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NOVIEMBRE\"/>
    </mc:Choice>
  </mc:AlternateContent>
  <xr:revisionPtr revIDLastSave="0" documentId="13_ncr:1_{43161F41-B01C-4487-9176-0F5D27E690A5}" xr6:coauthVersionLast="47" xr6:coauthVersionMax="47" xr10:uidLastSave="{00000000-0000-0000-0000-000000000000}"/>
  <bookViews>
    <workbookView xWindow="390" yWindow="390" windowWidth="13665" windowHeight="14295" tabRatio="843" activeTab="3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>#NAME?</definedName>
    <definedName name="_xleta.IF">#NAME?</definedName>
    <definedName name="_xleta.LEN">#NAME?</definedName>
    <definedName name="_xleta.MATCH">#NAME?</definedName>
    <definedName name="_xleta.NOT">#NAME?</definedName>
    <definedName name="_xleta.OR">#NAME?</definedName>
    <definedName name="_xleta.SUM">#NAME?</definedName>
    <definedName name="_xleta.T">#NAME?</definedName>
    <definedName name="_xleta.TRIM">#NAME?</definedName>
    <definedName name="_xleta.YEAR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5" roundtripDataChecksum="4awqmM6VdsJL4eYdO2lHjmq1ra4svaEy9LDPSIhPn1g="/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/>
  <c r="CL104" i="28"/>
  <c r="CA104" i="28"/>
  <c r="Z104" i="28"/>
  <c r="B99" i="28"/>
  <c r="B98" i="28"/>
  <c r="B97" i="28"/>
  <c r="E94" i="28"/>
  <c r="D94" i="28"/>
  <c r="C94" i="28"/>
  <c r="E93" i="28"/>
  <c r="D93" i="28"/>
  <c r="C93" i="28"/>
  <c r="E92" i="28"/>
  <c r="D92" i="28"/>
  <c r="C92" i="28"/>
  <c r="E91" i="28"/>
  <c r="D91" i="28"/>
  <c r="C91" i="28"/>
  <c r="E90" i="28"/>
  <c r="D90" i="28"/>
  <c r="C90" i="28"/>
  <c r="E89" i="28"/>
  <c r="D89" i="28"/>
  <c r="C89" i="28"/>
  <c r="E88" i="28"/>
  <c r="D88" i="28"/>
  <c r="C88" i="28"/>
  <c r="E87" i="28"/>
  <c r="D87" i="28"/>
  <c r="C87" i="28"/>
  <c r="E86" i="28"/>
  <c r="D86" i="28"/>
  <c r="C86" i="28"/>
  <c r="E71" i="28"/>
  <c r="D71" i="28"/>
  <c r="C71" i="28"/>
  <c r="E70" i="28"/>
  <c r="D70" i="28"/>
  <c r="C70" i="28"/>
  <c r="E69" i="28"/>
  <c r="D69" i="28"/>
  <c r="C69" i="28"/>
  <c r="E68" i="28"/>
  <c r="D68" i="28"/>
  <c r="C68" i="28"/>
  <c r="E67" i="28"/>
  <c r="D67" i="28"/>
  <c r="C67" i="28"/>
  <c r="E66" i="28"/>
  <c r="D66" i="28"/>
  <c r="C66" i="28"/>
  <c r="E65" i="28"/>
  <c r="D65" i="28"/>
  <c r="C65" i="28"/>
  <c r="E64" i="28"/>
  <c r="D64" i="28"/>
  <c r="C64" i="28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/>
  <c r="D56" i="28"/>
  <c r="C56" i="28"/>
  <c r="B56" i="28"/>
  <c r="D55" i="28"/>
  <c r="D58" i="28" s="1"/>
  <c r="C55" i="28"/>
  <c r="C58" i="28" s="1"/>
  <c r="B58" i="28" s="1"/>
  <c r="B55" i="28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F50" i="28"/>
  <c r="E50" i="28"/>
  <c r="D50" i="28"/>
  <c r="E49" i="28"/>
  <c r="D49" i="28"/>
  <c r="C49" i="28"/>
  <c r="E48" i="28"/>
  <c r="D48" i="28"/>
  <c r="C48" i="28"/>
  <c r="E47" i="28"/>
  <c r="D47" i="28"/>
  <c r="C47" i="28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E45" i="28"/>
  <c r="D45" i="28"/>
  <c r="C45" i="28"/>
  <c r="E44" i="28"/>
  <c r="D44" i="28"/>
  <c r="C44" i="28"/>
  <c r="E43" i="28"/>
  <c r="D43" i="28"/>
  <c r="C43" i="28"/>
  <c r="E42" i="28"/>
  <c r="D42" i="28"/>
  <c r="C42" i="28"/>
  <c r="E41" i="28"/>
  <c r="D41" i="28"/>
  <c r="C41" i="28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E39" i="28"/>
  <c r="D39" i="28"/>
  <c r="C39" i="28"/>
  <c r="E38" i="28"/>
  <c r="D38" i="28"/>
  <c r="C38" i="28"/>
  <c r="E37" i="28"/>
  <c r="D37" i="28"/>
  <c r="C37" i="28"/>
  <c r="E36" i="28"/>
  <c r="D36" i="28"/>
  <c r="C36" i="28"/>
  <c r="E35" i="28"/>
  <c r="D35" i="28"/>
  <c r="C35" i="28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E33" i="28"/>
  <c r="D33" i="28"/>
  <c r="C33" i="28"/>
  <c r="E32" i="28"/>
  <c r="D32" i="28"/>
  <c r="C32" i="28"/>
  <c r="E31" i="28"/>
  <c r="D31" i="28"/>
  <c r="C31" i="28"/>
  <c r="E30" i="28"/>
  <c r="D30" i="28"/>
  <c r="C30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E15" i="28"/>
  <c r="D15" i="28"/>
  <c r="C15" i="28"/>
  <c r="E14" i="28"/>
  <c r="D14" i="28"/>
  <c r="C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/>
  <c r="E50" i="27"/>
  <c r="D50" i="27"/>
  <c r="C50" i="27"/>
  <c r="E49" i="27"/>
  <c r="D49" i="27"/>
  <c r="C49" i="27"/>
  <c r="E48" i="27"/>
  <c r="D48" i="27"/>
  <c r="C48" i="27"/>
  <c r="E47" i="27"/>
  <c r="D47" i="27"/>
  <c r="C47" i="27"/>
  <c r="E46" i="27"/>
  <c r="D46" i="27"/>
  <c r="C46" i="27"/>
  <c r="E45" i="27"/>
  <c r="D45" i="27"/>
  <c r="C45" i="27"/>
  <c r="E44" i="27"/>
  <c r="D44" i="27"/>
  <c r="C44" i="27"/>
  <c r="E43" i="27"/>
  <c r="D43" i="27"/>
  <c r="C43" i="27"/>
  <c r="E42" i="27"/>
  <c r="D42" i="27"/>
  <c r="C42" i="27"/>
  <c r="E41" i="27"/>
  <c r="D41" i="27"/>
  <c r="C41" i="27"/>
  <c r="E40" i="27"/>
  <c r="D40" i="27"/>
  <c r="C40" i="27"/>
  <c r="E39" i="27"/>
  <c r="D39" i="27"/>
  <c r="C39" i="27"/>
  <c r="F34" i="27"/>
  <c r="E34" i="27"/>
  <c r="D34" i="27"/>
  <c r="F33" i="27"/>
  <c r="E33" i="27"/>
  <c r="D33" i="27"/>
  <c r="F32" i="27"/>
  <c r="E32" i="27"/>
  <c r="D32" i="27"/>
  <c r="F31" i="27"/>
  <c r="E31" i="27"/>
  <c r="D31" i="27"/>
  <c r="F30" i="27"/>
  <c r="E30" i="27"/>
  <c r="D30" i="27"/>
  <c r="F29" i="27"/>
  <c r="E29" i="27"/>
  <c r="D29" i="27"/>
  <c r="F28" i="27"/>
  <c r="E28" i="27"/>
  <c r="D28" i="27"/>
  <c r="F27" i="27"/>
  <c r="E27" i="27"/>
  <c r="D27" i="27"/>
  <c r="F26" i="27"/>
  <c r="E26" i="27"/>
  <c r="D26" i="27"/>
  <c r="F25" i="27"/>
  <c r="E25" i="27"/>
  <c r="D25" i="27"/>
  <c r="F24" i="27"/>
  <c r="E24" i="27"/>
  <c r="D24" i="27"/>
  <c r="F23" i="27"/>
  <c r="E23" i="27"/>
  <c r="D23" i="27"/>
  <c r="F22" i="27"/>
  <c r="E22" i="27"/>
  <c r="D22" i="27"/>
  <c r="F21" i="27"/>
  <c r="E21" i="27"/>
  <c r="D21" i="27"/>
  <c r="F20" i="27"/>
  <c r="E20" i="27"/>
  <c r="D20" i="27"/>
  <c r="F19" i="27"/>
  <c r="E19" i="27"/>
  <c r="D19" i="27"/>
  <c r="F18" i="27"/>
  <c r="E18" i="27"/>
  <c r="D18" i="27"/>
  <c r="F17" i="27"/>
  <c r="E17" i="27"/>
  <c r="D17" i="27"/>
  <c r="F16" i="27"/>
  <c r="E16" i="27"/>
  <c r="D16" i="27"/>
  <c r="F15" i="27"/>
  <c r="E15" i="27"/>
  <c r="D15" i="27"/>
  <c r="F14" i="27"/>
  <c r="E14" i="27"/>
  <c r="D14" i="27"/>
  <c r="F13" i="27"/>
  <c r="E13" i="27"/>
  <c r="D13" i="27"/>
  <c r="F12" i="27"/>
  <c r="E12" i="27"/>
  <c r="D12" i="27"/>
  <c r="A5" i="27"/>
  <c r="A4" i="27"/>
  <c r="A3" i="27"/>
  <c r="A2" i="27"/>
  <c r="B211" i="26"/>
  <c r="B207" i="26"/>
  <c r="B206" i="26"/>
  <c r="C202" i="26"/>
  <c r="C201" i="26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D170" i="26"/>
  <c r="C170" i="26"/>
  <c r="B170" i="26"/>
  <c r="D169" i="26"/>
  <c r="C169" i="26"/>
  <c r="B169" i="26"/>
  <c r="D168" i="26"/>
  <c r="C168" i="26"/>
  <c r="B168" i="26"/>
  <c r="E163" i="26"/>
  <c r="D163" i="26"/>
  <c r="C163" i="26"/>
  <c r="E162" i="26"/>
  <c r="D162" i="26"/>
  <c r="C162" i="26"/>
  <c r="E161" i="26"/>
  <c r="D161" i="26"/>
  <c r="C161" i="26"/>
  <c r="E160" i="26"/>
  <c r="D160" i="26"/>
  <c r="C160" i="26"/>
  <c r="E159" i="26"/>
  <c r="D159" i="26"/>
  <c r="C159" i="26"/>
  <c r="E158" i="26"/>
  <c r="D158" i="26"/>
  <c r="C158" i="26"/>
  <c r="E157" i="26"/>
  <c r="D157" i="26"/>
  <c r="C157" i="26"/>
  <c r="E156" i="26"/>
  <c r="D156" i="26"/>
  <c r="C156" i="26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E150" i="26"/>
  <c r="D150" i="26"/>
  <c r="C150" i="26"/>
  <c r="E149" i="26"/>
  <c r="D149" i="26"/>
  <c r="C149" i="26"/>
  <c r="E148" i="26"/>
  <c r="D148" i="26"/>
  <c r="C148" i="26"/>
  <c r="E147" i="26"/>
  <c r="D147" i="26"/>
  <c r="C147" i="26"/>
  <c r="E146" i="26"/>
  <c r="D146" i="26"/>
  <c r="C146" i="26"/>
  <c r="E145" i="26"/>
  <c r="D145" i="26"/>
  <c r="C145" i="26"/>
  <c r="E144" i="26"/>
  <c r="D144" i="26"/>
  <c r="C144" i="26"/>
  <c r="E143" i="26"/>
  <c r="D143" i="26"/>
  <c r="C143" i="26"/>
  <c r="E142" i="26"/>
  <c r="D142" i="26"/>
  <c r="C142" i="26"/>
  <c r="E141" i="26"/>
  <c r="E151" i="26" s="1"/>
  <c r="D141" i="26"/>
  <c r="D151" i="26" s="1"/>
  <c r="C151" i="26" s="1"/>
  <c r="C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/>
  <c r="E138" i="26"/>
  <c r="D138" i="26"/>
  <c r="C138" i="26"/>
  <c r="E137" i="26"/>
  <c r="D137" i="26"/>
  <c r="C137" i="26"/>
  <c r="E136" i="26"/>
  <c r="D136" i="26"/>
  <c r="C136" i="26"/>
  <c r="E135" i="26"/>
  <c r="D135" i="26"/>
  <c r="C135" i="26"/>
  <c r="E134" i="26"/>
  <c r="D134" i="26"/>
  <c r="C134" i="26"/>
  <c r="E133" i="26"/>
  <c r="D133" i="26"/>
  <c r="C133" i="26"/>
  <c r="E132" i="26"/>
  <c r="D132" i="26"/>
  <c r="C132" i="26"/>
  <c r="E131" i="26"/>
  <c r="D131" i="26"/>
  <c r="C131" i="26"/>
  <c r="E130" i="26"/>
  <c r="E140" i="26" s="1"/>
  <c r="D130" i="26"/>
  <c r="D140" i="26" s="1"/>
  <c r="C140" i="26" s="1"/>
  <c r="C130" i="26"/>
  <c r="B125" i="26"/>
  <c r="B124" i="26"/>
  <c r="B123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CL117" i="26"/>
  <c r="CB117" i="26"/>
  <c r="B117" i="26"/>
  <c r="CL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L111" i="26"/>
  <c r="CK111" i="26"/>
  <c r="CC111" i="26"/>
  <c r="CB111" i="26"/>
  <c r="B111" i="26"/>
  <c r="CJ110" i="26"/>
  <c r="CI110" i="26"/>
  <c r="CA110" i="26"/>
  <c r="BZ110" i="26"/>
  <c r="B110" i="26"/>
  <c r="CJ109" i="26"/>
  <c r="CI109" i="26"/>
  <c r="CA109" i="26"/>
  <c r="BZ109" i="26"/>
  <c r="B109" i="26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D103" i="26"/>
  <c r="C103" i="26"/>
  <c r="E102" i="26"/>
  <c r="D102" i="26"/>
  <c r="C102" i="26"/>
  <c r="E101" i="26"/>
  <c r="D101" i="26"/>
  <c r="C101" i="26"/>
  <c r="E100" i="26"/>
  <c r="D100" i="26"/>
  <c r="C100" i="26"/>
  <c r="E99" i="26"/>
  <c r="D99" i="26"/>
  <c r="C99" i="26"/>
  <c r="E98" i="26"/>
  <c r="D98" i="26"/>
  <c r="C98" i="26"/>
  <c r="E97" i="26"/>
  <c r="D97" i="26"/>
  <c r="C97" i="26"/>
  <c r="E96" i="26"/>
  <c r="C96" i="26"/>
  <c r="E95" i="26"/>
  <c r="E104" i="26" s="1"/>
  <c r="D95" i="26"/>
  <c r="D104" i="26" s="1"/>
  <c r="C95" i="26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C90" i="26"/>
  <c r="B90" i="26"/>
  <c r="AE89" i="26"/>
  <c r="Z89" i="26"/>
  <c r="B89" i="26"/>
  <c r="AE88" i="26"/>
  <c r="Z88" i="26"/>
  <c r="B88" i="26"/>
  <c r="AE87" i="26"/>
  <c r="Z87" i="26"/>
  <c r="B87" i="26"/>
  <c r="AE86" i="26"/>
  <c r="Z86" i="26"/>
  <c r="B86" i="26"/>
  <c r="AE85" i="26"/>
  <c r="Z85" i="26"/>
  <c r="B85" i="26"/>
  <c r="AE84" i="26"/>
  <c r="Z84" i="26"/>
  <c r="B84" i="26"/>
  <c r="AE83" i="26"/>
  <c r="Z83" i="26"/>
  <c r="B83" i="26"/>
  <c r="AE82" i="26"/>
  <c r="Z82" i="26"/>
  <c r="B82" i="26"/>
  <c r="AE81" i="26"/>
  <c r="Z81" i="26"/>
  <c r="B81" i="26"/>
  <c r="AE80" i="26"/>
  <c r="Z80" i="26"/>
  <c r="B80" i="26"/>
  <c r="AE79" i="26"/>
  <c r="Z79" i="26"/>
  <c r="B79" i="26"/>
  <c r="AE78" i="26"/>
  <c r="Z78" i="26"/>
  <c r="B78" i="26"/>
  <c r="AE77" i="26"/>
  <c r="Z77" i="26"/>
  <c r="B77" i="26"/>
  <c r="AE76" i="26"/>
  <c r="Z76" i="26"/>
  <c r="B76" i="26"/>
  <c r="AE75" i="26"/>
  <c r="Z75" i="26"/>
  <c r="B75" i="26"/>
  <c r="AE74" i="26"/>
  <c r="Z74" i="26"/>
  <c r="B74" i="26"/>
  <c r="AE73" i="26"/>
  <c r="Z73" i="26"/>
  <c r="B73" i="26"/>
  <c r="AE72" i="26"/>
  <c r="Z72" i="26"/>
  <c r="B72" i="26"/>
  <c r="AE71" i="26"/>
  <c r="Z71" i="26"/>
  <c r="B71" i="26"/>
  <c r="AE70" i="26"/>
  <c r="Z70" i="26"/>
  <c r="B70" i="26"/>
  <c r="AE69" i="26"/>
  <c r="Z69" i="26"/>
  <c r="B69" i="26"/>
  <c r="AE68" i="26"/>
  <c r="Z68" i="26"/>
  <c r="B68" i="26"/>
  <c r="AE67" i="26"/>
  <c r="Z67" i="26"/>
  <c r="B67" i="26"/>
  <c r="AE66" i="26"/>
  <c r="Z66" i="26"/>
  <c r="B66" i="26"/>
  <c r="AE65" i="26"/>
  <c r="Z65" i="26"/>
  <c r="B65" i="26"/>
  <c r="AE64" i="26"/>
  <c r="Z64" i="26"/>
  <c r="B64" i="26"/>
  <c r="AE63" i="26"/>
  <c r="Z63" i="26"/>
  <c r="B63" i="26"/>
  <c r="AE62" i="26"/>
  <c r="Z62" i="26"/>
  <c r="B62" i="26"/>
  <c r="AE61" i="26"/>
  <c r="Z61" i="26"/>
  <c r="B61" i="26"/>
  <c r="AE60" i="26"/>
  <c r="Z60" i="26"/>
  <c r="B60" i="26"/>
  <c r="AE59" i="26"/>
  <c r="Z59" i="26"/>
  <c r="B59" i="26"/>
  <c r="AE58" i="26"/>
  <c r="Z58" i="26"/>
  <c r="B58" i="26"/>
  <c r="AE57" i="26"/>
  <c r="Z57" i="26"/>
  <c r="B57" i="26"/>
  <c r="AE56" i="26"/>
  <c r="Z56" i="26"/>
  <c r="B56" i="26"/>
  <c r="AE55" i="26"/>
  <c r="Z55" i="26"/>
  <c r="B55" i="26"/>
  <c r="AE54" i="26"/>
  <c r="Z54" i="26"/>
  <c r="B54" i="26"/>
  <c r="AE53" i="26"/>
  <c r="Z53" i="26"/>
  <c r="B53" i="26"/>
  <c r="AE52" i="26"/>
  <c r="Z52" i="26"/>
  <c r="B52" i="26"/>
  <c r="AE51" i="26"/>
  <c r="Z51" i="26"/>
  <c r="B51" i="26"/>
  <c r="AE50" i="26"/>
  <c r="Z50" i="26"/>
  <c r="B50" i="26"/>
  <c r="AE49" i="26"/>
  <c r="Z49" i="26"/>
  <c r="B49" i="26"/>
  <c r="AE48" i="26"/>
  <c r="Z48" i="26"/>
  <c r="B48" i="26"/>
  <c r="AE47" i="26"/>
  <c r="Z47" i="26"/>
  <c r="B47" i="26"/>
  <c r="AE46" i="26"/>
  <c r="Z46" i="26"/>
  <c r="B46" i="26"/>
  <c r="AE45" i="26"/>
  <c r="Z45" i="26"/>
  <c r="B45" i="26"/>
  <c r="AE44" i="26"/>
  <c r="Z44" i="26"/>
  <c r="B44" i="26"/>
  <c r="AE43" i="26"/>
  <c r="Z43" i="26"/>
  <c r="B43" i="26"/>
  <c r="AE42" i="26"/>
  <c r="Z42" i="26"/>
  <c r="B42" i="26"/>
  <c r="AE41" i="26"/>
  <c r="Z41" i="26"/>
  <c r="B41" i="26"/>
  <c r="AE40" i="26"/>
  <c r="Z40" i="26"/>
  <c r="B40" i="26"/>
  <c r="AE39" i="26"/>
  <c r="Z39" i="26"/>
  <c r="B39" i="26"/>
  <c r="AE38" i="26"/>
  <c r="Z38" i="26"/>
  <c r="B38" i="26"/>
  <c r="AE37" i="26"/>
  <c r="Z37" i="26"/>
  <c r="B37" i="26"/>
  <c r="AE36" i="26"/>
  <c r="Z36" i="26"/>
  <c r="B36" i="26"/>
  <c r="AE35" i="26"/>
  <c r="Z35" i="26"/>
  <c r="Z90" i="26" s="1"/>
  <c r="B35" i="26"/>
  <c r="B29" i="26"/>
  <c r="B28" i="26"/>
  <c r="E24" i="26"/>
  <c r="D24" i="26"/>
  <c r="C24" i="26"/>
  <c r="B23" i="26"/>
  <c r="B22" i="26"/>
  <c r="B21" i="26"/>
  <c r="B20" i="26"/>
  <c r="B19" i="26"/>
  <c r="B24" i="26" s="1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/>
  <c r="B15" i="26"/>
  <c r="B14" i="26"/>
  <c r="B13" i="26"/>
  <c r="B12" i="26"/>
  <c r="B11" i="26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E84" i="25"/>
  <c r="D84" i="25"/>
  <c r="C84" i="25"/>
  <c r="E83" i="25"/>
  <c r="D83" i="25"/>
  <c r="C83" i="25"/>
  <c r="E82" i="25"/>
  <c r="D82" i="25"/>
  <c r="C82" i="25"/>
  <c r="E81" i="25"/>
  <c r="D81" i="25"/>
  <c r="C81" i="25"/>
  <c r="E80" i="25"/>
  <c r="D80" i="25"/>
  <c r="C80" i="25"/>
  <c r="E79" i="25"/>
  <c r="D79" i="25"/>
  <c r="C79" i="25"/>
  <c r="E78" i="25"/>
  <c r="D78" i="25"/>
  <c r="C78" i="25"/>
  <c r="E77" i="25"/>
  <c r="D77" i="25"/>
  <c r="C77" i="25"/>
  <c r="E76" i="25"/>
  <c r="D76" i="25"/>
  <c r="C76" i="25"/>
  <c r="E75" i="25"/>
  <c r="D75" i="25"/>
  <c r="C75" i="25"/>
  <c r="E74" i="25"/>
  <c r="D74" i="25"/>
  <c r="C74" i="25"/>
  <c r="E73" i="25"/>
  <c r="D73" i="25"/>
  <c r="C73" i="25"/>
  <c r="E72" i="25"/>
  <c r="D72" i="25"/>
  <c r="C72" i="25"/>
  <c r="E71" i="25"/>
  <c r="E85" i="25" s="1"/>
  <c r="D71" i="25"/>
  <c r="D85" i="25" s="1"/>
  <c r="C85" i="25" s="1"/>
  <c r="C71" i="25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66" i="25" s="1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46" i="25" s="1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E27" i="25"/>
  <c r="D27" i="25"/>
  <c r="C27" i="25"/>
  <c r="E26" i="25"/>
  <c r="D26" i="25"/>
  <c r="C26" i="25"/>
  <c r="E25" i="25"/>
  <c r="D25" i="25"/>
  <c r="C25" i="25"/>
  <c r="E24" i="25"/>
  <c r="D24" i="25"/>
  <c r="C24" i="25"/>
  <c r="E23" i="25"/>
  <c r="D23" i="25"/>
  <c r="C23" i="25"/>
  <c r="E22" i="25"/>
  <c r="D22" i="25"/>
  <c r="C22" i="25"/>
  <c r="E21" i="25"/>
  <c r="D21" i="25"/>
  <c r="C21" i="25"/>
  <c r="E20" i="25"/>
  <c r="D20" i="25"/>
  <c r="C20" i="25"/>
  <c r="E19" i="25"/>
  <c r="D19" i="25"/>
  <c r="C19" i="25"/>
  <c r="E18" i="25"/>
  <c r="D18" i="25"/>
  <c r="C18" i="25"/>
  <c r="E17" i="25"/>
  <c r="D17" i="25"/>
  <c r="C17" i="25"/>
  <c r="E16" i="25"/>
  <c r="D16" i="25"/>
  <c r="C16" i="25"/>
  <c r="E15" i="25"/>
  <c r="D15" i="25"/>
  <c r="C15" i="25"/>
  <c r="E14" i="25"/>
  <c r="D14" i="25"/>
  <c r="C14" i="25"/>
  <c r="E13" i="25"/>
  <c r="D13" i="25"/>
  <c r="C13" i="25"/>
  <c r="E12" i="25"/>
  <c r="D12" i="25"/>
  <c r="C12" i="25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E36" i="24"/>
  <c r="D36" i="24"/>
  <c r="C36" i="24"/>
  <c r="B36" i="24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D17" i="24"/>
  <c r="C17" i="24"/>
  <c r="B17" i="24"/>
  <c r="E16" i="24"/>
  <c r="D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138" i="24" s="1"/>
  <c r="E27" i="29" s="1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G124" i="23"/>
  <c r="B124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W99" i="23"/>
  <c r="V99" i="23"/>
  <c r="U99" i="23"/>
  <c r="T99" i="23"/>
  <c r="S99" i="23"/>
  <c r="R99" i="23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X98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X13" i="23"/>
  <c r="W13" i="23"/>
  <c r="V13" i="23"/>
  <c r="U13" i="23"/>
  <c r="T13" i="23"/>
  <c r="S13" i="23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74" i="23" s="1"/>
  <c r="E26" i="29" s="1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67" i="22"/>
  <c r="C66" i="22"/>
  <c r="C65" i="22"/>
  <c r="CF64" i="22"/>
  <c r="CE64" i="22"/>
  <c r="CB64" i="22"/>
  <c r="CA64" i="22"/>
  <c r="R64" i="22"/>
  <c r="CF63" i="22"/>
  <c r="CE63" i="22"/>
  <c r="CB63" i="22"/>
  <c r="CA63" i="22"/>
  <c r="R63" i="22"/>
  <c r="C62" i="22"/>
  <c r="C61" i="22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R33" i="22"/>
  <c r="L33" i="22"/>
  <c r="K33" i="22"/>
  <c r="J33" i="22"/>
  <c r="I33" i="22"/>
  <c r="H33" i="22"/>
  <c r="G33" i="22"/>
  <c r="F33" i="22"/>
  <c r="E33" i="22"/>
  <c r="D33" i="22"/>
  <c r="C33" i="22"/>
  <c r="C32" i="22"/>
  <c r="D28" i="22"/>
  <c r="C28" i="22"/>
  <c r="B28" i="22"/>
  <c r="D27" i="22"/>
  <c r="C27" i="22"/>
  <c r="B27" i="22"/>
  <c r="D25" i="22"/>
  <c r="C25" i="22"/>
  <c r="B25" i="22"/>
  <c r="D24" i="22"/>
  <c r="C24" i="22"/>
  <c r="B24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5" i="22"/>
  <c r="C15" i="22"/>
  <c r="B15" i="22"/>
  <c r="D14" i="22"/>
  <c r="C14" i="22"/>
  <c r="B14" i="22"/>
  <c r="D13" i="22"/>
  <c r="C13" i="22"/>
  <c r="B13" i="22"/>
  <c r="D12" i="22"/>
  <c r="C12" i="22"/>
  <c r="B12" i="22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B213" i="21"/>
  <c r="B212" i="21"/>
  <c r="B211" i="2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B205" i="21"/>
  <c r="B204" i="21"/>
  <c r="B203" i="21"/>
  <c r="B202" i="21"/>
  <c r="B201" i="21"/>
  <c r="B200" i="2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B193" i="21"/>
  <c r="B192" i="21"/>
  <c r="B191" i="21"/>
  <c r="B190" i="21"/>
  <c r="B189" i="21"/>
  <c r="B188" i="21"/>
  <c r="D183" i="21"/>
  <c r="C183" i="21"/>
  <c r="B183" i="21"/>
  <c r="D182" i="21"/>
  <c r="C182" i="21"/>
  <c r="B182" i="21"/>
  <c r="D181" i="21"/>
  <c r="C181" i="21"/>
  <c r="B181" i="21"/>
  <c r="D180" i="21"/>
  <c r="C180" i="21"/>
  <c r="B180" i="21"/>
  <c r="D179" i="21"/>
  <c r="C179" i="21"/>
  <c r="B179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D177" i="21"/>
  <c r="C177" i="21"/>
  <c r="B177" i="21"/>
  <c r="D176" i="21"/>
  <c r="C176" i="21"/>
  <c r="B176" i="21"/>
  <c r="D175" i="21"/>
  <c r="C175" i="21"/>
  <c r="B175" i="21"/>
  <c r="D174" i="21"/>
  <c r="C174" i="21"/>
  <c r="B174" i="21"/>
  <c r="D173" i="21"/>
  <c r="C173" i="21"/>
  <c r="B173" i="21"/>
  <c r="D172" i="21"/>
  <c r="C172" i="21"/>
  <c r="B172" i="21"/>
  <c r="D171" i="21"/>
  <c r="C171" i="21"/>
  <c r="B171" i="21"/>
  <c r="D170" i="21"/>
  <c r="C170" i="21"/>
  <c r="B170" i="21"/>
  <c r="D169" i="21"/>
  <c r="C169" i="21"/>
  <c r="B169" i="21"/>
  <c r="D168" i="21"/>
  <c r="C168" i="21"/>
  <c r="B168" i="21"/>
  <c r="D167" i="21"/>
  <c r="C167" i="21"/>
  <c r="B167" i="21"/>
  <c r="D166" i="21"/>
  <c r="C166" i="21"/>
  <c r="B166" i="21"/>
  <c r="D165" i="21"/>
  <c r="C165" i="21"/>
  <c r="B165" i="21"/>
  <c r="D164" i="21"/>
  <c r="C164" i="21"/>
  <c r="B164" i="21"/>
  <c r="D163" i="21"/>
  <c r="C163" i="21"/>
  <c r="B163" i="21"/>
  <c r="D162" i="21"/>
  <c r="C162" i="21"/>
  <c r="B162" i="21"/>
  <c r="D161" i="21"/>
  <c r="C161" i="21"/>
  <c r="B161" i="21"/>
  <c r="D160" i="21"/>
  <c r="C160" i="21"/>
  <c r="B160" i="21"/>
  <c r="D159" i="21"/>
  <c r="C159" i="21"/>
  <c r="B159" i="21"/>
  <c r="D158" i="21"/>
  <c r="C158" i="21"/>
  <c r="B158" i="21"/>
  <c r="D157" i="21"/>
  <c r="C157" i="21"/>
  <c r="B157" i="21"/>
  <c r="D156" i="21"/>
  <c r="C156" i="21"/>
  <c r="B156" i="21"/>
  <c r="D155" i="21"/>
  <c r="C155" i="21"/>
  <c r="B155" i="21"/>
  <c r="D154" i="21"/>
  <c r="C154" i="21"/>
  <c r="B154" i="21"/>
  <c r="D153" i="21"/>
  <c r="C153" i="21"/>
  <c r="B153" i="21"/>
  <c r="D152" i="21"/>
  <c r="C152" i="21"/>
  <c r="B152" i="21"/>
  <c r="D151" i="21"/>
  <c r="C151" i="21"/>
  <c r="B151" i="21"/>
  <c r="D150" i="21"/>
  <c r="C150" i="21"/>
  <c r="B150" i="21"/>
  <c r="D149" i="21"/>
  <c r="C149" i="21"/>
  <c r="B149" i="21"/>
  <c r="B124" i="21"/>
  <c r="B123" i="21"/>
  <c r="B122" i="21"/>
  <c r="B118" i="21"/>
  <c r="B117" i="2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B76" i="21"/>
  <c r="B75" i="21"/>
  <c r="B74" i="21"/>
  <c r="B73" i="2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B68" i="21"/>
  <c r="B67" i="21"/>
  <c r="B66" i="21"/>
  <c r="B65" i="21"/>
  <c r="H61" i="21"/>
  <c r="G61" i="21"/>
  <c r="F61" i="21"/>
  <c r="E61" i="21"/>
  <c r="D61" i="21"/>
  <c r="C61" i="21"/>
  <c r="B60" i="21"/>
  <c r="B59" i="21"/>
  <c r="B58" i="21"/>
  <c r="B57" i="21"/>
  <c r="B56" i="21"/>
  <c r="D52" i="21"/>
  <c r="C52" i="21"/>
  <c r="B52" i="21"/>
  <c r="CM52" i="21" s="1"/>
  <c r="CB52" i="21" s="1"/>
  <c r="AQ52" i="21" s="1"/>
  <c r="D51" i="21"/>
  <c r="C51" i="21"/>
  <c r="B51" i="21"/>
  <c r="CM51" i="21" s="1"/>
  <c r="CB51" i="21" s="1"/>
  <c r="AQ51" i="21" s="1"/>
  <c r="D50" i="21"/>
  <c r="C50" i="21"/>
  <c r="B50" i="21"/>
  <c r="CM50" i="21" s="1"/>
  <c r="CB50" i="21" s="1"/>
  <c r="AQ50" i="21" s="1"/>
  <c r="D49" i="21"/>
  <c r="C49" i="21"/>
  <c r="B49" i="21"/>
  <c r="CM49" i="21" s="1"/>
  <c r="CB49" i="21" s="1"/>
  <c r="AQ49" i="21" s="1"/>
  <c r="D48" i="21"/>
  <c r="C48" i="21"/>
  <c r="B48" i="21"/>
  <c r="CM48" i="21" s="1"/>
  <c r="CB48" i="21" s="1"/>
  <c r="AQ48" i="21" s="1"/>
  <c r="D47" i="21"/>
  <c r="C47" i="21"/>
  <c r="B47" i="21"/>
  <c r="CM47" i="21" s="1"/>
  <c r="CB47" i="21" s="1"/>
  <c r="AQ47" i="21" s="1"/>
  <c r="D46" i="21"/>
  <c r="C46" i="21"/>
  <c r="B46" i="21"/>
  <c r="CM46" i="21" s="1"/>
  <c r="CB46" i="21" s="1"/>
  <c r="AQ46" i="21" s="1"/>
  <c r="D45" i="21"/>
  <c r="C45" i="21"/>
  <c r="B45" i="21"/>
  <c r="CM45" i="21" s="1"/>
  <c r="CB45" i="21" s="1"/>
  <c r="AQ45" i="21" s="1"/>
  <c r="D44" i="21"/>
  <c r="C44" i="21"/>
  <c r="B44" i="21" s="1"/>
  <c r="CM44" i="21" s="1"/>
  <c r="CB44" i="21" s="1"/>
  <c r="AQ44" i="21" s="1"/>
  <c r="D43" i="21"/>
  <c r="C43" i="21"/>
  <c r="B43" i="21"/>
  <c r="CM43" i="21" s="1"/>
  <c r="CB43" i="21" s="1"/>
  <c r="AQ43" i="21" s="1"/>
  <c r="D42" i="21"/>
  <c r="C42" i="21"/>
  <c r="B42" i="21"/>
  <c r="CM42" i="21" s="1"/>
  <c r="CB42" i="21" s="1"/>
  <c r="AQ42" i="21" s="1"/>
  <c r="D41" i="21"/>
  <c r="C41" i="21"/>
  <c r="B41" i="21"/>
  <c r="CM41" i="21" s="1"/>
  <c r="CB41" i="21" s="1"/>
  <c r="AQ41" i="21" s="1"/>
  <c r="D40" i="21"/>
  <c r="C40" i="21"/>
  <c r="B40" i="21"/>
  <c r="CM40" i="21" s="1"/>
  <c r="CB40" i="21" s="1"/>
  <c r="AQ40" i="21" s="1"/>
  <c r="D39" i="21"/>
  <c r="C39" i="21"/>
  <c r="B39" i="21"/>
  <c r="CM39" i="21" s="1"/>
  <c r="CB39" i="21" s="1"/>
  <c r="AQ39" i="21" s="1"/>
  <c r="D38" i="21"/>
  <c r="C38" i="21"/>
  <c r="B38" i="21"/>
  <c r="CM38" i="21" s="1"/>
  <c r="CB38" i="21" s="1"/>
  <c r="AQ38" i="21" s="1"/>
  <c r="D37" i="21"/>
  <c r="C37" i="21"/>
  <c r="B37" i="21"/>
  <c r="CM37" i="21" s="1"/>
  <c r="CB37" i="21" s="1"/>
  <c r="AQ37" i="21" s="1"/>
  <c r="D36" i="21"/>
  <c r="C36" i="21"/>
  <c r="B36" i="21"/>
  <c r="CM36" i="21" s="1"/>
  <c r="CB36" i="21" s="1"/>
  <c r="AQ36" i="21" s="1"/>
  <c r="D35" i="21"/>
  <c r="C35" i="21"/>
  <c r="B35" i="21"/>
  <c r="CM35" i="21" s="1"/>
  <c r="CB35" i="21" s="1"/>
  <c r="AQ35" i="21" s="1"/>
  <c r="D34" i="21"/>
  <c r="C34" i="21"/>
  <c r="B34" i="21"/>
  <c r="CM34" i="21" s="1"/>
  <c r="CB34" i="21" s="1"/>
  <c r="AQ34" i="21" s="1"/>
  <c r="D33" i="21"/>
  <c r="C33" i="21"/>
  <c r="B33" i="21"/>
  <c r="CM33" i="21" s="1"/>
  <c r="CB33" i="21" s="1"/>
  <c r="AQ33" i="21" s="1"/>
  <c r="D32" i="21"/>
  <c r="C32" i="21"/>
  <c r="B32" i="21"/>
  <c r="CM32" i="21" s="1"/>
  <c r="CB32" i="21" s="1"/>
  <c r="AQ32" i="21" s="1"/>
  <c r="D31" i="21"/>
  <c r="C31" i="21"/>
  <c r="B31" i="21"/>
  <c r="CM31" i="21" s="1"/>
  <c r="CB31" i="21" s="1"/>
  <c r="AQ31" i="21" s="1"/>
  <c r="D30" i="21"/>
  <c r="C30" i="21"/>
  <c r="B30" i="21"/>
  <c r="CM30" i="21" s="1"/>
  <c r="CB30" i="21" s="1"/>
  <c r="AQ30" i="21" s="1"/>
  <c r="CQ29" i="21"/>
  <c r="CP29" i="21"/>
  <c r="CO29" i="21"/>
  <c r="CN29" i="21"/>
  <c r="CC29" i="21" s="1"/>
  <c r="CF29" i="21"/>
  <c r="CE29" i="21"/>
  <c r="CD29" i="21"/>
  <c r="D29" i="21"/>
  <c r="C29" i="21"/>
  <c r="B29" i="21" s="1"/>
  <c r="D24" i="21"/>
  <c r="C24" i="21"/>
  <c r="B24" i="21"/>
  <c r="D23" i="21"/>
  <c r="C23" i="21"/>
  <c r="B23" i="21"/>
  <c r="D22" i="21"/>
  <c r="C22" i="21"/>
  <c r="B22" i="21"/>
  <c r="D21" i="21"/>
  <c r="C21" i="21"/>
  <c r="B21" i="21"/>
  <c r="D20" i="21"/>
  <c r="C20" i="21"/>
  <c r="B20" i="2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 s="1"/>
  <c r="A5" i="21"/>
  <c r="A4" i="21"/>
  <c r="A3" i="21"/>
  <c r="A2" i="21"/>
  <c r="E215" i="20"/>
  <c r="D215" i="20"/>
  <c r="C215" i="20"/>
  <c r="E214" i="20"/>
  <c r="D214" i="20"/>
  <c r="C214" i="20"/>
  <c r="E213" i="20"/>
  <c r="D213" i="20"/>
  <c r="C213" i="20"/>
  <c r="E212" i="20"/>
  <c r="D212" i="20"/>
  <c r="C212" i="20"/>
  <c r="E211" i="20"/>
  <c r="D211" i="20"/>
  <c r="C211" i="20"/>
  <c r="E210" i="20"/>
  <c r="D210" i="20"/>
  <c r="C210" i="20"/>
  <c r="E209" i="20"/>
  <c r="D209" i="20"/>
  <c r="C209" i="20"/>
  <c r="E208" i="20"/>
  <c r="D208" i="20"/>
  <c r="C208" i="20"/>
  <c r="I203" i="20"/>
  <c r="H203" i="20"/>
  <c r="G203" i="20"/>
  <c r="F203" i="20"/>
  <c r="E203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CN149" i="20"/>
  <c r="CM149" i="20"/>
  <c r="CL149" i="20"/>
  <c r="CK149" i="20"/>
  <c r="CB149" i="20"/>
  <c r="CA149" i="20"/>
  <c r="I149" i="20"/>
  <c r="CN148" i="20"/>
  <c r="CM148" i="20"/>
  <c r="CL148" i="20"/>
  <c r="CK148" i="20"/>
  <c r="CB148" i="20"/>
  <c r="CA148" i="20"/>
  <c r="I148" i="20"/>
  <c r="B144" i="20"/>
  <c r="B143" i="20"/>
  <c r="B139" i="20"/>
  <c r="B138" i="20"/>
  <c r="B137" i="20"/>
  <c r="D130" i="20"/>
  <c r="D129" i="20"/>
  <c r="D128" i="20"/>
  <c r="D127" i="20"/>
  <c r="D126" i="20"/>
  <c r="D125" i="20"/>
  <c r="D124" i="20"/>
  <c r="D123" i="20"/>
  <c r="D122" i="20"/>
  <c r="E118" i="20"/>
  <c r="E117" i="20"/>
  <c r="E116" i="20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D118" i="19"/>
  <c r="C118" i="19"/>
  <c r="E117" i="19"/>
  <c r="D117" i="19"/>
  <c r="C117" i="19"/>
  <c r="E116" i="19"/>
  <c r="D116" i="19"/>
  <c r="C116" i="19"/>
  <c r="E115" i="19"/>
  <c r="E120" i="19" s="1"/>
  <c r="D115" i="19"/>
  <c r="D120" i="19" s="1"/>
  <c r="C115" i="19"/>
  <c r="C120" i="19" s="1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87" i="19"/>
  <c r="B86" i="19"/>
  <c r="C81" i="19"/>
  <c r="C80" i="19"/>
  <c r="C79" i="19"/>
  <c r="C78" i="19"/>
  <c r="C77" i="19"/>
  <c r="C76" i="19"/>
  <c r="C75" i="19"/>
  <c r="C74" i="19"/>
  <c r="D69" i="19"/>
  <c r="D68" i="19"/>
  <c r="D67" i="19"/>
  <c r="D66" i="19"/>
  <c r="D65" i="19"/>
  <c r="D64" i="19"/>
  <c r="M59" i="19"/>
  <c r="L59" i="19"/>
  <c r="K59" i="19"/>
  <c r="J59" i="19"/>
  <c r="I59" i="19"/>
  <c r="H59" i="19"/>
  <c r="G59" i="19"/>
  <c r="F59" i="19"/>
  <c r="E59" i="19"/>
  <c r="D59" i="19"/>
  <c r="C58" i="19"/>
  <c r="C57" i="19"/>
  <c r="C56" i="19"/>
  <c r="C55" i="19"/>
  <c r="C54" i="19"/>
  <c r="C53" i="19"/>
  <c r="C52" i="19"/>
  <c r="C51" i="19"/>
  <c r="C50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BQ46" i="19"/>
  <c r="O46" i="19"/>
  <c r="CB45" i="19"/>
  <c r="CA45" i="19"/>
  <c r="BZ45" i="19"/>
  <c r="BS45" i="19"/>
  <c r="BR45" i="19"/>
  <c r="BQ45" i="19"/>
  <c r="O45" i="19"/>
  <c r="CB44" i="19"/>
  <c r="CA44" i="19"/>
  <c r="BZ44" i="19"/>
  <c r="BS44" i="19"/>
  <c r="BR44" i="19"/>
  <c r="BQ44" i="19"/>
  <c r="O44" i="19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O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BS40" i="19"/>
  <c r="BR40" i="19"/>
  <c r="BQ40" i="19"/>
  <c r="O40" i="19"/>
  <c r="CC39" i="19"/>
  <c r="CB39" i="19"/>
  <c r="CA39" i="19"/>
  <c r="BZ39" i="19"/>
  <c r="BT39" i="19"/>
  <c r="BS39" i="19"/>
  <c r="BR39" i="19"/>
  <c r="BQ39" i="19"/>
  <c r="O39" i="19"/>
  <c r="CC38" i="19"/>
  <c r="CB38" i="19"/>
  <c r="CA38" i="19"/>
  <c r="BZ38" i="19"/>
  <c r="BT38" i="19"/>
  <c r="BS38" i="19"/>
  <c r="BR38" i="19"/>
  <c r="BQ38" i="19"/>
  <c r="O38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D269" i="18" s="1"/>
  <c r="C255" i="18"/>
  <c r="C269" i="18" s="1"/>
  <c r="E239" i="18"/>
  <c r="D239" i="18"/>
  <c r="C238" i="18"/>
  <c r="C237" i="18"/>
  <c r="C239" i="18" s="1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B200" i="18" s="1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85" i="18" s="1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/>
  <c r="F26" i="18"/>
  <c r="E26" i="18"/>
  <c r="D26" i="18"/>
  <c r="F25" i="18"/>
  <c r="E25" i="18"/>
  <c r="D25" i="18"/>
  <c r="F24" i="18"/>
  <c r="E24" i="18"/>
  <c r="D24" i="18"/>
  <c r="F23" i="18"/>
  <c r="E23" i="18"/>
  <c r="D23" i="18"/>
  <c r="F22" i="18"/>
  <c r="F28" i="18" s="1"/>
  <c r="E22" i="18"/>
  <c r="E28" i="18" s="1"/>
  <c r="D22" i="18"/>
  <c r="D28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F14" i="18"/>
  <c r="E14" i="18"/>
  <c r="D14" i="18"/>
  <c r="F13" i="18"/>
  <c r="E13" i="18"/>
  <c r="D13" i="18"/>
  <c r="F12" i="18"/>
  <c r="E12" i="18"/>
  <c r="D12" i="18"/>
  <c r="A320" i="18" s="1"/>
  <c r="E21" i="29" s="1"/>
  <c r="A5" i="18"/>
  <c r="A4" i="18"/>
  <c r="A3" i="18"/>
  <c r="A2" i="18"/>
  <c r="CI158" i="17"/>
  <c r="CA158" i="17"/>
  <c r="E158" i="17"/>
  <c r="CI157" i="17"/>
  <c r="CA157" i="17"/>
  <c r="E157" i="17"/>
  <c r="CI156" i="17"/>
  <c r="CA156" i="17"/>
  <c r="E156" i="17"/>
  <c r="CI154" i="17"/>
  <c r="CA154" i="17"/>
  <c r="F154" i="17"/>
  <c r="CI153" i="17"/>
  <c r="CA153" i="17"/>
  <c r="F153" i="17"/>
  <c r="CI152" i="17"/>
  <c r="CA152" i="17"/>
  <c r="F152" i="17"/>
  <c r="B144" i="17"/>
  <c r="CL130" i="17"/>
  <c r="CK130" i="17"/>
  <c r="CD130" i="17"/>
  <c r="CC130" i="17"/>
  <c r="F130" i="17"/>
  <c r="CL129" i="17"/>
  <c r="CK129" i="17"/>
  <c r="CD129" i="17"/>
  <c r="CC129" i="17"/>
  <c r="F129" i="17"/>
  <c r="CL128" i="17"/>
  <c r="CK128" i="17"/>
  <c r="CD128" i="17"/>
  <c r="CC128" i="17"/>
  <c r="F128" i="17"/>
  <c r="CL127" i="17"/>
  <c r="CK127" i="17"/>
  <c r="CD127" i="17"/>
  <c r="CC127" i="17"/>
  <c r="F127" i="17"/>
  <c r="CL126" i="17"/>
  <c r="CK126" i="17"/>
  <c r="CD126" i="17"/>
  <c r="CC126" i="17"/>
  <c r="F126" i="17"/>
  <c r="CL125" i="17"/>
  <c r="CK125" i="17"/>
  <c r="CD125" i="17"/>
  <c r="CC125" i="17"/>
  <c r="F125" i="17"/>
  <c r="CL124" i="17"/>
  <c r="CK124" i="17"/>
  <c r="CD124" i="17"/>
  <c r="CC124" i="17"/>
  <c r="F124" i="17"/>
  <c r="CL123" i="17"/>
  <c r="CK123" i="17"/>
  <c r="CD123" i="17"/>
  <c r="CC123" i="17"/>
  <c r="F123" i="17"/>
  <c r="CL122" i="17"/>
  <c r="CK122" i="17"/>
  <c r="CD122" i="17"/>
  <c r="CC122" i="17"/>
  <c r="F122" i="17"/>
  <c r="B119" i="17"/>
  <c r="B118" i="17"/>
  <c r="B117" i="17"/>
  <c r="C109" i="17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/>
  <c r="CM78" i="17"/>
  <c r="CL78" i="17"/>
  <c r="CK78" i="17"/>
  <c r="CJ78" i="17"/>
  <c r="CI78" i="17"/>
  <c r="CE78" i="17"/>
  <c r="CD78" i="17"/>
  <c r="CC78" i="17"/>
  <c r="CB78" i="17"/>
  <c r="CA78" i="17"/>
  <c r="M78" i="17"/>
  <c r="CM77" i="17"/>
  <c r="CL77" i="17"/>
  <c r="CK77" i="17"/>
  <c r="CJ77" i="17"/>
  <c r="CI77" i="17"/>
  <c r="CE77" i="17"/>
  <c r="CD77" i="17"/>
  <c r="CC77" i="17"/>
  <c r="CB77" i="17"/>
  <c r="CA77" i="17"/>
  <c r="M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A179" i="17" s="1"/>
  <c r="E20" i="29" s="1"/>
  <c r="CM23" i="17"/>
  <c r="CL23" i="17"/>
  <c r="CK23" i="17"/>
  <c r="CJ23" i="17"/>
  <c r="CI23" i="17"/>
  <c r="CE23" i="17"/>
  <c r="CD23" i="17"/>
  <c r="CC23" i="17"/>
  <c r="CB23" i="17"/>
  <c r="CA23" i="17"/>
  <c r="AG23" i="17"/>
  <c r="CM22" i="17"/>
  <c r="CL22" i="17"/>
  <c r="CK22" i="17"/>
  <c r="CJ22" i="17"/>
  <c r="CI22" i="17"/>
  <c r="CE22" i="17"/>
  <c r="CD22" i="17"/>
  <c r="CC22" i="17"/>
  <c r="CB22" i="17"/>
  <c r="CA22" i="17"/>
  <c r="AG22" i="17"/>
  <c r="CM21" i="17"/>
  <c r="CL21" i="17"/>
  <c r="CK21" i="17"/>
  <c r="CJ21" i="17"/>
  <c r="CI21" i="17"/>
  <c r="CE21" i="17"/>
  <c r="CD21" i="17"/>
  <c r="CC21" i="17"/>
  <c r="CB21" i="17"/>
  <c r="CA21" i="17"/>
  <c r="AG21" i="17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AG19" i="17"/>
  <c r="CM18" i="17"/>
  <c r="CL18" i="17"/>
  <c r="CK18" i="17"/>
  <c r="CJ18" i="17"/>
  <c r="CI18" i="17"/>
  <c r="CE18" i="17"/>
  <c r="CD18" i="17"/>
  <c r="CC18" i="17"/>
  <c r="CB18" i="17"/>
  <c r="CA18" i="17"/>
  <c r="AG18" i="17"/>
  <c r="CM17" i="17"/>
  <c r="CL17" i="17"/>
  <c r="CK17" i="17"/>
  <c r="CJ17" i="17"/>
  <c r="CI17" i="17"/>
  <c r="CE17" i="17"/>
  <c r="CD17" i="17"/>
  <c r="CC17" i="17"/>
  <c r="CB17" i="17"/>
  <c r="CA17" i="17"/>
  <c r="AG17" i="17"/>
  <c r="CM16" i="17"/>
  <c r="CL16" i="17"/>
  <c r="CK16" i="17"/>
  <c r="CJ16" i="17"/>
  <c r="CI16" i="17"/>
  <c r="CE16" i="17"/>
  <c r="CD16" i="17"/>
  <c r="CC16" i="17"/>
  <c r="CB16" i="17"/>
  <c r="CA16" i="17"/>
  <c r="AG16" i="17"/>
  <c r="CM15" i="17"/>
  <c r="CL15" i="17"/>
  <c r="CK15" i="17"/>
  <c r="CJ15" i="17"/>
  <c r="CI15" i="17"/>
  <c r="CE15" i="17"/>
  <c r="CD15" i="17"/>
  <c r="CC15" i="17"/>
  <c r="CB15" i="17"/>
  <c r="CA15" i="17"/>
  <c r="AG15" i="17"/>
  <c r="CM14" i="17"/>
  <c r="CL14" i="17"/>
  <c r="CK14" i="17"/>
  <c r="CJ14" i="17"/>
  <c r="CI14" i="17"/>
  <c r="CE14" i="17"/>
  <c r="CD14" i="17"/>
  <c r="CC14" i="17"/>
  <c r="CB14" i="17"/>
  <c r="CA14" i="17"/>
  <c r="AG14" i="17"/>
  <c r="CM13" i="17"/>
  <c r="CL13" i="17"/>
  <c r="CK13" i="17"/>
  <c r="CJ13" i="17"/>
  <c r="CI13" i="17"/>
  <c r="CE13" i="17"/>
  <c r="CD13" i="17"/>
  <c r="CC13" i="17"/>
  <c r="CB13" i="17"/>
  <c r="CA13" i="17"/>
  <c r="AG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D188" i="16"/>
  <c r="F187" i="16"/>
  <c r="E187" i="16"/>
  <c r="D187" i="16"/>
  <c r="F186" i="16"/>
  <c r="E186" i="16"/>
  <c r="D186" i="16"/>
  <c r="F185" i="16"/>
  <c r="E185" i="16"/>
  <c r="D185" i="16"/>
  <c r="F184" i="16"/>
  <c r="E184" i="16"/>
  <c r="D184" i="16"/>
  <c r="F183" i="16"/>
  <c r="E183" i="16"/>
  <c r="D183" i="16"/>
  <c r="E178" i="16"/>
  <c r="D178" i="16"/>
  <c r="C178" i="16"/>
  <c r="E177" i="16"/>
  <c r="D177" i="16"/>
  <c r="C177" i="16"/>
  <c r="E176" i="16"/>
  <c r="D176" i="16"/>
  <c r="C176" i="16"/>
  <c r="E175" i="16"/>
  <c r="D175" i="16"/>
  <c r="C175" i="16"/>
  <c r="C170" i="16"/>
  <c r="C169" i="16"/>
  <c r="C168" i="16"/>
  <c r="C167" i="16"/>
  <c r="C166" i="16"/>
  <c r="C165" i="16"/>
  <c r="D162" i="16"/>
  <c r="C162" i="16"/>
  <c r="B162" i="16"/>
  <c r="D161" i="16"/>
  <c r="C161" i="16"/>
  <c r="B161" i="16"/>
  <c r="D160" i="16"/>
  <c r="C160" i="16"/>
  <c r="B160" i="16"/>
  <c r="D159" i="16"/>
  <c r="C159" i="16"/>
  <c r="B159" i="16"/>
  <c r="D158" i="16"/>
  <c r="C158" i="16"/>
  <c r="B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/>
  <c r="D140" i="16"/>
  <c r="C140" i="16"/>
  <c r="B140" i="16"/>
  <c r="D139" i="16"/>
  <c r="C139" i="16"/>
  <c r="B139" i="16"/>
  <c r="D138" i="16"/>
  <c r="C138" i="16"/>
  <c r="B138" i="16"/>
  <c r="D137" i="16"/>
  <c r="C137" i="16"/>
  <c r="B137" i="16"/>
  <c r="D136" i="16"/>
  <c r="D142" i="16" s="1"/>
  <c r="C136" i="16"/>
  <c r="C142" i="16" s="1"/>
  <c r="B136" i="16"/>
  <c r="B142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/>
  <c r="D128" i="16"/>
  <c r="C128" i="16"/>
  <c r="B128" i="16"/>
  <c r="D127" i="16"/>
  <c r="C127" i="16"/>
  <c r="B127" i="16"/>
  <c r="D126" i="16"/>
  <c r="C126" i="16"/>
  <c r="B126" i="16"/>
  <c r="D125" i="16"/>
  <c r="C125" i="16"/>
  <c r="B125" i="16"/>
  <c r="D124" i="16"/>
  <c r="D130" i="16" s="1"/>
  <c r="C124" i="16"/>
  <c r="C130" i="16" s="1"/>
  <c r="B124" i="16"/>
  <c r="D119" i="16"/>
  <c r="C119" i="16"/>
  <c r="B119" i="16"/>
  <c r="D118" i="16"/>
  <c r="C118" i="16"/>
  <c r="B118" i="16"/>
  <c r="D117" i="16"/>
  <c r="C117" i="16"/>
  <c r="B117" i="16"/>
  <c r="D116" i="16"/>
  <c r="C116" i="16"/>
  <c r="B116" i="16"/>
  <c r="D115" i="16"/>
  <c r="C115" i="16"/>
  <c r="B115" i="16"/>
  <c r="D110" i="16"/>
  <c r="C110" i="16"/>
  <c r="B110" i="16"/>
  <c r="D109" i="16"/>
  <c r="C109" i="16"/>
  <c r="B109" i="16"/>
  <c r="D108" i="16"/>
  <c r="C108" i="16"/>
  <c r="B108" i="16"/>
  <c r="D103" i="16"/>
  <c r="C103" i="16"/>
  <c r="B103" i="16"/>
  <c r="D102" i="16"/>
  <c r="C102" i="16"/>
  <c r="B102" i="16"/>
  <c r="D101" i="16"/>
  <c r="C101" i="16"/>
  <c r="B101" i="16"/>
  <c r="D100" i="16"/>
  <c r="C100" i="16"/>
  <c r="B100" i="16"/>
  <c r="D99" i="16"/>
  <c r="C99" i="16"/>
  <c r="B99" i="16"/>
  <c r="D98" i="16"/>
  <c r="C98" i="16"/>
  <c r="B98" i="16"/>
  <c r="D97" i="16"/>
  <c r="C97" i="16"/>
  <c r="B97" i="16"/>
  <c r="D96" i="16"/>
  <c r="C96" i="16"/>
  <c r="B96" i="16"/>
  <c r="D95" i="16"/>
  <c r="C95" i="16"/>
  <c r="B95" i="16"/>
  <c r="E90" i="16"/>
  <c r="D90" i="16"/>
  <c r="C89" i="16"/>
  <c r="C88" i="16"/>
  <c r="C87" i="16"/>
  <c r="C90" i="16" s="1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C83" i="16"/>
  <c r="B83" i="16"/>
  <c r="D82" i="16"/>
  <c r="C82" i="16"/>
  <c r="B82" i="16"/>
  <c r="D81" i="16"/>
  <c r="C81" i="16"/>
  <c r="B81" i="16"/>
  <c r="D80" i="16"/>
  <c r="C80" i="16"/>
  <c r="B80" i="16"/>
  <c r="D79" i="16"/>
  <c r="C79" i="16"/>
  <c r="B79" i="16"/>
  <c r="D78" i="16"/>
  <c r="D84" i="16" s="1"/>
  <c r="C78" i="16"/>
  <c r="C84" i="16" s="1"/>
  <c r="B78" i="16"/>
  <c r="B84" i="16" s="1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2" i="16"/>
  <c r="C72" i="16"/>
  <c r="B72" i="16"/>
  <c r="D71" i="16"/>
  <c r="D73" i="16" s="1"/>
  <c r="C71" i="16"/>
  <c r="C73" i="16" s="1"/>
  <c r="B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C65" i="16"/>
  <c r="B65" i="16"/>
  <c r="D64" i="16"/>
  <c r="C64" i="16"/>
  <c r="B64" i="16"/>
  <c r="D63" i="16"/>
  <c r="D66" i="16" s="1"/>
  <c r="C63" i="16"/>
  <c r="C66" i="16" s="1"/>
  <c r="B63" i="16"/>
  <c r="D58" i="16"/>
  <c r="C58" i="16"/>
  <c r="B58" i="16"/>
  <c r="D53" i="16"/>
  <c r="C53" i="16"/>
  <c r="B53" i="16"/>
  <c r="D52" i="16"/>
  <c r="C52" i="16"/>
  <c r="B52" i="16"/>
  <c r="D51" i="16"/>
  <c r="C51" i="16"/>
  <c r="B51" i="16"/>
  <c r="D50" i="16"/>
  <c r="C50" i="16"/>
  <c r="B50" i="16"/>
  <c r="D49" i="16"/>
  <c r="C49" i="16"/>
  <c r="B49" i="16"/>
  <c r="D48" i="16"/>
  <c r="C48" i="16"/>
  <c r="B48" i="16"/>
  <c r="D47" i="16"/>
  <c r="C47" i="16"/>
  <c r="B47" i="16"/>
  <c r="D46" i="16"/>
  <c r="C46" i="16"/>
  <c r="B46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0" i="16"/>
  <c r="D40" i="16"/>
  <c r="C40" i="16"/>
  <c r="E39" i="16"/>
  <c r="D39" i="16"/>
  <c r="C39" i="16"/>
  <c r="E38" i="16"/>
  <c r="D38" i="16"/>
  <c r="C38" i="16"/>
  <c r="E37" i="16"/>
  <c r="D37" i="16"/>
  <c r="C37" i="16"/>
  <c r="E36" i="16"/>
  <c r="D36" i="16"/>
  <c r="C36" i="16"/>
  <c r="E35" i="16"/>
  <c r="D35" i="16"/>
  <c r="C35" i="16"/>
  <c r="E34" i="16"/>
  <c r="D34" i="16"/>
  <c r="C34" i="16"/>
  <c r="E33" i="16"/>
  <c r="D33" i="16"/>
  <c r="C33" i="16"/>
  <c r="E32" i="16"/>
  <c r="D32" i="16"/>
  <c r="C32" i="16"/>
  <c r="E31" i="16"/>
  <c r="D31" i="16"/>
  <c r="C31" i="16"/>
  <c r="E30" i="16"/>
  <c r="D30" i="16"/>
  <c r="C30" i="16"/>
  <c r="E29" i="16"/>
  <c r="D29" i="16"/>
  <c r="C29" i="16"/>
  <c r="E28" i="16"/>
  <c r="E41" i="16" s="1"/>
  <c r="D28" i="16"/>
  <c r="D41" i="16" s="1"/>
  <c r="C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2" i="16"/>
  <c r="C22" i="16"/>
  <c r="B22" i="16"/>
  <c r="D21" i="16"/>
  <c r="C21" i="16"/>
  <c r="B21" i="16"/>
  <c r="D20" i="16"/>
  <c r="C20" i="16"/>
  <c r="B20" i="16"/>
  <c r="D19" i="16"/>
  <c r="C19" i="16"/>
  <c r="B19" i="16"/>
  <c r="D18" i="16"/>
  <c r="C18" i="16"/>
  <c r="B18" i="16"/>
  <c r="D17" i="16"/>
  <c r="C17" i="16"/>
  <c r="B17" i="16"/>
  <c r="D16" i="16"/>
  <c r="C16" i="16"/>
  <c r="B16" i="16"/>
  <c r="D15" i="16"/>
  <c r="C15" i="16"/>
  <c r="B15" i="16"/>
  <c r="D14" i="16"/>
  <c r="C14" i="16"/>
  <c r="B14" i="16"/>
  <c r="D13" i="16"/>
  <c r="C13" i="16"/>
  <c r="B13" i="16"/>
  <c r="D12" i="16"/>
  <c r="D23" i="16" s="1"/>
  <c r="C12" i="16"/>
  <c r="C23" i="16" s="1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43" i="15"/>
  <c r="B152" i="15" s="1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118" i="15"/>
  <c r="G114" i="15"/>
  <c r="F114" i="15"/>
  <c r="E114" i="15"/>
  <c r="D114" i="15"/>
  <c r="C114" i="15"/>
  <c r="B113" i="15"/>
  <c r="B112" i="15"/>
  <c r="B111" i="15"/>
  <c r="B110" i="15"/>
  <c r="B109" i="15"/>
  <c r="B108" i="15"/>
  <c r="B107" i="15"/>
  <c r="B106" i="15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/>
  <c r="BC100" i="15"/>
  <c r="AT100" i="15"/>
  <c r="R100" i="15"/>
  <c r="BC99" i="15"/>
  <c r="AT99" i="15"/>
  <c r="R99" i="15"/>
  <c r="BC98" i="15"/>
  <c r="AT98" i="15"/>
  <c r="R98" i="15"/>
  <c r="BC97" i="15"/>
  <c r="AT97" i="15"/>
  <c r="R97" i="15"/>
  <c r="BC96" i="15"/>
  <c r="AT96" i="15"/>
  <c r="R96" i="15"/>
  <c r="BC95" i="15"/>
  <c r="AT95" i="15"/>
  <c r="R95" i="15"/>
  <c r="BC94" i="15"/>
  <c r="AT94" i="15"/>
  <c r="R94" i="15"/>
  <c r="BC93" i="15"/>
  <c r="AT93" i="15"/>
  <c r="R93" i="15"/>
  <c r="BC92" i="15"/>
  <c r="AT92" i="15"/>
  <c r="R92" i="15"/>
  <c r="BC91" i="15"/>
  <c r="AT91" i="15"/>
  <c r="R91" i="15"/>
  <c r="BC90" i="15"/>
  <c r="AT90" i="15"/>
  <c r="R90" i="15"/>
  <c r="BC89" i="15"/>
  <c r="AT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69" i="15" s="1"/>
  <c r="B59" i="15"/>
  <c r="B58" i="15"/>
  <c r="B57" i="15"/>
  <c r="B53" i="15"/>
  <c r="B52" i="15"/>
  <c r="B51" i="15"/>
  <c r="C37" i="15"/>
  <c r="C36" i="15"/>
  <c r="C35" i="15"/>
  <c r="C34" i="15"/>
  <c r="C33" i="15"/>
  <c r="C32" i="15"/>
  <c r="C31" i="15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Z15" i="15"/>
  <c r="U15" i="15"/>
  <c r="P15" i="15"/>
  <c r="K15" i="15"/>
  <c r="G15" i="15"/>
  <c r="AC14" i="15"/>
  <c r="Z14" i="15"/>
  <c r="U14" i="15"/>
  <c r="P14" i="15"/>
  <c r="K14" i="15"/>
  <c r="G14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204" i="15" s="1"/>
  <c r="E18" i="29" s="1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N122" i="14"/>
  <c r="CM122" i="14"/>
  <c r="CB122" i="14"/>
  <c r="CA122" i="14"/>
  <c r="C122" i="14"/>
  <c r="CN121" i="14"/>
  <c r="CM121" i="14"/>
  <c r="CB121" i="14"/>
  <c r="CA121" i="14"/>
  <c r="C121" i="14"/>
  <c r="CN120" i="14"/>
  <c r="CM120" i="14"/>
  <c r="CB120" i="14"/>
  <c r="CA120" i="14"/>
  <c r="C120" i="14"/>
  <c r="CN119" i="14"/>
  <c r="CM119" i="14"/>
  <c r="CB119" i="14"/>
  <c r="CA119" i="14"/>
  <c r="C119" i="14"/>
  <c r="CN118" i="14"/>
  <c r="CM118" i="14"/>
  <c r="CB118" i="14"/>
  <c r="CA118" i="14"/>
  <c r="C118" i="14"/>
  <c r="CN117" i="14"/>
  <c r="CM117" i="14"/>
  <c r="CB117" i="14"/>
  <c r="CA117" i="14"/>
  <c r="C117" i="14"/>
  <c r="CN116" i="14"/>
  <c r="CM116" i="14"/>
  <c r="CB116" i="14"/>
  <c r="CA116" i="14"/>
  <c r="C116" i="14"/>
  <c r="CN115" i="14"/>
  <c r="CM115" i="14"/>
  <c r="CB115" i="14"/>
  <c r="CA115" i="14"/>
  <c r="C115" i="14"/>
  <c r="CN114" i="14"/>
  <c r="CM114" i="14"/>
  <c r="CB114" i="14"/>
  <c r="CA114" i="14"/>
  <c r="C114" i="14"/>
  <c r="CN113" i="14"/>
  <c r="CM113" i="14"/>
  <c r="CB113" i="14"/>
  <c r="CA113" i="14"/>
  <c r="C113" i="14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N108" i="14"/>
  <c r="CM108" i="14"/>
  <c r="CB108" i="14"/>
  <c r="CA108" i="14"/>
  <c r="K108" i="14"/>
  <c r="B108" i="14"/>
  <c r="CN107" i="14"/>
  <c r="CM107" i="14"/>
  <c r="CB107" i="14"/>
  <c r="CA107" i="14"/>
  <c r="K107" i="14"/>
  <c r="B107" i="14"/>
  <c r="CN106" i="14"/>
  <c r="CM106" i="14"/>
  <c r="CB106" i="14"/>
  <c r="CA106" i="14"/>
  <c r="K106" i="14"/>
  <c r="B106" i="14"/>
  <c r="CN105" i="14"/>
  <c r="CM105" i="14"/>
  <c r="CB105" i="14"/>
  <c r="CA105" i="14"/>
  <c r="K105" i="14"/>
  <c r="B105" i="14"/>
  <c r="CN104" i="14"/>
  <c r="CM104" i="14"/>
  <c r="CB104" i="14"/>
  <c r="CA104" i="14"/>
  <c r="K104" i="14"/>
  <c r="B104" i="14"/>
  <c r="CN103" i="14"/>
  <c r="CM103" i="14"/>
  <c r="CB103" i="14"/>
  <c r="CA103" i="14"/>
  <c r="K103" i="14"/>
  <c r="B103" i="14"/>
  <c r="CN102" i="14"/>
  <c r="CM102" i="14"/>
  <c r="CB102" i="14"/>
  <c r="CA102" i="14"/>
  <c r="K102" i="14"/>
  <c r="B102" i="14"/>
  <c r="CN101" i="14"/>
  <c r="CM101" i="14"/>
  <c r="CB101" i="14"/>
  <c r="CA101" i="14"/>
  <c r="K101" i="14"/>
  <c r="B101" i="14"/>
  <c r="CN100" i="14"/>
  <c r="CM100" i="14"/>
  <c r="CB100" i="14"/>
  <c r="CA100" i="14"/>
  <c r="K100" i="14"/>
  <c r="B100" i="14"/>
  <c r="CN99" i="14"/>
  <c r="CM99" i="14"/>
  <c r="CB99" i="14"/>
  <c r="CA99" i="14"/>
  <c r="K99" i="14"/>
  <c r="B99" i="14"/>
  <c r="CN98" i="14"/>
  <c r="CM98" i="14"/>
  <c r="CB98" i="14"/>
  <c r="CA98" i="14"/>
  <c r="K98" i="14"/>
  <c r="B98" i="14"/>
  <c r="CN97" i="14"/>
  <c r="CM97" i="14"/>
  <c r="CB97" i="14"/>
  <c r="CA97" i="14"/>
  <c r="K97" i="14"/>
  <c r="B97" i="14"/>
  <c r="B109" i="14" s="1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N91" i="14"/>
  <c r="CM91" i="14"/>
  <c r="CB91" i="14"/>
  <c r="CA91" i="14"/>
  <c r="C91" i="14"/>
  <c r="CN90" i="14"/>
  <c r="CM90" i="14"/>
  <c r="CB90" i="14"/>
  <c r="CA90" i="14"/>
  <c r="C90" i="14"/>
  <c r="CN89" i="14"/>
  <c r="CM89" i="14"/>
  <c r="CB89" i="14"/>
  <c r="CA89" i="14"/>
  <c r="C89" i="14"/>
  <c r="CN88" i="14"/>
  <c r="CM88" i="14"/>
  <c r="CB88" i="14"/>
  <c r="CA88" i="14"/>
  <c r="C88" i="14"/>
  <c r="CN87" i="14"/>
  <c r="CM87" i="14"/>
  <c r="CB87" i="14"/>
  <c r="CA87" i="14"/>
  <c r="C87" i="14"/>
  <c r="CN86" i="14"/>
  <c r="CM86" i="14"/>
  <c r="CB86" i="14"/>
  <c r="CA86" i="14"/>
  <c r="C86" i="14"/>
  <c r="CN85" i="14"/>
  <c r="CM85" i="14"/>
  <c r="CB85" i="14"/>
  <c r="CA85" i="14"/>
  <c r="C85" i="14"/>
  <c r="CN84" i="14"/>
  <c r="CM84" i="14"/>
  <c r="CB84" i="14"/>
  <c r="CA84" i="14"/>
  <c r="C84" i="14"/>
  <c r="CN83" i="14"/>
  <c r="CM83" i="14"/>
  <c r="CB83" i="14"/>
  <c r="CA83" i="14"/>
  <c r="C83" i="14"/>
  <c r="CN82" i="14"/>
  <c r="CM82" i="14"/>
  <c r="CB82" i="14"/>
  <c r="CA82" i="14"/>
  <c r="C82" i="14"/>
  <c r="CN81" i="14"/>
  <c r="CM81" i="14"/>
  <c r="CB81" i="14"/>
  <c r="CA81" i="14"/>
  <c r="C81" i="14"/>
  <c r="CN80" i="14"/>
  <c r="CM80" i="14"/>
  <c r="CB80" i="14"/>
  <c r="CA80" i="14"/>
  <c r="C80" i="14"/>
  <c r="CN79" i="14"/>
  <c r="CM79" i="14"/>
  <c r="CB79" i="14"/>
  <c r="CA79" i="14"/>
  <c r="C79" i="14"/>
  <c r="CN78" i="14"/>
  <c r="CM78" i="14"/>
  <c r="CB78" i="14"/>
  <c r="CA78" i="14"/>
  <c r="C78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CN73" i="14"/>
  <c r="CM73" i="14"/>
  <c r="CB73" i="14"/>
  <c r="CA73" i="14"/>
  <c r="N73" i="14"/>
  <c r="B73" i="14"/>
  <c r="CN72" i="14"/>
  <c r="CM72" i="14"/>
  <c r="CB72" i="14"/>
  <c r="CA72" i="14"/>
  <c r="N72" i="14"/>
  <c r="B72" i="14"/>
  <c r="CN71" i="14"/>
  <c r="CM71" i="14"/>
  <c r="CB71" i="14"/>
  <c r="CA71" i="14"/>
  <c r="N71" i="14"/>
  <c r="B71" i="14"/>
  <c r="CN70" i="14"/>
  <c r="CM70" i="14"/>
  <c r="CB70" i="14"/>
  <c r="CA70" i="14"/>
  <c r="N70" i="14"/>
  <c r="B70" i="14"/>
  <c r="CN69" i="14"/>
  <c r="CM69" i="14"/>
  <c r="CB69" i="14"/>
  <c r="CA69" i="14"/>
  <c r="N69" i="14"/>
  <c r="B69" i="14"/>
  <c r="CN68" i="14"/>
  <c r="CM68" i="14"/>
  <c r="CB68" i="14"/>
  <c r="CA68" i="14"/>
  <c r="N68" i="14"/>
  <c r="B68" i="14"/>
  <c r="CN67" i="14"/>
  <c r="CM67" i="14"/>
  <c r="CB67" i="14"/>
  <c r="CA67" i="14"/>
  <c r="N67" i="14"/>
  <c r="B67" i="14"/>
  <c r="CN66" i="14"/>
  <c r="CM66" i="14"/>
  <c r="CB66" i="14"/>
  <c r="CA66" i="14"/>
  <c r="N66" i="14"/>
  <c r="B66" i="14"/>
  <c r="CN65" i="14"/>
  <c r="CM65" i="14"/>
  <c r="CB65" i="14"/>
  <c r="CA65" i="14"/>
  <c r="N65" i="14"/>
  <c r="B65" i="14"/>
  <c r="CN64" i="14"/>
  <c r="CM64" i="14"/>
  <c r="CB64" i="14"/>
  <c r="CA64" i="14"/>
  <c r="N64" i="14"/>
  <c r="B64" i="14"/>
  <c r="CN63" i="14"/>
  <c r="CM63" i="14"/>
  <c r="CB63" i="14"/>
  <c r="CA63" i="14"/>
  <c r="N63" i="14"/>
  <c r="B63" i="14"/>
  <c r="CN62" i="14"/>
  <c r="CM62" i="14"/>
  <c r="CB62" i="14"/>
  <c r="CA62" i="14"/>
  <c r="N62" i="14"/>
  <c r="B62" i="14"/>
  <c r="CU57" i="14"/>
  <c r="CN57" i="14"/>
  <c r="CM57" i="14"/>
  <c r="CI57" i="14"/>
  <c r="CB57" i="14"/>
  <c r="CA57" i="14"/>
  <c r="B57" i="14"/>
  <c r="CU56" i="14"/>
  <c r="CN56" i="14"/>
  <c r="CM56" i="14"/>
  <c r="CI56" i="14"/>
  <c r="CB56" i="14"/>
  <c r="CA56" i="14"/>
  <c r="B56" i="14"/>
  <c r="CU55" i="14"/>
  <c r="CN55" i="14"/>
  <c r="CM55" i="14"/>
  <c r="CI55" i="14"/>
  <c r="CB55" i="14"/>
  <c r="CA55" i="14"/>
  <c r="B55" i="14"/>
  <c r="CU54" i="14"/>
  <c r="CN54" i="14"/>
  <c r="CM54" i="14"/>
  <c r="CI54" i="14"/>
  <c r="CB54" i="14"/>
  <c r="CA54" i="14"/>
  <c r="B54" i="14"/>
  <c r="CU53" i="14"/>
  <c r="CN53" i="14"/>
  <c r="CM53" i="14"/>
  <c r="CI53" i="14"/>
  <c r="CB53" i="14"/>
  <c r="CA53" i="14"/>
  <c r="B53" i="14"/>
  <c r="R52" i="14"/>
  <c r="Q52" i="14"/>
  <c r="P52" i="14"/>
  <c r="O52" i="14"/>
  <c r="N52" i="14"/>
  <c r="M52" i="14"/>
  <c r="L52" i="14"/>
  <c r="K52" i="14"/>
  <c r="J52" i="14"/>
  <c r="D52" i="14"/>
  <c r="C52" i="14"/>
  <c r="B52" i="14"/>
  <c r="CU51" i="14"/>
  <c r="CN51" i="14"/>
  <c r="CM51" i="14"/>
  <c r="CI51" i="14"/>
  <c r="CB51" i="14"/>
  <c r="CA51" i="14"/>
  <c r="B51" i="14"/>
  <c r="CU50" i="14"/>
  <c r="CN50" i="14"/>
  <c r="CM50" i="14"/>
  <c r="CI50" i="14"/>
  <c r="CB50" i="14"/>
  <c r="CA50" i="14"/>
  <c r="B50" i="14"/>
  <c r="CU49" i="14"/>
  <c r="CN49" i="14"/>
  <c r="CM49" i="14"/>
  <c r="CI49" i="14"/>
  <c r="CB49" i="14"/>
  <c r="CA49" i="14"/>
  <c r="B49" i="14"/>
  <c r="CU48" i="14"/>
  <c r="CN48" i="14"/>
  <c r="CM48" i="14"/>
  <c r="CI48" i="14"/>
  <c r="CB48" i="14"/>
  <c r="CA48" i="14"/>
  <c r="B48" i="14"/>
  <c r="CU47" i="14"/>
  <c r="CN47" i="14"/>
  <c r="CM47" i="14"/>
  <c r="CI47" i="14"/>
  <c r="CB47" i="14"/>
  <c r="CA47" i="14"/>
  <c r="B47" i="14"/>
  <c r="CU46" i="14"/>
  <c r="CN46" i="14"/>
  <c r="CM46" i="14"/>
  <c r="CI46" i="14"/>
  <c r="CB46" i="14"/>
  <c r="CA46" i="14"/>
  <c r="B46" i="14"/>
  <c r="CU45" i="14"/>
  <c r="CN45" i="14"/>
  <c r="CM45" i="14"/>
  <c r="CI45" i="14"/>
  <c r="CB45" i="14"/>
  <c r="CA45" i="14"/>
  <c r="B45" i="14"/>
  <c r="CU44" i="14"/>
  <c r="CN44" i="14"/>
  <c r="CM44" i="14"/>
  <c r="CI44" i="14"/>
  <c r="CB44" i="14"/>
  <c r="CA44" i="14"/>
  <c r="B44" i="14"/>
  <c r="CU43" i="14"/>
  <c r="CN43" i="14"/>
  <c r="CM43" i="14"/>
  <c r="CI43" i="14"/>
  <c r="CB43" i="14"/>
  <c r="CA43" i="14"/>
  <c r="B43" i="14"/>
  <c r="CU42" i="14"/>
  <c r="CN42" i="14"/>
  <c r="CM42" i="14"/>
  <c r="CI42" i="14"/>
  <c r="CB42" i="14"/>
  <c r="CA42" i="14"/>
  <c r="B42" i="14"/>
  <c r="CU41" i="14"/>
  <c r="CN41" i="14"/>
  <c r="CM41" i="14"/>
  <c r="CI41" i="14"/>
  <c r="CB41" i="14"/>
  <c r="CA41" i="14"/>
  <c r="B41" i="14"/>
  <c r="CU40" i="14"/>
  <c r="CN40" i="14"/>
  <c r="CM40" i="14"/>
  <c r="CI40" i="14"/>
  <c r="CB40" i="14"/>
  <c r="CA40" i="14"/>
  <c r="B40" i="14"/>
  <c r="CU39" i="14"/>
  <c r="CN39" i="14"/>
  <c r="CM39" i="14"/>
  <c r="CI39" i="14"/>
  <c r="CB39" i="14"/>
  <c r="CA39" i="14"/>
  <c r="B39" i="14"/>
  <c r="CU38" i="14"/>
  <c r="CN38" i="14"/>
  <c r="CM38" i="14"/>
  <c r="CI38" i="14"/>
  <c r="CB38" i="14"/>
  <c r="CA38" i="14"/>
  <c r="B38" i="14"/>
  <c r="CU37" i="14"/>
  <c r="CN37" i="14"/>
  <c r="CM37" i="14"/>
  <c r="CI37" i="14"/>
  <c r="CB37" i="14"/>
  <c r="CA37" i="14"/>
  <c r="B37" i="14"/>
  <c r="CU36" i="14"/>
  <c r="CN36" i="14"/>
  <c r="CM36" i="14"/>
  <c r="CI36" i="14"/>
  <c r="CB36" i="14"/>
  <c r="CA36" i="14"/>
  <c r="B36" i="14"/>
  <c r="CU35" i="14"/>
  <c r="CN35" i="14"/>
  <c r="CM35" i="14"/>
  <c r="CI35" i="14"/>
  <c r="CB35" i="14"/>
  <c r="CA35" i="14"/>
  <c r="B35" i="14"/>
  <c r="CU34" i="14"/>
  <c r="CN34" i="14"/>
  <c r="CM34" i="14"/>
  <c r="CI34" i="14"/>
  <c r="CB34" i="14"/>
  <c r="CA34" i="14"/>
  <c r="B34" i="14"/>
  <c r="CU33" i="14"/>
  <c r="CN33" i="14"/>
  <c r="CM33" i="14"/>
  <c r="CI33" i="14"/>
  <c r="CB33" i="14"/>
  <c r="CA33" i="14"/>
  <c r="B33" i="14"/>
  <c r="CU32" i="14"/>
  <c r="CN32" i="14"/>
  <c r="CM32" i="14"/>
  <c r="CI32" i="14"/>
  <c r="CB32" i="14"/>
  <c r="CA32" i="14"/>
  <c r="B32" i="14"/>
  <c r="CU31" i="14"/>
  <c r="CN31" i="14"/>
  <c r="CM31" i="14"/>
  <c r="CI31" i="14"/>
  <c r="CB31" i="14"/>
  <c r="CA31" i="14"/>
  <c r="B31" i="14"/>
  <c r="CU30" i="14"/>
  <c r="CN30" i="14"/>
  <c r="CM30" i="14"/>
  <c r="CI30" i="14"/>
  <c r="CB30" i="14"/>
  <c r="CA30" i="14"/>
  <c r="B30" i="14"/>
  <c r="CU29" i="14"/>
  <c r="CN29" i="14"/>
  <c r="CM29" i="14"/>
  <c r="CI29" i="14"/>
  <c r="CB29" i="14"/>
  <c r="CA29" i="14"/>
  <c r="B29" i="14"/>
  <c r="CU28" i="14"/>
  <c r="CN28" i="14"/>
  <c r="CM28" i="14"/>
  <c r="CI28" i="14"/>
  <c r="CB28" i="14"/>
  <c r="CA28" i="14"/>
  <c r="B28" i="14"/>
  <c r="CU27" i="14"/>
  <c r="CN27" i="14"/>
  <c r="CM27" i="14"/>
  <c r="CI27" i="14"/>
  <c r="CB27" i="14"/>
  <c r="CA27" i="14"/>
  <c r="B27" i="14"/>
  <c r="CU26" i="14"/>
  <c r="CN26" i="14"/>
  <c r="CM26" i="14"/>
  <c r="CI26" i="14"/>
  <c r="CB26" i="14"/>
  <c r="CA26" i="14"/>
  <c r="B26" i="14"/>
  <c r="CU25" i="14"/>
  <c r="CN25" i="14"/>
  <c r="CM25" i="14"/>
  <c r="CI25" i="14"/>
  <c r="CB25" i="14"/>
  <c r="CA25" i="14"/>
  <c r="B25" i="14"/>
  <c r="CU24" i="14"/>
  <c r="CN24" i="14"/>
  <c r="CM24" i="14"/>
  <c r="CI24" i="14"/>
  <c r="CB24" i="14"/>
  <c r="CA24" i="14"/>
  <c r="B24" i="14"/>
  <c r="CU23" i="14"/>
  <c r="CN23" i="14"/>
  <c r="CM23" i="14"/>
  <c r="CI23" i="14"/>
  <c r="CB23" i="14"/>
  <c r="CA23" i="14"/>
  <c r="B23" i="14"/>
  <c r="CU22" i="14"/>
  <c r="CN22" i="14"/>
  <c r="CM22" i="14"/>
  <c r="CI22" i="14"/>
  <c r="CB22" i="14"/>
  <c r="CA22" i="14"/>
  <c r="B22" i="14"/>
  <c r="CU21" i="14"/>
  <c r="CN21" i="14"/>
  <c r="CM21" i="14"/>
  <c r="CI21" i="14"/>
  <c r="CB21" i="14"/>
  <c r="CA21" i="14"/>
  <c r="B21" i="14"/>
  <c r="CU20" i="14"/>
  <c r="CN20" i="14"/>
  <c r="CM20" i="14"/>
  <c r="CI20" i="14"/>
  <c r="CB20" i="14"/>
  <c r="CA20" i="14"/>
  <c r="B20" i="14"/>
  <c r="CU19" i="14"/>
  <c r="CN19" i="14"/>
  <c r="CM19" i="14"/>
  <c r="CI19" i="14"/>
  <c r="CB19" i="14"/>
  <c r="CA19" i="14"/>
  <c r="B19" i="14"/>
  <c r="CU18" i="14"/>
  <c r="CN18" i="14"/>
  <c r="CM18" i="14"/>
  <c r="CI18" i="14"/>
  <c r="CB18" i="14"/>
  <c r="CA18" i="14"/>
  <c r="B18" i="14"/>
  <c r="CU17" i="14"/>
  <c r="CN17" i="14"/>
  <c r="CM17" i="14"/>
  <c r="CI17" i="14"/>
  <c r="CB17" i="14"/>
  <c r="CA17" i="14"/>
  <c r="B17" i="14"/>
  <c r="CU16" i="14"/>
  <c r="CN16" i="14"/>
  <c r="CM16" i="14"/>
  <c r="CI16" i="14"/>
  <c r="CB16" i="14"/>
  <c r="CA16" i="14"/>
  <c r="B16" i="14"/>
  <c r="CU15" i="14"/>
  <c r="CN15" i="14"/>
  <c r="CM15" i="14"/>
  <c r="CI15" i="14"/>
  <c r="CB15" i="14"/>
  <c r="CA15" i="14"/>
  <c r="B15" i="14"/>
  <c r="CU14" i="14"/>
  <c r="CN14" i="14"/>
  <c r="CM14" i="14"/>
  <c r="CI14" i="14"/>
  <c r="CB14" i="14"/>
  <c r="CA14" i="14"/>
  <c r="B14" i="14"/>
  <c r="CU13" i="14"/>
  <c r="CN13" i="14"/>
  <c r="CM13" i="14"/>
  <c r="CI13" i="14"/>
  <c r="CB13" i="14"/>
  <c r="CA13" i="14"/>
  <c r="B13" i="14"/>
  <c r="CU12" i="14"/>
  <c r="CN12" i="14"/>
  <c r="CM12" i="14"/>
  <c r="CI12" i="14"/>
  <c r="CB12" i="14"/>
  <c r="CA12" i="14"/>
  <c r="B12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D180" i="13" s="1"/>
  <c r="C175" i="13"/>
  <c r="C180" i="13" s="1"/>
  <c r="B175" i="13"/>
  <c r="B180" i="13" s="1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K124" i="13"/>
  <c r="CJ124" i="13"/>
  <c r="CB124" i="13"/>
  <c r="CA124" i="13"/>
  <c r="E124" i="13"/>
  <c r="D124" i="13"/>
  <c r="C124" i="13"/>
  <c r="CK123" i="13"/>
  <c r="CJ123" i="13"/>
  <c r="CB123" i="13"/>
  <c r="CA123" i="13"/>
  <c r="E123" i="13"/>
  <c r="D123" i="13"/>
  <c r="C123" i="13"/>
  <c r="CK122" i="13"/>
  <c r="CJ122" i="13"/>
  <c r="CB122" i="13"/>
  <c r="CA122" i="13"/>
  <c r="E122" i="13"/>
  <c r="D122" i="13"/>
  <c r="C122" i="13"/>
  <c r="CJ117" i="13"/>
  <c r="CA117" i="13"/>
  <c r="E117" i="13"/>
  <c r="CJ115" i="13"/>
  <c r="CA115" i="13"/>
  <c r="E115" i="13"/>
  <c r="CJ114" i="13"/>
  <c r="CA114" i="13"/>
  <c r="E114" i="13"/>
  <c r="CJ113" i="13"/>
  <c r="CA113" i="13"/>
  <c r="E113" i="13"/>
  <c r="CJ110" i="13"/>
  <c r="CA110" i="13"/>
  <c r="E110" i="13"/>
  <c r="CJ109" i="13"/>
  <c r="CA109" i="13"/>
  <c r="E109" i="13"/>
  <c r="CJ108" i="13"/>
  <c r="CA108" i="13"/>
  <c r="E108" i="13"/>
  <c r="E105" i="13"/>
  <c r="D105" i="13"/>
  <c r="C105" i="13"/>
  <c r="E104" i="13"/>
  <c r="D104" i="13"/>
  <c r="C104" i="13"/>
  <c r="E103" i="13"/>
  <c r="D103" i="13"/>
  <c r="C103" i="13"/>
  <c r="E102" i="13"/>
  <c r="D102" i="13"/>
  <c r="C102" i="13"/>
  <c r="E101" i="13"/>
  <c r="D101" i="13"/>
  <c r="C101" i="13"/>
  <c r="E100" i="13"/>
  <c r="D100" i="13"/>
  <c r="C100" i="13"/>
  <c r="E99" i="13"/>
  <c r="D99" i="13"/>
  <c r="C99" i="13"/>
  <c r="E98" i="13"/>
  <c r="D98" i="13"/>
  <c r="C98" i="13"/>
  <c r="E97" i="13"/>
  <c r="D97" i="13"/>
  <c r="C97" i="13"/>
  <c r="E96" i="13"/>
  <c r="D96" i="13"/>
  <c r="C96" i="13"/>
  <c r="E95" i="13"/>
  <c r="D95" i="13"/>
  <c r="C95" i="13"/>
  <c r="E94" i="13"/>
  <c r="D94" i="13"/>
  <c r="C94" i="13"/>
  <c r="CO89" i="13"/>
  <c r="CF89" i="13"/>
  <c r="E89" i="13"/>
  <c r="D89" i="13"/>
  <c r="C89" i="13"/>
  <c r="CO88" i="13"/>
  <c r="CF88" i="13"/>
  <c r="E88" i="13"/>
  <c r="D88" i="13"/>
  <c r="C88" i="13"/>
  <c r="CO87" i="13"/>
  <c r="CF87" i="13"/>
  <c r="E87" i="13"/>
  <c r="D87" i="13"/>
  <c r="C87" i="13"/>
  <c r="CO86" i="13"/>
  <c r="CF86" i="13"/>
  <c r="E86" i="13"/>
  <c r="D86" i="13"/>
  <c r="C86" i="13"/>
  <c r="CO85" i="13"/>
  <c r="CF85" i="13"/>
  <c r="E85" i="13"/>
  <c r="D85" i="13"/>
  <c r="C85" i="13"/>
  <c r="CO84" i="13"/>
  <c r="CF84" i="13"/>
  <c r="E84" i="13"/>
  <c r="D84" i="13"/>
  <c r="C84" i="13"/>
  <c r="CO83" i="13"/>
  <c r="CF83" i="13"/>
  <c r="E83" i="13"/>
  <c r="D83" i="13"/>
  <c r="C83" i="13"/>
  <c r="CO82" i="13"/>
  <c r="CF82" i="13"/>
  <c r="E82" i="13"/>
  <c r="D82" i="13"/>
  <c r="C82" i="13"/>
  <c r="CO81" i="13"/>
  <c r="CF81" i="13"/>
  <c r="E81" i="13"/>
  <c r="D81" i="13"/>
  <c r="C81" i="13"/>
  <c r="CO80" i="13"/>
  <c r="CF80" i="13"/>
  <c r="E80" i="13"/>
  <c r="D80" i="13"/>
  <c r="C80" i="13"/>
  <c r="CO79" i="13"/>
  <c r="CF79" i="13"/>
  <c r="E79" i="13"/>
  <c r="D79" i="13"/>
  <c r="C79" i="13"/>
  <c r="CO78" i="13"/>
  <c r="CF78" i="13"/>
  <c r="E78" i="13"/>
  <c r="C78" i="13"/>
  <c r="CO77" i="13"/>
  <c r="CF77" i="13"/>
  <c r="E77" i="13"/>
  <c r="C77" i="13"/>
  <c r="CO76" i="13"/>
  <c r="CF76" i="13"/>
  <c r="E76" i="13"/>
  <c r="C76" i="13"/>
  <c r="CO75" i="13"/>
  <c r="CF75" i="13"/>
  <c r="E75" i="13"/>
  <c r="C75" i="13"/>
  <c r="CO74" i="13"/>
  <c r="CF74" i="13"/>
  <c r="E74" i="13"/>
  <c r="C74" i="13"/>
  <c r="CO73" i="13"/>
  <c r="CF73" i="13"/>
  <c r="E73" i="13"/>
  <c r="D73" i="13"/>
  <c r="C73" i="13"/>
  <c r="CO72" i="13"/>
  <c r="CF72" i="13"/>
  <c r="E72" i="13"/>
  <c r="D72" i="13"/>
  <c r="C72" i="13"/>
  <c r="CO71" i="13"/>
  <c r="CF71" i="13"/>
  <c r="E71" i="13"/>
  <c r="D71" i="13"/>
  <c r="C71" i="13"/>
  <c r="CO70" i="13"/>
  <c r="CF70" i="13"/>
  <c r="E70" i="13"/>
  <c r="D70" i="13"/>
  <c r="C70" i="13"/>
  <c r="CO69" i="13"/>
  <c r="CF69" i="13"/>
  <c r="E69" i="13"/>
  <c r="D69" i="13"/>
  <c r="C69" i="13"/>
  <c r="CO68" i="13"/>
  <c r="CF68" i="13"/>
  <c r="E68" i="13"/>
  <c r="D68" i="13"/>
  <c r="C68" i="13"/>
  <c r="CO67" i="13"/>
  <c r="CF67" i="13"/>
  <c r="E67" i="13"/>
  <c r="D67" i="13"/>
  <c r="C67" i="13"/>
  <c r="CO66" i="13"/>
  <c r="CF66" i="13"/>
  <c r="E66" i="13"/>
  <c r="D66" i="13"/>
  <c r="C66" i="13"/>
  <c r="CO65" i="13"/>
  <c r="CF65" i="13"/>
  <c r="E65" i="13"/>
  <c r="D65" i="13"/>
  <c r="C65" i="13"/>
  <c r="CO64" i="13"/>
  <c r="CF64" i="13"/>
  <c r="E64" i="13"/>
  <c r="D64" i="13"/>
  <c r="C64" i="13"/>
  <c r="CO63" i="13"/>
  <c r="CF63" i="13"/>
  <c r="E63" i="13"/>
  <c r="D63" i="13"/>
  <c r="C63" i="13"/>
  <c r="CO62" i="13"/>
  <c r="CF62" i="13"/>
  <c r="E62" i="13"/>
  <c r="D62" i="13"/>
  <c r="C62" i="13"/>
  <c r="CO61" i="13"/>
  <c r="CF61" i="13"/>
  <c r="E61" i="13"/>
  <c r="D61" i="13"/>
  <c r="C61" i="13"/>
  <c r="CO60" i="13"/>
  <c r="CF60" i="13"/>
  <c r="E60" i="13"/>
  <c r="D60" i="13"/>
  <c r="C60" i="13"/>
  <c r="CO59" i="13"/>
  <c r="CF59" i="13"/>
  <c r="E59" i="13"/>
  <c r="D59" i="13"/>
  <c r="C59" i="13"/>
  <c r="CO58" i="13"/>
  <c r="CF58" i="13"/>
  <c r="E58" i="13"/>
  <c r="D58" i="13"/>
  <c r="C58" i="13"/>
  <c r="CO57" i="13"/>
  <c r="CF57" i="13"/>
  <c r="E57" i="13"/>
  <c r="D57" i="13"/>
  <c r="C57" i="13"/>
  <c r="E56" i="13"/>
  <c r="D56" i="13"/>
  <c r="C56" i="13"/>
  <c r="E55" i="13"/>
  <c r="D55" i="13"/>
  <c r="C55" i="13"/>
  <c r="E54" i="13"/>
  <c r="D54" i="13"/>
  <c r="C54" i="13"/>
  <c r="E53" i="13"/>
  <c r="D53" i="13"/>
  <c r="C53" i="13"/>
  <c r="E52" i="13"/>
  <c r="D52" i="13"/>
  <c r="C52" i="13"/>
  <c r="E51" i="13"/>
  <c r="D51" i="13"/>
  <c r="C51" i="13"/>
  <c r="E50" i="13"/>
  <c r="D50" i="13"/>
  <c r="C50" i="13"/>
  <c r="E49" i="13"/>
  <c r="D49" i="13"/>
  <c r="C49" i="13"/>
  <c r="E48" i="13"/>
  <c r="D48" i="13"/>
  <c r="C48" i="13"/>
  <c r="E47" i="13"/>
  <c r="D47" i="13"/>
  <c r="C47" i="13"/>
  <c r="E46" i="13"/>
  <c r="D46" i="13"/>
  <c r="C46" i="13"/>
  <c r="E45" i="13"/>
  <c r="D45" i="13"/>
  <c r="C45" i="13"/>
  <c r="E44" i="13"/>
  <c r="D44" i="13"/>
  <c r="C44" i="13"/>
  <c r="E43" i="13"/>
  <c r="D43" i="13"/>
  <c r="C43" i="13"/>
  <c r="E42" i="13"/>
  <c r="D42" i="13"/>
  <c r="C42" i="13"/>
  <c r="E41" i="13"/>
  <c r="D41" i="13"/>
  <c r="C41" i="13"/>
  <c r="E40" i="13"/>
  <c r="D40" i="13"/>
  <c r="C40" i="13"/>
  <c r="E39" i="13"/>
  <c r="D39" i="13"/>
  <c r="C39" i="13"/>
  <c r="E38" i="13"/>
  <c r="D38" i="13"/>
  <c r="C38" i="13"/>
  <c r="E37" i="13"/>
  <c r="D37" i="13"/>
  <c r="C37" i="13"/>
  <c r="E36" i="13"/>
  <c r="D36" i="13"/>
  <c r="C36" i="13"/>
  <c r="E35" i="13"/>
  <c r="D35" i="13"/>
  <c r="C35" i="13"/>
  <c r="E34" i="13"/>
  <c r="D34" i="13"/>
  <c r="C34" i="13"/>
  <c r="E33" i="13"/>
  <c r="D33" i="13"/>
  <c r="C33" i="13"/>
  <c r="E32" i="13"/>
  <c r="D32" i="13"/>
  <c r="C32" i="13"/>
  <c r="E31" i="13"/>
  <c r="D31" i="13"/>
  <c r="C31" i="13"/>
  <c r="E30" i="13"/>
  <c r="D30" i="13"/>
  <c r="C30" i="13"/>
  <c r="E29" i="13"/>
  <c r="D29" i="13"/>
  <c r="C29" i="13"/>
  <c r="E28" i="13"/>
  <c r="D28" i="13"/>
  <c r="C28" i="13"/>
  <c r="E27" i="13"/>
  <c r="D27" i="13"/>
  <c r="C27" i="13"/>
  <c r="E26" i="13"/>
  <c r="D26" i="13"/>
  <c r="C26" i="13"/>
  <c r="E25" i="13"/>
  <c r="D25" i="13"/>
  <c r="C25" i="13"/>
  <c r="E24" i="13"/>
  <c r="D24" i="13"/>
  <c r="C24" i="13"/>
  <c r="E23" i="13"/>
  <c r="D23" i="13"/>
  <c r="C23" i="13"/>
  <c r="E22" i="13"/>
  <c r="D22" i="13"/>
  <c r="C22" i="13"/>
  <c r="E21" i="13"/>
  <c r="D21" i="13"/>
  <c r="C21" i="13"/>
  <c r="E20" i="13"/>
  <c r="D20" i="13"/>
  <c r="C20" i="13"/>
  <c r="E19" i="13"/>
  <c r="D19" i="13"/>
  <c r="C19" i="13"/>
  <c r="E18" i="13"/>
  <c r="D18" i="13"/>
  <c r="C18" i="13"/>
  <c r="E17" i="13"/>
  <c r="D17" i="13"/>
  <c r="C17" i="13"/>
  <c r="E16" i="13"/>
  <c r="D16" i="13"/>
  <c r="C16" i="13"/>
  <c r="E15" i="13"/>
  <c r="D15" i="13"/>
  <c r="C15" i="13"/>
  <c r="E14" i="13"/>
  <c r="D14" i="13"/>
  <c r="C14" i="13"/>
  <c r="E13" i="13"/>
  <c r="D13" i="13"/>
  <c r="C13" i="13"/>
  <c r="A5" i="13"/>
  <c r="A4" i="13"/>
  <c r="A3" i="13"/>
  <c r="A2" i="13"/>
  <c r="D123" i="12"/>
  <c r="C123" i="12"/>
  <c r="B123" i="12"/>
  <c r="D122" i="12"/>
  <c r="C122" i="12"/>
  <c r="B122" i="12"/>
  <c r="D121" i="12"/>
  <c r="C121" i="12"/>
  <c r="B121" i="12"/>
  <c r="D120" i="12"/>
  <c r="C120" i="12"/>
  <c r="B120" i="12"/>
  <c r="D119" i="12"/>
  <c r="C119" i="12"/>
  <c r="B119" i="12"/>
  <c r="D118" i="12"/>
  <c r="C118" i="12"/>
  <c r="B118" i="12"/>
  <c r="B113" i="12"/>
  <c r="B112" i="12"/>
  <c r="B111" i="12"/>
  <c r="B110" i="12"/>
  <c r="B109" i="12"/>
  <c r="B105" i="12"/>
  <c r="B104" i="12"/>
  <c r="B103" i="12"/>
  <c r="B102" i="12"/>
  <c r="B101" i="12"/>
  <c r="B100" i="12"/>
  <c r="CH96" i="12"/>
  <c r="CG96" i="12"/>
  <c r="CB96" i="12"/>
  <c r="CA96" i="12"/>
  <c r="E96" i="12"/>
  <c r="CH95" i="12"/>
  <c r="CG95" i="12"/>
  <c r="CB95" i="12"/>
  <c r="CA95" i="12"/>
  <c r="E95" i="12"/>
  <c r="CH92" i="12"/>
  <c r="CG92" i="12"/>
  <c r="CB92" i="12"/>
  <c r="CA92" i="12"/>
  <c r="E92" i="12"/>
  <c r="CH91" i="12"/>
  <c r="CG91" i="12"/>
  <c r="CB91" i="12"/>
  <c r="CA91" i="12"/>
  <c r="E91" i="12"/>
  <c r="B88" i="12"/>
  <c r="B87" i="12"/>
  <c r="B86" i="12"/>
  <c r="B84" i="12"/>
  <c r="B83" i="12"/>
  <c r="B82" i="12"/>
  <c r="B80" i="12"/>
  <c r="B79" i="12"/>
  <c r="B78" i="12"/>
  <c r="B73" i="12"/>
  <c r="B71" i="12"/>
  <c r="B70" i="12"/>
  <c r="B68" i="12"/>
  <c r="B67" i="12"/>
  <c r="B65" i="12"/>
  <c r="B64" i="12"/>
  <c r="CH59" i="12"/>
  <c r="CG59" i="12"/>
  <c r="CB59" i="12"/>
  <c r="CA59" i="12"/>
  <c r="E59" i="12"/>
  <c r="CH58" i="12"/>
  <c r="CG58" i="12"/>
  <c r="CB58" i="12"/>
  <c r="CA58" i="12"/>
  <c r="E58" i="12"/>
  <c r="CH57" i="12"/>
  <c r="CG57" i="12"/>
  <c r="CB57" i="12"/>
  <c r="CA57" i="12"/>
  <c r="E57" i="12"/>
  <c r="CH56" i="12"/>
  <c r="CG56" i="12"/>
  <c r="CB56" i="12"/>
  <c r="CA56" i="12"/>
  <c r="E56" i="12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CA51" i="12"/>
  <c r="E51" i="12"/>
  <c r="CH50" i="12"/>
  <c r="CG50" i="12"/>
  <c r="CB50" i="12"/>
  <c r="CA50" i="12"/>
  <c r="E50" i="12"/>
  <c r="B47" i="12"/>
  <c r="B46" i="12"/>
  <c r="B45" i="12"/>
  <c r="B44" i="12"/>
  <c r="B43" i="12"/>
  <c r="B42" i="12"/>
  <c r="B41" i="12"/>
  <c r="B40" i="12"/>
  <c r="CH36" i="12"/>
  <c r="CG36" i="12"/>
  <c r="CB36" i="12"/>
  <c r="CA36" i="12"/>
  <c r="E36" i="12"/>
  <c r="CH35" i="12"/>
  <c r="CG35" i="12"/>
  <c r="CB35" i="12"/>
  <c r="CA35" i="12"/>
  <c r="E35" i="12"/>
  <c r="B32" i="12"/>
  <c r="B31" i="12"/>
  <c r="B30" i="12"/>
  <c r="B29" i="12"/>
  <c r="B28" i="12"/>
  <c r="B27" i="12"/>
  <c r="CH23" i="12"/>
  <c r="CG23" i="12"/>
  <c r="CB23" i="12"/>
  <c r="CA23" i="12"/>
  <c r="E23" i="12"/>
  <c r="CH22" i="12"/>
  <c r="CG22" i="12"/>
  <c r="CB22" i="12"/>
  <c r="CA22" i="12"/>
  <c r="E22" i="12"/>
  <c r="B19" i="12"/>
  <c r="B18" i="12"/>
  <c r="N17" i="12"/>
  <c r="B16" i="12"/>
  <c r="B15" i="12"/>
  <c r="N14" i="12"/>
  <c r="B13" i="12"/>
  <c r="B12" i="12"/>
  <c r="A5" i="12"/>
  <c r="A4" i="12"/>
  <c r="A3" i="12"/>
  <c r="A2" i="12"/>
  <c r="D272" i="11"/>
  <c r="C272" i="11"/>
  <c r="B272" i="11"/>
  <c r="D271" i="11"/>
  <c r="C271" i="11"/>
  <c r="B271" i="11"/>
  <c r="D270" i="11"/>
  <c r="C270" i="11"/>
  <c r="B270" i="11"/>
  <c r="D265" i="11"/>
  <c r="C265" i="11"/>
  <c r="B265" i="11"/>
  <c r="D264" i="11"/>
  <c r="C264" i="11"/>
  <c r="B264" i="11"/>
  <c r="EB259" i="11"/>
  <c r="EA259" i="11"/>
  <c r="DZ259" i="11"/>
  <c r="DY259" i="11"/>
  <c r="DH259" i="11"/>
  <c r="DG259" i="11"/>
  <c r="CU259" i="11"/>
  <c r="CT259" i="11"/>
  <c r="CC259" i="11"/>
  <c r="CB259" i="11"/>
  <c r="D259" i="11"/>
  <c r="C259" i="11"/>
  <c r="EB258" i="11"/>
  <c r="EA258" i="11"/>
  <c r="DZ258" i="11"/>
  <c r="DY258" i="11"/>
  <c r="DH258" i="11"/>
  <c r="DG258" i="11"/>
  <c r="CU258" i="11"/>
  <c r="CT258" i="11"/>
  <c r="CC258" i="11"/>
  <c r="CB258" i="11"/>
  <c r="D258" i="11"/>
  <c r="C258" i="11"/>
  <c r="EB257" i="11"/>
  <c r="EA257" i="11"/>
  <c r="DZ257" i="11"/>
  <c r="DY257" i="11"/>
  <c r="DH257" i="11"/>
  <c r="DG257" i="11"/>
  <c r="CU257" i="11"/>
  <c r="CT257" i="11"/>
  <c r="CC257" i="11"/>
  <c r="CB257" i="11"/>
  <c r="D257" i="11"/>
  <c r="C257" i="11"/>
  <c r="EB256" i="11"/>
  <c r="EA256" i="11"/>
  <c r="DZ256" i="11"/>
  <c r="DY256" i="11"/>
  <c r="DH256" i="11"/>
  <c r="DG256" i="11"/>
  <c r="CU256" i="11"/>
  <c r="CT256" i="11"/>
  <c r="CC256" i="11"/>
  <c r="CB256" i="11"/>
  <c r="D256" i="11"/>
  <c r="C256" i="11"/>
  <c r="EB255" i="11"/>
  <c r="EA255" i="11"/>
  <c r="DZ255" i="11"/>
  <c r="DY255" i="11"/>
  <c r="DH255" i="11"/>
  <c r="DG255" i="11"/>
  <c r="CU255" i="11"/>
  <c r="CT255" i="11"/>
  <c r="CC255" i="11"/>
  <c r="CB255" i="11"/>
  <c r="D255" i="11"/>
  <c r="C255" i="11"/>
  <c r="EB254" i="11"/>
  <c r="EA254" i="11"/>
  <c r="DZ254" i="11"/>
  <c r="DY254" i="11"/>
  <c r="DH254" i="11"/>
  <c r="DG254" i="11"/>
  <c r="CU254" i="11"/>
  <c r="CT254" i="11"/>
  <c r="CC254" i="11"/>
  <c r="CB254" i="11"/>
  <c r="D254" i="11"/>
  <c r="C254" i="11"/>
  <c r="EB253" i="11"/>
  <c r="EA253" i="11"/>
  <c r="DZ253" i="11"/>
  <c r="DY253" i="11"/>
  <c r="DH253" i="11"/>
  <c r="DG253" i="11"/>
  <c r="CU253" i="11"/>
  <c r="CT253" i="11"/>
  <c r="CC253" i="11"/>
  <c r="CB253" i="11"/>
  <c r="D253" i="11"/>
  <c r="C253" i="11"/>
  <c r="EB252" i="11"/>
  <c r="EA252" i="11"/>
  <c r="DZ252" i="11"/>
  <c r="DY252" i="11"/>
  <c r="DH252" i="11"/>
  <c r="DG252" i="11"/>
  <c r="CU252" i="11"/>
  <c r="CT252" i="11"/>
  <c r="CC252" i="11"/>
  <c r="CB252" i="11"/>
  <c r="D252" i="11"/>
  <c r="C252" i="11"/>
  <c r="EB251" i="11"/>
  <c r="EA251" i="11"/>
  <c r="DZ251" i="11"/>
  <c r="DY251" i="11"/>
  <c r="DH251" i="11"/>
  <c r="DG251" i="11"/>
  <c r="CU251" i="11"/>
  <c r="CT251" i="11"/>
  <c r="CC251" i="11"/>
  <c r="CB251" i="11"/>
  <c r="D251" i="11"/>
  <c r="C251" i="11"/>
  <c r="EB250" i="11"/>
  <c r="EA250" i="11"/>
  <c r="DZ250" i="11"/>
  <c r="DY250" i="11"/>
  <c r="DH250" i="11"/>
  <c r="DG250" i="11"/>
  <c r="CU250" i="11"/>
  <c r="CT250" i="11"/>
  <c r="CC250" i="11"/>
  <c r="CB250" i="11"/>
  <c r="D250" i="11"/>
  <c r="C250" i="11"/>
  <c r="EB249" i="11"/>
  <c r="EA249" i="11"/>
  <c r="DZ249" i="11"/>
  <c r="DY249" i="11"/>
  <c r="DH249" i="11"/>
  <c r="DG249" i="11"/>
  <c r="CU249" i="11"/>
  <c r="CT249" i="11"/>
  <c r="CC249" i="11"/>
  <c r="CB249" i="11"/>
  <c r="D249" i="1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248" i="11"/>
  <c r="EB247" i="11"/>
  <c r="EA247" i="11"/>
  <c r="DZ247" i="11"/>
  <c r="DY247" i="11"/>
  <c r="DH247" i="11"/>
  <c r="DG247" i="11"/>
  <c r="CU247" i="11"/>
  <c r="CT247" i="11"/>
  <c r="CC247" i="11"/>
  <c r="CB247" i="11"/>
  <c r="D247" i="11"/>
  <c r="C247" i="11"/>
  <c r="EB246" i="11"/>
  <c r="EA246" i="11"/>
  <c r="DZ246" i="11"/>
  <c r="DY246" i="11"/>
  <c r="DH246" i="11"/>
  <c r="DG246" i="11"/>
  <c r="CU246" i="11"/>
  <c r="CT246" i="11"/>
  <c r="CC246" i="11"/>
  <c r="CB246" i="11"/>
  <c r="D246" i="11"/>
  <c r="C246" i="11"/>
  <c r="EB245" i="11"/>
  <c r="EA245" i="11"/>
  <c r="DZ245" i="11"/>
  <c r="DY245" i="11"/>
  <c r="DH245" i="11"/>
  <c r="DG245" i="11"/>
  <c r="CU245" i="11"/>
  <c r="CT245" i="11"/>
  <c r="CC245" i="11"/>
  <c r="CB245" i="11"/>
  <c r="D245" i="11"/>
  <c r="C245" i="11"/>
  <c r="EB244" i="11"/>
  <c r="EA244" i="11"/>
  <c r="DZ244" i="11"/>
  <c r="DY244" i="11"/>
  <c r="DH244" i="11"/>
  <c r="DG244" i="11"/>
  <c r="CU244" i="11"/>
  <c r="CT244" i="11"/>
  <c r="CC244" i="11"/>
  <c r="CB244" i="11"/>
  <c r="D244" i="11"/>
  <c r="C244" i="11"/>
  <c r="EB243" i="11"/>
  <c r="EA243" i="11"/>
  <c r="DZ243" i="11"/>
  <c r="DY243" i="11"/>
  <c r="DH243" i="11"/>
  <c r="DG243" i="11"/>
  <c r="CU243" i="11"/>
  <c r="CT243" i="11"/>
  <c r="CC243" i="11"/>
  <c r="CB243" i="11"/>
  <c r="D243" i="11"/>
  <c r="C243" i="11"/>
  <c r="EB242" i="11"/>
  <c r="EA242" i="11"/>
  <c r="DZ242" i="11"/>
  <c r="DY242" i="11"/>
  <c r="DH242" i="11"/>
  <c r="DG242" i="11"/>
  <c r="CU242" i="11"/>
  <c r="CT242" i="11"/>
  <c r="CC242" i="11"/>
  <c r="CB242" i="11"/>
  <c r="D242" i="11"/>
  <c r="C242" i="11"/>
  <c r="EB241" i="11"/>
  <c r="EA241" i="11"/>
  <c r="DZ241" i="11"/>
  <c r="DY241" i="11"/>
  <c r="DH241" i="11"/>
  <c r="DG241" i="11"/>
  <c r="CU241" i="11"/>
  <c r="CT241" i="11"/>
  <c r="CC241" i="11"/>
  <c r="CB241" i="11"/>
  <c r="D241" i="11"/>
  <c r="C241" i="11"/>
  <c r="EB240" i="11"/>
  <c r="EA240" i="11"/>
  <c r="DZ240" i="11"/>
  <c r="DY240" i="11"/>
  <c r="DH240" i="11"/>
  <c r="DG240" i="11"/>
  <c r="CU240" i="11"/>
  <c r="CT240" i="11"/>
  <c r="CC240" i="11"/>
  <c r="CB240" i="11"/>
  <c r="D240" i="11"/>
  <c r="C240" i="11"/>
  <c r="EB239" i="11"/>
  <c r="EA239" i="11"/>
  <c r="DZ239" i="11"/>
  <c r="DY239" i="11"/>
  <c r="DH239" i="11"/>
  <c r="CU239" i="11"/>
  <c r="CT239" i="11"/>
  <c r="CC239" i="11"/>
  <c r="D239" i="11"/>
  <c r="C239" i="11"/>
  <c r="EB238" i="11"/>
  <c r="EA238" i="11"/>
  <c r="DZ238" i="11"/>
  <c r="DY238" i="11"/>
  <c r="DH238" i="11"/>
  <c r="CU238" i="11"/>
  <c r="CT238" i="11"/>
  <c r="CC238" i="11"/>
  <c r="D238" i="11"/>
  <c r="C238" i="11"/>
  <c r="EB237" i="11"/>
  <c r="EA237" i="11"/>
  <c r="DZ237" i="11"/>
  <c r="DY237" i="11"/>
  <c r="DH237" i="11"/>
  <c r="CU237" i="11"/>
  <c r="CT237" i="11"/>
  <c r="CC237" i="11"/>
  <c r="D237" i="11"/>
  <c r="C237" i="11"/>
  <c r="C232" i="11"/>
  <c r="B232" i="11"/>
  <c r="C231" i="11"/>
  <c r="B231" i="11"/>
  <c r="C230" i="11"/>
  <c r="B230" i="11"/>
  <c r="C229" i="11"/>
  <c r="B229" i="11"/>
  <c r="C228" i="11"/>
  <c r="B228" i="11"/>
  <c r="C227" i="11"/>
  <c r="B227" i="11"/>
  <c r="C226" i="11"/>
  <c r="B226" i="11"/>
  <c r="C221" i="11"/>
  <c r="B221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DZ210" i="11"/>
  <c r="DY210" i="11"/>
  <c r="DH210" i="11"/>
  <c r="DG210" i="11"/>
  <c r="CU210" i="11"/>
  <c r="CT210" i="11"/>
  <c r="CC210" i="11"/>
  <c r="CB210" i="11"/>
  <c r="D210" i="11"/>
  <c r="C210" i="11"/>
  <c r="DZ209" i="11"/>
  <c r="DY209" i="11"/>
  <c r="DH209" i="11"/>
  <c r="DG209" i="11"/>
  <c r="CU209" i="11"/>
  <c r="CT209" i="11"/>
  <c r="CC209" i="11"/>
  <c r="CB209" i="11"/>
  <c r="D209" i="11"/>
  <c r="C209" i="11"/>
  <c r="DZ208" i="11"/>
  <c r="DY208" i="11"/>
  <c r="DH208" i="11"/>
  <c r="DG208" i="11"/>
  <c r="CU208" i="11"/>
  <c r="CT208" i="11"/>
  <c r="CC208" i="11"/>
  <c r="CB208" i="11"/>
  <c r="D208" i="11"/>
  <c r="C208" i="11"/>
  <c r="DZ207" i="11"/>
  <c r="DY207" i="11"/>
  <c r="DH207" i="11"/>
  <c r="DG207" i="11"/>
  <c r="CU207" i="11"/>
  <c r="CT207" i="11"/>
  <c r="CC207" i="11"/>
  <c r="CB207" i="11"/>
  <c r="D207" i="11"/>
  <c r="C207" i="11"/>
  <c r="DZ206" i="11"/>
  <c r="DY206" i="11"/>
  <c r="DH206" i="11"/>
  <c r="DG206" i="11"/>
  <c r="CU206" i="11"/>
  <c r="CT206" i="11"/>
  <c r="CC206" i="11"/>
  <c r="CB206" i="11"/>
  <c r="D206" i="11"/>
  <c r="C206" i="11"/>
  <c r="DZ205" i="11"/>
  <c r="DY205" i="11"/>
  <c r="DH205" i="11"/>
  <c r="DG205" i="11"/>
  <c r="CU205" i="11"/>
  <c r="CT205" i="11"/>
  <c r="CC205" i="11"/>
  <c r="CB205" i="11"/>
  <c r="D205" i="11"/>
  <c r="C205" i="11"/>
  <c r="DZ204" i="11"/>
  <c r="DY204" i="11"/>
  <c r="DH204" i="11"/>
  <c r="DG204" i="11"/>
  <c r="CU204" i="11"/>
  <c r="CT204" i="11"/>
  <c r="CC204" i="11"/>
  <c r="CB204" i="11"/>
  <c r="D204" i="11"/>
  <c r="C204" i="11"/>
  <c r="DZ203" i="11"/>
  <c r="DY203" i="11"/>
  <c r="DH203" i="11"/>
  <c r="DG203" i="11"/>
  <c r="CU203" i="11"/>
  <c r="CT203" i="11"/>
  <c r="CC203" i="11"/>
  <c r="CB203" i="11"/>
  <c r="D203" i="11"/>
  <c r="C203" i="11"/>
  <c r="DZ202" i="11"/>
  <c r="DY202" i="11"/>
  <c r="DH202" i="11"/>
  <c r="DG202" i="11"/>
  <c r="CU202" i="11"/>
  <c r="CT202" i="11"/>
  <c r="CC202" i="11"/>
  <c r="CB202" i="11"/>
  <c r="D202" i="11"/>
  <c r="C202" i="11"/>
  <c r="DZ201" i="11"/>
  <c r="DY201" i="11"/>
  <c r="DH201" i="11"/>
  <c r="DG201" i="11"/>
  <c r="CU201" i="11"/>
  <c r="CT201" i="11"/>
  <c r="CC201" i="11"/>
  <c r="CB201" i="11"/>
  <c r="D201" i="11"/>
  <c r="C201" i="11"/>
  <c r="DZ200" i="11"/>
  <c r="DY200" i="11"/>
  <c r="DH200" i="11"/>
  <c r="DG200" i="11"/>
  <c r="CU200" i="11"/>
  <c r="CT200" i="11"/>
  <c r="CC200" i="11"/>
  <c r="CB200" i="11"/>
  <c r="D200" i="11"/>
  <c r="C200" i="11"/>
  <c r="DH199" i="11"/>
  <c r="DG199" i="11"/>
  <c r="CC199" i="11"/>
  <c r="CB199" i="11"/>
  <c r="D199" i="11"/>
  <c r="C199" i="11"/>
  <c r="DH198" i="11"/>
  <c r="DG198" i="11"/>
  <c r="CC198" i="11"/>
  <c r="CB198" i="11"/>
  <c r="D198" i="11"/>
  <c r="C198" i="11"/>
  <c r="DH197" i="11"/>
  <c r="DG197" i="11"/>
  <c r="CC197" i="11"/>
  <c r="CB197" i="11"/>
  <c r="D197" i="11"/>
  <c r="C197" i="11"/>
  <c r="DZ196" i="11"/>
  <c r="DY196" i="11"/>
  <c r="DH196" i="11"/>
  <c r="DG196" i="11"/>
  <c r="CU196" i="11"/>
  <c r="CT196" i="11"/>
  <c r="CC196" i="11"/>
  <c r="CB196" i="11"/>
  <c r="D196" i="11"/>
  <c r="C196" i="11"/>
  <c r="DZ195" i="11"/>
  <c r="DY195" i="11"/>
  <c r="DH195" i="11"/>
  <c r="DG195" i="11"/>
  <c r="CU195" i="11"/>
  <c r="CT195" i="11"/>
  <c r="CC195" i="11"/>
  <c r="CB195" i="11"/>
  <c r="D195" i="11"/>
  <c r="C195" i="11"/>
  <c r="DZ194" i="11"/>
  <c r="DY194" i="11"/>
  <c r="DH194" i="11"/>
  <c r="DG194" i="11"/>
  <c r="CU194" i="11"/>
  <c r="CT194" i="11"/>
  <c r="CC194" i="11"/>
  <c r="CB194" i="11"/>
  <c r="D194" i="11"/>
  <c r="C194" i="11"/>
  <c r="DZ193" i="11"/>
  <c r="DY193" i="11"/>
  <c r="DH193" i="11"/>
  <c r="DG193" i="11"/>
  <c r="CU193" i="11"/>
  <c r="CT193" i="11"/>
  <c r="CC193" i="11"/>
  <c r="CB193" i="11"/>
  <c r="D193" i="11"/>
  <c r="C193" i="11"/>
  <c r="DZ192" i="11"/>
  <c r="DY192" i="11"/>
  <c r="DH192" i="11"/>
  <c r="DG192" i="11"/>
  <c r="CU192" i="11"/>
  <c r="CT192" i="11"/>
  <c r="CC192" i="11"/>
  <c r="CB192" i="11"/>
  <c r="D192" i="11"/>
  <c r="C192" i="11"/>
  <c r="DZ191" i="11"/>
  <c r="DY191" i="11"/>
  <c r="DH191" i="11"/>
  <c r="DG191" i="11"/>
  <c r="CU191" i="11"/>
  <c r="CT191" i="11"/>
  <c r="CC191" i="11"/>
  <c r="CB191" i="11"/>
  <c r="D191" i="11"/>
  <c r="C191" i="11"/>
  <c r="DZ190" i="11"/>
  <c r="DY190" i="11"/>
  <c r="DH190" i="11"/>
  <c r="CU190" i="11"/>
  <c r="CT190" i="11"/>
  <c r="CC190" i="11"/>
  <c r="D190" i="11"/>
  <c r="C190" i="11"/>
  <c r="DZ189" i="11"/>
  <c r="DY189" i="11"/>
  <c r="DH189" i="11"/>
  <c r="CU189" i="11"/>
  <c r="CT189" i="11"/>
  <c r="CC189" i="11"/>
  <c r="D189" i="11"/>
  <c r="C189" i="11"/>
  <c r="DZ188" i="11"/>
  <c r="DY188" i="11"/>
  <c r="DH188" i="11"/>
  <c r="CU188" i="11"/>
  <c r="CT188" i="11"/>
  <c r="CC188" i="11"/>
  <c r="D188" i="11"/>
  <c r="C188" i="11"/>
  <c r="DZ183" i="11"/>
  <c r="DY183" i="11"/>
  <c r="DH183" i="11"/>
  <c r="DG183" i="11"/>
  <c r="CU183" i="11"/>
  <c r="CT183" i="11"/>
  <c r="CC183" i="11"/>
  <c r="CB183" i="11"/>
  <c r="D183" i="11"/>
  <c r="C183" i="11"/>
  <c r="DZ182" i="11"/>
  <c r="DY182" i="11"/>
  <c r="DH182" i="11"/>
  <c r="DG182" i="11"/>
  <c r="CU182" i="11"/>
  <c r="CT182" i="11"/>
  <c r="CC182" i="11"/>
  <c r="CB182" i="11"/>
  <c r="D182" i="11"/>
  <c r="C182" i="11"/>
  <c r="DZ181" i="11"/>
  <c r="DY181" i="11"/>
  <c r="DH181" i="11"/>
  <c r="DG181" i="11"/>
  <c r="CU181" i="11"/>
  <c r="CT181" i="11"/>
  <c r="CC181" i="11"/>
  <c r="CB181" i="11"/>
  <c r="D181" i="11"/>
  <c r="C181" i="11"/>
  <c r="DZ180" i="11"/>
  <c r="DY180" i="11"/>
  <c r="DH180" i="11"/>
  <c r="DG180" i="11"/>
  <c r="CU180" i="11"/>
  <c r="CT180" i="11"/>
  <c r="CC180" i="11"/>
  <c r="CB180" i="11"/>
  <c r="D180" i="11"/>
  <c r="C180" i="11"/>
  <c r="DZ179" i="11"/>
  <c r="DY179" i="11"/>
  <c r="DH179" i="11"/>
  <c r="DG179" i="11"/>
  <c r="CU179" i="11"/>
  <c r="CT179" i="11"/>
  <c r="CC179" i="11"/>
  <c r="CB179" i="11"/>
  <c r="D179" i="11"/>
  <c r="C179" i="11"/>
  <c r="DZ178" i="11"/>
  <c r="DY178" i="11"/>
  <c r="DH178" i="11"/>
  <c r="DG178" i="11"/>
  <c r="CU178" i="11"/>
  <c r="CT178" i="11"/>
  <c r="CC178" i="11"/>
  <c r="CB178" i="11"/>
  <c r="D178" i="11"/>
  <c r="C178" i="11"/>
  <c r="DZ177" i="11"/>
  <c r="DY177" i="11"/>
  <c r="DH177" i="11"/>
  <c r="DG177" i="11"/>
  <c r="CU177" i="11"/>
  <c r="CT177" i="11"/>
  <c r="CC177" i="11"/>
  <c r="CB177" i="11"/>
  <c r="D177" i="11"/>
  <c r="C177" i="11"/>
  <c r="DZ176" i="11"/>
  <c r="DY176" i="11"/>
  <c r="DH176" i="11"/>
  <c r="DG176" i="11"/>
  <c r="CU176" i="11"/>
  <c r="CT176" i="11"/>
  <c r="CC176" i="11"/>
  <c r="CB176" i="11"/>
  <c r="D176" i="11"/>
  <c r="C176" i="11"/>
  <c r="DZ175" i="11"/>
  <c r="DY175" i="11"/>
  <c r="DH175" i="11"/>
  <c r="DG175" i="11"/>
  <c r="CU175" i="11"/>
  <c r="CT175" i="11"/>
  <c r="CC175" i="11"/>
  <c r="CB175" i="11"/>
  <c r="D175" i="11"/>
  <c r="C175" i="11"/>
  <c r="DZ174" i="11"/>
  <c r="DY174" i="11"/>
  <c r="DH174" i="11"/>
  <c r="DG174" i="11"/>
  <c r="CU174" i="11"/>
  <c r="CT174" i="11"/>
  <c r="CC174" i="11"/>
  <c r="CB174" i="11"/>
  <c r="D174" i="11"/>
  <c r="C174" i="11"/>
  <c r="DZ173" i="11"/>
  <c r="DY173" i="11"/>
  <c r="DH173" i="11"/>
  <c r="DG173" i="11"/>
  <c r="CU173" i="11"/>
  <c r="CT173" i="11"/>
  <c r="CC173" i="11"/>
  <c r="CB173" i="11"/>
  <c r="D173" i="11"/>
  <c r="C173" i="11"/>
  <c r="DH172" i="11"/>
  <c r="DG172" i="11"/>
  <c r="CC172" i="11"/>
  <c r="CB172" i="11"/>
  <c r="D172" i="11"/>
  <c r="C172" i="11"/>
  <c r="DH171" i="11"/>
  <c r="DG171" i="11"/>
  <c r="CC171" i="11"/>
  <c r="CB171" i="11"/>
  <c r="D171" i="11"/>
  <c r="C171" i="11"/>
  <c r="DH170" i="11"/>
  <c r="DG170" i="11"/>
  <c r="CC170" i="11"/>
  <c r="CB170" i="11"/>
  <c r="D170" i="11"/>
  <c r="C170" i="11"/>
  <c r="DZ169" i="11"/>
  <c r="DY169" i="11"/>
  <c r="DH169" i="11"/>
  <c r="DG169" i="11"/>
  <c r="CU169" i="11"/>
  <c r="CT169" i="11"/>
  <c r="CC169" i="11"/>
  <c r="CB169" i="11"/>
  <c r="D169" i="11"/>
  <c r="C169" i="11"/>
  <c r="DZ168" i="11"/>
  <c r="DY168" i="11"/>
  <c r="DH168" i="11"/>
  <c r="DG168" i="11"/>
  <c r="CU168" i="11"/>
  <c r="CT168" i="11"/>
  <c r="CC168" i="11"/>
  <c r="CB168" i="11"/>
  <c r="D168" i="11"/>
  <c r="C168" i="11"/>
  <c r="DZ167" i="11"/>
  <c r="DY167" i="11"/>
  <c r="DH167" i="11"/>
  <c r="DG167" i="11"/>
  <c r="CU167" i="11"/>
  <c r="CT167" i="11"/>
  <c r="CC167" i="11"/>
  <c r="CB167" i="11"/>
  <c r="D167" i="11"/>
  <c r="C167" i="11"/>
  <c r="DZ166" i="11"/>
  <c r="DY166" i="11"/>
  <c r="DH166" i="11"/>
  <c r="DG166" i="11"/>
  <c r="CU166" i="11"/>
  <c r="CT166" i="11"/>
  <c r="CC166" i="11"/>
  <c r="CB166" i="11"/>
  <c r="D166" i="11"/>
  <c r="C166" i="11"/>
  <c r="DZ165" i="11"/>
  <c r="DY165" i="11"/>
  <c r="DH165" i="11"/>
  <c r="DG165" i="11"/>
  <c r="CU165" i="11"/>
  <c r="CT165" i="11"/>
  <c r="CC165" i="11"/>
  <c r="CB165" i="11"/>
  <c r="D165" i="11"/>
  <c r="C165" i="11"/>
  <c r="DZ164" i="11"/>
  <c r="DY164" i="11"/>
  <c r="DH164" i="11"/>
  <c r="DG164" i="11"/>
  <c r="CU164" i="11"/>
  <c r="CT164" i="11"/>
  <c r="CC164" i="11"/>
  <c r="CB164" i="11"/>
  <c r="D164" i="11"/>
  <c r="C164" i="11"/>
  <c r="DZ163" i="11"/>
  <c r="DY163" i="11"/>
  <c r="DH163" i="11"/>
  <c r="CU163" i="11"/>
  <c r="CT163" i="11"/>
  <c r="CC163" i="11"/>
  <c r="D163" i="11"/>
  <c r="C163" i="11"/>
  <c r="DZ162" i="11"/>
  <c r="DY162" i="11"/>
  <c r="DH162" i="11"/>
  <c r="CU162" i="11"/>
  <c r="CT162" i="11"/>
  <c r="CC162" i="11"/>
  <c r="D162" i="11"/>
  <c r="C162" i="11"/>
  <c r="DZ161" i="11"/>
  <c r="DY161" i="11"/>
  <c r="DH161" i="11"/>
  <c r="CU161" i="11"/>
  <c r="CT161" i="11"/>
  <c r="CC161" i="11"/>
  <c r="D161" i="11"/>
  <c r="C161" i="1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Q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Q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Q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Q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Q152" i="1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Q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140" i="11"/>
  <c r="B140" i="1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138" i="11"/>
  <c r="B138" i="1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136" i="11"/>
  <c r="B136" i="1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133" i="11"/>
  <c r="B133" i="11"/>
  <c r="DL132" i="11"/>
  <c r="DK132" i="11"/>
  <c r="DJ132" i="11"/>
  <c r="CG132" i="11"/>
  <c r="CF132" i="11"/>
  <c r="CE132" i="11"/>
  <c r="C132" i="11"/>
  <c r="B132" i="1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127" i="11"/>
  <c r="B127" i="1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124" i="11"/>
  <c r="B124" i="1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118" i="11"/>
  <c r="B118" i="1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116" i="11"/>
  <c r="B116" i="11"/>
  <c r="DY115" i="11"/>
  <c r="DX115" i="11"/>
  <c r="DW115" i="11"/>
  <c r="DV115" i="11"/>
  <c r="DU115" i="11"/>
  <c r="DT115" i="11"/>
  <c r="DS115" i="11"/>
  <c r="DR115" i="11"/>
  <c r="DQ115" i="11"/>
  <c r="DP115" i="11"/>
  <c r="CT115" i="11"/>
  <c r="CS115" i="11"/>
  <c r="CR115" i="11"/>
  <c r="CQ115" i="11"/>
  <c r="CP115" i="11"/>
  <c r="CO115" i="11"/>
  <c r="CN115" i="11"/>
  <c r="CM115" i="11"/>
  <c r="CL115" i="11"/>
  <c r="CK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114" i="11"/>
  <c r="B114" i="1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112" i="11"/>
  <c r="B112" i="1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L110" i="11"/>
  <c r="DK110" i="11"/>
  <c r="DJ110" i="11"/>
  <c r="CG110" i="11"/>
  <c r="CF110" i="11"/>
  <c r="CE110" i="11"/>
  <c r="C110" i="11"/>
  <c r="B110" i="1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108" i="11"/>
  <c r="B108" i="1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107" i="11"/>
  <c r="B107" i="1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106" i="11"/>
  <c r="B106" i="1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103" i="11"/>
  <c r="B103" i="1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102" i="11"/>
  <c r="B102" i="1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101" i="11"/>
  <c r="B101" i="1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94" i="11"/>
  <c r="B94" i="11"/>
  <c r="DY93" i="11"/>
  <c r="DX93" i="11"/>
  <c r="DW93" i="11"/>
  <c r="DV93" i="11"/>
  <c r="DU93" i="11"/>
  <c r="DT93" i="11"/>
  <c r="DS93" i="11"/>
  <c r="DR93" i="11"/>
  <c r="DQ93" i="11"/>
  <c r="DP93" i="11"/>
  <c r="CT93" i="11"/>
  <c r="CS93" i="11"/>
  <c r="CR93" i="11"/>
  <c r="CQ93" i="11"/>
  <c r="CP93" i="11"/>
  <c r="CO93" i="11"/>
  <c r="CN93" i="11"/>
  <c r="CM93" i="11"/>
  <c r="CL93" i="11"/>
  <c r="CK93" i="11"/>
  <c r="C93" i="11"/>
  <c r="B93" i="1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92" i="11"/>
  <c r="B92" i="1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90" i="11"/>
  <c r="B90" i="1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89" i="11"/>
  <c r="B89" i="11"/>
  <c r="DL88" i="11"/>
  <c r="DK88" i="11"/>
  <c r="DJ88" i="11"/>
  <c r="CG88" i="11"/>
  <c r="CF88" i="11"/>
  <c r="CE88" i="1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86" i="11"/>
  <c r="B86" i="1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84" i="11"/>
  <c r="B84" i="1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83" i="11"/>
  <c r="B83" i="1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82" i="11"/>
  <c r="B82" i="1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81" i="11"/>
  <c r="B81" i="1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80" i="11"/>
  <c r="B80" i="1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79" i="11"/>
  <c r="B79" i="1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74" i="11"/>
  <c r="B74" i="1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73" i="11"/>
  <c r="B73" i="1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72" i="11"/>
  <c r="B72" i="1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70" i="11"/>
  <c r="B70" i="1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68" i="11"/>
  <c r="B68" i="1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67" i="11"/>
  <c r="B67" i="11"/>
  <c r="DL66" i="11"/>
  <c r="DK66" i="11"/>
  <c r="DJ66" i="11"/>
  <c r="CG66" i="11"/>
  <c r="CF66" i="11"/>
  <c r="CE66" i="11"/>
  <c r="C66" i="11"/>
  <c r="B66" i="1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63" i="11"/>
  <c r="B63" i="1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62" i="11"/>
  <c r="B62" i="1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60" i="11"/>
  <c r="B60" i="1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59" i="11"/>
  <c r="B59" i="1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58" i="11"/>
  <c r="B58" i="1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57" i="11"/>
  <c r="B57" i="1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52" i="11"/>
  <c r="B52" i="1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50" i="11"/>
  <c r="B50" i="1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48" i="11"/>
  <c r="B48" i="1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46" i="11"/>
  <c r="B46" i="1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DL44" i="11"/>
  <c r="DK44" i="11"/>
  <c r="DJ44" i="11"/>
  <c r="CG44" i="11"/>
  <c r="CF44" i="11"/>
  <c r="CE44" i="11"/>
  <c r="C44" i="11"/>
  <c r="B44" i="1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42" i="11"/>
  <c r="B42" i="1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41" i="11"/>
  <c r="B41" i="1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40" i="11"/>
  <c r="B40" i="1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38" i="11"/>
  <c r="B38" i="1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37" i="11"/>
  <c r="B37" i="1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36" i="11"/>
  <c r="B36" i="1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35" i="11"/>
  <c r="B35" i="1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30" i="11"/>
  <c r="B30" i="1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29" i="11"/>
  <c r="B29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28" i="11"/>
  <c r="B28" i="11"/>
  <c r="DY27" i="11"/>
  <c r="DX27" i="11"/>
  <c r="DW27" i="11"/>
  <c r="DV27" i="11"/>
  <c r="DU27" i="11"/>
  <c r="DT27" i="11"/>
  <c r="DS27" i="11"/>
  <c r="DR27" i="11"/>
  <c r="DQ27" i="11"/>
  <c r="DP27" i="11"/>
  <c r="CT27" i="11"/>
  <c r="CS27" i="11"/>
  <c r="CR27" i="11"/>
  <c r="CQ27" i="11"/>
  <c r="CP27" i="11"/>
  <c r="CO27" i="11"/>
  <c r="CN27" i="11"/>
  <c r="CM27" i="11"/>
  <c r="CL27" i="11"/>
  <c r="CK27" i="11"/>
  <c r="C27" i="11"/>
  <c r="B27" i="1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26" i="11"/>
  <c r="B26" i="1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24" i="11"/>
  <c r="B24" i="1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23" i="11"/>
  <c r="B23" i="11"/>
  <c r="DL22" i="11"/>
  <c r="DK22" i="11"/>
  <c r="DJ22" i="11"/>
  <c r="CG22" i="11"/>
  <c r="CF22" i="11"/>
  <c r="CE22" i="11"/>
  <c r="C22" i="11"/>
  <c r="B22" i="1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20" i="11"/>
  <c r="B20" i="1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19" i="11"/>
  <c r="B19" i="1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18" i="11"/>
  <c r="B18" i="1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16" i="11"/>
  <c r="B16" i="1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B344" i="10"/>
  <c r="F344" i="10"/>
  <c r="E344" i="10"/>
  <c r="D344" i="10"/>
  <c r="CP343" i="10"/>
  <c r="CB343" i="10"/>
  <c r="F343" i="10"/>
  <c r="E343" i="10"/>
  <c r="D343" i="10"/>
  <c r="CP342" i="10"/>
  <c r="CB342" i="10"/>
  <c r="F342" i="10"/>
  <c r="E342" i="10"/>
  <c r="D342" i="10"/>
  <c r="CP341" i="10"/>
  <c r="CB341" i="10"/>
  <c r="F341" i="10"/>
  <c r="E341" i="10"/>
  <c r="D341" i="10"/>
  <c r="CP340" i="10"/>
  <c r="CB340" i="10"/>
  <c r="F340" i="10"/>
  <c r="E340" i="10"/>
  <c r="D340" i="10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F335" i="10"/>
  <c r="E335" i="10"/>
  <c r="D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G334" i="10"/>
  <c r="F334" i="10"/>
  <c r="E334" i="10"/>
  <c r="D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F333" i="10"/>
  <c r="E333" i="10"/>
  <c r="D333" i="10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G332" i="10"/>
  <c r="F332" i="10"/>
  <c r="E332" i="10"/>
  <c r="D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F331" i="10"/>
  <c r="E331" i="10"/>
  <c r="D331" i="10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J330" i="10"/>
  <c r="I330" i="10"/>
  <c r="H330" i="10"/>
  <c r="G330" i="10"/>
  <c r="F330" i="10"/>
  <c r="E330" i="10"/>
  <c r="D330" i="10"/>
  <c r="CP329" i="10"/>
  <c r="CB329" i="10"/>
  <c r="F329" i="10"/>
  <c r="E329" i="10"/>
  <c r="D329" i="10"/>
  <c r="CP328" i="10"/>
  <c r="CB328" i="10"/>
  <c r="F328" i="10"/>
  <c r="E328" i="10"/>
  <c r="D328" i="10"/>
  <c r="CP327" i="10"/>
  <c r="CB327" i="10"/>
  <c r="F327" i="10"/>
  <c r="E327" i="10"/>
  <c r="D327" i="10"/>
  <c r="CP326" i="10"/>
  <c r="CB326" i="10"/>
  <c r="F326" i="10"/>
  <c r="E326" i="10"/>
  <c r="D326" i="10"/>
  <c r="CP325" i="10"/>
  <c r="CB325" i="10"/>
  <c r="F325" i="10"/>
  <c r="E325" i="10"/>
  <c r="D325" i="10"/>
  <c r="CP324" i="10"/>
  <c r="CB324" i="10"/>
  <c r="F324" i="10"/>
  <c r="E324" i="10"/>
  <c r="D324" i="10"/>
  <c r="CP323" i="10"/>
  <c r="CB323" i="10"/>
  <c r="F323" i="10"/>
  <c r="E323" i="10"/>
  <c r="D323" i="10"/>
  <c r="CP322" i="10"/>
  <c r="CB322" i="10"/>
  <c r="F322" i="10"/>
  <c r="E322" i="10"/>
  <c r="D322" i="10"/>
  <c r="CP321" i="10"/>
  <c r="CB321" i="10"/>
  <c r="F321" i="10"/>
  <c r="E321" i="10"/>
  <c r="D321" i="10"/>
  <c r="CP320" i="10"/>
  <c r="CB320" i="10"/>
  <c r="F320" i="10"/>
  <c r="E320" i="10"/>
  <c r="D320" i="10"/>
  <c r="CP319" i="10"/>
  <c r="CB319" i="10"/>
  <c r="F319" i="10"/>
  <c r="E319" i="10"/>
  <c r="D319" i="10"/>
  <c r="CP318" i="10"/>
  <c r="CB318" i="10"/>
  <c r="F318" i="10"/>
  <c r="E318" i="10"/>
  <c r="D318" i="10"/>
  <c r="CP317" i="10"/>
  <c r="CB317" i="10"/>
  <c r="F317" i="10"/>
  <c r="E317" i="10"/>
  <c r="D317" i="10"/>
  <c r="CP316" i="10"/>
  <c r="CB316" i="10"/>
  <c r="F316" i="10"/>
  <c r="E316" i="10"/>
  <c r="D316" i="10"/>
  <c r="CP315" i="10"/>
  <c r="CB315" i="10"/>
  <c r="F315" i="10"/>
  <c r="E315" i="10"/>
  <c r="D315" i="10"/>
  <c r="CP314" i="10"/>
  <c r="CB314" i="10"/>
  <c r="F314" i="10"/>
  <c r="E314" i="10"/>
  <c r="D314" i="10"/>
  <c r="CP313" i="10"/>
  <c r="CB313" i="10"/>
  <c r="F313" i="10"/>
  <c r="E313" i="10"/>
  <c r="D313" i="10"/>
  <c r="CP312" i="10"/>
  <c r="CB312" i="10"/>
  <c r="F312" i="10"/>
  <c r="E312" i="10"/>
  <c r="D312" i="10"/>
  <c r="CP311" i="10"/>
  <c r="CB311" i="10"/>
  <c r="F311" i="10"/>
  <c r="E311" i="10"/>
  <c r="D311" i="10"/>
  <c r="CP310" i="10"/>
  <c r="CB310" i="10"/>
  <c r="F310" i="10"/>
  <c r="E310" i="10"/>
  <c r="D310" i="10"/>
  <c r="CP309" i="10"/>
  <c r="CB309" i="10"/>
  <c r="F309" i="10"/>
  <c r="E309" i="10"/>
  <c r="D309" i="10"/>
  <c r="CP308" i="10"/>
  <c r="CB308" i="10"/>
  <c r="F308" i="10"/>
  <c r="E308" i="10"/>
  <c r="D308" i="10"/>
  <c r="CP307" i="10"/>
  <c r="CB307" i="10"/>
  <c r="F307" i="10"/>
  <c r="E307" i="10"/>
  <c r="D307" i="10"/>
  <c r="CP306" i="10"/>
  <c r="CB306" i="10"/>
  <c r="F306" i="10"/>
  <c r="E306" i="10"/>
  <c r="D306" i="10"/>
  <c r="CP305" i="10"/>
  <c r="CB305" i="10"/>
  <c r="F305" i="10"/>
  <c r="E305" i="10"/>
  <c r="D305" i="10"/>
  <c r="CP304" i="10"/>
  <c r="CB304" i="10"/>
  <c r="F304" i="10"/>
  <c r="E304" i="10"/>
  <c r="D304" i="10"/>
  <c r="CP303" i="10"/>
  <c r="CB303" i="10"/>
  <c r="F303" i="10"/>
  <c r="E303" i="10"/>
  <c r="D303" i="10"/>
  <c r="CP302" i="10"/>
  <c r="CB302" i="10"/>
  <c r="F302" i="10"/>
  <c r="E302" i="10"/>
  <c r="D302" i="10"/>
  <c r="CP301" i="10"/>
  <c r="CB301" i="10"/>
  <c r="F301" i="10"/>
  <c r="E301" i="10"/>
  <c r="D301" i="10"/>
  <c r="CP300" i="10"/>
  <c r="CB300" i="10"/>
  <c r="F300" i="10"/>
  <c r="E300" i="10"/>
  <c r="D300" i="10"/>
  <c r="CP299" i="10"/>
  <c r="CB299" i="10"/>
  <c r="F299" i="10"/>
  <c r="E299" i="10"/>
  <c r="D299" i="10"/>
  <c r="CP298" i="10"/>
  <c r="CB298" i="10"/>
  <c r="F298" i="10"/>
  <c r="E298" i="10"/>
  <c r="D298" i="10"/>
  <c r="CP297" i="10"/>
  <c r="CB297" i="10"/>
  <c r="F297" i="10"/>
  <c r="E297" i="10"/>
  <c r="D297" i="10"/>
  <c r="CP296" i="10"/>
  <c r="CB296" i="10"/>
  <c r="F296" i="10"/>
  <c r="E296" i="10"/>
  <c r="D296" i="10"/>
  <c r="CP295" i="10"/>
  <c r="CB295" i="10"/>
  <c r="F295" i="10"/>
  <c r="E295" i="10"/>
  <c r="D295" i="10"/>
  <c r="CP294" i="10"/>
  <c r="CB294" i="10"/>
  <c r="F294" i="10"/>
  <c r="E294" i="10"/>
  <c r="D294" i="10"/>
  <c r="CP293" i="10"/>
  <c r="CB293" i="10"/>
  <c r="F293" i="10"/>
  <c r="E293" i="10"/>
  <c r="D293" i="10"/>
  <c r="CP292" i="10"/>
  <c r="CB292" i="10"/>
  <c r="F292" i="10"/>
  <c r="E292" i="10"/>
  <c r="D292" i="10"/>
  <c r="CP291" i="10"/>
  <c r="CB291" i="10"/>
  <c r="F291" i="10"/>
  <c r="E291" i="10"/>
  <c r="D291" i="10"/>
  <c r="CP290" i="10"/>
  <c r="CB290" i="10"/>
  <c r="F290" i="10"/>
  <c r="E290" i="10"/>
  <c r="D290" i="10"/>
  <c r="CP289" i="10"/>
  <c r="CB289" i="10"/>
  <c r="F289" i="10"/>
  <c r="E289" i="10"/>
  <c r="D289" i="10"/>
  <c r="CP288" i="10"/>
  <c r="CB288" i="10"/>
  <c r="F288" i="10"/>
  <c r="E288" i="10"/>
  <c r="D288" i="10"/>
  <c r="CP287" i="10"/>
  <c r="CB287" i="10"/>
  <c r="F287" i="10"/>
  <c r="E287" i="10"/>
  <c r="D287" i="10"/>
  <c r="CP286" i="10"/>
  <c r="CB286" i="10"/>
  <c r="F286" i="10"/>
  <c r="E286" i="10"/>
  <c r="D286" i="10"/>
  <c r="CP285" i="10"/>
  <c r="CB285" i="10"/>
  <c r="F285" i="10"/>
  <c r="E285" i="10"/>
  <c r="D285" i="10"/>
  <c r="CP284" i="10"/>
  <c r="CB284" i="10"/>
  <c r="F284" i="10"/>
  <c r="E284" i="10"/>
  <c r="D284" i="10"/>
  <c r="CP283" i="10"/>
  <c r="CB283" i="10"/>
  <c r="F283" i="10"/>
  <c r="E283" i="10"/>
  <c r="D283" i="10"/>
  <c r="CP282" i="10"/>
  <c r="CB282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CP263" i="10"/>
  <c r="CB263" i="10"/>
  <c r="F263" i="10"/>
  <c r="E263" i="10"/>
  <c r="D263" i="10"/>
  <c r="CP262" i="10"/>
  <c r="CB262" i="10"/>
  <c r="F262" i="10"/>
  <c r="E262" i="10"/>
  <c r="D262" i="10"/>
  <c r="CP261" i="10"/>
  <c r="CB261" i="10"/>
  <c r="F261" i="10"/>
  <c r="E261" i="10"/>
  <c r="D261" i="10"/>
  <c r="CP260" i="10"/>
  <c r="CB260" i="10"/>
  <c r="F260" i="10"/>
  <c r="E260" i="10"/>
  <c r="D260" i="10"/>
  <c r="CP259" i="10"/>
  <c r="CB259" i="10"/>
  <c r="F259" i="10"/>
  <c r="E259" i="10"/>
  <c r="D259" i="10"/>
  <c r="CP258" i="10"/>
  <c r="CB258" i="10"/>
  <c r="F258" i="10"/>
  <c r="E258" i="10"/>
  <c r="D258" i="10"/>
  <c r="CP257" i="10"/>
  <c r="CB257" i="10"/>
  <c r="F257" i="10"/>
  <c r="E257" i="10"/>
  <c r="D257" i="10"/>
  <c r="CP256" i="10"/>
  <c r="CB256" i="10"/>
  <c r="F256" i="10"/>
  <c r="E256" i="10"/>
  <c r="D256" i="10"/>
  <c r="CP255" i="10"/>
  <c r="CB255" i="10"/>
  <c r="F255" i="10"/>
  <c r="E255" i="10"/>
  <c r="D255" i="10"/>
  <c r="CP254" i="10"/>
  <c r="CB254" i="10"/>
  <c r="F254" i="10"/>
  <c r="E254" i="10"/>
  <c r="D254" i="10"/>
  <c r="CP253" i="10"/>
  <c r="CB253" i="10"/>
  <c r="F253" i="10"/>
  <c r="E253" i="10"/>
  <c r="D253" i="10"/>
  <c r="CP252" i="10"/>
  <c r="CB252" i="10"/>
  <c r="F252" i="10"/>
  <c r="E252" i="10"/>
  <c r="D252" i="10"/>
  <c r="CP251" i="10"/>
  <c r="CB251" i="10"/>
  <c r="F251" i="10"/>
  <c r="E251" i="10"/>
  <c r="D251" i="10"/>
  <c r="CP250" i="10"/>
  <c r="CB250" i="10"/>
  <c r="F250" i="10"/>
  <c r="E250" i="10"/>
  <c r="D250" i="10"/>
  <c r="AY246" i="10"/>
  <c r="D245" i="10"/>
  <c r="D244" i="10"/>
  <c r="D243" i="10"/>
  <c r="D242" i="10"/>
  <c r="D241" i="10"/>
  <c r="AJ236" i="10"/>
  <c r="AD236" i="10"/>
  <c r="AJ235" i="10"/>
  <c r="AD235" i="10"/>
  <c r="AD234" i="10"/>
  <c r="F234" i="10"/>
  <c r="E234" i="10"/>
  <c r="D234" i="10"/>
  <c r="AD233" i="10"/>
  <c r="F233" i="10"/>
  <c r="E233" i="10"/>
  <c r="D233" i="10"/>
  <c r="AD232" i="10"/>
  <c r="F232" i="10"/>
  <c r="E232" i="10"/>
  <c r="D232" i="10"/>
  <c r="AD231" i="10"/>
  <c r="F231" i="10"/>
  <c r="E231" i="10"/>
  <c r="D231" i="10"/>
  <c r="AY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/>
  <c r="E200" i="10"/>
  <c r="D200" i="10"/>
  <c r="E199" i="10"/>
  <c r="D199" i="10"/>
  <c r="E198" i="10"/>
  <c r="D198" i="10"/>
  <c r="E197" i="10"/>
  <c r="D197" i="10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/>
  <c r="D196" i="10"/>
  <c r="E195" i="10"/>
  <c r="D195" i="10"/>
  <c r="E194" i="10"/>
  <c r="D194" i="10"/>
  <c r="E193" i="10"/>
  <c r="D193" i="10"/>
  <c r="E192" i="10"/>
  <c r="D192" i="10"/>
  <c r="F191" i="10"/>
  <c r="D191" i="10"/>
  <c r="F190" i="10"/>
  <c r="D190" i="10"/>
  <c r="F189" i="10"/>
  <c r="D189" i="10"/>
  <c r="F188" i="10"/>
  <c r="D188" i="10"/>
  <c r="F187" i="10"/>
  <c r="D187" i="10"/>
  <c r="F186" i="10"/>
  <c r="D186" i="10"/>
  <c r="F185" i="10"/>
  <c r="D185" i="10"/>
  <c r="F184" i="10"/>
  <c r="D184" i="10"/>
  <c r="AX183" i="10"/>
  <c r="AW183" i="10"/>
  <c r="AV183" i="10"/>
  <c r="AU183" i="10"/>
  <c r="AT183" i="10"/>
  <c r="AS183" i="10"/>
  <c r="AR183" i="10"/>
  <c r="AQ183" i="10"/>
  <c r="AP183" i="10"/>
  <c r="AN183" i="10"/>
  <c r="AL183" i="10"/>
  <c r="AJ183" i="10"/>
  <c r="AH183" i="10"/>
  <c r="AF183" i="10"/>
  <c r="AD183" i="10"/>
  <c r="F183" i="10"/>
  <c r="D183" i="10"/>
  <c r="F182" i="10"/>
  <c r="D182" i="10"/>
  <c r="F181" i="10"/>
  <c r="D181" i="10"/>
  <c r="F180" i="10"/>
  <c r="D180" i="10"/>
  <c r="F179" i="10"/>
  <c r="D179" i="10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CQ173" i="10"/>
  <c r="CO173" i="10"/>
  <c r="CC173" i="10"/>
  <c r="CA173" i="10"/>
  <c r="F173" i="10"/>
  <c r="E173" i="10"/>
  <c r="D173" i="10"/>
  <c r="CQ172" i="10"/>
  <c r="CO172" i="10"/>
  <c r="CC172" i="10"/>
  <c r="CA172" i="10"/>
  <c r="F172" i="10"/>
  <c r="E172" i="10"/>
  <c r="D172" i="10"/>
  <c r="CQ171" i="10"/>
  <c r="CO171" i="10"/>
  <c r="CC171" i="10"/>
  <c r="CA171" i="10"/>
  <c r="F171" i="10"/>
  <c r="E171" i="10"/>
  <c r="D171" i="10"/>
  <c r="CQ170" i="10"/>
  <c r="CO170" i="10"/>
  <c r="CC170" i="10"/>
  <c r="CA170" i="10"/>
  <c r="F170" i="10"/>
  <c r="E170" i="10"/>
  <c r="D170" i="10"/>
  <c r="CQ169" i="10"/>
  <c r="CO169" i="10"/>
  <c r="CC169" i="10"/>
  <c r="CA169" i="10"/>
  <c r="F169" i="10"/>
  <c r="E169" i="10"/>
  <c r="D169" i="10"/>
  <c r="CQ168" i="10"/>
  <c r="CO168" i="10"/>
  <c r="CC168" i="10"/>
  <c r="CA168" i="10"/>
  <c r="F168" i="10"/>
  <c r="E168" i="10"/>
  <c r="D168" i="10"/>
  <c r="CQ167" i="10"/>
  <c r="CO167" i="10"/>
  <c r="CC167" i="10"/>
  <c r="CA167" i="10"/>
  <c r="F167" i="10"/>
  <c r="E167" i="10"/>
  <c r="D167" i="10"/>
  <c r="CQ166" i="10"/>
  <c r="CO166" i="10"/>
  <c r="CC166" i="10"/>
  <c r="CA166" i="10"/>
  <c r="F166" i="10"/>
  <c r="E166" i="10"/>
  <c r="D166" i="10"/>
  <c r="CQ165" i="10"/>
  <c r="CO165" i="10"/>
  <c r="CC165" i="10"/>
  <c r="CA165" i="10"/>
  <c r="F165" i="10"/>
  <c r="E165" i="10"/>
  <c r="D165" i="10"/>
  <c r="CQ164" i="10"/>
  <c r="CO164" i="10"/>
  <c r="CC164" i="10"/>
  <c r="CA164" i="10"/>
  <c r="F164" i="10"/>
  <c r="E164" i="10"/>
  <c r="D164" i="10"/>
  <c r="CQ163" i="10"/>
  <c r="CO163" i="10"/>
  <c r="CC163" i="10"/>
  <c r="CA163" i="10"/>
  <c r="F163" i="10"/>
  <c r="E163" i="10"/>
  <c r="E174" i="10" s="1"/>
  <c r="D163" i="10"/>
  <c r="N158" i="10"/>
  <c r="M158" i="10"/>
  <c r="L158" i="10" a="1"/>
  <c r="L158" i="10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B150" i="10"/>
  <c r="I149" i="10"/>
  <c r="B149" i="10"/>
  <c r="I148" i="10"/>
  <c r="I158" i="10" s="1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F143" i="10"/>
  <c r="E143" i="10"/>
  <c r="D143" i="10"/>
  <c r="CR142" i="10"/>
  <c r="CD142" i="10"/>
  <c r="CA142" i="10"/>
  <c r="F142" i="10"/>
  <c r="E142" i="10"/>
  <c r="D142" i="10"/>
  <c r="CR141" i="10"/>
  <c r="CD141" i="10"/>
  <c r="CA141" i="10"/>
  <c r="F141" i="10"/>
  <c r="E141" i="10"/>
  <c r="D141" i="10"/>
  <c r="CR140" i="10"/>
  <c r="CD140" i="10"/>
  <c r="CA140" i="10"/>
  <c r="F140" i="10"/>
  <c r="E140" i="10"/>
  <c r="D140" i="10"/>
  <c r="CR139" i="10"/>
  <c r="CD139" i="10"/>
  <c r="CA139" i="10"/>
  <c r="F139" i="10"/>
  <c r="E139" i="10"/>
  <c r="D139" i="10"/>
  <c r="CR138" i="10"/>
  <c r="CD138" i="10"/>
  <c r="CA138" i="10"/>
  <c r="F138" i="10"/>
  <c r="E138" i="10"/>
  <c r="D138" i="10"/>
  <c r="CR137" i="10"/>
  <c r="CD137" i="10"/>
  <c r="CA137" i="10"/>
  <c r="F137" i="10"/>
  <c r="E137" i="10"/>
  <c r="D137" i="10"/>
  <c r="CR136" i="10"/>
  <c r="CD136" i="10"/>
  <c r="CA136" i="10"/>
  <c r="F136" i="10"/>
  <c r="E136" i="10"/>
  <c r="D136" i="10"/>
  <c r="CR135" i="10"/>
  <c r="CD135" i="10"/>
  <c r="CA135" i="10"/>
  <c r="F135" i="10"/>
  <c r="E135" i="10"/>
  <c r="D135" i="10"/>
  <c r="CR134" i="10"/>
  <c r="CD134" i="10"/>
  <c r="CA134" i="10"/>
  <c r="F134" i="10"/>
  <c r="E134" i="10"/>
  <c r="D134" i="10"/>
  <c r="CR133" i="10"/>
  <c r="CD133" i="10"/>
  <c r="CA133" i="10"/>
  <c r="F133" i="10"/>
  <c r="E133" i="10"/>
  <c r="D133" i="10"/>
  <c r="CR132" i="10"/>
  <c r="CD132" i="10"/>
  <c r="CA132" i="10"/>
  <c r="F132" i="10"/>
  <c r="E132" i="10"/>
  <c r="D132" i="10"/>
  <c r="CR131" i="10"/>
  <c r="CD131" i="10"/>
  <c r="CA131" i="10"/>
  <c r="F131" i="10"/>
  <c r="E131" i="10"/>
  <c r="D131" i="10"/>
  <c r="CR130" i="10"/>
  <c r="CD130" i="10"/>
  <c r="CA130" i="10"/>
  <c r="F130" i="10"/>
  <c r="E130" i="10"/>
  <c r="D130" i="10"/>
  <c r="CR129" i="10"/>
  <c r="CD129" i="10"/>
  <c r="CA129" i="10"/>
  <c r="F129" i="10"/>
  <c r="E129" i="10"/>
  <c r="D129" i="10"/>
  <c r="CR128" i="10"/>
  <c r="CD128" i="10"/>
  <c r="CA128" i="10"/>
  <c r="F128" i="10"/>
  <c r="E128" i="10"/>
  <c r="D128" i="10"/>
  <c r="CR127" i="10"/>
  <c r="CD127" i="10"/>
  <c r="F127" i="10"/>
  <c r="E127" i="10"/>
  <c r="D127" i="10"/>
  <c r="CR126" i="10"/>
  <c r="CD126" i="10"/>
  <c r="CA126" i="10"/>
  <c r="F126" i="10"/>
  <c r="E126" i="10"/>
  <c r="D126" i="10"/>
  <c r="CR125" i="10"/>
  <c r="CD125" i="10"/>
  <c r="F125" i="10"/>
  <c r="E125" i="10"/>
  <c r="D125" i="10"/>
  <c r="CR124" i="10"/>
  <c r="CD124" i="10"/>
  <c r="F124" i="10"/>
  <c r="E124" i="10"/>
  <c r="D124" i="10"/>
  <c r="CR123" i="10"/>
  <c r="CD123" i="10"/>
  <c r="F123" i="10"/>
  <c r="E123" i="10"/>
  <c r="D123" i="10"/>
  <c r="CR122" i="10"/>
  <c r="CD122" i="10"/>
  <c r="F122" i="10"/>
  <c r="E122" i="10"/>
  <c r="D122" i="10"/>
  <c r="CR121" i="10"/>
  <c r="CD121" i="10"/>
  <c r="F121" i="10"/>
  <c r="E121" i="10"/>
  <c r="D121" i="10"/>
  <c r="CR120" i="10"/>
  <c r="CD120" i="10"/>
  <c r="CA120" i="10"/>
  <c r="F120" i="10"/>
  <c r="E120" i="10"/>
  <c r="D120" i="10"/>
  <c r="CR119" i="10"/>
  <c r="CD119" i="10"/>
  <c r="CA119" i="10"/>
  <c r="F119" i="10"/>
  <c r="E119" i="10"/>
  <c r="D119" i="10"/>
  <c r="CR118" i="10"/>
  <c r="CD118" i="10"/>
  <c r="CA118" i="10"/>
  <c r="F118" i="10"/>
  <c r="E118" i="10"/>
  <c r="D118" i="10"/>
  <c r="CR117" i="10"/>
  <c r="CD117" i="10"/>
  <c r="CA117" i="10"/>
  <c r="F117" i="10"/>
  <c r="E117" i="10"/>
  <c r="D117" i="10"/>
  <c r="CR116" i="10"/>
  <c r="CD116" i="10"/>
  <c r="CA116" i="10"/>
  <c r="F116" i="10"/>
  <c r="E116" i="10"/>
  <c r="D116" i="10"/>
  <c r="CR115" i="10"/>
  <c r="CD115" i="10"/>
  <c r="CA115" i="10"/>
  <c r="F115" i="10"/>
  <c r="E115" i="10"/>
  <c r="D115" i="10"/>
  <c r="CR114" i="10"/>
  <c r="CD114" i="10"/>
  <c r="CA114" i="10"/>
  <c r="F114" i="10"/>
  <c r="E114" i="10"/>
  <c r="D114" i="10"/>
  <c r="CR113" i="10"/>
  <c r="CA113" i="10"/>
  <c r="F113" i="10"/>
  <c r="E113" i="10"/>
  <c r="D113" i="10"/>
  <c r="CR112" i="10"/>
  <c r="CD112" i="10"/>
  <c r="CA112" i="10"/>
  <c r="F112" i="10"/>
  <c r="E112" i="10"/>
  <c r="D112" i="10"/>
  <c r="CR111" i="10"/>
  <c r="CD111" i="10"/>
  <c r="CA111" i="10"/>
  <c r="F111" i="10"/>
  <c r="E111" i="10"/>
  <c r="D111" i="10"/>
  <c r="CR110" i="10"/>
  <c r="CD110" i="10"/>
  <c r="CA110" i="10"/>
  <c r="F110" i="10"/>
  <c r="E110" i="10"/>
  <c r="D110" i="10"/>
  <c r="CR109" i="10"/>
  <c r="CD109" i="10"/>
  <c r="CA109" i="10"/>
  <c r="F109" i="10"/>
  <c r="E109" i="10"/>
  <c r="D109" i="10"/>
  <c r="CR108" i="10"/>
  <c r="CD108" i="10"/>
  <c r="CA108" i="10"/>
  <c r="F108" i="10"/>
  <c r="E108" i="10"/>
  <c r="D108" i="10"/>
  <c r="CR107" i="10"/>
  <c r="CD107" i="10"/>
  <c r="CA107" i="10"/>
  <c r="F107" i="10"/>
  <c r="E107" i="10"/>
  <c r="D107" i="10"/>
  <c r="CR106" i="10"/>
  <c r="CD106" i="10"/>
  <c r="CA106" i="10"/>
  <c r="F106" i="10"/>
  <c r="E106" i="10"/>
  <c r="D106" i="10"/>
  <c r="CA105" i="10"/>
  <c r="F105" i="10"/>
  <c r="E105" i="10"/>
  <c r="D105" i="10"/>
  <c r="CR104" i="10"/>
  <c r="CD104" i="10"/>
  <c r="F104" i="10"/>
  <c r="E104" i="10"/>
  <c r="D104" i="10"/>
  <c r="CR103" i="10"/>
  <c r="CD103" i="10"/>
  <c r="CA103" i="10"/>
  <c r="F103" i="10"/>
  <c r="E103" i="10"/>
  <c r="D103" i="10"/>
  <c r="CR102" i="10"/>
  <c r="CD102" i="10"/>
  <c r="CA102" i="10"/>
  <c r="F102" i="10"/>
  <c r="E102" i="10"/>
  <c r="D102" i="10"/>
  <c r="CR101" i="10"/>
  <c r="CD101" i="10"/>
  <c r="CA101" i="10"/>
  <c r="F101" i="10"/>
  <c r="E101" i="10"/>
  <c r="D101" i="10"/>
  <c r="CR100" i="10"/>
  <c r="CD100" i="10"/>
  <c r="CA100" i="10"/>
  <c r="F100" i="10"/>
  <c r="E100" i="10"/>
  <c r="D100" i="10"/>
  <c r="CR99" i="10"/>
  <c r="CD99" i="10"/>
  <c r="CA99" i="10"/>
  <c r="F99" i="10"/>
  <c r="E99" i="10"/>
  <c r="D99" i="10"/>
  <c r="CR98" i="10"/>
  <c r="CD98" i="10"/>
  <c r="CA98" i="10"/>
  <c r="F98" i="10"/>
  <c r="E98" i="10"/>
  <c r="D98" i="10"/>
  <c r="CR97" i="10"/>
  <c r="CD97" i="10"/>
  <c r="CA97" i="10"/>
  <c r="F97" i="10"/>
  <c r="E97" i="10"/>
  <c r="D97" i="10"/>
  <c r="CR96" i="10"/>
  <c r="CD96" i="10"/>
  <c r="CA96" i="10"/>
  <c r="F96" i="10"/>
  <c r="E96" i="10"/>
  <c r="D96" i="10"/>
  <c r="CR95" i="10"/>
  <c r="CD95" i="10"/>
  <c r="CA95" i="10"/>
  <c r="F95" i="10"/>
  <c r="E95" i="10"/>
  <c r="D95" i="10"/>
  <c r="CR94" i="10"/>
  <c r="CD94" i="10"/>
  <c r="CA94" i="10"/>
  <c r="F94" i="10"/>
  <c r="E94" i="10"/>
  <c r="D94" i="10"/>
  <c r="CR93" i="10"/>
  <c r="CD93" i="10"/>
  <c r="CA93" i="10"/>
  <c r="F93" i="10"/>
  <c r="E93" i="10"/>
  <c r="D93" i="10"/>
  <c r="CR92" i="10"/>
  <c r="CD92" i="10"/>
  <c r="CA92" i="10"/>
  <c r="F92" i="10"/>
  <c r="E92" i="10"/>
  <c r="D92" i="10"/>
  <c r="CR91" i="10"/>
  <c r="CD91" i="10"/>
  <c r="CA91" i="10"/>
  <c r="F91" i="10"/>
  <c r="E91" i="10"/>
  <c r="D91" i="10"/>
  <c r="D86" i="10"/>
  <c r="D85" i="10"/>
  <c r="I81" i="10"/>
  <c r="D81" i="10"/>
  <c r="I80" i="10"/>
  <c r="D80" i="10"/>
  <c r="I79" i="10"/>
  <c r="D79" i="10"/>
  <c r="I78" i="10"/>
  <c r="D78" i="10"/>
  <c r="I77" i="10"/>
  <c r="D77" i="10"/>
  <c r="I76" i="10"/>
  <c r="D76" i="10"/>
  <c r="I75" i="10"/>
  <c r="D75" i="10"/>
  <c r="I74" i="10"/>
  <c r="D74" i="10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Q66" i="10"/>
  <c r="CO66" i="10"/>
  <c r="CC66" i="10"/>
  <c r="CA66" i="10"/>
  <c r="F66" i="10"/>
  <c r="E66" i="10"/>
  <c r="D66" i="10"/>
  <c r="CQ65" i="10"/>
  <c r="CO65" i="10"/>
  <c r="CC65" i="10"/>
  <c r="CA65" i="10"/>
  <c r="F65" i="10"/>
  <c r="E65" i="10"/>
  <c r="D65" i="10"/>
  <c r="CQ64" i="10"/>
  <c r="CO64" i="10"/>
  <c r="CC64" i="10"/>
  <c r="CA64" i="10"/>
  <c r="F64" i="10"/>
  <c r="E64" i="10"/>
  <c r="E67" i="10" s="1"/>
  <c r="D64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/>
  <c r="CQ61" i="10"/>
  <c r="CO61" i="10"/>
  <c r="CC61" i="10"/>
  <c r="CA61" i="10"/>
  <c r="F61" i="10"/>
  <c r="E61" i="10"/>
  <c r="D61" i="10"/>
  <c r="CQ60" i="10"/>
  <c r="CO60" i="10"/>
  <c r="CC60" i="10"/>
  <c r="CA60" i="10"/>
  <c r="F60" i="10"/>
  <c r="E60" i="10"/>
  <c r="D60" i="10"/>
  <c r="CQ59" i="10"/>
  <c r="CO59" i="10"/>
  <c r="CC59" i="10"/>
  <c r="CA59" i="10"/>
  <c r="F59" i="10"/>
  <c r="E59" i="10"/>
  <c r="D59" i="10"/>
  <c r="CQ58" i="10"/>
  <c r="CO58" i="10"/>
  <c r="CC58" i="10"/>
  <c r="CA58" i="10"/>
  <c r="F58" i="10"/>
  <c r="D58" i="10" s="1"/>
  <c r="E58" i="10"/>
  <c r="E63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Q56" i="10"/>
  <c r="CO56" i="10"/>
  <c r="CC56" i="10"/>
  <c r="CA56" i="10"/>
  <c r="F56" i="10"/>
  <c r="E56" i="10"/>
  <c r="D56" i="10"/>
  <c r="CQ55" i="10"/>
  <c r="CO55" i="10"/>
  <c r="CC55" i="10"/>
  <c r="CA55" i="10"/>
  <c r="F55" i="10"/>
  <c r="E55" i="10"/>
  <c r="D55" i="10"/>
  <c r="CQ54" i="10"/>
  <c r="CO54" i="10"/>
  <c r="CC54" i="10"/>
  <c r="CA54" i="10"/>
  <c r="F54" i="10"/>
  <c r="E54" i="10"/>
  <c r="D54" i="10"/>
  <c r="CQ53" i="10"/>
  <c r="CO53" i="10"/>
  <c r="CC53" i="10"/>
  <c r="CA53" i="10"/>
  <c r="F53" i="10"/>
  <c r="E53" i="10"/>
  <c r="D53" i="10"/>
  <c r="CQ52" i="10"/>
  <c r="CO52" i="10"/>
  <c r="CC52" i="10"/>
  <c r="CA52" i="10"/>
  <c r="F52" i="10"/>
  <c r="E52" i="10"/>
  <c r="D52" i="10"/>
  <c r="CQ51" i="10"/>
  <c r="CO51" i="10"/>
  <c r="CC51" i="10"/>
  <c r="CA51" i="10"/>
  <c r="F51" i="10"/>
  <c r="E51" i="10"/>
  <c r="E57" i="10" s="1"/>
  <c r="D51" i="10"/>
  <c r="CQ50" i="10"/>
  <c r="CO50" i="10"/>
  <c r="CC50" i="10"/>
  <c r="CA50" i="10"/>
  <c r="F50" i="10"/>
  <c r="E50" i="10"/>
  <c r="D50" i="10"/>
  <c r="CQ49" i="10"/>
  <c r="CO49" i="10"/>
  <c r="CC49" i="10"/>
  <c r="CA49" i="10"/>
  <c r="F49" i="10"/>
  <c r="E49" i="10"/>
  <c r="D49" i="10"/>
  <c r="CQ48" i="10"/>
  <c r="CO48" i="10"/>
  <c r="CC48" i="10"/>
  <c r="CA48" i="10"/>
  <c r="F48" i="10"/>
  <c r="E48" i="10"/>
  <c r="D48" i="10"/>
  <c r="CQ47" i="10"/>
  <c r="CO47" i="10"/>
  <c r="CC47" i="10"/>
  <c r="CA47" i="10"/>
  <c r="F47" i="10"/>
  <c r="E47" i="10"/>
  <c r="D47" i="10"/>
  <c r="CO46" i="10"/>
  <c r="CA46" i="10"/>
  <c r="F46" i="10"/>
  <c r="E46" i="10"/>
  <c r="D46" i="10"/>
  <c r="CO45" i="10"/>
  <c r="CA45" i="10"/>
  <c r="F45" i="10"/>
  <c r="E45" i="10"/>
  <c r="D45" i="10"/>
  <c r="CQ44" i="10"/>
  <c r="CO44" i="10"/>
  <c r="CC44" i="10"/>
  <c r="CA44" i="10"/>
  <c r="F44" i="10"/>
  <c r="E44" i="10"/>
  <c r="D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O38" i="10"/>
  <c r="CC38" i="10"/>
  <c r="CA38" i="10"/>
  <c r="F38" i="10"/>
  <c r="E38" i="10"/>
  <c r="D38" i="10"/>
  <c r="CQ37" i="10"/>
  <c r="CO37" i="10"/>
  <c r="CC37" i="10"/>
  <c r="CA37" i="10"/>
  <c r="F37" i="10"/>
  <c r="E37" i="10"/>
  <c r="D37" i="10"/>
  <c r="CQ36" i="10"/>
  <c r="CO36" i="10"/>
  <c r="CC36" i="10"/>
  <c r="CA36" i="10"/>
  <c r="F36" i="10"/>
  <c r="D36" i="10" s="1"/>
  <c r="E36" i="10"/>
  <c r="CQ35" i="10"/>
  <c r="CO35" i="10"/>
  <c r="CC35" i="10"/>
  <c r="CA35" i="10"/>
  <c r="F35" i="10"/>
  <c r="E35" i="10"/>
  <c r="D35" i="10"/>
  <c r="CQ34" i="10"/>
  <c r="CO34" i="10"/>
  <c r="CC34" i="10"/>
  <c r="CA34" i="10"/>
  <c r="F34" i="10"/>
  <c r="E34" i="10"/>
  <c r="D34" i="10"/>
  <c r="CQ33" i="10"/>
  <c r="CO33" i="10"/>
  <c r="CC33" i="10"/>
  <c r="CA33" i="10"/>
  <c r="F33" i="10"/>
  <c r="E33" i="10"/>
  <c r="D33" i="10"/>
  <c r="CQ32" i="10"/>
  <c r="CO32" i="10"/>
  <c r="CC32" i="10"/>
  <c r="CA32" i="10"/>
  <c r="F32" i="10"/>
  <c r="E32" i="10"/>
  <c r="D32" i="10"/>
  <c r="CQ31" i="10"/>
  <c r="CO31" i="10"/>
  <c r="CC31" i="10"/>
  <c r="CA31" i="10"/>
  <c r="F31" i="10"/>
  <c r="E31" i="10"/>
  <c r="D31" i="10"/>
  <c r="CQ30" i="10"/>
  <c r="CO30" i="10"/>
  <c r="CC30" i="10"/>
  <c r="CA30" i="10"/>
  <c r="F30" i="10"/>
  <c r="E30" i="10"/>
  <c r="D30" i="10"/>
  <c r="CQ29" i="10"/>
  <c r="CO29" i="10"/>
  <c r="CC29" i="10"/>
  <c r="CA29" i="10"/>
  <c r="F29" i="10"/>
  <c r="E29" i="10"/>
  <c r="D29" i="10"/>
  <c r="CQ28" i="10"/>
  <c r="CO28" i="10"/>
  <c r="CC28" i="10"/>
  <c r="CA28" i="10"/>
  <c r="F28" i="10"/>
  <c r="E28" i="10"/>
  <c r="CQ27" i="10"/>
  <c r="CO27" i="10"/>
  <c r="CC27" i="10"/>
  <c r="CA27" i="10"/>
  <c r="F27" i="10"/>
  <c r="E27" i="10"/>
  <c r="CQ26" i="10"/>
  <c r="CO26" i="10"/>
  <c r="CC26" i="10"/>
  <c r="CA26" i="10"/>
  <c r="F26" i="10"/>
  <c r="E26" i="10"/>
  <c r="D26" i="10"/>
  <c r="CQ25" i="10"/>
  <c r="CO25" i="10"/>
  <c r="CC25" i="10"/>
  <c r="CA25" i="10"/>
  <c r="F25" i="10"/>
  <c r="E25" i="10"/>
  <c r="CQ24" i="10"/>
  <c r="CO24" i="10"/>
  <c r="CC24" i="10"/>
  <c r="CA24" i="10"/>
  <c r="F24" i="10"/>
  <c r="E24" i="10"/>
  <c r="D24" i="10"/>
  <c r="CQ23" i="10"/>
  <c r="CO23" i="10"/>
  <c r="CC23" i="10"/>
  <c r="CA23" i="10"/>
  <c r="F23" i="10"/>
  <c r="E23" i="10"/>
  <c r="CQ22" i="10"/>
  <c r="CO22" i="10"/>
  <c r="CC22" i="10"/>
  <c r="CA22" i="10"/>
  <c r="F22" i="10"/>
  <c r="E22" i="10"/>
  <c r="D22" i="10"/>
  <c r="CQ21" i="10"/>
  <c r="CO21" i="10"/>
  <c r="CC21" i="10"/>
  <c r="CA21" i="10"/>
  <c r="F21" i="10"/>
  <c r="E21" i="10"/>
  <c r="CQ17" i="10"/>
  <c r="CO17" i="10"/>
  <c r="CC17" i="10"/>
  <c r="CA17" i="10"/>
  <c r="F17" i="10"/>
  <c r="E17" i="10"/>
  <c r="D17" i="10"/>
  <c r="CQ16" i="10"/>
  <c r="CO16" i="10"/>
  <c r="CC16" i="10"/>
  <c r="CA16" i="10"/>
  <c r="F16" i="10"/>
  <c r="E16" i="10"/>
  <c r="D16" i="10"/>
  <c r="CQ15" i="10"/>
  <c r="CO15" i="10"/>
  <c r="CC15" i="10"/>
  <c r="CA15" i="10"/>
  <c r="F15" i="10"/>
  <c r="E15" i="10"/>
  <c r="D15" i="10"/>
  <c r="CQ14" i="10"/>
  <c r="CO14" i="10"/>
  <c r="CC14" i="10"/>
  <c r="CA14" i="10"/>
  <c r="F14" i="10"/>
  <c r="E14" i="10"/>
  <c r="D14" i="10"/>
  <c r="CQ13" i="10"/>
  <c r="CO13" i="10"/>
  <c r="CC13" i="10"/>
  <c r="CA13" i="10"/>
  <c r="F13" i="10"/>
  <c r="E13" i="10"/>
  <c r="D13" i="10"/>
  <c r="CQ12" i="10"/>
  <c r="CO12" i="10"/>
  <c r="CC12" i="10"/>
  <c r="CA12" i="10"/>
  <c r="F12" i="10"/>
  <c r="D12" i="10" s="1"/>
  <c r="E12" i="10"/>
  <c r="A5" i="10"/>
  <c r="A4" i="10"/>
  <c r="A3" i="10"/>
  <c r="A2" i="10"/>
  <c r="B232" i="9"/>
  <c r="D215" i="9"/>
  <c r="C215" i="9"/>
  <c r="B215" i="9"/>
  <c r="D214" i="9"/>
  <c r="C214" i="9"/>
  <c r="B214" i="9"/>
  <c r="D213" i="9"/>
  <c r="C213" i="9"/>
  <c r="B213" i="9"/>
  <c r="D212" i="9"/>
  <c r="C212" i="9"/>
  <c r="B212" i="9"/>
  <c r="D211" i="9"/>
  <c r="C211" i="9"/>
  <c r="B211" i="9"/>
  <c r="O210" i="9"/>
  <c r="N210" i="9"/>
  <c r="M210" i="9"/>
  <c r="L210" i="9"/>
  <c r="K210" i="9"/>
  <c r="J210" i="9"/>
  <c r="I210" i="9"/>
  <c r="H210" i="9"/>
  <c r="G210" i="9"/>
  <c r="F210" i="9"/>
  <c r="E210" i="9"/>
  <c r="D210" i="9"/>
  <c r="C210" i="9"/>
  <c r="B210" i="9"/>
  <c r="D205" i="9"/>
  <c r="C205" i="9"/>
  <c r="B205" i="9"/>
  <c r="B200" i="9"/>
  <c r="B199" i="9"/>
  <c r="E196" i="9"/>
  <c r="D196" i="9"/>
  <c r="C196" i="9"/>
  <c r="E195" i="9"/>
  <c r="D195" i="9"/>
  <c r="C195" i="9"/>
  <c r="D191" i="9"/>
  <c r="C191" i="9"/>
  <c r="B191" i="9"/>
  <c r="D190" i="9"/>
  <c r="C190" i="9"/>
  <c r="B190" i="9"/>
  <c r="D189" i="9"/>
  <c r="C189" i="9"/>
  <c r="B189" i="9"/>
  <c r="D188" i="9"/>
  <c r="C188" i="9"/>
  <c r="B188" i="9"/>
  <c r="C183" i="9"/>
  <c r="C182" i="9"/>
  <c r="C181" i="9"/>
  <c r="C180" i="9"/>
  <c r="C179" i="9"/>
  <c r="C178" i="9"/>
  <c r="C166" i="9"/>
  <c r="C165" i="9"/>
  <c r="B158" i="9"/>
  <c r="C142" i="9"/>
  <c r="C141" i="9"/>
  <c r="E131" i="9"/>
  <c r="CD131" i="9" s="1"/>
  <c r="D131" i="9"/>
  <c r="C131" i="9"/>
  <c r="E130" i="9"/>
  <c r="CD130" i="9" s="1"/>
  <c r="D130" i="9"/>
  <c r="C130" i="9"/>
  <c r="E129" i="9"/>
  <c r="CD129" i="9" s="1"/>
  <c r="D129" i="9"/>
  <c r="C129" i="9"/>
  <c r="E125" i="9"/>
  <c r="D125" i="9"/>
  <c r="C125" i="9"/>
  <c r="E124" i="9"/>
  <c r="D124" i="9"/>
  <c r="C124" i="9"/>
  <c r="E123" i="9"/>
  <c r="D123" i="9"/>
  <c r="C123" i="9"/>
  <c r="E113" i="9"/>
  <c r="D113" i="9"/>
  <c r="C113" i="9"/>
  <c r="E112" i="9"/>
  <c r="D112" i="9"/>
  <c r="C112" i="9"/>
  <c r="E111" i="9"/>
  <c r="D111" i="9"/>
  <c r="C111" i="9"/>
  <c r="E110" i="9"/>
  <c r="D110" i="9"/>
  <c r="C110" i="9"/>
  <c r="E109" i="9"/>
  <c r="D109" i="9"/>
  <c r="C109" i="9"/>
  <c r="E108" i="9"/>
  <c r="D108" i="9"/>
  <c r="C108" i="9"/>
  <c r="E107" i="9"/>
  <c r="D107" i="9"/>
  <c r="C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B77" i="9"/>
  <c r="D76" i="9"/>
  <c r="C76" i="9"/>
  <c r="B76" i="9"/>
  <c r="D75" i="9"/>
  <c r="C75" i="9"/>
  <c r="B75" i="9"/>
  <c r="D74" i="9"/>
  <c r="C74" i="9"/>
  <c r="B74" i="9"/>
  <c r="D73" i="9"/>
  <c r="C73" i="9"/>
  <c r="B73" i="9"/>
  <c r="D72" i="9"/>
  <c r="D78" i="9" s="1"/>
  <c r="C72" i="9"/>
  <c r="C78" i="9" s="1"/>
  <c r="B72" i="9"/>
  <c r="B78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/>
  <c r="D65" i="9"/>
  <c r="C65" i="9"/>
  <c r="B65" i="9"/>
  <c r="D64" i="9"/>
  <c r="C64" i="9"/>
  <c r="B64" i="9"/>
  <c r="D63" i="9"/>
  <c r="C63" i="9"/>
  <c r="B63" i="9"/>
  <c r="D62" i="9"/>
  <c r="C62" i="9"/>
  <c r="B62" i="9"/>
  <c r="D61" i="9"/>
  <c r="D67" i="9" s="1"/>
  <c r="C61" i="9"/>
  <c r="C67" i="9" s="1"/>
  <c r="B61" i="9"/>
  <c r="D56" i="9"/>
  <c r="C56" i="9"/>
  <c r="B56" i="9"/>
  <c r="D55" i="9"/>
  <c r="C55" i="9"/>
  <c r="B55" i="9"/>
  <c r="D54" i="9"/>
  <c r="C54" i="9"/>
  <c r="B54" i="9"/>
  <c r="D53" i="9"/>
  <c r="C53" i="9"/>
  <c r="B53" i="9"/>
  <c r="D52" i="9"/>
  <c r="C52" i="9"/>
  <c r="B52" i="9"/>
  <c r="D51" i="9"/>
  <c r="C51" i="9"/>
  <c r="B51" i="9"/>
  <c r="D46" i="9"/>
  <c r="C46" i="9"/>
  <c r="B46" i="9"/>
  <c r="D45" i="9"/>
  <c r="C45" i="9"/>
  <c r="B45" i="9"/>
  <c r="D44" i="9"/>
  <c r="C44" i="9"/>
  <c r="B44" i="9"/>
  <c r="D43" i="9"/>
  <c r="C43" i="9"/>
  <c r="B43" i="9"/>
  <c r="D42" i="9"/>
  <c r="C42" i="9"/>
  <c r="B42" i="9"/>
  <c r="D41" i="9"/>
  <c r="C41" i="9"/>
  <c r="B41" i="9"/>
  <c r="D36" i="9"/>
  <c r="C36" i="9"/>
  <c r="B36" i="9"/>
  <c r="D35" i="9"/>
  <c r="C35" i="9"/>
  <c r="B35" i="9"/>
  <c r="D34" i="9"/>
  <c r="C34" i="9"/>
  <c r="B34" i="9"/>
  <c r="D33" i="9"/>
  <c r="C33" i="9"/>
  <c r="B33" i="9"/>
  <c r="D32" i="9"/>
  <c r="C32" i="9"/>
  <c r="B32" i="9"/>
  <c r="D31" i="9"/>
  <c r="C31" i="9"/>
  <c r="B31" i="9"/>
  <c r="D26" i="9"/>
  <c r="C26" i="9"/>
  <c r="B26" i="9"/>
  <c r="D25" i="9"/>
  <c r="C25" i="9"/>
  <c r="B25" i="9"/>
  <c r="D24" i="9"/>
  <c r="C24" i="9"/>
  <c r="B24" i="9"/>
  <c r="D23" i="9"/>
  <c r="C23" i="9"/>
  <c r="B23" i="9"/>
  <c r="D22" i="9"/>
  <c r="C22" i="9"/>
  <c r="B22" i="9"/>
  <c r="D21" i="9"/>
  <c r="C21" i="9"/>
  <c r="B21" i="9"/>
  <c r="D20" i="9"/>
  <c r="C20" i="9"/>
  <c r="B20" i="9"/>
  <c r="D15" i="9"/>
  <c r="C15" i="9"/>
  <c r="B15" i="9"/>
  <c r="D14" i="9"/>
  <c r="C14" i="9"/>
  <c r="B14" i="9"/>
  <c r="D13" i="9"/>
  <c r="C13" i="9"/>
  <c r="B13" i="9"/>
  <c r="D12" i="9"/>
  <c r="C12" i="9"/>
  <c r="B12" i="9"/>
  <c r="A5" i="9"/>
  <c r="A4" i="9"/>
  <c r="A3" i="9"/>
  <c r="A2" i="9"/>
  <c r="B215" i="8"/>
  <c r="B214" i="8"/>
  <c r="B213" i="8"/>
  <c r="C208" i="8"/>
  <c r="C207" i="8"/>
  <c r="E202" i="8"/>
  <c r="D202" i="8"/>
  <c r="C202" i="8"/>
  <c r="E201" i="8"/>
  <c r="D201" i="8"/>
  <c r="C201" i="8"/>
  <c r="E200" i="8"/>
  <c r="D200" i="8"/>
  <c r="C200" i="8"/>
  <c r="E199" i="8"/>
  <c r="D199" i="8"/>
  <c r="C199" i="8"/>
  <c r="E198" i="8"/>
  <c r="D198" i="8"/>
  <c r="C198" i="8"/>
  <c r="E197" i="8"/>
  <c r="D197" i="8"/>
  <c r="C197" i="8"/>
  <c r="E196" i="8"/>
  <c r="D196" i="8"/>
  <c r="C196" i="8"/>
  <c r="E191" i="8"/>
  <c r="D191" i="8"/>
  <c r="C191" i="8"/>
  <c r="E190" i="8"/>
  <c r="D190" i="8"/>
  <c r="C190" i="8"/>
  <c r="E189" i="8"/>
  <c r="D189" i="8"/>
  <c r="C189" i="8"/>
  <c r="E188" i="8"/>
  <c r="D188" i="8"/>
  <c r="C188" i="8"/>
  <c r="E187" i="8"/>
  <c r="D187" i="8"/>
  <c r="C187" i="8"/>
  <c r="E186" i="8"/>
  <c r="D186" i="8"/>
  <c r="C186" i="8"/>
  <c r="E185" i="8"/>
  <c r="D185" i="8"/>
  <c r="C185" i="8"/>
  <c r="E184" i="8"/>
  <c r="D184" i="8"/>
  <c r="C184" i="8"/>
  <c r="E183" i="8"/>
  <c r="D183" i="8"/>
  <c r="C183" i="8"/>
  <c r="E182" i="8"/>
  <c r="D182" i="8"/>
  <c r="C182" i="8"/>
  <c r="E177" i="8"/>
  <c r="D177" i="8"/>
  <c r="C177" i="8"/>
  <c r="E176" i="8"/>
  <c r="D176" i="8"/>
  <c r="C176" i="8"/>
  <c r="E175" i="8"/>
  <c r="D175" i="8"/>
  <c r="C175" i="8"/>
  <c r="E174" i="8"/>
  <c r="D174" i="8"/>
  <c r="C174" i="8"/>
  <c r="E173" i="8"/>
  <c r="D173" i="8"/>
  <c r="C173" i="8"/>
  <c r="E172" i="8"/>
  <c r="D172" i="8"/>
  <c r="C172" i="8"/>
  <c r="E171" i="8"/>
  <c r="D171" i="8"/>
  <c r="C171" i="8"/>
  <c r="E170" i="8"/>
  <c r="D170" i="8"/>
  <c r="C170" i="8"/>
  <c r="E169" i="8"/>
  <c r="D169" i="8"/>
  <c r="C169" i="8"/>
  <c r="E168" i="8"/>
  <c r="D168" i="8"/>
  <c r="C168" i="8"/>
  <c r="E167" i="8"/>
  <c r="D167" i="8"/>
  <c r="C167" i="8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H161" i="8"/>
  <c r="CG161" i="8"/>
  <c r="E161" i="8"/>
  <c r="D161" i="8"/>
  <c r="C161" i="8"/>
  <c r="CT160" i="8"/>
  <c r="CS160" i="8"/>
  <c r="CH160" i="8"/>
  <c r="CG160" i="8"/>
  <c r="E160" i="8"/>
  <c r="D160" i="8"/>
  <c r="C160" i="8"/>
  <c r="CT159" i="8"/>
  <c r="CS159" i="8"/>
  <c r="CH159" i="8"/>
  <c r="CG159" i="8"/>
  <c r="E159" i="8"/>
  <c r="D159" i="8"/>
  <c r="C159" i="8"/>
  <c r="E158" i="8"/>
  <c r="D158" i="8"/>
  <c r="C158" i="8"/>
  <c r="CT157" i="8"/>
  <c r="CS157" i="8"/>
  <c r="CH157" i="8"/>
  <c r="CG157" i="8"/>
  <c r="E157" i="8"/>
  <c r="D157" i="8"/>
  <c r="C157" i="8"/>
  <c r="E156" i="8"/>
  <c r="D156" i="8"/>
  <c r="C156" i="8"/>
  <c r="E155" i="8"/>
  <c r="D155" i="8"/>
  <c r="C155" i="8"/>
  <c r="E154" i="8"/>
  <c r="D154" i="8"/>
  <c r="C154" i="8"/>
  <c r="E153" i="8"/>
  <c r="C153" i="8"/>
  <c r="E152" i="8"/>
  <c r="C152" i="8"/>
  <c r="E151" i="8"/>
  <c r="E162" i="8" s="1"/>
  <c r="D151" i="8"/>
  <c r="D162" i="8" s="1"/>
  <c r="C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N71" i="8"/>
  <c r="N126" i="8" s="1"/>
  <c r="J71" i="8"/>
  <c r="J126" i="8" s="1"/>
  <c r="F71" i="8"/>
  <c r="F126" i="8" s="1"/>
  <c r="B71" i="8"/>
  <c r="B126" i="8" s="1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AB66" i="8"/>
  <c r="X66" i="8"/>
  <c r="B66" i="8"/>
  <c r="AB65" i="8"/>
  <c r="X65" i="8"/>
  <c r="B65" i="8"/>
  <c r="AB64" i="8"/>
  <c r="X64" i="8"/>
  <c r="B64" i="8"/>
  <c r="AB63" i="8"/>
  <c r="X63" i="8"/>
  <c r="B63" i="8"/>
  <c r="AB62" i="8"/>
  <c r="X62" i="8"/>
  <c r="B62" i="8"/>
  <c r="AB61" i="8"/>
  <c r="X61" i="8"/>
  <c r="B61" i="8"/>
  <c r="AB60" i="8"/>
  <c r="X60" i="8"/>
  <c r="B60" i="8"/>
  <c r="AB59" i="8"/>
  <c r="X59" i="8"/>
  <c r="B59" i="8"/>
  <c r="AB58" i="8"/>
  <c r="X58" i="8"/>
  <c r="B58" i="8"/>
  <c r="AB57" i="8"/>
  <c r="X57" i="8"/>
  <c r="B57" i="8"/>
  <c r="AB56" i="8"/>
  <c r="X56" i="8"/>
  <c r="B56" i="8"/>
  <c r="AB55" i="8"/>
  <c r="X55" i="8"/>
  <c r="B55" i="8"/>
  <c r="AB54" i="8"/>
  <c r="X54" i="8"/>
  <c r="B54" i="8"/>
  <c r="AB53" i="8"/>
  <c r="X53" i="8"/>
  <c r="B53" i="8"/>
  <c r="AB52" i="8"/>
  <c r="X52" i="8"/>
  <c r="B52" i="8"/>
  <c r="AB51" i="8"/>
  <c r="X51" i="8"/>
  <c r="B51" i="8"/>
  <c r="AB50" i="8"/>
  <c r="X50" i="8"/>
  <c r="B50" i="8"/>
  <c r="AB49" i="8"/>
  <c r="X49" i="8"/>
  <c r="B49" i="8"/>
  <c r="AB48" i="8"/>
  <c r="X48" i="8"/>
  <c r="B48" i="8"/>
  <c r="AB47" i="8"/>
  <c r="X47" i="8"/>
  <c r="B47" i="8"/>
  <c r="AB46" i="8"/>
  <c r="X46" i="8"/>
  <c r="B46" i="8"/>
  <c r="AB45" i="8"/>
  <c r="X45" i="8"/>
  <c r="B45" i="8"/>
  <c r="AB44" i="8"/>
  <c r="X44" i="8"/>
  <c r="B44" i="8"/>
  <c r="AB43" i="8"/>
  <c r="X43" i="8"/>
  <c r="B43" i="8"/>
  <c r="AB42" i="8"/>
  <c r="X42" i="8"/>
  <c r="B42" i="8"/>
  <c r="AB41" i="8"/>
  <c r="X41" i="8"/>
  <c r="B41" i="8"/>
  <c r="AB40" i="8"/>
  <c r="X40" i="8"/>
  <c r="B40" i="8"/>
  <c r="AB39" i="8"/>
  <c r="X39" i="8"/>
  <c r="B39" i="8"/>
  <c r="AB38" i="8"/>
  <c r="X38" i="8"/>
  <c r="B38" i="8"/>
  <c r="AB37" i="8"/>
  <c r="X37" i="8"/>
  <c r="B37" i="8"/>
  <c r="AB36" i="8"/>
  <c r="X36" i="8"/>
  <c r="B36" i="8"/>
  <c r="AB35" i="8"/>
  <c r="X35" i="8"/>
  <c r="B35" i="8"/>
  <c r="AB34" i="8"/>
  <c r="X34" i="8"/>
  <c r="B34" i="8"/>
  <c r="AB33" i="8"/>
  <c r="X33" i="8"/>
  <c r="B33" i="8"/>
  <c r="AB32" i="8"/>
  <c r="X32" i="8"/>
  <c r="B32" i="8"/>
  <c r="AB31" i="8"/>
  <c r="X31" i="8"/>
  <c r="B31" i="8"/>
  <c r="AB30" i="8"/>
  <c r="X30" i="8"/>
  <c r="B30" i="8"/>
  <c r="AB29" i="8"/>
  <c r="X29" i="8"/>
  <c r="B29" i="8"/>
  <c r="AB28" i="8"/>
  <c r="X28" i="8"/>
  <c r="B28" i="8"/>
  <c r="AB27" i="8"/>
  <c r="X27" i="8"/>
  <c r="B27" i="8"/>
  <c r="AB26" i="8"/>
  <c r="X26" i="8"/>
  <c r="B26" i="8"/>
  <c r="AB25" i="8"/>
  <c r="X25" i="8"/>
  <c r="B25" i="8"/>
  <c r="AB24" i="8"/>
  <c r="X24" i="8"/>
  <c r="B24" i="8"/>
  <c r="AB23" i="8"/>
  <c r="X23" i="8"/>
  <c r="B23" i="8"/>
  <c r="AB22" i="8"/>
  <c r="X22" i="8"/>
  <c r="B22" i="8"/>
  <c r="AB21" i="8"/>
  <c r="X21" i="8"/>
  <c r="B21" i="8"/>
  <c r="AB20" i="8"/>
  <c r="X20" i="8"/>
  <c r="B20" i="8"/>
  <c r="AB19" i="8"/>
  <c r="X19" i="8"/>
  <c r="B19" i="8"/>
  <c r="AB18" i="8"/>
  <c r="X18" i="8"/>
  <c r="B18" i="8"/>
  <c r="AB17" i="8"/>
  <c r="X17" i="8"/>
  <c r="B17" i="8"/>
  <c r="AB16" i="8"/>
  <c r="X16" i="8"/>
  <c r="B16" i="8"/>
  <c r="AB15" i="8"/>
  <c r="X15" i="8"/>
  <c r="B15" i="8"/>
  <c r="AB14" i="8"/>
  <c r="X14" i="8"/>
  <c r="B14" i="8"/>
  <c r="AB13" i="8"/>
  <c r="X13" i="8"/>
  <c r="B13" i="8"/>
  <c r="AB12" i="8"/>
  <c r="AB67" i="8" s="1"/>
  <c r="X12" i="8"/>
  <c r="B12" i="8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D180" i="7"/>
  <c r="C180" i="7"/>
  <c r="B180" i="7"/>
  <c r="D179" i="7"/>
  <c r="D181" i="7" s="1"/>
  <c r="C179" i="7"/>
  <c r="C181" i="7" s="1"/>
  <c r="B179" i="7"/>
  <c r="B181" i="7" s="1"/>
  <c r="E168" i="7"/>
  <c r="D168" i="7"/>
  <c r="C168" i="7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E166" i="7"/>
  <c r="D166" i="7"/>
  <c r="C166" i="7"/>
  <c r="E165" i="7"/>
  <c r="D165" i="7"/>
  <c r="C165" i="7"/>
  <c r="E164" i="7"/>
  <c r="D164" i="7"/>
  <c r="C164" i="7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2" i="7"/>
  <c r="D162" i="7"/>
  <c r="C162" i="7"/>
  <c r="E161" i="7"/>
  <c r="D161" i="7"/>
  <c r="C161" i="7"/>
  <c r="E160" i="7"/>
  <c r="D160" i="7"/>
  <c r="C160" i="7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E137" i="7"/>
  <c r="D137" i="7"/>
  <c r="C137" i="7"/>
  <c r="E136" i="7"/>
  <c r="D136" i="7"/>
  <c r="C136" i="7"/>
  <c r="E135" i="7"/>
  <c r="D135" i="7"/>
  <c r="C135" i="7"/>
  <c r="B130" i="7"/>
  <c r="D126" i="7"/>
  <c r="C126" i="7"/>
  <c r="B126" i="7"/>
  <c r="D125" i="7"/>
  <c r="C125" i="7"/>
  <c r="B125" i="7"/>
  <c r="D124" i="7"/>
  <c r="C124" i="7"/>
  <c r="B124" i="7"/>
  <c r="D116" i="7"/>
  <c r="C116" i="7"/>
  <c r="B116" i="7"/>
  <c r="D115" i="7"/>
  <c r="C115" i="7"/>
  <c r="B115" i="7"/>
  <c r="D114" i="7"/>
  <c r="C114" i="7"/>
  <c r="B114" i="7"/>
  <c r="F109" i="7"/>
  <c r="E109" i="7"/>
  <c r="D109" i="7"/>
  <c r="C109" i="7"/>
  <c r="B109" i="7"/>
  <c r="F102" i="7"/>
  <c r="E102" i="7"/>
  <c r="D102" i="7"/>
  <c r="C102" i="7"/>
  <c r="B102" i="7"/>
  <c r="E76" i="7"/>
  <c r="D76" i="7"/>
  <c r="C76" i="7"/>
  <c r="E75" i="7"/>
  <c r="D75" i="7"/>
  <c r="C75" i="7"/>
  <c r="E74" i="7"/>
  <c r="D74" i="7"/>
  <c r="C74" i="7"/>
  <c r="E73" i="7"/>
  <c r="D73" i="7"/>
  <c r="C73" i="7"/>
  <c r="E72" i="7"/>
  <c r="D72" i="7"/>
  <c r="C72" i="7"/>
  <c r="E71" i="7"/>
  <c r="D71" i="7"/>
  <c r="C71" i="7"/>
  <c r="E70" i="7"/>
  <c r="D70" i="7"/>
  <c r="C70" i="7"/>
  <c r="E69" i="7"/>
  <c r="D69" i="7"/>
  <c r="C69" i="7"/>
  <c r="E68" i="7"/>
  <c r="D68" i="7"/>
  <c r="C68" i="7"/>
  <c r="E67" i="7"/>
  <c r="D67" i="7"/>
  <c r="C67" i="7"/>
  <c r="E66" i="7"/>
  <c r="D66" i="7"/>
  <c r="C66" i="7"/>
  <c r="E65" i="7"/>
  <c r="D65" i="7"/>
  <c r="C65" i="7"/>
  <c r="E64" i="7"/>
  <c r="D64" i="7"/>
  <c r="C64" i="7"/>
  <c r="E63" i="7"/>
  <c r="D63" i="7"/>
  <c r="C63" i="7"/>
  <c r="E62" i="7"/>
  <c r="D62" i="7"/>
  <c r="C62" i="7"/>
  <c r="E61" i="7"/>
  <c r="D61" i="7"/>
  <c r="C61" i="7"/>
  <c r="E60" i="7"/>
  <c r="D60" i="7"/>
  <c r="C60" i="7"/>
  <c r="E59" i="7"/>
  <c r="D59" i="7"/>
  <c r="C59" i="7"/>
  <c r="E58" i="7"/>
  <c r="D58" i="7"/>
  <c r="C58" i="7"/>
  <c r="E57" i="7"/>
  <c r="D57" i="7"/>
  <c r="C57" i="7"/>
  <c r="E56" i="7"/>
  <c r="D56" i="7"/>
  <c r="C56" i="7"/>
  <c r="E55" i="7"/>
  <c r="D55" i="7"/>
  <c r="C55" i="7"/>
  <c r="E50" i="7"/>
  <c r="D50" i="7"/>
  <c r="C50" i="7"/>
  <c r="E49" i="7"/>
  <c r="D49" i="7"/>
  <c r="C49" i="7"/>
  <c r="M38" i="7"/>
  <c r="L38" i="7"/>
  <c r="K38" i="7"/>
  <c r="J38" i="7"/>
  <c r="I38" i="7"/>
  <c r="H38" i="7"/>
  <c r="G38" i="7"/>
  <c r="F38" i="7"/>
  <c r="D38" i="7"/>
  <c r="C38" i="7"/>
  <c r="E37" i="7"/>
  <c r="B37" i="7"/>
  <c r="E36" i="7"/>
  <c r="E38" i="7" s="1"/>
  <c r="B36" i="7"/>
  <c r="B38" i="7" s="1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D32" i="7"/>
  <c r="C32" i="7"/>
  <c r="G31" i="7"/>
  <c r="F31" i="7"/>
  <c r="E31" i="7"/>
  <c r="B31" i="7"/>
  <c r="G30" i="7"/>
  <c r="G32" i="7" s="1"/>
  <c r="F30" i="7"/>
  <c r="F32" i="7" s="1"/>
  <c r="E30" i="7"/>
  <c r="B30" i="7"/>
  <c r="B32" i="7" s="1"/>
  <c r="E26" i="7"/>
  <c r="D26" i="7"/>
  <c r="C26" i="7"/>
  <c r="E25" i="7"/>
  <c r="D25" i="7"/>
  <c r="C25" i="7"/>
  <c r="E24" i="7"/>
  <c r="D24" i="7"/>
  <c r="C24" i="7"/>
  <c r="E23" i="7"/>
  <c r="D23" i="7"/>
  <c r="C23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E21" i="7"/>
  <c r="D21" i="7"/>
  <c r="C21" i="7"/>
  <c r="E20" i="7"/>
  <c r="D20" i="7"/>
  <c r="C20" i="7"/>
  <c r="E19" i="7"/>
  <c r="D19" i="7"/>
  <c r="C19" i="7"/>
  <c r="E18" i="7"/>
  <c r="D18" i="7"/>
  <c r="C18" i="7"/>
  <c r="E17" i="7"/>
  <c r="D17" i="7"/>
  <c r="C17" i="7"/>
  <c r="E16" i="7"/>
  <c r="D16" i="7"/>
  <c r="C16" i="7"/>
  <c r="E15" i="7"/>
  <c r="D15" i="7"/>
  <c r="C15" i="7"/>
  <c r="E14" i="7"/>
  <c r="D14" i="7"/>
  <c r="C14" i="7"/>
  <c r="E13" i="7"/>
  <c r="D13" i="7"/>
  <c r="C13" i="7"/>
  <c r="E12" i="7"/>
  <c r="D12" i="7"/>
  <c r="C12" i="7"/>
  <c r="A5" i="7"/>
  <c r="A4" i="7"/>
  <c r="A3" i="7"/>
  <c r="A2" i="7"/>
  <c r="B411" i="6"/>
  <c r="B410" i="6"/>
  <c r="B409" i="6"/>
  <c r="B404" i="6"/>
  <c r="B403" i="6"/>
  <c r="B402" i="6"/>
  <c r="B401" i="6"/>
  <c r="B400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B398" i="6"/>
  <c r="B397" i="6"/>
  <c r="B396" i="6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B395" i="6"/>
  <c r="B394" i="6"/>
  <c r="D389" i="6"/>
  <c r="C389" i="6"/>
  <c r="B389" i="6"/>
  <c r="D388" i="6"/>
  <c r="C388" i="6"/>
  <c r="B388" i="6"/>
  <c r="D387" i="6"/>
  <c r="C387" i="6"/>
  <c r="B387" i="6"/>
  <c r="D386" i="6"/>
  <c r="C386" i="6"/>
  <c r="B386" i="6"/>
  <c r="D385" i="6"/>
  <c r="C385" i="6"/>
  <c r="B385" i="6"/>
  <c r="D384" i="6"/>
  <c r="C384" i="6"/>
  <c r="B384" i="6"/>
  <c r="D382" i="6"/>
  <c r="C382" i="6"/>
  <c r="B382" i="6"/>
  <c r="D381" i="6"/>
  <c r="C381" i="6"/>
  <c r="B381" i="6"/>
  <c r="D380" i="6"/>
  <c r="C380" i="6"/>
  <c r="B380" i="6"/>
  <c r="D379" i="6"/>
  <c r="C379" i="6"/>
  <c r="B379" i="6"/>
  <c r="D378" i="6"/>
  <c r="C378" i="6"/>
  <c r="B378" i="6"/>
  <c r="D376" i="6"/>
  <c r="C376" i="6"/>
  <c r="B376" i="6"/>
  <c r="D375" i="6"/>
  <c r="C375" i="6"/>
  <c r="B375" i="6"/>
  <c r="D373" i="6"/>
  <c r="C373" i="6"/>
  <c r="B373" i="6"/>
  <c r="D372" i="6"/>
  <c r="C372" i="6"/>
  <c r="B372" i="6"/>
  <c r="E366" i="6"/>
  <c r="D366" i="6"/>
  <c r="C366" i="6"/>
  <c r="E365" i="6"/>
  <c r="D365" i="6"/>
  <c r="C365" i="6"/>
  <c r="E364" i="6"/>
  <c r="D364" i="6"/>
  <c r="C364" i="6"/>
  <c r="E363" i="6"/>
  <c r="D363" i="6"/>
  <c r="C363" i="6"/>
  <c r="E362" i="6"/>
  <c r="D362" i="6"/>
  <c r="C362" i="6"/>
  <c r="E361" i="6"/>
  <c r="D361" i="6"/>
  <c r="C361" i="6"/>
  <c r="E360" i="6"/>
  <c r="D360" i="6"/>
  <c r="C360" i="6"/>
  <c r="E359" i="6"/>
  <c r="D359" i="6"/>
  <c r="C359" i="6"/>
  <c r="E358" i="6"/>
  <c r="D358" i="6"/>
  <c r="C358" i="6"/>
  <c r="E357" i="6"/>
  <c r="D357" i="6"/>
  <c r="C357" i="6"/>
  <c r="D352" i="6"/>
  <c r="C352" i="6"/>
  <c r="B352" i="6"/>
  <c r="D351" i="6"/>
  <c r="C351" i="6"/>
  <c r="B351" i="6"/>
  <c r="E346" i="6"/>
  <c r="D346" i="6"/>
  <c r="C346" i="6"/>
  <c r="E345" i="6"/>
  <c r="D345" i="6"/>
  <c r="C345" i="6"/>
  <c r="E344" i="6"/>
  <c r="D344" i="6"/>
  <c r="C344" i="6"/>
  <c r="E339" i="6"/>
  <c r="D339" i="6"/>
  <c r="C339" i="6"/>
  <c r="E338" i="6"/>
  <c r="D338" i="6"/>
  <c r="C338" i="6"/>
  <c r="E337" i="6"/>
  <c r="D337" i="6"/>
  <c r="C337" i="6"/>
  <c r="E336" i="6"/>
  <c r="D336" i="6"/>
  <c r="C336" i="6"/>
  <c r="E335" i="6"/>
  <c r="D335" i="6"/>
  <c r="C335" i="6"/>
  <c r="E334" i="6"/>
  <c r="D334" i="6"/>
  <c r="C334" i="6"/>
  <c r="E333" i="6"/>
  <c r="D333" i="6"/>
  <c r="C333" i="6"/>
  <c r="E332" i="6"/>
  <c r="D332" i="6"/>
  <c r="C332" i="6"/>
  <c r="E331" i="6"/>
  <c r="D331" i="6"/>
  <c r="C331" i="6"/>
  <c r="E330" i="6"/>
  <c r="D330" i="6"/>
  <c r="C330" i="6"/>
  <c r="E329" i="6"/>
  <c r="C329" i="6"/>
  <c r="CO324" i="6"/>
  <c r="CA324" i="6"/>
  <c r="E324" i="6"/>
  <c r="D324" i="6"/>
  <c r="C324" i="6"/>
  <c r="CO323" i="6"/>
  <c r="CA323" i="6"/>
  <c r="E323" i="6"/>
  <c r="D323" i="6"/>
  <c r="C323" i="6"/>
  <c r="CO322" i="6"/>
  <c r="CA322" i="6"/>
  <c r="E322" i="6"/>
  <c r="D322" i="6"/>
  <c r="C322" i="6"/>
  <c r="CO321" i="6"/>
  <c r="CA321" i="6"/>
  <c r="E321" i="6"/>
  <c r="D321" i="6"/>
  <c r="C321" i="6"/>
  <c r="CO320" i="6"/>
  <c r="CA320" i="6"/>
  <c r="E320" i="6"/>
  <c r="D320" i="6"/>
  <c r="C320" i="6"/>
  <c r="CO319" i="6"/>
  <c r="CA319" i="6"/>
  <c r="E319" i="6"/>
  <c r="D319" i="6"/>
  <c r="C319" i="6"/>
  <c r="CO318" i="6"/>
  <c r="CA318" i="6"/>
  <c r="E318" i="6"/>
  <c r="D318" i="6"/>
  <c r="C318" i="6"/>
  <c r="CO317" i="6"/>
  <c r="CA317" i="6"/>
  <c r="E317" i="6"/>
  <c r="D317" i="6"/>
  <c r="C317" i="6"/>
  <c r="CO316" i="6"/>
  <c r="CA316" i="6"/>
  <c r="E316" i="6"/>
  <c r="D316" i="6"/>
  <c r="C316" i="6"/>
  <c r="CO315" i="6"/>
  <c r="CA315" i="6"/>
  <c r="E315" i="6"/>
  <c r="C315" i="6"/>
  <c r="CO314" i="6"/>
  <c r="CA314" i="6"/>
  <c r="E314" i="6"/>
  <c r="C314" i="6"/>
  <c r="CO313" i="6"/>
  <c r="CA313" i="6"/>
  <c r="E313" i="6"/>
  <c r="C313" i="6"/>
  <c r="CO312" i="6"/>
  <c r="CA312" i="6"/>
  <c r="E312" i="6"/>
  <c r="C312" i="6"/>
  <c r="CO311" i="6"/>
  <c r="CA311" i="6"/>
  <c r="E311" i="6"/>
  <c r="C311" i="6"/>
  <c r="CO310" i="6"/>
  <c r="CA310" i="6"/>
  <c r="E310" i="6"/>
  <c r="C310" i="6"/>
  <c r="CO309" i="6"/>
  <c r="CA309" i="6"/>
  <c r="E309" i="6"/>
  <c r="C309" i="6"/>
  <c r="CO308" i="6"/>
  <c r="CA308" i="6"/>
  <c r="E308" i="6"/>
  <c r="C308" i="6"/>
  <c r="CO307" i="6"/>
  <c r="CA307" i="6"/>
  <c r="E307" i="6"/>
  <c r="C307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E301" i="6"/>
  <c r="D301" i="6"/>
  <c r="C301" i="6"/>
  <c r="E300" i="6"/>
  <c r="D300" i="6"/>
  <c r="C300" i="6"/>
  <c r="E299" i="6"/>
  <c r="D299" i="6"/>
  <c r="C299" i="6"/>
  <c r="E298" i="6"/>
  <c r="D298" i="6"/>
  <c r="C298" i="6"/>
  <c r="E293" i="6"/>
  <c r="D293" i="6"/>
  <c r="C293" i="6"/>
  <c r="E292" i="6"/>
  <c r="D292" i="6"/>
  <c r="C292" i="6"/>
  <c r="E291" i="6"/>
  <c r="D291" i="6"/>
  <c r="C291" i="6"/>
  <c r="E290" i="6"/>
  <c r="D290" i="6"/>
  <c r="C290" i="6"/>
  <c r="E289" i="6"/>
  <c r="D289" i="6"/>
  <c r="C289" i="6"/>
  <c r="E288" i="6"/>
  <c r="D288" i="6"/>
  <c r="C288" i="6"/>
  <c r="E287" i="6"/>
  <c r="D287" i="6"/>
  <c r="C287" i="6"/>
  <c r="E286" i="6"/>
  <c r="D286" i="6"/>
  <c r="C286" i="6"/>
  <c r="E285" i="6"/>
  <c r="D285" i="6"/>
  <c r="C285" i="6"/>
  <c r="E284" i="6"/>
  <c r="D284" i="6"/>
  <c r="C284" i="6"/>
  <c r="E283" i="6"/>
  <c r="D283" i="6"/>
  <c r="C283" i="6"/>
  <c r="E282" i="6"/>
  <c r="D282" i="6"/>
  <c r="C282" i="6"/>
  <c r="E281" i="6"/>
  <c r="D281" i="6"/>
  <c r="C281" i="6"/>
  <c r="E280" i="6"/>
  <c r="D280" i="6"/>
  <c r="C280" i="6"/>
  <c r="E279" i="6"/>
  <c r="D279" i="6"/>
  <c r="C279" i="6"/>
  <c r="E278" i="6"/>
  <c r="D278" i="6"/>
  <c r="C278" i="6"/>
  <c r="E277" i="6"/>
  <c r="D277" i="6"/>
  <c r="C277" i="6"/>
  <c r="E276" i="6"/>
  <c r="D276" i="6"/>
  <c r="C276" i="6"/>
  <c r="E275" i="6"/>
  <c r="D275" i="6"/>
  <c r="C275" i="6"/>
  <c r="E274" i="6"/>
  <c r="D274" i="6"/>
  <c r="C274" i="6"/>
  <c r="E273" i="6"/>
  <c r="D273" i="6"/>
  <c r="C273" i="6"/>
  <c r="E272" i="6"/>
  <c r="D272" i="6"/>
  <c r="C272" i="6"/>
  <c r="E271" i="6"/>
  <c r="D271" i="6"/>
  <c r="C271" i="6"/>
  <c r="E270" i="6"/>
  <c r="D270" i="6"/>
  <c r="C270" i="6"/>
  <c r="E269" i="6"/>
  <c r="D269" i="6"/>
  <c r="C269" i="6"/>
  <c r="E268" i="6"/>
  <c r="D268" i="6"/>
  <c r="C268" i="6"/>
  <c r="E267" i="6"/>
  <c r="D267" i="6"/>
  <c r="C267" i="6"/>
  <c r="E266" i="6"/>
  <c r="D266" i="6"/>
  <c r="C266" i="6"/>
  <c r="E265" i="6"/>
  <c r="D265" i="6"/>
  <c r="C265" i="6"/>
  <c r="E264" i="6"/>
  <c r="D264" i="6"/>
  <c r="C264" i="6"/>
  <c r="E263" i="6"/>
  <c r="D263" i="6"/>
  <c r="C263" i="6"/>
  <c r="E262" i="6"/>
  <c r="D262" i="6"/>
  <c r="C262" i="6"/>
  <c r="E261" i="6"/>
  <c r="D261" i="6"/>
  <c r="C261" i="6"/>
  <c r="CR260" i="6"/>
  <c r="E260" i="6"/>
  <c r="C260" i="6"/>
  <c r="E259" i="6"/>
  <c r="D259" i="6"/>
  <c r="C259" i="6"/>
  <c r="E258" i="6"/>
  <c r="D258" i="6"/>
  <c r="C258" i="6"/>
  <c r="E257" i="6"/>
  <c r="D257" i="6"/>
  <c r="C257" i="6"/>
  <c r="E256" i="6"/>
  <c r="D256" i="6"/>
  <c r="C256" i="6"/>
  <c r="E255" i="6"/>
  <c r="D255" i="6"/>
  <c r="C255" i="6"/>
  <c r="E254" i="6"/>
  <c r="D254" i="6"/>
  <c r="C254" i="6"/>
  <c r="E253" i="6"/>
  <c r="D253" i="6"/>
  <c r="C253" i="6"/>
  <c r="E252" i="6"/>
  <c r="D252" i="6"/>
  <c r="C252" i="6"/>
  <c r="E251" i="6"/>
  <c r="D251" i="6"/>
  <c r="C251" i="6"/>
  <c r="E250" i="6"/>
  <c r="D250" i="6"/>
  <c r="C250" i="6"/>
  <c r="E249" i="6"/>
  <c r="D249" i="6"/>
  <c r="C249" i="6"/>
  <c r="E248" i="6"/>
  <c r="D248" i="6"/>
  <c r="C248" i="6"/>
  <c r="E247" i="6"/>
  <c r="D247" i="6"/>
  <c r="C247" i="6"/>
  <c r="E245" i="6"/>
  <c r="D245" i="6"/>
  <c r="C245" i="6"/>
  <c r="E241" i="6"/>
  <c r="D241" i="6"/>
  <c r="C241" i="6"/>
  <c r="E240" i="6"/>
  <c r="D240" i="6"/>
  <c r="C240" i="6"/>
  <c r="E239" i="6"/>
  <c r="D239" i="6"/>
  <c r="C239" i="6"/>
  <c r="E238" i="6"/>
  <c r="D238" i="6"/>
  <c r="C238" i="6"/>
  <c r="E237" i="6"/>
  <c r="D237" i="6"/>
  <c r="C237" i="6"/>
  <c r="E236" i="6"/>
  <c r="D236" i="6"/>
  <c r="C236" i="6"/>
  <c r="E235" i="6"/>
  <c r="D235" i="6"/>
  <c r="C235" i="6"/>
  <c r="E234" i="6"/>
  <c r="D234" i="6"/>
  <c r="C234" i="6"/>
  <c r="E233" i="6"/>
  <c r="D233" i="6"/>
  <c r="C233" i="6"/>
  <c r="E232" i="6"/>
  <c r="D232" i="6"/>
  <c r="C232" i="6"/>
  <c r="E231" i="6"/>
  <c r="D231" i="6"/>
  <c r="C231" i="6"/>
  <c r="E230" i="6"/>
  <c r="D230" i="6"/>
  <c r="C230" i="6"/>
  <c r="E229" i="6"/>
  <c r="D229" i="6"/>
  <c r="C229" i="6"/>
  <c r="E228" i="6"/>
  <c r="D228" i="6"/>
  <c r="C228" i="6"/>
  <c r="E227" i="6"/>
  <c r="D227" i="6"/>
  <c r="C227" i="6"/>
  <c r="E226" i="6"/>
  <c r="D226" i="6"/>
  <c r="C226" i="6"/>
  <c r="E225" i="6"/>
  <c r="D225" i="6"/>
  <c r="C225" i="6"/>
  <c r="E224" i="6"/>
  <c r="D224" i="6"/>
  <c r="C224" i="6"/>
  <c r="E223" i="6"/>
  <c r="D223" i="6"/>
  <c r="C223" i="6"/>
  <c r="E222" i="6"/>
  <c r="D222" i="6"/>
  <c r="C222" i="6"/>
  <c r="E221" i="6"/>
  <c r="D221" i="6"/>
  <c r="C221" i="6"/>
  <c r="E220" i="6"/>
  <c r="D220" i="6"/>
  <c r="C220" i="6"/>
  <c r="E219" i="6"/>
  <c r="D219" i="6"/>
  <c r="C219" i="6"/>
  <c r="E218" i="6"/>
  <c r="D218" i="6"/>
  <c r="C218" i="6"/>
  <c r="E217" i="6"/>
  <c r="D217" i="6"/>
  <c r="C217" i="6"/>
  <c r="E216" i="6"/>
  <c r="D216" i="6"/>
  <c r="C216" i="6"/>
  <c r="E215" i="6"/>
  <c r="D215" i="6"/>
  <c r="C215" i="6"/>
  <c r="E214" i="6"/>
  <c r="D214" i="6"/>
  <c r="C214" i="6"/>
  <c r="E213" i="6"/>
  <c r="D213" i="6"/>
  <c r="C213" i="6"/>
  <c r="E212" i="6"/>
  <c r="D212" i="6"/>
  <c r="C212" i="6"/>
  <c r="E211" i="6"/>
  <c r="D211" i="6"/>
  <c r="C211" i="6"/>
  <c r="E210" i="6"/>
  <c r="D210" i="6"/>
  <c r="C210" i="6"/>
  <c r="E209" i="6"/>
  <c r="D209" i="6"/>
  <c r="C209" i="6"/>
  <c r="E208" i="6"/>
  <c r="C208" i="6"/>
  <c r="E207" i="6"/>
  <c r="D207" i="6"/>
  <c r="C207" i="6"/>
  <c r="E206" i="6"/>
  <c r="D206" i="6"/>
  <c r="C206" i="6"/>
  <c r="E205" i="6"/>
  <c r="D205" i="6"/>
  <c r="C205" i="6"/>
  <c r="E204" i="6"/>
  <c r="D204" i="6"/>
  <c r="C204" i="6"/>
  <c r="E203" i="6"/>
  <c r="D203" i="6"/>
  <c r="C203" i="6"/>
  <c r="E202" i="6"/>
  <c r="D202" i="6"/>
  <c r="C202" i="6"/>
  <c r="E201" i="6"/>
  <c r="D201" i="6"/>
  <c r="C201" i="6"/>
  <c r="E200" i="6"/>
  <c r="D200" i="6"/>
  <c r="C200" i="6"/>
  <c r="E199" i="6"/>
  <c r="D199" i="6"/>
  <c r="C199" i="6"/>
  <c r="E198" i="6"/>
  <c r="D198" i="6"/>
  <c r="C198" i="6"/>
  <c r="E197" i="6"/>
  <c r="D197" i="6"/>
  <c r="C197" i="6"/>
  <c r="E196" i="6"/>
  <c r="D196" i="6"/>
  <c r="C196" i="6"/>
  <c r="E195" i="6"/>
  <c r="D195" i="6"/>
  <c r="C195" i="6"/>
  <c r="E193" i="6"/>
  <c r="D193" i="6"/>
  <c r="C193" i="6"/>
  <c r="E187" i="6"/>
  <c r="D187" i="6"/>
  <c r="C187" i="6"/>
  <c r="E186" i="6"/>
  <c r="D186" i="6"/>
  <c r="C186" i="6"/>
  <c r="E185" i="6"/>
  <c r="D185" i="6"/>
  <c r="C185" i="6"/>
  <c r="E184" i="6"/>
  <c r="D184" i="6"/>
  <c r="C184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2" i="6"/>
  <c r="D182" i="6"/>
  <c r="C182" i="6"/>
  <c r="E181" i="6"/>
  <c r="D181" i="6"/>
  <c r="C181" i="6"/>
  <c r="E180" i="6"/>
  <c r="E183" i="6" s="1"/>
  <c r="D180" i="6"/>
  <c r="D183" i="6" s="1"/>
  <c r="C180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4" i="6"/>
  <c r="D174" i="6"/>
  <c r="C174" i="6"/>
  <c r="E173" i="6"/>
  <c r="D173" i="6"/>
  <c r="C173" i="6"/>
  <c r="E172" i="6"/>
  <c r="D172" i="6"/>
  <c r="C172" i="6"/>
  <c r="E171" i="6"/>
  <c r="E175" i="6" s="1"/>
  <c r="D171" i="6"/>
  <c r="D175" i="6" s="1"/>
  <c r="C171" i="6"/>
  <c r="R170" i="6"/>
  <c r="R176" i="6" s="1"/>
  <c r="Q170" i="6"/>
  <c r="Q176" i="6" s="1"/>
  <c r="P170" i="6"/>
  <c r="P176" i="6" s="1"/>
  <c r="O170" i="6"/>
  <c r="O176" i="6" s="1"/>
  <c r="N170" i="6"/>
  <c r="N176" i="6" s="1"/>
  <c r="M170" i="6"/>
  <c r="M176" i="6" s="1"/>
  <c r="L170" i="6"/>
  <c r="L176" i="6" s="1"/>
  <c r="K170" i="6"/>
  <c r="K176" i="6" s="1"/>
  <c r="J170" i="6"/>
  <c r="J176" i="6" s="1"/>
  <c r="I170" i="6"/>
  <c r="I176" i="6" s="1"/>
  <c r="H170" i="6"/>
  <c r="H176" i="6" s="1"/>
  <c r="G170" i="6"/>
  <c r="G176" i="6" s="1"/>
  <c r="F170" i="6"/>
  <c r="F176" i="6" s="1"/>
  <c r="E169" i="6"/>
  <c r="D169" i="6"/>
  <c r="C169" i="6"/>
  <c r="E168" i="6"/>
  <c r="D168" i="6"/>
  <c r="C168" i="6"/>
  <c r="E167" i="6"/>
  <c r="E170" i="6" s="1"/>
  <c r="E176" i="6" s="1"/>
  <c r="D167" i="6"/>
  <c r="D170" i="6" s="1"/>
  <c r="D176" i="6" s="1"/>
  <c r="C167" i="6"/>
  <c r="O162" i="6"/>
  <c r="N162" i="6"/>
  <c r="M162" i="6"/>
  <c r="L162" i="6"/>
  <c r="K162" i="6"/>
  <c r="J162" i="6"/>
  <c r="I162" i="6"/>
  <c r="H162" i="6"/>
  <c r="G162" i="6"/>
  <c r="F162" i="6"/>
  <c r="E161" i="6"/>
  <c r="D161" i="6"/>
  <c r="C161" i="6"/>
  <c r="E160" i="6"/>
  <c r="D160" i="6"/>
  <c r="C160" i="6"/>
  <c r="E159" i="6"/>
  <c r="D159" i="6"/>
  <c r="C159" i="6"/>
  <c r="E158" i="6"/>
  <c r="E162" i="6" s="1"/>
  <c r="D158" i="6"/>
  <c r="D162" i="6" s="1"/>
  <c r="C158" i="6"/>
  <c r="O157" i="6"/>
  <c r="O163" i="6" s="1"/>
  <c r="N157" i="6"/>
  <c r="N163" i="6" s="1"/>
  <c r="M157" i="6"/>
  <c r="M163" i="6" s="1"/>
  <c r="L157" i="6"/>
  <c r="L163" i="6" s="1"/>
  <c r="K157" i="6"/>
  <c r="K163" i="6" s="1"/>
  <c r="J157" i="6"/>
  <c r="J163" i="6" s="1"/>
  <c r="I157" i="6"/>
  <c r="I163" i="6" s="1"/>
  <c r="H157" i="6"/>
  <c r="H163" i="6" s="1"/>
  <c r="G157" i="6"/>
  <c r="G163" i="6" s="1"/>
  <c r="F157" i="6"/>
  <c r="F163" i="6" s="1"/>
  <c r="E156" i="6"/>
  <c r="D156" i="6"/>
  <c r="C156" i="6"/>
  <c r="E155" i="6"/>
  <c r="D155" i="6"/>
  <c r="C155" i="6"/>
  <c r="E154" i="6"/>
  <c r="E157" i="6" s="1"/>
  <c r="E163" i="6" s="1"/>
  <c r="D154" i="6"/>
  <c r="D157" i="6" s="1"/>
  <c r="D163" i="6" s="1"/>
  <c r="C154" i="6"/>
  <c r="E150" i="6"/>
  <c r="D150" i="6"/>
  <c r="C150" i="6"/>
  <c r="E149" i="6"/>
  <c r="D149" i="6"/>
  <c r="C149" i="6"/>
  <c r="E148" i="6"/>
  <c r="D148" i="6"/>
  <c r="C148" i="6"/>
  <c r="E147" i="6"/>
  <c r="D147" i="6"/>
  <c r="C147" i="6"/>
  <c r="E146" i="6"/>
  <c r="D146" i="6"/>
  <c r="C146" i="6"/>
  <c r="E141" i="6"/>
  <c r="D141" i="6"/>
  <c r="C141" i="6"/>
  <c r="E140" i="6"/>
  <c r="D140" i="6"/>
  <c r="C140" i="6"/>
  <c r="E139" i="6"/>
  <c r="D139" i="6"/>
  <c r="C139" i="6"/>
  <c r="E138" i="6"/>
  <c r="D138" i="6"/>
  <c r="C138" i="6"/>
  <c r="E137" i="6"/>
  <c r="D137" i="6"/>
  <c r="C137" i="6"/>
  <c r="E136" i="6"/>
  <c r="D136" i="6"/>
  <c r="C136" i="6"/>
  <c r="E135" i="6"/>
  <c r="D135" i="6"/>
  <c r="C135" i="6"/>
  <c r="E134" i="6"/>
  <c r="D134" i="6"/>
  <c r="C134" i="6"/>
  <c r="E133" i="6"/>
  <c r="D133" i="6"/>
  <c r="C133" i="6"/>
  <c r="E128" i="6"/>
  <c r="D128" i="6"/>
  <c r="C128" i="6"/>
  <c r="E127" i="6"/>
  <c r="D127" i="6"/>
  <c r="C127" i="6"/>
  <c r="E126" i="6"/>
  <c r="D126" i="6"/>
  <c r="C126" i="6"/>
  <c r="E125" i="6"/>
  <c r="D125" i="6"/>
  <c r="C125" i="6"/>
  <c r="E124" i="6"/>
  <c r="D124" i="6"/>
  <c r="C124" i="6"/>
  <c r="E123" i="6"/>
  <c r="D123" i="6"/>
  <c r="C123" i="6"/>
  <c r="E122" i="6"/>
  <c r="D122" i="6"/>
  <c r="C122" i="6"/>
  <c r="E121" i="6"/>
  <c r="D121" i="6"/>
  <c r="C121" i="6"/>
  <c r="E120" i="6"/>
  <c r="D120" i="6"/>
  <c r="C120" i="6"/>
  <c r="E119" i="6"/>
  <c r="D119" i="6"/>
  <c r="C119" i="6"/>
  <c r="E114" i="6"/>
  <c r="D114" i="6"/>
  <c r="C114" i="6"/>
  <c r="E113" i="6"/>
  <c r="D113" i="6"/>
  <c r="C113" i="6"/>
  <c r="E112" i="6"/>
  <c r="D112" i="6"/>
  <c r="C112" i="6"/>
  <c r="M111" i="6"/>
  <c r="L111" i="6"/>
  <c r="K111" i="6"/>
  <c r="J111" i="6"/>
  <c r="I111" i="6"/>
  <c r="H111" i="6"/>
  <c r="G111" i="6"/>
  <c r="F111" i="6"/>
  <c r="E111" i="6"/>
  <c r="D111" i="6"/>
  <c r="C111" i="6"/>
  <c r="E106" i="6"/>
  <c r="D106" i="6"/>
  <c r="C106" i="6"/>
  <c r="E105" i="6"/>
  <c r="D105" i="6"/>
  <c r="C105" i="6"/>
  <c r="E104" i="6"/>
  <c r="D104" i="6"/>
  <c r="C104" i="6"/>
  <c r="E103" i="6"/>
  <c r="D103" i="6"/>
  <c r="C103" i="6"/>
  <c r="E98" i="6"/>
  <c r="D98" i="6"/>
  <c r="C98" i="6"/>
  <c r="E97" i="6"/>
  <c r="D97" i="6"/>
  <c r="C97" i="6"/>
  <c r="E96" i="6"/>
  <c r="D96" i="6"/>
  <c r="C96" i="6"/>
  <c r="E95" i="6"/>
  <c r="D95" i="6"/>
  <c r="C95" i="6"/>
  <c r="C89" i="6"/>
  <c r="CP86" i="6"/>
  <c r="CO86" i="6"/>
  <c r="CB86" i="6"/>
  <c r="CA86" i="6"/>
  <c r="E86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CR59" i="6"/>
  <c r="CQ59" i="6"/>
  <c r="CD59" i="6"/>
  <c r="CC59" i="6"/>
  <c r="C59" i="6"/>
  <c r="CR58" i="6"/>
  <c r="CQ58" i="6"/>
  <c r="CD58" i="6"/>
  <c r="CC58" i="6"/>
  <c r="C58" i="6"/>
  <c r="CR57" i="6"/>
  <c r="CQ57" i="6"/>
  <c r="CD57" i="6"/>
  <c r="CC57" i="6"/>
  <c r="C57" i="6"/>
  <c r="CR56" i="6"/>
  <c r="CQ56" i="6"/>
  <c r="CD56" i="6"/>
  <c r="CC56" i="6"/>
  <c r="C56" i="6"/>
  <c r="CR55" i="6"/>
  <c r="CQ55" i="6"/>
  <c r="CD55" i="6"/>
  <c r="CC55" i="6"/>
  <c r="C55" i="6"/>
  <c r="CS51" i="6"/>
  <c r="CR51" i="6"/>
  <c r="CE51" i="6"/>
  <c r="CD51" i="6"/>
  <c r="C51" i="6"/>
  <c r="CS50" i="6"/>
  <c r="CR50" i="6"/>
  <c r="CE50" i="6"/>
  <c r="CD50" i="6"/>
  <c r="C50" i="6"/>
  <c r="CS49" i="6"/>
  <c r="CR49" i="6"/>
  <c r="CE49" i="6"/>
  <c r="CD49" i="6"/>
  <c r="C49" i="6"/>
  <c r="CS48" i="6"/>
  <c r="CR48" i="6"/>
  <c r="CE48" i="6"/>
  <c r="CD48" i="6"/>
  <c r="C48" i="6"/>
  <c r="CS47" i="6"/>
  <c r="CR47" i="6"/>
  <c r="CE47" i="6"/>
  <c r="CD47" i="6"/>
  <c r="C47" i="6"/>
  <c r="CS46" i="6"/>
  <c r="CR46" i="6"/>
  <c r="CE46" i="6"/>
  <c r="CD46" i="6"/>
  <c r="C46" i="6"/>
  <c r="CS45" i="6"/>
  <c r="CR45" i="6"/>
  <c r="CE45" i="6"/>
  <c r="CD45" i="6"/>
  <c r="C45" i="6"/>
  <c r="CS44" i="6"/>
  <c r="CR44" i="6"/>
  <c r="CE44" i="6"/>
  <c r="CD44" i="6"/>
  <c r="C44" i="6"/>
  <c r="CS43" i="6"/>
  <c r="CR43" i="6"/>
  <c r="CE43" i="6"/>
  <c r="CD43" i="6"/>
  <c r="C43" i="6"/>
  <c r="CS42" i="6"/>
  <c r="CR42" i="6"/>
  <c r="CE42" i="6"/>
  <c r="CD42" i="6"/>
  <c r="C42" i="6"/>
  <c r="CS41" i="6"/>
  <c r="CR41" i="6"/>
  <c r="CE41" i="6"/>
  <c r="CD41" i="6"/>
  <c r="C41" i="6"/>
  <c r="CS40" i="6"/>
  <c r="CR40" i="6"/>
  <c r="CE40" i="6"/>
  <c r="CD40" i="6"/>
  <c r="C40" i="6"/>
  <c r="CS39" i="6"/>
  <c r="CR39" i="6"/>
  <c r="CE39" i="6"/>
  <c r="CD39" i="6"/>
  <c r="C39" i="6"/>
  <c r="CS38" i="6"/>
  <c r="CR38" i="6"/>
  <c r="CE38" i="6"/>
  <c r="CD38" i="6"/>
  <c r="C38" i="6"/>
  <c r="CS37" i="6"/>
  <c r="CR37" i="6"/>
  <c r="CE37" i="6"/>
  <c r="CD37" i="6"/>
  <c r="C37" i="6"/>
  <c r="CS36" i="6"/>
  <c r="CR36" i="6"/>
  <c r="CE36" i="6"/>
  <c r="CD36" i="6"/>
  <c r="C36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CQ31" i="6"/>
  <c r="CP31" i="6"/>
  <c r="CO31" i="6"/>
  <c r="CC31" i="6"/>
  <c r="CB31" i="6"/>
  <c r="CA31" i="6"/>
  <c r="G31" i="6"/>
  <c r="CQ30" i="6"/>
  <c r="CP30" i="6"/>
  <c r="CO30" i="6"/>
  <c r="CC30" i="6"/>
  <c r="CB30" i="6"/>
  <c r="CA30" i="6"/>
  <c r="G30" i="6"/>
  <c r="CQ29" i="6"/>
  <c r="CP29" i="6"/>
  <c r="CO29" i="6"/>
  <c r="CC29" i="6"/>
  <c r="CB29" i="6"/>
  <c r="CA29" i="6"/>
  <c r="G29" i="6"/>
  <c r="CQ28" i="6"/>
  <c r="CP28" i="6"/>
  <c r="CO28" i="6"/>
  <c r="CC28" i="6"/>
  <c r="CB28" i="6"/>
  <c r="CA28" i="6"/>
  <c r="G28" i="6"/>
  <c r="CQ27" i="6"/>
  <c r="CP27" i="6"/>
  <c r="CO27" i="6"/>
  <c r="CC27" i="6"/>
  <c r="CB27" i="6"/>
  <c r="CA27" i="6"/>
  <c r="G27" i="6"/>
  <c r="CQ26" i="6"/>
  <c r="CP26" i="6"/>
  <c r="CO26" i="6"/>
  <c r="CC26" i="6"/>
  <c r="CB26" i="6"/>
  <c r="CA26" i="6"/>
  <c r="G26" i="6"/>
  <c r="CQ25" i="6"/>
  <c r="CP25" i="6"/>
  <c r="CO25" i="6"/>
  <c r="CC25" i="6"/>
  <c r="CB25" i="6"/>
  <c r="CA25" i="6"/>
  <c r="G25" i="6"/>
  <c r="CQ24" i="6"/>
  <c r="CP24" i="6"/>
  <c r="CO24" i="6"/>
  <c r="CC24" i="6"/>
  <c r="CB24" i="6"/>
  <c r="CA24" i="6"/>
  <c r="G24" i="6"/>
  <c r="CQ23" i="6"/>
  <c r="CP23" i="6"/>
  <c r="CO23" i="6"/>
  <c r="CC23" i="6"/>
  <c r="CB23" i="6"/>
  <c r="CA23" i="6"/>
  <c r="G23" i="6"/>
  <c r="CQ22" i="6"/>
  <c r="CP22" i="6"/>
  <c r="CO22" i="6"/>
  <c r="CC22" i="6"/>
  <c r="CB22" i="6"/>
  <c r="CA22" i="6"/>
  <c r="G22" i="6"/>
  <c r="CQ21" i="6"/>
  <c r="CP21" i="6"/>
  <c r="CO21" i="6"/>
  <c r="CC21" i="6"/>
  <c r="CB21" i="6"/>
  <c r="CA21" i="6"/>
  <c r="G21" i="6"/>
  <c r="CQ20" i="6"/>
  <c r="CP20" i="6"/>
  <c r="CO20" i="6"/>
  <c r="CC20" i="6"/>
  <c r="CB20" i="6"/>
  <c r="CA20" i="6"/>
  <c r="G20" i="6"/>
  <c r="CQ19" i="6"/>
  <c r="CP19" i="6"/>
  <c r="CO19" i="6"/>
  <c r="CC19" i="6"/>
  <c r="CB19" i="6"/>
  <c r="CA19" i="6"/>
  <c r="G19" i="6"/>
  <c r="CQ18" i="6"/>
  <c r="CP18" i="6"/>
  <c r="CO18" i="6"/>
  <c r="CC18" i="6"/>
  <c r="CB18" i="6"/>
  <c r="CA18" i="6"/>
  <c r="G18" i="6"/>
  <c r="CX14" i="6"/>
  <c r="CW14" i="6"/>
  <c r="CR14" i="6"/>
  <c r="CJ14" i="6"/>
  <c r="CI14" i="6"/>
  <c r="C14" i="6"/>
  <c r="CX13" i="6"/>
  <c r="CW13" i="6"/>
  <c r="CR13" i="6"/>
  <c r="CJ13" i="6"/>
  <c r="CI13" i="6"/>
  <c r="C13" i="6"/>
  <c r="CX12" i="6"/>
  <c r="CW12" i="6"/>
  <c r="CR12" i="6"/>
  <c r="CJ12" i="6"/>
  <c r="CI12" i="6"/>
  <c r="C12" i="6"/>
  <c r="CX11" i="6"/>
  <c r="CW11" i="6"/>
  <c r="CR11" i="6"/>
  <c r="CJ11" i="6"/>
  <c r="CI11" i="6"/>
  <c r="C11" i="6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198" i="5"/>
  <c r="B197" i="5"/>
  <c r="B196" i="5"/>
  <c r="B195" i="5"/>
  <c r="B194" i="5"/>
  <c r="B193" i="5"/>
  <c r="B189" i="5"/>
  <c r="B188" i="5"/>
  <c r="B187" i="5"/>
  <c r="B186" i="5"/>
  <c r="W183" i="5"/>
  <c r="V183" i="5"/>
  <c r="U183" i="5"/>
  <c r="E183" i="5"/>
  <c r="D183" i="5"/>
  <c r="C183" i="5"/>
  <c r="B183" i="5"/>
  <c r="W182" i="5"/>
  <c r="V182" i="5"/>
  <c r="U182" i="5"/>
  <c r="N182" i="5"/>
  <c r="M182" i="5"/>
  <c r="L182" i="5"/>
  <c r="E182" i="5"/>
  <c r="D182" i="5"/>
  <c r="C182" i="5"/>
  <c r="B182" i="5"/>
  <c r="W181" i="5"/>
  <c r="V181" i="5"/>
  <c r="U181" i="5"/>
  <c r="E181" i="5"/>
  <c r="D181" i="5"/>
  <c r="C181" i="5"/>
  <c r="B181" i="5"/>
  <c r="W180" i="5"/>
  <c r="V180" i="5"/>
  <c r="U180" i="5"/>
  <c r="N180" i="5"/>
  <c r="M180" i="5"/>
  <c r="L180" i="5"/>
  <c r="E180" i="5"/>
  <c r="D180" i="5"/>
  <c r="C180" i="5"/>
  <c r="B180" i="5"/>
  <c r="W179" i="5"/>
  <c r="V179" i="5"/>
  <c r="U179" i="5"/>
  <c r="E179" i="5"/>
  <c r="D179" i="5"/>
  <c r="C179" i="5"/>
  <c r="B179" i="5"/>
  <c r="W178" i="5"/>
  <c r="V178" i="5"/>
  <c r="U178" i="5"/>
  <c r="N178" i="5"/>
  <c r="M178" i="5"/>
  <c r="L178" i="5"/>
  <c r="E178" i="5"/>
  <c r="D178" i="5"/>
  <c r="C178" i="5"/>
  <c r="B178" i="5"/>
  <c r="W177" i="5"/>
  <c r="V177" i="5"/>
  <c r="U177" i="5"/>
  <c r="E177" i="5"/>
  <c r="D177" i="5"/>
  <c r="C177" i="5"/>
  <c r="B177" i="5"/>
  <c r="W176" i="5"/>
  <c r="V176" i="5"/>
  <c r="U176" i="5"/>
  <c r="N176" i="5"/>
  <c r="M176" i="5"/>
  <c r="L176" i="5"/>
  <c r="E176" i="5"/>
  <c r="D176" i="5"/>
  <c r="C176" i="5"/>
  <c r="B176" i="5"/>
  <c r="B171" i="5"/>
  <c r="E167" i="5"/>
  <c r="D167" i="5"/>
  <c r="C167" i="5"/>
  <c r="E166" i="5"/>
  <c r="D166" i="5"/>
  <c r="C166" i="5"/>
  <c r="E165" i="5"/>
  <c r="D165" i="5"/>
  <c r="C165" i="5"/>
  <c r="E164" i="5"/>
  <c r="D164" i="5"/>
  <c r="C164" i="5"/>
  <c r="E163" i="5"/>
  <c r="D163" i="5"/>
  <c r="C163" i="5"/>
  <c r="E162" i="5"/>
  <c r="D162" i="5"/>
  <c r="C162" i="5"/>
  <c r="E161" i="5"/>
  <c r="D161" i="5"/>
  <c r="C161" i="5"/>
  <c r="E160" i="5"/>
  <c r="D160" i="5"/>
  <c r="C160" i="5"/>
  <c r="E159" i="5"/>
  <c r="D159" i="5"/>
  <c r="C159" i="5"/>
  <c r="E158" i="5"/>
  <c r="D158" i="5"/>
  <c r="C158" i="5"/>
  <c r="E157" i="5"/>
  <c r="D157" i="5"/>
  <c r="C157" i="5"/>
  <c r="E156" i="5"/>
  <c r="D156" i="5"/>
  <c r="C156" i="5"/>
  <c r="E155" i="5"/>
  <c r="D155" i="5"/>
  <c r="C155" i="5"/>
  <c r="E154" i="5"/>
  <c r="D154" i="5"/>
  <c r="C154" i="5"/>
  <c r="C149" i="5"/>
  <c r="C148" i="5"/>
  <c r="C147" i="5"/>
  <c r="C146" i="5"/>
  <c r="C145" i="5"/>
  <c r="C144" i="5"/>
  <c r="C143" i="5"/>
  <c r="C142" i="5"/>
  <c r="C141" i="5"/>
  <c r="D137" i="5"/>
  <c r="C137" i="5"/>
  <c r="B137" i="5"/>
  <c r="D136" i="5"/>
  <c r="C136" i="5"/>
  <c r="B136" i="5"/>
  <c r="D135" i="5"/>
  <c r="C135" i="5"/>
  <c r="B135" i="5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B116" i="5"/>
  <c r="B115" i="5"/>
  <c r="B114" i="5"/>
  <c r="B109" i="5"/>
  <c r="B108" i="5"/>
  <c r="B107" i="5"/>
  <c r="B105" i="5"/>
  <c r="B104" i="5"/>
  <c r="B103" i="5"/>
  <c r="B102" i="5"/>
  <c r="B101" i="5"/>
  <c r="E83" i="5"/>
  <c r="D83" i="5"/>
  <c r="C83" i="5" s="1"/>
  <c r="E82" i="5"/>
  <c r="D82" i="5"/>
  <c r="C82" i="5" s="1"/>
  <c r="E81" i="5"/>
  <c r="D81" i="5"/>
  <c r="C81" i="5" s="1"/>
  <c r="E80" i="5"/>
  <c r="D80" i="5"/>
  <c r="C80" i="5" s="1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E74" i="5"/>
  <c r="D74" i="5"/>
  <c r="C74" i="5"/>
  <c r="E73" i="5"/>
  <c r="D73" i="5"/>
  <c r="C73" i="5"/>
  <c r="BW64" i="5"/>
  <c r="BQ64" i="5"/>
  <c r="B64" i="5"/>
  <c r="BW63" i="5"/>
  <c r="BQ63" i="5"/>
  <c r="B63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61" i="5"/>
  <c r="BW60" i="5"/>
  <c r="BQ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O54" i="5"/>
  <c r="N54" i="5"/>
  <c r="M54" i="5"/>
  <c r="D54" i="5"/>
  <c r="C54" i="5"/>
  <c r="B54" i="5"/>
  <c r="O53" i="5"/>
  <c r="N53" i="5"/>
  <c r="M53" i="5"/>
  <c r="D53" i="5"/>
  <c r="C53" i="5"/>
  <c r="B53" i="5"/>
  <c r="D48" i="5"/>
  <c r="C48" i="5"/>
  <c r="D47" i="5"/>
  <c r="C47" i="5"/>
  <c r="B47" i="5"/>
  <c r="D46" i="5"/>
  <c r="B46" i="5" s="1"/>
  <c r="C46" i="5"/>
  <c r="D45" i="5"/>
  <c r="C45" i="5"/>
  <c r="B45" i="5"/>
  <c r="D44" i="5"/>
  <c r="C44" i="5"/>
  <c r="D43" i="5"/>
  <c r="C43" i="5"/>
  <c r="B43" i="5" s="1"/>
  <c r="D42" i="5"/>
  <c r="C42" i="5"/>
  <c r="D41" i="5"/>
  <c r="C41" i="5"/>
  <c r="D40" i="5"/>
  <c r="C40" i="5"/>
  <c r="D39" i="5"/>
  <c r="C39" i="5"/>
  <c r="D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B33" i="5"/>
  <c r="D32" i="5"/>
  <c r="B32" i="5"/>
  <c r="D31" i="5"/>
  <c r="C31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B20" i="5"/>
  <c r="D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5" i="5"/>
  <c r="A4" i="5"/>
  <c r="A3" i="5"/>
  <c r="A2" i="5"/>
  <c r="E274" i="4"/>
  <c r="D274" i="4"/>
  <c r="C274" i="4"/>
  <c r="E273" i="4"/>
  <c r="D273" i="4"/>
  <c r="C273" i="4"/>
  <c r="E272" i="4"/>
  <c r="D272" i="4"/>
  <c r="C272" i="4"/>
  <c r="E271" i="4"/>
  <c r="D271" i="4"/>
  <c r="C271" i="4"/>
  <c r="E270" i="4"/>
  <c r="D270" i="4"/>
  <c r="C270" i="4"/>
  <c r="E265" i="4"/>
  <c r="D265" i="4"/>
  <c r="C265" i="4"/>
  <c r="E264" i="4"/>
  <c r="D264" i="4"/>
  <c r="C264" i="4"/>
  <c r="E263" i="4"/>
  <c r="D263" i="4"/>
  <c r="C263" i="4"/>
  <c r="E262" i="4"/>
  <c r="D262" i="4"/>
  <c r="C262" i="4"/>
  <c r="E261" i="4"/>
  <c r="D261" i="4"/>
  <c r="C261" i="4"/>
  <c r="E260" i="4"/>
  <c r="D260" i="4"/>
  <c r="C260" i="4"/>
  <c r="E255" i="4"/>
  <c r="D255" i="4"/>
  <c r="C255" i="4"/>
  <c r="E254" i="4"/>
  <c r="D254" i="4"/>
  <c r="C254" i="4"/>
  <c r="E253" i="4"/>
  <c r="D253" i="4"/>
  <c r="C253" i="4"/>
  <c r="E252" i="4"/>
  <c r="D252" i="4"/>
  <c r="C252" i="4"/>
  <c r="E251" i="4"/>
  <c r="D251" i="4"/>
  <c r="C251" i="4"/>
  <c r="E250" i="4"/>
  <c r="D250" i="4"/>
  <c r="C250" i="4"/>
  <c r="E249" i="4"/>
  <c r="D249" i="4"/>
  <c r="C249" i="4"/>
  <c r="E248" i="4"/>
  <c r="D248" i="4"/>
  <c r="C248" i="4"/>
  <c r="E247" i="4"/>
  <c r="D247" i="4"/>
  <c r="C247" i="4"/>
  <c r="E246" i="4"/>
  <c r="D246" i="4"/>
  <c r="C246" i="4"/>
  <c r="F232" i="4"/>
  <c r="E232" i="4"/>
  <c r="D232" i="4"/>
  <c r="C232" i="4"/>
  <c r="CL231" i="4"/>
  <c r="CK231" i="4"/>
  <c r="CB231" i="4"/>
  <c r="CA231" i="4"/>
  <c r="G231" i="4"/>
  <c r="CL230" i="4"/>
  <c r="CK230" i="4"/>
  <c r="CB230" i="4"/>
  <c r="CA230" i="4"/>
  <c r="G230" i="4"/>
  <c r="J227" i="4"/>
  <c r="I227" i="4"/>
  <c r="F227" i="4"/>
  <c r="E227" i="4"/>
  <c r="CL226" i="4"/>
  <c r="CK226" i="4"/>
  <c r="CB226" i="4"/>
  <c r="CA226" i="4"/>
  <c r="K226" i="4"/>
  <c r="CL225" i="4"/>
  <c r="CK225" i="4"/>
  <c r="CB225" i="4"/>
  <c r="CA225" i="4"/>
  <c r="K225" i="4"/>
  <c r="CL224" i="4"/>
  <c r="CK224" i="4"/>
  <c r="CB224" i="4"/>
  <c r="CA224" i="4"/>
  <c r="K224" i="4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/>
  <c r="CL220" i="4"/>
  <c r="CK220" i="4"/>
  <c r="CB220" i="4"/>
  <c r="CA220" i="4"/>
  <c r="K220" i="4"/>
  <c r="CL219" i="4"/>
  <c r="CK219" i="4"/>
  <c r="CB219" i="4"/>
  <c r="CA219" i="4"/>
  <c r="K219" i="4"/>
  <c r="E215" i="4"/>
  <c r="D215" i="4"/>
  <c r="C215" i="4"/>
  <c r="E214" i="4"/>
  <c r="D214" i="4"/>
  <c r="C214" i="4"/>
  <c r="E213" i="4"/>
  <c r="D213" i="4"/>
  <c r="C213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7" i="4"/>
  <c r="D207" i="4"/>
  <c r="C207" i="4"/>
  <c r="E206" i="4"/>
  <c r="D206" i="4"/>
  <c r="C206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E200" i="4"/>
  <c r="D200" i="4"/>
  <c r="C200" i="4"/>
  <c r="E199" i="4"/>
  <c r="D199" i="4"/>
  <c r="C199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E193" i="4"/>
  <c r="D193" i="4"/>
  <c r="C193" i="4"/>
  <c r="E192" i="4"/>
  <c r="D192" i="4"/>
  <c r="C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C185" i="4"/>
  <c r="E184" i="4"/>
  <c r="D184" i="4"/>
  <c r="C184" i="4"/>
  <c r="E183" i="4"/>
  <c r="E186" i="4" s="1"/>
  <c r="D183" i="4"/>
  <c r="D186" i="4" s="1"/>
  <c r="C183" i="4"/>
  <c r="C186" i="4" s="1"/>
  <c r="E178" i="4"/>
  <c r="D178" i="4"/>
  <c r="C178" i="4"/>
  <c r="E177" i="4"/>
  <c r="D177" i="4"/>
  <c r="C177" i="4"/>
  <c r="E176" i="4"/>
  <c r="D176" i="4"/>
  <c r="C176" i="4"/>
  <c r="E175" i="4"/>
  <c r="D175" i="4"/>
  <c r="C175" i="4"/>
  <c r="E174" i="4"/>
  <c r="D174" i="4"/>
  <c r="C174" i="4"/>
  <c r="E173" i="4"/>
  <c r="D173" i="4"/>
  <c r="C173" i="4"/>
  <c r="E168" i="4"/>
  <c r="D168" i="4"/>
  <c r="C168" i="4"/>
  <c r="E167" i="4"/>
  <c r="D167" i="4"/>
  <c r="C167" i="4"/>
  <c r="E166" i="4"/>
  <c r="D166" i="4"/>
  <c r="C166" i="4"/>
  <c r="E165" i="4"/>
  <c r="D165" i="4"/>
  <c r="C165" i="4"/>
  <c r="E164" i="4"/>
  <c r="D164" i="4"/>
  <c r="C164" i="4"/>
  <c r="E163" i="4"/>
  <c r="D163" i="4"/>
  <c r="C163" i="4"/>
  <c r="CL157" i="4"/>
  <c r="CK157" i="4"/>
  <c r="CB157" i="4"/>
  <c r="CA157" i="4"/>
  <c r="AD157" i="4"/>
  <c r="CL156" i="4"/>
  <c r="CK156" i="4"/>
  <c r="CB156" i="4"/>
  <c r="CA156" i="4"/>
  <c r="AD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D151" i="4"/>
  <c r="C151" i="4"/>
  <c r="E150" i="4"/>
  <c r="D150" i="4"/>
  <c r="C150" i="4" s="1"/>
  <c r="E149" i="4"/>
  <c r="D149" i="4"/>
  <c r="C149" i="4"/>
  <c r="E148" i="4"/>
  <c r="D148" i="4"/>
  <c r="C148" i="4"/>
  <c r="E147" i="4"/>
  <c r="D147" i="4"/>
  <c r="C147" i="4"/>
  <c r="E146" i="4"/>
  <c r="D146" i="4"/>
  <c r="C146" i="4"/>
  <c r="E145" i="4"/>
  <c r="D145" i="4"/>
  <c r="C145" i="4"/>
  <c r="E144" i="4"/>
  <c r="D144" i="4"/>
  <c r="C144" i="4"/>
  <c r="E143" i="4"/>
  <c r="D143" i="4"/>
  <c r="C143" i="4"/>
  <c r="E142" i="4"/>
  <c r="D142" i="4"/>
  <c r="C142" i="4"/>
  <c r="E141" i="4"/>
  <c r="D141" i="4"/>
  <c r="C141" i="4"/>
  <c r="E140" i="4"/>
  <c r="D140" i="4"/>
  <c r="C140" i="4"/>
  <c r="E139" i="4"/>
  <c r="D139" i="4"/>
  <c r="C139" i="4"/>
  <c r="E138" i="4"/>
  <c r="D138" i="4"/>
  <c r="C138" i="4"/>
  <c r="E137" i="4"/>
  <c r="D137" i="4"/>
  <c r="C137" i="4"/>
  <c r="E136" i="4"/>
  <c r="D136" i="4"/>
  <c r="C136" i="4"/>
  <c r="E135" i="4"/>
  <c r="D135" i="4"/>
  <c r="C135" i="4"/>
  <c r="E134" i="4"/>
  <c r="D134" i="4"/>
  <c r="C134" i="4"/>
  <c r="E133" i="4"/>
  <c r="D133" i="4"/>
  <c r="C133" i="4"/>
  <c r="E132" i="4"/>
  <c r="D132" i="4"/>
  <c r="C132" i="4"/>
  <c r="E131" i="4"/>
  <c r="D131" i="4"/>
  <c r="C131" i="4"/>
  <c r="E130" i="4"/>
  <c r="D130" i="4"/>
  <c r="C130" i="4"/>
  <c r="E129" i="4"/>
  <c r="D129" i="4"/>
  <c r="C129" i="4"/>
  <c r="E128" i="4"/>
  <c r="D128" i="4"/>
  <c r="C128" i="4"/>
  <c r="E127" i="4"/>
  <c r="D127" i="4"/>
  <c r="C127" i="4"/>
  <c r="E126" i="4"/>
  <c r="D126" i="4"/>
  <c r="C126" i="4"/>
  <c r="E125" i="4"/>
  <c r="D125" i="4"/>
  <c r="C125" i="4"/>
  <c r="E124" i="4"/>
  <c r="D124" i="4"/>
  <c r="C124" i="4"/>
  <c r="E123" i="4"/>
  <c r="D123" i="4"/>
  <c r="C123" i="4"/>
  <c r="E122" i="4"/>
  <c r="E152" i="4" s="1"/>
  <c r="D122" i="4"/>
  <c r="D152" i="4" s="1"/>
  <c r="C122" i="4"/>
  <c r="E117" i="4"/>
  <c r="D117" i="4"/>
  <c r="C117" i="4" s="1"/>
  <c r="E116" i="4"/>
  <c r="D116" i="4"/>
  <c r="C116" i="4"/>
  <c r="E115" i="4"/>
  <c r="D115" i="4"/>
  <c r="E114" i="4"/>
  <c r="D114" i="4"/>
  <c r="C114" i="4"/>
  <c r="E113" i="4"/>
  <c r="D113" i="4"/>
  <c r="C113" i="4"/>
  <c r="E112" i="4"/>
  <c r="D112" i="4"/>
  <c r="C112" i="4"/>
  <c r="E111" i="4"/>
  <c r="D111" i="4"/>
  <c r="C111" i="4"/>
  <c r="E110" i="4"/>
  <c r="D110" i="4"/>
  <c r="C110" i="4"/>
  <c r="E109" i="4"/>
  <c r="D109" i="4"/>
  <c r="E108" i="4"/>
  <c r="D108" i="4"/>
  <c r="C108" i="4"/>
  <c r="E102" i="4"/>
  <c r="D102" i="4"/>
  <c r="C102" i="4"/>
  <c r="E101" i="4"/>
  <c r="D101" i="4"/>
  <c r="C101" i="4"/>
  <c r="E100" i="4"/>
  <c r="D100" i="4"/>
  <c r="C100" i="4"/>
  <c r="E99" i="4"/>
  <c r="D99" i="4"/>
  <c r="C99" i="4"/>
  <c r="E98" i="4"/>
  <c r="D98" i="4"/>
  <c r="C98" i="4"/>
  <c r="I97" i="4"/>
  <c r="H97" i="4"/>
  <c r="G97" i="4"/>
  <c r="F97" i="4"/>
  <c r="E97" i="4"/>
  <c r="D97" i="4"/>
  <c r="C97" i="4"/>
  <c r="CK93" i="4"/>
  <c r="CA93" i="4"/>
  <c r="I93" i="4"/>
  <c r="CK92" i="4"/>
  <c r="CA92" i="4"/>
  <c r="I92" i="4"/>
  <c r="CK91" i="4"/>
  <c r="CA91" i="4"/>
  <c r="I91" i="4"/>
  <c r="CK90" i="4"/>
  <c r="CA90" i="4"/>
  <c r="I90" i="4"/>
  <c r="CO87" i="4"/>
  <c r="CN87" i="4"/>
  <c r="CM87" i="4"/>
  <c r="CL87" i="4"/>
  <c r="CK87" i="4"/>
  <c r="CE87" i="4"/>
  <c r="CD87" i="4"/>
  <c r="CC87" i="4"/>
  <c r="CB87" i="4"/>
  <c r="CA87" i="4"/>
  <c r="G87" i="4"/>
  <c r="CO86" i="4"/>
  <c r="CN86" i="4"/>
  <c r="CM86" i="4"/>
  <c r="CL86" i="4"/>
  <c r="CK86" i="4"/>
  <c r="CE86" i="4"/>
  <c r="CD86" i="4"/>
  <c r="CC86" i="4"/>
  <c r="CB86" i="4"/>
  <c r="CA86" i="4"/>
  <c r="G86" i="4"/>
  <c r="B79" i="4"/>
  <c r="D74" i="4"/>
  <c r="C74" i="4"/>
  <c r="B74" i="4" s="1"/>
  <c r="D73" i="4"/>
  <c r="C73" i="4"/>
  <c r="B73" i="4" s="1"/>
  <c r="D72" i="4"/>
  <c r="C72" i="4"/>
  <c r="B72" i="4" s="1"/>
  <c r="C67" i="4"/>
  <c r="C66" i="4"/>
  <c r="C65" i="4"/>
  <c r="C64" i="4"/>
  <c r="C63" i="4"/>
  <c r="C62" i="4"/>
  <c r="C61" i="4"/>
  <c r="D57" i="4"/>
  <c r="C57" i="4"/>
  <c r="B57" i="4"/>
  <c r="D56" i="4"/>
  <c r="C56" i="4"/>
  <c r="B56" i="4"/>
  <c r="D55" i="4"/>
  <c r="C55" i="4"/>
  <c r="B55" i="4"/>
  <c r="J54" i="4"/>
  <c r="I54" i="4"/>
  <c r="H54" i="4"/>
  <c r="G54" i="4"/>
  <c r="F54" i="4"/>
  <c r="E54" i="4"/>
  <c r="D54" i="4"/>
  <c r="C54" i="4"/>
  <c r="B54" i="4"/>
  <c r="D49" i="4"/>
  <c r="C49" i="4"/>
  <c r="B49" i="4"/>
  <c r="D48" i="4"/>
  <c r="C48" i="4"/>
  <c r="B48" i="4"/>
  <c r="D47" i="4"/>
  <c r="C47" i="4"/>
  <c r="B47" i="4"/>
  <c r="D46" i="4"/>
  <c r="C46" i="4"/>
  <c r="B46" i="4"/>
  <c r="E41" i="4"/>
  <c r="D41" i="4"/>
  <c r="C41" i="4"/>
  <c r="E40" i="4"/>
  <c r="D40" i="4"/>
  <c r="C40" i="4"/>
  <c r="E39" i="4"/>
  <c r="D39" i="4"/>
  <c r="C39" i="4"/>
  <c r="E38" i="4"/>
  <c r="D38" i="4"/>
  <c r="C38" i="4"/>
  <c r="E37" i="4"/>
  <c r="D37" i="4"/>
  <c r="C37" i="4"/>
  <c r="E36" i="4"/>
  <c r="D36" i="4"/>
  <c r="C36" i="4"/>
  <c r="E35" i="4"/>
  <c r="D35" i="4"/>
  <c r="C35" i="4"/>
  <c r="E34" i="4"/>
  <c r="D34" i="4"/>
  <c r="C34" i="4"/>
  <c r="E33" i="4"/>
  <c r="D33" i="4"/>
  <c r="C33" i="4"/>
  <c r="E32" i="4"/>
  <c r="D32" i="4"/>
  <c r="C32" i="4"/>
  <c r="E31" i="4"/>
  <c r="D31" i="4"/>
  <c r="C31" i="4"/>
  <c r="E30" i="4"/>
  <c r="D30" i="4"/>
  <c r="C30" i="4"/>
  <c r="E29" i="4"/>
  <c r="D29" i="4"/>
  <c r="C29" i="4"/>
  <c r="E28" i="4"/>
  <c r="D28" i="4"/>
  <c r="C28" i="4"/>
  <c r="E27" i="4"/>
  <c r="D27" i="4"/>
  <c r="C27" i="4"/>
  <c r="E26" i="4"/>
  <c r="D26" i="4"/>
  <c r="C26" i="4"/>
  <c r="E25" i="4"/>
  <c r="D25" i="4"/>
  <c r="C25" i="4"/>
  <c r="E24" i="4"/>
  <c r="D24" i="4"/>
  <c r="C24" i="4"/>
  <c r="E23" i="4"/>
  <c r="D23" i="4"/>
  <c r="C23" i="4"/>
  <c r="E22" i="4"/>
  <c r="D22" i="4"/>
  <c r="C22" i="4"/>
  <c r="E21" i="4"/>
  <c r="D21" i="4"/>
  <c r="C21" i="4"/>
  <c r="E20" i="4"/>
  <c r="D20" i="4"/>
  <c r="C20" i="4"/>
  <c r="E15" i="4"/>
  <c r="D15" i="4"/>
  <c r="C15" i="4"/>
  <c r="E14" i="4"/>
  <c r="D14" i="4"/>
  <c r="C14" i="4"/>
  <c r="E13" i="4"/>
  <c r="D13" i="4"/>
  <c r="C13" i="4"/>
  <c r="A5" i="4"/>
  <c r="A4" i="4"/>
  <c r="A3" i="4"/>
  <c r="A2" i="4"/>
  <c r="D35" i="3"/>
  <c r="C35" i="3"/>
  <c r="B35" i="3"/>
  <c r="D34" i="3"/>
  <c r="C34" i="3"/>
  <c r="B34" i="3"/>
  <c r="D30" i="3"/>
  <c r="C30" i="3"/>
  <c r="B30" i="3"/>
  <c r="D29" i="3"/>
  <c r="C29" i="3"/>
  <c r="B29" i="3"/>
  <c r="D25" i="3"/>
  <c r="C25" i="3"/>
  <c r="B25" i="3"/>
  <c r="D24" i="3"/>
  <c r="C24" i="3"/>
  <c r="B24" i="3"/>
  <c r="D23" i="3"/>
  <c r="C23" i="3"/>
  <c r="B23" i="3"/>
  <c r="D22" i="3"/>
  <c r="C22" i="3"/>
  <c r="B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D17" i="3"/>
  <c r="C17" i="3"/>
  <c r="B17" i="3"/>
  <c r="D16" i="3"/>
  <c r="C16" i="3"/>
  <c r="B16" i="3"/>
  <c r="D15" i="3"/>
  <c r="C15" i="3"/>
  <c r="B15" i="3"/>
  <c r="D14" i="3"/>
  <c r="C14" i="3"/>
  <c r="B14" i="3"/>
  <c r="D13" i="3"/>
  <c r="C13" i="3"/>
  <c r="B13" i="3"/>
  <c r="D12" i="3"/>
  <c r="C12" i="3"/>
  <c r="B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CA199" i="2"/>
  <c r="I199" i="2"/>
  <c r="CV198" i="2"/>
  <c r="CU198" i="2"/>
  <c r="CB198" i="2"/>
  <c r="CA198" i="2"/>
  <c r="I198" i="2"/>
  <c r="CV197" i="2"/>
  <c r="CU197" i="2"/>
  <c r="CB197" i="2"/>
  <c r="CA197" i="2"/>
  <c r="I197" i="2"/>
  <c r="CV196" i="2"/>
  <c r="CU196" i="2"/>
  <c r="CB196" i="2"/>
  <c r="CA196" i="2"/>
  <c r="I196" i="2"/>
  <c r="CV195" i="2"/>
  <c r="CU195" i="2"/>
  <c r="CB195" i="2"/>
  <c r="CA195" i="2"/>
  <c r="I195" i="2"/>
  <c r="CV194" i="2"/>
  <c r="CU194" i="2"/>
  <c r="CB194" i="2"/>
  <c r="CA194" i="2"/>
  <c r="I194" i="2"/>
  <c r="CV193" i="2"/>
  <c r="CU193" i="2"/>
  <c r="CB193" i="2"/>
  <c r="CA193" i="2"/>
  <c r="I193" i="2"/>
  <c r="CV192" i="2"/>
  <c r="CU192" i="2"/>
  <c r="CB192" i="2"/>
  <c r="CA192" i="2"/>
  <c r="I192" i="2"/>
  <c r="CV191" i="2"/>
  <c r="CU191" i="2"/>
  <c r="CB191" i="2"/>
  <c r="CA191" i="2"/>
  <c r="I191" i="2"/>
  <c r="CV190" i="2"/>
  <c r="CU190" i="2"/>
  <c r="CB190" i="2"/>
  <c r="CA190" i="2"/>
  <c r="I190" i="2"/>
  <c r="CV189" i="2"/>
  <c r="CU189" i="2"/>
  <c r="CB189" i="2"/>
  <c r="CA189" i="2"/>
  <c r="I189" i="2"/>
  <c r="H183" i="2"/>
  <c r="G183" i="2"/>
  <c r="F183" i="2"/>
  <c r="E183" i="2"/>
  <c r="D183" i="2"/>
  <c r="C183" i="2"/>
  <c r="B183" i="2"/>
  <c r="CV182" i="2"/>
  <c r="CU182" i="2"/>
  <c r="CB182" i="2"/>
  <c r="CA182" i="2"/>
  <c r="I182" i="2"/>
  <c r="CV181" i="2"/>
  <c r="CU181" i="2"/>
  <c r="CB181" i="2"/>
  <c r="CA181" i="2"/>
  <c r="I181" i="2"/>
  <c r="CV180" i="2"/>
  <c r="CU180" i="2"/>
  <c r="CB180" i="2"/>
  <c r="CA180" i="2"/>
  <c r="I180" i="2"/>
  <c r="CV179" i="2"/>
  <c r="CU179" i="2"/>
  <c r="CB179" i="2"/>
  <c r="CA179" i="2"/>
  <c r="I179" i="2"/>
  <c r="CV178" i="2"/>
  <c r="CU178" i="2"/>
  <c r="CB178" i="2"/>
  <c r="CA178" i="2"/>
  <c r="I178" i="2"/>
  <c r="CV177" i="2"/>
  <c r="CU177" i="2"/>
  <c r="CB177" i="2"/>
  <c r="CA177" i="2"/>
  <c r="I177" i="2"/>
  <c r="CV176" i="2"/>
  <c r="CU176" i="2"/>
  <c r="CB176" i="2"/>
  <c r="CA176" i="2"/>
  <c r="I176" i="2"/>
  <c r="CV175" i="2"/>
  <c r="CU175" i="2"/>
  <c r="CB175" i="2"/>
  <c r="CA175" i="2"/>
  <c r="I175" i="2"/>
  <c r="CV174" i="2"/>
  <c r="CU174" i="2"/>
  <c r="CB174" i="2"/>
  <c r="CA174" i="2"/>
  <c r="I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/>
  <c r="CU164" i="2"/>
  <c r="CA164" i="2"/>
  <c r="N164" i="2"/>
  <c r="CU163" i="2"/>
  <c r="CA163" i="2"/>
  <c r="N163" i="2"/>
  <c r="CU162" i="2"/>
  <c r="CA162" i="2"/>
  <c r="N162" i="2"/>
  <c r="CU161" i="2"/>
  <c r="CA161" i="2"/>
  <c r="N161" i="2"/>
  <c r="CU160" i="2"/>
  <c r="CA160" i="2"/>
  <c r="N160" i="2"/>
  <c r="CU159" i="2"/>
  <c r="CA159" i="2"/>
  <c r="N159" i="2"/>
  <c r="CU158" i="2"/>
  <c r="CA158" i="2"/>
  <c r="N158" i="2"/>
  <c r="CU157" i="2"/>
  <c r="CA157" i="2"/>
  <c r="N157" i="2"/>
  <c r="CU156" i="2"/>
  <c r="CA156" i="2"/>
  <c r="N156" i="2"/>
  <c r="CU155" i="2"/>
  <c r="CA155" i="2"/>
  <c r="N155" i="2"/>
  <c r="L149" i="2"/>
  <c r="K149" i="2"/>
  <c r="J149" i="2"/>
  <c r="I149" i="2"/>
  <c r="H149" i="2"/>
  <c r="G149" i="2"/>
  <c r="F149" i="2"/>
  <c r="E149" i="2"/>
  <c r="D149" i="2"/>
  <c r="C149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L130" i="2"/>
  <c r="K130" i="2"/>
  <c r="J130" i="2"/>
  <c r="I130" i="2"/>
  <c r="H130" i="2"/>
  <c r="G130" i="2"/>
  <c r="F130" i="2"/>
  <c r="E130" i="2"/>
  <c r="D130" i="2"/>
  <c r="C130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L111" i="2"/>
  <c r="K111" i="2"/>
  <c r="J111" i="2"/>
  <c r="I111" i="2"/>
  <c r="H111" i="2"/>
  <c r="G111" i="2"/>
  <c r="F111" i="2"/>
  <c r="E111" i="2"/>
  <c r="D111" i="2"/>
  <c r="C111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D93" i="2"/>
  <c r="C93" i="2"/>
  <c r="B93" i="2"/>
  <c r="D92" i="2"/>
  <c r="C92" i="2"/>
  <c r="B92" i="2"/>
  <c r="D91" i="2"/>
  <c r="C91" i="2"/>
  <c r="B91" i="2"/>
  <c r="D90" i="2"/>
  <c r="C90" i="2"/>
  <c r="B90" i="2"/>
  <c r="D89" i="2"/>
  <c r="C89" i="2"/>
  <c r="B89" i="2"/>
  <c r="D88" i="2"/>
  <c r="C88" i="2"/>
  <c r="B88" i="2"/>
  <c r="B82" i="2"/>
  <c r="B81" i="2"/>
  <c r="B80" i="2"/>
  <c r="B79" i="2"/>
  <c r="B78" i="2"/>
  <c r="L74" i="2"/>
  <c r="K74" i="2"/>
  <c r="J74" i="2"/>
  <c r="I74" i="2"/>
  <c r="H74" i="2"/>
  <c r="G74" i="2"/>
  <c r="E74" i="2"/>
  <c r="D74" i="2"/>
  <c r="F73" i="2"/>
  <c r="C73" i="2"/>
  <c r="F72" i="2"/>
  <c r="C72" i="2"/>
  <c r="F71" i="2"/>
  <c r="C71" i="2"/>
  <c r="F70" i="2"/>
  <c r="F74" i="2" s="1"/>
  <c r="C70" i="2"/>
  <c r="E66" i="2"/>
  <c r="D66" i="2"/>
  <c r="C66" i="2"/>
  <c r="E65" i="2"/>
  <c r="D65" i="2"/>
  <c r="C65" i="2"/>
  <c r="E64" i="2"/>
  <c r="D64" i="2"/>
  <c r="C64" i="2"/>
  <c r="E63" i="2"/>
  <c r="D63" i="2"/>
  <c r="C63" i="2"/>
  <c r="E62" i="2"/>
  <c r="D62" i="2"/>
  <c r="C62" i="2"/>
  <c r="E61" i="2"/>
  <c r="D61" i="2"/>
  <c r="C61" i="2"/>
  <c r="E60" i="2"/>
  <c r="D60" i="2"/>
  <c r="C60" i="2"/>
  <c r="E59" i="2"/>
  <c r="D59" i="2"/>
  <c r="C59" i="2"/>
  <c r="E58" i="2"/>
  <c r="D58" i="2"/>
  <c r="C58" i="2"/>
  <c r="E57" i="2"/>
  <c r="D57" i="2"/>
  <c r="C57" i="2"/>
  <c r="E56" i="2"/>
  <c r="D56" i="2"/>
  <c r="C56" i="2"/>
  <c r="E55" i="2"/>
  <c r="D55" i="2"/>
  <c r="C55" i="2"/>
  <c r="E54" i="2"/>
  <c r="D54" i="2"/>
  <c r="C54" i="2"/>
  <c r="E53" i="2"/>
  <c r="D53" i="2"/>
  <c r="C53" i="2"/>
  <c r="E52" i="2"/>
  <c r="D52" i="2"/>
  <c r="C52" i="2"/>
  <c r="E51" i="2"/>
  <c r="D51" i="2"/>
  <c r="C51" i="2"/>
  <c r="E50" i="2"/>
  <c r="D50" i="2"/>
  <c r="C50" i="2"/>
  <c r="E49" i="2"/>
  <c r="D49" i="2"/>
  <c r="C49" i="2"/>
  <c r="E48" i="2"/>
  <c r="D48" i="2"/>
  <c r="C48" i="2"/>
  <c r="E47" i="2"/>
  <c r="D47" i="2"/>
  <c r="C47" i="2"/>
  <c r="E46" i="2"/>
  <c r="D46" i="2"/>
  <c r="C46" i="2"/>
  <c r="E45" i="2"/>
  <c r="D45" i="2"/>
  <c r="C45" i="2"/>
  <c r="E44" i="2"/>
  <c r="D44" i="2"/>
  <c r="C44" i="2"/>
  <c r="CW39" i="2"/>
  <c r="CC39" i="2"/>
  <c r="C39" i="2"/>
  <c r="CV38" i="2"/>
  <c r="CB38" i="2"/>
  <c r="C38" i="2"/>
  <c r="CW37" i="2"/>
  <c r="CV37" i="2"/>
  <c r="CC37" i="2"/>
  <c r="CB37" i="2"/>
  <c r="C37" i="2"/>
  <c r="CW36" i="2"/>
  <c r="CV36" i="2"/>
  <c r="CC36" i="2"/>
  <c r="CB36" i="2"/>
  <c r="C36" i="2"/>
  <c r="DE32" i="2"/>
  <c r="DD32" i="2"/>
  <c r="CK32" i="2"/>
  <c r="CJ32" i="2"/>
  <c r="C32" i="2"/>
  <c r="DE31" i="2"/>
  <c r="DD31" i="2"/>
  <c r="CK31" i="2"/>
  <c r="CJ31" i="2"/>
  <c r="C31" i="2"/>
  <c r="DD30" i="2"/>
  <c r="CJ30" i="2"/>
  <c r="C30" i="2"/>
  <c r="DD29" i="2"/>
  <c r="CJ29" i="2"/>
  <c r="C29" i="2"/>
  <c r="DD28" i="2"/>
  <c r="CJ28" i="2"/>
  <c r="C28" i="2"/>
  <c r="DD27" i="2"/>
  <c r="CJ27" i="2"/>
  <c r="C27" i="2"/>
  <c r="C26" i="2"/>
  <c r="C25" i="2"/>
  <c r="C24" i="2"/>
  <c r="C23" i="2"/>
  <c r="DD22" i="2"/>
  <c r="CJ22" i="2"/>
  <c r="C22" i="2"/>
  <c r="DD21" i="2"/>
  <c r="CJ21" i="2"/>
  <c r="C21" i="2"/>
  <c r="DD20" i="2"/>
  <c r="CJ20" i="2"/>
  <c r="C20" i="2"/>
  <c r="DD19" i="2"/>
  <c r="CJ19" i="2"/>
  <c r="C19" i="2"/>
  <c r="DD18" i="2"/>
  <c r="CJ18" i="2"/>
  <c r="C18" i="2"/>
  <c r="DD17" i="2"/>
  <c r="CJ17" i="2"/>
  <c r="C17" i="2"/>
  <c r="DD16" i="2"/>
  <c r="CJ16" i="2"/>
  <c r="C16" i="2"/>
  <c r="DD15" i="2"/>
  <c r="CJ15" i="2"/>
  <c r="C15" i="2"/>
  <c r="DD14" i="2"/>
  <c r="CJ14" i="2"/>
  <c r="C14" i="2"/>
  <c r="DD13" i="2"/>
  <c r="CJ13" i="2"/>
  <c r="C13" i="2"/>
  <c r="DE12" i="2"/>
  <c r="DD12" i="2"/>
  <c r="CK12" i="2"/>
  <c r="CJ12" i="2"/>
  <c r="C12" i="2"/>
  <c r="DE11" i="2"/>
  <c r="DD11" i="2"/>
  <c r="CK11" i="2"/>
  <c r="CJ11" i="2"/>
  <c r="C11" i="2"/>
  <c r="A5" i="2"/>
  <c r="A4" i="2"/>
  <c r="A3" i="2"/>
  <c r="A2" i="2"/>
  <c r="W6" i="1"/>
  <c r="I6" i="1"/>
  <c r="W3" i="1"/>
  <c r="I3" i="1"/>
  <c r="W2" i="1"/>
  <c r="A32" i="1" s="1"/>
  <c r="D4" i="29" s="1"/>
  <c r="I2" i="1"/>
  <c r="D28" i="10" l="1"/>
  <c r="D27" i="10"/>
  <c r="D25" i="10"/>
  <c r="D23" i="10"/>
  <c r="E39" i="10"/>
  <c r="D21" i="10"/>
  <c r="B42" i="5"/>
  <c r="B41" i="5"/>
  <c r="B39" i="5"/>
  <c r="B44" i="5"/>
  <c r="BY44" i="5" s="1"/>
  <c r="B40" i="5"/>
  <c r="BU40" i="5" s="1"/>
  <c r="B31" i="5"/>
  <c r="BR31" i="5" s="1"/>
  <c r="B48" i="5"/>
  <c r="BU48" i="5" s="1"/>
  <c r="CM29" i="21"/>
  <c r="CB29" i="21" s="1"/>
  <c r="CM28" i="21"/>
  <c r="CA29" i="21" s="1"/>
  <c r="C115" i="4"/>
  <c r="CK115" i="4" s="1"/>
  <c r="C109" i="4"/>
  <c r="A3" i="30"/>
  <c r="C2" i="29"/>
  <c r="A258" i="2"/>
  <c r="E5" i="29" s="1"/>
  <c r="DF11" i="2"/>
  <c r="DC11" i="2"/>
  <c r="DB11" i="2"/>
  <c r="DA11" i="2"/>
  <c r="CZ11" i="2"/>
  <c r="CY11" i="2"/>
  <c r="CX11" i="2"/>
  <c r="CV11" i="2"/>
  <c r="CU11" i="2"/>
  <c r="CL11" i="2"/>
  <c r="CI11" i="2"/>
  <c r="CH11" i="2"/>
  <c r="CG11" i="2"/>
  <c r="CF11" i="2"/>
  <c r="CE11" i="2"/>
  <c r="CD11" i="2"/>
  <c r="CB11" i="2"/>
  <c r="CA11" i="2"/>
  <c r="AI11" i="2" s="1"/>
  <c r="DF12" i="2"/>
  <c r="DC12" i="2"/>
  <c r="DB12" i="2"/>
  <c r="DA12" i="2"/>
  <c r="CZ12" i="2"/>
  <c r="CY12" i="2"/>
  <c r="CX12" i="2"/>
  <c r="CV12" i="2"/>
  <c r="CU12" i="2"/>
  <c r="CL12" i="2"/>
  <c r="CI12" i="2"/>
  <c r="CH12" i="2"/>
  <c r="CG12" i="2"/>
  <c r="CF12" i="2"/>
  <c r="CE12" i="2"/>
  <c r="CD12" i="2"/>
  <c r="CB12" i="2"/>
  <c r="CA12" i="2"/>
  <c r="AI12" i="2" s="1"/>
  <c r="DF13" i="2"/>
  <c r="DC13" i="2"/>
  <c r="DB13" i="2"/>
  <c r="DA13" i="2"/>
  <c r="CZ13" i="2"/>
  <c r="CY13" i="2"/>
  <c r="CV13" i="2"/>
  <c r="CU13" i="2"/>
  <c r="CL13" i="2"/>
  <c r="CI13" i="2"/>
  <c r="CH13" i="2"/>
  <c r="CG13" i="2"/>
  <c r="CF13" i="2"/>
  <c r="CE13" i="2"/>
  <c r="CB13" i="2"/>
  <c r="CA13" i="2"/>
  <c r="AI13" i="2" s="1"/>
  <c r="DF14" i="2"/>
  <c r="DC14" i="2"/>
  <c r="DB14" i="2"/>
  <c r="DA14" i="2"/>
  <c r="CZ14" i="2"/>
  <c r="CY14" i="2"/>
  <c r="CV14" i="2"/>
  <c r="CU14" i="2"/>
  <c r="CL14" i="2"/>
  <c r="CI14" i="2"/>
  <c r="CH14" i="2"/>
  <c r="CG14" i="2"/>
  <c r="CF14" i="2"/>
  <c r="CE14" i="2"/>
  <c r="CB14" i="2"/>
  <c r="CA14" i="2"/>
  <c r="AI14" i="2" s="1"/>
  <c r="DF15" i="2"/>
  <c r="DC15" i="2"/>
  <c r="DB15" i="2"/>
  <c r="DA15" i="2"/>
  <c r="CZ15" i="2"/>
  <c r="CY15" i="2"/>
  <c r="CV15" i="2"/>
  <c r="CU15" i="2"/>
  <c r="CL15" i="2"/>
  <c r="CI15" i="2"/>
  <c r="CH15" i="2"/>
  <c r="CG15" i="2"/>
  <c r="CF15" i="2"/>
  <c r="CE15" i="2"/>
  <c r="CB15" i="2"/>
  <c r="CA15" i="2"/>
  <c r="AI15" i="2" s="1"/>
  <c r="DF16" i="2"/>
  <c r="DC16" i="2"/>
  <c r="DB16" i="2"/>
  <c r="DA16" i="2"/>
  <c r="CZ16" i="2"/>
  <c r="CY16" i="2"/>
  <c r="CV16" i="2"/>
  <c r="CU16" i="2"/>
  <c r="CL16" i="2"/>
  <c r="CI16" i="2"/>
  <c r="CH16" i="2"/>
  <c r="CG16" i="2"/>
  <c r="CF16" i="2"/>
  <c r="CE16" i="2"/>
  <c r="CB16" i="2"/>
  <c r="CA16" i="2"/>
  <c r="AI16" i="2" s="1"/>
  <c r="DF17" i="2"/>
  <c r="DC17" i="2"/>
  <c r="DB17" i="2"/>
  <c r="DA17" i="2"/>
  <c r="CZ17" i="2"/>
  <c r="CY17" i="2"/>
  <c r="CV17" i="2"/>
  <c r="CU17" i="2"/>
  <c r="CL17" i="2"/>
  <c r="CI17" i="2"/>
  <c r="CH17" i="2"/>
  <c r="CG17" i="2"/>
  <c r="CF17" i="2"/>
  <c r="CE17" i="2"/>
  <c r="CB17" i="2"/>
  <c r="CA17" i="2"/>
  <c r="AI17" i="2" s="1"/>
  <c r="DF18" i="2"/>
  <c r="DC18" i="2"/>
  <c r="DB18" i="2"/>
  <c r="DA18" i="2"/>
  <c r="CZ18" i="2"/>
  <c r="CY18" i="2"/>
  <c r="CV18" i="2"/>
  <c r="CU18" i="2"/>
  <c r="CL18" i="2"/>
  <c r="CI18" i="2"/>
  <c r="CH18" i="2"/>
  <c r="CG18" i="2"/>
  <c r="CF18" i="2"/>
  <c r="CE18" i="2"/>
  <c r="CB18" i="2"/>
  <c r="CA18" i="2"/>
  <c r="AI18" i="2" s="1"/>
  <c r="DF19" i="2"/>
  <c r="DC19" i="2"/>
  <c r="DB19" i="2"/>
  <c r="DA19" i="2"/>
  <c r="CZ19" i="2"/>
  <c r="CY19" i="2"/>
  <c r="CW19" i="2"/>
  <c r="CV19" i="2"/>
  <c r="CU19" i="2"/>
  <c r="CL19" i="2"/>
  <c r="CI19" i="2"/>
  <c r="CH19" i="2"/>
  <c r="CG19" i="2"/>
  <c r="CF19" i="2"/>
  <c r="CE19" i="2"/>
  <c r="CC19" i="2"/>
  <c r="CB19" i="2"/>
  <c r="CA19" i="2"/>
  <c r="AI19" i="2" s="1"/>
  <c r="DF20" i="2"/>
  <c r="DC20" i="2"/>
  <c r="DB20" i="2"/>
  <c r="DA20" i="2"/>
  <c r="CZ20" i="2"/>
  <c r="CY20" i="2"/>
  <c r="CW20" i="2"/>
  <c r="CV20" i="2"/>
  <c r="CU20" i="2"/>
  <c r="CL20" i="2"/>
  <c r="CI20" i="2"/>
  <c r="CH20" i="2"/>
  <c r="CG20" i="2"/>
  <c r="CF20" i="2"/>
  <c r="CE20" i="2"/>
  <c r="CC20" i="2"/>
  <c r="CB20" i="2"/>
  <c r="CA20" i="2"/>
  <c r="AI20" i="2" s="1"/>
  <c r="DF21" i="2"/>
  <c r="DC21" i="2"/>
  <c r="DB21" i="2"/>
  <c r="DA21" i="2"/>
  <c r="CZ21" i="2"/>
  <c r="CY21" i="2"/>
  <c r="CW21" i="2"/>
  <c r="CV21" i="2"/>
  <c r="CU21" i="2"/>
  <c r="CL21" i="2"/>
  <c r="CI21" i="2"/>
  <c r="CH21" i="2"/>
  <c r="CG21" i="2"/>
  <c r="CF21" i="2"/>
  <c r="CE21" i="2"/>
  <c r="CC21" i="2"/>
  <c r="CB21" i="2"/>
  <c r="CA21" i="2"/>
  <c r="AI21" i="2" s="1"/>
  <c r="DF22" i="2"/>
  <c r="DC22" i="2"/>
  <c r="DB22" i="2"/>
  <c r="DA22" i="2"/>
  <c r="CZ22" i="2"/>
  <c r="CY22" i="2"/>
  <c r="CW22" i="2"/>
  <c r="CV22" i="2"/>
  <c r="CU22" i="2"/>
  <c r="CL22" i="2"/>
  <c r="CI22" i="2"/>
  <c r="CH22" i="2"/>
  <c r="CG22" i="2"/>
  <c r="CF22" i="2"/>
  <c r="CE22" i="2"/>
  <c r="CC22" i="2"/>
  <c r="CB22" i="2"/>
  <c r="CA22" i="2"/>
  <c r="AI22" i="2" s="1"/>
  <c r="DC23" i="2"/>
  <c r="DB23" i="2"/>
  <c r="DA23" i="2"/>
  <c r="CZ23" i="2"/>
  <c r="CY23" i="2"/>
  <c r="CW23" i="2"/>
  <c r="CU23" i="2"/>
  <c r="CI23" i="2"/>
  <c r="CH23" i="2"/>
  <c r="CG23" i="2"/>
  <c r="CF23" i="2"/>
  <c r="CE23" i="2"/>
  <c r="CC23" i="2"/>
  <c r="CA23" i="2"/>
  <c r="AI23" i="2" s="1"/>
  <c r="DC24" i="2"/>
  <c r="DB24" i="2"/>
  <c r="DA24" i="2"/>
  <c r="CZ24" i="2"/>
  <c r="CY24" i="2"/>
  <c r="CW24" i="2"/>
  <c r="CU24" i="2"/>
  <c r="CI24" i="2"/>
  <c r="CH24" i="2"/>
  <c r="CG24" i="2"/>
  <c r="CF24" i="2"/>
  <c r="CE24" i="2"/>
  <c r="CC24" i="2"/>
  <c r="CA24" i="2"/>
  <c r="AI24" i="2" s="1"/>
  <c r="DC25" i="2"/>
  <c r="DB25" i="2"/>
  <c r="DA25" i="2"/>
  <c r="CZ25" i="2"/>
  <c r="CY25" i="2"/>
  <c r="CW25" i="2"/>
  <c r="CU25" i="2"/>
  <c r="CI25" i="2"/>
  <c r="CH25" i="2"/>
  <c r="CG25" i="2"/>
  <c r="CF25" i="2"/>
  <c r="CE25" i="2"/>
  <c r="CC25" i="2"/>
  <c r="CA25" i="2"/>
  <c r="AI25" i="2" s="1"/>
  <c r="DC26" i="2"/>
  <c r="DB26" i="2"/>
  <c r="DA26" i="2"/>
  <c r="CZ26" i="2"/>
  <c r="CY26" i="2"/>
  <c r="CW26" i="2"/>
  <c r="CU26" i="2"/>
  <c r="CI26" i="2"/>
  <c r="CH26" i="2"/>
  <c r="CG26" i="2"/>
  <c r="CF26" i="2"/>
  <c r="CE26" i="2"/>
  <c r="CC26" i="2"/>
  <c r="CA26" i="2"/>
  <c r="AI26" i="2" s="1"/>
  <c r="DF27" i="2"/>
  <c r="DC27" i="2"/>
  <c r="DB27" i="2"/>
  <c r="DA27" i="2"/>
  <c r="CZ27" i="2"/>
  <c r="CY27" i="2"/>
  <c r="CX27" i="2"/>
  <c r="CU27" i="2"/>
  <c r="CL27" i="2"/>
  <c r="CI27" i="2"/>
  <c r="CH27" i="2"/>
  <c r="CG27" i="2"/>
  <c r="CF27" i="2"/>
  <c r="CE27" i="2"/>
  <c r="CD27" i="2"/>
  <c r="CA27" i="2"/>
  <c r="AI27" i="2" s="1"/>
  <c r="DF28" i="2"/>
  <c r="DC28" i="2"/>
  <c r="DB28" i="2"/>
  <c r="DA28" i="2"/>
  <c r="CZ28" i="2"/>
  <c r="CY28" i="2"/>
  <c r="CX28" i="2"/>
  <c r="CU28" i="2"/>
  <c r="CL28" i="2"/>
  <c r="CI28" i="2"/>
  <c r="CH28" i="2"/>
  <c r="CG28" i="2"/>
  <c r="CF28" i="2"/>
  <c r="CE28" i="2"/>
  <c r="CD28" i="2"/>
  <c r="CA28" i="2"/>
  <c r="AI28" i="2" s="1"/>
  <c r="DF29" i="2"/>
  <c r="DC29" i="2"/>
  <c r="DB29" i="2"/>
  <c r="DA29" i="2"/>
  <c r="CU29" i="2"/>
  <c r="CL29" i="2"/>
  <c r="CI29" i="2"/>
  <c r="CH29" i="2"/>
  <c r="CG29" i="2"/>
  <c r="CA29" i="2"/>
  <c r="AI29" i="2" s="1"/>
  <c r="DF30" i="2"/>
  <c r="DC30" i="2"/>
  <c r="DB30" i="2"/>
  <c r="DA30" i="2"/>
  <c r="CU30" i="2"/>
  <c r="CL30" i="2"/>
  <c r="CI30" i="2"/>
  <c r="CH30" i="2"/>
  <c r="CG30" i="2"/>
  <c r="CA30" i="2"/>
  <c r="AI30" i="2" s="1"/>
  <c r="DG31" i="2"/>
  <c r="DF31" i="2"/>
  <c r="DC31" i="2"/>
  <c r="DB31" i="2"/>
  <c r="DA31" i="2"/>
  <c r="CZ31" i="2"/>
  <c r="CY31" i="2"/>
  <c r="CX31" i="2"/>
  <c r="CV31" i="2"/>
  <c r="CU31" i="2"/>
  <c r="CM31" i="2"/>
  <c r="CL31" i="2"/>
  <c r="CI31" i="2"/>
  <c r="CH31" i="2"/>
  <c r="CG31" i="2"/>
  <c r="CF31" i="2"/>
  <c r="CE31" i="2"/>
  <c r="CD31" i="2"/>
  <c r="CB31" i="2"/>
  <c r="CA31" i="2"/>
  <c r="AI31" i="2" s="1"/>
  <c r="DG32" i="2"/>
  <c r="DF32" i="2"/>
  <c r="DC32" i="2"/>
  <c r="DB32" i="2"/>
  <c r="DA32" i="2"/>
  <c r="CZ32" i="2"/>
  <c r="CY32" i="2"/>
  <c r="CX32" i="2"/>
  <c r="CV32" i="2"/>
  <c r="CU32" i="2"/>
  <c r="CM32" i="2"/>
  <c r="CL32" i="2"/>
  <c r="CI32" i="2"/>
  <c r="CH32" i="2"/>
  <c r="CG32" i="2"/>
  <c r="CF32" i="2"/>
  <c r="CE32" i="2"/>
  <c r="CD32" i="2"/>
  <c r="CB32" i="2"/>
  <c r="CA32" i="2"/>
  <c r="AI32" i="2" s="1"/>
  <c r="DA36" i="2"/>
  <c r="CZ36" i="2"/>
  <c r="CY36" i="2"/>
  <c r="CX36" i="2"/>
  <c r="CU36" i="2"/>
  <c r="CG36" i="2"/>
  <c r="CF36" i="2"/>
  <c r="CE36" i="2"/>
  <c r="CD36" i="2"/>
  <c r="CA36" i="2"/>
  <c r="DA37" i="2"/>
  <c r="CZ37" i="2"/>
  <c r="CY37" i="2"/>
  <c r="CX37" i="2"/>
  <c r="CU37" i="2"/>
  <c r="CG37" i="2"/>
  <c r="CF37" i="2"/>
  <c r="CE37" i="2"/>
  <c r="CD37" i="2"/>
  <c r="CA37" i="2"/>
  <c r="DA38" i="2"/>
  <c r="CZ38" i="2"/>
  <c r="CY38" i="2"/>
  <c r="CX38" i="2"/>
  <c r="CU38" i="2"/>
  <c r="CG38" i="2"/>
  <c r="CF38" i="2"/>
  <c r="CE38" i="2"/>
  <c r="CD38" i="2"/>
  <c r="CA38" i="2"/>
  <c r="AO38" i="2" s="1"/>
  <c r="DA39" i="2"/>
  <c r="CZ39" i="2"/>
  <c r="CY39" i="2"/>
  <c r="CX39" i="2"/>
  <c r="CU39" i="2"/>
  <c r="CG39" i="2"/>
  <c r="CF39" i="2"/>
  <c r="CE39" i="2"/>
  <c r="CD39" i="2"/>
  <c r="CA39" i="2"/>
  <c r="AO39" i="2" s="1"/>
  <c r="CW44" i="2"/>
  <c r="CV44" i="2"/>
  <c r="CU44" i="2"/>
  <c r="CC44" i="2"/>
  <c r="CB44" i="2"/>
  <c r="CA44" i="2"/>
  <c r="AQ44" i="2" s="1"/>
  <c r="CW45" i="2"/>
  <c r="CV45" i="2"/>
  <c r="CU45" i="2"/>
  <c r="CC45" i="2"/>
  <c r="CB45" i="2"/>
  <c r="CA45" i="2"/>
  <c r="AQ45" i="2" s="1"/>
  <c r="CW46" i="2"/>
  <c r="CV46" i="2"/>
  <c r="CU46" i="2"/>
  <c r="CC46" i="2"/>
  <c r="CB46" i="2"/>
  <c r="CA46" i="2"/>
  <c r="AQ46" i="2" s="1"/>
  <c r="CW47" i="2"/>
  <c r="CV47" i="2"/>
  <c r="CU47" i="2"/>
  <c r="CC47" i="2"/>
  <c r="CB47" i="2"/>
  <c r="CA47" i="2"/>
  <c r="AQ47" i="2" s="1"/>
  <c r="CV48" i="2"/>
  <c r="CU48" i="2"/>
  <c r="CB48" i="2"/>
  <c r="CA48" i="2"/>
  <c r="AQ48" i="2" s="1"/>
  <c r="CV49" i="2"/>
  <c r="CU49" i="2"/>
  <c r="CB49" i="2"/>
  <c r="CA49" i="2"/>
  <c r="AQ49" i="2" s="1"/>
  <c r="CV50" i="2"/>
  <c r="CU50" i="2"/>
  <c r="CB50" i="2"/>
  <c r="CA50" i="2"/>
  <c r="AQ50" i="2" s="1"/>
  <c r="CV51" i="2"/>
  <c r="CU51" i="2"/>
  <c r="CB51" i="2"/>
  <c r="CA51" i="2"/>
  <c r="AQ51" i="2" s="1"/>
  <c r="CV52" i="2"/>
  <c r="CU52" i="2"/>
  <c r="CB52" i="2"/>
  <c r="CA52" i="2"/>
  <c r="AQ52" i="2" s="1"/>
  <c r="CV53" i="2"/>
  <c r="CU53" i="2"/>
  <c r="CB53" i="2"/>
  <c r="CA53" i="2"/>
  <c r="AQ53" i="2" s="1"/>
  <c r="CV54" i="2"/>
  <c r="CU54" i="2"/>
  <c r="CB54" i="2"/>
  <c r="CA54" i="2"/>
  <c r="AQ54" i="2" s="1"/>
  <c r="CV55" i="2"/>
  <c r="CU55" i="2"/>
  <c r="CB55" i="2"/>
  <c r="CA55" i="2"/>
  <c r="AQ55" i="2" s="1"/>
  <c r="CV56" i="2"/>
  <c r="CU56" i="2"/>
  <c r="CB56" i="2"/>
  <c r="CA56" i="2"/>
  <c r="AQ56" i="2" s="1"/>
  <c r="CV57" i="2"/>
  <c r="CU57" i="2"/>
  <c r="CB57" i="2"/>
  <c r="CA57" i="2"/>
  <c r="AQ57" i="2" s="1"/>
  <c r="CV58" i="2"/>
  <c r="CU58" i="2"/>
  <c r="CB58" i="2"/>
  <c r="CA58" i="2"/>
  <c r="AQ58" i="2" s="1"/>
  <c r="CV59" i="2"/>
  <c r="CU59" i="2"/>
  <c r="CB59" i="2"/>
  <c r="CA59" i="2"/>
  <c r="AQ59" i="2" s="1"/>
  <c r="CV60" i="2"/>
  <c r="CU60" i="2"/>
  <c r="CB60" i="2"/>
  <c r="CA60" i="2"/>
  <c r="AQ60" i="2" s="1"/>
  <c r="CV61" i="2"/>
  <c r="CU61" i="2"/>
  <c r="CB61" i="2"/>
  <c r="CA61" i="2"/>
  <c r="AQ61" i="2" s="1"/>
  <c r="CV62" i="2"/>
  <c r="CU62" i="2"/>
  <c r="CB62" i="2"/>
  <c r="CA62" i="2"/>
  <c r="AQ62" i="2" s="1"/>
  <c r="CV63" i="2"/>
  <c r="CU63" i="2"/>
  <c r="CB63" i="2"/>
  <c r="CA63" i="2"/>
  <c r="AQ63" i="2" s="1"/>
  <c r="CV64" i="2"/>
  <c r="CU64" i="2"/>
  <c r="CB64" i="2"/>
  <c r="CA64" i="2"/>
  <c r="AQ64" i="2" s="1"/>
  <c r="CV65" i="2"/>
  <c r="CU65" i="2"/>
  <c r="CB65" i="2"/>
  <c r="CA65" i="2"/>
  <c r="AQ65" i="2" s="1"/>
  <c r="CV66" i="2"/>
  <c r="CU66" i="2"/>
  <c r="CB66" i="2"/>
  <c r="CA66" i="2"/>
  <c r="AQ66" i="2" s="1"/>
  <c r="C74" i="2"/>
  <c r="CX70" i="2"/>
  <c r="CW70" i="2"/>
  <c r="CV70" i="2"/>
  <c r="CU70" i="2"/>
  <c r="CD70" i="2"/>
  <c r="CC70" i="2"/>
  <c r="CB70" i="2"/>
  <c r="CA70" i="2"/>
  <c r="M70" i="2" s="1"/>
  <c r="CX71" i="2"/>
  <c r="CW71" i="2"/>
  <c r="CV71" i="2"/>
  <c r="CU71" i="2"/>
  <c r="CD71" i="2"/>
  <c r="CC71" i="2"/>
  <c r="CB71" i="2"/>
  <c r="CA71" i="2"/>
  <c r="M71" i="2" s="1"/>
  <c r="CX72" i="2"/>
  <c r="CW72" i="2"/>
  <c r="CV72" i="2"/>
  <c r="CU72" i="2"/>
  <c r="CD72" i="2"/>
  <c r="CC72" i="2"/>
  <c r="CB72" i="2"/>
  <c r="CA72" i="2"/>
  <c r="M72" i="2" s="1"/>
  <c r="CX73" i="2"/>
  <c r="CW73" i="2"/>
  <c r="CV73" i="2"/>
  <c r="CU73" i="2"/>
  <c r="CD73" i="2"/>
  <c r="CC73" i="2"/>
  <c r="CB73" i="2"/>
  <c r="CA73" i="2"/>
  <c r="M73" i="2" s="1"/>
  <c r="CX78" i="2"/>
  <c r="CW78" i="2"/>
  <c r="CV78" i="2"/>
  <c r="CU78" i="2"/>
  <c r="CD78" i="2"/>
  <c r="CC78" i="2"/>
  <c r="CB78" i="2"/>
  <c r="CA78" i="2"/>
  <c r="N78" i="2" s="1"/>
  <c r="CX79" i="2"/>
  <c r="CW79" i="2"/>
  <c r="CV79" i="2"/>
  <c r="CU79" i="2"/>
  <c r="CD79" i="2"/>
  <c r="CC79" i="2"/>
  <c r="CB79" i="2"/>
  <c r="CA79" i="2"/>
  <c r="N79" i="2" s="1"/>
  <c r="CX80" i="2"/>
  <c r="CW80" i="2"/>
  <c r="CV80" i="2"/>
  <c r="CU80" i="2"/>
  <c r="CD80" i="2"/>
  <c r="CC80" i="2"/>
  <c r="CB80" i="2"/>
  <c r="CA80" i="2"/>
  <c r="N80" i="2" s="1"/>
  <c r="CX81" i="2"/>
  <c r="CW81" i="2"/>
  <c r="CV81" i="2"/>
  <c r="CU81" i="2"/>
  <c r="CD81" i="2"/>
  <c r="CC81" i="2"/>
  <c r="CB81" i="2"/>
  <c r="CA81" i="2"/>
  <c r="N81" i="2" s="1"/>
  <c r="CX82" i="2"/>
  <c r="CW82" i="2"/>
  <c r="CV82" i="2"/>
  <c r="CU82" i="2"/>
  <c r="CD82" i="2"/>
  <c r="CC82" i="2"/>
  <c r="CB82" i="2"/>
  <c r="CA82" i="2"/>
  <c r="N82" i="2" s="1"/>
  <c r="CV88" i="2"/>
  <c r="CU88" i="2"/>
  <c r="CB88" i="2"/>
  <c r="CA88" i="2"/>
  <c r="AI88" i="2" s="1"/>
  <c r="CV89" i="2"/>
  <c r="CU89" i="2"/>
  <c r="CB89" i="2"/>
  <c r="CA89" i="2"/>
  <c r="AI89" i="2" s="1"/>
  <c r="CV90" i="2"/>
  <c r="CU90" i="2"/>
  <c r="CB90" i="2"/>
  <c r="CA90" i="2"/>
  <c r="AI90" i="2" s="1"/>
  <c r="CV91" i="2"/>
  <c r="CU91" i="2"/>
  <c r="CB91" i="2"/>
  <c r="CA91" i="2"/>
  <c r="AI91" i="2" s="1"/>
  <c r="CV92" i="2"/>
  <c r="CU92" i="2"/>
  <c r="CB92" i="2"/>
  <c r="CA92" i="2"/>
  <c r="AI92" i="2" s="1"/>
  <c r="CV93" i="2"/>
  <c r="CU93" i="2"/>
  <c r="CB93" i="2"/>
  <c r="CA93" i="2"/>
  <c r="AI93" i="2" s="1"/>
  <c r="CU98" i="2"/>
  <c r="CA98" i="2"/>
  <c r="M98" i="2" s="1"/>
  <c r="CU99" i="2"/>
  <c r="CA99" i="2"/>
  <c r="M99" i="2" s="1"/>
  <c r="CU100" i="2"/>
  <c r="CA100" i="2"/>
  <c r="M100" i="2" s="1"/>
  <c r="CU101" i="2"/>
  <c r="CA101" i="2"/>
  <c r="M101" i="2" s="1"/>
  <c r="CU102" i="2"/>
  <c r="CA102" i="2"/>
  <c r="M102" i="2" s="1"/>
  <c r="CU103" i="2"/>
  <c r="CA103" i="2"/>
  <c r="M103" i="2" s="1"/>
  <c r="CU104" i="2"/>
  <c r="CA104" i="2"/>
  <c r="M104" i="2" s="1"/>
  <c r="CU105" i="2"/>
  <c r="CA105" i="2"/>
  <c r="M105" i="2" s="1"/>
  <c r="CU106" i="2"/>
  <c r="CA106" i="2"/>
  <c r="M106" i="2" s="1"/>
  <c r="CU107" i="2"/>
  <c r="CA107" i="2"/>
  <c r="M107" i="2" s="1"/>
  <c r="CU108" i="2"/>
  <c r="CA108" i="2"/>
  <c r="M108" i="2" s="1"/>
  <c r="CU109" i="2"/>
  <c r="CA109" i="2"/>
  <c r="M109" i="2" s="1"/>
  <c r="CU110" i="2"/>
  <c r="CA110" i="2"/>
  <c r="M110" i="2" s="1"/>
  <c r="CU117" i="2"/>
  <c r="CA117" i="2"/>
  <c r="M117" i="2" s="1"/>
  <c r="CU118" i="2"/>
  <c r="CA118" i="2"/>
  <c r="M118" i="2" s="1"/>
  <c r="CU119" i="2"/>
  <c r="CA119" i="2"/>
  <c r="M119" i="2" s="1"/>
  <c r="CU120" i="2"/>
  <c r="CA120" i="2"/>
  <c r="M120" i="2" s="1"/>
  <c r="CU121" i="2"/>
  <c r="CA121" i="2"/>
  <c r="M121" i="2" s="1"/>
  <c r="CU122" i="2"/>
  <c r="CA122" i="2"/>
  <c r="M122" i="2" s="1"/>
  <c r="CU123" i="2"/>
  <c r="CA123" i="2"/>
  <c r="M123" i="2" s="1"/>
  <c r="CU124" i="2"/>
  <c r="CA124" i="2"/>
  <c r="M124" i="2" s="1"/>
  <c r="CU125" i="2"/>
  <c r="CA125" i="2"/>
  <c r="M125" i="2" s="1"/>
  <c r="CU126" i="2"/>
  <c r="CA126" i="2"/>
  <c r="M126" i="2" s="1"/>
  <c r="CU127" i="2"/>
  <c r="CA127" i="2"/>
  <c r="M127" i="2" s="1"/>
  <c r="CU128" i="2"/>
  <c r="CA128" i="2"/>
  <c r="M128" i="2" s="1"/>
  <c r="CU129" i="2"/>
  <c r="CA129" i="2"/>
  <c r="M129" i="2" s="1"/>
  <c r="CU136" i="2"/>
  <c r="CA136" i="2"/>
  <c r="M136" i="2" s="1"/>
  <c r="CU137" i="2"/>
  <c r="CA137" i="2"/>
  <c r="M137" i="2" s="1"/>
  <c r="CU138" i="2"/>
  <c r="CA138" i="2"/>
  <c r="M138" i="2" s="1"/>
  <c r="CU139" i="2"/>
  <c r="CA139" i="2"/>
  <c r="M139" i="2" s="1"/>
  <c r="CU140" i="2"/>
  <c r="CA140" i="2"/>
  <c r="M140" i="2" s="1"/>
  <c r="CU141" i="2"/>
  <c r="CA141" i="2"/>
  <c r="M141" i="2" s="1"/>
  <c r="CU142" i="2"/>
  <c r="CA142" i="2"/>
  <c r="M142" i="2" s="1"/>
  <c r="CU143" i="2"/>
  <c r="CA143" i="2"/>
  <c r="M143" i="2" s="1"/>
  <c r="CU144" i="2"/>
  <c r="CA144" i="2"/>
  <c r="M144" i="2" s="1"/>
  <c r="CU145" i="2"/>
  <c r="CA145" i="2"/>
  <c r="M145" i="2" s="1"/>
  <c r="CU146" i="2"/>
  <c r="CA146" i="2"/>
  <c r="M146" i="2" s="1"/>
  <c r="CU147" i="2"/>
  <c r="CA147" i="2"/>
  <c r="M147" i="2" s="1"/>
  <c r="CU148" i="2"/>
  <c r="CA148" i="2"/>
  <c r="M148" i="2" s="1"/>
  <c r="A51" i="3"/>
  <c r="E6" i="29" s="1"/>
  <c r="CG12" i="3"/>
  <c r="CF12" i="3"/>
  <c r="CB12" i="3"/>
  <c r="CA12" i="3"/>
  <c r="AI12" i="3" s="1"/>
  <c r="CG13" i="3"/>
  <c r="CF13" i="3"/>
  <c r="CB13" i="3"/>
  <c r="CA13" i="3"/>
  <c r="AI13" i="3" s="1"/>
  <c r="CG14" i="3"/>
  <c r="CF14" i="3"/>
  <c r="CB14" i="3"/>
  <c r="CA14" i="3"/>
  <c r="AI14" i="3" s="1"/>
  <c r="CG15" i="3"/>
  <c r="CF15" i="3"/>
  <c r="CB15" i="3"/>
  <c r="CA15" i="3"/>
  <c r="AI15" i="3" s="1"/>
  <c r="CG16" i="3"/>
  <c r="CF16" i="3"/>
  <c r="CB16" i="3"/>
  <c r="CA16" i="3"/>
  <c r="AI16" i="3" s="1"/>
  <c r="CG17" i="3"/>
  <c r="CF17" i="3"/>
  <c r="CB17" i="3"/>
  <c r="CA17" i="3"/>
  <c r="AI17" i="3" s="1"/>
  <c r="CG21" i="3"/>
  <c r="CB21" i="3"/>
  <c r="CH21" i="3"/>
  <c r="CC21" i="3"/>
  <c r="CG22" i="3"/>
  <c r="CF22" i="3"/>
  <c r="CB22" i="3"/>
  <c r="CA22" i="3"/>
  <c r="AI22" i="3" s="1"/>
  <c r="CG23" i="3"/>
  <c r="CF23" i="3"/>
  <c r="CB23" i="3"/>
  <c r="CA23" i="3"/>
  <c r="AI23" i="3" s="1"/>
  <c r="CG24" i="3"/>
  <c r="CF24" i="3"/>
  <c r="CB24" i="3"/>
  <c r="CA24" i="3"/>
  <c r="AI24" i="3" s="1"/>
  <c r="CG25" i="3"/>
  <c r="CF25" i="3"/>
  <c r="CB25" i="3"/>
  <c r="CA25" i="3"/>
  <c r="AI25" i="3" s="1"/>
  <c r="CG29" i="3"/>
  <c r="CF29" i="3"/>
  <c r="CB29" i="3"/>
  <c r="CA29" i="3"/>
  <c r="AI29" i="3" s="1"/>
  <c r="CG30" i="3"/>
  <c r="CF30" i="3"/>
  <c r="CB30" i="3"/>
  <c r="CA30" i="3"/>
  <c r="AI30" i="3" s="1"/>
  <c r="CG34" i="3"/>
  <c r="CF34" i="3"/>
  <c r="CB34" i="3"/>
  <c r="CA34" i="3"/>
  <c r="AI34" i="3" s="1"/>
  <c r="CG35" i="3"/>
  <c r="CF35" i="3"/>
  <c r="CB35" i="3"/>
  <c r="CA35" i="3"/>
  <c r="AI35" i="3" s="1"/>
  <c r="CL20" i="4"/>
  <c r="CK20" i="4"/>
  <c r="CB20" i="4"/>
  <c r="CA20" i="4"/>
  <c r="T20" i="4" s="1"/>
  <c r="CL21" i="4"/>
  <c r="CK21" i="4"/>
  <c r="CB21" i="4"/>
  <c r="CA21" i="4"/>
  <c r="T21" i="4" s="1"/>
  <c r="CL22" i="4"/>
  <c r="CK22" i="4"/>
  <c r="CB22" i="4"/>
  <c r="CA22" i="4"/>
  <c r="T22" i="4" s="1"/>
  <c r="CL23" i="4"/>
  <c r="CK23" i="4"/>
  <c r="CB23" i="4"/>
  <c r="CA23" i="4"/>
  <c r="T23" i="4" s="1"/>
  <c r="CL24" i="4"/>
  <c r="CK24" i="4"/>
  <c r="CB24" i="4"/>
  <c r="CA24" i="4"/>
  <c r="T24" i="4" s="1"/>
  <c r="CL25" i="4"/>
  <c r="CK25" i="4"/>
  <c r="CB25" i="4"/>
  <c r="CA25" i="4"/>
  <c r="T25" i="4" s="1"/>
  <c r="CL26" i="4"/>
  <c r="CK26" i="4"/>
  <c r="CB26" i="4"/>
  <c r="CA26" i="4"/>
  <c r="T26" i="4" s="1"/>
  <c r="CL27" i="4"/>
  <c r="CK27" i="4"/>
  <c r="CB27" i="4"/>
  <c r="CA27" i="4"/>
  <c r="T27" i="4" s="1"/>
  <c r="CL28" i="4"/>
  <c r="CK28" i="4"/>
  <c r="CB28" i="4"/>
  <c r="CA28" i="4"/>
  <c r="T28" i="4" s="1"/>
  <c r="CL29" i="4"/>
  <c r="CK29" i="4"/>
  <c r="CB29" i="4"/>
  <c r="CA29" i="4"/>
  <c r="T29" i="4" s="1"/>
  <c r="CL30" i="4"/>
  <c r="CK30" i="4"/>
  <c r="CB30" i="4"/>
  <c r="CA30" i="4"/>
  <c r="T30" i="4" s="1"/>
  <c r="CL31" i="4"/>
  <c r="CK31" i="4"/>
  <c r="CB31" i="4"/>
  <c r="CA31" i="4"/>
  <c r="T31" i="4" s="1"/>
  <c r="CL32" i="4"/>
  <c r="CK32" i="4"/>
  <c r="CB32" i="4"/>
  <c r="CA32" i="4"/>
  <c r="T32" i="4" s="1"/>
  <c r="CL33" i="4"/>
  <c r="CK33" i="4"/>
  <c r="CB33" i="4"/>
  <c r="CA33" i="4"/>
  <c r="T33" i="4" s="1"/>
  <c r="CL34" i="4"/>
  <c r="CK34" i="4"/>
  <c r="CB34" i="4"/>
  <c r="CA34" i="4"/>
  <c r="T34" i="4" s="1"/>
  <c r="CL35" i="4"/>
  <c r="CK35" i="4"/>
  <c r="CB35" i="4"/>
  <c r="CA35" i="4"/>
  <c r="T35" i="4" s="1"/>
  <c r="CL36" i="4"/>
  <c r="CK36" i="4"/>
  <c r="CB36" i="4"/>
  <c r="CA36" i="4"/>
  <c r="T36" i="4" s="1"/>
  <c r="CL37" i="4"/>
  <c r="CK37" i="4"/>
  <c r="CB37" i="4"/>
  <c r="CA37" i="4"/>
  <c r="T37" i="4" s="1"/>
  <c r="CL38" i="4"/>
  <c r="CK38" i="4"/>
  <c r="CB38" i="4"/>
  <c r="CA38" i="4"/>
  <c r="T38" i="4" s="1"/>
  <c r="CL39" i="4"/>
  <c r="CK39" i="4"/>
  <c r="CB39" i="4"/>
  <c r="CA39" i="4"/>
  <c r="T39" i="4" s="1"/>
  <c r="CL40" i="4"/>
  <c r="CK40" i="4"/>
  <c r="CB40" i="4"/>
  <c r="CA40" i="4"/>
  <c r="T40" i="4" s="1"/>
  <c r="CL41" i="4"/>
  <c r="CK41" i="4"/>
  <c r="CB41" i="4"/>
  <c r="CA41" i="4"/>
  <c r="T41" i="4" s="1"/>
  <c r="CL46" i="4"/>
  <c r="CK46" i="4"/>
  <c r="CB46" i="4"/>
  <c r="CA46" i="4"/>
  <c r="S46" i="4" s="1"/>
  <c r="CL47" i="4"/>
  <c r="CK47" i="4"/>
  <c r="CB47" i="4"/>
  <c r="CA47" i="4"/>
  <c r="S47" i="4" s="1"/>
  <c r="CL48" i="4"/>
  <c r="CK48" i="4"/>
  <c r="CB48" i="4"/>
  <c r="CA48" i="4"/>
  <c r="S48" i="4" s="1"/>
  <c r="CL49" i="4"/>
  <c r="CK49" i="4"/>
  <c r="CB49" i="4"/>
  <c r="CA49" i="4"/>
  <c r="S49" i="4" s="1"/>
  <c r="CL55" i="4"/>
  <c r="CK55" i="4"/>
  <c r="CB55" i="4"/>
  <c r="CA55" i="4"/>
  <c r="K55" i="4" s="1"/>
  <c r="CL56" i="4"/>
  <c r="CK56" i="4"/>
  <c r="CB56" i="4"/>
  <c r="CA56" i="4"/>
  <c r="K56" i="4" s="1"/>
  <c r="CL57" i="4"/>
  <c r="CK57" i="4"/>
  <c r="CB57" i="4"/>
  <c r="CA57" i="4"/>
  <c r="K57" i="4" s="1"/>
  <c r="CL61" i="4"/>
  <c r="CK61" i="4"/>
  <c r="CB61" i="4"/>
  <c r="CA61" i="4"/>
  <c r="M61" i="4" s="1"/>
  <c r="CL62" i="4"/>
  <c r="CK62" i="4"/>
  <c r="CB62" i="4"/>
  <c r="CA62" i="4"/>
  <c r="M62" i="4" s="1"/>
  <c r="CL63" i="4"/>
  <c r="CK63" i="4"/>
  <c r="CB63" i="4"/>
  <c r="CA63" i="4"/>
  <c r="M63" i="4" s="1"/>
  <c r="CL64" i="4"/>
  <c r="CK64" i="4"/>
  <c r="CB64" i="4"/>
  <c r="CA64" i="4"/>
  <c r="CL65" i="4"/>
  <c r="CK65" i="4"/>
  <c r="CB65" i="4"/>
  <c r="CA65" i="4"/>
  <c r="M65" i="4" s="1"/>
  <c r="CL66" i="4"/>
  <c r="CK66" i="4"/>
  <c r="CB66" i="4"/>
  <c r="CA66" i="4"/>
  <c r="M66" i="4" s="1"/>
  <c r="CL67" i="4"/>
  <c r="CK67" i="4"/>
  <c r="CB67" i="4"/>
  <c r="CA67" i="4"/>
  <c r="M67" i="4" s="1"/>
  <c r="CL72" i="4"/>
  <c r="CK72" i="4"/>
  <c r="CB72" i="4"/>
  <c r="CA72" i="4"/>
  <c r="CL73" i="4"/>
  <c r="CK73" i="4"/>
  <c r="CB73" i="4"/>
  <c r="CA73" i="4"/>
  <c r="CL74" i="4"/>
  <c r="CK74" i="4"/>
  <c r="CB74" i="4"/>
  <c r="CA74" i="4"/>
  <c r="CL112" i="4"/>
  <c r="CK112" i="4"/>
  <c r="CB112" i="4"/>
  <c r="CA112" i="4"/>
  <c r="X112" i="4" s="1"/>
  <c r="CL113" i="4"/>
  <c r="CK113" i="4"/>
  <c r="CB113" i="4"/>
  <c r="CA113" i="4"/>
  <c r="X113" i="4" s="1"/>
  <c r="CL114" i="4"/>
  <c r="CK114" i="4"/>
  <c r="CB114" i="4"/>
  <c r="CA114" i="4"/>
  <c r="X114" i="4" s="1"/>
  <c r="CL116" i="4"/>
  <c r="CK116" i="4"/>
  <c r="CB116" i="4"/>
  <c r="CA116" i="4"/>
  <c r="X116" i="4" s="1"/>
  <c r="CL117" i="4"/>
  <c r="CK117" i="4"/>
  <c r="CB117" i="4"/>
  <c r="CA117" i="4"/>
  <c r="X117" i="4" s="1"/>
  <c r="C152" i="4"/>
  <c r="CL122" i="4"/>
  <c r="CK122" i="4"/>
  <c r="CB122" i="4"/>
  <c r="CA122" i="4"/>
  <c r="AD122" i="4" s="1"/>
  <c r="CL123" i="4"/>
  <c r="CK123" i="4"/>
  <c r="CB123" i="4"/>
  <c r="CA123" i="4"/>
  <c r="AD123" i="4" s="1"/>
  <c r="CL124" i="4"/>
  <c r="CK124" i="4"/>
  <c r="CB124" i="4"/>
  <c r="CA124" i="4"/>
  <c r="AD124" i="4" s="1"/>
  <c r="CL125" i="4"/>
  <c r="CK125" i="4"/>
  <c r="CB125" i="4"/>
  <c r="CA125" i="4"/>
  <c r="AD125" i="4" s="1"/>
  <c r="CL126" i="4"/>
  <c r="CK126" i="4"/>
  <c r="CB126" i="4"/>
  <c r="CA126" i="4"/>
  <c r="AD126" i="4" s="1"/>
  <c r="CL127" i="4"/>
  <c r="CK127" i="4"/>
  <c r="CB127" i="4"/>
  <c r="CA127" i="4"/>
  <c r="AD127" i="4" s="1"/>
  <c r="CL128" i="4"/>
  <c r="CK128" i="4"/>
  <c r="CB128" i="4"/>
  <c r="CA128" i="4"/>
  <c r="AD128" i="4" s="1"/>
  <c r="CL129" i="4"/>
  <c r="CK129" i="4"/>
  <c r="CB129" i="4"/>
  <c r="CA129" i="4"/>
  <c r="AD129" i="4" s="1"/>
  <c r="CL130" i="4"/>
  <c r="CK130" i="4"/>
  <c r="CB130" i="4"/>
  <c r="CA130" i="4"/>
  <c r="AD130" i="4" s="1"/>
  <c r="CL131" i="4"/>
  <c r="CK131" i="4"/>
  <c r="CB131" i="4"/>
  <c r="CA131" i="4"/>
  <c r="AD131" i="4" s="1"/>
  <c r="CL132" i="4"/>
  <c r="CK132" i="4"/>
  <c r="CB132" i="4"/>
  <c r="CA132" i="4"/>
  <c r="AD132" i="4" s="1"/>
  <c r="CL133" i="4"/>
  <c r="CK133" i="4"/>
  <c r="CB133" i="4"/>
  <c r="CA133" i="4"/>
  <c r="AD133" i="4" s="1"/>
  <c r="CL134" i="4"/>
  <c r="CK134" i="4"/>
  <c r="CB134" i="4"/>
  <c r="CA134" i="4"/>
  <c r="AD134" i="4" s="1"/>
  <c r="CL135" i="4"/>
  <c r="CK135" i="4"/>
  <c r="CB135" i="4"/>
  <c r="CA135" i="4"/>
  <c r="AD135" i="4" s="1"/>
  <c r="CL136" i="4"/>
  <c r="CK136" i="4"/>
  <c r="CB136" i="4"/>
  <c r="CA136" i="4"/>
  <c r="AD136" i="4" s="1"/>
  <c r="CL137" i="4"/>
  <c r="CK137" i="4"/>
  <c r="CB137" i="4"/>
  <c r="CA137" i="4"/>
  <c r="AD137" i="4" s="1"/>
  <c r="CL138" i="4"/>
  <c r="CK138" i="4"/>
  <c r="CB138" i="4"/>
  <c r="CA138" i="4"/>
  <c r="AD138" i="4" s="1"/>
  <c r="CL139" i="4"/>
  <c r="CK139" i="4"/>
  <c r="CB139" i="4"/>
  <c r="CA139" i="4"/>
  <c r="AD139" i="4" s="1"/>
  <c r="CL140" i="4"/>
  <c r="CK140" i="4"/>
  <c r="CB140" i="4"/>
  <c r="CA140" i="4"/>
  <c r="AD140" i="4" s="1"/>
  <c r="CL141" i="4"/>
  <c r="CK141" i="4"/>
  <c r="CB141" i="4"/>
  <c r="CA141" i="4"/>
  <c r="AD141" i="4" s="1"/>
  <c r="CL142" i="4"/>
  <c r="CK142" i="4"/>
  <c r="CB142" i="4"/>
  <c r="CA142" i="4"/>
  <c r="AD142" i="4" s="1"/>
  <c r="CL143" i="4"/>
  <c r="CK143" i="4"/>
  <c r="CB143" i="4"/>
  <c r="CA143" i="4"/>
  <c r="AD143" i="4" s="1"/>
  <c r="CL144" i="4"/>
  <c r="CK144" i="4"/>
  <c r="CB144" i="4"/>
  <c r="CA144" i="4"/>
  <c r="AD144" i="4" s="1"/>
  <c r="CL145" i="4"/>
  <c r="CK145" i="4"/>
  <c r="CB145" i="4"/>
  <c r="CA145" i="4"/>
  <c r="AD145" i="4" s="1"/>
  <c r="CL146" i="4"/>
  <c r="CK146" i="4"/>
  <c r="CB146" i="4"/>
  <c r="CA146" i="4"/>
  <c r="AD146" i="4" s="1"/>
  <c r="CL147" i="4"/>
  <c r="CK147" i="4"/>
  <c r="CB147" i="4"/>
  <c r="CA147" i="4"/>
  <c r="AD147" i="4" s="1"/>
  <c r="CL148" i="4"/>
  <c r="CK148" i="4"/>
  <c r="CB148" i="4"/>
  <c r="CA148" i="4"/>
  <c r="AD148" i="4" s="1"/>
  <c r="CL149" i="4"/>
  <c r="CK149" i="4"/>
  <c r="CB149" i="4"/>
  <c r="CA149" i="4"/>
  <c r="AD149" i="4" s="1"/>
  <c r="CL150" i="4"/>
  <c r="CK150" i="4"/>
  <c r="CB150" i="4"/>
  <c r="CA150" i="4"/>
  <c r="CL151" i="4"/>
  <c r="CK151" i="4"/>
  <c r="CB151" i="4"/>
  <c r="CA151" i="4"/>
  <c r="CP199" i="4"/>
  <c r="CO199" i="4"/>
  <c r="CN199" i="4"/>
  <c r="CM199" i="4"/>
  <c r="CL199" i="4"/>
  <c r="CK199" i="4"/>
  <c r="CF199" i="4"/>
  <c r="CE199" i="4"/>
  <c r="CD199" i="4"/>
  <c r="CC199" i="4"/>
  <c r="CB199" i="4"/>
  <c r="CA199" i="4"/>
  <c r="T199" i="4" s="1"/>
  <c r="CP200" i="4"/>
  <c r="CO200" i="4"/>
  <c r="CN200" i="4"/>
  <c r="CM200" i="4"/>
  <c r="CL200" i="4"/>
  <c r="CK200" i="4"/>
  <c r="CF200" i="4"/>
  <c r="CE200" i="4"/>
  <c r="CD200" i="4"/>
  <c r="CC200" i="4"/>
  <c r="CB200" i="4"/>
  <c r="CA200" i="4"/>
  <c r="T200" i="4" s="1"/>
  <c r="CP206" i="4"/>
  <c r="CO206" i="4"/>
  <c r="CF206" i="4"/>
  <c r="CE206" i="4"/>
  <c r="D208" i="4"/>
  <c r="CM206" i="4"/>
  <c r="CK206" i="4"/>
  <c r="CC206" i="4"/>
  <c r="CA206" i="4"/>
  <c r="E208" i="4"/>
  <c r="CN206" i="4"/>
  <c r="CL206" i="4"/>
  <c r="CD206" i="4"/>
  <c r="CB206" i="4"/>
  <c r="CP207" i="4"/>
  <c r="CO207" i="4"/>
  <c r="CF207" i="4"/>
  <c r="CE207" i="4"/>
  <c r="CM207" i="4"/>
  <c r="CK207" i="4"/>
  <c r="CC207" i="4"/>
  <c r="CA207" i="4"/>
  <c r="CN207" i="4"/>
  <c r="CL207" i="4"/>
  <c r="CD207" i="4"/>
  <c r="CB207" i="4"/>
  <c r="CL213" i="4"/>
  <c r="CK213" i="4"/>
  <c r="CB213" i="4"/>
  <c r="CA213" i="4"/>
  <c r="AG213" i="4" s="1"/>
  <c r="CL214" i="4"/>
  <c r="CK214" i="4"/>
  <c r="CB214" i="4"/>
  <c r="CA214" i="4"/>
  <c r="AG214" i="4" s="1"/>
  <c r="CL215" i="4"/>
  <c r="CK215" i="4"/>
  <c r="CB215" i="4"/>
  <c r="CA215" i="4"/>
  <c r="AG215" i="4" s="1"/>
  <c r="CK260" i="4"/>
  <c r="CA260" i="4"/>
  <c r="Q260" i="4" s="1"/>
  <c r="CK261" i="4"/>
  <c r="CA261" i="4"/>
  <c r="Q261" i="4" s="1"/>
  <c r="CK262" i="4"/>
  <c r="CA262" i="4"/>
  <c r="Q262" i="4" s="1"/>
  <c r="CR271" i="4"/>
  <c r="CQ271" i="4"/>
  <c r="CN271" i="4"/>
  <c r="CM271" i="4"/>
  <c r="CL271" i="4"/>
  <c r="CK271" i="4"/>
  <c r="CH271" i="4"/>
  <c r="CG271" i="4"/>
  <c r="CD271" i="4"/>
  <c r="CC271" i="4"/>
  <c r="CB271" i="4"/>
  <c r="CA271" i="4"/>
  <c r="CP271" i="4"/>
  <c r="CF271" i="4"/>
  <c r="CO271" i="4"/>
  <c r="CE271" i="4"/>
  <c r="CR272" i="4"/>
  <c r="CQ272" i="4"/>
  <c r="CN272" i="4"/>
  <c r="CM272" i="4"/>
  <c r="CL272" i="4"/>
  <c r="CK272" i="4"/>
  <c r="CH272" i="4"/>
  <c r="CG272" i="4"/>
  <c r="CD272" i="4"/>
  <c r="CC272" i="4"/>
  <c r="CB272" i="4"/>
  <c r="CA272" i="4"/>
  <c r="CP272" i="4"/>
  <c r="CF272" i="4"/>
  <c r="CO272" i="4"/>
  <c r="CE272" i="4"/>
  <c r="CR273" i="4"/>
  <c r="CQ273" i="4"/>
  <c r="CN273" i="4"/>
  <c r="CM273" i="4"/>
  <c r="CL273" i="4"/>
  <c r="CK273" i="4"/>
  <c r="CH273" i="4"/>
  <c r="CG273" i="4"/>
  <c r="CD273" i="4"/>
  <c r="CC273" i="4"/>
  <c r="CB273" i="4"/>
  <c r="CA273" i="4"/>
  <c r="CP273" i="4"/>
  <c r="CF273" i="4"/>
  <c r="CO273" i="4"/>
  <c r="CE273" i="4"/>
  <c r="CR274" i="4"/>
  <c r="CQ274" i="4"/>
  <c r="CN274" i="4"/>
  <c r="CM274" i="4"/>
  <c r="CL274" i="4"/>
  <c r="CK274" i="4"/>
  <c r="CH274" i="4"/>
  <c r="CG274" i="4"/>
  <c r="CD274" i="4"/>
  <c r="CC274" i="4"/>
  <c r="CB274" i="4"/>
  <c r="CA274" i="4"/>
  <c r="CP274" i="4"/>
  <c r="CF274" i="4"/>
  <c r="CO274" i="4"/>
  <c r="CE274" i="4"/>
  <c r="BY13" i="5"/>
  <c r="BX13" i="5"/>
  <c r="BW13" i="5"/>
  <c r="BV13" i="5"/>
  <c r="BU13" i="5"/>
  <c r="BS13" i="5"/>
  <c r="BR13" i="5"/>
  <c r="BQ13" i="5"/>
  <c r="BP13" i="5"/>
  <c r="BO13" i="5"/>
  <c r="AT13" i="5" s="1"/>
  <c r="BY14" i="5"/>
  <c r="BX14" i="5"/>
  <c r="BW14" i="5"/>
  <c r="BV14" i="5"/>
  <c r="BU14" i="5"/>
  <c r="BS14" i="5"/>
  <c r="BR14" i="5"/>
  <c r="BQ14" i="5"/>
  <c r="BP14" i="5"/>
  <c r="BO14" i="5"/>
  <c r="AT14" i="5" s="1"/>
  <c r="BY15" i="5"/>
  <c r="BX15" i="5"/>
  <c r="BW15" i="5"/>
  <c r="BV15" i="5"/>
  <c r="BU15" i="5"/>
  <c r="BS15" i="5"/>
  <c r="BR15" i="5"/>
  <c r="BQ15" i="5"/>
  <c r="BP15" i="5"/>
  <c r="BO15" i="5"/>
  <c r="AT15" i="5" s="1"/>
  <c r="BY16" i="5"/>
  <c r="BX16" i="5"/>
  <c r="BW16" i="5"/>
  <c r="BV16" i="5"/>
  <c r="BU16" i="5"/>
  <c r="BS16" i="5"/>
  <c r="BR16" i="5"/>
  <c r="BQ16" i="5"/>
  <c r="BP16" i="5"/>
  <c r="BO16" i="5"/>
  <c r="AT16" i="5" s="1"/>
  <c r="BY17" i="5"/>
  <c r="BX17" i="5"/>
  <c r="BW17" i="5"/>
  <c r="BV17" i="5"/>
  <c r="BU17" i="5"/>
  <c r="BS17" i="5"/>
  <c r="BR17" i="5"/>
  <c r="BQ17" i="5"/>
  <c r="BP17" i="5"/>
  <c r="BO17" i="5"/>
  <c r="AT17" i="5" s="1"/>
  <c r="BY18" i="5"/>
  <c r="BX18" i="5"/>
  <c r="BW18" i="5"/>
  <c r="BV18" i="5"/>
  <c r="BU18" i="5"/>
  <c r="BS18" i="5"/>
  <c r="BR18" i="5"/>
  <c r="BQ18" i="5"/>
  <c r="BP18" i="5"/>
  <c r="BO18" i="5"/>
  <c r="AT18" i="5" s="1"/>
  <c r="BX19" i="5"/>
  <c r="BW19" i="5"/>
  <c r="BV19" i="5"/>
  <c r="BU19" i="5"/>
  <c r="BR19" i="5"/>
  <c r="BQ19" i="5"/>
  <c r="BP19" i="5"/>
  <c r="BO19" i="5"/>
  <c r="AT19" i="5" s="1"/>
  <c r="BX20" i="5"/>
  <c r="BW20" i="5"/>
  <c r="BV20" i="5"/>
  <c r="BU20" i="5"/>
  <c r="BR20" i="5"/>
  <c r="BQ20" i="5"/>
  <c r="BP20" i="5"/>
  <c r="BO20" i="5"/>
  <c r="AT20" i="5" s="1"/>
  <c r="BX21" i="5"/>
  <c r="BW21" i="5"/>
  <c r="BV21" i="5"/>
  <c r="BU21" i="5"/>
  <c r="BR21" i="5"/>
  <c r="BQ21" i="5"/>
  <c r="BP21" i="5"/>
  <c r="BO21" i="5"/>
  <c r="AT21" i="5" s="1"/>
  <c r="BX22" i="5"/>
  <c r="BW22" i="5"/>
  <c r="BV22" i="5"/>
  <c r="BU22" i="5"/>
  <c r="BR22" i="5"/>
  <c r="BQ22" i="5"/>
  <c r="BP22" i="5"/>
  <c r="BO22" i="5"/>
  <c r="AT22" i="5" s="1"/>
  <c r="BX23" i="5"/>
  <c r="BW23" i="5"/>
  <c r="BV23" i="5"/>
  <c r="BU23" i="5"/>
  <c r="BR23" i="5"/>
  <c r="BQ23" i="5"/>
  <c r="BP23" i="5"/>
  <c r="BO23" i="5"/>
  <c r="AT23" i="5" s="1"/>
  <c r="BX24" i="5"/>
  <c r="BW24" i="5"/>
  <c r="BV24" i="5"/>
  <c r="BU24" i="5"/>
  <c r="BR24" i="5"/>
  <c r="BQ24" i="5"/>
  <c r="BP24" i="5"/>
  <c r="BO24" i="5"/>
  <c r="AT24" i="5" s="1"/>
  <c r="BX25" i="5"/>
  <c r="BW25" i="5"/>
  <c r="BV25" i="5"/>
  <c r="BU25" i="5"/>
  <c r="BR25" i="5"/>
  <c r="BQ25" i="5"/>
  <c r="BP25" i="5"/>
  <c r="BO25" i="5"/>
  <c r="AT25" i="5" s="1"/>
  <c r="BY26" i="5"/>
  <c r="BX26" i="5"/>
  <c r="BW26" i="5"/>
  <c r="BV26" i="5"/>
  <c r="BU26" i="5"/>
  <c r="BS26" i="5"/>
  <c r="BR26" i="5"/>
  <c r="BQ26" i="5"/>
  <c r="BP26" i="5"/>
  <c r="BO26" i="5"/>
  <c r="AT26" i="5" s="1"/>
  <c r="BY31" i="5"/>
  <c r="BW31" i="5"/>
  <c r="BU31" i="5"/>
  <c r="BS31" i="5"/>
  <c r="BQ31" i="5"/>
  <c r="BP31" i="5"/>
  <c r="BY32" i="5"/>
  <c r="BX32" i="5"/>
  <c r="BW32" i="5"/>
  <c r="BV32" i="5"/>
  <c r="BU32" i="5"/>
  <c r="BS32" i="5"/>
  <c r="BR32" i="5"/>
  <c r="BQ32" i="5"/>
  <c r="BP32" i="5"/>
  <c r="BO32" i="5"/>
  <c r="AT32" i="5" s="1"/>
  <c r="BY33" i="5"/>
  <c r="BX33" i="5"/>
  <c r="BW33" i="5"/>
  <c r="BV33" i="5"/>
  <c r="BU33" i="5"/>
  <c r="BS33" i="5"/>
  <c r="BR33" i="5"/>
  <c r="BQ33" i="5"/>
  <c r="BP33" i="5"/>
  <c r="BO33" i="5"/>
  <c r="AT33" i="5" s="1"/>
  <c r="BY34" i="5"/>
  <c r="BX34" i="5"/>
  <c r="BW34" i="5"/>
  <c r="BV34" i="5"/>
  <c r="BU34" i="5"/>
  <c r="BS34" i="5"/>
  <c r="BR34" i="5"/>
  <c r="BQ34" i="5"/>
  <c r="BP34" i="5"/>
  <c r="BO34" i="5"/>
  <c r="AT34" i="5" s="1"/>
  <c r="BY35" i="5"/>
  <c r="BX35" i="5"/>
  <c r="BW35" i="5"/>
  <c r="BV35" i="5"/>
  <c r="BU35" i="5"/>
  <c r="BS35" i="5"/>
  <c r="BR35" i="5"/>
  <c r="BQ35" i="5"/>
  <c r="BP35" i="5"/>
  <c r="BO35" i="5"/>
  <c r="AT35" i="5" s="1"/>
  <c r="BY36" i="5"/>
  <c r="BX36" i="5"/>
  <c r="BW36" i="5"/>
  <c r="BV36" i="5"/>
  <c r="BU36" i="5"/>
  <c r="BS36" i="5"/>
  <c r="BR36" i="5"/>
  <c r="BQ36" i="5"/>
  <c r="BP36" i="5"/>
  <c r="BO36" i="5"/>
  <c r="AT36" i="5" s="1"/>
  <c r="BY37" i="5"/>
  <c r="BX37" i="5"/>
  <c r="BW37" i="5"/>
  <c r="BV37" i="5"/>
  <c r="BU37" i="5"/>
  <c r="BS37" i="5"/>
  <c r="BR37" i="5"/>
  <c r="BQ37" i="5"/>
  <c r="BP37" i="5"/>
  <c r="BO37" i="5"/>
  <c r="AT37" i="5" s="1"/>
  <c r="BY38" i="5"/>
  <c r="BX38" i="5"/>
  <c r="BW38" i="5"/>
  <c r="BV38" i="5"/>
  <c r="BU38" i="5"/>
  <c r="BS38" i="5"/>
  <c r="BR38" i="5"/>
  <c r="BQ38" i="5"/>
  <c r="BP38" i="5"/>
  <c r="BO38" i="5"/>
  <c r="AT38" i="5" s="1"/>
  <c r="BY39" i="5"/>
  <c r="BX39" i="5"/>
  <c r="BW39" i="5"/>
  <c r="BV39" i="5"/>
  <c r="BU39" i="5"/>
  <c r="BS39" i="5"/>
  <c r="BR39" i="5"/>
  <c r="BQ39" i="5"/>
  <c r="BP39" i="5"/>
  <c r="BO39" i="5"/>
  <c r="BY40" i="5"/>
  <c r="BX40" i="5"/>
  <c r="BW40" i="5"/>
  <c r="BV40" i="5"/>
  <c r="BS40" i="5"/>
  <c r="BR40" i="5"/>
  <c r="BQ40" i="5"/>
  <c r="BP40" i="5"/>
  <c r="BO40" i="5"/>
  <c r="BY41" i="5"/>
  <c r="BX41" i="5"/>
  <c r="BW41" i="5"/>
  <c r="BV41" i="5"/>
  <c r="BU41" i="5"/>
  <c r="BS41" i="5"/>
  <c r="BR41" i="5"/>
  <c r="BQ41" i="5"/>
  <c r="BP41" i="5"/>
  <c r="BO41" i="5"/>
  <c r="BY42" i="5"/>
  <c r="BX42" i="5"/>
  <c r="BW42" i="5"/>
  <c r="BV42" i="5"/>
  <c r="BU42" i="5"/>
  <c r="BS42" i="5"/>
  <c r="BR42" i="5"/>
  <c r="BQ42" i="5"/>
  <c r="BP42" i="5"/>
  <c r="BO42" i="5"/>
  <c r="BY43" i="5"/>
  <c r="BX43" i="5"/>
  <c r="BW43" i="5"/>
  <c r="BV43" i="5"/>
  <c r="BU43" i="5"/>
  <c r="BS43" i="5"/>
  <c r="BR43" i="5"/>
  <c r="BQ43" i="5"/>
  <c r="BP43" i="5"/>
  <c r="BO43" i="5"/>
  <c r="BW44" i="5"/>
  <c r="BV44" i="5"/>
  <c r="BU44" i="5"/>
  <c r="BR44" i="5"/>
  <c r="BQ44" i="5"/>
  <c r="BP44" i="5"/>
  <c r="BO44" i="5"/>
  <c r="BY45" i="5"/>
  <c r="BX45" i="5"/>
  <c r="BW45" i="5"/>
  <c r="BV45" i="5"/>
  <c r="BU45" i="5"/>
  <c r="BS45" i="5"/>
  <c r="BR45" i="5"/>
  <c r="BQ45" i="5"/>
  <c r="BP45" i="5"/>
  <c r="BO45" i="5"/>
  <c r="AT45" i="5" s="1"/>
  <c r="BY46" i="5"/>
  <c r="BX46" i="5"/>
  <c r="BW46" i="5"/>
  <c r="BV46" i="5"/>
  <c r="BU46" i="5"/>
  <c r="BS46" i="5"/>
  <c r="BR46" i="5"/>
  <c r="BQ46" i="5"/>
  <c r="BP46" i="5"/>
  <c r="BO46" i="5"/>
  <c r="BY47" i="5"/>
  <c r="BX47" i="5"/>
  <c r="BW47" i="5"/>
  <c r="BV47" i="5"/>
  <c r="BU47" i="5"/>
  <c r="BS47" i="5"/>
  <c r="BR47" i="5"/>
  <c r="BQ47" i="5"/>
  <c r="BP47" i="5"/>
  <c r="BO47" i="5"/>
  <c r="AT47" i="5" s="1"/>
  <c r="BS48" i="5"/>
  <c r="BW53" i="5"/>
  <c r="BV53" i="5"/>
  <c r="BU53" i="5"/>
  <c r="BQ53" i="5"/>
  <c r="BP53" i="5"/>
  <c r="BO53" i="5"/>
  <c r="AD53" i="5" s="1"/>
  <c r="BW54" i="5"/>
  <c r="BV54" i="5"/>
  <c r="BU54" i="5"/>
  <c r="BQ54" i="5"/>
  <c r="BP54" i="5"/>
  <c r="BO54" i="5"/>
  <c r="AD54" i="5" s="1"/>
  <c r="BV60" i="5"/>
  <c r="BU60" i="5"/>
  <c r="BP60" i="5"/>
  <c r="BO60" i="5"/>
  <c r="Y60" i="5" s="1"/>
  <c r="BV61" i="5"/>
  <c r="BU61" i="5"/>
  <c r="BP61" i="5"/>
  <c r="BO61" i="5"/>
  <c r="Y61" i="5" s="1"/>
  <c r="BV63" i="5"/>
  <c r="BU63" i="5"/>
  <c r="BP63" i="5"/>
  <c r="BO63" i="5"/>
  <c r="Y63" i="5" s="1"/>
  <c r="BV64" i="5"/>
  <c r="BU64" i="5"/>
  <c r="BP64" i="5"/>
  <c r="BO64" i="5"/>
  <c r="Y64" i="5" s="1"/>
  <c r="BY80" i="5"/>
  <c r="BX80" i="5"/>
  <c r="BW80" i="5"/>
  <c r="BS80" i="5"/>
  <c r="BR80" i="5"/>
  <c r="BQ80" i="5"/>
  <c r="BV80" i="5"/>
  <c r="BU80" i="5"/>
  <c r="BP80" i="5"/>
  <c r="BO80" i="5"/>
  <c r="BY81" i="5"/>
  <c r="BX81" i="5"/>
  <c r="BW81" i="5"/>
  <c r="BS81" i="5"/>
  <c r="BR81" i="5"/>
  <c r="BQ81" i="5"/>
  <c r="BV81" i="5"/>
  <c r="BU81" i="5"/>
  <c r="BP81" i="5"/>
  <c r="BO81" i="5"/>
  <c r="BY82" i="5"/>
  <c r="BX82" i="5"/>
  <c r="BW82" i="5"/>
  <c r="BS82" i="5"/>
  <c r="BR82" i="5"/>
  <c r="BQ82" i="5"/>
  <c r="BV82" i="5"/>
  <c r="BU82" i="5"/>
  <c r="BP82" i="5"/>
  <c r="BO82" i="5"/>
  <c r="BY83" i="5"/>
  <c r="BX83" i="5"/>
  <c r="BW83" i="5"/>
  <c r="BS83" i="5"/>
  <c r="BR83" i="5"/>
  <c r="BQ83" i="5"/>
  <c r="BV83" i="5"/>
  <c r="BU83" i="5"/>
  <c r="BP83" i="5"/>
  <c r="BO83" i="5"/>
  <c r="BX135" i="5"/>
  <c r="BW135" i="5"/>
  <c r="BU135" i="5"/>
  <c r="BR135" i="5"/>
  <c r="BQ135" i="5"/>
  <c r="BO135" i="5"/>
  <c r="BV135" i="5"/>
  <c r="BP135" i="5"/>
  <c r="BX136" i="5"/>
  <c r="BW136" i="5"/>
  <c r="BU136" i="5"/>
  <c r="BR136" i="5"/>
  <c r="BQ136" i="5"/>
  <c r="BO136" i="5"/>
  <c r="BV136" i="5"/>
  <c r="BP136" i="5"/>
  <c r="BX137" i="5"/>
  <c r="BW137" i="5"/>
  <c r="BU137" i="5"/>
  <c r="BR137" i="5"/>
  <c r="BQ137" i="5"/>
  <c r="BO137" i="5"/>
  <c r="BV137" i="5"/>
  <c r="BP137" i="5"/>
  <c r="BW141" i="5"/>
  <c r="BV141" i="5"/>
  <c r="BQ141" i="5"/>
  <c r="BP141" i="5"/>
  <c r="L141" i="5" s="1"/>
  <c r="BW142" i="5"/>
  <c r="BV142" i="5"/>
  <c r="BQ142" i="5"/>
  <c r="BP142" i="5"/>
  <c r="L142" i="5" s="1"/>
  <c r="BW143" i="5"/>
  <c r="BV143" i="5"/>
  <c r="BQ143" i="5"/>
  <c r="BP143" i="5"/>
  <c r="L143" i="5" s="1"/>
  <c r="BW144" i="5"/>
  <c r="BV144" i="5"/>
  <c r="BU144" i="5"/>
  <c r="BQ144" i="5"/>
  <c r="BP144" i="5"/>
  <c r="BO144" i="5"/>
  <c r="L144" i="5" s="1"/>
  <c r="BW145" i="5"/>
  <c r="BV145" i="5"/>
  <c r="BQ145" i="5"/>
  <c r="BP145" i="5"/>
  <c r="L145" i="5" s="1"/>
  <c r="BW146" i="5"/>
  <c r="BV146" i="5"/>
  <c r="BU146" i="5"/>
  <c r="BR146" i="5"/>
  <c r="BQ146" i="5"/>
  <c r="BP146" i="5"/>
  <c r="BO146" i="5"/>
  <c r="L146" i="5" s="1"/>
  <c r="BW147" i="5"/>
  <c r="BV147" i="5"/>
  <c r="BU147" i="5"/>
  <c r="BQ147" i="5"/>
  <c r="BP147" i="5"/>
  <c r="BO147" i="5"/>
  <c r="L147" i="5" s="1"/>
  <c r="BW148" i="5"/>
  <c r="BV148" i="5"/>
  <c r="BU148" i="5"/>
  <c r="BQ148" i="5"/>
  <c r="BP148" i="5"/>
  <c r="BO148" i="5"/>
  <c r="L148" i="5" s="1"/>
  <c r="BW149" i="5"/>
  <c r="BV149" i="5"/>
  <c r="BU149" i="5"/>
  <c r="BQ149" i="5"/>
  <c r="BP149" i="5"/>
  <c r="BO149" i="5"/>
  <c r="L149" i="5" s="1"/>
  <c r="BV154" i="5"/>
  <c r="BU154" i="5"/>
  <c r="BP154" i="5"/>
  <c r="BO154" i="5"/>
  <c r="AP154" i="5" s="1"/>
  <c r="BV155" i="5"/>
  <c r="BU155" i="5"/>
  <c r="BP155" i="5"/>
  <c r="BO155" i="5"/>
  <c r="AP155" i="5" s="1"/>
  <c r="BV156" i="5"/>
  <c r="BU156" i="5"/>
  <c r="BP156" i="5"/>
  <c r="BO156" i="5"/>
  <c r="AP156" i="5" s="1"/>
  <c r="BV157" i="5"/>
  <c r="BU157" i="5"/>
  <c r="BP157" i="5"/>
  <c r="BO157" i="5"/>
  <c r="AP157" i="5" s="1"/>
  <c r="BV158" i="5"/>
  <c r="BU158" i="5"/>
  <c r="BP158" i="5"/>
  <c r="BO158" i="5"/>
  <c r="AP158" i="5" s="1"/>
  <c r="BV159" i="5"/>
  <c r="BU159" i="5"/>
  <c r="BP159" i="5"/>
  <c r="BO159" i="5"/>
  <c r="AP159" i="5" s="1"/>
  <c r="BV160" i="5"/>
  <c r="BU160" i="5"/>
  <c r="BP160" i="5"/>
  <c r="BO160" i="5"/>
  <c r="AP160" i="5" s="1"/>
  <c r="BV161" i="5"/>
  <c r="BU161" i="5"/>
  <c r="BP161" i="5"/>
  <c r="BO161" i="5"/>
  <c r="AP161" i="5" s="1"/>
  <c r="BV162" i="5"/>
  <c r="BU162" i="5"/>
  <c r="BP162" i="5"/>
  <c r="BO162" i="5"/>
  <c r="AP162" i="5" s="1"/>
  <c r="BV163" i="5"/>
  <c r="BU163" i="5"/>
  <c r="BP163" i="5"/>
  <c r="BO163" i="5"/>
  <c r="AP163" i="5" s="1"/>
  <c r="BV164" i="5"/>
  <c r="BU164" i="5"/>
  <c r="BP164" i="5"/>
  <c r="BO164" i="5"/>
  <c r="AP164" i="5" s="1"/>
  <c r="BV165" i="5"/>
  <c r="BU165" i="5"/>
  <c r="BP165" i="5"/>
  <c r="BO165" i="5"/>
  <c r="AP165" i="5" s="1"/>
  <c r="BV166" i="5"/>
  <c r="BU166" i="5"/>
  <c r="BP166" i="5"/>
  <c r="BO166" i="5"/>
  <c r="AP166" i="5" s="1"/>
  <c r="BV167" i="5"/>
  <c r="BU167" i="5"/>
  <c r="BP167" i="5"/>
  <c r="BO167" i="5"/>
  <c r="AP167" i="5" s="1"/>
  <c r="BV171" i="5"/>
  <c r="BU171" i="5"/>
  <c r="BP171" i="5"/>
  <c r="BO171" i="5"/>
  <c r="V171" i="5" s="1"/>
  <c r="BV176" i="5"/>
  <c r="BU176" i="5"/>
  <c r="BP176" i="5"/>
  <c r="BO176" i="5"/>
  <c r="AF176" i="5" s="1"/>
  <c r="BV177" i="5"/>
  <c r="BU177" i="5"/>
  <c r="BP177" i="5"/>
  <c r="BO177" i="5"/>
  <c r="AF177" i="5" s="1"/>
  <c r="BV178" i="5"/>
  <c r="BU178" i="5"/>
  <c r="BP178" i="5"/>
  <c r="BO178" i="5"/>
  <c r="AF178" i="5" s="1"/>
  <c r="BV179" i="5"/>
  <c r="BU179" i="5"/>
  <c r="BP179" i="5"/>
  <c r="BO179" i="5"/>
  <c r="AF179" i="5" s="1"/>
  <c r="BV180" i="5"/>
  <c r="BU180" i="5"/>
  <c r="BP180" i="5"/>
  <c r="BO180" i="5"/>
  <c r="AF180" i="5" s="1"/>
  <c r="BV181" i="5"/>
  <c r="BU181" i="5"/>
  <c r="BP181" i="5"/>
  <c r="BO181" i="5"/>
  <c r="AF181" i="5" s="1"/>
  <c r="BV182" i="5"/>
  <c r="BU182" i="5"/>
  <c r="BP182" i="5"/>
  <c r="BO182" i="5"/>
  <c r="AF182" i="5" s="1"/>
  <c r="BV183" i="5"/>
  <c r="BU183" i="5"/>
  <c r="BP183" i="5"/>
  <c r="BO183" i="5"/>
  <c r="AF183" i="5" s="1"/>
  <c r="BW193" i="5"/>
  <c r="BV193" i="5"/>
  <c r="BU193" i="5"/>
  <c r="BQ193" i="5"/>
  <c r="BP193" i="5"/>
  <c r="BO193" i="5"/>
  <c r="I193" i="5" s="1"/>
  <c r="BW194" i="5"/>
  <c r="BV194" i="5"/>
  <c r="BU194" i="5"/>
  <c r="BQ194" i="5"/>
  <c r="BP194" i="5"/>
  <c r="BO194" i="5"/>
  <c r="I194" i="5" s="1"/>
  <c r="BW195" i="5"/>
  <c r="BV195" i="5"/>
  <c r="BU195" i="5"/>
  <c r="BQ195" i="5"/>
  <c r="BP195" i="5"/>
  <c r="BO195" i="5"/>
  <c r="I195" i="5" s="1"/>
  <c r="BW196" i="5"/>
  <c r="BV196" i="5"/>
  <c r="BU196" i="5"/>
  <c r="BQ196" i="5"/>
  <c r="BP196" i="5"/>
  <c r="BO196" i="5"/>
  <c r="I196" i="5" s="1"/>
  <c r="BW197" i="5"/>
  <c r="BV197" i="5"/>
  <c r="BU197" i="5"/>
  <c r="BQ197" i="5"/>
  <c r="BP197" i="5"/>
  <c r="BO197" i="5"/>
  <c r="I197" i="5" s="1"/>
  <c r="BW198" i="5"/>
  <c r="BV198" i="5"/>
  <c r="BU198" i="5"/>
  <c r="BQ198" i="5"/>
  <c r="BP198" i="5"/>
  <c r="BO198" i="5"/>
  <c r="I198" i="5" s="1"/>
  <c r="CV11" i="6"/>
  <c r="CU11" i="6"/>
  <c r="CT11" i="6"/>
  <c r="CS11" i="6"/>
  <c r="CQ11" i="6"/>
  <c r="CP11" i="6"/>
  <c r="CO11" i="6"/>
  <c r="CH11" i="6"/>
  <c r="CG11" i="6"/>
  <c r="CF11" i="6"/>
  <c r="CE11" i="6"/>
  <c r="CD11" i="6"/>
  <c r="CC11" i="6"/>
  <c r="CB11" i="6"/>
  <c r="CA11" i="6"/>
  <c r="Y11" i="6" s="1"/>
  <c r="CV12" i="6"/>
  <c r="CU12" i="6"/>
  <c r="CT12" i="6"/>
  <c r="CS12" i="6"/>
  <c r="CQ12" i="6"/>
  <c r="CP12" i="6"/>
  <c r="CO12" i="6"/>
  <c r="CH12" i="6"/>
  <c r="CG12" i="6"/>
  <c r="CF12" i="6"/>
  <c r="CE12" i="6"/>
  <c r="CD12" i="6"/>
  <c r="CC12" i="6"/>
  <c r="CB12" i="6"/>
  <c r="CA12" i="6"/>
  <c r="Y12" i="6" s="1"/>
  <c r="CV13" i="6"/>
  <c r="CU13" i="6"/>
  <c r="CT13" i="6"/>
  <c r="CS13" i="6"/>
  <c r="CQ13" i="6"/>
  <c r="CP13" i="6"/>
  <c r="CO13" i="6"/>
  <c r="CH13" i="6"/>
  <c r="CG13" i="6"/>
  <c r="CF13" i="6"/>
  <c r="CE13" i="6"/>
  <c r="CD13" i="6"/>
  <c r="CC13" i="6"/>
  <c r="CB13" i="6"/>
  <c r="CA13" i="6"/>
  <c r="Y13" i="6" s="1"/>
  <c r="CV14" i="6"/>
  <c r="CU14" i="6"/>
  <c r="CT14" i="6"/>
  <c r="CS14" i="6"/>
  <c r="CQ14" i="6"/>
  <c r="CP14" i="6"/>
  <c r="CO14" i="6"/>
  <c r="CH14" i="6"/>
  <c r="CG14" i="6"/>
  <c r="CF14" i="6"/>
  <c r="CE14" i="6"/>
  <c r="CD14" i="6"/>
  <c r="CC14" i="6"/>
  <c r="CB14" i="6"/>
  <c r="CA14" i="6"/>
  <c r="Y14" i="6" s="1"/>
  <c r="CY36" i="6"/>
  <c r="CX36" i="6"/>
  <c r="CW36" i="6"/>
  <c r="CV36" i="6"/>
  <c r="CU36" i="6"/>
  <c r="CT36" i="6"/>
  <c r="CQ36" i="6"/>
  <c r="CO36" i="6"/>
  <c r="CK36" i="6"/>
  <c r="CJ36" i="6"/>
  <c r="CI36" i="6"/>
  <c r="CH36" i="6"/>
  <c r="CG36" i="6"/>
  <c r="CF36" i="6"/>
  <c r="CC36" i="6"/>
  <c r="CB36" i="6"/>
  <c r="CA36" i="6"/>
  <c r="AB36" i="6" s="1"/>
  <c r="CY37" i="6"/>
  <c r="CX37" i="6"/>
  <c r="CW37" i="6"/>
  <c r="CV37" i="6"/>
  <c r="CU37" i="6"/>
  <c r="CT37" i="6"/>
  <c r="CQ37" i="6"/>
  <c r="CO37" i="6"/>
  <c r="CK37" i="6"/>
  <c r="CJ37" i="6"/>
  <c r="CI37" i="6"/>
  <c r="CH37" i="6"/>
  <c r="CG37" i="6"/>
  <c r="CF37" i="6"/>
  <c r="CC37" i="6"/>
  <c r="CB37" i="6"/>
  <c r="CA37" i="6"/>
  <c r="AB37" i="6" s="1"/>
  <c r="CY38" i="6"/>
  <c r="CX38" i="6"/>
  <c r="CW38" i="6"/>
  <c r="CV38" i="6"/>
  <c r="CU38" i="6"/>
  <c r="CT38" i="6"/>
  <c r="CQ38" i="6"/>
  <c r="CO38" i="6"/>
  <c r="CK38" i="6"/>
  <c r="CJ38" i="6"/>
  <c r="CI38" i="6"/>
  <c r="CH38" i="6"/>
  <c r="CG38" i="6"/>
  <c r="CF38" i="6"/>
  <c r="CC38" i="6"/>
  <c r="CB38" i="6"/>
  <c r="CA38" i="6"/>
  <c r="AB38" i="6" s="1"/>
  <c r="CY39" i="6"/>
  <c r="CX39" i="6"/>
  <c r="CW39" i="6"/>
  <c r="CV39" i="6"/>
  <c r="CU39" i="6"/>
  <c r="CT39" i="6"/>
  <c r="CQ39" i="6"/>
  <c r="CO39" i="6"/>
  <c r="CK39" i="6"/>
  <c r="CJ39" i="6"/>
  <c r="CI39" i="6"/>
  <c r="CH39" i="6"/>
  <c r="CG39" i="6"/>
  <c r="CF39" i="6"/>
  <c r="CC39" i="6"/>
  <c r="CB39" i="6"/>
  <c r="CA39" i="6"/>
  <c r="AB39" i="6" s="1"/>
  <c r="CY40" i="6"/>
  <c r="CX40" i="6"/>
  <c r="CW40" i="6"/>
  <c r="CV40" i="6"/>
  <c r="CU40" i="6"/>
  <c r="CT40" i="6"/>
  <c r="CQ40" i="6"/>
  <c r="CO40" i="6"/>
  <c r="CK40" i="6"/>
  <c r="CJ40" i="6"/>
  <c r="CI40" i="6"/>
  <c r="CH40" i="6"/>
  <c r="CG40" i="6"/>
  <c r="CF40" i="6"/>
  <c r="CC40" i="6"/>
  <c r="CB40" i="6"/>
  <c r="CA40" i="6"/>
  <c r="AB40" i="6" s="1"/>
  <c r="CY41" i="6"/>
  <c r="CX41" i="6"/>
  <c r="CW41" i="6"/>
  <c r="CV41" i="6"/>
  <c r="CU41" i="6"/>
  <c r="CT41" i="6"/>
  <c r="CQ41" i="6"/>
  <c r="CO41" i="6"/>
  <c r="CK41" i="6"/>
  <c r="CJ41" i="6"/>
  <c r="CI41" i="6"/>
  <c r="CH41" i="6"/>
  <c r="CG41" i="6"/>
  <c r="CF41" i="6"/>
  <c r="CC41" i="6"/>
  <c r="CB41" i="6"/>
  <c r="CA41" i="6"/>
  <c r="AB41" i="6" s="1"/>
  <c r="CY42" i="6"/>
  <c r="CX42" i="6"/>
  <c r="CW42" i="6"/>
  <c r="CV42" i="6"/>
  <c r="CU42" i="6"/>
  <c r="CT42" i="6"/>
  <c r="CQ42" i="6"/>
  <c r="CO42" i="6"/>
  <c r="CK42" i="6"/>
  <c r="CJ42" i="6"/>
  <c r="CI42" i="6"/>
  <c r="CH42" i="6"/>
  <c r="CG42" i="6"/>
  <c r="CF42" i="6"/>
  <c r="CC42" i="6"/>
  <c r="CB42" i="6"/>
  <c r="CA42" i="6"/>
  <c r="AB42" i="6" s="1"/>
  <c r="CY43" i="6"/>
  <c r="CX43" i="6"/>
  <c r="CW43" i="6"/>
  <c r="CV43" i="6"/>
  <c r="CU43" i="6"/>
  <c r="CT43" i="6"/>
  <c r="CQ43" i="6"/>
  <c r="CO43" i="6"/>
  <c r="CK43" i="6"/>
  <c r="CJ43" i="6"/>
  <c r="CI43" i="6"/>
  <c r="CH43" i="6"/>
  <c r="CG43" i="6"/>
  <c r="CF43" i="6"/>
  <c r="CC43" i="6"/>
  <c r="CB43" i="6"/>
  <c r="CA43" i="6"/>
  <c r="AB43" i="6" s="1"/>
  <c r="CY44" i="6"/>
  <c r="CX44" i="6"/>
  <c r="CW44" i="6"/>
  <c r="CV44" i="6"/>
  <c r="CU44" i="6"/>
  <c r="CT44" i="6"/>
  <c r="CQ44" i="6"/>
  <c r="CO44" i="6"/>
  <c r="CK44" i="6"/>
  <c r="CJ44" i="6"/>
  <c r="CI44" i="6"/>
  <c r="CH44" i="6"/>
  <c r="CG44" i="6"/>
  <c r="CF44" i="6"/>
  <c r="CC44" i="6"/>
  <c r="CB44" i="6"/>
  <c r="CA44" i="6"/>
  <c r="AB44" i="6" s="1"/>
  <c r="CY45" i="6"/>
  <c r="CX45" i="6"/>
  <c r="CW45" i="6"/>
  <c r="CV45" i="6"/>
  <c r="CU45" i="6"/>
  <c r="CT45" i="6"/>
  <c r="CQ45" i="6"/>
  <c r="CO45" i="6"/>
  <c r="CK45" i="6"/>
  <c r="CJ45" i="6"/>
  <c r="CI45" i="6"/>
  <c r="CH45" i="6"/>
  <c r="CG45" i="6"/>
  <c r="CF45" i="6"/>
  <c r="CC45" i="6"/>
  <c r="CB45" i="6"/>
  <c r="CA45" i="6"/>
  <c r="AB45" i="6" s="1"/>
  <c r="CY46" i="6"/>
  <c r="CX46" i="6"/>
  <c r="CW46" i="6"/>
  <c r="CV46" i="6"/>
  <c r="CU46" i="6"/>
  <c r="CT46" i="6"/>
  <c r="CQ46" i="6"/>
  <c r="CO46" i="6"/>
  <c r="CK46" i="6"/>
  <c r="CJ46" i="6"/>
  <c r="CI46" i="6"/>
  <c r="CH46" i="6"/>
  <c r="CG46" i="6"/>
  <c r="CF46" i="6"/>
  <c r="CC46" i="6"/>
  <c r="CB46" i="6"/>
  <c r="CA46" i="6"/>
  <c r="AB46" i="6" s="1"/>
  <c r="CY47" i="6"/>
  <c r="CX47" i="6"/>
  <c r="CW47" i="6"/>
  <c r="CV47" i="6"/>
  <c r="CU47" i="6"/>
  <c r="CT47" i="6"/>
  <c r="CQ47" i="6"/>
  <c r="CO47" i="6"/>
  <c r="CK47" i="6"/>
  <c r="CJ47" i="6"/>
  <c r="CI47" i="6"/>
  <c r="CH47" i="6"/>
  <c r="CG47" i="6"/>
  <c r="CF47" i="6"/>
  <c r="CC47" i="6"/>
  <c r="CB47" i="6"/>
  <c r="CA47" i="6"/>
  <c r="AB47" i="6" s="1"/>
  <c r="CY48" i="6"/>
  <c r="CX48" i="6"/>
  <c r="CW48" i="6"/>
  <c r="CV48" i="6"/>
  <c r="CU48" i="6"/>
  <c r="CT48" i="6"/>
  <c r="CQ48" i="6"/>
  <c r="CO48" i="6"/>
  <c r="CK48" i="6"/>
  <c r="CJ48" i="6"/>
  <c r="CI48" i="6"/>
  <c r="CH48" i="6"/>
  <c r="CG48" i="6"/>
  <c r="CF48" i="6"/>
  <c r="CC48" i="6"/>
  <c r="CB48" i="6"/>
  <c r="CA48" i="6"/>
  <c r="AB48" i="6" s="1"/>
  <c r="CY49" i="6"/>
  <c r="CX49" i="6"/>
  <c r="CW49" i="6"/>
  <c r="CV49" i="6"/>
  <c r="CU49" i="6"/>
  <c r="CT49" i="6"/>
  <c r="CQ49" i="6"/>
  <c r="CO49" i="6"/>
  <c r="CK49" i="6"/>
  <c r="CJ49" i="6"/>
  <c r="CI49" i="6"/>
  <c r="CH49" i="6"/>
  <c r="CG49" i="6"/>
  <c r="CF49" i="6"/>
  <c r="CC49" i="6"/>
  <c r="CB49" i="6"/>
  <c r="CA49" i="6"/>
  <c r="AB49" i="6" s="1"/>
  <c r="CY50" i="6"/>
  <c r="CX50" i="6"/>
  <c r="CW50" i="6"/>
  <c r="CV50" i="6"/>
  <c r="CU50" i="6"/>
  <c r="CT50" i="6"/>
  <c r="CQ50" i="6"/>
  <c r="CO50" i="6"/>
  <c r="CK50" i="6"/>
  <c r="CJ50" i="6"/>
  <c r="CI50" i="6"/>
  <c r="CH50" i="6"/>
  <c r="CG50" i="6"/>
  <c r="CF50" i="6"/>
  <c r="CC50" i="6"/>
  <c r="CB50" i="6"/>
  <c r="CA50" i="6"/>
  <c r="AB50" i="6" s="1"/>
  <c r="CY51" i="6"/>
  <c r="CX51" i="6"/>
  <c r="CW51" i="6"/>
  <c r="CV51" i="6"/>
  <c r="CU51" i="6"/>
  <c r="CT51" i="6"/>
  <c r="CQ51" i="6"/>
  <c r="CO51" i="6"/>
  <c r="CK51" i="6"/>
  <c r="CJ51" i="6"/>
  <c r="CI51" i="6"/>
  <c r="CH51" i="6"/>
  <c r="CG51" i="6"/>
  <c r="CF51" i="6"/>
  <c r="CC51" i="6"/>
  <c r="CB51" i="6"/>
  <c r="CA51" i="6"/>
  <c r="AB51" i="6" s="1"/>
  <c r="CV55" i="6"/>
  <c r="CU55" i="6"/>
  <c r="CT55" i="6"/>
  <c r="CS55" i="6"/>
  <c r="CP55" i="6"/>
  <c r="CO55" i="6"/>
  <c r="CH55" i="6"/>
  <c r="CG55" i="6"/>
  <c r="CF55" i="6"/>
  <c r="CE55" i="6"/>
  <c r="CB55" i="6"/>
  <c r="CA55" i="6"/>
  <c r="Y55" i="6" s="1"/>
  <c r="CV56" i="6"/>
  <c r="CU56" i="6"/>
  <c r="CT56" i="6"/>
  <c r="CS56" i="6"/>
  <c r="CP56" i="6"/>
  <c r="CO56" i="6"/>
  <c r="CH56" i="6"/>
  <c r="CG56" i="6"/>
  <c r="CF56" i="6"/>
  <c r="CE56" i="6"/>
  <c r="CB56" i="6"/>
  <c r="CA56" i="6"/>
  <c r="Y56" i="6" s="1"/>
  <c r="CV57" i="6"/>
  <c r="CU57" i="6"/>
  <c r="CT57" i="6"/>
  <c r="CS57" i="6"/>
  <c r="CP57" i="6"/>
  <c r="CO57" i="6"/>
  <c r="CH57" i="6"/>
  <c r="CG57" i="6"/>
  <c r="CF57" i="6"/>
  <c r="CE57" i="6"/>
  <c r="CB57" i="6"/>
  <c r="CA57" i="6"/>
  <c r="Y57" i="6" s="1"/>
  <c r="CV58" i="6"/>
  <c r="CU58" i="6"/>
  <c r="CT58" i="6"/>
  <c r="CS58" i="6"/>
  <c r="CP58" i="6"/>
  <c r="CO58" i="6"/>
  <c r="CH58" i="6"/>
  <c r="CG58" i="6"/>
  <c r="CF58" i="6"/>
  <c r="CE58" i="6"/>
  <c r="CB58" i="6"/>
  <c r="CA58" i="6"/>
  <c r="Y58" i="6" s="1"/>
  <c r="CV59" i="6"/>
  <c r="CU59" i="6"/>
  <c r="CT59" i="6"/>
  <c r="CS59" i="6"/>
  <c r="CP59" i="6"/>
  <c r="CO59" i="6"/>
  <c r="CH59" i="6"/>
  <c r="CG59" i="6"/>
  <c r="CF59" i="6"/>
  <c r="CE59" i="6"/>
  <c r="CB59" i="6"/>
  <c r="CA59" i="6"/>
  <c r="Y59" i="6" s="1"/>
  <c r="CP64" i="6"/>
  <c r="CO64" i="6"/>
  <c r="CB64" i="6"/>
  <c r="CA64" i="6"/>
  <c r="S64" i="6" s="1"/>
  <c r="CP65" i="6"/>
  <c r="CO65" i="6"/>
  <c r="CB65" i="6"/>
  <c r="CA65" i="6"/>
  <c r="S65" i="6" s="1"/>
  <c r="CP66" i="6"/>
  <c r="CO66" i="6"/>
  <c r="CB66" i="6"/>
  <c r="CA66" i="6"/>
  <c r="S66" i="6" s="1"/>
  <c r="CP67" i="6"/>
  <c r="CO67" i="6"/>
  <c r="CB67" i="6"/>
  <c r="CA67" i="6"/>
  <c r="S67" i="6" s="1"/>
  <c r="CP68" i="6"/>
  <c r="CO68" i="6"/>
  <c r="CB68" i="6"/>
  <c r="CA68" i="6"/>
  <c r="S68" i="6" s="1"/>
  <c r="CP69" i="6"/>
  <c r="CO69" i="6"/>
  <c r="CB69" i="6"/>
  <c r="CA69" i="6"/>
  <c r="S69" i="6" s="1"/>
  <c r="CP70" i="6"/>
  <c r="CO70" i="6"/>
  <c r="CB70" i="6"/>
  <c r="CA70" i="6"/>
  <c r="S70" i="6" s="1"/>
  <c r="CP71" i="6"/>
  <c r="CO71" i="6"/>
  <c r="CB71" i="6"/>
  <c r="CA71" i="6"/>
  <c r="S71" i="6" s="1"/>
  <c r="CP72" i="6"/>
  <c r="CO72" i="6"/>
  <c r="CB72" i="6"/>
  <c r="CA72" i="6"/>
  <c r="S72" i="6" s="1"/>
  <c r="CP73" i="6"/>
  <c r="CO73" i="6"/>
  <c r="CB73" i="6"/>
  <c r="CA73" i="6"/>
  <c r="S73" i="6" s="1"/>
  <c r="CP74" i="6"/>
  <c r="CO74" i="6"/>
  <c r="CB74" i="6"/>
  <c r="CA74" i="6"/>
  <c r="S74" i="6" s="1"/>
  <c r="CP75" i="6"/>
  <c r="CO75" i="6"/>
  <c r="CB75" i="6"/>
  <c r="CA75" i="6"/>
  <c r="S75" i="6" s="1"/>
  <c r="CP76" i="6"/>
  <c r="CO76" i="6"/>
  <c r="CB76" i="6"/>
  <c r="CA76" i="6"/>
  <c r="S76" i="6" s="1"/>
  <c r="CP77" i="6"/>
  <c r="CO77" i="6"/>
  <c r="CB77" i="6"/>
  <c r="CA77" i="6"/>
  <c r="S77" i="6" s="1"/>
  <c r="CP78" i="6"/>
  <c r="CO78" i="6"/>
  <c r="CB78" i="6"/>
  <c r="CA78" i="6"/>
  <c r="S78" i="6" s="1"/>
  <c r="CP79" i="6"/>
  <c r="CO79" i="6"/>
  <c r="CB79" i="6"/>
  <c r="CA79" i="6"/>
  <c r="S79" i="6" s="1"/>
  <c r="CP80" i="6"/>
  <c r="CO80" i="6"/>
  <c r="CB80" i="6"/>
  <c r="CA80" i="6"/>
  <c r="S80" i="6" s="1"/>
  <c r="CP81" i="6"/>
  <c r="CO81" i="6"/>
  <c r="CB81" i="6"/>
  <c r="CA81" i="6"/>
  <c r="S81" i="6" s="1"/>
  <c r="CP82" i="6"/>
  <c r="CO82" i="6"/>
  <c r="CB82" i="6"/>
  <c r="CA82" i="6"/>
  <c r="S82" i="6" s="1"/>
  <c r="CP83" i="6"/>
  <c r="CO83" i="6"/>
  <c r="CB83" i="6"/>
  <c r="CA83" i="6"/>
  <c r="S83" i="6" s="1"/>
  <c r="CP89" i="6"/>
  <c r="CO89" i="6"/>
  <c r="CB89" i="6"/>
  <c r="CA89" i="6"/>
  <c r="CQ95" i="6"/>
  <c r="CP95" i="6"/>
  <c r="CO95" i="6"/>
  <c r="CC95" i="6"/>
  <c r="CB95" i="6"/>
  <c r="CA95" i="6"/>
  <c r="CQ96" i="6"/>
  <c r="CP96" i="6"/>
  <c r="CO96" i="6"/>
  <c r="CC96" i="6"/>
  <c r="CB96" i="6"/>
  <c r="CA96" i="6"/>
  <c r="CQ97" i="6"/>
  <c r="CP97" i="6"/>
  <c r="CO97" i="6"/>
  <c r="CC97" i="6"/>
  <c r="CB97" i="6"/>
  <c r="CA97" i="6"/>
  <c r="CQ98" i="6"/>
  <c r="CP98" i="6"/>
  <c r="CO98" i="6"/>
  <c r="CC98" i="6"/>
  <c r="CB98" i="6"/>
  <c r="CA98" i="6"/>
  <c r="AX98" i="6" s="1"/>
  <c r="CW103" i="6"/>
  <c r="CV103" i="6"/>
  <c r="CU103" i="6"/>
  <c r="CI103" i="6"/>
  <c r="CH103" i="6"/>
  <c r="CG103" i="6"/>
  <c r="AM103" i="6" s="1"/>
  <c r="CW104" i="6"/>
  <c r="CV104" i="6"/>
  <c r="CU104" i="6"/>
  <c r="CI104" i="6"/>
  <c r="CH104" i="6"/>
  <c r="CG104" i="6"/>
  <c r="AM104" i="6" s="1"/>
  <c r="CW105" i="6"/>
  <c r="CV105" i="6"/>
  <c r="CU105" i="6"/>
  <c r="CI105" i="6"/>
  <c r="CH105" i="6"/>
  <c r="CG105" i="6"/>
  <c r="AM105" i="6" s="1"/>
  <c r="CW106" i="6"/>
  <c r="CV106" i="6"/>
  <c r="CU106" i="6"/>
  <c r="CI106" i="6"/>
  <c r="CH106" i="6"/>
  <c r="CG106" i="6"/>
  <c r="AM106" i="6" s="1"/>
  <c r="CP119" i="6"/>
  <c r="CO119" i="6"/>
  <c r="CB119" i="6"/>
  <c r="CA119" i="6"/>
  <c r="AJ119" i="6" s="1"/>
  <c r="CP120" i="6"/>
  <c r="CO120" i="6"/>
  <c r="CB120" i="6"/>
  <c r="CA120" i="6"/>
  <c r="AJ120" i="6" s="1"/>
  <c r="CP121" i="6"/>
  <c r="CO121" i="6"/>
  <c r="CB121" i="6"/>
  <c r="CA121" i="6"/>
  <c r="AJ121" i="6" s="1"/>
  <c r="CP122" i="6"/>
  <c r="CO122" i="6"/>
  <c r="CB122" i="6"/>
  <c r="CA122" i="6"/>
  <c r="AJ122" i="6" s="1"/>
  <c r="CP123" i="6"/>
  <c r="CO123" i="6"/>
  <c r="CB123" i="6"/>
  <c r="CA123" i="6"/>
  <c r="AJ123" i="6" s="1"/>
  <c r="CP124" i="6"/>
  <c r="CO124" i="6"/>
  <c r="CB124" i="6"/>
  <c r="CA124" i="6"/>
  <c r="AJ124" i="6" s="1"/>
  <c r="CP125" i="6"/>
  <c r="CO125" i="6"/>
  <c r="CB125" i="6"/>
  <c r="CA125" i="6"/>
  <c r="AJ125" i="6" s="1"/>
  <c r="CP126" i="6"/>
  <c r="CO126" i="6"/>
  <c r="CB126" i="6"/>
  <c r="CA126" i="6"/>
  <c r="AJ126" i="6" s="1"/>
  <c r="CP127" i="6"/>
  <c r="CO127" i="6"/>
  <c r="CB127" i="6"/>
  <c r="CA127" i="6"/>
  <c r="AJ127" i="6" s="1"/>
  <c r="CP128" i="6"/>
  <c r="CO128" i="6"/>
  <c r="CB128" i="6"/>
  <c r="CA128" i="6"/>
  <c r="AJ128" i="6" s="1"/>
  <c r="CQ133" i="6"/>
  <c r="CP133" i="6"/>
  <c r="CO133" i="6"/>
  <c r="CC133" i="6"/>
  <c r="CB133" i="6"/>
  <c r="CA133" i="6"/>
  <c r="CQ134" i="6"/>
  <c r="CP134" i="6"/>
  <c r="CO134" i="6"/>
  <c r="CC134" i="6"/>
  <c r="CB134" i="6"/>
  <c r="CA134" i="6"/>
  <c r="CQ135" i="6"/>
  <c r="CP135" i="6"/>
  <c r="CO135" i="6"/>
  <c r="CC135" i="6"/>
  <c r="CB135" i="6"/>
  <c r="CA135" i="6"/>
  <c r="CQ136" i="6"/>
  <c r="CP136" i="6"/>
  <c r="CO136" i="6"/>
  <c r="CC136" i="6"/>
  <c r="CB136" i="6"/>
  <c r="CA136" i="6"/>
  <c r="CQ137" i="6"/>
  <c r="CP137" i="6"/>
  <c r="CO137" i="6"/>
  <c r="CC137" i="6"/>
  <c r="CB137" i="6"/>
  <c r="CA137" i="6"/>
  <c r="CQ138" i="6"/>
  <c r="CP138" i="6"/>
  <c r="CO138" i="6"/>
  <c r="CC138" i="6"/>
  <c r="CB138" i="6"/>
  <c r="CA138" i="6"/>
  <c r="CQ139" i="6"/>
  <c r="CP139" i="6"/>
  <c r="CO139" i="6"/>
  <c r="CC139" i="6"/>
  <c r="CB139" i="6"/>
  <c r="CA139" i="6"/>
  <c r="CQ140" i="6"/>
  <c r="CP140" i="6"/>
  <c r="CO140" i="6"/>
  <c r="CC140" i="6"/>
  <c r="CB140" i="6"/>
  <c r="CA140" i="6"/>
  <c r="CQ141" i="6"/>
  <c r="CP141" i="6"/>
  <c r="CO141" i="6"/>
  <c r="CC141" i="6"/>
  <c r="CB141" i="6"/>
  <c r="CA141" i="6"/>
  <c r="CQ146" i="6"/>
  <c r="CP146" i="6"/>
  <c r="CC146" i="6"/>
  <c r="CB146" i="6"/>
  <c r="AS146" i="6" s="1"/>
  <c r="CQ147" i="6"/>
  <c r="CP147" i="6"/>
  <c r="CC147" i="6"/>
  <c r="CB147" i="6"/>
  <c r="AS147" i="6" s="1"/>
  <c r="CQ148" i="6"/>
  <c r="CP148" i="6"/>
  <c r="CC148" i="6"/>
  <c r="CB148" i="6"/>
  <c r="AS148" i="6" s="1"/>
  <c r="CQ149" i="6"/>
  <c r="CP149" i="6"/>
  <c r="CC149" i="6"/>
  <c r="CB149" i="6"/>
  <c r="AS149" i="6" s="1"/>
  <c r="CQ150" i="6"/>
  <c r="CP150" i="6"/>
  <c r="CC150" i="6"/>
  <c r="CB150" i="6"/>
  <c r="AS150" i="6" s="1"/>
  <c r="C157" i="6"/>
  <c r="CP154" i="6"/>
  <c r="CO154" i="6"/>
  <c r="CB154" i="6"/>
  <c r="CA154" i="6"/>
  <c r="P154" i="6" s="1"/>
  <c r="CP155" i="6"/>
  <c r="CO155" i="6"/>
  <c r="CB155" i="6"/>
  <c r="CA155" i="6"/>
  <c r="P155" i="6" s="1"/>
  <c r="CP156" i="6"/>
  <c r="CO156" i="6"/>
  <c r="CB156" i="6"/>
  <c r="CA156" i="6"/>
  <c r="P156" i="6" s="1"/>
  <c r="C162" i="6"/>
  <c r="CP158" i="6"/>
  <c r="CO158" i="6"/>
  <c r="CB158" i="6"/>
  <c r="CA158" i="6"/>
  <c r="P158" i="6" s="1"/>
  <c r="CP159" i="6"/>
  <c r="CO159" i="6"/>
  <c r="CB159" i="6"/>
  <c r="CA159" i="6"/>
  <c r="P159" i="6" s="1"/>
  <c r="CP160" i="6"/>
  <c r="CO160" i="6"/>
  <c r="CB160" i="6"/>
  <c r="CA160" i="6"/>
  <c r="P160" i="6" s="1"/>
  <c r="CP161" i="6"/>
  <c r="CO161" i="6"/>
  <c r="CB161" i="6"/>
  <c r="CA161" i="6"/>
  <c r="P161" i="6" s="1"/>
  <c r="C170" i="6"/>
  <c r="CP167" i="6"/>
  <c r="CO167" i="6"/>
  <c r="CB167" i="6"/>
  <c r="CA167" i="6"/>
  <c r="S167" i="6" s="1"/>
  <c r="CP168" i="6"/>
  <c r="CO168" i="6"/>
  <c r="CB168" i="6"/>
  <c r="CA168" i="6"/>
  <c r="S168" i="6" s="1"/>
  <c r="CP169" i="6"/>
  <c r="CO169" i="6"/>
  <c r="CB169" i="6"/>
  <c r="CA169" i="6"/>
  <c r="S169" i="6" s="1"/>
  <c r="C175" i="6"/>
  <c r="CP171" i="6"/>
  <c r="CO171" i="6"/>
  <c r="CB171" i="6"/>
  <c r="CA171" i="6"/>
  <c r="S171" i="6" s="1"/>
  <c r="CP172" i="6"/>
  <c r="CO172" i="6"/>
  <c r="CB172" i="6"/>
  <c r="CA172" i="6"/>
  <c r="S172" i="6" s="1"/>
  <c r="CP173" i="6"/>
  <c r="CO173" i="6"/>
  <c r="CB173" i="6"/>
  <c r="CA173" i="6"/>
  <c r="S173" i="6" s="1"/>
  <c r="CP174" i="6"/>
  <c r="CO174" i="6"/>
  <c r="CB174" i="6"/>
  <c r="CA174" i="6"/>
  <c r="S174" i="6" s="1"/>
  <c r="C183" i="6"/>
  <c r="CP180" i="6"/>
  <c r="CO180" i="6"/>
  <c r="CB180" i="6"/>
  <c r="CA180" i="6"/>
  <c r="R180" i="6" s="1"/>
  <c r="CP181" i="6"/>
  <c r="CO181" i="6"/>
  <c r="CB181" i="6"/>
  <c r="CA181" i="6"/>
  <c r="R181" i="6" s="1"/>
  <c r="CP182" i="6"/>
  <c r="CO182" i="6"/>
  <c r="CB182" i="6"/>
  <c r="CA182" i="6"/>
  <c r="R182" i="6" s="1"/>
  <c r="CP184" i="6"/>
  <c r="CO184" i="6"/>
  <c r="CB184" i="6"/>
  <c r="CA184" i="6"/>
  <c r="R184" i="6" s="1"/>
  <c r="CP185" i="6"/>
  <c r="CO185" i="6"/>
  <c r="CB185" i="6"/>
  <c r="CA185" i="6"/>
  <c r="R185" i="6" s="1"/>
  <c r="CP186" i="6"/>
  <c r="CO186" i="6"/>
  <c r="CB186" i="6"/>
  <c r="CA186" i="6"/>
  <c r="R186" i="6" s="1"/>
  <c r="CP187" i="6"/>
  <c r="CO187" i="6"/>
  <c r="CB187" i="6"/>
  <c r="CA187" i="6"/>
  <c r="R187" i="6" s="1"/>
  <c r="CY193" i="6"/>
  <c r="CT193" i="6"/>
  <c r="CS193" i="6"/>
  <c r="CK193" i="6"/>
  <c r="CF193" i="6"/>
  <c r="CE193" i="6"/>
  <c r="CX193" i="6"/>
  <c r="CU193" i="6"/>
  <c r="CQ193" i="6"/>
  <c r="CJ193" i="6"/>
  <c r="CG193" i="6"/>
  <c r="CC193" i="6"/>
  <c r="CW193" i="6"/>
  <c r="CV193" i="6"/>
  <c r="CR193" i="6"/>
  <c r="CP193" i="6"/>
  <c r="CO193" i="6"/>
  <c r="CI193" i="6"/>
  <c r="CH193" i="6"/>
  <c r="CD193" i="6"/>
  <c r="CB193" i="6"/>
  <c r="CA193" i="6"/>
  <c r="AY193" i="6" s="1"/>
  <c r="CY195" i="6"/>
  <c r="CT195" i="6"/>
  <c r="CS195" i="6"/>
  <c r="CK195" i="6"/>
  <c r="CF195" i="6"/>
  <c r="CE195" i="6"/>
  <c r="CX195" i="6"/>
  <c r="CU195" i="6"/>
  <c r="CQ195" i="6"/>
  <c r="CJ195" i="6"/>
  <c r="CG195" i="6"/>
  <c r="CC195" i="6"/>
  <c r="CW195" i="6"/>
  <c r="CV195" i="6"/>
  <c r="CR195" i="6"/>
  <c r="CP195" i="6"/>
  <c r="CO195" i="6"/>
  <c r="CI195" i="6"/>
  <c r="CH195" i="6"/>
  <c r="CD195" i="6"/>
  <c r="CB195" i="6"/>
  <c r="CA195" i="6"/>
  <c r="AY195" i="6" s="1"/>
  <c r="CY196" i="6"/>
  <c r="CT196" i="6"/>
  <c r="CS196" i="6"/>
  <c r="CK196" i="6"/>
  <c r="CF196" i="6"/>
  <c r="CE196" i="6"/>
  <c r="CX196" i="6"/>
  <c r="CU196" i="6"/>
  <c r="CQ196" i="6"/>
  <c r="CJ196" i="6"/>
  <c r="CG196" i="6"/>
  <c r="CC196" i="6"/>
  <c r="CW196" i="6"/>
  <c r="CV196" i="6"/>
  <c r="CR196" i="6"/>
  <c r="CP196" i="6"/>
  <c r="CO196" i="6"/>
  <c r="CI196" i="6"/>
  <c r="CH196" i="6"/>
  <c r="CD196" i="6"/>
  <c r="CB196" i="6"/>
  <c r="CA196" i="6"/>
  <c r="AY196" i="6" s="1"/>
  <c r="CY197" i="6"/>
  <c r="CT197" i="6"/>
  <c r="CS197" i="6"/>
  <c r="CK197" i="6"/>
  <c r="CF197" i="6"/>
  <c r="CE197" i="6"/>
  <c r="CX197" i="6"/>
  <c r="CU197" i="6"/>
  <c r="CQ197" i="6"/>
  <c r="CJ197" i="6"/>
  <c r="CG197" i="6"/>
  <c r="CC197" i="6"/>
  <c r="CW197" i="6"/>
  <c r="CV197" i="6"/>
  <c r="CR197" i="6"/>
  <c r="CP197" i="6"/>
  <c r="CO197" i="6"/>
  <c r="CI197" i="6"/>
  <c r="CH197" i="6"/>
  <c r="CD197" i="6"/>
  <c r="CB197" i="6"/>
  <c r="CA197" i="6"/>
  <c r="AY197" i="6" s="1"/>
  <c r="CY198" i="6"/>
  <c r="CT198" i="6"/>
  <c r="CS198" i="6"/>
  <c r="CK198" i="6"/>
  <c r="CF198" i="6"/>
  <c r="CE198" i="6"/>
  <c r="CX198" i="6"/>
  <c r="CU198" i="6"/>
  <c r="CQ198" i="6"/>
  <c r="CJ198" i="6"/>
  <c r="CG198" i="6"/>
  <c r="CC198" i="6"/>
  <c r="CW198" i="6"/>
  <c r="CV198" i="6"/>
  <c r="CR198" i="6"/>
  <c r="CP198" i="6"/>
  <c r="CO198" i="6"/>
  <c r="CI198" i="6"/>
  <c r="CH198" i="6"/>
  <c r="CD198" i="6"/>
  <c r="CB198" i="6"/>
  <c r="CA198" i="6"/>
  <c r="AY198" i="6" s="1"/>
  <c r="CY199" i="6"/>
  <c r="CT199" i="6"/>
  <c r="CS199" i="6"/>
  <c r="CK199" i="6"/>
  <c r="CF199" i="6"/>
  <c r="CE199" i="6"/>
  <c r="CX199" i="6"/>
  <c r="CU199" i="6"/>
  <c r="CQ199" i="6"/>
  <c r="CJ199" i="6"/>
  <c r="CG199" i="6"/>
  <c r="CC199" i="6"/>
  <c r="CW199" i="6"/>
  <c r="CV199" i="6"/>
  <c r="CR199" i="6"/>
  <c r="CP199" i="6"/>
  <c r="CO199" i="6"/>
  <c r="CI199" i="6"/>
  <c r="CH199" i="6"/>
  <c r="CD199" i="6"/>
  <c r="CB199" i="6"/>
  <c r="CA199" i="6"/>
  <c r="AY199" i="6" s="1"/>
  <c r="CY200" i="6"/>
  <c r="CT200" i="6"/>
  <c r="CS200" i="6"/>
  <c r="CK200" i="6"/>
  <c r="CF200" i="6"/>
  <c r="CE200" i="6"/>
  <c r="CX200" i="6"/>
  <c r="CU200" i="6"/>
  <c r="CQ200" i="6"/>
  <c r="CJ200" i="6"/>
  <c r="CG200" i="6"/>
  <c r="CC200" i="6"/>
  <c r="CW200" i="6"/>
  <c r="CV200" i="6"/>
  <c r="CR200" i="6"/>
  <c r="CP200" i="6"/>
  <c r="CO200" i="6"/>
  <c r="CI200" i="6"/>
  <c r="CH200" i="6"/>
  <c r="CD200" i="6"/>
  <c r="CB200" i="6"/>
  <c r="CA200" i="6"/>
  <c r="AY200" i="6" s="1"/>
  <c r="CY201" i="6"/>
  <c r="CT201" i="6"/>
  <c r="CS201" i="6"/>
  <c r="CK201" i="6"/>
  <c r="CF201" i="6"/>
  <c r="CE201" i="6"/>
  <c r="CX201" i="6"/>
  <c r="CU201" i="6"/>
  <c r="CQ201" i="6"/>
  <c r="CJ201" i="6"/>
  <c r="CG201" i="6"/>
  <c r="CC201" i="6"/>
  <c r="CW201" i="6"/>
  <c r="CV201" i="6"/>
  <c r="CR201" i="6"/>
  <c r="CP201" i="6"/>
  <c r="CO201" i="6"/>
  <c r="CI201" i="6"/>
  <c r="CH201" i="6"/>
  <c r="CD201" i="6"/>
  <c r="CB201" i="6"/>
  <c r="CA201" i="6"/>
  <c r="AY201" i="6" s="1"/>
  <c r="CY202" i="6"/>
  <c r="CT202" i="6"/>
  <c r="CS202" i="6"/>
  <c r="CK202" i="6"/>
  <c r="CF202" i="6"/>
  <c r="CE202" i="6"/>
  <c r="CX202" i="6"/>
  <c r="CU202" i="6"/>
  <c r="CQ202" i="6"/>
  <c r="CJ202" i="6"/>
  <c r="CG202" i="6"/>
  <c r="CC202" i="6"/>
  <c r="CW202" i="6"/>
  <c r="CV202" i="6"/>
  <c r="CR202" i="6"/>
  <c r="CP202" i="6"/>
  <c r="CO202" i="6"/>
  <c r="CI202" i="6"/>
  <c r="CH202" i="6"/>
  <c r="CD202" i="6"/>
  <c r="CB202" i="6"/>
  <c r="CA202" i="6"/>
  <c r="AY202" i="6" s="1"/>
  <c r="CY203" i="6"/>
  <c r="CT203" i="6"/>
  <c r="CS203" i="6"/>
  <c r="CK203" i="6"/>
  <c r="CF203" i="6"/>
  <c r="CE203" i="6"/>
  <c r="CX203" i="6"/>
  <c r="CU203" i="6"/>
  <c r="CQ203" i="6"/>
  <c r="CJ203" i="6"/>
  <c r="CG203" i="6"/>
  <c r="CC203" i="6"/>
  <c r="CW203" i="6"/>
  <c r="CV203" i="6"/>
  <c r="CR203" i="6"/>
  <c r="CP203" i="6"/>
  <c r="CO203" i="6"/>
  <c r="CI203" i="6"/>
  <c r="CH203" i="6"/>
  <c r="CD203" i="6"/>
  <c r="CB203" i="6"/>
  <c r="CA203" i="6"/>
  <c r="AY203" i="6" s="1"/>
  <c r="CY204" i="6"/>
  <c r="CT204" i="6"/>
  <c r="CS204" i="6"/>
  <c r="CK204" i="6"/>
  <c r="CF204" i="6"/>
  <c r="CE204" i="6"/>
  <c r="CX204" i="6"/>
  <c r="CU204" i="6"/>
  <c r="CQ204" i="6"/>
  <c r="CJ204" i="6"/>
  <c r="CG204" i="6"/>
  <c r="CC204" i="6"/>
  <c r="CW204" i="6"/>
  <c r="CV204" i="6"/>
  <c r="CR204" i="6"/>
  <c r="CP204" i="6"/>
  <c r="CO204" i="6"/>
  <c r="CI204" i="6"/>
  <c r="CH204" i="6"/>
  <c r="CD204" i="6"/>
  <c r="CB204" i="6"/>
  <c r="CA204" i="6"/>
  <c r="AY204" i="6" s="1"/>
  <c r="CY205" i="6"/>
  <c r="CT205" i="6"/>
  <c r="CS205" i="6"/>
  <c r="CK205" i="6"/>
  <c r="CF205" i="6"/>
  <c r="CE205" i="6"/>
  <c r="CX205" i="6"/>
  <c r="CU205" i="6"/>
  <c r="CQ205" i="6"/>
  <c r="CJ205" i="6"/>
  <c r="CG205" i="6"/>
  <c r="CC205" i="6"/>
  <c r="CW205" i="6"/>
  <c r="CV205" i="6"/>
  <c r="CR205" i="6"/>
  <c r="CP205" i="6"/>
  <c r="CO205" i="6"/>
  <c r="CI205" i="6"/>
  <c r="CH205" i="6"/>
  <c r="CD205" i="6"/>
  <c r="CB205" i="6"/>
  <c r="CA205" i="6"/>
  <c r="AY205" i="6" s="1"/>
  <c r="CY206" i="6"/>
  <c r="CT206" i="6"/>
  <c r="CS206" i="6"/>
  <c r="CK206" i="6"/>
  <c r="CF206" i="6"/>
  <c r="CE206" i="6"/>
  <c r="CX206" i="6"/>
  <c r="CU206" i="6"/>
  <c r="CQ206" i="6"/>
  <c r="CJ206" i="6"/>
  <c r="CG206" i="6"/>
  <c r="CC206" i="6"/>
  <c r="CW206" i="6"/>
  <c r="CV206" i="6"/>
  <c r="CR206" i="6"/>
  <c r="CP206" i="6"/>
  <c r="CO206" i="6"/>
  <c r="CI206" i="6"/>
  <c r="CH206" i="6"/>
  <c r="CD206" i="6"/>
  <c r="CB206" i="6"/>
  <c r="CA206" i="6"/>
  <c r="AY206" i="6" s="1"/>
  <c r="CY207" i="6"/>
  <c r="CT207" i="6"/>
  <c r="CS207" i="6"/>
  <c r="CK207" i="6"/>
  <c r="CF207" i="6"/>
  <c r="CE207" i="6"/>
  <c r="CX207" i="6"/>
  <c r="CU207" i="6"/>
  <c r="CQ207" i="6"/>
  <c r="CJ207" i="6"/>
  <c r="CG207" i="6"/>
  <c r="CC207" i="6"/>
  <c r="CW207" i="6"/>
  <c r="CV207" i="6"/>
  <c r="CR207" i="6"/>
  <c r="CP207" i="6"/>
  <c r="CO207" i="6"/>
  <c r="CI207" i="6"/>
  <c r="CH207" i="6"/>
  <c r="CD207" i="6"/>
  <c r="CB207" i="6"/>
  <c r="CA207" i="6"/>
  <c r="AY207" i="6" s="1"/>
  <c r="CY208" i="6"/>
  <c r="CT208" i="6"/>
  <c r="CS208" i="6"/>
  <c r="CK208" i="6"/>
  <c r="CF208" i="6"/>
  <c r="CE208" i="6"/>
  <c r="CW208" i="6"/>
  <c r="CV208" i="6"/>
  <c r="CR208" i="6"/>
  <c r="CP208" i="6"/>
  <c r="CO208" i="6"/>
  <c r="CI208" i="6"/>
  <c r="CH208" i="6"/>
  <c r="CD208" i="6"/>
  <c r="CB208" i="6"/>
  <c r="CA208" i="6"/>
  <c r="AY208" i="6" s="1"/>
  <c r="CY209" i="6"/>
  <c r="CT209" i="6"/>
  <c r="CS209" i="6"/>
  <c r="CK209" i="6"/>
  <c r="CF209" i="6"/>
  <c r="CE209" i="6"/>
  <c r="CX209" i="6"/>
  <c r="CU209" i="6"/>
  <c r="CQ209" i="6"/>
  <c r="CJ209" i="6"/>
  <c r="CG209" i="6"/>
  <c r="CC209" i="6"/>
  <c r="CW209" i="6"/>
  <c r="CV209" i="6"/>
  <c r="CR209" i="6"/>
  <c r="CP209" i="6"/>
  <c r="CO209" i="6"/>
  <c r="CI209" i="6"/>
  <c r="CH209" i="6"/>
  <c r="CD209" i="6"/>
  <c r="CB209" i="6"/>
  <c r="CA209" i="6"/>
  <c r="AY209" i="6" s="1"/>
  <c r="CY210" i="6"/>
  <c r="CT210" i="6"/>
  <c r="CS210" i="6"/>
  <c r="CK210" i="6"/>
  <c r="CF210" i="6"/>
  <c r="CE210" i="6"/>
  <c r="CX210" i="6"/>
  <c r="CU210" i="6"/>
  <c r="CQ210" i="6"/>
  <c r="CJ210" i="6"/>
  <c r="CG210" i="6"/>
  <c r="CC210" i="6"/>
  <c r="CW210" i="6"/>
  <c r="CV210" i="6"/>
  <c r="CR210" i="6"/>
  <c r="CP210" i="6"/>
  <c r="CO210" i="6"/>
  <c r="CI210" i="6"/>
  <c r="CH210" i="6"/>
  <c r="CD210" i="6"/>
  <c r="CB210" i="6"/>
  <c r="CA210" i="6"/>
  <c r="AY210" i="6" s="1"/>
  <c r="CY211" i="6"/>
  <c r="CT211" i="6"/>
  <c r="CS211" i="6"/>
  <c r="CK211" i="6"/>
  <c r="CF211" i="6"/>
  <c r="CE211" i="6"/>
  <c r="CX211" i="6"/>
  <c r="CU211" i="6"/>
  <c r="CQ211" i="6"/>
  <c r="CJ211" i="6"/>
  <c r="CG211" i="6"/>
  <c r="CC211" i="6"/>
  <c r="CW211" i="6"/>
  <c r="CV211" i="6"/>
  <c r="CR211" i="6"/>
  <c r="CP211" i="6"/>
  <c r="CO211" i="6"/>
  <c r="CI211" i="6"/>
  <c r="CH211" i="6"/>
  <c r="CD211" i="6"/>
  <c r="CB211" i="6"/>
  <c r="CA211" i="6"/>
  <c r="AY211" i="6" s="1"/>
  <c r="CY212" i="6"/>
  <c r="CT212" i="6"/>
  <c r="CS212" i="6"/>
  <c r="CK212" i="6"/>
  <c r="CF212" i="6"/>
  <c r="CE212" i="6"/>
  <c r="CX212" i="6"/>
  <c r="CU212" i="6"/>
  <c r="CQ212" i="6"/>
  <c r="CJ212" i="6"/>
  <c r="CG212" i="6"/>
  <c r="CC212" i="6"/>
  <c r="CW212" i="6"/>
  <c r="CV212" i="6"/>
  <c r="CR212" i="6"/>
  <c r="CP212" i="6"/>
  <c r="CO212" i="6"/>
  <c r="CI212" i="6"/>
  <c r="CH212" i="6"/>
  <c r="CD212" i="6"/>
  <c r="CB212" i="6"/>
  <c r="CA212" i="6"/>
  <c r="AY212" i="6" s="1"/>
  <c r="CY213" i="6"/>
  <c r="CT213" i="6"/>
  <c r="CS213" i="6"/>
  <c r="CK213" i="6"/>
  <c r="CF213" i="6"/>
  <c r="CE213" i="6"/>
  <c r="CX213" i="6"/>
  <c r="CU213" i="6"/>
  <c r="CQ213" i="6"/>
  <c r="CJ213" i="6"/>
  <c r="CG213" i="6"/>
  <c r="CC213" i="6"/>
  <c r="CW213" i="6"/>
  <c r="CV213" i="6"/>
  <c r="CR213" i="6"/>
  <c r="CP213" i="6"/>
  <c r="CO213" i="6"/>
  <c r="CI213" i="6"/>
  <c r="CH213" i="6"/>
  <c r="CD213" i="6"/>
  <c r="CB213" i="6"/>
  <c r="CA213" i="6"/>
  <c r="AY213" i="6" s="1"/>
  <c r="CY214" i="6"/>
  <c r="CT214" i="6"/>
  <c r="CS214" i="6"/>
  <c r="CK214" i="6"/>
  <c r="CF214" i="6"/>
  <c r="CE214" i="6"/>
  <c r="CX214" i="6"/>
  <c r="CU214" i="6"/>
  <c r="CQ214" i="6"/>
  <c r="CJ214" i="6"/>
  <c r="CG214" i="6"/>
  <c r="CC214" i="6"/>
  <c r="CW214" i="6"/>
  <c r="CV214" i="6"/>
  <c r="CR214" i="6"/>
  <c r="CP214" i="6"/>
  <c r="CO214" i="6"/>
  <c r="CI214" i="6"/>
  <c r="CH214" i="6"/>
  <c r="CD214" i="6"/>
  <c r="CB214" i="6"/>
  <c r="CA214" i="6"/>
  <c r="AY214" i="6" s="1"/>
  <c r="CY215" i="6"/>
  <c r="CT215" i="6"/>
  <c r="CS215" i="6"/>
  <c r="CK215" i="6"/>
  <c r="CF215" i="6"/>
  <c r="CE215" i="6"/>
  <c r="CX215" i="6"/>
  <c r="CU215" i="6"/>
  <c r="CQ215" i="6"/>
  <c r="CJ215" i="6"/>
  <c r="CG215" i="6"/>
  <c r="CC215" i="6"/>
  <c r="CW215" i="6"/>
  <c r="CV215" i="6"/>
  <c r="CR215" i="6"/>
  <c r="CP215" i="6"/>
  <c r="CO215" i="6"/>
  <c r="CI215" i="6"/>
  <c r="CH215" i="6"/>
  <c r="CD215" i="6"/>
  <c r="CB215" i="6"/>
  <c r="CA215" i="6"/>
  <c r="AY215" i="6" s="1"/>
  <c r="CY216" i="6"/>
  <c r="CT216" i="6"/>
  <c r="CS216" i="6"/>
  <c r="CK216" i="6"/>
  <c r="CF216" i="6"/>
  <c r="CE216" i="6"/>
  <c r="CX216" i="6"/>
  <c r="CU216" i="6"/>
  <c r="CQ216" i="6"/>
  <c r="CJ216" i="6"/>
  <c r="CG216" i="6"/>
  <c r="CC216" i="6"/>
  <c r="CW216" i="6"/>
  <c r="CV216" i="6"/>
  <c r="CR216" i="6"/>
  <c r="CP216" i="6"/>
  <c r="CO216" i="6"/>
  <c r="CI216" i="6"/>
  <c r="CH216" i="6"/>
  <c r="CD216" i="6"/>
  <c r="CB216" i="6"/>
  <c r="CA216" i="6"/>
  <c r="AY216" i="6" s="1"/>
  <c r="CY217" i="6"/>
  <c r="CT217" i="6"/>
  <c r="CS217" i="6"/>
  <c r="CK217" i="6"/>
  <c r="CF217" i="6"/>
  <c r="CE217" i="6"/>
  <c r="CX217" i="6"/>
  <c r="CU217" i="6"/>
  <c r="CQ217" i="6"/>
  <c r="CJ217" i="6"/>
  <c r="CG217" i="6"/>
  <c r="CC217" i="6"/>
  <c r="CW217" i="6"/>
  <c r="CV217" i="6"/>
  <c r="CR217" i="6"/>
  <c r="CP217" i="6"/>
  <c r="CO217" i="6"/>
  <c r="CI217" i="6"/>
  <c r="CH217" i="6"/>
  <c r="CD217" i="6"/>
  <c r="CB217" i="6"/>
  <c r="CA217" i="6"/>
  <c r="AY217" i="6" s="1"/>
  <c r="CY218" i="6"/>
  <c r="CT218" i="6"/>
  <c r="CS218" i="6"/>
  <c r="CK218" i="6"/>
  <c r="CF218" i="6"/>
  <c r="CE218" i="6"/>
  <c r="CX218" i="6"/>
  <c r="CU218" i="6"/>
  <c r="CQ218" i="6"/>
  <c r="CJ218" i="6"/>
  <c r="CG218" i="6"/>
  <c r="CC218" i="6"/>
  <c r="CW218" i="6"/>
  <c r="CV218" i="6"/>
  <c r="CR218" i="6"/>
  <c r="CO218" i="6"/>
  <c r="CI218" i="6"/>
  <c r="CH218" i="6"/>
  <c r="CD218" i="6"/>
  <c r="CA218" i="6"/>
  <c r="AY218" i="6" s="1"/>
  <c r="CY219" i="6"/>
  <c r="CT219" i="6"/>
  <c r="CS219" i="6"/>
  <c r="CK219" i="6"/>
  <c r="CF219" i="6"/>
  <c r="CE219" i="6"/>
  <c r="CX219" i="6"/>
  <c r="CU219" i="6"/>
  <c r="CQ219" i="6"/>
  <c r="CJ219" i="6"/>
  <c r="CG219" i="6"/>
  <c r="CC219" i="6"/>
  <c r="CW219" i="6"/>
  <c r="CV219" i="6"/>
  <c r="CR219" i="6"/>
  <c r="CO219" i="6"/>
  <c r="CI219" i="6"/>
  <c r="CH219" i="6"/>
  <c r="CD219" i="6"/>
  <c r="CA219" i="6"/>
  <c r="AY219" i="6" s="1"/>
  <c r="CY220" i="6"/>
  <c r="CT220" i="6"/>
  <c r="CS220" i="6"/>
  <c r="CK220" i="6"/>
  <c r="CF220" i="6"/>
  <c r="CE220" i="6"/>
  <c r="CX220" i="6"/>
  <c r="CU220" i="6"/>
  <c r="CQ220" i="6"/>
  <c r="CJ220" i="6"/>
  <c r="CG220" i="6"/>
  <c r="CC220" i="6"/>
  <c r="CW220" i="6"/>
  <c r="CV220" i="6"/>
  <c r="CR220" i="6"/>
  <c r="CO220" i="6"/>
  <c r="CI220" i="6"/>
  <c r="CH220" i="6"/>
  <c r="CD220" i="6"/>
  <c r="CA220" i="6"/>
  <c r="AY220" i="6" s="1"/>
  <c r="CY221" i="6"/>
  <c r="CT221" i="6"/>
  <c r="CS221" i="6"/>
  <c r="CK221" i="6"/>
  <c r="CF221" i="6"/>
  <c r="CE221" i="6"/>
  <c r="CX221" i="6"/>
  <c r="CU221" i="6"/>
  <c r="CQ221" i="6"/>
  <c r="CJ221" i="6"/>
  <c r="CG221" i="6"/>
  <c r="CC221" i="6"/>
  <c r="CW221" i="6"/>
  <c r="CV221" i="6"/>
  <c r="CR221" i="6"/>
  <c r="CO221" i="6"/>
  <c r="CI221" i="6"/>
  <c r="CH221" i="6"/>
  <c r="CD221" i="6"/>
  <c r="CA221" i="6"/>
  <c r="AY221" i="6" s="1"/>
  <c r="CY222" i="6"/>
  <c r="CT222" i="6"/>
  <c r="CS222" i="6"/>
  <c r="CK222" i="6"/>
  <c r="CF222" i="6"/>
  <c r="CE222" i="6"/>
  <c r="CX222" i="6"/>
  <c r="CU222" i="6"/>
  <c r="CQ222" i="6"/>
  <c r="CJ222" i="6"/>
  <c r="CG222" i="6"/>
  <c r="CC222" i="6"/>
  <c r="CW222" i="6"/>
  <c r="CV222" i="6"/>
  <c r="CR222" i="6"/>
  <c r="CP222" i="6"/>
  <c r="CO222" i="6"/>
  <c r="CI222" i="6"/>
  <c r="CH222" i="6"/>
  <c r="CD222" i="6"/>
  <c r="CB222" i="6"/>
  <c r="CA222" i="6"/>
  <c r="AY222" i="6" s="1"/>
  <c r="CY223" i="6"/>
  <c r="CT223" i="6"/>
  <c r="CS223" i="6"/>
  <c r="CK223" i="6"/>
  <c r="CF223" i="6"/>
  <c r="CE223" i="6"/>
  <c r="CX223" i="6"/>
  <c r="CU223" i="6"/>
  <c r="CQ223" i="6"/>
  <c r="CJ223" i="6"/>
  <c r="CG223" i="6"/>
  <c r="CC223" i="6"/>
  <c r="CW223" i="6"/>
  <c r="CV223" i="6"/>
  <c r="CR223" i="6"/>
  <c r="CP223" i="6"/>
  <c r="CO223" i="6"/>
  <c r="CI223" i="6"/>
  <c r="CH223" i="6"/>
  <c r="CD223" i="6"/>
  <c r="CB223" i="6"/>
  <c r="CA223" i="6"/>
  <c r="AY223" i="6" s="1"/>
  <c r="CY224" i="6"/>
  <c r="CT224" i="6"/>
  <c r="CS224" i="6"/>
  <c r="CK224" i="6"/>
  <c r="CF224" i="6"/>
  <c r="CE224" i="6"/>
  <c r="CX224" i="6"/>
  <c r="CU224" i="6"/>
  <c r="CQ224" i="6"/>
  <c r="CJ224" i="6"/>
  <c r="CG224" i="6"/>
  <c r="CC224" i="6"/>
  <c r="CW224" i="6"/>
  <c r="CV224" i="6"/>
  <c r="CR224" i="6"/>
  <c r="CP224" i="6"/>
  <c r="CO224" i="6"/>
  <c r="CI224" i="6"/>
  <c r="CH224" i="6"/>
  <c r="CD224" i="6"/>
  <c r="CB224" i="6"/>
  <c r="CA224" i="6"/>
  <c r="AY224" i="6" s="1"/>
  <c r="CY225" i="6"/>
  <c r="CT225" i="6"/>
  <c r="CS225" i="6"/>
  <c r="CK225" i="6"/>
  <c r="CF225" i="6"/>
  <c r="CE225" i="6"/>
  <c r="CX225" i="6"/>
  <c r="CU225" i="6"/>
  <c r="CQ225" i="6"/>
  <c r="CJ225" i="6"/>
  <c r="CG225" i="6"/>
  <c r="CC225" i="6"/>
  <c r="CW225" i="6"/>
  <c r="CV225" i="6"/>
  <c r="CR225" i="6"/>
  <c r="CP225" i="6"/>
  <c r="CO225" i="6"/>
  <c r="CI225" i="6"/>
  <c r="CH225" i="6"/>
  <c r="CD225" i="6"/>
  <c r="CB225" i="6"/>
  <c r="CA225" i="6"/>
  <c r="AY225" i="6" s="1"/>
  <c r="CY226" i="6"/>
  <c r="CT226" i="6"/>
  <c r="CS226" i="6"/>
  <c r="CK226" i="6"/>
  <c r="CF226" i="6"/>
  <c r="CE226" i="6"/>
  <c r="CX226" i="6"/>
  <c r="CU226" i="6"/>
  <c r="CQ226" i="6"/>
  <c r="CJ226" i="6"/>
  <c r="CG226" i="6"/>
  <c r="CC226" i="6"/>
  <c r="CW226" i="6"/>
  <c r="CV226" i="6"/>
  <c r="CR226" i="6"/>
  <c r="CP226" i="6"/>
  <c r="CO226" i="6"/>
  <c r="CI226" i="6"/>
  <c r="CH226" i="6"/>
  <c r="CD226" i="6"/>
  <c r="CB226" i="6"/>
  <c r="CA226" i="6"/>
  <c r="AY226" i="6" s="1"/>
  <c r="CX227" i="6"/>
  <c r="CU227" i="6"/>
  <c r="CQ227" i="6"/>
  <c r="CJ227" i="6"/>
  <c r="CG227" i="6"/>
  <c r="CC227" i="6"/>
  <c r="CW227" i="6"/>
  <c r="CV227" i="6"/>
  <c r="CR227" i="6"/>
  <c r="CI227" i="6"/>
  <c r="CH227" i="6"/>
  <c r="CD227" i="6"/>
  <c r="CX228" i="6"/>
  <c r="CU228" i="6"/>
  <c r="CQ228" i="6"/>
  <c r="CJ228" i="6"/>
  <c r="CG228" i="6"/>
  <c r="CC228" i="6"/>
  <c r="CW228" i="6"/>
  <c r="CV228" i="6"/>
  <c r="CR228" i="6"/>
  <c r="CI228" i="6"/>
  <c r="CH228" i="6"/>
  <c r="CD228" i="6"/>
  <c r="CX229" i="6"/>
  <c r="CU229" i="6"/>
  <c r="CQ229" i="6"/>
  <c r="CJ229" i="6"/>
  <c r="CG229" i="6"/>
  <c r="CC229" i="6"/>
  <c r="CW229" i="6"/>
  <c r="CV229" i="6"/>
  <c r="CR229" i="6"/>
  <c r="CI229" i="6"/>
  <c r="CH229" i="6"/>
  <c r="CD229" i="6"/>
  <c r="CY230" i="6"/>
  <c r="CT230" i="6"/>
  <c r="CS230" i="6"/>
  <c r="CK230" i="6"/>
  <c r="CF230" i="6"/>
  <c r="CE230" i="6"/>
  <c r="CX230" i="6"/>
  <c r="CU230" i="6"/>
  <c r="CQ230" i="6"/>
  <c r="CJ230" i="6"/>
  <c r="CG230" i="6"/>
  <c r="CC230" i="6"/>
  <c r="CW230" i="6"/>
  <c r="CV230" i="6"/>
  <c r="CR230" i="6"/>
  <c r="CP230" i="6"/>
  <c r="CO230" i="6"/>
  <c r="CI230" i="6"/>
  <c r="CH230" i="6"/>
  <c r="CD230" i="6"/>
  <c r="CB230" i="6"/>
  <c r="CA230" i="6"/>
  <c r="AY230" i="6" s="1"/>
  <c r="CY231" i="6"/>
  <c r="CT231" i="6"/>
  <c r="CS231" i="6"/>
  <c r="CK231" i="6"/>
  <c r="CF231" i="6"/>
  <c r="CE231" i="6"/>
  <c r="CX231" i="6"/>
  <c r="CU231" i="6"/>
  <c r="CQ231" i="6"/>
  <c r="CJ231" i="6"/>
  <c r="CG231" i="6"/>
  <c r="CC231" i="6"/>
  <c r="CW231" i="6"/>
  <c r="CV231" i="6"/>
  <c r="CR231" i="6"/>
  <c r="CP231" i="6"/>
  <c r="CO231" i="6"/>
  <c r="CI231" i="6"/>
  <c r="CH231" i="6"/>
  <c r="CD231" i="6"/>
  <c r="CB231" i="6"/>
  <c r="CA231" i="6"/>
  <c r="AY231" i="6" s="1"/>
  <c r="CY232" i="6"/>
  <c r="CT232" i="6"/>
  <c r="CS232" i="6"/>
  <c r="CK232" i="6"/>
  <c r="CF232" i="6"/>
  <c r="CE232" i="6"/>
  <c r="CX232" i="6"/>
  <c r="CU232" i="6"/>
  <c r="CQ232" i="6"/>
  <c r="CJ232" i="6"/>
  <c r="CG232" i="6"/>
  <c r="CC232" i="6"/>
  <c r="CW232" i="6"/>
  <c r="CV232" i="6"/>
  <c r="CR232" i="6"/>
  <c r="CP232" i="6"/>
  <c r="CO232" i="6"/>
  <c r="CI232" i="6"/>
  <c r="CH232" i="6"/>
  <c r="CD232" i="6"/>
  <c r="CB232" i="6"/>
  <c r="CA232" i="6"/>
  <c r="AY232" i="6" s="1"/>
  <c r="CY233" i="6"/>
  <c r="CT233" i="6"/>
  <c r="CS233" i="6"/>
  <c r="CK233" i="6"/>
  <c r="CF233" i="6"/>
  <c r="CE233" i="6"/>
  <c r="CX233" i="6"/>
  <c r="CU233" i="6"/>
  <c r="CQ233" i="6"/>
  <c r="CJ233" i="6"/>
  <c r="CG233" i="6"/>
  <c r="CC233" i="6"/>
  <c r="CW233" i="6"/>
  <c r="CV233" i="6"/>
  <c r="CR233" i="6"/>
  <c r="CP233" i="6"/>
  <c r="CO233" i="6"/>
  <c r="CI233" i="6"/>
  <c r="CH233" i="6"/>
  <c r="CD233" i="6"/>
  <c r="CB233" i="6"/>
  <c r="CA233" i="6"/>
  <c r="AY233" i="6" s="1"/>
  <c r="CY234" i="6"/>
  <c r="CT234" i="6"/>
  <c r="CS234" i="6"/>
  <c r="CK234" i="6"/>
  <c r="CF234" i="6"/>
  <c r="CE234" i="6"/>
  <c r="CX234" i="6"/>
  <c r="CU234" i="6"/>
  <c r="CQ234" i="6"/>
  <c r="CJ234" i="6"/>
  <c r="CG234" i="6"/>
  <c r="CC234" i="6"/>
  <c r="CW234" i="6"/>
  <c r="CV234" i="6"/>
  <c r="CR234" i="6"/>
  <c r="CP234" i="6"/>
  <c r="CO234" i="6"/>
  <c r="CI234" i="6"/>
  <c r="CH234" i="6"/>
  <c r="CD234" i="6"/>
  <c r="CB234" i="6"/>
  <c r="CA234" i="6"/>
  <c r="AY234" i="6" s="1"/>
  <c r="CY235" i="6"/>
  <c r="CT235" i="6"/>
  <c r="CS235" i="6"/>
  <c r="CK235" i="6"/>
  <c r="CF235" i="6"/>
  <c r="CE235" i="6"/>
  <c r="CX235" i="6"/>
  <c r="CU235" i="6"/>
  <c r="CQ235" i="6"/>
  <c r="CJ235" i="6"/>
  <c r="CG235" i="6"/>
  <c r="CC235" i="6"/>
  <c r="CW235" i="6"/>
  <c r="CV235" i="6"/>
  <c r="CR235" i="6"/>
  <c r="CP235" i="6"/>
  <c r="CO235" i="6"/>
  <c r="CI235" i="6"/>
  <c r="CH235" i="6"/>
  <c r="CD235" i="6"/>
  <c r="CB235" i="6"/>
  <c r="CA235" i="6"/>
  <c r="AY235" i="6" s="1"/>
  <c r="CY236" i="6"/>
  <c r="CT236" i="6"/>
  <c r="CS236" i="6"/>
  <c r="CK236" i="6"/>
  <c r="CF236" i="6"/>
  <c r="CE236" i="6"/>
  <c r="CX236" i="6"/>
  <c r="CU236" i="6"/>
  <c r="CQ236" i="6"/>
  <c r="CJ236" i="6"/>
  <c r="CG236" i="6"/>
  <c r="CC236" i="6"/>
  <c r="CW236" i="6"/>
  <c r="CV236" i="6"/>
  <c r="CR236" i="6"/>
  <c r="CP236" i="6"/>
  <c r="CO236" i="6"/>
  <c r="CI236" i="6"/>
  <c r="CH236" i="6"/>
  <c r="CD236" i="6"/>
  <c r="CB236" i="6"/>
  <c r="CA236" i="6"/>
  <c r="AY236" i="6" s="1"/>
  <c r="CY237" i="6"/>
  <c r="CT237" i="6"/>
  <c r="CS237" i="6"/>
  <c r="CK237" i="6"/>
  <c r="CF237" i="6"/>
  <c r="CE237" i="6"/>
  <c r="CX237" i="6"/>
  <c r="CU237" i="6"/>
  <c r="CQ237" i="6"/>
  <c r="CJ237" i="6"/>
  <c r="CG237" i="6"/>
  <c r="CC237" i="6"/>
  <c r="CW237" i="6"/>
  <c r="CV237" i="6"/>
  <c r="CR237" i="6"/>
  <c r="CP237" i="6"/>
  <c r="CO237" i="6"/>
  <c r="CI237" i="6"/>
  <c r="CH237" i="6"/>
  <c r="CD237" i="6"/>
  <c r="CB237" i="6"/>
  <c r="CA237" i="6"/>
  <c r="AY237" i="6" s="1"/>
  <c r="CY238" i="6"/>
  <c r="CT238" i="6"/>
  <c r="CS238" i="6"/>
  <c r="CK238" i="6"/>
  <c r="CF238" i="6"/>
  <c r="CE238" i="6"/>
  <c r="CX238" i="6"/>
  <c r="CU238" i="6"/>
  <c r="CQ238" i="6"/>
  <c r="CJ238" i="6"/>
  <c r="CG238" i="6"/>
  <c r="CC238" i="6"/>
  <c r="CW238" i="6"/>
  <c r="CV238" i="6"/>
  <c r="CR238" i="6"/>
  <c r="CP238" i="6"/>
  <c r="CO238" i="6"/>
  <c r="CI238" i="6"/>
  <c r="CH238" i="6"/>
  <c r="CD238" i="6"/>
  <c r="CB238" i="6"/>
  <c r="CA238" i="6"/>
  <c r="AY238" i="6" s="1"/>
  <c r="CY239" i="6"/>
  <c r="CT239" i="6"/>
  <c r="CS239" i="6"/>
  <c r="CK239" i="6"/>
  <c r="CF239" i="6"/>
  <c r="CE239" i="6"/>
  <c r="CX239" i="6"/>
  <c r="CU239" i="6"/>
  <c r="CQ239" i="6"/>
  <c r="CJ239" i="6"/>
  <c r="CG239" i="6"/>
  <c r="CC239" i="6"/>
  <c r="CW239" i="6"/>
  <c r="CV239" i="6"/>
  <c r="CR239" i="6"/>
  <c r="CP239" i="6"/>
  <c r="CO239" i="6"/>
  <c r="CI239" i="6"/>
  <c r="CH239" i="6"/>
  <c r="CD239" i="6"/>
  <c r="CB239" i="6"/>
  <c r="CA239" i="6"/>
  <c r="AY239" i="6" s="1"/>
  <c r="CY240" i="6"/>
  <c r="CT240" i="6"/>
  <c r="CS240" i="6"/>
  <c r="CK240" i="6"/>
  <c r="CF240" i="6"/>
  <c r="CE240" i="6"/>
  <c r="CX240" i="6"/>
  <c r="CU240" i="6"/>
  <c r="CQ240" i="6"/>
  <c r="CJ240" i="6"/>
  <c r="CG240" i="6"/>
  <c r="CC240" i="6"/>
  <c r="CW240" i="6"/>
  <c r="CV240" i="6"/>
  <c r="CR240" i="6"/>
  <c r="CP240" i="6"/>
  <c r="CO240" i="6"/>
  <c r="CI240" i="6"/>
  <c r="CH240" i="6"/>
  <c r="CD240" i="6"/>
  <c r="CB240" i="6"/>
  <c r="CA240" i="6"/>
  <c r="AY240" i="6" s="1"/>
  <c r="CY241" i="6"/>
  <c r="CT241" i="6"/>
  <c r="CS241" i="6"/>
  <c r="CK241" i="6"/>
  <c r="CF241" i="6"/>
  <c r="CE241" i="6"/>
  <c r="CX241" i="6"/>
  <c r="CU241" i="6"/>
  <c r="CQ241" i="6"/>
  <c r="CJ241" i="6"/>
  <c r="CG241" i="6"/>
  <c r="CC241" i="6"/>
  <c r="CW241" i="6"/>
  <c r="CV241" i="6"/>
  <c r="CR241" i="6"/>
  <c r="CP241" i="6"/>
  <c r="CO241" i="6"/>
  <c r="CI241" i="6"/>
  <c r="CH241" i="6"/>
  <c r="CD241" i="6"/>
  <c r="CB241" i="6"/>
  <c r="CA241" i="6"/>
  <c r="AY241" i="6" s="1"/>
  <c r="CW245" i="6"/>
  <c r="CV245" i="6"/>
  <c r="CU245" i="6"/>
  <c r="CT245" i="6"/>
  <c r="CI245" i="6"/>
  <c r="CH245" i="6"/>
  <c r="CG245" i="6"/>
  <c r="CF245" i="6"/>
  <c r="CR245" i="6"/>
  <c r="CD245" i="6"/>
  <c r="CS245" i="6"/>
  <c r="CQ245" i="6"/>
  <c r="CP245" i="6"/>
  <c r="CE245" i="6"/>
  <c r="CC245" i="6"/>
  <c r="CB245" i="6"/>
  <c r="AY245" i="6" s="1"/>
  <c r="CW247" i="6"/>
  <c r="CV247" i="6"/>
  <c r="CU247" i="6"/>
  <c r="CT247" i="6"/>
  <c r="CI247" i="6"/>
  <c r="CH247" i="6"/>
  <c r="CG247" i="6"/>
  <c r="CF247" i="6"/>
  <c r="CR247" i="6"/>
  <c r="CD247" i="6"/>
  <c r="CS247" i="6"/>
  <c r="CQ247" i="6"/>
  <c r="CP247" i="6"/>
  <c r="CE247" i="6"/>
  <c r="CC247" i="6"/>
  <c r="CB247" i="6"/>
  <c r="AY247" i="6" s="1"/>
  <c r="CW248" i="6"/>
  <c r="CV248" i="6"/>
  <c r="CU248" i="6"/>
  <c r="CT248" i="6"/>
  <c r="CI248" i="6"/>
  <c r="CH248" i="6"/>
  <c r="CG248" i="6"/>
  <c r="CF248" i="6"/>
  <c r="CR248" i="6"/>
  <c r="CD248" i="6"/>
  <c r="CS248" i="6"/>
  <c r="CQ248" i="6"/>
  <c r="CP248" i="6"/>
  <c r="CE248" i="6"/>
  <c r="CC248" i="6"/>
  <c r="CB248" i="6"/>
  <c r="AY248" i="6" s="1"/>
  <c r="CW249" i="6"/>
  <c r="CV249" i="6"/>
  <c r="CU249" i="6"/>
  <c r="CT249" i="6"/>
  <c r="CI249" i="6"/>
  <c r="CH249" i="6"/>
  <c r="CG249" i="6"/>
  <c r="CF249" i="6"/>
  <c r="CR249" i="6"/>
  <c r="CD249" i="6"/>
  <c r="CS249" i="6"/>
  <c r="CQ249" i="6"/>
  <c r="CP249" i="6"/>
  <c r="CE249" i="6"/>
  <c r="CC249" i="6"/>
  <c r="CB249" i="6"/>
  <c r="AY249" i="6" s="1"/>
  <c r="CW250" i="6"/>
  <c r="CV250" i="6"/>
  <c r="CU250" i="6"/>
  <c r="CT250" i="6"/>
  <c r="CI250" i="6"/>
  <c r="CH250" i="6"/>
  <c r="CG250" i="6"/>
  <c r="CF250" i="6"/>
  <c r="CR250" i="6"/>
  <c r="CD250" i="6"/>
  <c r="CS250" i="6"/>
  <c r="CQ250" i="6"/>
  <c r="CP250" i="6"/>
  <c r="CE250" i="6"/>
  <c r="CC250" i="6"/>
  <c r="CB250" i="6"/>
  <c r="AY250" i="6" s="1"/>
  <c r="CW251" i="6"/>
  <c r="CV251" i="6"/>
  <c r="CU251" i="6"/>
  <c r="CT251" i="6"/>
  <c r="CI251" i="6"/>
  <c r="CH251" i="6"/>
  <c r="CG251" i="6"/>
  <c r="CF251" i="6"/>
  <c r="CR251" i="6"/>
  <c r="CD251" i="6"/>
  <c r="CS251" i="6"/>
  <c r="CQ251" i="6"/>
  <c r="CP251" i="6"/>
  <c r="CE251" i="6"/>
  <c r="CC251" i="6"/>
  <c r="CB251" i="6"/>
  <c r="AY251" i="6" s="1"/>
  <c r="CW252" i="6"/>
  <c r="CV252" i="6"/>
  <c r="CU252" i="6"/>
  <c r="CT252" i="6"/>
  <c r="CI252" i="6"/>
  <c r="CH252" i="6"/>
  <c r="CG252" i="6"/>
  <c r="CF252" i="6"/>
  <c r="CR252" i="6"/>
  <c r="CD252" i="6"/>
  <c r="CS252" i="6"/>
  <c r="CQ252" i="6"/>
  <c r="CP252" i="6"/>
  <c r="CE252" i="6"/>
  <c r="CC252" i="6"/>
  <c r="CB252" i="6"/>
  <c r="AY252" i="6" s="1"/>
  <c r="CW253" i="6"/>
  <c r="CV253" i="6"/>
  <c r="CU253" i="6"/>
  <c r="CT253" i="6"/>
  <c r="CI253" i="6"/>
  <c r="CH253" i="6"/>
  <c r="CG253" i="6"/>
  <c r="CF253" i="6"/>
  <c r="CR253" i="6"/>
  <c r="CD253" i="6"/>
  <c r="CS253" i="6"/>
  <c r="CQ253" i="6"/>
  <c r="CP253" i="6"/>
  <c r="CE253" i="6"/>
  <c r="CC253" i="6"/>
  <c r="CB253" i="6"/>
  <c r="AY253" i="6" s="1"/>
  <c r="CW254" i="6"/>
  <c r="CV254" i="6"/>
  <c r="CU254" i="6"/>
  <c r="CT254" i="6"/>
  <c r="CI254" i="6"/>
  <c r="CH254" i="6"/>
  <c r="CG254" i="6"/>
  <c r="CF254" i="6"/>
  <c r="CR254" i="6"/>
  <c r="CD254" i="6"/>
  <c r="CS254" i="6"/>
  <c r="CQ254" i="6"/>
  <c r="CP254" i="6"/>
  <c r="CE254" i="6"/>
  <c r="CC254" i="6"/>
  <c r="CB254" i="6"/>
  <c r="AY254" i="6" s="1"/>
  <c r="CW255" i="6"/>
  <c r="CV255" i="6"/>
  <c r="CU255" i="6"/>
  <c r="CT255" i="6"/>
  <c r="CI255" i="6"/>
  <c r="CH255" i="6"/>
  <c r="CG255" i="6"/>
  <c r="CF255" i="6"/>
  <c r="CR255" i="6"/>
  <c r="CD255" i="6"/>
  <c r="CS255" i="6"/>
  <c r="CQ255" i="6"/>
  <c r="CP255" i="6"/>
  <c r="CE255" i="6"/>
  <c r="CC255" i="6"/>
  <c r="CB255" i="6"/>
  <c r="AY255" i="6" s="1"/>
  <c r="CW256" i="6"/>
  <c r="CV256" i="6"/>
  <c r="CU256" i="6"/>
  <c r="CT256" i="6"/>
  <c r="CI256" i="6"/>
  <c r="CH256" i="6"/>
  <c r="CG256" i="6"/>
  <c r="CF256" i="6"/>
  <c r="CR256" i="6"/>
  <c r="CD256" i="6"/>
  <c r="CS256" i="6"/>
  <c r="CQ256" i="6"/>
  <c r="CP256" i="6"/>
  <c r="CE256" i="6"/>
  <c r="CC256" i="6"/>
  <c r="CB256" i="6"/>
  <c r="AY256" i="6" s="1"/>
  <c r="CW257" i="6"/>
  <c r="CV257" i="6"/>
  <c r="CU257" i="6"/>
  <c r="CT257" i="6"/>
  <c r="CI257" i="6"/>
  <c r="CH257" i="6"/>
  <c r="CG257" i="6"/>
  <c r="CF257" i="6"/>
  <c r="CR257" i="6"/>
  <c r="CD257" i="6"/>
  <c r="CS257" i="6"/>
  <c r="CQ257" i="6"/>
  <c r="CP257" i="6"/>
  <c r="CE257" i="6"/>
  <c r="CC257" i="6"/>
  <c r="CB257" i="6"/>
  <c r="AY257" i="6" s="1"/>
  <c r="CW258" i="6"/>
  <c r="CV258" i="6"/>
  <c r="CU258" i="6"/>
  <c r="CT258" i="6"/>
  <c r="CI258" i="6"/>
  <c r="CH258" i="6"/>
  <c r="CG258" i="6"/>
  <c r="CF258" i="6"/>
  <c r="CR258" i="6"/>
  <c r="CD258" i="6"/>
  <c r="CS258" i="6"/>
  <c r="CQ258" i="6"/>
  <c r="CP258" i="6"/>
  <c r="CE258" i="6"/>
  <c r="CC258" i="6"/>
  <c r="CB258" i="6"/>
  <c r="AY258" i="6" s="1"/>
  <c r="CW259" i="6"/>
  <c r="CV259" i="6"/>
  <c r="CU259" i="6"/>
  <c r="CT259" i="6"/>
  <c r="CI259" i="6"/>
  <c r="CH259" i="6"/>
  <c r="CG259" i="6"/>
  <c r="CF259" i="6"/>
  <c r="CR259" i="6"/>
  <c r="CD259" i="6"/>
  <c r="CS259" i="6"/>
  <c r="CQ259" i="6"/>
  <c r="CP259" i="6"/>
  <c r="CE259" i="6"/>
  <c r="CC259" i="6"/>
  <c r="CB259" i="6"/>
  <c r="AY259" i="6" s="1"/>
  <c r="CW260" i="6"/>
  <c r="CV260" i="6"/>
  <c r="CU260" i="6"/>
  <c r="CT260" i="6"/>
  <c r="CI260" i="6"/>
  <c r="CH260" i="6"/>
  <c r="CG260" i="6"/>
  <c r="CF260" i="6"/>
  <c r="CS260" i="6"/>
  <c r="CQ260" i="6"/>
  <c r="CP260" i="6"/>
  <c r="CE260" i="6"/>
  <c r="CC260" i="6"/>
  <c r="CB260" i="6"/>
  <c r="AY260" i="6" s="1"/>
  <c r="CW261" i="6"/>
  <c r="CV261" i="6"/>
  <c r="CU261" i="6"/>
  <c r="CT261" i="6"/>
  <c r="CI261" i="6"/>
  <c r="CH261" i="6"/>
  <c r="CG261" i="6"/>
  <c r="CF261" i="6"/>
  <c r="CR261" i="6"/>
  <c r="CD261" i="6"/>
  <c r="CS261" i="6"/>
  <c r="CQ261" i="6"/>
  <c r="CP261" i="6"/>
  <c r="CE261" i="6"/>
  <c r="CC261" i="6"/>
  <c r="CB261" i="6"/>
  <c r="AY261" i="6" s="1"/>
  <c r="CW262" i="6"/>
  <c r="CV262" i="6"/>
  <c r="CU262" i="6"/>
  <c r="CT262" i="6"/>
  <c r="CI262" i="6"/>
  <c r="CH262" i="6"/>
  <c r="CG262" i="6"/>
  <c r="CF262" i="6"/>
  <c r="CR262" i="6"/>
  <c r="CD262" i="6"/>
  <c r="CS262" i="6"/>
  <c r="CQ262" i="6"/>
  <c r="CP262" i="6"/>
  <c r="CE262" i="6"/>
  <c r="CC262" i="6"/>
  <c r="CB262" i="6"/>
  <c r="AY262" i="6" s="1"/>
  <c r="CW263" i="6"/>
  <c r="CV263" i="6"/>
  <c r="CU263" i="6"/>
  <c r="CT263" i="6"/>
  <c r="CI263" i="6"/>
  <c r="CH263" i="6"/>
  <c r="CG263" i="6"/>
  <c r="CF263" i="6"/>
  <c r="CR263" i="6"/>
  <c r="CD263" i="6"/>
  <c r="CS263" i="6"/>
  <c r="CQ263" i="6"/>
  <c r="CP263" i="6"/>
  <c r="CE263" i="6"/>
  <c r="CC263" i="6"/>
  <c r="CB263" i="6"/>
  <c r="AY263" i="6" s="1"/>
  <c r="CW264" i="6"/>
  <c r="CV264" i="6"/>
  <c r="CU264" i="6"/>
  <c r="CT264" i="6"/>
  <c r="CI264" i="6"/>
  <c r="CH264" i="6"/>
  <c r="CG264" i="6"/>
  <c r="CF264" i="6"/>
  <c r="CR264" i="6"/>
  <c r="CD264" i="6"/>
  <c r="CS264" i="6"/>
  <c r="CQ264" i="6"/>
  <c r="CP264" i="6"/>
  <c r="CE264" i="6"/>
  <c r="CC264" i="6"/>
  <c r="CB264" i="6"/>
  <c r="AY264" i="6" s="1"/>
  <c r="CW265" i="6"/>
  <c r="CV265" i="6"/>
  <c r="CU265" i="6"/>
  <c r="CT265" i="6"/>
  <c r="CI265" i="6"/>
  <c r="CH265" i="6"/>
  <c r="CG265" i="6"/>
  <c r="CF265" i="6"/>
  <c r="CR265" i="6"/>
  <c r="CD265" i="6"/>
  <c r="CS265" i="6"/>
  <c r="CQ265" i="6"/>
  <c r="CP265" i="6"/>
  <c r="CE265" i="6"/>
  <c r="CC265" i="6"/>
  <c r="CB265" i="6"/>
  <c r="AY265" i="6" s="1"/>
  <c r="CW266" i="6"/>
  <c r="CV266" i="6"/>
  <c r="CU266" i="6"/>
  <c r="CT266" i="6"/>
  <c r="CI266" i="6"/>
  <c r="CH266" i="6"/>
  <c r="CG266" i="6"/>
  <c r="CF266" i="6"/>
  <c r="CR266" i="6"/>
  <c r="CD266" i="6"/>
  <c r="CS266" i="6"/>
  <c r="CQ266" i="6"/>
  <c r="CP266" i="6"/>
  <c r="CE266" i="6"/>
  <c r="CC266" i="6"/>
  <c r="CB266" i="6"/>
  <c r="AY266" i="6" s="1"/>
  <c r="CW267" i="6"/>
  <c r="CV267" i="6"/>
  <c r="CU267" i="6"/>
  <c r="CT267" i="6"/>
  <c r="CI267" i="6"/>
  <c r="CH267" i="6"/>
  <c r="CG267" i="6"/>
  <c r="CF267" i="6"/>
  <c r="CR267" i="6"/>
  <c r="CD267" i="6"/>
  <c r="CS267" i="6"/>
  <c r="CQ267" i="6"/>
  <c r="CP267" i="6"/>
  <c r="CE267" i="6"/>
  <c r="CC267" i="6"/>
  <c r="CB267" i="6"/>
  <c r="AY267" i="6" s="1"/>
  <c r="CW268" i="6"/>
  <c r="CV268" i="6"/>
  <c r="CU268" i="6"/>
  <c r="CT268" i="6"/>
  <c r="CI268" i="6"/>
  <c r="CH268" i="6"/>
  <c r="CG268" i="6"/>
  <c r="CF268" i="6"/>
  <c r="CR268" i="6"/>
  <c r="CD268" i="6"/>
  <c r="CS268" i="6"/>
  <c r="CQ268" i="6"/>
  <c r="CP268" i="6"/>
  <c r="CE268" i="6"/>
  <c r="CC268" i="6"/>
  <c r="CB268" i="6"/>
  <c r="AY268" i="6" s="1"/>
  <c r="CW269" i="6"/>
  <c r="CV269" i="6"/>
  <c r="CU269" i="6"/>
  <c r="CT269" i="6"/>
  <c r="CI269" i="6"/>
  <c r="CH269" i="6"/>
  <c r="CG269" i="6"/>
  <c r="CF269" i="6"/>
  <c r="CR269" i="6"/>
  <c r="CD269" i="6"/>
  <c r="CS269" i="6"/>
  <c r="CQ269" i="6"/>
  <c r="CP269" i="6"/>
  <c r="CE269" i="6"/>
  <c r="CC269" i="6"/>
  <c r="CB269" i="6"/>
  <c r="AY269" i="6" s="1"/>
  <c r="CW270" i="6"/>
  <c r="CV270" i="6"/>
  <c r="CU270" i="6"/>
  <c r="CT270" i="6"/>
  <c r="CI270" i="6"/>
  <c r="CH270" i="6"/>
  <c r="CG270" i="6"/>
  <c r="CF270" i="6"/>
  <c r="CR270" i="6"/>
  <c r="CD270" i="6"/>
  <c r="CS270" i="6"/>
  <c r="CP270" i="6"/>
  <c r="CE270" i="6"/>
  <c r="CB270" i="6"/>
  <c r="AY270" i="6" s="1"/>
  <c r="CW271" i="6"/>
  <c r="CV271" i="6"/>
  <c r="CU271" i="6"/>
  <c r="CT271" i="6"/>
  <c r="CI271" i="6"/>
  <c r="CH271" i="6"/>
  <c r="CG271" i="6"/>
  <c r="CF271" i="6"/>
  <c r="CR271" i="6"/>
  <c r="CD271" i="6"/>
  <c r="CS271" i="6"/>
  <c r="CP271" i="6"/>
  <c r="CE271" i="6"/>
  <c r="CB271" i="6"/>
  <c r="AY271" i="6" s="1"/>
  <c r="CW272" i="6"/>
  <c r="CV272" i="6"/>
  <c r="CU272" i="6"/>
  <c r="CT272" i="6"/>
  <c r="CI272" i="6"/>
  <c r="CH272" i="6"/>
  <c r="CG272" i="6"/>
  <c r="CF272" i="6"/>
  <c r="CR272" i="6"/>
  <c r="CD272" i="6"/>
  <c r="CS272" i="6"/>
  <c r="CP272" i="6"/>
  <c r="CE272" i="6"/>
  <c r="CB272" i="6"/>
  <c r="AY272" i="6" s="1"/>
  <c r="CW273" i="6"/>
  <c r="CV273" i="6"/>
  <c r="CU273" i="6"/>
  <c r="CT273" i="6"/>
  <c r="CI273" i="6"/>
  <c r="CH273" i="6"/>
  <c r="CG273" i="6"/>
  <c r="CF273" i="6"/>
  <c r="CR273" i="6"/>
  <c r="CD273" i="6"/>
  <c r="CS273" i="6"/>
  <c r="CP273" i="6"/>
  <c r="CE273" i="6"/>
  <c r="CB273" i="6"/>
  <c r="AY273" i="6" s="1"/>
  <c r="CW274" i="6"/>
  <c r="CV274" i="6"/>
  <c r="CU274" i="6"/>
  <c r="CT274" i="6"/>
  <c r="CI274" i="6"/>
  <c r="CH274" i="6"/>
  <c r="CG274" i="6"/>
  <c r="CF274" i="6"/>
  <c r="CR274" i="6"/>
  <c r="CD274" i="6"/>
  <c r="CS274" i="6"/>
  <c r="CQ274" i="6"/>
  <c r="CP274" i="6"/>
  <c r="CE274" i="6"/>
  <c r="CC274" i="6"/>
  <c r="CB274" i="6"/>
  <c r="AY274" i="6" s="1"/>
  <c r="CW275" i="6"/>
  <c r="CV275" i="6"/>
  <c r="CU275" i="6"/>
  <c r="CT275" i="6"/>
  <c r="CI275" i="6"/>
  <c r="CH275" i="6"/>
  <c r="CG275" i="6"/>
  <c r="CF275" i="6"/>
  <c r="CR275" i="6"/>
  <c r="CD275" i="6"/>
  <c r="CS275" i="6"/>
  <c r="CQ275" i="6"/>
  <c r="CP275" i="6"/>
  <c r="CE275" i="6"/>
  <c r="CC275" i="6"/>
  <c r="CB275" i="6"/>
  <c r="AY275" i="6" s="1"/>
  <c r="CW276" i="6"/>
  <c r="CV276" i="6"/>
  <c r="CU276" i="6"/>
  <c r="CT276" i="6"/>
  <c r="CI276" i="6"/>
  <c r="CH276" i="6"/>
  <c r="CG276" i="6"/>
  <c r="CF276" i="6"/>
  <c r="CR276" i="6"/>
  <c r="CD276" i="6"/>
  <c r="CS276" i="6"/>
  <c r="CQ276" i="6"/>
  <c r="CP276" i="6"/>
  <c r="CE276" i="6"/>
  <c r="CC276" i="6"/>
  <c r="CB276" i="6"/>
  <c r="AY276" i="6" s="1"/>
  <c r="CW277" i="6"/>
  <c r="CV277" i="6"/>
  <c r="CU277" i="6"/>
  <c r="CT277" i="6"/>
  <c r="CI277" i="6"/>
  <c r="CH277" i="6"/>
  <c r="CG277" i="6"/>
  <c r="CF277" i="6"/>
  <c r="CR277" i="6"/>
  <c r="CD277" i="6"/>
  <c r="CS277" i="6"/>
  <c r="CQ277" i="6"/>
  <c r="CP277" i="6"/>
  <c r="CE277" i="6"/>
  <c r="CC277" i="6"/>
  <c r="CB277" i="6"/>
  <c r="AY277" i="6" s="1"/>
  <c r="CW278" i="6"/>
  <c r="CV278" i="6"/>
  <c r="CU278" i="6"/>
  <c r="CT278" i="6"/>
  <c r="CI278" i="6"/>
  <c r="CH278" i="6"/>
  <c r="CG278" i="6"/>
  <c r="CF278" i="6"/>
  <c r="CR278" i="6"/>
  <c r="CD278" i="6"/>
  <c r="CS278" i="6"/>
  <c r="CQ278" i="6"/>
  <c r="CP278" i="6"/>
  <c r="CE278" i="6"/>
  <c r="CC278" i="6"/>
  <c r="CB278" i="6"/>
  <c r="AY278" i="6" s="1"/>
  <c r="CW279" i="6"/>
  <c r="CV279" i="6"/>
  <c r="CI279" i="6"/>
  <c r="CH279" i="6"/>
  <c r="CR279" i="6"/>
  <c r="CD279" i="6"/>
  <c r="CS279" i="6"/>
  <c r="CE279" i="6"/>
  <c r="CW280" i="6"/>
  <c r="CV280" i="6"/>
  <c r="CI280" i="6"/>
  <c r="CH280" i="6"/>
  <c r="CR280" i="6"/>
  <c r="CD280" i="6"/>
  <c r="CS280" i="6"/>
  <c r="CE280" i="6"/>
  <c r="CW281" i="6"/>
  <c r="CV281" i="6"/>
  <c r="CI281" i="6"/>
  <c r="CH281" i="6"/>
  <c r="CR281" i="6"/>
  <c r="CD281" i="6"/>
  <c r="CS281" i="6"/>
  <c r="CE281" i="6"/>
  <c r="CW282" i="6"/>
  <c r="CV282" i="6"/>
  <c r="CU282" i="6"/>
  <c r="CT282" i="6"/>
  <c r="CI282" i="6"/>
  <c r="CH282" i="6"/>
  <c r="CG282" i="6"/>
  <c r="CF282" i="6"/>
  <c r="CR282" i="6"/>
  <c r="CD282" i="6"/>
  <c r="CS282" i="6"/>
  <c r="CQ282" i="6"/>
  <c r="CP282" i="6"/>
  <c r="CE282" i="6"/>
  <c r="CC282" i="6"/>
  <c r="CB282" i="6"/>
  <c r="AY282" i="6" s="1"/>
  <c r="CW283" i="6"/>
  <c r="CV283" i="6"/>
  <c r="CU283" i="6"/>
  <c r="CT283" i="6"/>
  <c r="CI283" i="6"/>
  <c r="CH283" i="6"/>
  <c r="CG283" i="6"/>
  <c r="CF283" i="6"/>
  <c r="CR283" i="6"/>
  <c r="CD283" i="6"/>
  <c r="CS283" i="6"/>
  <c r="CQ283" i="6"/>
  <c r="CP283" i="6"/>
  <c r="CE283" i="6"/>
  <c r="CC283" i="6"/>
  <c r="CB283" i="6"/>
  <c r="AY283" i="6" s="1"/>
  <c r="CW284" i="6"/>
  <c r="CV284" i="6"/>
  <c r="CU284" i="6"/>
  <c r="CT284" i="6"/>
  <c r="CI284" i="6"/>
  <c r="CH284" i="6"/>
  <c r="CG284" i="6"/>
  <c r="CF284" i="6"/>
  <c r="CR284" i="6"/>
  <c r="CD284" i="6"/>
  <c r="CS284" i="6"/>
  <c r="CQ284" i="6"/>
  <c r="CP284" i="6"/>
  <c r="CE284" i="6"/>
  <c r="CC284" i="6"/>
  <c r="CB284" i="6"/>
  <c r="AY284" i="6" s="1"/>
  <c r="CW285" i="6"/>
  <c r="CV285" i="6"/>
  <c r="CU285" i="6"/>
  <c r="CT285" i="6"/>
  <c r="CI285" i="6"/>
  <c r="CH285" i="6"/>
  <c r="CG285" i="6"/>
  <c r="CF285" i="6"/>
  <c r="CR285" i="6"/>
  <c r="CD285" i="6"/>
  <c r="CS285" i="6"/>
  <c r="CQ285" i="6"/>
  <c r="CP285" i="6"/>
  <c r="CE285" i="6"/>
  <c r="CC285" i="6"/>
  <c r="CB285" i="6"/>
  <c r="AY285" i="6" s="1"/>
  <c r="CW286" i="6"/>
  <c r="CV286" i="6"/>
  <c r="CU286" i="6"/>
  <c r="CT286" i="6"/>
  <c r="CI286" i="6"/>
  <c r="CH286" i="6"/>
  <c r="CG286" i="6"/>
  <c r="CF286" i="6"/>
  <c r="CR286" i="6"/>
  <c r="CD286" i="6"/>
  <c r="CS286" i="6"/>
  <c r="CQ286" i="6"/>
  <c r="CP286" i="6"/>
  <c r="CE286" i="6"/>
  <c r="CC286" i="6"/>
  <c r="CB286" i="6"/>
  <c r="AY286" i="6" s="1"/>
  <c r="CW287" i="6"/>
  <c r="CV287" i="6"/>
  <c r="CU287" i="6"/>
  <c r="CT287" i="6"/>
  <c r="CI287" i="6"/>
  <c r="CH287" i="6"/>
  <c r="CG287" i="6"/>
  <c r="CF287" i="6"/>
  <c r="CR287" i="6"/>
  <c r="CD287" i="6"/>
  <c r="CS287" i="6"/>
  <c r="CQ287" i="6"/>
  <c r="CP287" i="6"/>
  <c r="CE287" i="6"/>
  <c r="CC287" i="6"/>
  <c r="CB287" i="6"/>
  <c r="AY287" i="6" s="1"/>
  <c r="CW288" i="6"/>
  <c r="CV288" i="6"/>
  <c r="CU288" i="6"/>
  <c r="CT288" i="6"/>
  <c r="CI288" i="6"/>
  <c r="CH288" i="6"/>
  <c r="CG288" i="6"/>
  <c r="CF288" i="6"/>
  <c r="CR288" i="6"/>
  <c r="CD288" i="6"/>
  <c r="CS288" i="6"/>
  <c r="CQ288" i="6"/>
  <c r="CP288" i="6"/>
  <c r="CE288" i="6"/>
  <c r="CC288" i="6"/>
  <c r="CB288" i="6"/>
  <c r="AY288" i="6" s="1"/>
  <c r="CW289" i="6"/>
  <c r="CV289" i="6"/>
  <c r="CU289" i="6"/>
  <c r="CT289" i="6"/>
  <c r="CI289" i="6"/>
  <c r="CH289" i="6"/>
  <c r="CG289" i="6"/>
  <c r="CF289" i="6"/>
  <c r="CR289" i="6"/>
  <c r="CD289" i="6"/>
  <c r="CS289" i="6"/>
  <c r="CQ289" i="6"/>
  <c r="CP289" i="6"/>
  <c r="CE289" i="6"/>
  <c r="CC289" i="6"/>
  <c r="CB289" i="6"/>
  <c r="AY289" i="6" s="1"/>
  <c r="CW290" i="6"/>
  <c r="CV290" i="6"/>
  <c r="CU290" i="6"/>
  <c r="CT290" i="6"/>
  <c r="CI290" i="6"/>
  <c r="CH290" i="6"/>
  <c r="CG290" i="6"/>
  <c r="CF290" i="6"/>
  <c r="CR290" i="6"/>
  <c r="CD290" i="6"/>
  <c r="CS290" i="6"/>
  <c r="CQ290" i="6"/>
  <c r="CP290" i="6"/>
  <c r="CE290" i="6"/>
  <c r="CC290" i="6"/>
  <c r="CB290" i="6"/>
  <c r="AY290" i="6" s="1"/>
  <c r="CW291" i="6"/>
  <c r="CV291" i="6"/>
  <c r="CU291" i="6"/>
  <c r="CT291" i="6"/>
  <c r="CI291" i="6"/>
  <c r="CH291" i="6"/>
  <c r="CG291" i="6"/>
  <c r="CF291" i="6"/>
  <c r="CR291" i="6"/>
  <c r="CD291" i="6"/>
  <c r="CS291" i="6"/>
  <c r="CQ291" i="6"/>
  <c r="CP291" i="6"/>
  <c r="CE291" i="6"/>
  <c r="CC291" i="6"/>
  <c r="CB291" i="6"/>
  <c r="AY291" i="6" s="1"/>
  <c r="CW292" i="6"/>
  <c r="CV292" i="6"/>
  <c r="CU292" i="6"/>
  <c r="CT292" i="6"/>
  <c r="CI292" i="6"/>
  <c r="CH292" i="6"/>
  <c r="CG292" i="6"/>
  <c r="CF292" i="6"/>
  <c r="CR292" i="6"/>
  <c r="CD292" i="6"/>
  <c r="CS292" i="6"/>
  <c r="CQ292" i="6"/>
  <c r="CP292" i="6"/>
  <c r="CE292" i="6"/>
  <c r="CC292" i="6"/>
  <c r="CB292" i="6"/>
  <c r="AY292" i="6" s="1"/>
  <c r="CW293" i="6"/>
  <c r="CV293" i="6"/>
  <c r="CU293" i="6"/>
  <c r="CT293" i="6"/>
  <c r="CI293" i="6"/>
  <c r="CH293" i="6"/>
  <c r="CG293" i="6"/>
  <c r="CF293" i="6"/>
  <c r="CR293" i="6"/>
  <c r="CD293" i="6"/>
  <c r="CS293" i="6"/>
  <c r="CQ293" i="6"/>
  <c r="CP293" i="6"/>
  <c r="CE293" i="6"/>
  <c r="CC293" i="6"/>
  <c r="CB293" i="6"/>
  <c r="AY293" i="6" s="1"/>
  <c r="CR298" i="6"/>
  <c r="CQ298" i="6"/>
  <c r="CP298" i="6"/>
  <c r="CO298" i="6"/>
  <c r="CD298" i="6"/>
  <c r="CC298" i="6"/>
  <c r="CB298" i="6"/>
  <c r="CA298" i="6"/>
  <c r="AP298" i="6" s="1"/>
  <c r="CR299" i="6"/>
  <c r="CQ299" i="6"/>
  <c r="CP299" i="6"/>
  <c r="CO299" i="6"/>
  <c r="CD299" i="6"/>
  <c r="CC299" i="6"/>
  <c r="CB299" i="6"/>
  <c r="CA299" i="6"/>
  <c r="AP299" i="6" s="1"/>
  <c r="CR300" i="6"/>
  <c r="CQ300" i="6"/>
  <c r="CP300" i="6"/>
  <c r="CO300" i="6"/>
  <c r="CD300" i="6"/>
  <c r="CC300" i="6"/>
  <c r="CB300" i="6"/>
  <c r="CA300" i="6"/>
  <c r="AP300" i="6" s="1"/>
  <c r="CR301" i="6"/>
  <c r="CQ301" i="6"/>
  <c r="CP301" i="6"/>
  <c r="CO301" i="6"/>
  <c r="CD301" i="6"/>
  <c r="CC301" i="6"/>
  <c r="CB301" i="6"/>
  <c r="CA301" i="6"/>
  <c r="AP301" i="6" s="1"/>
  <c r="CU307" i="6"/>
  <c r="CT307" i="6"/>
  <c r="CS307" i="6"/>
  <c r="CR307" i="6"/>
  <c r="CG307" i="6"/>
  <c r="CF307" i="6"/>
  <c r="CE307" i="6"/>
  <c r="CD307" i="6"/>
  <c r="CP307" i="6"/>
  <c r="CB307" i="6"/>
  <c r="AW307" i="6" s="1"/>
  <c r="CU308" i="6"/>
  <c r="CT308" i="6"/>
  <c r="CS308" i="6"/>
  <c r="CR308" i="6"/>
  <c r="CG308" i="6"/>
  <c r="CF308" i="6"/>
  <c r="CE308" i="6"/>
  <c r="CD308" i="6"/>
  <c r="CP308" i="6"/>
  <c r="CB308" i="6"/>
  <c r="AW308" i="6" s="1"/>
  <c r="CU309" i="6"/>
  <c r="CT309" i="6"/>
  <c r="CS309" i="6"/>
  <c r="CR309" i="6"/>
  <c r="CG309" i="6"/>
  <c r="CF309" i="6"/>
  <c r="CE309" i="6"/>
  <c r="CD309" i="6"/>
  <c r="CP309" i="6"/>
  <c r="CB309" i="6"/>
  <c r="AW309" i="6" s="1"/>
  <c r="CU310" i="6"/>
  <c r="CT310" i="6"/>
  <c r="CS310" i="6"/>
  <c r="CR310" i="6"/>
  <c r="CG310" i="6"/>
  <c r="CF310" i="6"/>
  <c r="CE310" i="6"/>
  <c r="CD310" i="6"/>
  <c r="CP310" i="6"/>
  <c r="CB310" i="6"/>
  <c r="AW310" i="6" s="1"/>
  <c r="CU311" i="6"/>
  <c r="CT311" i="6"/>
  <c r="CS311" i="6"/>
  <c r="CR311" i="6"/>
  <c r="CG311" i="6"/>
  <c r="CF311" i="6"/>
  <c r="CE311" i="6"/>
  <c r="CD311" i="6"/>
  <c r="CP311" i="6"/>
  <c r="CB311" i="6"/>
  <c r="AW311" i="6" s="1"/>
  <c r="CU312" i="6"/>
  <c r="CT312" i="6"/>
  <c r="CS312" i="6"/>
  <c r="CR312" i="6"/>
  <c r="CG312" i="6"/>
  <c r="CF312" i="6"/>
  <c r="CE312" i="6"/>
  <c r="CD312" i="6"/>
  <c r="CP312" i="6"/>
  <c r="CB312" i="6"/>
  <c r="AW312" i="6" s="1"/>
  <c r="CU313" i="6"/>
  <c r="CT313" i="6"/>
  <c r="CS313" i="6"/>
  <c r="CR313" i="6"/>
  <c r="CG313" i="6"/>
  <c r="CF313" i="6"/>
  <c r="CE313" i="6"/>
  <c r="CD313" i="6"/>
  <c r="CP313" i="6"/>
  <c r="CB313" i="6"/>
  <c r="AW313" i="6" s="1"/>
  <c r="CU314" i="6"/>
  <c r="CT314" i="6"/>
  <c r="CS314" i="6"/>
  <c r="CR314" i="6"/>
  <c r="CG314" i="6"/>
  <c r="CF314" i="6"/>
  <c r="CE314" i="6"/>
  <c r="CD314" i="6"/>
  <c r="CP314" i="6"/>
  <c r="CB314" i="6"/>
  <c r="AW314" i="6" s="1"/>
  <c r="CU315" i="6"/>
  <c r="CT315" i="6"/>
  <c r="CS315" i="6"/>
  <c r="CR315" i="6"/>
  <c r="CG315" i="6"/>
  <c r="CF315" i="6"/>
  <c r="CE315" i="6"/>
  <c r="CD315" i="6"/>
  <c r="CP315" i="6"/>
  <c r="CB315" i="6"/>
  <c r="AW315" i="6" s="1"/>
  <c r="CU316" i="6"/>
  <c r="CT316" i="6"/>
  <c r="CS316" i="6"/>
  <c r="CR316" i="6"/>
  <c r="CG316" i="6"/>
  <c r="CF316" i="6"/>
  <c r="CE316" i="6"/>
  <c r="CD316" i="6"/>
  <c r="CQ316" i="6"/>
  <c r="CC316" i="6"/>
  <c r="CP316" i="6"/>
  <c r="CB316" i="6"/>
  <c r="AW316" i="6" s="1"/>
  <c r="CU317" i="6"/>
  <c r="CT317" i="6"/>
  <c r="CS317" i="6"/>
  <c r="CR317" i="6"/>
  <c r="CG317" i="6"/>
  <c r="CF317" i="6"/>
  <c r="CE317" i="6"/>
  <c r="CD317" i="6"/>
  <c r="CQ317" i="6"/>
  <c r="CC317" i="6"/>
  <c r="CP317" i="6"/>
  <c r="CB317" i="6"/>
  <c r="AW317" i="6" s="1"/>
  <c r="CU318" i="6"/>
  <c r="CT318" i="6"/>
  <c r="CS318" i="6"/>
  <c r="CR318" i="6"/>
  <c r="CG318" i="6"/>
  <c r="CF318" i="6"/>
  <c r="CE318" i="6"/>
  <c r="CD318" i="6"/>
  <c r="CQ318" i="6"/>
  <c r="CC318" i="6"/>
  <c r="CP318" i="6"/>
  <c r="CB318" i="6"/>
  <c r="AW318" i="6" s="1"/>
  <c r="CU319" i="6"/>
  <c r="CT319" i="6"/>
  <c r="CS319" i="6"/>
  <c r="CR319" i="6"/>
  <c r="CG319" i="6"/>
  <c r="CF319" i="6"/>
  <c r="CE319" i="6"/>
  <c r="CD319" i="6"/>
  <c r="CQ319" i="6"/>
  <c r="CC319" i="6"/>
  <c r="CP319" i="6"/>
  <c r="CB319" i="6"/>
  <c r="AW319" i="6" s="1"/>
  <c r="CU320" i="6"/>
  <c r="CT320" i="6"/>
  <c r="CS320" i="6"/>
  <c r="CR320" i="6"/>
  <c r="CG320" i="6"/>
  <c r="CF320" i="6"/>
  <c r="CE320" i="6"/>
  <c r="CD320" i="6"/>
  <c r="CQ320" i="6"/>
  <c r="CC320" i="6"/>
  <c r="CP320" i="6"/>
  <c r="CB320" i="6"/>
  <c r="AW320" i="6" s="1"/>
  <c r="CU321" i="6"/>
  <c r="CT321" i="6"/>
  <c r="CS321" i="6"/>
  <c r="CR321" i="6"/>
  <c r="CG321" i="6"/>
  <c r="CF321" i="6"/>
  <c r="CE321" i="6"/>
  <c r="CD321" i="6"/>
  <c r="CQ321" i="6"/>
  <c r="CC321" i="6"/>
  <c r="CP321" i="6"/>
  <c r="CB321" i="6"/>
  <c r="AW321" i="6" s="1"/>
  <c r="CU322" i="6"/>
  <c r="CT322" i="6"/>
  <c r="CS322" i="6"/>
  <c r="CR322" i="6"/>
  <c r="CG322" i="6"/>
  <c r="CF322" i="6"/>
  <c r="CE322" i="6"/>
  <c r="CD322" i="6"/>
  <c r="CQ322" i="6"/>
  <c r="CC322" i="6"/>
  <c r="CP322" i="6"/>
  <c r="CB322" i="6"/>
  <c r="AW322" i="6" s="1"/>
  <c r="CU323" i="6"/>
  <c r="CT323" i="6"/>
  <c r="CS323" i="6"/>
  <c r="CR323" i="6"/>
  <c r="CG323" i="6"/>
  <c r="CF323" i="6"/>
  <c r="CE323" i="6"/>
  <c r="CD323" i="6"/>
  <c r="CQ323" i="6"/>
  <c r="CC323" i="6"/>
  <c r="CP323" i="6"/>
  <c r="CB323" i="6"/>
  <c r="AW323" i="6" s="1"/>
  <c r="CU324" i="6"/>
  <c r="CT324" i="6"/>
  <c r="CS324" i="6"/>
  <c r="CR324" i="6"/>
  <c r="CG324" i="6"/>
  <c r="CF324" i="6"/>
  <c r="CE324" i="6"/>
  <c r="CD324" i="6"/>
  <c r="CQ324" i="6"/>
  <c r="CC324" i="6"/>
  <c r="CP324" i="6"/>
  <c r="CB324" i="6"/>
  <c r="AW324" i="6" s="1"/>
  <c r="CT329" i="6"/>
  <c r="CS329" i="6"/>
  <c r="CR329" i="6"/>
  <c r="CQ329" i="6"/>
  <c r="CF329" i="6"/>
  <c r="CE329" i="6"/>
  <c r="CD329" i="6"/>
  <c r="CC329" i="6"/>
  <c r="CO329" i="6"/>
  <c r="CA329" i="6"/>
  <c r="AX329" i="6" s="1"/>
  <c r="CT330" i="6"/>
  <c r="CS330" i="6"/>
  <c r="CR330" i="6"/>
  <c r="CQ330" i="6"/>
  <c r="CF330" i="6"/>
  <c r="CE330" i="6"/>
  <c r="CD330" i="6"/>
  <c r="CC330" i="6"/>
  <c r="CP330" i="6"/>
  <c r="CB330" i="6"/>
  <c r="CO330" i="6"/>
  <c r="CA330" i="6"/>
  <c r="AX330" i="6" s="1"/>
  <c r="CT331" i="6"/>
  <c r="CS331" i="6"/>
  <c r="CR331" i="6"/>
  <c r="CQ331" i="6"/>
  <c r="CF331" i="6"/>
  <c r="CE331" i="6"/>
  <c r="CD331" i="6"/>
  <c r="CC331" i="6"/>
  <c r="CP331" i="6"/>
  <c r="CB331" i="6"/>
  <c r="CO331" i="6"/>
  <c r="CA331" i="6"/>
  <c r="AX331" i="6" s="1"/>
  <c r="CT332" i="6"/>
  <c r="CS332" i="6"/>
  <c r="CR332" i="6"/>
  <c r="CQ332" i="6"/>
  <c r="CF332" i="6"/>
  <c r="CE332" i="6"/>
  <c r="CD332" i="6"/>
  <c r="CC332" i="6"/>
  <c r="CP332" i="6"/>
  <c r="CB332" i="6"/>
  <c r="CO332" i="6"/>
  <c r="CA332" i="6"/>
  <c r="AX332" i="6" s="1"/>
  <c r="CT333" i="6"/>
  <c r="CS333" i="6"/>
  <c r="CR333" i="6"/>
  <c r="CQ333" i="6"/>
  <c r="CF333" i="6"/>
  <c r="CE333" i="6"/>
  <c r="CD333" i="6"/>
  <c r="CC333" i="6"/>
  <c r="CP333" i="6"/>
  <c r="CB333" i="6"/>
  <c r="CO333" i="6"/>
  <c r="CA333" i="6"/>
  <c r="AX333" i="6" s="1"/>
  <c r="CT334" i="6"/>
  <c r="CS334" i="6"/>
  <c r="CR334" i="6"/>
  <c r="CQ334" i="6"/>
  <c r="CF334" i="6"/>
  <c r="CE334" i="6"/>
  <c r="CD334" i="6"/>
  <c r="CC334" i="6"/>
  <c r="AX334" i="6" s="1"/>
  <c r="CT335" i="6"/>
  <c r="CS335" i="6"/>
  <c r="CR335" i="6"/>
  <c r="CQ335" i="6"/>
  <c r="CF335" i="6"/>
  <c r="CE335" i="6"/>
  <c r="CD335" i="6"/>
  <c r="CC335" i="6"/>
  <c r="CP335" i="6"/>
  <c r="CB335" i="6"/>
  <c r="CO335" i="6"/>
  <c r="CA335" i="6"/>
  <c r="AX335" i="6" s="1"/>
  <c r="CT336" i="6"/>
  <c r="CS336" i="6"/>
  <c r="CR336" i="6"/>
  <c r="CQ336" i="6"/>
  <c r="CF336" i="6"/>
  <c r="CE336" i="6"/>
  <c r="CD336" i="6"/>
  <c r="CC336" i="6"/>
  <c r="CP336" i="6"/>
  <c r="CB336" i="6"/>
  <c r="CO336" i="6"/>
  <c r="CA336" i="6"/>
  <c r="AX336" i="6" s="1"/>
  <c r="CT337" i="6"/>
  <c r="CS337" i="6"/>
  <c r="CR337" i="6"/>
  <c r="CQ337" i="6"/>
  <c r="CF337" i="6"/>
  <c r="CE337" i="6"/>
  <c r="CD337" i="6"/>
  <c r="CC337" i="6"/>
  <c r="CP337" i="6"/>
  <c r="CB337" i="6"/>
  <c r="CO337" i="6"/>
  <c r="CA337" i="6"/>
  <c r="AX337" i="6" s="1"/>
  <c r="CT338" i="6"/>
  <c r="CS338" i="6"/>
  <c r="CR338" i="6"/>
  <c r="CQ338" i="6"/>
  <c r="CF338" i="6"/>
  <c r="CE338" i="6"/>
  <c r="CD338" i="6"/>
  <c r="CC338" i="6"/>
  <c r="CP338" i="6"/>
  <c r="CB338" i="6"/>
  <c r="CO338" i="6"/>
  <c r="CA338" i="6"/>
  <c r="AX338" i="6" s="1"/>
  <c r="CT339" i="6"/>
  <c r="CS339" i="6"/>
  <c r="CR339" i="6"/>
  <c r="CQ339" i="6"/>
  <c r="CF339" i="6"/>
  <c r="CE339" i="6"/>
  <c r="CD339" i="6"/>
  <c r="CC339" i="6"/>
  <c r="CP339" i="6"/>
  <c r="CB339" i="6"/>
  <c r="CO339" i="6"/>
  <c r="CA339" i="6"/>
  <c r="AX339" i="6" s="1"/>
  <c r="CR344" i="6"/>
  <c r="CQ344" i="6"/>
  <c r="CD344" i="6"/>
  <c r="CC344" i="6"/>
  <c r="CP344" i="6"/>
  <c r="CB344" i="6"/>
  <c r="CO344" i="6"/>
  <c r="CA344" i="6"/>
  <c r="AL344" i="6" s="1"/>
  <c r="CR345" i="6"/>
  <c r="CQ345" i="6"/>
  <c r="CD345" i="6"/>
  <c r="CC345" i="6"/>
  <c r="CP345" i="6"/>
  <c r="CB345" i="6"/>
  <c r="CO345" i="6"/>
  <c r="CA345" i="6"/>
  <c r="AL345" i="6" s="1"/>
  <c r="CR346" i="6"/>
  <c r="CQ346" i="6"/>
  <c r="CD346" i="6"/>
  <c r="CC346" i="6"/>
  <c r="CP346" i="6"/>
  <c r="CB346" i="6"/>
  <c r="CO346" i="6"/>
  <c r="CA346" i="6"/>
  <c r="AL346" i="6" s="1"/>
  <c r="CS351" i="6"/>
  <c r="CR351" i="6"/>
  <c r="CE351" i="6"/>
  <c r="CD351" i="6"/>
  <c r="CU351" i="6"/>
  <c r="CG351" i="6"/>
  <c r="CT351" i="6"/>
  <c r="CF351" i="6"/>
  <c r="CS352" i="6"/>
  <c r="CR352" i="6"/>
  <c r="CQ352" i="6"/>
  <c r="CP352" i="6"/>
  <c r="CO352" i="6"/>
  <c r="CE352" i="6"/>
  <c r="CD352" i="6"/>
  <c r="CC352" i="6"/>
  <c r="CB352" i="6"/>
  <c r="CA352" i="6"/>
  <c r="CU352" i="6"/>
  <c r="CG352" i="6"/>
  <c r="CT352" i="6"/>
  <c r="CF352" i="6"/>
  <c r="CP357" i="6"/>
  <c r="CO357" i="6"/>
  <c r="CB357" i="6"/>
  <c r="CA357" i="6"/>
  <c r="AN357" i="6" s="1"/>
  <c r="CP358" i="6"/>
  <c r="CO358" i="6"/>
  <c r="CB358" i="6"/>
  <c r="CA358" i="6"/>
  <c r="AN358" i="6" s="1"/>
  <c r="CP359" i="6"/>
  <c r="CO359" i="6"/>
  <c r="CB359" i="6"/>
  <c r="CA359" i="6"/>
  <c r="AN359" i="6" s="1"/>
  <c r="CP360" i="6"/>
  <c r="CO360" i="6"/>
  <c r="CB360" i="6"/>
  <c r="CA360" i="6"/>
  <c r="AN360" i="6" s="1"/>
  <c r="CP361" i="6"/>
  <c r="CO361" i="6"/>
  <c r="CB361" i="6"/>
  <c r="CA361" i="6"/>
  <c r="AN361" i="6" s="1"/>
  <c r="CP362" i="6"/>
  <c r="CO362" i="6"/>
  <c r="CB362" i="6"/>
  <c r="CA362" i="6"/>
  <c r="AN362" i="6" s="1"/>
  <c r="CP363" i="6"/>
  <c r="CO363" i="6"/>
  <c r="CB363" i="6"/>
  <c r="CA363" i="6"/>
  <c r="AN363" i="6" s="1"/>
  <c r="CP364" i="6"/>
  <c r="CO364" i="6"/>
  <c r="CB364" i="6"/>
  <c r="CA364" i="6"/>
  <c r="AN364" i="6" s="1"/>
  <c r="CP365" i="6"/>
  <c r="CO365" i="6"/>
  <c r="CB365" i="6"/>
  <c r="CA365" i="6"/>
  <c r="AN365" i="6" s="1"/>
  <c r="CP366" i="6"/>
  <c r="CO366" i="6"/>
  <c r="CB366" i="6"/>
  <c r="CA366" i="6"/>
  <c r="AN366" i="6" s="1"/>
  <c r="CP372" i="6"/>
  <c r="CO372" i="6"/>
  <c r="CB372" i="6"/>
  <c r="CA372" i="6"/>
  <c r="AT372" i="6" s="1"/>
  <c r="CP373" i="6"/>
  <c r="CO373" i="6"/>
  <c r="CB373" i="6"/>
  <c r="CA373" i="6"/>
  <c r="AT373" i="6" s="1"/>
  <c r="CP375" i="6"/>
  <c r="CO375" i="6"/>
  <c r="CB375" i="6"/>
  <c r="CA375" i="6"/>
  <c r="AT375" i="6" s="1"/>
  <c r="CP376" i="6"/>
  <c r="CO376" i="6"/>
  <c r="CB376" i="6"/>
  <c r="CA376" i="6"/>
  <c r="AT376" i="6" s="1"/>
  <c r="CP378" i="6"/>
  <c r="CO378" i="6"/>
  <c r="CB378" i="6"/>
  <c r="CA378" i="6"/>
  <c r="AT378" i="6" s="1"/>
  <c r="CP379" i="6"/>
  <c r="CO379" i="6"/>
  <c r="CB379" i="6"/>
  <c r="CA379" i="6"/>
  <c r="AT379" i="6" s="1"/>
  <c r="CP380" i="6"/>
  <c r="CO380" i="6"/>
  <c r="CB380" i="6"/>
  <c r="CA380" i="6"/>
  <c r="AT380" i="6" s="1"/>
  <c r="CP381" i="6"/>
  <c r="CO381" i="6"/>
  <c r="CB381" i="6"/>
  <c r="CA381" i="6"/>
  <c r="AT381" i="6" s="1"/>
  <c r="CP382" i="6"/>
  <c r="CO382" i="6"/>
  <c r="CB382" i="6"/>
  <c r="CA382" i="6"/>
  <c r="AT382" i="6" s="1"/>
  <c r="CP384" i="6"/>
  <c r="CO384" i="6"/>
  <c r="CB384" i="6"/>
  <c r="CA384" i="6"/>
  <c r="AT384" i="6" s="1"/>
  <c r="CP385" i="6"/>
  <c r="CO385" i="6"/>
  <c r="CB385" i="6"/>
  <c r="CA385" i="6"/>
  <c r="AT385" i="6" s="1"/>
  <c r="CP386" i="6"/>
  <c r="CO386" i="6"/>
  <c r="CB386" i="6"/>
  <c r="CA386" i="6"/>
  <c r="AT386" i="6" s="1"/>
  <c r="CP387" i="6"/>
  <c r="CO387" i="6"/>
  <c r="CB387" i="6"/>
  <c r="CA387" i="6"/>
  <c r="AT387" i="6" s="1"/>
  <c r="CP388" i="6"/>
  <c r="CO388" i="6"/>
  <c r="CB388" i="6"/>
  <c r="CA388" i="6"/>
  <c r="AT388" i="6" s="1"/>
  <c r="CP389" i="6"/>
  <c r="CO389" i="6"/>
  <c r="CB389" i="6"/>
  <c r="CA389" i="6"/>
  <c r="AT389" i="6" s="1"/>
  <c r="CP394" i="6"/>
  <c r="CO394" i="6"/>
  <c r="CB394" i="6"/>
  <c r="CA394" i="6"/>
  <c r="V394" i="6" s="1"/>
  <c r="CP396" i="6"/>
  <c r="CO396" i="6"/>
  <c r="CB396" i="6"/>
  <c r="CA396" i="6"/>
  <c r="V396" i="6" s="1"/>
  <c r="CP397" i="6"/>
  <c r="CO397" i="6"/>
  <c r="CB397" i="6"/>
  <c r="CA397" i="6"/>
  <c r="V397" i="6" s="1"/>
  <c r="CP398" i="6"/>
  <c r="CO398" i="6"/>
  <c r="CB398" i="6"/>
  <c r="CA398" i="6"/>
  <c r="V398" i="6" s="1"/>
  <c r="CP400" i="6"/>
  <c r="CO400" i="6"/>
  <c r="CB400" i="6"/>
  <c r="CA400" i="6"/>
  <c r="V400" i="6" s="1"/>
  <c r="CP401" i="6"/>
  <c r="CO401" i="6"/>
  <c r="CB401" i="6"/>
  <c r="CA401" i="6"/>
  <c r="V401" i="6" s="1"/>
  <c r="CP402" i="6"/>
  <c r="CO402" i="6"/>
  <c r="CB402" i="6"/>
  <c r="CA402" i="6"/>
  <c r="V402" i="6" s="1"/>
  <c r="CP403" i="6"/>
  <c r="CO403" i="6"/>
  <c r="CB403" i="6"/>
  <c r="CA403" i="6"/>
  <c r="V403" i="6" s="1"/>
  <c r="CP404" i="6"/>
  <c r="CO404" i="6"/>
  <c r="CB404" i="6"/>
  <c r="CA404" i="6"/>
  <c r="V404" i="6" s="1"/>
  <c r="CP409" i="6"/>
  <c r="CO409" i="6"/>
  <c r="CB409" i="6"/>
  <c r="CA409" i="6"/>
  <c r="G409" i="6" s="1"/>
  <c r="CP410" i="6"/>
  <c r="CO410" i="6"/>
  <c r="CB410" i="6"/>
  <c r="CA410" i="6"/>
  <c r="G410" i="6" s="1"/>
  <c r="CP411" i="6"/>
  <c r="CO411" i="6"/>
  <c r="CB411" i="6"/>
  <c r="CA411" i="6"/>
  <c r="G411" i="6" s="1"/>
  <c r="CS12" i="7"/>
  <c r="CP12" i="7"/>
  <c r="CO12" i="7"/>
  <c r="CN12" i="7"/>
  <c r="CM12" i="7"/>
  <c r="CL12" i="7"/>
  <c r="CK12" i="7"/>
  <c r="CI12" i="7"/>
  <c r="CF12" i="7"/>
  <c r="CE12" i="7"/>
  <c r="CD12" i="7"/>
  <c r="CC12" i="7"/>
  <c r="CB12" i="7"/>
  <c r="CA12" i="7"/>
  <c r="CR12" i="7"/>
  <c r="CH12" i="7"/>
  <c r="CQ12" i="7"/>
  <c r="CG12" i="7"/>
  <c r="CS13" i="7"/>
  <c r="CP13" i="7"/>
  <c r="CO13" i="7"/>
  <c r="CN13" i="7"/>
  <c r="CM13" i="7"/>
  <c r="CL13" i="7"/>
  <c r="CK13" i="7"/>
  <c r="CI13" i="7"/>
  <c r="CF13" i="7"/>
  <c r="CE13" i="7"/>
  <c r="CD13" i="7"/>
  <c r="CC13" i="7"/>
  <c r="CB13" i="7"/>
  <c r="CA13" i="7"/>
  <c r="CR13" i="7"/>
  <c r="CH13" i="7"/>
  <c r="CQ13" i="7"/>
  <c r="CG13" i="7"/>
  <c r="CS14" i="7"/>
  <c r="CP14" i="7"/>
  <c r="CO14" i="7"/>
  <c r="CN14" i="7"/>
  <c r="CM14" i="7"/>
  <c r="CL14" i="7"/>
  <c r="CK14" i="7"/>
  <c r="CI14" i="7"/>
  <c r="CF14" i="7"/>
  <c r="CE14" i="7"/>
  <c r="CD14" i="7"/>
  <c r="CC14" i="7"/>
  <c r="CB14" i="7"/>
  <c r="CA14" i="7"/>
  <c r="CR14" i="7"/>
  <c r="CH14" i="7"/>
  <c r="CQ14" i="7"/>
  <c r="CG14" i="7"/>
  <c r="CS15" i="7"/>
  <c r="CP15" i="7"/>
  <c r="CO15" i="7"/>
  <c r="CN15" i="7"/>
  <c r="CM15" i="7"/>
  <c r="CL15" i="7"/>
  <c r="CK15" i="7"/>
  <c r="CI15" i="7"/>
  <c r="CF15" i="7"/>
  <c r="CE15" i="7"/>
  <c r="CD15" i="7"/>
  <c r="CC15" i="7"/>
  <c r="CB15" i="7"/>
  <c r="CA15" i="7"/>
  <c r="CR15" i="7"/>
  <c r="CH15" i="7"/>
  <c r="CQ15" i="7"/>
  <c r="CG15" i="7"/>
  <c r="CS16" i="7"/>
  <c r="CP16" i="7"/>
  <c r="CO16" i="7"/>
  <c r="CN16" i="7"/>
  <c r="CM16" i="7"/>
  <c r="CL16" i="7"/>
  <c r="CK16" i="7"/>
  <c r="CI16" i="7"/>
  <c r="CF16" i="7"/>
  <c r="CE16" i="7"/>
  <c r="CD16" i="7"/>
  <c r="CC16" i="7"/>
  <c r="CB16" i="7"/>
  <c r="CA16" i="7"/>
  <c r="CR16" i="7"/>
  <c r="CH16" i="7"/>
  <c r="CQ16" i="7"/>
  <c r="CG16" i="7"/>
  <c r="CS17" i="7"/>
  <c r="CP17" i="7"/>
  <c r="CO17" i="7"/>
  <c r="CN17" i="7"/>
  <c r="CM17" i="7"/>
  <c r="CL17" i="7"/>
  <c r="CK17" i="7"/>
  <c r="CI17" i="7"/>
  <c r="CF17" i="7"/>
  <c r="CE17" i="7"/>
  <c r="CD17" i="7"/>
  <c r="CC17" i="7"/>
  <c r="CB17" i="7"/>
  <c r="CA17" i="7"/>
  <c r="CR17" i="7"/>
  <c r="CH17" i="7"/>
  <c r="CQ17" i="7"/>
  <c r="CG17" i="7"/>
  <c r="CS18" i="7"/>
  <c r="CP18" i="7"/>
  <c r="CO18" i="7"/>
  <c r="CN18" i="7"/>
  <c r="CM18" i="7"/>
  <c r="CL18" i="7"/>
  <c r="CK18" i="7"/>
  <c r="CI18" i="7"/>
  <c r="CF18" i="7"/>
  <c r="CE18" i="7"/>
  <c r="CD18" i="7"/>
  <c r="CC18" i="7"/>
  <c r="CB18" i="7"/>
  <c r="CA18" i="7"/>
  <c r="CR18" i="7"/>
  <c r="CH18" i="7"/>
  <c r="CQ18" i="7"/>
  <c r="CG18" i="7"/>
  <c r="CS19" i="7"/>
  <c r="CP19" i="7"/>
  <c r="CO19" i="7"/>
  <c r="CN19" i="7"/>
  <c r="CM19" i="7"/>
  <c r="CL19" i="7"/>
  <c r="CK19" i="7"/>
  <c r="CI19" i="7"/>
  <c r="CF19" i="7"/>
  <c r="CE19" i="7"/>
  <c r="CD19" i="7"/>
  <c r="CC19" i="7"/>
  <c r="CB19" i="7"/>
  <c r="CA19" i="7"/>
  <c r="CR19" i="7"/>
  <c r="CH19" i="7"/>
  <c r="CQ19" i="7"/>
  <c r="CG19" i="7"/>
  <c r="CS20" i="7"/>
  <c r="CP20" i="7"/>
  <c r="CO20" i="7"/>
  <c r="CN20" i="7"/>
  <c r="CM20" i="7"/>
  <c r="CL20" i="7"/>
  <c r="CK20" i="7"/>
  <c r="CI20" i="7"/>
  <c r="CF20" i="7"/>
  <c r="CE20" i="7"/>
  <c r="CD20" i="7"/>
  <c r="CC20" i="7"/>
  <c r="CB20" i="7"/>
  <c r="CA20" i="7"/>
  <c r="CR20" i="7"/>
  <c r="CH20" i="7"/>
  <c r="CQ20" i="7"/>
  <c r="CG20" i="7"/>
  <c r="CS21" i="7"/>
  <c r="CP21" i="7"/>
  <c r="CO21" i="7"/>
  <c r="CN21" i="7"/>
  <c r="CM21" i="7"/>
  <c r="CL21" i="7"/>
  <c r="CK21" i="7"/>
  <c r="CI21" i="7"/>
  <c r="CF21" i="7"/>
  <c r="CE21" i="7"/>
  <c r="CD21" i="7"/>
  <c r="CC21" i="7"/>
  <c r="CB21" i="7"/>
  <c r="CA21" i="7"/>
  <c r="CR21" i="7"/>
  <c r="CH21" i="7"/>
  <c r="CQ21" i="7"/>
  <c r="CG21" i="7"/>
  <c r="CS23" i="7"/>
  <c r="CP23" i="7"/>
  <c r="CO23" i="7"/>
  <c r="CN23" i="7"/>
  <c r="CM23" i="7"/>
  <c r="CL23" i="7"/>
  <c r="CK23" i="7"/>
  <c r="CI23" i="7"/>
  <c r="CF23" i="7"/>
  <c r="CE23" i="7"/>
  <c r="CD23" i="7"/>
  <c r="CC23" i="7"/>
  <c r="CB23" i="7"/>
  <c r="CA23" i="7"/>
  <c r="CR23" i="7"/>
  <c r="CH23" i="7"/>
  <c r="CQ23" i="7"/>
  <c r="CG23" i="7"/>
  <c r="CS24" i="7"/>
  <c r="CP24" i="7"/>
  <c r="CO24" i="7"/>
  <c r="CN24" i="7"/>
  <c r="CM24" i="7"/>
  <c r="CL24" i="7"/>
  <c r="CK24" i="7"/>
  <c r="CI24" i="7"/>
  <c r="CF24" i="7"/>
  <c r="CE24" i="7"/>
  <c r="CD24" i="7"/>
  <c r="CC24" i="7"/>
  <c r="CB24" i="7"/>
  <c r="CA24" i="7"/>
  <c r="CR24" i="7"/>
  <c r="CH24" i="7"/>
  <c r="CQ24" i="7"/>
  <c r="CG24" i="7"/>
  <c r="CS25" i="7"/>
  <c r="CP25" i="7"/>
  <c r="CO25" i="7"/>
  <c r="CN25" i="7"/>
  <c r="CM25" i="7"/>
  <c r="CL25" i="7"/>
  <c r="CK25" i="7"/>
  <c r="CI25" i="7"/>
  <c r="CF25" i="7"/>
  <c r="CE25" i="7"/>
  <c r="CD25" i="7"/>
  <c r="CC25" i="7"/>
  <c r="CB25" i="7"/>
  <c r="CA25" i="7"/>
  <c r="CR25" i="7"/>
  <c r="CH25" i="7"/>
  <c r="CQ25" i="7"/>
  <c r="CG25" i="7"/>
  <c r="CS26" i="7"/>
  <c r="CP26" i="7"/>
  <c r="CO26" i="7"/>
  <c r="CN26" i="7"/>
  <c r="CM26" i="7"/>
  <c r="CL26" i="7"/>
  <c r="CK26" i="7"/>
  <c r="CI26" i="7"/>
  <c r="CF26" i="7"/>
  <c r="CE26" i="7"/>
  <c r="CD26" i="7"/>
  <c r="CC26" i="7"/>
  <c r="CB26" i="7"/>
  <c r="CA26" i="7"/>
  <c r="CR26" i="7"/>
  <c r="CH26" i="7"/>
  <c r="CQ26" i="7"/>
  <c r="CG26" i="7"/>
  <c r="E32" i="7"/>
  <c r="CP30" i="7"/>
  <c r="CO30" i="7"/>
  <c r="CN30" i="7"/>
  <c r="CM30" i="7"/>
  <c r="CL30" i="7"/>
  <c r="CK30" i="7"/>
  <c r="CF30" i="7"/>
  <c r="CE30" i="7"/>
  <c r="CD30" i="7"/>
  <c r="CC30" i="7"/>
  <c r="CB30" i="7"/>
  <c r="CA30" i="7"/>
  <c r="AV30" i="7" s="1"/>
  <c r="CP31" i="7"/>
  <c r="CO31" i="7"/>
  <c r="CN31" i="7"/>
  <c r="CM31" i="7"/>
  <c r="CL31" i="7"/>
  <c r="CK31" i="7"/>
  <c r="CF31" i="7"/>
  <c r="CE31" i="7"/>
  <c r="CD31" i="7"/>
  <c r="CC31" i="7"/>
  <c r="CB31" i="7"/>
  <c r="CA31" i="7"/>
  <c r="AV31" i="7" s="1"/>
  <c r="CM49" i="7"/>
  <c r="CL49" i="7"/>
  <c r="CK49" i="7"/>
  <c r="CC49" i="7"/>
  <c r="CB49" i="7"/>
  <c r="CA49" i="7"/>
  <c r="AO49" i="7" s="1"/>
  <c r="CM50" i="7"/>
  <c r="CL50" i="7"/>
  <c r="CK50" i="7"/>
  <c r="CC50" i="7"/>
  <c r="CB50" i="7"/>
  <c r="CA50" i="7"/>
  <c r="AO50" i="7" s="1"/>
  <c r="CL55" i="7"/>
  <c r="CK55" i="7"/>
  <c r="CB55" i="7"/>
  <c r="CA55" i="7"/>
  <c r="AN55" i="7" s="1"/>
  <c r="CL56" i="7"/>
  <c r="CK56" i="7"/>
  <c r="CB56" i="7"/>
  <c r="CA56" i="7"/>
  <c r="AN56" i="7" s="1"/>
  <c r="CL57" i="7"/>
  <c r="CK57" i="7"/>
  <c r="CB57" i="7"/>
  <c r="CA57" i="7"/>
  <c r="AN57" i="7" s="1"/>
  <c r="CL58" i="7"/>
  <c r="CK58" i="7"/>
  <c r="CB58" i="7"/>
  <c r="CA58" i="7"/>
  <c r="AN58" i="7" s="1"/>
  <c r="CL59" i="7"/>
  <c r="CK59" i="7"/>
  <c r="CB59" i="7"/>
  <c r="CA59" i="7"/>
  <c r="AN59" i="7" s="1"/>
  <c r="CL60" i="7"/>
  <c r="CK60" i="7"/>
  <c r="CB60" i="7"/>
  <c r="CA60" i="7"/>
  <c r="AN60" i="7" s="1"/>
  <c r="CL61" i="7"/>
  <c r="CK61" i="7"/>
  <c r="CB61" i="7"/>
  <c r="CA61" i="7"/>
  <c r="AN61" i="7" s="1"/>
  <c r="CL62" i="7"/>
  <c r="CK62" i="7"/>
  <c r="CB62" i="7"/>
  <c r="CA62" i="7"/>
  <c r="AN62" i="7" s="1"/>
  <c r="CL63" i="7"/>
  <c r="CK63" i="7"/>
  <c r="CB63" i="7"/>
  <c r="CA63" i="7"/>
  <c r="AN63" i="7" s="1"/>
  <c r="CL64" i="7"/>
  <c r="CK64" i="7"/>
  <c r="CB64" i="7"/>
  <c r="CA64" i="7"/>
  <c r="AN64" i="7" s="1"/>
  <c r="CL65" i="7"/>
  <c r="CK65" i="7"/>
  <c r="CB65" i="7"/>
  <c r="CA65" i="7"/>
  <c r="AN65" i="7" s="1"/>
  <c r="CL66" i="7"/>
  <c r="CK66" i="7"/>
  <c r="CB66" i="7"/>
  <c r="CA66" i="7"/>
  <c r="AN66" i="7" s="1"/>
  <c r="CL67" i="7"/>
  <c r="CK67" i="7"/>
  <c r="CB67" i="7"/>
  <c r="CA67" i="7"/>
  <c r="AN67" i="7" s="1"/>
  <c r="CL68" i="7"/>
  <c r="CK68" i="7"/>
  <c r="CB68" i="7"/>
  <c r="CA68" i="7"/>
  <c r="AN68" i="7" s="1"/>
  <c r="CL69" i="7"/>
  <c r="CK69" i="7"/>
  <c r="CB69" i="7"/>
  <c r="CA69" i="7"/>
  <c r="AN69" i="7" s="1"/>
  <c r="CL70" i="7"/>
  <c r="CK70" i="7"/>
  <c r="CB70" i="7"/>
  <c r="CA70" i="7"/>
  <c r="AN70" i="7" s="1"/>
  <c r="CL71" i="7"/>
  <c r="CK71" i="7"/>
  <c r="CB71" i="7"/>
  <c r="CA71" i="7"/>
  <c r="AN71" i="7" s="1"/>
  <c r="CL72" i="7"/>
  <c r="CK72" i="7"/>
  <c r="CB72" i="7"/>
  <c r="CA72" i="7"/>
  <c r="AN72" i="7" s="1"/>
  <c r="CL73" i="7"/>
  <c r="CK73" i="7"/>
  <c r="CB73" i="7"/>
  <c r="CA73" i="7"/>
  <c r="AN73" i="7" s="1"/>
  <c r="CL74" i="7"/>
  <c r="CK74" i="7"/>
  <c r="CB74" i="7"/>
  <c r="CA74" i="7"/>
  <c r="AN74" i="7" s="1"/>
  <c r="CL75" i="7"/>
  <c r="CK75" i="7"/>
  <c r="CB75" i="7"/>
  <c r="CA75" i="7"/>
  <c r="AN75" i="7" s="1"/>
  <c r="CL76" i="7"/>
  <c r="CK76" i="7"/>
  <c r="CB76" i="7"/>
  <c r="CA76" i="7"/>
  <c r="AN76" i="7" s="1"/>
  <c r="CL114" i="7"/>
  <c r="CK114" i="7"/>
  <c r="CB114" i="7"/>
  <c r="CA114" i="7"/>
  <c r="Q114" i="7" s="1"/>
  <c r="CL115" i="7"/>
  <c r="CK115" i="7"/>
  <c r="CB115" i="7"/>
  <c r="CA115" i="7"/>
  <c r="Q115" i="7" s="1"/>
  <c r="CL116" i="7"/>
  <c r="CK116" i="7"/>
  <c r="CB116" i="7"/>
  <c r="CA116" i="7"/>
  <c r="Q116" i="7" s="1"/>
  <c r="CO135" i="7"/>
  <c r="CN135" i="7"/>
  <c r="CM135" i="7"/>
  <c r="CL135" i="7"/>
  <c r="CK135" i="7"/>
  <c r="CE135" i="7"/>
  <c r="CD135" i="7"/>
  <c r="CC135" i="7"/>
  <c r="CB135" i="7"/>
  <c r="CA135" i="7"/>
  <c r="AS135" i="7" s="1"/>
  <c r="CO136" i="7"/>
  <c r="CN136" i="7"/>
  <c r="CM136" i="7"/>
  <c r="CL136" i="7"/>
  <c r="CK136" i="7"/>
  <c r="CE136" i="7"/>
  <c r="CD136" i="7"/>
  <c r="CC136" i="7"/>
  <c r="CB136" i="7"/>
  <c r="CA136" i="7"/>
  <c r="AS136" i="7" s="1"/>
  <c r="CO137" i="7"/>
  <c r="CN137" i="7"/>
  <c r="CM137" i="7"/>
  <c r="CL137" i="7"/>
  <c r="CK137" i="7"/>
  <c r="CE137" i="7"/>
  <c r="CD137" i="7"/>
  <c r="CC137" i="7"/>
  <c r="CB137" i="7"/>
  <c r="CA137" i="7"/>
  <c r="AS137" i="7" s="1"/>
  <c r="C163" i="7"/>
  <c r="CO160" i="7"/>
  <c r="CN160" i="7"/>
  <c r="CM160" i="7"/>
  <c r="CL160" i="7"/>
  <c r="CK160" i="7"/>
  <c r="CE160" i="7"/>
  <c r="CD160" i="7"/>
  <c r="CC160" i="7"/>
  <c r="CB160" i="7"/>
  <c r="CA160" i="7"/>
  <c r="D163" i="7"/>
  <c r="CQ160" i="7"/>
  <c r="CG160" i="7"/>
  <c r="E163" i="7"/>
  <c r="CP160" i="7"/>
  <c r="CF160" i="7"/>
  <c r="CO161" i="7"/>
  <c r="CN161" i="7"/>
  <c r="CM161" i="7"/>
  <c r="CL161" i="7"/>
  <c r="CK161" i="7"/>
  <c r="CE161" i="7"/>
  <c r="CD161" i="7"/>
  <c r="CC161" i="7"/>
  <c r="CB161" i="7"/>
  <c r="CA161" i="7"/>
  <c r="CQ161" i="7"/>
  <c r="CG161" i="7"/>
  <c r="CP161" i="7"/>
  <c r="CF161" i="7"/>
  <c r="CO162" i="7"/>
  <c r="CN162" i="7"/>
  <c r="CM162" i="7"/>
  <c r="CL162" i="7"/>
  <c r="CK162" i="7"/>
  <c r="CE162" i="7"/>
  <c r="CD162" i="7"/>
  <c r="CC162" i="7"/>
  <c r="CB162" i="7"/>
  <c r="CA162" i="7"/>
  <c r="CQ162" i="7"/>
  <c r="CG162" i="7"/>
  <c r="CP162" i="7"/>
  <c r="CF162" i="7"/>
  <c r="CO164" i="7"/>
  <c r="CN164" i="7"/>
  <c r="CM164" i="7"/>
  <c r="CL164" i="7"/>
  <c r="CK164" i="7"/>
  <c r="CE164" i="7"/>
  <c r="CD164" i="7"/>
  <c r="CC164" i="7"/>
  <c r="CB164" i="7"/>
  <c r="CA164" i="7"/>
  <c r="CQ164" i="7"/>
  <c r="CG164" i="7"/>
  <c r="CP164" i="7"/>
  <c r="CF164" i="7"/>
  <c r="CO165" i="7"/>
  <c r="CN165" i="7"/>
  <c r="CM165" i="7"/>
  <c r="CL165" i="7"/>
  <c r="CK165" i="7"/>
  <c r="CE165" i="7"/>
  <c r="CD165" i="7"/>
  <c r="CC165" i="7"/>
  <c r="CB165" i="7"/>
  <c r="CA165" i="7"/>
  <c r="CQ165" i="7"/>
  <c r="CG165" i="7"/>
  <c r="CP165" i="7"/>
  <c r="CF165" i="7"/>
  <c r="CO166" i="7"/>
  <c r="CN166" i="7"/>
  <c r="CM166" i="7"/>
  <c r="CL166" i="7"/>
  <c r="CK166" i="7"/>
  <c r="CE166" i="7"/>
  <c r="CD166" i="7"/>
  <c r="CC166" i="7"/>
  <c r="CB166" i="7"/>
  <c r="CA166" i="7"/>
  <c r="CQ166" i="7"/>
  <c r="CG166" i="7"/>
  <c r="CP166" i="7"/>
  <c r="CF166" i="7"/>
  <c r="CO168" i="7"/>
  <c r="CN168" i="7"/>
  <c r="CM168" i="7"/>
  <c r="CL168" i="7"/>
  <c r="CK168" i="7"/>
  <c r="CE168" i="7"/>
  <c r="CD168" i="7"/>
  <c r="CC168" i="7"/>
  <c r="CB168" i="7"/>
  <c r="CA168" i="7"/>
  <c r="CQ168" i="7"/>
  <c r="CG168" i="7"/>
  <c r="CP168" i="7"/>
  <c r="CF168" i="7"/>
  <c r="A239" i="8"/>
  <c r="E11" i="29" s="1"/>
  <c r="B67" i="8"/>
  <c r="CN12" i="8"/>
  <c r="CM12" i="8"/>
  <c r="CC12" i="8"/>
  <c r="CB12" i="8"/>
  <c r="X67" i="8"/>
  <c r="CO12" i="8"/>
  <c r="CD12" i="8"/>
  <c r="CN13" i="8"/>
  <c r="CM13" i="8"/>
  <c r="CC13" i="8"/>
  <c r="CB13" i="8"/>
  <c r="CO13" i="8"/>
  <c r="CD13" i="8"/>
  <c r="CN14" i="8"/>
  <c r="CM14" i="8"/>
  <c r="CC14" i="8"/>
  <c r="CB14" i="8"/>
  <c r="CO14" i="8"/>
  <c r="CD14" i="8"/>
  <c r="CN15" i="8"/>
  <c r="CM15" i="8"/>
  <c r="CC15" i="8"/>
  <c r="CB15" i="8"/>
  <c r="CO15" i="8"/>
  <c r="CD15" i="8"/>
  <c r="CN16" i="8"/>
  <c r="CM16" i="8"/>
  <c r="CC16" i="8"/>
  <c r="CB16" i="8"/>
  <c r="CO16" i="8"/>
  <c r="CD16" i="8"/>
  <c r="CN17" i="8"/>
  <c r="CM17" i="8"/>
  <c r="CC17" i="8"/>
  <c r="CB17" i="8"/>
  <c r="CO17" i="8"/>
  <c r="CD17" i="8"/>
  <c r="CN18" i="8"/>
  <c r="CM18" i="8"/>
  <c r="CC18" i="8"/>
  <c r="CB18" i="8"/>
  <c r="CO18" i="8"/>
  <c r="CD18" i="8"/>
  <c r="CN19" i="8"/>
  <c r="CM19" i="8"/>
  <c r="CC19" i="8"/>
  <c r="CB19" i="8"/>
  <c r="CO19" i="8"/>
  <c r="CD19" i="8"/>
  <c r="CN20" i="8"/>
  <c r="CM20" i="8"/>
  <c r="CC20" i="8"/>
  <c r="CB20" i="8"/>
  <c r="CO20" i="8"/>
  <c r="CD20" i="8"/>
  <c r="CN21" i="8"/>
  <c r="CM21" i="8"/>
  <c r="CC21" i="8"/>
  <c r="CB21" i="8"/>
  <c r="CO21" i="8"/>
  <c r="CD21" i="8"/>
  <c r="CN22" i="8"/>
  <c r="CM22" i="8"/>
  <c r="CC22" i="8"/>
  <c r="CB22" i="8"/>
  <c r="CO22" i="8"/>
  <c r="CD22" i="8"/>
  <c r="CN23" i="8"/>
  <c r="CM23" i="8"/>
  <c r="CC23" i="8"/>
  <c r="CB23" i="8"/>
  <c r="CO23" i="8"/>
  <c r="CD23" i="8"/>
  <c r="CN24" i="8"/>
  <c r="CM24" i="8"/>
  <c r="CC24" i="8"/>
  <c r="CB24" i="8"/>
  <c r="CO24" i="8"/>
  <c r="CD24" i="8"/>
  <c r="CN25" i="8"/>
  <c r="CM25" i="8"/>
  <c r="CC25" i="8"/>
  <c r="CB25" i="8"/>
  <c r="CO25" i="8"/>
  <c r="CD25" i="8"/>
  <c r="CN26" i="8"/>
  <c r="CM26" i="8"/>
  <c r="CC26" i="8"/>
  <c r="CB26" i="8"/>
  <c r="CO26" i="8"/>
  <c r="CD26" i="8"/>
  <c r="CN27" i="8"/>
  <c r="CM27" i="8"/>
  <c r="CC27" i="8"/>
  <c r="CB27" i="8"/>
  <c r="CO27" i="8"/>
  <c r="CD27" i="8"/>
  <c r="CN28" i="8"/>
  <c r="CM28" i="8"/>
  <c r="CC28" i="8"/>
  <c r="CB28" i="8"/>
  <c r="CO28" i="8"/>
  <c r="CD28" i="8"/>
  <c r="CN29" i="8"/>
  <c r="CM29" i="8"/>
  <c r="CC29" i="8"/>
  <c r="CB29" i="8"/>
  <c r="CO29" i="8"/>
  <c r="CD29" i="8"/>
  <c r="CN30" i="8"/>
  <c r="CM30" i="8"/>
  <c r="CC30" i="8"/>
  <c r="CB30" i="8"/>
  <c r="CO30" i="8"/>
  <c r="CD30" i="8"/>
  <c r="CN31" i="8"/>
  <c r="CM31" i="8"/>
  <c r="CC31" i="8"/>
  <c r="CB31" i="8"/>
  <c r="CO31" i="8"/>
  <c r="CD31" i="8"/>
  <c r="CN32" i="8"/>
  <c r="CM32" i="8"/>
  <c r="CC32" i="8"/>
  <c r="CB32" i="8"/>
  <c r="CO32" i="8"/>
  <c r="CD32" i="8"/>
  <c r="CN33" i="8"/>
  <c r="CM33" i="8"/>
  <c r="CC33" i="8"/>
  <c r="CB33" i="8"/>
  <c r="CO33" i="8"/>
  <c r="CD33" i="8"/>
  <c r="CN34" i="8"/>
  <c r="CM34" i="8"/>
  <c r="CC34" i="8"/>
  <c r="CB34" i="8"/>
  <c r="CO34" i="8"/>
  <c r="CD34" i="8"/>
  <c r="CN35" i="8"/>
  <c r="CM35" i="8"/>
  <c r="CC35" i="8"/>
  <c r="CB35" i="8"/>
  <c r="CO35" i="8"/>
  <c r="CD35" i="8"/>
  <c r="CN36" i="8"/>
  <c r="CM36" i="8"/>
  <c r="CC36" i="8"/>
  <c r="CB36" i="8"/>
  <c r="CO36" i="8"/>
  <c r="CD36" i="8"/>
  <c r="CN37" i="8"/>
  <c r="CM37" i="8"/>
  <c r="CC37" i="8"/>
  <c r="CB37" i="8"/>
  <c r="CO37" i="8"/>
  <c r="CD37" i="8"/>
  <c r="CN38" i="8"/>
  <c r="CM38" i="8"/>
  <c r="CC38" i="8"/>
  <c r="CB38" i="8"/>
  <c r="CO38" i="8"/>
  <c r="CD38" i="8"/>
  <c r="CN39" i="8"/>
  <c r="CM39" i="8"/>
  <c r="CC39" i="8"/>
  <c r="CB39" i="8"/>
  <c r="CO39" i="8"/>
  <c r="CD39" i="8"/>
  <c r="CN40" i="8"/>
  <c r="CM40" i="8"/>
  <c r="CC40" i="8"/>
  <c r="CB40" i="8"/>
  <c r="CO40" i="8"/>
  <c r="CD40" i="8"/>
  <c r="CN41" i="8"/>
  <c r="CM41" i="8"/>
  <c r="CC41" i="8"/>
  <c r="CB41" i="8"/>
  <c r="CO41" i="8"/>
  <c r="CD41" i="8"/>
  <c r="CN42" i="8"/>
  <c r="CM42" i="8"/>
  <c r="CC42" i="8"/>
  <c r="CB42" i="8"/>
  <c r="CO42" i="8"/>
  <c r="CD42" i="8"/>
  <c r="CN43" i="8"/>
  <c r="CM43" i="8"/>
  <c r="CC43" i="8"/>
  <c r="CB43" i="8"/>
  <c r="CO43" i="8"/>
  <c r="CD43" i="8"/>
  <c r="CN44" i="8"/>
  <c r="CM44" i="8"/>
  <c r="CC44" i="8"/>
  <c r="CB44" i="8"/>
  <c r="CO44" i="8"/>
  <c r="CD44" i="8"/>
  <c r="CN45" i="8"/>
  <c r="CM45" i="8"/>
  <c r="CC45" i="8"/>
  <c r="CB45" i="8"/>
  <c r="CO45" i="8"/>
  <c r="CD45" i="8"/>
  <c r="CN46" i="8"/>
  <c r="CM46" i="8"/>
  <c r="CC46" i="8"/>
  <c r="CB46" i="8"/>
  <c r="CO46" i="8"/>
  <c r="CD46" i="8"/>
  <c r="CN47" i="8"/>
  <c r="CM47" i="8"/>
  <c r="CC47" i="8"/>
  <c r="CB47" i="8"/>
  <c r="CO47" i="8"/>
  <c r="CD47" i="8"/>
  <c r="CN48" i="8"/>
  <c r="CM48" i="8"/>
  <c r="CC48" i="8"/>
  <c r="CB48" i="8"/>
  <c r="CO48" i="8"/>
  <c r="CD48" i="8"/>
  <c r="CN49" i="8"/>
  <c r="CM49" i="8"/>
  <c r="CC49" i="8"/>
  <c r="CB49" i="8"/>
  <c r="CO49" i="8"/>
  <c r="CD49" i="8"/>
  <c r="CN50" i="8"/>
  <c r="CM50" i="8"/>
  <c r="CC50" i="8"/>
  <c r="CB50" i="8"/>
  <c r="CO50" i="8"/>
  <c r="CD50" i="8"/>
  <c r="CN51" i="8"/>
  <c r="CM51" i="8"/>
  <c r="CC51" i="8"/>
  <c r="CB51" i="8"/>
  <c r="CO51" i="8"/>
  <c r="CD51" i="8"/>
  <c r="CN52" i="8"/>
  <c r="CM52" i="8"/>
  <c r="CC52" i="8"/>
  <c r="CB52" i="8"/>
  <c r="CO52" i="8"/>
  <c r="CD52" i="8"/>
  <c r="CN53" i="8"/>
  <c r="CM53" i="8"/>
  <c r="CC53" i="8"/>
  <c r="CB53" i="8"/>
  <c r="CO53" i="8"/>
  <c r="CD53" i="8"/>
  <c r="CN54" i="8"/>
  <c r="CM54" i="8"/>
  <c r="CC54" i="8"/>
  <c r="CB54" i="8"/>
  <c r="CO54" i="8"/>
  <c r="CD54" i="8"/>
  <c r="CN55" i="8"/>
  <c r="CM55" i="8"/>
  <c r="CC55" i="8"/>
  <c r="CB55" i="8"/>
  <c r="CO55" i="8"/>
  <c r="CD55" i="8"/>
  <c r="CN56" i="8"/>
  <c r="CM56" i="8"/>
  <c r="CC56" i="8"/>
  <c r="CB56" i="8"/>
  <c r="CO56" i="8"/>
  <c r="CD56" i="8"/>
  <c r="CN57" i="8"/>
  <c r="CM57" i="8"/>
  <c r="CC57" i="8"/>
  <c r="CB57" i="8"/>
  <c r="CO57" i="8"/>
  <c r="CD57" i="8"/>
  <c r="CN58" i="8"/>
  <c r="CM58" i="8"/>
  <c r="CC58" i="8"/>
  <c r="CB58" i="8"/>
  <c r="CO58" i="8"/>
  <c r="CD58" i="8"/>
  <c r="CN59" i="8"/>
  <c r="CM59" i="8"/>
  <c r="CC59" i="8"/>
  <c r="CB59" i="8"/>
  <c r="CO59" i="8"/>
  <c r="CD59" i="8"/>
  <c r="CN60" i="8"/>
  <c r="CM60" i="8"/>
  <c r="CC60" i="8"/>
  <c r="CB60" i="8"/>
  <c r="CO60" i="8"/>
  <c r="CD60" i="8"/>
  <c r="CN61" i="8"/>
  <c r="CM61" i="8"/>
  <c r="CC61" i="8"/>
  <c r="CB61" i="8"/>
  <c r="CO61" i="8"/>
  <c r="CD61" i="8"/>
  <c r="CN62" i="8"/>
  <c r="CM62" i="8"/>
  <c r="CC62" i="8"/>
  <c r="CB62" i="8"/>
  <c r="CO62" i="8"/>
  <c r="CD62" i="8"/>
  <c r="CN63" i="8"/>
  <c r="CM63" i="8"/>
  <c r="CC63" i="8"/>
  <c r="CB63" i="8"/>
  <c r="CO63" i="8"/>
  <c r="CD63" i="8"/>
  <c r="CN64" i="8"/>
  <c r="CM64" i="8"/>
  <c r="CC64" i="8"/>
  <c r="CB64" i="8"/>
  <c r="CO64" i="8"/>
  <c r="CD64" i="8"/>
  <c r="CN65" i="8"/>
  <c r="CM65" i="8"/>
  <c r="CC65" i="8"/>
  <c r="CB65" i="8"/>
  <c r="CO65" i="8"/>
  <c r="CD65" i="8"/>
  <c r="CN66" i="8"/>
  <c r="CM66" i="8"/>
  <c r="CC66" i="8"/>
  <c r="CB66" i="8"/>
  <c r="CO66" i="8"/>
  <c r="CD66" i="8"/>
  <c r="B146" i="8"/>
  <c r="CO129" i="8"/>
  <c r="CN129" i="8"/>
  <c r="CM129" i="8"/>
  <c r="CD129" i="8"/>
  <c r="CC129" i="8"/>
  <c r="CB129" i="8"/>
  <c r="W129" i="8" s="1"/>
  <c r="CO130" i="8"/>
  <c r="CN130" i="8"/>
  <c r="CM130" i="8"/>
  <c r="CD130" i="8"/>
  <c r="CC130" i="8"/>
  <c r="CB130" i="8"/>
  <c r="W130" i="8" s="1"/>
  <c r="CO131" i="8"/>
  <c r="CN131" i="8"/>
  <c r="CM131" i="8"/>
  <c r="CD131" i="8"/>
  <c r="CC131" i="8"/>
  <c r="CB131" i="8"/>
  <c r="W131" i="8" s="1"/>
  <c r="CO132" i="8"/>
  <c r="CN132" i="8"/>
  <c r="CM132" i="8"/>
  <c r="CD132" i="8"/>
  <c r="CC132" i="8"/>
  <c r="CB132" i="8"/>
  <c r="W132" i="8" s="1"/>
  <c r="CO133" i="8"/>
  <c r="CN133" i="8"/>
  <c r="CM133" i="8"/>
  <c r="CD133" i="8"/>
  <c r="CC133" i="8"/>
  <c r="CB133" i="8"/>
  <c r="W133" i="8" s="1"/>
  <c r="CO134" i="8"/>
  <c r="CN134" i="8"/>
  <c r="CM134" i="8"/>
  <c r="CD134" i="8"/>
  <c r="CC134" i="8"/>
  <c r="CB134" i="8"/>
  <c r="W134" i="8" s="1"/>
  <c r="CO135" i="8"/>
  <c r="CN135" i="8"/>
  <c r="CM135" i="8"/>
  <c r="CD135" i="8"/>
  <c r="CC135" i="8"/>
  <c r="CB135" i="8"/>
  <c r="W135" i="8" s="1"/>
  <c r="CO136" i="8"/>
  <c r="CN136" i="8"/>
  <c r="CM136" i="8"/>
  <c r="CD136" i="8"/>
  <c r="CC136" i="8"/>
  <c r="CB136" i="8"/>
  <c r="W136" i="8" s="1"/>
  <c r="CO137" i="8"/>
  <c r="CN137" i="8"/>
  <c r="CM137" i="8"/>
  <c r="CD137" i="8"/>
  <c r="CC137" i="8"/>
  <c r="CB137" i="8"/>
  <c r="W137" i="8" s="1"/>
  <c r="CO138" i="8"/>
  <c r="CN138" i="8"/>
  <c r="CM138" i="8"/>
  <c r="CD138" i="8"/>
  <c r="CC138" i="8"/>
  <c r="CB138" i="8"/>
  <c r="W138" i="8" s="1"/>
  <c r="CO139" i="8"/>
  <c r="CN139" i="8"/>
  <c r="CM139" i="8"/>
  <c r="CD139" i="8"/>
  <c r="CC139" i="8"/>
  <c r="CB139" i="8"/>
  <c r="W139" i="8" s="1"/>
  <c r="CO140" i="8"/>
  <c r="CN140" i="8"/>
  <c r="CM140" i="8"/>
  <c r="CD140" i="8"/>
  <c r="CC140" i="8"/>
  <c r="CB140" i="8"/>
  <c r="W140" i="8" s="1"/>
  <c r="CO141" i="8"/>
  <c r="CN141" i="8"/>
  <c r="CM141" i="8"/>
  <c r="CD141" i="8"/>
  <c r="CC141" i="8"/>
  <c r="CB141" i="8"/>
  <c r="W141" i="8" s="1"/>
  <c r="CO142" i="8"/>
  <c r="CN142" i="8"/>
  <c r="CM142" i="8"/>
  <c r="CD142" i="8"/>
  <c r="CC142" i="8"/>
  <c r="CB142" i="8"/>
  <c r="W142" i="8" s="1"/>
  <c r="CO143" i="8"/>
  <c r="CN143" i="8"/>
  <c r="CM143" i="8"/>
  <c r="CD143" i="8"/>
  <c r="CC143" i="8"/>
  <c r="CB143" i="8"/>
  <c r="W143" i="8" s="1"/>
  <c r="CO144" i="8"/>
  <c r="CN144" i="8"/>
  <c r="CM144" i="8"/>
  <c r="CD144" i="8"/>
  <c r="CC144" i="8"/>
  <c r="CB144" i="8"/>
  <c r="CO145" i="8"/>
  <c r="CN145" i="8"/>
  <c r="CM145" i="8"/>
  <c r="CD145" i="8"/>
  <c r="CC145" i="8"/>
  <c r="CB145" i="8"/>
  <c r="C162" i="8"/>
  <c r="CR151" i="8"/>
  <c r="CQ151" i="8"/>
  <c r="CP151" i="8"/>
  <c r="CO151" i="8"/>
  <c r="CN151" i="8"/>
  <c r="CF151" i="8"/>
  <c r="CE151" i="8"/>
  <c r="CD151" i="8"/>
  <c r="CC151" i="8"/>
  <c r="CB151" i="8"/>
  <c r="AX151" i="8" s="1"/>
  <c r="CR152" i="8"/>
  <c r="CQ152" i="8"/>
  <c r="CP152" i="8"/>
  <c r="CO152" i="8"/>
  <c r="CN152" i="8"/>
  <c r="CF152" i="8"/>
  <c r="CE152" i="8"/>
  <c r="CD152" i="8"/>
  <c r="CC152" i="8"/>
  <c r="CB152" i="8"/>
  <c r="AX152" i="8" s="1"/>
  <c r="CR153" i="8"/>
  <c r="CQ153" i="8"/>
  <c r="CP153" i="8"/>
  <c r="CO153" i="8"/>
  <c r="CN153" i="8"/>
  <c r="CF153" i="8"/>
  <c r="CE153" i="8"/>
  <c r="CD153" i="8"/>
  <c r="CC153" i="8"/>
  <c r="CB153" i="8"/>
  <c r="AX153" i="8" s="1"/>
  <c r="CR154" i="8"/>
  <c r="CQ154" i="8"/>
  <c r="CP154" i="8"/>
  <c r="CO154" i="8"/>
  <c r="CN154" i="8"/>
  <c r="CF154" i="8"/>
  <c r="CE154" i="8"/>
  <c r="CD154" i="8"/>
  <c r="CC154" i="8"/>
  <c r="CB154" i="8"/>
  <c r="AX154" i="8" s="1"/>
  <c r="CR155" i="8"/>
  <c r="CQ155" i="8"/>
  <c r="CP155" i="8"/>
  <c r="CO155" i="8"/>
  <c r="CN155" i="8"/>
  <c r="CF155" i="8"/>
  <c r="CE155" i="8"/>
  <c r="CD155" i="8"/>
  <c r="CC155" i="8"/>
  <c r="CB155" i="8"/>
  <c r="AX155" i="8" s="1"/>
  <c r="CR156" i="8"/>
  <c r="CQ156" i="8"/>
  <c r="CP156" i="8"/>
  <c r="CO156" i="8"/>
  <c r="CN156" i="8"/>
  <c r="CF156" i="8"/>
  <c r="CE156" i="8"/>
  <c r="CD156" i="8"/>
  <c r="CC156" i="8"/>
  <c r="CB156" i="8"/>
  <c r="AX156" i="8" s="1"/>
  <c r="CR157" i="8"/>
  <c r="CQ157" i="8"/>
  <c r="CP157" i="8"/>
  <c r="CO157" i="8"/>
  <c r="CN157" i="8"/>
  <c r="CF157" i="8"/>
  <c r="CE157" i="8"/>
  <c r="CD157" i="8"/>
  <c r="CC157" i="8"/>
  <c r="CB157" i="8"/>
  <c r="AX157" i="8" s="1"/>
  <c r="CR158" i="8"/>
  <c r="CQ158" i="8"/>
  <c r="CP158" i="8"/>
  <c r="CO158" i="8"/>
  <c r="CN158" i="8"/>
  <c r="CF158" i="8"/>
  <c r="CE158" i="8"/>
  <c r="CD158" i="8"/>
  <c r="CC158" i="8"/>
  <c r="CB158" i="8"/>
  <c r="AX158" i="8" s="1"/>
  <c r="CR159" i="8"/>
  <c r="CQ159" i="8"/>
  <c r="CP159" i="8"/>
  <c r="CO159" i="8"/>
  <c r="CN159" i="8"/>
  <c r="CF159" i="8"/>
  <c r="CE159" i="8"/>
  <c r="CD159" i="8"/>
  <c r="CC159" i="8"/>
  <c r="CB159" i="8"/>
  <c r="AX159" i="8" s="1"/>
  <c r="CR160" i="8"/>
  <c r="CQ160" i="8"/>
  <c r="CP160" i="8"/>
  <c r="CO160" i="8"/>
  <c r="CN160" i="8"/>
  <c r="CF160" i="8"/>
  <c r="CE160" i="8"/>
  <c r="CD160" i="8"/>
  <c r="CC160" i="8"/>
  <c r="CB160" i="8"/>
  <c r="AX160" i="8" s="1"/>
  <c r="CR161" i="8"/>
  <c r="CQ161" i="8"/>
  <c r="CP161" i="8"/>
  <c r="CO161" i="8"/>
  <c r="CN161" i="8"/>
  <c r="CF161" i="8"/>
  <c r="CE161" i="8"/>
  <c r="CD161" i="8"/>
  <c r="CC161" i="8"/>
  <c r="CB161" i="8"/>
  <c r="AX161" i="8" s="1"/>
  <c r="CT167" i="8"/>
  <c r="CS167" i="8"/>
  <c r="CR167" i="8"/>
  <c r="CQ167" i="8"/>
  <c r="CN167" i="8"/>
  <c r="CH167" i="8"/>
  <c r="CG167" i="8"/>
  <c r="CF167" i="8"/>
  <c r="CE167" i="8"/>
  <c r="CB167" i="8"/>
  <c r="CP167" i="8"/>
  <c r="CD167" i="8"/>
  <c r="CO167" i="8"/>
  <c r="CC167" i="8"/>
  <c r="CT168" i="8"/>
  <c r="CS168" i="8"/>
  <c r="CR168" i="8"/>
  <c r="CQ168" i="8"/>
  <c r="CN168" i="8"/>
  <c r="CH168" i="8"/>
  <c r="CG168" i="8"/>
  <c r="CF168" i="8"/>
  <c r="CE168" i="8"/>
  <c r="CB168" i="8"/>
  <c r="CP168" i="8"/>
  <c r="CD168" i="8"/>
  <c r="CO168" i="8"/>
  <c r="CC168" i="8"/>
  <c r="CT169" i="8"/>
  <c r="CS169" i="8"/>
  <c r="CR169" i="8"/>
  <c r="CQ169" i="8"/>
  <c r="CN169" i="8"/>
  <c r="CH169" i="8"/>
  <c r="CG169" i="8"/>
  <c r="CF169" i="8"/>
  <c r="CE169" i="8"/>
  <c r="CB169" i="8"/>
  <c r="CP169" i="8"/>
  <c r="CD169" i="8"/>
  <c r="CO169" i="8"/>
  <c r="CC169" i="8"/>
  <c r="CT170" i="8"/>
  <c r="CS170" i="8"/>
  <c r="CR170" i="8"/>
  <c r="CQ170" i="8"/>
  <c r="CN170" i="8"/>
  <c r="CH170" i="8"/>
  <c r="CG170" i="8"/>
  <c r="CF170" i="8"/>
  <c r="CE170" i="8"/>
  <c r="CB170" i="8"/>
  <c r="CP170" i="8"/>
  <c r="CD170" i="8"/>
  <c r="CO170" i="8"/>
  <c r="CC170" i="8"/>
  <c r="CT171" i="8"/>
  <c r="CS171" i="8"/>
  <c r="CR171" i="8"/>
  <c r="CQ171" i="8"/>
  <c r="CN171" i="8"/>
  <c r="CH171" i="8"/>
  <c r="CG171" i="8"/>
  <c r="CF171" i="8"/>
  <c r="CE171" i="8"/>
  <c r="CB171" i="8"/>
  <c r="CP171" i="8"/>
  <c r="CD171" i="8"/>
  <c r="CO171" i="8"/>
  <c r="CC171" i="8"/>
  <c r="CT172" i="8"/>
  <c r="CS172" i="8"/>
  <c r="CR172" i="8"/>
  <c r="CQ172" i="8"/>
  <c r="CN172" i="8"/>
  <c r="CH172" i="8"/>
  <c r="CG172" i="8"/>
  <c r="CF172" i="8"/>
  <c r="CE172" i="8"/>
  <c r="CB172" i="8"/>
  <c r="CP172" i="8"/>
  <c r="CD172" i="8"/>
  <c r="CO172" i="8"/>
  <c r="CC172" i="8"/>
  <c r="CT173" i="8"/>
  <c r="CS173" i="8"/>
  <c r="CR173" i="8"/>
  <c r="CQ173" i="8"/>
  <c r="CN173" i="8"/>
  <c r="CH173" i="8"/>
  <c r="CG173" i="8"/>
  <c r="CF173" i="8"/>
  <c r="CE173" i="8"/>
  <c r="CB173" i="8"/>
  <c r="CP173" i="8"/>
  <c r="CD173" i="8"/>
  <c r="CO173" i="8"/>
  <c r="CC173" i="8"/>
  <c r="CT174" i="8"/>
  <c r="CS174" i="8"/>
  <c r="CR174" i="8"/>
  <c r="CQ174" i="8"/>
  <c r="CN174" i="8"/>
  <c r="CH174" i="8"/>
  <c r="CG174" i="8"/>
  <c r="CF174" i="8"/>
  <c r="CE174" i="8"/>
  <c r="CB174" i="8"/>
  <c r="CP174" i="8"/>
  <c r="CD174" i="8"/>
  <c r="CO174" i="8"/>
  <c r="CC174" i="8"/>
  <c r="CT175" i="8"/>
  <c r="CS175" i="8"/>
  <c r="CR175" i="8"/>
  <c r="CQ175" i="8"/>
  <c r="CN175" i="8"/>
  <c r="CH175" i="8"/>
  <c r="CG175" i="8"/>
  <c r="CF175" i="8"/>
  <c r="CE175" i="8"/>
  <c r="CB175" i="8"/>
  <c r="CP175" i="8"/>
  <c r="CD175" i="8"/>
  <c r="CO175" i="8"/>
  <c r="CC175" i="8"/>
  <c r="CT176" i="8"/>
  <c r="CS176" i="8"/>
  <c r="CR176" i="8"/>
  <c r="CQ176" i="8"/>
  <c r="CN176" i="8"/>
  <c r="CH176" i="8"/>
  <c r="CG176" i="8"/>
  <c r="CF176" i="8"/>
  <c r="CE176" i="8"/>
  <c r="CB176" i="8"/>
  <c r="CP176" i="8"/>
  <c r="CD176" i="8"/>
  <c r="CO176" i="8"/>
  <c r="CC176" i="8"/>
  <c r="CT177" i="8"/>
  <c r="CS177" i="8"/>
  <c r="CR177" i="8"/>
  <c r="CQ177" i="8"/>
  <c r="CN177" i="8"/>
  <c r="CH177" i="8"/>
  <c r="CG177" i="8"/>
  <c r="CF177" i="8"/>
  <c r="CE177" i="8"/>
  <c r="CB177" i="8"/>
  <c r="CP177" i="8"/>
  <c r="CD177" i="8"/>
  <c r="CO177" i="8"/>
  <c r="CC177" i="8"/>
  <c r="CO182" i="8"/>
  <c r="CN182" i="8"/>
  <c r="CC182" i="8"/>
  <c r="CB182" i="8"/>
  <c r="AS182" i="8" s="1"/>
  <c r="CO183" i="8"/>
  <c r="CN183" i="8"/>
  <c r="CC183" i="8"/>
  <c r="CB183" i="8"/>
  <c r="AS183" i="8" s="1"/>
  <c r="CO184" i="8"/>
  <c r="CN184" i="8"/>
  <c r="CC184" i="8"/>
  <c r="CB184" i="8"/>
  <c r="AS184" i="8" s="1"/>
  <c r="CO185" i="8"/>
  <c r="CN185" i="8"/>
  <c r="CC185" i="8"/>
  <c r="CB185" i="8"/>
  <c r="AS185" i="8" s="1"/>
  <c r="CO186" i="8"/>
  <c r="CN186" i="8"/>
  <c r="CC186" i="8"/>
  <c r="CB186" i="8"/>
  <c r="AS186" i="8" s="1"/>
  <c r="CO187" i="8"/>
  <c r="CN187" i="8"/>
  <c r="CC187" i="8"/>
  <c r="CB187" i="8"/>
  <c r="AS187" i="8" s="1"/>
  <c r="CO188" i="8"/>
  <c r="CN188" i="8"/>
  <c r="CC188" i="8"/>
  <c r="CB188" i="8"/>
  <c r="AS188" i="8" s="1"/>
  <c r="CO189" i="8"/>
  <c r="CN189" i="8"/>
  <c r="CC189" i="8"/>
  <c r="CB189" i="8"/>
  <c r="AS189" i="8" s="1"/>
  <c r="CO190" i="8"/>
  <c r="CN190" i="8"/>
  <c r="CC190" i="8"/>
  <c r="CB190" i="8"/>
  <c r="AS190" i="8" s="1"/>
  <c r="CO191" i="8"/>
  <c r="CN191" i="8"/>
  <c r="CC191" i="8"/>
  <c r="CB191" i="8"/>
  <c r="AS191" i="8" s="1"/>
  <c r="CS196" i="8"/>
  <c r="CR196" i="8"/>
  <c r="CQ196" i="8"/>
  <c r="CP196" i="8"/>
  <c r="CN196" i="8"/>
  <c r="CG196" i="8"/>
  <c r="CF196" i="8"/>
  <c r="CE196" i="8"/>
  <c r="CD196" i="8"/>
  <c r="CB196" i="8"/>
  <c r="CU196" i="8"/>
  <c r="CI196" i="8"/>
  <c r="CT196" i="8"/>
  <c r="CO196" i="8"/>
  <c r="CH196" i="8"/>
  <c r="CC196" i="8"/>
  <c r="CS197" i="8"/>
  <c r="CR197" i="8"/>
  <c r="CQ197" i="8"/>
  <c r="CP197" i="8"/>
  <c r="CG197" i="8"/>
  <c r="CF197" i="8"/>
  <c r="CE197" i="8"/>
  <c r="CD197" i="8"/>
  <c r="CU197" i="8"/>
  <c r="CI197" i="8"/>
  <c r="CT197" i="8"/>
  <c r="CO197" i="8"/>
  <c r="CH197" i="8"/>
  <c r="CC197" i="8"/>
  <c r="AB197" i="8" s="1"/>
  <c r="CS198" i="8"/>
  <c r="CR198" i="8"/>
  <c r="CQ198" i="8"/>
  <c r="CP198" i="8"/>
  <c r="CG198" i="8"/>
  <c r="CF198" i="8"/>
  <c r="CE198" i="8"/>
  <c r="CD198" i="8"/>
  <c r="CU198" i="8"/>
  <c r="CI198" i="8"/>
  <c r="CT198" i="8"/>
  <c r="CO198" i="8"/>
  <c r="CH198" i="8"/>
  <c r="CC198" i="8"/>
  <c r="AB198" i="8" s="1"/>
  <c r="CS199" i="8"/>
  <c r="CR199" i="8"/>
  <c r="CQ199" i="8"/>
  <c r="CP199" i="8"/>
  <c r="CG199" i="8"/>
  <c r="CF199" i="8"/>
  <c r="CE199" i="8"/>
  <c r="CD199" i="8"/>
  <c r="CU199" i="8"/>
  <c r="CI199" i="8"/>
  <c r="CT199" i="8"/>
  <c r="CO199" i="8"/>
  <c r="CH199" i="8"/>
  <c r="CC199" i="8"/>
  <c r="AB199" i="8" s="1"/>
  <c r="CS200" i="8"/>
  <c r="CR200" i="8"/>
  <c r="CQ200" i="8"/>
  <c r="CP200" i="8"/>
  <c r="CG200" i="8"/>
  <c r="CF200" i="8"/>
  <c r="CE200" i="8"/>
  <c r="CD200" i="8"/>
  <c r="CU200" i="8"/>
  <c r="CI200" i="8"/>
  <c r="CT200" i="8"/>
  <c r="CO200" i="8"/>
  <c r="CH200" i="8"/>
  <c r="CC200" i="8"/>
  <c r="AB200" i="8" s="1"/>
  <c r="CS201" i="8"/>
  <c r="CR201" i="8"/>
  <c r="CQ201" i="8"/>
  <c r="CP201" i="8"/>
  <c r="CG201" i="8"/>
  <c r="CF201" i="8"/>
  <c r="CE201" i="8"/>
  <c r="CD201" i="8"/>
  <c r="CU201" i="8"/>
  <c r="CI201" i="8"/>
  <c r="CT201" i="8"/>
  <c r="CO201" i="8"/>
  <c r="CH201" i="8"/>
  <c r="CC201" i="8"/>
  <c r="AB201" i="8" s="1"/>
  <c r="CS202" i="8"/>
  <c r="CR202" i="8"/>
  <c r="CQ202" i="8"/>
  <c r="CP202" i="8"/>
  <c r="CG202" i="8"/>
  <c r="CF202" i="8"/>
  <c r="CE202" i="8"/>
  <c r="CD202" i="8"/>
  <c r="CU202" i="8"/>
  <c r="CI202" i="8"/>
  <c r="CT202" i="8"/>
  <c r="CO202" i="8"/>
  <c r="CH202" i="8"/>
  <c r="CC202" i="8"/>
  <c r="AB202" i="8" s="1"/>
  <c r="CQ213" i="8"/>
  <c r="CP213" i="8"/>
  <c r="CO213" i="8"/>
  <c r="CN213" i="8"/>
  <c r="CE213" i="8"/>
  <c r="CD213" i="8"/>
  <c r="CC213" i="8"/>
  <c r="CB213" i="8"/>
  <c r="N213" i="8" s="1"/>
  <c r="CQ214" i="8"/>
  <c r="CP214" i="8"/>
  <c r="CO214" i="8"/>
  <c r="CN214" i="8"/>
  <c r="CE214" i="8"/>
  <c r="CD214" i="8"/>
  <c r="CC214" i="8"/>
  <c r="CB214" i="8"/>
  <c r="N214" i="8" s="1"/>
  <c r="CQ215" i="8"/>
  <c r="CP215" i="8"/>
  <c r="CO215" i="8"/>
  <c r="CN215" i="8"/>
  <c r="CE215" i="8"/>
  <c r="CD215" i="8"/>
  <c r="CC215" i="8"/>
  <c r="CB215" i="8"/>
  <c r="N215" i="8" s="1"/>
  <c r="A248" i="9"/>
  <c r="E12" i="29" s="1"/>
  <c r="CS12" i="9"/>
  <c r="CR12" i="9"/>
  <c r="CQ12" i="9"/>
  <c r="CP12" i="9"/>
  <c r="CO12" i="9"/>
  <c r="CN12" i="9"/>
  <c r="CM12" i="9"/>
  <c r="CG12" i="9"/>
  <c r="CF12" i="9"/>
  <c r="CE12" i="9"/>
  <c r="CD12" i="9"/>
  <c r="CC12" i="9"/>
  <c r="CB12" i="9"/>
  <c r="CA12" i="9"/>
  <c r="AT12" i="9" s="1"/>
  <c r="CS13" i="9"/>
  <c r="CR13" i="9"/>
  <c r="CQ13" i="9"/>
  <c r="CP13" i="9"/>
  <c r="CO13" i="9"/>
  <c r="CN13" i="9"/>
  <c r="CM13" i="9"/>
  <c r="CG13" i="9"/>
  <c r="CF13" i="9"/>
  <c r="CE13" i="9"/>
  <c r="CD13" i="9"/>
  <c r="CC13" i="9"/>
  <c r="CB13" i="9"/>
  <c r="CA13" i="9"/>
  <c r="AT13" i="9" s="1"/>
  <c r="CM14" i="9"/>
  <c r="CA14" i="9"/>
  <c r="AT14" i="9" s="1"/>
  <c r="CM15" i="9"/>
  <c r="CA15" i="9"/>
  <c r="AT15" i="9" s="1"/>
  <c r="CR20" i="9"/>
  <c r="CQ20" i="9"/>
  <c r="CP20" i="9"/>
  <c r="CO20" i="9"/>
  <c r="CN20" i="9"/>
  <c r="CM20" i="9"/>
  <c r="CF20" i="9"/>
  <c r="CE20" i="9"/>
  <c r="CD20" i="9"/>
  <c r="CC20" i="9"/>
  <c r="CB20" i="9"/>
  <c r="CA20" i="9"/>
  <c r="AS20" i="9" s="1"/>
  <c r="CR21" i="9"/>
  <c r="CQ21" i="9"/>
  <c r="CP21" i="9"/>
  <c r="CO21" i="9"/>
  <c r="CN21" i="9"/>
  <c r="CM21" i="9"/>
  <c r="CF21" i="9"/>
  <c r="CE21" i="9"/>
  <c r="CD21" i="9"/>
  <c r="CC21" i="9"/>
  <c r="CB21" i="9"/>
  <c r="CA21" i="9"/>
  <c r="AS21" i="9" s="1"/>
  <c r="CR22" i="9"/>
  <c r="CQ22" i="9"/>
  <c r="CO22" i="9"/>
  <c r="CN22" i="9"/>
  <c r="CM22" i="9"/>
  <c r="CF22" i="9"/>
  <c r="CE22" i="9"/>
  <c r="CC22" i="9"/>
  <c r="CB22" i="9"/>
  <c r="CA22" i="9"/>
  <c r="AS22" i="9" s="1"/>
  <c r="CR23" i="9"/>
  <c r="CQ23" i="9"/>
  <c r="CP23" i="9"/>
  <c r="CO23" i="9"/>
  <c r="CN23" i="9"/>
  <c r="CM23" i="9"/>
  <c r="CF23" i="9"/>
  <c r="CE23" i="9"/>
  <c r="CD23" i="9"/>
  <c r="CC23" i="9"/>
  <c r="CB23" i="9"/>
  <c r="CA23" i="9"/>
  <c r="AS23" i="9" s="1"/>
  <c r="CR24" i="9"/>
  <c r="CQ24" i="9"/>
  <c r="CN24" i="9"/>
  <c r="CM24" i="9"/>
  <c r="CF24" i="9"/>
  <c r="CE24" i="9"/>
  <c r="CB24" i="9"/>
  <c r="CA24" i="9"/>
  <c r="AS24" i="9" s="1"/>
  <c r="CR25" i="9"/>
  <c r="CQ25" i="9"/>
  <c r="CN25" i="9"/>
  <c r="CM25" i="9"/>
  <c r="CF25" i="9"/>
  <c r="CE25" i="9"/>
  <c r="CB25" i="9"/>
  <c r="CA25" i="9"/>
  <c r="AS25" i="9" s="1"/>
  <c r="CR26" i="9"/>
  <c r="CQ26" i="9"/>
  <c r="CN26" i="9"/>
  <c r="CM26" i="9"/>
  <c r="CF26" i="9"/>
  <c r="CE26" i="9"/>
  <c r="CB26" i="9"/>
  <c r="CA26" i="9"/>
  <c r="AS26" i="9" s="1"/>
  <c r="CN31" i="9"/>
  <c r="CM31" i="9"/>
  <c r="CB31" i="9"/>
  <c r="CA31" i="9"/>
  <c r="AO31" i="9" s="1"/>
  <c r="CM32" i="9"/>
  <c r="CA32" i="9"/>
  <c r="AO32" i="9" s="1"/>
  <c r="CM33" i="9"/>
  <c r="CA33" i="9"/>
  <c r="AO33" i="9" s="1"/>
  <c r="CM34" i="9"/>
  <c r="CA34" i="9"/>
  <c r="AO34" i="9" s="1"/>
  <c r="CM35" i="9"/>
  <c r="CA35" i="9"/>
  <c r="AO35" i="9" s="1"/>
  <c r="CM36" i="9"/>
  <c r="CA36" i="9"/>
  <c r="AO36" i="9" s="1"/>
  <c r="CN41" i="9"/>
  <c r="CM41" i="9"/>
  <c r="CB41" i="9"/>
  <c r="CA41" i="9"/>
  <c r="AO41" i="9" s="1"/>
  <c r="CN42" i="9"/>
  <c r="CM42" i="9"/>
  <c r="CB42" i="9"/>
  <c r="CA42" i="9"/>
  <c r="AO42" i="9" s="1"/>
  <c r="CN43" i="9"/>
  <c r="CM43" i="9"/>
  <c r="CB43" i="9"/>
  <c r="CA43" i="9"/>
  <c r="AO43" i="9" s="1"/>
  <c r="CN44" i="9"/>
  <c r="CM44" i="9"/>
  <c r="CB44" i="9"/>
  <c r="CA44" i="9"/>
  <c r="AO44" i="9" s="1"/>
  <c r="CN45" i="9"/>
  <c r="CM45" i="9"/>
  <c r="CB45" i="9"/>
  <c r="CA45" i="9"/>
  <c r="AO45" i="9" s="1"/>
  <c r="CN46" i="9"/>
  <c r="CM46" i="9"/>
  <c r="CB46" i="9"/>
  <c r="CA46" i="9"/>
  <c r="AO46" i="9" s="1"/>
  <c r="CN51" i="9"/>
  <c r="CM51" i="9"/>
  <c r="CB51" i="9"/>
  <c r="CA51" i="9"/>
  <c r="AO51" i="9" s="1"/>
  <c r="CN52" i="9"/>
  <c r="CM52" i="9"/>
  <c r="CB52" i="9"/>
  <c r="CA52" i="9"/>
  <c r="AO52" i="9" s="1"/>
  <c r="CN53" i="9"/>
  <c r="CM53" i="9"/>
  <c r="CB53" i="9"/>
  <c r="CA53" i="9"/>
  <c r="AO53" i="9" s="1"/>
  <c r="CN54" i="9"/>
  <c r="CM54" i="9"/>
  <c r="CB54" i="9"/>
  <c r="CA54" i="9"/>
  <c r="AO54" i="9" s="1"/>
  <c r="CN55" i="9"/>
  <c r="CM55" i="9"/>
  <c r="CB55" i="9"/>
  <c r="CA55" i="9"/>
  <c r="AO55" i="9" s="1"/>
  <c r="CN56" i="9"/>
  <c r="CM56" i="9"/>
  <c r="CB56" i="9"/>
  <c r="CA56" i="9"/>
  <c r="AO56" i="9" s="1"/>
  <c r="B67" i="9"/>
  <c r="A232" i="9" s="1"/>
  <c r="CN61" i="9"/>
  <c r="CM61" i="9"/>
  <c r="CB61" i="9"/>
  <c r="CA61" i="9"/>
  <c r="AO61" i="9" s="1"/>
  <c r="CN62" i="9"/>
  <c r="CM62" i="9"/>
  <c r="CB62" i="9"/>
  <c r="CA62" i="9"/>
  <c r="AO62" i="9" s="1"/>
  <c r="CN63" i="9"/>
  <c r="CM63" i="9"/>
  <c r="CB63" i="9"/>
  <c r="CA63" i="9"/>
  <c r="AO63" i="9" s="1"/>
  <c r="CN64" i="9"/>
  <c r="CM64" i="9"/>
  <c r="CB64" i="9"/>
  <c r="CA64" i="9"/>
  <c r="AO64" i="9" s="1"/>
  <c r="CN65" i="9"/>
  <c r="CM65" i="9"/>
  <c r="CB65" i="9"/>
  <c r="CA65" i="9"/>
  <c r="AO65" i="9" s="1"/>
  <c r="CN107" i="9"/>
  <c r="CM107" i="9"/>
  <c r="CB107" i="9"/>
  <c r="CA107" i="9"/>
  <c r="AP107" i="9" s="1"/>
  <c r="CN108" i="9"/>
  <c r="CM108" i="9"/>
  <c r="CB108" i="9"/>
  <c r="CA108" i="9"/>
  <c r="AP108" i="9" s="1"/>
  <c r="CN109" i="9"/>
  <c r="CM109" i="9"/>
  <c r="CB109" i="9"/>
  <c r="CA109" i="9"/>
  <c r="AP109" i="9" s="1"/>
  <c r="CM110" i="9"/>
  <c r="CA110" i="9"/>
  <c r="AP110" i="9" s="1"/>
  <c r="CM111" i="9"/>
  <c r="CA111" i="9"/>
  <c r="AP111" i="9" s="1"/>
  <c r="CM112" i="9"/>
  <c r="CA112" i="9"/>
  <c r="AP112" i="9" s="1"/>
  <c r="CM113" i="9"/>
  <c r="CA113" i="9"/>
  <c r="AP113" i="9" s="1"/>
  <c r="CM123" i="9"/>
  <c r="CA123" i="9"/>
  <c r="CM124" i="9"/>
  <c r="CA124" i="9"/>
  <c r="CM125" i="9"/>
  <c r="CA125" i="9"/>
  <c r="CR129" i="9"/>
  <c r="CQ129" i="9"/>
  <c r="CP129" i="9"/>
  <c r="CO129" i="9"/>
  <c r="CN129" i="9"/>
  <c r="CM129" i="9"/>
  <c r="CF129" i="9"/>
  <c r="CE129" i="9"/>
  <c r="CC129" i="9"/>
  <c r="CB129" i="9"/>
  <c r="CA129" i="9"/>
  <c r="AL129" i="9" s="1"/>
  <c r="CR130" i="9"/>
  <c r="CQ130" i="9"/>
  <c r="CP130" i="9"/>
  <c r="CO130" i="9"/>
  <c r="CN130" i="9"/>
  <c r="CM130" i="9"/>
  <c r="CF130" i="9"/>
  <c r="CE130" i="9"/>
  <c r="CC130" i="9"/>
  <c r="CB130" i="9"/>
  <c r="CA130" i="9"/>
  <c r="AL130" i="9" s="1"/>
  <c r="CR131" i="9"/>
  <c r="CQ131" i="9"/>
  <c r="CP131" i="9"/>
  <c r="CO131" i="9"/>
  <c r="CN131" i="9"/>
  <c r="CM131" i="9"/>
  <c r="CF131" i="9"/>
  <c r="CE131" i="9"/>
  <c r="CC131" i="9"/>
  <c r="CB131" i="9"/>
  <c r="CA131" i="9"/>
  <c r="AL131" i="9" s="1"/>
  <c r="CM141" i="9"/>
  <c r="CA141" i="9"/>
  <c r="K141" i="9" s="1"/>
  <c r="CM142" i="9"/>
  <c r="CA142" i="9"/>
  <c r="K142" i="9" s="1"/>
  <c r="CQ195" i="9"/>
  <c r="CP195" i="9"/>
  <c r="CO195" i="9"/>
  <c r="CN195" i="9"/>
  <c r="CM195" i="9"/>
  <c r="CE195" i="9"/>
  <c r="CD195" i="9"/>
  <c r="CC195" i="9"/>
  <c r="CB195" i="9"/>
  <c r="CA195" i="9"/>
  <c r="AN195" i="9" s="1"/>
  <c r="CQ196" i="9"/>
  <c r="CP196" i="9"/>
  <c r="CO196" i="9"/>
  <c r="CN196" i="9"/>
  <c r="CM196" i="9"/>
  <c r="CE196" i="9"/>
  <c r="CD196" i="9"/>
  <c r="CC196" i="9"/>
  <c r="CB196" i="9"/>
  <c r="CA196" i="9"/>
  <c r="AN196" i="9" s="1"/>
  <c r="CP205" i="9"/>
  <c r="CO205" i="9"/>
  <c r="CD205" i="9"/>
  <c r="CC205" i="9"/>
  <c r="CN205" i="9"/>
  <c r="CB205" i="9"/>
  <c r="CM205" i="9"/>
  <c r="CA205" i="9"/>
  <c r="AO205" i="9" s="1"/>
  <c r="CP211" i="9"/>
  <c r="CO211" i="9"/>
  <c r="CN211" i="9"/>
  <c r="CM211" i="9"/>
  <c r="CD211" i="9"/>
  <c r="CC211" i="9"/>
  <c r="CB211" i="9"/>
  <c r="CA211" i="9"/>
  <c r="P211" i="9" s="1"/>
  <c r="CP212" i="9"/>
  <c r="CO212" i="9"/>
  <c r="CN212" i="9"/>
  <c r="CM212" i="9"/>
  <c r="CD212" i="9"/>
  <c r="CC212" i="9"/>
  <c r="CB212" i="9"/>
  <c r="CA212" i="9"/>
  <c r="P212" i="9" s="1"/>
  <c r="CP213" i="9"/>
  <c r="CO213" i="9"/>
  <c r="CN213" i="9"/>
  <c r="CM213" i="9"/>
  <c r="CD213" i="9"/>
  <c r="CC213" i="9"/>
  <c r="CB213" i="9"/>
  <c r="CA213" i="9"/>
  <c r="P213" i="9" s="1"/>
  <c r="CP214" i="9"/>
  <c r="CO214" i="9"/>
  <c r="CN214" i="9"/>
  <c r="CM214" i="9"/>
  <c r="CD214" i="9"/>
  <c r="CC214" i="9"/>
  <c r="CB214" i="9"/>
  <c r="CA214" i="9"/>
  <c r="P214" i="9" s="1"/>
  <c r="CP215" i="9"/>
  <c r="CO215" i="9"/>
  <c r="CN215" i="9"/>
  <c r="CM215" i="9"/>
  <c r="CD215" i="9"/>
  <c r="CC215" i="9"/>
  <c r="CB215" i="9"/>
  <c r="CA215" i="9"/>
  <c r="P215" i="9" s="1"/>
  <c r="CV12" i="10"/>
  <c r="CU12" i="10"/>
  <c r="CT12" i="10"/>
  <c r="CS12" i="10"/>
  <c r="CR12" i="10"/>
  <c r="CH12" i="10"/>
  <c r="CG12" i="10"/>
  <c r="CF12" i="10"/>
  <c r="CE12" i="10"/>
  <c r="CD12" i="10"/>
  <c r="CP12" i="10"/>
  <c r="CB12" i="10"/>
  <c r="CV13" i="10"/>
  <c r="CU13" i="10"/>
  <c r="CT13" i="10"/>
  <c r="CS13" i="10"/>
  <c r="CR13" i="10"/>
  <c r="CH13" i="10"/>
  <c r="CG13" i="10"/>
  <c r="CF13" i="10"/>
  <c r="CE13" i="10"/>
  <c r="CD13" i="10"/>
  <c r="CP13" i="10"/>
  <c r="CB13" i="10"/>
  <c r="AY13" i="10" s="1"/>
  <c r="CV14" i="10"/>
  <c r="CU14" i="10"/>
  <c r="CT14" i="10"/>
  <c r="CS14" i="10"/>
  <c r="CR14" i="10"/>
  <c r="CH14" i="10"/>
  <c r="CG14" i="10"/>
  <c r="CF14" i="10"/>
  <c r="CE14" i="10"/>
  <c r="CD14" i="10"/>
  <c r="CP14" i="10"/>
  <c r="CB14" i="10"/>
  <c r="AY14" i="10" s="1"/>
  <c r="CV15" i="10"/>
  <c r="CU15" i="10"/>
  <c r="CT15" i="10"/>
  <c r="CS15" i="10"/>
  <c r="CR15" i="10"/>
  <c r="CH15" i="10"/>
  <c r="CG15" i="10"/>
  <c r="CF15" i="10"/>
  <c r="CE15" i="10"/>
  <c r="CD15" i="10"/>
  <c r="CP15" i="10"/>
  <c r="CB15" i="10"/>
  <c r="AY15" i="10" s="1"/>
  <c r="CV16" i="10"/>
  <c r="CU16" i="10"/>
  <c r="CT16" i="10"/>
  <c r="CS16" i="10"/>
  <c r="CR16" i="10"/>
  <c r="CH16" i="10"/>
  <c r="CG16" i="10"/>
  <c r="CF16" i="10"/>
  <c r="CE16" i="10"/>
  <c r="CD16" i="10"/>
  <c r="CP16" i="10"/>
  <c r="CB16" i="10"/>
  <c r="AY16" i="10" s="1"/>
  <c r="CV17" i="10"/>
  <c r="CU17" i="10"/>
  <c r="CT17" i="10"/>
  <c r="CS17" i="10"/>
  <c r="CR17" i="10"/>
  <c r="CH17" i="10"/>
  <c r="CG17" i="10"/>
  <c r="CF17" i="10"/>
  <c r="CE17" i="10"/>
  <c r="CD17" i="10"/>
  <c r="CP17" i="10"/>
  <c r="CB17" i="10"/>
  <c r="AY17" i="10" s="1"/>
  <c r="D39" i="10"/>
  <c r="CV21" i="10"/>
  <c r="CU21" i="10"/>
  <c r="CT21" i="10"/>
  <c r="CS21" i="10"/>
  <c r="CR21" i="10"/>
  <c r="CH21" i="10"/>
  <c r="CG21" i="10"/>
  <c r="CF21" i="10"/>
  <c r="CE21" i="10"/>
  <c r="CD21" i="10"/>
  <c r="F39" i="10"/>
  <c r="CP21" i="10"/>
  <c r="CB21" i="10"/>
  <c r="CV22" i="10"/>
  <c r="CU22" i="10"/>
  <c r="CT22" i="10"/>
  <c r="CS22" i="10"/>
  <c r="CR22" i="10"/>
  <c r="CH22" i="10"/>
  <c r="CG22" i="10"/>
  <c r="CF22" i="10"/>
  <c r="CE22" i="10"/>
  <c r="CD22" i="10"/>
  <c r="CP22" i="10"/>
  <c r="CB22" i="10"/>
  <c r="CV23" i="10"/>
  <c r="CU23" i="10"/>
  <c r="CT23" i="10"/>
  <c r="CS23" i="10"/>
  <c r="CR23" i="10"/>
  <c r="CH23" i="10"/>
  <c r="CG23" i="10"/>
  <c r="CF23" i="10"/>
  <c r="CE23" i="10"/>
  <c r="CD23" i="10"/>
  <c r="CP23" i="10"/>
  <c r="CB23" i="10"/>
  <c r="CV24" i="10"/>
  <c r="CU24" i="10"/>
  <c r="CT24" i="10"/>
  <c r="CS24" i="10"/>
  <c r="CR24" i="10"/>
  <c r="CH24" i="10"/>
  <c r="CG24" i="10"/>
  <c r="CF24" i="10"/>
  <c r="CE24" i="10"/>
  <c r="CD24" i="10"/>
  <c r="CP24" i="10"/>
  <c r="CB24" i="10"/>
  <c r="AY24" i="10" s="1"/>
  <c r="CV25" i="10"/>
  <c r="CU25" i="10"/>
  <c r="CT25" i="10"/>
  <c r="CS25" i="10"/>
  <c r="CR25" i="10"/>
  <c r="CH25" i="10"/>
  <c r="CG25" i="10"/>
  <c r="CF25" i="10"/>
  <c r="CE25" i="10"/>
  <c r="CD25" i="10"/>
  <c r="CP25" i="10"/>
  <c r="CB25" i="10"/>
  <c r="CV26" i="10"/>
  <c r="CU26" i="10"/>
  <c r="CT26" i="10"/>
  <c r="CS26" i="10"/>
  <c r="CR26" i="10"/>
  <c r="CH26" i="10"/>
  <c r="CG26" i="10"/>
  <c r="CF26" i="10"/>
  <c r="CE26" i="10"/>
  <c r="CD26" i="10"/>
  <c r="CP26" i="10"/>
  <c r="CB26" i="10"/>
  <c r="CV27" i="10"/>
  <c r="CU27" i="10"/>
  <c r="CT27" i="10"/>
  <c r="CS27" i="10"/>
  <c r="CR27" i="10"/>
  <c r="CH27" i="10"/>
  <c r="CG27" i="10"/>
  <c r="CF27" i="10"/>
  <c r="CE27" i="10"/>
  <c r="CD27" i="10"/>
  <c r="CP27" i="10"/>
  <c r="CB27" i="10"/>
  <c r="CV28" i="10"/>
  <c r="CU28" i="10"/>
  <c r="CT28" i="10"/>
  <c r="CS28" i="10"/>
  <c r="CR28" i="10"/>
  <c r="CH28" i="10"/>
  <c r="CG28" i="10"/>
  <c r="CF28" i="10"/>
  <c r="CE28" i="10"/>
  <c r="CD28" i="10"/>
  <c r="CP28" i="10"/>
  <c r="CB28" i="10"/>
  <c r="CV29" i="10"/>
  <c r="CU29" i="10"/>
  <c r="CT29" i="10"/>
  <c r="CS29" i="10"/>
  <c r="CR29" i="10"/>
  <c r="CH29" i="10"/>
  <c r="CG29" i="10"/>
  <c r="CF29" i="10"/>
  <c r="CE29" i="10"/>
  <c r="CD29" i="10"/>
  <c r="CP29" i="10"/>
  <c r="CB29" i="10"/>
  <c r="AY29" i="10" s="1"/>
  <c r="CV30" i="10"/>
  <c r="CU30" i="10"/>
  <c r="CT30" i="10"/>
  <c r="CS30" i="10"/>
  <c r="CR30" i="10"/>
  <c r="CH30" i="10"/>
  <c r="CG30" i="10"/>
  <c r="CF30" i="10"/>
  <c r="CE30" i="10"/>
  <c r="CD30" i="10"/>
  <c r="CP30" i="10"/>
  <c r="CB30" i="10"/>
  <c r="AY30" i="10" s="1"/>
  <c r="CV31" i="10"/>
  <c r="CU31" i="10"/>
  <c r="CT31" i="10"/>
  <c r="CS31" i="10"/>
  <c r="CR31" i="10"/>
  <c r="CH31" i="10"/>
  <c r="CG31" i="10"/>
  <c r="CF31" i="10"/>
  <c r="CE31" i="10"/>
  <c r="CD31" i="10"/>
  <c r="CP31" i="10"/>
  <c r="CB31" i="10"/>
  <c r="CV32" i="10"/>
  <c r="CU32" i="10"/>
  <c r="CT32" i="10"/>
  <c r="CS32" i="10"/>
  <c r="CR32" i="10"/>
  <c r="CH32" i="10"/>
  <c r="CG32" i="10"/>
  <c r="CF32" i="10"/>
  <c r="CE32" i="10"/>
  <c r="CD32" i="10"/>
  <c r="CP32" i="10"/>
  <c r="CB32" i="10"/>
  <c r="AY32" i="10" s="1"/>
  <c r="CV33" i="10"/>
  <c r="CU33" i="10"/>
  <c r="CT33" i="10"/>
  <c r="CS33" i="10"/>
  <c r="CR33" i="10"/>
  <c r="CH33" i="10"/>
  <c r="CG33" i="10"/>
  <c r="CF33" i="10"/>
  <c r="CE33" i="10"/>
  <c r="CD33" i="10"/>
  <c r="CP33" i="10"/>
  <c r="CB33" i="10"/>
  <c r="AY33" i="10" s="1"/>
  <c r="CV34" i="10"/>
  <c r="CU34" i="10"/>
  <c r="CT34" i="10"/>
  <c r="CS34" i="10"/>
  <c r="CR34" i="10"/>
  <c r="CH34" i="10"/>
  <c r="CG34" i="10"/>
  <c r="CF34" i="10"/>
  <c r="CE34" i="10"/>
  <c r="CD34" i="10"/>
  <c r="CP34" i="10"/>
  <c r="CB34" i="10"/>
  <c r="AY34" i="10" s="1"/>
  <c r="CV35" i="10"/>
  <c r="CU35" i="10"/>
  <c r="CT35" i="10"/>
  <c r="CS35" i="10"/>
  <c r="CR35" i="10"/>
  <c r="CH35" i="10"/>
  <c r="CG35" i="10"/>
  <c r="CF35" i="10"/>
  <c r="CE35" i="10"/>
  <c r="CD35" i="10"/>
  <c r="CP35" i="10"/>
  <c r="CB35" i="10"/>
  <c r="AY35" i="10" s="1"/>
  <c r="CV36" i="10"/>
  <c r="CU36" i="10"/>
  <c r="CT36" i="10"/>
  <c r="CS36" i="10"/>
  <c r="CR36" i="10"/>
  <c r="CH36" i="10"/>
  <c r="CG36" i="10"/>
  <c r="CF36" i="10"/>
  <c r="CE36" i="10"/>
  <c r="CD36" i="10"/>
  <c r="CP36" i="10"/>
  <c r="CB36" i="10"/>
  <c r="CV37" i="10"/>
  <c r="CU37" i="10"/>
  <c r="CT37" i="10"/>
  <c r="CS37" i="10"/>
  <c r="CR37" i="10"/>
  <c r="CH37" i="10"/>
  <c r="CG37" i="10"/>
  <c r="CF37" i="10"/>
  <c r="CE37" i="10"/>
  <c r="CD37" i="10"/>
  <c r="CP37" i="10"/>
  <c r="CB37" i="10"/>
  <c r="AY37" i="10" s="1"/>
  <c r="CV38" i="10"/>
  <c r="CU38" i="10"/>
  <c r="CT38" i="10"/>
  <c r="CS38" i="10"/>
  <c r="CR38" i="10"/>
  <c r="CH38" i="10"/>
  <c r="CG38" i="10"/>
  <c r="CF38" i="10"/>
  <c r="CE38" i="10"/>
  <c r="CD38" i="10"/>
  <c r="CP38" i="10"/>
  <c r="CB38" i="10"/>
  <c r="AY38" i="10" s="1"/>
  <c r="CV44" i="10"/>
  <c r="CU44" i="10"/>
  <c r="CT44" i="10"/>
  <c r="CS44" i="10"/>
  <c r="CR44" i="10"/>
  <c r="CH44" i="10"/>
  <c r="CG44" i="10"/>
  <c r="CF44" i="10"/>
  <c r="CE44" i="10"/>
  <c r="CD44" i="10"/>
  <c r="CP44" i="10"/>
  <c r="CB44" i="10"/>
  <c r="AY44" i="10" s="1"/>
  <c r="CV45" i="10"/>
  <c r="CU45" i="10"/>
  <c r="CT45" i="10"/>
  <c r="CS45" i="10"/>
  <c r="CR45" i="10"/>
  <c r="CH45" i="10"/>
  <c r="CG45" i="10"/>
  <c r="CF45" i="10"/>
  <c r="CE45" i="10"/>
  <c r="CD45" i="10"/>
  <c r="CP45" i="10"/>
  <c r="CB45" i="10"/>
  <c r="AY45" i="10" s="1"/>
  <c r="CV46" i="10"/>
  <c r="CU46" i="10"/>
  <c r="CT46" i="10"/>
  <c r="CS46" i="10"/>
  <c r="CR46" i="10"/>
  <c r="CH46" i="10"/>
  <c r="CG46" i="10"/>
  <c r="CF46" i="10"/>
  <c r="CE46" i="10"/>
  <c r="CD46" i="10"/>
  <c r="CP46" i="10"/>
  <c r="CB46" i="10"/>
  <c r="AY46" i="10" s="1"/>
  <c r="CV47" i="10"/>
  <c r="CU47" i="10"/>
  <c r="CT47" i="10"/>
  <c r="CS47" i="10"/>
  <c r="CR47" i="10"/>
  <c r="CH47" i="10"/>
  <c r="CG47" i="10"/>
  <c r="CF47" i="10"/>
  <c r="CE47" i="10"/>
  <c r="CD47" i="10"/>
  <c r="CP47" i="10"/>
  <c r="CB47" i="10"/>
  <c r="AY47" i="10" s="1"/>
  <c r="CV48" i="10"/>
  <c r="CU48" i="10"/>
  <c r="CT48" i="10"/>
  <c r="CS48" i="10"/>
  <c r="CR48" i="10"/>
  <c r="CH48" i="10"/>
  <c r="CG48" i="10"/>
  <c r="CF48" i="10"/>
  <c r="CE48" i="10"/>
  <c r="CD48" i="10"/>
  <c r="CP48" i="10"/>
  <c r="CB48" i="10"/>
  <c r="AY48" i="10" s="1"/>
  <c r="CV49" i="10"/>
  <c r="CU49" i="10"/>
  <c r="CT49" i="10"/>
  <c r="CS49" i="10"/>
  <c r="CR49" i="10"/>
  <c r="CH49" i="10"/>
  <c r="CG49" i="10"/>
  <c r="CF49" i="10"/>
  <c r="CE49" i="10"/>
  <c r="CD49" i="10"/>
  <c r="CP49" i="10"/>
  <c r="CB49" i="10"/>
  <c r="AY49" i="10" s="1"/>
  <c r="CV50" i="10"/>
  <c r="CU50" i="10"/>
  <c r="CT50" i="10"/>
  <c r="CS50" i="10"/>
  <c r="CR50" i="10"/>
  <c r="CH50" i="10"/>
  <c r="CG50" i="10"/>
  <c r="CF50" i="10"/>
  <c r="CE50" i="10"/>
  <c r="CD50" i="10"/>
  <c r="CP50" i="10"/>
  <c r="CB50" i="10"/>
  <c r="AY50" i="10" s="1"/>
  <c r="D57" i="10"/>
  <c r="CV51" i="10"/>
  <c r="CU51" i="10"/>
  <c r="CT51" i="10"/>
  <c r="CS51" i="10"/>
  <c r="CR51" i="10"/>
  <c r="CH51" i="10"/>
  <c r="CG51" i="10"/>
  <c r="CF51" i="10"/>
  <c r="CE51" i="10"/>
  <c r="CD51" i="10"/>
  <c r="F57" i="10"/>
  <c r="CP51" i="10"/>
  <c r="CB51" i="10"/>
  <c r="AY51" i="10" s="1"/>
  <c r="CV52" i="10"/>
  <c r="CU52" i="10"/>
  <c r="CT52" i="10"/>
  <c r="CS52" i="10"/>
  <c r="CR52" i="10"/>
  <c r="CH52" i="10"/>
  <c r="CG52" i="10"/>
  <c r="CF52" i="10"/>
  <c r="CE52" i="10"/>
  <c r="CD52" i="10"/>
  <c r="CP52" i="10"/>
  <c r="CB52" i="10"/>
  <c r="AY52" i="10" s="1"/>
  <c r="CV53" i="10"/>
  <c r="CU53" i="10"/>
  <c r="CT53" i="10"/>
  <c r="CS53" i="10"/>
  <c r="CR53" i="10"/>
  <c r="CH53" i="10"/>
  <c r="CG53" i="10"/>
  <c r="CF53" i="10"/>
  <c r="CE53" i="10"/>
  <c r="CD53" i="10"/>
  <c r="CP53" i="10"/>
  <c r="CB53" i="10"/>
  <c r="AY53" i="10" s="1"/>
  <c r="CV54" i="10"/>
  <c r="CU54" i="10"/>
  <c r="CT54" i="10"/>
  <c r="CS54" i="10"/>
  <c r="CR54" i="10"/>
  <c r="CH54" i="10"/>
  <c r="CG54" i="10"/>
  <c r="CF54" i="10"/>
  <c r="CE54" i="10"/>
  <c r="CD54" i="10"/>
  <c r="CP54" i="10"/>
  <c r="CB54" i="10"/>
  <c r="AY54" i="10" s="1"/>
  <c r="CV55" i="10"/>
  <c r="CU55" i="10"/>
  <c r="CT55" i="10"/>
  <c r="CS55" i="10"/>
  <c r="CR55" i="10"/>
  <c r="CH55" i="10"/>
  <c r="CG55" i="10"/>
  <c r="CF55" i="10"/>
  <c r="CE55" i="10"/>
  <c r="CD55" i="10"/>
  <c r="CP55" i="10"/>
  <c r="CB55" i="10"/>
  <c r="AY55" i="10" s="1"/>
  <c r="CV56" i="10"/>
  <c r="CU56" i="10"/>
  <c r="CT56" i="10"/>
  <c r="CS56" i="10"/>
  <c r="CR56" i="10"/>
  <c r="CH56" i="10"/>
  <c r="CG56" i="10"/>
  <c r="CF56" i="10"/>
  <c r="CE56" i="10"/>
  <c r="CD56" i="10"/>
  <c r="CP56" i="10"/>
  <c r="CB56" i="10"/>
  <c r="AY56" i="10" s="1"/>
  <c r="D63" i="10"/>
  <c r="CV58" i="10"/>
  <c r="CU58" i="10"/>
  <c r="CT58" i="10"/>
  <c r="CS58" i="10"/>
  <c r="CR58" i="10"/>
  <c r="CH58" i="10"/>
  <c r="CG58" i="10"/>
  <c r="CF58" i="10"/>
  <c r="CE58" i="10"/>
  <c r="CD58" i="10"/>
  <c r="F63" i="10"/>
  <c r="CP58" i="10"/>
  <c r="CB58" i="10"/>
  <c r="CV59" i="10"/>
  <c r="CU59" i="10"/>
  <c r="CT59" i="10"/>
  <c r="CS59" i="10"/>
  <c r="CR59" i="10"/>
  <c r="CH59" i="10"/>
  <c r="CG59" i="10"/>
  <c r="CF59" i="10"/>
  <c r="CE59" i="10"/>
  <c r="CD59" i="10"/>
  <c r="CP59" i="10"/>
  <c r="CB59" i="10"/>
  <c r="AY59" i="10" s="1"/>
  <c r="CV60" i="10"/>
  <c r="CU60" i="10"/>
  <c r="CT60" i="10"/>
  <c r="CS60" i="10"/>
  <c r="CR60" i="10"/>
  <c r="CH60" i="10"/>
  <c r="CG60" i="10"/>
  <c r="CF60" i="10"/>
  <c r="CE60" i="10"/>
  <c r="CD60" i="10"/>
  <c r="CP60" i="10"/>
  <c r="CB60" i="10"/>
  <c r="AY60" i="10" s="1"/>
  <c r="CV61" i="10"/>
  <c r="CU61" i="10"/>
  <c r="CT61" i="10"/>
  <c r="CS61" i="10"/>
  <c r="CR61" i="10"/>
  <c r="CH61" i="10"/>
  <c r="CG61" i="10"/>
  <c r="CF61" i="10"/>
  <c r="CE61" i="10"/>
  <c r="CD61" i="10"/>
  <c r="CP61" i="10"/>
  <c r="CB61" i="10"/>
  <c r="AY61" i="10" s="1"/>
  <c r="CV62" i="10"/>
  <c r="CU62" i="10"/>
  <c r="CT62" i="10"/>
  <c r="CS62" i="10"/>
  <c r="CR62" i="10"/>
  <c r="CH62" i="10"/>
  <c r="CG62" i="10"/>
  <c r="CF62" i="10"/>
  <c r="CE62" i="10"/>
  <c r="CD62" i="10"/>
  <c r="CP62" i="10"/>
  <c r="CB62" i="10"/>
  <c r="AY62" i="10" s="1"/>
  <c r="D67" i="10"/>
  <c r="CV64" i="10"/>
  <c r="CU64" i="10"/>
  <c r="CT64" i="10"/>
  <c r="CS64" i="10"/>
  <c r="CR64" i="10"/>
  <c r="CH64" i="10"/>
  <c r="CG64" i="10"/>
  <c r="CF64" i="10"/>
  <c r="CE64" i="10"/>
  <c r="CD64" i="10"/>
  <c r="F67" i="10"/>
  <c r="CP64" i="10"/>
  <c r="CB64" i="10"/>
  <c r="AY64" i="10" s="1"/>
  <c r="CV65" i="10"/>
  <c r="CU65" i="10"/>
  <c r="CT65" i="10"/>
  <c r="CS65" i="10"/>
  <c r="CR65" i="10"/>
  <c r="CH65" i="10"/>
  <c r="CG65" i="10"/>
  <c r="CF65" i="10"/>
  <c r="CE65" i="10"/>
  <c r="CD65" i="10"/>
  <c r="CP65" i="10"/>
  <c r="CB65" i="10"/>
  <c r="AY65" i="10" s="1"/>
  <c r="CV66" i="10"/>
  <c r="CU66" i="10"/>
  <c r="CT66" i="10"/>
  <c r="CS66" i="10"/>
  <c r="CR66" i="10"/>
  <c r="CH66" i="10"/>
  <c r="CG66" i="10"/>
  <c r="CF66" i="10"/>
  <c r="CE66" i="10"/>
  <c r="CD66" i="10"/>
  <c r="CP66" i="10"/>
  <c r="CB66" i="10"/>
  <c r="AY66" i="10" s="1"/>
  <c r="CO71" i="10"/>
  <c r="CA71" i="10"/>
  <c r="O71" i="10" s="1"/>
  <c r="CO72" i="10"/>
  <c r="CA72" i="10"/>
  <c r="O72" i="10" s="1"/>
  <c r="CO73" i="10"/>
  <c r="CA73" i="10"/>
  <c r="O73" i="10" s="1"/>
  <c r="CO74" i="10"/>
  <c r="CA74" i="10"/>
  <c r="O74" i="10" s="1"/>
  <c r="CO75" i="10"/>
  <c r="CA75" i="10"/>
  <c r="O75" i="10" s="1"/>
  <c r="CO76" i="10"/>
  <c r="CA76" i="10"/>
  <c r="O76" i="10" s="1"/>
  <c r="CO77" i="10"/>
  <c r="CA77" i="10"/>
  <c r="O77" i="10" s="1"/>
  <c r="CO78" i="10"/>
  <c r="CA78" i="10"/>
  <c r="O78" i="10" s="1"/>
  <c r="CO79" i="10"/>
  <c r="CA79" i="10"/>
  <c r="O79" i="10" s="1"/>
  <c r="CO80" i="10"/>
  <c r="CA80" i="10"/>
  <c r="O80" i="10" s="1"/>
  <c r="CO81" i="10"/>
  <c r="CA81" i="10"/>
  <c r="O81" i="10" s="1"/>
  <c r="CW91" i="10"/>
  <c r="CV91" i="10"/>
  <c r="CU91" i="10"/>
  <c r="CT91" i="10"/>
  <c r="CS91" i="10"/>
  <c r="CQ91" i="10"/>
  <c r="CO91" i="10"/>
  <c r="CI91" i="10"/>
  <c r="CH91" i="10"/>
  <c r="CG91" i="10"/>
  <c r="CF91" i="10"/>
  <c r="CE91" i="10"/>
  <c r="CC91" i="10"/>
  <c r="CP91" i="10"/>
  <c r="CB91" i="10"/>
  <c r="AY91" i="10" s="1"/>
  <c r="CW92" i="10"/>
  <c r="CV92" i="10"/>
  <c r="CU92" i="10"/>
  <c r="CT92" i="10"/>
  <c r="CS92" i="10"/>
  <c r="CQ92" i="10"/>
  <c r="CO92" i="10"/>
  <c r="CI92" i="10"/>
  <c r="CH92" i="10"/>
  <c r="CG92" i="10"/>
  <c r="CF92" i="10"/>
  <c r="CE92" i="10"/>
  <c r="CC92" i="10"/>
  <c r="CP92" i="10"/>
  <c r="CB92" i="10"/>
  <c r="AY92" i="10" s="1"/>
  <c r="CW93" i="10"/>
  <c r="CV93" i="10"/>
  <c r="CU93" i="10"/>
  <c r="CT93" i="10"/>
  <c r="CS93" i="10"/>
  <c r="CQ93" i="10"/>
  <c r="CO93" i="10"/>
  <c r="CI93" i="10"/>
  <c r="CH93" i="10"/>
  <c r="CG93" i="10"/>
  <c r="CF93" i="10"/>
  <c r="CE93" i="10"/>
  <c r="CC93" i="10"/>
  <c r="CP93" i="10"/>
  <c r="CB93" i="10"/>
  <c r="AY93" i="10" s="1"/>
  <c r="CW94" i="10"/>
  <c r="CV94" i="10"/>
  <c r="CU94" i="10"/>
  <c r="CT94" i="10"/>
  <c r="CS94" i="10"/>
  <c r="CQ94" i="10"/>
  <c r="CO94" i="10"/>
  <c r="CI94" i="10"/>
  <c r="CH94" i="10"/>
  <c r="CG94" i="10"/>
  <c r="CF94" i="10"/>
  <c r="CE94" i="10"/>
  <c r="CC94" i="10"/>
  <c r="CP94" i="10"/>
  <c r="CB94" i="10"/>
  <c r="AY94" i="10" s="1"/>
  <c r="CW95" i="10"/>
  <c r="CV95" i="10"/>
  <c r="CU95" i="10"/>
  <c r="CT95" i="10"/>
  <c r="CS95" i="10"/>
  <c r="CQ95" i="10"/>
  <c r="CO95" i="10"/>
  <c r="CI95" i="10"/>
  <c r="CH95" i="10"/>
  <c r="CG95" i="10"/>
  <c r="CF95" i="10"/>
  <c r="CE95" i="10"/>
  <c r="CC95" i="10"/>
  <c r="CP95" i="10"/>
  <c r="CB95" i="10"/>
  <c r="AY95" i="10" s="1"/>
  <c r="CW96" i="10"/>
  <c r="CV96" i="10"/>
  <c r="CU96" i="10"/>
  <c r="CT96" i="10"/>
  <c r="CS96" i="10"/>
  <c r="CQ96" i="10"/>
  <c r="CO96" i="10"/>
  <c r="CI96" i="10"/>
  <c r="CH96" i="10"/>
  <c r="CG96" i="10"/>
  <c r="CF96" i="10"/>
  <c r="CE96" i="10"/>
  <c r="CC96" i="10"/>
  <c r="CP96" i="10"/>
  <c r="CB96" i="10"/>
  <c r="AY96" i="10" s="1"/>
  <c r="CW97" i="10"/>
  <c r="CV97" i="10"/>
  <c r="CU97" i="10"/>
  <c r="CT97" i="10"/>
  <c r="CS97" i="10"/>
  <c r="CQ97" i="10"/>
  <c r="CO97" i="10"/>
  <c r="CI97" i="10"/>
  <c r="CH97" i="10"/>
  <c r="CG97" i="10"/>
  <c r="CF97" i="10"/>
  <c r="CE97" i="10"/>
  <c r="CC97" i="10"/>
  <c r="CP97" i="10"/>
  <c r="CB97" i="10"/>
  <c r="AY97" i="10" s="1"/>
  <c r="CW98" i="10"/>
  <c r="CV98" i="10"/>
  <c r="CU98" i="10"/>
  <c r="CT98" i="10"/>
  <c r="CS98" i="10"/>
  <c r="CQ98" i="10"/>
  <c r="CO98" i="10"/>
  <c r="CI98" i="10"/>
  <c r="CH98" i="10"/>
  <c r="CG98" i="10"/>
  <c r="CF98" i="10"/>
  <c r="CE98" i="10"/>
  <c r="CC98" i="10"/>
  <c r="CP98" i="10"/>
  <c r="CB98" i="10"/>
  <c r="AY98" i="10" s="1"/>
  <c r="CW99" i="10"/>
  <c r="CV99" i="10"/>
  <c r="CU99" i="10"/>
  <c r="CT99" i="10"/>
  <c r="CS99" i="10"/>
  <c r="CQ99" i="10"/>
  <c r="CO99" i="10"/>
  <c r="CI99" i="10"/>
  <c r="CH99" i="10"/>
  <c r="CG99" i="10"/>
  <c r="CF99" i="10"/>
  <c r="CE99" i="10"/>
  <c r="CC99" i="10"/>
  <c r="CP99" i="10"/>
  <c r="CB99" i="10"/>
  <c r="AY99" i="10" s="1"/>
  <c r="CW100" i="10"/>
  <c r="CV100" i="10"/>
  <c r="CU100" i="10"/>
  <c r="CT100" i="10"/>
  <c r="CS100" i="10"/>
  <c r="CQ100" i="10"/>
  <c r="CO100" i="10"/>
  <c r="CI100" i="10"/>
  <c r="CH100" i="10"/>
  <c r="CG100" i="10"/>
  <c r="CF100" i="10"/>
  <c r="CE100" i="10"/>
  <c r="CC100" i="10"/>
  <c r="CP100" i="10"/>
  <c r="CB100" i="10"/>
  <c r="AY100" i="10" s="1"/>
  <c r="CW101" i="10"/>
  <c r="CV101" i="10"/>
  <c r="CU101" i="10"/>
  <c r="CT101" i="10"/>
  <c r="CS101" i="10"/>
  <c r="CQ101" i="10"/>
  <c r="CO101" i="10"/>
  <c r="CI101" i="10"/>
  <c r="CH101" i="10"/>
  <c r="CG101" i="10"/>
  <c r="CF101" i="10"/>
  <c r="CE101" i="10"/>
  <c r="CC101" i="10"/>
  <c r="CP101" i="10"/>
  <c r="CB101" i="10"/>
  <c r="AY101" i="10" s="1"/>
  <c r="CW102" i="10"/>
  <c r="CV102" i="10"/>
  <c r="CU102" i="10"/>
  <c r="CT102" i="10"/>
  <c r="CS102" i="10"/>
  <c r="CQ102" i="10"/>
  <c r="CO102" i="10"/>
  <c r="CI102" i="10"/>
  <c r="CH102" i="10"/>
  <c r="CG102" i="10"/>
  <c r="CF102" i="10"/>
  <c r="CE102" i="10"/>
  <c r="CC102" i="10"/>
  <c r="CP102" i="10"/>
  <c r="CB102" i="10"/>
  <c r="AY102" i="10" s="1"/>
  <c r="CW103" i="10"/>
  <c r="CV103" i="10"/>
  <c r="CU103" i="10"/>
  <c r="CT103" i="10"/>
  <c r="CS103" i="10"/>
  <c r="CQ103" i="10"/>
  <c r="CO103" i="10"/>
  <c r="CI103" i="10"/>
  <c r="CH103" i="10"/>
  <c r="CG103" i="10"/>
  <c r="CF103" i="10"/>
  <c r="CE103" i="10"/>
  <c r="CC103" i="10"/>
  <c r="CP103" i="10"/>
  <c r="CB103" i="10"/>
  <c r="AY103" i="10" s="1"/>
  <c r="CX104" i="10"/>
  <c r="CW104" i="10"/>
  <c r="CV104" i="10"/>
  <c r="CU104" i="10"/>
  <c r="CT104" i="10"/>
  <c r="CS104" i="10"/>
  <c r="CQ104" i="10"/>
  <c r="CJ104" i="10"/>
  <c r="CI104" i="10"/>
  <c r="CH104" i="10"/>
  <c r="CG104" i="10"/>
  <c r="CF104" i="10"/>
  <c r="CE104" i="10"/>
  <c r="CC104" i="10"/>
  <c r="CP104" i="10"/>
  <c r="CB104" i="10"/>
  <c r="AY104" i="10" s="1"/>
  <c r="CW105" i="10"/>
  <c r="CV105" i="10"/>
  <c r="CU105" i="10"/>
  <c r="CT105" i="10"/>
  <c r="CS105" i="10"/>
  <c r="CQ105" i="10"/>
  <c r="CO105" i="10"/>
  <c r="CI105" i="10"/>
  <c r="CH105" i="10"/>
  <c r="CG105" i="10"/>
  <c r="CF105" i="10"/>
  <c r="CE105" i="10"/>
  <c r="CC105" i="10"/>
  <c r="CP105" i="10"/>
  <c r="CB105" i="10"/>
  <c r="AY105" i="10" s="1"/>
  <c r="CW106" i="10"/>
  <c r="CV106" i="10"/>
  <c r="CU106" i="10"/>
  <c r="CT106" i="10"/>
  <c r="CS106" i="10"/>
  <c r="CQ106" i="10"/>
  <c r="CO106" i="10"/>
  <c r="CI106" i="10"/>
  <c r="CH106" i="10"/>
  <c r="CG106" i="10"/>
  <c r="CF106" i="10"/>
  <c r="CE106" i="10"/>
  <c r="CC106" i="10"/>
  <c r="CP106" i="10"/>
  <c r="CB106" i="10"/>
  <c r="AY106" i="10" s="1"/>
  <c r="CW107" i="10"/>
  <c r="CV107" i="10"/>
  <c r="CU107" i="10"/>
  <c r="CT107" i="10"/>
  <c r="CS107" i="10"/>
  <c r="CQ107" i="10"/>
  <c r="CO107" i="10"/>
  <c r="CI107" i="10"/>
  <c r="CH107" i="10"/>
  <c r="CG107" i="10"/>
  <c r="CF107" i="10"/>
  <c r="CE107" i="10"/>
  <c r="CC107" i="10"/>
  <c r="CP107" i="10"/>
  <c r="CB107" i="10"/>
  <c r="AY107" i="10" s="1"/>
  <c r="CW108" i="10"/>
  <c r="CV108" i="10"/>
  <c r="CU108" i="10"/>
  <c r="CT108" i="10"/>
  <c r="CS108" i="10"/>
  <c r="CQ108" i="10"/>
  <c r="CO108" i="10"/>
  <c r="CI108" i="10"/>
  <c r="CH108" i="10"/>
  <c r="CG108" i="10"/>
  <c r="CF108" i="10"/>
  <c r="CE108" i="10"/>
  <c r="CC108" i="10"/>
  <c r="CP108" i="10"/>
  <c r="CB108" i="10"/>
  <c r="AY108" i="10" s="1"/>
  <c r="CW109" i="10"/>
  <c r="CV109" i="10"/>
  <c r="CU109" i="10"/>
  <c r="CT109" i="10"/>
  <c r="CS109" i="10"/>
  <c r="CQ109" i="10"/>
  <c r="CO109" i="10"/>
  <c r="CI109" i="10"/>
  <c r="CH109" i="10"/>
  <c r="CG109" i="10"/>
  <c r="CF109" i="10"/>
  <c r="CE109" i="10"/>
  <c r="CC109" i="10"/>
  <c r="CP109" i="10"/>
  <c r="CB109" i="10"/>
  <c r="AY109" i="10" s="1"/>
  <c r="CW110" i="10"/>
  <c r="CV110" i="10"/>
  <c r="CU110" i="10"/>
  <c r="CT110" i="10"/>
  <c r="CS110" i="10"/>
  <c r="CQ110" i="10"/>
  <c r="CO110" i="10"/>
  <c r="CI110" i="10"/>
  <c r="CH110" i="10"/>
  <c r="CG110" i="10"/>
  <c r="CF110" i="10"/>
  <c r="CE110" i="10"/>
  <c r="CC110" i="10"/>
  <c r="CP110" i="10"/>
  <c r="CB110" i="10"/>
  <c r="AY110" i="10" s="1"/>
  <c r="CW111" i="10"/>
  <c r="CV111" i="10"/>
  <c r="CU111" i="10"/>
  <c r="CT111" i="10"/>
  <c r="CS111" i="10"/>
  <c r="CQ111" i="10"/>
  <c r="CO111" i="10"/>
  <c r="CI111" i="10"/>
  <c r="CH111" i="10"/>
  <c r="CG111" i="10"/>
  <c r="CF111" i="10"/>
  <c r="CE111" i="10"/>
  <c r="CC111" i="10"/>
  <c r="CP111" i="10"/>
  <c r="CB111" i="10"/>
  <c r="AY111" i="10" s="1"/>
  <c r="CW112" i="10"/>
  <c r="CV112" i="10"/>
  <c r="CU112" i="10"/>
  <c r="CT112" i="10"/>
  <c r="CS112" i="10"/>
  <c r="CQ112" i="10"/>
  <c r="CO112" i="10"/>
  <c r="CI112" i="10"/>
  <c r="CH112" i="10"/>
  <c r="CG112" i="10"/>
  <c r="CF112" i="10"/>
  <c r="CE112" i="10"/>
  <c r="CC112" i="10"/>
  <c r="CP112" i="10"/>
  <c r="CB112" i="10"/>
  <c r="AY112" i="10" s="1"/>
  <c r="CW113" i="10"/>
  <c r="CV113" i="10"/>
  <c r="CU113" i="10"/>
  <c r="CT113" i="10"/>
  <c r="CS113" i="10"/>
  <c r="CQ113" i="10"/>
  <c r="CO113" i="10"/>
  <c r="CI113" i="10"/>
  <c r="CH113" i="10"/>
  <c r="CG113" i="10"/>
  <c r="CF113" i="10"/>
  <c r="CE113" i="10"/>
  <c r="CC113" i="10"/>
  <c r="CP113" i="10"/>
  <c r="CB113" i="10"/>
  <c r="AY113" i="10" s="1"/>
  <c r="CW114" i="10"/>
  <c r="CV114" i="10"/>
  <c r="CU114" i="10"/>
  <c r="CT114" i="10"/>
  <c r="CS114" i="10"/>
  <c r="CQ114" i="10"/>
  <c r="CO114" i="10"/>
  <c r="CI114" i="10"/>
  <c r="CH114" i="10"/>
  <c r="CG114" i="10"/>
  <c r="CF114" i="10"/>
  <c r="CE114" i="10"/>
  <c r="CC114" i="10"/>
  <c r="CP114" i="10"/>
  <c r="CB114" i="10"/>
  <c r="AY114" i="10" s="1"/>
  <c r="CW115" i="10"/>
  <c r="CV115" i="10"/>
  <c r="CU115" i="10"/>
  <c r="CT115" i="10"/>
  <c r="CS115" i="10"/>
  <c r="CQ115" i="10"/>
  <c r="CO115" i="10"/>
  <c r="CI115" i="10"/>
  <c r="CH115" i="10"/>
  <c r="CG115" i="10"/>
  <c r="CF115" i="10"/>
  <c r="CE115" i="10"/>
  <c r="CC115" i="10"/>
  <c r="CP115" i="10"/>
  <c r="CB115" i="10"/>
  <c r="AY115" i="10" s="1"/>
  <c r="CX116" i="10"/>
  <c r="CW116" i="10"/>
  <c r="CV116" i="10"/>
  <c r="CU116" i="10"/>
  <c r="CT116" i="10"/>
  <c r="CS116" i="10"/>
  <c r="CQ116" i="10"/>
  <c r="CO116" i="10"/>
  <c r="CJ116" i="10"/>
  <c r="CI116" i="10"/>
  <c r="CH116" i="10"/>
  <c r="CG116" i="10"/>
  <c r="CF116" i="10"/>
  <c r="CE116" i="10"/>
  <c r="CC116" i="10"/>
  <c r="CP116" i="10"/>
  <c r="CB116" i="10"/>
  <c r="AY116" i="10" s="1"/>
  <c r="CW117" i="10"/>
  <c r="CV117" i="10"/>
  <c r="CU117" i="10"/>
  <c r="CT117" i="10"/>
  <c r="CS117" i="10"/>
  <c r="CQ117" i="10"/>
  <c r="CO117" i="10"/>
  <c r="CI117" i="10"/>
  <c r="CH117" i="10"/>
  <c r="CG117" i="10"/>
  <c r="CF117" i="10"/>
  <c r="CE117" i="10"/>
  <c r="CC117" i="10"/>
  <c r="CP117" i="10"/>
  <c r="CB117" i="10"/>
  <c r="AY117" i="10" s="1"/>
  <c r="CW118" i="10"/>
  <c r="CV118" i="10"/>
  <c r="CU118" i="10"/>
  <c r="CT118" i="10"/>
  <c r="CS118" i="10"/>
  <c r="CQ118" i="10"/>
  <c r="CO118" i="10"/>
  <c r="CI118" i="10"/>
  <c r="CH118" i="10"/>
  <c r="CG118" i="10"/>
  <c r="CF118" i="10"/>
  <c r="CE118" i="10"/>
  <c r="CC118" i="10"/>
  <c r="CP118" i="10"/>
  <c r="CB118" i="10"/>
  <c r="AY118" i="10" s="1"/>
  <c r="CW119" i="10"/>
  <c r="CV119" i="10"/>
  <c r="CU119" i="10"/>
  <c r="CT119" i="10"/>
  <c r="CS119" i="10"/>
  <c r="CQ119" i="10"/>
  <c r="CO119" i="10"/>
  <c r="CI119" i="10"/>
  <c r="CH119" i="10"/>
  <c r="CG119" i="10"/>
  <c r="CF119" i="10"/>
  <c r="CE119" i="10"/>
  <c r="CC119" i="10"/>
  <c r="CP119" i="10"/>
  <c r="CB119" i="10"/>
  <c r="AY119" i="10" s="1"/>
  <c r="CW120" i="10"/>
  <c r="CV120" i="10"/>
  <c r="CU120" i="10"/>
  <c r="CT120" i="10"/>
  <c r="CS120" i="10"/>
  <c r="CQ120" i="10"/>
  <c r="CO120" i="10"/>
  <c r="CI120" i="10"/>
  <c r="CH120" i="10"/>
  <c r="CG120" i="10"/>
  <c r="CF120" i="10"/>
  <c r="CE120" i="10"/>
  <c r="CC120" i="10"/>
  <c r="CP120" i="10"/>
  <c r="CB120" i="10"/>
  <c r="AY120" i="10" s="1"/>
  <c r="CX121" i="10"/>
  <c r="CW121" i="10"/>
  <c r="CV121" i="10"/>
  <c r="CU121" i="10"/>
  <c r="CT121" i="10"/>
  <c r="CS121" i="10"/>
  <c r="CQ121" i="10"/>
  <c r="CJ121" i="10"/>
  <c r="CI121" i="10"/>
  <c r="CH121" i="10"/>
  <c r="CG121" i="10"/>
  <c r="CF121" i="10"/>
  <c r="CE121" i="10"/>
  <c r="CC121" i="10"/>
  <c r="CP121" i="10"/>
  <c r="CB121" i="10"/>
  <c r="AY121" i="10" s="1"/>
  <c r="CX122" i="10"/>
  <c r="CW122" i="10"/>
  <c r="CV122" i="10"/>
  <c r="CU122" i="10"/>
  <c r="CT122" i="10"/>
  <c r="CS122" i="10"/>
  <c r="CQ122" i="10"/>
  <c r="CJ122" i="10"/>
  <c r="CI122" i="10"/>
  <c r="CH122" i="10"/>
  <c r="CG122" i="10"/>
  <c r="CF122" i="10"/>
  <c r="CE122" i="10"/>
  <c r="CC122" i="10"/>
  <c r="CP122" i="10"/>
  <c r="CB122" i="10"/>
  <c r="AY122" i="10" s="1"/>
  <c r="CX123" i="10"/>
  <c r="CW123" i="10"/>
  <c r="CV123" i="10"/>
  <c r="CU123" i="10"/>
  <c r="CT123" i="10"/>
  <c r="CS123" i="10"/>
  <c r="CQ123" i="10"/>
  <c r="CJ123" i="10"/>
  <c r="CI123" i="10"/>
  <c r="CH123" i="10"/>
  <c r="CG123" i="10"/>
  <c r="CF123" i="10"/>
  <c r="CE123" i="10"/>
  <c r="CC123" i="10"/>
  <c r="CP123" i="10"/>
  <c r="CB123" i="10"/>
  <c r="AY123" i="10" s="1"/>
  <c r="CX124" i="10"/>
  <c r="CW124" i="10"/>
  <c r="CV124" i="10"/>
  <c r="CU124" i="10"/>
  <c r="CT124" i="10"/>
  <c r="CS124" i="10"/>
  <c r="CQ124" i="10"/>
  <c r="CJ124" i="10"/>
  <c r="CI124" i="10"/>
  <c r="CH124" i="10"/>
  <c r="CG124" i="10"/>
  <c r="CF124" i="10"/>
  <c r="CE124" i="10"/>
  <c r="CC124" i="10"/>
  <c r="CP124" i="10"/>
  <c r="CB124" i="10"/>
  <c r="AY124" i="10" s="1"/>
  <c r="CX125" i="10"/>
  <c r="CW125" i="10"/>
  <c r="CV125" i="10"/>
  <c r="CU125" i="10"/>
  <c r="CT125" i="10"/>
  <c r="CS125" i="10"/>
  <c r="CQ125" i="10"/>
  <c r="CJ125" i="10"/>
  <c r="CI125" i="10"/>
  <c r="CH125" i="10"/>
  <c r="CG125" i="10"/>
  <c r="CF125" i="10"/>
  <c r="CE125" i="10"/>
  <c r="CC125" i="10"/>
  <c r="CP125" i="10"/>
  <c r="CB125" i="10"/>
  <c r="AY125" i="10" s="1"/>
  <c r="CX126" i="10"/>
  <c r="CW126" i="10"/>
  <c r="CV126" i="10"/>
  <c r="CU126" i="10"/>
  <c r="CT126" i="10"/>
  <c r="CS126" i="10"/>
  <c r="CQ126" i="10"/>
  <c r="CO126" i="10"/>
  <c r="CJ126" i="10"/>
  <c r="CI126" i="10"/>
  <c r="CH126" i="10"/>
  <c r="CG126" i="10"/>
  <c r="CF126" i="10"/>
  <c r="CE126" i="10"/>
  <c r="CC126" i="10"/>
  <c r="CP126" i="10"/>
  <c r="CB126" i="10"/>
  <c r="AY126" i="10" s="1"/>
  <c r="CX127" i="10"/>
  <c r="CW127" i="10"/>
  <c r="CV127" i="10"/>
  <c r="CU127" i="10"/>
  <c r="CT127" i="10"/>
  <c r="CS127" i="10"/>
  <c r="CQ127" i="10"/>
  <c r="CJ127" i="10"/>
  <c r="CI127" i="10"/>
  <c r="CH127" i="10"/>
  <c r="CG127" i="10"/>
  <c r="CF127" i="10"/>
  <c r="CE127" i="10"/>
  <c r="CC127" i="10"/>
  <c r="CP127" i="10"/>
  <c r="CB127" i="10"/>
  <c r="AY127" i="10" s="1"/>
  <c r="CW128" i="10"/>
  <c r="CV128" i="10"/>
  <c r="CU128" i="10"/>
  <c r="CT128" i="10"/>
  <c r="CS128" i="10"/>
  <c r="CQ128" i="10"/>
  <c r="CO128" i="10"/>
  <c r="CI128" i="10"/>
  <c r="CH128" i="10"/>
  <c r="CG128" i="10"/>
  <c r="CF128" i="10"/>
  <c r="CE128" i="10"/>
  <c r="CC128" i="10"/>
  <c r="CP128" i="10"/>
  <c r="CB128" i="10"/>
  <c r="AY128" i="10" s="1"/>
  <c r="CW129" i="10"/>
  <c r="CV129" i="10"/>
  <c r="CU129" i="10"/>
  <c r="CT129" i="10"/>
  <c r="CS129" i="10"/>
  <c r="CQ129" i="10"/>
  <c r="CO129" i="10"/>
  <c r="CI129" i="10"/>
  <c r="CH129" i="10"/>
  <c r="CG129" i="10"/>
  <c r="CF129" i="10"/>
  <c r="CE129" i="10"/>
  <c r="CC129" i="10"/>
  <c r="CP129" i="10"/>
  <c r="CB129" i="10"/>
  <c r="AY129" i="10" s="1"/>
  <c r="CW130" i="10"/>
  <c r="CV130" i="10"/>
  <c r="CU130" i="10"/>
  <c r="CT130" i="10"/>
  <c r="CS130" i="10"/>
  <c r="CQ130" i="10"/>
  <c r="CO130" i="10"/>
  <c r="CI130" i="10"/>
  <c r="CH130" i="10"/>
  <c r="CG130" i="10"/>
  <c r="CF130" i="10"/>
  <c r="CE130" i="10"/>
  <c r="CC130" i="10"/>
  <c r="CP130" i="10"/>
  <c r="CB130" i="10"/>
  <c r="AY130" i="10" s="1"/>
  <c r="CW131" i="10"/>
  <c r="CV131" i="10"/>
  <c r="CU131" i="10"/>
  <c r="CT131" i="10"/>
  <c r="CS131" i="10"/>
  <c r="CQ131" i="10"/>
  <c r="CO131" i="10"/>
  <c r="CI131" i="10"/>
  <c r="CH131" i="10"/>
  <c r="CG131" i="10"/>
  <c r="CF131" i="10"/>
  <c r="CE131" i="10"/>
  <c r="CC131" i="10"/>
  <c r="CP131" i="10"/>
  <c r="CB131" i="10"/>
  <c r="AY131" i="10" s="1"/>
  <c r="CW132" i="10"/>
  <c r="CV132" i="10"/>
  <c r="CU132" i="10"/>
  <c r="CT132" i="10"/>
  <c r="CS132" i="10"/>
  <c r="CQ132" i="10"/>
  <c r="CO132" i="10"/>
  <c r="CI132" i="10"/>
  <c r="CH132" i="10"/>
  <c r="CG132" i="10"/>
  <c r="CF132" i="10"/>
  <c r="CE132" i="10"/>
  <c r="CC132" i="10"/>
  <c r="CP132" i="10"/>
  <c r="CB132" i="10"/>
  <c r="AY132" i="10" s="1"/>
  <c r="CW133" i="10"/>
  <c r="CV133" i="10"/>
  <c r="CU133" i="10"/>
  <c r="CT133" i="10"/>
  <c r="CS133" i="10"/>
  <c r="CQ133" i="10"/>
  <c r="CO133" i="10"/>
  <c r="CI133" i="10"/>
  <c r="CH133" i="10"/>
  <c r="CG133" i="10"/>
  <c r="CF133" i="10"/>
  <c r="CE133" i="10"/>
  <c r="CC133" i="10"/>
  <c r="CP133" i="10"/>
  <c r="CB133" i="10"/>
  <c r="AY133" i="10" s="1"/>
  <c r="CW134" i="10"/>
  <c r="CV134" i="10"/>
  <c r="CU134" i="10"/>
  <c r="CT134" i="10"/>
  <c r="CS134" i="10"/>
  <c r="CQ134" i="10"/>
  <c r="CO134" i="10"/>
  <c r="CI134" i="10"/>
  <c r="CH134" i="10"/>
  <c r="CG134" i="10"/>
  <c r="CF134" i="10"/>
  <c r="CE134" i="10"/>
  <c r="CC134" i="10"/>
  <c r="CP134" i="10"/>
  <c r="CB134" i="10"/>
  <c r="AY134" i="10" s="1"/>
  <c r="CW135" i="10"/>
  <c r="CV135" i="10"/>
  <c r="CU135" i="10"/>
  <c r="CT135" i="10"/>
  <c r="CS135" i="10"/>
  <c r="CQ135" i="10"/>
  <c r="CO135" i="10"/>
  <c r="CI135" i="10"/>
  <c r="CH135" i="10"/>
  <c r="CG135" i="10"/>
  <c r="CF135" i="10"/>
  <c r="CE135" i="10"/>
  <c r="CC135" i="10"/>
  <c r="CP135" i="10"/>
  <c r="CB135" i="10"/>
  <c r="AY135" i="10" s="1"/>
  <c r="CW136" i="10"/>
  <c r="CV136" i="10"/>
  <c r="CU136" i="10"/>
  <c r="CT136" i="10"/>
  <c r="CS136" i="10"/>
  <c r="CQ136" i="10"/>
  <c r="CO136" i="10"/>
  <c r="CI136" i="10"/>
  <c r="CH136" i="10"/>
  <c r="CG136" i="10"/>
  <c r="CF136" i="10"/>
  <c r="CE136" i="10"/>
  <c r="CC136" i="10"/>
  <c r="CP136" i="10"/>
  <c r="CB136" i="10"/>
  <c r="AY136" i="10" s="1"/>
  <c r="CW137" i="10"/>
  <c r="CV137" i="10"/>
  <c r="CU137" i="10"/>
  <c r="CT137" i="10"/>
  <c r="CS137" i="10"/>
  <c r="CQ137" i="10"/>
  <c r="CO137" i="10"/>
  <c r="CI137" i="10"/>
  <c r="CH137" i="10"/>
  <c r="CG137" i="10"/>
  <c r="CF137" i="10"/>
  <c r="CE137" i="10"/>
  <c r="CC137" i="10"/>
  <c r="CP137" i="10"/>
  <c r="CB137" i="10"/>
  <c r="AY137" i="10" s="1"/>
  <c r="CX138" i="10"/>
  <c r="CW138" i="10"/>
  <c r="CV138" i="10"/>
  <c r="CU138" i="10"/>
  <c r="CT138" i="10"/>
  <c r="CS138" i="10"/>
  <c r="CQ138" i="10"/>
  <c r="CO138" i="10"/>
  <c r="CJ138" i="10"/>
  <c r="CI138" i="10"/>
  <c r="CH138" i="10"/>
  <c r="CG138" i="10"/>
  <c r="CF138" i="10"/>
  <c r="CE138" i="10"/>
  <c r="CC138" i="10"/>
  <c r="CP138" i="10"/>
  <c r="CB138" i="10"/>
  <c r="AY138" i="10" s="1"/>
  <c r="CX139" i="10"/>
  <c r="CW139" i="10"/>
  <c r="CV139" i="10"/>
  <c r="CU139" i="10"/>
  <c r="CT139" i="10"/>
  <c r="CS139" i="10"/>
  <c r="CQ139" i="10"/>
  <c r="CO139" i="10"/>
  <c r="CJ139" i="10"/>
  <c r="CI139" i="10"/>
  <c r="CH139" i="10"/>
  <c r="CG139" i="10"/>
  <c r="CF139" i="10"/>
  <c r="CE139" i="10"/>
  <c r="CC139" i="10"/>
  <c r="CP139" i="10"/>
  <c r="CB139" i="10"/>
  <c r="AY139" i="10" s="1"/>
  <c r="CW140" i="10"/>
  <c r="CV140" i="10"/>
  <c r="CU140" i="10"/>
  <c r="CT140" i="10"/>
  <c r="CS140" i="10"/>
  <c r="CQ140" i="10"/>
  <c r="CO140" i="10"/>
  <c r="CI140" i="10"/>
  <c r="CH140" i="10"/>
  <c r="CG140" i="10"/>
  <c r="CF140" i="10"/>
  <c r="CE140" i="10"/>
  <c r="CC140" i="10"/>
  <c r="CP140" i="10"/>
  <c r="CB140" i="10"/>
  <c r="AY140" i="10" s="1"/>
  <c r="CX141" i="10"/>
  <c r="CW141" i="10"/>
  <c r="CV141" i="10"/>
  <c r="CU141" i="10"/>
  <c r="CT141" i="10"/>
  <c r="CS141" i="10"/>
  <c r="CQ141" i="10"/>
  <c r="CO141" i="10"/>
  <c r="CJ141" i="10"/>
  <c r="CI141" i="10"/>
  <c r="CH141" i="10"/>
  <c r="CG141" i="10"/>
  <c r="CF141" i="10"/>
  <c r="CE141" i="10"/>
  <c r="CC141" i="10"/>
  <c r="CP141" i="10"/>
  <c r="CB141" i="10"/>
  <c r="AY141" i="10" s="1"/>
  <c r="CX142" i="10"/>
  <c r="CW142" i="10"/>
  <c r="CV142" i="10"/>
  <c r="CU142" i="10"/>
  <c r="CT142" i="10"/>
  <c r="CS142" i="10"/>
  <c r="CQ142" i="10"/>
  <c r="CO142" i="10"/>
  <c r="CJ142" i="10"/>
  <c r="CI142" i="10"/>
  <c r="CH142" i="10"/>
  <c r="CG142" i="10"/>
  <c r="CF142" i="10"/>
  <c r="CE142" i="10"/>
  <c r="CC142" i="10"/>
  <c r="CP142" i="10"/>
  <c r="CB142" i="10"/>
  <c r="AY142" i="10" s="1"/>
  <c r="D174" i="10"/>
  <c r="CV163" i="10"/>
  <c r="CU163" i="10"/>
  <c r="CT163" i="10"/>
  <c r="CS163" i="10"/>
  <c r="CR163" i="10"/>
  <c r="CH163" i="10"/>
  <c r="CG163" i="10"/>
  <c r="CF163" i="10"/>
  <c r="CE163" i="10"/>
  <c r="CD163" i="10"/>
  <c r="F174" i="10"/>
  <c r="CP163" i="10"/>
  <c r="CB163" i="10"/>
  <c r="AY163" i="10" s="1"/>
  <c r="CV164" i="10"/>
  <c r="CU164" i="10"/>
  <c r="CT164" i="10"/>
  <c r="CS164" i="10"/>
  <c r="CR164" i="10"/>
  <c r="CH164" i="10"/>
  <c r="CG164" i="10"/>
  <c r="CF164" i="10"/>
  <c r="CE164" i="10"/>
  <c r="CD164" i="10"/>
  <c r="CP164" i="10"/>
  <c r="CB164" i="10"/>
  <c r="AY164" i="10" s="1"/>
  <c r="CV165" i="10"/>
  <c r="CU165" i="10"/>
  <c r="CT165" i="10"/>
  <c r="CS165" i="10"/>
  <c r="CR165" i="10"/>
  <c r="CH165" i="10"/>
  <c r="CG165" i="10"/>
  <c r="CF165" i="10"/>
  <c r="CE165" i="10"/>
  <c r="CD165" i="10"/>
  <c r="CP165" i="10"/>
  <c r="CB165" i="10"/>
  <c r="AY165" i="10" s="1"/>
  <c r="CV166" i="10"/>
  <c r="CU166" i="10"/>
  <c r="CT166" i="10"/>
  <c r="CS166" i="10"/>
  <c r="CR166" i="10"/>
  <c r="CH166" i="10"/>
  <c r="CG166" i="10"/>
  <c r="CF166" i="10"/>
  <c r="CE166" i="10"/>
  <c r="CD166" i="10"/>
  <c r="CP166" i="10"/>
  <c r="CB166" i="10"/>
  <c r="AY166" i="10" s="1"/>
  <c r="CV167" i="10"/>
  <c r="CU167" i="10"/>
  <c r="CT167" i="10"/>
  <c r="CS167" i="10"/>
  <c r="CR167" i="10"/>
  <c r="CH167" i="10"/>
  <c r="CG167" i="10"/>
  <c r="CF167" i="10"/>
  <c r="CE167" i="10"/>
  <c r="CD167" i="10"/>
  <c r="CP167" i="10"/>
  <c r="CB167" i="10"/>
  <c r="AY167" i="10" s="1"/>
  <c r="CV168" i="10"/>
  <c r="CU168" i="10"/>
  <c r="CT168" i="10"/>
  <c r="CS168" i="10"/>
  <c r="CR168" i="10"/>
  <c r="CH168" i="10"/>
  <c r="CG168" i="10"/>
  <c r="CF168" i="10"/>
  <c r="CE168" i="10"/>
  <c r="CD168" i="10"/>
  <c r="CP168" i="10"/>
  <c r="CB168" i="10"/>
  <c r="AY168" i="10" s="1"/>
  <c r="CV169" i="10"/>
  <c r="CU169" i="10"/>
  <c r="CT169" i="10"/>
  <c r="CS169" i="10"/>
  <c r="CR169" i="10"/>
  <c r="CH169" i="10"/>
  <c r="CG169" i="10"/>
  <c r="CF169" i="10"/>
  <c r="CE169" i="10"/>
  <c r="CD169" i="10"/>
  <c r="CP169" i="10"/>
  <c r="CB169" i="10"/>
  <c r="AY169" i="10" s="1"/>
  <c r="CV170" i="10"/>
  <c r="CU170" i="10"/>
  <c r="CT170" i="10"/>
  <c r="CS170" i="10"/>
  <c r="CR170" i="10"/>
  <c r="CH170" i="10"/>
  <c r="CG170" i="10"/>
  <c r="CF170" i="10"/>
  <c r="CE170" i="10"/>
  <c r="CD170" i="10"/>
  <c r="CP170" i="10"/>
  <c r="CB170" i="10"/>
  <c r="AY170" i="10" s="1"/>
  <c r="CV171" i="10"/>
  <c r="CU171" i="10"/>
  <c r="CT171" i="10"/>
  <c r="CS171" i="10"/>
  <c r="CR171" i="10"/>
  <c r="CH171" i="10"/>
  <c r="CG171" i="10"/>
  <c r="CF171" i="10"/>
  <c r="CE171" i="10"/>
  <c r="CD171" i="10"/>
  <c r="CP171" i="10"/>
  <c r="CB171" i="10"/>
  <c r="AY171" i="10" s="1"/>
  <c r="CV172" i="10"/>
  <c r="CU172" i="10"/>
  <c r="CT172" i="10"/>
  <c r="CS172" i="10"/>
  <c r="CR172" i="10"/>
  <c r="CH172" i="10"/>
  <c r="CG172" i="10"/>
  <c r="CF172" i="10"/>
  <c r="CE172" i="10"/>
  <c r="CD172" i="10"/>
  <c r="CP172" i="10"/>
  <c r="CB172" i="10"/>
  <c r="AY172" i="10" s="1"/>
  <c r="CV173" i="10"/>
  <c r="CU173" i="10"/>
  <c r="CT173" i="10"/>
  <c r="CS173" i="10"/>
  <c r="CR173" i="10"/>
  <c r="CH173" i="10"/>
  <c r="CG173" i="10"/>
  <c r="CF173" i="10"/>
  <c r="CE173" i="10"/>
  <c r="CD173" i="10"/>
  <c r="CP173" i="10"/>
  <c r="CB173" i="10"/>
  <c r="AY173" i="10" s="1"/>
  <c r="CV179" i="10"/>
  <c r="CU179" i="10"/>
  <c r="CS179" i="10"/>
  <c r="CR179" i="10"/>
  <c r="CQ179" i="10"/>
  <c r="CP179" i="10"/>
  <c r="CH179" i="10"/>
  <c r="CG179" i="10"/>
  <c r="CE179" i="10"/>
  <c r="CD179" i="10"/>
  <c r="CC179" i="10"/>
  <c r="CB179" i="10"/>
  <c r="AY179" i="10" s="1"/>
  <c r="CV180" i="10"/>
  <c r="CU180" i="10"/>
  <c r="CS180" i="10"/>
  <c r="CR180" i="10"/>
  <c r="CQ180" i="10"/>
  <c r="CP180" i="10"/>
  <c r="CH180" i="10"/>
  <c r="CG180" i="10"/>
  <c r="CE180" i="10"/>
  <c r="CD180" i="10"/>
  <c r="CC180" i="10"/>
  <c r="CB180" i="10"/>
  <c r="AY180" i="10" s="1"/>
  <c r="CV181" i="10"/>
  <c r="CU181" i="10"/>
  <c r="CS181" i="10"/>
  <c r="CR181" i="10"/>
  <c r="CQ181" i="10"/>
  <c r="CP181" i="10"/>
  <c r="CH181" i="10"/>
  <c r="CG181" i="10"/>
  <c r="CE181" i="10"/>
  <c r="CD181" i="10"/>
  <c r="CC181" i="10"/>
  <c r="CB181" i="10"/>
  <c r="AY181" i="10" s="1"/>
  <c r="CV182" i="10"/>
  <c r="CU182" i="10"/>
  <c r="CS182" i="10"/>
  <c r="CR182" i="10"/>
  <c r="CQ182" i="10"/>
  <c r="CP182" i="10"/>
  <c r="CH182" i="10"/>
  <c r="CG182" i="10"/>
  <c r="CE182" i="10"/>
  <c r="CD182" i="10"/>
  <c r="CC182" i="10"/>
  <c r="CB182" i="10"/>
  <c r="AY182" i="10" s="1"/>
  <c r="CV184" i="10"/>
  <c r="CU184" i="10"/>
  <c r="CT184" i="10"/>
  <c r="CS184" i="10"/>
  <c r="CR184" i="10"/>
  <c r="CQ184" i="10"/>
  <c r="CP184" i="10"/>
  <c r="CH184" i="10"/>
  <c r="CG184" i="10"/>
  <c r="CF184" i="10"/>
  <c r="CE184" i="10"/>
  <c r="CD184" i="10"/>
  <c r="CC184" i="10"/>
  <c r="CB184" i="10"/>
  <c r="AY184" i="10" s="1"/>
  <c r="CV185" i="10"/>
  <c r="CU185" i="10"/>
  <c r="CT185" i="10"/>
  <c r="CS185" i="10"/>
  <c r="CR185" i="10"/>
  <c r="CQ185" i="10"/>
  <c r="CP185" i="10"/>
  <c r="CH185" i="10"/>
  <c r="CG185" i="10"/>
  <c r="CF185" i="10"/>
  <c r="CE185" i="10"/>
  <c r="CD185" i="10"/>
  <c r="CC185" i="10"/>
  <c r="CB185" i="10"/>
  <c r="AY185" i="10" s="1"/>
  <c r="CV186" i="10"/>
  <c r="CU186" i="10"/>
  <c r="CT186" i="10"/>
  <c r="CS186" i="10"/>
  <c r="CR186" i="10"/>
  <c r="CQ186" i="10"/>
  <c r="CP186" i="10"/>
  <c r="CH186" i="10"/>
  <c r="CG186" i="10"/>
  <c r="CF186" i="10"/>
  <c r="CE186" i="10"/>
  <c r="CD186" i="10"/>
  <c r="CC186" i="10"/>
  <c r="CB186" i="10"/>
  <c r="AY186" i="10" s="1"/>
  <c r="CV187" i="10"/>
  <c r="CU187" i="10"/>
  <c r="CT187" i="10"/>
  <c r="CS187" i="10"/>
  <c r="CR187" i="10"/>
  <c r="CQ187" i="10"/>
  <c r="CP187" i="10"/>
  <c r="CH187" i="10"/>
  <c r="CG187" i="10"/>
  <c r="CF187" i="10"/>
  <c r="CE187" i="10"/>
  <c r="CD187" i="10"/>
  <c r="CC187" i="10"/>
  <c r="CB187" i="10"/>
  <c r="AY187" i="10" s="1"/>
  <c r="CV188" i="10"/>
  <c r="CU188" i="10"/>
  <c r="CT188" i="10"/>
  <c r="CS188" i="10"/>
  <c r="CR188" i="10"/>
  <c r="CQ188" i="10"/>
  <c r="CP188" i="10"/>
  <c r="CH188" i="10"/>
  <c r="CG188" i="10"/>
  <c r="CF188" i="10"/>
  <c r="CE188" i="10"/>
  <c r="CD188" i="10"/>
  <c r="CC188" i="10"/>
  <c r="CB188" i="10"/>
  <c r="AY188" i="10" s="1"/>
  <c r="CV189" i="10"/>
  <c r="CU189" i="10"/>
  <c r="CT189" i="10"/>
  <c r="CS189" i="10"/>
  <c r="CR189" i="10"/>
  <c r="CQ189" i="10"/>
  <c r="CP189" i="10"/>
  <c r="CH189" i="10"/>
  <c r="CG189" i="10"/>
  <c r="CF189" i="10"/>
  <c r="CE189" i="10"/>
  <c r="CD189" i="10"/>
  <c r="CC189" i="10"/>
  <c r="CB189" i="10"/>
  <c r="AY189" i="10" s="1"/>
  <c r="CV190" i="10"/>
  <c r="CU190" i="10"/>
  <c r="CT190" i="10"/>
  <c r="CS190" i="10"/>
  <c r="CR190" i="10"/>
  <c r="CQ190" i="10"/>
  <c r="CP190" i="10"/>
  <c r="CH190" i="10"/>
  <c r="CG190" i="10"/>
  <c r="CF190" i="10"/>
  <c r="CE190" i="10"/>
  <c r="CD190" i="10"/>
  <c r="CC190" i="10"/>
  <c r="CB190" i="10"/>
  <c r="AY190" i="10" s="1"/>
  <c r="CV191" i="10"/>
  <c r="CU191" i="10"/>
  <c r="CT191" i="10"/>
  <c r="CS191" i="10"/>
  <c r="CR191" i="10"/>
  <c r="CQ191" i="10"/>
  <c r="CP191" i="10"/>
  <c r="CH191" i="10"/>
  <c r="CG191" i="10"/>
  <c r="CF191" i="10"/>
  <c r="CE191" i="10"/>
  <c r="CD191" i="10"/>
  <c r="CC191" i="10"/>
  <c r="CB191" i="10"/>
  <c r="AY191" i="10" s="1"/>
  <c r="CV192" i="10"/>
  <c r="CU192" i="10"/>
  <c r="CS192" i="10"/>
  <c r="CR192" i="10"/>
  <c r="CQ192" i="10"/>
  <c r="CP192" i="10"/>
  <c r="CH192" i="10"/>
  <c r="CG192" i="10"/>
  <c r="CE192" i="10"/>
  <c r="CD192" i="10"/>
  <c r="CC192" i="10"/>
  <c r="CB192" i="10"/>
  <c r="AY192" i="10" s="1"/>
  <c r="CV193" i="10"/>
  <c r="CU193" i="10"/>
  <c r="CS193" i="10"/>
  <c r="CR193" i="10"/>
  <c r="CQ193" i="10"/>
  <c r="CP193" i="10"/>
  <c r="CH193" i="10"/>
  <c r="CG193" i="10"/>
  <c r="CE193" i="10"/>
  <c r="CD193" i="10"/>
  <c r="CC193" i="10"/>
  <c r="CB193" i="10"/>
  <c r="AY193" i="10" s="1"/>
  <c r="CV194" i="10"/>
  <c r="CU194" i="10"/>
  <c r="CS194" i="10"/>
  <c r="CR194" i="10"/>
  <c r="CQ194" i="10"/>
  <c r="CP194" i="10"/>
  <c r="CH194" i="10"/>
  <c r="CG194" i="10"/>
  <c r="CE194" i="10"/>
  <c r="CD194" i="10"/>
  <c r="CC194" i="10"/>
  <c r="CB194" i="10"/>
  <c r="AY194" i="10" s="1"/>
  <c r="CV195" i="10"/>
  <c r="CU195" i="10"/>
  <c r="CS195" i="10"/>
  <c r="CR195" i="10"/>
  <c r="CQ195" i="10"/>
  <c r="CP195" i="10"/>
  <c r="CH195" i="10"/>
  <c r="CG195" i="10"/>
  <c r="CE195" i="10"/>
  <c r="CD195" i="10"/>
  <c r="CC195" i="10"/>
  <c r="CB195" i="10"/>
  <c r="AY195" i="10" s="1"/>
  <c r="CV196" i="10"/>
  <c r="CU196" i="10"/>
  <c r="CT196" i="10"/>
  <c r="CS196" i="10"/>
  <c r="CR196" i="10"/>
  <c r="CQ196" i="10"/>
  <c r="CP196" i="10"/>
  <c r="CH196" i="10"/>
  <c r="CG196" i="10"/>
  <c r="CF196" i="10"/>
  <c r="CE196" i="10"/>
  <c r="CD196" i="10"/>
  <c r="CC196" i="10"/>
  <c r="CB196" i="10"/>
  <c r="AY196" i="10" s="1"/>
  <c r="CV197" i="10"/>
  <c r="CU197" i="10"/>
  <c r="CT197" i="10"/>
  <c r="CS197" i="10"/>
  <c r="CR197" i="10"/>
  <c r="CQ197" i="10"/>
  <c r="CP197" i="10"/>
  <c r="CH197" i="10"/>
  <c r="CG197" i="10"/>
  <c r="CF197" i="10"/>
  <c r="CE197" i="10"/>
  <c r="CD197" i="10"/>
  <c r="CC197" i="10"/>
  <c r="CB197" i="10"/>
  <c r="AY197" i="10" s="1"/>
  <c r="CV198" i="10"/>
  <c r="CU198" i="10"/>
  <c r="CT198" i="10"/>
  <c r="CS198" i="10"/>
  <c r="CR198" i="10"/>
  <c r="CQ198" i="10"/>
  <c r="CP198" i="10"/>
  <c r="CH198" i="10"/>
  <c r="CG198" i="10"/>
  <c r="CF198" i="10"/>
  <c r="CE198" i="10"/>
  <c r="CD198" i="10"/>
  <c r="CC198" i="10"/>
  <c r="CB198" i="10"/>
  <c r="AY198" i="10" s="1"/>
  <c r="CV199" i="10"/>
  <c r="CU199" i="10"/>
  <c r="CT199" i="10"/>
  <c r="CS199" i="10"/>
  <c r="CR199" i="10"/>
  <c r="CQ199" i="10"/>
  <c r="CP199" i="10"/>
  <c r="CH199" i="10"/>
  <c r="CG199" i="10"/>
  <c r="CF199" i="10"/>
  <c r="CE199" i="10"/>
  <c r="CD199" i="10"/>
  <c r="CC199" i="10"/>
  <c r="CB199" i="10"/>
  <c r="AY199" i="10" s="1"/>
  <c r="CV200" i="10"/>
  <c r="CU200" i="10"/>
  <c r="CT200" i="10"/>
  <c r="CS200" i="10"/>
  <c r="CR200" i="10"/>
  <c r="CQ200" i="10"/>
  <c r="CP200" i="10"/>
  <c r="CH200" i="10"/>
  <c r="CG200" i="10"/>
  <c r="CF200" i="10"/>
  <c r="CE200" i="10"/>
  <c r="CD200" i="10"/>
  <c r="CC200" i="10"/>
  <c r="CB200" i="10"/>
  <c r="AY200" i="10" s="1"/>
  <c r="CV202" i="10"/>
  <c r="CU202" i="10"/>
  <c r="CT202" i="10"/>
  <c r="CS202" i="10"/>
  <c r="CR202" i="10"/>
  <c r="CQ202" i="10"/>
  <c r="CP202" i="10"/>
  <c r="CH202" i="10"/>
  <c r="CG202" i="10"/>
  <c r="CF202" i="10"/>
  <c r="CE202" i="10"/>
  <c r="CD202" i="10"/>
  <c r="CC202" i="10"/>
  <c r="CB202" i="10"/>
  <c r="AY202" i="10" s="1"/>
  <c r="CV203" i="10"/>
  <c r="CU203" i="10"/>
  <c r="CT203" i="10"/>
  <c r="CS203" i="10"/>
  <c r="CR203" i="10"/>
  <c r="CQ203" i="10"/>
  <c r="CP203" i="10"/>
  <c r="CH203" i="10"/>
  <c r="CG203" i="10"/>
  <c r="CF203" i="10"/>
  <c r="CE203" i="10"/>
  <c r="CD203" i="10"/>
  <c r="CC203" i="10"/>
  <c r="CB203" i="10"/>
  <c r="AY203" i="10" s="1"/>
  <c r="CV204" i="10"/>
  <c r="CU204" i="10"/>
  <c r="CT204" i="10"/>
  <c r="CS204" i="10"/>
  <c r="CR204" i="10"/>
  <c r="CQ204" i="10"/>
  <c r="CP204" i="10"/>
  <c r="CH204" i="10"/>
  <c r="CG204" i="10"/>
  <c r="CF204" i="10"/>
  <c r="CE204" i="10"/>
  <c r="CD204" i="10"/>
  <c r="CC204" i="10"/>
  <c r="CB204" i="10"/>
  <c r="AY204" i="10" s="1"/>
  <c r="CV205" i="10"/>
  <c r="CU205" i="10"/>
  <c r="CS205" i="10"/>
  <c r="CR205" i="10"/>
  <c r="CQ205" i="10"/>
  <c r="CP205" i="10"/>
  <c r="CH205" i="10"/>
  <c r="CG205" i="10"/>
  <c r="CE205" i="10"/>
  <c r="CD205" i="10"/>
  <c r="CC205" i="10"/>
  <c r="CB205" i="10"/>
  <c r="AY205" i="10" s="1"/>
  <c r="CV206" i="10"/>
  <c r="CU206" i="10"/>
  <c r="CS206" i="10"/>
  <c r="CR206" i="10"/>
  <c r="CQ206" i="10"/>
  <c r="CP206" i="10"/>
  <c r="CH206" i="10"/>
  <c r="CG206" i="10"/>
  <c r="CE206" i="10"/>
  <c r="CD206" i="10"/>
  <c r="CC206" i="10"/>
  <c r="CB206" i="10"/>
  <c r="AY206" i="10" s="1"/>
  <c r="CV207" i="10"/>
  <c r="CU207" i="10"/>
  <c r="CT207" i="10"/>
  <c r="CS207" i="10"/>
  <c r="CR207" i="10"/>
  <c r="CQ207" i="10"/>
  <c r="CP207" i="10"/>
  <c r="CH207" i="10"/>
  <c r="CG207" i="10"/>
  <c r="CF207" i="10"/>
  <c r="CE207" i="10"/>
  <c r="CD207" i="10"/>
  <c r="CC207" i="10"/>
  <c r="CB207" i="10"/>
  <c r="AY207" i="10" s="1"/>
  <c r="CV208" i="10"/>
  <c r="CU208" i="10"/>
  <c r="CS208" i="10"/>
  <c r="CR208" i="10"/>
  <c r="CQ208" i="10"/>
  <c r="CP208" i="10"/>
  <c r="CH208" i="10"/>
  <c r="CG208" i="10"/>
  <c r="CE208" i="10"/>
  <c r="CD208" i="10"/>
  <c r="CC208" i="10"/>
  <c r="CB208" i="10"/>
  <c r="AY208" i="10" s="1"/>
  <c r="CV209" i="10"/>
  <c r="CU209" i="10"/>
  <c r="CT209" i="10"/>
  <c r="CS209" i="10"/>
  <c r="CR209" i="10"/>
  <c r="CQ209" i="10"/>
  <c r="CP209" i="10"/>
  <c r="CH209" i="10"/>
  <c r="CG209" i="10"/>
  <c r="CF209" i="10"/>
  <c r="CE209" i="10"/>
  <c r="CD209" i="10"/>
  <c r="CC209" i="10"/>
  <c r="CB209" i="10"/>
  <c r="AY209" i="10" s="1"/>
  <c r="CV210" i="10"/>
  <c r="CU210" i="10"/>
  <c r="CS210" i="10"/>
  <c r="CR210" i="10"/>
  <c r="CQ210" i="10"/>
  <c r="CP210" i="10"/>
  <c r="CH210" i="10"/>
  <c r="CG210" i="10"/>
  <c r="CE210" i="10"/>
  <c r="CD210" i="10"/>
  <c r="CC210" i="10"/>
  <c r="CB210" i="10"/>
  <c r="AY210" i="10" s="1"/>
  <c r="CV211" i="10"/>
  <c r="CU211" i="10"/>
  <c r="CS211" i="10"/>
  <c r="CR211" i="10"/>
  <c r="CQ211" i="10"/>
  <c r="CP211" i="10"/>
  <c r="CH211" i="10"/>
  <c r="CG211" i="10"/>
  <c r="CE211" i="10"/>
  <c r="CD211" i="10"/>
  <c r="CC211" i="10"/>
  <c r="CB211" i="10"/>
  <c r="AY211" i="10" s="1"/>
  <c r="CV212" i="10"/>
  <c r="CU212" i="10"/>
  <c r="CT212" i="10"/>
  <c r="CS212" i="10"/>
  <c r="CP212" i="10"/>
  <c r="CH212" i="10"/>
  <c r="CG212" i="10"/>
  <c r="CF212" i="10"/>
  <c r="CE212" i="10"/>
  <c r="CB212" i="10"/>
  <c r="AY212" i="10" s="1"/>
  <c r="CV213" i="10"/>
  <c r="CU213" i="10"/>
  <c r="CT213" i="10"/>
  <c r="CS213" i="10"/>
  <c r="CP213" i="10"/>
  <c r="CH213" i="10"/>
  <c r="CG213" i="10"/>
  <c r="CF213" i="10"/>
  <c r="CE213" i="10"/>
  <c r="CB213" i="10"/>
  <c r="AY213" i="10" s="1"/>
  <c r="CV214" i="10"/>
  <c r="CU214" i="10"/>
  <c r="CS214" i="10"/>
  <c r="CP214" i="10"/>
  <c r="CH214" i="10"/>
  <c r="CG214" i="10"/>
  <c r="CE214" i="10"/>
  <c r="CB214" i="10"/>
  <c r="AY214" i="10" s="1"/>
  <c r="CV215" i="10"/>
  <c r="CU215" i="10"/>
  <c r="CT215" i="10"/>
  <c r="CS215" i="10"/>
  <c r="CP215" i="10"/>
  <c r="CH215" i="10"/>
  <c r="CG215" i="10"/>
  <c r="CF215" i="10"/>
  <c r="CE215" i="10"/>
  <c r="CB215" i="10"/>
  <c r="AY215" i="10" s="1"/>
  <c r="CV216" i="10"/>
  <c r="CU216" i="10"/>
  <c r="CS216" i="10"/>
  <c r="CP216" i="10"/>
  <c r="CH216" i="10"/>
  <c r="CG216" i="10"/>
  <c r="CE216" i="10"/>
  <c r="CB216" i="10"/>
  <c r="AY216" i="10" s="1"/>
  <c r="CV217" i="10"/>
  <c r="CU217" i="10"/>
  <c r="CT217" i="10"/>
  <c r="CS217" i="10"/>
  <c r="CR217" i="10"/>
  <c r="CQ217" i="10"/>
  <c r="CP217" i="10"/>
  <c r="CH217" i="10"/>
  <c r="CG217" i="10"/>
  <c r="CF217" i="10"/>
  <c r="CE217" i="10"/>
  <c r="CD217" i="10"/>
  <c r="CC217" i="10"/>
  <c r="CB217" i="10"/>
  <c r="AY217" i="10" s="1"/>
  <c r="CV218" i="10"/>
  <c r="CU218" i="10"/>
  <c r="CT218" i="10"/>
  <c r="CS218" i="10"/>
  <c r="CR218" i="10"/>
  <c r="CQ218" i="10"/>
  <c r="CP218" i="10"/>
  <c r="CH218" i="10"/>
  <c r="CG218" i="10"/>
  <c r="CF218" i="10"/>
  <c r="CE218" i="10"/>
  <c r="CD218" i="10"/>
  <c r="CC218" i="10"/>
  <c r="CB218" i="10"/>
  <c r="AY218" i="10" s="1"/>
  <c r="CV219" i="10"/>
  <c r="CU219" i="10"/>
  <c r="CT219" i="10"/>
  <c r="CS219" i="10"/>
  <c r="CR219" i="10"/>
  <c r="CQ219" i="10"/>
  <c r="CP219" i="10"/>
  <c r="CH219" i="10"/>
  <c r="CG219" i="10"/>
  <c r="CF219" i="10"/>
  <c r="CE219" i="10"/>
  <c r="CD219" i="10"/>
  <c r="CC219" i="10"/>
  <c r="CB219" i="10"/>
  <c r="AY219" i="10" s="1"/>
  <c r="CV220" i="10"/>
  <c r="CU220" i="10"/>
  <c r="CS220" i="10"/>
  <c r="CR220" i="10"/>
  <c r="CQ220" i="10"/>
  <c r="CP220" i="10"/>
  <c r="CH220" i="10"/>
  <c r="CG220" i="10"/>
  <c r="CE220" i="10"/>
  <c r="CD220" i="10"/>
  <c r="CC220" i="10"/>
  <c r="CB220" i="10"/>
  <c r="AY220" i="10" s="1"/>
  <c r="CV221" i="10"/>
  <c r="CU221" i="10"/>
  <c r="CS221" i="10"/>
  <c r="CR221" i="10"/>
  <c r="CQ221" i="10"/>
  <c r="CP221" i="10"/>
  <c r="CH221" i="10"/>
  <c r="CG221" i="10"/>
  <c r="CE221" i="10"/>
  <c r="CD221" i="10"/>
  <c r="CC221" i="10"/>
  <c r="CB221" i="10"/>
  <c r="AY221" i="10" s="1"/>
  <c r="CV222" i="10"/>
  <c r="CU222" i="10"/>
  <c r="CT222" i="10"/>
  <c r="CS222" i="10"/>
  <c r="CR222" i="10"/>
  <c r="CQ222" i="10"/>
  <c r="CP222" i="10"/>
  <c r="CH222" i="10"/>
  <c r="CG222" i="10"/>
  <c r="CF222" i="10"/>
  <c r="CE222" i="10"/>
  <c r="CD222" i="10"/>
  <c r="CC222" i="10"/>
  <c r="CB222" i="10"/>
  <c r="AY222" i="10" s="1"/>
  <c r="CV223" i="10"/>
  <c r="CU223" i="10"/>
  <c r="CS223" i="10"/>
  <c r="CR223" i="10"/>
  <c r="CQ223" i="10"/>
  <c r="CP223" i="10"/>
  <c r="CH223" i="10"/>
  <c r="CG223" i="10"/>
  <c r="CE223" i="10"/>
  <c r="CD223" i="10"/>
  <c r="CC223" i="10"/>
  <c r="CB223" i="10"/>
  <c r="AY223" i="10" s="1"/>
  <c r="CV224" i="10"/>
  <c r="CU224" i="10"/>
  <c r="CT224" i="10"/>
  <c r="CS224" i="10"/>
  <c r="CR224" i="10"/>
  <c r="CQ224" i="10"/>
  <c r="CP224" i="10"/>
  <c r="CH224" i="10"/>
  <c r="CG224" i="10"/>
  <c r="CF224" i="10"/>
  <c r="CE224" i="10"/>
  <c r="CD224" i="10"/>
  <c r="CC224" i="10"/>
  <c r="CB224" i="10"/>
  <c r="AY224" i="10" s="1"/>
  <c r="CV225" i="10"/>
  <c r="CU225" i="10"/>
  <c r="CS225" i="10"/>
  <c r="CR225" i="10"/>
  <c r="CQ225" i="10"/>
  <c r="CP225" i="10"/>
  <c r="CH225" i="10"/>
  <c r="CG225" i="10"/>
  <c r="CE225" i="10"/>
  <c r="CD225" i="10"/>
  <c r="CC225" i="10"/>
  <c r="CB225" i="10"/>
  <c r="AY225" i="10" s="1"/>
  <c r="CV226" i="10"/>
  <c r="CU226" i="10"/>
  <c r="CS226" i="10"/>
  <c r="CR226" i="10"/>
  <c r="CQ226" i="10"/>
  <c r="CP226" i="10"/>
  <c r="CH226" i="10"/>
  <c r="CG226" i="10"/>
  <c r="CE226" i="10"/>
  <c r="CD226" i="10"/>
  <c r="CC226" i="10"/>
  <c r="CB226" i="10"/>
  <c r="AY226" i="10" s="1"/>
  <c r="CR231" i="10"/>
  <c r="CQ231" i="10"/>
  <c r="CO231" i="10"/>
  <c r="CD231" i="10"/>
  <c r="CC231" i="10"/>
  <c r="CA231" i="10"/>
  <c r="CP231" i="10"/>
  <c r="CB231" i="10"/>
  <c r="CR232" i="10"/>
  <c r="CQ232" i="10"/>
  <c r="CO232" i="10"/>
  <c r="CD232" i="10"/>
  <c r="CC232" i="10"/>
  <c r="CA232" i="10"/>
  <c r="CP232" i="10"/>
  <c r="CB232" i="10"/>
  <c r="CR233" i="10"/>
  <c r="CQ233" i="10"/>
  <c r="CO233" i="10"/>
  <c r="CD233" i="10"/>
  <c r="CC233" i="10"/>
  <c r="CA233" i="10"/>
  <c r="CP233" i="10"/>
  <c r="CB233" i="10"/>
  <c r="CR234" i="10"/>
  <c r="CQ234" i="10"/>
  <c r="CO234" i="10"/>
  <c r="CD234" i="10"/>
  <c r="CC234" i="10"/>
  <c r="CA234" i="10"/>
  <c r="CP234" i="10"/>
  <c r="CB234" i="10"/>
  <c r="CS241" i="10"/>
  <c r="CR241" i="10"/>
  <c r="CQ241" i="10"/>
  <c r="CP241" i="10"/>
  <c r="CO241" i="10"/>
  <c r="CE241" i="10"/>
  <c r="CD241" i="10"/>
  <c r="CC241" i="10"/>
  <c r="CB241" i="10"/>
  <c r="CA241" i="10"/>
  <c r="L241" i="10" s="1"/>
  <c r="CS242" i="10"/>
  <c r="CR242" i="10"/>
  <c r="CQ242" i="10"/>
  <c r="CP242" i="10"/>
  <c r="CO242" i="10"/>
  <c r="CE242" i="10"/>
  <c r="CD242" i="10"/>
  <c r="CC242" i="10"/>
  <c r="CB242" i="10"/>
  <c r="CA242" i="10"/>
  <c r="L242" i="10" s="1"/>
  <c r="CS243" i="10"/>
  <c r="CR243" i="10"/>
  <c r="CQ243" i="10"/>
  <c r="CP243" i="10"/>
  <c r="CO243" i="10"/>
  <c r="CE243" i="10"/>
  <c r="CD243" i="10"/>
  <c r="CC243" i="10"/>
  <c r="CB243" i="10"/>
  <c r="CA243" i="10"/>
  <c r="L243" i="10" s="1"/>
  <c r="CS244" i="10"/>
  <c r="CR244" i="10"/>
  <c r="CQ244" i="10"/>
  <c r="CP244" i="10"/>
  <c r="CO244" i="10"/>
  <c r="CE244" i="10"/>
  <c r="CD244" i="10"/>
  <c r="CC244" i="10"/>
  <c r="CB244" i="10"/>
  <c r="CA244" i="10"/>
  <c r="L244" i="10" s="1"/>
  <c r="CS245" i="10"/>
  <c r="CR245" i="10"/>
  <c r="CQ245" i="10"/>
  <c r="CP245" i="10"/>
  <c r="CO245" i="10"/>
  <c r="CE245" i="10"/>
  <c r="CD245" i="10"/>
  <c r="CC245" i="10"/>
  <c r="CB245" i="10"/>
  <c r="CA245" i="10"/>
  <c r="L245" i="10" s="1"/>
  <c r="CZ250" i="10"/>
  <c r="CY250" i="10"/>
  <c r="CW250" i="10"/>
  <c r="CV250" i="10"/>
  <c r="CT250" i="10"/>
  <c r="CL250" i="10"/>
  <c r="CK250" i="10"/>
  <c r="CI250" i="10"/>
  <c r="CH250" i="10"/>
  <c r="CF250" i="10"/>
  <c r="CO250" i="10"/>
  <c r="CA250" i="10"/>
  <c r="AY250" i="10" s="1"/>
  <c r="CZ251" i="10"/>
  <c r="CY251" i="10"/>
  <c r="CW251" i="10"/>
  <c r="CV251" i="10"/>
  <c r="CT251" i="10"/>
  <c r="CL251" i="10"/>
  <c r="CK251" i="10"/>
  <c r="CI251" i="10"/>
  <c r="CH251" i="10"/>
  <c r="CF251" i="10"/>
  <c r="CO251" i="10"/>
  <c r="CA251" i="10"/>
  <c r="AY251" i="10" s="1"/>
  <c r="CZ252" i="10"/>
  <c r="CY252" i="10"/>
  <c r="CW252" i="10"/>
  <c r="CV252" i="10"/>
  <c r="CT252" i="10"/>
  <c r="CS252" i="10"/>
  <c r="CR252" i="10"/>
  <c r="CQ252" i="10"/>
  <c r="CL252" i="10"/>
  <c r="CK252" i="10"/>
  <c r="CI252" i="10"/>
  <c r="CH252" i="10"/>
  <c r="CF252" i="10"/>
  <c r="CE252" i="10"/>
  <c r="CD252" i="10"/>
  <c r="CC252" i="10"/>
  <c r="CO252" i="10"/>
  <c r="CA252" i="10"/>
  <c r="AY252" i="10" s="1"/>
  <c r="CZ253" i="10"/>
  <c r="CY253" i="10"/>
  <c r="CW253" i="10"/>
  <c r="CV253" i="10"/>
  <c r="CT253" i="10"/>
  <c r="CS253" i="10"/>
  <c r="CL253" i="10"/>
  <c r="CK253" i="10"/>
  <c r="CI253" i="10"/>
  <c r="CH253" i="10"/>
  <c r="CF253" i="10"/>
  <c r="CE253" i="10"/>
  <c r="CO253" i="10"/>
  <c r="CA253" i="10"/>
  <c r="AY253" i="10" s="1"/>
  <c r="CZ254" i="10"/>
  <c r="CY254" i="10"/>
  <c r="CW254" i="10"/>
  <c r="CV254" i="10"/>
  <c r="CT254" i="10"/>
  <c r="CL254" i="10"/>
  <c r="CK254" i="10"/>
  <c r="CI254" i="10"/>
  <c r="CH254" i="10"/>
  <c r="CF254" i="10"/>
  <c r="CO254" i="10"/>
  <c r="CA254" i="10"/>
  <c r="AY254" i="10" s="1"/>
  <c r="CZ255" i="10"/>
  <c r="CY255" i="10"/>
  <c r="CX255" i="10"/>
  <c r="CW255" i="10"/>
  <c r="CV255" i="10"/>
  <c r="CT255" i="10"/>
  <c r="CL255" i="10"/>
  <c r="CK255" i="10"/>
  <c r="CJ255" i="10"/>
  <c r="CI255" i="10"/>
  <c r="CH255" i="10"/>
  <c r="CF255" i="10"/>
  <c r="CO255" i="10"/>
  <c r="CA255" i="10"/>
  <c r="AY255" i="10" s="1"/>
  <c r="CZ256" i="10"/>
  <c r="CY256" i="10"/>
  <c r="CW256" i="10"/>
  <c r="CV256" i="10"/>
  <c r="CT256" i="10"/>
  <c r="CL256" i="10"/>
  <c r="CK256" i="10"/>
  <c r="CI256" i="10"/>
  <c r="CH256" i="10"/>
  <c r="CF256" i="10"/>
  <c r="CO256" i="10"/>
  <c r="CA256" i="10"/>
  <c r="AY256" i="10" s="1"/>
  <c r="CZ257" i="10"/>
  <c r="CY257" i="10"/>
  <c r="CW257" i="10"/>
  <c r="CV257" i="10"/>
  <c r="CT257" i="10"/>
  <c r="CL257" i="10"/>
  <c r="CK257" i="10"/>
  <c r="CI257" i="10"/>
  <c r="CH257" i="10"/>
  <c r="CF257" i="10"/>
  <c r="CO257" i="10"/>
  <c r="CA257" i="10"/>
  <c r="AY257" i="10" s="1"/>
  <c r="CZ258" i="10"/>
  <c r="CY258" i="10"/>
  <c r="CW258" i="10"/>
  <c r="CV258" i="10"/>
  <c r="CT258" i="10"/>
  <c r="CS258" i="10"/>
  <c r="CR258" i="10"/>
  <c r="CQ258" i="10"/>
  <c r="CL258" i="10"/>
  <c r="CK258" i="10"/>
  <c r="CI258" i="10"/>
  <c r="CH258" i="10"/>
  <c r="CF258" i="10"/>
  <c r="CE258" i="10"/>
  <c r="CD258" i="10"/>
  <c r="CC258" i="10"/>
  <c r="CO258" i="10"/>
  <c r="CA258" i="10"/>
  <c r="AY258" i="10" s="1"/>
  <c r="CZ259" i="10"/>
  <c r="CY259" i="10"/>
  <c r="CW259" i="10"/>
  <c r="CV259" i="10"/>
  <c r="CT259" i="10"/>
  <c r="CS259" i="10"/>
  <c r="CL259" i="10"/>
  <c r="CK259" i="10"/>
  <c r="CI259" i="10"/>
  <c r="CH259" i="10"/>
  <c r="CF259" i="10"/>
  <c r="CE259" i="10"/>
  <c r="CO259" i="10"/>
  <c r="CA259" i="10"/>
  <c r="AY259" i="10" s="1"/>
  <c r="CZ260" i="10"/>
  <c r="CY260" i="10"/>
  <c r="CW260" i="10"/>
  <c r="CV260" i="10"/>
  <c r="CT260" i="10"/>
  <c r="CL260" i="10"/>
  <c r="CK260" i="10"/>
  <c r="CI260" i="10"/>
  <c r="CH260" i="10"/>
  <c r="CF260" i="10"/>
  <c r="CO260" i="10"/>
  <c r="CA260" i="10"/>
  <c r="AY260" i="10" s="1"/>
  <c r="CZ261" i="10"/>
  <c r="CY261" i="10"/>
  <c r="CX261" i="10"/>
  <c r="CW261" i="10"/>
  <c r="CV261" i="10"/>
  <c r="CT261" i="10"/>
  <c r="CL261" i="10"/>
  <c r="CK261" i="10"/>
  <c r="CJ261" i="10"/>
  <c r="CI261" i="10"/>
  <c r="CH261" i="10"/>
  <c r="CF261" i="10"/>
  <c r="CO261" i="10"/>
  <c r="CA261" i="10"/>
  <c r="AY261" i="10" s="1"/>
  <c r="CZ262" i="10"/>
  <c r="CY262" i="10"/>
  <c r="CW262" i="10"/>
  <c r="CV262" i="10"/>
  <c r="CT262" i="10"/>
  <c r="CL262" i="10"/>
  <c r="CK262" i="10"/>
  <c r="CI262" i="10"/>
  <c r="CH262" i="10"/>
  <c r="CF262" i="10"/>
  <c r="CO262" i="10"/>
  <c r="CA262" i="10"/>
  <c r="AY262" i="10" s="1"/>
  <c r="CZ263" i="10"/>
  <c r="CY263" i="10"/>
  <c r="CW263" i="10"/>
  <c r="CV263" i="10"/>
  <c r="CT263" i="10"/>
  <c r="CL263" i="10"/>
  <c r="CK263" i="10"/>
  <c r="CI263" i="10"/>
  <c r="CH263" i="10"/>
  <c r="CF263" i="10"/>
  <c r="CO263" i="10"/>
  <c r="CA263" i="10"/>
  <c r="AY263" i="10" s="1"/>
  <c r="CZ264" i="10"/>
  <c r="CY264" i="10"/>
  <c r="CW264" i="10"/>
  <c r="CV264" i="10"/>
  <c r="CU264" i="10"/>
  <c r="CT264" i="10"/>
  <c r="CS264" i="10"/>
  <c r="CR264" i="10"/>
  <c r="CQ264" i="10"/>
  <c r="CL264" i="10"/>
  <c r="CK264" i="10"/>
  <c r="CI264" i="10"/>
  <c r="CH264" i="10"/>
  <c r="CG264" i="10"/>
  <c r="CF264" i="10"/>
  <c r="CE264" i="10"/>
  <c r="CD264" i="10"/>
  <c r="CC264" i="10"/>
  <c r="CO264" i="10"/>
  <c r="CA264" i="10"/>
  <c r="AY264" i="10" s="1"/>
  <c r="CZ265" i="10"/>
  <c r="CY265" i="10"/>
  <c r="CW265" i="10"/>
  <c r="CV265" i="10"/>
  <c r="CU265" i="10"/>
  <c r="CT265" i="10"/>
  <c r="CS265" i="10"/>
  <c r="CL265" i="10"/>
  <c r="CK265" i="10"/>
  <c r="CI265" i="10"/>
  <c r="CH265" i="10"/>
  <c r="CG265" i="10"/>
  <c r="CF265" i="10"/>
  <c r="CE265" i="10"/>
  <c r="CO265" i="10"/>
  <c r="CA265" i="10"/>
  <c r="AY265" i="10" s="1"/>
  <c r="CZ266" i="10"/>
  <c r="CY266" i="10"/>
  <c r="CW266" i="10"/>
  <c r="CV266" i="10"/>
  <c r="CU266" i="10"/>
  <c r="CT266" i="10"/>
  <c r="CL266" i="10"/>
  <c r="CK266" i="10"/>
  <c r="CI266" i="10"/>
  <c r="CH266" i="10"/>
  <c r="CG266" i="10"/>
  <c r="CF266" i="10"/>
  <c r="CO266" i="10"/>
  <c r="CA266" i="10"/>
  <c r="AY266" i="10" s="1"/>
  <c r="CZ267" i="10"/>
  <c r="CY267" i="10"/>
  <c r="CX267" i="10"/>
  <c r="CW267" i="10"/>
  <c r="CV267" i="10"/>
  <c r="CU267" i="10"/>
  <c r="CT267" i="10"/>
  <c r="CL267" i="10"/>
  <c r="CK267" i="10"/>
  <c r="CJ267" i="10"/>
  <c r="CI267" i="10"/>
  <c r="CH267" i="10"/>
  <c r="CG267" i="10"/>
  <c r="CF267" i="10"/>
  <c r="CO267" i="10"/>
  <c r="CA267" i="10"/>
  <c r="AY267" i="10" s="1"/>
  <c r="CZ268" i="10"/>
  <c r="CY268" i="10"/>
  <c r="CW268" i="10"/>
  <c r="CV268" i="10"/>
  <c r="CU268" i="10"/>
  <c r="CT268" i="10"/>
  <c r="CL268" i="10"/>
  <c r="CK268" i="10"/>
  <c r="CI268" i="10"/>
  <c r="CH268" i="10"/>
  <c r="CG268" i="10"/>
  <c r="CF268" i="10"/>
  <c r="CO268" i="10"/>
  <c r="CA268" i="10"/>
  <c r="AY268" i="10" s="1"/>
  <c r="CZ269" i="10"/>
  <c r="CY269" i="10"/>
  <c r="CW269" i="10"/>
  <c r="CV269" i="10"/>
  <c r="CU269" i="10"/>
  <c r="CT269" i="10"/>
  <c r="CL269" i="10"/>
  <c r="CK269" i="10"/>
  <c r="CI269" i="10"/>
  <c r="CH269" i="10"/>
  <c r="CG269" i="10"/>
  <c r="CF269" i="10"/>
  <c r="CO269" i="10"/>
  <c r="CA269" i="10"/>
  <c r="AY269" i="10" s="1"/>
  <c r="CZ270" i="10"/>
  <c r="CY270" i="10"/>
  <c r="CW270" i="10"/>
  <c r="CV270" i="10"/>
  <c r="CT270" i="10"/>
  <c r="CS270" i="10"/>
  <c r="CR270" i="10"/>
  <c r="CQ270" i="10"/>
  <c r="CL270" i="10"/>
  <c r="CK270" i="10"/>
  <c r="CI270" i="10"/>
  <c r="CH270" i="10"/>
  <c r="CF270" i="10"/>
  <c r="CE270" i="10"/>
  <c r="CD270" i="10"/>
  <c r="CC270" i="10"/>
  <c r="AY270" i="10" s="1"/>
  <c r="CZ271" i="10"/>
  <c r="CY271" i="10"/>
  <c r="CW271" i="10"/>
  <c r="CV271" i="10"/>
  <c r="CT271" i="10"/>
  <c r="CS271" i="10"/>
  <c r="CL271" i="10"/>
  <c r="CK271" i="10"/>
  <c r="CI271" i="10"/>
  <c r="CH271" i="10"/>
  <c r="CF271" i="10"/>
  <c r="CE271" i="10"/>
  <c r="AY271" i="10" s="1"/>
  <c r="CZ272" i="10"/>
  <c r="CY272" i="10"/>
  <c r="CW272" i="10"/>
  <c r="CV272" i="10"/>
  <c r="CT272" i="10"/>
  <c r="CL272" i="10"/>
  <c r="CK272" i="10"/>
  <c r="CI272" i="10"/>
  <c r="CH272" i="10"/>
  <c r="CF272" i="10"/>
  <c r="AY272" i="10" s="1"/>
  <c r="CZ273" i="10"/>
  <c r="CY273" i="10"/>
  <c r="CX273" i="10"/>
  <c r="CW273" i="10"/>
  <c r="CV273" i="10"/>
  <c r="CT273" i="10"/>
  <c r="CL273" i="10"/>
  <c r="CK273" i="10"/>
  <c r="CJ273" i="10"/>
  <c r="CI273" i="10"/>
  <c r="CH273" i="10"/>
  <c r="CF273" i="10"/>
  <c r="AY273" i="10" s="1"/>
  <c r="CZ274" i="10"/>
  <c r="CY274" i="10"/>
  <c r="CW274" i="10"/>
  <c r="CV274" i="10"/>
  <c r="CT274" i="10"/>
  <c r="CL274" i="10"/>
  <c r="CK274" i="10"/>
  <c r="CI274" i="10"/>
  <c r="CH274" i="10"/>
  <c r="CF274" i="10"/>
  <c r="AY274" i="10" s="1"/>
  <c r="CZ275" i="10"/>
  <c r="CY275" i="10"/>
  <c r="CW275" i="10"/>
  <c r="CV275" i="10"/>
  <c r="CT275" i="10"/>
  <c r="CL275" i="10"/>
  <c r="CK275" i="10"/>
  <c r="CI275" i="10"/>
  <c r="CH275" i="10"/>
  <c r="CF275" i="10"/>
  <c r="AY275" i="10" s="1"/>
  <c r="CZ276" i="10"/>
  <c r="CY276" i="10"/>
  <c r="CW276" i="10"/>
  <c r="CV276" i="10"/>
  <c r="CU276" i="10"/>
  <c r="CT276" i="10"/>
  <c r="CS276" i="10"/>
  <c r="CR276" i="10"/>
  <c r="CQ276" i="10"/>
  <c r="CL276" i="10"/>
  <c r="CK276" i="10"/>
  <c r="CI276" i="10"/>
  <c r="CH276" i="10"/>
  <c r="CG276" i="10"/>
  <c r="CF276" i="10"/>
  <c r="CE276" i="10"/>
  <c r="CD276" i="10"/>
  <c r="CC276" i="10"/>
  <c r="AY276" i="10" s="1"/>
  <c r="CZ277" i="10"/>
  <c r="CY277" i="10"/>
  <c r="CW277" i="10"/>
  <c r="CV277" i="10"/>
  <c r="CU277" i="10"/>
  <c r="CT277" i="10"/>
  <c r="CS277" i="10"/>
  <c r="CL277" i="10"/>
  <c r="CK277" i="10"/>
  <c r="CI277" i="10"/>
  <c r="CH277" i="10"/>
  <c r="CG277" i="10"/>
  <c r="CF277" i="10"/>
  <c r="CE277" i="10"/>
  <c r="AY277" i="10" s="1"/>
  <c r="CZ278" i="10"/>
  <c r="CY278" i="10"/>
  <c r="CW278" i="10"/>
  <c r="CV278" i="10"/>
  <c r="CU278" i="10"/>
  <c r="CT278" i="10"/>
  <c r="CL278" i="10"/>
  <c r="CK278" i="10"/>
  <c r="CI278" i="10"/>
  <c r="CH278" i="10"/>
  <c r="CG278" i="10"/>
  <c r="CF278" i="10"/>
  <c r="AY278" i="10" s="1"/>
  <c r="CZ279" i="10"/>
  <c r="CY279" i="10"/>
  <c r="CX279" i="10"/>
  <c r="CW279" i="10"/>
  <c r="CV279" i="10"/>
  <c r="CU279" i="10"/>
  <c r="CT279" i="10"/>
  <c r="CL279" i="10"/>
  <c r="CK279" i="10"/>
  <c r="CJ279" i="10"/>
  <c r="CI279" i="10"/>
  <c r="CH279" i="10"/>
  <c r="CG279" i="10"/>
  <c r="CF279" i="10"/>
  <c r="AY279" i="10" s="1"/>
  <c r="CZ280" i="10"/>
  <c r="CY280" i="10"/>
  <c r="CW280" i="10"/>
  <c r="CV280" i="10"/>
  <c r="CU280" i="10"/>
  <c r="CT280" i="10"/>
  <c r="CL280" i="10"/>
  <c r="CK280" i="10"/>
  <c r="CI280" i="10"/>
  <c r="CH280" i="10"/>
  <c r="CG280" i="10"/>
  <c r="CF280" i="10"/>
  <c r="AY280" i="10" s="1"/>
  <c r="CZ281" i="10"/>
  <c r="CY281" i="10"/>
  <c r="CW281" i="10"/>
  <c r="CV281" i="10"/>
  <c r="CU281" i="10"/>
  <c r="CT281" i="10"/>
  <c r="CL281" i="10"/>
  <c r="CK281" i="10"/>
  <c r="CI281" i="10"/>
  <c r="CH281" i="10"/>
  <c r="CG281" i="10"/>
  <c r="CF281" i="10"/>
  <c r="AY281" i="10" s="1"/>
  <c r="CZ282" i="10"/>
  <c r="CY282" i="10"/>
  <c r="CW282" i="10"/>
  <c r="CV282" i="10"/>
  <c r="CT282" i="10"/>
  <c r="CS282" i="10"/>
  <c r="CR282" i="10"/>
  <c r="CQ282" i="10"/>
  <c r="CL282" i="10"/>
  <c r="CK282" i="10"/>
  <c r="CI282" i="10"/>
  <c r="CH282" i="10"/>
  <c r="CF282" i="10"/>
  <c r="CE282" i="10"/>
  <c r="CD282" i="10"/>
  <c r="CC282" i="10"/>
  <c r="CO282" i="10"/>
  <c r="CA282" i="10"/>
  <c r="AY282" i="10" s="1"/>
  <c r="CZ283" i="10"/>
  <c r="CY283" i="10"/>
  <c r="CW283" i="10"/>
  <c r="CV283" i="10"/>
  <c r="CT283" i="10"/>
  <c r="CS283" i="10"/>
  <c r="CL283" i="10"/>
  <c r="CK283" i="10"/>
  <c r="CI283" i="10"/>
  <c r="CH283" i="10"/>
  <c r="CF283" i="10"/>
  <c r="CE283" i="10"/>
  <c r="CO283" i="10"/>
  <c r="CA283" i="10"/>
  <c r="AY283" i="10" s="1"/>
  <c r="CZ284" i="10"/>
  <c r="CY284" i="10"/>
  <c r="CW284" i="10"/>
  <c r="CV284" i="10"/>
  <c r="CT284" i="10"/>
  <c r="CL284" i="10"/>
  <c r="CK284" i="10"/>
  <c r="CI284" i="10"/>
  <c r="CH284" i="10"/>
  <c r="CF284" i="10"/>
  <c r="CO284" i="10"/>
  <c r="CA284" i="10"/>
  <c r="AY284" i="10" s="1"/>
  <c r="CZ285" i="10"/>
  <c r="CY285" i="10"/>
  <c r="CX285" i="10"/>
  <c r="CW285" i="10"/>
  <c r="CV285" i="10"/>
  <c r="CT285" i="10"/>
  <c r="CL285" i="10"/>
  <c r="CK285" i="10"/>
  <c r="CJ285" i="10"/>
  <c r="CI285" i="10"/>
  <c r="CH285" i="10"/>
  <c r="CF285" i="10"/>
  <c r="CO285" i="10"/>
  <c r="CA285" i="10"/>
  <c r="AY285" i="10" s="1"/>
  <c r="CZ286" i="10"/>
  <c r="CY286" i="10"/>
  <c r="CW286" i="10"/>
  <c r="CV286" i="10"/>
  <c r="CT286" i="10"/>
  <c r="CL286" i="10"/>
  <c r="CK286" i="10"/>
  <c r="CI286" i="10"/>
  <c r="CH286" i="10"/>
  <c r="CF286" i="10"/>
  <c r="CO286" i="10"/>
  <c r="CA286" i="10"/>
  <c r="AY286" i="10" s="1"/>
  <c r="CZ287" i="10"/>
  <c r="CY287" i="10"/>
  <c r="CW287" i="10"/>
  <c r="CV287" i="10"/>
  <c r="CT287" i="10"/>
  <c r="CL287" i="10"/>
  <c r="CK287" i="10"/>
  <c r="CI287" i="10"/>
  <c r="CH287" i="10"/>
  <c r="CF287" i="10"/>
  <c r="CO287" i="10"/>
  <c r="CA287" i="10"/>
  <c r="AY287" i="10" s="1"/>
  <c r="CZ288" i="10"/>
  <c r="CY288" i="10"/>
  <c r="CW288" i="10"/>
  <c r="CV288" i="10"/>
  <c r="CT288" i="10"/>
  <c r="CS288" i="10"/>
  <c r="CR288" i="10"/>
  <c r="CQ288" i="10"/>
  <c r="CL288" i="10"/>
  <c r="CK288" i="10"/>
  <c r="CI288" i="10"/>
  <c r="CH288" i="10"/>
  <c r="CF288" i="10"/>
  <c r="CE288" i="10"/>
  <c r="CD288" i="10"/>
  <c r="CC288" i="10"/>
  <c r="CO288" i="10"/>
  <c r="CA288" i="10"/>
  <c r="AY288" i="10" s="1"/>
  <c r="CZ289" i="10"/>
  <c r="CY289" i="10"/>
  <c r="CW289" i="10"/>
  <c r="CV289" i="10"/>
  <c r="CT289" i="10"/>
  <c r="CS289" i="10"/>
  <c r="CL289" i="10"/>
  <c r="CK289" i="10"/>
  <c r="CI289" i="10"/>
  <c r="CH289" i="10"/>
  <c r="CF289" i="10"/>
  <c r="CE289" i="10"/>
  <c r="CO289" i="10"/>
  <c r="CA289" i="10"/>
  <c r="AY289" i="10" s="1"/>
  <c r="CZ290" i="10"/>
  <c r="CY290" i="10"/>
  <c r="CW290" i="10"/>
  <c r="CV290" i="10"/>
  <c r="CT290" i="10"/>
  <c r="CL290" i="10"/>
  <c r="CK290" i="10"/>
  <c r="CI290" i="10"/>
  <c r="CH290" i="10"/>
  <c r="CF290" i="10"/>
  <c r="CO290" i="10"/>
  <c r="CA290" i="10"/>
  <c r="AY290" i="10" s="1"/>
  <c r="CZ291" i="10"/>
  <c r="CY291" i="10"/>
  <c r="CX291" i="10"/>
  <c r="CW291" i="10"/>
  <c r="CV291" i="10"/>
  <c r="CT291" i="10"/>
  <c r="CL291" i="10"/>
  <c r="CK291" i="10"/>
  <c r="CJ291" i="10"/>
  <c r="CI291" i="10"/>
  <c r="CH291" i="10"/>
  <c r="CF291" i="10"/>
  <c r="CO291" i="10"/>
  <c r="CA291" i="10"/>
  <c r="AY291" i="10" s="1"/>
  <c r="CZ292" i="10"/>
  <c r="CY292" i="10"/>
  <c r="CW292" i="10"/>
  <c r="CV292" i="10"/>
  <c r="CT292" i="10"/>
  <c r="CL292" i="10"/>
  <c r="CK292" i="10"/>
  <c r="CI292" i="10"/>
  <c r="CH292" i="10"/>
  <c r="CF292" i="10"/>
  <c r="CO292" i="10"/>
  <c r="CA292" i="10"/>
  <c r="AY292" i="10" s="1"/>
  <c r="CZ293" i="10"/>
  <c r="CY293" i="10"/>
  <c r="CW293" i="10"/>
  <c r="CV293" i="10"/>
  <c r="CT293" i="10"/>
  <c r="CL293" i="10"/>
  <c r="CK293" i="10"/>
  <c r="CI293" i="10"/>
  <c r="CH293" i="10"/>
  <c r="CF293" i="10"/>
  <c r="CO293" i="10"/>
  <c r="CA293" i="10"/>
  <c r="AY293" i="10" s="1"/>
  <c r="CZ294" i="10"/>
  <c r="CY294" i="10"/>
  <c r="CW294" i="10"/>
  <c r="CV294" i="10"/>
  <c r="CT294" i="10"/>
  <c r="CS294" i="10"/>
  <c r="CR294" i="10"/>
  <c r="CQ294" i="10"/>
  <c r="CL294" i="10"/>
  <c r="CK294" i="10"/>
  <c r="CI294" i="10"/>
  <c r="CH294" i="10"/>
  <c r="CF294" i="10"/>
  <c r="CE294" i="10"/>
  <c r="CD294" i="10"/>
  <c r="CC294" i="10"/>
  <c r="CO294" i="10"/>
  <c r="CA294" i="10"/>
  <c r="AY294" i="10" s="1"/>
  <c r="CZ295" i="10"/>
  <c r="CY295" i="10"/>
  <c r="CW295" i="10"/>
  <c r="CV295" i="10"/>
  <c r="CT295" i="10"/>
  <c r="CS295" i="10"/>
  <c r="CL295" i="10"/>
  <c r="CK295" i="10"/>
  <c r="CI295" i="10"/>
  <c r="CH295" i="10"/>
  <c r="CF295" i="10"/>
  <c r="CE295" i="10"/>
  <c r="CO295" i="10"/>
  <c r="CA295" i="10"/>
  <c r="AY295" i="10" s="1"/>
  <c r="CZ296" i="10"/>
  <c r="CY296" i="10"/>
  <c r="CW296" i="10"/>
  <c r="CV296" i="10"/>
  <c r="CT296" i="10"/>
  <c r="CL296" i="10"/>
  <c r="CK296" i="10"/>
  <c r="CI296" i="10"/>
  <c r="CH296" i="10"/>
  <c r="CF296" i="10"/>
  <c r="CO296" i="10"/>
  <c r="CA296" i="10"/>
  <c r="AY296" i="10" s="1"/>
  <c r="CZ297" i="10"/>
  <c r="CY297" i="10"/>
  <c r="CX297" i="10"/>
  <c r="CW297" i="10"/>
  <c r="CV297" i="10"/>
  <c r="CT297" i="10"/>
  <c r="CL297" i="10"/>
  <c r="CK297" i="10"/>
  <c r="CJ297" i="10"/>
  <c r="CI297" i="10"/>
  <c r="CH297" i="10"/>
  <c r="CF297" i="10"/>
  <c r="CO297" i="10"/>
  <c r="CA297" i="10"/>
  <c r="AY297" i="10" s="1"/>
  <c r="CZ298" i="10"/>
  <c r="CY298" i="10"/>
  <c r="CW298" i="10"/>
  <c r="CV298" i="10"/>
  <c r="CT298" i="10"/>
  <c r="CL298" i="10"/>
  <c r="CK298" i="10"/>
  <c r="CI298" i="10"/>
  <c r="CH298" i="10"/>
  <c r="CF298" i="10"/>
  <c r="CO298" i="10"/>
  <c r="CA298" i="10"/>
  <c r="AY298" i="10" s="1"/>
  <c r="CZ299" i="10"/>
  <c r="CY299" i="10"/>
  <c r="CW299" i="10"/>
  <c r="CV299" i="10"/>
  <c r="CT299" i="10"/>
  <c r="CL299" i="10"/>
  <c r="CK299" i="10"/>
  <c r="CI299" i="10"/>
  <c r="CH299" i="10"/>
  <c r="CF299" i="10"/>
  <c r="CO299" i="10"/>
  <c r="CA299" i="10"/>
  <c r="AY299" i="10" s="1"/>
  <c r="CZ300" i="10"/>
  <c r="CY300" i="10"/>
  <c r="CW300" i="10"/>
  <c r="CV300" i="10"/>
  <c r="CT300" i="10"/>
  <c r="CS300" i="10"/>
  <c r="CR300" i="10"/>
  <c r="CQ300" i="10"/>
  <c r="CL300" i="10"/>
  <c r="CK300" i="10"/>
  <c r="CI300" i="10"/>
  <c r="CH300" i="10"/>
  <c r="CF300" i="10"/>
  <c r="CE300" i="10"/>
  <c r="CD300" i="10"/>
  <c r="CC300" i="10"/>
  <c r="CO300" i="10"/>
  <c r="CA300" i="10"/>
  <c r="AY300" i="10" s="1"/>
  <c r="CZ301" i="10"/>
  <c r="CY301" i="10"/>
  <c r="CW301" i="10"/>
  <c r="CV301" i="10"/>
  <c r="CT301" i="10"/>
  <c r="CS301" i="10"/>
  <c r="CL301" i="10"/>
  <c r="CK301" i="10"/>
  <c r="CI301" i="10"/>
  <c r="CH301" i="10"/>
  <c r="CF301" i="10"/>
  <c r="CE301" i="10"/>
  <c r="CO301" i="10"/>
  <c r="CA301" i="10"/>
  <c r="AY301" i="10" s="1"/>
  <c r="CZ302" i="10"/>
  <c r="CY302" i="10"/>
  <c r="CW302" i="10"/>
  <c r="CV302" i="10"/>
  <c r="CT302" i="10"/>
  <c r="CL302" i="10"/>
  <c r="CK302" i="10"/>
  <c r="CI302" i="10"/>
  <c r="CH302" i="10"/>
  <c r="CF302" i="10"/>
  <c r="CO302" i="10"/>
  <c r="CA302" i="10"/>
  <c r="AY302" i="10" s="1"/>
  <c r="CZ303" i="10"/>
  <c r="CY303" i="10"/>
  <c r="CX303" i="10"/>
  <c r="CW303" i="10"/>
  <c r="CV303" i="10"/>
  <c r="CT303" i="10"/>
  <c r="CL303" i="10"/>
  <c r="CK303" i="10"/>
  <c r="CJ303" i="10"/>
  <c r="CI303" i="10"/>
  <c r="CH303" i="10"/>
  <c r="CF303" i="10"/>
  <c r="CO303" i="10"/>
  <c r="CA303" i="10"/>
  <c r="AY303" i="10" s="1"/>
  <c r="CZ304" i="10"/>
  <c r="CY304" i="10"/>
  <c r="CW304" i="10"/>
  <c r="CV304" i="10"/>
  <c r="CT304" i="10"/>
  <c r="CL304" i="10"/>
  <c r="CK304" i="10"/>
  <c r="CI304" i="10"/>
  <c r="CH304" i="10"/>
  <c r="CF304" i="10"/>
  <c r="CO304" i="10"/>
  <c r="CA304" i="10"/>
  <c r="AY304" i="10" s="1"/>
  <c r="CZ305" i="10"/>
  <c r="CY305" i="10"/>
  <c r="CW305" i="10"/>
  <c r="CV305" i="10"/>
  <c r="CT305" i="10"/>
  <c r="CL305" i="10"/>
  <c r="CK305" i="10"/>
  <c r="CI305" i="10"/>
  <c r="CH305" i="10"/>
  <c r="CF305" i="10"/>
  <c r="CO305" i="10"/>
  <c r="CA305" i="10"/>
  <c r="AY305" i="10" s="1"/>
  <c r="CZ306" i="10"/>
  <c r="CY306" i="10"/>
  <c r="CW306" i="10"/>
  <c r="CV306" i="10"/>
  <c r="CT306" i="10"/>
  <c r="CS306" i="10"/>
  <c r="CR306" i="10"/>
  <c r="CQ306" i="10"/>
  <c r="CL306" i="10"/>
  <c r="CK306" i="10"/>
  <c r="CI306" i="10"/>
  <c r="CH306" i="10"/>
  <c r="CF306" i="10"/>
  <c r="CE306" i="10"/>
  <c r="CD306" i="10"/>
  <c r="CC306" i="10"/>
  <c r="CO306" i="10"/>
  <c r="CA306" i="10"/>
  <c r="AY306" i="10" s="1"/>
  <c r="CZ307" i="10"/>
  <c r="CY307" i="10"/>
  <c r="CW307" i="10"/>
  <c r="CV307" i="10"/>
  <c r="CT307" i="10"/>
  <c r="CS307" i="10"/>
  <c r="CL307" i="10"/>
  <c r="CK307" i="10"/>
  <c r="CI307" i="10"/>
  <c r="CH307" i="10"/>
  <c r="CF307" i="10"/>
  <c r="CE307" i="10"/>
  <c r="CO307" i="10"/>
  <c r="CA307" i="10"/>
  <c r="AY307" i="10" s="1"/>
  <c r="CZ308" i="10"/>
  <c r="CY308" i="10"/>
  <c r="CW308" i="10"/>
  <c r="CV308" i="10"/>
  <c r="CT308" i="10"/>
  <c r="CL308" i="10"/>
  <c r="CK308" i="10"/>
  <c r="CI308" i="10"/>
  <c r="CH308" i="10"/>
  <c r="CF308" i="10"/>
  <c r="CO308" i="10"/>
  <c r="CA308" i="10"/>
  <c r="AY308" i="10" s="1"/>
  <c r="CZ309" i="10"/>
  <c r="CY309" i="10"/>
  <c r="CX309" i="10"/>
  <c r="CW309" i="10"/>
  <c r="CV309" i="10"/>
  <c r="CT309" i="10"/>
  <c r="CL309" i="10"/>
  <c r="CK309" i="10"/>
  <c r="CJ309" i="10"/>
  <c r="CI309" i="10"/>
  <c r="CH309" i="10"/>
  <c r="CF309" i="10"/>
  <c r="CO309" i="10"/>
  <c r="CA309" i="10"/>
  <c r="AY309" i="10" s="1"/>
  <c r="CZ310" i="10"/>
  <c r="CY310" i="10"/>
  <c r="CW310" i="10"/>
  <c r="CV310" i="10"/>
  <c r="CT310" i="10"/>
  <c r="CL310" i="10"/>
  <c r="CK310" i="10"/>
  <c r="CI310" i="10"/>
  <c r="CH310" i="10"/>
  <c r="CF310" i="10"/>
  <c r="CO310" i="10"/>
  <c r="CA310" i="10"/>
  <c r="AY310" i="10" s="1"/>
  <c r="CZ311" i="10"/>
  <c r="CY311" i="10"/>
  <c r="CW311" i="10"/>
  <c r="CV311" i="10"/>
  <c r="CT311" i="10"/>
  <c r="CL311" i="10"/>
  <c r="CK311" i="10"/>
  <c r="CI311" i="10"/>
  <c r="CH311" i="10"/>
  <c r="CF311" i="10"/>
  <c r="CO311" i="10"/>
  <c r="CA311" i="10"/>
  <c r="AY311" i="10" s="1"/>
  <c r="CZ312" i="10"/>
  <c r="CY312" i="10"/>
  <c r="CW312" i="10"/>
  <c r="CV312" i="10"/>
  <c r="CT312" i="10"/>
  <c r="CS312" i="10"/>
  <c r="CR312" i="10"/>
  <c r="CQ312" i="10"/>
  <c r="CL312" i="10"/>
  <c r="CK312" i="10"/>
  <c r="CI312" i="10"/>
  <c r="CH312" i="10"/>
  <c r="CF312" i="10"/>
  <c r="CE312" i="10"/>
  <c r="CD312" i="10"/>
  <c r="CC312" i="10"/>
  <c r="CO312" i="10"/>
  <c r="CA312" i="10"/>
  <c r="AY312" i="10" s="1"/>
  <c r="CZ313" i="10"/>
  <c r="CY313" i="10"/>
  <c r="CW313" i="10"/>
  <c r="CV313" i="10"/>
  <c r="CT313" i="10"/>
  <c r="CS313" i="10"/>
  <c r="CL313" i="10"/>
  <c r="CK313" i="10"/>
  <c r="CI313" i="10"/>
  <c r="CH313" i="10"/>
  <c r="CF313" i="10"/>
  <c r="CE313" i="10"/>
  <c r="CO313" i="10"/>
  <c r="CA313" i="10"/>
  <c r="AY313" i="10" s="1"/>
  <c r="CZ314" i="10"/>
  <c r="CY314" i="10"/>
  <c r="CW314" i="10"/>
  <c r="CV314" i="10"/>
  <c r="CT314" i="10"/>
  <c r="CL314" i="10"/>
  <c r="CK314" i="10"/>
  <c r="CI314" i="10"/>
  <c r="CH314" i="10"/>
  <c r="CF314" i="10"/>
  <c r="CO314" i="10"/>
  <c r="CA314" i="10"/>
  <c r="AY314" i="10" s="1"/>
  <c r="CZ315" i="10"/>
  <c r="CY315" i="10"/>
  <c r="CX315" i="10"/>
  <c r="CW315" i="10"/>
  <c r="CV315" i="10"/>
  <c r="CT315" i="10"/>
  <c r="CL315" i="10"/>
  <c r="CK315" i="10"/>
  <c r="CJ315" i="10"/>
  <c r="CI315" i="10"/>
  <c r="CH315" i="10"/>
  <c r="CF315" i="10"/>
  <c r="CO315" i="10"/>
  <c r="CA315" i="10"/>
  <c r="AY315" i="10" s="1"/>
  <c r="CZ316" i="10"/>
  <c r="CY316" i="10"/>
  <c r="CW316" i="10"/>
  <c r="CV316" i="10"/>
  <c r="CT316" i="10"/>
  <c r="CL316" i="10"/>
  <c r="CK316" i="10"/>
  <c r="CI316" i="10"/>
  <c r="CH316" i="10"/>
  <c r="CF316" i="10"/>
  <c r="CO316" i="10"/>
  <c r="CA316" i="10"/>
  <c r="AY316" i="10" s="1"/>
  <c r="CZ317" i="10"/>
  <c r="CY317" i="10"/>
  <c r="CW317" i="10"/>
  <c r="CV317" i="10"/>
  <c r="CT317" i="10"/>
  <c r="CL317" i="10"/>
  <c r="CK317" i="10"/>
  <c r="CI317" i="10"/>
  <c r="CH317" i="10"/>
  <c r="CF317" i="10"/>
  <c r="CO317" i="10"/>
  <c r="CA317" i="10"/>
  <c r="AY317" i="10" s="1"/>
  <c r="CZ318" i="10"/>
  <c r="CY318" i="10"/>
  <c r="CW318" i="10"/>
  <c r="CV318" i="10"/>
  <c r="CT318" i="10"/>
  <c r="CS318" i="10"/>
  <c r="CR318" i="10"/>
  <c r="CQ318" i="10"/>
  <c r="CL318" i="10"/>
  <c r="CK318" i="10"/>
  <c r="CI318" i="10"/>
  <c r="CH318" i="10"/>
  <c r="CF318" i="10"/>
  <c r="CE318" i="10"/>
  <c r="CD318" i="10"/>
  <c r="CC318" i="10"/>
  <c r="CO318" i="10"/>
  <c r="CA318" i="10"/>
  <c r="AY318" i="10" s="1"/>
  <c r="CZ319" i="10"/>
  <c r="CY319" i="10"/>
  <c r="CW319" i="10"/>
  <c r="CV319" i="10"/>
  <c r="CT319" i="10"/>
  <c r="CS319" i="10"/>
  <c r="CL319" i="10"/>
  <c r="CK319" i="10"/>
  <c r="CI319" i="10"/>
  <c r="CH319" i="10"/>
  <c r="CF319" i="10"/>
  <c r="CE319" i="10"/>
  <c r="CO319" i="10"/>
  <c r="CA319" i="10"/>
  <c r="AY319" i="10" s="1"/>
  <c r="CZ320" i="10"/>
  <c r="CY320" i="10"/>
  <c r="CW320" i="10"/>
  <c r="CV320" i="10"/>
  <c r="CT320" i="10"/>
  <c r="CL320" i="10"/>
  <c r="CK320" i="10"/>
  <c r="CI320" i="10"/>
  <c r="CH320" i="10"/>
  <c r="CF320" i="10"/>
  <c r="CO320" i="10"/>
  <c r="CA320" i="10"/>
  <c r="AY320" i="10" s="1"/>
  <c r="CZ321" i="10"/>
  <c r="CY321" i="10"/>
  <c r="CX321" i="10"/>
  <c r="CW321" i="10"/>
  <c r="CV321" i="10"/>
  <c r="CT321" i="10"/>
  <c r="CL321" i="10"/>
  <c r="CK321" i="10"/>
  <c r="CJ321" i="10"/>
  <c r="CI321" i="10"/>
  <c r="CH321" i="10"/>
  <c r="CF321" i="10"/>
  <c r="CO321" i="10"/>
  <c r="CA321" i="10"/>
  <c r="AY321" i="10" s="1"/>
  <c r="CZ322" i="10"/>
  <c r="CY322" i="10"/>
  <c r="CW322" i="10"/>
  <c r="CV322" i="10"/>
  <c r="CT322" i="10"/>
  <c r="CL322" i="10"/>
  <c r="CK322" i="10"/>
  <c r="CI322" i="10"/>
  <c r="CH322" i="10"/>
  <c r="CF322" i="10"/>
  <c r="CO322" i="10"/>
  <c r="CA322" i="10"/>
  <c r="AY322" i="10" s="1"/>
  <c r="CZ323" i="10"/>
  <c r="CY323" i="10"/>
  <c r="CW323" i="10"/>
  <c r="CV323" i="10"/>
  <c r="CT323" i="10"/>
  <c r="CL323" i="10"/>
  <c r="CK323" i="10"/>
  <c r="CI323" i="10"/>
  <c r="CH323" i="10"/>
  <c r="CF323" i="10"/>
  <c r="CO323" i="10"/>
  <c r="CA323" i="10"/>
  <c r="AY323" i="10" s="1"/>
  <c r="CZ324" i="10"/>
  <c r="CY324" i="10"/>
  <c r="CW324" i="10"/>
  <c r="CV324" i="10"/>
  <c r="CT324" i="10"/>
  <c r="CS324" i="10"/>
  <c r="CR324" i="10"/>
  <c r="CQ324" i="10"/>
  <c r="CL324" i="10"/>
  <c r="CK324" i="10"/>
  <c r="CI324" i="10"/>
  <c r="CH324" i="10"/>
  <c r="CF324" i="10"/>
  <c r="CE324" i="10"/>
  <c r="CD324" i="10"/>
  <c r="CC324" i="10"/>
  <c r="CO324" i="10"/>
  <c r="CA324" i="10"/>
  <c r="AY324" i="10" s="1"/>
  <c r="CZ325" i="10"/>
  <c r="CY325" i="10"/>
  <c r="CW325" i="10"/>
  <c r="CV325" i="10"/>
  <c r="CT325" i="10"/>
  <c r="CS325" i="10"/>
  <c r="CR325" i="10"/>
  <c r="CQ325" i="10"/>
  <c r="CL325" i="10"/>
  <c r="CK325" i="10"/>
  <c r="CI325" i="10"/>
  <c r="CH325" i="10"/>
  <c r="CF325" i="10"/>
  <c r="CE325" i="10"/>
  <c r="CD325" i="10"/>
  <c r="CC325" i="10"/>
  <c r="CO325" i="10"/>
  <c r="CA325" i="10"/>
  <c r="AY325" i="10" s="1"/>
  <c r="CZ326" i="10"/>
  <c r="CY326" i="10"/>
  <c r="CW326" i="10"/>
  <c r="CV326" i="10"/>
  <c r="CT326" i="10"/>
  <c r="CS326" i="10"/>
  <c r="CR326" i="10"/>
  <c r="CQ326" i="10"/>
  <c r="CL326" i="10"/>
  <c r="CK326" i="10"/>
  <c r="CI326" i="10"/>
  <c r="CH326" i="10"/>
  <c r="CF326" i="10"/>
  <c r="CE326" i="10"/>
  <c r="CD326" i="10"/>
  <c r="CC326" i="10"/>
  <c r="CO326" i="10"/>
  <c r="CA326" i="10"/>
  <c r="AY326" i="10" s="1"/>
  <c r="CZ327" i="10"/>
  <c r="CY327" i="10"/>
  <c r="CX327" i="10"/>
  <c r="CW327" i="10"/>
  <c r="CV327" i="10"/>
  <c r="CT327" i="10"/>
  <c r="CS327" i="10"/>
  <c r="CR327" i="10"/>
  <c r="CQ327" i="10"/>
  <c r="CL327" i="10"/>
  <c r="CK327" i="10"/>
  <c r="CJ327" i="10"/>
  <c r="CI327" i="10"/>
  <c r="CH327" i="10"/>
  <c r="CF327" i="10"/>
  <c r="CE327" i="10"/>
  <c r="CD327" i="10"/>
  <c r="CC327" i="10"/>
  <c r="CO327" i="10"/>
  <c r="CA327" i="10"/>
  <c r="AY327" i="10" s="1"/>
  <c r="CZ328" i="10"/>
  <c r="CY328" i="10"/>
  <c r="CW328" i="10"/>
  <c r="CV328" i="10"/>
  <c r="CT328" i="10"/>
  <c r="CS328" i="10"/>
  <c r="CR328" i="10"/>
  <c r="CQ328" i="10"/>
  <c r="CL328" i="10"/>
  <c r="CK328" i="10"/>
  <c r="CI328" i="10"/>
  <c r="CH328" i="10"/>
  <c r="CF328" i="10"/>
  <c r="CE328" i="10"/>
  <c r="CD328" i="10"/>
  <c r="CC328" i="10"/>
  <c r="CO328" i="10"/>
  <c r="CA328" i="10"/>
  <c r="AY328" i="10" s="1"/>
  <c r="CZ329" i="10"/>
  <c r="CY329" i="10"/>
  <c r="CW329" i="10"/>
  <c r="CV329" i="10"/>
  <c r="CT329" i="10"/>
  <c r="CS329" i="10"/>
  <c r="CR329" i="10"/>
  <c r="CQ329" i="10"/>
  <c r="CL329" i="10"/>
  <c r="CK329" i="10"/>
  <c r="CI329" i="10"/>
  <c r="CH329" i="10"/>
  <c r="CF329" i="10"/>
  <c r="CE329" i="10"/>
  <c r="CD329" i="10"/>
  <c r="CC329" i="10"/>
  <c r="CO329" i="10"/>
  <c r="CA329" i="10"/>
  <c r="AY329" i="10" s="1"/>
  <c r="CO340" i="10"/>
  <c r="CA340" i="10"/>
  <c r="AS340" i="10" s="1"/>
  <c r="CO341" i="10"/>
  <c r="CA341" i="10"/>
  <c r="AS341" i="10" s="1"/>
  <c r="CO342" i="10"/>
  <c r="CA342" i="10"/>
  <c r="AS342" i="10" s="1"/>
  <c r="CO343" i="10"/>
  <c r="CA343" i="10"/>
  <c r="AS343" i="10" s="1"/>
  <c r="CO344" i="10"/>
  <c r="CA344" i="10"/>
  <c r="AS344" i="10" s="1"/>
  <c r="A311" i="11"/>
  <c r="E14" i="29" s="1"/>
  <c r="DI13" i="11"/>
  <c r="DH13" i="11"/>
  <c r="DG13" i="11"/>
  <c r="DF13" i="11"/>
  <c r="CD13" i="11"/>
  <c r="CC13" i="11"/>
  <c r="CB13" i="11"/>
  <c r="CA13" i="11"/>
  <c r="AX13" i="11" s="1"/>
  <c r="DI14" i="11"/>
  <c r="DH14" i="11"/>
  <c r="DG14" i="11"/>
  <c r="DF14" i="11"/>
  <c r="CD14" i="11"/>
  <c r="CC14" i="11"/>
  <c r="CB14" i="11"/>
  <c r="CA14" i="11"/>
  <c r="AX14" i="11" s="1"/>
  <c r="DI15" i="11"/>
  <c r="DH15" i="11"/>
  <c r="DG15" i="11"/>
  <c r="DF15" i="11"/>
  <c r="CD15" i="11"/>
  <c r="CC15" i="11"/>
  <c r="CB15" i="11"/>
  <c r="CA15" i="11"/>
  <c r="AX15" i="11" s="1"/>
  <c r="DI16" i="11"/>
  <c r="DH16" i="11"/>
  <c r="DG16" i="11"/>
  <c r="DF16" i="11"/>
  <c r="CD16" i="11"/>
  <c r="CC16" i="11"/>
  <c r="CB16" i="11"/>
  <c r="CA16" i="11"/>
  <c r="AX16" i="11" s="1"/>
  <c r="DI17" i="11"/>
  <c r="DH17" i="11"/>
  <c r="DG17" i="11"/>
  <c r="DF17" i="11"/>
  <c r="CD17" i="11"/>
  <c r="CC17" i="11"/>
  <c r="CB17" i="11"/>
  <c r="CA17" i="11"/>
  <c r="AX17" i="11" s="1"/>
  <c r="DI18" i="11"/>
  <c r="DH18" i="11"/>
  <c r="DG18" i="11"/>
  <c r="DF18" i="11"/>
  <c r="CD18" i="11"/>
  <c r="CC18" i="11"/>
  <c r="CB18" i="11"/>
  <c r="CA18" i="11"/>
  <c r="AX18" i="11" s="1"/>
  <c r="DI19" i="11"/>
  <c r="DH19" i="11"/>
  <c r="DG19" i="11"/>
  <c r="DF19" i="11"/>
  <c r="CD19" i="11"/>
  <c r="CC19" i="11"/>
  <c r="CB19" i="11"/>
  <c r="CA19" i="11"/>
  <c r="AX19" i="11" s="1"/>
  <c r="DI20" i="11"/>
  <c r="DH20" i="11"/>
  <c r="DG20" i="11"/>
  <c r="DF20" i="11"/>
  <c r="CD20" i="11"/>
  <c r="CC20" i="11"/>
  <c r="CB20" i="11"/>
  <c r="CA20" i="11"/>
  <c r="AX20" i="11" s="1"/>
  <c r="DI21" i="11"/>
  <c r="DH21" i="11"/>
  <c r="DG21" i="11"/>
  <c r="DF21" i="11"/>
  <c r="CD21" i="11"/>
  <c r="CC21" i="11"/>
  <c r="CB21" i="11"/>
  <c r="CA21" i="11"/>
  <c r="AX21" i="11" s="1"/>
  <c r="DI22" i="11"/>
  <c r="DH22" i="11"/>
  <c r="DG22" i="11"/>
  <c r="DF22" i="11"/>
  <c r="CD22" i="11"/>
  <c r="CC22" i="11"/>
  <c r="CB22" i="11"/>
  <c r="CA22" i="11"/>
  <c r="AX22" i="11" s="1"/>
  <c r="DI23" i="11"/>
  <c r="DH23" i="11"/>
  <c r="DG23" i="11"/>
  <c r="DF23" i="11"/>
  <c r="CD23" i="11"/>
  <c r="CC23" i="11"/>
  <c r="CB23" i="11"/>
  <c r="CA23" i="11"/>
  <c r="AX23" i="11" s="1"/>
  <c r="DI24" i="11"/>
  <c r="DH24" i="11"/>
  <c r="DG24" i="11"/>
  <c r="DF24" i="11"/>
  <c r="CD24" i="11"/>
  <c r="CC24" i="11"/>
  <c r="CB24" i="11"/>
  <c r="CA24" i="11"/>
  <c r="AX24" i="11" s="1"/>
  <c r="DI25" i="11"/>
  <c r="DH25" i="11"/>
  <c r="DG25" i="11"/>
  <c r="DF25" i="11"/>
  <c r="CD25" i="11"/>
  <c r="CC25" i="11"/>
  <c r="CB25" i="11"/>
  <c r="CA25" i="11"/>
  <c r="AX25" i="11" s="1"/>
  <c r="DI26" i="11"/>
  <c r="DH26" i="11"/>
  <c r="DG26" i="11"/>
  <c r="DF26" i="11"/>
  <c r="CD26" i="11"/>
  <c r="CC26" i="11"/>
  <c r="CB26" i="11"/>
  <c r="CA26" i="11"/>
  <c r="AX26" i="11" s="1"/>
  <c r="DI27" i="11"/>
  <c r="DH27" i="11"/>
  <c r="DG27" i="11"/>
  <c r="DF27" i="11"/>
  <c r="CD27" i="11"/>
  <c r="CC27" i="11"/>
  <c r="CB27" i="11"/>
  <c r="CA27" i="11"/>
  <c r="AX27" i="11" s="1"/>
  <c r="DI28" i="11"/>
  <c r="DH28" i="11"/>
  <c r="DG28" i="11"/>
  <c r="DF28" i="11"/>
  <c r="CD28" i="11"/>
  <c r="CC28" i="11"/>
  <c r="CB28" i="11"/>
  <c r="CA28" i="11"/>
  <c r="AX28" i="11" s="1"/>
  <c r="DI29" i="11"/>
  <c r="DH29" i="11"/>
  <c r="DG29" i="11"/>
  <c r="DF29" i="11"/>
  <c r="CD29" i="11"/>
  <c r="CC29" i="11"/>
  <c r="CB29" i="11"/>
  <c r="CA29" i="11"/>
  <c r="AX29" i="11" s="1"/>
  <c r="DI30" i="11"/>
  <c r="DH30" i="11"/>
  <c r="DG30" i="11"/>
  <c r="DF30" i="11"/>
  <c r="CD30" i="11"/>
  <c r="CC30" i="11"/>
  <c r="CB30" i="11"/>
  <c r="CA30" i="11"/>
  <c r="AX30" i="11" s="1"/>
  <c r="DI35" i="11"/>
  <c r="DH35" i="11"/>
  <c r="DG35" i="11"/>
  <c r="DF35" i="11"/>
  <c r="CD35" i="11"/>
  <c r="CC35" i="11"/>
  <c r="CB35" i="11"/>
  <c r="CA35" i="11"/>
  <c r="AX35" i="11" s="1"/>
  <c r="DI36" i="11"/>
  <c r="DH36" i="11"/>
  <c r="DG36" i="11"/>
  <c r="DF36" i="11"/>
  <c r="CD36" i="11"/>
  <c r="CC36" i="11"/>
  <c r="CB36" i="11"/>
  <c r="CA36" i="11"/>
  <c r="AX36" i="11" s="1"/>
  <c r="DI37" i="11"/>
  <c r="DH37" i="11"/>
  <c r="DG37" i="11"/>
  <c r="DF37" i="11"/>
  <c r="CD37" i="11"/>
  <c r="CC37" i="11"/>
  <c r="CB37" i="11"/>
  <c r="CA37" i="11"/>
  <c r="AX37" i="11" s="1"/>
  <c r="DI38" i="11"/>
  <c r="DH38" i="11"/>
  <c r="DG38" i="11"/>
  <c r="DF38" i="11"/>
  <c r="CD38" i="11"/>
  <c r="CC38" i="11"/>
  <c r="CB38" i="11"/>
  <c r="CA38" i="11"/>
  <c r="AX38" i="11" s="1"/>
  <c r="DI39" i="11"/>
  <c r="DH39" i="11"/>
  <c r="DG39" i="11"/>
  <c r="DF39" i="11"/>
  <c r="CD39" i="11"/>
  <c r="CC39" i="11"/>
  <c r="CB39" i="11"/>
  <c r="CA39" i="11"/>
  <c r="AX39" i="11" s="1"/>
  <c r="DI40" i="11"/>
  <c r="DH40" i="11"/>
  <c r="DG40" i="11"/>
  <c r="DF40" i="11"/>
  <c r="CD40" i="11"/>
  <c r="CC40" i="11"/>
  <c r="CB40" i="11"/>
  <c r="CA40" i="11"/>
  <c r="AX40" i="11" s="1"/>
  <c r="DI41" i="11"/>
  <c r="DH41" i="11"/>
  <c r="DG41" i="11"/>
  <c r="DF41" i="11"/>
  <c r="CD41" i="11"/>
  <c r="CC41" i="11"/>
  <c r="CB41" i="11"/>
  <c r="CA41" i="11"/>
  <c r="AX41" i="11" s="1"/>
  <c r="DI42" i="11"/>
  <c r="DH42" i="11"/>
  <c r="DG42" i="11"/>
  <c r="DF42" i="11"/>
  <c r="CD42" i="11"/>
  <c r="CC42" i="11"/>
  <c r="CB42" i="11"/>
  <c r="CA42" i="11"/>
  <c r="AX42" i="11" s="1"/>
  <c r="DI43" i="11"/>
  <c r="DH43" i="11"/>
  <c r="DG43" i="11"/>
  <c r="DF43" i="11"/>
  <c r="CD43" i="11"/>
  <c r="CC43" i="11"/>
  <c r="CB43" i="11"/>
  <c r="CA43" i="11"/>
  <c r="AX43" i="11" s="1"/>
  <c r="DI44" i="11"/>
  <c r="DH44" i="11"/>
  <c r="DG44" i="11"/>
  <c r="DF44" i="11"/>
  <c r="CD44" i="11"/>
  <c r="CC44" i="11"/>
  <c r="CB44" i="11"/>
  <c r="CA44" i="11"/>
  <c r="AX44" i="11" s="1"/>
  <c r="DI45" i="11"/>
  <c r="DH45" i="11"/>
  <c r="DG45" i="11"/>
  <c r="DF45" i="11"/>
  <c r="CD45" i="11"/>
  <c r="CC45" i="11"/>
  <c r="CB45" i="11"/>
  <c r="CA45" i="11"/>
  <c r="AX45" i="11" s="1"/>
  <c r="DI46" i="11"/>
  <c r="DH46" i="11"/>
  <c r="DG46" i="11"/>
  <c r="DF46" i="11"/>
  <c r="CD46" i="11"/>
  <c r="CC46" i="11"/>
  <c r="CB46" i="11"/>
  <c r="CA46" i="11"/>
  <c r="AX46" i="11" s="1"/>
  <c r="DI47" i="11"/>
  <c r="DH47" i="11"/>
  <c r="DG47" i="11"/>
  <c r="DF47" i="11"/>
  <c r="CD47" i="11"/>
  <c r="CC47" i="11"/>
  <c r="CB47" i="11"/>
  <c r="CA47" i="11"/>
  <c r="AX47" i="11" s="1"/>
  <c r="DI48" i="11"/>
  <c r="DH48" i="11"/>
  <c r="DG48" i="11"/>
  <c r="DF48" i="11"/>
  <c r="CD48" i="11"/>
  <c r="CC48" i="11"/>
  <c r="CB48" i="11"/>
  <c r="CA48" i="11"/>
  <c r="AX48" i="11" s="1"/>
  <c r="DI49" i="11"/>
  <c r="DH49" i="11"/>
  <c r="DG49" i="11"/>
  <c r="DF49" i="11"/>
  <c r="CD49" i="11"/>
  <c r="CC49" i="11"/>
  <c r="CB49" i="11"/>
  <c r="CA49" i="11"/>
  <c r="AX49" i="11" s="1"/>
  <c r="DI50" i="11"/>
  <c r="DH50" i="11"/>
  <c r="DG50" i="11"/>
  <c r="DF50" i="11"/>
  <c r="CD50" i="11"/>
  <c r="CC50" i="11"/>
  <c r="CB50" i="11"/>
  <c r="CA50" i="11"/>
  <c r="AX50" i="11" s="1"/>
  <c r="DI51" i="11"/>
  <c r="DH51" i="11"/>
  <c r="DG51" i="11"/>
  <c r="DF51" i="11"/>
  <c r="CD51" i="11"/>
  <c r="CC51" i="11"/>
  <c r="CB51" i="11"/>
  <c r="CA51" i="11"/>
  <c r="AX51" i="11" s="1"/>
  <c r="DI52" i="11"/>
  <c r="DH52" i="11"/>
  <c r="DG52" i="11"/>
  <c r="DF52" i="11"/>
  <c r="CD52" i="11"/>
  <c r="CC52" i="11"/>
  <c r="CB52" i="11"/>
  <c r="CA52" i="11"/>
  <c r="AX52" i="11" s="1"/>
  <c r="DI57" i="11"/>
  <c r="DH57" i="11"/>
  <c r="DG57" i="11"/>
  <c r="DF57" i="11"/>
  <c r="CD57" i="11"/>
  <c r="CC57" i="11"/>
  <c r="CB57" i="11"/>
  <c r="CA57" i="11"/>
  <c r="AX57" i="11" s="1"/>
  <c r="DI58" i="11"/>
  <c r="DH58" i="11"/>
  <c r="DG58" i="11"/>
  <c r="DF58" i="11"/>
  <c r="CD58" i="11"/>
  <c r="CC58" i="11"/>
  <c r="CB58" i="11"/>
  <c r="CA58" i="11"/>
  <c r="AX58" i="11" s="1"/>
  <c r="DI59" i="11"/>
  <c r="DH59" i="11"/>
  <c r="DG59" i="11"/>
  <c r="DF59" i="11"/>
  <c r="CD59" i="11"/>
  <c r="CC59" i="11"/>
  <c r="CB59" i="11"/>
  <c r="CA59" i="11"/>
  <c r="AX59" i="11" s="1"/>
  <c r="DI60" i="11"/>
  <c r="DH60" i="11"/>
  <c r="DG60" i="11"/>
  <c r="DF60" i="11"/>
  <c r="CD60" i="11"/>
  <c r="CC60" i="11"/>
  <c r="CB60" i="11"/>
  <c r="CA60" i="11"/>
  <c r="AX60" i="11" s="1"/>
  <c r="DI61" i="11"/>
  <c r="DH61" i="11"/>
  <c r="DG61" i="11"/>
  <c r="DF61" i="11"/>
  <c r="CD61" i="11"/>
  <c r="CC61" i="11"/>
  <c r="CB61" i="11"/>
  <c r="CA61" i="11"/>
  <c r="AX61" i="11" s="1"/>
  <c r="DI62" i="11"/>
  <c r="DH62" i="11"/>
  <c r="DG62" i="11"/>
  <c r="DF62" i="11"/>
  <c r="CD62" i="11"/>
  <c r="CC62" i="11"/>
  <c r="CB62" i="11"/>
  <c r="CA62" i="11"/>
  <c r="AX62" i="11" s="1"/>
  <c r="DI63" i="11"/>
  <c r="DH63" i="11"/>
  <c r="DG63" i="11"/>
  <c r="DF63" i="11"/>
  <c r="CD63" i="11"/>
  <c r="CC63" i="11"/>
  <c r="CB63" i="11"/>
  <c r="CA63" i="11"/>
  <c r="AX63" i="11" s="1"/>
  <c r="DI64" i="11"/>
  <c r="DH64" i="11"/>
  <c r="DG64" i="11"/>
  <c r="DF64" i="11"/>
  <c r="CD64" i="11"/>
  <c r="CC64" i="11"/>
  <c r="CB64" i="11"/>
  <c r="CA64" i="11"/>
  <c r="AX64" i="11" s="1"/>
  <c r="DI65" i="11"/>
  <c r="DH65" i="11"/>
  <c r="DG65" i="11"/>
  <c r="DF65" i="11"/>
  <c r="CD65" i="11"/>
  <c r="CC65" i="11"/>
  <c r="CB65" i="11"/>
  <c r="CA65" i="11"/>
  <c r="AX65" i="11" s="1"/>
  <c r="DI66" i="11"/>
  <c r="DH66" i="11"/>
  <c r="DG66" i="11"/>
  <c r="DF66" i="11"/>
  <c r="CD66" i="11"/>
  <c r="CC66" i="11"/>
  <c r="CB66" i="11"/>
  <c r="CA66" i="11"/>
  <c r="AX66" i="11" s="1"/>
  <c r="DI67" i="11"/>
  <c r="DH67" i="11"/>
  <c r="DG67" i="11"/>
  <c r="DF67" i="11"/>
  <c r="CD67" i="11"/>
  <c r="CC67" i="11"/>
  <c r="CB67" i="11"/>
  <c r="CA67" i="11"/>
  <c r="AX67" i="11" s="1"/>
  <c r="DI68" i="11"/>
  <c r="DH68" i="11"/>
  <c r="DG68" i="11"/>
  <c r="DF68" i="11"/>
  <c r="CD68" i="11"/>
  <c r="CC68" i="11"/>
  <c r="CB68" i="11"/>
  <c r="CA68" i="11"/>
  <c r="AX68" i="11" s="1"/>
  <c r="DI69" i="11"/>
  <c r="DH69" i="11"/>
  <c r="DG69" i="11"/>
  <c r="DF69" i="11"/>
  <c r="CD69" i="11"/>
  <c r="CC69" i="11"/>
  <c r="CB69" i="11"/>
  <c r="CA69" i="11"/>
  <c r="AX69" i="11" s="1"/>
  <c r="DI70" i="11"/>
  <c r="DH70" i="11"/>
  <c r="DG70" i="11"/>
  <c r="DF70" i="11"/>
  <c r="CD70" i="11"/>
  <c r="CC70" i="11"/>
  <c r="CB70" i="11"/>
  <c r="CA70" i="11"/>
  <c r="AX70" i="11" s="1"/>
  <c r="DI71" i="11"/>
  <c r="DH71" i="11"/>
  <c r="DG71" i="11"/>
  <c r="DF71" i="11"/>
  <c r="CD71" i="11"/>
  <c r="CC71" i="11"/>
  <c r="CB71" i="11"/>
  <c r="CA71" i="11"/>
  <c r="AX71" i="11" s="1"/>
  <c r="DI72" i="11"/>
  <c r="DH72" i="11"/>
  <c r="DG72" i="11"/>
  <c r="DF72" i="11"/>
  <c r="CD72" i="11"/>
  <c r="CC72" i="11"/>
  <c r="CB72" i="11"/>
  <c r="CA72" i="11"/>
  <c r="AX72" i="11" s="1"/>
  <c r="DI73" i="11"/>
  <c r="DH73" i="11"/>
  <c r="DG73" i="11"/>
  <c r="DF73" i="11"/>
  <c r="CD73" i="11"/>
  <c r="CC73" i="11"/>
  <c r="CB73" i="11"/>
  <c r="CA73" i="11"/>
  <c r="AX73" i="11" s="1"/>
  <c r="DI74" i="11"/>
  <c r="DH74" i="11"/>
  <c r="DG74" i="11"/>
  <c r="DF74" i="11"/>
  <c r="CD74" i="11"/>
  <c r="CC74" i="11"/>
  <c r="CB74" i="11"/>
  <c r="CA74" i="11"/>
  <c r="AX74" i="11" s="1"/>
  <c r="DI79" i="11"/>
  <c r="DH79" i="11"/>
  <c r="DG79" i="11"/>
  <c r="DF79" i="11"/>
  <c r="CD79" i="11"/>
  <c r="CC79" i="11"/>
  <c r="CB79" i="11"/>
  <c r="CA79" i="11"/>
  <c r="AX79" i="11" s="1"/>
  <c r="DI80" i="11"/>
  <c r="DH80" i="11"/>
  <c r="DG80" i="11"/>
  <c r="DF80" i="11"/>
  <c r="CD80" i="11"/>
  <c r="CC80" i="11"/>
  <c r="CB80" i="11"/>
  <c r="CA80" i="11"/>
  <c r="AX80" i="11" s="1"/>
  <c r="DI81" i="11"/>
  <c r="DH81" i="11"/>
  <c r="DG81" i="11"/>
  <c r="DF81" i="11"/>
  <c r="CD81" i="11"/>
  <c r="CC81" i="11"/>
  <c r="CB81" i="11"/>
  <c r="CA81" i="11"/>
  <c r="AX81" i="11" s="1"/>
  <c r="DI82" i="11"/>
  <c r="DH82" i="11"/>
  <c r="DG82" i="11"/>
  <c r="DF82" i="11"/>
  <c r="CD82" i="11"/>
  <c r="CC82" i="11"/>
  <c r="CB82" i="11"/>
  <c r="CA82" i="11"/>
  <c r="AX82" i="11" s="1"/>
  <c r="DI83" i="11"/>
  <c r="DH83" i="11"/>
  <c r="DG83" i="11"/>
  <c r="DF83" i="11"/>
  <c r="CD83" i="11"/>
  <c r="CC83" i="11"/>
  <c r="CB83" i="11"/>
  <c r="CA83" i="11"/>
  <c r="AX83" i="11" s="1"/>
  <c r="DI84" i="11"/>
  <c r="DH84" i="11"/>
  <c r="DG84" i="11"/>
  <c r="DF84" i="11"/>
  <c r="CD84" i="11"/>
  <c r="CC84" i="11"/>
  <c r="CB84" i="11"/>
  <c r="CA84" i="11"/>
  <c r="AX84" i="11" s="1"/>
  <c r="DI85" i="11"/>
  <c r="DH85" i="11"/>
  <c r="DG85" i="11"/>
  <c r="DF85" i="11"/>
  <c r="CD85" i="11"/>
  <c r="CC85" i="11"/>
  <c r="CB85" i="11"/>
  <c r="CA85" i="11"/>
  <c r="AX85" i="11" s="1"/>
  <c r="DI86" i="11"/>
  <c r="DH86" i="11"/>
  <c r="DG86" i="11"/>
  <c r="DF86" i="11"/>
  <c r="CD86" i="11"/>
  <c r="CC86" i="11"/>
  <c r="CB86" i="11"/>
  <c r="CA86" i="11"/>
  <c r="AX86" i="11" s="1"/>
  <c r="DI87" i="11"/>
  <c r="DH87" i="11"/>
  <c r="DG87" i="11"/>
  <c r="DF87" i="11"/>
  <c r="CD87" i="11"/>
  <c r="CC87" i="11"/>
  <c r="CB87" i="11"/>
  <c r="CA87" i="11"/>
  <c r="AX87" i="11" s="1"/>
  <c r="DI88" i="11"/>
  <c r="DH88" i="11"/>
  <c r="DG88" i="11"/>
  <c r="DF88" i="11"/>
  <c r="CD88" i="11"/>
  <c r="CC88" i="11"/>
  <c r="CB88" i="11"/>
  <c r="CA88" i="11"/>
  <c r="AX88" i="11" s="1"/>
  <c r="DI89" i="11"/>
  <c r="DH89" i="11"/>
  <c r="DG89" i="11"/>
  <c r="DF89" i="11"/>
  <c r="CD89" i="11"/>
  <c r="CC89" i="11"/>
  <c r="CB89" i="11"/>
  <c r="CA89" i="11"/>
  <c r="AX89" i="11" s="1"/>
  <c r="DI90" i="11"/>
  <c r="DH90" i="11"/>
  <c r="DG90" i="11"/>
  <c r="DF90" i="11"/>
  <c r="CD90" i="11"/>
  <c r="CC90" i="11"/>
  <c r="CB90" i="11"/>
  <c r="CA90" i="11"/>
  <c r="AX90" i="11" s="1"/>
  <c r="DI91" i="11"/>
  <c r="DH91" i="11"/>
  <c r="DG91" i="11"/>
  <c r="DF91" i="11"/>
  <c r="CD91" i="11"/>
  <c r="CC91" i="11"/>
  <c r="CB91" i="11"/>
  <c r="CA91" i="11"/>
  <c r="AX91" i="11" s="1"/>
  <c r="DI92" i="11"/>
  <c r="DH92" i="11"/>
  <c r="DG92" i="11"/>
  <c r="DF92" i="11"/>
  <c r="CD92" i="11"/>
  <c r="CC92" i="11"/>
  <c r="CB92" i="11"/>
  <c r="CA92" i="11"/>
  <c r="AX92" i="11" s="1"/>
  <c r="DI93" i="11"/>
  <c r="DH93" i="11"/>
  <c r="DG93" i="11"/>
  <c r="DF93" i="11"/>
  <c r="CD93" i="11"/>
  <c r="CC93" i="11"/>
  <c r="CB93" i="11"/>
  <c r="CA93" i="11"/>
  <c r="AX93" i="11" s="1"/>
  <c r="DI94" i="11"/>
  <c r="DH94" i="11"/>
  <c r="DG94" i="11"/>
  <c r="DF94" i="11"/>
  <c r="CD94" i="11"/>
  <c r="CC94" i="11"/>
  <c r="CB94" i="11"/>
  <c r="CA94" i="11"/>
  <c r="AX94" i="11" s="1"/>
  <c r="DI95" i="11"/>
  <c r="DH95" i="11"/>
  <c r="DG95" i="11"/>
  <c r="DF95" i="11"/>
  <c r="CD95" i="11"/>
  <c r="CC95" i="11"/>
  <c r="CB95" i="11"/>
  <c r="CA95" i="11"/>
  <c r="AX95" i="11" s="1"/>
  <c r="DI96" i="11"/>
  <c r="DH96" i="11"/>
  <c r="DG96" i="11"/>
  <c r="DF96" i="11"/>
  <c r="CD96" i="11"/>
  <c r="CC96" i="11"/>
  <c r="CB96" i="11"/>
  <c r="CA96" i="11"/>
  <c r="AX96" i="11" s="1"/>
  <c r="DI101" i="11"/>
  <c r="DH101" i="11"/>
  <c r="DG101" i="11"/>
  <c r="DF101" i="11"/>
  <c r="CD101" i="11"/>
  <c r="CC101" i="11"/>
  <c r="CB101" i="11"/>
  <c r="CA101" i="11"/>
  <c r="AX101" i="11" s="1"/>
  <c r="DI102" i="11"/>
  <c r="DH102" i="11"/>
  <c r="DG102" i="11"/>
  <c r="DF102" i="11"/>
  <c r="CD102" i="11"/>
  <c r="CC102" i="11"/>
  <c r="CB102" i="11"/>
  <c r="CA102" i="11"/>
  <c r="AX102" i="11" s="1"/>
  <c r="DI103" i="11"/>
  <c r="DH103" i="11"/>
  <c r="DG103" i="11"/>
  <c r="DF103" i="11"/>
  <c r="CD103" i="11"/>
  <c r="CC103" i="11"/>
  <c r="CB103" i="11"/>
  <c r="CA103" i="11"/>
  <c r="AX103" i="11" s="1"/>
  <c r="DI104" i="11"/>
  <c r="DH104" i="11"/>
  <c r="DG104" i="11"/>
  <c r="DF104" i="11"/>
  <c r="CD104" i="11"/>
  <c r="CC104" i="11"/>
  <c r="CB104" i="11"/>
  <c r="CA104" i="11"/>
  <c r="AX104" i="11" s="1"/>
  <c r="DI105" i="11"/>
  <c r="DH105" i="11"/>
  <c r="DG105" i="11"/>
  <c r="DF105" i="11"/>
  <c r="CD105" i="11"/>
  <c r="CC105" i="11"/>
  <c r="CB105" i="11"/>
  <c r="CA105" i="11"/>
  <c r="AX105" i="11" s="1"/>
  <c r="DI106" i="11"/>
  <c r="DH106" i="11"/>
  <c r="DG106" i="11"/>
  <c r="DF106" i="11"/>
  <c r="CD106" i="11"/>
  <c r="CC106" i="11"/>
  <c r="CB106" i="11"/>
  <c r="CA106" i="11"/>
  <c r="AX106" i="11" s="1"/>
  <c r="DI107" i="11"/>
  <c r="DH107" i="11"/>
  <c r="DG107" i="11"/>
  <c r="DF107" i="11"/>
  <c r="CD107" i="11"/>
  <c r="CC107" i="11"/>
  <c r="CB107" i="11"/>
  <c r="CA107" i="11"/>
  <c r="AX107" i="11" s="1"/>
  <c r="DI108" i="11"/>
  <c r="DH108" i="11"/>
  <c r="DG108" i="11"/>
  <c r="DF108" i="11"/>
  <c r="CD108" i="11"/>
  <c r="CC108" i="11"/>
  <c r="CB108" i="11"/>
  <c r="CA108" i="11"/>
  <c r="AX108" i="11" s="1"/>
  <c r="DI109" i="11"/>
  <c r="DH109" i="11"/>
  <c r="DG109" i="11"/>
  <c r="DF109" i="11"/>
  <c r="CD109" i="11"/>
  <c r="CC109" i="11"/>
  <c r="CB109" i="11"/>
  <c r="CA109" i="11"/>
  <c r="AX109" i="11" s="1"/>
  <c r="DI110" i="11"/>
  <c r="DH110" i="11"/>
  <c r="DG110" i="11"/>
  <c r="DF110" i="11"/>
  <c r="CD110" i="11"/>
  <c r="CC110" i="11"/>
  <c r="CB110" i="11"/>
  <c r="CA110" i="11"/>
  <c r="AX110" i="11" s="1"/>
  <c r="DI111" i="11"/>
  <c r="DH111" i="11"/>
  <c r="DG111" i="11"/>
  <c r="DF111" i="11"/>
  <c r="CD111" i="11"/>
  <c r="CC111" i="11"/>
  <c r="CB111" i="11"/>
  <c r="CA111" i="11"/>
  <c r="AX111" i="11" s="1"/>
  <c r="DI112" i="11"/>
  <c r="DH112" i="11"/>
  <c r="DG112" i="11"/>
  <c r="DF112" i="11"/>
  <c r="CD112" i="11"/>
  <c r="CC112" i="11"/>
  <c r="CB112" i="11"/>
  <c r="CA112" i="11"/>
  <c r="AX112" i="11" s="1"/>
  <c r="DI113" i="11"/>
  <c r="DH113" i="11"/>
  <c r="DG113" i="11"/>
  <c r="DF113" i="11"/>
  <c r="CD113" i="11"/>
  <c r="CC113" i="11"/>
  <c r="CB113" i="11"/>
  <c r="CA113" i="11"/>
  <c r="AX113" i="11" s="1"/>
  <c r="DI114" i="11"/>
  <c r="DH114" i="11"/>
  <c r="DG114" i="11"/>
  <c r="DF114" i="11"/>
  <c r="CD114" i="11"/>
  <c r="CC114" i="11"/>
  <c r="CB114" i="11"/>
  <c r="CA114" i="11"/>
  <c r="AX114" i="11" s="1"/>
  <c r="DI115" i="11"/>
  <c r="DH115" i="11"/>
  <c r="DG115" i="11"/>
  <c r="DF115" i="11"/>
  <c r="CD115" i="11"/>
  <c r="CC115" i="11"/>
  <c r="CB115" i="11"/>
  <c r="CA115" i="11"/>
  <c r="AX115" i="11" s="1"/>
  <c r="DI116" i="11"/>
  <c r="DH116" i="11"/>
  <c r="DG116" i="11"/>
  <c r="DF116" i="11"/>
  <c r="CD116" i="11"/>
  <c r="CC116" i="11"/>
  <c r="CB116" i="11"/>
  <c r="CA116" i="11"/>
  <c r="AX116" i="11" s="1"/>
  <c r="DI117" i="11"/>
  <c r="DH117" i="11"/>
  <c r="DG117" i="11"/>
  <c r="DF117" i="11"/>
  <c r="CD117" i="11"/>
  <c r="CC117" i="11"/>
  <c r="CB117" i="11"/>
  <c r="CA117" i="11"/>
  <c r="AX117" i="11" s="1"/>
  <c r="DI118" i="11"/>
  <c r="DH118" i="11"/>
  <c r="DG118" i="11"/>
  <c r="DF118" i="11"/>
  <c r="CD118" i="11"/>
  <c r="CC118" i="11"/>
  <c r="CB118" i="11"/>
  <c r="CA118" i="11"/>
  <c r="AX118" i="11" s="1"/>
  <c r="DI123" i="11"/>
  <c r="DH123" i="11"/>
  <c r="DG123" i="11"/>
  <c r="DF123" i="11"/>
  <c r="CD123" i="11"/>
  <c r="CC123" i="11"/>
  <c r="CB123" i="11"/>
  <c r="CA123" i="11"/>
  <c r="AX123" i="11" s="1"/>
  <c r="DI124" i="11"/>
  <c r="DH124" i="11"/>
  <c r="DG124" i="11"/>
  <c r="DF124" i="11"/>
  <c r="CD124" i="11"/>
  <c r="CC124" i="11"/>
  <c r="CB124" i="11"/>
  <c r="CA124" i="11"/>
  <c r="AX124" i="11" s="1"/>
  <c r="DI125" i="11"/>
  <c r="DH125" i="11"/>
  <c r="DG125" i="11"/>
  <c r="DF125" i="11"/>
  <c r="CD125" i="11"/>
  <c r="CC125" i="11"/>
  <c r="CB125" i="11"/>
  <c r="CA125" i="11"/>
  <c r="AX125" i="11" s="1"/>
  <c r="DI126" i="11"/>
  <c r="DH126" i="11"/>
  <c r="DG126" i="11"/>
  <c r="DF126" i="11"/>
  <c r="CD126" i="11"/>
  <c r="CC126" i="11"/>
  <c r="CB126" i="11"/>
  <c r="CA126" i="11"/>
  <c r="AX126" i="11" s="1"/>
  <c r="DI127" i="11"/>
  <c r="DH127" i="11"/>
  <c r="DG127" i="11"/>
  <c r="DF127" i="11"/>
  <c r="CD127" i="11"/>
  <c r="CC127" i="11"/>
  <c r="CB127" i="11"/>
  <c r="CA127" i="11"/>
  <c r="AX127" i="11" s="1"/>
  <c r="DI128" i="11"/>
  <c r="DH128" i="11"/>
  <c r="DG128" i="11"/>
  <c r="DF128" i="11"/>
  <c r="CD128" i="11"/>
  <c r="CC128" i="11"/>
  <c r="CB128" i="11"/>
  <c r="CA128" i="11"/>
  <c r="AX128" i="11" s="1"/>
  <c r="DI129" i="11"/>
  <c r="DH129" i="11"/>
  <c r="DG129" i="11"/>
  <c r="DF129" i="11"/>
  <c r="CD129" i="11"/>
  <c r="CC129" i="11"/>
  <c r="CB129" i="11"/>
  <c r="CA129" i="11"/>
  <c r="AX129" i="11" s="1"/>
  <c r="DI130" i="11"/>
  <c r="DH130" i="11"/>
  <c r="DG130" i="11"/>
  <c r="DF130" i="11"/>
  <c r="CD130" i="11"/>
  <c r="CC130" i="11"/>
  <c r="CB130" i="11"/>
  <c r="CA130" i="11"/>
  <c r="AX130" i="11" s="1"/>
  <c r="DI131" i="11"/>
  <c r="DH131" i="11"/>
  <c r="DG131" i="11"/>
  <c r="DF131" i="11"/>
  <c r="CD131" i="11"/>
  <c r="CC131" i="11"/>
  <c r="CB131" i="11"/>
  <c r="CA131" i="11"/>
  <c r="AX131" i="11" s="1"/>
  <c r="DI132" i="11"/>
  <c r="DH132" i="11"/>
  <c r="DG132" i="11"/>
  <c r="DF132" i="11"/>
  <c r="CD132" i="11"/>
  <c r="CC132" i="11"/>
  <c r="CB132" i="11"/>
  <c r="CA132" i="11"/>
  <c r="AX132" i="11" s="1"/>
  <c r="DI133" i="11"/>
  <c r="DH133" i="11"/>
  <c r="DG133" i="11"/>
  <c r="DF133" i="11"/>
  <c r="CD133" i="11"/>
  <c r="CC133" i="11"/>
  <c r="CB133" i="11"/>
  <c r="CA133" i="11"/>
  <c r="AX133" i="11" s="1"/>
  <c r="DI134" i="11"/>
  <c r="DH134" i="11"/>
  <c r="DG134" i="11"/>
  <c r="DF134" i="11"/>
  <c r="CD134" i="11"/>
  <c r="CC134" i="11"/>
  <c r="CB134" i="11"/>
  <c r="CA134" i="11"/>
  <c r="AX134" i="11" s="1"/>
  <c r="DI135" i="11"/>
  <c r="DH135" i="11"/>
  <c r="DG135" i="11"/>
  <c r="DF135" i="11"/>
  <c r="CD135" i="11"/>
  <c r="CC135" i="11"/>
  <c r="CB135" i="11"/>
  <c r="CA135" i="11"/>
  <c r="AX135" i="11" s="1"/>
  <c r="DI136" i="11"/>
  <c r="DH136" i="11"/>
  <c r="DG136" i="11"/>
  <c r="DF136" i="11"/>
  <c r="CD136" i="11"/>
  <c r="CC136" i="11"/>
  <c r="CB136" i="11"/>
  <c r="CA136" i="11"/>
  <c r="AX136" i="11" s="1"/>
  <c r="DI137" i="11"/>
  <c r="DH137" i="11"/>
  <c r="DG137" i="11"/>
  <c r="DF137" i="11"/>
  <c r="CD137" i="11"/>
  <c r="CC137" i="11"/>
  <c r="CB137" i="11"/>
  <c r="CA137" i="11"/>
  <c r="AX137" i="11" s="1"/>
  <c r="DI138" i="11"/>
  <c r="DH138" i="11"/>
  <c r="DG138" i="11"/>
  <c r="DF138" i="11"/>
  <c r="CD138" i="11"/>
  <c r="CC138" i="11"/>
  <c r="CB138" i="11"/>
  <c r="CA138" i="11"/>
  <c r="AX138" i="11" s="1"/>
  <c r="DI139" i="11"/>
  <c r="DH139" i="11"/>
  <c r="DG139" i="11"/>
  <c r="DF139" i="11"/>
  <c r="CD139" i="11"/>
  <c r="CC139" i="11"/>
  <c r="CB139" i="11"/>
  <c r="CA139" i="11"/>
  <c r="AX139" i="11" s="1"/>
  <c r="DI140" i="11"/>
  <c r="DH140" i="11"/>
  <c r="DG140" i="11"/>
  <c r="DF140" i="11"/>
  <c r="CD140" i="11"/>
  <c r="CC140" i="11"/>
  <c r="CB140" i="11"/>
  <c r="CA140" i="11"/>
  <c r="AX140" i="11" s="1"/>
  <c r="DS161" i="11"/>
  <c r="DR161" i="11"/>
  <c r="DP161" i="11"/>
  <c r="DN161" i="11"/>
  <c r="CN161" i="11"/>
  <c r="CM161" i="11"/>
  <c r="CK161" i="11"/>
  <c r="CI161" i="11"/>
  <c r="DV161" i="11"/>
  <c r="DU161" i="11"/>
  <c r="DT161" i="11"/>
  <c r="DQ161" i="11"/>
  <c r="DF161" i="11"/>
  <c r="CQ161" i="11"/>
  <c r="CP161" i="11"/>
  <c r="CO161" i="11"/>
  <c r="CL161" i="11"/>
  <c r="CA161" i="11"/>
  <c r="AY161" i="11" s="1"/>
  <c r="DS162" i="11"/>
  <c r="DR162" i="11"/>
  <c r="DP162" i="11"/>
  <c r="DN162" i="11"/>
  <c r="CN162" i="11"/>
  <c r="CM162" i="11"/>
  <c r="CK162" i="11"/>
  <c r="CI162" i="11"/>
  <c r="DV162" i="11"/>
  <c r="DU162" i="11"/>
  <c r="DT162" i="11"/>
  <c r="DQ162" i="11"/>
  <c r="DF162" i="11"/>
  <c r="CQ162" i="11"/>
  <c r="CP162" i="11"/>
  <c r="CO162" i="11"/>
  <c r="CL162" i="11"/>
  <c r="CA162" i="11"/>
  <c r="AY162" i="11" s="1"/>
  <c r="DS163" i="11"/>
  <c r="DR163" i="11"/>
  <c r="DP163" i="11"/>
  <c r="DN163" i="11"/>
  <c r="CN163" i="11"/>
  <c r="CM163" i="11"/>
  <c r="CK163" i="11"/>
  <c r="CI163" i="11"/>
  <c r="DV163" i="11"/>
  <c r="DU163" i="11"/>
  <c r="DT163" i="11"/>
  <c r="DQ163" i="11"/>
  <c r="DF163" i="11"/>
  <c r="CQ163" i="11"/>
  <c r="CP163" i="11"/>
  <c r="CO163" i="11"/>
  <c r="CL163" i="11"/>
  <c r="CA163" i="11"/>
  <c r="AY163" i="11" s="1"/>
  <c r="DS164" i="11"/>
  <c r="DR164" i="11"/>
  <c r="DP164" i="11"/>
  <c r="DN164" i="11"/>
  <c r="CN164" i="11"/>
  <c r="CM164" i="11"/>
  <c r="CK164" i="11"/>
  <c r="CI164" i="11"/>
  <c r="DV164" i="11"/>
  <c r="DU164" i="11"/>
  <c r="DT164" i="11"/>
  <c r="DQ164" i="11"/>
  <c r="DF164" i="11"/>
  <c r="CQ164" i="11"/>
  <c r="CP164" i="11"/>
  <c r="CO164" i="11"/>
  <c r="CL164" i="11"/>
  <c r="CA164" i="11"/>
  <c r="AY164" i="11" s="1"/>
  <c r="DS165" i="11"/>
  <c r="DR165" i="11"/>
  <c r="DP165" i="11"/>
  <c r="DN165" i="11"/>
  <c r="CN165" i="11"/>
  <c r="CM165" i="11"/>
  <c r="CK165" i="11"/>
  <c r="CI165" i="11"/>
  <c r="DV165" i="11"/>
  <c r="DU165" i="11"/>
  <c r="DT165" i="11"/>
  <c r="DQ165" i="11"/>
  <c r="DF165" i="11"/>
  <c r="CQ165" i="11"/>
  <c r="CP165" i="11"/>
  <c r="CO165" i="11"/>
  <c r="CL165" i="11"/>
  <c r="CA165" i="11"/>
  <c r="AY165" i="11" s="1"/>
  <c r="DS166" i="11"/>
  <c r="DR166" i="11"/>
  <c r="DP166" i="11"/>
  <c r="DN166" i="11"/>
  <c r="CN166" i="11"/>
  <c r="CM166" i="11"/>
  <c r="CK166" i="11"/>
  <c r="CI166" i="11"/>
  <c r="DV166" i="11"/>
  <c r="DU166" i="11"/>
  <c r="DT166" i="11"/>
  <c r="DQ166" i="11"/>
  <c r="DF166" i="11"/>
  <c r="CQ166" i="11"/>
  <c r="CP166" i="11"/>
  <c r="CO166" i="11"/>
  <c r="CL166" i="11"/>
  <c r="CA166" i="11"/>
  <c r="AY166" i="11" s="1"/>
  <c r="DS167" i="11"/>
  <c r="DR167" i="11"/>
  <c r="DP167" i="11"/>
  <c r="DN167" i="11"/>
  <c r="CN167" i="11"/>
  <c r="CM167" i="11"/>
  <c r="CK167" i="11"/>
  <c r="CI167" i="11"/>
  <c r="DV167" i="11"/>
  <c r="DU167" i="11"/>
  <c r="DT167" i="11"/>
  <c r="DQ167" i="11"/>
  <c r="DF167" i="11"/>
  <c r="CQ167" i="11"/>
  <c r="CP167" i="11"/>
  <c r="CO167" i="11"/>
  <c r="CL167" i="11"/>
  <c r="CA167" i="11"/>
  <c r="AY167" i="11" s="1"/>
  <c r="DS168" i="11"/>
  <c r="DR168" i="11"/>
  <c r="DP168" i="11"/>
  <c r="DN168" i="11"/>
  <c r="CN168" i="11"/>
  <c r="CM168" i="11"/>
  <c r="CK168" i="11"/>
  <c r="CI168" i="11"/>
  <c r="DV168" i="11"/>
  <c r="DU168" i="11"/>
  <c r="DT168" i="11"/>
  <c r="DQ168" i="11"/>
  <c r="DF168" i="11"/>
  <c r="CQ168" i="11"/>
  <c r="CP168" i="11"/>
  <c r="CO168" i="11"/>
  <c r="CL168" i="11"/>
  <c r="CA168" i="11"/>
  <c r="AY168" i="11" s="1"/>
  <c r="DS169" i="11"/>
  <c r="DR169" i="11"/>
  <c r="DP169" i="11"/>
  <c r="DN169" i="11"/>
  <c r="CN169" i="11"/>
  <c r="CM169" i="11"/>
  <c r="CK169" i="11"/>
  <c r="CI169" i="11"/>
  <c r="DV169" i="11"/>
  <c r="DU169" i="11"/>
  <c r="DT169" i="11"/>
  <c r="DQ169" i="11"/>
  <c r="DF169" i="11"/>
  <c r="CQ169" i="11"/>
  <c r="CP169" i="11"/>
  <c r="CO169" i="11"/>
  <c r="CL169" i="11"/>
  <c r="CA169" i="11"/>
  <c r="AY169" i="11" s="1"/>
  <c r="DS170" i="11"/>
  <c r="DR170" i="11"/>
  <c r="DP170" i="11"/>
  <c r="DN170" i="11"/>
  <c r="CN170" i="11"/>
  <c r="CM170" i="11"/>
  <c r="CK170" i="11"/>
  <c r="CI170" i="11"/>
  <c r="DV170" i="11"/>
  <c r="DU170" i="11"/>
  <c r="DT170" i="11"/>
  <c r="DQ170" i="11"/>
  <c r="DF170" i="11"/>
  <c r="CQ170" i="11"/>
  <c r="CP170" i="11"/>
  <c r="CO170" i="11"/>
  <c r="CL170" i="11"/>
  <c r="CA170" i="11"/>
  <c r="AY170" i="11" s="1"/>
  <c r="DS171" i="11"/>
  <c r="DR171" i="11"/>
  <c r="DP171" i="11"/>
  <c r="DN171" i="11"/>
  <c r="CN171" i="11"/>
  <c r="CM171" i="11"/>
  <c r="CK171" i="11"/>
  <c r="CI171" i="11"/>
  <c r="DV171" i="11"/>
  <c r="DU171" i="11"/>
  <c r="DT171" i="11"/>
  <c r="DQ171" i="11"/>
  <c r="DF171" i="11"/>
  <c r="CQ171" i="11"/>
  <c r="CP171" i="11"/>
  <c r="CO171" i="11"/>
  <c r="CL171" i="11"/>
  <c r="CA171" i="11"/>
  <c r="AY171" i="11" s="1"/>
  <c r="DS172" i="11"/>
  <c r="DR172" i="11"/>
  <c r="DP172" i="11"/>
  <c r="DN172" i="11"/>
  <c r="CN172" i="11"/>
  <c r="CM172" i="11"/>
  <c r="CK172" i="11"/>
  <c r="CI172" i="11"/>
  <c r="DV172" i="11"/>
  <c r="DU172" i="11"/>
  <c r="DT172" i="11"/>
  <c r="DQ172" i="11"/>
  <c r="DF172" i="11"/>
  <c r="CQ172" i="11"/>
  <c r="CP172" i="11"/>
  <c r="CO172" i="11"/>
  <c r="CL172" i="11"/>
  <c r="CA172" i="11"/>
  <c r="AY172" i="11" s="1"/>
  <c r="DS173" i="11"/>
  <c r="DR173" i="11"/>
  <c r="DP173" i="11"/>
  <c r="DN173" i="11"/>
  <c r="CN173" i="11"/>
  <c r="CM173" i="11"/>
  <c r="CK173" i="11"/>
  <c r="CI173" i="11"/>
  <c r="DV173" i="11"/>
  <c r="DU173" i="11"/>
  <c r="DT173" i="11"/>
  <c r="DQ173" i="11"/>
  <c r="DF173" i="11"/>
  <c r="CQ173" i="11"/>
  <c r="CP173" i="11"/>
  <c r="CO173" i="11"/>
  <c r="CL173" i="11"/>
  <c r="CA173" i="11"/>
  <c r="AY173" i="11" s="1"/>
  <c r="DS174" i="11"/>
  <c r="DR174" i="11"/>
  <c r="DP174" i="11"/>
  <c r="DN174" i="11"/>
  <c r="CN174" i="11"/>
  <c r="CM174" i="11"/>
  <c r="CK174" i="11"/>
  <c r="CI174" i="11"/>
  <c r="DV174" i="11"/>
  <c r="DU174" i="11"/>
  <c r="DT174" i="11"/>
  <c r="DQ174" i="11"/>
  <c r="DF174" i="11"/>
  <c r="CQ174" i="11"/>
  <c r="CP174" i="11"/>
  <c r="CO174" i="11"/>
  <c r="CL174" i="11"/>
  <c r="CA174" i="11"/>
  <c r="AY174" i="11" s="1"/>
  <c r="DS175" i="11"/>
  <c r="DR175" i="11"/>
  <c r="DP175" i="11"/>
  <c r="DN175" i="11"/>
  <c r="CN175" i="11"/>
  <c r="CM175" i="11"/>
  <c r="CK175" i="11"/>
  <c r="CI175" i="11"/>
  <c r="DV175" i="11"/>
  <c r="DU175" i="11"/>
  <c r="DT175" i="11"/>
  <c r="DQ175" i="11"/>
  <c r="DF175" i="11"/>
  <c r="CQ175" i="11"/>
  <c r="CP175" i="11"/>
  <c r="CO175" i="11"/>
  <c r="CL175" i="11"/>
  <c r="CA175" i="11"/>
  <c r="AY175" i="11" s="1"/>
  <c r="DS176" i="11"/>
  <c r="DR176" i="11"/>
  <c r="DP176" i="11"/>
  <c r="DN176" i="11"/>
  <c r="CN176" i="11"/>
  <c r="CM176" i="11"/>
  <c r="CK176" i="11"/>
  <c r="CI176" i="11"/>
  <c r="DV176" i="11"/>
  <c r="DU176" i="11"/>
  <c r="DT176" i="11"/>
  <c r="DQ176" i="11"/>
  <c r="DF176" i="11"/>
  <c r="CQ176" i="11"/>
  <c r="CP176" i="11"/>
  <c r="CO176" i="11"/>
  <c r="CL176" i="11"/>
  <c r="CA176" i="11"/>
  <c r="AY176" i="11" s="1"/>
  <c r="DS177" i="11"/>
  <c r="DR177" i="11"/>
  <c r="DP177" i="11"/>
  <c r="DN177" i="11"/>
  <c r="CN177" i="11"/>
  <c r="CM177" i="11"/>
  <c r="CK177" i="11"/>
  <c r="CI177" i="11"/>
  <c r="DV177" i="11"/>
  <c r="DU177" i="11"/>
  <c r="DT177" i="11"/>
  <c r="DQ177" i="11"/>
  <c r="DF177" i="11"/>
  <c r="CQ177" i="11"/>
  <c r="CP177" i="11"/>
  <c r="CO177" i="11"/>
  <c r="CL177" i="11"/>
  <c r="CA177" i="11"/>
  <c r="AY177" i="11" s="1"/>
  <c r="DS178" i="11"/>
  <c r="DR178" i="11"/>
  <c r="DP178" i="11"/>
  <c r="DN178" i="11"/>
  <c r="CN178" i="11"/>
  <c r="CM178" i="11"/>
  <c r="CK178" i="11"/>
  <c r="CI178" i="11"/>
  <c r="DV178" i="11"/>
  <c r="DU178" i="11"/>
  <c r="DT178" i="11"/>
  <c r="DQ178" i="11"/>
  <c r="DF178" i="11"/>
  <c r="CQ178" i="11"/>
  <c r="CP178" i="11"/>
  <c r="CO178" i="11"/>
  <c r="CL178" i="11"/>
  <c r="CA178" i="11"/>
  <c r="AY178" i="11" s="1"/>
  <c r="DS179" i="11"/>
  <c r="DR179" i="11"/>
  <c r="DP179" i="11"/>
  <c r="DN179" i="11"/>
  <c r="CN179" i="11"/>
  <c r="CM179" i="11"/>
  <c r="CK179" i="11"/>
  <c r="CI179" i="11"/>
  <c r="DV179" i="11"/>
  <c r="DU179" i="11"/>
  <c r="DT179" i="11"/>
  <c r="DQ179" i="11"/>
  <c r="DF179" i="11"/>
  <c r="CQ179" i="11"/>
  <c r="CP179" i="11"/>
  <c r="CO179" i="11"/>
  <c r="CL179" i="11"/>
  <c r="CA179" i="11"/>
  <c r="AY179" i="11" s="1"/>
  <c r="DS180" i="11"/>
  <c r="DR180" i="11"/>
  <c r="DP180" i="11"/>
  <c r="DN180" i="11"/>
  <c r="CN180" i="11"/>
  <c r="CM180" i="11"/>
  <c r="CK180" i="11"/>
  <c r="CI180" i="11"/>
  <c r="DV180" i="11"/>
  <c r="DU180" i="11"/>
  <c r="DT180" i="11"/>
  <c r="DQ180" i="11"/>
  <c r="DF180" i="11"/>
  <c r="CQ180" i="11"/>
  <c r="CP180" i="11"/>
  <c r="CO180" i="11"/>
  <c r="CL180" i="11"/>
  <c r="CA180" i="11"/>
  <c r="AY180" i="11" s="1"/>
  <c r="DS181" i="11"/>
  <c r="DR181" i="11"/>
  <c r="DP181" i="11"/>
  <c r="DN181" i="11"/>
  <c r="CN181" i="11"/>
  <c r="CM181" i="11"/>
  <c r="CK181" i="11"/>
  <c r="CI181" i="11"/>
  <c r="DV181" i="11"/>
  <c r="DU181" i="11"/>
  <c r="DT181" i="11"/>
  <c r="DQ181" i="11"/>
  <c r="DF181" i="11"/>
  <c r="CQ181" i="11"/>
  <c r="CP181" i="11"/>
  <c r="CO181" i="11"/>
  <c r="CL181" i="11"/>
  <c r="CA181" i="11"/>
  <c r="AY181" i="11" s="1"/>
  <c r="DS182" i="11"/>
  <c r="DR182" i="11"/>
  <c r="DP182" i="11"/>
  <c r="DN182" i="11"/>
  <c r="CN182" i="11"/>
  <c r="CM182" i="11"/>
  <c r="CK182" i="11"/>
  <c r="CI182" i="11"/>
  <c r="DV182" i="11"/>
  <c r="DU182" i="11"/>
  <c r="DT182" i="11"/>
  <c r="DQ182" i="11"/>
  <c r="DF182" i="11"/>
  <c r="CQ182" i="11"/>
  <c r="CP182" i="11"/>
  <c r="CO182" i="11"/>
  <c r="CL182" i="11"/>
  <c r="CA182" i="11"/>
  <c r="AY182" i="11" s="1"/>
  <c r="DS183" i="11"/>
  <c r="DR183" i="11"/>
  <c r="DP183" i="11"/>
  <c r="DN183" i="11"/>
  <c r="CN183" i="11"/>
  <c r="CM183" i="11"/>
  <c r="CK183" i="11"/>
  <c r="CI183" i="11"/>
  <c r="DV183" i="11"/>
  <c r="DU183" i="11"/>
  <c r="DT183" i="11"/>
  <c r="DQ183" i="11"/>
  <c r="DF183" i="11"/>
  <c r="CQ183" i="11"/>
  <c r="CP183" i="11"/>
  <c r="CO183" i="11"/>
  <c r="CL183" i="11"/>
  <c r="CA183" i="11"/>
  <c r="AY183" i="11" s="1"/>
  <c r="DS188" i="11"/>
  <c r="DR188" i="11"/>
  <c r="DP188" i="11"/>
  <c r="DN188" i="11"/>
  <c r="CN188" i="11"/>
  <c r="CM188" i="11"/>
  <c r="CK188" i="11"/>
  <c r="CI188" i="11"/>
  <c r="DV188" i="11"/>
  <c r="DU188" i="11"/>
  <c r="DT188" i="11"/>
  <c r="DQ188" i="11"/>
  <c r="DF188" i="11"/>
  <c r="CQ188" i="11"/>
  <c r="CP188" i="11"/>
  <c r="CO188" i="11"/>
  <c r="CL188" i="11"/>
  <c r="CA188" i="11"/>
  <c r="AY188" i="11" s="1"/>
  <c r="DS189" i="11"/>
  <c r="DR189" i="11"/>
  <c r="DP189" i="11"/>
  <c r="DN189" i="11"/>
  <c r="CN189" i="11"/>
  <c r="CM189" i="11"/>
  <c r="CK189" i="11"/>
  <c r="CI189" i="11"/>
  <c r="DV189" i="11"/>
  <c r="DU189" i="11"/>
  <c r="DT189" i="11"/>
  <c r="DQ189" i="11"/>
  <c r="DF189" i="11"/>
  <c r="CQ189" i="11"/>
  <c r="CP189" i="11"/>
  <c r="CO189" i="11"/>
  <c r="CL189" i="11"/>
  <c r="CA189" i="11"/>
  <c r="AY189" i="11" s="1"/>
  <c r="DS190" i="11"/>
  <c r="DR190" i="11"/>
  <c r="DP190" i="11"/>
  <c r="DN190" i="11"/>
  <c r="CN190" i="11"/>
  <c r="CM190" i="11"/>
  <c r="CK190" i="11"/>
  <c r="CI190" i="11"/>
  <c r="DV190" i="11"/>
  <c r="DU190" i="11"/>
  <c r="DT190" i="11"/>
  <c r="DQ190" i="11"/>
  <c r="DF190" i="11"/>
  <c r="CQ190" i="11"/>
  <c r="CP190" i="11"/>
  <c r="CO190" i="11"/>
  <c r="CL190" i="11"/>
  <c r="CA190" i="11"/>
  <c r="AY190" i="11" s="1"/>
  <c r="DS191" i="11"/>
  <c r="DR191" i="11"/>
  <c r="DP191" i="11"/>
  <c r="DN191" i="11"/>
  <c r="CN191" i="11"/>
  <c r="CM191" i="11"/>
  <c r="CK191" i="11"/>
  <c r="CI191" i="11"/>
  <c r="DV191" i="11"/>
  <c r="DU191" i="11"/>
  <c r="DT191" i="11"/>
  <c r="DQ191" i="11"/>
  <c r="DF191" i="11"/>
  <c r="CQ191" i="11"/>
  <c r="CP191" i="11"/>
  <c r="CO191" i="11"/>
  <c r="CL191" i="11"/>
  <c r="CA191" i="11"/>
  <c r="AY191" i="11" s="1"/>
  <c r="DS192" i="11"/>
  <c r="DR192" i="11"/>
  <c r="DP192" i="11"/>
  <c r="DN192" i="11"/>
  <c r="CN192" i="11"/>
  <c r="CM192" i="11"/>
  <c r="CK192" i="11"/>
  <c r="CI192" i="11"/>
  <c r="DV192" i="11"/>
  <c r="DU192" i="11"/>
  <c r="DT192" i="11"/>
  <c r="DQ192" i="11"/>
  <c r="DF192" i="11"/>
  <c r="CQ192" i="11"/>
  <c r="CP192" i="11"/>
  <c r="CO192" i="11"/>
  <c r="CL192" i="11"/>
  <c r="CA192" i="11"/>
  <c r="AY192" i="11" s="1"/>
  <c r="DS193" i="11"/>
  <c r="DR193" i="11"/>
  <c r="DP193" i="11"/>
  <c r="DN193" i="11"/>
  <c r="CN193" i="11"/>
  <c r="CM193" i="11"/>
  <c r="CK193" i="11"/>
  <c r="CI193" i="11"/>
  <c r="DV193" i="11"/>
  <c r="DU193" i="11"/>
  <c r="DT193" i="11"/>
  <c r="DQ193" i="11"/>
  <c r="DF193" i="11"/>
  <c r="CQ193" i="11"/>
  <c r="CP193" i="11"/>
  <c r="CO193" i="11"/>
  <c r="CL193" i="11"/>
  <c r="CA193" i="11"/>
  <c r="AY193" i="11" s="1"/>
  <c r="DS194" i="11"/>
  <c r="DR194" i="11"/>
  <c r="DP194" i="11"/>
  <c r="DN194" i="11"/>
  <c r="CN194" i="11"/>
  <c r="CM194" i="11"/>
  <c r="CK194" i="11"/>
  <c r="CI194" i="11"/>
  <c r="DV194" i="11"/>
  <c r="DU194" i="11"/>
  <c r="DT194" i="11"/>
  <c r="DQ194" i="11"/>
  <c r="DF194" i="11"/>
  <c r="CQ194" i="11"/>
  <c r="CP194" i="11"/>
  <c r="CO194" i="11"/>
  <c r="CL194" i="11"/>
  <c r="CA194" i="11"/>
  <c r="AY194" i="11" s="1"/>
  <c r="DS195" i="11"/>
  <c r="DR195" i="11"/>
  <c r="DP195" i="11"/>
  <c r="DN195" i="11"/>
  <c r="CN195" i="11"/>
  <c r="CM195" i="11"/>
  <c r="CK195" i="11"/>
  <c r="CI195" i="11"/>
  <c r="DV195" i="11"/>
  <c r="DU195" i="11"/>
  <c r="DT195" i="11"/>
  <c r="DQ195" i="11"/>
  <c r="DF195" i="11"/>
  <c r="CQ195" i="11"/>
  <c r="CP195" i="11"/>
  <c r="CO195" i="11"/>
  <c r="CL195" i="11"/>
  <c r="CA195" i="11"/>
  <c r="AY195" i="11" s="1"/>
  <c r="DS196" i="11"/>
  <c r="DR196" i="11"/>
  <c r="DP196" i="11"/>
  <c r="DN196" i="11"/>
  <c r="CN196" i="11"/>
  <c r="CM196" i="11"/>
  <c r="CK196" i="11"/>
  <c r="CI196" i="11"/>
  <c r="DV196" i="11"/>
  <c r="DU196" i="11"/>
  <c r="DT196" i="11"/>
  <c r="DQ196" i="11"/>
  <c r="DF196" i="11"/>
  <c r="CQ196" i="11"/>
  <c r="CP196" i="11"/>
  <c r="CO196" i="11"/>
  <c r="CL196" i="11"/>
  <c r="CA196" i="11"/>
  <c r="AY196" i="11" s="1"/>
  <c r="DS197" i="11"/>
  <c r="DR197" i="11"/>
  <c r="DP197" i="11"/>
  <c r="DN197" i="11"/>
  <c r="CN197" i="11"/>
  <c r="CM197" i="11"/>
  <c r="CK197" i="11"/>
  <c r="CI197" i="11"/>
  <c r="DV197" i="11"/>
  <c r="DU197" i="11"/>
  <c r="DT197" i="11"/>
  <c r="DQ197" i="11"/>
  <c r="DF197" i="11"/>
  <c r="CQ197" i="11"/>
  <c r="CP197" i="11"/>
  <c r="CO197" i="11"/>
  <c r="CL197" i="11"/>
  <c r="CA197" i="11"/>
  <c r="AY197" i="11" s="1"/>
  <c r="DS198" i="11"/>
  <c r="DR198" i="11"/>
  <c r="DP198" i="11"/>
  <c r="DN198" i="11"/>
  <c r="CN198" i="11"/>
  <c r="CM198" i="11"/>
  <c r="CK198" i="11"/>
  <c r="CI198" i="11"/>
  <c r="DV198" i="11"/>
  <c r="DU198" i="11"/>
  <c r="DT198" i="11"/>
  <c r="DQ198" i="11"/>
  <c r="DF198" i="11"/>
  <c r="CQ198" i="11"/>
  <c r="CP198" i="11"/>
  <c r="CO198" i="11"/>
  <c r="CL198" i="11"/>
  <c r="CA198" i="11"/>
  <c r="AY198" i="11" s="1"/>
  <c r="DS199" i="11"/>
  <c r="DR199" i="11"/>
  <c r="DP199" i="11"/>
  <c r="DN199" i="11"/>
  <c r="CN199" i="11"/>
  <c r="CM199" i="11"/>
  <c r="CK199" i="11"/>
  <c r="CI199" i="11"/>
  <c r="DV199" i="11"/>
  <c r="DU199" i="11"/>
  <c r="DT199" i="11"/>
  <c r="DQ199" i="11"/>
  <c r="DF199" i="11"/>
  <c r="CQ199" i="11"/>
  <c r="CP199" i="11"/>
  <c r="CO199" i="11"/>
  <c r="CL199" i="11"/>
  <c r="CA199" i="11"/>
  <c r="AY199" i="11" s="1"/>
  <c r="DS200" i="11"/>
  <c r="DR200" i="11"/>
  <c r="DP200" i="11"/>
  <c r="DN200" i="11"/>
  <c r="CN200" i="11"/>
  <c r="CM200" i="11"/>
  <c r="CK200" i="11"/>
  <c r="CI200" i="11"/>
  <c r="DV200" i="11"/>
  <c r="DU200" i="11"/>
  <c r="DT200" i="11"/>
  <c r="DQ200" i="11"/>
  <c r="DF200" i="11"/>
  <c r="CQ200" i="11"/>
  <c r="CP200" i="11"/>
  <c r="CO200" i="11"/>
  <c r="CL200" i="11"/>
  <c r="CA200" i="11"/>
  <c r="AY200" i="11" s="1"/>
  <c r="DS201" i="11"/>
  <c r="DR201" i="11"/>
  <c r="DP201" i="11"/>
  <c r="DN201" i="11"/>
  <c r="CN201" i="11"/>
  <c r="CM201" i="11"/>
  <c r="CK201" i="11"/>
  <c r="CI201" i="11"/>
  <c r="DV201" i="11"/>
  <c r="DU201" i="11"/>
  <c r="DT201" i="11"/>
  <c r="DQ201" i="11"/>
  <c r="DF201" i="11"/>
  <c r="CQ201" i="11"/>
  <c r="CP201" i="11"/>
  <c r="CO201" i="11"/>
  <c r="CL201" i="11"/>
  <c r="CA201" i="11"/>
  <c r="AY201" i="11" s="1"/>
  <c r="DS202" i="11"/>
  <c r="DR202" i="11"/>
  <c r="DP202" i="11"/>
  <c r="DN202" i="11"/>
  <c r="CN202" i="11"/>
  <c r="CM202" i="11"/>
  <c r="CK202" i="11"/>
  <c r="CI202" i="11"/>
  <c r="DV202" i="11"/>
  <c r="DU202" i="11"/>
  <c r="DT202" i="11"/>
  <c r="DQ202" i="11"/>
  <c r="DF202" i="11"/>
  <c r="CQ202" i="11"/>
  <c r="CP202" i="11"/>
  <c r="CO202" i="11"/>
  <c r="CL202" i="11"/>
  <c r="CA202" i="11"/>
  <c r="AY202" i="11" s="1"/>
  <c r="DS203" i="11"/>
  <c r="DR203" i="11"/>
  <c r="DP203" i="11"/>
  <c r="DN203" i="11"/>
  <c r="CN203" i="11"/>
  <c r="CM203" i="11"/>
  <c r="CK203" i="11"/>
  <c r="CI203" i="11"/>
  <c r="DV203" i="11"/>
  <c r="DU203" i="11"/>
  <c r="DT203" i="11"/>
  <c r="DQ203" i="11"/>
  <c r="DF203" i="11"/>
  <c r="CQ203" i="11"/>
  <c r="CP203" i="11"/>
  <c r="CO203" i="11"/>
  <c r="CL203" i="11"/>
  <c r="CA203" i="11"/>
  <c r="AY203" i="11" s="1"/>
  <c r="DS204" i="11"/>
  <c r="DR204" i="11"/>
  <c r="DP204" i="11"/>
  <c r="DN204" i="11"/>
  <c r="CN204" i="11"/>
  <c r="CM204" i="11"/>
  <c r="CK204" i="11"/>
  <c r="CI204" i="11"/>
  <c r="DV204" i="11"/>
  <c r="DU204" i="11"/>
  <c r="DT204" i="11"/>
  <c r="DQ204" i="11"/>
  <c r="DF204" i="11"/>
  <c r="CQ204" i="11"/>
  <c r="CP204" i="11"/>
  <c r="CO204" i="11"/>
  <c r="CL204" i="11"/>
  <c r="CA204" i="11"/>
  <c r="AY204" i="11" s="1"/>
  <c r="DS205" i="11"/>
  <c r="DR205" i="11"/>
  <c r="DP205" i="11"/>
  <c r="DN205" i="11"/>
  <c r="CN205" i="11"/>
  <c r="CM205" i="11"/>
  <c r="CK205" i="11"/>
  <c r="CI205" i="11"/>
  <c r="DV205" i="11"/>
  <c r="DU205" i="11"/>
  <c r="DT205" i="11"/>
  <c r="DQ205" i="11"/>
  <c r="DF205" i="11"/>
  <c r="CQ205" i="11"/>
  <c r="CP205" i="11"/>
  <c r="CO205" i="11"/>
  <c r="CL205" i="11"/>
  <c r="CA205" i="11"/>
  <c r="AY205" i="11" s="1"/>
  <c r="DS206" i="11"/>
  <c r="DR206" i="11"/>
  <c r="DP206" i="11"/>
  <c r="DN206" i="11"/>
  <c r="CN206" i="11"/>
  <c r="CM206" i="11"/>
  <c r="CK206" i="11"/>
  <c r="CI206" i="11"/>
  <c r="DV206" i="11"/>
  <c r="DU206" i="11"/>
  <c r="DT206" i="11"/>
  <c r="DQ206" i="11"/>
  <c r="DF206" i="11"/>
  <c r="CQ206" i="11"/>
  <c r="CP206" i="11"/>
  <c r="CO206" i="11"/>
  <c r="CL206" i="11"/>
  <c r="CA206" i="11"/>
  <c r="AY206" i="11" s="1"/>
  <c r="DS207" i="11"/>
  <c r="DR207" i="11"/>
  <c r="DP207" i="11"/>
  <c r="DN207" i="11"/>
  <c r="CN207" i="11"/>
  <c r="CM207" i="11"/>
  <c r="CK207" i="11"/>
  <c r="CI207" i="11"/>
  <c r="DV207" i="11"/>
  <c r="DU207" i="11"/>
  <c r="DT207" i="11"/>
  <c r="DQ207" i="11"/>
  <c r="DF207" i="11"/>
  <c r="CQ207" i="11"/>
  <c r="CP207" i="11"/>
  <c r="CO207" i="11"/>
  <c r="CL207" i="11"/>
  <c r="CA207" i="11"/>
  <c r="AY207" i="11" s="1"/>
  <c r="DS208" i="11"/>
  <c r="DR208" i="11"/>
  <c r="DP208" i="11"/>
  <c r="DN208" i="11"/>
  <c r="CN208" i="11"/>
  <c r="CM208" i="11"/>
  <c r="CK208" i="11"/>
  <c r="CI208" i="11"/>
  <c r="DV208" i="11"/>
  <c r="DU208" i="11"/>
  <c r="DT208" i="11"/>
  <c r="DQ208" i="11"/>
  <c r="DF208" i="11"/>
  <c r="CQ208" i="11"/>
  <c r="CP208" i="11"/>
  <c r="CO208" i="11"/>
  <c r="CL208" i="11"/>
  <c r="CA208" i="11"/>
  <c r="AY208" i="11" s="1"/>
  <c r="DS209" i="11"/>
  <c r="DR209" i="11"/>
  <c r="DP209" i="11"/>
  <c r="DN209" i="11"/>
  <c r="CN209" i="11"/>
  <c r="CM209" i="11"/>
  <c r="CK209" i="11"/>
  <c r="CI209" i="11"/>
  <c r="DV209" i="11"/>
  <c r="DU209" i="11"/>
  <c r="DT209" i="11"/>
  <c r="DQ209" i="11"/>
  <c r="DF209" i="11"/>
  <c r="CQ209" i="11"/>
  <c r="CP209" i="11"/>
  <c r="CO209" i="11"/>
  <c r="CL209" i="11"/>
  <c r="CA209" i="11"/>
  <c r="AY209" i="11" s="1"/>
  <c r="DS210" i="11"/>
  <c r="DR210" i="11"/>
  <c r="DP210" i="11"/>
  <c r="DN210" i="11"/>
  <c r="CN210" i="11"/>
  <c r="CM210" i="11"/>
  <c r="CK210" i="11"/>
  <c r="CI210" i="11"/>
  <c r="DV210" i="11"/>
  <c r="DU210" i="11"/>
  <c r="DT210" i="11"/>
  <c r="DQ210" i="11"/>
  <c r="DF210" i="11"/>
  <c r="CQ210" i="11"/>
  <c r="CP210" i="11"/>
  <c r="CO210" i="11"/>
  <c r="CL210" i="11"/>
  <c r="CA210" i="11"/>
  <c r="AY210" i="11" s="1"/>
  <c r="DJ215" i="11"/>
  <c r="DI215" i="11"/>
  <c r="DH215" i="11"/>
  <c r="DG215" i="11"/>
  <c r="CE215" i="11"/>
  <c r="CD215" i="11"/>
  <c r="CC215" i="11"/>
  <c r="CB215" i="11"/>
  <c r="DF215" i="11"/>
  <c r="CA215" i="11"/>
  <c r="AR215" i="11" s="1"/>
  <c r="DJ216" i="11"/>
  <c r="DI216" i="11"/>
  <c r="DH216" i="11"/>
  <c r="DG216" i="11"/>
  <c r="CE216" i="11"/>
  <c r="CD216" i="11"/>
  <c r="CC216" i="11"/>
  <c r="CB216" i="11"/>
  <c r="DF216" i="11"/>
  <c r="CA216" i="11"/>
  <c r="AR216" i="11" s="1"/>
  <c r="DJ217" i="11"/>
  <c r="DI217" i="11"/>
  <c r="DH217" i="11"/>
  <c r="DG217" i="11"/>
  <c r="CE217" i="11"/>
  <c r="CD217" i="11"/>
  <c r="CC217" i="11"/>
  <c r="CB217" i="11"/>
  <c r="DF217" i="11"/>
  <c r="CA217" i="11"/>
  <c r="AR217" i="11" s="1"/>
  <c r="DJ218" i="11"/>
  <c r="DI218" i="11"/>
  <c r="DH218" i="11"/>
  <c r="DG218" i="11"/>
  <c r="CE218" i="11"/>
  <c r="CD218" i="11"/>
  <c r="CC218" i="11"/>
  <c r="CB218" i="11"/>
  <c r="DF218" i="11"/>
  <c r="CA218" i="11"/>
  <c r="AR218" i="11" s="1"/>
  <c r="DJ219" i="11"/>
  <c r="DI219" i="11"/>
  <c r="DH219" i="11"/>
  <c r="DG219" i="11"/>
  <c r="CE219" i="11"/>
  <c r="CD219" i="11"/>
  <c r="CC219" i="11"/>
  <c r="CB219" i="11"/>
  <c r="DF219" i="11"/>
  <c r="CA219" i="11"/>
  <c r="AR219" i="11" s="1"/>
  <c r="DJ220" i="11"/>
  <c r="DI220" i="11"/>
  <c r="DH220" i="11"/>
  <c r="DG220" i="11"/>
  <c r="CE220" i="11"/>
  <c r="CD220" i="11"/>
  <c r="CC220" i="11"/>
  <c r="CB220" i="11"/>
  <c r="DF220" i="11"/>
  <c r="CA220" i="11"/>
  <c r="AR220" i="11" s="1"/>
  <c r="DJ221" i="11"/>
  <c r="DI221" i="11"/>
  <c r="DH221" i="11"/>
  <c r="DG221" i="11"/>
  <c r="CE221" i="11"/>
  <c r="CD221" i="11"/>
  <c r="CC221" i="11"/>
  <c r="CB221" i="11"/>
  <c r="DF221" i="11"/>
  <c r="CA221" i="11"/>
  <c r="AR221" i="11" s="1"/>
  <c r="DJ226" i="11"/>
  <c r="DI226" i="11"/>
  <c r="DH226" i="11"/>
  <c r="DG226" i="11"/>
  <c r="CE226" i="11"/>
  <c r="CD226" i="11"/>
  <c r="CC226" i="11"/>
  <c r="CB226" i="11"/>
  <c r="DF226" i="11"/>
  <c r="CA226" i="11"/>
  <c r="AR226" i="11" s="1"/>
  <c r="DJ227" i="11"/>
  <c r="DI227" i="11"/>
  <c r="DH227" i="11"/>
  <c r="DG227" i="11"/>
  <c r="CE227" i="11"/>
  <c r="CD227" i="11"/>
  <c r="CC227" i="11"/>
  <c r="CB227" i="11"/>
  <c r="DF227" i="11"/>
  <c r="CA227" i="11"/>
  <c r="AR227" i="11" s="1"/>
  <c r="DJ228" i="11"/>
  <c r="DI228" i="11"/>
  <c r="DH228" i="11"/>
  <c r="DG228" i="11"/>
  <c r="CE228" i="11"/>
  <c r="CD228" i="11"/>
  <c r="CC228" i="11"/>
  <c r="CB228" i="11"/>
  <c r="DF228" i="11"/>
  <c r="CA228" i="11"/>
  <c r="AR228" i="11" s="1"/>
  <c r="DJ229" i="11"/>
  <c r="DI229" i="11"/>
  <c r="DH229" i="11"/>
  <c r="DG229" i="11"/>
  <c r="CE229" i="11"/>
  <c r="CD229" i="11"/>
  <c r="CC229" i="11"/>
  <c r="CB229" i="11"/>
  <c r="DF229" i="11"/>
  <c r="CA229" i="11"/>
  <c r="AR229" i="11" s="1"/>
  <c r="DJ230" i="11"/>
  <c r="DI230" i="11"/>
  <c r="DH230" i="11"/>
  <c r="DG230" i="11"/>
  <c r="CE230" i="11"/>
  <c r="CD230" i="11"/>
  <c r="CC230" i="11"/>
  <c r="CB230" i="11"/>
  <c r="DF230" i="11"/>
  <c r="CA230" i="11"/>
  <c r="AR230" i="11" s="1"/>
  <c r="DJ231" i="11"/>
  <c r="DI231" i="11"/>
  <c r="DH231" i="11"/>
  <c r="DG231" i="11"/>
  <c r="CE231" i="11"/>
  <c r="CD231" i="11"/>
  <c r="CC231" i="11"/>
  <c r="CB231" i="11"/>
  <c r="DF231" i="11"/>
  <c r="CA231" i="11"/>
  <c r="AR231" i="11" s="1"/>
  <c r="DJ232" i="11"/>
  <c r="DI232" i="11"/>
  <c r="DH232" i="11"/>
  <c r="DG232" i="11"/>
  <c r="CE232" i="11"/>
  <c r="CD232" i="11"/>
  <c r="CC232" i="11"/>
  <c r="CB232" i="11"/>
  <c r="DF232" i="11"/>
  <c r="CA232" i="11"/>
  <c r="AR232" i="11" s="1"/>
  <c r="DS237" i="11"/>
  <c r="DR237" i="11"/>
  <c r="DP237" i="11"/>
  <c r="DN237" i="11"/>
  <c r="CN237" i="11"/>
  <c r="CM237" i="11"/>
  <c r="CK237" i="11"/>
  <c r="CI237" i="11"/>
  <c r="DV237" i="11"/>
  <c r="DU237" i="11"/>
  <c r="DT237" i="11"/>
  <c r="DQ237" i="11"/>
  <c r="DF237" i="11"/>
  <c r="CQ237" i="11"/>
  <c r="CP237" i="11"/>
  <c r="CO237" i="11"/>
  <c r="CL237" i="11"/>
  <c r="CA237" i="11"/>
  <c r="AY237" i="11" s="1"/>
  <c r="DS238" i="11"/>
  <c r="DR238" i="11"/>
  <c r="DP238" i="11"/>
  <c r="DN238" i="11"/>
  <c r="CN238" i="11"/>
  <c r="CM238" i="11"/>
  <c r="CK238" i="11"/>
  <c r="CI238" i="11"/>
  <c r="DV238" i="11"/>
  <c r="DU238" i="11"/>
  <c r="DT238" i="11"/>
  <c r="DQ238" i="11"/>
  <c r="DF238" i="11"/>
  <c r="CQ238" i="11"/>
  <c r="CP238" i="11"/>
  <c r="CO238" i="11"/>
  <c r="CL238" i="11"/>
  <c r="CA238" i="11"/>
  <c r="AY238" i="11" s="1"/>
  <c r="DS239" i="11"/>
  <c r="DR239" i="11"/>
  <c r="DP239" i="11"/>
  <c r="DN239" i="11"/>
  <c r="CN239" i="11"/>
  <c r="CM239" i="11"/>
  <c r="CK239" i="11"/>
  <c r="CI239" i="11"/>
  <c r="DV239" i="11"/>
  <c r="DU239" i="11"/>
  <c r="DT239" i="11"/>
  <c r="DQ239" i="11"/>
  <c r="DF239" i="11"/>
  <c r="CQ239" i="11"/>
  <c r="CP239" i="11"/>
  <c r="CO239" i="11"/>
  <c r="CL239" i="11"/>
  <c r="CA239" i="11"/>
  <c r="AY239" i="11" s="1"/>
  <c r="DS240" i="11"/>
  <c r="DR240" i="11"/>
  <c r="DP240" i="11"/>
  <c r="DN240" i="11"/>
  <c r="CN240" i="11"/>
  <c r="CM240" i="11"/>
  <c r="CK240" i="11"/>
  <c r="CI240" i="11"/>
  <c r="DV240" i="11"/>
  <c r="DU240" i="11"/>
  <c r="DT240" i="11"/>
  <c r="DQ240" i="11"/>
  <c r="DF240" i="11"/>
  <c r="CQ240" i="11"/>
  <c r="CP240" i="11"/>
  <c r="CO240" i="11"/>
  <c r="CL240" i="11"/>
  <c r="CA240" i="11"/>
  <c r="AY240" i="11" s="1"/>
  <c r="DS241" i="11"/>
  <c r="DR241" i="11"/>
  <c r="DP241" i="11"/>
  <c r="DN241" i="11"/>
  <c r="CN241" i="11"/>
  <c r="CM241" i="11"/>
  <c r="CK241" i="11"/>
  <c r="CI241" i="11"/>
  <c r="DV241" i="11"/>
  <c r="DU241" i="11"/>
  <c r="DT241" i="11"/>
  <c r="DQ241" i="11"/>
  <c r="DF241" i="11"/>
  <c r="CQ241" i="11"/>
  <c r="CP241" i="11"/>
  <c r="CO241" i="11"/>
  <c r="CL241" i="11"/>
  <c r="CA241" i="11"/>
  <c r="AY241" i="11" s="1"/>
  <c r="DS242" i="11"/>
  <c r="DR242" i="11"/>
  <c r="DP242" i="11"/>
  <c r="DN242" i="11"/>
  <c r="CN242" i="11"/>
  <c r="CM242" i="11"/>
  <c r="CK242" i="11"/>
  <c r="CI242" i="11"/>
  <c r="DV242" i="11"/>
  <c r="DU242" i="11"/>
  <c r="DT242" i="11"/>
  <c r="DQ242" i="11"/>
  <c r="DF242" i="11"/>
  <c r="CQ242" i="11"/>
  <c r="CP242" i="11"/>
  <c r="CO242" i="11"/>
  <c r="CL242" i="11"/>
  <c r="CA242" i="11"/>
  <c r="AY242" i="11" s="1"/>
  <c r="DS243" i="11"/>
  <c r="DR243" i="11"/>
  <c r="DP243" i="11"/>
  <c r="DN243" i="11"/>
  <c r="CN243" i="11"/>
  <c r="CM243" i="11"/>
  <c r="CK243" i="11"/>
  <c r="CI243" i="11"/>
  <c r="DV243" i="11"/>
  <c r="DU243" i="11"/>
  <c r="DT243" i="11"/>
  <c r="DQ243" i="11"/>
  <c r="DF243" i="11"/>
  <c r="CQ243" i="11"/>
  <c r="CP243" i="11"/>
  <c r="CO243" i="11"/>
  <c r="CL243" i="11"/>
  <c r="CA243" i="11"/>
  <c r="AY243" i="11" s="1"/>
  <c r="DS244" i="11"/>
  <c r="DR244" i="11"/>
  <c r="DP244" i="11"/>
  <c r="DN244" i="11"/>
  <c r="CN244" i="11"/>
  <c r="CM244" i="11"/>
  <c r="CK244" i="11"/>
  <c r="CI244" i="11"/>
  <c r="DV244" i="11"/>
  <c r="DU244" i="11"/>
  <c r="DT244" i="11"/>
  <c r="DQ244" i="11"/>
  <c r="DF244" i="11"/>
  <c r="CQ244" i="11"/>
  <c r="CP244" i="11"/>
  <c r="CO244" i="11"/>
  <c r="CL244" i="11"/>
  <c r="CA244" i="11"/>
  <c r="AY244" i="11" s="1"/>
  <c r="DS245" i="11"/>
  <c r="DR245" i="11"/>
  <c r="DP245" i="11"/>
  <c r="DN245" i="11"/>
  <c r="CN245" i="11"/>
  <c r="CM245" i="11"/>
  <c r="CK245" i="11"/>
  <c r="CI245" i="11"/>
  <c r="DV245" i="11"/>
  <c r="DU245" i="11"/>
  <c r="DT245" i="11"/>
  <c r="DQ245" i="11"/>
  <c r="DF245" i="11"/>
  <c r="CQ245" i="11"/>
  <c r="CP245" i="11"/>
  <c r="CO245" i="11"/>
  <c r="CL245" i="11"/>
  <c r="CA245" i="11"/>
  <c r="AY245" i="11" s="1"/>
  <c r="DS246" i="11"/>
  <c r="DR246" i="11"/>
  <c r="DP246" i="11"/>
  <c r="DN246" i="11"/>
  <c r="CN246" i="11"/>
  <c r="CM246" i="11"/>
  <c r="CK246" i="11"/>
  <c r="CI246" i="11"/>
  <c r="DV246" i="11"/>
  <c r="DU246" i="11"/>
  <c r="DT246" i="11"/>
  <c r="DQ246" i="11"/>
  <c r="DF246" i="11"/>
  <c r="CQ246" i="11"/>
  <c r="CP246" i="11"/>
  <c r="CO246" i="11"/>
  <c r="CL246" i="11"/>
  <c r="CA246" i="11"/>
  <c r="AY246" i="11" s="1"/>
  <c r="DS247" i="11"/>
  <c r="DR247" i="11"/>
  <c r="DP247" i="11"/>
  <c r="DN247" i="11"/>
  <c r="CN247" i="11"/>
  <c r="CM247" i="11"/>
  <c r="CK247" i="11"/>
  <c r="CI247" i="11"/>
  <c r="DV247" i="11"/>
  <c r="DU247" i="11"/>
  <c r="DT247" i="11"/>
  <c r="DQ247" i="11"/>
  <c r="DF247" i="11"/>
  <c r="CQ247" i="11"/>
  <c r="CP247" i="11"/>
  <c r="CO247" i="11"/>
  <c r="CL247" i="11"/>
  <c r="CA247" i="11"/>
  <c r="AY247" i="11" s="1"/>
  <c r="DS248" i="11"/>
  <c r="DR248" i="11"/>
  <c r="DP248" i="11"/>
  <c r="DN248" i="11"/>
  <c r="CN248" i="11"/>
  <c r="CM248" i="11"/>
  <c r="CK248" i="11"/>
  <c r="CI248" i="11"/>
  <c r="DV248" i="11"/>
  <c r="DU248" i="11"/>
  <c r="DT248" i="11"/>
  <c r="DQ248" i="11"/>
  <c r="DF248" i="11"/>
  <c r="CQ248" i="11"/>
  <c r="CP248" i="11"/>
  <c r="CO248" i="11"/>
  <c r="CL248" i="11"/>
  <c r="CA248" i="11"/>
  <c r="AY248" i="11" s="1"/>
  <c r="DS249" i="11"/>
  <c r="DR249" i="11"/>
  <c r="DP249" i="11"/>
  <c r="DN249" i="11"/>
  <c r="CN249" i="11"/>
  <c r="CM249" i="11"/>
  <c r="CK249" i="11"/>
  <c r="CI249" i="11"/>
  <c r="DV249" i="11"/>
  <c r="DU249" i="11"/>
  <c r="DT249" i="11"/>
  <c r="DQ249" i="11"/>
  <c r="DF249" i="11"/>
  <c r="CQ249" i="11"/>
  <c r="CP249" i="11"/>
  <c r="CO249" i="11"/>
  <c r="CL249" i="11"/>
  <c r="CA249" i="11"/>
  <c r="AY249" i="11" s="1"/>
  <c r="DS250" i="11"/>
  <c r="DR250" i="11"/>
  <c r="DP250" i="11"/>
  <c r="DN250" i="11"/>
  <c r="CN250" i="11"/>
  <c r="CM250" i="11"/>
  <c r="CK250" i="11"/>
  <c r="CI250" i="11"/>
  <c r="DV250" i="11"/>
  <c r="DU250" i="11"/>
  <c r="DT250" i="11"/>
  <c r="DQ250" i="11"/>
  <c r="DF250" i="11"/>
  <c r="CQ250" i="11"/>
  <c r="CP250" i="11"/>
  <c r="CO250" i="11"/>
  <c r="CL250" i="11"/>
  <c r="CA250" i="11"/>
  <c r="AY250" i="11" s="1"/>
  <c r="DS251" i="11"/>
  <c r="DR251" i="11"/>
  <c r="DP251" i="11"/>
  <c r="DN251" i="11"/>
  <c r="CN251" i="11"/>
  <c r="CM251" i="11"/>
  <c r="CK251" i="11"/>
  <c r="CI251" i="11"/>
  <c r="DV251" i="11"/>
  <c r="DU251" i="11"/>
  <c r="DT251" i="11"/>
  <c r="DQ251" i="11"/>
  <c r="DF251" i="11"/>
  <c r="CQ251" i="11"/>
  <c r="CP251" i="11"/>
  <c r="CO251" i="11"/>
  <c r="CL251" i="11"/>
  <c r="CA251" i="11"/>
  <c r="AY251" i="11" s="1"/>
  <c r="DS252" i="11"/>
  <c r="DR252" i="11"/>
  <c r="DP252" i="11"/>
  <c r="DN252" i="11"/>
  <c r="CN252" i="11"/>
  <c r="CM252" i="11"/>
  <c r="CK252" i="11"/>
  <c r="CI252" i="11"/>
  <c r="DV252" i="11"/>
  <c r="DU252" i="11"/>
  <c r="DT252" i="11"/>
  <c r="DQ252" i="11"/>
  <c r="DF252" i="11"/>
  <c r="CQ252" i="11"/>
  <c r="CP252" i="11"/>
  <c r="CO252" i="11"/>
  <c r="CL252" i="11"/>
  <c r="CA252" i="11"/>
  <c r="AY252" i="11" s="1"/>
  <c r="DS253" i="11"/>
  <c r="DR253" i="11"/>
  <c r="DP253" i="11"/>
  <c r="DN253" i="11"/>
  <c r="CN253" i="11"/>
  <c r="CM253" i="11"/>
  <c r="CK253" i="11"/>
  <c r="CI253" i="11"/>
  <c r="DV253" i="11"/>
  <c r="DU253" i="11"/>
  <c r="DT253" i="11"/>
  <c r="DQ253" i="11"/>
  <c r="DF253" i="11"/>
  <c r="CQ253" i="11"/>
  <c r="CP253" i="11"/>
  <c r="CO253" i="11"/>
  <c r="CL253" i="11"/>
  <c r="CA253" i="11"/>
  <c r="AY253" i="11" s="1"/>
  <c r="DS254" i="11"/>
  <c r="DR254" i="11"/>
  <c r="DP254" i="11"/>
  <c r="DN254" i="11"/>
  <c r="CN254" i="11"/>
  <c r="CM254" i="11"/>
  <c r="CK254" i="11"/>
  <c r="CI254" i="11"/>
  <c r="DV254" i="11"/>
  <c r="DU254" i="11"/>
  <c r="DT254" i="11"/>
  <c r="DQ254" i="11"/>
  <c r="DF254" i="11"/>
  <c r="CQ254" i="11"/>
  <c r="CP254" i="11"/>
  <c r="CO254" i="11"/>
  <c r="CL254" i="11"/>
  <c r="CA254" i="11"/>
  <c r="AY254" i="11" s="1"/>
  <c r="DS255" i="11"/>
  <c r="DR255" i="11"/>
  <c r="DP255" i="11"/>
  <c r="DN255" i="11"/>
  <c r="CN255" i="11"/>
  <c r="CM255" i="11"/>
  <c r="CK255" i="11"/>
  <c r="CI255" i="11"/>
  <c r="DV255" i="11"/>
  <c r="DU255" i="11"/>
  <c r="DT255" i="11"/>
  <c r="DQ255" i="11"/>
  <c r="DF255" i="11"/>
  <c r="CQ255" i="11"/>
  <c r="CP255" i="11"/>
  <c r="CO255" i="11"/>
  <c r="CL255" i="11"/>
  <c r="CA255" i="11"/>
  <c r="AY255" i="11" s="1"/>
  <c r="DS256" i="11"/>
  <c r="DR256" i="11"/>
  <c r="DP256" i="11"/>
  <c r="DN256" i="11"/>
  <c r="CN256" i="11"/>
  <c r="CM256" i="11"/>
  <c r="CK256" i="11"/>
  <c r="CI256" i="11"/>
  <c r="DV256" i="11"/>
  <c r="DU256" i="11"/>
  <c r="DT256" i="11"/>
  <c r="DQ256" i="11"/>
  <c r="DF256" i="11"/>
  <c r="CQ256" i="11"/>
  <c r="CP256" i="11"/>
  <c r="CO256" i="11"/>
  <c r="CL256" i="11"/>
  <c r="CA256" i="11"/>
  <c r="AY256" i="11" s="1"/>
  <c r="DS257" i="11"/>
  <c r="DR257" i="11"/>
  <c r="DP257" i="11"/>
  <c r="DN257" i="11"/>
  <c r="CN257" i="11"/>
  <c r="CM257" i="11"/>
  <c r="CK257" i="11"/>
  <c r="CI257" i="11"/>
  <c r="DV257" i="11"/>
  <c r="DU257" i="11"/>
  <c r="DT257" i="11"/>
  <c r="DQ257" i="11"/>
  <c r="DF257" i="11"/>
  <c r="CQ257" i="11"/>
  <c r="CP257" i="11"/>
  <c r="CO257" i="11"/>
  <c r="CL257" i="11"/>
  <c r="CA257" i="11"/>
  <c r="AY257" i="11" s="1"/>
  <c r="DS258" i="11"/>
  <c r="DR258" i="11"/>
  <c r="DP258" i="11"/>
  <c r="DN258" i="11"/>
  <c r="CN258" i="11"/>
  <c r="CM258" i="11"/>
  <c r="CK258" i="11"/>
  <c r="CI258" i="11"/>
  <c r="DV258" i="11"/>
  <c r="DU258" i="11"/>
  <c r="DT258" i="11"/>
  <c r="DQ258" i="11"/>
  <c r="DF258" i="11"/>
  <c r="CQ258" i="11"/>
  <c r="CP258" i="11"/>
  <c r="CO258" i="11"/>
  <c r="CL258" i="11"/>
  <c r="CA258" i="11"/>
  <c r="AY258" i="11" s="1"/>
  <c r="DS259" i="11"/>
  <c r="DR259" i="11"/>
  <c r="DP259" i="11"/>
  <c r="DN259" i="11"/>
  <c r="CN259" i="11"/>
  <c r="CM259" i="11"/>
  <c r="CK259" i="11"/>
  <c r="CI259" i="11"/>
  <c r="DV259" i="11"/>
  <c r="DU259" i="11"/>
  <c r="DT259" i="11"/>
  <c r="DQ259" i="11"/>
  <c r="DF259" i="11"/>
  <c r="CQ259" i="11"/>
  <c r="CP259" i="11"/>
  <c r="CO259" i="11"/>
  <c r="CL259" i="11"/>
  <c r="CA259" i="11"/>
  <c r="AY259" i="11" s="1"/>
  <c r="DG264" i="11"/>
  <c r="DF264" i="11"/>
  <c r="CB264" i="11"/>
  <c r="CA264" i="11"/>
  <c r="AE264" i="11" s="1"/>
  <c r="DG265" i="11"/>
  <c r="DF265" i="11"/>
  <c r="CB265" i="11"/>
  <c r="CA265" i="11"/>
  <c r="AE265" i="11" s="1"/>
  <c r="DG271" i="11"/>
  <c r="DF271" i="11"/>
  <c r="CB271" i="11"/>
  <c r="CA271" i="11"/>
  <c r="AM271" i="11" s="1"/>
  <c r="DG272" i="11"/>
  <c r="DF272" i="11"/>
  <c r="CB272" i="11"/>
  <c r="CA272" i="11"/>
  <c r="AM272" i="11" s="1"/>
  <c r="A150" i="12"/>
  <c r="E15" i="29" s="1"/>
  <c r="CH12" i="12"/>
  <c r="CG12" i="12"/>
  <c r="CB12" i="12"/>
  <c r="CA12" i="12"/>
  <c r="N12" i="12" s="1"/>
  <c r="CH13" i="12"/>
  <c r="CG13" i="12"/>
  <c r="CB13" i="12"/>
  <c r="CA13" i="12"/>
  <c r="N13" i="12" s="1"/>
  <c r="CH15" i="12"/>
  <c r="CG15" i="12"/>
  <c r="CB15" i="12"/>
  <c r="CA15" i="12"/>
  <c r="N15" i="12" s="1"/>
  <c r="CH16" i="12"/>
  <c r="CG16" i="12"/>
  <c r="CB16" i="12"/>
  <c r="CA16" i="12"/>
  <c r="N16" i="12" s="1"/>
  <c r="CH18" i="12"/>
  <c r="CG18" i="12"/>
  <c r="CB18" i="12"/>
  <c r="CA18" i="12"/>
  <c r="N18" i="12" s="1"/>
  <c r="CH19" i="12"/>
  <c r="CG19" i="12"/>
  <c r="CB19" i="12"/>
  <c r="CA19" i="12"/>
  <c r="N19" i="12" s="1"/>
  <c r="CH27" i="12"/>
  <c r="CG27" i="12"/>
  <c r="CB27" i="12"/>
  <c r="CA27" i="12"/>
  <c r="N27" i="12" s="1"/>
  <c r="CH28" i="12"/>
  <c r="CG28" i="12"/>
  <c r="CB28" i="12"/>
  <c r="CA28" i="12"/>
  <c r="N28" i="12" s="1"/>
  <c r="CH29" i="12"/>
  <c r="CG29" i="12"/>
  <c r="CB29" i="12"/>
  <c r="CA29" i="12"/>
  <c r="N29" i="12" s="1"/>
  <c r="CH30" i="12"/>
  <c r="CG30" i="12"/>
  <c r="CB30" i="12"/>
  <c r="CA30" i="12"/>
  <c r="N30" i="12" s="1"/>
  <c r="CH31" i="12"/>
  <c r="CG31" i="12"/>
  <c r="CB31" i="12"/>
  <c r="CA31" i="12"/>
  <c r="N31" i="12" s="1"/>
  <c r="CH32" i="12"/>
  <c r="CG32" i="12"/>
  <c r="CB32" i="12"/>
  <c r="CA32" i="12"/>
  <c r="N32" i="12" s="1"/>
  <c r="CH40" i="12"/>
  <c r="CG40" i="12"/>
  <c r="CB40" i="12"/>
  <c r="CA40" i="12"/>
  <c r="N40" i="12" s="1"/>
  <c r="CH41" i="12"/>
  <c r="CG41" i="12"/>
  <c r="CB41" i="12"/>
  <c r="CA41" i="12"/>
  <c r="N41" i="12" s="1"/>
  <c r="CH42" i="12"/>
  <c r="CG42" i="12"/>
  <c r="CB42" i="12"/>
  <c r="CA42" i="12"/>
  <c r="N42" i="12" s="1"/>
  <c r="CH43" i="12"/>
  <c r="CG43" i="12"/>
  <c r="CB43" i="12"/>
  <c r="CA43" i="12"/>
  <c r="N43" i="12" s="1"/>
  <c r="CH44" i="12"/>
  <c r="CG44" i="12"/>
  <c r="CB44" i="12"/>
  <c r="CA44" i="12"/>
  <c r="N44" i="12" s="1"/>
  <c r="CH45" i="12"/>
  <c r="CG45" i="12"/>
  <c r="CB45" i="12"/>
  <c r="CA45" i="12"/>
  <c r="N45" i="12" s="1"/>
  <c r="CH46" i="12"/>
  <c r="CG46" i="12"/>
  <c r="CB46" i="12"/>
  <c r="CA46" i="12"/>
  <c r="N46" i="12" s="1"/>
  <c r="CH47" i="12"/>
  <c r="CG47" i="12"/>
  <c r="CB47" i="12"/>
  <c r="CA47" i="12"/>
  <c r="N47" i="12" s="1"/>
  <c r="CH64" i="12"/>
  <c r="CG64" i="12"/>
  <c r="CB64" i="12"/>
  <c r="CA64" i="12"/>
  <c r="N64" i="12" s="1"/>
  <c r="CH65" i="12"/>
  <c r="CG65" i="12"/>
  <c r="CB65" i="12"/>
  <c r="CA65" i="12"/>
  <c r="N65" i="12" s="1"/>
  <c r="CH67" i="12"/>
  <c r="CG67" i="12"/>
  <c r="CB67" i="12"/>
  <c r="CA67" i="12"/>
  <c r="N67" i="12" s="1"/>
  <c r="CH68" i="12"/>
  <c r="CG68" i="12"/>
  <c r="CB68" i="12"/>
  <c r="CA68" i="12"/>
  <c r="N68" i="12" s="1"/>
  <c r="CH70" i="12"/>
  <c r="CG70" i="12"/>
  <c r="CB70" i="12"/>
  <c r="CA70" i="12"/>
  <c r="N70" i="12" s="1"/>
  <c r="CH71" i="12"/>
  <c r="CG71" i="12"/>
  <c r="CB71" i="12"/>
  <c r="CA71" i="12"/>
  <c r="N71" i="12" s="1"/>
  <c r="CH73" i="12"/>
  <c r="CG73" i="12"/>
  <c r="CB73" i="12"/>
  <c r="CA73" i="12"/>
  <c r="N73" i="12" s="1"/>
  <c r="CH78" i="12"/>
  <c r="CG78" i="12"/>
  <c r="CB78" i="12"/>
  <c r="CA78" i="12"/>
  <c r="N78" i="12" s="1"/>
  <c r="CH79" i="12"/>
  <c r="CG79" i="12"/>
  <c r="CB79" i="12"/>
  <c r="CA79" i="12"/>
  <c r="N79" i="12" s="1"/>
  <c r="CH80" i="12"/>
  <c r="CG80" i="12"/>
  <c r="CB80" i="12"/>
  <c r="CA80" i="12"/>
  <c r="N80" i="12" s="1"/>
  <c r="CH82" i="12"/>
  <c r="CG82" i="12"/>
  <c r="CB82" i="12"/>
  <c r="CA82" i="12"/>
  <c r="N82" i="12" s="1"/>
  <c r="CH83" i="12"/>
  <c r="CG83" i="12"/>
  <c r="CB83" i="12"/>
  <c r="CA83" i="12"/>
  <c r="N83" i="12" s="1"/>
  <c r="CH84" i="12"/>
  <c r="CG84" i="12"/>
  <c r="CB84" i="12"/>
  <c r="CA84" i="12"/>
  <c r="N84" i="12" s="1"/>
  <c r="CH86" i="12"/>
  <c r="CG86" i="12"/>
  <c r="CB86" i="12"/>
  <c r="CA86" i="12"/>
  <c r="N86" i="12" s="1"/>
  <c r="CH87" i="12"/>
  <c r="CG87" i="12"/>
  <c r="CB87" i="12"/>
  <c r="CA87" i="12"/>
  <c r="N87" i="12" s="1"/>
  <c r="CH88" i="12"/>
  <c r="CG88" i="12"/>
  <c r="CB88" i="12"/>
  <c r="CA88" i="12"/>
  <c r="N88" i="12" s="1"/>
  <c r="CH100" i="12"/>
  <c r="CG100" i="12"/>
  <c r="CB100" i="12"/>
  <c r="CA100" i="12"/>
  <c r="CH101" i="12"/>
  <c r="CG101" i="12"/>
  <c r="CB101" i="12"/>
  <c r="CA101" i="12"/>
  <c r="CH102" i="12"/>
  <c r="CG102" i="12"/>
  <c r="CB102" i="12"/>
  <c r="CA102" i="12"/>
  <c r="CH103" i="12"/>
  <c r="CG103" i="12"/>
  <c r="CB103" i="12"/>
  <c r="CA103" i="12"/>
  <c r="CH104" i="12"/>
  <c r="CG104" i="12"/>
  <c r="CB104" i="12"/>
  <c r="CA104" i="12"/>
  <c r="CH105" i="12"/>
  <c r="CG105" i="12"/>
  <c r="CB105" i="12"/>
  <c r="CA105" i="12"/>
  <c r="CH109" i="12"/>
  <c r="CG109" i="12"/>
  <c r="CB109" i="12"/>
  <c r="CA109" i="12"/>
  <c r="CH110" i="12"/>
  <c r="CG110" i="12"/>
  <c r="CB110" i="12"/>
  <c r="CA110" i="12"/>
  <c r="CH111" i="12"/>
  <c r="CG111" i="12"/>
  <c r="CB111" i="12"/>
  <c r="CA111" i="12"/>
  <c r="CH112" i="12"/>
  <c r="CG112" i="12"/>
  <c r="CB112" i="12"/>
  <c r="CA112" i="12"/>
  <c r="CH113" i="12"/>
  <c r="CG113" i="12"/>
  <c r="CB113" i="12"/>
  <c r="CA113" i="12"/>
  <c r="A202" i="13"/>
  <c r="E16" i="29" s="1"/>
  <c r="CQ13" i="13"/>
  <c r="CP13" i="13"/>
  <c r="CN13" i="13"/>
  <c r="CM13" i="13"/>
  <c r="CJ13" i="13"/>
  <c r="CH13" i="13"/>
  <c r="CG13" i="13"/>
  <c r="CE13" i="13"/>
  <c r="CD13" i="13"/>
  <c r="CA13" i="13"/>
  <c r="CL13" i="13"/>
  <c r="CC13" i="13"/>
  <c r="CK13" i="13"/>
  <c r="CB13" i="13"/>
  <c r="CQ14" i="13"/>
  <c r="CP14" i="13"/>
  <c r="CN14" i="13"/>
  <c r="CM14" i="13"/>
  <c r="CJ14" i="13"/>
  <c r="CH14" i="13"/>
  <c r="CG14" i="13"/>
  <c r="CE14" i="13"/>
  <c r="CD14" i="13"/>
  <c r="CA14" i="13"/>
  <c r="CL14" i="13"/>
  <c r="CC14" i="13"/>
  <c r="CK14" i="13"/>
  <c r="CB14" i="13"/>
  <c r="CQ15" i="13"/>
  <c r="CP15" i="13"/>
  <c r="CN15" i="13"/>
  <c r="CM15" i="13"/>
  <c r="CJ15" i="13"/>
  <c r="CH15" i="13"/>
  <c r="CG15" i="13"/>
  <c r="CE15" i="13"/>
  <c r="CD15" i="13"/>
  <c r="CA15" i="13"/>
  <c r="CL15" i="13"/>
  <c r="CC15" i="13"/>
  <c r="CK15" i="13"/>
  <c r="CB15" i="13"/>
  <c r="CQ16" i="13"/>
  <c r="CP16" i="13"/>
  <c r="CN16" i="13"/>
  <c r="CM16" i="13"/>
  <c r="CJ16" i="13"/>
  <c r="CH16" i="13"/>
  <c r="CG16" i="13"/>
  <c r="CE16" i="13"/>
  <c r="CD16" i="13"/>
  <c r="CA16" i="13"/>
  <c r="CL16" i="13"/>
  <c r="CC16" i="13"/>
  <c r="CK16" i="13"/>
  <c r="CB16" i="13"/>
  <c r="CQ17" i="13"/>
  <c r="CP17" i="13"/>
  <c r="CN17" i="13"/>
  <c r="CM17" i="13"/>
  <c r="CJ17" i="13"/>
  <c r="CH17" i="13"/>
  <c r="CG17" i="13"/>
  <c r="CE17" i="13"/>
  <c r="CD17" i="13"/>
  <c r="CA17" i="13"/>
  <c r="CL17" i="13"/>
  <c r="CC17" i="13"/>
  <c r="CK17" i="13"/>
  <c r="CB17" i="13"/>
  <c r="CQ18" i="13"/>
  <c r="CP18" i="13"/>
  <c r="CN18" i="13"/>
  <c r="CM18" i="13"/>
  <c r="CJ18" i="13"/>
  <c r="CH18" i="13"/>
  <c r="CG18" i="13"/>
  <c r="CE18" i="13"/>
  <c r="CD18" i="13"/>
  <c r="CA18" i="13"/>
  <c r="CL18" i="13"/>
  <c r="CC18" i="13"/>
  <c r="CK18" i="13"/>
  <c r="CB18" i="13"/>
  <c r="CQ19" i="13"/>
  <c r="CP19" i="13"/>
  <c r="CN19" i="13"/>
  <c r="CM19" i="13"/>
  <c r="CJ19" i="13"/>
  <c r="CH19" i="13"/>
  <c r="CG19" i="13"/>
  <c r="CE19" i="13"/>
  <c r="CD19" i="13"/>
  <c r="CA19" i="13"/>
  <c r="CL19" i="13"/>
  <c r="CC19" i="13"/>
  <c r="CK19" i="13"/>
  <c r="CB19" i="13"/>
  <c r="CQ20" i="13"/>
  <c r="CP20" i="13"/>
  <c r="CN20" i="13"/>
  <c r="CM20" i="13"/>
  <c r="CJ20" i="13"/>
  <c r="CH20" i="13"/>
  <c r="CG20" i="13"/>
  <c r="CE20" i="13"/>
  <c r="CD20" i="13"/>
  <c r="CA20" i="13"/>
  <c r="CL20" i="13"/>
  <c r="CC20" i="13"/>
  <c r="CK20" i="13"/>
  <c r="CB20" i="13"/>
  <c r="CQ21" i="13"/>
  <c r="CP21" i="13"/>
  <c r="CN21" i="13"/>
  <c r="CM21" i="13"/>
  <c r="CJ21" i="13"/>
  <c r="CH21" i="13"/>
  <c r="CG21" i="13"/>
  <c r="CE21" i="13"/>
  <c r="CD21" i="13"/>
  <c r="CA21" i="13"/>
  <c r="CL21" i="13"/>
  <c r="CC21" i="13"/>
  <c r="CK21" i="13"/>
  <c r="CB21" i="13"/>
  <c r="CQ22" i="13"/>
  <c r="CP22" i="13"/>
  <c r="CN22" i="13"/>
  <c r="CM22" i="13"/>
  <c r="CJ22" i="13"/>
  <c r="CH22" i="13"/>
  <c r="CG22" i="13"/>
  <c r="CE22" i="13"/>
  <c r="CD22" i="13"/>
  <c r="CA22" i="13"/>
  <c r="CL22" i="13"/>
  <c r="CC22" i="13"/>
  <c r="CK22" i="13"/>
  <c r="CB22" i="13"/>
  <c r="CQ23" i="13"/>
  <c r="CP23" i="13"/>
  <c r="CN23" i="13"/>
  <c r="CM23" i="13"/>
  <c r="CJ23" i="13"/>
  <c r="CH23" i="13"/>
  <c r="CG23" i="13"/>
  <c r="CE23" i="13"/>
  <c r="CD23" i="13"/>
  <c r="CA23" i="13"/>
  <c r="CL23" i="13"/>
  <c r="CC23" i="13"/>
  <c r="CK23" i="13"/>
  <c r="CB23" i="13"/>
  <c r="CQ24" i="13"/>
  <c r="CP24" i="13"/>
  <c r="CN24" i="13"/>
  <c r="CM24" i="13"/>
  <c r="CJ24" i="13"/>
  <c r="CH24" i="13"/>
  <c r="CG24" i="13"/>
  <c r="CE24" i="13"/>
  <c r="CD24" i="13"/>
  <c r="CA24" i="13"/>
  <c r="CL24" i="13"/>
  <c r="CC24" i="13"/>
  <c r="CK24" i="13"/>
  <c r="CB24" i="13"/>
  <c r="CQ25" i="13"/>
  <c r="CP25" i="13"/>
  <c r="CN25" i="13"/>
  <c r="CM25" i="13"/>
  <c r="CJ25" i="13"/>
  <c r="CH25" i="13"/>
  <c r="CG25" i="13"/>
  <c r="CE25" i="13"/>
  <c r="CD25" i="13"/>
  <c r="CA25" i="13"/>
  <c r="CL25" i="13"/>
  <c r="CC25" i="13"/>
  <c r="CK25" i="13"/>
  <c r="CB25" i="13"/>
  <c r="CQ26" i="13"/>
  <c r="CP26" i="13"/>
  <c r="CN26" i="13"/>
  <c r="CM26" i="13"/>
  <c r="CJ26" i="13"/>
  <c r="CH26" i="13"/>
  <c r="CG26" i="13"/>
  <c r="CE26" i="13"/>
  <c r="CD26" i="13"/>
  <c r="CA26" i="13"/>
  <c r="CL26" i="13"/>
  <c r="CC26" i="13"/>
  <c r="CK26" i="13"/>
  <c r="CB26" i="13"/>
  <c r="CQ27" i="13"/>
  <c r="CP27" i="13"/>
  <c r="CN27" i="13"/>
  <c r="CM27" i="13"/>
  <c r="CJ27" i="13"/>
  <c r="CH27" i="13"/>
  <c r="CG27" i="13"/>
  <c r="CE27" i="13"/>
  <c r="CD27" i="13"/>
  <c r="CA27" i="13"/>
  <c r="CL27" i="13"/>
  <c r="CC27" i="13"/>
  <c r="CK27" i="13"/>
  <c r="CB27" i="13"/>
  <c r="CQ28" i="13"/>
  <c r="CP28" i="13"/>
  <c r="CN28" i="13"/>
  <c r="CM28" i="13"/>
  <c r="CJ28" i="13"/>
  <c r="CH28" i="13"/>
  <c r="CG28" i="13"/>
  <c r="CE28" i="13"/>
  <c r="CD28" i="13"/>
  <c r="CA28" i="13"/>
  <c r="CL28" i="13"/>
  <c r="CC28" i="13"/>
  <c r="CK28" i="13"/>
  <c r="CB28" i="13"/>
  <c r="CQ29" i="13"/>
  <c r="CP29" i="13"/>
  <c r="CN29" i="13"/>
  <c r="CM29" i="13"/>
  <c r="CJ29" i="13"/>
  <c r="CH29" i="13"/>
  <c r="CG29" i="13"/>
  <c r="CE29" i="13"/>
  <c r="CD29" i="13"/>
  <c r="CA29" i="13"/>
  <c r="CL29" i="13"/>
  <c r="CC29" i="13"/>
  <c r="CK29" i="13"/>
  <c r="CB29" i="13"/>
  <c r="CQ30" i="13"/>
  <c r="CP30" i="13"/>
  <c r="CN30" i="13"/>
  <c r="CM30" i="13"/>
  <c r="CJ30" i="13"/>
  <c r="CH30" i="13"/>
  <c r="CG30" i="13"/>
  <c r="CE30" i="13"/>
  <c r="CD30" i="13"/>
  <c r="CA30" i="13"/>
  <c r="CL30" i="13"/>
  <c r="CC30" i="13"/>
  <c r="CK30" i="13"/>
  <c r="CB30" i="13"/>
  <c r="CQ31" i="13"/>
  <c r="CP31" i="13"/>
  <c r="CN31" i="13"/>
  <c r="CM31" i="13"/>
  <c r="CJ31" i="13"/>
  <c r="CH31" i="13"/>
  <c r="CG31" i="13"/>
  <c r="CE31" i="13"/>
  <c r="CD31" i="13"/>
  <c r="CA31" i="13"/>
  <c r="CL31" i="13"/>
  <c r="CC31" i="13"/>
  <c r="CK31" i="13"/>
  <c r="CB31" i="13"/>
  <c r="CQ32" i="13"/>
  <c r="CP32" i="13"/>
  <c r="CN32" i="13"/>
  <c r="CM32" i="13"/>
  <c r="CJ32" i="13"/>
  <c r="CH32" i="13"/>
  <c r="CG32" i="13"/>
  <c r="CE32" i="13"/>
  <c r="CD32" i="13"/>
  <c r="CA32" i="13"/>
  <c r="CL32" i="13"/>
  <c r="CC32" i="13"/>
  <c r="CK32" i="13"/>
  <c r="CB32" i="13"/>
  <c r="CQ33" i="13"/>
  <c r="CP33" i="13"/>
  <c r="CN33" i="13"/>
  <c r="CM33" i="13"/>
  <c r="CJ33" i="13"/>
  <c r="CH33" i="13"/>
  <c r="CG33" i="13"/>
  <c r="CE33" i="13"/>
  <c r="CD33" i="13"/>
  <c r="CA33" i="13"/>
  <c r="CL33" i="13"/>
  <c r="CC33" i="13"/>
  <c r="CK33" i="13"/>
  <c r="CB33" i="13"/>
  <c r="CQ34" i="13"/>
  <c r="CP34" i="13"/>
  <c r="CN34" i="13"/>
  <c r="CM34" i="13"/>
  <c r="CJ34" i="13"/>
  <c r="CH34" i="13"/>
  <c r="CG34" i="13"/>
  <c r="CE34" i="13"/>
  <c r="CD34" i="13"/>
  <c r="CA34" i="13"/>
  <c r="CL34" i="13"/>
  <c r="CC34" i="13"/>
  <c r="CK34" i="13"/>
  <c r="CB34" i="13"/>
  <c r="CQ35" i="13"/>
  <c r="CP35" i="13"/>
  <c r="CN35" i="13"/>
  <c r="CM35" i="13"/>
  <c r="CJ35" i="13"/>
  <c r="CH35" i="13"/>
  <c r="CG35" i="13"/>
  <c r="CE35" i="13"/>
  <c r="CD35" i="13"/>
  <c r="CA35" i="13"/>
  <c r="CL35" i="13"/>
  <c r="CC35" i="13"/>
  <c r="CK35" i="13"/>
  <c r="CB35" i="13"/>
  <c r="CQ36" i="13"/>
  <c r="CP36" i="13"/>
  <c r="CN36" i="13"/>
  <c r="CM36" i="13"/>
  <c r="CJ36" i="13"/>
  <c r="CH36" i="13"/>
  <c r="CG36" i="13"/>
  <c r="CE36" i="13"/>
  <c r="CD36" i="13"/>
  <c r="CA36" i="13"/>
  <c r="CL36" i="13"/>
  <c r="CC36" i="13"/>
  <c r="CK36" i="13"/>
  <c r="CB36" i="13"/>
  <c r="CQ37" i="13"/>
  <c r="CP37" i="13"/>
  <c r="CN37" i="13"/>
  <c r="CM37" i="13"/>
  <c r="CJ37" i="13"/>
  <c r="CH37" i="13"/>
  <c r="CG37" i="13"/>
  <c r="CE37" i="13"/>
  <c r="CD37" i="13"/>
  <c r="CA37" i="13"/>
  <c r="CL37" i="13"/>
  <c r="CC37" i="13"/>
  <c r="CK37" i="13"/>
  <c r="CB37" i="13"/>
  <c r="CQ38" i="13"/>
  <c r="CP38" i="13"/>
  <c r="CN38" i="13"/>
  <c r="CM38" i="13"/>
  <c r="CJ38" i="13"/>
  <c r="CH38" i="13"/>
  <c r="CG38" i="13"/>
  <c r="CE38" i="13"/>
  <c r="CD38" i="13"/>
  <c r="CA38" i="13"/>
  <c r="CL38" i="13"/>
  <c r="CC38" i="13"/>
  <c r="CK38" i="13"/>
  <c r="CB38" i="13"/>
  <c r="CQ39" i="13"/>
  <c r="CP39" i="13"/>
  <c r="CN39" i="13"/>
  <c r="CM39" i="13"/>
  <c r="CJ39" i="13"/>
  <c r="CH39" i="13"/>
  <c r="CG39" i="13"/>
  <c r="CE39" i="13"/>
  <c r="CD39" i="13"/>
  <c r="CA39" i="13"/>
  <c r="CL39" i="13"/>
  <c r="CC39" i="13"/>
  <c r="CK39" i="13"/>
  <c r="CB39" i="13"/>
  <c r="CQ40" i="13"/>
  <c r="CP40" i="13"/>
  <c r="CN40" i="13"/>
  <c r="CM40" i="13"/>
  <c r="CJ40" i="13"/>
  <c r="CH40" i="13"/>
  <c r="CG40" i="13"/>
  <c r="CE40" i="13"/>
  <c r="CD40" i="13"/>
  <c r="CA40" i="13"/>
  <c r="CL40" i="13"/>
  <c r="CC40" i="13"/>
  <c r="CK40" i="13"/>
  <c r="CB40" i="13"/>
  <c r="CQ41" i="13"/>
  <c r="CP41" i="13"/>
  <c r="CN41" i="13"/>
  <c r="CM41" i="13"/>
  <c r="CJ41" i="13"/>
  <c r="CH41" i="13"/>
  <c r="CG41" i="13"/>
  <c r="CE41" i="13"/>
  <c r="CD41" i="13"/>
  <c r="CA41" i="13"/>
  <c r="CL41" i="13"/>
  <c r="CC41" i="13"/>
  <c r="CK41" i="13"/>
  <c r="CB41" i="13"/>
  <c r="CQ42" i="13"/>
  <c r="CP42" i="13"/>
  <c r="CN42" i="13"/>
  <c r="CM42" i="13"/>
  <c r="CJ42" i="13"/>
  <c r="CH42" i="13"/>
  <c r="CG42" i="13"/>
  <c r="CE42" i="13"/>
  <c r="CD42" i="13"/>
  <c r="CA42" i="13"/>
  <c r="CL42" i="13"/>
  <c r="CC42" i="13"/>
  <c r="CK42" i="13"/>
  <c r="CB42" i="13"/>
  <c r="CQ43" i="13"/>
  <c r="CP43" i="13"/>
  <c r="CN43" i="13"/>
  <c r="CM43" i="13"/>
  <c r="CJ43" i="13"/>
  <c r="CH43" i="13"/>
  <c r="CG43" i="13"/>
  <c r="CE43" i="13"/>
  <c r="CD43" i="13"/>
  <c r="CA43" i="13"/>
  <c r="CL43" i="13"/>
  <c r="CC43" i="13"/>
  <c r="CK43" i="13"/>
  <c r="CB43" i="13"/>
  <c r="CQ44" i="13"/>
  <c r="CP44" i="13"/>
  <c r="CN44" i="13"/>
  <c r="CM44" i="13"/>
  <c r="CJ44" i="13"/>
  <c r="CH44" i="13"/>
  <c r="CG44" i="13"/>
  <c r="CE44" i="13"/>
  <c r="CD44" i="13"/>
  <c r="CA44" i="13"/>
  <c r="CL44" i="13"/>
  <c r="CC44" i="13"/>
  <c r="CK44" i="13"/>
  <c r="CB44" i="13"/>
  <c r="CQ45" i="13"/>
  <c r="CP45" i="13"/>
  <c r="CN45" i="13"/>
  <c r="CM45" i="13"/>
  <c r="CJ45" i="13"/>
  <c r="CH45" i="13"/>
  <c r="CG45" i="13"/>
  <c r="CE45" i="13"/>
  <c r="CD45" i="13"/>
  <c r="CA45" i="13"/>
  <c r="CL45" i="13"/>
  <c r="CC45" i="13"/>
  <c r="CK45" i="13"/>
  <c r="CB45" i="13"/>
  <c r="CQ46" i="13"/>
  <c r="CP46" i="13"/>
  <c r="CN46" i="13"/>
  <c r="CM46" i="13"/>
  <c r="CJ46" i="13"/>
  <c r="CH46" i="13"/>
  <c r="CG46" i="13"/>
  <c r="CE46" i="13"/>
  <c r="CD46" i="13"/>
  <c r="CA46" i="13"/>
  <c r="CL46" i="13"/>
  <c r="CC46" i="13"/>
  <c r="CK46" i="13"/>
  <c r="CB46" i="13"/>
  <c r="CQ47" i="13"/>
  <c r="CP47" i="13"/>
  <c r="CN47" i="13"/>
  <c r="CM47" i="13"/>
  <c r="CJ47" i="13"/>
  <c r="CH47" i="13"/>
  <c r="CG47" i="13"/>
  <c r="CE47" i="13"/>
  <c r="CD47" i="13"/>
  <c r="CA47" i="13"/>
  <c r="CL47" i="13"/>
  <c r="CC47" i="13"/>
  <c r="CK47" i="13"/>
  <c r="CB47" i="13"/>
  <c r="CQ48" i="13"/>
  <c r="CP48" i="13"/>
  <c r="CN48" i="13"/>
  <c r="CM48" i="13"/>
  <c r="CJ48" i="13"/>
  <c r="CH48" i="13"/>
  <c r="CG48" i="13"/>
  <c r="CE48" i="13"/>
  <c r="CD48" i="13"/>
  <c r="CA48" i="13"/>
  <c r="CL48" i="13"/>
  <c r="CC48" i="13"/>
  <c r="CK48" i="13"/>
  <c r="CB48" i="13"/>
  <c r="CQ49" i="13"/>
  <c r="CP49" i="13"/>
  <c r="CN49" i="13"/>
  <c r="CM49" i="13"/>
  <c r="CJ49" i="13"/>
  <c r="CH49" i="13"/>
  <c r="CG49" i="13"/>
  <c r="CE49" i="13"/>
  <c r="CD49" i="13"/>
  <c r="CA49" i="13"/>
  <c r="CL49" i="13"/>
  <c r="CC49" i="13"/>
  <c r="CK49" i="13"/>
  <c r="CB49" i="13"/>
  <c r="CQ50" i="13"/>
  <c r="CP50" i="13"/>
  <c r="CN50" i="13"/>
  <c r="CM50" i="13"/>
  <c r="CJ50" i="13"/>
  <c r="CH50" i="13"/>
  <c r="CG50" i="13"/>
  <c r="CE50" i="13"/>
  <c r="CD50" i="13"/>
  <c r="CA50" i="13"/>
  <c r="CL50" i="13"/>
  <c r="CC50" i="13"/>
  <c r="CK50" i="13"/>
  <c r="CB50" i="13"/>
  <c r="CQ51" i="13"/>
  <c r="CP51" i="13"/>
  <c r="CN51" i="13"/>
  <c r="CM51" i="13"/>
  <c r="CJ51" i="13"/>
  <c r="CH51" i="13"/>
  <c r="CG51" i="13"/>
  <c r="CE51" i="13"/>
  <c r="CD51" i="13"/>
  <c r="CA51" i="13"/>
  <c r="CL51" i="13"/>
  <c r="CC51" i="13"/>
  <c r="CK51" i="13"/>
  <c r="CB51" i="13"/>
  <c r="CQ52" i="13"/>
  <c r="CP52" i="13"/>
  <c r="CN52" i="13"/>
  <c r="CM52" i="13"/>
  <c r="CJ52" i="13"/>
  <c r="CH52" i="13"/>
  <c r="CG52" i="13"/>
  <c r="CE52" i="13"/>
  <c r="CD52" i="13"/>
  <c r="CA52" i="13"/>
  <c r="CL52" i="13"/>
  <c r="CC52" i="13"/>
  <c r="CK52" i="13"/>
  <c r="CB52" i="13"/>
  <c r="CQ53" i="13"/>
  <c r="CP53" i="13"/>
  <c r="CN53" i="13"/>
  <c r="CM53" i="13"/>
  <c r="CJ53" i="13"/>
  <c r="CH53" i="13"/>
  <c r="CG53" i="13"/>
  <c r="CE53" i="13"/>
  <c r="CD53" i="13"/>
  <c r="CA53" i="13"/>
  <c r="CL53" i="13"/>
  <c r="CC53" i="13"/>
  <c r="CK53" i="13"/>
  <c r="CB53" i="13"/>
  <c r="CQ54" i="13"/>
  <c r="CP54" i="13"/>
  <c r="CN54" i="13"/>
  <c r="CM54" i="13"/>
  <c r="CJ54" i="13"/>
  <c r="CH54" i="13"/>
  <c r="CG54" i="13"/>
  <c r="CE54" i="13"/>
  <c r="CD54" i="13"/>
  <c r="CA54" i="13"/>
  <c r="CL54" i="13"/>
  <c r="CC54" i="13"/>
  <c r="CK54" i="13"/>
  <c r="CB54" i="13"/>
  <c r="CQ55" i="13"/>
  <c r="CP55" i="13"/>
  <c r="CN55" i="13"/>
  <c r="CM55" i="13"/>
  <c r="CJ55" i="13"/>
  <c r="CH55" i="13"/>
  <c r="CG55" i="13"/>
  <c r="CE55" i="13"/>
  <c r="CD55" i="13"/>
  <c r="CA55" i="13"/>
  <c r="CL55" i="13"/>
  <c r="CC55" i="13"/>
  <c r="CK55" i="13"/>
  <c r="CB55" i="13"/>
  <c r="CQ56" i="13"/>
  <c r="CP56" i="13"/>
  <c r="CN56" i="13"/>
  <c r="CM56" i="13"/>
  <c r="CJ56" i="13"/>
  <c r="CH56" i="13"/>
  <c r="CG56" i="13"/>
  <c r="CE56" i="13"/>
  <c r="CD56" i="13"/>
  <c r="CA56" i="13"/>
  <c r="CL56" i="13"/>
  <c r="CC56" i="13"/>
  <c r="CK56" i="13"/>
  <c r="CB56" i="13"/>
  <c r="CQ57" i="13"/>
  <c r="CP57" i="13"/>
  <c r="CN57" i="13"/>
  <c r="CM57" i="13"/>
  <c r="CJ57" i="13"/>
  <c r="CH57" i="13"/>
  <c r="CG57" i="13"/>
  <c r="CE57" i="13"/>
  <c r="CD57" i="13"/>
  <c r="CA57" i="13"/>
  <c r="CL57" i="13"/>
  <c r="CC57" i="13"/>
  <c r="CK57" i="13"/>
  <c r="CB57" i="13"/>
  <c r="CQ58" i="13"/>
  <c r="CP58" i="13"/>
  <c r="CN58" i="13"/>
  <c r="CM58" i="13"/>
  <c r="CJ58" i="13"/>
  <c r="CH58" i="13"/>
  <c r="CG58" i="13"/>
  <c r="CE58" i="13"/>
  <c r="CD58" i="13"/>
  <c r="CA58" i="13"/>
  <c r="CL58" i="13"/>
  <c r="CC58" i="13"/>
  <c r="CK58" i="13"/>
  <c r="CB58" i="13"/>
  <c r="CQ59" i="13"/>
  <c r="CP59" i="13"/>
  <c r="CN59" i="13"/>
  <c r="CM59" i="13"/>
  <c r="CJ59" i="13"/>
  <c r="CH59" i="13"/>
  <c r="CG59" i="13"/>
  <c r="CE59" i="13"/>
  <c r="CD59" i="13"/>
  <c r="CA59" i="13"/>
  <c r="CL59" i="13"/>
  <c r="CC59" i="13"/>
  <c r="CK59" i="13"/>
  <c r="CB59" i="13"/>
  <c r="CQ60" i="13"/>
  <c r="CP60" i="13"/>
  <c r="CN60" i="13"/>
  <c r="CM60" i="13"/>
  <c r="CJ60" i="13"/>
  <c r="CH60" i="13"/>
  <c r="CG60" i="13"/>
  <c r="CE60" i="13"/>
  <c r="CD60" i="13"/>
  <c r="CA60" i="13"/>
  <c r="CL60" i="13"/>
  <c r="CC60" i="13"/>
  <c r="CK60" i="13"/>
  <c r="CB60" i="13"/>
  <c r="CQ61" i="13"/>
  <c r="CP61" i="13"/>
  <c r="CN61" i="13"/>
  <c r="CM61" i="13"/>
  <c r="CJ61" i="13"/>
  <c r="CH61" i="13"/>
  <c r="CG61" i="13"/>
  <c r="CE61" i="13"/>
  <c r="CD61" i="13"/>
  <c r="CA61" i="13"/>
  <c r="CL61" i="13"/>
  <c r="CC61" i="13"/>
  <c r="CK61" i="13"/>
  <c r="CB61" i="13"/>
  <c r="CQ62" i="13"/>
  <c r="CP62" i="13"/>
  <c r="CN62" i="13"/>
  <c r="CM62" i="13"/>
  <c r="CJ62" i="13"/>
  <c r="CH62" i="13"/>
  <c r="CG62" i="13"/>
  <c r="CE62" i="13"/>
  <c r="CD62" i="13"/>
  <c r="CA62" i="13"/>
  <c r="CL62" i="13"/>
  <c r="CC62" i="13"/>
  <c r="CK62" i="13"/>
  <c r="CB62" i="13"/>
  <c r="CQ63" i="13"/>
  <c r="CP63" i="13"/>
  <c r="CN63" i="13"/>
  <c r="CM63" i="13"/>
  <c r="CJ63" i="13"/>
  <c r="CH63" i="13"/>
  <c r="CG63" i="13"/>
  <c r="CE63" i="13"/>
  <c r="CD63" i="13"/>
  <c r="CA63" i="13"/>
  <c r="CL63" i="13"/>
  <c r="CC63" i="13"/>
  <c r="CK63" i="13"/>
  <c r="CB63" i="13"/>
  <c r="CQ64" i="13"/>
  <c r="CP64" i="13"/>
  <c r="CN64" i="13"/>
  <c r="CM64" i="13"/>
  <c r="CJ64" i="13"/>
  <c r="CH64" i="13"/>
  <c r="CG64" i="13"/>
  <c r="CE64" i="13"/>
  <c r="CD64" i="13"/>
  <c r="CA64" i="13"/>
  <c r="CL64" i="13"/>
  <c r="CC64" i="13"/>
  <c r="CK64" i="13"/>
  <c r="CB64" i="13"/>
  <c r="CQ65" i="13"/>
  <c r="CP65" i="13"/>
  <c r="CN65" i="13"/>
  <c r="CM65" i="13"/>
  <c r="CJ65" i="13"/>
  <c r="CH65" i="13"/>
  <c r="CG65" i="13"/>
  <c r="CE65" i="13"/>
  <c r="CD65" i="13"/>
  <c r="CA65" i="13"/>
  <c r="CL65" i="13"/>
  <c r="CC65" i="13"/>
  <c r="CK65" i="13"/>
  <c r="CB65" i="13"/>
  <c r="CQ66" i="13"/>
  <c r="CP66" i="13"/>
  <c r="CN66" i="13"/>
  <c r="CM66" i="13"/>
  <c r="CJ66" i="13"/>
  <c r="CH66" i="13"/>
  <c r="CG66" i="13"/>
  <c r="CE66" i="13"/>
  <c r="CD66" i="13"/>
  <c r="CA66" i="13"/>
  <c r="CL66" i="13"/>
  <c r="CC66" i="13"/>
  <c r="CK66" i="13"/>
  <c r="CB66" i="13"/>
  <c r="CQ67" i="13"/>
  <c r="CP67" i="13"/>
  <c r="CN67" i="13"/>
  <c r="CM67" i="13"/>
  <c r="CJ67" i="13"/>
  <c r="CH67" i="13"/>
  <c r="CG67" i="13"/>
  <c r="CE67" i="13"/>
  <c r="CD67" i="13"/>
  <c r="CA67" i="13"/>
  <c r="CL67" i="13"/>
  <c r="CC67" i="13"/>
  <c r="CK67" i="13"/>
  <c r="CB67" i="13"/>
  <c r="CQ68" i="13"/>
  <c r="CP68" i="13"/>
  <c r="CN68" i="13"/>
  <c r="CM68" i="13"/>
  <c r="CJ68" i="13"/>
  <c r="CH68" i="13"/>
  <c r="CG68" i="13"/>
  <c r="CE68" i="13"/>
  <c r="CD68" i="13"/>
  <c r="CA68" i="13"/>
  <c r="CL68" i="13"/>
  <c r="CC68" i="13"/>
  <c r="CK68" i="13"/>
  <c r="CB68" i="13"/>
  <c r="CQ69" i="13"/>
  <c r="CP69" i="13"/>
  <c r="CN69" i="13"/>
  <c r="CM69" i="13"/>
  <c r="CJ69" i="13"/>
  <c r="CH69" i="13"/>
  <c r="CG69" i="13"/>
  <c r="CE69" i="13"/>
  <c r="CD69" i="13"/>
  <c r="CA69" i="13"/>
  <c r="CL69" i="13"/>
  <c r="CC69" i="13"/>
  <c r="CK69" i="13"/>
  <c r="CB69" i="13"/>
  <c r="CQ70" i="13"/>
  <c r="CP70" i="13"/>
  <c r="CN70" i="13"/>
  <c r="CM70" i="13"/>
  <c r="CJ70" i="13"/>
  <c r="CH70" i="13"/>
  <c r="CG70" i="13"/>
  <c r="CE70" i="13"/>
  <c r="CD70" i="13"/>
  <c r="CA70" i="13"/>
  <c r="CL70" i="13"/>
  <c r="CC70" i="13"/>
  <c r="CK70" i="13"/>
  <c r="CB70" i="13"/>
  <c r="CQ71" i="13"/>
  <c r="CP71" i="13"/>
  <c r="CN71" i="13"/>
  <c r="CM71" i="13"/>
  <c r="CJ71" i="13"/>
  <c r="CH71" i="13"/>
  <c r="CG71" i="13"/>
  <c r="CE71" i="13"/>
  <c r="CD71" i="13"/>
  <c r="CA71" i="13"/>
  <c r="CL71" i="13"/>
  <c r="CC71" i="13"/>
  <c r="CK71" i="13"/>
  <c r="CB71" i="13"/>
  <c r="CQ72" i="13"/>
  <c r="CP72" i="13"/>
  <c r="CN72" i="13"/>
  <c r="CM72" i="13"/>
  <c r="CJ72" i="13"/>
  <c r="CH72" i="13"/>
  <c r="CG72" i="13"/>
  <c r="CE72" i="13"/>
  <c r="CD72" i="13"/>
  <c r="CA72" i="13"/>
  <c r="CL72" i="13"/>
  <c r="CC72" i="13"/>
  <c r="CK72" i="13"/>
  <c r="CB72" i="13"/>
  <c r="CQ73" i="13"/>
  <c r="CP73" i="13"/>
  <c r="CN73" i="13"/>
  <c r="CM73" i="13"/>
  <c r="CJ73" i="13"/>
  <c r="CH73" i="13"/>
  <c r="CG73" i="13"/>
  <c r="CE73" i="13"/>
  <c r="CD73" i="13"/>
  <c r="CA73" i="13"/>
  <c r="CL73" i="13"/>
  <c r="CC73" i="13"/>
  <c r="CK73" i="13"/>
  <c r="CB73" i="13"/>
  <c r="CQ74" i="13"/>
  <c r="CP74" i="13"/>
  <c r="CN74" i="13"/>
  <c r="CM74" i="13"/>
  <c r="CJ74" i="13"/>
  <c r="CH74" i="13"/>
  <c r="CG74" i="13"/>
  <c r="CE74" i="13"/>
  <c r="CD74" i="13"/>
  <c r="CA74" i="13"/>
  <c r="CK74" i="13"/>
  <c r="CB74" i="13"/>
  <c r="CQ75" i="13"/>
  <c r="CP75" i="13"/>
  <c r="CN75" i="13"/>
  <c r="CM75" i="13"/>
  <c r="CJ75" i="13"/>
  <c r="CH75" i="13"/>
  <c r="CG75" i="13"/>
  <c r="CE75" i="13"/>
  <c r="CD75" i="13"/>
  <c r="CA75" i="13"/>
  <c r="CK75" i="13"/>
  <c r="CB75" i="13"/>
  <c r="CQ76" i="13"/>
  <c r="CP76" i="13"/>
  <c r="CN76" i="13"/>
  <c r="CM76" i="13"/>
  <c r="CJ76" i="13"/>
  <c r="CH76" i="13"/>
  <c r="CG76" i="13"/>
  <c r="CE76" i="13"/>
  <c r="CD76" i="13"/>
  <c r="CA76" i="13"/>
  <c r="CK76" i="13"/>
  <c r="CB76" i="13"/>
  <c r="CQ77" i="13"/>
  <c r="CP77" i="13"/>
  <c r="CN77" i="13"/>
  <c r="CM77" i="13"/>
  <c r="CJ77" i="13"/>
  <c r="CH77" i="13"/>
  <c r="CG77" i="13"/>
  <c r="CE77" i="13"/>
  <c r="CD77" i="13"/>
  <c r="CA77" i="13"/>
  <c r="CK77" i="13"/>
  <c r="CB77" i="13"/>
  <c r="CQ78" i="13"/>
  <c r="CP78" i="13"/>
  <c r="CN78" i="13"/>
  <c r="CM78" i="13"/>
  <c r="CJ78" i="13"/>
  <c r="CH78" i="13"/>
  <c r="CG78" i="13"/>
  <c r="CE78" i="13"/>
  <c r="CD78" i="13"/>
  <c r="CA78" i="13"/>
  <c r="CK78" i="13"/>
  <c r="CB78" i="13"/>
  <c r="CQ79" i="13"/>
  <c r="CP79" i="13"/>
  <c r="CN79" i="13"/>
  <c r="CM79" i="13"/>
  <c r="CJ79" i="13"/>
  <c r="CH79" i="13"/>
  <c r="CG79" i="13"/>
  <c r="CE79" i="13"/>
  <c r="CD79" i="13"/>
  <c r="CA79" i="13"/>
  <c r="CL79" i="13"/>
  <c r="CC79" i="13"/>
  <c r="CK79" i="13"/>
  <c r="CB79" i="13"/>
  <c r="CQ80" i="13"/>
  <c r="CP80" i="13"/>
  <c r="CN80" i="13"/>
  <c r="CM80" i="13"/>
  <c r="CJ80" i="13"/>
  <c r="CH80" i="13"/>
  <c r="CG80" i="13"/>
  <c r="CE80" i="13"/>
  <c r="CD80" i="13"/>
  <c r="CA80" i="13"/>
  <c r="CL80" i="13"/>
  <c r="CC80" i="13"/>
  <c r="CK80" i="13"/>
  <c r="CB80" i="13"/>
  <c r="CQ81" i="13"/>
  <c r="CP81" i="13"/>
  <c r="CN81" i="13"/>
  <c r="CM81" i="13"/>
  <c r="CJ81" i="13"/>
  <c r="CH81" i="13"/>
  <c r="CG81" i="13"/>
  <c r="CE81" i="13"/>
  <c r="CD81" i="13"/>
  <c r="CA81" i="13"/>
  <c r="CL81" i="13"/>
  <c r="CC81" i="13"/>
  <c r="CK81" i="13"/>
  <c r="CB81" i="13"/>
  <c r="CQ82" i="13"/>
  <c r="CP82" i="13"/>
  <c r="CN82" i="13"/>
  <c r="CM82" i="13"/>
  <c r="CJ82" i="13"/>
  <c r="CH82" i="13"/>
  <c r="CG82" i="13"/>
  <c r="CE82" i="13"/>
  <c r="CD82" i="13"/>
  <c r="CA82" i="13"/>
  <c r="CL82" i="13"/>
  <c r="CC82" i="13"/>
  <c r="CK82" i="13"/>
  <c r="CB82" i="13"/>
  <c r="CQ83" i="13"/>
  <c r="CP83" i="13"/>
  <c r="CN83" i="13"/>
  <c r="CM83" i="13"/>
  <c r="CJ83" i="13"/>
  <c r="CH83" i="13"/>
  <c r="CG83" i="13"/>
  <c r="CE83" i="13"/>
  <c r="CD83" i="13"/>
  <c r="CA83" i="13"/>
  <c r="CL83" i="13"/>
  <c r="CC83" i="13"/>
  <c r="CK83" i="13"/>
  <c r="CB83" i="13"/>
  <c r="CQ84" i="13"/>
  <c r="CP84" i="13"/>
  <c r="CN84" i="13"/>
  <c r="CM84" i="13"/>
  <c r="CJ84" i="13"/>
  <c r="CH84" i="13"/>
  <c r="CG84" i="13"/>
  <c r="CE84" i="13"/>
  <c r="CD84" i="13"/>
  <c r="CA84" i="13"/>
  <c r="CL84" i="13"/>
  <c r="CC84" i="13"/>
  <c r="CK84" i="13"/>
  <c r="CB84" i="13"/>
  <c r="CQ85" i="13"/>
  <c r="CP85" i="13"/>
  <c r="CN85" i="13"/>
  <c r="CM85" i="13"/>
  <c r="CJ85" i="13"/>
  <c r="CH85" i="13"/>
  <c r="CG85" i="13"/>
  <c r="CE85" i="13"/>
  <c r="CD85" i="13"/>
  <c r="CA85" i="13"/>
  <c r="CL85" i="13"/>
  <c r="CC85" i="13"/>
  <c r="CK85" i="13"/>
  <c r="CB85" i="13"/>
  <c r="CQ86" i="13"/>
  <c r="CP86" i="13"/>
  <c r="CN86" i="13"/>
  <c r="CM86" i="13"/>
  <c r="CJ86" i="13"/>
  <c r="CH86" i="13"/>
  <c r="CG86" i="13"/>
  <c r="CE86" i="13"/>
  <c r="CD86" i="13"/>
  <c r="CA86" i="13"/>
  <c r="CL86" i="13"/>
  <c r="CC86" i="13"/>
  <c r="CK86" i="13"/>
  <c r="CB86" i="13"/>
  <c r="CQ87" i="13"/>
  <c r="CP87" i="13"/>
  <c r="CN87" i="13"/>
  <c r="CM87" i="13"/>
  <c r="CJ87" i="13"/>
  <c r="CH87" i="13"/>
  <c r="CG87" i="13"/>
  <c r="CE87" i="13"/>
  <c r="CD87" i="13"/>
  <c r="CA87" i="13"/>
  <c r="CL87" i="13"/>
  <c r="CC87" i="13"/>
  <c r="CK87" i="13"/>
  <c r="CB87" i="13"/>
  <c r="CQ88" i="13"/>
  <c r="CP88" i="13"/>
  <c r="CN88" i="13"/>
  <c r="CM88" i="13"/>
  <c r="CJ88" i="13"/>
  <c r="CH88" i="13"/>
  <c r="CG88" i="13"/>
  <c r="CE88" i="13"/>
  <c r="CD88" i="13"/>
  <c r="CA88" i="13"/>
  <c r="CL88" i="13"/>
  <c r="CC88" i="13"/>
  <c r="CK88" i="13"/>
  <c r="CB88" i="13"/>
  <c r="CQ89" i="13"/>
  <c r="CP89" i="13"/>
  <c r="CN89" i="13"/>
  <c r="CM89" i="13"/>
  <c r="CJ89" i="13"/>
  <c r="CH89" i="13"/>
  <c r="CG89" i="13"/>
  <c r="CE89" i="13"/>
  <c r="CD89" i="13"/>
  <c r="CA89" i="13"/>
  <c r="CL89" i="13"/>
  <c r="CC89" i="13"/>
  <c r="CK89" i="13"/>
  <c r="CB89" i="13"/>
  <c r="CO94" i="13"/>
  <c r="CN94" i="13"/>
  <c r="CM94" i="13"/>
  <c r="CL94" i="13"/>
  <c r="CF94" i="13"/>
  <c r="CE94" i="13"/>
  <c r="CD94" i="13"/>
  <c r="CC94" i="13"/>
  <c r="CK94" i="13"/>
  <c r="CB94" i="13"/>
  <c r="CJ94" i="13"/>
  <c r="CA94" i="13"/>
  <c r="AT94" i="13" s="1"/>
  <c r="CO95" i="13"/>
  <c r="CN95" i="13"/>
  <c r="CM95" i="13"/>
  <c r="CL95" i="13"/>
  <c r="CF95" i="13"/>
  <c r="CE95" i="13"/>
  <c r="CD95" i="13"/>
  <c r="CC95" i="13"/>
  <c r="CK95" i="13"/>
  <c r="CB95" i="13"/>
  <c r="CJ95" i="13"/>
  <c r="CA95" i="13"/>
  <c r="AT95" i="13" s="1"/>
  <c r="CO96" i="13"/>
  <c r="CN96" i="13"/>
  <c r="CM96" i="13"/>
  <c r="CL96" i="13"/>
  <c r="CF96" i="13"/>
  <c r="CE96" i="13"/>
  <c r="CD96" i="13"/>
  <c r="CC96" i="13"/>
  <c r="CK96" i="13"/>
  <c r="CB96" i="13"/>
  <c r="CJ96" i="13"/>
  <c r="CA96" i="13"/>
  <c r="AT96" i="13" s="1"/>
  <c r="CO97" i="13"/>
  <c r="CN97" i="13"/>
  <c r="CM97" i="13"/>
  <c r="CL97" i="13"/>
  <c r="CF97" i="13"/>
  <c r="CE97" i="13"/>
  <c r="CD97" i="13"/>
  <c r="CC97" i="13"/>
  <c r="CK97" i="13"/>
  <c r="CB97" i="13"/>
  <c r="CJ97" i="13"/>
  <c r="CA97" i="13"/>
  <c r="AT97" i="13" s="1"/>
  <c r="CO98" i="13"/>
  <c r="CN98" i="13"/>
  <c r="CM98" i="13"/>
  <c r="CL98" i="13"/>
  <c r="CF98" i="13"/>
  <c r="CE98" i="13"/>
  <c r="CD98" i="13"/>
  <c r="CC98" i="13"/>
  <c r="CK98" i="13"/>
  <c r="CB98" i="13"/>
  <c r="CJ98" i="13"/>
  <c r="CA98" i="13"/>
  <c r="AT98" i="13" s="1"/>
  <c r="CO99" i="13"/>
  <c r="CN99" i="13"/>
  <c r="CM99" i="13"/>
  <c r="CL99" i="13"/>
  <c r="CF99" i="13"/>
  <c r="CE99" i="13"/>
  <c r="CD99" i="13"/>
  <c r="CC99" i="13"/>
  <c r="CK99" i="13"/>
  <c r="CB99" i="13"/>
  <c r="CJ99" i="13"/>
  <c r="CA99" i="13"/>
  <c r="AT99" i="13" s="1"/>
  <c r="CO100" i="13"/>
  <c r="CN100" i="13"/>
  <c r="CM100" i="13"/>
  <c r="CL100" i="13"/>
  <c r="CF100" i="13"/>
  <c r="CE100" i="13"/>
  <c r="CD100" i="13"/>
  <c r="CC100" i="13"/>
  <c r="CK100" i="13"/>
  <c r="CB100" i="13"/>
  <c r="CJ100" i="13"/>
  <c r="CA100" i="13"/>
  <c r="AT100" i="13" s="1"/>
  <c r="CO101" i="13"/>
  <c r="CN101" i="13"/>
  <c r="CM101" i="13"/>
  <c r="CL101" i="13"/>
  <c r="CF101" i="13"/>
  <c r="CE101" i="13"/>
  <c r="CD101" i="13"/>
  <c r="CC101" i="13"/>
  <c r="CK101" i="13"/>
  <c r="CB101" i="13"/>
  <c r="CJ101" i="13"/>
  <c r="CA101" i="13"/>
  <c r="AT101" i="13" s="1"/>
  <c r="CO102" i="13"/>
  <c r="CN102" i="13"/>
  <c r="CM102" i="13"/>
  <c r="CL102" i="13"/>
  <c r="CF102" i="13"/>
  <c r="CE102" i="13"/>
  <c r="CD102" i="13"/>
  <c r="CC102" i="13"/>
  <c r="CK102" i="13"/>
  <c r="CB102" i="13"/>
  <c r="CJ102" i="13"/>
  <c r="CA102" i="13"/>
  <c r="AT102" i="13" s="1"/>
  <c r="CO103" i="13"/>
  <c r="CN103" i="13"/>
  <c r="CM103" i="13"/>
  <c r="CL103" i="13"/>
  <c r="CF103" i="13"/>
  <c r="CE103" i="13"/>
  <c r="CD103" i="13"/>
  <c r="CC103" i="13"/>
  <c r="CK103" i="13"/>
  <c r="CB103" i="13"/>
  <c r="CJ103" i="13"/>
  <c r="CA103" i="13"/>
  <c r="AT103" i="13" s="1"/>
  <c r="CO104" i="13"/>
  <c r="CN104" i="13"/>
  <c r="CM104" i="13"/>
  <c r="CL104" i="13"/>
  <c r="CF104" i="13"/>
  <c r="CE104" i="13"/>
  <c r="CD104" i="13"/>
  <c r="CC104" i="13"/>
  <c r="CK104" i="13"/>
  <c r="CB104" i="13"/>
  <c r="CJ104" i="13"/>
  <c r="CA104" i="13"/>
  <c r="AT104" i="13" s="1"/>
  <c r="CO105" i="13"/>
  <c r="CN105" i="13"/>
  <c r="CM105" i="13"/>
  <c r="CL105" i="13"/>
  <c r="CF105" i="13"/>
  <c r="CE105" i="13"/>
  <c r="CD105" i="13"/>
  <c r="CC105" i="13"/>
  <c r="CK105" i="13"/>
  <c r="CB105" i="13"/>
  <c r="CJ105" i="13"/>
  <c r="CA105" i="13"/>
  <c r="AT105" i="13" s="1"/>
  <c r="CL122" i="13"/>
  <c r="CC122" i="13"/>
  <c r="AM122" i="13" s="1"/>
  <c r="CL123" i="13"/>
  <c r="CC123" i="13"/>
  <c r="AM123" i="13" s="1"/>
  <c r="CL124" i="13"/>
  <c r="CC124" i="13"/>
  <c r="AM124" i="13" s="1"/>
  <c r="CJ129" i="13"/>
  <c r="CA129" i="13"/>
  <c r="P129" i="13" s="1"/>
  <c r="CJ130" i="13"/>
  <c r="CA130" i="13"/>
  <c r="P130" i="13" s="1"/>
  <c r="CJ131" i="13"/>
  <c r="CA131" i="13"/>
  <c r="P131" i="13" s="1"/>
  <c r="CJ132" i="13"/>
  <c r="CA132" i="13"/>
  <c r="P132" i="13" s="1"/>
  <c r="CJ133" i="13"/>
  <c r="CA133" i="13"/>
  <c r="P133" i="13" s="1"/>
  <c r="CJ134" i="13"/>
  <c r="CA134" i="13"/>
  <c r="P134" i="13" s="1"/>
  <c r="CJ135" i="13"/>
  <c r="CA135" i="13"/>
  <c r="P135" i="13" s="1"/>
  <c r="CJ136" i="13"/>
  <c r="CA136" i="13"/>
  <c r="P136" i="13" s="1"/>
  <c r="CJ137" i="13"/>
  <c r="CA137" i="13"/>
  <c r="P137" i="13" s="1"/>
  <c r="CJ138" i="13"/>
  <c r="CA138" i="13"/>
  <c r="P138" i="13" s="1"/>
  <c r="CJ139" i="13"/>
  <c r="CA139" i="13"/>
  <c r="P139" i="13" s="1"/>
  <c r="CJ140" i="13"/>
  <c r="CA140" i="13"/>
  <c r="P140" i="13" s="1"/>
  <c r="CJ141" i="13"/>
  <c r="CA141" i="13"/>
  <c r="P141" i="13" s="1"/>
  <c r="CJ142" i="13"/>
  <c r="CA142" i="13"/>
  <c r="P142" i="13" s="1"/>
  <c r="CJ143" i="13"/>
  <c r="CA143" i="13"/>
  <c r="P143" i="13" s="1"/>
  <c r="CJ144" i="13"/>
  <c r="CA144" i="13"/>
  <c r="P144" i="13" s="1"/>
  <c r="CJ145" i="13"/>
  <c r="CA145" i="13"/>
  <c r="P145" i="13" s="1"/>
  <c r="CJ146" i="13"/>
  <c r="CA146" i="13"/>
  <c r="P146" i="13" s="1"/>
  <c r="CJ147" i="13"/>
  <c r="CA147" i="13"/>
  <c r="P147" i="13" s="1"/>
  <c r="CJ148" i="13"/>
  <c r="CA148" i="13"/>
  <c r="P148" i="13" s="1"/>
  <c r="A200" i="14"/>
  <c r="E17" i="29" s="1"/>
  <c r="CT12" i="14"/>
  <c r="CS12" i="14"/>
  <c r="CR12" i="14"/>
  <c r="CQ12" i="14"/>
  <c r="CP12" i="14"/>
  <c r="CO12" i="14"/>
  <c r="CH12" i="14"/>
  <c r="CG12" i="14"/>
  <c r="CF12" i="14"/>
  <c r="CE12" i="14"/>
  <c r="CD12" i="14"/>
  <c r="CC12" i="14"/>
  <c r="S12" i="14" s="1"/>
  <c r="CT13" i="14"/>
  <c r="CS13" i="14"/>
  <c r="CR13" i="14"/>
  <c r="CQ13" i="14"/>
  <c r="CP13" i="14"/>
  <c r="CO13" i="14"/>
  <c r="CH13" i="14"/>
  <c r="CG13" i="14"/>
  <c r="CF13" i="14"/>
  <c r="CE13" i="14"/>
  <c r="CD13" i="14"/>
  <c r="CC13" i="14"/>
  <c r="S13" i="14" s="1"/>
  <c r="CT14" i="14"/>
  <c r="CS14" i="14"/>
  <c r="CR14" i="14"/>
  <c r="CQ14" i="14"/>
  <c r="CP14" i="14"/>
  <c r="CO14" i="14"/>
  <c r="CH14" i="14"/>
  <c r="CG14" i="14"/>
  <c r="CF14" i="14"/>
  <c r="CE14" i="14"/>
  <c r="CD14" i="14"/>
  <c r="CC14" i="14"/>
  <c r="S14" i="14" s="1"/>
  <c r="CT15" i="14"/>
  <c r="CS15" i="14"/>
  <c r="CR15" i="14"/>
  <c r="CQ15" i="14"/>
  <c r="CP15" i="14"/>
  <c r="CO15" i="14"/>
  <c r="CH15" i="14"/>
  <c r="CG15" i="14"/>
  <c r="CF15" i="14"/>
  <c r="CE15" i="14"/>
  <c r="CD15" i="14"/>
  <c r="CC15" i="14"/>
  <c r="S15" i="14" s="1"/>
  <c r="CT16" i="14"/>
  <c r="CS16" i="14"/>
  <c r="CR16" i="14"/>
  <c r="CQ16" i="14"/>
  <c r="CP16" i="14"/>
  <c r="CO16" i="14"/>
  <c r="CH16" i="14"/>
  <c r="CG16" i="14"/>
  <c r="CF16" i="14"/>
  <c r="CE16" i="14"/>
  <c r="CD16" i="14"/>
  <c r="CC16" i="14"/>
  <c r="S16" i="14" s="1"/>
  <c r="CT17" i="14"/>
  <c r="CS17" i="14"/>
  <c r="CR17" i="14"/>
  <c r="CQ17" i="14"/>
  <c r="CP17" i="14"/>
  <c r="CO17" i="14"/>
  <c r="CH17" i="14"/>
  <c r="CG17" i="14"/>
  <c r="CF17" i="14"/>
  <c r="CE17" i="14"/>
  <c r="CD17" i="14"/>
  <c r="CC17" i="14"/>
  <c r="S17" i="14" s="1"/>
  <c r="CT18" i="14"/>
  <c r="CS18" i="14"/>
  <c r="CR18" i="14"/>
  <c r="CQ18" i="14"/>
  <c r="CP18" i="14"/>
  <c r="CO18" i="14"/>
  <c r="CH18" i="14"/>
  <c r="CG18" i="14"/>
  <c r="CF18" i="14"/>
  <c r="CE18" i="14"/>
  <c r="CD18" i="14"/>
  <c r="CC18" i="14"/>
  <c r="S18" i="14" s="1"/>
  <c r="CT19" i="14"/>
  <c r="CS19" i="14"/>
  <c r="CR19" i="14"/>
  <c r="CQ19" i="14"/>
  <c r="CP19" i="14"/>
  <c r="CO19" i="14"/>
  <c r="CH19" i="14"/>
  <c r="CG19" i="14"/>
  <c r="CF19" i="14"/>
  <c r="CE19" i="14"/>
  <c r="CD19" i="14"/>
  <c r="CC19" i="14"/>
  <c r="S19" i="14" s="1"/>
  <c r="CT20" i="14"/>
  <c r="CS20" i="14"/>
  <c r="CR20" i="14"/>
  <c r="CQ20" i="14"/>
  <c r="CP20" i="14"/>
  <c r="CO20" i="14"/>
  <c r="CH20" i="14"/>
  <c r="CG20" i="14"/>
  <c r="CF20" i="14"/>
  <c r="CE20" i="14"/>
  <c r="CD20" i="14"/>
  <c r="CC20" i="14"/>
  <c r="S20" i="14" s="1"/>
  <c r="CT21" i="14"/>
  <c r="CS21" i="14"/>
  <c r="CR21" i="14"/>
  <c r="CQ21" i="14"/>
  <c r="CP21" i="14"/>
  <c r="CO21" i="14"/>
  <c r="CH21" i="14"/>
  <c r="CG21" i="14"/>
  <c r="CF21" i="14"/>
  <c r="CE21" i="14"/>
  <c r="CD21" i="14"/>
  <c r="CC21" i="14"/>
  <c r="S21" i="14" s="1"/>
  <c r="CT22" i="14"/>
  <c r="CS22" i="14"/>
  <c r="CR22" i="14"/>
  <c r="CQ22" i="14"/>
  <c r="CP22" i="14"/>
  <c r="CO22" i="14"/>
  <c r="CH22" i="14"/>
  <c r="CG22" i="14"/>
  <c r="CF22" i="14"/>
  <c r="CE22" i="14"/>
  <c r="CD22" i="14"/>
  <c r="CC22" i="14"/>
  <c r="S22" i="14" s="1"/>
  <c r="CT23" i="14"/>
  <c r="CS23" i="14"/>
  <c r="CR23" i="14"/>
  <c r="CQ23" i="14"/>
  <c r="CP23" i="14"/>
  <c r="CO23" i="14"/>
  <c r="CH23" i="14"/>
  <c r="CG23" i="14"/>
  <c r="CF23" i="14"/>
  <c r="CE23" i="14"/>
  <c r="CD23" i="14"/>
  <c r="CC23" i="14"/>
  <c r="S23" i="14" s="1"/>
  <c r="CT24" i="14"/>
  <c r="CS24" i="14"/>
  <c r="CR24" i="14"/>
  <c r="CQ24" i="14"/>
  <c r="CP24" i="14"/>
  <c r="CO24" i="14"/>
  <c r="CH24" i="14"/>
  <c r="CG24" i="14"/>
  <c r="CF24" i="14"/>
  <c r="CE24" i="14"/>
  <c r="CD24" i="14"/>
  <c r="CC24" i="14"/>
  <c r="S24" i="14" s="1"/>
  <c r="CT25" i="14"/>
  <c r="CS25" i="14"/>
  <c r="CR25" i="14"/>
  <c r="CQ25" i="14"/>
  <c r="CP25" i="14"/>
  <c r="CO25" i="14"/>
  <c r="CH25" i="14"/>
  <c r="CG25" i="14"/>
  <c r="CF25" i="14"/>
  <c r="CE25" i="14"/>
  <c r="CD25" i="14"/>
  <c r="CC25" i="14"/>
  <c r="S25" i="14" s="1"/>
  <c r="CT26" i="14"/>
  <c r="CS26" i="14"/>
  <c r="CR26" i="14"/>
  <c r="CQ26" i="14"/>
  <c r="CP26" i="14"/>
  <c r="CO26" i="14"/>
  <c r="CH26" i="14"/>
  <c r="CG26" i="14"/>
  <c r="CF26" i="14"/>
  <c r="CE26" i="14"/>
  <c r="CD26" i="14"/>
  <c r="CC26" i="14"/>
  <c r="S26" i="14" s="1"/>
  <c r="CT27" i="14"/>
  <c r="CS27" i="14"/>
  <c r="CR27" i="14"/>
  <c r="CQ27" i="14"/>
  <c r="CP27" i="14"/>
  <c r="CO27" i="14"/>
  <c r="CH27" i="14"/>
  <c r="CG27" i="14"/>
  <c r="CF27" i="14"/>
  <c r="CE27" i="14"/>
  <c r="CD27" i="14"/>
  <c r="CC27" i="14"/>
  <c r="S27" i="14" s="1"/>
  <c r="CT28" i="14"/>
  <c r="CS28" i="14"/>
  <c r="CR28" i="14"/>
  <c r="CQ28" i="14"/>
  <c r="CP28" i="14"/>
  <c r="CO28" i="14"/>
  <c r="CH28" i="14"/>
  <c r="CG28" i="14"/>
  <c r="CF28" i="14"/>
  <c r="CE28" i="14"/>
  <c r="CD28" i="14"/>
  <c r="CC28" i="14"/>
  <c r="S28" i="14" s="1"/>
  <c r="CT29" i="14"/>
  <c r="CS29" i="14"/>
  <c r="CR29" i="14"/>
  <c r="CQ29" i="14"/>
  <c r="CP29" i="14"/>
  <c r="CO29" i="14"/>
  <c r="CH29" i="14"/>
  <c r="CG29" i="14"/>
  <c r="CF29" i="14"/>
  <c r="CE29" i="14"/>
  <c r="CD29" i="14"/>
  <c r="CC29" i="14"/>
  <c r="S29" i="14" s="1"/>
  <c r="CT30" i="14"/>
  <c r="CS30" i="14"/>
  <c r="CR30" i="14"/>
  <c r="CQ30" i="14"/>
  <c r="CP30" i="14"/>
  <c r="CO30" i="14"/>
  <c r="CH30" i="14"/>
  <c r="CG30" i="14"/>
  <c r="CF30" i="14"/>
  <c r="CE30" i="14"/>
  <c r="CD30" i="14"/>
  <c r="CC30" i="14"/>
  <c r="S30" i="14" s="1"/>
  <c r="CT31" i="14"/>
  <c r="CS31" i="14"/>
  <c r="CR31" i="14"/>
  <c r="CQ31" i="14"/>
  <c r="CP31" i="14"/>
  <c r="CO31" i="14"/>
  <c r="CH31" i="14"/>
  <c r="CG31" i="14"/>
  <c r="CF31" i="14"/>
  <c r="CE31" i="14"/>
  <c r="CD31" i="14"/>
  <c r="CC31" i="14"/>
  <c r="S31" i="14" s="1"/>
  <c r="CT32" i="14"/>
  <c r="CS32" i="14"/>
  <c r="CR32" i="14"/>
  <c r="CQ32" i="14"/>
  <c r="CP32" i="14"/>
  <c r="CO32" i="14"/>
  <c r="CH32" i="14"/>
  <c r="CG32" i="14"/>
  <c r="CF32" i="14"/>
  <c r="CE32" i="14"/>
  <c r="CD32" i="14"/>
  <c r="CC32" i="14"/>
  <c r="S32" i="14" s="1"/>
  <c r="CT33" i="14"/>
  <c r="CS33" i="14"/>
  <c r="CR33" i="14"/>
  <c r="CQ33" i="14"/>
  <c r="CP33" i="14"/>
  <c r="CO33" i="14"/>
  <c r="CH33" i="14"/>
  <c r="CG33" i="14"/>
  <c r="CF33" i="14"/>
  <c r="CE33" i="14"/>
  <c r="CD33" i="14"/>
  <c r="CC33" i="14"/>
  <c r="S33" i="14" s="1"/>
  <c r="CT34" i="14"/>
  <c r="CS34" i="14"/>
  <c r="CR34" i="14"/>
  <c r="CQ34" i="14"/>
  <c r="CP34" i="14"/>
  <c r="CO34" i="14"/>
  <c r="CH34" i="14"/>
  <c r="CG34" i="14"/>
  <c r="CF34" i="14"/>
  <c r="CE34" i="14"/>
  <c r="CD34" i="14"/>
  <c r="CC34" i="14"/>
  <c r="S34" i="14" s="1"/>
  <c r="CT35" i="14"/>
  <c r="CS35" i="14"/>
  <c r="CR35" i="14"/>
  <c r="CQ35" i="14"/>
  <c r="CP35" i="14"/>
  <c r="CO35" i="14"/>
  <c r="CH35" i="14"/>
  <c r="CG35" i="14"/>
  <c r="CF35" i="14"/>
  <c r="CE35" i="14"/>
  <c r="CD35" i="14"/>
  <c r="CC35" i="14"/>
  <c r="S35" i="14" s="1"/>
  <c r="CT36" i="14"/>
  <c r="CS36" i="14"/>
  <c r="CR36" i="14"/>
  <c r="CQ36" i="14"/>
  <c r="CP36" i="14"/>
  <c r="CO36" i="14"/>
  <c r="CH36" i="14"/>
  <c r="CG36" i="14"/>
  <c r="CF36" i="14"/>
  <c r="CE36" i="14"/>
  <c r="CD36" i="14"/>
  <c r="CC36" i="14"/>
  <c r="S36" i="14" s="1"/>
  <c r="CT37" i="14"/>
  <c r="CS37" i="14"/>
  <c r="CR37" i="14"/>
  <c r="CQ37" i="14"/>
  <c r="CP37" i="14"/>
  <c r="CO37" i="14"/>
  <c r="CH37" i="14"/>
  <c r="CG37" i="14"/>
  <c r="CF37" i="14"/>
  <c r="CE37" i="14"/>
  <c r="CD37" i="14"/>
  <c r="CC37" i="14"/>
  <c r="S37" i="14" s="1"/>
  <c r="CT38" i="14"/>
  <c r="CS38" i="14"/>
  <c r="CR38" i="14"/>
  <c r="CQ38" i="14"/>
  <c r="CP38" i="14"/>
  <c r="CO38" i="14"/>
  <c r="CH38" i="14"/>
  <c r="CG38" i="14"/>
  <c r="CF38" i="14"/>
  <c r="CE38" i="14"/>
  <c r="CD38" i="14"/>
  <c r="CC38" i="14"/>
  <c r="S38" i="14" s="1"/>
  <c r="CT39" i="14"/>
  <c r="CS39" i="14"/>
  <c r="CR39" i="14"/>
  <c r="CQ39" i="14"/>
  <c r="CP39" i="14"/>
  <c r="CO39" i="14"/>
  <c r="CH39" i="14"/>
  <c r="CG39" i="14"/>
  <c r="CF39" i="14"/>
  <c r="CE39" i="14"/>
  <c r="CD39" i="14"/>
  <c r="CC39" i="14"/>
  <c r="S39" i="14" s="1"/>
  <c r="CT40" i="14"/>
  <c r="CS40" i="14"/>
  <c r="CR40" i="14"/>
  <c r="CQ40" i="14"/>
  <c r="CP40" i="14"/>
  <c r="CO40" i="14"/>
  <c r="CH40" i="14"/>
  <c r="CG40" i="14"/>
  <c r="CF40" i="14"/>
  <c r="CE40" i="14"/>
  <c r="CD40" i="14"/>
  <c r="CC40" i="14"/>
  <c r="S40" i="14" s="1"/>
  <c r="CT41" i="14"/>
  <c r="CS41" i="14"/>
  <c r="CR41" i="14"/>
  <c r="CQ41" i="14"/>
  <c r="CP41" i="14"/>
  <c r="CO41" i="14"/>
  <c r="CH41" i="14"/>
  <c r="CG41" i="14"/>
  <c r="CF41" i="14"/>
  <c r="CE41" i="14"/>
  <c r="CD41" i="14"/>
  <c r="CC41" i="14"/>
  <c r="S41" i="14" s="1"/>
  <c r="CT42" i="14"/>
  <c r="CS42" i="14"/>
  <c r="CR42" i="14"/>
  <c r="CQ42" i="14"/>
  <c r="CP42" i="14"/>
  <c r="CO42" i="14"/>
  <c r="CH42" i="14"/>
  <c r="CG42" i="14"/>
  <c r="CF42" i="14"/>
  <c r="CE42" i="14"/>
  <c r="CD42" i="14"/>
  <c r="CC42" i="14"/>
  <c r="S42" i="14" s="1"/>
  <c r="CT43" i="14"/>
  <c r="CS43" i="14"/>
  <c r="CR43" i="14"/>
  <c r="CQ43" i="14"/>
  <c r="CP43" i="14"/>
  <c r="CO43" i="14"/>
  <c r="CH43" i="14"/>
  <c r="CG43" i="14"/>
  <c r="CF43" i="14"/>
  <c r="CE43" i="14"/>
  <c r="CD43" i="14"/>
  <c r="CC43" i="14"/>
  <c r="S43" i="14" s="1"/>
  <c r="CT44" i="14"/>
  <c r="CS44" i="14"/>
  <c r="CR44" i="14"/>
  <c r="CQ44" i="14"/>
  <c r="CP44" i="14"/>
  <c r="CO44" i="14"/>
  <c r="CH44" i="14"/>
  <c r="CG44" i="14"/>
  <c r="CF44" i="14"/>
  <c r="CE44" i="14"/>
  <c r="CD44" i="14"/>
  <c r="CC44" i="14"/>
  <c r="S44" i="14" s="1"/>
  <c r="CT45" i="14"/>
  <c r="CS45" i="14"/>
  <c r="CR45" i="14"/>
  <c r="CQ45" i="14"/>
  <c r="CP45" i="14"/>
  <c r="CO45" i="14"/>
  <c r="CH45" i="14"/>
  <c r="CG45" i="14"/>
  <c r="CF45" i="14"/>
  <c r="CE45" i="14"/>
  <c r="CD45" i="14"/>
  <c r="CC45" i="14"/>
  <c r="S45" i="14" s="1"/>
  <c r="CT46" i="14"/>
  <c r="CS46" i="14"/>
  <c r="CR46" i="14"/>
  <c r="CQ46" i="14"/>
  <c r="CP46" i="14"/>
  <c r="CO46" i="14"/>
  <c r="CH46" i="14"/>
  <c r="CG46" i="14"/>
  <c r="CF46" i="14"/>
  <c r="CE46" i="14"/>
  <c r="CD46" i="14"/>
  <c r="CC46" i="14"/>
  <c r="S46" i="14" s="1"/>
  <c r="CT47" i="14"/>
  <c r="CS47" i="14"/>
  <c r="CR47" i="14"/>
  <c r="CQ47" i="14"/>
  <c r="CP47" i="14"/>
  <c r="CO47" i="14"/>
  <c r="CH47" i="14"/>
  <c r="CG47" i="14"/>
  <c r="CF47" i="14"/>
  <c r="CE47" i="14"/>
  <c r="CD47" i="14"/>
  <c r="CC47" i="14"/>
  <c r="S47" i="14" s="1"/>
  <c r="CT48" i="14"/>
  <c r="CS48" i="14"/>
  <c r="CR48" i="14"/>
  <c r="CQ48" i="14"/>
  <c r="CP48" i="14"/>
  <c r="CO48" i="14"/>
  <c r="CH48" i="14"/>
  <c r="CG48" i="14"/>
  <c r="CF48" i="14"/>
  <c r="CE48" i="14"/>
  <c r="CD48" i="14"/>
  <c r="CC48" i="14"/>
  <c r="S48" i="14" s="1"/>
  <c r="CT49" i="14"/>
  <c r="CS49" i="14"/>
  <c r="CR49" i="14"/>
  <c r="CQ49" i="14"/>
  <c r="CP49" i="14"/>
  <c r="CO49" i="14"/>
  <c r="CH49" i="14"/>
  <c r="CG49" i="14"/>
  <c r="CF49" i="14"/>
  <c r="CE49" i="14"/>
  <c r="CD49" i="14"/>
  <c r="CC49" i="14"/>
  <c r="S49" i="14" s="1"/>
  <c r="CT50" i="14"/>
  <c r="CS50" i="14"/>
  <c r="CR50" i="14"/>
  <c r="CQ50" i="14"/>
  <c r="CP50" i="14"/>
  <c r="CO50" i="14"/>
  <c r="CH50" i="14"/>
  <c r="CG50" i="14"/>
  <c r="CF50" i="14"/>
  <c r="CE50" i="14"/>
  <c r="CD50" i="14"/>
  <c r="CC50" i="14"/>
  <c r="S50" i="14" s="1"/>
  <c r="CT51" i="14"/>
  <c r="CS51" i="14"/>
  <c r="CR51" i="14"/>
  <c r="CQ51" i="14"/>
  <c r="CP51" i="14"/>
  <c r="CO51" i="14"/>
  <c r="CH51" i="14"/>
  <c r="CG51" i="14"/>
  <c r="CF51" i="14"/>
  <c r="CE51" i="14"/>
  <c r="CD51" i="14"/>
  <c r="CC51" i="14"/>
  <c r="S51" i="14" s="1"/>
  <c r="CT53" i="14"/>
  <c r="CS53" i="14"/>
  <c r="CR53" i="14"/>
  <c r="CQ53" i="14"/>
  <c r="CP53" i="14"/>
  <c r="CO53" i="14"/>
  <c r="CH53" i="14"/>
  <c r="CG53" i="14"/>
  <c r="CF53" i="14"/>
  <c r="CE53" i="14"/>
  <c r="CD53" i="14"/>
  <c r="CC53" i="14"/>
  <c r="S53" i="14" s="1"/>
  <c r="CT54" i="14"/>
  <c r="CS54" i="14"/>
  <c r="CR54" i="14"/>
  <c r="CQ54" i="14"/>
  <c r="CP54" i="14"/>
  <c r="CO54" i="14"/>
  <c r="CH54" i="14"/>
  <c r="CG54" i="14"/>
  <c r="CF54" i="14"/>
  <c r="CE54" i="14"/>
  <c r="CD54" i="14"/>
  <c r="CC54" i="14"/>
  <c r="S54" i="14" s="1"/>
  <c r="CT55" i="14"/>
  <c r="CS55" i="14"/>
  <c r="CR55" i="14"/>
  <c r="CQ55" i="14"/>
  <c r="CP55" i="14"/>
  <c r="CO55" i="14"/>
  <c r="CH55" i="14"/>
  <c r="CG55" i="14"/>
  <c r="CF55" i="14"/>
  <c r="CE55" i="14"/>
  <c r="CD55" i="14"/>
  <c r="CC55" i="14"/>
  <c r="S55" i="14" s="1"/>
  <c r="CT56" i="14"/>
  <c r="CS56" i="14"/>
  <c r="CR56" i="14"/>
  <c r="CQ56" i="14"/>
  <c r="CP56" i="14"/>
  <c r="CO56" i="14"/>
  <c r="CH56" i="14"/>
  <c r="CG56" i="14"/>
  <c r="CF56" i="14"/>
  <c r="CE56" i="14"/>
  <c r="CD56" i="14"/>
  <c r="CC56" i="14"/>
  <c r="S56" i="14" s="1"/>
  <c r="CT57" i="14"/>
  <c r="CS57" i="14"/>
  <c r="CR57" i="14"/>
  <c r="CQ57" i="14"/>
  <c r="CP57" i="14"/>
  <c r="CO57" i="14"/>
  <c r="CH57" i="14"/>
  <c r="CG57" i="14"/>
  <c r="CF57" i="14"/>
  <c r="CE57" i="14"/>
  <c r="CD57" i="14"/>
  <c r="CC57" i="14"/>
  <c r="S57" i="14" s="1"/>
  <c r="CS62" i="14"/>
  <c r="CR62" i="14"/>
  <c r="CQ62" i="14"/>
  <c r="CP62" i="14"/>
  <c r="CO62" i="14"/>
  <c r="CG62" i="14"/>
  <c r="CF62" i="14"/>
  <c r="CE62" i="14"/>
  <c r="CD62" i="14"/>
  <c r="CC62" i="14"/>
  <c r="X62" i="14" s="1"/>
  <c r="CS63" i="14"/>
  <c r="CR63" i="14"/>
  <c r="CQ63" i="14"/>
  <c r="CP63" i="14"/>
  <c r="CO63" i="14"/>
  <c r="CG63" i="14"/>
  <c r="CF63" i="14"/>
  <c r="CE63" i="14"/>
  <c r="CD63" i="14"/>
  <c r="CC63" i="14"/>
  <c r="X63" i="14" s="1"/>
  <c r="CS64" i="14"/>
  <c r="CR64" i="14"/>
  <c r="CQ64" i="14"/>
  <c r="CP64" i="14"/>
  <c r="CO64" i="14"/>
  <c r="CG64" i="14"/>
  <c r="CF64" i="14"/>
  <c r="CE64" i="14"/>
  <c r="CD64" i="14"/>
  <c r="CC64" i="14"/>
  <c r="X64" i="14" s="1"/>
  <c r="CS65" i="14"/>
  <c r="CR65" i="14"/>
  <c r="CQ65" i="14"/>
  <c r="CP65" i="14"/>
  <c r="CO65" i="14"/>
  <c r="CG65" i="14"/>
  <c r="CF65" i="14"/>
  <c r="CE65" i="14"/>
  <c r="CD65" i="14"/>
  <c r="CC65" i="14"/>
  <c r="X65" i="14" s="1"/>
  <c r="CS66" i="14"/>
  <c r="CR66" i="14"/>
  <c r="CQ66" i="14"/>
  <c r="CP66" i="14"/>
  <c r="CO66" i="14"/>
  <c r="CG66" i="14"/>
  <c r="CF66" i="14"/>
  <c r="CE66" i="14"/>
  <c r="CD66" i="14"/>
  <c r="CC66" i="14"/>
  <c r="X66" i="14" s="1"/>
  <c r="CS67" i="14"/>
  <c r="CR67" i="14"/>
  <c r="CQ67" i="14"/>
  <c r="CP67" i="14"/>
  <c r="CO67" i="14"/>
  <c r="CG67" i="14"/>
  <c r="CF67" i="14"/>
  <c r="CE67" i="14"/>
  <c r="CD67" i="14"/>
  <c r="CC67" i="14"/>
  <c r="X67" i="14" s="1"/>
  <c r="CS68" i="14"/>
  <c r="CR68" i="14"/>
  <c r="CQ68" i="14"/>
  <c r="CP68" i="14"/>
  <c r="CO68" i="14"/>
  <c r="CG68" i="14"/>
  <c r="CF68" i="14"/>
  <c r="CE68" i="14"/>
  <c r="CD68" i="14"/>
  <c r="CC68" i="14"/>
  <c r="X68" i="14" s="1"/>
  <c r="CS69" i="14"/>
  <c r="CR69" i="14"/>
  <c r="CQ69" i="14"/>
  <c r="CP69" i="14"/>
  <c r="CO69" i="14"/>
  <c r="CG69" i="14"/>
  <c r="CF69" i="14"/>
  <c r="CE69" i="14"/>
  <c r="CD69" i="14"/>
  <c r="CC69" i="14"/>
  <c r="X69" i="14" s="1"/>
  <c r="CS70" i="14"/>
  <c r="CR70" i="14"/>
  <c r="CQ70" i="14"/>
  <c r="CP70" i="14"/>
  <c r="CO70" i="14"/>
  <c r="CG70" i="14"/>
  <c r="CF70" i="14"/>
  <c r="CE70" i="14"/>
  <c r="CD70" i="14"/>
  <c r="CC70" i="14"/>
  <c r="X70" i="14" s="1"/>
  <c r="CS71" i="14"/>
  <c r="CR71" i="14"/>
  <c r="CQ71" i="14"/>
  <c r="CP71" i="14"/>
  <c r="CO71" i="14"/>
  <c r="CG71" i="14"/>
  <c r="CF71" i="14"/>
  <c r="CE71" i="14"/>
  <c r="CD71" i="14"/>
  <c r="CC71" i="14"/>
  <c r="X71" i="14" s="1"/>
  <c r="CS72" i="14"/>
  <c r="CR72" i="14"/>
  <c r="CQ72" i="14"/>
  <c r="CP72" i="14"/>
  <c r="CO72" i="14"/>
  <c r="CG72" i="14"/>
  <c r="CF72" i="14"/>
  <c r="CE72" i="14"/>
  <c r="CD72" i="14"/>
  <c r="CC72" i="14"/>
  <c r="X72" i="14" s="1"/>
  <c r="CS73" i="14"/>
  <c r="CR73" i="14"/>
  <c r="CQ73" i="14"/>
  <c r="CP73" i="14"/>
  <c r="CO73" i="14"/>
  <c r="CG73" i="14"/>
  <c r="CF73" i="14"/>
  <c r="CE73" i="14"/>
  <c r="CD73" i="14"/>
  <c r="CC73" i="14"/>
  <c r="X73" i="14" s="1"/>
  <c r="C92" i="14"/>
  <c r="CS78" i="14"/>
  <c r="CR78" i="14"/>
  <c r="CQ78" i="14"/>
  <c r="CP78" i="14"/>
  <c r="CO78" i="14"/>
  <c r="CG78" i="14"/>
  <c r="CF78" i="14"/>
  <c r="CE78" i="14"/>
  <c r="CD78" i="14"/>
  <c r="CC78" i="14"/>
  <c r="S78" i="14" s="1"/>
  <c r="CS79" i="14"/>
  <c r="CR79" i="14"/>
  <c r="CQ79" i="14"/>
  <c r="CP79" i="14"/>
  <c r="CO79" i="14"/>
  <c r="CG79" i="14"/>
  <c r="CF79" i="14"/>
  <c r="CE79" i="14"/>
  <c r="CD79" i="14"/>
  <c r="CC79" i="14"/>
  <c r="S79" i="14" s="1"/>
  <c r="CS80" i="14"/>
  <c r="CR80" i="14"/>
  <c r="CQ80" i="14"/>
  <c r="CP80" i="14"/>
  <c r="CO80" i="14"/>
  <c r="CG80" i="14"/>
  <c r="CF80" i="14"/>
  <c r="CE80" i="14"/>
  <c r="CD80" i="14"/>
  <c r="CC80" i="14"/>
  <c r="S80" i="14" s="1"/>
  <c r="CS81" i="14"/>
  <c r="CR81" i="14"/>
  <c r="CQ81" i="14"/>
  <c r="CP81" i="14"/>
  <c r="CO81" i="14"/>
  <c r="CG81" i="14"/>
  <c r="CF81" i="14"/>
  <c r="CE81" i="14"/>
  <c r="CD81" i="14"/>
  <c r="CC81" i="14"/>
  <c r="S81" i="14" s="1"/>
  <c r="CS82" i="14"/>
  <c r="CR82" i="14"/>
  <c r="CQ82" i="14"/>
  <c r="CP82" i="14"/>
  <c r="CO82" i="14"/>
  <c r="CG82" i="14"/>
  <c r="CF82" i="14"/>
  <c r="CE82" i="14"/>
  <c r="CD82" i="14"/>
  <c r="CC82" i="14"/>
  <c r="S82" i="14" s="1"/>
  <c r="CS83" i="14"/>
  <c r="CR83" i="14"/>
  <c r="CQ83" i="14"/>
  <c r="CP83" i="14"/>
  <c r="CO83" i="14"/>
  <c r="CG83" i="14"/>
  <c r="CF83" i="14"/>
  <c r="CE83" i="14"/>
  <c r="CD83" i="14"/>
  <c r="CC83" i="14"/>
  <c r="S83" i="14" s="1"/>
  <c r="CS84" i="14"/>
  <c r="CR84" i="14"/>
  <c r="CQ84" i="14"/>
  <c r="CP84" i="14"/>
  <c r="CO84" i="14"/>
  <c r="CG84" i="14"/>
  <c r="CF84" i="14"/>
  <c r="CE84" i="14"/>
  <c r="CD84" i="14"/>
  <c r="CC84" i="14"/>
  <c r="S84" i="14" s="1"/>
  <c r="CS85" i="14"/>
  <c r="CR85" i="14"/>
  <c r="CQ85" i="14"/>
  <c r="CP85" i="14"/>
  <c r="CO85" i="14"/>
  <c r="CG85" i="14"/>
  <c r="CF85" i="14"/>
  <c r="CE85" i="14"/>
  <c r="CD85" i="14"/>
  <c r="CC85" i="14"/>
  <c r="S85" i="14" s="1"/>
  <c r="CS86" i="14"/>
  <c r="CR86" i="14"/>
  <c r="CQ86" i="14"/>
  <c r="CP86" i="14"/>
  <c r="CO86" i="14"/>
  <c r="CG86" i="14"/>
  <c r="CF86" i="14"/>
  <c r="CE86" i="14"/>
  <c r="CD86" i="14"/>
  <c r="CC86" i="14"/>
  <c r="S86" i="14" s="1"/>
  <c r="CS87" i="14"/>
  <c r="CR87" i="14"/>
  <c r="CQ87" i="14"/>
  <c r="CP87" i="14"/>
  <c r="CO87" i="14"/>
  <c r="CG87" i="14"/>
  <c r="CF87" i="14"/>
  <c r="CE87" i="14"/>
  <c r="CD87" i="14"/>
  <c r="CC87" i="14"/>
  <c r="S87" i="14" s="1"/>
  <c r="CS88" i="14"/>
  <c r="CR88" i="14"/>
  <c r="CQ88" i="14"/>
  <c r="CP88" i="14"/>
  <c r="CO88" i="14"/>
  <c r="CG88" i="14"/>
  <c r="CF88" i="14"/>
  <c r="CE88" i="14"/>
  <c r="CD88" i="14"/>
  <c r="CC88" i="14"/>
  <c r="S88" i="14" s="1"/>
  <c r="CS89" i="14"/>
  <c r="CR89" i="14"/>
  <c r="CQ89" i="14"/>
  <c r="CP89" i="14"/>
  <c r="CO89" i="14"/>
  <c r="CG89" i="14"/>
  <c r="CF89" i="14"/>
  <c r="CE89" i="14"/>
  <c r="CD89" i="14"/>
  <c r="CC89" i="14"/>
  <c r="S89" i="14" s="1"/>
  <c r="CS90" i="14"/>
  <c r="CR90" i="14"/>
  <c r="CQ90" i="14"/>
  <c r="CP90" i="14"/>
  <c r="CO90" i="14"/>
  <c r="CG90" i="14"/>
  <c r="CF90" i="14"/>
  <c r="CE90" i="14"/>
  <c r="CD90" i="14"/>
  <c r="CC90" i="14"/>
  <c r="S90" i="14" s="1"/>
  <c r="CS91" i="14"/>
  <c r="CR91" i="14"/>
  <c r="CQ91" i="14"/>
  <c r="CP91" i="14"/>
  <c r="CO91" i="14"/>
  <c r="CG91" i="14"/>
  <c r="CF91" i="14"/>
  <c r="CE91" i="14"/>
  <c r="CD91" i="14"/>
  <c r="CC91" i="14"/>
  <c r="S91" i="14" s="1"/>
  <c r="K109" i="14"/>
  <c r="CS97" i="14"/>
  <c r="CR97" i="14"/>
  <c r="CQ97" i="14"/>
  <c r="CP97" i="14"/>
  <c r="CO97" i="14"/>
  <c r="CG97" i="14"/>
  <c r="CF97" i="14"/>
  <c r="CE97" i="14"/>
  <c r="CD97" i="14"/>
  <c r="CC97" i="14"/>
  <c r="U97" i="14" s="1"/>
  <c r="CS98" i="14"/>
  <c r="CR98" i="14"/>
  <c r="CQ98" i="14"/>
  <c r="CP98" i="14"/>
  <c r="CO98" i="14"/>
  <c r="CG98" i="14"/>
  <c r="CF98" i="14"/>
  <c r="CE98" i="14"/>
  <c r="CD98" i="14"/>
  <c r="CC98" i="14"/>
  <c r="U98" i="14" s="1"/>
  <c r="CS99" i="14"/>
  <c r="CR99" i="14"/>
  <c r="CQ99" i="14"/>
  <c r="CP99" i="14"/>
  <c r="CO99" i="14"/>
  <c r="CG99" i="14"/>
  <c r="CF99" i="14"/>
  <c r="CE99" i="14"/>
  <c r="CD99" i="14"/>
  <c r="CC99" i="14"/>
  <c r="U99" i="14" s="1"/>
  <c r="CS100" i="14"/>
  <c r="CR100" i="14"/>
  <c r="CQ100" i="14"/>
  <c r="CP100" i="14"/>
  <c r="CO100" i="14"/>
  <c r="CG100" i="14"/>
  <c r="CF100" i="14"/>
  <c r="CE100" i="14"/>
  <c r="CD100" i="14"/>
  <c r="CC100" i="14"/>
  <c r="U100" i="14" s="1"/>
  <c r="CS101" i="14"/>
  <c r="CR101" i="14"/>
  <c r="CQ101" i="14"/>
  <c r="CP101" i="14"/>
  <c r="CO101" i="14"/>
  <c r="CG101" i="14"/>
  <c r="CF101" i="14"/>
  <c r="CE101" i="14"/>
  <c r="CD101" i="14"/>
  <c r="CC101" i="14"/>
  <c r="U101" i="14" s="1"/>
  <c r="CS102" i="14"/>
  <c r="CR102" i="14"/>
  <c r="CQ102" i="14"/>
  <c r="CP102" i="14"/>
  <c r="CO102" i="14"/>
  <c r="CG102" i="14"/>
  <c r="CF102" i="14"/>
  <c r="CE102" i="14"/>
  <c r="CD102" i="14"/>
  <c r="CC102" i="14"/>
  <c r="U102" i="14" s="1"/>
  <c r="CS103" i="14"/>
  <c r="CR103" i="14"/>
  <c r="CQ103" i="14"/>
  <c r="CP103" i="14"/>
  <c r="CO103" i="14"/>
  <c r="CG103" i="14"/>
  <c r="CF103" i="14"/>
  <c r="CE103" i="14"/>
  <c r="CD103" i="14"/>
  <c r="CC103" i="14"/>
  <c r="U103" i="14" s="1"/>
  <c r="CS104" i="14"/>
  <c r="CR104" i="14"/>
  <c r="CQ104" i="14"/>
  <c r="CP104" i="14"/>
  <c r="CO104" i="14"/>
  <c r="CG104" i="14"/>
  <c r="CF104" i="14"/>
  <c r="CE104" i="14"/>
  <c r="CD104" i="14"/>
  <c r="CC104" i="14"/>
  <c r="U104" i="14" s="1"/>
  <c r="CS105" i="14"/>
  <c r="CR105" i="14"/>
  <c r="CQ105" i="14"/>
  <c r="CP105" i="14"/>
  <c r="CO105" i="14"/>
  <c r="CG105" i="14"/>
  <c r="CF105" i="14"/>
  <c r="CE105" i="14"/>
  <c r="CD105" i="14"/>
  <c r="CC105" i="14"/>
  <c r="U105" i="14" s="1"/>
  <c r="CS106" i="14"/>
  <c r="CR106" i="14"/>
  <c r="CQ106" i="14"/>
  <c r="CP106" i="14"/>
  <c r="CO106" i="14"/>
  <c r="CG106" i="14"/>
  <c r="CF106" i="14"/>
  <c r="CE106" i="14"/>
  <c r="CD106" i="14"/>
  <c r="CC106" i="14"/>
  <c r="U106" i="14" s="1"/>
  <c r="CS107" i="14"/>
  <c r="CR107" i="14"/>
  <c r="CQ107" i="14"/>
  <c r="CP107" i="14"/>
  <c r="CO107" i="14"/>
  <c r="CG107" i="14"/>
  <c r="CF107" i="14"/>
  <c r="CE107" i="14"/>
  <c r="CD107" i="14"/>
  <c r="CC107" i="14"/>
  <c r="U107" i="14" s="1"/>
  <c r="CS108" i="14"/>
  <c r="CR108" i="14"/>
  <c r="CQ108" i="14"/>
  <c r="CP108" i="14"/>
  <c r="CO108" i="14"/>
  <c r="CG108" i="14"/>
  <c r="CF108" i="14"/>
  <c r="CE108" i="14"/>
  <c r="CD108" i="14"/>
  <c r="CC108" i="14"/>
  <c r="U108" i="14" s="1"/>
  <c r="C123" i="14"/>
  <c r="CS113" i="14"/>
  <c r="CR113" i="14"/>
  <c r="CQ113" i="14"/>
  <c r="CP113" i="14"/>
  <c r="CO113" i="14"/>
  <c r="CG113" i="14"/>
  <c r="CF113" i="14"/>
  <c r="CE113" i="14"/>
  <c r="CD113" i="14"/>
  <c r="CC113" i="14"/>
  <c r="CS114" i="14"/>
  <c r="CR114" i="14"/>
  <c r="CQ114" i="14"/>
  <c r="CP114" i="14"/>
  <c r="CO114" i="14"/>
  <c r="CG114" i="14"/>
  <c r="CF114" i="14"/>
  <c r="CE114" i="14"/>
  <c r="CD114" i="14"/>
  <c r="CC114" i="14"/>
  <c r="CS115" i="14"/>
  <c r="CR115" i="14"/>
  <c r="CQ115" i="14"/>
  <c r="CP115" i="14"/>
  <c r="CO115" i="14"/>
  <c r="CG115" i="14"/>
  <c r="CF115" i="14"/>
  <c r="CE115" i="14"/>
  <c r="CD115" i="14"/>
  <c r="CC115" i="14"/>
  <c r="CS116" i="14"/>
  <c r="CR116" i="14"/>
  <c r="CQ116" i="14"/>
  <c r="CP116" i="14"/>
  <c r="CO116" i="14"/>
  <c r="CG116" i="14"/>
  <c r="CF116" i="14"/>
  <c r="CE116" i="14"/>
  <c r="CD116" i="14"/>
  <c r="CC116" i="14"/>
  <c r="CS117" i="14"/>
  <c r="CR117" i="14"/>
  <c r="CQ117" i="14"/>
  <c r="CP117" i="14"/>
  <c r="CO117" i="14"/>
  <c r="CG117" i="14"/>
  <c r="CF117" i="14"/>
  <c r="CE117" i="14"/>
  <c r="CD117" i="14"/>
  <c r="CC117" i="14"/>
  <c r="CS118" i="14"/>
  <c r="CR118" i="14"/>
  <c r="CQ118" i="14"/>
  <c r="CP118" i="14"/>
  <c r="CO118" i="14"/>
  <c r="CG118" i="14"/>
  <c r="CF118" i="14"/>
  <c r="CE118" i="14"/>
  <c r="CD118" i="14"/>
  <c r="CC118" i="14"/>
  <c r="CS119" i="14"/>
  <c r="CR119" i="14"/>
  <c r="CQ119" i="14"/>
  <c r="CP119" i="14"/>
  <c r="CO119" i="14"/>
  <c r="CG119" i="14"/>
  <c r="CF119" i="14"/>
  <c r="CE119" i="14"/>
  <c r="CD119" i="14"/>
  <c r="CC119" i="14"/>
  <c r="CS120" i="14"/>
  <c r="CR120" i="14"/>
  <c r="CQ120" i="14"/>
  <c r="CP120" i="14"/>
  <c r="CO120" i="14"/>
  <c r="CG120" i="14"/>
  <c r="CF120" i="14"/>
  <c r="CE120" i="14"/>
  <c r="CD120" i="14"/>
  <c r="CC120" i="14"/>
  <c r="CS121" i="14"/>
  <c r="CR121" i="14"/>
  <c r="CQ121" i="14"/>
  <c r="CP121" i="14"/>
  <c r="CO121" i="14"/>
  <c r="CG121" i="14"/>
  <c r="CF121" i="14"/>
  <c r="CE121" i="14"/>
  <c r="CD121" i="14"/>
  <c r="CC121" i="14"/>
  <c r="CS122" i="14"/>
  <c r="CR122" i="14"/>
  <c r="CQ122" i="14"/>
  <c r="CP122" i="14"/>
  <c r="CO122" i="14"/>
  <c r="CG122" i="14"/>
  <c r="CF122" i="14"/>
  <c r="CE122" i="14"/>
  <c r="CD122" i="14"/>
  <c r="CC122" i="14"/>
  <c r="BM31" i="15"/>
  <c r="BL31" i="15"/>
  <c r="BK31" i="15"/>
  <c r="BJ31" i="15"/>
  <c r="BI31" i="15"/>
  <c r="BH31" i="15"/>
  <c r="BG31" i="15"/>
  <c r="BF31" i="15"/>
  <c r="BD31" i="15"/>
  <c r="BC31" i="15"/>
  <c r="BB31" i="15"/>
  <c r="BA31" i="15"/>
  <c r="AZ31" i="15"/>
  <c r="AY31" i="15"/>
  <c r="AX31" i="15"/>
  <c r="AW31" i="15"/>
  <c r="P31" i="15" s="1"/>
  <c r="BM32" i="15"/>
  <c r="BD32" i="15"/>
  <c r="P32" i="15" s="1"/>
  <c r="BM33" i="15"/>
  <c r="BD33" i="15"/>
  <c r="P33" i="15" s="1"/>
  <c r="BM34" i="15"/>
  <c r="BD34" i="15"/>
  <c r="P34" i="15" s="1"/>
  <c r="BM35" i="15"/>
  <c r="BD35" i="15"/>
  <c r="P35" i="15" s="1"/>
  <c r="BM36" i="15"/>
  <c r="BD36" i="15"/>
  <c r="P36" i="15" s="1"/>
  <c r="BM37" i="15"/>
  <c r="BD37" i="15"/>
  <c r="P37" i="15" s="1"/>
  <c r="B114" i="15"/>
  <c r="BC106" i="15"/>
  <c r="AT106" i="15"/>
  <c r="H106" i="15" s="1"/>
  <c r="BC107" i="15"/>
  <c r="AT107" i="15"/>
  <c r="H107" i="15" s="1"/>
  <c r="BC108" i="15"/>
  <c r="AT108" i="15"/>
  <c r="H108" i="15" s="1"/>
  <c r="BC109" i="15"/>
  <c r="AT109" i="15"/>
  <c r="H109" i="15" s="1"/>
  <c r="BC110" i="15"/>
  <c r="AT110" i="15"/>
  <c r="H110" i="15" s="1"/>
  <c r="BC111" i="15"/>
  <c r="AT111" i="15"/>
  <c r="H111" i="15" s="1"/>
  <c r="BC112" i="15"/>
  <c r="AT112" i="15"/>
  <c r="H112" i="15" s="1"/>
  <c r="BC113" i="15"/>
  <c r="AT113" i="15"/>
  <c r="H113" i="15" s="1"/>
  <c r="BC118" i="15"/>
  <c r="AT118" i="15"/>
  <c r="H118" i="15" s="1"/>
  <c r="BD119" i="15"/>
  <c r="AU119" i="15"/>
  <c r="H119" i="15" s="1"/>
  <c r="B23" i="16"/>
  <c r="CH12" i="16"/>
  <c r="CG12" i="16"/>
  <c r="CF12" i="16"/>
  <c r="CC12" i="16"/>
  <c r="CB12" i="16"/>
  <c r="CA12" i="16"/>
  <c r="AR12" i="16" s="1"/>
  <c r="CH13" i="16"/>
  <c r="CG13" i="16"/>
  <c r="CF13" i="16"/>
  <c r="CC13" i="16"/>
  <c r="CB13" i="16"/>
  <c r="CA13" i="16"/>
  <c r="AR13" i="16" s="1"/>
  <c r="CH14" i="16"/>
  <c r="CG14" i="16"/>
  <c r="CF14" i="16"/>
  <c r="CC14" i="16"/>
  <c r="CB14" i="16"/>
  <c r="CA14" i="16"/>
  <c r="AR14" i="16" s="1"/>
  <c r="CH15" i="16"/>
  <c r="CG15" i="16"/>
  <c r="CF15" i="16"/>
  <c r="CC15" i="16"/>
  <c r="CB15" i="16"/>
  <c r="CA15" i="16"/>
  <c r="AR15" i="16" s="1"/>
  <c r="CH16" i="16"/>
  <c r="CG16" i="16"/>
  <c r="CF16" i="16"/>
  <c r="CC16" i="16"/>
  <c r="CB16" i="16"/>
  <c r="CA16" i="16"/>
  <c r="AR16" i="16" s="1"/>
  <c r="CH17" i="16"/>
  <c r="CG17" i="16"/>
  <c r="CF17" i="16"/>
  <c r="CC17" i="16"/>
  <c r="CB17" i="16"/>
  <c r="CA17" i="16"/>
  <c r="AR17" i="16" s="1"/>
  <c r="CH18" i="16"/>
  <c r="CG18" i="16"/>
  <c r="CF18" i="16"/>
  <c r="CC18" i="16"/>
  <c r="CB18" i="16"/>
  <c r="CA18" i="16"/>
  <c r="AR18" i="16" s="1"/>
  <c r="CH19" i="16"/>
  <c r="CG19" i="16"/>
  <c r="CF19" i="16"/>
  <c r="CC19" i="16"/>
  <c r="CB19" i="16"/>
  <c r="CA19" i="16"/>
  <c r="AR19" i="16" s="1"/>
  <c r="CH20" i="16"/>
  <c r="CG20" i="16"/>
  <c r="CF20" i="16"/>
  <c r="CC20" i="16"/>
  <c r="CB20" i="16"/>
  <c r="CA20" i="16"/>
  <c r="AR20" i="16" s="1"/>
  <c r="CH21" i="16"/>
  <c r="CG21" i="16"/>
  <c r="CF21" i="16"/>
  <c r="CC21" i="16"/>
  <c r="CB21" i="16"/>
  <c r="CA21" i="16"/>
  <c r="AR21" i="16" s="1"/>
  <c r="CH22" i="16"/>
  <c r="CG22" i="16"/>
  <c r="CF22" i="16"/>
  <c r="CC22" i="16"/>
  <c r="CB22" i="16"/>
  <c r="CA22" i="16"/>
  <c r="AR22" i="16" s="1"/>
  <c r="C41" i="16"/>
  <c r="CH28" i="16"/>
  <c r="CG28" i="16"/>
  <c r="CF28" i="16"/>
  <c r="CC28" i="16"/>
  <c r="CB28" i="16"/>
  <c r="CA28" i="16"/>
  <c r="AS28" i="16" s="1"/>
  <c r="CH29" i="16"/>
  <c r="CG29" i="16"/>
  <c r="CF29" i="16"/>
  <c r="CC29" i="16"/>
  <c r="CB29" i="16"/>
  <c r="CA29" i="16"/>
  <c r="AS29" i="16" s="1"/>
  <c r="CH30" i="16"/>
  <c r="CG30" i="16"/>
  <c r="CF30" i="16"/>
  <c r="CC30" i="16"/>
  <c r="CB30" i="16"/>
  <c r="CA30" i="16"/>
  <c r="AS30" i="16" s="1"/>
  <c r="CH31" i="16"/>
  <c r="CG31" i="16"/>
  <c r="CF31" i="16"/>
  <c r="CC31" i="16"/>
  <c r="CB31" i="16"/>
  <c r="CA31" i="16"/>
  <c r="AS31" i="16" s="1"/>
  <c r="CH32" i="16"/>
  <c r="CG32" i="16"/>
  <c r="CF32" i="16"/>
  <c r="CC32" i="16"/>
  <c r="CB32" i="16"/>
  <c r="CA32" i="16"/>
  <c r="AS32" i="16" s="1"/>
  <c r="CH33" i="16"/>
  <c r="CG33" i="16"/>
  <c r="CF33" i="16"/>
  <c r="CC33" i="16"/>
  <c r="CB33" i="16"/>
  <c r="CA33" i="16"/>
  <c r="AS33" i="16" s="1"/>
  <c r="CH34" i="16"/>
  <c r="CG34" i="16"/>
  <c r="CF34" i="16"/>
  <c r="CC34" i="16"/>
  <c r="CB34" i="16"/>
  <c r="CA34" i="16"/>
  <c r="AS34" i="16" s="1"/>
  <c r="CH35" i="16"/>
  <c r="CG35" i="16"/>
  <c r="CF35" i="16"/>
  <c r="CC35" i="16"/>
  <c r="CB35" i="16"/>
  <c r="CA35" i="16"/>
  <c r="AS35" i="16" s="1"/>
  <c r="CH36" i="16"/>
  <c r="CG36" i="16"/>
  <c r="CF36" i="16"/>
  <c r="CC36" i="16"/>
  <c r="CB36" i="16"/>
  <c r="CA36" i="16"/>
  <c r="AS36" i="16" s="1"/>
  <c r="CH37" i="16"/>
  <c r="CG37" i="16"/>
  <c r="CF37" i="16"/>
  <c r="CC37" i="16"/>
  <c r="CB37" i="16"/>
  <c r="CA37" i="16"/>
  <c r="AS37" i="16" s="1"/>
  <c r="CH38" i="16"/>
  <c r="CG38" i="16"/>
  <c r="CF38" i="16"/>
  <c r="CC38" i="16"/>
  <c r="CB38" i="16"/>
  <c r="CA38" i="16"/>
  <c r="AS38" i="16" s="1"/>
  <c r="CH39" i="16"/>
  <c r="CG39" i="16"/>
  <c r="CF39" i="16"/>
  <c r="CC39" i="16"/>
  <c r="CB39" i="16"/>
  <c r="CA39" i="16"/>
  <c r="AS39" i="16" s="1"/>
  <c r="CH40" i="16"/>
  <c r="CG40" i="16"/>
  <c r="CF40" i="16"/>
  <c r="CC40" i="16"/>
  <c r="CB40" i="16"/>
  <c r="CA40" i="16"/>
  <c r="AS40" i="16" s="1"/>
  <c r="CH46" i="16"/>
  <c r="CG46" i="16"/>
  <c r="CF46" i="16"/>
  <c r="CC46" i="16"/>
  <c r="CB46" i="16"/>
  <c r="CA46" i="16"/>
  <c r="AS46" i="16" s="1"/>
  <c r="CH47" i="16"/>
  <c r="CG47" i="16"/>
  <c r="CF47" i="16"/>
  <c r="CC47" i="16"/>
  <c r="CB47" i="16"/>
  <c r="CA47" i="16"/>
  <c r="AS47" i="16" s="1"/>
  <c r="CH48" i="16"/>
  <c r="CG48" i="16"/>
  <c r="CF48" i="16"/>
  <c r="CC48" i="16"/>
  <c r="CB48" i="16"/>
  <c r="CA48" i="16"/>
  <c r="AS48" i="16" s="1"/>
  <c r="CH49" i="16"/>
  <c r="CG49" i="16"/>
  <c r="CF49" i="16"/>
  <c r="CC49" i="16"/>
  <c r="CB49" i="16"/>
  <c r="CA49" i="16"/>
  <c r="AS49" i="16" s="1"/>
  <c r="CH50" i="16"/>
  <c r="CG50" i="16"/>
  <c r="CF50" i="16"/>
  <c r="CC50" i="16"/>
  <c r="CB50" i="16"/>
  <c r="CA50" i="16"/>
  <c r="AS50" i="16" s="1"/>
  <c r="CH51" i="16"/>
  <c r="CG51" i="16"/>
  <c r="CF51" i="16"/>
  <c r="CC51" i="16"/>
  <c r="CB51" i="16"/>
  <c r="CA51" i="16"/>
  <c r="AS51" i="16" s="1"/>
  <c r="CH52" i="16"/>
  <c r="CG52" i="16"/>
  <c r="CF52" i="16"/>
  <c r="CC52" i="16"/>
  <c r="CB52" i="16"/>
  <c r="CA52" i="16"/>
  <c r="AS52" i="16" s="1"/>
  <c r="CH53" i="16"/>
  <c r="CG53" i="16"/>
  <c r="CF53" i="16"/>
  <c r="CC53" i="16"/>
  <c r="CB53" i="16"/>
  <c r="CA53" i="16"/>
  <c r="AS53" i="16" s="1"/>
  <c r="CF58" i="16"/>
  <c r="CA58" i="16"/>
  <c r="AP58" i="16" s="1"/>
  <c r="B66" i="16"/>
  <c r="CF63" i="16"/>
  <c r="CA63" i="16"/>
  <c r="AP63" i="16" s="1"/>
  <c r="CF64" i="16"/>
  <c r="CA64" i="16"/>
  <c r="AP64" i="16" s="1"/>
  <c r="CF65" i="16"/>
  <c r="CA65" i="16"/>
  <c r="AP65" i="16" s="1"/>
  <c r="B73" i="16"/>
  <c r="CF71" i="16"/>
  <c r="CA71" i="16"/>
  <c r="AQ71" i="16" s="1"/>
  <c r="CG72" i="16"/>
  <c r="CF72" i="16"/>
  <c r="CB72" i="16"/>
  <c r="CA72" i="16"/>
  <c r="AQ72" i="16" s="1"/>
  <c r="B130" i="16"/>
  <c r="CF124" i="16"/>
  <c r="CA124" i="16"/>
  <c r="AP124" i="16" s="1"/>
  <c r="CF125" i="16"/>
  <c r="CA125" i="16"/>
  <c r="AP125" i="16" s="1"/>
  <c r="CF126" i="16"/>
  <c r="CA126" i="16"/>
  <c r="AP126" i="16" s="1"/>
  <c r="CF127" i="16"/>
  <c r="CA127" i="16"/>
  <c r="AP127" i="16" s="1"/>
  <c r="CF128" i="16"/>
  <c r="CA128" i="16"/>
  <c r="AP128" i="16" s="1"/>
  <c r="CF129" i="16"/>
  <c r="CA129" i="16"/>
  <c r="AP129" i="16" s="1"/>
  <c r="CI109" i="17"/>
  <c r="CA109" i="17"/>
  <c r="M109" i="17" s="1"/>
  <c r="CJ144" i="17"/>
  <c r="CI144" i="17"/>
  <c r="CC144" i="17"/>
  <c r="CB144" i="17"/>
  <c r="CA144" i="17"/>
  <c r="O144" i="17" s="1"/>
  <c r="A150" i="19"/>
  <c r="E22" i="29" s="1"/>
  <c r="CG10" i="19"/>
  <c r="CF10" i="19"/>
  <c r="CD10" i="19"/>
  <c r="CC10" i="19"/>
  <c r="CB10" i="19"/>
  <c r="BZ10" i="19"/>
  <c r="BX10" i="19"/>
  <c r="BW10" i="19"/>
  <c r="BU10" i="19"/>
  <c r="BT10" i="19"/>
  <c r="BS10" i="19"/>
  <c r="BQ10" i="19"/>
  <c r="T10" i="19" s="1"/>
  <c r="CG11" i="19"/>
  <c r="CF11" i="19"/>
  <c r="CD11" i="19"/>
  <c r="CC11" i="19"/>
  <c r="CB11" i="19"/>
  <c r="BZ11" i="19"/>
  <c r="BX11" i="19"/>
  <c r="BW11" i="19"/>
  <c r="BU11" i="19"/>
  <c r="BT11" i="19"/>
  <c r="BS11" i="19"/>
  <c r="BQ11" i="19"/>
  <c r="T11" i="19" s="1"/>
  <c r="CG12" i="19"/>
  <c r="CF12" i="19"/>
  <c r="CD12" i="19"/>
  <c r="CC12" i="19"/>
  <c r="CB12" i="19"/>
  <c r="BZ12" i="19"/>
  <c r="BX12" i="19"/>
  <c r="BW12" i="19"/>
  <c r="BU12" i="19"/>
  <c r="BT12" i="19"/>
  <c r="BS12" i="19"/>
  <c r="BQ12" i="19"/>
  <c r="T12" i="19" s="1"/>
  <c r="CG13" i="19"/>
  <c r="CF13" i="19"/>
  <c r="CD13" i="19"/>
  <c r="CC13" i="19"/>
  <c r="CB13" i="19"/>
  <c r="BZ13" i="19"/>
  <c r="BX13" i="19"/>
  <c r="BW13" i="19"/>
  <c r="BU13" i="19"/>
  <c r="BT13" i="19"/>
  <c r="BS13" i="19"/>
  <c r="BQ13" i="19"/>
  <c r="T13" i="19" s="1"/>
  <c r="CG14" i="19"/>
  <c r="CF14" i="19"/>
  <c r="CD14" i="19"/>
  <c r="CC14" i="19"/>
  <c r="CB14" i="19"/>
  <c r="BZ14" i="19"/>
  <c r="BX14" i="19"/>
  <c r="BW14" i="19"/>
  <c r="BU14" i="19"/>
  <c r="BT14" i="19"/>
  <c r="BS14" i="19"/>
  <c r="BQ14" i="19"/>
  <c r="T14" i="19" s="1"/>
  <c r="CG15" i="19"/>
  <c r="CF15" i="19"/>
  <c r="CD15" i="19"/>
  <c r="CC15" i="19"/>
  <c r="CB15" i="19"/>
  <c r="BZ15" i="19"/>
  <c r="BX15" i="19"/>
  <c r="BW15" i="19"/>
  <c r="BU15" i="19"/>
  <c r="BT15" i="19"/>
  <c r="BS15" i="19"/>
  <c r="BQ15" i="19"/>
  <c r="T15" i="19" s="1"/>
  <c r="CG16" i="19"/>
  <c r="CF16" i="19"/>
  <c r="CD16" i="19"/>
  <c r="CC16" i="19"/>
  <c r="CB16" i="19"/>
  <c r="BZ16" i="19"/>
  <c r="BX16" i="19"/>
  <c r="BW16" i="19"/>
  <c r="BU16" i="19"/>
  <c r="BT16" i="19"/>
  <c r="BS16" i="19"/>
  <c r="BQ16" i="19"/>
  <c r="T16" i="19" s="1"/>
  <c r="CG17" i="19"/>
  <c r="CF17" i="19"/>
  <c r="CD17" i="19"/>
  <c r="CC17" i="19"/>
  <c r="CB17" i="19"/>
  <c r="BZ17" i="19"/>
  <c r="BX17" i="19"/>
  <c r="BW17" i="19"/>
  <c r="BU17" i="19"/>
  <c r="BT17" i="19"/>
  <c r="BS17" i="19"/>
  <c r="BQ17" i="19"/>
  <c r="T17" i="19" s="1"/>
  <c r="CG18" i="19"/>
  <c r="CF18" i="19"/>
  <c r="CD18" i="19"/>
  <c r="CC18" i="19"/>
  <c r="CB18" i="19"/>
  <c r="CA18" i="19"/>
  <c r="BZ18" i="19"/>
  <c r="BX18" i="19"/>
  <c r="BW18" i="19"/>
  <c r="BU18" i="19"/>
  <c r="BT18" i="19"/>
  <c r="BS18" i="19"/>
  <c r="BR18" i="19"/>
  <c r="BQ18" i="19"/>
  <c r="T18" i="19" s="1"/>
  <c r="CG19" i="19"/>
  <c r="CF19" i="19"/>
  <c r="CD19" i="19"/>
  <c r="CC19" i="19"/>
  <c r="CB19" i="19"/>
  <c r="CA19" i="19"/>
  <c r="BZ19" i="19"/>
  <c r="BX19" i="19"/>
  <c r="BW19" i="19"/>
  <c r="BU19" i="19"/>
  <c r="BT19" i="19"/>
  <c r="BS19" i="19"/>
  <c r="BR19" i="19"/>
  <c r="BQ19" i="19"/>
  <c r="T19" i="19" s="1"/>
  <c r="CG20" i="19"/>
  <c r="CF20" i="19"/>
  <c r="CD20" i="19"/>
  <c r="CC20" i="19"/>
  <c r="CB20" i="19"/>
  <c r="CA20" i="19"/>
  <c r="BZ20" i="19"/>
  <c r="BX20" i="19"/>
  <c r="BW20" i="19"/>
  <c r="BU20" i="19"/>
  <c r="BT20" i="19"/>
  <c r="BS20" i="19"/>
  <c r="BR20" i="19"/>
  <c r="BQ20" i="19"/>
  <c r="T20" i="19" s="1"/>
  <c r="CG21" i="19"/>
  <c r="CF21" i="19"/>
  <c r="CD21" i="19"/>
  <c r="CC21" i="19"/>
  <c r="CB21" i="19"/>
  <c r="BZ21" i="19"/>
  <c r="BX21" i="19"/>
  <c r="BW21" i="19"/>
  <c r="BU21" i="19"/>
  <c r="BT21" i="19"/>
  <c r="BS21" i="19"/>
  <c r="BQ21" i="19"/>
  <c r="T21" i="19" s="1"/>
  <c r="CG22" i="19"/>
  <c r="CF22" i="19"/>
  <c r="CD22" i="19"/>
  <c r="CC22" i="19"/>
  <c r="CB22" i="19"/>
  <c r="BZ22" i="19"/>
  <c r="BX22" i="19"/>
  <c r="BW22" i="19"/>
  <c r="BU22" i="19"/>
  <c r="BT22" i="19"/>
  <c r="BS22" i="19"/>
  <c r="BQ22" i="19"/>
  <c r="CG23" i="19"/>
  <c r="CF23" i="19"/>
  <c r="CE23" i="19"/>
  <c r="CD23" i="19"/>
  <c r="CC23" i="19"/>
  <c r="CB23" i="19"/>
  <c r="CA23" i="19"/>
  <c r="BZ23" i="19"/>
  <c r="BX23" i="19"/>
  <c r="BW23" i="19"/>
  <c r="BV23" i="19"/>
  <c r="BU23" i="19"/>
  <c r="BT23" i="19"/>
  <c r="BS23" i="19"/>
  <c r="BR23" i="19"/>
  <c r="BQ23" i="19"/>
  <c r="T23" i="19" s="1"/>
  <c r="CG24" i="19"/>
  <c r="CF24" i="19"/>
  <c r="CE24" i="19"/>
  <c r="CD24" i="19"/>
  <c r="CC24" i="19"/>
  <c r="CB24" i="19"/>
  <c r="CA24" i="19"/>
  <c r="BZ24" i="19"/>
  <c r="BX24" i="19"/>
  <c r="BW24" i="19"/>
  <c r="BV24" i="19"/>
  <c r="BU24" i="19"/>
  <c r="BT24" i="19"/>
  <c r="BS24" i="19"/>
  <c r="BR24" i="19"/>
  <c r="BQ24" i="19"/>
  <c r="T24" i="19" s="1"/>
  <c r="CG25" i="19"/>
  <c r="CF25" i="19"/>
  <c r="CE25" i="19"/>
  <c r="CD25" i="19"/>
  <c r="CC25" i="19"/>
  <c r="CB25" i="19"/>
  <c r="CA25" i="19"/>
  <c r="BZ25" i="19"/>
  <c r="BX25" i="19"/>
  <c r="BW25" i="19"/>
  <c r="BV25" i="19"/>
  <c r="BU25" i="19"/>
  <c r="BT25" i="19"/>
  <c r="BS25" i="19"/>
  <c r="BR25" i="19"/>
  <c r="BQ25" i="19"/>
  <c r="T25" i="19" s="1"/>
  <c r="CG26" i="19"/>
  <c r="CF26" i="19"/>
  <c r="CD26" i="19"/>
  <c r="CC26" i="19"/>
  <c r="CB26" i="19"/>
  <c r="BZ26" i="19"/>
  <c r="BX26" i="19"/>
  <c r="BW26" i="19"/>
  <c r="BU26" i="19"/>
  <c r="BT26" i="19"/>
  <c r="BS26" i="19"/>
  <c r="BQ26" i="19"/>
  <c r="T26" i="19" s="1"/>
  <c r="CG27" i="19"/>
  <c r="CF27" i="19"/>
  <c r="CD27" i="19"/>
  <c r="CC27" i="19"/>
  <c r="CB27" i="19"/>
  <c r="BZ27" i="19"/>
  <c r="BX27" i="19"/>
  <c r="BW27" i="19"/>
  <c r="BU27" i="19"/>
  <c r="BT27" i="19"/>
  <c r="BS27" i="19"/>
  <c r="BQ27" i="19"/>
  <c r="T27" i="19" s="1"/>
  <c r="CG28" i="19"/>
  <c r="CF28" i="19"/>
  <c r="CD28" i="19"/>
  <c r="CC28" i="19"/>
  <c r="CB28" i="19"/>
  <c r="BZ28" i="19"/>
  <c r="BX28" i="19"/>
  <c r="BW28" i="19"/>
  <c r="BU28" i="19"/>
  <c r="BT28" i="19"/>
  <c r="BS28" i="19"/>
  <c r="BQ28" i="19"/>
  <c r="T28" i="19" s="1"/>
  <c r="CG29" i="19"/>
  <c r="CF29" i="19"/>
  <c r="CD29" i="19"/>
  <c r="CC29" i="19"/>
  <c r="CB29" i="19"/>
  <c r="CA29" i="19"/>
  <c r="BZ29" i="19"/>
  <c r="BX29" i="19"/>
  <c r="BW29" i="19"/>
  <c r="BU29" i="19"/>
  <c r="BT29" i="19"/>
  <c r="BS29" i="19"/>
  <c r="BR29" i="19"/>
  <c r="BQ29" i="19"/>
  <c r="T29" i="19" s="1"/>
  <c r="CG30" i="19"/>
  <c r="CF30" i="19"/>
  <c r="CD30" i="19"/>
  <c r="CC30" i="19"/>
  <c r="CB30" i="19"/>
  <c r="CA30" i="19"/>
  <c r="BZ30" i="19"/>
  <c r="BX30" i="19"/>
  <c r="BW30" i="19"/>
  <c r="BU30" i="19"/>
  <c r="BT30" i="19"/>
  <c r="BS30" i="19"/>
  <c r="BR30" i="19"/>
  <c r="BQ30" i="19"/>
  <c r="T30" i="19" s="1"/>
  <c r="CG31" i="19"/>
  <c r="CF31" i="19"/>
  <c r="CD31" i="19"/>
  <c r="CC31" i="19"/>
  <c r="CB31" i="19"/>
  <c r="CA31" i="19"/>
  <c r="BZ31" i="19"/>
  <c r="BX31" i="19"/>
  <c r="BW31" i="19"/>
  <c r="BU31" i="19"/>
  <c r="BT31" i="19"/>
  <c r="BS31" i="19"/>
  <c r="BR31" i="19"/>
  <c r="BQ31" i="19"/>
  <c r="T31" i="19" s="1"/>
  <c r="CG32" i="19"/>
  <c r="CF32" i="19"/>
  <c r="CD32" i="19"/>
  <c r="CC32" i="19"/>
  <c r="CB32" i="19"/>
  <c r="CA32" i="19"/>
  <c r="BZ32" i="19"/>
  <c r="BX32" i="19"/>
  <c r="BW32" i="19"/>
  <c r="BU32" i="19"/>
  <c r="BT32" i="19"/>
  <c r="BS32" i="19"/>
  <c r="BR32" i="19"/>
  <c r="BQ32" i="19"/>
  <c r="T32" i="19" s="1"/>
  <c r="CG33" i="19"/>
  <c r="CF33" i="19"/>
  <c r="CD33" i="19"/>
  <c r="CC33" i="19"/>
  <c r="CB33" i="19"/>
  <c r="CA33" i="19"/>
  <c r="BZ33" i="19"/>
  <c r="BX33" i="19"/>
  <c r="BW33" i="19"/>
  <c r="BU33" i="19"/>
  <c r="BT33" i="19"/>
  <c r="BS33" i="19"/>
  <c r="BR33" i="19"/>
  <c r="BQ33" i="19"/>
  <c r="T33" i="19" s="1"/>
  <c r="CG34" i="19"/>
  <c r="CF34" i="19"/>
  <c r="CD34" i="19"/>
  <c r="CC34" i="19"/>
  <c r="CB34" i="19"/>
  <c r="CA34" i="19"/>
  <c r="BZ34" i="19"/>
  <c r="BX34" i="19"/>
  <c r="BW34" i="19"/>
  <c r="BU34" i="19"/>
  <c r="BT34" i="19"/>
  <c r="BS34" i="19"/>
  <c r="BR34" i="19"/>
  <c r="BQ34" i="19"/>
  <c r="T34" i="19" s="1"/>
  <c r="CG35" i="19"/>
  <c r="CF35" i="19"/>
  <c r="CD35" i="19"/>
  <c r="CC35" i="19"/>
  <c r="CB35" i="19"/>
  <c r="CA35" i="19"/>
  <c r="BZ35" i="19"/>
  <c r="BX35" i="19"/>
  <c r="BW35" i="19"/>
  <c r="BU35" i="19"/>
  <c r="BT35" i="19"/>
  <c r="BS35" i="19"/>
  <c r="BR35" i="19"/>
  <c r="BQ35" i="19"/>
  <c r="T35" i="19" s="1"/>
  <c r="CC50" i="19"/>
  <c r="CB50" i="19"/>
  <c r="CA50" i="19"/>
  <c r="BZ50" i="19"/>
  <c r="BT50" i="19"/>
  <c r="BS50" i="19"/>
  <c r="BR50" i="19"/>
  <c r="BQ50" i="19"/>
  <c r="N50" i="19" s="1"/>
  <c r="CC51" i="19"/>
  <c r="CB51" i="19"/>
  <c r="CA51" i="19"/>
  <c r="BZ51" i="19"/>
  <c r="BT51" i="19"/>
  <c r="BS51" i="19"/>
  <c r="BR51" i="19"/>
  <c r="BQ51" i="19"/>
  <c r="N51" i="19" s="1"/>
  <c r="CC52" i="19"/>
  <c r="CB52" i="19"/>
  <c r="CA52" i="19"/>
  <c r="BZ52" i="19"/>
  <c r="BT52" i="19"/>
  <c r="BS52" i="19"/>
  <c r="BR52" i="19"/>
  <c r="BQ52" i="19"/>
  <c r="N52" i="19" s="1"/>
  <c r="CC53" i="19"/>
  <c r="CB53" i="19"/>
  <c r="CA53" i="19"/>
  <c r="BZ53" i="19"/>
  <c r="BT53" i="19"/>
  <c r="BS53" i="19"/>
  <c r="BR53" i="19"/>
  <c r="BQ53" i="19"/>
  <c r="N53" i="19" s="1"/>
  <c r="C59" i="19"/>
  <c r="CC54" i="19"/>
  <c r="CB54" i="19"/>
  <c r="CA54" i="19"/>
  <c r="BZ54" i="19"/>
  <c r="BT54" i="19"/>
  <c r="BS54" i="19"/>
  <c r="BR54" i="19"/>
  <c r="BQ54" i="19"/>
  <c r="N54" i="19" s="1"/>
  <c r="CC55" i="19"/>
  <c r="CB55" i="19"/>
  <c r="CA55" i="19"/>
  <c r="BZ55" i="19"/>
  <c r="BT55" i="19"/>
  <c r="BS55" i="19"/>
  <c r="BR55" i="19"/>
  <c r="BQ55" i="19"/>
  <c r="N55" i="19" s="1"/>
  <c r="CC56" i="19"/>
  <c r="CB56" i="19"/>
  <c r="CA56" i="19"/>
  <c r="BZ56" i="19"/>
  <c r="BT56" i="19"/>
  <c r="BS56" i="19"/>
  <c r="BR56" i="19"/>
  <c r="BQ56" i="19"/>
  <c r="N56" i="19" s="1"/>
  <c r="CC57" i="19"/>
  <c r="CB57" i="19"/>
  <c r="CA57" i="19"/>
  <c r="BZ57" i="19"/>
  <c r="BT57" i="19"/>
  <c r="BS57" i="19"/>
  <c r="BR57" i="19"/>
  <c r="BQ57" i="19"/>
  <c r="N57" i="19" s="1"/>
  <c r="CC58" i="19"/>
  <c r="CB58" i="19"/>
  <c r="CA58" i="19"/>
  <c r="BZ58" i="19"/>
  <c r="BT58" i="19"/>
  <c r="BS58" i="19"/>
  <c r="BR58" i="19"/>
  <c r="BQ58" i="19"/>
  <c r="N58" i="19" s="1"/>
  <c r="CD64" i="19"/>
  <c r="CC64" i="19"/>
  <c r="CB64" i="19"/>
  <c r="CA64" i="19"/>
  <c r="BZ64" i="19"/>
  <c r="BU64" i="19"/>
  <c r="BT64" i="19"/>
  <c r="BS64" i="19"/>
  <c r="BR64" i="19"/>
  <c r="BQ64" i="19"/>
  <c r="V64" i="19" s="1"/>
  <c r="CD65" i="19"/>
  <c r="CC65" i="19"/>
  <c r="CB65" i="19"/>
  <c r="CA65" i="19"/>
  <c r="BZ65" i="19"/>
  <c r="BU65" i="19"/>
  <c r="BT65" i="19"/>
  <c r="BS65" i="19"/>
  <c r="BR65" i="19"/>
  <c r="BQ65" i="19"/>
  <c r="V65" i="19" s="1"/>
  <c r="CD66" i="19"/>
  <c r="CC66" i="19"/>
  <c r="CB66" i="19"/>
  <c r="CA66" i="19"/>
  <c r="BZ66" i="19"/>
  <c r="BU66" i="19"/>
  <c r="BT66" i="19"/>
  <c r="BS66" i="19"/>
  <c r="BR66" i="19"/>
  <c r="BQ66" i="19"/>
  <c r="V66" i="19" s="1"/>
  <c r="CD67" i="19"/>
  <c r="CC67" i="19"/>
  <c r="CB67" i="19"/>
  <c r="CA67" i="19"/>
  <c r="BZ67" i="19"/>
  <c r="BU67" i="19"/>
  <c r="BT67" i="19"/>
  <c r="BS67" i="19"/>
  <c r="BR67" i="19"/>
  <c r="BQ67" i="19"/>
  <c r="V67" i="19" s="1"/>
  <c r="CD68" i="19"/>
  <c r="CC68" i="19"/>
  <c r="CB68" i="19"/>
  <c r="CA68" i="19"/>
  <c r="BZ68" i="19"/>
  <c r="BU68" i="19"/>
  <c r="BT68" i="19"/>
  <c r="BS68" i="19"/>
  <c r="BR68" i="19"/>
  <c r="BQ68" i="19"/>
  <c r="V68" i="19" s="1"/>
  <c r="CD69" i="19"/>
  <c r="CC69" i="19"/>
  <c r="CB69" i="19"/>
  <c r="CA69" i="19"/>
  <c r="BZ69" i="19"/>
  <c r="BU69" i="19"/>
  <c r="BT69" i="19"/>
  <c r="BS69" i="19"/>
  <c r="BR69" i="19"/>
  <c r="BQ69" i="19"/>
  <c r="V69" i="19" s="1"/>
  <c r="BZ95" i="19"/>
  <c r="BQ95" i="19"/>
  <c r="V95" i="19" s="1"/>
  <c r="BZ96" i="19"/>
  <c r="BQ96" i="19"/>
  <c r="V96" i="19" s="1"/>
  <c r="BZ97" i="19"/>
  <c r="BQ97" i="19"/>
  <c r="V97" i="19" s="1"/>
  <c r="BZ98" i="19"/>
  <c r="BQ98" i="19"/>
  <c r="V98" i="19" s="1"/>
  <c r="BZ99" i="19"/>
  <c r="BQ99" i="19"/>
  <c r="V99" i="19" s="1"/>
  <c r="BZ100" i="19"/>
  <c r="BQ100" i="19"/>
  <c r="V100" i="19" s="1"/>
  <c r="BZ101" i="19"/>
  <c r="BQ101" i="19"/>
  <c r="V101" i="19" s="1"/>
  <c r="BZ102" i="19"/>
  <c r="BQ102" i="19"/>
  <c r="V102" i="19" s="1"/>
  <c r="BZ103" i="19"/>
  <c r="BQ103" i="19"/>
  <c r="V103" i="19" s="1"/>
  <c r="BZ104" i="19"/>
  <c r="BQ104" i="19"/>
  <c r="V104" i="19" s="1"/>
  <c r="BZ105" i="19"/>
  <c r="BQ105" i="19"/>
  <c r="V105" i="19" s="1"/>
  <c r="BZ106" i="19"/>
  <c r="BQ106" i="19"/>
  <c r="V106" i="19" s="1"/>
  <c r="BZ107" i="19"/>
  <c r="BQ107" i="19"/>
  <c r="V107" i="19" s="1"/>
  <c r="BZ108" i="19"/>
  <c r="BQ108" i="19"/>
  <c r="V108" i="19" s="1"/>
  <c r="BZ109" i="19"/>
  <c r="BQ109" i="19"/>
  <c r="V109" i="19" s="1"/>
  <c r="A249" i="20"/>
  <c r="E23" i="29" s="1"/>
  <c r="CR11" i="20"/>
  <c r="CQ11" i="20"/>
  <c r="CP11" i="20"/>
  <c r="CO11" i="20"/>
  <c r="CN11" i="20"/>
  <c r="CM11" i="20"/>
  <c r="CH11" i="20"/>
  <c r="CG11" i="20"/>
  <c r="CF11" i="20"/>
  <c r="CE11" i="20"/>
  <c r="CD11" i="20"/>
  <c r="CC11" i="20"/>
  <c r="AJ11" i="20" s="1"/>
  <c r="CR12" i="20"/>
  <c r="CQ12" i="20"/>
  <c r="CP12" i="20"/>
  <c r="CO12" i="20"/>
  <c r="CN12" i="20"/>
  <c r="CM12" i="20"/>
  <c r="CL12" i="20"/>
  <c r="CH12" i="20"/>
  <c r="CG12" i="20"/>
  <c r="CF12" i="20"/>
  <c r="CE12" i="20"/>
  <c r="CD12" i="20"/>
  <c r="CC12" i="20"/>
  <c r="CB12" i="20"/>
  <c r="AJ12" i="20" s="1"/>
  <c r="CR13" i="20"/>
  <c r="CQ13" i="20"/>
  <c r="CP13" i="20"/>
  <c r="CO13" i="20"/>
  <c r="CN13" i="20"/>
  <c r="CM13" i="20"/>
  <c r="CL13" i="20"/>
  <c r="CH13" i="20"/>
  <c r="CG13" i="20"/>
  <c r="CF13" i="20"/>
  <c r="CE13" i="20"/>
  <c r="CD13" i="20"/>
  <c r="CC13" i="20"/>
  <c r="CB13" i="20"/>
  <c r="AJ13" i="20" s="1"/>
  <c r="CR14" i="20"/>
  <c r="CQ14" i="20"/>
  <c r="CP14" i="20"/>
  <c r="CO14" i="20"/>
  <c r="CN14" i="20"/>
  <c r="CM14" i="20"/>
  <c r="CL14" i="20"/>
  <c r="CH14" i="20"/>
  <c r="CG14" i="20"/>
  <c r="CF14" i="20"/>
  <c r="CE14" i="20"/>
  <c r="CD14" i="20"/>
  <c r="CC14" i="20"/>
  <c r="CB14" i="20"/>
  <c r="AJ14" i="20" s="1"/>
  <c r="CR15" i="20"/>
  <c r="CQ15" i="20"/>
  <c r="CP15" i="20"/>
  <c r="CO15" i="20"/>
  <c r="CN15" i="20"/>
  <c r="CM15" i="20"/>
  <c r="CL15" i="20"/>
  <c r="CH15" i="20"/>
  <c r="CG15" i="20"/>
  <c r="CF15" i="20"/>
  <c r="CE15" i="20"/>
  <c r="CD15" i="20"/>
  <c r="CC15" i="20"/>
  <c r="CB15" i="20"/>
  <c r="AJ15" i="20" s="1"/>
  <c r="CR16" i="20"/>
  <c r="CQ16" i="20"/>
  <c r="CP16" i="20"/>
  <c r="CO16" i="20"/>
  <c r="CN16" i="20"/>
  <c r="CM16" i="20"/>
  <c r="CL16" i="20"/>
  <c r="CH16" i="20"/>
  <c r="CG16" i="20"/>
  <c r="CF16" i="20"/>
  <c r="CE16" i="20"/>
  <c r="CD16" i="20"/>
  <c r="CC16" i="20"/>
  <c r="CB16" i="20"/>
  <c r="AJ16" i="20" s="1"/>
  <c r="CR17" i="20"/>
  <c r="CQ17" i="20"/>
  <c r="CP17" i="20"/>
  <c r="CO17" i="20"/>
  <c r="CN17" i="20"/>
  <c r="CM17" i="20"/>
  <c r="CL17" i="20"/>
  <c r="CH17" i="20"/>
  <c r="CG17" i="20"/>
  <c r="CF17" i="20"/>
  <c r="CE17" i="20"/>
  <c r="CD17" i="20"/>
  <c r="CC17" i="20"/>
  <c r="CB17" i="20"/>
  <c r="AJ17" i="20" s="1"/>
  <c r="CR18" i="20"/>
  <c r="CQ18" i="20"/>
  <c r="CP18" i="20"/>
  <c r="CO18" i="20"/>
  <c r="CN18" i="20"/>
  <c r="CM18" i="20"/>
  <c r="CL18" i="20"/>
  <c r="CH18" i="20"/>
  <c r="CG18" i="20"/>
  <c r="CF18" i="20"/>
  <c r="CE18" i="20"/>
  <c r="CD18" i="20"/>
  <c r="CC18" i="20"/>
  <c r="CB18" i="20"/>
  <c r="AJ18" i="20" s="1"/>
  <c r="CR19" i="20"/>
  <c r="CQ19" i="20"/>
  <c r="CP19" i="20"/>
  <c r="CO19" i="20"/>
  <c r="CN19" i="20"/>
  <c r="CM19" i="20"/>
  <c r="CL19" i="20"/>
  <c r="CH19" i="20"/>
  <c r="CG19" i="20"/>
  <c r="CF19" i="20"/>
  <c r="CE19" i="20"/>
  <c r="CD19" i="20"/>
  <c r="CC19" i="20"/>
  <c r="CB19" i="20"/>
  <c r="AJ19" i="20" s="1"/>
  <c r="CR20" i="20"/>
  <c r="CQ20" i="20"/>
  <c r="CP20" i="20"/>
  <c r="CO20" i="20"/>
  <c r="CN20" i="20"/>
  <c r="CM20" i="20"/>
  <c r="CL20" i="20"/>
  <c r="CH20" i="20"/>
  <c r="CG20" i="20"/>
  <c r="CF20" i="20"/>
  <c r="CE20" i="20"/>
  <c r="CD20" i="20"/>
  <c r="CC20" i="20"/>
  <c r="CB20" i="20"/>
  <c r="AJ20" i="20" s="1"/>
  <c r="CR21" i="20"/>
  <c r="CQ21" i="20"/>
  <c r="CP21" i="20"/>
  <c r="CO21" i="20"/>
  <c r="CN21" i="20"/>
  <c r="CM21" i="20"/>
  <c r="CL21" i="20"/>
  <c r="CH21" i="20"/>
  <c r="CG21" i="20"/>
  <c r="CF21" i="20"/>
  <c r="CE21" i="20"/>
  <c r="CD21" i="20"/>
  <c r="CC21" i="20"/>
  <c r="CB21" i="20"/>
  <c r="AJ21" i="20" s="1"/>
  <c r="CR22" i="20"/>
  <c r="CQ22" i="20"/>
  <c r="CP22" i="20"/>
  <c r="CO22" i="20"/>
  <c r="CN22" i="20"/>
  <c r="CM22" i="20"/>
  <c r="CL22" i="20"/>
  <c r="CH22" i="20"/>
  <c r="CG22" i="20"/>
  <c r="CF22" i="20"/>
  <c r="CE22" i="20"/>
  <c r="CD22" i="20"/>
  <c r="CC22" i="20"/>
  <c r="CB22" i="20"/>
  <c r="AJ22" i="20" s="1"/>
  <c r="CR23" i="20"/>
  <c r="CQ23" i="20"/>
  <c r="CP23" i="20"/>
  <c r="CN23" i="20"/>
  <c r="CM23" i="20"/>
  <c r="CL23" i="20"/>
  <c r="CH23" i="20"/>
  <c r="CG23" i="20"/>
  <c r="CF23" i="20"/>
  <c r="CD23" i="20"/>
  <c r="CC23" i="20"/>
  <c r="CB23" i="20"/>
  <c r="AJ23" i="20" s="1"/>
  <c r="CR24" i="20"/>
  <c r="CQ24" i="20"/>
  <c r="CP24" i="20"/>
  <c r="CN24" i="20"/>
  <c r="CM24" i="20"/>
  <c r="CL24" i="20"/>
  <c r="CH24" i="20"/>
  <c r="CG24" i="20"/>
  <c r="CF24" i="20"/>
  <c r="CD24" i="20"/>
  <c r="CC24" i="20"/>
  <c r="CB24" i="20"/>
  <c r="AJ24" i="20" s="1"/>
  <c r="CR25" i="20"/>
  <c r="CQ25" i="20"/>
  <c r="CP25" i="20"/>
  <c r="CN25" i="20"/>
  <c r="CM25" i="20"/>
  <c r="CL25" i="20"/>
  <c r="CH25" i="20"/>
  <c r="CG25" i="20"/>
  <c r="CF25" i="20"/>
  <c r="CD25" i="20"/>
  <c r="CC25" i="20"/>
  <c r="CB25" i="20"/>
  <c r="AJ25" i="20" s="1"/>
  <c r="CR26" i="20"/>
  <c r="CQ26" i="20"/>
  <c r="CP26" i="20"/>
  <c r="CO26" i="20"/>
  <c r="CN26" i="20"/>
  <c r="CM26" i="20"/>
  <c r="CL26" i="20"/>
  <c r="CH26" i="20"/>
  <c r="CG26" i="20"/>
  <c r="CF26" i="20"/>
  <c r="CE26" i="20"/>
  <c r="CD26" i="20"/>
  <c r="CC26" i="20"/>
  <c r="CB26" i="20"/>
  <c r="AJ26" i="20" s="1"/>
  <c r="CR27" i="20"/>
  <c r="CQ27" i="20"/>
  <c r="CP27" i="20"/>
  <c r="CN27" i="20"/>
  <c r="CM27" i="20"/>
  <c r="CL27" i="20"/>
  <c r="CH27" i="20"/>
  <c r="CG27" i="20"/>
  <c r="CF27" i="20"/>
  <c r="CD27" i="20"/>
  <c r="CC27" i="20"/>
  <c r="CB27" i="20"/>
  <c r="AJ27" i="20" s="1"/>
  <c r="CR28" i="20"/>
  <c r="CQ28" i="20"/>
  <c r="CP28" i="20"/>
  <c r="CO28" i="20"/>
  <c r="CN28" i="20"/>
  <c r="CM28" i="20"/>
  <c r="CL28" i="20"/>
  <c r="CH28" i="20"/>
  <c r="CG28" i="20"/>
  <c r="CF28" i="20"/>
  <c r="CE28" i="20"/>
  <c r="CD28" i="20"/>
  <c r="CC28" i="20"/>
  <c r="CB28" i="20"/>
  <c r="AJ28" i="20" s="1"/>
  <c r="CR29" i="20"/>
  <c r="CQ29" i="20"/>
  <c r="CP29" i="20"/>
  <c r="CO29" i="20"/>
  <c r="CN29" i="20"/>
  <c r="CM29" i="20"/>
  <c r="CL29" i="20"/>
  <c r="CH29" i="20"/>
  <c r="CG29" i="20"/>
  <c r="CF29" i="20"/>
  <c r="CE29" i="20"/>
  <c r="CD29" i="20"/>
  <c r="CC29" i="20"/>
  <c r="CB29" i="20"/>
  <c r="AJ29" i="20" s="1"/>
  <c r="CR30" i="20"/>
  <c r="CQ30" i="20"/>
  <c r="CP30" i="20"/>
  <c r="CO30" i="20"/>
  <c r="CN30" i="20"/>
  <c r="CM30" i="20"/>
  <c r="CL30" i="20"/>
  <c r="CH30" i="20"/>
  <c r="CG30" i="20"/>
  <c r="CF30" i="20"/>
  <c r="CE30" i="20"/>
  <c r="CD30" i="20"/>
  <c r="CC30" i="20"/>
  <c r="CB30" i="20"/>
  <c r="AJ30" i="20" s="1"/>
  <c r="CR31" i="20"/>
  <c r="CQ31" i="20"/>
  <c r="CP31" i="20"/>
  <c r="CO31" i="20"/>
  <c r="CN31" i="20"/>
  <c r="CM31" i="20"/>
  <c r="CL31" i="20"/>
  <c r="CH31" i="20"/>
  <c r="CG31" i="20"/>
  <c r="CF31" i="20"/>
  <c r="CE31" i="20"/>
  <c r="CD31" i="20"/>
  <c r="CC31" i="20"/>
  <c r="CB31" i="20"/>
  <c r="AJ31" i="20" s="1"/>
  <c r="CR32" i="20"/>
  <c r="CQ32" i="20"/>
  <c r="CP32" i="20"/>
  <c r="CO32" i="20"/>
  <c r="CN32" i="20"/>
  <c r="CM32" i="20"/>
  <c r="CL32" i="20"/>
  <c r="CH32" i="20"/>
  <c r="CG32" i="20"/>
  <c r="CF32" i="20"/>
  <c r="CE32" i="20"/>
  <c r="CD32" i="20"/>
  <c r="CC32" i="20"/>
  <c r="CB32" i="20"/>
  <c r="AJ32" i="20" s="1"/>
  <c r="CR33" i="20"/>
  <c r="CQ33" i="20"/>
  <c r="CP33" i="20"/>
  <c r="CO33" i="20"/>
  <c r="CN33" i="20"/>
  <c r="CM33" i="20"/>
  <c r="CL33" i="20"/>
  <c r="CH33" i="20"/>
  <c r="CG33" i="20"/>
  <c r="CF33" i="20"/>
  <c r="CE33" i="20"/>
  <c r="CD33" i="20"/>
  <c r="CC33" i="20"/>
  <c r="CB33" i="20"/>
  <c r="AJ33" i="20" s="1"/>
  <c r="CR34" i="20"/>
  <c r="CQ34" i="20"/>
  <c r="CP34" i="20"/>
  <c r="CO34" i="20"/>
  <c r="CN34" i="20"/>
  <c r="CM34" i="20"/>
  <c r="CL34" i="20"/>
  <c r="CH34" i="20"/>
  <c r="CG34" i="20"/>
  <c r="CF34" i="20"/>
  <c r="CE34" i="20"/>
  <c r="CD34" i="20"/>
  <c r="CC34" i="20"/>
  <c r="CB34" i="20"/>
  <c r="AJ34" i="20" s="1"/>
  <c r="CR35" i="20"/>
  <c r="CQ35" i="20"/>
  <c r="CP35" i="20"/>
  <c r="CO35" i="20"/>
  <c r="CN35" i="20"/>
  <c r="CM35" i="20"/>
  <c r="CL35" i="20"/>
  <c r="CH35" i="20"/>
  <c r="CG35" i="20"/>
  <c r="CF35" i="20"/>
  <c r="CE35" i="20"/>
  <c r="CD35" i="20"/>
  <c r="CC35" i="20"/>
  <c r="CB35" i="20"/>
  <c r="AJ35" i="20" s="1"/>
  <c r="CR36" i="20"/>
  <c r="CQ36" i="20"/>
  <c r="CP36" i="20"/>
  <c r="CO36" i="20"/>
  <c r="CN36" i="20"/>
  <c r="CM36" i="20"/>
  <c r="CL36" i="20"/>
  <c r="CH36" i="20"/>
  <c r="CG36" i="20"/>
  <c r="CF36" i="20"/>
  <c r="CE36" i="20"/>
  <c r="CD36" i="20"/>
  <c r="CC36" i="20"/>
  <c r="CB36" i="20"/>
  <c r="AJ36" i="20" s="1"/>
  <c r="CR37" i="20"/>
  <c r="CQ37" i="20"/>
  <c r="CP37" i="20"/>
  <c r="CO37" i="20"/>
  <c r="CN37" i="20"/>
  <c r="CM37" i="20"/>
  <c r="CL37" i="20"/>
  <c r="CH37" i="20"/>
  <c r="CG37" i="20"/>
  <c r="CF37" i="20"/>
  <c r="CE37" i="20"/>
  <c r="CD37" i="20"/>
  <c r="CC37" i="20"/>
  <c r="CB37" i="20"/>
  <c r="AJ37" i="20" s="1"/>
  <c r="CR38" i="20"/>
  <c r="CQ38" i="20"/>
  <c r="CP38" i="20"/>
  <c r="CO38" i="20"/>
  <c r="CN38" i="20"/>
  <c r="CM38" i="20"/>
  <c r="CL38" i="20"/>
  <c r="CH38" i="20"/>
  <c r="CG38" i="20"/>
  <c r="CF38" i="20"/>
  <c r="CE38" i="20"/>
  <c r="CD38" i="20"/>
  <c r="CC38" i="20"/>
  <c r="CB38" i="20"/>
  <c r="AJ38" i="20" s="1"/>
  <c r="CR39" i="20"/>
  <c r="CQ39" i="20"/>
  <c r="CP39" i="20"/>
  <c r="CO39" i="20"/>
  <c r="CN39" i="20"/>
  <c r="CM39" i="20"/>
  <c r="CL39" i="20"/>
  <c r="CH39" i="20"/>
  <c r="CG39" i="20"/>
  <c r="CF39" i="20"/>
  <c r="CE39" i="20"/>
  <c r="CD39" i="20"/>
  <c r="CC39" i="20"/>
  <c r="CB39" i="20"/>
  <c r="AJ39" i="20" s="1"/>
  <c r="CR40" i="20"/>
  <c r="CQ40" i="20"/>
  <c r="CP40" i="20"/>
  <c r="CO40" i="20"/>
  <c r="CN40" i="20"/>
  <c r="CM40" i="20"/>
  <c r="CL40" i="20"/>
  <c r="CH40" i="20"/>
  <c r="CG40" i="20"/>
  <c r="CF40" i="20"/>
  <c r="CE40" i="20"/>
  <c r="CD40" i="20"/>
  <c r="CC40" i="20"/>
  <c r="CB40" i="20"/>
  <c r="AJ40" i="20" s="1"/>
  <c r="CR41" i="20"/>
  <c r="CQ41" i="20"/>
  <c r="CP41" i="20"/>
  <c r="CO41" i="20"/>
  <c r="CN41" i="20"/>
  <c r="CM41" i="20"/>
  <c r="CL41" i="20"/>
  <c r="CH41" i="20"/>
  <c r="CG41" i="20"/>
  <c r="CF41" i="20"/>
  <c r="CE41" i="20"/>
  <c r="CD41" i="20"/>
  <c r="CC41" i="20"/>
  <c r="CB41" i="20"/>
  <c r="AJ41" i="20" s="1"/>
  <c r="CR42" i="20"/>
  <c r="CQ42" i="20"/>
  <c r="CP42" i="20"/>
  <c r="CO42" i="20"/>
  <c r="CN42" i="20"/>
  <c r="CM42" i="20"/>
  <c r="CL42" i="20"/>
  <c r="CH42" i="20"/>
  <c r="CG42" i="20"/>
  <c r="CF42" i="20"/>
  <c r="CE42" i="20"/>
  <c r="CD42" i="20"/>
  <c r="CC42" i="20"/>
  <c r="CB42" i="20"/>
  <c r="AJ42" i="20" s="1"/>
  <c r="CR43" i="20"/>
  <c r="CQ43" i="20"/>
  <c r="CP43" i="20"/>
  <c r="CO43" i="20"/>
  <c r="CN43" i="20"/>
  <c r="CM43" i="20"/>
  <c r="CL43" i="20"/>
  <c r="CH43" i="20"/>
  <c r="CG43" i="20"/>
  <c r="CF43" i="20"/>
  <c r="CE43" i="20"/>
  <c r="CD43" i="20"/>
  <c r="CC43" i="20"/>
  <c r="CB43" i="20"/>
  <c r="AJ43" i="20" s="1"/>
  <c r="CR44" i="20"/>
  <c r="CQ44" i="20"/>
  <c r="CP44" i="20"/>
  <c r="CO44" i="20"/>
  <c r="CN44" i="20"/>
  <c r="CM44" i="20"/>
  <c r="CL44" i="20"/>
  <c r="CH44" i="20"/>
  <c r="CG44" i="20"/>
  <c r="CF44" i="20"/>
  <c r="CE44" i="20"/>
  <c r="CD44" i="20"/>
  <c r="CC44" i="20"/>
  <c r="CB44" i="20"/>
  <c r="AJ44" i="20" s="1"/>
  <c r="CR45" i="20"/>
  <c r="CQ45" i="20"/>
  <c r="CP45" i="20"/>
  <c r="CO45" i="20"/>
  <c r="CN45" i="20"/>
  <c r="CM45" i="20"/>
  <c r="CL45" i="20"/>
  <c r="CH45" i="20"/>
  <c r="CG45" i="20"/>
  <c r="CF45" i="20"/>
  <c r="CE45" i="20"/>
  <c r="CD45" i="20"/>
  <c r="CC45" i="20"/>
  <c r="CB45" i="20"/>
  <c r="AJ45" i="20" s="1"/>
  <c r="CR46" i="20"/>
  <c r="CQ46" i="20"/>
  <c r="CP46" i="20"/>
  <c r="CO46" i="20"/>
  <c r="CN46" i="20"/>
  <c r="CM46" i="20"/>
  <c r="CL46" i="20"/>
  <c r="CH46" i="20"/>
  <c r="CG46" i="20"/>
  <c r="CF46" i="20"/>
  <c r="CE46" i="20"/>
  <c r="CD46" i="20"/>
  <c r="CC46" i="20"/>
  <c r="CB46" i="20"/>
  <c r="AJ46" i="20" s="1"/>
  <c r="CR47" i="20"/>
  <c r="CQ47" i="20"/>
  <c r="CP47" i="20"/>
  <c r="CO47" i="20"/>
  <c r="CN47" i="20"/>
  <c r="CM47" i="20"/>
  <c r="CL47" i="20"/>
  <c r="CH47" i="20"/>
  <c r="CG47" i="20"/>
  <c r="CF47" i="20"/>
  <c r="CE47" i="20"/>
  <c r="CD47" i="20"/>
  <c r="CC47" i="20"/>
  <c r="CB47" i="20"/>
  <c r="AJ47" i="20" s="1"/>
  <c r="CR48" i="20"/>
  <c r="CQ48" i="20"/>
  <c r="CP48" i="20"/>
  <c r="CO48" i="20"/>
  <c r="CN48" i="20"/>
  <c r="CM48" i="20"/>
  <c r="CL48" i="20"/>
  <c r="CH48" i="20"/>
  <c r="CG48" i="20"/>
  <c r="CF48" i="20"/>
  <c r="CE48" i="20"/>
  <c r="CD48" i="20"/>
  <c r="CC48" i="20"/>
  <c r="CB48" i="20"/>
  <c r="AJ48" i="20" s="1"/>
  <c r="CR49" i="20"/>
  <c r="CQ49" i="20"/>
  <c r="CP49" i="20"/>
  <c r="CO49" i="20"/>
  <c r="CN49" i="20"/>
  <c r="CM49" i="20"/>
  <c r="CL49" i="20"/>
  <c r="CH49" i="20"/>
  <c r="CG49" i="20"/>
  <c r="CF49" i="20"/>
  <c r="CE49" i="20"/>
  <c r="CD49" i="20"/>
  <c r="CC49" i="20"/>
  <c r="CB49" i="20"/>
  <c r="AJ49" i="20" s="1"/>
  <c r="CR50" i="20"/>
  <c r="CQ50" i="20"/>
  <c r="CP50" i="20"/>
  <c r="CO50" i="20"/>
  <c r="CN50" i="20"/>
  <c r="CM50" i="20"/>
  <c r="CL50" i="20"/>
  <c r="CH50" i="20"/>
  <c r="CG50" i="20"/>
  <c r="CF50" i="20"/>
  <c r="CE50" i="20"/>
  <c r="CD50" i="20"/>
  <c r="CC50" i="20"/>
  <c r="CB50" i="20"/>
  <c r="AJ50" i="20" s="1"/>
  <c r="CR51" i="20"/>
  <c r="CQ51" i="20"/>
  <c r="CP51" i="20"/>
  <c r="CO51" i="20"/>
  <c r="CN51" i="20"/>
  <c r="CM51" i="20"/>
  <c r="CH51" i="20"/>
  <c r="CG51" i="20"/>
  <c r="CF51" i="20"/>
  <c r="CE51" i="20"/>
  <c r="CD51" i="20"/>
  <c r="CC51" i="20"/>
  <c r="AJ51" i="20" s="1"/>
  <c r="CR52" i="20"/>
  <c r="CQ52" i="20"/>
  <c r="CP52" i="20"/>
  <c r="CO52" i="20"/>
  <c r="CN52" i="20"/>
  <c r="CM52" i="20"/>
  <c r="CH52" i="20"/>
  <c r="CG52" i="20"/>
  <c r="CF52" i="20"/>
  <c r="CE52" i="20"/>
  <c r="CD52" i="20"/>
  <c r="CC52" i="20"/>
  <c r="AJ52" i="20" s="1"/>
  <c r="CK56" i="20"/>
  <c r="CA56" i="20"/>
  <c r="J56" i="20" s="1"/>
  <c r="CK57" i="20"/>
  <c r="CA57" i="20"/>
  <c r="J57" i="20" s="1"/>
  <c r="CK58" i="20"/>
  <c r="CA58" i="20"/>
  <c r="J58" i="20" s="1"/>
  <c r="CK59" i="20"/>
  <c r="CA59" i="20"/>
  <c r="J59" i="20" s="1"/>
  <c r="CK60" i="20"/>
  <c r="CA60" i="20"/>
  <c r="J60" i="20" s="1"/>
  <c r="CK61" i="20"/>
  <c r="CA61" i="20"/>
  <c r="J61" i="20" s="1"/>
  <c r="CK62" i="20"/>
  <c r="CA62" i="20"/>
  <c r="J62" i="20" s="1"/>
  <c r="CK63" i="20"/>
  <c r="CA63" i="20"/>
  <c r="J63" i="20" s="1"/>
  <c r="CK64" i="20"/>
  <c r="CA64" i="20"/>
  <c r="J64" i="20" s="1"/>
  <c r="CK65" i="20"/>
  <c r="CA65" i="20"/>
  <c r="J65" i="20" s="1"/>
  <c r="CK66" i="20"/>
  <c r="CA66" i="20"/>
  <c r="CK67" i="20"/>
  <c r="CA67" i="20"/>
  <c r="J67" i="20" s="1"/>
  <c r="CK68" i="20"/>
  <c r="CA68" i="20"/>
  <c r="J68" i="20" s="1"/>
  <c r="CK69" i="20"/>
  <c r="CA69" i="20"/>
  <c r="J69" i="20" s="1"/>
  <c r="CK70" i="20"/>
  <c r="CA70" i="20"/>
  <c r="J70" i="20" s="1"/>
  <c r="CK71" i="20"/>
  <c r="CA71" i="20"/>
  <c r="J71" i="20" s="1"/>
  <c r="CK72" i="20"/>
  <c r="CA72" i="20"/>
  <c r="J72" i="20" s="1"/>
  <c r="CK73" i="20"/>
  <c r="CA73" i="20"/>
  <c r="J73" i="20" s="1"/>
  <c r="CK74" i="20"/>
  <c r="CA74" i="20"/>
  <c r="J74" i="20" s="1"/>
  <c r="CK75" i="20"/>
  <c r="CA75" i="20"/>
  <c r="J75" i="20" s="1"/>
  <c r="CK76" i="20"/>
  <c r="CA76" i="20"/>
  <c r="J76" i="20" s="1"/>
  <c r="CK77" i="20"/>
  <c r="CA77" i="20"/>
  <c r="J77" i="20" s="1"/>
  <c r="CK78" i="20"/>
  <c r="CA78" i="20"/>
  <c r="J78" i="20" s="1"/>
  <c r="CK79" i="20"/>
  <c r="CA79" i="20"/>
  <c r="J79" i="20" s="1"/>
  <c r="CK80" i="20"/>
  <c r="CA80" i="20"/>
  <c r="J80" i="20" s="1"/>
  <c r="CK81" i="20"/>
  <c r="CA81" i="20"/>
  <c r="J81" i="20" s="1"/>
  <c r="CK82" i="20"/>
  <c r="CA82" i="20"/>
  <c r="J82" i="20" s="1"/>
  <c r="CK83" i="20"/>
  <c r="CA83" i="20"/>
  <c r="J83" i="20" s="1"/>
  <c r="CK84" i="20"/>
  <c r="CA84" i="20"/>
  <c r="J84" i="20" s="1"/>
  <c r="CK85" i="20"/>
  <c r="CA85" i="20"/>
  <c r="J85" i="20" s="1"/>
  <c r="CK86" i="20"/>
  <c r="CA86" i="20"/>
  <c r="J86" i="20" s="1"/>
  <c r="CK87" i="20"/>
  <c r="CA87" i="20"/>
  <c r="J87" i="20" s="1"/>
  <c r="CK88" i="20"/>
  <c r="CA88" i="20"/>
  <c r="J88" i="20" s="1"/>
  <c r="CK89" i="20"/>
  <c r="CA89" i="20"/>
  <c r="J89" i="20" s="1"/>
  <c r="CK90" i="20"/>
  <c r="CA90" i="20"/>
  <c r="J90" i="20" s="1"/>
  <c r="CK91" i="20"/>
  <c r="CA91" i="20"/>
  <c r="J91" i="20" s="1"/>
  <c r="CK92" i="20"/>
  <c r="CA92" i="20"/>
  <c r="J92" i="20" s="1"/>
  <c r="CK93" i="20"/>
  <c r="CA93" i="20"/>
  <c r="J93" i="20" s="1"/>
  <c r="CK94" i="20"/>
  <c r="CA94" i="20"/>
  <c r="J94" i="20" s="1"/>
  <c r="CK95" i="20"/>
  <c r="CA95" i="20"/>
  <c r="J95" i="20" s="1"/>
  <c r="CK96" i="20"/>
  <c r="CA96" i="20"/>
  <c r="J96" i="20" s="1"/>
  <c r="CK97" i="20"/>
  <c r="CA97" i="20"/>
  <c r="CM116" i="20"/>
  <c r="CL116" i="20"/>
  <c r="CK116" i="20"/>
  <c r="CC116" i="20"/>
  <c r="CB116" i="20"/>
  <c r="CA116" i="20"/>
  <c r="CM117" i="20"/>
  <c r="CL117" i="20"/>
  <c r="CK117" i="20"/>
  <c r="CC117" i="20"/>
  <c r="CB117" i="20"/>
  <c r="CA117" i="20"/>
  <c r="X117" i="20" s="1"/>
  <c r="CM118" i="20"/>
  <c r="CL118" i="20"/>
  <c r="CK118" i="20"/>
  <c r="CC118" i="20"/>
  <c r="CB118" i="20"/>
  <c r="CA118" i="20"/>
  <c r="CK122" i="20"/>
  <c r="CA122" i="20"/>
  <c r="M122" i="20" s="1"/>
  <c r="CK123" i="20"/>
  <c r="CA123" i="20"/>
  <c r="M123" i="20" s="1"/>
  <c r="CK124" i="20"/>
  <c r="CA124" i="20"/>
  <c r="M124" i="20" s="1"/>
  <c r="CK125" i="20"/>
  <c r="CA125" i="20"/>
  <c r="M125" i="20" s="1"/>
  <c r="CK126" i="20"/>
  <c r="CA126" i="20"/>
  <c r="M126" i="20" s="1"/>
  <c r="CK127" i="20"/>
  <c r="CA127" i="20"/>
  <c r="M127" i="20" s="1"/>
  <c r="CK128" i="20"/>
  <c r="CA128" i="20"/>
  <c r="M128" i="20" s="1"/>
  <c r="CK129" i="20"/>
  <c r="CA129" i="20"/>
  <c r="M129" i="20" s="1"/>
  <c r="CK130" i="20"/>
  <c r="CA130" i="20"/>
  <c r="M130" i="20" s="1"/>
  <c r="CL153" i="20"/>
  <c r="CK153" i="20"/>
  <c r="CB153" i="20"/>
  <c r="CA153" i="20"/>
  <c r="S153" i="20" s="1"/>
  <c r="CL154" i="20"/>
  <c r="CK154" i="20"/>
  <c r="CB154" i="20"/>
  <c r="CA154" i="20"/>
  <c r="S154" i="20" s="1"/>
  <c r="CL155" i="20"/>
  <c r="CK155" i="20"/>
  <c r="CB155" i="20"/>
  <c r="CA155" i="20"/>
  <c r="S155" i="20" s="1"/>
  <c r="CL156" i="20"/>
  <c r="CK156" i="20"/>
  <c r="CB156" i="20"/>
  <c r="CA156" i="20"/>
  <c r="S156" i="20" s="1"/>
  <c r="CL157" i="20"/>
  <c r="CK157" i="20"/>
  <c r="CB157" i="20"/>
  <c r="CA157" i="20"/>
  <c r="S157" i="20" s="1"/>
  <c r="CL158" i="20"/>
  <c r="CK158" i="20"/>
  <c r="CB158" i="20"/>
  <c r="CA158" i="20"/>
  <c r="S158" i="20" s="1"/>
  <c r="CL159" i="20"/>
  <c r="CK159" i="20"/>
  <c r="CB159" i="20"/>
  <c r="CA159" i="20"/>
  <c r="S159" i="20" s="1"/>
  <c r="CL160" i="20"/>
  <c r="CK160" i="20"/>
  <c r="CB160" i="20"/>
  <c r="CA160" i="20"/>
  <c r="S160" i="20" s="1"/>
  <c r="CL161" i="20"/>
  <c r="CK161" i="20"/>
  <c r="CB161" i="20"/>
  <c r="CA161" i="20"/>
  <c r="S161" i="20" s="1"/>
  <c r="CL162" i="20"/>
  <c r="CK162" i="20"/>
  <c r="CB162" i="20"/>
  <c r="CA162" i="20"/>
  <c r="S162" i="20" s="1"/>
  <c r="CL163" i="20"/>
  <c r="CK163" i="20"/>
  <c r="CB163" i="20"/>
  <c r="CA163" i="20"/>
  <c r="S163" i="20" s="1"/>
  <c r="CL164" i="20"/>
  <c r="CK164" i="20"/>
  <c r="CB164" i="20"/>
  <c r="CA164" i="20"/>
  <c r="S164" i="20" s="1"/>
  <c r="CL165" i="20"/>
  <c r="CK165" i="20"/>
  <c r="CB165" i="20"/>
  <c r="CA165" i="20"/>
  <c r="S165" i="20" s="1"/>
  <c r="CL166" i="20"/>
  <c r="CK166" i="20"/>
  <c r="CB166" i="20"/>
  <c r="CA166" i="20"/>
  <c r="S166" i="20" s="1"/>
  <c r="CL167" i="20"/>
  <c r="CK167" i="20"/>
  <c r="CB167" i="20"/>
  <c r="CA167" i="20"/>
  <c r="S167" i="20" s="1"/>
  <c r="CL168" i="20"/>
  <c r="CK168" i="20"/>
  <c r="CB168" i="20"/>
  <c r="CA168" i="20"/>
  <c r="S168" i="20" s="1"/>
  <c r="CK171" i="20"/>
  <c r="CA171" i="20"/>
  <c r="J171" i="20" s="1"/>
  <c r="CK172" i="20"/>
  <c r="CA172" i="20"/>
  <c r="J172" i="20" s="1"/>
  <c r="CK173" i="20"/>
  <c r="CA173" i="20"/>
  <c r="J173" i="20" s="1"/>
  <c r="CK174" i="20"/>
  <c r="CA174" i="20"/>
  <c r="J174" i="20" s="1"/>
  <c r="CK175" i="20"/>
  <c r="CA175" i="20"/>
  <c r="J175" i="20" s="1"/>
  <c r="CK176" i="20"/>
  <c r="CA176" i="20"/>
  <c r="J176" i="20" s="1"/>
  <c r="CK177" i="20"/>
  <c r="CA177" i="20"/>
  <c r="J177" i="20" s="1"/>
  <c r="CK178" i="20"/>
  <c r="CA178" i="20"/>
  <c r="J178" i="20" s="1"/>
  <c r="CK179" i="20"/>
  <c r="CA179" i="20"/>
  <c r="J179" i="20" s="1"/>
  <c r="CK180" i="20"/>
  <c r="CA180" i="20"/>
  <c r="J180" i="20" s="1"/>
  <c r="CK181" i="20"/>
  <c r="CA181" i="20"/>
  <c r="J181" i="20" s="1"/>
  <c r="CK182" i="20"/>
  <c r="CA182" i="20"/>
  <c r="J182" i="20" s="1"/>
  <c r="CK183" i="20"/>
  <c r="CA183" i="20"/>
  <c r="J183" i="20" s="1"/>
  <c r="CK184" i="20"/>
  <c r="CA184" i="20"/>
  <c r="J184" i="20" s="1"/>
  <c r="CK185" i="20"/>
  <c r="CA185" i="20"/>
  <c r="J185" i="20" s="1"/>
  <c r="CK186" i="20"/>
  <c r="CA186" i="20"/>
  <c r="J186" i="20" s="1"/>
  <c r="CK187" i="20"/>
  <c r="CA187" i="20"/>
  <c r="J187" i="20" s="1"/>
  <c r="CK188" i="20"/>
  <c r="CA188" i="20"/>
  <c r="J188" i="20" s="1"/>
  <c r="CK189" i="20"/>
  <c r="CA189" i="20"/>
  <c r="J189" i="20" s="1"/>
  <c r="CK190" i="20"/>
  <c r="CA190" i="20"/>
  <c r="J190" i="20" s="1"/>
  <c r="CK191" i="20"/>
  <c r="CA191" i="20"/>
  <c r="J191" i="20" s="1"/>
  <c r="CK192" i="20"/>
  <c r="CA192" i="20"/>
  <c r="J192" i="20" s="1"/>
  <c r="CK193" i="20"/>
  <c r="CA193" i="20"/>
  <c r="J193" i="20" s="1"/>
  <c r="CK194" i="20"/>
  <c r="CA194" i="20"/>
  <c r="J194" i="20" s="1"/>
  <c r="CK195" i="20"/>
  <c r="CA195" i="20"/>
  <c r="J195" i="20" s="1"/>
  <c r="CK196" i="20"/>
  <c r="CA196" i="20"/>
  <c r="J196" i="20" s="1"/>
  <c r="CK197" i="20"/>
  <c r="CA197" i="20"/>
  <c r="J197" i="20" s="1"/>
  <c r="CK198" i="20"/>
  <c r="CA198" i="20"/>
  <c r="J198" i="20" s="1"/>
  <c r="CK199" i="20"/>
  <c r="CA199" i="20"/>
  <c r="J199" i="20" s="1"/>
  <c r="CK200" i="20"/>
  <c r="CA200" i="20"/>
  <c r="J200" i="20" s="1"/>
  <c r="CK201" i="20"/>
  <c r="CA201" i="20"/>
  <c r="J201" i="20" s="1"/>
  <c r="CK202" i="20"/>
  <c r="CA202" i="20"/>
  <c r="J202" i="20" s="1"/>
  <c r="CK208" i="20"/>
  <c r="CA208" i="20"/>
  <c r="AI208" i="20" s="1"/>
  <c r="CK209" i="20"/>
  <c r="CA209" i="20"/>
  <c r="AI209" i="20" s="1"/>
  <c r="CK210" i="20"/>
  <c r="CA210" i="20"/>
  <c r="AI210" i="20" s="1"/>
  <c r="CK211" i="20"/>
  <c r="CA211" i="20"/>
  <c r="AI211" i="20" s="1"/>
  <c r="CK212" i="20"/>
  <c r="CA212" i="20"/>
  <c r="AI212" i="20" s="1"/>
  <c r="CK213" i="20"/>
  <c r="CA213" i="20"/>
  <c r="AI213" i="20" s="1"/>
  <c r="CK214" i="20"/>
  <c r="CA214" i="20"/>
  <c r="AI214" i="20" s="1"/>
  <c r="CK215" i="20"/>
  <c r="CA215" i="20"/>
  <c r="AI215" i="20" s="1"/>
  <c r="A351" i="21"/>
  <c r="E24" i="29" s="1"/>
  <c r="CP13" i="21"/>
  <c r="CO13" i="21"/>
  <c r="CN13" i="21"/>
  <c r="CM13" i="21"/>
  <c r="CD13" i="21"/>
  <c r="CC13" i="21"/>
  <c r="CB13" i="21"/>
  <c r="CA13" i="21"/>
  <c r="AT13" i="21" s="1"/>
  <c r="CP14" i="21"/>
  <c r="CO14" i="21"/>
  <c r="CN14" i="21"/>
  <c r="CM14" i="21"/>
  <c r="CD14" i="21"/>
  <c r="CC14" i="21"/>
  <c r="CB14" i="21"/>
  <c r="CA14" i="21"/>
  <c r="AT14" i="21" s="1"/>
  <c r="CP15" i="21"/>
  <c r="CO15" i="21"/>
  <c r="CN15" i="21"/>
  <c r="CM15" i="21"/>
  <c r="CD15" i="21"/>
  <c r="CC15" i="21"/>
  <c r="CB15" i="21"/>
  <c r="CA15" i="21"/>
  <c r="AT15" i="21" s="1"/>
  <c r="CP16" i="21"/>
  <c r="CO16" i="21"/>
  <c r="CN16" i="21"/>
  <c r="CM16" i="21"/>
  <c r="CD16" i="21"/>
  <c r="CC16" i="21"/>
  <c r="CB16" i="21"/>
  <c r="CA16" i="21"/>
  <c r="AT16" i="21" s="1"/>
  <c r="CP17" i="21"/>
  <c r="CO17" i="21"/>
  <c r="CN17" i="21"/>
  <c r="CM17" i="21"/>
  <c r="CD17" i="21"/>
  <c r="CC17" i="21"/>
  <c r="CB17" i="21"/>
  <c r="CA17" i="21"/>
  <c r="AT17" i="21" s="1"/>
  <c r="CP18" i="21"/>
  <c r="CO18" i="21"/>
  <c r="CN18" i="21"/>
  <c r="CM18" i="21"/>
  <c r="CD18" i="21"/>
  <c r="CC18" i="21"/>
  <c r="CB18" i="21"/>
  <c r="CA18" i="21"/>
  <c r="AT18" i="21" s="1"/>
  <c r="CP20" i="21"/>
  <c r="CO20" i="21"/>
  <c r="CN20" i="21"/>
  <c r="CM20" i="21"/>
  <c r="CD20" i="21"/>
  <c r="CC20" i="21"/>
  <c r="CB20" i="21"/>
  <c r="CA20" i="21"/>
  <c r="AT20" i="21" s="1"/>
  <c r="CP21" i="21"/>
  <c r="CO21" i="21"/>
  <c r="CN21" i="21"/>
  <c r="CM21" i="21"/>
  <c r="CD21" i="21"/>
  <c r="CC21" i="21"/>
  <c r="CB21" i="21"/>
  <c r="CA21" i="21"/>
  <c r="AT21" i="21" s="1"/>
  <c r="CP22" i="21"/>
  <c r="CO22" i="21"/>
  <c r="CN22" i="21"/>
  <c r="CM22" i="21"/>
  <c r="CD22" i="21"/>
  <c r="CC22" i="21"/>
  <c r="CB22" i="21"/>
  <c r="CA22" i="21"/>
  <c r="AT22" i="21" s="1"/>
  <c r="CP23" i="21"/>
  <c r="CO23" i="21"/>
  <c r="CN23" i="21"/>
  <c r="CM23" i="21"/>
  <c r="CD23" i="21"/>
  <c r="CC23" i="21"/>
  <c r="CB23" i="21"/>
  <c r="CA23" i="21"/>
  <c r="AT23" i="21" s="1"/>
  <c r="CP24" i="21"/>
  <c r="CO24" i="21"/>
  <c r="CN24" i="21"/>
  <c r="CM24" i="21"/>
  <c r="CD24" i="21"/>
  <c r="CC24" i="21"/>
  <c r="CB24" i="21"/>
  <c r="CA24" i="21"/>
  <c r="AT24" i="21" s="1"/>
  <c r="AQ29" i="21"/>
  <c r="B61" i="21"/>
  <c r="CO56" i="21"/>
  <c r="CN56" i="21"/>
  <c r="CM56" i="21"/>
  <c r="CC56" i="21"/>
  <c r="CB56" i="21"/>
  <c r="CA56" i="21"/>
  <c r="I56" i="21" s="1"/>
  <c r="CO57" i="21"/>
  <c r="CN57" i="21"/>
  <c r="CM57" i="21"/>
  <c r="CC57" i="21"/>
  <c r="CB57" i="21"/>
  <c r="CA57" i="21"/>
  <c r="CO58" i="21"/>
  <c r="CN58" i="21"/>
  <c r="CM58" i="21"/>
  <c r="CC58" i="21"/>
  <c r="CB58" i="21"/>
  <c r="CA58" i="21"/>
  <c r="I58" i="21" s="1"/>
  <c r="CO59" i="21"/>
  <c r="CN59" i="21"/>
  <c r="CM59" i="21"/>
  <c r="CC59" i="21"/>
  <c r="CB59" i="21"/>
  <c r="CA59" i="21"/>
  <c r="I59" i="21" s="1"/>
  <c r="CO60" i="21"/>
  <c r="CN60" i="21"/>
  <c r="CM60" i="21"/>
  <c r="CC60" i="21"/>
  <c r="CB60" i="21"/>
  <c r="CA60" i="21"/>
  <c r="I60" i="21" s="1"/>
  <c r="B69" i="21"/>
  <c r="CN65" i="21"/>
  <c r="CM65" i="21"/>
  <c r="CB65" i="21"/>
  <c r="CA65" i="21"/>
  <c r="CN66" i="21"/>
  <c r="CM66" i="21"/>
  <c r="CB66" i="21"/>
  <c r="CA66" i="21"/>
  <c r="CN67" i="21"/>
  <c r="CM67" i="21"/>
  <c r="CB67" i="21"/>
  <c r="CA67" i="21"/>
  <c r="CN68" i="21"/>
  <c r="CM68" i="21"/>
  <c r="CB68" i="21"/>
  <c r="CA68" i="21"/>
  <c r="B77" i="21"/>
  <c r="CN73" i="21"/>
  <c r="CM73" i="21"/>
  <c r="CB73" i="21"/>
  <c r="CA73" i="21"/>
  <c r="CN74" i="21"/>
  <c r="CM74" i="21"/>
  <c r="CB74" i="21"/>
  <c r="CA74" i="21"/>
  <c r="CN75" i="21"/>
  <c r="CM75" i="21"/>
  <c r="CB75" i="21"/>
  <c r="CA75" i="21"/>
  <c r="AA75" i="21" s="1"/>
  <c r="CN76" i="21"/>
  <c r="CM76" i="21"/>
  <c r="CB76" i="21"/>
  <c r="CA76" i="21"/>
  <c r="CO117" i="21"/>
  <c r="CN117" i="21"/>
  <c r="CM117" i="21"/>
  <c r="CC117" i="21"/>
  <c r="CB117" i="21"/>
  <c r="CA117" i="21"/>
  <c r="CO118" i="21"/>
  <c r="CN118" i="21"/>
  <c r="CM118" i="21"/>
  <c r="CC118" i="21"/>
  <c r="CB118" i="21"/>
  <c r="CA118" i="21"/>
  <c r="CM122" i="21"/>
  <c r="CA122" i="21"/>
  <c r="L122" i="21" s="1"/>
  <c r="CM123" i="21"/>
  <c r="CA123" i="21"/>
  <c r="L123" i="21" s="1"/>
  <c r="CM124" i="21"/>
  <c r="CA124" i="21"/>
  <c r="L124" i="21" s="1"/>
  <c r="CM149" i="21"/>
  <c r="CA149" i="21"/>
  <c r="AP149" i="21" s="1"/>
  <c r="CM150" i="21"/>
  <c r="CA150" i="21"/>
  <c r="AP150" i="21" s="1"/>
  <c r="CM151" i="21"/>
  <c r="CA151" i="21"/>
  <c r="AP151" i="21" s="1"/>
  <c r="CM152" i="21"/>
  <c r="CA152" i="21"/>
  <c r="AP152" i="21" s="1"/>
  <c r="CM153" i="21"/>
  <c r="CA153" i="21"/>
  <c r="AP153" i="21" s="1"/>
  <c r="CM154" i="21"/>
  <c r="CA154" i="21"/>
  <c r="AP154" i="21" s="1"/>
  <c r="CM155" i="21"/>
  <c r="CA155" i="21"/>
  <c r="AP155" i="21" s="1"/>
  <c r="CM156" i="21"/>
  <c r="CA156" i="21"/>
  <c r="AP156" i="21" s="1"/>
  <c r="CM157" i="21"/>
  <c r="CA157" i="21"/>
  <c r="AP157" i="21" s="1"/>
  <c r="CM158" i="21"/>
  <c r="CA158" i="21"/>
  <c r="AP158" i="21" s="1"/>
  <c r="CM159" i="21"/>
  <c r="CA159" i="21"/>
  <c r="AP159" i="21" s="1"/>
  <c r="CM160" i="21"/>
  <c r="CA160" i="21"/>
  <c r="AP160" i="21" s="1"/>
  <c r="CM161" i="21"/>
  <c r="CA161" i="21"/>
  <c r="AP161" i="21" s="1"/>
  <c r="CM162" i="21"/>
  <c r="CA162" i="21"/>
  <c r="AP162" i="21" s="1"/>
  <c r="CM163" i="21"/>
  <c r="CA163" i="21"/>
  <c r="AP163" i="21" s="1"/>
  <c r="CM164" i="21"/>
  <c r="CA164" i="21"/>
  <c r="AP164" i="21" s="1"/>
  <c r="CM165" i="21"/>
  <c r="CA165" i="21"/>
  <c r="AP165" i="21" s="1"/>
  <c r="CM166" i="21"/>
  <c r="CA166" i="21"/>
  <c r="AP166" i="21" s="1"/>
  <c r="CM167" i="21"/>
  <c r="CA167" i="21"/>
  <c r="AP167" i="21" s="1"/>
  <c r="CM168" i="21"/>
  <c r="CA168" i="21"/>
  <c r="AP168" i="21" s="1"/>
  <c r="CM169" i="21"/>
  <c r="CA169" i="21"/>
  <c r="AP169" i="21" s="1"/>
  <c r="CM170" i="21"/>
  <c r="CA170" i="21"/>
  <c r="AP170" i="21" s="1"/>
  <c r="CM171" i="21"/>
  <c r="CA171" i="21"/>
  <c r="AP171" i="21" s="1"/>
  <c r="CM172" i="21"/>
  <c r="CA172" i="21"/>
  <c r="AP172" i="21" s="1"/>
  <c r="CM173" i="21"/>
  <c r="CA173" i="21"/>
  <c r="AP173" i="21" s="1"/>
  <c r="CM174" i="21"/>
  <c r="CA174" i="21"/>
  <c r="AP174" i="21" s="1"/>
  <c r="CM175" i="21"/>
  <c r="CA175" i="21"/>
  <c r="AP175" i="21" s="1"/>
  <c r="CM176" i="21"/>
  <c r="CA176" i="21"/>
  <c r="AP176" i="21" s="1"/>
  <c r="CM177" i="21"/>
  <c r="CA177" i="21"/>
  <c r="AP177" i="21" s="1"/>
  <c r="CM179" i="21"/>
  <c r="CA179" i="21"/>
  <c r="AP179" i="21" s="1"/>
  <c r="CM180" i="21"/>
  <c r="CA180" i="21"/>
  <c r="AP180" i="21" s="1"/>
  <c r="CM181" i="21"/>
  <c r="CA181" i="21"/>
  <c r="AP181" i="21" s="1"/>
  <c r="CM182" i="21"/>
  <c r="CA182" i="21"/>
  <c r="AP182" i="21" s="1"/>
  <c r="CM183" i="21"/>
  <c r="CA183" i="21"/>
  <c r="AP183" i="21" s="1"/>
  <c r="B195" i="21"/>
  <c r="CM188" i="21"/>
  <c r="CA188" i="21"/>
  <c r="Y188" i="21" s="1"/>
  <c r="CM189" i="21"/>
  <c r="CA189" i="21"/>
  <c r="Y189" i="21" s="1"/>
  <c r="CM190" i="21"/>
  <c r="CA190" i="21"/>
  <c r="Y190" i="21" s="1"/>
  <c r="CM191" i="21"/>
  <c r="CA191" i="21"/>
  <c r="Y191" i="21" s="1"/>
  <c r="CM192" i="21"/>
  <c r="CA192" i="21"/>
  <c r="Y192" i="21" s="1"/>
  <c r="CM193" i="21"/>
  <c r="CA193" i="21"/>
  <c r="Y193" i="21" s="1"/>
  <c r="CM194" i="21"/>
  <c r="CA194" i="21"/>
  <c r="Y194" i="21" s="1"/>
  <c r="B206" i="21"/>
  <c r="CM200" i="21"/>
  <c r="CA200" i="21"/>
  <c r="Y200" i="21" s="1"/>
  <c r="CM201" i="21"/>
  <c r="CA201" i="21"/>
  <c r="Y201" i="21" s="1"/>
  <c r="CM202" i="21"/>
  <c r="CA202" i="21"/>
  <c r="Y202" i="21" s="1"/>
  <c r="CM203" i="21"/>
  <c r="CA203" i="21"/>
  <c r="Y203" i="21" s="1"/>
  <c r="CM204" i="21"/>
  <c r="CA204" i="21"/>
  <c r="Y204" i="21" s="1"/>
  <c r="CM205" i="21"/>
  <c r="CA205" i="21"/>
  <c r="Y205" i="21" s="1"/>
  <c r="B215" i="21"/>
  <c r="CM211" i="21"/>
  <c r="CA211" i="21"/>
  <c r="Y211" i="21" s="1"/>
  <c r="CM212" i="21"/>
  <c r="CA212" i="21"/>
  <c r="Y212" i="21" s="1"/>
  <c r="CM213" i="21"/>
  <c r="CA213" i="21"/>
  <c r="Y213" i="21" s="1"/>
  <c r="CM214" i="21"/>
  <c r="CA214" i="21"/>
  <c r="Y214" i="21" s="1"/>
  <c r="A202" i="22"/>
  <c r="E25" i="29" s="1"/>
  <c r="CF12" i="22"/>
  <c r="CE12" i="22"/>
  <c r="CB12" i="22"/>
  <c r="CA12" i="22"/>
  <c r="U12" i="22" s="1"/>
  <c r="CF13" i="22"/>
  <c r="CE13" i="22"/>
  <c r="CB13" i="22"/>
  <c r="CA13" i="22"/>
  <c r="U13" i="22" s="1"/>
  <c r="CF14" i="22"/>
  <c r="CE14" i="22"/>
  <c r="CB14" i="22"/>
  <c r="CA14" i="22"/>
  <c r="U14" i="22" s="1"/>
  <c r="CF15" i="22"/>
  <c r="CE15" i="22"/>
  <c r="CB15" i="22"/>
  <c r="CA15" i="22"/>
  <c r="U15" i="22" s="1"/>
  <c r="CF17" i="22"/>
  <c r="CE17" i="22"/>
  <c r="CB17" i="22"/>
  <c r="CA17" i="22"/>
  <c r="U17" i="22" s="1"/>
  <c r="CF18" i="22"/>
  <c r="CE18" i="22"/>
  <c r="CB18" i="22"/>
  <c r="CA18" i="22"/>
  <c r="U18" i="22" s="1"/>
  <c r="CF19" i="22"/>
  <c r="CE19" i="22"/>
  <c r="CB19" i="22"/>
  <c r="CA19" i="22"/>
  <c r="U19" i="22" s="1"/>
  <c r="CF20" i="22"/>
  <c r="CE20" i="22"/>
  <c r="CB20" i="22"/>
  <c r="CA20" i="22"/>
  <c r="U20" i="22" s="1"/>
  <c r="CF21" i="22"/>
  <c r="CE21" i="22"/>
  <c r="CB21" i="22"/>
  <c r="CA21" i="22"/>
  <c r="U21" i="22" s="1"/>
  <c r="CF22" i="22"/>
  <c r="CE22" i="22"/>
  <c r="CB22" i="22"/>
  <c r="CA22" i="22"/>
  <c r="U22" i="22" s="1"/>
  <c r="CF24" i="22"/>
  <c r="CE24" i="22"/>
  <c r="CB24" i="22"/>
  <c r="CA24" i="22"/>
  <c r="U24" i="22" s="1"/>
  <c r="CF25" i="22"/>
  <c r="CE25" i="22"/>
  <c r="CB25" i="22"/>
  <c r="CA25" i="22"/>
  <c r="U25" i="22" s="1"/>
  <c r="CF27" i="22"/>
  <c r="CE27" i="22"/>
  <c r="CB27" i="22"/>
  <c r="CA27" i="22"/>
  <c r="U27" i="22" s="1"/>
  <c r="CF28" i="22"/>
  <c r="CE28" i="22"/>
  <c r="CB28" i="22"/>
  <c r="CA28" i="22"/>
  <c r="U28" i="22" s="1"/>
  <c r="CF32" i="22"/>
  <c r="CE32" i="22"/>
  <c r="CB32" i="22"/>
  <c r="CA32" i="22"/>
  <c r="R32" i="22" s="1"/>
  <c r="CF34" i="22"/>
  <c r="CE34" i="22"/>
  <c r="CB34" i="22"/>
  <c r="CA34" i="22"/>
  <c r="R34" i="22" s="1"/>
  <c r="CF35" i="22"/>
  <c r="CE35" i="22"/>
  <c r="CB35" i="22"/>
  <c r="CA35" i="22"/>
  <c r="R35" i="22" s="1"/>
  <c r="CF36" i="22"/>
  <c r="CE36" i="22"/>
  <c r="CB36" i="22"/>
  <c r="CA36" i="22"/>
  <c r="R36" i="22" s="1"/>
  <c r="CF37" i="22"/>
  <c r="CE37" i="22"/>
  <c r="CB37" i="22"/>
  <c r="CA37" i="22"/>
  <c r="R37" i="22" s="1"/>
  <c r="CF38" i="22"/>
  <c r="CE38" i="22"/>
  <c r="CB38" i="22"/>
  <c r="CA38" i="22"/>
  <c r="R38" i="22" s="1"/>
  <c r="CF39" i="22"/>
  <c r="CE39" i="22"/>
  <c r="CB39" i="22"/>
  <c r="CA39" i="22"/>
  <c r="R39" i="22" s="1"/>
  <c r="CF40" i="22"/>
  <c r="CE40" i="22"/>
  <c r="CB40" i="22"/>
  <c r="CA40" i="22"/>
  <c r="R40" i="22" s="1"/>
  <c r="CF41" i="22"/>
  <c r="CE41" i="22"/>
  <c r="CB41" i="22"/>
  <c r="CA41" i="22"/>
  <c r="R41" i="22" s="1"/>
  <c r="CF42" i="22"/>
  <c r="CE42" i="22"/>
  <c r="CB42" i="22"/>
  <c r="CA42" i="22"/>
  <c r="R42" i="22" s="1"/>
  <c r="CF43" i="22"/>
  <c r="CE43" i="22"/>
  <c r="CB43" i="22"/>
  <c r="CA43" i="22"/>
  <c r="R43" i="22" s="1"/>
  <c r="CF44" i="22"/>
  <c r="CE44" i="22"/>
  <c r="CB44" i="22"/>
  <c r="CA44" i="22"/>
  <c r="R44" i="22" s="1"/>
  <c r="CF45" i="22"/>
  <c r="CE45" i="22"/>
  <c r="CB45" i="22"/>
  <c r="CA45" i="22"/>
  <c r="R45" i="22" s="1"/>
  <c r="CF46" i="22"/>
  <c r="CE46" i="22"/>
  <c r="CB46" i="22"/>
  <c r="CA46" i="22"/>
  <c r="R46" i="22" s="1"/>
  <c r="CF47" i="22"/>
  <c r="CE47" i="22"/>
  <c r="CB47" i="22"/>
  <c r="CA47" i="22"/>
  <c r="R47" i="22" s="1"/>
  <c r="CF48" i="22"/>
  <c r="CE48" i="22"/>
  <c r="CB48" i="22"/>
  <c r="CA48" i="22"/>
  <c r="R48" i="22" s="1"/>
  <c r="CF49" i="22"/>
  <c r="CE49" i="22"/>
  <c r="CB49" i="22"/>
  <c r="CA49" i="22"/>
  <c r="R49" i="22" s="1"/>
  <c r="CF50" i="22"/>
  <c r="CE50" i="22"/>
  <c r="CB50" i="22"/>
  <c r="CA50" i="22"/>
  <c r="R50" i="22" s="1"/>
  <c r="CF51" i="22"/>
  <c r="CE51" i="22"/>
  <c r="CB51" i="22"/>
  <c r="CA51" i="22"/>
  <c r="R51" i="22" s="1"/>
  <c r="CF52" i="22"/>
  <c r="CE52" i="22"/>
  <c r="CB52" i="22"/>
  <c r="CA52" i="22"/>
  <c r="R52" i="22" s="1"/>
  <c r="CF53" i="22"/>
  <c r="CE53" i="22"/>
  <c r="CB53" i="22"/>
  <c r="CA53" i="22"/>
  <c r="R53" i="22" s="1"/>
  <c r="CF54" i="22"/>
  <c r="CE54" i="22"/>
  <c r="CB54" i="22"/>
  <c r="CA54" i="22"/>
  <c r="R54" i="22" s="1"/>
  <c r="CF55" i="22"/>
  <c r="CE55" i="22"/>
  <c r="CB55" i="22"/>
  <c r="CA55" i="22"/>
  <c r="R55" i="22" s="1"/>
  <c r="CF56" i="22"/>
  <c r="CE56" i="22"/>
  <c r="CB56" i="22"/>
  <c r="CA56" i="22"/>
  <c r="R56" i="22" s="1"/>
  <c r="CF57" i="22"/>
  <c r="CE57" i="22"/>
  <c r="CB57" i="22"/>
  <c r="CA57" i="22"/>
  <c r="R57" i="22" s="1"/>
  <c r="CF58" i="22"/>
  <c r="CE58" i="22"/>
  <c r="CB58" i="22"/>
  <c r="CA58" i="22"/>
  <c r="R58" i="22" s="1"/>
  <c r="CF61" i="22"/>
  <c r="CE61" i="22"/>
  <c r="CB61" i="22"/>
  <c r="CA61" i="22"/>
  <c r="R61" i="22" s="1"/>
  <c r="CF62" i="22"/>
  <c r="CE62" i="22"/>
  <c r="CB62" i="22"/>
  <c r="CA62" i="22"/>
  <c r="R62" i="22" s="1"/>
  <c r="CF65" i="22"/>
  <c r="CE65" i="22"/>
  <c r="CB65" i="22"/>
  <c r="CA65" i="22"/>
  <c r="CF66" i="22"/>
  <c r="CE66" i="22"/>
  <c r="CB66" i="22"/>
  <c r="CA66" i="22"/>
  <c r="CF67" i="22"/>
  <c r="CE67" i="22"/>
  <c r="CB67" i="22"/>
  <c r="CA67" i="22"/>
  <c r="CF68" i="22"/>
  <c r="CE68" i="22"/>
  <c r="CB68" i="22"/>
  <c r="CA68" i="22"/>
  <c r="A130" i="25"/>
  <c r="E28" i="29" s="1"/>
  <c r="CL12" i="25"/>
  <c r="CK12" i="25"/>
  <c r="CJ12" i="25"/>
  <c r="CI12" i="25"/>
  <c r="CE12" i="25"/>
  <c r="CD12" i="25"/>
  <c r="CC12" i="25"/>
  <c r="CB12" i="25"/>
  <c r="AX12" i="25" s="1"/>
  <c r="CL13" i="25"/>
  <c r="CK13" i="25"/>
  <c r="CJ13" i="25"/>
  <c r="CI13" i="25"/>
  <c r="CE13" i="25"/>
  <c r="CD13" i="25"/>
  <c r="CC13" i="25"/>
  <c r="CB13" i="25"/>
  <c r="AX13" i="25" s="1"/>
  <c r="CL14" i="25"/>
  <c r="CK14" i="25"/>
  <c r="CJ14" i="25"/>
  <c r="CI14" i="25"/>
  <c r="CE14" i="25"/>
  <c r="CD14" i="25"/>
  <c r="CC14" i="25"/>
  <c r="CB14" i="25"/>
  <c r="AX14" i="25" s="1"/>
  <c r="CL15" i="25"/>
  <c r="CK15" i="25"/>
  <c r="CJ15" i="25"/>
  <c r="CI15" i="25"/>
  <c r="CE15" i="25"/>
  <c r="CD15" i="25"/>
  <c r="CC15" i="25"/>
  <c r="CB15" i="25"/>
  <c r="AX15" i="25" s="1"/>
  <c r="CL16" i="25"/>
  <c r="CK16" i="25"/>
  <c r="CJ16" i="25"/>
  <c r="CI16" i="25"/>
  <c r="CE16" i="25"/>
  <c r="CD16" i="25"/>
  <c r="CC16" i="25"/>
  <c r="CB16" i="25"/>
  <c r="AX16" i="25" s="1"/>
  <c r="CL17" i="25"/>
  <c r="CK17" i="25"/>
  <c r="CJ17" i="25"/>
  <c r="CI17" i="25"/>
  <c r="CE17" i="25"/>
  <c r="CD17" i="25"/>
  <c r="CC17" i="25"/>
  <c r="CB17" i="25"/>
  <c r="AX17" i="25" s="1"/>
  <c r="CL18" i="25"/>
  <c r="CK18" i="25"/>
  <c r="CJ18" i="25"/>
  <c r="CI18" i="25"/>
  <c r="CE18" i="25"/>
  <c r="CD18" i="25"/>
  <c r="CC18" i="25"/>
  <c r="CB18" i="25"/>
  <c r="AX18" i="25" s="1"/>
  <c r="CL19" i="25"/>
  <c r="CK19" i="25"/>
  <c r="CJ19" i="25"/>
  <c r="CI19" i="25"/>
  <c r="CE19" i="25"/>
  <c r="CD19" i="25"/>
  <c r="CC19" i="25"/>
  <c r="CB19" i="25"/>
  <c r="AX19" i="25" s="1"/>
  <c r="CL20" i="25"/>
  <c r="CK20" i="25"/>
  <c r="CJ20" i="25"/>
  <c r="CI20" i="25"/>
  <c r="CE20" i="25"/>
  <c r="CD20" i="25"/>
  <c r="CC20" i="25"/>
  <c r="CB20" i="25"/>
  <c r="AX20" i="25" s="1"/>
  <c r="CL21" i="25"/>
  <c r="CK21" i="25"/>
  <c r="CJ21" i="25"/>
  <c r="CI21" i="25"/>
  <c r="CE21" i="25"/>
  <c r="CD21" i="25"/>
  <c r="CC21" i="25"/>
  <c r="CB21" i="25"/>
  <c r="AX21" i="25" s="1"/>
  <c r="CL22" i="25"/>
  <c r="CK22" i="25"/>
  <c r="CJ22" i="25"/>
  <c r="CI22" i="25"/>
  <c r="CE22" i="25"/>
  <c r="CD22" i="25"/>
  <c r="CC22" i="25"/>
  <c r="CB22" i="25"/>
  <c r="AX22" i="25" s="1"/>
  <c r="CL23" i="25"/>
  <c r="CK23" i="25"/>
  <c r="CJ23" i="25"/>
  <c r="CI23" i="25"/>
  <c r="CE23" i="25"/>
  <c r="CD23" i="25"/>
  <c r="CC23" i="25"/>
  <c r="CB23" i="25"/>
  <c r="AX23" i="25" s="1"/>
  <c r="CL24" i="25"/>
  <c r="CK24" i="25"/>
  <c r="CJ24" i="25"/>
  <c r="CI24" i="25"/>
  <c r="CE24" i="25"/>
  <c r="CD24" i="25"/>
  <c r="CC24" i="25"/>
  <c r="CB24" i="25"/>
  <c r="AX24" i="25" s="1"/>
  <c r="CL25" i="25"/>
  <c r="CK25" i="25"/>
  <c r="CJ25" i="25"/>
  <c r="CI25" i="25"/>
  <c r="CE25" i="25"/>
  <c r="CD25" i="25"/>
  <c r="CC25" i="25"/>
  <c r="CB25" i="25"/>
  <c r="AX25" i="25" s="1"/>
  <c r="CL26" i="25"/>
  <c r="CK26" i="25"/>
  <c r="CJ26" i="25"/>
  <c r="CI26" i="25"/>
  <c r="CE26" i="25"/>
  <c r="CD26" i="25"/>
  <c r="CC26" i="25"/>
  <c r="CB26" i="25"/>
  <c r="AX26" i="25" s="1"/>
  <c r="CL27" i="25"/>
  <c r="CK27" i="25"/>
  <c r="CJ27" i="25"/>
  <c r="CI27" i="25"/>
  <c r="CE27" i="25"/>
  <c r="CD27" i="25"/>
  <c r="CC27" i="25"/>
  <c r="CB27" i="25"/>
  <c r="AX27" i="25" s="1"/>
  <c r="CL71" i="25"/>
  <c r="CK71" i="25"/>
  <c r="CJ71" i="25"/>
  <c r="CI71" i="25"/>
  <c r="CE71" i="25"/>
  <c r="CD71" i="25"/>
  <c r="CC71" i="25"/>
  <c r="CB71" i="25"/>
  <c r="U71" i="25" s="1"/>
  <c r="CL72" i="25"/>
  <c r="CK72" i="25"/>
  <c r="CJ72" i="25"/>
  <c r="CI72" i="25"/>
  <c r="CE72" i="25"/>
  <c r="CD72" i="25"/>
  <c r="CC72" i="25"/>
  <c r="CB72" i="25"/>
  <c r="U72" i="25" s="1"/>
  <c r="CL73" i="25"/>
  <c r="CK73" i="25"/>
  <c r="CJ73" i="25"/>
  <c r="CI73" i="25"/>
  <c r="CE73" i="25"/>
  <c r="CD73" i="25"/>
  <c r="CC73" i="25"/>
  <c r="CB73" i="25"/>
  <c r="U73" i="25" s="1"/>
  <c r="CL74" i="25"/>
  <c r="CK74" i="25"/>
  <c r="CJ74" i="25"/>
  <c r="CI74" i="25"/>
  <c r="CE74" i="25"/>
  <c r="CD74" i="25"/>
  <c r="CC74" i="25"/>
  <c r="CB74" i="25"/>
  <c r="U74" i="25" s="1"/>
  <c r="CL75" i="25"/>
  <c r="CK75" i="25"/>
  <c r="CJ75" i="25"/>
  <c r="CI75" i="25"/>
  <c r="CE75" i="25"/>
  <c r="CD75" i="25"/>
  <c r="CC75" i="25"/>
  <c r="CB75" i="25"/>
  <c r="U75" i="25" s="1"/>
  <c r="CL76" i="25"/>
  <c r="CK76" i="25"/>
  <c r="CJ76" i="25"/>
  <c r="CI76" i="25"/>
  <c r="CE76" i="25"/>
  <c r="CD76" i="25"/>
  <c r="CC76" i="25"/>
  <c r="CB76" i="25"/>
  <c r="U76" i="25" s="1"/>
  <c r="CL77" i="25"/>
  <c r="CK77" i="25"/>
  <c r="CJ77" i="25"/>
  <c r="CI77" i="25"/>
  <c r="CE77" i="25"/>
  <c r="CD77" i="25"/>
  <c r="CC77" i="25"/>
  <c r="CB77" i="25"/>
  <c r="U77" i="25" s="1"/>
  <c r="CL78" i="25"/>
  <c r="CK78" i="25"/>
  <c r="CJ78" i="25"/>
  <c r="CI78" i="25"/>
  <c r="CE78" i="25"/>
  <c r="CD78" i="25"/>
  <c r="CC78" i="25"/>
  <c r="CB78" i="25"/>
  <c r="U78" i="25" s="1"/>
  <c r="CL79" i="25"/>
  <c r="CK79" i="25"/>
  <c r="CJ79" i="25"/>
  <c r="CI79" i="25"/>
  <c r="CE79" i="25"/>
  <c r="CD79" i="25"/>
  <c r="CC79" i="25"/>
  <c r="CB79" i="25"/>
  <c r="U79" i="25" s="1"/>
  <c r="CL80" i="25"/>
  <c r="CK80" i="25"/>
  <c r="CJ80" i="25"/>
  <c r="CI80" i="25"/>
  <c r="CE80" i="25"/>
  <c r="CD80" i="25"/>
  <c r="CC80" i="25"/>
  <c r="CB80" i="25"/>
  <c r="U80" i="25" s="1"/>
  <c r="CL81" i="25"/>
  <c r="CK81" i="25"/>
  <c r="CJ81" i="25"/>
  <c r="CI81" i="25"/>
  <c r="CE81" i="25"/>
  <c r="CD81" i="25"/>
  <c r="CC81" i="25"/>
  <c r="CB81" i="25"/>
  <c r="U81" i="25" s="1"/>
  <c r="CL82" i="25"/>
  <c r="CK82" i="25"/>
  <c r="CJ82" i="25"/>
  <c r="CI82" i="25"/>
  <c r="CE82" i="25"/>
  <c r="CD82" i="25"/>
  <c r="CC82" i="25"/>
  <c r="CB82" i="25"/>
  <c r="U82" i="25" s="1"/>
  <c r="CL83" i="25"/>
  <c r="CK83" i="25"/>
  <c r="CJ83" i="25"/>
  <c r="CI83" i="25"/>
  <c r="CE83" i="25"/>
  <c r="CD83" i="25"/>
  <c r="CC83" i="25"/>
  <c r="CB83" i="25"/>
  <c r="U83" i="25" s="1"/>
  <c r="CL84" i="25"/>
  <c r="CK84" i="25"/>
  <c r="CJ84" i="25"/>
  <c r="CI84" i="25"/>
  <c r="CE84" i="25"/>
  <c r="CD84" i="25"/>
  <c r="CC84" i="25"/>
  <c r="CB84" i="25"/>
  <c r="U84" i="25" s="1"/>
  <c r="A236" i="26"/>
  <c r="E29" i="29" s="1"/>
  <c r="CP11" i="26"/>
  <c r="CO11" i="26"/>
  <c r="CN11" i="26"/>
  <c r="CM11" i="26"/>
  <c r="CL11" i="26"/>
  <c r="CK11" i="26"/>
  <c r="CF11" i="26"/>
  <c r="CE11" i="26"/>
  <c r="CD11" i="26"/>
  <c r="CC11" i="26"/>
  <c r="CB11" i="26"/>
  <c r="CA11" i="26"/>
  <c r="AA11" i="26" s="1"/>
  <c r="CP12" i="26"/>
  <c r="CO12" i="26"/>
  <c r="CN12" i="26"/>
  <c r="CM12" i="26"/>
  <c r="CL12" i="26"/>
  <c r="CK12" i="26"/>
  <c r="CF12" i="26"/>
  <c r="CE12" i="26"/>
  <c r="CD12" i="26"/>
  <c r="CC12" i="26"/>
  <c r="CB12" i="26"/>
  <c r="CA12" i="26"/>
  <c r="AA12" i="26" s="1"/>
  <c r="CP13" i="26"/>
  <c r="CO13" i="26"/>
  <c r="CN13" i="26"/>
  <c r="CM13" i="26"/>
  <c r="CL13" i="26"/>
  <c r="CK13" i="26"/>
  <c r="CF13" i="26"/>
  <c r="CE13" i="26"/>
  <c r="CD13" i="26"/>
  <c r="CC13" i="26"/>
  <c r="CB13" i="26"/>
  <c r="CA13" i="26"/>
  <c r="AA13" i="26" s="1"/>
  <c r="CP14" i="26"/>
  <c r="CO14" i="26"/>
  <c r="CN14" i="26"/>
  <c r="CM14" i="26"/>
  <c r="CL14" i="26"/>
  <c r="CK14" i="26"/>
  <c r="CF14" i="26"/>
  <c r="CE14" i="26"/>
  <c r="CD14" i="26"/>
  <c r="CC14" i="26"/>
  <c r="CB14" i="26"/>
  <c r="CA14" i="26"/>
  <c r="AA14" i="26" s="1"/>
  <c r="CP15" i="26"/>
  <c r="CO15" i="26"/>
  <c r="CN15" i="26"/>
  <c r="CM15" i="26"/>
  <c r="CL15" i="26"/>
  <c r="CK15" i="26"/>
  <c r="CF15" i="26"/>
  <c r="CE15" i="26"/>
  <c r="CD15" i="26"/>
  <c r="CC15" i="26"/>
  <c r="CB15" i="26"/>
  <c r="CA15" i="26"/>
  <c r="AA15" i="26" s="1"/>
  <c r="CM28" i="26"/>
  <c r="CL28" i="26"/>
  <c r="CK28" i="26"/>
  <c r="CC28" i="26"/>
  <c r="CB28" i="26"/>
  <c r="CA28" i="26"/>
  <c r="Z28" i="26" s="1"/>
  <c r="CM29" i="26"/>
  <c r="CL29" i="26"/>
  <c r="CK29" i="26"/>
  <c r="CC29" i="26"/>
  <c r="CB29" i="26"/>
  <c r="CA29" i="26"/>
  <c r="Z29" i="26" s="1"/>
  <c r="CQ35" i="26"/>
  <c r="CP35" i="26"/>
  <c r="CO35" i="26"/>
  <c r="CN35" i="26"/>
  <c r="CM35" i="26"/>
  <c r="CK35" i="26"/>
  <c r="CG35" i="26"/>
  <c r="CF35" i="26"/>
  <c r="CE35" i="26"/>
  <c r="CD35" i="26"/>
  <c r="CC35" i="26"/>
  <c r="CA35" i="26"/>
  <c r="AE90" i="26"/>
  <c r="CL35" i="26"/>
  <c r="CB35" i="26"/>
  <c r="CQ36" i="26"/>
  <c r="CP36" i="26"/>
  <c r="CO36" i="26"/>
  <c r="CN36" i="26"/>
  <c r="CM36" i="26"/>
  <c r="CK36" i="26"/>
  <c r="CG36" i="26"/>
  <c r="CF36" i="26"/>
  <c r="CE36" i="26"/>
  <c r="CD36" i="26"/>
  <c r="CC36" i="26"/>
  <c r="CA36" i="26"/>
  <c r="CL36" i="26"/>
  <c r="CB36" i="26"/>
  <c r="CQ37" i="26"/>
  <c r="CP37" i="26"/>
  <c r="CO37" i="26"/>
  <c r="CN37" i="26"/>
  <c r="CM37" i="26"/>
  <c r="CK37" i="26"/>
  <c r="CG37" i="26"/>
  <c r="CF37" i="26"/>
  <c r="CE37" i="26"/>
  <c r="CD37" i="26"/>
  <c r="CC37" i="26"/>
  <c r="CA37" i="26"/>
  <c r="CL37" i="26"/>
  <c r="CB37" i="26"/>
  <c r="CQ38" i="26"/>
  <c r="CP38" i="26"/>
  <c r="CO38" i="26"/>
  <c r="CN38" i="26"/>
  <c r="CM38" i="26"/>
  <c r="CK38" i="26"/>
  <c r="CG38" i="26"/>
  <c r="CF38" i="26"/>
  <c r="CE38" i="26"/>
  <c r="CD38" i="26"/>
  <c r="CC38" i="26"/>
  <c r="CA38" i="26"/>
  <c r="CL38" i="26"/>
  <c r="CB38" i="26"/>
  <c r="CQ39" i="26"/>
  <c r="CP39" i="26"/>
  <c r="CO39" i="26"/>
  <c r="CN39" i="26"/>
  <c r="CM39" i="26"/>
  <c r="CK39" i="26"/>
  <c r="CG39" i="26"/>
  <c r="CF39" i="26"/>
  <c r="CE39" i="26"/>
  <c r="CD39" i="26"/>
  <c r="CC39" i="26"/>
  <c r="CA39" i="26"/>
  <c r="CL39" i="26"/>
  <c r="CB39" i="26"/>
  <c r="CQ40" i="26"/>
  <c r="CP40" i="26"/>
  <c r="CO40" i="26"/>
  <c r="CN40" i="26"/>
  <c r="CM40" i="26"/>
  <c r="CK40" i="26"/>
  <c r="CG40" i="26"/>
  <c r="CF40" i="26"/>
  <c r="CE40" i="26"/>
  <c r="CD40" i="26"/>
  <c r="CC40" i="26"/>
  <c r="CA40" i="26"/>
  <c r="CL40" i="26"/>
  <c r="CB40" i="26"/>
  <c r="CQ41" i="26"/>
  <c r="CP41" i="26"/>
  <c r="CO41" i="26"/>
  <c r="CN41" i="26"/>
  <c r="CM41" i="26"/>
  <c r="CK41" i="26"/>
  <c r="CG41" i="26"/>
  <c r="CF41" i="26"/>
  <c r="CE41" i="26"/>
  <c r="CD41" i="26"/>
  <c r="CC41" i="26"/>
  <c r="CA41" i="26"/>
  <c r="CL41" i="26"/>
  <c r="CB41" i="26"/>
  <c r="CQ42" i="26"/>
  <c r="CP42" i="26"/>
  <c r="CO42" i="26"/>
  <c r="CN42" i="26"/>
  <c r="CM42" i="26"/>
  <c r="CK42" i="26"/>
  <c r="CG42" i="26"/>
  <c r="CF42" i="26"/>
  <c r="CE42" i="26"/>
  <c r="CD42" i="26"/>
  <c r="CC42" i="26"/>
  <c r="CA42" i="26"/>
  <c r="CL42" i="26"/>
  <c r="CB42" i="26"/>
  <c r="CQ43" i="26"/>
  <c r="CP43" i="26"/>
  <c r="CO43" i="26"/>
  <c r="CN43" i="26"/>
  <c r="CM43" i="26"/>
  <c r="CK43" i="26"/>
  <c r="CG43" i="26"/>
  <c r="CF43" i="26"/>
  <c r="CE43" i="26"/>
  <c r="CD43" i="26"/>
  <c r="CC43" i="26"/>
  <c r="CA43" i="26"/>
  <c r="CL43" i="26"/>
  <c r="CB43" i="26"/>
  <c r="CQ44" i="26"/>
  <c r="CP44" i="26"/>
  <c r="CO44" i="26"/>
  <c r="CN44" i="26"/>
  <c r="CM44" i="26"/>
  <c r="CK44" i="26"/>
  <c r="CG44" i="26"/>
  <c r="CF44" i="26"/>
  <c r="CE44" i="26"/>
  <c r="CD44" i="26"/>
  <c r="CC44" i="26"/>
  <c r="CA44" i="26"/>
  <c r="CL44" i="26"/>
  <c r="CB44" i="26"/>
  <c r="CQ45" i="26"/>
  <c r="CP45" i="26"/>
  <c r="CO45" i="26"/>
  <c r="CN45" i="26"/>
  <c r="CM45" i="26"/>
  <c r="CK45" i="26"/>
  <c r="CG45" i="26"/>
  <c r="CF45" i="26"/>
  <c r="CE45" i="26"/>
  <c r="CD45" i="26"/>
  <c r="CC45" i="26"/>
  <c r="CA45" i="26"/>
  <c r="CL45" i="26"/>
  <c r="CB45" i="26"/>
  <c r="CQ46" i="26"/>
  <c r="CP46" i="26"/>
  <c r="CO46" i="26"/>
  <c r="CN46" i="26"/>
  <c r="CM46" i="26"/>
  <c r="CK46" i="26"/>
  <c r="CG46" i="26"/>
  <c r="CF46" i="26"/>
  <c r="CE46" i="26"/>
  <c r="CD46" i="26"/>
  <c r="CC46" i="26"/>
  <c r="CA46" i="26"/>
  <c r="CL46" i="26"/>
  <c r="CB46" i="26"/>
  <c r="CQ47" i="26"/>
  <c r="CP47" i="26"/>
  <c r="CO47" i="26"/>
  <c r="CN47" i="26"/>
  <c r="CM47" i="26"/>
  <c r="CK47" i="26"/>
  <c r="CG47" i="26"/>
  <c r="CF47" i="26"/>
  <c r="CE47" i="26"/>
  <c r="CD47" i="26"/>
  <c r="CC47" i="26"/>
  <c r="CA47" i="26"/>
  <c r="CL47" i="26"/>
  <c r="CB47" i="26"/>
  <c r="CQ48" i="26"/>
  <c r="CP48" i="26"/>
  <c r="CO48" i="26"/>
  <c r="CN48" i="26"/>
  <c r="CM48" i="26"/>
  <c r="CK48" i="26"/>
  <c r="CG48" i="26"/>
  <c r="CF48" i="26"/>
  <c r="CE48" i="26"/>
  <c r="CD48" i="26"/>
  <c r="CC48" i="26"/>
  <c r="CA48" i="26"/>
  <c r="CL48" i="26"/>
  <c r="CB48" i="26"/>
  <c r="CQ49" i="26"/>
  <c r="CP49" i="26"/>
  <c r="CO49" i="26"/>
  <c r="CN49" i="26"/>
  <c r="CM49" i="26"/>
  <c r="CK49" i="26"/>
  <c r="CG49" i="26"/>
  <c r="CF49" i="26"/>
  <c r="CE49" i="26"/>
  <c r="CD49" i="26"/>
  <c r="CC49" i="26"/>
  <c r="CA49" i="26"/>
  <c r="CL49" i="26"/>
  <c r="CB49" i="26"/>
  <c r="CQ50" i="26"/>
  <c r="CP50" i="26"/>
  <c r="CO50" i="26"/>
  <c r="CN50" i="26"/>
  <c r="CM50" i="26"/>
  <c r="CK50" i="26"/>
  <c r="CG50" i="26"/>
  <c r="CF50" i="26"/>
  <c r="CE50" i="26"/>
  <c r="CD50" i="26"/>
  <c r="CC50" i="26"/>
  <c r="CA50" i="26"/>
  <c r="CL50" i="26"/>
  <c r="CB50" i="26"/>
  <c r="CQ51" i="26"/>
  <c r="CP51" i="26"/>
  <c r="CO51" i="26"/>
  <c r="CN51" i="26"/>
  <c r="CM51" i="26"/>
  <c r="CK51" i="26"/>
  <c r="CG51" i="26"/>
  <c r="CF51" i="26"/>
  <c r="CE51" i="26"/>
  <c r="CD51" i="26"/>
  <c r="CC51" i="26"/>
  <c r="CA51" i="26"/>
  <c r="CL51" i="26"/>
  <c r="CB51" i="26"/>
  <c r="CQ52" i="26"/>
  <c r="CP52" i="26"/>
  <c r="CO52" i="26"/>
  <c r="CN52" i="26"/>
  <c r="CM52" i="26"/>
  <c r="CK52" i="26"/>
  <c r="CG52" i="26"/>
  <c r="CF52" i="26"/>
  <c r="CE52" i="26"/>
  <c r="CD52" i="26"/>
  <c r="CC52" i="26"/>
  <c r="CA52" i="26"/>
  <c r="CL52" i="26"/>
  <c r="CB52" i="26"/>
  <c r="CQ53" i="26"/>
  <c r="CP53" i="26"/>
  <c r="CO53" i="26"/>
  <c r="CN53" i="26"/>
  <c r="CM53" i="26"/>
  <c r="CK53" i="26"/>
  <c r="CG53" i="26"/>
  <c r="CF53" i="26"/>
  <c r="CE53" i="26"/>
  <c r="CD53" i="26"/>
  <c r="CC53" i="26"/>
  <c r="CA53" i="26"/>
  <c r="CL53" i="26"/>
  <c r="CB53" i="26"/>
  <c r="CQ54" i="26"/>
  <c r="CP54" i="26"/>
  <c r="CO54" i="26"/>
  <c r="CN54" i="26"/>
  <c r="CM54" i="26"/>
  <c r="CK54" i="26"/>
  <c r="CG54" i="26"/>
  <c r="CF54" i="26"/>
  <c r="CE54" i="26"/>
  <c r="CD54" i="26"/>
  <c r="CC54" i="26"/>
  <c r="CA54" i="26"/>
  <c r="CL54" i="26"/>
  <c r="CB54" i="26"/>
  <c r="CQ55" i="26"/>
  <c r="CP55" i="26"/>
  <c r="CO55" i="26"/>
  <c r="CN55" i="26"/>
  <c r="CM55" i="26"/>
  <c r="CK55" i="26"/>
  <c r="CG55" i="26"/>
  <c r="CF55" i="26"/>
  <c r="CE55" i="26"/>
  <c r="CD55" i="26"/>
  <c r="CC55" i="26"/>
  <c r="CA55" i="26"/>
  <c r="CL55" i="26"/>
  <c r="CB55" i="26"/>
  <c r="CQ56" i="26"/>
  <c r="CP56" i="26"/>
  <c r="CO56" i="26"/>
  <c r="CN56" i="26"/>
  <c r="CM56" i="26"/>
  <c r="CK56" i="26"/>
  <c r="CG56" i="26"/>
  <c r="CF56" i="26"/>
  <c r="CE56" i="26"/>
  <c r="CD56" i="26"/>
  <c r="CC56" i="26"/>
  <c r="CA56" i="26"/>
  <c r="CL56" i="26"/>
  <c r="CB56" i="26"/>
  <c r="CQ57" i="26"/>
  <c r="CP57" i="26"/>
  <c r="CO57" i="26"/>
  <c r="CN57" i="26"/>
  <c r="CM57" i="26"/>
  <c r="CK57" i="26"/>
  <c r="CG57" i="26"/>
  <c r="CF57" i="26"/>
  <c r="CE57" i="26"/>
  <c r="CD57" i="26"/>
  <c r="CC57" i="26"/>
  <c r="CA57" i="26"/>
  <c r="CL57" i="26"/>
  <c r="CB57" i="26"/>
  <c r="CQ58" i="26"/>
  <c r="CP58" i="26"/>
  <c r="CO58" i="26"/>
  <c r="CN58" i="26"/>
  <c r="CM58" i="26"/>
  <c r="CK58" i="26"/>
  <c r="CG58" i="26"/>
  <c r="CF58" i="26"/>
  <c r="CE58" i="26"/>
  <c r="CD58" i="26"/>
  <c r="CC58" i="26"/>
  <c r="CA58" i="26"/>
  <c r="CL58" i="26"/>
  <c r="CB58" i="26"/>
  <c r="CQ59" i="26"/>
  <c r="CP59" i="26"/>
  <c r="CO59" i="26"/>
  <c r="CN59" i="26"/>
  <c r="CM59" i="26"/>
  <c r="CK59" i="26"/>
  <c r="CG59" i="26"/>
  <c r="CF59" i="26"/>
  <c r="CE59" i="26"/>
  <c r="CD59" i="26"/>
  <c r="CC59" i="26"/>
  <c r="CA59" i="26"/>
  <c r="CL59" i="26"/>
  <c r="CB59" i="26"/>
  <c r="CQ60" i="26"/>
  <c r="CP60" i="26"/>
  <c r="CO60" i="26"/>
  <c r="CN60" i="26"/>
  <c r="CM60" i="26"/>
  <c r="CK60" i="26"/>
  <c r="CG60" i="26"/>
  <c r="CF60" i="26"/>
  <c r="CE60" i="26"/>
  <c r="CD60" i="26"/>
  <c r="CC60" i="26"/>
  <c r="CA60" i="26"/>
  <c r="CL60" i="26"/>
  <c r="CB60" i="26"/>
  <c r="CQ61" i="26"/>
  <c r="CP61" i="26"/>
  <c r="CO61" i="26"/>
  <c r="CN61" i="26"/>
  <c r="CM61" i="26"/>
  <c r="CK61" i="26"/>
  <c r="CG61" i="26"/>
  <c r="CF61" i="26"/>
  <c r="CE61" i="26"/>
  <c r="CD61" i="26"/>
  <c r="CC61" i="26"/>
  <c r="CA61" i="26"/>
  <c r="CL61" i="26"/>
  <c r="CB61" i="26"/>
  <c r="CQ62" i="26"/>
  <c r="CP62" i="26"/>
  <c r="CO62" i="26"/>
  <c r="CN62" i="26"/>
  <c r="CM62" i="26"/>
  <c r="CK62" i="26"/>
  <c r="CG62" i="26"/>
  <c r="CF62" i="26"/>
  <c r="CE62" i="26"/>
  <c r="CD62" i="26"/>
  <c r="CC62" i="26"/>
  <c r="CA62" i="26"/>
  <c r="CL62" i="26"/>
  <c r="CB62" i="26"/>
  <c r="CQ63" i="26"/>
  <c r="CP63" i="26"/>
  <c r="CO63" i="26"/>
  <c r="CN63" i="26"/>
  <c r="CM63" i="26"/>
  <c r="CK63" i="26"/>
  <c r="CG63" i="26"/>
  <c r="CF63" i="26"/>
  <c r="CE63" i="26"/>
  <c r="CD63" i="26"/>
  <c r="CC63" i="26"/>
  <c r="CA63" i="26"/>
  <c r="CL63" i="26"/>
  <c r="CB63" i="26"/>
  <c r="CQ64" i="26"/>
  <c r="CP64" i="26"/>
  <c r="CO64" i="26"/>
  <c r="CN64" i="26"/>
  <c r="CM64" i="26"/>
  <c r="CK64" i="26"/>
  <c r="CG64" i="26"/>
  <c r="CF64" i="26"/>
  <c r="CE64" i="26"/>
  <c r="CD64" i="26"/>
  <c r="CC64" i="26"/>
  <c r="CA64" i="26"/>
  <c r="CL64" i="26"/>
  <c r="CB64" i="26"/>
  <c r="CQ65" i="26"/>
  <c r="CP65" i="26"/>
  <c r="CO65" i="26"/>
  <c r="CN65" i="26"/>
  <c r="CM65" i="26"/>
  <c r="CK65" i="26"/>
  <c r="CG65" i="26"/>
  <c r="CF65" i="26"/>
  <c r="CE65" i="26"/>
  <c r="CD65" i="26"/>
  <c r="CC65" i="26"/>
  <c r="CA65" i="26"/>
  <c r="CL65" i="26"/>
  <c r="CB65" i="26"/>
  <c r="CQ66" i="26"/>
  <c r="CP66" i="26"/>
  <c r="CO66" i="26"/>
  <c r="CN66" i="26"/>
  <c r="CM66" i="26"/>
  <c r="CK66" i="26"/>
  <c r="CG66" i="26"/>
  <c r="CF66" i="26"/>
  <c r="CE66" i="26"/>
  <c r="CD66" i="26"/>
  <c r="CC66" i="26"/>
  <c r="CA66" i="26"/>
  <c r="CL66" i="26"/>
  <c r="CB66" i="26"/>
  <c r="CQ67" i="26"/>
  <c r="CP67" i="26"/>
  <c r="CO67" i="26"/>
  <c r="CN67" i="26"/>
  <c r="CM67" i="26"/>
  <c r="CK67" i="26"/>
  <c r="CG67" i="26"/>
  <c r="CF67" i="26"/>
  <c r="CE67" i="26"/>
  <c r="CD67" i="26"/>
  <c r="CC67" i="26"/>
  <c r="CA67" i="26"/>
  <c r="CL67" i="26"/>
  <c r="CB67" i="26"/>
  <c r="CQ68" i="26"/>
  <c r="CP68" i="26"/>
  <c r="CO68" i="26"/>
  <c r="CN68" i="26"/>
  <c r="CM68" i="26"/>
  <c r="CK68" i="26"/>
  <c r="CG68" i="26"/>
  <c r="CF68" i="26"/>
  <c r="CE68" i="26"/>
  <c r="CD68" i="26"/>
  <c r="CC68" i="26"/>
  <c r="CA68" i="26"/>
  <c r="CL68" i="26"/>
  <c r="CB68" i="26"/>
  <c r="CQ69" i="26"/>
  <c r="CP69" i="26"/>
  <c r="CO69" i="26"/>
  <c r="CN69" i="26"/>
  <c r="CM69" i="26"/>
  <c r="CK69" i="26"/>
  <c r="CG69" i="26"/>
  <c r="CF69" i="26"/>
  <c r="CE69" i="26"/>
  <c r="CD69" i="26"/>
  <c r="CC69" i="26"/>
  <c r="CA69" i="26"/>
  <c r="CL69" i="26"/>
  <c r="CB69" i="26"/>
  <c r="CQ70" i="26"/>
  <c r="CP70" i="26"/>
  <c r="CO70" i="26"/>
  <c r="CN70" i="26"/>
  <c r="CM70" i="26"/>
  <c r="CK70" i="26"/>
  <c r="CG70" i="26"/>
  <c r="CF70" i="26"/>
  <c r="CE70" i="26"/>
  <c r="CD70" i="26"/>
  <c r="CC70" i="26"/>
  <c r="CA70" i="26"/>
  <c r="CL70" i="26"/>
  <c r="CB70" i="26"/>
  <c r="CQ71" i="26"/>
  <c r="CP71" i="26"/>
  <c r="CO71" i="26"/>
  <c r="CN71" i="26"/>
  <c r="CM71" i="26"/>
  <c r="CK71" i="26"/>
  <c r="CG71" i="26"/>
  <c r="CF71" i="26"/>
  <c r="CE71" i="26"/>
  <c r="CD71" i="26"/>
  <c r="CC71" i="26"/>
  <c r="CA71" i="26"/>
  <c r="CL71" i="26"/>
  <c r="CB71" i="26"/>
  <c r="CQ72" i="26"/>
  <c r="CP72" i="26"/>
  <c r="CO72" i="26"/>
  <c r="CN72" i="26"/>
  <c r="CM72" i="26"/>
  <c r="CK72" i="26"/>
  <c r="CG72" i="26"/>
  <c r="CF72" i="26"/>
  <c r="CE72" i="26"/>
  <c r="CD72" i="26"/>
  <c r="CC72" i="26"/>
  <c r="CA72" i="26"/>
  <c r="CL72" i="26"/>
  <c r="CB72" i="26"/>
  <c r="CQ73" i="26"/>
  <c r="CP73" i="26"/>
  <c r="CO73" i="26"/>
  <c r="CN73" i="26"/>
  <c r="CM73" i="26"/>
  <c r="CK73" i="26"/>
  <c r="CG73" i="26"/>
  <c r="CF73" i="26"/>
  <c r="CE73" i="26"/>
  <c r="CD73" i="26"/>
  <c r="CC73" i="26"/>
  <c r="CA73" i="26"/>
  <c r="CL73" i="26"/>
  <c r="CB73" i="26"/>
  <c r="CQ74" i="26"/>
  <c r="CP74" i="26"/>
  <c r="CO74" i="26"/>
  <c r="CN74" i="26"/>
  <c r="CM74" i="26"/>
  <c r="CK74" i="26"/>
  <c r="CG74" i="26"/>
  <c r="CF74" i="26"/>
  <c r="CE74" i="26"/>
  <c r="CD74" i="26"/>
  <c r="CC74" i="26"/>
  <c r="CA74" i="26"/>
  <c r="CL74" i="26"/>
  <c r="CB74" i="26"/>
  <c r="CQ75" i="26"/>
  <c r="CP75" i="26"/>
  <c r="CO75" i="26"/>
  <c r="CN75" i="26"/>
  <c r="CM75" i="26"/>
  <c r="CK75" i="26"/>
  <c r="CG75" i="26"/>
  <c r="CF75" i="26"/>
  <c r="CE75" i="26"/>
  <c r="CD75" i="26"/>
  <c r="CC75" i="26"/>
  <c r="CA75" i="26"/>
  <c r="CL75" i="26"/>
  <c r="CB75" i="26"/>
  <c r="CQ76" i="26"/>
  <c r="CP76" i="26"/>
  <c r="CO76" i="26"/>
  <c r="CN76" i="26"/>
  <c r="CM76" i="26"/>
  <c r="CK76" i="26"/>
  <c r="CG76" i="26"/>
  <c r="CF76" i="26"/>
  <c r="CE76" i="26"/>
  <c r="CD76" i="26"/>
  <c r="CC76" i="26"/>
  <c r="CA76" i="26"/>
  <c r="CL76" i="26"/>
  <c r="CB76" i="26"/>
  <c r="CQ77" i="26"/>
  <c r="CP77" i="26"/>
  <c r="CO77" i="26"/>
  <c r="CN77" i="26"/>
  <c r="CM77" i="26"/>
  <c r="CK77" i="26"/>
  <c r="CG77" i="26"/>
  <c r="CF77" i="26"/>
  <c r="CE77" i="26"/>
  <c r="CD77" i="26"/>
  <c r="CC77" i="26"/>
  <c r="CA77" i="26"/>
  <c r="CL77" i="26"/>
  <c r="CB77" i="26"/>
  <c r="CQ78" i="26"/>
  <c r="CP78" i="26"/>
  <c r="CO78" i="26"/>
  <c r="CN78" i="26"/>
  <c r="CM78" i="26"/>
  <c r="CK78" i="26"/>
  <c r="CG78" i="26"/>
  <c r="CF78" i="26"/>
  <c r="CE78" i="26"/>
  <c r="CD78" i="26"/>
  <c r="CC78" i="26"/>
  <c r="CA78" i="26"/>
  <c r="CL78" i="26"/>
  <c r="CB78" i="26"/>
  <c r="CQ79" i="26"/>
  <c r="CP79" i="26"/>
  <c r="CO79" i="26"/>
  <c r="CN79" i="26"/>
  <c r="CM79" i="26"/>
  <c r="CK79" i="26"/>
  <c r="CG79" i="26"/>
  <c r="CF79" i="26"/>
  <c r="CE79" i="26"/>
  <c r="CD79" i="26"/>
  <c r="CC79" i="26"/>
  <c r="CA79" i="26"/>
  <c r="CL79" i="26"/>
  <c r="CB79" i="26"/>
  <c r="CQ80" i="26"/>
  <c r="CP80" i="26"/>
  <c r="CO80" i="26"/>
  <c r="CN80" i="26"/>
  <c r="CM80" i="26"/>
  <c r="CK80" i="26"/>
  <c r="CG80" i="26"/>
  <c r="CF80" i="26"/>
  <c r="CE80" i="26"/>
  <c r="CD80" i="26"/>
  <c r="CC80" i="26"/>
  <c r="CA80" i="26"/>
  <c r="CL80" i="26"/>
  <c r="CB80" i="26"/>
  <c r="CQ81" i="26"/>
  <c r="CP81" i="26"/>
  <c r="CO81" i="26"/>
  <c r="CN81" i="26"/>
  <c r="CM81" i="26"/>
  <c r="CK81" i="26"/>
  <c r="CG81" i="26"/>
  <c r="CF81" i="26"/>
  <c r="CE81" i="26"/>
  <c r="CD81" i="26"/>
  <c r="CC81" i="26"/>
  <c r="CA81" i="26"/>
  <c r="CL81" i="26"/>
  <c r="CB81" i="26"/>
  <c r="CQ82" i="26"/>
  <c r="CP82" i="26"/>
  <c r="CO82" i="26"/>
  <c r="CN82" i="26"/>
  <c r="CM82" i="26"/>
  <c r="CK82" i="26"/>
  <c r="CG82" i="26"/>
  <c r="CF82" i="26"/>
  <c r="CE82" i="26"/>
  <c r="CD82" i="26"/>
  <c r="CC82" i="26"/>
  <c r="CA82" i="26"/>
  <c r="CL82" i="26"/>
  <c r="CB82" i="26"/>
  <c r="CQ83" i="26"/>
  <c r="CP83" i="26"/>
  <c r="CO83" i="26"/>
  <c r="CN83" i="26"/>
  <c r="CM83" i="26"/>
  <c r="CK83" i="26"/>
  <c r="CG83" i="26"/>
  <c r="CF83" i="26"/>
  <c r="CE83" i="26"/>
  <c r="CD83" i="26"/>
  <c r="CC83" i="26"/>
  <c r="CA83" i="26"/>
  <c r="CL83" i="26"/>
  <c r="CB83" i="26"/>
  <c r="CQ84" i="26"/>
  <c r="CP84" i="26"/>
  <c r="CO84" i="26"/>
  <c r="CN84" i="26"/>
  <c r="CM84" i="26"/>
  <c r="CK84" i="26"/>
  <c r="CG84" i="26"/>
  <c r="CF84" i="26"/>
  <c r="CE84" i="26"/>
  <c r="CD84" i="26"/>
  <c r="CC84" i="26"/>
  <c r="CA84" i="26"/>
  <c r="CL84" i="26"/>
  <c r="CB84" i="26"/>
  <c r="CQ85" i="26"/>
  <c r="CP85" i="26"/>
  <c r="CO85" i="26"/>
  <c r="CN85" i="26"/>
  <c r="CM85" i="26"/>
  <c r="CK85" i="26"/>
  <c r="CG85" i="26"/>
  <c r="CF85" i="26"/>
  <c r="CE85" i="26"/>
  <c r="CD85" i="26"/>
  <c r="CC85" i="26"/>
  <c r="CA85" i="26"/>
  <c r="CL85" i="26"/>
  <c r="CB85" i="26"/>
  <c r="CQ86" i="26"/>
  <c r="CP86" i="26"/>
  <c r="CO86" i="26"/>
  <c r="CN86" i="26"/>
  <c r="CM86" i="26"/>
  <c r="CK86" i="26"/>
  <c r="CG86" i="26"/>
  <c r="CF86" i="26"/>
  <c r="CE86" i="26"/>
  <c r="CD86" i="26"/>
  <c r="CC86" i="26"/>
  <c r="CA86" i="26"/>
  <c r="CL86" i="26"/>
  <c r="CB86" i="26"/>
  <c r="CQ87" i="26"/>
  <c r="CP87" i="26"/>
  <c r="CO87" i="26"/>
  <c r="CN87" i="26"/>
  <c r="CM87" i="26"/>
  <c r="CK87" i="26"/>
  <c r="CG87" i="26"/>
  <c r="CF87" i="26"/>
  <c r="CE87" i="26"/>
  <c r="CD87" i="26"/>
  <c r="CC87" i="26"/>
  <c r="CA87" i="26"/>
  <c r="CL87" i="26"/>
  <c r="CB87" i="26"/>
  <c r="CQ88" i="26"/>
  <c r="CP88" i="26"/>
  <c r="CO88" i="26"/>
  <c r="CN88" i="26"/>
  <c r="CM88" i="26"/>
  <c r="CK88" i="26"/>
  <c r="CG88" i="26"/>
  <c r="CF88" i="26"/>
  <c r="CE88" i="26"/>
  <c r="CD88" i="26"/>
  <c r="CC88" i="26"/>
  <c r="CA88" i="26"/>
  <c r="CL88" i="26"/>
  <c r="CB88" i="26"/>
  <c r="CQ89" i="26"/>
  <c r="CP89" i="26"/>
  <c r="CO89" i="26"/>
  <c r="CN89" i="26"/>
  <c r="CM89" i="26"/>
  <c r="CK89" i="26"/>
  <c r="CG89" i="26"/>
  <c r="CF89" i="26"/>
  <c r="CE89" i="26"/>
  <c r="CD89" i="26"/>
  <c r="CC89" i="26"/>
  <c r="CA89" i="26"/>
  <c r="CL89" i="26"/>
  <c r="CB89" i="26"/>
  <c r="C104" i="26"/>
  <c r="CP95" i="26"/>
  <c r="CO95" i="26"/>
  <c r="CN95" i="26"/>
  <c r="CM95" i="26"/>
  <c r="CL95" i="26"/>
  <c r="CK95" i="26"/>
  <c r="CF95" i="26"/>
  <c r="CE95" i="26"/>
  <c r="CD95" i="26"/>
  <c r="CC95" i="26"/>
  <c r="CB95" i="26"/>
  <c r="CA95" i="26"/>
  <c r="AV95" i="26" s="1"/>
  <c r="CP96" i="26"/>
  <c r="CO96" i="26"/>
  <c r="CN96" i="26"/>
  <c r="CM96" i="26"/>
  <c r="CL96" i="26"/>
  <c r="CK96" i="26"/>
  <c r="CF96" i="26"/>
  <c r="CE96" i="26"/>
  <c r="CD96" i="26"/>
  <c r="CC96" i="26"/>
  <c r="CB96" i="26"/>
  <c r="CA96" i="26"/>
  <c r="AV96" i="26" s="1"/>
  <c r="CP97" i="26"/>
  <c r="CO97" i="26"/>
  <c r="CN97" i="26"/>
  <c r="CM97" i="26"/>
  <c r="CL97" i="26"/>
  <c r="CK97" i="26"/>
  <c r="CF97" i="26"/>
  <c r="CE97" i="26"/>
  <c r="CD97" i="26"/>
  <c r="CC97" i="26"/>
  <c r="CB97" i="26"/>
  <c r="CA97" i="26"/>
  <c r="AV97" i="26" s="1"/>
  <c r="CP98" i="26"/>
  <c r="CO98" i="26"/>
  <c r="CN98" i="26"/>
  <c r="CM98" i="26"/>
  <c r="CL98" i="26"/>
  <c r="CK98" i="26"/>
  <c r="CF98" i="26"/>
  <c r="CE98" i="26"/>
  <c r="CD98" i="26"/>
  <c r="CC98" i="26"/>
  <c r="CB98" i="26"/>
  <c r="CA98" i="26"/>
  <c r="AV98" i="26" s="1"/>
  <c r="CP99" i="26"/>
  <c r="CO99" i="26"/>
  <c r="CN99" i="26"/>
  <c r="CM99" i="26"/>
  <c r="CL99" i="26"/>
  <c r="CK99" i="26"/>
  <c r="CF99" i="26"/>
  <c r="CE99" i="26"/>
  <c r="CD99" i="26"/>
  <c r="CC99" i="26"/>
  <c r="CB99" i="26"/>
  <c r="CA99" i="26"/>
  <c r="AV99" i="26" s="1"/>
  <c r="CP100" i="26"/>
  <c r="CO100" i="26"/>
  <c r="CN100" i="26"/>
  <c r="CM100" i="26"/>
  <c r="CL100" i="26"/>
  <c r="CK100" i="26"/>
  <c r="CF100" i="26"/>
  <c r="CE100" i="26"/>
  <c r="CD100" i="26"/>
  <c r="CC100" i="26"/>
  <c r="CB100" i="26"/>
  <c r="CA100" i="26"/>
  <c r="AV100" i="26" s="1"/>
  <c r="CP101" i="26"/>
  <c r="CO101" i="26"/>
  <c r="CN101" i="26"/>
  <c r="CM101" i="26"/>
  <c r="CL101" i="26"/>
  <c r="CK101" i="26"/>
  <c r="CF101" i="26"/>
  <c r="CE101" i="26"/>
  <c r="CD101" i="26"/>
  <c r="CC101" i="26"/>
  <c r="CB101" i="26"/>
  <c r="CA101" i="26"/>
  <c r="AV101" i="26" s="1"/>
  <c r="CP102" i="26"/>
  <c r="CO102" i="26"/>
  <c r="CN102" i="26"/>
  <c r="CM102" i="26"/>
  <c r="CL102" i="26"/>
  <c r="CK102" i="26"/>
  <c r="CF102" i="26"/>
  <c r="CE102" i="26"/>
  <c r="CD102" i="26"/>
  <c r="CC102" i="26"/>
  <c r="CB102" i="26"/>
  <c r="CA102" i="26"/>
  <c r="AV102" i="26" s="1"/>
  <c r="CP103" i="26"/>
  <c r="CO103" i="26"/>
  <c r="CN103" i="26"/>
  <c r="CM103" i="26"/>
  <c r="CL103" i="26"/>
  <c r="CK103" i="26"/>
  <c r="CF103" i="26"/>
  <c r="CE103" i="26"/>
  <c r="CD103" i="26"/>
  <c r="CC103" i="26"/>
  <c r="CB103" i="26"/>
  <c r="CA103" i="26"/>
  <c r="AV103" i="26" s="1"/>
  <c r="B112" i="26"/>
  <c r="CP109" i="26"/>
  <c r="CO109" i="26"/>
  <c r="CN109" i="26"/>
  <c r="CM109" i="26"/>
  <c r="CL109" i="26"/>
  <c r="CK109" i="26"/>
  <c r="CF109" i="26"/>
  <c r="CE109" i="26"/>
  <c r="CD109" i="26"/>
  <c r="CC109" i="26"/>
  <c r="CB109" i="26"/>
  <c r="BY109" i="26"/>
  <c r="X109" i="26" s="1"/>
  <c r="CP110" i="26"/>
  <c r="CO110" i="26"/>
  <c r="CN110" i="26"/>
  <c r="CM110" i="26"/>
  <c r="CL110" i="26"/>
  <c r="CK110" i="26"/>
  <c r="CF110" i="26"/>
  <c r="CE110" i="26"/>
  <c r="CD110" i="26"/>
  <c r="CC110" i="26"/>
  <c r="CB110" i="26"/>
  <c r="BY110" i="26"/>
  <c r="X110" i="26" s="1"/>
  <c r="CR111" i="26"/>
  <c r="CQ111" i="26"/>
  <c r="CP111" i="26"/>
  <c r="CO111" i="26"/>
  <c r="CN111" i="26"/>
  <c r="CM111" i="26"/>
  <c r="CH111" i="26"/>
  <c r="CG111" i="26"/>
  <c r="CF111" i="26"/>
  <c r="CE111" i="26"/>
  <c r="CD111" i="26"/>
  <c r="CA111" i="26"/>
  <c r="X111" i="26" s="1"/>
  <c r="B118" i="26"/>
  <c r="CR116" i="26"/>
  <c r="CQ116" i="26"/>
  <c r="CP116" i="26"/>
  <c r="CO116" i="26"/>
  <c r="CN116" i="26"/>
  <c r="CM116" i="26"/>
  <c r="CK116" i="26"/>
  <c r="CH116" i="26"/>
  <c r="CG116" i="26"/>
  <c r="CF116" i="26"/>
  <c r="CE116" i="26"/>
  <c r="CD116" i="26"/>
  <c r="CC116" i="26"/>
  <c r="CA116" i="26"/>
  <c r="U116" i="26" s="1"/>
  <c r="CR117" i="26"/>
  <c r="CQ117" i="26"/>
  <c r="CP117" i="26"/>
  <c r="CO117" i="26"/>
  <c r="CN117" i="26"/>
  <c r="CM117" i="26"/>
  <c r="CK117" i="26"/>
  <c r="CH117" i="26"/>
  <c r="CG117" i="26"/>
  <c r="CF117" i="26"/>
  <c r="CE117" i="26"/>
  <c r="CD117" i="26"/>
  <c r="CC117" i="26"/>
  <c r="CA117" i="26"/>
  <c r="U117" i="26" s="1"/>
  <c r="CO123" i="26"/>
  <c r="CN123" i="26"/>
  <c r="CM123" i="26"/>
  <c r="CL123" i="26"/>
  <c r="CK123" i="26"/>
  <c r="CJ123" i="26"/>
  <c r="CI123" i="26"/>
  <c r="CE123" i="26"/>
  <c r="CD123" i="26"/>
  <c r="CC123" i="26"/>
  <c r="CB123" i="26"/>
  <c r="CA123" i="26"/>
  <c r="BZ123" i="26"/>
  <c r="BY123" i="26"/>
  <c r="AB123" i="26" s="1"/>
  <c r="CQ124" i="26"/>
  <c r="CP124" i="26"/>
  <c r="CO124" i="26"/>
  <c r="CN124" i="26"/>
  <c r="CM124" i="26"/>
  <c r="CL124" i="26"/>
  <c r="CK124" i="26"/>
  <c r="CG124" i="26"/>
  <c r="CF124" i="26"/>
  <c r="CE124" i="26"/>
  <c r="CD124" i="26"/>
  <c r="CC124" i="26"/>
  <c r="CB124" i="26"/>
  <c r="CA124" i="26"/>
  <c r="AB124" i="26" s="1"/>
  <c r="CQ125" i="26"/>
  <c r="CP125" i="26"/>
  <c r="CO125" i="26"/>
  <c r="CN125" i="26"/>
  <c r="CM125" i="26"/>
  <c r="CL125" i="26"/>
  <c r="CK125" i="26"/>
  <c r="CG125" i="26"/>
  <c r="CF125" i="26"/>
  <c r="CE125" i="26"/>
  <c r="CD125" i="26"/>
  <c r="CC125" i="26"/>
  <c r="CB125" i="26"/>
  <c r="CA125" i="26"/>
  <c r="AB125" i="26" s="1"/>
  <c r="CQ130" i="26"/>
  <c r="CP130" i="26"/>
  <c r="CO130" i="26"/>
  <c r="CN130" i="26"/>
  <c r="CM130" i="26"/>
  <c r="CL130" i="26"/>
  <c r="CG130" i="26"/>
  <c r="CF130" i="26"/>
  <c r="CE130" i="26"/>
  <c r="CD130" i="26"/>
  <c r="CC130" i="26"/>
  <c r="CB130" i="26"/>
  <c r="AU130" i="26" s="1"/>
  <c r="CQ131" i="26"/>
  <c r="CP131" i="26"/>
  <c r="CO131" i="26"/>
  <c r="CN131" i="26"/>
  <c r="CM131" i="26"/>
  <c r="CL131" i="26"/>
  <c r="CG131" i="26"/>
  <c r="CF131" i="26"/>
  <c r="CE131" i="26"/>
  <c r="CD131" i="26"/>
  <c r="CC131" i="26"/>
  <c r="CB131" i="26"/>
  <c r="AU131" i="26" s="1"/>
  <c r="CQ132" i="26"/>
  <c r="CP132" i="26"/>
  <c r="CO132" i="26"/>
  <c r="CN132" i="26"/>
  <c r="CM132" i="26"/>
  <c r="CL132" i="26"/>
  <c r="CG132" i="26"/>
  <c r="CF132" i="26"/>
  <c r="CE132" i="26"/>
  <c r="CD132" i="26"/>
  <c r="CC132" i="26"/>
  <c r="CB132" i="26"/>
  <c r="AU132" i="26" s="1"/>
  <c r="CQ133" i="26"/>
  <c r="CP133" i="26"/>
  <c r="CO133" i="26"/>
  <c r="CN133" i="26"/>
  <c r="CM133" i="26"/>
  <c r="CL133" i="26"/>
  <c r="CG133" i="26"/>
  <c r="CF133" i="26"/>
  <c r="CE133" i="26"/>
  <c r="CD133" i="26"/>
  <c r="CC133" i="26"/>
  <c r="CB133" i="26"/>
  <c r="AU133" i="26" s="1"/>
  <c r="CQ134" i="26"/>
  <c r="CP134" i="26"/>
  <c r="CO134" i="26"/>
  <c r="CN134" i="26"/>
  <c r="CM134" i="26"/>
  <c r="CL134" i="26"/>
  <c r="CG134" i="26"/>
  <c r="CF134" i="26"/>
  <c r="CE134" i="26"/>
  <c r="CD134" i="26"/>
  <c r="CC134" i="26"/>
  <c r="CB134" i="26"/>
  <c r="AU134" i="26" s="1"/>
  <c r="CQ135" i="26"/>
  <c r="CP135" i="26"/>
  <c r="CO135" i="26"/>
  <c r="CN135" i="26"/>
  <c r="CM135" i="26"/>
  <c r="CL135" i="26"/>
  <c r="CG135" i="26"/>
  <c r="CF135" i="26"/>
  <c r="CE135" i="26"/>
  <c r="CD135" i="26"/>
  <c r="CC135" i="26"/>
  <c r="CB135" i="26"/>
  <c r="AU135" i="26" s="1"/>
  <c r="CQ136" i="26"/>
  <c r="CP136" i="26"/>
  <c r="CO136" i="26"/>
  <c r="CN136" i="26"/>
  <c r="CM136" i="26"/>
  <c r="CL136" i="26"/>
  <c r="CG136" i="26"/>
  <c r="CF136" i="26"/>
  <c r="CE136" i="26"/>
  <c r="CD136" i="26"/>
  <c r="CC136" i="26"/>
  <c r="CB136" i="26"/>
  <c r="AU136" i="26" s="1"/>
  <c r="CQ137" i="26"/>
  <c r="CP137" i="26"/>
  <c r="CO137" i="26"/>
  <c r="CN137" i="26"/>
  <c r="CM137" i="26"/>
  <c r="CL137" i="26"/>
  <c r="CG137" i="26"/>
  <c r="CF137" i="26"/>
  <c r="CE137" i="26"/>
  <c r="CD137" i="26"/>
  <c r="CC137" i="26"/>
  <c r="CB137" i="26"/>
  <c r="AU137" i="26" s="1"/>
  <c r="CQ138" i="26"/>
  <c r="CP138" i="26"/>
  <c r="CO138" i="26"/>
  <c r="CN138" i="26"/>
  <c r="CM138" i="26"/>
  <c r="CL138" i="26"/>
  <c r="CG138" i="26"/>
  <c r="CF138" i="26"/>
  <c r="CE138" i="26"/>
  <c r="CD138" i="26"/>
  <c r="CC138" i="26"/>
  <c r="CB138" i="26"/>
  <c r="AU138" i="26" s="1"/>
  <c r="CQ139" i="26"/>
  <c r="CP139" i="26"/>
  <c r="CO139" i="26"/>
  <c r="CN139" i="26"/>
  <c r="CM139" i="26"/>
  <c r="CL139" i="26"/>
  <c r="CG139" i="26"/>
  <c r="CF139" i="26"/>
  <c r="CE139" i="26"/>
  <c r="CD139" i="26"/>
  <c r="CC139" i="26"/>
  <c r="CB139" i="26"/>
  <c r="AU139" i="26" s="1"/>
  <c r="CQ141" i="26"/>
  <c r="CP141" i="26"/>
  <c r="CO141" i="26"/>
  <c r="CN141" i="26"/>
  <c r="CM141" i="26"/>
  <c r="CL141" i="26"/>
  <c r="CG141" i="26"/>
  <c r="CF141" i="26"/>
  <c r="CE141" i="26"/>
  <c r="CD141" i="26"/>
  <c r="CC141" i="26"/>
  <c r="CB141" i="26"/>
  <c r="AU141" i="26" s="1"/>
  <c r="CQ142" i="26"/>
  <c r="CP142" i="26"/>
  <c r="CO142" i="26"/>
  <c r="CN142" i="26"/>
  <c r="CM142" i="26"/>
  <c r="CL142" i="26"/>
  <c r="CG142" i="26"/>
  <c r="CF142" i="26"/>
  <c r="CE142" i="26"/>
  <c r="CD142" i="26"/>
  <c r="CC142" i="26"/>
  <c r="CB142" i="26"/>
  <c r="AU142" i="26" s="1"/>
  <c r="CQ143" i="26"/>
  <c r="CP143" i="26"/>
  <c r="CO143" i="26"/>
  <c r="CN143" i="26"/>
  <c r="CM143" i="26"/>
  <c r="CL143" i="26"/>
  <c r="CG143" i="26"/>
  <c r="CF143" i="26"/>
  <c r="CE143" i="26"/>
  <c r="CD143" i="26"/>
  <c r="CC143" i="26"/>
  <c r="CB143" i="26"/>
  <c r="AU143" i="26" s="1"/>
  <c r="CQ144" i="26"/>
  <c r="CP144" i="26"/>
  <c r="CO144" i="26"/>
  <c r="CN144" i="26"/>
  <c r="CM144" i="26"/>
  <c r="CL144" i="26"/>
  <c r="CG144" i="26"/>
  <c r="CF144" i="26"/>
  <c r="CE144" i="26"/>
  <c r="CD144" i="26"/>
  <c r="CC144" i="26"/>
  <c r="CB144" i="26"/>
  <c r="AU144" i="26" s="1"/>
  <c r="CQ145" i="26"/>
  <c r="CP145" i="26"/>
  <c r="CO145" i="26"/>
  <c r="CN145" i="26"/>
  <c r="CM145" i="26"/>
  <c r="CL145" i="26"/>
  <c r="CG145" i="26"/>
  <c r="CF145" i="26"/>
  <c r="CE145" i="26"/>
  <c r="CD145" i="26"/>
  <c r="CC145" i="26"/>
  <c r="CB145" i="26"/>
  <c r="AU145" i="26" s="1"/>
  <c r="CQ146" i="26"/>
  <c r="CP146" i="26"/>
  <c r="CO146" i="26"/>
  <c r="CN146" i="26"/>
  <c r="CM146" i="26"/>
  <c r="CL146" i="26"/>
  <c r="CG146" i="26"/>
  <c r="CF146" i="26"/>
  <c r="CE146" i="26"/>
  <c r="CD146" i="26"/>
  <c r="CC146" i="26"/>
  <c r="CB146" i="26"/>
  <c r="AU146" i="26" s="1"/>
  <c r="CQ147" i="26"/>
  <c r="CP147" i="26"/>
  <c r="CO147" i="26"/>
  <c r="CN147" i="26"/>
  <c r="CM147" i="26"/>
  <c r="CL147" i="26"/>
  <c r="CG147" i="26"/>
  <c r="CF147" i="26"/>
  <c r="CE147" i="26"/>
  <c r="CD147" i="26"/>
  <c r="CC147" i="26"/>
  <c r="CB147" i="26"/>
  <c r="AU147" i="26" s="1"/>
  <c r="CQ148" i="26"/>
  <c r="CP148" i="26"/>
  <c r="CO148" i="26"/>
  <c r="CN148" i="26"/>
  <c r="CM148" i="26"/>
  <c r="CL148" i="26"/>
  <c r="CG148" i="26"/>
  <c r="CF148" i="26"/>
  <c r="CE148" i="26"/>
  <c r="CD148" i="26"/>
  <c r="CC148" i="26"/>
  <c r="CB148" i="26"/>
  <c r="AU148" i="26" s="1"/>
  <c r="CQ149" i="26"/>
  <c r="CP149" i="26"/>
  <c r="CO149" i="26"/>
  <c r="CN149" i="26"/>
  <c r="CM149" i="26"/>
  <c r="CL149" i="26"/>
  <c r="CG149" i="26"/>
  <c r="CF149" i="26"/>
  <c r="CE149" i="26"/>
  <c r="CD149" i="26"/>
  <c r="CC149" i="26"/>
  <c r="CB149" i="26"/>
  <c r="AU149" i="26" s="1"/>
  <c r="CQ150" i="26"/>
  <c r="CP150" i="26"/>
  <c r="CO150" i="26"/>
  <c r="CN150" i="26"/>
  <c r="CM150" i="26"/>
  <c r="CL150" i="26"/>
  <c r="CG150" i="26"/>
  <c r="CF150" i="26"/>
  <c r="CE150" i="26"/>
  <c r="CD150" i="26"/>
  <c r="CC150" i="26"/>
  <c r="CB150" i="26"/>
  <c r="AU150" i="26" s="1"/>
  <c r="CL156" i="26"/>
  <c r="CK156" i="26"/>
  <c r="CB156" i="26"/>
  <c r="CA156" i="26"/>
  <c r="AJ156" i="26" s="1"/>
  <c r="CL157" i="26"/>
  <c r="CK157" i="26"/>
  <c r="CB157" i="26"/>
  <c r="CA157" i="26"/>
  <c r="AJ157" i="26" s="1"/>
  <c r="CL158" i="26"/>
  <c r="CK158" i="26"/>
  <c r="CB158" i="26"/>
  <c r="CA158" i="26"/>
  <c r="AJ158" i="26" s="1"/>
  <c r="CL159" i="26"/>
  <c r="CK159" i="26"/>
  <c r="CB159" i="26"/>
  <c r="CA159" i="26"/>
  <c r="AJ159" i="26" s="1"/>
  <c r="CL160" i="26"/>
  <c r="CK160" i="26"/>
  <c r="CB160" i="26"/>
  <c r="CA160" i="26"/>
  <c r="AJ160" i="26" s="1"/>
  <c r="CL161" i="26"/>
  <c r="CK161" i="26"/>
  <c r="CB161" i="26"/>
  <c r="CA161" i="26"/>
  <c r="AJ161" i="26" s="1"/>
  <c r="CL162" i="26"/>
  <c r="CK162" i="26"/>
  <c r="CB162" i="26"/>
  <c r="CA162" i="26"/>
  <c r="AJ162" i="26" s="1"/>
  <c r="CL163" i="26"/>
  <c r="CK163" i="26"/>
  <c r="CB163" i="26"/>
  <c r="CA163" i="26"/>
  <c r="AJ163" i="26" s="1"/>
  <c r="CL168" i="26"/>
  <c r="CK168" i="26"/>
  <c r="CB168" i="26"/>
  <c r="CA168" i="26"/>
  <c r="AJ168" i="26" s="1"/>
  <c r="CL169" i="26"/>
  <c r="CK169" i="26"/>
  <c r="CB169" i="26"/>
  <c r="CA169" i="26"/>
  <c r="AJ169" i="26" s="1"/>
  <c r="CL170" i="26"/>
  <c r="CK170" i="26"/>
  <c r="CB170" i="26"/>
  <c r="CA170" i="26"/>
  <c r="AJ170" i="26" s="1"/>
  <c r="CL200" i="26"/>
  <c r="CK200" i="26"/>
  <c r="CB200" i="26"/>
  <c r="CA200" i="26"/>
  <c r="V200" i="26" s="1"/>
  <c r="CL201" i="26"/>
  <c r="CK201" i="26"/>
  <c r="CB201" i="26"/>
  <c r="CA201" i="26"/>
  <c r="V201" i="26" s="1"/>
  <c r="CL202" i="26"/>
  <c r="CK202" i="26"/>
  <c r="CB202" i="26"/>
  <c r="CA202" i="26"/>
  <c r="V202" i="26" s="1"/>
  <c r="CL206" i="26"/>
  <c r="CK206" i="26"/>
  <c r="CB206" i="26"/>
  <c r="CA206" i="26"/>
  <c r="M206" i="26" s="1"/>
  <c r="CL207" i="26"/>
  <c r="CK207" i="26"/>
  <c r="CB207" i="26"/>
  <c r="CA207" i="26"/>
  <c r="M207" i="26" s="1"/>
  <c r="A101" i="27"/>
  <c r="E30" i="29" s="1"/>
  <c r="CM12" i="27"/>
  <c r="CL12" i="27"/>
  <c r="CK12" i="27"/>
  <c r="CJ12" i="27"/>
  <c r="CD12" i="27"/>
  <c r="CC12" i="27"/>
  <c r="CB12" i="27"/>
  <c r="CA12" i="27"/>
  <c r="AS12" i="27" s="1"/>
  <c r="CM13" i="27"/>
  <c r="CL13" i="27"/>
  <c r="CK13" i="27"/>
  <c r="CJ13" i="27"/>
  <c r="CD13" i="27"/>
  <c r="CC13" i="27"/>
  <c r="CB13" i="27"/>
  <c r="CA13" i="27"/>
  <c r="AS13" i="27" s="1"/>
  <c r="CM14" i="27"/>
  <c r="CL14" i="27"/>
  <c r="CK14" i="27"/>
  <c r="CJ14" i="27"/>
  <c r="CD14" i="27"/>
  <c r="CC14" i="27"/>
  <c r="CB14" i="27"/>
  <c r="CA14" i="27"/>
  <c r="AS14" i="27" s="1"/>
  <c r="CM15" i="27"/>
  <c r="CL15" i="27"/>
  <c r="CK15" i="27"/>
  <c r="CJ15" i="27"/>
  <c r="CD15" i="27"/>
  <c r="CC15" i="27"/>
  <c r="CB15" i="27"/>
  <c r="CA15" i="27"/>
  <c r="AS15" i="27" s="1"/>
  <c r="CM16" i="27"/>
  <c r="CL16" i="27"/>
  <c r="CK16" i="27"/>
  <c r="CJ16" i="27"/>
  <c r="CD16" i="27"/>
  <c r="CC16" i="27"/>
  <c r="CB16" i="27"/>
  <c r="CA16" i="27"/>
  <c r="AS16" i="27" s="1"/>
  <c r="CM17" i="27"/>
  <c r="CL17" i="27"/>
  <c r="CK17" i="27"/>
  <c r="CJ17" i="27"/>
  <c r="CD17" i="27"/>
  <c r="CC17" i="27"/>
  <c r="CB17" i="27"/>
  <c r="CA17" i="27"/>
  <c r="AS17" i="27" s="1"/>
  <c r="CM18" i="27"/>
  <c r="CL18" i="27"/>
  <c r="CK18" i="27"/>
  <c r="CJ18" i="27"/>
  <c r="CD18" i="27"/>
  <c r="CC18" i="27"/>
  <c r="CB18" i="27"/>
  <c r="CA18" i="27"/>
  <c r="AS18" i="27" s="1"/>
  <c r="CM19" i="27"/>
  <c r="CL19" i="27"/>
  <c r="CK19" i="27"/>
  <c r="CJ19" i="27"/>
  <c r="CD19" i="27"/>
  <c r="CC19" i="27"/>
  <c r="CB19" i="27"/>
  <c r="CA19" i="27"/>
  <c r="AS19" i="27" s="1"/>
  <c r="CM20" i="27"/>
  <c r="CL20" i="27"/>
  <c r="CK20" i="27"/>
  <c r="CJ20" i="27"/>
  <c r="CD20" i="27"/>
  <c r="CC20" i="27"/>
  <c r="CB20" i="27"/>
  <c r="CA20" i="27"/>
  <c r="AS20" i="27" s="1"/>
  <c r="CM21" i="27"/>
  <c r="CL21" i="27"/>
  <c r="CK21" i="27"/>
  <c r="CJ21" i="27"/>
  <c r="CD21" i="27"/>
  <c r="CC21" i="27"/>
  <c r="CB21" i="27"/>
  <c r="CA21" i="27"/>
  <c r="AS21" i="27" s="1"/>
  <c r="CM22" i="27"/>
  <c r="CL22" i="27"/>
  <c r="CK22" i="27"/>
  <c r="CJ22" i="27"/>
  <c r="CD22" i="27"/>
  <c r="CC22" i="27"/>
  <c r="CB22" i="27"/>
  <c r="CA22" i="27"/>
  <c r="AS22" i="27" s="1"/>
  <c r="CM23" i="27"/>
  <c r="CL23" i="27"/>
  <c r="CK23" i="27"/>
  <c r="CJ23" i="27"/>
  <c r="CD23" i="27"/>
  <c r="CC23" i="27"/>
  <c r="CB23" i="27"/>
  <c r="CA23" i="27"/>
  <c r="AS23" i="27" s="1"/>
  <c r="CM24" i="27"/>
  <c r="CL24" i="27"/>
  <c r="CK24" i="27"/>
  <c r="CJ24" i="27"/>
  <c r="CD24" i="27"/>
  <c r="CC24" i="27"/>
  <c r="CB24" i="27"/>
  <c r="CA24" i="27"/>
  <c r="AS24" i="27" s="1"/>
  <c r="CM25" i="27"/>
  <c r="CL25" i="27"/>
  <c r="CK25" i="27"/>
  <c r="CJ25" i="27"/>
  <c r="CD25" i="27"/>
  <c r="CC25" i="27"/>
  <c r="CB25" i="27"/>
  <c r="CA25" i="27"/>
  <c r="AS25" i="27" s="1"/>
  <c r="CM26" i="27"/>
  <c r="CL26" i="27"/>
  <c r="CK26" i="27"/>
  <c r="CJ26" i="27"/>
  <c r="CD26" i="27"/>
  <c r="CC26" i="27"/>
  <c r="CB26" i="27"/>
  <c r="CA26" i="27"/>
  <c r="AS26" i="27" s="1"/>
  <c r="CM27" i="27"/>
  <c r="CL27" i="27"/>
  <c r="CK27" i="27"/>
  <c r="CJ27" i="27"/>
  <c r="CD27" i="27"/>
  <c r="CC27" i="27"/>
  <c r="CB27" i="27"/>
  <c r="CA27" i="27"/>
  <c r="AS27" i="27" s="1"/>
  <c r="CM28" i="27"/>
  <c r="CL28" i="27"/>
  <c r="CK28" i="27"/>
  <c r="CJ28" i="27"/>
  <c r="CD28" i="27"/>
  <c r="CC28" i="27"/>
  <c r="CB28" i="27"/>
  <c r="CA28" i="27"/>
  <c r="AS28" i="27" s="1"/>
  <c r="CM29" i="27"/>
  <c r="CL29" i="27"/>
  <c r="CK29" i="27"/>
  <c r="CJ29" i="27"/>
  <c r="CD29" i="27"/>
  <c r="CC29" i="27"/>
  <c r="CB29" i="27"/>
  <c r="CA29" i="27"/>
  <c r="AS29" i="27" s="1"/>
  <c r="CM30" i="27"/>
  <c r="CL30" i="27"/>
  <c r="CK30" i="27"/>
  <c r="CJ30" i="27"/>
  <c r="CD30" i="27"/>
  <c r="CC30" i="27"/>
  <c r="CB30" i="27"/>
  <c r="CA30" i="27"/>
  <c r="AS30" i="27" s="1"/>
  <c r="CM31" i="27"/>
  <c r="CL31" i="27"/>
  <c r="CK31" i="27"/>
  <c r="CJ31" i="27"/>
  <c r="CD31" i="27"/>
  <c r="CC31" i="27"/>
  <c r="CB31" i="27"/>
  <c r="CA31" i="27"/>
  <c r="AS31" i="27" s="1"/>
  <c r="CM32" i="27"/>
  <c r="CL32" i="27"/>
  <c r="CK32" i="27"/>
  <c r="CJ32" i="27"/>
  <c r="CD32" i="27"/>
  <c r="CC32" i="27"/>
  <c r="CB32" i="27"/>
  <c r="CA32" i="27"/>
  <c r="AS32" i="27" s="1"/>
  <c r="CM33" i="27"/>
  <c r="CL33" i="27"/>
  <c r="CK33" i="27"/>
  <c r="CJ33" i="27"/>
  <c r="CD33" i="27"/>
  <c r="CC33" i="27"/>
  <c r="CB33" i="27"/>
  <c r="CA33" i="27"/>
  <c r="AS33" i="27" s="1"/>
  <c r="CM34" i="27"/>
  <c r="CL34" i="27"/>
  <c r="CK34" i="27"/>
  <c r="CJ34" i="27"/>
  <c r="CD34" i="27"/>
  <c r="CC34" i="27"/>
  <c r="CB34" i="27"/>
  <c r="CA34" i="27"/>
  <c r="AS34" i="27" s="1"/>
  <c r="CN39" i="27"/>
  <c r="CM39" i="27"/>
  <c r="CL39" i="27"/>
  <c r="CK39" i="27"/>
  <c r="CJ39" i="27"/>
  <c r="CI39" i="27" a="1"/>
  <c r="CI39" i="27" s="1"/>
  <c r="CE39" i="27"/>
  <c r="CD39" i="27"/>
  <c r="CC39" i="27"/>
  <c r="CB39" i="27"/>
  <c r="CA39" i="27"/>
  <c r="BZ39" i="27" a="1"/>
  <c r="BZ39" i="27" s="1"/>
  <c r="AX39" i="27" s="1"/>
  <c r="CN40" i="27"/>
  <c r="CM40" i="27"/>
  <c r="CL40" i="27"/>
  <c r="CK40" i="27"/>
  <c r="CJ40" i="27"/>
  <c r="CI40" i="27" a="1"/>
  <c r="CI40" i="27" s="1"/>
  <c r="BU40" i="27" s="1"/>
  <c r="CE40" i="27"/>
  <c r="CD40" i="27"/>
  <c r="CC40" i="27"/>
  <c r="CB40" i="27"/>
  <c r="CA40" i="27"/>
  <c r="BZ40" i="27" a="1"/>
  <c r="BZ40" i="27" s="1"/>
  <c r="AX40" i="27" s="1"/>
  <c r="CN41" i="27"/>
  <c r="CM41" i="27"/>
  <c r="CL41" i="27"/>
  <c r="CK41" i="27"/>
  <c r="CJ41" i="27"/>
  <c r="CI41" i="27" a="1"/>
  <c r="CI41" i="27" s="1"/>
  <c r="BU41" i="27" s="1"/>
  <c r="CE41" i="27"/>
  <c r="CD41" i="27"/>
  <c r="CC41" i="27"/>
  <c r="CB41" i="27"/>
  <c r="CA41" i="27"/>
  <c r="BZ41" i="27" a="1"/>
  <c r="BZ41" i="27" s="1"/>
  <c r="AX41" i="27" s="1"/>
  <c r="CN42" i="27"/>
  <c r="CM42" i="27"/>
  <c r="CJ42" i="27"/>
  <c r="CI42" i="27" a="1"/>
  <c r="CI42" i="27" s="1"/>
  <c r="BU42" i="27" s="1"/>
  <c r="CE42" i="27"/>
  <c r="CD42" i="27"/>
  <c r="CA42" i="27"/>
  <c r="BZ42" i="27" a="1"/>
  <c r="BZ42" i="27" s="1"/>
  <c r="AX42" i="27" s="1"/>
  <c r="CN43" i="27"/>
  <c r="CM43" i="27"/>
  <c r="CJ43" i="27"/>
  <c r="CI43" i="27" a="1"/>
  <c r="CI43" i="27" s="1"/>
  <c r="BU43" i="27" s="1"/>
  <c r="CE43" i="27"/>
  <c r="CD43" i="27"/>
  <c r="CA43" i="27"/>
  <c r="BZ43" i="27" a="1"/>
  <c r="BZ43" i="27" s="1"/>
  <c r="AX43" i="27" s="1"/>
  <c r="CN44" i="27"/>
  <c r="CM44" i="27"/>
  <c r="CJ44" i="27"/>
  <c r="CI44" i="27" a="1"/>
  <c r="CI44" i="27" s="1"/>
  <c r="BU44" i="27" s="1"/>
  <c r="CE44" i="27"/>
  <c r="CD44" i="27"/>
  <c r="CA44" i="27"/>
  <c r="BZ44" i="27" a="1"/>
  <c r="BZ44" i="27" s="1"/>
  <c r="AX44" i="27" s="1"/>
  <c r="CN45" i="27"/>
  <c r="CM45" i="27"/>
  <c r="CJ45" i="27"/>
  <c r="CI45" i="27" a="1"/>
  <c r="CI45" i="27" s="1"/>
  <c r="BU45" i="27" s="1"/>
  <c r="CE45" i="27"/>
  <c r="CD45" i="27"/>
  <c r="CA45" i="27"/>
  <c r="BZ45" i="27" a="1"/>
  <c r="BZ45" i="27" s="1"/>
  <c r="AX45" i="27" s="1"/>
  <c r="CN46" i="27"/>
  <c r="CM46" i="27"/>
  <c r="CJ46" i="27"/>
  <c r="CI46" i="27" a="1"/>
  <c r="CI46" i="27" s="1"/>
  <c r="BU46" i="27" s="1"/>
  <c r="CE46" i="27"/>
  <c r="CD46" i="27"/>
  <c r="CA46" i="27"/>
  <c r="BZ46" i="27" a="1"/>
  <c r="BZ46" i="27" s="1"/>
  <c r="AX46" i="27" s="1"/>
  <c r="CN47" i="27"/>
  <c r="CM47" i="27"/>
  <c r="CJ47" i="27"/>
  <c r="CI47" i="27" a="1"/>
  <c r="CI47" i="27" s="1"/>
  <c r="CE47" i="27"/>
  <c r="CD47" i="27"/>
  <c r="CA47" i="27"/>
  <c r="BZ47" i="27" a="1"/>
  <c r="BZ47" i="27" s="1"/>
  <c r="AX47" i="27" s="1"/>
  <c r="CN48" i="27"/>
  <c r="CM48" i="27"/>
  <c r="CJ48" i="27"/>
  <c r="CI48" i="27" a="1"/>
  <c r="CI48" i="27" s="1"/>
  <c r="BU48" i="27" s="1"/>
  <c r="CE48" i="27"/>
  <c r="CD48" i="27"/>
  <c r="CA48" i="27"/>
  <c r="BZ48" i="27" a="1"/>
  <c r="BZ48" i="27" s="1"/>
  <c r="AX48" i="27" s="1"/>
  <c r="CN49" i="27"/>
  <c r="CM49" i="27"/>
  <c r="CJ49" i="27"/>
  <c r="CI49" i="27" a="1"/>
  <c r="CI49" i="27" s="1"/>
  <c r="BU49" i="27" s="1"/>
  <c r="CE49" i="27"/>
  <c r="CD49" i="27"/>
  <c r="CA49" i="27"/>
  <c r="BZ49" i="27" a="1"/>
  <c r="BZ49" i="27" s="1"/>
  <c r="AX49" i="27" s="1"/>
  <c r="CN50" i="27"/>
  <c r="CM50" i="27"/>
  <c r="CJ50" i="27"/>
  <c r="CI50" i="27" a="1"/>
  <c r="CI50" i="27" s="1"/>
  <c r="BU50" i="27" s="1"/>
  <c r="CE50" i="27"/>
  <c r="CD50" i="27"/>
  <c r="CA50" i="27"/>
  <c r="BZ50" i="27" a="1"/>
  <c r="BZ50" i="27" s="1"/>
  <c r="AX50" i="27" s="1"/>
  <c r="CN51" i="27"/>
  <c r="CM51" i="27"/>
  <c r="CJ51" i="27"/>
  <c r="CI51" i="27" a="1"/>
  <c r="CI51" i="27" s="1"/>
  <c r="BU51" i="27" s="1"/>
  <c r="CE51" i="27"/>
  <c r="CD51" i="27"/>
  <c r="CA51" i="27"/>
  <c r="BZ51" i="27" a="1"/>
  <c r="BZ51" i="27" s="1"/>
  <c r="AX51" i="27" s="1"/>
  <c r="A150" i="28"/>
  <c r="E31" i="29" s="1"/>
  <c r="CL13" i="28"/>
  <c r="CA13" i="28"/>
  <c r="AO13" i="28" s="1"/>
  <c r="CL14" i="28"/>
  <c r="CA14" i="28"/>
  <c r="AO14" i="28" s="1"/>
  <c r="CL15" i="28"/>
  <c r="CA15" i="28"/>
  <c r="AO15" i="28" s="1"/>
  <c r="C34" i="28"/>
  <c r="CL29" i="28"/>
  <c r="CA29" i="28"/>
  <c r="AK29" i="28" s="1"/>
  <c r="CL30" i="28"/>
  <c r="CA30" i="28"/>
  <c r="AK30" i="28" s="1"/>
  <c r="CL31" i="28"/>
  <c r="CA31" i="28"/>
  <c r="AK31" i="28" s="1"/>
  <c r="CL32" i="28"/>
  <c r="CA32" i="28"/>
  <c r="AK32" i="28" s="1"/>
  <c r="CL33" i="28"/>
  <c r="CA33" i="28"/>
  <c r="AK33" i="28" s="1"/>
  <c r="C40" i="28"/>
  <c r="CL35" i="28"/>
  <c r="CA35" i="28"/>
  <c r="AK35" i="28" s="1"/>
  <c r="CL36" i="28"/>
  <c r="CA36" i="28"/>
  <c r="AK36" i="28" s="1"/>
  <c r="CL37" i="28"/>
  <c r="CA37" i="28"/>
  <c r="AK37" i="28" s="1"/>
  <c r="CL38" i="28"/>
  <c r="CA38" i="28"/>
  <c r="AK38" i="28" s="1"/>
  <c r="CL39" i="28"/>
  <c r="CA39" i="28"/>
  <c r="AK39" i="28" s="1"/>
  <c r="CL41" i="28"/>
  <c r="CA41" i="28"/>
  <c r="AK41" i="28" s="1"/>
  <c r="CL42" i="28"/>
  <c r="CA42" i="28"/>
  <c r="AK42" i="28" s="1"/>
  <c r="CL43" i="28"/>
  <c r="CA43" i="28"/>
  <c r="AK43" i="28" s="1"/>
  <c r="CL44" i="28"/>
  <c r="CA44" i="28"/>
  <c r="AK44" i="28" s="1"/>
  <c r="CL45" i="28"/>
  <c r="CA45" i="28"/>
  <c r="AK45" i="28" s="1"/>
  <c r="C50" i="28"/>
  <c r="CL47" i="28"/>
  <c r="CA47" i="28"/>
  <c r="AK47" i="28" s="1"/>
  <c r="CL48" i="28"/>
  <c r="CA48" i="28"/>
  <c r="AK48" i="28" s="1"/>
  <c r="CL49" i="28"/>
  <c r="CA49" i="28"/>
  <c r="AK49" i="28" s="1"/>
  <c r="CL55" i="28"/>
  <c r="CA55" i="28"/>
  <c r="AJ55" i="28" s="1"/>
  <c r="CL56" i="28"/>
  <c r="CA56" i="28"/>
  <c r="AJ56" i="28" s="1"/>
  <c r="CL57" i="28"/>
  <c r="CA57" i="28"/>
  <c r="AJ57" i="28" s="1"/>
  <c r="CL64" i="28"/>
  <c r="CA64" i="28"/>
  <c r="AK64" i="28" s="1"/>
  <c r="CL65" i="28"/>
  <c r="CA65" i="28"/>
  <c r="AK65" i="28" s="1"/>
  <c r="CL66" i="28"/>
  <c r="CA66" i="28"/>
  <c r="AK66" i="28" s="1"/>
  <c r="CL67" i="28"/>
  <c r="CA67" i="28"/>
  <c r="AK67" i="28" s="1"/>
  <c r="CL68" i="28"/>
  <c r="CA68" i="28"/>
  <c r="AK68" i="28" s="1"/>
  <c r="CL69" i="28"/>
  <c r="CA69" i="28"/>
  <c r="AK69" i="28" s="1"/>
  <c r="CL70" i="28"/>
  <c r="CA70" i="28"/>
  <c r="AK70" i="28" s="1"/>
  <c r="CL71" i="28"/>
  <c r="CA71" i="28"/>
  <c r="AK71" i="28" s="1"/>
  <c r="CL86" i="28"/>
  <c r="CA86" i="28"/>
  <c r="W86" i="28" s="1"/>
  <c r="CL87" i="28"/>
  <c r="CA87" i="28"/>
  <c r="W87" i="28" s="1"/>
  <c r="CL88" i="28"/>
  <c r="CA88" i="28"/>
  <c r="W88" i="28" s="1"/>
  <c r="CL89" i="28"/>
  <c r="CA89" i="28"/>
  <c r="W89" i="28" s="1"/>
  <c r="CL90" i="28"/>
  <c r="CA90" i="28"/>
  <c r="W90" i="28" s="1"/>
  <c r="CL91" i="28"/>
  <c r="CA91" i="28"/>
  <c r="W91" i="28" s="1"/>
  <c r="CL92" i="28"/>
  <c r="CA92" i="28"/>
  <c r="W92" i="28" s="1"/>
  <c r="CL93" i="28"/>
  <c r="CA93" i="28"/>
  <c r="W93" i="28" s="1"/>
  <c r="CL94" i="28"/>
  <c r="CA94" i="28"/>
  <c r="W94" i="28" s="1"/>
  <c r="M64" i="4" l="1"/>
  <c r="AO37" i="2"/>
  <c r="AO36" i="2"/>
  <c r="T22" i="19"/>
  <c r="AY58" i="10"/>
  <c r="AY26" i="10"/>
  <c r="AY36" i="10"/>
  <c r="AY31" i="10"/>
  <c r="AY28" i="10"/>
  <c r="AY22" i="10"/>
  <c r="AY27" i="10"/>
  <c r="AY25" i="10"/>
  <c r="AY23" i="10"/>
  <c r="AY21" i="10"/>
  <c r="AY12" i="10"/>
  <c r="BP48" i="5"/>
  <c r="BV48" i="5"/>
  <c r="BW48" i="5"/>
  <c r="AT46" i="5"/>
  <c r="AT41" i="5"/>
  <c r="BV31" i="5"/>
  <c r="BQ48" i="5"/>
  <c r="BR48" i="5"/>
  <c r="BX48" i="5"/>
  <c r="BO48" i="5"/>
  <c r="BS44" i="5"/>
  <c r="AT44" i="5" s="1"/>
  <c r="BX44" i="5"/>
  <c r="AT40" i="5"/>
  <c r="AT39" i="5"/>
  <c r="BX31" i="5"/>
  <c r="BO31" i="5"/>
  <c r="AT31" i="5" s="1"/>
  <c r="A239" i="5"/>
  <c r="E8" i="29" s="1"/>
  <c r="BY48" i="5"/>
  <c r="AT42" i="5"/>
  <c r="AT43" i="5"/>
  <c r="AD151" i="4"/>
  <c r="AD150" i="4"/>
  <c r="AA76" i="21"/>
  <c r="AA74" i="21"/>
  <c r="AA73" i="21"/>
  <c r="AA66" i="21"/>
  <c r="AA68" i="21"/>
  <c r="AA65" i="21"/>
  <c r="AA67" i="21"/>
  <c r="I57" i="21"/>
  <c r="X118" i="20"/>
  <c r="X116" i="20"/>
  <c r="AO80" i="5"/>
  <c r="AO81" i="5"/>
  <c r="AO82" i="5"/>
  <c r="AO83" i="5"/>
  <c r="CL115" i="4"/>
  <c r="CA115" i="4"/>
  <c r="CB115" i="4"/>
  <c r="K72" i="4"/>
  <c r="K74" i="4"/>
  <c r="K73" i="4"/>
  <c r="B150" i="28"/>
  <c r="D31" i="29" s="1"/>
  <c r="B101" i="27"/>
  <c r="D30" i="29" s="1"/>
  <c r="AT89" i="26"/>
  <c r="AT88" i="26"/>
  <c r="AT87" i="26"/>
  <c r="AT86" i="26"/>
  <c r="AT85" i="26"/>
  <c r="AT84" i="26"/>
  <c r="AT83" i="26"/>
  <c r="AT82" i="26"/>
  <c r="AT81" i="26"/>
  <c r="AT80" i="26"/>
  <c r="AT79" i="26"/>
  <c r="AT78" i="26"/>
  <c r="AT77" i="26"/>
  <c r="AT76" i="26"/>
  <c r="AT75" i="26"/>
  <c r="AT74" i="26"/>
  <c r="AT73" i="26"/>
  <c r="AT72" i="26"/>
  <c r="AT71" i="26"/>
  <c r="AT70" i="26"/>
  <c r="AT69" i="26"/>
  <c r="AT68" i="26"/>
  <c r="AT67" i="26"/>
  <c r="AT66" i="26"/>
  <c r="AT65" i="26"/>
  <c r="AT64" i="26"/>
  <c r="AT63" i="26"/>
  <c r="AT62" i="26"/>
  <c r="AT61" i="26"/>
  <c r="AT60" i="26"/>
  <c r="AT59" i="26"/>
  <c r="AT58" i="26"/>
  <c r="AT57" i="26"/>
  <c r="AT56" i="26"/>
  <c r="AT55" i="26"/>
  <c r="AT54" i="26"/>
  <c r="AT53" i="26"/>
  <c r="AT52" i="26"/>
  <c r="AT51" i="26"/>
  <c r="AT50" i="26"/>
  <c r="AT49" i="26"/>
  <c r="AT48" i="26"/>
  <c r="AT47" i="26"/>
  <c r="AT46" i="26"/>
  <c r="AT45" i="26"/>
  <c r="AT44" i="26"/>
  <c r="AT43" i="26"/>
  <c r="AT42" i="26"/>
  <c r="AT41" i="26"/>
  <c r="AT40" i="26"/>
  <c r="AT39" i="26"/>
  <c r="AT38" i="26"/>
  <c r="AT37" i="26"/>
  <c r="AT36" i="26"/>
  <c r="AT35" i="26"/>
  <c r="B236" i="26"/>
  <c r="D29" i="29" s="1"/>
  <c r="B130" i="25"/>
  <c r="D28" i="29" s="1"/>
  <c r="B202" i="22"/>
  <c r="D25" i="29" s="1"/>
  <c r="B351" i="21"/>
  <c r="D24" i="29" s="1"/>
  <c r="B249" i="20"/>
  <c r="D23" i="29" s="1"/>
  <c r="B139" i="19"/>
  <c r="B150" i="19"/>
  <c r="D22" i="29" s="1"/>
  <c r="B179" i="17"/>
  <c r="D20" i="29" s="1"/>
  <c r="B215" i="16"/>
  <c r="D19" i="29" s="1"/>
  <c r="A215" i="16"/>
  <c r="E19" i="29" s="1"/>
  <c r="BC114" i="15"/>
  <c r="AT114" i="15"/>
  <c r="H114" i="15" s="1"/>
  <c r="B204" i="15"/>
  <c r="D18" i="29" s="1"/>
  <c r="B200" i="14"/>
  <c r="D17" i="29" s="1"/>
  <c r="AV89" i="13"/>
  <c r="AV88" i="13"/>
  <c r="AV87" i="13"/>
  <c r="AV86" i="13"/>
  <c r="AV85" i="13"/>
  <c r="AV84" i="13"/>
  <c r="AV83" i="13"/>
  <c r="AV82" i="13"/>
  <c r="AV81" i="13"/>
  <c r="AV80" i="13"/>
  <c r="AV79" i="13"/>
  <c r="AV78" i="13"/>
  <c r="AV77" i="13"/>
  <c r="AV76" i="13"/>
  <c r="AV75" i="13"/>
  <c r="AV74" i="13"/>
  <c r="AV73" i="13"/>
  <c r="AV72" i="13"/>
  <c r="AV71" i="13"/>
  <c r="AV70" i="13"/>
  <c r="AV69" i="13"/>
  <c r="AV68" i="13"/>
  <c r="AV67" i="13"/>
  <c r="AV66" i="13"/>
  <c r="AV65" i="13"/>
  <c r="AV64" i="13"/>
  <c r="AV63" i="13"/>
  <c r="AV62" i="13"/>
  <c r="AV61" i="13"/>
  <c r="AV60" i="13"/>
  <c r="AV59" i="13"/>
  <c r="AV58" i="13"/>
  <c r="AV57" i="13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B202" i="13"/>
  <c r="D16" i="29" s="1"/>
  <c r="B150" i="12"/>
  <c r="D15" i="29" s="1"/>
  <c r="B311" i="11"/>
  <c r="D14" i="29" s="1"/>
  <c r="AJ234" i="10"/>
  <c r="AJ233" i="10"/>
  <c r="AJ232" i="10"/>
  <c r="AJ231" i="10"/>
  <c r="A384" i="10"/>
  <c r="E13" i="29" s="1"/>
  <c r="B384" i="10"/>
  <c r="D13" i="29" s="1"/>
  <c r="B248" i="9"/>
  <c r="D12" i="29" s="1"/>
  <c r="AB196" i="8"/>
  <c r="AW177" i="8"/>
  <c r="AW176" i="8"/>
  <c r="AW175" i="8"/>
  <c r="AW174" i="8"/>
  <c r="AW173" i="8"/>
  <c r="AW172" i="8"/>
  <c r="AW171" i="8"/>
  <c r="AW170" i="8"/>
  <c r="AW169" i="8"/>
  <c r="AW168" i="8"/>
  <c r="AW167" i="8"/>
  <c r="AH66" i="8"/>
  <c r="AH65" i="8"/>
  <c r="AH64" i="8"/>
  <c r="AH63" i="8"/>
  <c r="AH62" i="8"/>
  <c r="AH61" i="8"/>
  <c r="AH60" i="8"/>
  <c r="AH59" i="8"/>
  <c r="AH58" i="8"/>
  <c r="AH57" i="8"/>
  <c r="AH56" i="8"/>
  <c r="AH55" i="8"/>
  <c r="AH54" i="8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B239" i="8"/>
  <c r="D11" i="29" s="1"/>
  <c r="Y168" i="7"/>
  <c r="Y166" i="7"/>
  <c r="Y165" i="7"/>
  <c r="Y164" i="7"/>
  <c r="Y162" i="7"/>
  <c r="Y161" i="7"/>
  <c r="Y160" i="7"/>
  <c r="A205" i="7"/>
  <c r="E10" i="29" s="1"/>
  <c r="AW26" i="7"/>
  <c r="AW25" i="7"/>
  <c r="AW24" i="7"/>
  <c r="AW23" i="7"/>
  <c r="AW21" i="7"/>
  <c r="AW20" i="7"/>
  <c r="AW19" i="7"/>
  <c r="AW18" i="7"/>
  <c r="AW17" i="7"/>
  <c r="AW16" i="7"/>
  <c r="AW15" i="7"/>
  <c r="AW14" i="7"/>
  <c r="AW13" i="7"/>
  <c r="AW12" i="7"/>
  <c r="B205" i="7"/>
  <c r="D10" i="29" s="1"/>
  <c r="V352" i="6"/>
  <c r="V351" i="6"/>
  <c r="AY281" i="6"/>
  <c r="AY280" i="6"/>
  <c r="AY279" i="6"/>
  <c r="AY229" i="6"/>
  <c r="AY228" i="6"/>
  <c r="AY227" i="6"/>
  <c r="C176" i="6"/>
  <c r="C163" i="6"/>
  <c r="A437" i="6"/>
  <c r="E9" i="29" s="1"/>
  <c r="AN141" i="6"/>
  <c r="AN140" i="6"/>
  <c r="AN139" i="6"/>
  <c r="AN137" i="6"/>
  <c r="AN136" i="6"/>
  <c r="AN135" i="6"/>
  <c r="AN134" i="6"/>
  <c r="AN133" i="6"/>
  <c r="AZ97" i="6"/>
  <c r="AX97" i="6"/>
  <c r="AZ96" i="6"/>
  <c r="AX96" i="6"/>
  <c r="AZ95" i="6"/>
  <c r="AX95" i="6"/>
  <c r="B437" i="6"/>
  <c r="D9" i="29" s="1"/>
  <c r="AS137" i="5"/>
  <c r="AS136" i="5"/>
  <c r="AS135" i="5"/>
  <c r="AD274" i="4"/>
  <c r="AD273" i="4"/>
  <c r="AD272" i="4"/>
  <c r="AD271" i="4"/>
  <c r="AJ207" i="4"/>
  <c r="AJ206" i="4"/>
  <c r="C208" i="4"/>
  <c r="A278" i="4"/>
  <c r="E7" i="29" s="1"/>
  <c r="B278" i="4"/>
  <c r="D7" i="29" s="1"/>
  <c r="AI21" i="3"/>
  <c r="B51" i="3"/>
  <c r="D6" i="29" s="1"/>
  <c r="B258" i="2"/>
  <c r="D5" i="29" s="1"/>
  <c r="AT48" i="5" l="1"/>
  <c r="A240" i="5"/>
  <c r="D8" i="29" s="1"/>
  <c r="D32" i="29" s="1"/>
  <c r="B7" i="30" s="1"/>
  <c r="X115" i="4"/>
</calcChain>
</file>

<file path=xl/sharedStrings.xml><?xml version="1.0" encoding="utf-8"?>
<sst xmlns="http://schemas.openxmlformats.org/spreadsheetml/2006/main" count="15240" uniqueCount="4433">
  <si>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</si>
  <si>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</si>
  <si>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</si>
  <si>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</si>
  <si>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</si>
  <si>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</si>
  <si>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</si>
  <si>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NOVIEMBRE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</si>
  <si>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</si>
  <si>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</si>
  <si>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</si>
  <si>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</si>
  <si>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</si>
  <si>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</si>
  <si>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</si>
  <si>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</si>
  <si>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</si>
  <si>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</si>
  <si>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</si>
  <si>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</si>
  <si>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</si>
  <si>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</si>
  <si>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</si>
  <si>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</si>
  <si>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</si>
  <si>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</si>
  <si>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</si>
  <si>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</si>
  <si>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</si>
  <si>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</si>
  <si>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</si>
  <si>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</si>
  <si>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</si>
  <si>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</si>
  <si>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</si>
  <si>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</si>
  <si>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</si>
  <si>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</si>
  <si>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</si>
  <si>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</si>
  <si>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</si>
  <si>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</si>
  <si>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</si>
  <si>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</si>
  <si>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</si>
  <si>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</si>
  <si>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</si>
  <si>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</si>
  <si>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</si>
  <si>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</si>
  <si>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</si>
  <si>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</si>
  <si>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</si>
  <si>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</si>
  <si>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</si>
  <si>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</si>
  <si>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</si>
  <si>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</si>
  <si>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</si>
  <si>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</si>
  <si>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</si>
  <si>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</si>
  <si>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</si>
  <si>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</si>
  <si>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</si>
  <si>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</si>
  <si>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</si>
  <si>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</si>
  <si>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</si>
  <si>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</si>
  <si>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</si>
  <si>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</si>
  <si>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</si>
  <si>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</si>
  <si>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</si>
  <si>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</si>
  <si>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</si>
  <si>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</si>
  <si>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</si>
  <si>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</si>
  <si>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</si>
  <si>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</si>
  <si>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</si>
  <si>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</si>
  <si>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</si>
  <si>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</si>
  <si>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</si>
  <si>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</si>
  <si>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</si>
  <si>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</si>
  <si>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</si>
  <si>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</si>
  <si>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</si>
  <si>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</si>
  <si>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</si>
  <si>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</si>
  <si>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</si>
  <si>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</si>
  <si>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</si>
  <si>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</si>
  <si>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</si>
  <si>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</si>
  <si>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</si>
  <si>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</si>
  <si>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</si>
  <si>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</si>
  <si>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</si>
  <si>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</si>
  <si>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</si>
  <si>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</si>
  <si>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</si>
  <si>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</si>
  <si>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</si>
  <si>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</si>
  <si>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</si>
  <si>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</si>
  <si>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</si>
  <si>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</si>
  <si>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</si>
  <si>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</si>
  <si>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</si>
  <si>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</si>
  <si>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</si>
  <si>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</si>
  <si>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</si>
  <si>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</si>
  <si>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</si>
  <si>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</si>
  <si>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</si>
  <si>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</si>
  <si>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</si>
  <si>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</si>
  <si>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</si>
  <si>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</si>
  <si>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</si>
  <si>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</si>
  <si>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</si>
  <si>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</si>
  <si>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</si>
  <si>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</si>
  <si>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</si>
  <si>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</si>
  <si>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</si>
  <si>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</si>
  <si>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</si>
  <si>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</si>
  <si>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</si>
  <si>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</si>
  <si>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</si>
  <si>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</si>
  <si>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</si>
  <si>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</si>
  <si>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</si>
  <si>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</si>
  <si>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</si>
  <si>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</si>
  <si>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</si>
  <si>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</si>
  <si>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</si>
  <si>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</si>
  <si>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</si>
  <si>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</si>
  <si>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</si>
  <si>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</si>
  <si>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</si>
  <si>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</si>
  <si>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</si>
  <si>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</si>
  <si>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</si>
  <si>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</si>
  <si>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</si>
  <si>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</si>
  <si>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</si>
  <si>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</si>
  <si>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</si>
  <si>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</si>
  <si>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</si>
  <si>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</si>
  <si>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</si>
  <si>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</si>
  <si>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</si>
  <si>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</si>
  <si>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</si>
  <si>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</si>
  <si>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</si>
  <si>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</si>
  <si>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</si>
  <si>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</si>
  <si>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</si>
  <si>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</si>
  <si>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</si>
  <si>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</si>
  <si>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</si>
  <si>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</si>
  <si>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</si>
  <si>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</si>
  <si>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</si>
  <si>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</si>
  <si>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</si>
  <si>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</si>
  <si>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</si>
  <si>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</si>
  <si>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</si>
  <si>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</si>
  <si>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</si>
  <si>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</si>
  <si>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</si>
  <si>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</si>
  <si>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</si>
  <si>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</si>
  <si>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</si>
  <si>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</si>
  <si>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</si>
  <si>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</si>
  <si>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</si>
  <si>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</si>
  <si>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</si>
  <si>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</si>
  <si>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</si>
  <si>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</si>
  <si>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</si>
  <si>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</si>
  <si>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</si>
  <si>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</si>
  <si>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</si>
  <si>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</si>
  <si>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</si>
  <si>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</si>
  <si>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</si>
  <si>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</si>
  <si>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</si>
  <si>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</si>
  <si>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</si>
  <si>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</si>
  <si>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</si>
  <si>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</si>
  <si>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</si>
  <si>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</si>
  <si>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</si>
  <si>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</si>
  <si>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</si>
  <si>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</si>
  <si>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</si>
  <si>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</si>
  <si>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</si>
  <si>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</si>
  <si>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</si>
  <si>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</si>
  <si>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</si>
  <si>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</si>
  <si>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</si>
  <si>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</si>
  <si>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</si>
  <si>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</si>
  <si>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</si>
  <si>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</si>
  <si>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</si>
  <si>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</si>
  <si>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</si>
  <si>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</si>
  <si>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</si>
  <si>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</si>
  <si>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</si>
  <si>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</si>
  <si>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</si>
  <si>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</si>
  <si>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</si>
  <si>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</si>
  <si>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</si>
  <si>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</si>
  <si>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</si>
  <si>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</si>
  <si>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</si>
  <si>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</si>
  <si>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</si>
  <si>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</si>
  <si>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</si>
  <si>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</si>
  <si>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</si>
  <si>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</si>
  <si>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</si>
  <si>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</si>
  <si>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</si>
  <si>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</si>
  <si>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</si>
  <si>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</si>
  <si>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</si>
  <si>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</si>
  <si>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</si>
  <si>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</si>
  <si>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</si>
  <si>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</si>
  <si>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</si>
  <si>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</si>
  <si>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</si>
  <si>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</si>
  <si>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</si>
  <si>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</si>
  <si>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</si>
  <si>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</si>
  <si>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</si>
  <si>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</si>
  <si>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</si>
  <si>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</si>
  <si>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</si>
  <si>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</si>
  <si>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</si>
  <si>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</si>
  <si>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</si>
  <si>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</si>
  <si>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</si>
  <si>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</si>
  <si>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</si>
  <si>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</si>
  <si>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</si>
  <si>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</si>
  <si>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</si>
  <si>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</si>
  <si>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</si>
  <si>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</si>
  <si>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</si>
  <si>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</si>
  <si>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</si>
  <si>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</si>
  <si>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</si>
  <si>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</si>
  <si>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</si>
  <si>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</si>
  <si>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</si>
  <si>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</si>
  <si>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</si>
  <si>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</si>
  <si>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</si>
  <si>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</si>
  <si>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</si>
  <si>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</si>
  <si>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</si>
  <si>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</si>
  <si>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</si>
  <si>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</si>
  <si>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</si>
  <si>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</si>
  <si>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</si>
  <si>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</si>
  <si>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</si>
  <si>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</si>
  <si>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</si>
  <si>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</si>
  <si>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</si>
  <si>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</si>
  <si>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</si>
  <si>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</si>
  <si>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</si>
  <si>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</si>
  <si>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</si>
  <si>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</si>
  <si>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</si>
  <si>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</si>
  <si>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</si>
  <si>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</si>
  <si>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</si>
  <si>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</si>
  <si>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</si>
  <si>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</si>
  <si>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</si>
  <si>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</si>
  <si>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</si>
  <si>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</si>
  <si>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</si>
  <si>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</si>
  <si>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</si>
  <si>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</si>
  <si>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</si>
  <si>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</si>
  <si>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</si>
  <si>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</si>
  <si>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</si>
  <si>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</si>
  <si>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</si>
  <si>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</si>
  <si>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</si>
  <si>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</si>
  <si>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</si>
  <si>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</si>
  <si>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</si>
  <si>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</si>
  <si>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</si>
  <si>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</si>
  <si>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</si>
  <si>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</si>
  <si>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</si>
  <si>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</si>
  <si>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</si>
  <si>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</si>
  <si>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</si>
  <si>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</si>
  <si>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</si>
  <si>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</si>
  <si>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</si>
  <si>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</si>
  <si>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</si>
  <si>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</si>
  <si>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</si>
  <si>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</si>
  <si>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</si>
  <si>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</si>
  <si>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</si>
  <si>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</si>
  <si>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</si>
  <si>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</si>
  <si>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</si>
  <si>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</si>
  <si>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</si>
  <si>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</si>
  <si>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</si>
  <si>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</si>
  <si>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</si>
  <si>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</si>
  <si>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</si>
  <si>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</si>
  <si>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</si>
  <si>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</si>
  <si>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</si>
  <si>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</si>
  <si>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</si>
  <si>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</si>
  <si>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</si>
  <si>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</si>
  <si>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</si>
  <si>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</si>
  <si>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</si>
  <si>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</si>
  <si>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</si>
  <si>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</si>
  <si>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</si>
  <si>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</si>
  <si>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</si>
  <si>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</si>
  <si>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</si>
  <si>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</si>
  <si>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</si>
  <si>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</si>
  <si>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</si>
  <si>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</si>
  <si>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</si>
  <si>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</si>
  <si>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</si>
  <si>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</si>
  <si>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</si>
  <si>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</si>
  <si>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</si>
  <si>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</si>
  <si>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</si>
  <si>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</si>
  <si>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</si>
  <si>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</si>
  <si>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</si>
  <si>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</si>
  <si>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</si>
  <si>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</si>
  <si>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</si>
  <si>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</si>
  <si>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</si>
  <si>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</si>
  <si>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</si>
  <si>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</si>
  <si>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</si>
  <si>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</si>
  <si>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</si>
  <si>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</si>
  <si>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</si>
  <si>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</si>
  <si>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</si>
  <si>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</si>
  <si>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</si>
  <si>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</si>
  <si>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</si>
  <si>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</si>
  <si>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</si>
  <si>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</si>
  <si>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</si>
  <si>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</si>
  <si>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</si>
  <si>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</si>
  <si>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</si>
  <si>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</si>
  <si>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</si>
  <si>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</si>
  <si>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</si>
  <si>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</si>
  <si>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</si>
  <si>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</si>
  <si>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</si>
  <si>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</si>
  <si>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</si>
  <si>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</si>
  <si>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</si>
  <si>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</si>
  <si>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</si>
  <si>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</si>
  <si>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</si>
  <si>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</si>
  <si>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</si>
  <si>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</si>
  <si>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</si>
  <si>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</si>
  <si>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</si>
  <si>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</si>
  <si>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</si>
  <si>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</si>
  <si>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</si>
  <si>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</si>
  <si>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</si>
  <si>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</si>
  <si>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</si>
  <si>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</si>
  <si>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</si>
  <si>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</si>
  <si>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</si>
  <si>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</si>
  <si>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</si>
  <si>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</si>
  <si>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</si>
  <si>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</si>
  <si>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</si>
  <si>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</si>
  <si>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</si>
  <si>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</si>
  <si>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</si>
  <si>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</si>
  <si>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</si>
  <si>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</si>
  <si>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</si>
  <si>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</si>
  <si>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</si>
  <si>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</si>
  <si>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</si>
  <si>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</si>
  <si>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</si>
  <si>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</si>
  <si>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</si>
  <si>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</si>
  <si>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</si>
  <si>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</si>
  <si>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</si>
  <si>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</si>
  <si>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</si>
  <si>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</si>
  <si>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</si>
  <si>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</si>
  <si>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</si>
  <si>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</si>
  <si>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</si>
  <si>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</si>
  <si>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</si>
  <si>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</si>
  <si>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</si>
  <si>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</si>
  <si>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</si>
  <si>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</si>
  <si>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</si>
  <si>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</si>
  <si>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</si>
  <si>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</si>
  <si>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</si>
  <si>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</si>
  <si>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</si>
  <si>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</si>
  <si>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</si>
  <si>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</si>
  <si>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</si>
  <si>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</si>
  <si>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</si>
  <si>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</si>
  <si>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</si>
  <si>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</si>
  <si>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</si>
  <si>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</si>
  <si>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</si>
  <si>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</si>
  <si>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</si>
  <si>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</si>
  <si>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</si>
  <si>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</si>
  <si>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</si>
  <si>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</si>
  <si>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</si>
  <si>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</si>
  <si>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</si>
  <si>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</si>
  <si>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</si>
  <si>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</si>
  <si>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</si>
  <si>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</si>
  <si>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</si>
  <si>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</si>
  <si>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</si>
  <si>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</si>
  <si>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</si>
  <si>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</si>
  <si>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</si>
  <si>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</si>
  <si>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</si>
  <si>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</si>
  <si>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</si>
  <si>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</si>
  <si>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</si>
  <si>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</si>
  <si>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</si>
  <si>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</si>
  <si>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</si>
  <si>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</si>
  <si>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</si>
  <si>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</si>
  <si>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</si>
  <si>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</si>
  <si>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</si>
  <si>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</si>
  <si>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</si>
  <si>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</si>
  <si>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</si>
  <si>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</si>
  <si>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</si>
  <si>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</si>
  <si>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</si>
  <si>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</si>
  <si>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</si>
  <si>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</si>
  <si>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</si>
  <si>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</si>
  <si>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</si>
  <si>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</si>
  <si>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</si>
  <si>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</si>
  <si>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</si>
  <si>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</si>
  <si>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</si>
  <si>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</si>
  <si>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</si>
  <si>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</si>
  <si>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</si>
  <si>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</si>
  <si>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</si>
  <si>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</si>
  <si>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</si>
  <si>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</si>
  <si>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</si>
  <si>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</si>
  <si>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</si>
  <si>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</si>
  <si>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</si>
  <si>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</si>
  <si>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</si>
  <si>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</si>
  <si>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</si>
  <si>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</si>
  <si>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</si>
  <si>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</si>
  <si>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</si>
  <si>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</si>
  <si>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</si>
  <si>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</si>
  <si>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</si>
  <si>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</si>
  <si>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</si>
  <si>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</si>
  <si>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</si>
  <si>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</si>
  <si>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</si>
  <si>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</si>
  <si>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</si>
  <si>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</si>
  <si>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</si>
  <si>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</si>
  <si>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</si>
  <si>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</si>
  <si>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</si>
  <si>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</si>
  <si>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</si>
  <si>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</si>
  <si>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</si>
  <si>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</si>
  <si>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</si>
  <si>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</si>
  <si>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</si>
  <si>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</si>
  <si>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</si>
  <si>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</si>
  <si>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</si>
  <si>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</si>
  <si>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</si>
  <si>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</si>
  <si>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</si>
  <si>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</si>
  <si>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</si>
  <si>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</si>
  <si>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</si>
  <si>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</si>
  <si>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</si>
  <si>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</si>
  <si>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</si>
  <si>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</si>
  <si>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</si>
  <si>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</si>
  <si>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</si>
  <si>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</si>
  <si>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</si>
  <si>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</si>
  <si>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</si>
  <si>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</si>
  <si>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</si>
  <si>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</si>
  <si>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</si>
  <si>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</si>
  <si>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</si>
  <si>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</si>
  <si>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</si>
  <si>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</si>
  <si>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</si>
  <si>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</si>
  <si>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</si>
  <si>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</si>
  <si>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</si>
  <si>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</si>
  <si>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</si>
  <si>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</si>
  <si>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</si>
  <si>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</si>
  <si>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</si>
  <si>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</si>
  <si>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</si>
  <si>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</si>
  <si>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</si>
  <si>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</si>
  <si>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</si>
  <si>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</si>
  <si>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</si>
  <si>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</si>
  <si>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</si>
  <si>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</si>
  <si>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</si>
  <si>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</si>
  <si>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</si>
  <si>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</si>
  <si>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</si>
  <si>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</si>
  <si>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</si>
  <si>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</si>
  <si>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</si>
  <si>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</si>
  <si>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</si>
  <si>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</si>
  <si>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</si>
  <si>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</si>
  <si>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</si>
  <si>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</si>
  <si>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</si>
  <si>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</si>
  <si>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</si>
  <si>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</si>
  <si>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</si>
  <si>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</si>
  <si>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</si>
  <si>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</si>
  <si>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</si>
  <si>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</si>
  <si>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</si>
  <si>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</si>
  <si>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</si>
  <si>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</si>
  <si>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</si>
  <si>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</si>
  <si>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</si>
  <si>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</si>
  <si>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</si>
  <si>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</si>
  <si>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</si>
  <si>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</si>
  <si>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</si>
  <si>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</si>
  <si>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</si>
  <si>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</si>
  <si>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</si>
  <si>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</si>
  <si>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</si>
  <si>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</si>
  <si>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</si>
  <si>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</si>
  <si>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</si>
  <si>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</si>
  <si>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</si>
  <si>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</si>
  <si>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</si>
  <si>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</si>
  <si>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</si>
  <si>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</si>
  <si>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</si>
  <si>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</si>
  <si>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</si>
  <si>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</si>
  <si>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</si>
  <si>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</si>
  <si>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</si>
  <si>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</si>
  <si>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</si>
  <si>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</si>
  <si>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</si>
  <si>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</si>
  <si>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</si>
  <si>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</si>
  <si>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</si>
  <si>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</si>
  <si>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</si>
  <si>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</si>
  <si>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</si>
  <si>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</si>
  <si>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</si>
  <si>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</si>
  <si>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</si>
  <si>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</si>
  <si>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</si>
  <si>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</si>
  <si>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</si>
  <si>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</si>
  <si>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</si>
  <si>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</si>
  <si>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</si>
  <si>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</si>
  <si>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</si>
  <si>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</si>
  <si>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</si>
  <si>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</si>
  <si>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</si>
  <si>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</si>
  <si>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</si>
  <si>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</si>
  <si>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</si>
  <si>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</si>
  <si>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</si>
  <si>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</si>
  <si>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</si>
  <si>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</si>
  <si>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</si>
  <si>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</si>
  <si>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</si>
  <si>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</si>
  <si>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</si>
  <si>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</si>
  <si>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</si>
  <si>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</si>
  <si>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</si>
  <si>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</si>
  <si>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</si>
  <si>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</si>
  <si>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</si>
  <si>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</si>
  <si>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</si>
  <si>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</si>
  <si>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</si>
  <si>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</si>
  <si>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</si>
  <si>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</si>
  <si>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</si>
  <si>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</si>
  <si>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</si>
  <si>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</si>
  <si>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</si>
  <si>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</si>
  <si>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</si>
  <si>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</si>
  <si>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</si>
  <si>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</si>
  <si>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</si>
  <si>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</si>
  <si>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</si>
  <si>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</si>
  <si>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</si>
  <si>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</si>
  <si>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</si>
  <si>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</si>
  <si>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</si>
  <si>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</si>
  <si>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</si>
  <si>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</si>
  <si>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</si>
  <si>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</si>
  <si>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</si>
  <si>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</si>
  <si>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</si>
  <si>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</si>
  <si>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</si>
  <si>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</si>
  <si>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</si>
  <si>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</si>
  <si>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</si>
  <si>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</si>
  <si>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</si>
  <si>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</si>
  <si>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</si>
  <si>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</si>
  <si>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</si>
  <si>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</si>
  <si>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</si>
  <si>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</si>
  <si>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</si>
  <si>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</si>
  <si>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</si>
  <si>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</si>
  <si>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</si>
  <si>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</si>
  <si>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</si>
  <si>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</si>
  <si>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</si>
  <si>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</si>
  <si>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</si>
  <si>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</si>
  <si>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</si>
  <si>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</si>
  <si>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</si>
  <si>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</si>
  <si>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</si>
  <si>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</si>
  <si>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</si>
  <si>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</si>
  <si>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</si>
  <si>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</si>
  <si>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</si>
  <si>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</si>
  <si>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</si>
  <si>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</si>
  <si>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</si>
  <si>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</si>
  <si>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</si>
  <si>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</si>
  <si>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</si>
  <si>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</si>
  <si>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</si>
  <si>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</si>
  <si>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</si>
  <si>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</si>
  <si>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</si>
  <si>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</si>
  <si>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</si>
  <si>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</si>
  <si>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</si>
  <si>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</si>
  <si>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</si>
  <si>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</si>
  <si>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</si>
  <si>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</si>
  <si>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</si>
  <si>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</si>
  <si>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</si>
  <si>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</si>
  <si>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</si>
  <si>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</si>
  <si>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</si>
  <si>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</si>
  <si>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</si>
  <si>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</si>
  <si>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</si>
  <si>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</si>
  <si>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</si>
  <si>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</si>
  <si>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</si>
  <si>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</si>
  <si>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</si>
  <si>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</si>
  <si>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</si>
  <si>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</si>
  <si>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</si>
  <si>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</si>
  <si>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</si>
  <si>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</si>
  <si>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</si>
  <si>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</si>
  <si>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</si>
  <si>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</si>
  <si>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</si>
  <si>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</si>
  <si>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</si>
  <si>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</si>
  <si>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</si>
  <si>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</si>
  <si>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</si>
  <si>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</si>
  <si>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</si>
  <si>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</si>
  <si>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rPr>
        <b/>
        <sz val="11"/>
        <color theme="1"/>
        <rFont val="Calibri"/>
        <family val="2"/>
      </rP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</si>
  <si>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</si>
  <si>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</si>
  <si>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</si>
  <si>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</si>
  <si>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</si>
  <si>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</si>
  <si>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</si>
  <si>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</si>
  <si>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</si>
  <si>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</si>
  <si>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</si>
  <si>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</si>
  <si>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</si>
  <si>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</si>
  <si>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</si>
  <si>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</si>
  <si>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</si>
  <si>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</si>
  <si>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</si>
  <si>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</si>
  <si>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</si>
  <si>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</si>
  <si>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</si>
  <si>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</si>
  <si>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</si>
  <si>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</si>
  <si>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</si>
  <si>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</si>
  <si>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</si>
  <si>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</si>
  <si>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</si>
  <si>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</si>
  <si>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</si>
  <si>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</si>
  <si>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</si>
  <si>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</si>
  <si>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</si>
  <si>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</si>
  <si>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</si>
  <si>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</si>
  <si>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</si>
  <si>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</si>
  <si>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</si>
  <si>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</si>
  <si>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</si>
  <si>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</si>
  <si>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</si>
  <si>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</si>
  <si>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</si>
  <si>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</si>
  <si>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</si>
  <si>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</si>
  <si>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</si>
  <si>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</si>
  <si>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</si>
  <si>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</si>
  <si>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</si>
  <si>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</si>
  <si>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</si>
  <si>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</si>
  <si>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</si>
  <si>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</si>
  <si>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</si>
  <si>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</si>
  <si>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</si>
  <si>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</si>
  <si>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</si>
  <si>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</si>
  <si>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</si>
  <si>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</si>
  <si>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</si>
  <si>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</si>
  <si>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</si>
  <si>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</si>
  <si>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</si>
  <si>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</si>
  <si>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</si>
  <si>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</si>
  <si>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</si>
  <si>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</si>
  <si>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</si>
  <si>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</si>
  <si>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</si>
  <si>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</si>
  <si>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</si>
  <si>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</si>
  <si>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</si>
  <si>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</si>
  <si>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</si>
  <si>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</si>
  <si>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</si>
  <si>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</si>
  <si>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</si>
  <si>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</si>
  <si>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</si>
  <si>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</si>
  <si>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</si>
  <si>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</si>
  <si>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</si>
  <si>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</si>
  <si>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</si>
  <si>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</si>
  <si>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</si>
  <si>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</si>
  <si>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</si>
  <si>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</si>
  <si>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</si>
  <si>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</si>
  <si>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</si>
  <si>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</si>
  <si>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</si>
  <si>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</si>
  <si>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</si>
  <si>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</si>
  <si>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</si>
  <si>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</si>
  <si>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</si>
  <si>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</si>
  <si>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</si>
  <si>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</si>
  <si>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</si>
  <si>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</si>
  <si>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</si>
  <si>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</si>
  <si>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</si>
  <si>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</si>
  <si>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</si>
  <si>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</si>
  <si>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</si>
  <si>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</si>
  <si>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</si>
  <si>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</si>
  <si>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</si>
  <si>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</si>
  <si>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</si>
  <si>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</si>
  <si>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</si>
  <si>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</si>
  <si>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</si>
  <si>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</si>
  <si>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</si>
  <si>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</si>
  <si>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</si>
  <si>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</si>
  <si>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</si>
  <si>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</si>
  <si>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</si>
  <si>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</si>
  <si>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</si>
  <si>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</si>
  <si>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</si>
  <si>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</si>
  <si>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</si>
  <si>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</si>
  <si>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</si>
  <si>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</si>
  <si>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</si>
  <si>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</si>
  <si>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</si>
  <si>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</si>
  <si>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</si>
  <si>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</si>
  <si>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</si>
  <si>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</si>
  <si>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</si>
  <si>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</si>
  <si>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</si>
  <si>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</si>
  <si>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</si>
  <si>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</si>
  <si>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</si>
  <si>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</si>
  <si>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</si>
  <si>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</si>
  <si>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</si>
  <si>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</si>
  <si>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</si>
  <si>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</si>
  <si>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</si>
  <si>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</si>
  <si>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</si>
  <si>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</si>
  <si>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</si>
  <si>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</si>
  <si>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</si>
  <si>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</si>
  <si>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</si>
  <si>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</si>
  <si>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</si>
  <si>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</si>
  <si>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</si>
  <si>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</si>
  <si>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</si>
  <si>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</si>
  <si>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</si>
  <si>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</si>
  <si>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</si>
  <si>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</si>
  <si>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</si>
  <si>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</si>
  <si>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</si>
  <si>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</si>
  <si>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</si>
  <si>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</si>
  <si>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</si>
  <si>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</si>
  <si>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</si>
  <si>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</si>
  <si>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</si>
  <si>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</si>
  <si>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</si>
  <si>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</si>
  <si>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</si>
  <si>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</si>
  <si>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</si>
  <si>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</si>
  <si>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</si>
  <si>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</si>
  <si>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</si>
  <si>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</si>
  <si>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</si>
  <si>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</si>
  <si>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</si>
  <si>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</si>
  <si>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</si>
  <si>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</si>
  <si>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</si>
  <si>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</si>
  <si>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</si>
  <si>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</si>
  <si>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</si>
  <si>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</si>
  <si>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</si>
  <si>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</si>
  <si>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</si>
  <si>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</si>
  <si>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</si>
  <si>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</si>
  <si>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</si>
  <si>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</si>
  <si>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</si>
  <si>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</si>
  <si>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</si>
  <si>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</si>
  <si>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</si>
  <si>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</si>
  <si>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</si>
  <si>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</si>
  <si>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</si>
  <si>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</si>
  <si>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</si>
  <si>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</si>
  <si>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</si>
  <si>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</si>
  <si>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</si>
  <si>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</si>
  <si>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</si>
  <si>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</si>
  <si>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</si>
  <si>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</si>
  <si>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</si>
  <si>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</si>
  <si>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</si>
  <si>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</si>
  <si>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</si>
  <si>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</si>
  <si>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</si>
  <si>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</si>
  <si>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</si>
  <si>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</si>
  <si>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</si>
  <si>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</si>
  <si>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</si>
  <si>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</si>
  <si>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</si>
  <si>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</si>
  <si>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</si>
  <si>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</si>
  <si>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</si>
  <si>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</si>
  <si>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</si>
  <si>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</si>
  <si>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</si>
  <si>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</si>
  <si>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</si>
  <si>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</si>
  <si>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</si>
  <si>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</si>
  <si>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</si>
  <si>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</si>
  <si>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</si>
  <si>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</si>
  <si>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</si>
  <si>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</si>
  <si>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</si>
  <si>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</si>
  <si>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</si>
  <si>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</si>
  <si>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</si>
  <si>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</si>
  <si>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</si>
  <si>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</si>
  <si>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</si>
  <si>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</si>
  <si>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</si>
  <si>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</si>
  <si>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</si>
  <si>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</si>
  <si>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</si>
  <si>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</si>
  <si>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</si>
  <si>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</si>
  <si>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</si>
  <si>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</si>
  <si>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</si>
  <si>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</si>
  <si>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</si>
  <si>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</si>
  <si>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</si>
  <si>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</si>
  <si>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</si>
  <si>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</si>
  <si>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</si>
  <si>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</si>
  <si>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</si>
  <si>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</si>
  <si>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</si>
  <si>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</si>
  <si>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</si>
  <si>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</si>
  <si>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</si>
  <si>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</si>
  <si>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</si>
  <si>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</si>
  <si>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</si>
  <si>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</si>
  <si>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</si>
  <si>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</si>
  <si>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</si>
  <si>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</si>
  <si>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</si>
  <si>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</si>
  <si>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</si>
  <si>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</si>
  <si>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</si>
  <si>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</si>
  <si>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</si>
  <si>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</si>
  <si>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</si>
  <si>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</si>
  <si>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</si>
  <si>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</si>
  <si>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</si>
  <si>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</si>
  <si>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</si>
  <si>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</si>
  <si>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</si>
  <si>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</si>
  <si>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</si>
  <si>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</si>
  <si>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</si>
  <si>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</si>
  <si>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</si>
  <si>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</si>
  <si>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</si>
  <si>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</si>
  <si>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</si>
  <si>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</si>
  <si>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</si>
  <si>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</si>
  <si>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</si>
  <si>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</si>
  <si>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</si>
  <si>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</si>
  <si>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</si>
  <si>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</si>
  <si>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</si>
  <si>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</si>
  <si>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</si>
  <si>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</si>
  <si>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</si>
  <si>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</si>
  <si>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</si>
  <si>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</si>
  <si>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</si>
  <si>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</si>
  <si>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</si>
  <si>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</si>
  <si>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</si>
  <si>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</si>
  <si>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</si>
  <si>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</si>
  <si>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</si>
  <si>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</si>
  <si>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</si>
  <si>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</si>
  <si>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</si>
  <si>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</si>
  <si>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</si>
  <si>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</si>
  <si>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</si>
  <si>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</si>
  <si>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</si>
  <si>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</si>
  <si>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</si>
  <si>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</si>
  <si>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</si>
  <si>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</si>
  <si>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</si>
  <si>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</si>
  <si>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</si>
  <si>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</si>
  <si>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</si>
  <si>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</si>
  <si>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</si>
  <si>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</si>
  <si>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</si>
  <si>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</si>
  <si>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</si>
  <si>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</si>
  <si>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</si>
  <si>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</si>
  <si>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</si>
  <si>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</si>
  <si>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</si>
  <si>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</si>
  <si>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</si>
  <si>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</si>
  <si>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</si>
  <si>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</si>
  <si>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</si>
  <si>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</si>
  <si>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</si>
  <si>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</si>
  <si>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</si>
  <si>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</si>
  <si>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</si>
  <si>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</si>
  <si>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</si>
  <si>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</si>
  <si>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</si>
  <si>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</si>
  <si>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</si>
  <si>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</si>
  <si>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</si>
  <si>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</si>
  <si>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</si>
  <si>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</si>
  <si>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</si>
  <si>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</si>
  <si>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</si>
  <si>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</si>
  <si>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</si>
  <si>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</si>
  <si>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</si>
  <si>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</si>
  <si>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</si>
  <si>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</si>
  <si>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</si>
  <si>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</si>
  <si>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</si>
  <si>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</si>
  <si>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</si>
  <si>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</si>
  <si>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</si>
  <si>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</si>
  <si>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</si>
  <si>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</si>
  <si>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</si>
  <si>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</si>
  <si>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</si>
  <si>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</si>
  <si>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</si>
  <si>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</si>
  <si>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</si>
  <si>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</si>
  <si>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</si>
  <si>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</si>
  <si>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</si>
  <si>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</si>
  <si>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</si>
  <si>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</si>
  <si>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</si>
  <si>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</si>
  <si>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</si>
  <si>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</si>
  <si>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</si>
  <si>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</si>
  <si>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</si>
  <si>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</si>
  <si>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</si>
  <si>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</si>
  <si>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</si>
  <si>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</si>
  <si>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</si>
  <si>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</si>
  <si>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</si>
  <si>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</si>
  <si>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</si>
  <si>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</si>
  <si>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</si>
  <si>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</si>
  <si>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</si>
  <si>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</si>
  <si>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</si>
  <si>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</si>
  <si>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</si>
  <si>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</si>
  <si>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</si>
  <si>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</si>
  <si>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</si>
  <si>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</si>
  <si>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</si>
  <si>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</si>
  <si>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</si>
  <si>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</si>
  <si>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</si>
  <si>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</si>
  <si>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</si>
  <si>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</si>
  <si>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</si>
  <si>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</si>
  <si>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</si>
  <si>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</si>
  <si>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</si>
  <si>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</si>
  <si>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</si>
  <si>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</si>
  <si>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</si>
  <si>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</si>
  <si>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</si>
  <si>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</si>
  <si>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</si>
  <si>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</si>
  <si>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</si>
  <si>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</si>
  <si>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</si>
  <si>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</si>
  <si>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</si>
  <si>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</si>
  <si>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</si>
  <si>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</si>
  <si>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</si>
  <si>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</si>
  <si>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</si>
  <si>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</si>
  <si>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</si>
  <si>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</si>
  <si>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</si>
  <si>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</si>
  <si>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</si>
  <si>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</si>
  <si>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</si>
  <si>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</si>
  <si>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</si>
  <si>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</si>
  <si>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</si>
  <si>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</si>
  <si>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</si>
  <si>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</si>
  <si>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</si>
  <si>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</si>
  <si>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</si>
  <si>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</si>
  <si>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</si>
  <si>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</si>
  <si>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</si>
  <si>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</si>
  <si>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</si>
  <si>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</si>
  <si>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</si>
  <si>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</si>
  <si>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</si>
  <si>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</si>
  <si>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</si>
  <si>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</si>
  <si>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</si>
  <si>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</si>
  <si>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</si>
  <si>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</si>
  <si>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</si>
  <si>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</si>
  <si>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</si>
  <si>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</si>
  <si>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</si>
  <si>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</si>
  <si>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</si>
  <si>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</si>
  <si>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</si>
  <si>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</si>
  <si>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</si>
  <si>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</si>
  <si>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</si>
  <si>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</si>
  <si>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</si>
  <si>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</si>
  <si>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</si>
  <si>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</si>
  <si>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</si>
  <si>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</si>
  <si>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</si>
  <si>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</si>
  <si>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</si>
  <si>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</si>
  <si>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</si>
  <si>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</si>
  <si>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</si>
  <si>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</si>
  <si>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</si>
  <si>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</si>
  <si>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</si>
  <si>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</si>
  <si>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</si>
  <si>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</si>
  <si>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</si>
  <si>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</si>
  <si>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</si>
  <si>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</si>
  <si>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</si>
  <si>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</si>
  <si>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</si>
  <si>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</si>
  <si>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</si>
  <si>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</si>
  <si>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</si>
  <si>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</si>
  <si>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</si>
  <si>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</si>
  <si>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</si>
  <si>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</si>
  <si>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</si>
  <si>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</si>
  <si>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</si>
  <si>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</si>
  <si>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</si>
  <si>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</si>
  <si>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</si>
  <si>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</si>
  <si>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</si>
  <si>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</si>
  <si>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</si>
  <si>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</si>
  <si>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</si>
  <si>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</si>
  <si>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</si>
  <si>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</si>
  <si>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</si>
  <si>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</si>
  <si>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</si>
  <si>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</si>
  <si>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</si>
  <si>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</si>
  <si>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</si>
  <si>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</si>
  <si>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</si>
  <si>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</si>
  <si>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</si>
  <si>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</si>
  <si>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</si>
  <si>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</si>
  <si>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</si>
  <si>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</si>
  <si>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</si>
  <si>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</si>
  <si>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</si>
  <si>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</si>
  <si>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</si>
  <si>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</si>
  <si>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</si>
  <si>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</si>
  <si>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</si>
  <si>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</si>
  <si>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</si>
  <si>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</si>
  <si>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</si>
  <si>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</si>
  <si>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</si>
  <si>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</si>
  <si>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</si>
  <si>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</si>
  <si>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</si>
  <si>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</si>
  <si>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</si>
  <si>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</si>
  <si>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</si>
  <si>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</si>
  <si>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</si>
  <si>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</si>
  <si>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</si>
  <si>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</si>
  <si>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</si>
  <si>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</si>
  <si>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</si>
  <si>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</si>
  <si>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</si>
  <si>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</si>
  <si>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</si>
  <si>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</si>
  <si>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</si>
  <si>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</si>
  <si>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</si>
  <si>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</si>
  <si>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</si>
  <si>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</si>
  <si>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</si>
  <si>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</si>
  <si>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</si>
  <si>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</si>
  <si>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</si>
  <si>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</si>
  <si>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</si>
  <si>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</si>
  <si>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</si>
  <si>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</si>
  <si>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</si>
  <si>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</si>
  <si>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</si>
  <si>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</si>
  <si>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</si>
  <si>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</si>
  <si>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</si>
  <si>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</si>
  <si>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</si>
  <si>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</si>
  <si>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</si>
  <si>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</si>
  <si>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</si>
  <si>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</si>
  <si>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</si>
  <si>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</si>
  <si>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</si>
  <si>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</si>
  <si>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</si>
  <si>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</si>
  <si>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</si>
  <si>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</si>
  <si>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</si>
  <si>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</si>
  <si>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</si>
  <si>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</si>
  <si>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</si>
  <si>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</si>
  <si>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</si>
  <si>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</si>
  <si>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</si>
  <si>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</si>
  <si>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</si>
  <si>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</si>
  <si>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</si>
  <si>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</si>
  <si>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</si>
  <si>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</si>
  <si>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</si>
  <si>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</si>
  <si>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</si>
  <si>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</si>
  <si>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</si>
  <si>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</si>
  <si>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</si>
  <si>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</si>
  <si>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</si>
  <si>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</si>
  <si>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</si>
  <si>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</si>
  <si>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</si>
  <si>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</si>
  <si>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</si>
  <si>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</si>
  <si>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</si>
  <si>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</si>
  <si>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</si>
  <si>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</si>
  <si>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</si>
  <si>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</si>
  <si>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</si>
  <si>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</si>
  <si>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</si>
  <si>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</si>
  <si>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</si>
  <si>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</si>
  <si>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</si>
  <si>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</si>
  <si>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</si>
  <si>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</si>
  <si>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</si>
  <si>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</si>
  <si>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</si>
  <si>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</si>
  <si>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</si>
  <si>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</si>
  <si>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</si>
  <si>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</si>
  <si>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</si>
  <si>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</si>
  <si>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</si>
  <si>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</si>
  <si>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</si>
  <si>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</si>
  <si>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</si>
  <si>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</si>
  <si>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</si>
  <si>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</si>
  <si>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</si>
  <si>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</si>
  <si>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</si>
  <si>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</si>
  <si>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</si>
  <si>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</si>
  <si>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</si>
  <si>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</si>
  <si>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</si>
  <si>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</si>
  <si>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</si>
  <si>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</si>
  <si>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</si>
  <si>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</si>
  <si>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</si>
  <si>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</si>
  <si>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</si>
  <si>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</si>
  <si>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</si>
  <si>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</si>
  <si>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</si>
  <si>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</si>
  <si>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</si>
  <si>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</si>
  <si>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</si>
  <si>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</si>
  <si>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</si>
  <si>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</si>
  <si>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</si>
  <si>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</si>
  <si>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</si>
  <si>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</si>
  <si>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</si>
  <si>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</si>
  <si>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</si>
  <si>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</si>
  <si>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</si>
  <si>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</si>
  <si>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</si>
  <si>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</si>
  <si>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</si>
  <si>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</si>
  <si>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</si>
  <si>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</si>
  <si>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</si>
  <si>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</si>
  <si>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</si>
  <si>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</si>
  <si>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</si>
  <si>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</si>
  <si>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</si>
  <si>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</si>
  <si>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</si>
  <si>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</si>
  <si>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</si>
  <si>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</si>
  <si>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</si>
  <si>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</si>
  <si>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</si>
  <si>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</si>
  <si>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</si>
  <si>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</si>
  <si>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</si>
  <si>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</si>
  <si>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</si>
  <si>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</si>
  <si>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</si>
  <si>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</si>
  <si>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</si>
  <si>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</si>
  <si>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</si>
  <si>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</si>
  <si>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</si>
  <si>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</si>
  <si>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</si>
  <si>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</si>
  <si>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</si>
  <si>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</si>
  <si>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</si>
  <si>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</si>
  <si>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</si>
  <si>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</si>
  <si>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</si>
  <si>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</si>
  <si>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</si>
  <si>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</si>
  <si>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</si>
  <si>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</si>
  <si>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</si>
  <si>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</si>
  <si>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</si>
  <si>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</si>
  <si>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</si>
  <si>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</si>
  <si>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</si>
  <si>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</si>
  <si>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</si>
  <si>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</si>
  <si>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</si>
  <si>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</si>
  <si>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</si>
  <si>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</si>
  <si>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</si>
  <si>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</si>
  <si>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</si>
  <si>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</si>
  <si>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</si>
  <si>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</si>
  <si>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</si>
  <si>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</si>
  <si>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</si>
  <si>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</si>
  <si>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</si>
  <si>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</si>
  <si>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</si>
  <si>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</si>
  <si>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</si>
  <si>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</si>
  <si>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</si>
  <si>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</si>
  <si>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</si>
  <si>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</si>
  <si>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</si>
  <si>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</si>
  <si>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</si>
  <si>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</si>
  <si>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</si>
  <si>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</si>
  <si>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</si>
  <si>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</si>
  <si>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</si>
  <si>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</si>
  <si>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</si>
  <si>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</si>
  <si>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</si>
  <si>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</si>
  <si>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</si>
  <si>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</si>
  <si>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</si>
  <si>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</si>
  <si>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</si>
  <si>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</si>
  <si>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</si>
  <si>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</si>
  <si>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</si>
  <si>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</si>
  <si>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</si>
  <si>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</si>
  <si>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</si>
  <si>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</si>
  <si>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</si>
  <si>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</si>
  <si>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</si>
  <si>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</si>
  <si>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</si>
  <si>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</si>
  <si>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</si>
  <si>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</si>
  <si>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</si>
  <si>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</si>
  <si>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</si>
  <si>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</si>
  <si>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</si>
  <si>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</si>
  <si>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</si>
  <si>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</si>
  <si>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</si>
  <si>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</si>
  <si>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</si>
  <si>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</si>
  <si>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</si>
  <si>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</si>
  <si>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</si>
  <si>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</si>
  <si>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</si>
  <si>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</si>
  <si>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</si>
  <si>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</si>
  <si>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</si>
  <si>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</si>
  <si>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</si>
  <si>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</si>
  <si>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</si>
  <si>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</si>
  <si>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</si>
  <si>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</si>
  <si>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</si>
  <si>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</si>
  <si>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</si>
  <si>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</si>
  <si>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</si>
  <si>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</si>
  <si>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</si>
  <si>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</si>
  <si>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</si>
  <si>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</si>
  <si>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</si>
  <si>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</si>
  <si>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</si>
  <si>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</si>
  <si>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</si>
  <si>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</si>
  <si>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</si>
  <si>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</si>
  <si>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</si>
  <si>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</si>
  <si>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</si>
  <si>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</si>
  <si>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</si>
  <si>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</si>
  <si>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</si>
  <si>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</si>
  <si>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</si>
  <si>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</si>
  <si>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</si>
  <si>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</si>
  <si>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</si>
  <si>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</si>
  <si>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</si>
  <si>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</si>
  <si>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</si>
  <si>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</si>
  <si>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</si>
  <si>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</si>
  <si>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</si>
  <si>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</si>
  <si>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</si>
  <si>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</si>
  <si>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</si>
  <si>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</si>
  <si>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</si>
  <si>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</si>
  <si>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</si>
  <si>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</si>
  <si>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</si>
  <si>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</si>
  <si>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</si>
  <si>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</si>
  <si>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</si>
  <si>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</si>
  <si>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</si>
  <si>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</si>
  <si>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</si>
  <si>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</si>
  <si>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rPr>
        <sz val="8"/>
        <color theme="1"/>
        <rFont val="Verdana"/>
        <family val="2"/>
      </rP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</si>
  <si>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rPr>
        <sz val="8"/>
        <color theme="1"/>
        <rFont val="Verdana"/>
        <family val="2"/>
      </rP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</si>
  <si>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rPr>
        <sz val="8"/>
        <color theme="1"/>
        <rFont val="Verdana"/>
        <family val="2"/>
      </rP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</si>
  <si>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rPr>
        <sz val="8"/>
        <color theme="1"/>
        <rFont val="Verdana"/>
        <family val="2"/>
      </rP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</si>
  <si>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rPr>
        <sz val="8"/>
        <color theme="1"/>
        <rFont val="Verdana"/>
        <family val="2"/>
      </rP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</si>
  <si>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rPr>
        <sz val="8"/>
        <color theme="1"/>
        <rFont val="Verdana"/>
        <family val="2"/>
      </rP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</si>
  <si>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rPr>
        <sz val="8"/>
        <color theme="1"/>
        <rFont val="Verdana"/>
        <family val="2"/>
      </rP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</si>
  <si>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rPr>
        <sz val="8"/>
        <color theme="1"/>
        <rFont val="Verdana"/>
        <family val="2"/>
      </rP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</si>
  <si>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</si>
  <si>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</si>
  <si>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</si>
  <si>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</si>
  <si>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</si>
  <si>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</si>
  <si>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</si>
  <si>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</si>
  <si>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</si>
  <si>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</si>
  <si>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</si>
  <si>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</si>
  <si>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</si>
  <si>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</si>
  <si>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</si>
  <si>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</si>
  <si>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</si>
  <si>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</si>
  <si>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</si>
  <si>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</si>
  <si>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</si>
  <si>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</si>
  <si>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</si>
  <si>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</si>
  <si>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</si>
  <si>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</si>
  <si>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</si>
  <si>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</si>
  <si>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</si>
  <si>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</si>
  <si>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</si>
  <si>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</si>
  <si>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</si>
  <si>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</si>
  <si>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</si>
  <si>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</si>
  <si>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</si>
  <si>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</si>
  <si>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</si>
  <si>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</si>
  <si>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</si>
  <si>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</si>
  <si>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</si>
  <si>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</si>
  <si>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</si>
  <si>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</si>
  <si>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</si>
  <si>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</si>
  <si>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</si>
  <si>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</si>
  <si>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</si>
  <si>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</si>
  <si>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</si>
  <si>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</si>
  <si>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</si>
  <si>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</si>
  <si>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</si>
  <si>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</si>
  <si>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</si>
  <si>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</si>
  <si>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</si>
  <si>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</si>
  <si>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</si>
  <si>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</si>
  <si>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</si>
  <si>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</si>
  <si>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</si>
  <si>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</si>
  <si>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</si>
  <si>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</si>
  <si>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</si>
  <si>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</si>
  <si>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</si>
  <si>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</si>
  <si>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</si>
  <si>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</si>
  <si>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</si>
  <si>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</si>
  <si>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</si>
  <si>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</si>
  <si>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</si>
  <si>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</si>
  <si>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</si>
  <si>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</si>
  <si>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</si>
  <si>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</si>
  <si>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</si>
  <si>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</si>
  <si>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</si>
  <si>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</si>
  <si>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</si>
  <si>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</si>
  <si>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</si>
  <si>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</si>
  <si>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</si>
  <si>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</si>
  <si>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</si>
  <si>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</si>
  <si>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</si>
  <si>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</si>
  <si>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</si>
  <si>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</si>
  <si>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</si>
  <si>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</si>
  <si>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</si>
  <si>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</si>
  <si>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</si>
  <si>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</si>
  <si>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</si>
  <si>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</si>
  <si>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</si>
  <si>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</si>
  <si>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</si>
  <si>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</si>
  <si>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</si>
  <si>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</si>
  <si>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</si>
  <si>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</si>
  <si>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</si>
  <si>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</si>
  <si>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</si>
  <si>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</si>
  <si>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</si>
  <si>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</si>
  <si>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</si>
  <si>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</si>
  <si>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</si>
  <si>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</si>
  <si>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</si>
  <si>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</si>
  <si>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</si>
  <si>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</si>
  <si>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</si>
  <si>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</si>
  <si>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</si>
  <si>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</si>
  <si>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</si>
  <si>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</si>
  <si>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</si>
  <si>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</si>
  <si>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</si>
  <si>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</si>
  <si>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</si>
  <si>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</si>
  <si>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</si>
  <si>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</si>
  <si>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</si>
  <si>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</si>
  <si>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</si>
  <si>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</si>
  <si>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</si>
  <si>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</si>
  <si>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</si>
  <si>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</si>
  <si>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</si>
  <si>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</si>
  <si>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</si>
  <si>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</si>
  <si>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</si>
  <si>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</si>
  <si>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</si>
  <si>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</si>
  <si>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</si>
  <si>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</si>
  <si>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</si>
  <si>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</si>
  <si>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</si>
  <si>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</si>
  <si>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</si>
  <si>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</si>
  <si>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</si>
  <si>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</si>
  <si>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</si>
  <si>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</si>
  <si>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</si>
  <si>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</si>
  <si>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</si>
  <si>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</si>
  <si>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</si>
  <si>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</si>
  <si>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</si>
  <si>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</si>
  <si>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</si>
  <si>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</si>
  <si>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</si>
  <si>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</si>
  <si>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</si>
  <si>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</si>
  <si>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</si>
  <si>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</si>
  <si>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</si>
  <si>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</si>
  <si>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</si>
  <si>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</si>
  <si>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</si>
  <si>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</si>
  <si>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</si>
  <si>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</si>
  <si>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</si>
  <si>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</si>
  <si>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</si>
  <si>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</si>
  <si>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</si>
  <si>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</si>
  <si>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</si>
  <si>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</si>
  <si>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</si>
  <si>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</si>
  <si>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</si>
  <si>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</si>
  <si>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</si>
  <si>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</si>
  <si>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</si>
  <si>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</si>
  <si>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</si>
  <si>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</si>
  <si>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</si>
  <si>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</si>
  <si>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</si>
  <si>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</si>
  <si>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</si>
  <si>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</si>
  <si>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</si>
  <si>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</si>
  <si>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</si>
  <si>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</si>
  <si>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</si>
  <si>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</si>
  <si>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</si>
  <si>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</si>
  <si>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</si>
  <si>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</si>
  <si>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</si>
  <si>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</si>
  <si>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</si>
  <si>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</si>
  <si>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</si>
  <si>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</si>
  <si>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</si>
  <si>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</si>
  <si>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</si>
  <si>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</si>
  <si>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</si>
  <si>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</si>
  <si>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</si>
  <si>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</si>
  <si>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</si>
  <si>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</si>
  <si>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</si>
  <si>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</si>
  <si>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</si>
  <si>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</si>
  <si>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</si>
  <si>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</si>
  <si>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</si>
  <si>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</si>
  <si>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</si>
  <si>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</si>
  <si>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</si>
  <si>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</si>
  <si>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</si>
  <si>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</si>
  <si>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</si>
  <si>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</si>
  <si>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</si>
  <si>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</si>
  <si>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</si>
  <si>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</si>
  <si>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</si>
  <si>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</si>
  <si>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</si>
  <si>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</si>
  <si>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</si>
  <si>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</si>
  <si>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</si>
  <si>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</si>
  <si>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</si>
  <si>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</si>
  <si>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</si>
  <si>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</si>
  <si>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</si>
  <si>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</si>
  <si>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</si>
  <si>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</si>
  <si>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</si>
  <si>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</si>
  <si>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</si>
  <si>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</si>
  <si>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</si>
  <si>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</si>
  <si>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</si>
  <si>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</si>
  <si>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</si>
  <si>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</si>
  <si>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</si>
  <si>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</si>
  <si>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</si>
  <si>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</si>
  <si>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</si>
  <si>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</si>
  <si>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</si>
  <si>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</si>
  <si>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</si>
  <si>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</si>
  <si>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</si>
  <si>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</si>
  <si>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</si>
  <si>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</si>
  <si>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</si>
  <si>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</si>
  <si>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</si>
  <si>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</si>
  <si>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</si>
  <si>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</si>
  <si>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</si>
  <si>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</si>
  <si>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</si>
  <si>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</si>
  <si>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</si>
  <si>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</si>
  <si>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</si>
  <si>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</si>
  <si>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</si>
  <si>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</si>
  <si>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</si>
  <si>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</si>
  <si>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</si>
  <si>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</si>
  <si>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rPr>
        <sz val="8"/>
        <color theme="1"/>
        <rFont val="Verdana"/>
        <family val="2"/>
      </rP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</si>
  <si>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rPr>
        <sz val="8"/>
        <color theme="1"/>
        <rFont val="Verdana"/>
        <family val="2"/>
      </rP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</si>
  <si>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rPr>
        <sz val="8"/>
        <color theme="1"/>
        <rFont val="Verdana"/>
        <family val="2"/>
      </rP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</si>
  <si>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rPr>
        <sz val="8"/>
        <color theme="1"/>
        <rFont val="Verdana"/>
        <family val="2"/>
      </rP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</si>
  <si>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rPr>
        <sz val="8"/>
        <color theme="1"/>
        <rFont val="Verdana"/>
        <family val="2"/>
      </rP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</si>
  <si>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rPr>
        <sz val="8"/>
        <color theme="1"/>
        <rFont val="Verdana"/>
        <family val="2"/>
      </rP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</si>
  <si>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</si>
  <si>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</si>
  <si>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</si>
  <si>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</si>
  <si>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</si>
  <si>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</si>
  <si>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</si>
  <si>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</si>
  <si>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</si>
  <si>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</si>
  <si>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</si>
  <si>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</si>
  <si>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</si>
  <si>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</si>
  <si>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</si>
  <si>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</si>
  <si>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</si>
  <si>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</si>
  <si>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</si>
  <si>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</si>
  <si>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</si>
  <si>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</si>
  <si>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</si>
  <si>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</si>
  <si>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</si>
  <si>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</si>
  <si>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</si>
  <si>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</si>
  <si>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</si>
  <si>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</si>
  <si>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</si>
  <si>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</si>
  <si>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</si>
  <si>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</si>
  <si>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</si>
  <si>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</si>
  <si>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</si>
  <si>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</si>
  <si>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</si>
  <si>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</si>
  <si>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</si>
  <si>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</si>
  <si>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</si>
  <si>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</si>
  <si>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</si>
  <si>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</si>
  <si>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</si>
  <si>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</si>
  <si>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</si>
  <si>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</si>
  <si>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</si>
  <si>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</si>
  <si>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</si>
  <si>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</si>
  <si>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</si>
  <si>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</si>
  <si>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</si>
  <si>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</si>
  <si>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</si>
  <si>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</si>
  <si>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</si>
  <si>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</si>
  <si>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</si>
  <si>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</si>
  <si>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</si>
  <si>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</si>
  <si>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</si>
  <si>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</si>
  <si>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</si>
  <si>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</si>
  <si>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</si>
  <si>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</si>
  <si>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</si>
  <si>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</si>
  <si>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</si>
  <si>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</si>
  <si>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</si>
  <si>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</si>
  <si>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</si>
  <si>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</si>
  <si>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</si>
  <si>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</si>
  <si>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</si>
  <si>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</si>
  <si>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</si>
  <si>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</si>
  <si>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</si>
  <si>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</si>
  <si>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</si>
  <si>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</si>
  <si>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</si>
  <si>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</si>
  <si>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</si>
  <si>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</si>
  <si>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</si>
  <si>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</si>
  <si>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</si>
  <si>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</si>
  <si>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</si>
  <si>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</si>
  <si>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</si>
  <si>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</si>
  <si>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</si>
  <si>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</si>
  <si>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</si>
  <si>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</si>
  <si>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</si>
  <si>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</si>
  <si>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</si>
  <si>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</si>
  <si>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</si>
  <si>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</si>
  <si>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</si>
  <si>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</si>
  <si>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</si>
  <si>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</si>
  <si>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</si>
  <si>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</si>
  <si>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</si>
  <si>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</si>
  <si>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</si>
  <si>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</si>
  <si>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</si>
  <si>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</si>
  <si>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</si>
  <si>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</si>
  <si>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</si>
  <si>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</si>
  <si>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</si>
  <si>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</si>
  <si>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</si>
  <si>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</si>
  <si>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</si>
  <si>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</si>
  <si>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</si>
  <si>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</si>
  <si>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</si>
  <si>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</si>
  <si>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</si>
  <si>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</si>
  <si>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</si>
  <si>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</si>
  <si>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</si>
  <si>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</si>
  <si>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</si>
  <si>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</si>
  <si>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</si>
  <si>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</si>
  <si>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</si>
  <si>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</si>
  <si>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</si>
  <si>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</si>
  <si>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</si>
  <si>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</si>
  <si>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</si>
  <si>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</si>
  <si>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</si>
  <si>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</si>
  <si>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</si>
  <si>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</si>
  <si>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</si>
  <si>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</si>
  <si>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</si>
  <si>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</si>
  <si>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</si>
  <si>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</si>
  <si>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</si>
  <si>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</si>
  <si>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</si>
  <si>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</si>
  <si>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</si>
  <si>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</si>
  <si>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</si>
  <si>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</si>
  <si>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</si>
  <si>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</si>
  <si>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</si>
  <si>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</si>
  <si>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</si>
  <si>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</si>
  <si>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</si>
  <si>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</si>
  <si>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</si>
  <si>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</si>
  <si>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</si>
  <si>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</si>
  <si>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</si>
  <si>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</si>
  <si>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</si>
  <si>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</si>
  <si>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</si>
  <si>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</si>
  <si>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</si>
  <si>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</si>
  <si>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</si>
  <si>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</si>
  <si>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</si>
  <si>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</si>
  <si>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</si>
  <si>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</si>
  <si>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</si>
  <si>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</si>
  <si>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</si>
  <si>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</si>
  <si>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</si>
  <si>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</si>
  <si>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</si>
  <si>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</si>
  <si>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</si>
  <si>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</si>
  <si>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</si>
  <si>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</si>
  <si>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</si>
  <si>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</si>
  <si>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</si>
  <si>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</si>
  <si>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</si>
  <si>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</si>
  <si>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</si>
  <si>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</si>
  <si>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</si>
  <si>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</si>
  <si>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</si>
  <si>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</si>
  <si>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</si>
  <si>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</si>
  <si>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</si>
  <si>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</si>
  <si>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</si>
  <si>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</si>
  <si>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</si>
  <si>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</si>
  <si>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</si>
  <si>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</si>
  <si>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</si>
  <si>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</si>
  <si>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</si>
  <si>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</si>
  <si>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</si>
  <si>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</si>
  <si>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</si>
  <si>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</si>
  <si>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</si>
  <si>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</si>
  <si>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</si>
  <si>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</si>
  <si>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</si>
  <si>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</si>
  <si>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</si>
  <si>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</si>
  <si>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</si>
  <si>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</si>
  <si>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</si>
  <si>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</si>
  <si>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</si>
  <si>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</si>
  <si>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</si>
  <si>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</si>
  <si>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</si>
  <si>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</si>
  <si>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</si>
  <si>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</si>
  <si>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rPr>
        <sz val="8"/>
        <color theme="1"/>
        <rFont val="Verdana"/>
        <family val="2"/>
      </rP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</si>
  <si>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</si>
  <si>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</si>
  <si>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</si>
  <si>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</si>
  <si>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</si>
  <si>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</si>
  <si>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</si>
  <si>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</si>
  <si>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</si>
  <si>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</si>
  <si>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</si>
  <si>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</si>
  <si>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</si>
  <si>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</si>
  <si>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</si>
  <si>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</si>
  <si>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</si>
  <si>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</si>
  <si>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</si>
  <si>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</si>
  <si>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</si>
  <si>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</si>
  <si>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</si>
  <si>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</si>
  <si>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</si>
  <si>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</si>
  <si>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</si>
  <si>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</si>
  <si>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</si>
  <si>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</si>
  <si>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</si>
  <si>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</si>
  <si>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</si>
  <si>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</si>
  <si>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</si>
  <si>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</si>
  <si>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</si>
  <si>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</si>
  <si>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</si>
  <si>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</si>
  <si>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</si>
  <si>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</si>
  <si>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</si>
  <si>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</si>
  <si>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</si>
  <si>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</si>
  <si>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</si>
  <si>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</si>
  <si>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</si>
  <si>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</si>
  <si>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</si>
  <si>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</si>
  <si>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</si>
  <si>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</si>
  <si>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</si>
  <si>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</si>
  <si>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</si>
  <si>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</si>
  <si>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</si>
  <si>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</si>
  <si>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</si>
  <si>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</si>
  <si>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</si>
  <si>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</si>
  <si>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</si>
  <si>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</si>
  <si>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</si>
  <si>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</si>
  <si>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</si>
  <si>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</si>
  <si>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</si>
  <si>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</si>
  <si>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</si>
  <si>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</si>
  <si>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</si>
  <si>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</si>
  <si>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</si>
  <si>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</si>
  <si>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</si>
  <si>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</si>
  <si>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</si>
  <si>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</si>
  <si>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</si>
  <si>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</si>
  <si>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</si>
  <si>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</si>
  <si>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</si>
  <si>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</si>
  <si>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</si>
  <si>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</si>
  <si>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</si>
  <si>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</si>
  <si>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</si>
  <si>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</si>
  <si>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</si>
  <si>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</si>
  <si>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</si>
  <si>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</si>
  <si>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</si>
  <si>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</si>
  <si>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</si>
  <si>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</si>
  <si>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</si>
  <si>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</si>
  <si>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</si>
  <si>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</si>
  <si>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</si>
  <si>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</si>
  <si>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</si>
  <si>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</si>
  <si>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</si>
  <si>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</si>
  <si>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</si>
  <si>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</si>
  <si>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</si>
  <si>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</si>
  <si>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</si>
  <si>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</si>
  <si>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</si>
  <si>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</si>
  <si>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</si>
  <si>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</si>
  <si>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</si>
  <si>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</si>
  <si>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</si>
  <si>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</si>
  <si>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</si>
  <si>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</si>
  <si>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</si>
  <si>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</si>
  <si>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</si>
  <si>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</si>
  <si>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</si>
  <si>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</si>
  <si>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</si>
  <si>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</si>
  <si>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</si>
  <si>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</si>
  <si>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</si>
  <si>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</si>
  <si>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</si>
  <si>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</si>
  <si>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</si>
  <si>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</si>
  <si>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</si>
  <si>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</si>
  <si>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</si>
  <si>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</si>
  <si>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</si>
  <si>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</si>
  <si>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</si>
  <si>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</si>
  <si>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</si>
  <si>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</si>
  <si>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</si>
  <si>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</si>
  <si>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</si>
  <si>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</si>
  <si>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</si>
  <si>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</si>
  <si>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</si>
  <si>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</si>
  <si>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</si>
  <si>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</si>
  <si>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</si>
  <si>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</si>
  <si>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</si>
  <si>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</si>
  <si>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</si>
  <si>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</si>
  <si>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</si>
  <si>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</si>
  <si>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</si>
  <si>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</si>
  <si>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</si>
  <si>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</si>
  <si>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</si>
  <si>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</si>
  <si>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</si>
  <si>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</si>
  <si>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</si>
  <si>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</si>
  <si>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</si>
  <si>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</si>
  <si>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</si>
  <si>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</si>
  <si>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</si>
  <si>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</si>
  <si>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</si>
  <si>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</si>
  <si>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</si>
  <si>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</si>
  <si>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</si>
  <si>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</si>
  <si>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</si>
  <si>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</si>
  <si>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</si>
  <si>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</si>
  <si>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</si>
  <si>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</si>
  <si>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</si>
  <si>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</si>
  <si>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</si>
  <si>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</si>
  <si>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</si>
  <si>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</si>
  <si>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</si>
  <si>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</si>
  <si>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</si>
  <si>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</si>
  <si>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</si>
  <si>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</si>
  <si>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</si>
  <si>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</si>
  <si>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</si>
  <si>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</si>
  <si>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</si>
  <si>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</si>
  <si>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</si>
  <si>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</si>
  <si>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</si>
  <si>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</si>
  <si>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</si>
  <si>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</si>
  <si>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</si>
  <si>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</si>
  <si>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</si>
  <si>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</si>
  <si>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</si>
  <si>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</si>
  <si>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</si>
  <si>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</si>
  <si>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</si>
  <si>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</si>
  <si>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</si>
  <si>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</si>
  <si>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</si>
  <si>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</si>
  <si>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</si>
  <si>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</si>
  <si>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</si>
  <si>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</si>
  <si>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</si>
  <si>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</si>
  <si>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</si>
  <si>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</si>
  <si>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</si>
  <si>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</si>
  <si>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</si>
  <si>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</si>
  <si>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</si>
  <si>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</si>
  <si>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</si>
  <si>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</si>
  <si>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</si>
  <si>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</si>
  <si>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</si>
  <si>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</si>
  <si>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</si>
  <si>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</si>
  <si>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</si>
  <si>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</si>
  <si>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</si>
  <si>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</si>
  <si>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</si>
  <si>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</si>
  <si>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</si>
  <si>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</si>
  <si>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</si>
  <si>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</si>
  <si>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</si>
  <si>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</si>
  <si>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</si>
  <si>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</si>
  <si>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</si>
  <si>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</si>
  <si>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</si>
  <si>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</si>
  <si>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</si>
  <si>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</si>
  <si>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</si>
  <si>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</si>
  <si>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</si>
  <si>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</si>
  <si>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</si>
  <si>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</si>
  <si>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</si>
  <si>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</si>
  <si>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</si>
  <si>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</si>
  <si>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</si>
  <si>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</si>
  <si>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</si>
  <si>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</si>
  <si>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</si>
  <si>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</si>
  <si>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</si>
  <si>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</si>
  <si>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</si>
  <si>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</si>
  <si>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</si>
  <si>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</si>
  <si>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</si>
  <si>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</si>
  <si>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</si>
  <si>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</si>
  <si>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</si>
  <si>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</si>
  <si>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</si>
  <si>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</si>
  <si>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</si>
  <si>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</si>
  <si>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</si>
  <si>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</si>
  <si>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</si>
  <si>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</si>
  <si>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</si>
  <si>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</si>
  <si>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</si>
  <si>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</si>
  <si>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</si>
  <si>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</si>
  <si>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</si>
  <si>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</si>
  <si>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</si>
  <si>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</si>
  <si>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</si>
  <si>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</si>
  <si>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</si>
  <si>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</si>
  <si>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</si>
  <si>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</si>
  <si>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</si>
  <si>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</si>
  <si>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</si>
  <si>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</si>
  <si>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</si>
  <si>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</si>
  <si>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</si>
  <si>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</si>
  <si>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</si>
  <si>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</si>
  <si>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</si>
  <si>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</si>
  <si>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</si>
  <si>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</si>
  <si>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</si>
  <si>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</si>
  <si>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</si>
  <si>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</si>
  <si>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</si>
  <si>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</si>
  <si>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</si>
  <si>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</si>
  <si>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</si>
  <si>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</si>
  <si>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</si>
  <si>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</si>
  <si>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</si>
  <si>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</si>
  <si>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</si>
  <si>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</si>
  <si>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</si>
  <si>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</si>
  <si>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</si>
  <si>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</si>
  <si>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</si>
  <si>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</si>
  <si>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</si>
  <si>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</si>
  <si>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</si>
  <si>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</si>
  <si>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</si>
  <si>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</si>
  <si>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</si>
  <si>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</si>
  <si>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</si>
  <si>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</si>
  <si>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</si>
  <si>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</si>
  <si>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</si>
  <si>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</si>
  <si>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</si>
  <si>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</si>
  <si>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</si>
  <si>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</si>
  <si>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</si>
  <si>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</si>
  <si>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</si>
  <si>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</si>
  <si>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</si>
  <si>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</si>
  <si>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</si>
  <si>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</si>
  <si>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</si>
  <si>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</si>
  <si>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</si>
  <si>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</si>
  <si>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</si>
  <si>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</si>
  <si>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</si>
  <si>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</si>
  <si>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</si>
  <si>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</si>
  <si>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</si>
  <si>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</si>
  <si>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</si>
  <si>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</si>
  <si>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</si>
  <si>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</si>
  <si>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</si>
  <si>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</si>
  <si>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</si>
  <si>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</si>
  <si>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</si>
  <si>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</si>
  <si>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rPr>
        <sz val="8"/>
        <color theme="1"/>
        <rFont val="Verdana"/>
        <family val="2"/>
      </rPr>
      <t>Lu</t>
    </r>
    <r>
      <rPr>
        <vertAlign val="superscript"/>
        <sz val="8"/>
        <color theme="1"/>
        <rFont val="Verdana"/>
        <family val="2"/>
      </rPr>
      <t>a</t>
    </r>
  </si>
  <si>
    <r>
      <rPr>
        <sz val="8"/>
        <color theme="1"/>
        <rFont val="Verdana"/>
        <family val="2"/>
      </rP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</si>
  <si>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</si>
  <si>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</si>
  <si>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</si>
  <si>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rPr>
        <sz val="8"/>
        <color theme="1"/>
        <rFont val="Verdana"/>
        <family val="2"/>
      </rP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</si>
  <si>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</si>
  <si>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rPr>
        <sz val="8"/>
        <color theme="1"/>
        <rFont val="Verdana"/>
        <family val="2"/>
      </rPr>
      <t>Le</t>
    </r>
    <r>
      <rPr>
        <vertAlign val="superscript"/>
        <sz val="8"/>
        <color theme="1"/>
        <rFont val="Verdana"/>
        <family val="2"/>
      </rPr>
      <t>a</t>
    </r>
  </si>
  <si>
    <r>
      <rPr>
        <sz val="8"/>
        <color theme="1"/>
        <rFont val="Verdana"/>
        <family val="2"/>
      </rP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</si>
  <si>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</si>
  <si>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rPr>
        <sz val="8"/>
        <color theme="1"/>
        <rFont val="Verdana"/>
        <family val="2"/>
      </rPr>
      <t>Fy</t>
    </r>
    <r>
      <rPr>
        <vertAlign val="superscript"/>
        <sz val="8"/>
        <color theme="1"/>
        <rFont val="Verdana"/>
        <family val="2"/>
      </rPr>
      <t>a</t>
    </r>
  </si>
  <si>
    <r>
      <rPr>
        <sz val="8"/>
        <color theme="1"/>
        <rFont val="Verdana"/>
        <family val="2"/>
      </rP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</si>
  <si>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</si>
  <si>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rPr>
        <sz val="8"/>
        <color theme="1"/>
        <rFont val="Verdana"/>
        <family val="2"/>
      </rPr>
      <t>Jk</t>
    </r>
    <r>
      <rPr>
        <vertAlign val="superscript"/>
        <sz val="8"/>
        <color theme="1"/>
        <rFont val="Verdana"/>
        <family val="2"/>
      </rPr>
      <t>a</t>
    </r>
  </si>
  <si>
    <r>
      <rPr>
        <sz val="8"/>
        <color theme="1"/>
        <rFont val="Verdana"/>
        <family val="2"/>
      </rP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</si>
  <si>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</si>
  <si>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rPr>
        <sz val="8"/>
        <color theme="1"/>
        <rFont val="Verdana"/>
        <family val="2"/>
      </rPr>
      <t>Di</t>
    </r>
    <r>
      <rPr>
        <vertAlign val="superscript"/>
        <sz val="8"/>
        <color theme="1"/>
        <rFont val="Verdana"/>
        <family val="2"/>
      </rPr>
      <t>a</t>
    </r>
  </si>
  <si>
    <r>
      <rPr>
        <sz val="8"/>
        <color theme="1"/>
        <rFont val="Verdana"/>
        <family val="2"/>
      </rP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</si>
  <si>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</si>
  <si>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</si>
  <si>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</si>
  <si>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</si>
  <si>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</si>
  <si>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</si>
  <si>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</si>
  <si>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</si>
  <si>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</si>
  <si>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</si>
  <si>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</si>
  <si>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</si>
  <si>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</si>
  <si>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</si>
  <si>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</si>
  <si>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</si>
  <si>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</si>
  <si>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</si>
  <si>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</si>
  <si>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</si>
  <si>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</si>
  <si>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</si>
  <si>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</si>
  <si>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</si>
  <si>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</si>
  <si>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</si>
  <si>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</si>
  <si>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</si>
  <si>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</si>
  <si>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</si>
  <si>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</si>
  <si>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</si>
  <si>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</si>
  <si>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</si>
  <si>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</si>
  <si>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</si>
  <si>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</si>
  <si>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</si>
  <si>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</si>
  <si>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</si>
  <si>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</si>
  <si>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</si>
  <si>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</si>
  <si>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</si>
  <si>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</si>
  <si>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</si>
  <si>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</si>
  <si>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</si>
  <si>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</si>
  <si>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</si>
  <si>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</si>
  <si>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</si>
  <si>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</si>
  <si>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</si>
  <si>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</si>
  <si>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</si>
  <si>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</si>
  <si>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</si>
  <si>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</si>
  <si>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</si>
  <si>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</si>
  <si>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</si>
  <si>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</si>
  <si>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</si>
  <si>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</si>
  <si>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</si>
  <si>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</si>
  <si>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</si>
  <si>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</si>
  <si>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</si>
  <si>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</si>
  <si>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</si>
  <si>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</si>
  <si>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</si>
  <si>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</si>
  <si>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</si>
  <si>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</si>
  <si>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</si>
  <si>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</si>
  <si>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</si>
  <si>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</si>
  <si>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</si>
  <si>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</si>
  <si>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</si>
  <si>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</si>
  <si>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</si>
  <si>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</si>
  <si>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</si>
  <si>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</si>
  <si>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</si>
  <si>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</si>
  <si>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</si>
  <si>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</si>
  <si>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</si>
  <si>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</si>
  <si>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</si>
  <si>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</si>
  <si>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</si>
  <si>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</si>
  <si>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</si>
  <si>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</si>
  <si>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</si>
  <si>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</si>
  <si>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</si>
  <si>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</si>
  <si>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</si>
  <si>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</si>
  <si>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</si>
  <si>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</si>
  <si>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</si>
  <si>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</si>
  <si>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</si>
  <si>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</si>
  <si>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</si>
  <si>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</si>
  <si>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</si>
  <si>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</si>
  <si>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</si>
  <si>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</si>
  <si>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</si>
  <si>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</si>
  <si>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</si>
  <si>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</si>
  <si>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</si>
  <si>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</si>
  <si>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</si>
  <si>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</si>
  <si>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</si>
  <si>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</si>
  <si>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</si>
  <si>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</si>
  <si>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</si>
  <si>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</si>
  <si>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</si>
  <si>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</si>
  <si>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</si>
  <si>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</si>
  <si>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</si>
  <si>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</si>
  <si>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</si>
  <si>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</si>
  <si>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</si>
  <si>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</si>
  <si>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</si>
  <si>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</si>
  <si>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</si>
  <si>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</si>
  <si>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</si>
  <si>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</si>
  <si>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</si>
  <si>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</si>
  <si>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</si>
  <si>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</si>
  <si>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</si>
  <si>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</si>
  <si>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</si>
  <si>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</si>
  <si>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</si>
  <si>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</si>
  <si>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</si>
  <si>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</si>
  <si>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</si>
  <si>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</si>
  <si>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</si>
  <si>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</si>
  <si>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</si>
  <si>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</si>
  <si>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</si>
  <si>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</si>
  <si>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</si>
  <si>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</si>
  <si>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</si>
  <si>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</si>
  <si>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</si>
  <si>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</si>
  <si>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</si>
  <si>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</si>
  <si>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</si>
  <si>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</si>
  <si>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</si>
  <si>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</si>
  <si>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</si>
  <si>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</si>
  <si>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</si>
  <si>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</si>
  <si>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</si>
  <si>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</si>
  <si>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</si>
  <si>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</si>
  <si>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</si>
  <si>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</si>
  <si>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</si>
  <si>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</si>
  <si>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</si>
  <si>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</si>
  <si>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</si>
  <si>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</si>
  <si>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</si>
  <si>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</si>
  <si>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</si>
  <si>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</si>
  <si>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</si>
  <si>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</si>
  <si>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</si>
  <si>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</si>
  <si>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</si>
  <si>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</si>
  <si>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</si>
  <si>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</si>
  <si>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</si>
  <si>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</si>
  <si>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</si>
  <si>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</si>
  <si>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</si>
  <si>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</si>
  <si>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</si>
  <si>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</si>
  <si>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</si>
  <si>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</si>
  <si>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</si>
  <si>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</si>
  <si>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</si>
  <si>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</si>
  <si>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</si>
  <si>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</si>
  <si>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</si>
  <si>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</si>
  <si>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</si>
  <si>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</si>
  <si>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</si>
  <si>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</si>
  <si>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</si>
  <si>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</si>
  <si>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</si>
  <si>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</si>
  <si>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</si>
  <si>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</si>
  <si>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</si>
  <si>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</si>
  <si>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</si>
  <si>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</si>
  <si>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</si>
  <si>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</si>
  <si>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</si>
  <si>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</si>
  <si>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</si>
  <si>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</si>
  <si>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</si>
  <si>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</si>
  <si>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</si>
  <si>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</si>
  <si>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</si>
  <si>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</si>
  <si>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</si>
  <si>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</si>
  <si>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</si>
  <si>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</si>
  <si>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</si>
  <si>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</si>
  <si>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</si>
  <si>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</si>
  <si>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</si>
  <si>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</si>
  <si>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</si>
  <si>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</si>
  <si>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</si>
  <si>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</si>
  <si>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</si>
  <si>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</si>
  <si>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</si>
  <si>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</si>
  <si>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</si>
  <si>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</si>
  <si>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</si>
  <si>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</si>
  <si>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</si>
  <si>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</si>
  <si>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</si>
  <si>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</si>
  <si>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</si>
  <si>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</si>
  <si>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</si>
  <si>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</si>
  <si>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</si>
  <si>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</si>
  <si>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</si>
  <si>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</si>
  <si>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</si>
  <si>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</si>
  <si>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</si>
  <si>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</si>
  <si>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</si>
  <si>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</si>
  <si>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</si>
  <si>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</si>
  <si>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</si>
  <si>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</si>
  <si>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</si>
  <si>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</si>
  <si>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</si>
  <si>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</si>
  <si>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</si>
  <si>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</si>
  <si>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</si>
  <si>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</si>
  <si>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</si>
  <si>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</si>
  <si>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</si>
  <si>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</si>
  <si>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</si>
  <si>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</si>
  <si>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</si>
  <si>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</si>
  <si>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</si>
  <si>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</si>
  <si>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</si>
  <si>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</si>
  <si>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</si>
  <si>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</si>
  <si>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</si>
  <si>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</si>
  <si>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</si>
  <si>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</si>
  <si>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</si>
  <si>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</si>
  <si>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</si>
  <si>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</si>
  <si>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</si>
  <si>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</si>
  <si>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</si>
  <si>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</si>
  <si>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</si>
  <si>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</si>
  <si>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</si>
  <si>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</si>
  <si>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</si>
  <si>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</si>
  <si>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</si>
  <si>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</si>
  <si>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</si>
  <si>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</si>
  <si>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</si>
  <si>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</si>
  <si>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</si>
  <si>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</si>
  <si>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</si>
  <si>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</si>
  <si>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</si>
  <si>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</si>
  <si>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</si>
  <si>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</si>
  <si>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</si>
  <si>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</si>
  <si>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</si>
  <si>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</si>
  <si>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</si>
  <si>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</si>
  <si>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</si>
  <si>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</si>
  <si>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</si>
  <si>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</si>
  <si>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</si>
  <si>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</si>
  <si>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</si>
  <si>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</si>
  <si>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</si>
  <si>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</si>
  <si>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</si>
  <si>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</si>
  <si>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</si>
  <si>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</si>
  <si>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</si>
  <si>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</si>
  <si>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</si>
  <si>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</si>
  <si>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</si>
  <si>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</si>
  <si>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</si>
  <si>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</si>
  <si>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</si>
  <si>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</si>
  <si>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</si>
  <si>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</si>
  <si>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</si>
  <si>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</si>
  <si>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</si>
  <si>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</si>
  <si>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</si>
  <si>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</si>
  <si>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</si>
  <si>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</si>
  <si>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</si>
  <si>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</si>
  <si>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</si>
  <si>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</si>
  <si>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</si>
  <si>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</si>
  <si>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</si>
  <si>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</si>
  <si>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</si>
  <si>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</si>
  <si>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</si>
  <si>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</si>
  <si>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</si>
  <si>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</si>
  <si>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</si>
  <si>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</si>
  <si>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</si>
  <si>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</si>
  <si>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</si>
  <si>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</si>
  <si>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</si>
  <si>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</si>
  <si>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</si>
  <si>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</si>
  <si>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</si>
  <si>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</si>
  <si>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</si>
  <si>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</si>
  <si>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</si>
  <si>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</si>
  <si>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</si>
  <si>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</si>
  <si>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</si>
  <si>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</si>
  <si>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</si>
  <si>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</si>
  <si>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</si>
  <si>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</si>
  <si>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</si>
  <si>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</si>
  <si>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</si>
  <si>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</si>
  <si>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</si>
  <si>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</si>
  <si>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</si>
  <si>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</si>
  <si>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</si>
  <si>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</si>
  <si>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</si>
  <si>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</si>
  <si>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</si>
  <si>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</si>
  <si>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</si>
  <si>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</si>
  <si>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</si>
  <si>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</si>
  <si>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</si>
  <si>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</si>
  <si>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</si>
  <si>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</si>
  <si>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</si>
  <si>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</si>
  <si>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</si>
  <si>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</si>
  <si>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</si>
  <si>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</si>
  <si>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</si>
  <si>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</si>
  <si>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</si>
  <si>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</si>
  <si>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</si>
  <si>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</si>
  <si>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</si>
  <si>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</si>
  <si>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</si>
  <si>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</si>
  <si>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</si>
  <si>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</si>
  <si>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</si>
  <si>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</si>
  <si>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</si>
  <si>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</si>
  <si>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</si>
  <si>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</si>
  <si>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</si>
  <si>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</si>
  <si>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</si>
  <si>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</si>
  <si>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</si>
  <si>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</si>
  <si>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</si>
  <si>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</si>
  <si>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</si>
  <si>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</si>
  <si>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</si>
  <si>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</si>
  <si>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</si>
  <si>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</si>
  <si>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</si>
  <si>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</si>
  <si>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</si>
  <si>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</si>
  <si>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</si>
  <si>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</si>
  <si>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</si>
  <si>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</si>
  <si>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</si>
  <si>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</si>
  <si>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</si>
  <si>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</si>
  <si>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</si>
  <si>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</si>
  <si>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</si>
  <si>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</si>
  <si>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</si>
  <si>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</si>
  <si>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</si>
  <si>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</si>
  <si>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</si>
  <si>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</si>
  <si>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</si>
  <si>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</si>
  <si>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</si>
  <si>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</si>
  <si>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</si>
  <si>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</si>
  <si>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</si>
  <si>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</si>
  <si>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</si>
  <si>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</si>
  <si>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</si>
  <si>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</si>
  <si>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</si>
  <si>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</si>
  <si>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</si>
  <si>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</si>
  <si>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</si>
  <si>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</si>
  <si>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</si>
  <si>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</si>
  <si>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</si>
  <si>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</si>
  <si>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</si>
  <si>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</si>
  <si>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</si>
  <si>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</si>
  <si>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</si>
  <si>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</si>
  <si>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</si>
  <si>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</si>
  <si>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</si>
  <si>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</si>
  <si>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</si>
  <si>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</si>
  <si>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</si>
  <si>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</si>
  <si>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</si>
  <si>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</si>
  <si>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</si>
  <si>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</si>
  <si>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</si>
  <si>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</si>
  <si>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</si>
  <si>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</si>
  <si>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</si>
  <si>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</si>
  <si>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</si>
  <si>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</si>
  <si>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</si>
  <si>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</si>
  <si>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</si>
  <si>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</si>
  <si>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</si>
  <si>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</si>
  <si>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</si>
  <si>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</si>
  <si>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</si>
  <si>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</si>
  <si>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</si>
  <si>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</si>
  <si>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</si>
  <si>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</si>
  <si>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</si>
  <si>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</si>
  <si>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</si>
  <si>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</si>
  <si>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</si>
  <si>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</si>
  <si>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</si>
  <si>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</si>
  <si>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</si>
  <si>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</si>
  <si>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</si>
  <si>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</si>
  <si>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</si>
  <si>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</si>
  <si>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</si>
  <si>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</si>
  <si>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</si>
  <si>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</si>
  <si>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</si>
  <si>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</si>
  <si>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</si>
  <si>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</si>
  <si>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</si>
  <si>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</si>
  <si>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</si>
  <si>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</si>
  <si>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</si>
  <si>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</si>
  <si>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</si>
  <si>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</si>
  <si>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</si>
  <si>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</si>
  <si>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</si>
  <si>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</si>
  <si>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</si>
  <si>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</si>
  <si>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</si>
  <si>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</si>
  <si>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</si>
  <si>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</si>
  <si>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</si>
  <si>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</si>
  <si>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</si>
  <si>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</si>
  <si>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</si>
  <si>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</si>
  <si>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</si>
  <si>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</si>
  <si>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</si>
  <si>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</si>
  <si>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</si>
  <si>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</si>
  <si>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</si>
  <si>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</si>
  <si>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</si>
  <si>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</si>
  <si>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</si>
  <si>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</si>
  <si>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</si>
  <si>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</si>
  <si>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</si>
  <si>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</si>
  <si>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</si>
  <si>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</si>
  <si>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</si>
  <si>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</si>
  <si>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</si>
  <si>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</si>
  <si>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</si>
  <si>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</si>
  <si>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</si>
  <si>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</si>
  <si>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</si>
  <si>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</si>
  <si>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</si>
  <si>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</si>
  <si>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</si>
  <si>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</si>
  <si>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</si>
  <si>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</si>
  <si>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</si>
  <si>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</si>
  <si>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</si>
  <si>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</si>
  <si>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</si>
  <si>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</si>
  <si>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</si>
  <si>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</si>
  <si>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</si>
  <si>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</si>
  <si>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</si>
  <si>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</si>
  <si>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</si>
  <si>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</si>
  <si>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</si>
  <si>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</si>
  <si>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</si>
  <si>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</si>
  <si>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</si>
  <si>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</si>
  <si>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</si>
  <si>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</si>
  <si>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</si>
  <si>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</si>
  <si>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</si>
  <si>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</si>
  <si>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</si>
  <si>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</si>
  <si>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</si>
  <si>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</si>
  <si>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</si>
  <si>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</si>
  <si>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</si>
  <si>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</si>
  <si>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</si>
  <si>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</si>
  <si>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</si>
  <si>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</si>
  <si>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</si>
  <si>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</si>
  <si>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</si>
  <si>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</si>
  <si>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</si>
  <si>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</si>
  <si>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</si>
  <si>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</si>
  <si>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</si>
  <si>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</si>
  <si>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</si>
  <si>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</si>
  <si>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</si>
  <si>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</si>
  <si>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</si>
  <si>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</si>
  <si>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</si>
  <si>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</si>
  <si>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</si>
  <si>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</si>
  <si>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</si>
  <si>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</si>
  <si>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</si>
  <si>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</si>
  <si>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</si>
  <si>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</si>
  <si>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</si>
  <si>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</si>
  <si>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</si>
  <si>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</si>
  <si>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</si>
  <si>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</si>
  <si>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</si>
  <si>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</si>
  <si>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</si>
  <si>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</si>
  <si>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</si>
  <si>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</si>
  <si>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</si>
  <si>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</si>
  <si>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</si>
  <si>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</si>
  <si>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</si>
  <si>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</si>
  <si>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</si>
  <si>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</si>
  <si>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</si>
  <si>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</si>
  <si>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</si>
  <si>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</si>
  <si>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</si>
  <si>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</si>
  <si>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</si>
  <si>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</si>
  <si>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</si>
  <si>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</si>
  <si>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</si>
  <si>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</si>
  <si>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</si>
  <si>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</si>
  <si>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</si>
  <si>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</si>
  <si>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</si>
  <si>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</si>
  <si>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</si>
  <si>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</si>
  <si>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</si>
  <si>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</si>
  <si>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</si>
  <si>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</si>
  <si>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</si>
  <si>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</si>
  <si>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</si>
  <si>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</si>
  <si>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</si>
  <si>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</si>
  <si>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</si>
  <si>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</si>
  <si>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</si>
  <si>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</si>
  <si>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</si>
  <si>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</si>
  <si>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</si>
  <si>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</si>
  <si>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</si>
  <si>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</si>
  <si>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</si>
  <si>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</si>
  <si>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</si>
  <si>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</si>
  <si>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</si>
  <si>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</si>
  <si>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</si>
  <si>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</si>
  <si>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</si>
  <si>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</si>
  <si>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</si>
  <si>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</si>
  <si>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</si>
  <si>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rPr>
        <b/>
        <sz val="9"/>
        <color theme="1"/>
        <rFont val="Verdana"/>
        <family val="2"/>
      </rP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</si>
  <si>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</si>
  <si>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</si>
  <si>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</si>
  <si>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rPr>
        <sz val="8"/>
        <color theme="1"/>
        <rFont val="Verdana"/>
        <family val="2"/>
      </rP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</si>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</sst>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"/>
    <numFmt numFmtId="165" formatCode="#,##0_ ;\-#,##0\ "/>
  </numFmts>
  <fonts count="43" x14ac:knownFonts="1">
    <font>
      <sz val="11"/>
      <color theme="1"/>
      <name val="Calibri"/>
      <scheme val="minor"/>
    </font>
    <font>
      <b/>
      <sz val="11"/>
      <color theme="1"/>
      <name val="Verdana"/>
      <family val="2"/>
    </font>
    <font>
      <sz val="11"/>
      <name val="Calibri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8"/>
      <color rgb="FFFF0000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10"/>
      <color theme="1"/>
      <name val="Verdana"/>
      <family val="2"/>
    </font>
    <font>
      <b/>
      <sz val="28"/>
      <color theme="1"/>
      <name val="Verdana"/>
      <family val="2"/>
    </font>
    <font>
      <sz val="10"/>
      <color rgb="FFFF0000"/>
      <name val="Verdana"/>
      <family val="2"/>
    </font>
    <font>
      <sz val="72"/>
      <color rgb="FFC0C0C0"/>
      <name val="Verdana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sz val="12"/>
      <color theme="1"/>
      <name val="Verdana"/>
      <family val="2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9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Aptos Narrow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</font>
    <font>
      <b/>
      <sz val="16"/>
      <color theme="1"/>
      <name val="Verdana"/>
      <family val="2"/>
    </font>
    <font>
      <b/>
      <sz val="9"/>
      <color theme="1"/>
      <name val="Calibri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</font>
    <font>
      <i/>
      <sz val="9"/>
      <color theme="1"/>
      <name val="Verdana"/>
      <family val="2"/>
    </font>
    <font>
      <sz val="9"/>
      <color theme="1"/>
      <name val="Arial"/>
      <family val="2"/>
    </font>
    <font>
      <sz val="9"/>
      <color theme="1"/>
      <name val="Quattrocento Sans"/>
    </font>
    <font>
      <b/>
      <sz val="8"/>
      <color theme="1"/>
      <name val="Calibri"/>
      <family val="2"/>
    </font>
    <font>
      <sz val="8"/>
      <color theme="1"/>
      <name val="Arial"/>
      <family val="2"/>
    </font>
    <font>
      <sz val="9"/>
      <color theme="1"/>
      <name val="Aptos Narrow"/>
      <family val="2"/>
    </font>
    <font>
      <sz val="12"/>
      <color rgb="FF993300"/>
      <name val="Verdana"/>
      <family val="2"/>
    </font>
    <font>
      <b/>
      <sz val="18"/>
      <color theme="1"/>
      <name val="Verdana"/>
      <family val="2"/>
    </font>
    <font>
      <b/>
      <sz val="10"/>
      <color rgb="FFFF0000"/>
      <name val="Verdana"/>
      <family val="2"/>
    </font>
    <font>
      <b/>
      <i/>
      <sz val="9"/>
      <color theme="1"/>
      <name val="Verdana"/>
      <family val="2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</fonts>
  <fills count="30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FFC000"/>
        <bgColor rgb="FFFFC000"/>
      </patternFill>
    </fill>
    <fill>
      <patternFill patternType="solid">
        <fgColor rgb="FFD9D9D9"/>
        <bgColor rgb="FFD9D9D9"/>
      </patternFill>
    </fill>
    <fill>
      <patternFill patternType="solid">
        <fgColor rgb="FFB4C6E7"/>
        <bgColor rgb="FFB4C6E7"/>
      </patternFill>
    </fill>
    <fill>
      <patternFill patternType="solid">
        <fgColor rgb="FFE2EFDA"/>
        <bgColor rgb="FFE2EFDA"/>
      </patternFill>
    </fill>
    <fill>
      <patternFill patternType="solid">
        <fgColor rgb="FFFFE598"/>
        <bgColor rgb="FFFFE598"/>
      </patternFill>
    </fill>
    <fill>
      <patternFill patternType="solid">
        <fgColor rgb="FFBDD6EE"/>
        <bgColor rgb="FFBDD6EE"/>
      </patternFill>
    </fill>
    <fill>
      <patternFill patternType="solid">
        <fgColor rgb="FFAEABAB"/>
        <bgColor rgb="FFAEABAB"/>
      </patternFill>
    </fill>
    <fill>
      <patternFill patternType="solid">
        <fgColor rgb="FFD8D8D8"/>
        <bgColor rgb="FFD8D8D8"/>
      </patternFill>
    </fill>
    <fill>
      <patternFill patternType="solid">
        <fgColor rgb="FFC8C8C8"/>
        <bgColor rgb="FFC8C8C8"/>
      </patternFill>
    </fill>
    <fill>
      <patternFill patternType="solid">
        <fgColor rgb="FFC6E0B4"/>
        <bgColor rgb="FFC6E0B4"/>
      </patternFill>
    </fill>
    <fill>
      <patternFill patternType="solid">
        <fgColor rgb="FFA8D08D"/>
        <bgColor rgb="FFA8D08D"/>
      </patternFill>
    </fill>
    <fill>
      <patternFill patternType="solid">
        <fgColor rgb="FFD9E2F3"/>
        <bgColor rgb="FFD9E2F3"/>
      </patternFill>
    </fill>
    <fill>
      <patternFill patternType="solid">
        <fgColor rgb="FFE7E6E6"/>
        <bgColor rgb="FFE7E6E6"/>
      </patternFill>
    </fill>
    <fill>
      <patternFill patternType="solid">
        <fgColor rgb="FFD6DCE4"/>
        <bgColor rgb="FFD6DCE4"/>
      </patternFill>
    </fill>
    <fill>
      <patternFill patternType="solid">
        <fgColor theme="7"/>
        <bgColor theme="7"/>
      </patternFill>
    </fill>
    <fill>
      <patternFill patternType="solid">
        <fgColor rgb="FFFBE4D5"/>
        <bgColor rgb="FFFBE4D5"/>
      </patternFill>
    </fill>
    <fill>
      <patternFill patternType="solid">
        <fgColor rgb="FFFEF2CB"/>
        <bgColor rgb="FFFEF2CB"/>
      </patternFill>
    </fill>
    <fill>
      <patternFill patternType="solid">
        <fgColor rgb="FFFFCC99"/>
        <bgColor rgb="FFFFCC99"/>
      </patternFill>
    </fill>
    <fill>
      <patternFill patternType="solid">
        <fgColor rgb="FFDAF2D0"/>
        <bgColor rgb="FFDAF2D0"/>
      </patternFill>
    </fill>
  </fills>
  <borders count="3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C0C0C0"/>
      </top>
      <bottom style="thin">
        <color rgb="FFC0C0C0"/>
      </bottom>
      <diagonal/>
    </border>
    <border>
      <left/>
      <right style="thin">
        <color rgb="FF00000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C0C0C0"/>
      </top>
      <bottom style="thin">
        <color rgb="FF000000"/>
      </bottom>
      <diagonal/>
    </border>
    <border>
      <left/>
      <right style="thin">
        <color rgb="FF000000"/>
      </right>
      <top style="thin">
        <color rgb="FFC0C0C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C0C0C0"/>
      </bottom>
      <diagonal/>
    </border>
    <border>
      <left/>
      <right/>
      <top style="thin">
        <color rgb="FF000000"/>
      </top>
      <bottom style="thin">
        <color rgb="FFC0C0C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C0C0C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hair">
        <color rgb="FF000000"/>
      </left>
      <right style="thin">
        <color rgb="FF000000"/>
      </right>
      <top style="thin">
        <color rgb="FFC0C0C0"/>
      </top>
      <bottom style="thin">
        <color rgb="FFC0C0C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C0C0C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C0C0C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C0C0C0"/>
      </top>
      <bottom style="hair">
        <color rgb="FF000000"/>
      </bottom>
      <diagonal/>
    </border>
    <border>
      <left/>
      <right/>
      <top style="thin">
        <color rgb="FFC0C0C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C0C0C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 style="thin">
        <color rgb="FF000000"/>
      </left>
      <right style="double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thin">
        <color rgb="FFC0C0C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C0C0C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C0C0C0"/>
      </bottom>
      <diagonal/>
    </border>
    <border>
      <left/>
      <right style="thin">
        <color rgb="FF000000"/>
      </right>
      <top style="thin">
        <color rgb="FF000000"/>
      </top>
      <bottom style="thin">
        <color rgb="FFC0C0C0"/>
      </bottom>
      <diagonal/>
    </border>
    <border>
      <left style="hair">
        <color rgb="FF000000"/>
      </left>
      <right style="hair">
        <color rgb="FF000000"/>
      </right>
      <top style="thin">
        <color rgb="FFC0C0C0"/>
      </top>
      <bottom style="thin">
        <color rgb="FFC0C0C0"/>
      </bottom>
      <diagonal/>
    </border>
    <border>
      <left style="double">
        <color rgb="FF000000"/>
      </left>
      <right style="hair">
        <color rgb="FF000000"/>
      </right>
      <top style="thin">
        <color rgb="FFC0C0C0"/>
      </top>
      <bottom style="thin">
        <color rgb="FFC0C0C0"/>
      </bottom>
      <diagonal/>
    </border>
    <border>
      <left style="hair">
        <color rgb="FF000000"/>
      </left>
      <right style="hair">
        <color rgb="FF000000"/>
      </right>
      <top style="thin">
        <color rgb="FFC0C0C0"/>
      </top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C0C0C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C0C0C0"/>
      </bottom>
      <diagonal/>
    </border>
    <border>
      <left style="hair">
        <color rgb="FF000000"/>
      </left>
      <right style="hair">
        <color rgb="FF00000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 style="double">
        <color rgb="FF000000"/>
      </left>
      <right style="hair">
        <color rgb="FF000000"/>
      </right>
      <top/>
      <bottom style="thin">
        <color rgb="FFC0C0C0"/>
      </bottom>
      <diagonal/>
    </border>
    <border>
      <left/>
      <right style="thin">
        <color rgb="FF000000"/>
      </right>
      <top/>
      <bottom style="thin">
        <color rgb="FFC0C0C0"/>
      </bottom>
      <diagonal/>
    </border>
    <border>
      <left style="hair">
        <color rgb="FF000000"/>
      </left>
      <right style="thin">
        <color rgb="FF000000"/>
      </right>
      <top/>
      <bottom style="thin">
        <color rgb="FFC0C0C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hair">
        <color rgb="FF000000"/>
      </left>
      <right style="hair">
        <color rgb="FF000000"/>
      </right>
      <top/>
      <bottom style="double">
        <color rgb="FF000000"/>
      </bottom>
      <diagonal/>
    </border>
    <border>
      <left/>
      <right style="hair">
        <color rgb="FF000000"/>
      </right>
      <top/>
      <bottom style="double">
        <color rgb="FF000000"/>
      </bottom>
      <diagonal/>
    </border>
    <border>
      <left style="hair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double">
        <color rgb="FF000000"/>
      </bottom>
      <diagonal/>
    </border>
    <border>
      <left/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/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thin">
        <color rgb="FFC0C0C0"/>
      </right>
      <top style="thin">
        <color rgb="FF000000"/>
      </top>
      <bottom style="thin">
        <color rgb="FF000000"/>
      </bottom>
      <diagonal/>
    </border>
    <border>
      <left/>
      <right style="thin">
        <color rgb="FFC0C0C0"/>
      </right>
      <top style="thin">
        <color rgb="FF000000"/>
      </top>
      <bottom style="hair">
        <color rgb="FF000000"/>
      </bottom>
      <diagonal/>
    </border>
    <border>
      <left/>
      <right style="thin">
        <color rgb="FFC0C0C0"/>
      </right>
      <top style="hair">
        <color rgb="FF000000"/>
      </top>
      <bottom style="hair">
        <color rgb="FF000000"/>
      </bottom>
      <diagonal/>
    </border>
    <border>
      <left/>
      <right style="thin">
        <color rgb="FFC0C0C0"/>
      </right>
      <top style="hair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00000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00000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rgb="FFC0C0C0"/>
      </left>
      <right style="double">
        <color rgb="FF000000"/>
      </right>
      <top/>
      <bottom style="thin">
        <color rgb="FFC0C0C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theme="1"/>
      </bottom>
      <diagonal/>
    </border>
    <border>
      <left/>
      <right/>
      <top style="thin">
        <color rgb="FF000000"/>
      </top>
      <bottom style="thin">
        <color theme="1"/>
      </bottom>
      <diagonal/>
    </border>
    <border>
      <left style="thin">
        <color rgb="FF00000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rgb="FF000000"/>
      </right>
      <top style="thin">
        <color theme="1"/>
      </top>
      <bottom/>
      <diagonal/>
    </border>
    <border>
      <left style="thin">
        <color rgb="FF000000"/>
      </left>
      <right/>
      <top style="thin">
        <color theme="1"/>
      </top>
      <bottom style="thin">
        <color rgb="FF000000"/>
      </bottom>
      <diagonal/>
    </border>
    <border>
      <left/>
      <right/>
      <top style="thin">
        <color theme="1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double">
        <color rgb="FF000000"/>
      </right>
      <top style="hair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thin">
        <color rgb="FF000000"/>
      </left>
      <right style="hair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/>
      <top/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C0C0C0"/>
      </right>
      <top style="thin">
        <color rgb="FFC0C0C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/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double">
        <color rgb="FF000000"/>
      </bottom>
      <diagonal/>
    </border>
    <border>
      <left/>
      <right style="hair">
        <color rgb="FF000000"/>
      </right>
      <top style="hair">
        <color rgb="FF000000"/>
      </top>
      <bottom style="double">
        <color rgb="FF000000"/>
      </bottom>
      <diagonal/>
    </border>
    <border>
      <left style="hair">
        <color rgb="FF000000"/>
      </left>
      <right style="thin">
        <color rgb="FF000000"/>
      </right>
      <top/>
      <bottom style="double">
        <color rgb="FF000000"/>
      </bottom>
      <diagonal/>
    </border>
    <border>
      <left style="hair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hair">
        <color rgb="FF000000"/>
      </left>
      <right/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 style="thin">
        <color rgb="FFC0C0C0"/>
      </right>
      <top style="thin">
        <color rgb="FF000000"/>
      </top>
      <bottom style="thin">
        <color rgb="FFC0C0C0"/>
      </bottom>
      <diagonal/>
    </border>
    <border>
      <left style="thin">
        <color rgb="FFC0C0C0"/>
      </left>
      <right/>
      <top style="thin">
        <color rgb="FF000000"/>
      </top>
      <bottom style="thin">
        <color rgb="FFC0C0C0"/>
      </bottom>
      <diagonal/>
    </border>
    <border>
      <left style="thin">
        <color rgb="FF000000"/>
      </left>
      <right style="thin">
        <color rgb="FFC0C0C0"/>
      </right>
      <top style="thin">
        <color rgb="FF000000"/>
      </top>
      <bottom style="thin">
        <color rgb="FFC0C0C0"/>
      </bottom>
      <diagonal/>
    </border>
    <border>
      <left style="thin">
        <color rgb="FFC0C0C0"/>
      </left>
      <right style="thin">
        <color rgb="FF000000"/>
      </right>
      <top style="thin">
        <color rgb="FF000000"/>
      </top>
      <bottom style="thin">
        <color rgb="FFC0C0C0"/>
      </bottom>
      <diagonal/>
    </border>
    <border>
      <left style="thin">
        <color rgb="FF00000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000000"/>
      </right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000000"/>
      </right>
      <top style="thin">
        <color rgb="FFC0C0C0"/>
      </top>
      <bottom style="thin">
        <color rgb="FF000000"/>
      </bottom>
      <diagonal/>
    </border>
    <border>
      <left/>
      <right style="thin">
        <color rgb="FFC0C0C0"/>
      </right>
      <top style="thin">
        <color rgb="FFC0C0C0"/>
      </top>
      <bottom style="thin">
        <color rgb="FF000000"/>
      </bottom>
      <diagonal/>
    </border>
    <border>
      <left style="thin">
        <color rgb="FFC0C0C0"/>
      </left>
      <right/>
      <top style="thin">
        <color rgb="FFC0C0C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hair">
        <color rgb="FFFFFFFF"/>
      </right>
      <top/>
      <bottom/>
      <diagonal/>
    </border>
    <border>
      <left style="hair">
        <color rgb="FFFFFFFF"/>
      </left>
      <right/>
      <top/>
      <bottom/>
      <diagonal/>
    </border>
    <border>
      <left style="hair">
        <color rgb="FFFFFFFF"/>
      </left>
      <right style="hair">
        <color rgb="FFFFFFFF"/>
      </right>
      <top style="hair">
        <color rgb="FFFFFFFF"/>
      </top>
      <bottom style="thin">
        <color rgb="FF000000"/>
      </bottom>
      <diagonal/>
    </border>
    <border>
      <left style="hair">
        <color rgb="FFFFFFFF"/>
      </left>
      <right/>
      <top style="hair">
        <color rgb="FFFFFFFF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C0C0C0"/>
      </bottom>
      <diagonal/>
    </border>
    <border>
      <left/>
      <right style="double">
        <color rgb="FF000000"/>
      </right>
      <top style="thin">
        <color rgb="FF000000"/>
      </top>
      <bottom style="thin">
        <color rgb="FFC0C0C0"/>
      </bottom>
      <diagonal/>
    </border>
    <border>
      <left style="hair">
        <color rgb="FF000000"/>
      </left>
      <right/>
      <top style="thin">
        <color rgb="FF000000"/>
      </top>
      <bottom style="thin">
        <color rgb="FFC0C0C0"/>
      </bottom>
      <diagonal/>
    </border>
    <border>
      <left/>
      <right style="hair">
        <color rgb="FF000000"/>
      </right>
      <top style="thin">
        <color rgb="FFC0C0C0"/>
      </top>
      <bottom style="thin">
        <color rgb="FFC0C0C0"/>
      </bottom>
      <diagonal/>
    </border>
    <border>
      <left/>
      <right style="double">
        <color rgb="FF000000"/>
      </right>
      <top style="thin">
        <color rgb="FFC0C0C0"/>
      </top>
      <bottom style="thin">
        <color rgb="FFC0C0C0"/>
      </bottom>
      <diagonal/>
    </border>
    <border>
      <left style="hair">
        <color rgb="FF000000"/>
      </left>
      <right/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hair">
        <color rgb="FF000000"/>
      </right>
      <top style="thin">
        <color rgb="FFC0C0C0"/>
      </top>
      <bottom/>
      <diagonal/>
    </border>
    <border>
      <left style="hair">
        <color rgb="FF000000"/>
      </left>
      <right style="thin">
        <color rgb="FF000000"/>
      </right>
      <top style="thin">
        <color rgb="FFC0C0C0"/>
      </top>
      <bottom/>
      <diagonal/>
    </border>
    <border>
      <left/>
      <right style="hair">
        <color rgb="FF000000"/>
      </right>
      <top style="thin">
        <color rgb="FFC0C0C0"/>
      </top>
      <bottom/>
      <diagonal/>
    </border>
    <border>
      <left style="hair">
        <color rgb="FF000000"/>
      </left>
      <right style="double">
        <color rgb="FF000000"/>
      </right>
      <top style="thin">
        <color rgb="FFC0C0C0"/>
      </top>
      <bottom/>
      <diagonal/>
    </border>
    <border>
      <left/>
      <right style="hair">
        <color rgb="FF000000"/>
      </right>
      <top style="thin">
        <color rgb="FFC0C0C0"/>
      </top>
      <bottom style="hair">
        <color rgb="FF000000"/>
      </bottom>
      <diagonal/>
    </border>
    <border>
      <left style="hair">
        <color rgb="FF000000"/>
      </left>
      <right/>
      <top style="thin">
        <color rgb="FFC0C0C0"/>
      </top>
      <bottom style="hair">
        <color rgb="FF000000"/>
      </bottom>
      <diagonal/>
    </border>
    <border>
      <left/>
      <right style="thin">
        <color rgb="FF000000"/>
      </right>
      <top style="thin">
        <color rgb="FFC0C0C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C0C0C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3F3F3F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3F3F3F"/>
      </bottom>
      <diagonal/>
    </border>
    <border>
      <left/>
      <right style="hair">
        <color rgb="FF000000"/>
      </right>
      <top style="thin">
        <color rgb="FF000000"/>
      </top>
      <bottom style="hair">
        <color rgb="FF3F3F3F"/>
      </bottom>
      <diagonal/>
    </border>
    <border>
      <left style="thin">
        <color rgb="FF000000"/>
      </left>
      <right style="hair">
        <color rgb="FF000000"/>
      </right>
      <top/>
      <bottom style="hair">
        <color rgb="FF3F3F3F"/>
      </bottom>
      <diagonal/>
    </border>
    <border>
      <left style="hair">
        <color rgb="FF000000"/>
      </left>
      <right style="thin">
        <color rgb="FF000000"/>
      </right>
      <top/>
      <bottom style="hair">
        <color rgb="FF3F3F3F"/>
      </bottom>
      <diagonal/>
    </border>
    <border>
      <left/>
      <right style="hair">
        <color rgb="FF000000"/>
      </right>
      <top/>
      <bottom style="hair">
        <color rgb="FF3F3F3F"/>
      </bottom>
      <diagonal/>
    </border>
    <border>
      <left/>
      <right style="hair">
        <color rgb="FF000000"/>
      </right>
      <top style="hair">
        <color rgb="FF000000"/>
      </top>
      <bottom style="hair">
        <color rgb="FF3F3F3F"/>
      </bottom>
      <diagonal/>
    </border>
    <border>
      <left/>
      <right style="thin">
        <color rgb="FF000000"/>
      </right>
      <top style="hair">
        <color rgb="FF000000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rgb="FF000000"/>
      </left>
      <right style="hair">
        <color rgb="FF3F3F3F"/>
      </right>
      <top style="hair">
        <color rgb="FF000000"/>
      </top>
      <bottom style="hair">
        <color rgb="FF000000"/>
      </bottom>
      <diagonal/>
    </border>
    <border>
      <left style="hair">
        <color rgb="FF3F3F3F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3F3F3F"/>
      </top>
      <bottom style="hair">
        <color rgb="FF3F3F3F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thin">
        <color rgb="FFC0C0C0"/>
      </left>
      <right style="hair">
        <color rgb="FF000000"/>
      </right>
      <top style="thin">
        <color rgb="FF000000"/>
      </top>
      <bottom style="thin">
        <color rgb="FFC0C0C0"/>
      </bottom>
      <diagonal/>
    </border>
    <border>
      <left/>
      <right style="double">
        <color rgb="FF000000"/>
      </right>
      <top/>
      <bottom style="thin">
        <color rgb="FFC0C0C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C0C0C0"/>
      </left>
      <right style="hair">
        <color rgb="FF000000"/>
      </right>
      <top style="thin">
        <color rgb="FFC0C0C0"/>
      </top>
      <bottom style="thin">
        <color rgb="FFC0C0C0"/>
      </bottom>
      <diagonal/>
    </border>
    <border>
      <left style="thin">
        <color rgb="FFB2B2B2"/>
      </left>
      <right style="thin">
        <color rgb="FF000000"/>
      </right>
      <top style="thin">
        <color rgb="FFB2B2B2"/>
      </top>
      <bottom style="thin">
        <color rgb="FFB2B2B2"/>
      </bottom>
      <diagonal/>
    </border>
    <border>
      <left style="thin">
        <color rgb="FFC0C0C0"/>
      </left>
      <right style="hair">
        <color rgb="FF000000"/>
      </right>
      <top style="thin">
        <color rgb="FFC0C0C0"/>
      </top>
      <bottom/>
      <diagonal/>
    </border>
    <border>
      <left/>
      <right style="thin">
        <color rgb="FF000000"/>
      </right>
      <top style="thin">
        <color rgb="FFC0C0C0"/>
      </top>
      <bottom/>
      <diagonal/>
    </border>
    <border>
      <left/>
      <right style="double">
        <color rgb="FF00000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000000"/>
      </bottom>
      <diagonal/>
    </border>
    <border>
      <left style="thin">
        <color rgb="FFC0C0C0"/>
      </left>
      <right style="thin">
        <color rgb="FFC0C0C0"/>
      </right>
      <top style="thin">
        <color rgb="FFB2B2B2"/>
      </top>
      <bottom style="thin">
        <color rgb="FF000000"/>
      </bottom>
      <diagonal/>
    </border>
    <border>
      <left style="thin">
        <color rgb="FFC0C0C0"/>
      </left>
      <right style="thin">
        <color rgb="FF000000"/>
      </right>
      <top style="thin">
        <color rgb="FFB2B2B2"/>
      </top>
      <bottom style="thin">
        <color rgb="FF000000"/>
      </bottom>
      <diagonal/>
    </border>
    <border>
      <left style="hair">
        <color rgb="FF000000"/>
      </left>
      <right style="thin">
        <color rgb="FFB2B2B2"/>
      </right>
      <top style="thin">
        <color rgb="FFB2B2B2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000000"/>
      </bottom>
      <diagonal/>
    </border>
    <border>
      <left style="thin">
        <color rgb="FFC0C0C0"/>
      </left>
      <right style="hair">
        <color rgb="FF000000"/>
      </right>
      <top style="thin">
        <color rgb="FFC0C0C0"/>
      </top>
      <bottom style="thin">
        <color rgb="FF000000"/>
      </bottom>
      <diagonal/>
    </border>
    <border>
      <left/>
      <right style="double">
        <color rgb="FF000000"/>
      </right>
      <top style="thin">
        <color rgb="FFC0C0C0"/>
      </top>
      <bottom style="thin">
        <color rgb="FF000000"/>
      </bottom>
      <diagonal/>
    </border>
    <border>
      <left/>
      <right style="hair">
        <color rgb="FFFFFFFF"/>
      </right>
      <top style="hair">
        <color rgb="FFFFFFFF"/>
      </top>
      <bottom style="hair">
        <color rgb="FFFFFFFF"/>
      </bottom>
      <diagonal/>
    </border>
    <border>
      <left style="hair">
        <color rgb="FFFFFFFF"/>
      </left>
      <right style="hair">
        <color rgb="FFFFFFFF"/>
      </right>
      <top style="hair">
        <color rgb="FFFFFFFF"/>
      </top>
      <bottom/>
      <diagonal/>
    </border>
    <border>
      <left/>
      <right style="hair">
        <color rgb="FFFFFFFF"/>
      </right>
      <top style="hair">
        <color rgb="FFFFFFFF"/>
      </top>
      <bottom/>
      <diagonal/>
    </border>
    <border>
      <left style="hair">
        <color rgb="FFFFFFFF"/>
      </left>
      <right style="hair">
        <color rgb="FFFFFFFF"/>
      </right>
      <top style="hair">
        <color rgb="FFFFFFFF"/>
      </top>
      <bottom style="hair">
        <color rgb="FFFFFFFF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 style="hair">
        <color rgb="FFFFFFFF"/>
      </left>
      <right style="hair">
        <color rgb="FFFFFFFF"/>
      </right>
      <top/>
      <bottom/>
      <diagonal/>
    </border>
    <border>
      <left style="hair">
        <color rgb="FFFFFFFF"/>
      </left>
      <right/>
      <top style="thin">
        <color rgb="FF000000"/>
      </top>
      <bottom style="thin">
        <color rgb="FF000000"/>
      </bottom>
      <diagonal/>
    </border>
    <border>
      <left/>
      <right style="hair">
        <color rgb="FFFFFFFF"/>
      </right>
      <top style="thin">
        <color rgb="FF000000"/>
      </top>
      <bottom style="thin">
        <color rgb="FF000000"/>
      </bottom>
      <diagonal/>
    </border>
    <border>
      <left/>
      <right style="hair">
        <color rgb="FFFFFFFF"/>
      </right>
      <top style="hair">
        <color rgb="FFFFFFFF"/>
      </top>
      <bottom style="thin">
        <color rgb="FF000000"/>
      </bottom>
      <diagonal/>
    </border>
    <border>
      <left style="hair">
        <color rgb="FFFFFFFF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000000"/>
      </bottom>
      <diagonal/>
    </border>
    <border>
      <left/>
      <right/>
      <top style="thin">
        <color rgb="FFFFFFFF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C0C0C0"/>
      </top>
      <bottom style="hair">
        <color rgb="FF000000"/>
      </bottom>
      <diagonal/>
    </border>
    <border>
      <left/>
      <right style="double">
        <color rgb="FF000000"/>
      </right>
      <top style="thin">
        <color rgb="FFC0C0C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C0C0C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C0C0C0"/>
      </top>
      <bottom/>
      <diagonal/>
    </border>
    <border>
      <left style="thin">
        <color rgb="FF000000"/>
      </left>
      <right style="thin">
        <color rgb="FF000000"/>
      </right>
      <top style="thin">
        <color rgb="FFC0C0C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0C0C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589">
    <xf numFmtId="0" fontId="0" fillId="0" borderId="0" xfId="0"/>
    <xf numFmtId="0" fontId="4" fillId="0" borderId="0" xfId="0" applyFont="1"/>
    <xf numFmtId="0" fontId="5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4" fillId="3" borderId="5" xfId="0" applyFont="1" applyFill="1" applyBorder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/>
    </xf>
    <xf numFmtId="0" fontId="5" fillId="0" borderId="1" xfId="0" applyFont="1" applyBorder="1" applyAlignment="1">
      <alignment wrapText="1"/>
    </xf>
    <xf numFmtId="0" fontId="9" fillId="4" borderId="1" xfId="0" applyFont="1" applyFill="1" applyBorder="1" applyAlignment="1">
      <alignment horizontal="center"/>
    </xf>
    <xf numFmtId="0" fontId="5" fillId="0" borderId="6" xfId="0" applyFont="1" applyBorder="1"/>
    <xf numFmtId="0" fontId="4" fillId="0" borderId="0" xfId="0" applyFont="1" applyAlignment="1">
      <alignment horizontal="left"/>
    </xf>
    <xf numFmtId="1" fontId="13" fillId="0" borderId="0" xfId="0" applyNumberFormat="1" applyFont="1"/>
    <xf numFmtId="1" fontId="4" fillId="7" borderId="2" xfId="0" applyNumberFormat="1" applyFont="1" applyFill="1" applyBorder="1" applyAlignment="1">
      <alignment horizontal="center" vertical="center" wrapText="1"/>
    </xf>
    <xf numFmtId="1" fontId="4" fillId="7" borderId="3" xfId="0" applyNumberFormat="1" applyFont="1" applyFill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1" fontId="4" fillId="0" borderId="7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 wrapText="1"/>
    </xf>
    <xf numFmtId="1" fontId="4" fillId="0" borderId="8" xfId="0" applyNumberFormat="1" applyFont="1" applyBorder="1"/>
    <xf numFmtId="1" fontId="4" fillId="3" borderId="8" xfId="0" applyNumberFormat="1" applyFont="1" applyFill="1" applyBorder="1"/>
    <xf numFmtId="1" fontId="4" fillId="9" borderId="9" xfId="0" applyNumberFormat="1" applyFont="1" applyFill="1" applyBorder="1" applyAlignment="1">
      <alignment horizontal="right"/>
    </xf>
    <xf numFmtId="1" fontId="4" fillId="9" borderId="10" xfId="0" applyNumberFormat="1" applyFont="1" applyFill="1" applyBorder="1" applyAlignment="1">
      <alignment horizontal="right"/>
    </xf>
    <xf numFmtId="1" fontId="4" fillId="9" borderId="11" xfId="0" applyNumberFormat="1" applyFont="1" applyFill="1" applyBorder="1" applyAlignment="1">
      <alignment horizontal="right"/>
    </xf>
    <xf numFmtId="1" fontId="4" fillId="4" borderId="9" xfId="0" applyNumberFormat="1" applyFont="1" applyFill="1" applyBorder="1" applyAlignment="1">
      <alignment horizontal="right"/>
    </xf>
    <xf numFmtId="1" fontId="4" fillId="4" borderId="10" xfId="0" applyNumberFormat="1" applyFont="1" applyFill="1" applyBorder="1" applyAlignment="1">
      <alignment horizontal="right"/>
    </xf>
    <xf numFmtId="1" fontId="4" fillId="0" borderId="12" xfId="0" applyNumberFormat="1" applyFont="1" applyBorder="1"/>
    <xf numFmtId="1" fontId="4" fillId="9" borderId="13" xfId="0" applyNumberFormat="1" applyFont="1" applyFill="1" applyBorder="1" applyAlignment="1">
      <alignment horizontal="right"/>
    </xf>
    <xf numFmtId="1" fontId="4" fillId="4" borderId="14" xfId="0" applyNumberFormat="1" applyFont="1" applyFill="1" applyBorder="1" applyAlignment="1">
      <alignment horizontal="right"/>
    </xf>
    <xf numFmtId="1" fontId="4" fillId="9" borderId="14" xfId="0" applyNumberFormat="1" applyFont="1" applyFill="1" applyBorder="1" applyAlignment="1">
      <alignment horizontal="right"/>
    </xf>
    <xf numFmtId="1" fontId="4" fillId="9" borderId="15" xfId="0" applyNumberFormat="1" applyFont="1" applyFill="1" applyBorder="1" applyAlignment="1">
      <alignment horizontal="right"/>
    </xf>
    <xf numFmtId="1" fontId="4" fillId="4" borderId="16" xfId="0" applyNumberFormat="1" applyFont="1" applyFill="1" applyBorder="1" applyAlignment="1">
      <alignment horizontal="right"/>
    </xf>
    <xf numFmtId="1" fontId="4" fillId="4" borderId="13" xfId="0" applyNumberFormat="1" applyFont="1" applyFill="1" applyBorder="1" applyAlignment="1">
      <alignment horizontal="right"/>
    </xf>
    <xf numFmtId="1" fontId="4" fillId="4" borderId="17" xfId="0" applyNumberFormat="1" applyFont="1" applyFill="1" applyBorder="1" applyAlignment="1">
      <alignment horizontal="right"/>
    </xf>
    <xf numFmtId="1" fontId="4" fillId="10" borderId="12" xfId="0" applyNumberFormat="1" applyFont="1" applyFill="1" applyBorder="1" applyAlignment="1">
      <alignment horizontal="right"/>
    </xf>
    <xf numFmtId="1" fontId="4" fillId="9" borderId="18" xfId="0" applyNumberFormat="1" applyFont="1" applyFill="1" applyBorder="1" applyAlignment="1">
      <alignment horizontal="right"/>
    </xf>
    <xf numFmtId="1" fontId="4" fillId="9" borderId="17" xfId="0" applyNumberFormat="1" applyFont="1" applyFill="1" applyBorder="1" applyAlignment="1">
      <alignment horizontal="right"/>
    </xf>
    <xf numFmtId="1" fontId="4" fillId="10" borderId="14" xfId="0" applyNumberFormat="1" applyFont="1" applyFill="1" applyBorder="1" applyAlignment="1">
      <alignment horizontal="right"/>
    </xf>
    <xf numFmtId="1" fontId="4" fillId="10" borderId="10" xfId="0" applyNumberFormat="1" applyFont="1" applyFill="1" applyBorder="1" applyAlignment="1">
      <alignment horizontal="right"/>
    </xf>
    <xf numFmtId="1" fontId="4" fillId="0" borderId="0" xfId="0" applyNumberFormat="1" applyFont="1" applyAlignment="1">
      <alignment vertical="center" wrapText="1"/>
    </xf>
    <xf numFmtId="1" fontId="4" fillId="4" borderId="19" xfId="0" applyNumberFormat="1" applyFont="1" applyFill="1" applyBorder="1" applyAlignment="1">
      <alignment horizontal="right"/>
    </xf>
    <xf numFmtId="1" fontId="4" fillId="4" borderId="20" xfId="0" applyNumberFormat="1" applyFont="1" applyFill="1" applyBorder="1" applyAlignment="1">
      <alignment horizontal="right"/>
    </xf>
    <xf numFmtId="1" fontId="4" fillId="9" borderId="16" xfId="0" applyNumberFormat="1" applyFont="1" applyFill="1" applyBorder="1" applyAlignment="1">
      <alignment horizontal="right"/>
    </xf>
    <xf numFmtId="1" fontId="4" fillId="10" borderId="13" xfId="0" applyNumberFormat="1" applyFont="1" applyFill="1" applyBorder="1" applyAlignment="1">
      <alignment horizontal="right"/>
    </xf>
    <xf numFmtId="1" fontId="4" fillId="4" borderId="11" xfId="0" applyNumberFormat="1" applyFont="1" applyFill="1" applyBorder="1" applyAlignment="1">
      <alignment horizontal="right"/>
    </xf>
    <xf numFmtId="1" fontId="4" fillId="10" borderId="9" xfId="0" applyNumberFormat="1" applyFont="1" applyFill="1" applyBorder="1" applyAlignment="1">
      <alignment horizontal="right"/>
    </xf>
    <xf numFmtId="1" fontId="4" fillId="4" borderId="15" xfId="0" applyNumberFormat="1" applyFont="1" applyFill="1" applyBorder="1" applyAlignment="1">
      <alignment horizontal="right"/>
    </xf>
    <xf numFmtId="1" fontId="4" fillId="4" borderId="12" xfId="0" applyNumberFormat="1" applyFont="1" applyFill="1" applyBorder="1" applyAlignment="1">
      <alignment horizontal="right"/>
    </xf>
    <xf numFmtId="1" fontId="4" fillId="0" borderId="6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1" fontId="4" fillId="3" borderId="4" xfId="0" applyNumberFormat="1" applyFont="1" applyFill="1" applyBorder="1" applyAlignment="1">
      <alignment horizontal="center" vertical="center" wrapText="1"/>
    </xf>
    <xf numFmtId="1" fontId="4" fillId="4" borderId="22" xfId="0" applyNumberFormat="1" applyFont="1" applyFill="1" applyBorder="1" applyAlignment="1">
      <alignment horizontal="right"/>
    </xf>
    <xf numFmtId="1" fontId="4" fillId="4" borderId="23" xfId="0" applyNumberFormat="1" applyFont="1" applyFill="1" applyBorder="1" applyAlignment="1">
      <alignment horizontal="right"/>
    </xf>
    <xf numFmtId="1" fontId="14" fillId="0" borderId="0" xfId="0" applyNumberFormat="1" applyFont="1"/>
    <xf numFmtId="0" fontId="14" fillId="0" borderId="0" xfId="0" applyFont="1" applyAlignment="1">
      <alignment vertical="center"/>
    </xf>
    <xf numFmtId="1" fontId="4" fillId="0" borderId="24" xfId="0" applyNumberFormat="1" applyFont="1" applyBorder="1"/>
    <xf numFmtId="1" fontId="4" fillId="4" borderId="25" xfId="0" applyNumberFormat="1" applyFont="1" applyFill="1" applyBorder="1" applyAlignment="1">
      <alignment horizontal="right"/>
    </xf>
    <xf numFmtId="1" fontId="4" fillId="4" borderId="26" xfId="0" applyNumberFormat="1" applyFont="1" applyFill="1" applyBorder="1" applyAlignment="1">
      <alignment horizontal="right"/>
    </xf>
    <xf numFmtId="1" fontId="4" fillId="4" borderId="27" xfId="0" applyNumberFormat="1" applyFont="1" applyFill="1" applyBorder="1" applyAlignment="1">
      <alignment horizontal="right"/>
    </xf>
    <xf numFmtId="1" fontId="4" fillId="9" borderId="26" xfId="0" applyNumberFormat="1" applyFont="1" applyFill="1" applyBorder="1" applyAlignment="1">
      <alignment horizontal="right"/>
    </xf>
    <xf numFmtId="1" fontId="4" fillId="0" borderId="6" xfId="0" applyNumberFormat="1" applyFont="1" applyBorder="1"/>
    <xf numFmtId="1" fontId="4" fillId="4" borderId="28" xfId="0" applyNumberFormat="1" applyFont="1" applyFill="1" applyBorder="1" applyAlignment="1">
      <alignment horizontal="right"/>
    </xf>
    <xf numFmtId="1" fontId="4" fillId="4" borderId="29" xfId="0" applyNumberFormat="1" applyFont="1" applyFill="1" applyBorder="1" applyAlignment="1">
      <alignment horizontal="right"/>
    </xf>
    <xf numFmtId="1" fontId="4" fillId="10" borderId="16" xfId="0" applyNumberFormat="1" applyFont="1" applyFill="1" applyBorder="1" applyAlignment="1">
      <alignment horizontal="right"/>
    </xf>
    <xf numFmtId="1" fontId="13" fillId="7" borderId="31" xfId="0" applyNumberFormat="1" applyFont="1" applyFill="1" applyBorder="1"/>
    <xf numFmtId="1" fontId="4" fillId="0" borderId="4" xfId="0" applyNumberFormat="1" applyFont="1" applyBorder="1" applyAlignment="1">
      <alignment horizontal="center" vertical="center" wrapText="1"/>
    </xf>
    <xf numFmtId="1" fontId="4" fillId="3" borderId="33" xfId="0" applyNumberFormat="1" applyFont="1" applyFill="1" applyBorder="1" applyAlignment="1">
      <alignment horizontal="right"/>
    </xf>
    <xf numFmtId="1" fontId="4" fillId="3" borderId="34" xfId="0" applyNumberFormat="1" applyFont="1" applyFill="1" applyBorder="1" applyAlignment="1">
      <alignment horizontal="right"/>
    </xf>
    <xf numFmtId="1" fontId="4" fillId="3" borderId="35" xfId="0" applyNumberFormat="1" applyFont="1" applyFill="1" applyBorder="1" applyAlignment="1">
      <alignment horizontal="right"/>
    </xf>
    <xf numFmtId="1" fontId="4" fillId="9" borderId="36" xfId="0" applyNumberFormat="1" applyFont="1" applyFill="1" applyBorder="1" applyAlignment="1">
      <alignment horizontal="right"/>
    </xf>
    <xf numFmtId="1" fontId="4" fillId="4" borderId="36" xfId="0" applyNumberFormat="1" applyFont="1" applyFill="1" applyBorder="1" applyAlignment="1">
      <alignment horizontal="right"/>
    </xf>
    <xf numFmtId="1" fontId="4" fillId="4" borderId="37" xfId="0" applyNumberFormat="1" applyFont="1" applyFill="1" applyBorder="1" applyAlignment="1">
      <alignment horizontal="right"/>
    </xf>
    <xf numFmtId="1" fontId="4" fillId="3" borderId="22" xfId="0" applyNumberFormat="1" applyFont="1" applyFill="1" applyBorder="1" applyAlignment="1">
      <alignment horizontal="right"/>
    </xf>
    <xf numFmtId="1" fontId="4" fillId="3" borderId="38" xfId="0" applyNumberFormat="1" applyFont="1" applyFill="1" applyBorder="1" applyAlignment="1">
      <alignment horizontal="right"/>
    </xf>
    <xf numFmtId="1" fontId="4" fillId="3" borderId="39" xfId="0" applyNumberFormat="1" applyFont="1" applyFill="1" applyBorder="1" applyAlignment="1">
      <alignment horizontal="right"/>
    </xf>
    <xf numFmtId="1" fontId="4" fillId="9" borderId="25" xfId="0" applyNumberFormat="1" applyFont="1" applyFill="1" applyBorder="1" applyAlignment="1">
      <alignment horizontal="right"/>
    </xf>
    <xf numFmtId="1" fontId="4" fillId="9" borderId="40" xfId="0" applyNumberFormat="1" applyFont="1" applyFill="1" applyBorder="1" applyAlignment="1">
      <alignment horizontal="right"/>
    </xf>
    <xf numFmtId="1" fontId="4" fillId="4" borderId="40" xfId="0" applyNumberFormat="1" applyFont="1" applyFill="1" applyBorder="1" applyAlignment="1">
      <alignment horizontal="right"/>
    </xf>
    <xf numFmtId="1" fontId="4" fillId="4" borderId="41" xfId="0" applyNumberFormat="1" applyFont="1" applyFill="1" applyBorder="1" applyAlignment="1">
      <alignment horizontal="right"/>
    </xf>
    <xf numFmtId="1" fontId="4" fillId="3" borderId="28" xfId="0" applyNumberFormat="1" applyFont="1" applyFill="1" applyBorder="1" applyAlignment="1">
      <alignment horizontal="right"/>
    </xf>
    <xf numFmtId="1" fontId="4" fillId="3" borderId="42" xfId="0" applyNumberFormat="1" applyFont="1" applyFill="1" applyBorder="1" applyAlignment="1">
      <alignment horizontal="right"/>
    </xf>
    <xf numFmtId="1" fontId="4" fillId="3" borderId="43" xfId="0" applyNumberFormat="1" applyFont="1" applyFill="1" applyBorder="1" applyAlignment="1">
      <alignment horizontal="right"/>
    </xf>
    <xf numFmtId="1" fontId="4" fillId="4" borderId="44" xfId="0" applyNumberFormat="1" applyFont="1" applyFill="1" applyBorder="1" applyAlignment="1">
      <alignment horizontal="right"/>
    </xf>
    <xf numFmtId="1" fontId="4" fillId="3" borderId="45" xfId="0" applyNumberFormat="1" applyFont="1" applyFill="1" applyBorder="1" applyAlignment="1">
      <alignment horizontal="right"/>
    </xf>
    <xf numFmtId="1" fontId="4" fillId="9" borderId="45" xfId="0" applyNumberFormat="1" applyFont="1" applyFill="1" applyBorder="1" applyAlignment="1">
      <alignment horizontal="right"/>
    </xf>
    <xf numFmtId="1" fontId="4" fillId="4" borderId="45" xfId="0" applyNumberFormat="1" applyFont="1" applyFill="1" applyBorder="1" applyAlignment="1">
      <alignment horizontal="right"/>
    </xf>
    <xf numFmtId="1" fontId="4" fillId="4" borderId="46" xfId="0" applyNumberFormat="1" applyFont="1" applyFill="1" applyBorder="1" applyAlignment="1">
      <alignment horizontal="right"/>
    </xf>
    <xf numFmtId="1" fontId="4" fillId="0" borderId="12" xfId="0" applyNumberFormat="1" applyFont="1" applyBorder="1" applyAlignment="1">
      <alignment horizontal="left" wrapText="1"/>
    </xf>
    <xf numFmtId="1" fontId="4" fillId="9" borderId="44" xfId="0" applyNumberFormat="1" applyFont="1" applyFill="1" applyBorder="1" applyAlignment="1">
      <alignment horizontal="right"/>
    </xf>
    <xf numFmtId="1" fontId="4" fillId="3" borderId="47" xfId="0" applyNumberFormat="1" applyFont="1" applyFill="1" applyBorder="1" applyAlignment="1">
      <alignment horizontal="right"/>
    </xf>
    <xf numFmtId="1" fontId="4" fillId="3" borderId="48" xfId="0" applyNumberFormat="1" applyFont="1" applyFill="1" applyBorder="1" applyAlignment="1">
      <alignment horizontal="right"/>
    </xf>
    <xf numFmtId="1" fontId="4" fillId="3" borderId="49" xfId="0" applyNumberFormat="1" applyFont="1" applyFill="1" applyBorder="1" applyAlignment="1">
      <alignment horizontal="right"/>
    </xf>
    <xf numFmtId="1" fontId="4" fillId="3" borderId="44" xfId="0" applyNumberFormat="1" applyFont="1" applyFill="1" applyBorder="1" applyAlignment="1">
      <alignment horizontal="right"/>
    </xf>
    <xf numFmtId="1" fontId="4" fillId="9" borderId="50" xfId="0" applyNumberFormat="1" applyFont="1" applyFill="1" applyBorder="1" applyAlignment="1">
      <alignment horizontal="right"/>
    </xf>
    <xf numFmtId="1" fontId="4" fillId="9" borderId="27" xfId="0" applyNumberFormat="1" applyFont="1" applyFill="1" applyBorder="1" applyAlignment="1">
      <alignment horizontal="right"/>
    </xf>
    <xf numFmtId="1" fontId="4" fillId="4" borderId="52" xfId="0" applyNumberFormat="1" applyFont="1" applyFill="1" applyBorder="1" applyAlignment="1">
      <alignment horizontal="right"/>
    </xf>
    <xf numFmtId="1" fontId="4" fillId="4" borderId="24" xfId="0" applyNumberFormat="1" applyFont="1" applyFill="1" applyBorder="1" applyAlignment="1">
      <alignment horizontal="right"/>
    </xf>
    <xf numFmtId="1" fontId="4" fillId="0" borderId="53" xfId="0" applyNumberFormat="1" applyFont="1" applyBorder="1" applyAlignment="1">
      <alignment horizontal="left" vertical="center" wrapText="1"/>
    </xf>
    <xf numFmtId="1" fontId="4" fillId="0" borderId="54" xfId="0" applyNumberFormat="1" applyFont="1" applyBorder="1"/>
    <xf numFmtId="1" fontId="4" fillId="0" borderId="55" xfId="0" applyNumberFormat="1" applyFont="1" applyBorder="1"/>
    <xf numFmtId="1" fontId="4" fillId="0" borderId="1" xfId="0" applyNumberFormat="1" applyFont="1" applyBorder="1"/>
    <xf numFmtId="1" fontId="4" fillId="0" borderId="7" xfId="0" applyNumberFormat="1" applyFont="1" applyBorder="1"/>
    <xf numFmtId="1" fontId="4" fillId="0" borderId="56" xfId="0" applyNumberFormat="1" applyFont="1" applyBorder="1"/>
    <xf numFmtId="1" fontId="4" fillId="0" borderId="57" xfId="0" applyNumberFormat="1" applyFont="1" applyBorder="1" applyAlignment="1">
      <alignment horizontal="center" vertical="center" wrapText="1"/>
    </xf>
    <xf numFmtId="1" fontId="4" fillId="3" borderId="24" xfId="0" applyNumberFormat="1" applyFont="1" applyFill="1" applyBorder="1"/>
    <xf numFmtId="0" fontId="4" fillId="0" borderId="6" xfId="0" applyFont="1" applyBorder="1"/>
    <xf numFmtId="1" fontId="4" fillId="9" borderId="58" xfId="0" applyNumberFormat="1" applyFont="1" applyFill="1" applyBorder="1" applyAlignment="1">
      <alignment horizontal="right"/>
    </xf>
    <xf numFmtId="1" fontId="4" fillId="3" borderId="25" xfId="0" applyNumberFormat="1" applyFont="1" applyFill="1" applyBorder="1" applyAlignment="1">
      <alignment horizontal="right"/>
    </xf>
    <xf numFmtId="1" fontId="4" fillId="3" borderId="26" xfId="0" applyNumberFormat="1" applyFont="1" applyFill="1" applyBorder="1" applyAlignment="1">
      <alignment horizontal="right"/>
    </xf>
    <xf numFmtId="1" fontId="4" fillId="3" borderId="40" xfId="0" applyNumberFormat="1" applyFont="1" applyFill="1" applyBorder="1" applyAlignment="1">
      <alignment horizontal="right"/>
    </xf>
    <xf numFmtId="1" fontId="4" fillId="0" borderId="6" xfId="0" applyNumberFormat="1" applyFont="1" applyBorder="1" applyAlignment="1">
      <alignment horizontal="left" vertical="center" wrapText="1"/>
    </xf>
    <xf numFmtId="1" fontId="4" fillId="3" borderId="13" xfId="0" applyNumberFormat="1" applyFont="1" applyFill="1" applyBorder="1" applyAlignment="1">
      <alignment horizontal="right"/>
    </xf>
    <xf numFmtId="1" fontId="4" fillId="3" borderId="14" xfId="0" applyNumberFormat="1" applyFont="1" applyFill="1" applyBorder="1" applyAlignment="1">
      <alignment horizontal="right"/>
    </xf>
    <xf numFmtId="1" fontId="4" fillId="4" borderId="58" xfId="0" applyNumberFormat="1" applyFont="1" applyFill="1" applyBorder="1" applyAlignment="1">
      <alignment horizontal="right"/>
    </xf>
    <xf numFmtId="1" fontId="4" fillId="0" borderId="59" xfId="0" applyNumberFormat="1" applyFont="1" applyBorder="1" applyAlignment="1">
      <alignment horizontal="right"/>
    </xf>
    <xf numFmtId="1" fontId="4" fillId="4" borderId="8" xfId="0" applyNumberFormat="1" applyFont="1" applyFill="1" applyBorder="1"/>
    <xf numFmtId="1" fontId="4" fillId="4" borderId="9" xfId="0" applyNumberFormat="1" applyFont="1" applyFill="1" applyBorder="1"/>
    <xf numFmtId="1" fontId="4" fillId="4" borderId="10" xfId="0" applyNumberFormat="1" applyFont="1" applyFill="1" applyBorder="1"/>
    <xf numFmtId="1" fontId="4" fillId="0" borderId="24" xfId="0" applyNumberFormat="1" applyFont="1" applyBorder="1" applyAlignment="1">
      <alignment horizontal="right"/>
    </xf>
    <xf numFmtId="1" fontId="4" fillId="0" borderId="12" xfId="0" applyNumberFormat="1" applyFont="1" applyBorder="1" applyAlignment="1">
      <alignment horizontal="right"/>
    </xf>
    <xf numFmtId="1" fontId="4" fillId="4" borderId="12" xfId="0" applyNumberFormat="1" applyFont="1" applyFill="1" applyBorder="1"/>
    <xf numFmtId="1" fontId="4" fillId="4" borderId="13" xfId="0" applyNumberFormat="1" applyFont="1" applyFill="1" applyBorder="1"/>
    <xf numFmtId="1" fontId="4" fillId="4" borderId="14" xfId="0" applyNumberFormat="1" applyFont="1" applyFill="1" applyBorder="1"/>
    <xf numFmtId="1" fontId="4" fillId="0" borderId="6" xfId="0" applyNumberFormat="1" applyFont="1" applyBorder="1" applyAlignment="1">
      <alignment horizontal="center"/>
    </xf>
    <xf numFmtId="1" fontId="4" fillId="0" borderId="6" xfId="0" applyNumberFormat="1" applyFont="1" applyBorder="1" applyAlignment="1">
      <alignment horizontal="right"/>
    </xf>
    <xf numFmtId="1" fontId="4" fillId="0" borderId="2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4" fillId="0" borderId="0" xfId="0" applyNumberFormat="1" applyFont="1"/>
    <xf numFmtId="1" fontId="3" fillId="0" borderId="0" xfId="0" applyNumberFormat="1" applyFont="1" applyAlignment="1">
      <alignment wrapText="1"/>
    </xf>
    <xf numFmtId="1" fontId="4" fillId="4" borderId="60" xfId="0" applyNumberFormat="1" applyFont="1" applyFill="1" applyBorder="1"/>
    <xf numFmtId="1" fontId="7" fillId="0" borderId="0" xfId="0" applyNumberFormat="1" applyFont="1"/>
    <xf numFmtId="1" fontId="7" fillId="0" borderId="0" xfId="0" applyNumberFormat="1" applyFont="1" applyAlignment="1">
      <alignment wrapText="1"/>
    </xf>
    <xf numFmtId="1" fontId="4" fillId="4" borderId="16" xfId="0" applyNumberFormat="1" applyFont="1" applyFill="1" applyBorder="1"/>
    <xf numFmtId="0" fontId="17" fillId="0" borderId="0" xfId="0" applyFont="1"/>
    <xf numFmtId="1" fontId="4" fillId="0" borderId="4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2" xfId="0" applyNumberFormat="1" applyFont="1" applyBorder="1"/>
    <xf numFmtId="1" fontId="4" fillId="0" borderId="4" xfId="0" applyNumberFormat="1" applyFont="1" applyBorder="1"/>
    <xf numFmtId="1" fontId="4" fillId="0" borderId="57" xfId="0" applyNumberFormat="1" applyFont="1" applyBorder="1"/>
    <xf numFmtId="1" fontId="4" fillId="0" borderId="59" xfId="0" applyNumberFormat="1" applyFont="1" applyBorder="1" applyAlignment="1">
      <alignment horizontal="left" vertical="center"/>
    </xf>
    <xf numFmtId="1" fontId="4" fillId="0" borderId="25" xfId="0" applyNumberFormat="1" applyFont="1" applyBorder="1"/>
    <xf numFmtId="1" fontId="4" fillId="0" borderId="61" xfId="0" applyNumberFormat="1" applyFont="1" applyBorder="1"/>
    <xf numFmtId="1" fontId="4" fillId="0" borderId="51" xfId="0" applyNumberFormat="1" applyFont="1" applyBorder="1"/>
    <xf numFmtId="1" fontId="4" fillId="4" borderId="18" xfId="0" applyNumberFormat="1" applyFont="1" applyFill="1" applyBorder="1" applyAlignment="1">
      <alignment horizontal="right"/>
    </xf>
    <xf numFmtId="1" fontId="4" fillId="0" borderId="24" xfId="0" applyNumberFormat="1" applyFont="1" applyBorder="1" applyAlignment="1">
      <alignment horizontal="left" vertical="center"/>
    </xf>
    <xf numFmtId="1" fontId="4" fillId="0" borderId="62" xfId="0" applyNumberFormat="1" applyFont="1" applyBorder="1"/>
    <xf numFmtId="1" fontId="4" fillId="3" borderId="12" xfId="0" applyNumberFormat="1" applyFont="1" applyFill="1" applyBorder="1" applyAlignment="1">
      <alignment horizontal="left" vertical="center"/>
    </xf>
    <xf numFmtId="1" fontId="4" fillId="0" borderId="13" xfId="0" applyNumberFormat="1" applyFont="1" applyBorder="1"/>
    <xf numFmtId="1" fontId="4" fillId="0" borderId="63" xfId="0" applyNumberFormat="1" applyFont="1" applyBorder="1"/>
    <xf numFmtId="1" fontId="4" fillId="0" borderId="12" xfId="0" applyNumberFormat="1" applyFont="1" applyBorder="1" applyAlignment="1">
      <alignment horizontal="left" vertical="center"/>
    </xf>
    <xf numFmtId="1" fontId="4" fillId="0" borderId="8" xfId="0" applyNumberFormat="1" applyFont="1" applyBorder="1" applyAlignment="1">
      <alignment horizontal="left" vertical="center"/>
    </xf>
    <xf numFmtId="1" fontId="4" fillId="0" borderId="9" xfId="0" applyNumberFormat="1" applyFont="1" applyBorder="1"/>
    <xf numFmtId="1" fontId="4" fillId="0" borderId="12" xfId="0" applyNumberFormat="1" applyFont="1" applyBorder="1" applyAlignment="1">
      <alignment horizontal="left" vertical="center" wrapText="1"/>
    </xf>
    <xf numFmtId="1" fontId="4" fillId="0" borderId="8" xfId="0" applyNumberFormat="1" applyFont="1" applyBorder="1" applyAlignment="1">
      <alignment horizontal="left" vertical="center" wrapText="1"/>
    </xf>
    <xf numFmtId="1" fontId="14" fillId="0" borderId="64" xfId="0" applyNumberFormat="1" applyFont="1" applyBorder="1"/>
    <xf numFmtId="1" fontId="14" fillId="0" borderId="65" xfId="0" applyNumberFormat="1" applyFont="1" applyBorder="1"/>
    <xf numFmtId="1" fontId="4" fillId="0" borderId="2" xfId="0" applyNumberFormat="1" applyFont="1" applyBorder="1" applyAlignment="1">
      <alignment horizontal="right"/>
    </xf>
    <xf numFmtId="1" fontId="4" fillId="4" borderId="2" xfId="0" applyNumberFormat="1" applyFont="1" applyFill="1" applyBorder="1" applyAlignment="1">
      <alignment horizontal="right"/>
    </xf>
    <xf numFmtId="1" fontId="4" fillId="4" borderId="66" xfId="0" applyNumberFormat="1" applyFont="1" applyFill="1" applyBorder="1" applyAlignment="1">
      <alignment horizontal="right"/>
    </xf>
    <xf numFmtId="1" fontId="4" fillId="0" borderId="9" xfId="0" applyNumberFormat="1" applyFont="1" applyBorder="1" applyAlignment="1">
      <alignment horizontal="right" wrapText="1"/>
    </xf>
    <xf numFmtId="1" fontId="4" fillId="0" borderId="10" xfId="0" applyNumberFormat="1" applyFont="1" applyBorder="1" applyAlignment="1">
      <alignment horizontal="right"/>
    </xf>
    <xf numFmtId="1" fontId="4" fillId="0" borderId="51" xfId="0" applyNumberFormat="1" applyFont="1" applyBorder="1" applyAlignment="1">
      <alignment horizontal="right"/>
    </xf>
    <xf numFmtId="1" fontId="4" fillId="0" borderId="13" xfId="0" applyNumberFormat="1" applyFont="1" applyBorder="1" applyAlignment="1">
      <alignment horizontal="right" wrapText="1"/>
    </xf>
    <xf numFmtId="1" fontId="4" fillId="0" borderId="55" xfId="0" applyNumberFormat="1" applyFont="1" applyBorder="1" applyAlignment="1">
      <alignment horizontal="right"/>
    </xf>
    <xf numFmtId="1" fontId="4" fillId="4" borderId="42" xfId="0" applyNumberFormat="1" applyFont="1" applyFill="1" applyBorder="1" applyAlignment="1">
      <alignment horizontal="right"/>
    </xf>
    <xf numFmtId="1" fontId="4" fillId="4" borderId="4" xfId="0" applyNumberFormat="1" applyFont="1" applyFill="1" applyBorder="1" applyAlignment="1">
      <alignment horizontal="right"/>
    </xf>
    <xf numFmtId="1" fontId="4" fillId="4" borderId="57" xfId="0" applyNumberFormat="1" applyFont="1" applyFill="1" applyBorder="1" applyAlignment="1">
      <alignment horizontal="right"/>
    </xf>
    <xf numFmtId="1" fontId="17" fillId="0" borderId="0" xfId="0" applyNumberFormat="1" applyFont="1"/>
    <xf numFmtId="0" fontId="17" fillId="0" borderId="0" xfId="0" applyFont="1" applyAlignment="1">
      <alignment vertical="center"/>
    </xf>
    <xf numFmtId="1" fontId="4" fillId="0" borderId="10" xfId="0" applyNumberFormat="1" applyFont="1" applyBorder="1" applyAlignment="1">
      <alignment horizontal="right" wrapText="1"/>
    </xf>
    <xf numFmtId="1" fontId="4" fillId="0" borderId="24" xfId="0" applyNumberFormat="1" applyFont="1" applyBorder="1" applyAlignment="1">
      <alignment horizontal="left" vertical="center" wrapText="1"/>
    </xf>
    <xf numFmtId="1" fontId="4" fillId="0" borderId="67" xfId="0" applyNumberFormat="1" applyFont="1" applyBorder="1" applyAlignment="1">
      <alignment horizontal="right" wrapText="1"/>
    </xf>
    <xf numFmtId="1" fontId="4" fillId="0" borderId="68" xfId="0" applyNumberFormat="1" applyFont="1" applyBorder="1" applyAlignment="1">
      <alignment horizontal="right" wrapText="1"/>
    </xf>
    <xf numFmtId="1" fontId="4" fillId="0" borderId="59" xfId="0" applyNumberFormat="1" applyFont="1" applyBorder="1" applyAlignment="1">
      <alignment horizontal="left" vertical="center" wrapText="1"/>
    </xf>
    <xf numFmtId="1" fontId="4" fillId="0" borderId="25" xfId="0" applyNumberFormat="1" applyFont="1" applyBorder="1" applyAlignment="1">
      <alignment horizontal="right" wrapText="1"/>
    </xf>
    <xf numFmtId="1" fontId="4" fillId="0" borderId="26" xfId="0" applyNumberFormat="1" applyFont="1" applyBorder="1" applyAlignment="1">
      <alignment horizontal="right" wrapText="1"/>
    </xf>
    <xf numFmtId="1" fontId="4" fillId="0" borderId="54" xfId="0" applyNumberFormat="1" applyFont="1" applyBorder="1" applyAlignment="1">
      <alignment horizontal="right"/>
    </xf>
    <xf numFmtId="1" fontId="4" fillId="0" borderId="14" xfId="0" applyNumberFormat="1" applyFont="1" applyBorder="1" applyAlignment="1">
      <alignment horizontal="right" wrapText="1"/>
    </xf>
    <xf numFmtId="1" fontId="4" fillId="4" borderId="50" xfId="0" applyNumberFormat="1" applyFont="1" applyFill="1" applyBorder="1" applyAlignment="1">
      <alignment horizontal="right"/>
    </xf>
    <xf numFmtId="1" fontId="4" fillId="4" borderId="69" xfId="0" applyNumberFormat="1" applyFont="1" applyFill="1" applyBorder="1" applyAlignment="1">
      <alignment horizontal="right"/>
    </xf>
    <xf numFmtId="1" fontId="4" fillId="4" borderId="70" xfId="0" applyNumberFormat="1" applyFont="1" applyFill="1" applyBorder="1" applyAlignment="1">
      <alignment horizontal="right"/>
    </xf>
    <xf numFmtId="0" fontId="4" fillId="0" borderId="24" xfId="0" applyFont="1" applyBorder="1"/>
    <xf numFmtId="1" fontId="4" fillId="0" borderId="71" xfId="0" applyNumberFormat="1" applyFont="1" applyBorder="1" applyAlignment="1">
      <alignment horizontal="right" wrapText="1"/>
    </xf>
    <xf numFmtId="0" fontId="4" fillId="0" borderId="12" xfId="0" applyFont="1" applyBorder="1"/>
    <xf numFmtId="1" fontId="4" fillId="0" borderId="72" xfId="0" applyNumberFormat="1" applyFont="1" applyBorder="1" applyAlignment="1">
      <alignment horizontal="right" wrapText="1"/>
    </xf>
    <xf numFmtId="1" fontId="4" fillId="0" borderId="73" xfId="0" applyNumberFormat="1" applyFont="1" applyBorder="1" applyAlignment="1">
      <alignment horizontal="right" wrapText="1"/>
    </xf>
    <xf numFmtId="1" fontId="4" fillId="0" borderId="8" xfId="0" applyNumberFormat="1" applyFont="1" applyBorder="1" applyAlignment="1">
      <alignment vertical="center" wrapText="1"/>
    </xf>
    <xf numFmtId="1" fontId="4" fillId="0" borderId="61" xfId="0" applyNumberFormat="1" applyFont="1" applyBorder="1" applyAlignment="1">
      <alignment vertical="center" wrapText="1"/>
    </xf>
    <xf numFmtId="1" fontId="4" fillId="0" borderId="53" xfId="0" applyNumberFormat="1" applyFont="1" applyBorder="1" applyAlignment="1">
      <alignment vertical="center" wrapText="1"/>
    </xf>
    <xf numFmtId="1" fontId="4" fillId="0" borderId="59" xfId="0" applyNumberFormat="1" applyFont="1" applyBorder="1" applyAlignment="1">
      <alignment vertical="center" wrapText="1"/>
    </xf>
    <xf numFmtId="1" fontId="4" fillId="0" borderId="74" xfId="0" applyNumberFormat="1" applyFont="1" applyBorder="1" applyAlignment="1">
      <alignment vertical="center" wrapText="1"/>
    </xf>
    <xf numFmtId="1" fontId="4" fillId="0" borderId="24" xfId="0" applyNumberFormat="1" applyFont="1" applyBorder="1" applyAlignment="1">
      <alignment vertical="center" wrapText="1"/>
    </xf>
    <xf numFmtId="1" fontId="4" fillId="0" borderId="62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vertical="center" wrapText="1"/>
    </xf>
    <xf numFmtId="1" fontId="4" fillId="0" borderId="1" xfId="0" applyNumberFormat="1" applyFont="1" applyBorder="1" applyAlignment="1">
      <alignment horizontal="right" wrapText="1"/>
    </xf>
    <xf numFmtId="1" fontId="4" fillId="0" borderId="75" xfId="0" applyNumberFormat="1" applyFont="1" applyBorder="1"/>
    <xf numFmtId="1" fontId="4" fillId="0" borderId="74" xfId="0" applyNumberFormat="1" applyFont="1" applyBorder="1" applyAlignment="1">
      <alignment horizontal="right"/>
    </xf>
    <xf numFmtId="1" fontId="4" fillId="0" borderId="24" xfId="0" applyNumberFormat="1" applyFont="1" applyBorder="1" applyAlignment="1">
      <alignment horizontal="right" wrapText="1"/>
    </xf>
    <xf numFmtId="1" fontId="4" fillId="0" borderId="62" xfId="0" applyNumberFormat="1" applyFont="1" applyBorder="1" applyAlignment="1">
      <alignment horizontal="right" wrapText="1"/>
    </xf>
    <xf numFmtId="1" fontId="4" fillId="0" borderId="76" xfId="0" applyNumberFormat="1" applyFont="1" applyBorder="1" applyAlignment="1">
      <alignment vertical="center" wrapText="1"/>
    </xf>
    <xf numFmtId="1" fontId="4" fillId="0" borderId="12" xfId="0" applyNumberFormat="1" applyFont="1" applyBorder="1" applyAlignment="1">
      <alignment horizontal="right" wrapText="1"/>
    </xf>
    <xf numFmtId="1" fontId="4" fillId="0" borderId="63" xfId="0" applyNumberFormat="1" applyFont="1" applyBorder="1" applyAlignment="1">
      <alignment horizontal="right" wrapText="1"/>
    </xf>
    <xf numFmtId="1" fontId="4" fillId="0" borderId="8" xfId="0" applyNumberFormat="1" applyFont="1" applyBorder="1" applyAlignment="1">
      <alignment horizontal="right" wrapText="1"/>
    </xf>
    <xf numFmtId="1" fontId="4" fillId="10" borderId="11" xfId="0" applyNumberFormat="1" applyFont="1" applyFill="1" applyBorder="1" applyAlignment="1">
      <alignment horizontal="right"/>
    </xf>
    <xf numFmtId="1" fontId="4" fillId="0" borderId="76" xfId="0" applyNumberFormat="1" applyFont="1" applyBorder="1" applyAlignment="1">
      <alignment horizontal="left" wrapText="1"/>
    </xf>
    <xf numFmtId="1" fontId="4" fillId="0" borderId="21" xfId="0" applyNumberFormat="1" applyFont="1" applyBorder="1" applyAlignment="1">
      <alignment horizontal="right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59" xfId="0" applyNumberFormat="1" applyFont="1" applyBorder="1" applyAlignment="1">
      <alignment horizontal="right" wrapText="1"/>
    </xf>
    <xf numFmtId="1" fontId="4" fillId="4" borderId="77" xfId="0" applyNumberFormat="1" applyFont="1" applyFill="1" applyBorder="1" applyAlignment="1">
      <alignment horizontal="right"/>
    </xf>
    <xf numFmtId="1" fontId="4" fillId="0" borderId="59" xfId="0" applyNumberFormat="1" applyFont="1" applyBorder="1"/>
    <xf numFmtId="1" fontId="4" fillId="4" borderId="8" xfId="0" applyNumberFormat="1" applyFont="1" applyFill="1" applyBorder="1" applyAlignment="1">
      <alignment horizontal="right"/>
    </xf>
    <xf numFmtId="1" fontId="4" fillId="0" borderId="12" xfId="0" applyNumberFormat="1" applyFont="1" applyBorder="1" applyAlignment="1">
      <alignment vertical="center" wrapText="1"/>
    </xf>
    <xf numFmtId="1" fontId="4" fillId="4" borderId="60" xfId="0" applyNumberFormat="1" applyFont="1" applyFill="1" applyBorder="1" applyAlignment="1">
      <alignment horizontal="right"/>
    </xf>
    <xf numFmtId="1" fontId="4" fillId="4" borderId="78" xfId="0" applyNumberFormat="1" applyFont="1" applyFill="1" applyBorder="1" applyAlignment="1">
      <alignment horizontal="right"/>
    </xf>
    <xf numFmtId="1" fontId="4" fillId="0" borderId="0" xfId="0" applyNumberFormat="1" applyFont="1" applyAlignment="1">
      <alignment wrapText="1"/>
    </xf>
    <xf numFmtId="1" fontId="4" fillId="0" borderId="67" xfId="0" applyNumberFormat="1" applyFont="1" applyBorder="1"/>
    <xf numFmtId="1" fontId="4" fillId="0" borderId="74" xfId="0" applyNumberFormat="1" applyFont="1" applyBorder="1"/>
    <xf numFmtId="1" fontId="4" fillId="0" borderId="72" xfId="0" applyNumberFormat="1" applyFont="1" applyBorder="1"/>
    <xf numFmtId="1" fontId="4" fillId="0" borderId="79" xfId="0" applyNumberFormat="1" applyFont="1" applyBorder="1"/>
    <xf numFmtId="1" fontId="4" fillId="0" borderId="80" xfId="0" applyNumberFormat="1" applyFont="1" applyBorder="1" applyAlignment="1">
      <alignment horizontal="center" vertical="center" wrapText="1"/>
    </xf>
    <xf numFmtId="1" fontId="4" fillId="0" borderId="81" xfId="0" applyNumberFormat="1" applyFont="1" applyBorder="1" applyAlignment="1">
      <alignment horizontal="center" vertical="center" wrapText="1"/>
    </xf>
    <xf numFmtId="1" fontId="4" fillId="0" borderId="82" xfId="0" applyNumberFormat="1" applyFont="1" applyBorder="1" applyAlignment="1">
      <alignment horizontal="center" vertical="center" wrapText="1"/>
    </xf>
    <xf numFmtId="1" fontId="4" fillId="0" borderId="8" xfId="0" applyNumberFormat="1" applyFont="1" applyBorder="1" applyAlignment="1">
      <alignment horizontal="right"/>
    </xf>
    <xf numFmtId="1" fontId="4" fillId="0" borderId="61" xfId="0" applyNumberFormat="1" applyFont="1" applyBorder="1" applyAlignment="1">
      <alignment horizontal="right"/>
    </xf>
    <xf numFmtId="1" fontId="4" fillId="10" borderId="83" xfId="0" applyNumberFormat="1" applyFont="1" applyFill="1" applyBorder="1" applyAlignment="1">
      <alignment horizontal="right"/>
    </xf>
    <xf numFmtId="1" fontId="4" fillId="0" borderId="53" xfId="0" applyNumberFormat="1" applyFont="1" applyBorder="1" applyAlignment="1">
      <alignment horizontal="left" vertical="center"/>
    </xf>
    <xf numFmtId="1" fontId="4" fillId="0" borderId="62" xfId="0" applyNumberFormat="1" applyFont="1" applyBorder="1" applyAlignment="1">
      <alignment horizontal="right"/>
    </xf>
    <xf numFmtId="1" fontId="4" fillId="10" borderId="25" xfId="0" applyNumberFormat="1" applyFont="1" applyFill="1" applyBorder="1" applyAlignment="1">
      <alignment horizontal="right"/>
    </xf>
    <xf numFmtId="1" fontId="4" fillId="10" borderId="40" xfId="0" applyNumberFormat="1" applyFont="1" applyFill="1" applyBorder="1" applyAlignment="1">
      <alignment horizontal="right"/>
    </xf>
    <xf numFmtId="1" fontId="4" fillId="10" borderId="41" xfId="0" applyNumberFormat="1" applyFont="1" applyFill="1" applyBorder="1" applyAlignment="1">
      <alignment horizontal="right"/>
    </xf>
    <xf numFmtId="0" fontId="19" fillId="0" borderId="0" xfId="0" applyFont="1"/>
    <xf numFmtId="1" fontId="4" fillId="10" borderId="77" xfId="0" applyNumberFormat="1" applyFont="1" applyFill="1" applyBorder="1" applyAlignment="1">
      <alignment horizontal="right"/>
    </xf>
    <xf numFmtId="1" fontId="4" fillId="4" borderId="83" xfId="0" applyNumberFormat="1" applyFont="1" applyFill="1" applyBorder="1" applyAlignment="1">
      <alignment horizontal="right"/>
    </xf>
    <xf numFmtId="1" fontId="4" fillId="0" borderId="25" xfId="0" applyNumberFormat="1" applyFont="1" applyBorder="1" applyAlignment="1">
      <alignment vertical="center" wrapText="1"/>
    </xf>
    <xf numFmtId="1" fontId="4" fillId="0" borderId="79" xfId="0" applyNumberFormat="1" applyFont="1" applyBorder="1" applyAlignment="1">
      <alignment horizontal="right" wrapText="1"/>
    </xf>
    <xf numFmtId="1" fontId="4" fillId="0" borderId="13" xfId="0" applyNumberFormat="1" applyFont="1" applyBorder="1" applyAlignment="1">
      <alignment vertical="center" wrapText="1"/>
    </xf>
    <xf numFmtId="1" fontId="4" fillId="0" borderId="55" xfId="0" applyNumberFormat="1" applyFont="1" applyBorder="1" applyAlignment="1">
      <alignment horizontal="right" wrapText="1"/>
    </xf>
    <xf numFmtId="1" fontId="7" fillId="0" borderId="84" xfId="0" applyNumberFormat="1" applyFont="1" applyBorder="1" applyAlignment="1">
      <alignment wrapText="1"/>
    </xf>
    <xf numFmtId="1" fontId="4" fillId="0" borderId="84" xfId="0" applyNumberFormat="1" applyFont="1" applyBorder="1" applyAlignment="1">
      <alignment wrapText="1"/>
    </xf>
    <xf numFmtId="1" fontId="4" fillId="7" borderId="85" xfId="0" applyNumberFormat="1" applyFont="1" applyFill="1" applyBorder="1" applyAlignment="1">
      <alignment horizontal="center" vertical="center" wrapText="1"/>
    </xf>
    <xf numFmtId="1" fontId="4" fillId="0" borderId="36" xfId="0" applyNumberFormat="1" applyFont="1" applyBorder="1"/>
    <xf numFmtId="1" fontId="4" fillId="0" borderId="86" xfId="0" applyNumberFormat="1" applyFont="1" applyBorder="1"/>
    <xf numFmtId="1" fontId="4" fillId="0" borderId="40" xfId="0" applyNumberFormat="1" applyFont="1" applyBorder="1"/>
    <xf numFmtId="1" fontId="4" fillId="0" borderId="44" xfId="0" applyNumberFormat="1" applyFont="1" applyBorder="1"/>
    <xf numFmtId="1" fontId="4" fillId="0" borderId="87" xfId="0" applyNumberFormat="1" applyFont="1" applyBorder="1"/>
    <xf numFmtId="1" fontId="4" fillId="0" borderId="1" xfId="0" applyNumberFormat="1" applyFont="1" applyBorder="1" applyAlignment="1">
      <alignment vertical="center"/>
    </xf>
    <xf numFmtId="1" fontId="4" fillId="0" borderId="4" xfId="0" applyNumberFormat="1" applyFont="1" applyBorder="1" applyAlignment="1">
      <alignment vertical="center"/>
    </xf>
    <xf numFmtId="1" fontId="4" fillId="0" borderId="2" xfId="0" applyNumberFormat="1" applyFont="1" applyBorder="1" applyAlignment="1">
      <alignment vertical="center"/>
    </xf>
    <xf numFmtId="1" fontId="4" fillId="7" borderId="2" xfId="0" applyNumberFormat="1" applyFont="1" applyFill="1" applyBorder="1" applyAlignment="1">
      <alignment vertical="center"/>
    </xf>
    <xf numFmtId="1" fontId="4" fillId="7" borderId="85" xfId="0" applyNumberFormat="1" applyFont="1" applyFill="1" applyBorder="1" applyAlignment="1">
      <alignment vertical="center"/>
    </xf>
    <xf numFmtId="1" fontId="4" fillId="7" borderId="88" xfId="0" applyNumberFormat="1" applyFont="1" applyFill="1" applyBorder="1" applyAlignment="1">
      <alignment vertical="center"/>
    </xf>
    <xf numFmtId="1" fontId="4" fillId="7" borderId="66" xfId="0" applyNumberFormat="1" applyFont="1" applyFill="1" applyBorder="1" applyAlignment="1">
      <alignment vertical="center"/>
    </xf>
    <xf numFmtId="1" fontId="4" fillId="10" borderId="18" xfId="0" applyNumberFormat="1" applyFont="1" applyFill="1" applyBorder="1" applyAlignment="1">
      <alignment horizontal="right"/>
    </xf>
    <xf numFmtId="1" fontId="4" fillId="10" borderId="24" xfId="0" applyNumberFormat="1" applyFont="1" applyFill="1" applyBorder="1" applyAlignment="1">
      <alignment horizontal="left" vertical="center" wrapText="1"/>
    </xf>
    <xf numFmtId="1" fontId="4" fillId="10" borderId="12" xfId="0" applyNumberFormat="1" applyFont="1" applyFill="1" applyBorder="1" applyAlignment="1">
      <alignment horizontal="left" vertical="center" wrapText="1"/>
    </xf>
    <xf numFmtId="1" fontId="4" fillId="10" borderId="45" xfId="0" applyNumberFormat="1" applyFont="1" applyFill="1" applyBorder="1"/>
    <xf numFmtId="1" fontId="4" fillId="10" borderId="45" xfId="0" applyNumberFormat="1" applyFont="1" applyFill="1" applyBorder="1" applyAlignment="1">
      <alignment horizontal="right"/>
    </xf>
    <xf numFmtId="1" fontId="4" fillId="10" borderId="1" xfId="0" applyNumberFormat="1" applyFont="1" applyFill="1" applyBorder="1" applyAlignment="1">
      <alignment vertical="center"/>
    </xf>
    <xf numFmtId="1" fontId="4" fillId="10" borderId="88" xfId="0" applyNumberFormat="1" applyFont="1" applyFill="1" applyBorder="1" applyAlignment="1">
      <alignment vertical="center"/>
    </xf>
    <xf numFmtId="1" fontId="4" fillId="10" borderId="4" xfId="0" applyNumberFormat="1" applyFont="1" applyFill="1" applyBorder="1" applyAlignment="1">
      <alignment vertical="center"/>
    </xf>
    <xf numFmtId="1" fontId="4" fillId="10" borderId="2" xfId="0" applyNumberFormat="1" applyFont="1" applyFill="1" applyBorder="1" applyAlignment="1">
      <alignment vertical="center"/>
    </xf>
    <xf numFmtId="1" fontId="4" fillId="10" borderId="66" xfId="0" applyNumberFormat="1" applyFont="1" applyFill="1" applyBorder="1" applyAlignment="1">
      <alignment vertical="center"/>
    </xf>
    <xf numFmtId="1" fontId="4" fillId="10" borderId="85" xfId="0" applyNumberFormat="1" applyFont="1" applyFill="1" applyBorder="1" applyAlignment="1">
      <alignment vertical="center"/>
    </xf>
    <xf numFmtId="1" fontId="4" fillId="0" borderId="75" xfId="0" applyNumberFormat="1" applyFont="1" applyBorder="1" applyAlignment="1">
      <alignment horizontal="center" vertical="center" wrapText="1"/>
    </xf>
    <xf numFmtId="1" fontId="4" fillId="7" borderId="88" xfId="0" applyNumberFormat="1" applyFont="1" applyFill="1" applyBorder="1" applyAlignment="1">
      <alignment horizontal="center" vertical="center" wrapText="1"/>
    </xf>
    <xf numFmtId="1" fontId="4" fillId="0" borderId="53" xfId="0" applyNumberFormat="1" applyFont="1" applyBorder="1"/>
    <xf numFmtId="1" fontId="4" fillId="0" borderId="76" xfId="0" applyNumberFormat="1" applyFont="1" applyBorder="1" applyAlignment="1">
      <alignment horizontal="left"/>
    </xf>
    <xf numFmtId="1" fontId="4" fillId="0" borderId="12" xfId="0" applyNumberFormat="1" applyFont="1" applyBorder="1" applyAlignment="1">
      <alignment wrapText="1"/>
    </xf>
    <xf numFmtId="1" fontId="4" fillId="0" borderId="53" xfId="0" applyNumberFormat="1" applyFont="1" applyBorder="1" applyAlignment="1">
      <alignment horizontal="left"/>
    </xf>
    <xf numFmtId="1" fontId="4" fillId="0" borderId="53" xfId="0" applyNumberFormat="1" applyFont="1" applyBorder="1" applyAlignment="1">
      <alignment horizontal="left" wrapText="1"/>
    </xf>
    <xf numFmtId="1" fontId="4" fillId="0" borderId="24" xfId="0" applyNumberFormat="1" applyFont="1" applyBorder="1" applyAlignment="1">
      <alignment wrapText="1"/>
    </xf>
    <xf numFmtId="1" fontId="3" fillId="0" borderId="0" xfId="0" applyNumberFormat="1" applyFont="1"/>
    <xf numFmtId="1" fontId="20" fillId="0" borderId="0" xfId="0" applyNumberFormat="1" applyFont="1"/>
    <xf numFmtId="1" fontId="4" fillId="0" borderId="0" xfId="0" applyNumberFormat="1" applyFont="1" applyAlignment="1">
      <alignment horizontal="center" vertical="center" wrapText="1"/>
    </xf>
    <xf numFmtId="1" fontId="4" fillId="0" borderId="74" xfId="0" applyNumberFormat="1" applyFont="1" applyBorder="1" applyAlignment="1">
      <alignment horizontal="right" wrapText="1"/>
    </xf>
    <xf numFmtId="1" fontId="4" fillId="0" borderId="3" xfId="0" applyNumberFormat="1" applyFont="1" applyBorder="1"/>
    <xf numFmtId="1" fontId="1" fillId="0" borderId="0" xfId="0" applyNumberFormat="1" applyFont="1"/>
    <xf numFmtId="0" fontId="4" fillId="0" borderId="3" xfId="0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1" fontId="4" fillId="4" borderId="89" xfId="0" applyNumberFormat="1" applyFont="1" applyFill="1" applyBorder="1" applyAlignment="1">
      <alignment horizontal="right"/>
    </xf>
    <xf numFmtId="1" fontId="4" fillId="0" borderId="76" xfId="0" applyNumberFormat="1" applyFont="1" applyBorder="1" applyAlignment="1">
      <alignment horizontal="left" vertical="center" wrapText="1"/>
    </xf>
    <xf numFmtId="0" fontId="3" fillId="0" borderId="0" xfId="0" applyFont="1"/>
    <xf numFmtId="0" fontId="22" fillId="0" borderId="0" xfId="0" applyFont="1"/>
    <xf numFmtId="0" fontId="4" fillId="0" borderId="2" xfId="0" applyFont="1" applyBorder="1" applyAlignment="1">
      <alignment horizontal="center" wrapText="1"/>
    </xf>
    <xf numFmtId="1" fontId="4" fillId="4" borderId="90" xfId="0" applyNumberFormat="1" applyFont="1" applyFill="1" applyBorder="1" applyAlignment="1">
      <alignment horizontal="right"/>
    </xf>
    <xf numFmtId="0" fontId="4" fillId="0" borderId="76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right" wrapText="1"/>
    </xf>
    <xf numFmtId="1" fontId="4" fillId="0" borderId="2" xfId="0" applyNumberFormat="1" applyFont="1" applyBorder="1" applyAlignment="1">
      <alignment horizontal="right" wrapText="1"/>
    </xf>
    <xf numFmtId="1" fontId="4" fillId="0" borderId="7" xfId="0" applyNumberFormat="1" applyFont="1" applyBorder="1" applyAlignment="1">
      <alignment horizontal="right" wrapText="1"/>
    </xf>
    <xf numFmtId="1" fontId="4" fillId="0" borderId="57" xfId="0" applyNumberFormat="1" applyFont="1" applyBorder="1" applyAlignment="1">
      <alignment horizontal="right" wrapText="1"/>
    </xf>
    <xf numFmtId="0" fontId="4" fillId="4" borderId="90" xfId="0" applyFont="1" applyFill="1" applyBorder="1" applyAlignment="1">
      <alignment horizontal="right"/>
    </xf>
    <xf numFmtId="0" fontId="4" fillId="4" borderId="37" xfId="0" applyFont="1" applyFill="1" applyBorder="1" applyAlignment="1">
      <alignment horizontal="right"/>
    </xf>
    <xf numFmtId="0" fontId="4" fillId="4" borderId="25" xfId="0" applyFont="1" applyFill="1" applyBorder="1" applyAlignment="1">
      <alignment horizontal="right"/>
    </xf>
    <xf numFmtId="0" fontId="4" fillId="4" borderId="46" xfId="0" applyFont="1" applyFill="1" applyBorder="1" applyAlignment="1">
      <alignment horizontal="right"/>
    </xf>
    <xf numFmtId="0" fontId="4" fillId="0" borderId="53" xfId="0" applyFont="1" applyBorder="1" applyAlignment="1">
      <alignment horizontal="left" vertical="center" wrapText="1"/>
    </xf>
    <xf numFmtId="0" fontId="4" fillId="4" borderId="41" xfId="0" applyFont="1" applyFill="1" applyBorder="1" applyAlignment="1">
      <alignment horizontal="right"/>
    </xf>
    <xf numFmtId="0" fontId="4" fillId="0" borderId="12" xfId="0" applyFont="1" applyBorder="1" applyAlignment="1">
      <alignment horizontal="left" vertical="center" wrapText="1"/>
    </xf>
    <xf numFmtId="0" fontId="4" fillId="4" borderId="13" xfId="0" applyFont="1" applyFill="1" applyBorder="1" applyAlignment="1">
      <alignment horizontal="right"/>
    </xf>
    <xf numFmtId="1" fontId="4" fillId="10" borderId="15" xfId="0" applyNumberFormat="1" applyFont="1" applyFill="1" applyBorder="1" applyAlignment="1">
      <alignment horizontal="right"/>
    </xf>
    <xf numFmtId="0" fontId="4" fillId="4" borderId="58" xfId="0" applyFont="1" applyFill="1" applyBorder="1" applyAlignment="1">
      <alignment horizontal="right"/>
    </xf>
    <xf numFmtId="0" fontId="4" fillId="0" borderId="4" xfId="0" applyFont="1" applyBorder="1" applyAlignment="1">
      <alignment horizontal="right" wrapText="1"/>
    </xf>
    <xf numFmtId="0" fontId="4" fillId="0" borderId="57" xfId="0" applyFont="1" applyBorder="1" applyAlignment="1">
      <alignment horizontal="right" wrapText="1"/>
    </xf>
    <xf numFmtId="0" fontId="3" fillId="0" borderId="0" xfId="0" applyFont="1" applyAlignment="1">
      <alignment vertical="center"/>
    </xf>
    <xf numFmtId="1" fontId="18" fillId="0" borderId="0" xfId="0" applyNumberFormat="1" applyFont="1" applyAlignment="1">
      <alignment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4" fillId="4" borderId="9" xfId="0" applyFont="1" applyFill="1" applyBorder="1"/>
    <xf numFmtId="0" fontId="4" fillId="4" borderId="11" xfId="0" applyFont="1" applyFill="1" applyBorder="1"/>
    <xf numFmtId="0" fontId="4" fillId="4" borderId="91" xfId="0" applyFont="1" applyFill="1" applyBorder="1"/>
    <xf numFmtId="0" fontId="4" fillId="4" borderId="8" xfId="0" applyFont="1" applyFill="1" applyBorder="1"/>
    <xf numFmtId="0" fontId="4" fillId="0" borderId="12" xfId="0" applyFont="1" applyBorder="1" applyAlignment="1">
      <alignment vertical="center" wrapText="1"/>
    </xf>
    <xf numFmtId="0" fontId="4" fillId="4" borderId="13" xfId="0" applyFont="1" applyFill="1" applyBorder="1"/>
    <xf numFmtId="0" fontId="4" fillId="4" borderId="15" xfId="0" applyFont="1" applyFill="1" applyBorder="1"/>
    <xf numFmtId="0" fontId="4" fillId="4" borderId="12" xfId="0" applyFont="1" applyFill="1" applyBorder="1"/>
    <xf numFmtId="0" fontId="4" fillId="0" borderId="7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1" fontId="4" fillId="10" borderId="36" xfId="0" applyNumberFormat="1" applyFont="1" applyFill="1" applyBorder="1" applyAlignment="1">
      <alignment horizontal="right"/>
    </xf>
    <xf numFmtId="1" fontId="4" fillId="0" borderId="76" xfId="0" applyNumberFormat="1" applyFont="1" applyBorder="1" applyAlignment="1">
      <alignment horizontal="left" vertical="center"/>
    </xf>
    <xf numFmtId="1" fontId="4" fillId="10" borderId="44" xfId="0" applyNumberFormat="1" applyFont="1" applyFill="1" applyBorder="1" applyAlignment="1">
      <alignment horizontal="right"/>
    </xf>
    <xf numFmtId="1" fontId="4" fillId="0" borderId="86" xfId="0" applyNumberFormat="1" applyFont="1" applyBorder="1" applyAlignment="1">
      <alignment horizontal="right" wrapText="1"/>
    </xf>
    <xf numFmtId="1" fontId="4" fillId="0" borderId="32" xfId="0" applyNumberFormat="1" applyFont="1" applyBorder="1" applyAlignment="1">
      <alignment horizontal="right" wrapText="1"/>
    </xf>
    <xf numFmtId="0" fontId="23" fillId="0" borderId="0" xfId="0" applyFont="1"/>
    <xf numFmtId="1" fontId="4" fillId="0" borderId="32" xfId="0" applyNumberFormat="1" applyFont="1" applyBorder="1" applyAlignment="1">
      <alignment horizontal="center" vertical="center" wrapText="1"/>
    </xf>
    <xf numFmtId="0" fontId="4" fillId="0" borderId="24" xfId="0" applyFont="1" applyBorder="1" applyAlignment="1">
      <alignment vertical="center" wrapText="1"/>
    </xf>
    <xf numFmtId="1" fontId="4" fillId="4" borderId="92" xfId="0" applyNumberFormat="1" applyFont="1" applyFill="1" applyBorder="1" applyAlignment="1">
      <alignment horizontal="right"/>
    </xf>
    <xf numFmtId="1" fontId="4" fillId="4" borderId="93" xfId="0" applyNumberFormat="1" applyFont="1" applyFill="1" applyBorder="1" applyAlignment="1">
      <alignment horizontal="right"/>
    </xf>
    <xf numFmtId="1" fontId="18" fillId="0" borderId="0" xfId="0" applyNumberFormat="1" applyFont="1"/>
    <xf numFmtId="1" fontId="4" fillId="0" borderId="8" xfId="0" applyNumberFormat="1" applyFont="1" applyBorder="1" applyAlignment="1">
      <alignment vertical="top" wrapText="1"/>
    </xf>
    <xf numFmtId="1" fontId="4" fillId="0" borderId="61" xfId="0" applyNumberFormat="1" applyFont="1" applyBorder="1" applyAlignment="1">
      <alignment horizontal="right" wrapText="1"/>
    </xf>
    <xf numFmtId="1" fontId="4" fillId="0" borderId="51" xfId="0" applyNumberFormat="1" applyFont="1" applyBorder="1" applyAlignment="1">
      <alignment horizontal="right" wrapText="1"/>
    </xf>
    <xf numFmtId="1" fontId="4" fillId="9" borderId="37" xfId="0" applyNumberFormat="1" applyFont="1" applyFill="1" applyBorder="1" applyAlignment="1">
      <alignment horizontal="right"/>
    </xf>
    <xf numFmtId="1" fontId="4" fillId="0" borderId="54" xfId="0" applyNumberFormat="1" applyFont="1" applyBorder="1" applyAlignment="1">
      <alignment horizontal="right" wrapText="1"/>
    </xf>
    <xf numFmtId="1" fontId="4" fillId="0" borderId="2" xfId="0" applyNumberFormat="1" applyFont="1" applyBorder="1" applyAlignment="1">
      <alignment horizontal="right" vertical="center"/>
    </xf>
    <xf numFmtId="1" fontId="4" fillId="0" borderId="74" xfId="0" applyNumberFormat="1" applyFont="1" applyBorder="1" applyAlignment="1">
      <alignment horizontal="right" vertical="center"/>
    </xf>
    <xf numFmtId="1" fontId="4" fillId="0" borderId="67" xfId="0" applyNumberFormat="1" applyFont="1" applyBorder="1" applyAlignment="1">
      <alignment horizontal="right" vertical="center"/>
    </xf>
    <xf numFmtId="1" fontId="4" fillId="0" borderId="94" xfId="0" applyNumberFormat="1" applyFont="1" applyBorder="1" applyAlignment="1">
      <alignment horizontal="right" vertical="center"/>
    </xf>
    <xf numFmtId="1" fontId="4" fillId="0" borderId="95" xfId="0" applyNumberFormat="1" applyFont="1" applyBorder="1" applyAlignment="1">
      <alignment horizontal="right" vertical="center"/>
    </xf>
    <xf numFmtId="1" fontId="4" fillId="0" borderId="3" xfId="0" applyNumberFormat="1" applyFont="1" applyBorder="1" applyAlignment="1">
      <alignment horizontal="right" vertical="center"/>
    </xf>
    <xf numFmtId="1" fontId="4" fillId="0" borderId="67" xfId="0" applyNumberFormat="1" applyFont="1" applyBorder="1" applyAlignment="1">
      <alignment horizontal="right"/>
    </xf>
    <xf numFmtId="1" fontId="4" fillId="4" borderId="36" xfId="0" applyNumberFormat="1" applyFont="1" applyFill="1" applyBorder="1"/>
    <xf numFmtId="1" fontId="4" fillId="4" borderId="37" xfId="0" applyNumberFormat="1" applyFont="1" applyFill="1" applyBorder="1" applyAlignment="1">
      <alignment wrapText="1"/>
    </xf>
    <xf numFmtId="1" fontId="4" fillId="4" borderId="10" xfId="0" applyNumberFormat="1" applyFont="1" applyFill="1" applyBorder="1" applyAlignment="1">
      <alignment wrapText="1"/>
    </xf>
    <xf numFmtId="1" fontId="4" fillId="0" borderId="25" xfId="0" applyNumberFormat="1" applyFont="1" applyBorder="1" applyAlignment="1">
      <alignment horizontal="right"/>
    </xf>
    <xf numFmtId="1" fontId="4" fillId="4" borderId="25" xfId="0" applyNumberFormat="1" applyFont="1" applyFill="1" applyBorder="1"/>
    <xf numFmtId="1" fontId="4" fillId="4" borderId="40" xfId="0" applyNumberFormat="1" applyFont="1" applyFill="1" applyBorder="1"/>
    <xf numFmtId="1" fontId="4" fillId="9" borderId="25" xfId="0" applyNumberFormat="1" applyFont="1" applyFill="1" applyBorder="1"/>
    <xf numFmtId="1" fontId="4" fillId="9" borderId="40" xfId="0" applyNumberFormat="1" applyFont="1" applyFill="1" applyBorder="1"/>
    <xf numFmtId="1" fontId="4" fillId="9" borderId="27" xfId="0" applyNumberFormat="1" applyFont="1" applyFill="1" applyBorder="1"/>
    <xf numFmtId="1" fontId="4" fillId="4" borderId="41" xfId="0" applyNumberFormat="1" applyFont="1" applyFill="1" applyBorder="1" applyAlignment="1">
      <alignment wrapText="1"/>
    </xf>
    <xf numFmtId="1" fontId="4" fillId="4" borderId="26" xfId="0" applyNumberFormat="1" applyFont="1" applyFill="1" applyBorder="1" applyAlignment="1">
      <alignment wrapText="1"/>
    </xf>
    <xf numFmtId="1" fontId="4" fillId="4" borderId="27" xfId="0" applyNumberFormat="1" applyFont="1" applyFill="1" applyBorder="1"/>
    <xf numFmtId="1" fontId="4" fillId="9" borderId="70" xfId="0" applyNumberFormat="1" applyFont="1" applyFill="1" applyBorder="1"/>
    <xf numFmtId="1" fontId="4" fillId="0" borderId="24" xfId="0" applyNumberFormat="1" applyFont="1" applyBorder="1" applyAlignment="1">
      <alignment horizontal="left"/>
    </xf>
    <xf numFmtId="1" fontId="4" fillId="3" borderId="70" xfId="0" applyNumberFormat="1" applyFont="1" applyFill="1" applyBorder="1" applyAlignment="1">
      <alignment horizontal="right"/>
    </xf>
    <xf numFmtId="1" fontId="4" fillId="9" borderId="69" xfId="0" applyNumberFormat="1" applyFont="1" applyFill="1" applyBorder="1"/>
    <xf numFmtId="0" fontId="4" fillId="10" borderId="70" xfId="0" applyFont="1" applyFill="1" applyBorder="1" applyAlignment="1">
      <alignment wrapText="1"/>
    </xf>
    <xf numFmtId="1" fontId="4" fillId="0" borderId="72" xfId="0" applyNumberFormat="1" applyFont="1" applyBorder="1" applyAlignment="1">
      <alignment horizontal="right"/>
    </xf>
    <xf numFmtId="1" fontId="4" fillId="0" borderId="79" xfId="0" applyNumberFormat="1" applyFont="1" applyBorder="1" applyAlignment="1">
      <alignment horizontal="right"/>
    </xf>
    <xf numFmtId="1" fontId="4" fillId="4" borderId="70" xfId="0" applyNumberFormat="1" applyFont="1" applyFill="1" applyBorder="1"/>
    <xf numFmtId="1" fontId="4" fillId="4" borderId="69" xfId="0" applyNumberFormat="1" applyFont="1" applyFill="1" applyBorder="1"/>
    <xf numFmtId="1" fontId="4" fillId="4" borderId="44" xfId="0" applyNumberFormat="1" applyFont="1" applyFill="1" applyBorder="1"/>
    <xf numFmtId="1" fontId="4" fillId="4" borderId="15" xfId="0" applyNumberFormat="1" applyFont="1" applyFill="1" applyBorder="1"/>
    <xf numFmtId="1" fontId="4" fillId="4" borderId="16" xfId="0" applyNumberFormat="1" applyFont="1" applyFill="1" applyBorder="1" applyAlignment="1">
      <alignment wrapText="1"/>
    </xf>
    <xf numFmtId="1" fontId="4" fillId="4" borderId="14" xfId="0" applyNumberFormat="1" applyFont="1" applyFill="1" applyBorder="1" applyAlignment="1">
      <alignment wrapText="1"/>
    </xf>
    <xf numFmtId="1" fontId="4" fillId="0" borderId="9" xfId="0" applyNumberFormat="1" applyFont="1" applyBorder="1" applyAlignment="1">
      <alignment horizontal="right"/>
    </xf>
    <xf numFmtId="1" fontId="4" fillId="4" borderId="83" xfId="0" applyNumberFormat="1" applyFont="1" applyFill="1" applyBorder="1"/>
    <xf numFmtId="1" fontId="4" fillId="4" borderId="11" xfId="0" applyNumberFormat="1" applyFont="1" applyFill="1" applyBorder="1"/>
    <xf numFmtId="1" fontId="4" fillId="10" borderId="25" xfId="0" applyNumberFormat="1" applyFont="1" applyFill="1" applyBorder="1"/>
    <xf numFmtId="1" fontId="4" fillId="10" borderId="40" xfId="0" applyNumberFormat="1" applyFont="1" applyFill="1" applyBorder="1"/>
    <xf numFmtId="1" fontId="4" fillId="0" borderId="71" xfId="0" applyNumberFormat="1" applyFont="1" applyBorder="1" applyAlignment="1">
      <alignment horizontal="right"/>
    </xf>
    <xf numFmtId="1" fontId="4" fillId="4" borderId="70" xfId="0" applyNumberFormat="1" applyFont="1" applyFill="1" applyBorder="1" applyAlignment="1">
      <alignment wrapText="1"/>
    </xf>
    <xf numFmtId="1" fontId="4" fillId="10" borderId="77" xfId="0" applyNumberFormat="1" applyFont="1" applyFill="1" applyBorder="1"/>
    <xf numFmtId="1" fontId="4" fillId="4" borderId="58" xfId="0" applyNumberFormat="1" applyFont="1" applyFill="1" applyBorder="1" applyAlignment="1">
      <alignment wrapText="1"/>
    </xf>
    <xf numFmtId="1" fontId="4" fillId="4" borderId="17" xfId="0" applyNumberFormat="1" applyFont="1" applyFill="1" applyBorder="1" applyAlignment="1">
      <alignment wrapText="1"/>
    </xf>
    <xf numFmtId="0" fontId="4" fillId="0" borderId="59" xfId="0" applyFont="1" applyBorder="1" applyAlignment="1">
      <alignment horizontal="left" wrapText="1"/>
    </xf>
    <xf numFmtId="0" fontId="4" fillId="0" borderId="9" xfId="0" applyFont="1" applyBorder="1"/>
    <xf numFmtId="0" fontId="4" fillId="0" borderId="61" xfId="0" applyFont="1" applyBorder="1"/>
    <xf numFmtId="0" fontId="4" fillId="0" borderId="51" xfId="0" applyFont="1" applyBorder="1"/>
    <xf numFmtId="0" fontId="4" fillId="0" borderId="12" xfId="0" applyFont="1" applyBorder="1" applyAlignment="1">
      <alignment wrapText="1"/>
    </xf>
    <xf numFmtId="0" fontId="4" fillId="0" borderId="21" xfId="0" applyFont="1" applyBorder="1"/>
    <xf numFmtId="0" fontId="4" fillId="4" borderId="44" xfId="0" applyFont="1" applyFill="1" applyBorder="1"/>
    <xf numFmtId="1" fontId="1" fillId="0" borderId="96" xfId="0" applyNumberFormat="1" applyFont="1" applyBorder="1"/>
    <xf numFmtId="1" fontId="1" fillId="0" borderId="97" xfId="0" applyNumberFormat="1" applyFont="1" applyBorder="1"/>
    <xf numFmtId="1" fontId="1" fillId="0" borderId="98" xfId="0" applyNumberFormat="1" applyFont="1" applyBorder="1"/>
    <xf numFmtId="1" fontId="4" fillId="0" borderId="99" xfId="0" applyNumberFormat="1" applyFont="1" applyBorder="1"/>
    <xf numFmtId="1" fontId="4" fillId="4" borderId="100" xfId="0" applyNumberFormat="1" applyFont="1" applyFill="1" applyBorder="1" applyAlignment="1">
      <alignment horizontal="right"/>
    </xf>
    <xf numFmtId="1" fontId="4" fillId="4" borderId="101" xfId="0" applyNumberFormat="1" applyFont="1" applyFill="1" applyBorder="1" applyAlignment="1">
      <alignment horizontal="right"/>
    </xf>
    <xf numFmtId="1" fontId="4" fillId="4" borderId="102" xfId="0" applyNumberFormat="1" applyFont="1" applyFill="1" applyBorder="1"/>
    <xf numFmtId="1" fontId="4" fillId="0" borderId="13" xfId="0" applyNumberFormat="1" applyFont="1" applyBorder="1" applyAlignment="1">
      <alignment horizontal="right"/>
    </xf>
    <xf numFmtId="1" fontId="4" fillId="4" borderId="103" xfId="0" applyNumberFormat="1" applyFont="1" applyFill="1" applyBorder="1" applyAlignment="1">
      <alignment horizontal="right"/>
    </xf>
    <xf numFmtId="1" fontId="4" fillId="4" borderId="104" xfId="0" applyNumberFormat="1" applyFont="1" applyFill="1" applyBorder="1"/>
    <xf numFmtId="1" fontId="7" fillId="0" borderId="1" xfId="0" applyNumberFormat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wrapText="1"/>
    </xf>
    <xf numFmtId="1" fontId="4" fillId="4" borderId="8" xfId="0" applyNumberFormat="1" applyFont="1" applyFill="1" applyBorder="1" applyAlignment="1">
      <alignment wrapText="1"/>
    </xf>
    <xf numFmtId="1" fontId="4" fillId="4" borderId="12" xfId="0" applyNumberFormat="1" applyFont="1" applyFill="1" applyBorder="1" applyAlignment="1">
      <alignment wrapText="1"/>
    </xf>
    <xf numFmtId="1" fontId="4" fillId="0" borderId="105" xfId="0" applyNumberFormat="1" applyFont="1" applyBorder="1"/>
    <xf numFmtId="1" fontId="4" fillId="0" borderId="64" xfId="0" applyNumberFormat="1" applyFont="1" applyBorder="1"/>
    <xf numFmtId="1" fontId="4" fillId="0" borderId="106" xfId="0" applyNumberFormat="1" applyFont="1" applyBorder="1"/>
    <xf numFmtId="1" fontId="4" fillId="0" borderId="8" xfId="0" applyNumberFormat="1" applyFont="1" applyBorder="1" applyAlignment="1">
      <alignment horizontal="center" vertical="center" wrapText="1"/>
    </xf>
    <xf numFmtId="1" fontId="4" fillId="0" borderId="9" xfId="0" applyNumberFormat="1" applyFont="1" applyBorder="1" applyAlignment="1">
      <alignment vertical="center" wrapText="1"/>
    </xf>
    <xf numFmtId="1" fontId="4" fillId="0" borderId="51" xfId="0" applyNumberFormat="1" applyFont="1" applyBorder="1" applyAlignment="1">
      <alignment vertical="center"/>
    </xf>
    <xf numFmtId="1" fontId="4" fillId="0" borderId="21" xfId="0" applyNumberFormat="1" applyFont="1" applyBorder="1" applyAlignment="1">
      <alignment vertical="center" wrapText="1"/>
    </xf>
    <xf numFmtId="1" fontId="4" fillId="0" borderId="2" xfId="0" applyNumberFormat="1" applyFont="1" applyBorder="1" applyAlignment="1">
      <alignment vertical="center" wrapText="1"/>
    </xf>
    <xf numFmtId="1" fontId="4" fillId="0" borderId="55" xfId="0" applyNumberFormat="1" applyFont="1" applyBorder="1" applyAlignment="1">
      <alignment vertical="center"/>
    </xf>
    <xf numFmtId="1" fontId="4" fillId="7" borderId="2" xfId="0" applyNumberFormat="1" applyFont="1" applyFill="1" applyBorder="1" applyAlignment="1">
      <alignment horizontal="right"/>
    </xf>
    <xf numFmtId="1" fontId="4" fillId="7" borderId="66" xfId="0" applyNumberFormat="1" applyFont="1" applyFill="1" applyBorder="1" applyAlignment="1">
      <alignment horizontal="right"/>
    </xf>
    <xf numFmtId="1" fontId="4" fillId="0" borderId="84" xfId="0" applyNumberFormat="1" applyFont="1" applyBorder="1"/>
    <xf numFmtId="1" fontId="4" fillId="0" borderId="107" xfId="0" applyNumberFormat="1" applyFont="1" applyBorder="1"/>
    <xf numFmtId="1" fontId="4" fillId="0" borderId="1" xfId="0" applyNumberFormat="1" applyFont="1" applyBorder="1" applyAlignment="1">
      <alignment horizontal="left"/>
    </xf>
    <xf numFmtId="1" fontId="4" fillId="0" borderId="68" xfId="0" applyNumberFormat="1" applyFont="1" applyBorder="1" applyAlignment="1">
      <alignment horizontal="right"/>
    </xf>
    <xf numFmtId="1" fontId="4" fillId="0" borderId="1" xfId="0" applyNumberFormat="1" applyFont="1" applyBorder="1" applyAlignment="1">
      <alignment horizontal="left" vertical="center"/>
    </xf>
    <xf numFmtId="1" fontId="4" fillId="4" borderId="88" xfId="0" applyNumberFormat="1" applyFont="1" applyFill="1" applyBorder="1" applyAlignment="1">
      <alignment horizontal="right"/>
    </xf>
    <xf numFmtId="1" fontId="4" fillId="4" borderId="7" xfId="0" applyNumberFormat="1" applyFont="1" applyFill="1" applyBorder="1" applyAlignment="1">
      <alignment horizontal="right"/>
    </xf>
    <xf numFmtId="1" fontId="4" fillId="4" borderId="3" xfId="0" applyNumberFormat="1" applyFont="1" applyFill="1" applyBorder="1" applyAlignment="1">
      <alignment horizontal="right"/>
    </xf>
    <xf numFmtId="1" fontId="4" fillId="10" borderId="8" xfId="0" applyNumberFormat="1" applyFont="1" applyFill="1" applyBorder="1" applyAlignment="1">
      <alignment horizontal="right" vertical="center" wrapText="1"/>
    </xf>
    <xf numFmtId="1" fontId="4" fillId="10" borderId="108" xfId="0" applyNumberFormat="1" applyFont="1" applyFill="1" applyBorder="1"/>
    <xf numFmtId="1" fontId="4" fillId="10" borderId="24" xfId="0" applyNumberFormat="1" applyFont="1" applyFill="1" applyBorder="1" applyAlignment="1">
      <alignment horizontal="right" vertical="center" wrapText="1"/>
    </xf>
    <xf numFmtId="1" fontId="4" fillId="4" borderId="24" xfId="0" applyNumberFormat="1" applyFont="1" applyFill="1" applyBorder="1"/>
    <xf numFmtId="1" fontId="4" fillId="10" borderId="109" xfId="0" applyNumberFormat="1" applyFont="1" applyFill="1" applyBorder="1"/>
    <xf numFmtId="1" fontId="4" fillId="10" borderId="12" xfId="0" applyNumberFormat="1" applyFont="1" applyFill="1" applyBorder="1" applyAlignment="1">
      <alignment horizontal="right" vertical="center" wrapText="1"/>
    </xf>
    <xf numFmtId="1" fontId="4" fillId="10" borderId="110" xfId="0" applyNumberFormat="1" applyFont="1" applyFill="1" applyBorder="1"/>
    <xf numFmtId="1" fontId="4" fillId="10" borderId="8" xfId="0" applyNumberFormat="1" applyFont="1" applyFill="1" applyBorder="1" applyAlignment="1">
      <alignment horizontal="right"/>
    </xf>
    <xf numFmtId="1" fontId="4" fillId="10" borderId="24" xfId="0" applyNumberFormat="1" applyFont="1" applyFill="1" applyBorder="1" applyAlignment="1">
      <alignment horizontal="right"/>
    </xf>
    <xf numFmtId="1" fontId="4" fillId="0" borderId="8" xfId="0" applyNumberFormat="1" applyFont="1" applyBorder="1" applyAlignment="1">
      <alignment horizontal="right" vertical="center" wrapText="1"/>
    </xf>
    <xf numFmtId="1" fontId="4" fillId="0" borderId="24" xfId="0" applyNumberFormat="1" applyFont="1" applyBorder="1" applyAlignment="1">
      <alignment horizontal="right" vertical="center" wrapText="1"/>
    </xf>
    <xf numFmtId="1" fontId="4" fillId="0" borderId="12" xfId="0" applyNumberFormat="1" applyFont="1" applyBorder="1" applyAlignment="1">
      <alignment horizontal="right" vertical="center" wrapText="1"/>
    </xf>
    <xf numFmtId="1" fontId="4" fillId="0" borderId="6" xfId="0" applyNumberFormat="1" applyFont="1" applyBorder="1" applyAlignment="1">
      <alignment horizontal="right" vertical="center" wrapText="1"/>
    </xf>
    <xf numFmtId="1" fontId="4" fillId="7" borderId="106" xfId="0" applyNumberFormat="1" applyFont="1" applyFill="1" applyBorder="1"/>
    <xf numFmtId="1" fontId="4" fillId="4" borderId="37" xfId="0" applyNumberFormat="1" applyFont="1" applyFill="1" applyBorder="1"/>
    <xf numFmtId="1" fontId="4" fillId="4" borderId="18" xfId="0" applyNumberFormat="1" applyFont="1" applyFill="1" applyBorder="1"/>
    <xf numFmtId="1" fontId="4" fillId="7" borderId="13" xfId="0" applyNumberFormat="1" applyFont="1" applyFill="1" applyBorder="1"/>
    <xf numFmtId="1" fontId="4" fillId="4" borderId="41" xfId="0" applyNumberFormat="1" applyFont="1" applyFill="1" applyBorder="1"/>
    <xf numFmtId="1" fontId="4" fillId="4" borderId="77" xfId="0" applyNumberFormat="1" applyFont="1" applyFill="1" applyBorder="1"/>
    <xf numFmtId="1" fontId="4" fillId="10" borderId="13" xfId="0" applyNumberFormat="1" applyFont="1" applyFill="1" applyBorder="1"/>
    <xf numFmtId="1" fontId="4" fillId="0" borderId="7" xfId="0" applyNumberFormat="1" applyFont="1" applyBorder="1" applyAlignment="1">
      <alignment horizontal="right"/>
    </xf>
    <xf numFmtId="1" fontId="4" fillId="0" borderId="57" xfId="0" applyNumberFormat="1" applyFont="1" applyBorder="1" applyAlignment="1">
      <alignment horizontal="right"/>
    </xf>
    <xf numFmtId="1" fontId="4" fillId="0" borderId="4" xfId="0" applyNumberFormat="1" applyFont="1" applyBorder="1" applyAlignment="1">
      <alignment horizontal="right"/>
    </xf>
    <xf numFmtId="1" fontId="4" fillId="0" borderId="0" xfId="0" applyNumberFormat="1" applyFont="1" applyAlignment="1">
      <alignment horizontal="right"/>
    </xf>
    <xf numFmtId="1" fontId="4" fillId="10" borderId="9" xfId="0" applyNumberFormat="1" applyFont="1" applyFill="1" applyBorder="1"/>
    <xf numFmtId="1" fontId="13" fillId="0" borderId="84" xfId="0" applyNumberFormat="1" applyFont="1" applyBorder="1"/>
    <xf numFmtId="1" fontId="4" fillId="4" borderId="26" xfId="0" applyNumberFormat="1" applyFont="1" applyFill="1" applyBorder="1"/>
    <xf numFmtId="1" fontId="13" fillId="0" borderId="105" xfId="0" applyNumberFormat="1" applyFont="1" applyBorder="1"/>
    <xf numFmtId="1" fontId="4" fillId="0" borderId="54" xfId="0" applyNumberFormat="1" applyFont="1" applyBorder="1" applyAlignment="1">
      <alignment wrapText="1"/>
    </xf>
    <xf numFmtId="1" fontId="4" fillId="0" borderId="0" xfId="0" applyNumberFormat="1" applyFont="1" applyAlignment="1">
      <alignment horizontal="left" vertical="center" wrapText="1"/>
    </xf>
    <xf numFmtId="1" fontId="4" fillId="4" borderId="33" xfId="0" applyNumberFormat="1" applyFont="1" applyFill="1" applyBorder="1"/>
    <xf numFmtId="1" fontId="4" fillId="4" borderId="112" xfId="0" applyNumberFormat="1" applyFont="1" applyFill="1" applyBorder="1"/>
    <xf numFmtId="1" fontId="4" fillId="4" borderId="35" xfId="0" applyNumberFormat="1" applyFont="1" applyFill="1" applyBorder="1"/>
    <xf numFmtId="1" fontId="4" fillId="4" borderId="113" xfId="0" applyNumberFormat="1" applyFont="1" applyFill="1" applyBorder="1"/>
    <xf numFmtId="1" fontId="4" fillId="4" borderId="114" xfId="0" applyNumberFormat="1" applyFont="1" applyFill="1" applyBorder="1"/>
    <xf numFmtId="1" fontId="4" fillId="4" borderId="22" xfId="0" applyNumberFormat="1" applyFont="1" applyFill="1" applyBorder="1"/>
    <xf numFmtId="1" fontId="4" fillId="4" borderId="115" xfId="0" applyNumberFormat="1" applyFont="1" applyFill="1" applyBorder="1"/>
    <xf numFmtId="1" fontId="4" fillId="4" borderId="39" xfId="0" applyNumberFormat="1" applyFont="1" applyFill="1" applyBorder="1"/>
    <xf numFmtId="1" fontId="4" fillId="4" borderId="116" xfId="0" applyNumberFormat="1" applyFont="1" applyFill="1" applyBorder="1"/>
    <xf numFmtId="1" fontId="4" fillId="4" borderId="23" xfId="0" applyNumberFormat="1" applyFont="1" applyFill="1" applyBorder="1"/>
    <xf numFmtId="1" fontId="4" fillId="0" borderId="21" xfId="0" applyNumberFormat="1" applyFont="1" applyBorder="1"/>
    <xf numFmtId="1" fontId="4" fillId="4" borderId="28" xfId="0" applyNumberFormat="1" applyFont="1" applyFill="1" applyBorder="1"/>
    <xf numFmtId="1" fontId="4" fillId="4" borderId="117" xfId="0" applyNumberFormat="1" applyFont="1" applyFill="1" applyBorder="1"/>
    <xf numFmtId="1" fontId="4" fillId="4" borderId="43" xfId="0" applyNumberFormat="1" applyFont="1" applyFill="1" applyBorder="1"/>
    <xf numFmtId="1" fontId="4" fillId="4" borderId="118" xfId="0" applyNumberFormat="1" applyFont="1" applyFill="1" applyBorder="1"/>
    <xf numFmtId="1" fontId="4" fillId="4" borderId="29" xfId="0" applyNumberFormat="1" applyFont="1" applyFill="1" applyBorder="1"/>
    <xf numFmtId="1" fontId="4" fillId="0" borderId="8" xfId="0" applyNumberFormat="1" applyFont="1" applyBorder="1" applyAlignment="1">
      <alignment horizontal="left" wrapText="1"/>
    </xf>
    <xf numFmtId="1" fontId="4" fillId="10" borderId="10" xfId="0" applyNumberFormat="1" applyFont="1" applyFill="1" applyBorder="1"/>
    <xf numFmtId="1" fontId="4" fillId="10" borderId="36" xfId="0" applyNumberFormat="1" applyFont="1" applyFill="1" applyBorder="1"/>
    <xf numFmtId="1" fontId="4" fillId="4" borderId="19" xfId="0" applyNumberFormat="1" applyFont="1" applyFill="1" applyBorder="1"/>
    <xf numFmtId="1" fontId="4" fillId="0" borderId="6" xfId="0" applyNumberFormat="1" applyFont="1" applyBorder="1" applyAlignment="1">
      <alignment horizontal="left" wrapText="1"/>
    </xf>
    <xf numFmtId="1" fontId="4" fillId="4" borderId="17" xfId="0" applyNumberFormat="1" applyFont="1" applyFill="1" applyBorder="1"/>
    <xf numFmtId="1" fontId="4" fillId="4" borderId="119" xfId="0" applyNumberFormat="1" applyFont="1" applyFill="1" applyBorder="1"/>
    <xf numFmtId="1" fontId="4" fillId="4" borderId="120" xfId="0" applyNumberFormat="1" applyFont="1" applyFill="1" applyBorder="1"/>
    <xf numFmtId="1" fontId="4" fillId="4" borderId="121" xfId="0" applyNumberFormat="1" applyFont="1" applyFill="1" applyBorder="1"/>
    <xf numFmtId="1" fontId="4" fillId="4" borderId="122" xfId="0" applyNumberFormat="1" applyFont="1" applyFill="1" applyBorder="1"/>
    <xf numFmtId="1" fontId="4" fillId="4" borderId="123" xfId="0" applyNumberFormat="1" applyFont="1" applyFill="1" applyBorder="1"/>
    <xf numFmtId="1" fontId="4" fillId="4" borderId="124" xfId="0" applyNumberFormat="1" applyFont="1" applyFill="1" applyBorder="1"/>
    <xf numFmtId="1" fontId="4" fillId="4" borderId="38" xfId="0" applyNumberFormat="1" applyFont="1" applyFill="1" applyBorder="1"/>
    <xf numFmtId="1" fontId="4" fillId="0" borderId="76" xfId="0" applyNumberFormat="1" applyFont="1" applyBorder="1"/>
    <xf numFmtId="1" fontId="4" fillId="4" borderId="42" xfId="0" applyNumberFormat="1" applyFont="1" applyFill="1" applyBorder="1"/>
    <xf numFmtId="1" fontId="4" fillId="4" borderId="89" xfId="0" applyNumberFormat="1" applyFont="1" applyFill="1" applyBorder="1"/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6" fillId="0" borderId="0" xfId="0" applyFont="1"/>
    <xf numFmtId="0" fontId="27" fillId="0" borderId="0" xfId="0" applyFont="1"/>
    <xf numFmtId="1" fontId="4" fillId="7" borderId="90" xfId="0" applyNumberFormat="1" applyFont="1" applyFill="1" applyBorder="1" applyAlignment="1">
      <alignment horizontal="center" vertical="center" wrapText="1"/>
    </xf>
    <xf numFmtId="1" fontId="4" fillId="7" borderId="125" xfId="0" applyNumberFormat="1" applyFont="1" applyFill="1" applyBorder="1" applyAlignment="1">
      <alignment horizontal="center" vertical="center" wrapText="1"/>
    </xf>
    <xf numFmtId="1" fontId="4" fillId="7" borderId="4" xfId="0" applyNumberFormat="1" applyFont="1" applyFill="1" applyBorder="1" applyAlignment="1">
      <alignment horizontal="center" vertical="center" wrapText="1"/>
    </xf>
    <xf numFmtId="1" fontId="4" fillId="7" borderId="66" xfId="0" applyNumberFormat="1" applyFont="1" applyFill="1" applyBorder="1" applyAlignment="1">
      <alignment horizontal="center" vertical="center" wrapText="1"/>
    </xf>
    <xf numFmtId="1" fontId="4" fillId="7" borderId="7" xfId="0" applyNumberFormat="1" applyFont="1" applyFill="1" applyBorder="1" applyAlignment="1">
      <alignment horizontal="center" vertical="center" wrapText="1"/>
    </xf>
    <xf numFmtId="1" fontId="4" fillId="7" borderId="8" xfId="0" applyNumberFormat="1" applyFont="1" applyFill="1" applyBorder="1" applyAlignment="1">
      <alignment horizontal="right" wrapText="1"/>
    </xf>
    <xf numFmtId="1" fontId="4" fillId="7" borderId="9" xfId="0" applyNumberFormat="1" applyFont="1" applyFill="1" applyBorder="1" applyAlignment="1">
      <alignment horizontal="right" wrapText="1"/>
    </xf>
    <xf numFmtId="1" fontId="4" fillId="7" borderId="12" xfId="0" applyNumberFormat="1" applyFont="1" applyFill="1" applyBorder="1" applyAlignment="1">
      <alignment horizontal="right" wrapText="1"/>
    </xf>
    <xf numFmtId="1" fontId="4" fillId="7" borderId="13" xfId="0" applyNumberFormat="1" applyFont="1" applyFill="1" applyBorder="1" applyAlignment="1">
      <alignment horizontal="right" wrapText="1"/>
    </xf>
    <xf numFmtId="1" fontId="4" fillId="7" borderId="44" xfId="0" applyNumberFormat="1" applyFont="1" applyFill="1" applyBorder="1" applyAlignment="1">
      <alignment horizontal="right" wrapText="1"/>
    </xf>
    <xf numFmtId="1" fontId="4" fillId="10" borderId="26" xfId="0" applyNumberFormat="1" applyFont="1" applyFill="1" applyBorder="1"/>
    <xf numFmtId="1" fontId="4" fillId="7" borderId="36" xfId="0" applyNumberFormat="1" applyFont="1" applyFill="1" applyBorder="1" applyAlignment="1">
      <alignment horizontal="right" wrapText="1"/>
    </xf>
    <xf numFmtId="1" fontId="4" fillId="10" borderId="14" xfId="0" applyNumberFormat="1" applyFont="1" applyFill="1" applyBorder="1"/>
    <xf numFmtId="0" fontId="18" fillId="0" borderId="0" xfId="0" applyFont="1"/>
    <xf numFmtId="1" fontId="4" fillId="3" borderId="8" xfId="0" applyNumberFormat="1" applyFont="1" applyFill="1" applyBorder="1" applyAlignment="1">
      <alignment horizontal="right"/>
    </xf>
    <xf numFmtId="1" fontId="4" fillId="0" borderId="54" xfId="0" applyNumberFormat="1" applyFont="1" applyBorder="1" applyAlignment="1">
      <alignment vertical="center" wrapText="1"/>
    </xf>
    <xf numFmtId="1" fontId="4" fillId="0" borderId="54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/>
    </xf>
    <xf numFmtId="1" fontId="4" fillId="0" borderId="55" xfId="0" applyNumberFormat="1" applyFont="1" applyBorder="1" applyAlignment="1">
      <alignment horizontal="right" vertical="center" wrapText="1"/>
    </xf>
    <xf numFmtId="1" fontId="4" fillId="0" borderId="53" xfId="0" applyNumberFormat="1" applyFont="1" applyBorder="1" applyAlignment="1">
      <alignment wrapText="1"/>
    </xf>
    <xf numFmtId="1" fontId="4" fillId="0" borderId="76" xfId="0" applyNumberFormat="1" applyFont="1" applyBorder="1" applyAlignment="1">
      <alignment wrapText="1"/>
    </xf>
    <xf numFmtId="1" fontId="4" fillId="3" borderId="12" xfId="0" applyNumberFormat="1" applyFont="1" applyFill="1" applyBorder="1"/>
    <xf numFmtId="0" fontId="4" fillId="4" borderId="17" xfId="0" applyFont="1" applyFill="1" applyBorder="1"/>
    <xf numFmtId="1" fontId="4" fillId="4" borderId="2" xfId="0" applyNumberFormat="1" applyFont="1" applyFill="1" applyBorder="1"/>
    <xf numFmtId="1" fontId="4" fillId="4" borderId="7" xfId="0" applyNumberFormat="1" applyFont="1" applyFill="1" applyBorder="1"/>
    <xf numFmtId="1" fontId="4" fillId="4" borderId="88" xfId="0" applyNumberFormat="1" applyFont="1" applyFill="1" applyBorder="1"/>
    <xf numFmtId="1" fontId="4" fillId="4" borderId="66" xfId="0" applyNumberFormat="1" applyFont="1" applyFill="1" applyBorder="1"/>
    <xf numFmtId="0" fontId="4" fillId="0" borderId="2" xfId="0" applyFont="1" applyBorder="1" applyAlignment="1">
      <alignment horizontal="center" vertical="center" wrapText="1"/>
    </xf>
    <xf numFmtId="1" fontId="4" fillId="10" borderId="11" xfId="0" applyNumberFormat="1" applyFont="1" applyFill="1" applyBorder="1"/>
    <xf numFmtId="1" fontId="4" fillId="10" borderId="15" xfId="0" applyNumberFormat="1" applyFont="1" applyFill="1" applyBorder="1"/>
    <xf numFmtId="1" fontId="4" fillId="0" borderId="51" xfId="0" applyNumberFormat="1" applyFont="1" applyBorder="1" applyAlignment="1">
      <alignment horizontal="left" wrapText="1"/>
    </xf>
    <xf numFmtId="1" fontId="4" fillId="0" borderId="54" xfId="0" applyNumberFormat="1" applyFont="1" applyBorder="1" applyAlignment="1">
      <alignment horizontal="left" wrapText="1"/>
    </xf>
    <xf numFmtId="1" fontId="4" fillId="10" borderId="27" xfId="0" applyNumberFormat="1" applyFont="1" applyFill="1" applyBorder="1"/>
    <xf numFmtId="1" fontId="4" fillId="4" borderId="46" xfId="0" applyNumberFormat="1" applyFont="1" applyFill="1" applyBorder="1"/>
    <xf numFmtId="1" fontId="4" fillId="10" borderId="17" xfId="0" applyNumberFormat="1" applyFont="1" applyFill="1" applyBorder="1"/>
    <xf numFmtId="1" fontId="4" fillId="4" borderId="58" xfId="0" applyNumberFormat="1" applyFont="1" applyFill="1" applyBorder="1"/>
    <xf numFmtId="1" fontId="4" fillId="4" borderId="3" xfId="0" applyNumberFormat="1" applyFont="1" applyFill="1" applyBorder="1"/>
    <xf numFmtId="1" fontId="4" fillId="10" borderId="3" xfId="0" applyNumberFormat="1" applyFont="1" applyFill="1" applyBorder="1"/>
    <xf numFmtId="1" fontId="4" fillId="10" borderId="7" xfId="0" applyNumberFormat="1" applyFont="1" applyFill="1" applyBorder="1"/>
    <xf numFmtId="1" fontId="4" fillId="4" borderId="57" xfId="0" applyNumberFormat="1" applyFont="1" applyFill="1" applyBorder="1"/>
    <xf numFmtId="1" fontId="4" fillId="10" borderId="18" xfId="0" applyNumberFormat="1" applyFont="1" applyFill="1" applyBorder="1"/>
    <xf numFmtId="1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1" fontId="4" fillId="0" borderId="127" xfId="0" applyNumberFormat="1" applyFont="1" applyBorder="1"/>
    <xf numFmtId="1" fontId="4" fillId="4" borderId="128" xfId="0" applyNumberFormat="1" applyFont="1" applyFill="1" applyBorder="1"/>
    <xf numFmtId="1" fontId="4" fillId="10" borderId="129" xfId="0" applyNumberFormat="1" applyFont="1" applyFill="1" applyBorder="1"/>
    <xf numFmtId="1" fontId="4" fillId="10" borderId="128" xfId="0" applyNumberFormat="1" applyFont="1" applyFill="1" applyBorder="1"/>
    <xf numFmtId="1" fontId="4" fillId="10" borderId="130" xfId="0" applyNumberFormat="1" applyFont="1" applyFill="1" applyBorder="1"/>
    <xf numFmtId="1" fontId="4" fillId="4" borderId="131" xfId="0" applyNumberFormat="1" applyFont="1" applyFill="1" applyBorder="1"/>
    <xf numFmtId="1" fontId="4" fillId="4" borderId="132" xfId="0" applyNumberFormat="1" applyFont="1" applyFill="1" applyBorder="1"/>
    <xf numFmtId="1" fontId="4" fillId="0" borderId="99" xfId="0" applyNumberFormat="1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 wrapText="1"/>
    </xf>
    <xf numFmtId="1" fontId="4" fillId="4" borderId="99" xfId="0" applyNumberFormat="1" applyFont="1" applyFill="1" applyBorder="1"/>
    <xf numFmtId="0" fontId="4" fillId="4" borderId="57" xfId="0" applyFont="1" applyFill="1" applyBorder="1"/>
    <xf numFmtId="0" fontId="4" fillId="4" borderId="66" xfId="0" applyFont="1" applyFill="1" applyBorder="1"/>
    <xf numFmtId="0" fontId="21" fillId="0" borderId="0" xfId="0" applyFont="1"/>
    <xf numFmtId="0" fontId="4" fillId="0" borderId="2" xfId="0" applyFont="1" applyBorder="1" applyAlignment="1">
      <alignment wrapText="1"/>
    </xf>
    <xf numFmtId="0" fontId="4" fillId="0" borderId="4" xfId="0" applyFont="1" applyBorder="1" applyAlignment="1">
      <alignment horizontal="center" wrapText="1"/>
    </xf>
    <xf numFmtId="0" fontId="4" fillId="4" borderId="10" xfId="0" applyFont="1" applyFill="1" applyBorder="1"/>
    <xf numFmtId="0" fontId="4" fillId="0" borderId="25" xfId="0" applyFont="1" applyBorder="1"/>
    <xf numFmtId="0" fontId="4" fillId="0" borderId="74" xfId="0" applyFont="1" applyBorder="1"/>
    <xf numFmtId="0" fontId="4" fillId="0" borderId="67" xfId="0" applyFont="1" applyBorder="1"/>
    <xf numFmtId="0" fontId="4" fillId="0" borderId="55" xfId="0" applyFont="1" applyBorder="1"/>
    <xf numFmtId="1" fontId="4" fillId="0" borderId="56" xfId="0" applyNumberFormat="1" applyFont="1" applyBorder="1" applyAlignment="1">
      <alignment horizontal="center" vertical="center" wrapText="1"/>
    </xf>
    <xf numFmtId="1" fontId="4" fillId="4" borderId="92" xfId="0" applyNumberFormat="1" applyFont="1" applyFill="1" applyBorder="1"/>
    <xf numFmtId="1" fontId="4" fillId="4" borderId="78" xfId="0" applyNumberFormat="1" applyFont="1" applyFill="1" applyBorder="1"/>
    <xf numFmtId="1" fontId="18" fillId="0" borderId="0" xfId="0" applyNumberFormat="1" applyFont="1" applyAlignment="1">
      <alignment wrapText="1"/>
    </xf>
    <xf numFmtId="1" fontId="4" fillId="3" borderId="2" xfId="0" applyNumberFormat="1" applyFont="1" applyFill="1" applyBorder="1"/>
    <xf numFmtId="1" fontId="4" fillId="3" borderId="3" xfId="0" applyNumberFormat="1" applyFont="1" applyFill="1" applyBorder="1"/>
    <xf numFmtId="1" fontId="4" fillId="3" borderId="138" xfId="0" applyNumberFormat="1" applyFont="1" applyFill="1" applyBorder="1"/>
    <xf numFmtId="1" fontId="4" fillId="3" borderId="9" xfId="0" applyNumberFormat="1" applyFont="1" applyFill="1" applyBorder="1"/>
    <xf numFmtId="1" fontId="4" fillId="3" borderId="10" xfId="0" applyNumberFormat="1" applyFont="1" applyFill="1" applyBorder="1"/>
    <xf numFmtId="1" fontId="4" fillId="3" borderId="139" xfId="0" applyNumberFormat="1" applyFont="1" applyFill="1" applyBorder="1"/>
    <xf numFmtId="1" fontId="4" fillId="3" borderId="25" xfId="0" applyNumberFormat="1" applyFont="1" applyFill="1" applyBorder="1"/>
    <xf numFmtId="1" fontId="4" fillId="3" borderId="26" xfId="0" applyNumberFormat="1" applyFont="1" applyFill="1" applyBorder="1"/>
    <xf numFmtId="1" fontId="4" fillId="3" borderId="140" xfId="0" applyNumberFormat="1" applyFont="1" applyFill="1" applyBorder="1"/>
    <xf numFmtId="1" fontId="4" fillId="3" borderId="13" xfId="0" applyNumberFormat="1" applyFont="1" applyFill="1" applyBorder="1"/>
    <xf numFmtId="1" fontId="4" fillId="3" borderId="14" xfId="0" applyNumberFormat="1" applyFont="1" applyFill="1" applyBorder="1"/>
    <xf numFmtId="1" fontId="4" fillId="3" borderId="141" xfId="0" applyNumberFormat="1" applyFont="1" applyFill="1" applyBorder="1"/>
    <xf numFmtId="1" fontId="3" fillId="3" borderId="142" xfId="0" applyNumberFormat="1" applyFont="1" applyFill="1" applyBorder="1"/>
    <xf numFmtId="1" fontId="4" fillId="0" borderId="68" xfId="0" applyNumberFormat="1" applyFont="1" applyBorder="1"/>
    <xf numFmtId="1" fontId="4" fillId="0" borderId="26" xfId="0" applyNumberFormat="1" applyFont="1" applyBorder="1"/>
    <xf numFmtId="1" fontId="4" fillId="0" borderId="73" xfId="0" applyNumberFormat="1" applyFont="1" applyBorder="1"/>
    <xf numFmtId="1" fontId="4" fillId="17" borderId="13" xfId="0" applyNumberFormat="1" applyFont="1" applyFill="1" applyBorder="1"/>
    <xf numFmtId="1" fontId="18" fillId="0" borderId="106" xfId="0" applyNumberFormat="1" applyFont="1" applyBorder="1"/>
    <xf numFmtId="1" fontId="4" fillId="0" borderId="14" xfId="0" applyNumberFormat="1" applyFont="1" applyBorder="1"/>
    <xf numFmtId="1" fontId="4" fillId="0" borderId="10" xfId="0" applyNumberFormat="1" applyFont="1" applyBorder="1"/>
    <xf numFmtId="1" fontId="18" fillId="0" borderId="143" xfId="0" applyNumberFormat="1" applyFont="1" applyBorder="1"/>
    <xf numFmtId="0" fontId="28" fillId="0" borderId="0" xfId="0" applyFont="1"/>
    <xf numFmtId="1" fontId="4" fillId="0" borderId="9" xfId="0" applyNumberFormat="1" applyFont="1" applyBorder="1" applyAlignment="1">
      <alignment horizontal="right" vertical="center" wrapText="1"/>
    </xf>
    <xf numFmtId="1" fontId="4" fillId="0" borderId="26" xfId="0" applyNumberFormat="1" applyFont="1" applyBorder="1" applyAlignment="1">
      <alignment horizontal="right"/>
    </xf>
    <xf numFmtId="1" fontId="4" fillId="0" borderId="73" xfId="0" applyNumberFormat="1" applyFont="1" applyBorder="1" applyAlignment="1">
      <alignment horizontal="right"/>
    </xf>
    <xf numFmtId="1" fontId="4" fillId="0" borderId="3" xfId="0" applyNumberFormat="1" applyFont="1" applyBorder="1" applyAlignment="1">
      <alignment horizontal="right"/>
    </xf>
    <xf numFmtId="1" fontId="4" fillId="9" borderId="13" xfId="0" applyNumberFormat="1" applyFont="1" applyFill="1" applyBorder="1"/>
    <xf numFmtId="1" fontId="4" fillId="0" borderId="1" xfId="0" applyNumberFormat="1" applyFont="1" applyBorder="1" applyAlignment="1">
      <alignment horizontal="center"/>
    </xf>
    <xf numFmtId="1" fontId="4" fillId="0" borderId="126" xfId="0" applyNumberFormat="1" applyFont="1" applyBorder="1"/>
    <xf numFmtId="1" fontId="4" fillId="0" borderId="67" xfId="0" applyNumberFormat="1" applyFont="1" applyBorder="1" applyAlignment="1">
      <alignment horizontal="right" vertical="center" wrapText="1"/>
    </xf>
    <xf numFmtId="1" fontId="4" fillId="0" borderId="14" xfId="0" applyNumberFormat="1" applyFont="1" applyBorder="1" applyAlignment="1">
      <alignment horizontal="right"/>
    </xf>
    <xf numFmtId="1" fontId="18" fillId="0" borderId="0" xfId="0" applyNumberFormat="1" applyFont="1" applyAlignment="1">
      <alignment vertical="top" wrapText="1"/>
    </xf>
    <xf numFmtId="1" fontId="4" fillId="0" borderId="2" xfId="0" applyNumberFormat="1" applyFont="1" applyBorder="1" applyAlignment="1">
      <alignment wrapText="1"/>
    </xf>
    <xf numFmtId="1" fontId="4" fillId="0" borderId="3" xfId="0" applyNumberFormat="1" applyFont="1" applyBorder="1" applyAlignment="1">
      <alignment wrapText="1"/>
    </xf>
    <xf numFmtId="1" fontId="4" fillId="4" borderId="144" xfId="0" applyNumberFormat="1" applyFont="1" applyFill="1" applyBorder="1"/>
    <xf numFmtId="1" fontId="4" fillId="4" borderId="4" xfId="0" applyNumberFormat="1" applyFont="1" applyFill="1" applyBorder="1"/>
    <xf numFmtId="1" fontId="4" fillId="4" borderId="1" xfId="0" applyNumberFormat="1" applyFont="1" applyFill="1" applyBorder="1"/>
    <xf numFmtId="1" fontId="18" fillId="10" borderId="5" xfId="0" applyNumberFormat="1" applyFont="1" applyFill="1" applyBorder="1" applyAlignment="1">
      <alignment horizontal="center"/>
    </xf>
    <xf numFmtId="1" fontId="18" fillId="10" borderId="144" xfId="0" applyNumberFormat="1" applyFont="1" applyFill="1" applyBorder="1" applyAlignment="1">
      <alignment horizontal="center"/>
    </xf>
    <xf numFmtId="1" fontId="18" fillId="10" borderId="66" xfId="0" applyNumberFormat="1" applyFont="1" applyFill="1" applyBorder="1" applyAlignment="1">
      <alignment horizontal="center"/>
    </xf>
    <xf numFmtId="1" fontId="18" fillId="10" borderId="1" xfId="0" applyNumberFormat="1" applyFont="1" applyFill="1" applyBorder="1" applyAlignment="1">
      <alignment horizontal="center"/>
    </xf>
    <xf numFmtId="1" fontId="4" fillId="0" borderId="51" xfId="0" applyNumberFormat="1" applyFont="1" applyBorder="1" applyAlignment="1">
      <alignment wrapText="1"/>
    </xf>
    <xf numFmtId="1" fontId="4" fillId="0" borderId="9" xfId="0" applyNumberFormat="1" applyFont="1" applyBorder="1" applyAlignment="1">
      <alignment wrapText="1"/>
    </xf>
    <xf numFmtId="1" fontId="4" fillId="0" borderId="10" xfId="0" applyNumberFormat="1" applyFont="1" applyBorder="1" applyAlignment="1">
      <alignment wrapText="1"/>
    </xf>
    <xf numFmtId="1" fontId="4" fillId="0" borderId="55" xfId="0" applyNumberFormat="1" applyFont="1" applyBorder="1" applyAlignment="1">
      <alignment wrapText="1"/>
    </xf>
    <xf numFmtId="1" fontId="4" fillId="0" borderId="67" xfId="0" applyNumberFormat="1" applyFont="1" applyBorder="1" applyAlignment="1">
      <alignment wrapText="1"/>
    </xf>
    <xf numFmtId="1" fontId="4" fillId="0" borderId="68" xfId="0" applyNumberFormat="1" applyFont="1" applyBorder="1" applyAlignment="1">
      <alignment wrapText="1"/>
    </xf>
    <xf numFmtId="1" fontId="4" fillId="0" borderId="21" xfId="0" applyNumberFormat="1" applyFont="1" applyBorder="1" applyAlignment="1">
      <alignment wrapText="1"/>
    </xf>
    <xf numFmtId="1" fontId="4" fillId="0" borderId="71" xfId="0" applyNumberFormat="1" applyFont="1" applyBorder="1" applyAlignment="1">
      <alignment wrapText="1"/>
    </xf>
    <xf numFmtId="1" fontId="4" fillId="4" borderId="45" xfId="0" applyNumberFormat="1" applyFont="1" applyFill="1" applyBorder="1"/>
    <xf numFmtId="1" fontId="4" fillId="0" borderId="25" xfId="0" applyNumberFormat="1" applyFont="1" applyBorder="1" applyAlignment="1">
      <alignment wrapText="1"/>
    </xf>
    <xf numFmtId="1" fontId="4" fillId="0" borderId="26" xfId="0" applyNumberFormat="1" applyFont="1" applyBorder="1" applyAlignment="1">
      <alignment wrapText="1"/>
    </xf>
    <xf numFmtId="1" fontId="4" fillId="0" borderId="73" xfId="0" applyNumberFormat="1" applyFont="1" applyBorder="1" applyAlignment="1">
      <alignment wrapText="1"/>
    </xf>
    <xf numFmtId="1" fontId="4" fillId="0" borderId="145" xfId="0" applyNumberFormat="1" applyFont="1" applyBorder="1" applyAlignment="1">
      <alignment wrapText="1"/>
    </xf>
    <xf numFmtId="1" fontId="4" fillId="0" borderId="72" xfId="0" applyNumberFormat="1" applyFont="1" applyBorder="1" applyAlignment="1">
      <alignment wrapText="1"/>
    </xf>
    <xf numFmtId="1" fontId="4" fillId="17" borderId="70" xfId="0" applyNumberFormat="1" applyFont="1" applyFill="1" applyBorder="1"/>
    <xf numFmtId="1" fontId="4" fillId="4" borderId="90" xfId="0" applyNumberFormat="1" applyFont="1" applyFill="1" applyBorder="1"/>
    <xf numFmtId="1" fontId="4" fillId="4" borderId="125" xfId="0" applyNumberFormat="1" applyFont="1" applyFill="1" applyBorder="1"/>
    <xf numFmtId="1" fontId="4" fillId="0" borderId="13" xfId="0" applyNumberFormat="1" applyFont="1" applyBorder="1" applyAlignment="1">
      <alignment wrapText="1"/>
    </xf>
    <xf numFmtId="1" fontId="4" fillId="0" borderId="14" xfId="0" applyNumberFormat="1" applyFont="1" applyBorder="1" applyAlignment="1">
      <alignment wrapText="1"/>
    </xf>
    <xf numFmtId="1" fontId="4" fillId="0" borderId="8" xfId="0" applyNumberFormat="1" applyFont="1" applyBorder="1" applyAlignment="1">
      <alignment wrapText="1"/>
    </xf>
    <xf numFmtId="1" fontId="4" fillId="9" borderId="19" xfId="0" applyNumberFormat="1" applyFont="1" applyFill="1" applyBorder="1"/>
    <xf numFmtId="1" fontId="4" fillId="10" borderId="90" xfId="0" applyNumberFormat="1" applyFont="1" applyFill="1" applyBorder="1"/>
    <xf numFmtId="1" fontId="4" fillId="9" borderId="46" xfId="0" applyNumberFormat="1" applyFont="1" applyFill="1" applyBorder="1"/>
    <xf numFmtId="1" fontId="4" fillId="10" borderId="70" xfId="0" applyNumberFormat="1" applyFont="1" applyFill="1" applyBorder="1"/>
    <xf numFmtId="1" fontId="4" fillId="9" borderId="58" xfId="0" applyNumberFormat="1" applyFont="1" applyFill="1" applyBorder="1"/>
    <xf numFmtId="1" fontId="4" fillId="0" borderId="36" xfId="0" applyNumberFormat="1" applyFont="1" applyBorder="1" applyAlignment="1">
      <alignment wrapText="1"/>
    </xf>
    <xf numFmtId="1" fontId="4" fillId="0" borderId="40" xfId="0" applyNumberFormat="1" applyFont="1" applyBorder="1" applyAlignment="1">
      <alignment wrapText="1"/>
    </xf>
    <xf numFmtId="1" fontId="4" fillId="0" borderId="44" xfId="0" applyNumberFormat="1" applyFont="1" applyBorder="1" applyAlignment="1">
      <alignment wrapText="1"/>
    </xf>
    <xf numFmtId="1" fontId="18" fillId="10" borderId="144" xfId="0" applyNumberFormat="1" applyFont="1" applyFill="1" applyBorder="1"/>
    <xf numFmtId="1" fontId="18" fillId="10" borderId="85" xfId="0" applyNumberFormat="1" applyFont="1" applyFill="1" applyBorder="1"/>
    <xf numFmtId="1" fontId="18" fillId="10" borderId="66" xfId="0" applyNumberFormat="1" applyFont="1" applyFill="1" applyBorder="1"/>
    <xf numFmtId="1" fontId="18" fillId="4" borderId="2" xfId="0" applyNumberFormat="1" applyFont="1" applyFill="1" applyBorder="1"/>
    <xf numFmtId="1" fontId="18" fillId="4" borderId="66" xfId="0" applyNumberFormat="1" applyFont="1" applyFill="1" applyBorder="1"/>
    <xf numFmtId="1" fontId="4" fillId="9" borderId="26" xfId="0" applyNumberFormat="1" applyFont="1" applyFill="1" applyBorder="1"/>
    <xf numFmtId="1" fontId="4" fillId="0" borderId="4" xfId="0" applyNumberFormat="1" applyFont="1" applyBorder="1" applyAlignment="1">
      <alignment wrapText="1"/>
    </xf>
    <xf numFmtId="1" fontId="4" fillId="0" borderId="7" xfId="0" applyNumberFormat="1" applyFont="1" applyBorder="1" applyAlignment="1">
      <alignment wrapText="1"/>
    </xf>
    <xf numFmtId="1" fontId="4" fillId="9" borderId="17" xfId="0" applyNumberFormat="1" applyFont="1" applyFill="1" applyBorder="1" applyAlignment="1">
      <alignment wrapText="1"/>
    </xf>
    <xf numFmtId="1" fontId="4" fillId="4" borderId="146" xfId="0" applyNumberFormat="1" applyFont="1" applyFill="1" applyBorder="1"/>
    <xf numFmtId="1" fontId="4" fillId="4" borderId="147" xfId="0" applyNumberFormat="1" applyFont="1" applyFill="1" applyBorder="1"/>
    <xf numFmtId="1" fontId="4" fillId="4" borderId="101" xfId="0" applyNumberFormat="1" applyFont="1" applyFill="1" applyBorder="1"/>
    <xf numFmtId="1" fontId="4" fillId="4" borderId="148" xfId="0" applyNumberFormat="1" applyFont="1" applyFill="1" applyBorder="1"/>
    <xf numFmtId="1" fontId="4" fillId="4" borderId="149" xfId="0" applyNumberFormat="1" applyFont="1" applyFill="1" applyBorder="1"/>
    <xf numFmtId="1" fontId="4" fillId="4" borderId="150" xfId="0" applyNumberFormat="1" applyFont="1" applyFill="1" applyBorder="1"/>
    <xf numFmtId="1" fontId="4" fillId="10" borderId="50" xfId="0" applyNumberFormat="1" applyFont="1" applyFill="1" applyBorder="1"/>
    <xf numFmtId="1" fontId="4" fillId="10" borderId="83" xfId="0" applyNumberFormat="1" applyFont="1" applyFill="1" applyBorder="1"/>
    <xf numFmtId="1" fontId="4" fillId="4" borderId="85" xfId="0" applyNumberFormat="1" applyFont="1" applyFill="1" applyBorder="1"/>
    <xf numFmtId="1" fontId="4" fillId="0" borderId="6" xfId="0" applyNumberFormat="1" applyFont="1" applyBorder="1" applyAlignment="1">
      <alignment wrapText="1"/>
    </xf>
    <xf numFmtId="1" fontId="3" fillId="0" borderId="151" xfId="0" applyNumberFormat="1" applyFont="1" applyBorder="1"/>
    <xf numFmtId="1" fontId="18" fillId="0" borderId="152" xfId="0" applyNumberFormat="1" applyFont="1" applyBorder="1"/>
    <xf numFmtId="1" fontId="4" fillId="0" borderId="157" xfId="0" applyNumberFormat="1" applyFont="1" applyBorder="1"/>
    <xf numFmtId="1" fontId="4" fillId="4" borderId="50" xfId="0" applyNumberFormat="1" applyFont="1" applyFill="1" applyBorder="1"/>
    <xf numFmtId="1" fontId="4" fillId="10" borderId="16" xfId="0" applyNumberFormat="1" applyFont="1" applyFill="1" applyBorder="1"/>
    <xf numFmtId="1" fontId="4" fillId="9" borderId="3" xfId="0" applyNumberFormat="1" applyFont="1" applyFill="1" applyBorder="1"/>
    <xf numFmtId="1" fontId="4" fillId="9" borderId="66" xfId="0" applyNumberFormat="1" applyFont="1" applyFill="1" applyBorder="1"/>
    <xf numFmtId="0" fontId="20" fillId="0" borderId="0" xfId="0" applyFont="1"/>
    <xf numFmtId="1" fontId="7" fillId="7" borderId="1" xfId="0" applyNumberFormat="1" applyFont="1" applyFill="1" applyBorder="1"/>
    <xf numFmtId="1" fontId="4" fillId="10" borderId="2" xfId="0" applyNumberFormat="1" applyFont="1" applyFill="1" applyBorder="1"/>
    <xf numFmtId="1" fontId="4" fillId="10" borderId="88" xfId="0" applyNumberFormat="1" applyFont="1" applyFill="1" applyBorder="1"/>
    <xf numFmtId="1" fontId="4" fillId="10" borderId="4" xfId="0" applyNumberFormat="1" applyFont="1" applyFill="1" applyBorder="1"/>
    <xf numFmtId="1" fontId="4" fillId="10" borderId="66" xfId="0" applyNumberFormat="1" applyFont="1" applyFill="1" applyBorder="1"/>
    <xf numFmtId="1" fontId="4" fillId="10" borderId="85" xfId="0" applyNumberFormat="1" applyFont="1" applyFill="1" applyBorder="1"/>
    <xf numFmtId="1" fontId="4" fillId="10" borderId="57" xfId="0" applyNumberFormat="1" applyFont="1" applyFill="1" applyBorder="1"/>
    <xf numFmtId="1" fontId="4" fillId="10" borderId="99" xfId="0" applyNumberFormat="1" applyFont="1" applyFill="1" applyBorder="1"/>
    <xf numFmtId="1" fontId="4" fillId="10" borderId="37" xfId="0" applyNumberFormat="1" applyFont="1" applyFill="1" applyBorder="1"/>
    <xf numFmtId="1" fontId="4" fillId="4" borderId="108" xfId="0" applyNumberFormat="1" applyFont="1" applyFill="1" applyBorder="1"/>
    <xf numFmtId="1" fontId="7" fillId="7" borderId="1" xfId="0" applyNumberFormat="1" applyFont="1" applyFill="1" applyBorder="1" applyAlignment="1">
      <alignment vertical="center" wrapText="1"/>
    </xf>
    <xf numFmtId="1" fontId="4" fillId="10" borderId="2" xfId="0" applyNumberFormat="1" applyFont="1" applyFill="1" applyBorder="1" applyAlignment="1">
      <alignment vertical="center" wrapText="1"/>
    </xf>
    <xf numFmtId="1" fontId="4" fillId="10" borderId="88" xfId="0" applyNumberFormat="1" applyFont="1" applyFill="1" applyBorder="1" applyAlignment="1">
      <alignment vertical="center" wrapText="1"/>
    </xf>
    <xf numFmtId="1" fontId="4" fillId="7" borderId="159" xfId="0" applyNumberFormat="1" applyFont="1" applyFill="1" applyBorder="1" applyAlignment="1">
      <alignment vertical="center" wrapText="1"/>
    </xf>
    <xf numFmtId="1" fontId="4" fillId="4" borderId="160" xfId="0" applyNumberFormat="1" applyFont="1" applyFill="1" applyBorder="1"/>
    <xf numFmtId="1" fontId="4" fillId="10" borderId="46" xfId="0" applyNumberFormat="1" applyFont="1" applyFill="1" applyBorder="1"/>
    <xf numFmtId="1" fontId="4" fillId="4" borderId="161" xfId="0" applyNumberFormat="1" applyFont="1" applyFill="1" applyBorder="1"/>
    <xf numFmtId="1" fontId="4" fillId="7" borderId="24" xfId="0" applyNumberFormat="1" applyFont="1" applyFill="1" applyBorder="1" applyAlignment="1">
      <alignment vertical="center" wrapText="1"/>
    </xf>
    <xf numFmtId="1" fontId="4" fillId="3" borderId="25" xfId="0" applyNumberFormat="1" applyFont="1" applyFill="1" applyBorder="1" applyAlignment="1">
      <alignment vertical="center" wrapText="1"/>
    </xf>
    <xf numFmtId="1" fontId="4" fillId="10" borderId="41" xfId="0" applyNumberFormat="1" applyFont="1" applyFill="1" applyBorder="1"/>
    <xf numFmtId="1" fontId="4" fillId="4" borderId="109" xfId="0" applyNumberFormat="1" applyFont="1" applyFill="1" applyBorder="1"/>
    <xf numFmtId="1" fontId="4" fillId="7" borderId="8" xfId="0" applyNumberFormat="1" applyFont="1" applyFill="1" applyBorder="1" applyAlignment="1">
      <alignment vertical="center" wrapText="1"/>
    </xf>
    <xf numFmtId="1" fontId="4" fillId="3" borderId="9" xfId="0" applyNumberFormat="1" applyFont="1" applyFill="1" applyBorder="1" applyAlignment="1">
      <alignment vertical="center" wrapText="1"/>
    </xf>
    <xf numFmtId="1" fontId="4" fillId="7" borderId="12" xfId="0" applyNumberFormat="1" applyFont="1" applyFill="1" applyBorder="1" applyAlignment="1">
      <alignment vertical="center" wrapText="1"/>
    </xf>
    <xf numFmtId="1" fontId="4" fillId="3" borderId="13" xfId="0" applyNumberFormat="1" applyFont="1" applyFill="1" applyBorder="1" applyAlignment="1">
      <alignment vertical="center" wrapText="1"/>
    </xf>
    <xf numFmtId="1" fontId="4" fillId="0" borderId="71" xfId="0" applyNumberFormat="1" applyFont="1" applyBorder="1" applyAlignment="1">
      <alignment horizontal="center" vertical="center" wrapText="1"/>
    </xf>
    <xf numFmtId="1" fontId="4" fillId="10" borderId="5" xfId="0" applyNumberFormat="1" applyFont="1" applyFill="1" applyBorder="1"/>
    <xf numFmtId="1" fontId="4" fillId="3" borderId="24" xfId="0" applyNumberFormat="1" applyFont="1" applyFill="1" applyBorder="1" applyAlignment="1">
      <alignment vertical="center" wrapText="1"/>
    </xf>
    <xf numFmtId="1" fontId="4" fillId="7" borderId="162" xfId="0" applyNumberFormat="1" applyFont="1" applyFill="1" applyBorder="1" applyAlignment="1">
      <alignment vertical="center" wrapText="1"/>
    </xf>
    <xf numFmtId="1" fontId="4" fillId="0" borderId="162" xfId="0" applyNumberFormat="1" applyFont="1" applyBorder="1" applyAlignment="1">
      <alignment vertical="center" wrapText="1"/>
    </xf>
    <xf numFmtId="1" fontId="4" fillId="4" borderId="163" xfId="0" applyNumberFormat="1" applyFont="1" applyFill="1" applyBorder="1"/>
    <xf numFmtId="1" fontId="4" fillId="4" borderId="164" xfId="0" applyNumberFormat="1" applyFont="1" applyFill="1" applyBorder="1"/>
    <xf numFmtId="1" fontId="4" fillId="4" borderId="165" xfId="0" applyNumberFormat="1" applyFont="1" applyFill="1" applyBorder="1"/>
    <xf numFmtId="1" fontId="4" fillId="10" borderId="166" xfId="0" applyNumberFormat="1" applyFont="1" applyFill="1" applyBorder="1"/>
    <xf numFmtId="1" fontId="4" fillId="10" borderId="167" xfId="0" applyNumberFormat="1" applyFont="1" applyFill="1" applyBorder="1"/>
    <xf numFmtId="1" fontId="4" fillId="10" borderId="168" xfId="0" applyNumberFormat="1" applyFont="1" applyFill="1" applyBorder="1"/>
    <xf numFmtId="1" fontId="3" fillId="7" borderId="142" xfId="0" applyNumberFormat="1" applyFont="1" applyFill="1" applyBorder="1"/>
    <xf numFmtId="1" fontId="4" fillId="3" borderId="12" xfId="0" applyNumberFormat="1" applyFont="1" applyFill="1" applyBorder="1" applyAlignment="1">
      <alignment vertical="center" wrapText="1"/>
    </xf>
    <xf numFmtId="1" fontId="4" fillId="0" borderId="3" xfId="0" applyNumberFormat="1" applyFont="1" applyBorder="1" applyAlignment="1">
      <alignment horizontal="right" wrapText="1"/>
    </xf>
    <xf numFmtId="1" fontId="4" fillId="4" borderId="5" xfId="0" applyNumberFormat="1" applyFont="1" applyFill="1" applyBorder="1"/>
    <xf numFmtId="1" fontId="4" fillId="0" borderId="1" xfId="0" applyNumberFormat="1" applyFont="1" applyBorder="1" applyAlignment="1">
      <alignment horizontal="left" vertical="center" wrapText="1"/>
    </xf>
    <xf numFmtId="1" fontId="4" fillId="4" borderId="169" xfId="0" applyNumberFormat="1" applyFont="1" applyFill="1" applyBorder="1"/>
    <xf numFmtId="1" fontId="4" fillId="4" borderId="20" xfId="0" applyNumberFormat="1" applyFont="1" applyFill="1" applyBorder="1"/>
    <xf numFmtId="1" fontId="4" fillId="0" borderId="6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" fontId="4" fillId="7" borderId="2" xfId="0" applyNumberFormat="1" applyFont="1" applyFill="1" applyBorder="1"/>
    <xf numFmtId="1" fontId="4" fillId="7" borderId="66" xfId="0" applyNumberFormat="1" applyFont="1" applyFill="1" applyBorder="1"/>
    <xf numFmtId="1" fontId="4" fillId="7" borderId="88" xfId="0" applyNumberFormat="1" applyFont="1" applyFill="1" applyBorder="1"/>
    <xf numFmtId="1" fontId="4" fillId="7" borderId="3" xfId="0" applyNumberFormat="1" applyFont="1" applyFill="1" applyBorder="1"/>
    <xf numFmtId="1" fontId="4" fillId="7" borderId="4" xfId="0" applyNumberFormat="1" applyFont="1" applyFill="1" applyBorder="1"/>
    <xf numFmtId="1" fontId="4" fillId="4" borderId="170" xfId="0" applyNumberFormat="1" applyFont="1" applyFill="1" applyBorder="1"/>
    <xf numFmtId="1" fontId="3" fillId="3" borderId="144" xfId="0" applyNumberFormat="1" applyFont="1" applyFill="1" applyBorder="1" applyAlignment="1">
      <alignment horizontal="left"/>
    </xf>
    <xf numFmtId="1" fontId="4" fillId="0" borderId="171" xfId="0" applyNumberFormat="1" applyFont="1" applyBorder="1" applyAlignment="1">
      <alignment horizontal="center" vertical="center" wrapText="1"/>
    </xf>
    <xf numFmtId="1" fontId="4" fillId="9" borderId="9" xfId="0" applyNumberFormat="1" applyFont="1" applyFill="1" applyBorder="1"/>
    <xf numFmtId="1" fontId="4" fillId="9" borderId="50" xfId="0" applyNumberFormat="1" applyFont="1" applyFill="1" applyBorder="1"/>
    <xf numFmtId="1" fontId="4" fillId="9" borderId="36" xfId="0" applyNumberFormat="1" applyFont="1" applyFill="1" applyBorder="1"/>
    <xf numFmtId="1" fontId="4" fillId="9" borderId="11" xfId="0" applyNumberFormat="1" applyFont="1" applyFill="1" applyBorder="1"/>
    <xf numFmtId="1" fontId="4" fillId="9" borderId="44" xfId="0" applyNumberFormat="1" applyFont="1" applyFill="1" applyBorder="1"/>
    <xf numFmtId="1" fontId="4" fillId="9" borderId="15" xfId="0" applyNumberFormat="1" applyFont="1" applyFill="1" applyBorder="1"/>
    <xf numFmtId="1" fontId="4" fillId="4" borderId="9" xfId="0" applyNumberFormat="1" applyFont="1" applyFill="1" applyBorder="1" applyAlignment="1">
      <alignment wrapText="1"/>
    </xf>
    <xf numFmtId="1" fontId="4" fillId="4" borderId="36" xfId="0" applyNumberFormat="1" applyFont="1" applyFill="1" applyBorder="1" applyAlignment="1">
      <alignment wrapText="1"/>
    </xf>
    <xf numFmtId="1" fontId="4" fillId="4" borderId="11" xfId="0" applyNumberFormat="1" applyFont="1" applyFill="1" applyBorder="1" applyAlignment="1">
      <alignment wrapText="1"/>
    </xf>
    <xf numFmtId="1" fontId="4" fillId="4" borderId="25" xfId="0" applyNumberFormat="1" applyFont="1" applyFill="1" applyBorder="1" applyAlignment="1">
      <alignment wrapText="1"/>
    </xf>
    <xf numFmtId="1" fontId="4" fillId="4" borderId="40" xfId="0" applyNumberFormat="1" applyFont="1" applyFill="1" applyBorder="1" applyAlignment="1">
      <alignment wrapText="1"/>
    </xf>
    <xf numFmtId="1" fontId="4" fillId="4" borderId="27" xfId="0" applyNumberFormat="1" applyFont="1" applyFill="1" applyBorder="1" applyAlignment="1">
      <alignment wrapText="1"/>
    </xf>
    <xf numFmtId="1" fontId="4" fillId="4" borderId="8" xfId="0" applyNumberFormat="1" applyFont="1" applyFill="1" applyBorder="1" applyAlignment="1">
      <alignment horizontal="right" wrapText="1"/>
    </xf>
    <xf numFmtId="1" fontId="4" fillId="4" borderId="24" xfId="0" applyNumberFormat="1" applyFont="1" applyFill="1" applyBorder="1" applyAlignment="1">
      <alignment horizontal="right" wrapText="1"/>
    </xf>
    <xf numFmtId="1" fontId="4" fillId="4" borderId="12" xfId="0" applyNumberFormat="1" applyFont="1" applyFill="1" applyBorder="1" applyAlignment="1">
      <alignment horizontal="right" wrapText="1"/>
    </xf>
    <xf numFmtId="1" fontId="4" fillId="0" borderId="2" xfId="0" applyNumberFormat="1" applyFont="1" applyBorder="1" applyAlignment="1">
      <alignment horizontal="right" vertical="center" wrapText="1"/>
    </xf>
    <xf numFmtId="1" fontId="4" fillId="0" borderId="3" xfId="0" applyNumberFormat="1" applyFont="1" applyBorder="1" applyAlignment="1">
      <alignment horizontal="right" vertical="center" wrapText="1"/>
    </xf>
    <xf numFmtId="1" fontId="4" fillId="0" borderId="4" xfId="0" applyNumberFormat="1" applyFont="1" applyBorder="1" applyAlignment="1">
      <alignment horizontal="right" vertical="center" wrapText="1"/>
    </xf>
    <xf numFmtId="1" fontId="4" fillId="0" borderId="99" xfId="0" applyNumberFormat="1" applyFont="1" applyBorder="1" applyAlignment="1">
      <alignment horizontal="right" vertical="center" wrapText="1"/>
    </xf>
    <xf numFmtId="1" fontId="3" fillId="0" borderId="107" xfId="0" applyNumberFormat="1" applyFont="1" applyBorder="1" applyAlignment="1">
      <alignment horizontal="left"/>
    </xf>
    <xf numFmtId="1" fontId="4" fillId="3" borderId="85" xfId="0" applyNumberFormat="1" applyFont="1" applyFill="1" applyBorder="1"/>
    <xf numFmtId="1" fontId="4" fillId="4" borderId="85" xfId="0" applyNumberFormat="1" applyFont="1" applyFill="1" applyBorder="1" applyAlignment="1">
      <alignment horizontal="right"/>
    </xf>
    <xf numFmtId="1" fontId="4" fillId="4" borderId="56" xfId="0" applyNumberFormat="1" applyFont="1" applyFill="1" applyBorder="1" applyAlignment="1">
      <alignment horizontal="right"/>
    </xf>
    <xf numFmtId="1" fontId="30" fillId="0" borderId="0" xfId="0" applyNumberFormat="1" applyFont="1" applyAlignment="1">
      <alignment horizontal="center" vertical="center" wrapText="1"/>
    </xf>
    <xf numFmtId="1" fontId="4" fillId="0" borderId="1" xfId="0" applyNumberFormat="1" applyFont="1" applyBorder="1" applyAlignment="1">
      <alignment vertical="center" wrapText="1"/>
    </xf>
    <xf numFmtId="1" fontId="4" fillId="0" borderId="1" xfId="0" applyNumberFormat="1" applyFont="1" applyBorder="1" applyAlignment="1">
      <alignment horizontal="right" vertical="center" wrapText="1"/>
    </xf>
    <xf numFmtId="1" fontId="4" fillId="7" borderId="50" xfId="0" applyNumberFormat="1" applyFont="1" applyFill="1" applyBorder="1" applyAlignment="1">
      <alignment vertical="center" wrapText="1"/>
    </xf>
    <xf numFmtId="1" fontId="4" fillId="7" borderId="10" xfId="0" applyNumberFormat="1" applyFont="1" applyFill="1" applyBorder="1" applyAlignment="1">
      <alignment horizontal="right" wrapText="1"/>
    </xf>
    <xf numFmtId="1" fontId="4" fillId="7" borderId="25" xfId="0" applyNumberFormat="1" applyFont="1" applyFill="1" applyBorder="1" applyAlignment="1">
      <alignment horizontal="right" wrapText="1"/>
    </xf>
    <xf numFmtId="1" fontId="4" fillId="7" borderId="26" xfId="0" applyNumberFormat="1" applyFont="1" applyFill="1" applyBorder="1" applyAlignment="1">
      <alignment horizontal="right" wrapText="1"/>
    </xf>
    <xf numFmtId="1" fontId="4" fillId="0" borderId="53" xfId="0" quotePrefix="1" applyNumberFormat="1" applyFont="1" applyBorder="1"/>
    <xf numFmtId="1" fontId="4" fillId="3" borderId="69" xfId="0" applyNumberFormat="1" applyFont="1" applyFill="1" applyBorder="1"/>
    <xf numFmtId="0" fontId="4" fillId="0" borderId="1" xfId="0" applyFont="1" applyBorder="1" applyAlignment="1">
      <alignment horizontal="center" vertical="center" wrapText="1"/>
    </xf>
    <xf numFmtId="1" fontId="4" fillId="0" borderId="36" xfId="0" applyNumberFormat="1" applyFont="1" applyBorder="1" applyAlignment="1">
      <alignment horizontal="right"/>
    </xf>
    <xf numFmtId="1" fontId="4" fillId="0" borderId="40" xfId="0" applyNumberFormat="1" applyFont="1" applyBorder="1" applyAlignment="1">
      <alignment horizontal="right"/>
    </xf>
    <xf numFmtId="1" fontId="4" fillId="0" borderId="44" xfId="0" applyNumberFormat="1" applyFont="1" applyBorder="1" applyAlignment="1">
      <alignment horizontal="right"/>
    </xf>
    <xf numFmtId="1" fontId="4" fillId="0" borderId="86" xfId="0" applyNumberFormat="1" applyFont="1" applyBorder="1" applyAlignment="1">
      <alignment horizontal="right"/>
    </xf>
    <xf numFmtId="1" fontId="4" fillId="0" borderId="173" xfId="0" applyNumberFormat="1" applyFont="1" applyBorder="1"/>
    <xf numFmtId="1" fontId="4" fillId="0" borderId="174" xfId="0" applyNumberFormat="1" applyFont="1" applyBorder="1"/>
    <xf numFmtId="0" fontId="31" fillId="0" borderId="0" xfId="0" applyFont="1"/>
    <xf numFmtId="1" fontId="4" fillId="0" borderId="175" xfId="0" applyNumberFormat="1" applyFont="1" applyBorder="1"/>
    <xf numFmtId="1" fontId="4" fillId="7" borderId="1" xfId="0" applyNumberFormat="1" applyFont="1" applyFill="1" applyBorder="1" applyAlignment="1">
      <alignment horizontal="center" vertical="center" wrapText="1"/>
    </xf>
    <xf numFmtId="1" fontId="4" fillId="8" borderId="2" xfId="0" applyNumberFormat="1" applyFont="1" applyFill="1" applyBorder="1" applyAlignment="1">
      <alignment horizontal="center" vertical="center" wrapText="1"/>
    </xf>
    <xf numFmtId="1" fontId="4" fillId="8" borderId="66" xfId="0" applyNumberFormat="1" applyFont="1" applyFill="1" applyBorder="1" applyAlignment="1">
      <alignment horizontal="center" vertical="center" wrapText="1"/>
    </xf>
    <xf numFmtId="1" fontId="4" fillId="7" borderId="170" xfId="0" applyNumberFormat="1" applyFont="1" applyFill="1" applyBorder="1"/>
    <xf numFmtId="1" fontId="4" fillId="4" borderId="177" xfId="0" applyNumberFormat="1" applyFont="1" applyFill="1" applyBorder="1"/>
    <xf numFmtId="1" fontId="4" fillId="7" borderId="8" xfId="0" applyNumberFormat="1" applyFont="1" applyFill="1" applyBorder="1"/>
    <xf numFmtId="1" fontId="4" fillId="7" borderId="159" xfId="0" applyNumberFormat="1" applyFont="1" applyFill="1" applyBorder="1"/>
    <xf numFmtId="1" fontId="4" fillId="7" borderId="24" xfId="0" applyNumberFormat="1" applyFont="1" applyFill="1" applyBorder="1"/>
    <xf numFmtId="1" fontId="4" fillId="8" borderId="25" xfId="0" applyNumberFormat="1" applyFont="1" applyFill="1" applyBorder="1"/>
    <xf numFmtId="1" fontId="4" fillId="8" borderId="40" xfId="0" applyNumberFormat="1" applyFont="1" applyFill="1" applyBorder="1"/>
    <xf numFmtId="1" fontId="4" fillId="7" borderId="12" xfId="0" applyNumberFormat="1" applyFont="1" applyFill="1" applyBorder="1"/>
    <xf numFmtId="1" fontId="4" fillId="8" borderId="13" xfId="0" applyNumberFormat="1" applyFont="1" applyFill="1" applyBorder="1"/>
    <xf numFmtId="1" fontId="4" fillId="0" borderId="32" xfId="0" applyNumberFormat="1" applyFont="1" applyBorder="1"/>
    <xf numFmtId="1" fontId="4" fillId="9" borderId="14" xfId="0" applyNumberFormat="1" applyFont="1" applyFill="1" applyBorder="1"/>
    <xf numFmtId="1" fontId="4" fillId="0" borderId="32" xfId="0" applyNumberFormat="1" applyFont="1" applyBorder="1" applyAlignment="1">
      <alignment horizontal="center" vertical="center"/>
    </xf>
    <xf numFmtId="1" fontId="4" fillId="0" borderId="13" xfId="0" applyNumberFormat="1" applyFont="1" applyBorder="1" applyAlignment="1">
      <alignment horizontal="center" vertical="center" wrapText="1"/>
    </xf>
    <xf numFmtId="1" fontId="4" fillId="0" borderId="44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9" borderId="2" xfId="0" applyNumberFormat="1" applyFont="1" applyFill="1" applyBorder="1" applyAlignment="1">
      <alignment horizontal="right"/>
    </xf>
    <xf numFmtId="1" fontId="4" fillId="9" borderId="4" xfId="0" applyNumberFormat="1" applyFont="1" applyFill="1" applyBorder="1" applyAlignment="1">
      <alignment horizontal="right"/>
    </xf>
    <xf numFmtId="1" fontId="4" fillId="0" borderId="25" xfId="0" applyNumberFormat="1" applyFont="1" applyBorder="1" applyAlignment="1">
      <alignment horizontal="right" shrinkToFit="1"/>
    </xf>
    <xf numFmtId="1" fontId="4" fillId="0" borderId="0" xfId="0" applyNumberFormat="1" applyFont="1" applyAlignment="1">
      <alignment horizontal="center" vertical="center"/>
    </xf>
    <xf numFmtId="1" fontId="4" fillId="0" borderId="8" xfId="0" applyNumberFormat="1" applyFont="1" applyBorder="1" applyAlignment="1">
      <alignment vertical="center"/>
    </xf>
    <xf numFmtId="1" fontId="4" fillId="0" borderId="12" xfId="0" applyNumberFormat="1" applyFont="1" applyBorder="1" applyAlignment="1">
      <alignment vertical="center"/>
    </xf>
    <xf numFmtId="1" fontId="4" fillId="9" borderId="90" xfId="0" applyNumberFormat="1" applyFont="1" applyFill="1" applyBorder="1"/>
    <xf numFmtId="1" fontId="4" fillId="4" borderId="178" xfId="0" applyNumberFormat="1" applyFont="1" applyFill="1" applyBorder="1"/>
    <xf numFmtId="1" fontId="4" fillId="4" borderId="179" xfId="0" applyNumberFormat="1" applyFont="1" applyFill="1" applyBorder="1"/>
    <xf numFmtId="1" fontId="4" fillId="9" borderId="8" xfId="0" applyNumberFormat="1" applyFont="1" applyFill="1" applyBorder="1"/>
    <xf numFmtId="1" fontId="4" fillId="9" borderId="12" xfId="0" applyNumberFormat="1" applyFont="1" applyFill="1" applyBorder="1"/>
    <xf numFmtId="1" fontId="4" fillId="9" borderId="50" xfId="0" applyNumberFormat="1" applyFont="1" applyFill="1" applyBorder="1" applyAlignment="1">
      <alignment horizontal="center"/>
    </xf>
    <xf numFmtId="1" fontId="4" fillId="10" borderId="12" xfId="0" applyNumberFormat="1" applyFont="1" applyFill="1" applyBorder="1" applyAlignment="1">
      <alignment horizontal="center"/>
    </xf>
    <xf numFmtId="1" fontId="4" fillId="10" borderId="50" xfId="0" applyNumberFormat="1" applyFont="1" applyFill="1" applyBorder="1" applyAlignment="1">
      <alignment horizontal="center"/>
    </xf>
    <xf numFmtId="1" fontId="4" fillId="10" borderId="44" xfId="0" applyNumberFormat="1" applyFont="1" applyFill="1" applyBorder="1"/>
    <xf numFmtId="0" fontId="4" fillId="3" borderId="88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4" fillId="4" borderId="2" xfId="0" applyFont="1" applyFill="1" applyBorder="1"/>
    <xf numFmtId="0" fontId="4" fillId="4" borderId="4" xfId="0" applyFont="1" applyFill="1" applyBorder="1"/>
    <xf numFmtId="0" fontId="4" fillId="4" borderId="88" xfId="0" applyFont="1" applyFill="1" applyBorder="1"/>
    <xf numFmtId="0" fontId="4" fillId="4" borderId="7" xfId="0" applyFont="1" applyFill="1" applyBorder="1"/>
    <xf numFmtId="0" fontId="4" fillId="4" borderId="3" xfId="0" applyFont="1" applyFill="1" applyBorder="1"/>
    <xf numFmtId="0" fontId="4" fillId="0" borderId="59" xfId="0" applyFont="1" applyBorder="1" applyAlignment="1">
      <alignment wrapText="1"/>
    </xf>
    <xf numFmtId="0" fontId="4" fillId="9" borderId="18" xfId="0" applyFont="1" applyFill="1" applyBorder="1"/>
    <xf numFmtId="0" fontId="4" fillId="0" borderId="24" xfId="0" applyFont="1" applyBorder="1" applyAlignment="1">
      <alignment wrapText="1"/>
    </xf>
    <xf numFmtId="0" fontId="4" fillId="4" borderId="25" xfId="0" applyFont="1" applyFill="1" applyBorder="1"/>
    <xf numFmtId="0" fontId="4" fillId="4" borderId="40" xfId="0" applyFont="1" applyFill="1" applyBorder="1"/>
    <xf numFmtId="0" fontId="4" fillId="9" borderId="25" xfId="0" applyFont="1" applyFill="1" applyBorder="1"/>
    <xf numFmtId="0" fontId="4" fillId="9" borderId="40" xfId="0" applyFont="1" applyFill="1" applyBorder="1"/>
    <xf numFmtId="0" fontId="4" fillId="9" borderId="27" xfId="0" applyFont="1" applyFill="1" applyBorder="1"/>
    <xf numFmtId="0" fontId="4" fillId="9" borderId="41" xfId="0" applyFont="1" applyFill="1" applyBorder="1"/>
    <xf numFmtId="0" fontId="4" fillId="4" borderId="26" xfId="0" applyFont="1" applyFill="1" applyBorder="1"/>
    <xf numFmtId="0" fontId="4" fillId="4" borderId="27" xfId="0" applyFont="1" applyFill="1" applyBorder="1"/>
    <xf numFmtId="0" fontId="4" fillId="9" borderId="16" xfId="0" applyFont="1" applyFill="1" applyBorder="1"/>
    <xf numFmtId="0" fontId="4" fillId="4" borderId="14" xfId="0" applyFont="1" applyFill="1" applyBorder="1"/>
    <xf numFmtId="1" fontId="4" fillId="3" borderId="83" xfId="0" applyNumberFormat="1" applyFont="1" applyFill="1" applyBorder="1"/>
    <xf numFmtId="0" fontId="4" fillId="0" borderId="57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1" fontId="4" fillId="0" borderId="162" xfId="0" applyNumberFormat="1" applyFont="1" applyBorder="1" applyAlignment="1">
      <alignment horizontal="left" vertical="center" wrapText="1"/>
    </xf>
    <xf numFmtId="1" fontId="4" fillId="0" borderId="180" xfId="0" applyNumberFormat="1" applyFont="1" applyBorder="1" applyAlignment="1">
      <alignment horizontal="right"/>
    </xf>
    <xf numFmtId="1" fontId="4" fillId="0" borderId="181" xfId="0" applyNumberFormat="1" applyFont="1" applyBorder="1" applyAlignment="1">
      <alignment horizontal="right"/>
    </xf>
    <xf numFmtId="1" fontId="4" fillId="4" borderId="180" xfId="0" applyNumberFormat="1" applyFont="1" applyFill="1" applyBorder="1"/>
    <xf numFmtId="1" fontId="4" fillId="4" borderId="182" xfId="0" applyNumberFormat="1" applyFont="1" applyFill="1" applyBorder="1"/>
    <xf numFmtId="1" fontId="4" fillId="4" borderId="183" xfId="0" applyNumberFormat="1" applyFont="1" applyFill="1" applyBorder="1"/>
    <xf numFmtId="1" fontId="4" fillId="4" borderId="184" xfId="0" applyNumberFormat="1" applyFont="1" applyFill="1" applyBorder="1"/>
    <xf numFmtId="1" fontId="4" fillId="4" borderId="185" xfId="0" applyNumberFormat="1" applyFont="1" applyFill="1" applyBorder="1"/>
    <xf numFmtId="1" fontId="4" fillId="4" borderId="181" xfId="0" applyNumberFormat="1" applyFont="1" applyFill="1" applyBorder="1"/>
    <xf numFmtId="1" fontId="4" fillId="10" borderId="181" xfId="0" applyNumberFormat="1" applyFont="1" applyFill="1" applyBorder="1"/>
    <xf numFmtId="1" fontId="4" fillId="0" borderId="53" xfId="0" applyNumberFormat="1" applyFont="1" applyBorder="1" applyAlignment="1">
      <alignment horizontal="center" vertical="center" wrapText="1"/>
    </xf>
    <xf numFmtId="1" fontId="4" fillId="0" borderId="76" xfId="0" applyNumberFormat="1" applyFont="1" applyBorder="1" applyAlignment="1">
      <alignment horizontal="center" vertical="center" wrapText="1"/>
    </xf>
    <xf numFmtId="1" fontId="4" fillId="0" borderId="186" xfId="0" applyNumberFormat="1" applyFont="1" applyBorder="1" applyAlignment="1">
      <alignment horizontal="right" wrapText="1"/>
    </xf>
    <xf numFmtId="1" fontId="4" fillId="4" borderId="25" xfId="0" applyNumberFormat="1" applyFont="1" applyFill="1" applyBorder="1" applyAlignment="1">
      <alignment horizontal="right" wrapText="1"/>
    </xf>
    <xf numFmtId="1" fontId="4" fillId="4" borderId="40" xfId="0" applyNumberFormat="1" applyFont="1" applyFill="1" applyBorder="1" applyAlignment="1">
      <alignment horizontal="right" wrapText="1"/>
    </xf>
    <xf numFmtId="1" fontId="4" fillId="4" borderId="27" xfId="0" applyNumberFormat="1" applyFont="1" applyFill="1" applyBorder="1" applyAlignment="1">
      <alignment horizontal="right" wrapText="1"/>
    </xf>
    <xf numFmtId="1" fontId="4" fillId="0" borderId="163" xfId="0" applyNumberFormat="1" applyFont="1" applyBorder="1" applyAlignment="1">
      <alignment horizontal="right" wrapText="1"/>
    </xf>
    <xf numFmtId="1" fontId="4" fillId="0" borderId="187" xfId="0" applyNumberFormat="1" applyFont="1" applyBorder="1" applyAlignment="1">
      <alignment horizontal="right" wrapText="1"/>
    </xf>
    <xf numFmtId="1" fontId="4" fillId="0" borderId="188" xfId="0" applyNumberFormat="1" applyFont="1" applyBorder="1" applyAlignment="1">
      <alignment horizontal="right" wrapText="1"/>
    </xf>
    <xf numFmtId="1" fontId="4" fillId="4" borderId="166" xfId="0" applyNumberFormat="1" applyFont="1" applyFill="1" applyBorder="1" applyAlignment="1">
      <alignment horizontal="right" wrapText="1"/>
    </xf>
    <xf numFmtId="1" fontId="4" fillId="4" borderId="168" xfId="0" applyNumberFormat="1" applyFont="1" applyFill="1" applyBorder="1" applyAlignment="1">
      <alignment horizontal="right" wrapText="1"/>
    </xf>
    <xf numFmtId="1" fontId="4" fillId="4" borderId="129" xfId="0" applyNumberFormat="1" applyFont="1" applyFill="1" applyBorder="1" applyAlignment="1">
      <alignment horizontal="right" wrapText="1"/>
    </xf>
    <xf numFmtId="1" fontId="4" fillId="4" borderId="167" xfId="0" applyNumberFormat="1" applyFont="1" applyFill="1" applyBorder="1" applyAlignment="1">
      <alignment horizontal="right" wrapText="1"/>
    </xf>
    <xf numFmtId="1" fontId="4" fillId="4" borderId="189" xfId="0" applyNumberFormat="1" applyFont="1" applyFill="1" applyBorder="1" applyAlignment="1">
      <alignment horizontal="right" wrapText="1"/>
    </xf>
    <xf numFmtId="1" fontId="4" fillId="4" borderId="190" xfId="0" applyNumberFormat="1" applyFont="1" applyFill="1" applyBorder="1" applyAlignment="1">
      <alignment horizontal="right" wrapText="1"/>
    </xf>
    <xf numFmtId="1" fontId="4" fillId="4" borderId="191" xfId="0" applyNumberFormat="1" applyFont="1" applyFill="1" applyBorder="1" applyAlignment="1">
      <alignment horizontal="right" wrapText="1"/>
    </xf>
    <xf numFmtId="1" fontId="4" fillId="4" borderId="130" xfId="0" applyNumberFormat="1" applyFont="1" applyFill="1" applyBorder="1" applyAlignment="1">
      <alignment horizontal="right" wrapText="1"/>
    </xf>
    <xf numFmtId="1" fontId="4" fillId="4" borderId="183" xfId="0" applyNumberFormat="1" applyFont="1" applyFill="1" applyBorder="1" applyAlignment="1">
      <alignment horizontal="right" wrapText="1"/>
    </xf>
    <xf numFmtId="1" fontId="4" fillId="4" borderId="184" xfId="0" applyNumberFormat="1" applyFont="1" applyFill="1" applyBorder="1" applyAlignment="1">
      <alignment horizontal="right" wrapText="1"/>
    </xf>
    <xf numFmtId="1" fontId="4" fillId="4" borderId="192" xfId="0" applyNumberFormat="1" applyFont="1" applyFill="1" applyBorder="1" applyAlignment="1">
      <alignment horizontal="right" wrapText="1"/>
    </xf>
    <xf numFmtId="1" fontId="4" fillId="4" borderId="180" xfId="0" applyNumberFormat="1" applyFont="1" applyFill="1" applyBorder="1" applyAlignment="1">
      <alignment horizontal="right" wrapText="1"/>
    </xf>
    <xf numFmtId="1" fontId="4" fillId="4" borderId="193" xfId="0" applyNumberFormat="1" applyFont="1" applyFill="1" applyBorder="1" applyAlignment="1">
      <alignment horizontal="right" wrapText="1"/>
    </xf>
    <xf numFmtId="1" fontId="4" fillId="4" borderId="194" xfId="0" applyNumberFormat="1" applyFont="1" applyFill="1" applyBorder="1" applyAlignment="1">
      <alignment horizontal="right" wrapText="1"/>
    </xf>
    <xf numFmtId="1" fontId="4" fillId="4" borderId="195" xfId="0" applyNumberFormat="1" applyFont="1" applyFill="1" applyBorder="1" applyAlignment="1">
      <alignment horizontal="right" wrapText="1"/>
    </xf>
    <xf numFmtId="1" fontId="4" fillId="10" borderId="182" xfId="0" applyNumberFormat="1" applyFont="1" applyFill="1" applyBorder="1" applyAlignment="1">
      <alignment horizontal="right" wrapText="1"/>
    </xf>
    <xf numFmtId="1" fontId="4" fillId="4" borderId="45" xfId="0" applyNumberFormat="1" applyFont="1" applyFill="1" applyBorder="1" applyAlignment="1">
      <alignment horizontal="right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12" xfId="0" applyNumberFormat="1" applyFont="1" applyBorder="1" applyAlignment="1">
      <alignment horizontal="center" vertical="center" wrapText="1"/>
    </xf>
    <xf numFmtId="1" fontId="18" fillId="0" borderId="84" xfId="0" applyNumberFormat="1" applyFont="1" applyBorder="1"/>
    <xf numFmtId="1" fontId="4" fillId="3" borderId="20" xfId="0" applyNumberFormat="1" applyFont="1" applyFill="1" applyBorder="1" applyAlignment="1">
      <alignment horizontal="center" vertical="center" wrapText="1"/>
    </xf>
    <xf numFmtId="1" fontId="4" fillId="4" borderId="108" xfId="0" applyNumberFormat="1" applyFont="1" applyFill="1" applyBorder="1" applyAlignment="1">
      <alignment horizontal="right"/>
    </xf>
    <xf numFmtId="1" fontId="4" fillId="4" borderId="102" xfId="0" applyNumberFormat="1" applyFont="1" applyFill="1" applyBorder="1" applyAlignment="1">
      <alignment horizontal="right"/>
    </xf>
    <xf numFmtId="1" fontId="4" fillId="4" borderId="110" xfId="0" applyNumberFormat="1" applyFont="1" applyFill="1" applyBorder="1" applyAlignment="1">
      <alignment horizontal="right"/>
    </xf>
    <xf numFmtId="1" fontId="4" fillId="0" borderId="9" xfId="0" applyNumberFormat="1" applyFont="1" applyBorder="1" applyAlignment="1">
      <alignment horizontal="center" vertical="center" wrapText="1"/>
    </xf>
    <xf numFmtId="1" fontId="4" fillId="0" borderId="10" xfId="0" applyNumberFormat="1" applyFont="1" applyBorder="1" applyAlignment="1">
      <alignment horizontal="center" vertical="center" wrapText="1"/>
    </xf>
    <xf numFmtId="1" fontId="4" fillId="3" borderId="66" xfId="0" applyNumberFormat="1" applyFont="1" applyFill="1" applyBorder="1" applyAlignment="1">
      <alignment horizontal="center" vertical="center"/>
    </xf>
    <xf numFmtId="1" fontId="4" fillId="10" borderId="26" xfId="0" applyNumberFormat="1" applyFont="1" applyFill="1" applyBorder="1" applyAlignment="1">
      <alignment horizontal="right"/>
    </xf>
    <xf numFmtId="1" fontId="4" fillId="0" borderId="59" xfId="0" applyNumberFormat="1" applyFont="1" applyBorder="1" applyAlignment="1">
      <alignment wrapText="1"/>
    </xf>
    <xf numFmtId="1" fontId="4" fillId="0" borderId="24" xfId="0" applyNumberFormat="1" applyFont="1" applyBorder="1" applyAlignment="1">
      <alignment horizontal="left" wrapText="1"/>
    </xf>
    <xf numFmtId="1" fontId="4" fillId="4" borderId="159" xfId="0" applyNumberFormat="1" applyFont="1" applyFill="1" applyBorder="1"/>
    <xf numFmtId="1" fontId="4" fillId="0" borderId="76" xfId="0" applyNumberFormat="1" applyFont="1" applyBorder="1" applyAlignment="1">
      <alignment vertical="center"/>
    </xf>
    <xf numFmtId="1" fontId="4" fillId="9" borderId="10" xfId="0" applyNumberFormat="1" applyFont="1" applyFill="1" applyBorder="1"/>
    <xf numFmtId="1" fontId="4" fillId="9" borderId="17" xfId="0" applyNumberFormat="1" applyFont="1" applyFill="1" applyBorder="1"/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88" xfId="0" applyNumberFormat="1" applyFont="1" applyFill="1" applyBorder="1" applyAlignment="1">
      <alignment horizontal="center"/>
    </xf>
    <xf numFmtId="1" fontId="4" fillId="3" borderId="66" xfId="0" applyNumberFormat="1" applyFont="1" applyFill="1" applyBorder="1" applyAlignment="1">
      <alignment horizontal="center"/>
    </xf>
    <xf numFmtId="1" fontId="4" fillId="3" borderId="50" xfId="0" applyNumberFormat="1" applyFont="1" applyFill="1" applyBorder="1" applyAlignment="1">
      <alignment vertical="center" wrapText="1"/>
    </xf>
    <xf numFmtId="1" fontId="4" fillId="3" borderId="90" xfId="0" applyNumberFormat="1" applyFont="1" applyFill="1" applyBorder="1" applyAlignment="1">
      <alignment horizontal="right" wrapText="1"/>
    </xf>
    <xf numFmtId="1" fontId="4" fillId="9" borderId="33" xfId="0" applyNumberFormat="1" applyFont="1" applyFill="1" applyBorder="1" applyAlignment="1">
      <alignment horizontal="right"/>
    </xf>
    <xf numFmtId="1" fontId="4" fillId="9" borderId="35" xfId="0" applyNumberFormat="1" applyFont="1" applyFill="1" applyBorder="1" applyAlignment="1">
      <alignment horizontal="right"/>
    </xf>
    <xf numFmtId="1" fontId="4" fillId="4" borderId="196" xfId="0" applyNumberFormat="1" applyFont="1" applyFill="1" applyBorder="1" applyAlignment="1">
      <alignment horizontal="right"/>
    </xf>
    <xf numFmtId="1" fontId="4" fillId="4" borderId="197" xfId="0" applyNumberFormat="1" applyFont="1" applyFill="1" applyBorder="1" applyAlignment="1">
      <alignment horizontal="right"/>
    </xf>
    <xf numFmtId="1" fontId="4" fillId="4" borderId="198" xfId="0" applyNumberFormat="1" applyFont="1" applyFill="1" applyBorder="1" applyAlignment="1">
      <alignment horizontal="right"/>
    </xf>
    <xf numFmtId="1" fontId="4" fillId="4" borderId="199" xfId="0" applyNumberFormat="1" applyFont="1" applyFill="1" applyBorder="1" applyAlignment="1">
      <alignment horizontal="right"/>
    </xf>
    <xf numFmtId="1" fontId="4" fillId="4" borderId="200" xfId="0" applyNumberFormat="1" applyFont="1" applyFill="1" applyBorder="1" applyAlignment="1">
      <alignment horizontal="right"/>
    </xf>
    <xf numFmtId="1" fontId="4" fillId="4" borderId="201" xfId="0" applyNumberFormat="1" applyFont="1" applyFill="1" applyBorder="1" applyAlignment="1">
      <alignment horizontal="right"/>
    </xf>
    <xf numFmtId="1" fontId="4" fillId="4" borderId="202" xfId="0" applyNumberFormat="1" applyFont="1" applyFill="1" applyBorder="1" applyAlignment="1">
      <alignment horizontal="right"/>
    </xf>
    <xf numFmtId="1" fontId="4" fillId="4" borderId="203" xfId="0" applyNumberFormat="1" applyFont="1" applyFill="1" applyBorder="1" applyAlignment="1">
      <alignment horizontal="right"/>
    </xf>
    <xf numFmtId="1" fontId="4" fillId="3" borderId="69" xfId="0" applyNumberFormat="1" applyFont="1" applyFill="1" applyBorder="1" applyAlignment="1">
      <alignment vertical="center" wrapText="1"/>
    </xf>
    <xf numFmtId="1" fontId="4" fillId="3" borderId="13" xfId="0" applyNumberFormat="1" applyFont="1" applyFill="1" applyBorder="1" applyAlignment="1">
      <alignment horizontal="right" wrapText="1"/>
    </xf>
    <xf numFmtId="1" fontId="4" fillId="4" borderId="179" xfId="0" applyNumberFormat="1" applyFont="1" applyFill="1" applyBorder="1" applyAlignment="1">
      <alignment horizontal="right"/>
    </xf>
    <xf numFmtId="1" fontId="4" fillId="4" borderId="204" xfId="0" applyNumberFormat="1" applyFont="1" applyFill="1" applyBorder="1" applyAlignment="1">
      <alignment horizontal="right"/>
    </xf>
    <xf numFmtId="1" fontId="4" fillId="4" borderId="205" xfId="0" applyNumberFormat="1" applyFont="1" applyFill="1" applyBorder="1" applyAlignment="1">
      <alignment horizontal="right"/>
    </xf>
    <xf numFmtId="1" fontId="4" fillId="4" borderId="206" xfId="0" applyNumberFormat="1" applyFont="1" applyFill="1" applyBorder="1" applyAlignment="1">
      <alignment horizontal="right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85" xfId="0" applyNumberFormat="1" applyFont="1" applyFill="1" applyBorder="1" applyAlignment="1">
      <alignment horizontal="center" vertical="center"/>
    </xf>
    <xf numFmtId="1" fontId="4" fillId="4" borderId="207" xfId="0" applyNumberFormat="1" applyFont="1" applyFill="1" applyBorder="1" applyAlignment="1">
      <alignment horizontal="right"/>
    </xf>
    <xf numFmtId="1" fontId="4" fillId="4" borderId="208" xfId="0" applyNumberFormat="1" applyFont="1" applyFill="1" applyBorder="1" applyAlignment="1">
      <alignment horizontal="right"/>
    </xf>
    <xf numFmtId="1" fontId="4" fillId="10" borderId="66" xfId="0" applyNumberFormat="1" applyFont="1" applyFill="1" applyBorder="1" applyAlignment="1">
      <alignment horizontal="right"/>
    </xf>
    <xf numFmtId="1" fontId="3" fillId="7" borderId="144" xfId="0" applyNumberFormat="1" applyFont="1" applyFill="1" applyBorder="1"/>
    <xf numFmtId="1" fontId="3" fillId="3" borderId="144" xfId="0" applyNumberFormat="1" applyFont="1" applyFill="1" applyBorder="1"/>
    <xf numFmtId="1" fontId="18" fillId="0" borderId="65" xfId="0" applyNumberFormat="1" applyFont="1" applyBorder="1"/>
    <xf numFmtId="1" fontId="4" fillId="0" borderId="21" xfId="0" applyNumberFormat="1" applyFont="1" applyBorder="1" applyAlignment="1">
      <alignment horizontal="right" vertical="center"/>
    </xf>
    <xf numFmtId="1" fontId="4" fillId="3" borderId="66" xfId="0" applyNumberFormat="1" applyFont="1" applyFill="1" applyBorder="1"/>
    <xf numFmtId="1" fontId="4" fillId="3" borderId="4" xfId="0" applyNumberFormat="1" applyFont="1" applyFill="1" applyBorder="1"/>
    <xf numFmtId="1" fontId="4" fillId="3" borderId="88" xfId="0" applyNumberFormat="1" applyFont="1" applyFill="1" applyBorder="1"/>
    <xf numFmtId="1" fontId="4" fillId="3" borderId="56" xfId="0" applyNumberFormat="1" applyFont="1" applyFill="1" applyBorder="1"/>
    <xf numFmtId="1" fontId="4" fillId="0" borderId="10" xfId="0" applyNumberFormat="1" applyFont="1" applyBorder="1" applyAlignment="1">
      <alignment horizontal="right" vertical="center" wrapText="1"/>
    </xf>
    <xf numFmtId="1" fontId="4" fillId="0" borderId="25" xfId="0" applyNumberFormat="1" applyFont="1" applyBorder="1" applyAlignment="1">
      <alignment horizontal="right" vertical="center" wrapText="1"/>
    </xf>
    <xf numFmtId="1" fontId="4" fillId="0" borderId="26" xfId="0" applyNumberFormat="1" applyFont="1" applyBorder="1" applyAlignment="1">
      <alignment horizontal="right" vertical="center" wrapText="1"/>
    </xf>
    <xf numFmtId="1" fontId="4" fillId="0" borderId="21" xfId="0" applyNumberFormat="1" applyFont="1" applyBorder="1" applyAlignment="1">
      <alignment horizontal="right" vertical="center" wrapText="1"/>
    </xf>
    <xf numFmtId="0" fontId="14" fillId="0" borderId="209" xfId="0" applyFont="1" applyBorder="1"/>
    <xf numFmtId="0" fontId="14" fillId="0" borderId="0" xfId="0" applyFont="1"/>
    <xf numFmtId="1" fontId="4" fillId="0" borderId="210" xfId="0" applyNumberFormat="1" applyFont="1" applyBorder="1"/>
    <xf numFmtId="1" fontId="4" fillId="0" borderId="211" xfId="0" applyNumberFormat="1" applyFont="1" applyBorder="1"/>
    <xf numFmtId="1" fontId="18" fillId="3" borderId="144" xfId="0" applyNumberFormat="1" applyFont="1" applyFill="1" applyBorder="1" applyAlignment="1">
      <alignment vertical="top"/>
    </xf>
    <xf numFmtId="1" fontId="18" fillId="0" borderId="0" xfId="0" applyNumberFormat="1" applyFont="1" applyAlignment="1">
      <alignment horizontal="left"/>
    </xf>
    <xf numFmtId="1" fontId="4" fillId="0" borderId="0" xfId="0" applyNumberFormat="1" applyFont="1" applyAlignment="1">
      <alignment vertical="top" wrapText="1"/>
    </xf>
    <xf numFmtId="1" fontId="4" fillId="0" borderId="51" xfId="0" applyNumberFormat="1" applyFont="1" applyBorder="1" applyAlignment="1">
      <alignment horizontal="right" vertical="center" wrapText="1"/>
    </xf>
    <xf numFmtId="1" fontId="4" fillId="4" borderId="9" xfId="0" applyNumberFormat="1" applyFont="1" applyFill="1" applyBorder="1" applyAlignment="1">
      <alignment horizontal="right" vertical="center" wrapText="1"/>
    </xf>
    <xf numFmtId="1" fontId="4" fillId="4" borderId="36" xfId="0" applyNumberFormat="1" applyFont="1" applyFill="1" applyBorder="1" applyAlignment="1">
      <alignment horizontal="right" vertical="center" wrapText="1"/>
    </xf>
    <xf numFmtId="1" fontId="4" fillId="4" borderId="50" xfId="0" applyNumberFormat="1" applyFont="1" applyFill="1" applyBorder="1" applyAlignment="1">
      <alignment horizontal="right" vertical="center" wrapText="1"/>
    </xf>
    <xf numFmtId="1" fontId="4" fillId="4" borderId="83" xfId="0" applyNumberFormat="1" applyFont="1" applyFill="1" applyBorder="1" applyAlignment="1">
      <alignment horizontal="right" vertical="center" wrapText="1"/>
    </xf>
    <xf numFmtId="1" fontId="4" fillId="4" borderId="11" xfId="0" applyNumberFormat="1" applyFont="1" applyFill="1" applyBorder="1" applyAlignment="1">
      <alignment horizontal="right" vertical="center" wrapText="1"/>
    </xf>
    <xf numFmtId="1" fontId="4" fillId="4" borderId="37" xfId="0" applyNumberFormat="1" applyFont="1" applyFill="1" applyBorder="1" applyAlignment="1">
      <alignment horizontal="right" vertical="center" wrapText="1"/>
    </xf>
    <xf numFmtId="1" fontId="4" fillId="4" borderId="10" xfId="0" applyNumberFormat="1" applyFont="1" applyFill="1" applyBorder="1" applyAlignment="1">
      <alignment horizontal="right" vertical="center" wrapText="1"/>
    </xf>
    <xf numFmtId="1" fontId="4" fillId="0" borderId="68" xfId="0" applyNumberFormat="1" applyFont="1" applyBorder="1" applyAlignment="1">
      <alignment horizontal="right" vertical="center" wrapText="1"/>
    </xf>
    <xf numFmtId="1" fontId="4" fillId="4" borderId="26" xfId="0" applyNumberFormat="1" applyFont="1" applyFill="1" applyBorder="1" applyAlignment="1">
      <alignment horizontal="right" vertical="center" wrapText="1"/>
    </xf>
    <xf numFmtId="1" fontId="4" fillId="4" borderId="25" xfId="0" applyNumberFormat="1" applyFont="1" applyFill="1" applyBorder="1" applyAlignment="1">
      <alignment horizontal="right" vertical="center" wrapText="1"/>
    </xf>
    <xf numFmtId="1" fontId="4" fillId="4" borderId="40" xfId="0" applyNumberFormat="1" applyFont="1" applyFill="1" applyBorder="1" applyAlignment="1">
      <alignment horizontal="right" vertical="center" wrapText="1"/>
    </xf>
    <xf numFmtId="1" fontId="4" fillId="4" borderId="27" xfId="0" applyNumberFormat="1" applyFont="1" applyFill="1" applyBorder="1" applyAlignment="1">
      <alignment horizontal="right" vertical="center" wrapText="1"/>
    </xf>
    <xf numFmtId="1" fontId="4" fillId="4" borderId="41" xfId="0" applyNumberFormat="1" applyFont="1" applyFill="1" applyBorder="1" applyAlignment="1">
      <alignment horizontal="right" vertical="center" wrapText="1"/>
    </xf>
    <xf numFmtId="1" fontId="4" fillId="0" borderId="74" xfId="0" applyNumberFormat="1" applyFont="1" applyBorder="1" applyAlignment="1">
      <alignment horizontal="right" vertical="center" wrapText="1"/>
    </xf>
    <xf numFmtId="1" fontId="4" fillId="0" borderId="13" xfId="0" applyNumberFormat="1" applyFont="1" applyBorder="1" applyAlignment="1">
      <alignment horizontal="right" vertical="center" wrapText="1"/>
    </xf>
    <xf numFmtId="1" fontId="4" fillId="4" borderId="13" xfId="0" applyNumberFormat="1" applyFont="1" applyFill="1" applyBorder="1" applyAlignment="1">
      <alignment horizontal="right" vertical="center" wrapText="1"/>
    </xf>
    <xf numFmtId="1" fontId="4" fillId="4" borderId="58" xfId="0" applyNumberFormat="1" applyFont="1" applyFill="1" applyBorder="1" applyAlignment="1">
      <alignment horizontal="right" vertical="center" wrapText="1"/>
    </xf>
    <xf numFmtId="1" fontId="4" fillId="4" borderId="17" xfId="0" applyNumberFormat="1" applyFont="1" applyFill="1" applyBorder="1" applyAlignment="1">
      <alignment horizontal="right" vertical="center" wrapText="1"/>
    </xf>
    <xf numFmtId="1" fontId="4" fillId="4" borderId="2" xfId="0" applyNumberFormat="1" applyFont="1" applyFill="1" applyBorder="1" applyAlignment="1">
      <alignment horizontal="right" vertical="center" wrapText="1"/>
    </xf>
    <xf numFmtId="1" fontId="4" fillId="4" borderId="66" xfId="0" applyNumberFormat="1" applyFont="1" applyFill="1" applyBorder="1" applyAlignment="1">
      <alignment horizontal="right" vertical="center" wrapText="1"/>
    </xf>
    <xf numFmtId="1" fontId="4" fillId="4" borderId="144" xfId="0" applyNumberFormat="1" applyFont="1" applyFill="1" applyBorder="1" applyAlignment="1">
      <alignment horizontal="right" vertical="center" wrapText="1"/>
    </xf>
    <xf numFmtId="1" fontId="4" fillId="4" borderId="4" xfId="0" applyNumberFormat="1" applyFont="1" applyFill="1" applyBorder="1" applyAlignment="1">
      <alignment horizontal="right" vertical="center" wrapText="1"/>
    </xf>
    <xf numFmtId="1" fontId="4" fillId="4" borderId="5" xfId="0" applyNumberFormat="1" applyFont="1" applyFill="1" applyBorder="1" applyAlignment="1">
      <alignment horizontal="right" vertical="center" wrapText="1"/>
    </xf>
    <xf numFmtId="1" fontId="4" fillId="4" borderId="88" xfId="0" applyNumberFormat="1" applyFont="1" applyFill="1" applyBorder="1" applyAlignment="1">
      <alignment horizontal="right" vertical="center" wrapText="1"/>
    </xf>
    <xf numFmtId="1" fontId="4" fillId="4" borderId="7" xfId="0" applyNumberFormat="1" applyFont="1" applyFill="1" applyBorder="1" applyAlignment="1">
      <alignment horizontal="right" vertical="center" wrapText="1"/>
    </xf>
    <xf numFmtId="1" fontId="4" fillId="4" borderId="57" xfId="0" applyNumberFormat="1" applyFont="1" applyFill="1" applyBorder="1" applyAlignment="1">
      <alignment horizontal="right" vertical="center" wrapText="1"/>
    </xf>
    <xf numFmtId="1" fontId="4" fillId="4" borderId="3" xfId="0" applyNumberFormat="1" applyFont="1" applyFill="1" applyBorder="1" applyAlignment="1">
      <alignment horizontal="right" vertical="center" wrapText="1"/>
    </xf>
    <xf numFmtId="1" fontId="4" fillId="4" borderId="18" xfId="0" applyNumberFormat="1" applyFont="1" applyFill="1" applyBorder="1" applyAlignment="1">
      <alignment horizontal="right" vertical="center" wrapText="1"/>
    </xf>
    <xf numFmtId="1" fontId="4" fillId="0" borderId="72" xfId="0" applyNumberFormat="1" applyFont="1" applyBorder="1" applyAlignment="1">
      <alignment horizontal="right" vertical="center" wrapText="1"/>
    </xf>
    <xf numFmtId="1" fontId="4" fillId="4" borderId="70" xfId="0" applyNumberFormat="1" applyFont="1" applyFill="1" applyBorder="1" applyAlignment="1">
      <alignment horizontal="right" vertical="center" wrapText="1"/>
    </xf>
    <xf numFmtId="1" fontId="4" fillId="4" borderId="69" xfId="0" applyNumberFormat="1" applyFont="1" applyFill="1" applyBorder="1" applyAlignment="1">
      <alignment horizontal="right" vertical="center" wrapText="1"/>
    </xf>
    <xf numFmtId="1" fontId="4" fillId="3" borderId="14" xfId="0" applyNumberFormat="1" applyFont="1" applyFill="1" applyBorder="1" applyAlignment="1">
      <alignment horizontal="right" vertical="center" wrapText="1"/>
    </xf>
    <xf numFmtId="1" fontId="4" fillId="10" borderId="13" xfId="0" applyNumberFormat="1" applyFont="1" applyFill="1" applyBorder="1" applyAlignment="1">
      <alignment horizontal="right" vertical="center" wrapText="1"/>
    </xf>
    <xf numFmtId="1" fontId="4" fillId="4" borderId="44" xfId="0" applyNumberFormat="1" applyFont="1" applyFill="1" applyBorder="1" applyAlignment="1">
      <alignment horizontal="right" vertical="center" wrapText="1"/>
    </xf>
    <xf numFmtId="1" fontId="4" fillId="4" borderId="15" xfId="0" applyNumberFormat="1" applyFont="1" applyFill="1" applyBorder="1" applyAlignment="1">
      <alignment horizontal="right" vertical="center" wrapText="1"/>
    </xf>
    <xf numFmtId="1" fontId="4" fillId="4" borderId="16" xfId="0" applyNumberFormat="1" applyFont="1" applyFill="1" applyBorder="1" applyAlignment="1">
      <alignment horizontal="right" vertical="center" wrapText="1"/>
    </xf>
    <xf numFmtId="1" fontId="4" fillId="4" borderId="14" xfId="0" applyNumberFormat="1" applyFont="1" applyFill="1" applyBorder="1" applyAlignment="1">
      <alignment horizontal="right" vertical="center" wrapText="1"/>
    </xf>
    <xf numFmtId="1" fontId="4" fillId="0" borderId="7" xfId="0" applyNumberFormat="1" applyFont="1" applyBorder="1" applyAlignment="1">
      <alignment horizontal="right" vertical="center" wrapText="1"/>
    </xf>
    <xf numFmtId="1" fontId="4" fillId="0" borderId="57" xfId="0" applyNumberFormat="1" applyFont="1" applyBorder="1" applyAlignment="1">
      <alignment horizontal="right" vertical="center" wrapText="1"/>
    </xf>
    <xf numFmtId="1" fontId="4" fillId="0" borderId="59" xfId="0" applyNumberFormat="1" applyFont="1" applyBorder="1" applyAlignment="1">
      <alignment horizontal="center" vertical="center" wrapText="1"/>
    </xf>
    <xf numFmtId="1" fontId="4" fillId="3" borderId="10" xfId="0" applyNumberFormat="1" applyFont="1" applyFill="1" applyBorder="1" applyAlignment="1">
      <alignment horizontal="right" vertical="center" wrapText="1"/>
    </xf>
    <xf numFmtId="1" fontId="4" fillId="0" borderId="36" xfId="0" applyNumberFormat="1" applyFont="1" applyBorder="1" applyAlignment="1">
      <alignment horizontal="right" vertical="center" wrapText="1"/>
    </xf>
    <xf numFmtId="1" fontId="4" fillId="3" borderId="26" xfId="0" applyNumberFormat="1" applyFont="1" applyFill="1" applyBorder="1" applyAlignment="1">
      <alignment horizontal="right" vertical="center" wrapText="1"/>
    </xf>
    <xf numFmtId="1" fontId="4" fillId="0" borderId="40" xfId="0" applyNumberFormat="1" applyFont="1" applyBorder="1" applyAlignment="1">
      <alignment horizontal="right" vertical="center" wrapText="1"/>
    </xf>
    <xf numFmtId="1" fontId="4" fillId="10" borderId="25" xfId="0" applyNumberFormat="1" applyFont="1" applyFill="1" applyBorder="1" applyAlignment="1">
      <alignment horizontal="right" vertical="center" wrapText="1"/>
    </xf>
    <xf numFmtId="1" fontId="4" fillId="10" borderId="40" xfId="0" applyNumberFormat="1" applyFont="1" applyFill="1" applyBorder="1" applyAlignment="1">
      <alignment horizontal="right" vertical="center" wrapText="1"/>
    </xf>
    <xf numFmtId="1" fontId="4" fillId="0" borderId="44" xfId="0" applyNumberFormat="1" applyFont="1" applyBorder="1" applyAlignment="1">
      <alignment horizontal="right" vertical="center" wrapText="1"/>
    </xf>
    <xf numFmtId="1" fontId="4" fillId="10" borderId="44" xfId="0" applyNumberFormat="1" applyFont="1" applyFill="1" applyBorder="1" applyAlignment="1">
      <alignment horizontal="right" vertical="center" wrapText="1"/>
    </xf>
    <xf numFmtId="1" fontId="4" fillId="0" borderId="73" xfId="0" applyNumberFormat="1" applyFont="1" applyBorder="1" applyAlignment="1">
      <alignment horizontal="right" vertical="center" wrapText="1"/>
    </xf>
    <xf numFmtId="1" fontId="4" fillId="0" borderId="54" xfId="0" applyNumberFormat="1" applyFont="1" applyBorder="1" applyAlignment="1">
      <alignment horizontal="right" vertical="center" wrapText="1"/>
    </xf>
    <xf numFmtId="0" fontId="14" fillId="10" borderId="9" xfId="0" applyFont="1" applyFill="1" applyBorder="1" applyAlignment="1">
      <alignment horizontal="right"/>
    </xf>
    <xf numFmtId="0" fontId="14" fillId="10" borderId="36" xfId="0" applyFont="1" applyFill="1" applyBorder="1" applyAlignment="1">
      <alignment horizontal="right"/>
    </xf>
    <xf numFmtId="1" fontId="4" fillId="4" borderId="90" xfId="0" applyNumberFormat="1" applyFont="1" applyFill="1" applyBorder="1" applyAlignment="1">
      <alignment horizontal="right" vertical="center" wrapText="1"/>
    </xf>
    <xf numFmtId="1" fontId="4" fillId="4" borderId="125" xfId="0" applyNumberFormat="1" applyFont="1" applyFill="1" applyBorder="1" applyAlignment="1">
      <alignment horizontal="right" vertical="center" wrapText="1"/>
    </xf>
    <xf numFmtId="1" fontId="4" fillId="4" borderId="45" xfId="0" applyNumberFormat="1" applyFont="1" applyFill="1" applyBorder="1" applyAlignment="1">
      <alignment horizontal="right" vertical="center" wrapText="1"/>
    </xf>
    <xf numFmtId="1" fontId="4" fillId="4" borderId="19" xfId="0" applyNumberFormat="1" applyFont="1" applyFill="1" applyBorder="1" applyAlignment="1">
      <alignment horizontal="right" vertical="center" wrapText="1"/>
    </xf>
    <xf numFmtId="1" fontId="4" fillId="4" borderId="20" xfId="0" applyNumberFormat="1" applyFont="1" applyFill="1" applyBorder="1" applyAlignment="1">
      <alignment horizontal="right" vertical="center" wrapText="1"/>
    </xf>
    <xf numFmtId="0" fontId="14" fillId="10" borderId="25" xfId="0" applyFont="1" applyFill="1" applyBorder="1" applyAlignment="1">
      <alignment horizontal="right"/>
    </xf>
    <xf numFmtId="0" fontId="14" fillId="10" borderId="40" xfId="0" applyFont="1" applyFill="1" applyBorder="1" applyAlignment="1">
      <alignment horizontal="right"/>
    </xf>
    <xf numFmtId="1" fontId="18" fillId="0" borderId="0" xfId="0" applyNumberFormat="1" applyFont="1" applyAlignment="1">
      <alignment horizontal="left" vertical="center" wrapText="1"/>
    </xf>
    <xf numFmtId="1" fontId="18" fillId="0" borderId="0" xfId="0" applyNumberFormat="1" applyFont="1" applyAlignment="1">
      <alignment horizontal="right"/>
    </xf>
    <xf numFmtId="1" fontId="4" fillId="7" borderId="17" xfId="0" applyNumberFormat="1" applyFont="1" applyFill="1" applyBorder="1" applyAlignment="1">
      <alignment horizontal="center" vertical="center" wrapText="1"/>
    </xf>
    <xf numFmtId="1" fontId="4" fillId="0" borderId="71" xfId="0" applyNumberFormat="1" applyFont="1" applyBorder="1" applyAlignment="1">
      <alignment horizontal="right" vertical="center" wrapText="1"/>
    </xf>
    <xf numFmtId="1" fontId="4" fillId="7" borderId="53" xfId="0" applyNumberFormat="1" applyFont="1" applyFill="1" applyBorder="1" applyAlignment="1">
      <alignment horizontal="left" vertical="center" wrapText="1"/>
    </xf>
    <xf numFmtId="1" fontId="4" fillId="0" borderId="0" xfId="0" applyNumberFormat="1" applyFont="1" applyAlignment="1">
      <alignment horizontal="right" wrapText="1"/>
    </xf>
    <xf numFmtId="1" fontId="4" fillId="0" borderId="0" xfId="0" applyNumberFormat="1" applyFont="1" applyAlignment="1">
      <alignment vertical="center"/>
    </xf>
    <xf numFmtId="1" fontId="4" fillId="4" borderId="9" xfId="0" applyNumberFormat="1" applyFont="1" applyFill="1" applyBorder="1" applyAlignment="1">
      <alignment horizontal="right" wrapText="1"/>
    </xf>
    <xf numFmtId="1" fontId="4" fillId="7" borderId="159" xfId="0" applyNumberFormat="1" applyFont="1" applyFill="1" applyBorder="1" applyAlignment="1">
      <alignment vertical="top" wrapText="1"/>
    </xf>
    <xf numFmtId="1" fontId="4" fillId="4" borderId="13" xfId="0" applyNumberFormat="1" applyFont="1" applyFill="1" applyBorder="1" applyAlignment="1">
      <alignment horizontal="right" wrapText="1"/>
    </xf>
    <xf numFmtId="1" fontId="4" fillId="0" borderId="55" xfId="0" applyNumberFormat="1" applyFont="1" applyBorder="1" applyAlignment="1">
      <alignment vertical="center" wrapText="1"/>
    </xf>
    <xf numFmtId="1" fontId="4" fillId="3" borderId="3" xfId="0" applyNumberFormat="1" applyFont="1" applyFill="1" applyBorder="1" applyAlignment="1">
      <alignment horizontal="right"/>
    </xf>
    <xf numFmtId="1" fontId="4" fillId="3" borderId="66" xfId="0" applyNumberFormat="1" applyFont="1" applyFill="1" applyBorder="1" applyAlignment="1">
      <alignment horizontal="right"/>
    </xf>
    <xf numFmtId="1" fontId="4" fillId="3" borderId="8" xfId="0" applyNumberFormat="1" applyFont="1" applyFill="1" applyBorder="1" applyAlignment="1">
      <alignment horizontal="right" wrapText="1"/>
    </xf>
    <xf numFmtId="1" fontId="4" fillId="3" borderId="36" xfId="0" applyNumberFormat="1" applyFont="1" applyFill="1" applyBorder="1" applyAlignment="1">
      <alignment horizontal="right" wrapText="1"/>
    </xf>
    <xf numFmtId="1" fontId="4" fillId="3" borderId="24" xfId="0" applyNumberFormat="1" applyFont="1" applyFill="1" applyBorder="1" applyAlignment="1">
      <alignment horizontal="right" wrapText="1"/>
    </xf>
    <xf numFmtId="1" fontId="4" fillId="3" borderId="40" xfId="0" applyNumberFormat="1" applyFont="1" applyFill="1" applyBorder="1" applyAlignment="1">
      <alignment horizontal="right" wrapText="1"/>
    </xf>
    <xf numFmtId="1" fontId="4" fillId="3" borderId="76" xfId="0" applyNumberFormat="1" applyFont="1" applyFill="1" applyBorder="1" applyAlignment="1">
      <alignment horizontal="left" vertical="center" wrapText="1"/>
    </xf>
    <xf numFmtId="1" fontId="4" fillId="3" borderId="159" xfId="0" applyNumberFormat="1" applyFont="1" applyFill="1" applyBorder="1" applyAlignment="1">
      <alignment horizontal="right" wrapText="1"/>
    </xf>
    <xf numFmtId="1" fontId="4" fillId="3" borderId="1" xfId="0" applyNumberFormat="1" applyFont="1" applyFill="1" applyBorder="1" applyAlignment="1">
      <alignment horizontal="right" wrapText="1"/>
    </xf>
    <xf numFmtId="1" fontId="4" fillId="10" borderId="88" xfId="0" applyNumberFormat="1" applyFont="1" applyFill="1" applyBorder="1" applyAlignment="1">
      <alignment horizontal="right" wrapText="1"/>
    </xf>
    <xf numFmtId="1" fontId="4" fillId="9" borderId="88" xfId="0" applyNumberFormat="1" applyFont="1" applyFill="1" applyBorder="1"/>
    <xf numFmtId="1" fontId="4" fillId="9" borderId="4" xfId="0" applyNumberFormat="1" applyFont="1" applyFill="1" applyBorder="1"/>
    <xf numFmtId="1" fontId="4" fillId="9" borderId="45" xfId="0" applyNumberFormat="1" applyFont="1" applyFill="1" applyBorder="1"/>
    <xf numFmtId="1" fontId="4" fillId="10" borderId="8" xfId="0" applyNumberFormat="1" applyFont="1" applyFill="1" applyBorder="1"/>
    <xf numFmtId="1" fontId="4" fillId="7" borderId="1" xfId="0" applyNumberFormat="1" applyFont="1" applyFill="1" applyBorder="1" applyAlignment="1">
      <alignment horizontal="center" vertical="center"/>
    </xf>
    <xf numFmtId="1" fontId="4" fillId="3" borderId="66" xfId="0" applyNumberFormat="1" applyFont="1" applyFill="1" applyBorder="1" applyAlignment="1">
      <alignment horizontal="right" wrapText="1"/>
    </xf>
    <xf numFmtId="1" fontId="4" fillId="3" borderId="88" xfId="0" applyNumberFormat="1" applyFont="1" applyFill="1" applyBorder="1" applyAlignment="1">
      <alignment horizontal="right" wrapText="1"/>
    </xf>
    <xf numFmtId="1" fontId="4" fillId="10" borderId="66" xfId="0" applyNumberFormat="1" applyFont="1" applyFill="1" applyBorder="1" applyAlignment="1">
      <alignment horizontal="right" wrapText="1"/>
    </xf>
    <xf numFmtId="1" fontId="4" fillId="9" borderId="2" xfId="0" applyNumberFormat="1" applyFont="1" applyFill="1" applyBorder="1"/>
    <xf numFmtId="1" fontId="4" fillId="10" borderId="1" xfId="0" applyNumberFormat="1" applyFont="1" applyFill="1" applyBorder="1"/>
    <xf numFmtId="1" fontId="4" fillId="10" borderId="102" xfId="0" applyNumberFormat="1" applyFont="1" applyFill="1" applyBorder="1"/>
    <xf numFmtId="1" fontId="4" fillId="3" borderId="12" xfId="0" applyNumberFormat="1" applyFont="1" applyFill="1" applyBorder="1" applyAlignment="1">
      <alignment horizontal="right" wrapText="1"/>
    </xf>
    <xf numFmtId="1" fontId="4" fillId="7" borderId="8" xfId="0" applyNumberFormat="1" applyFont="1" applyFill="1" applyBorder="1" applyAlignment="1">
      <alignment horizontal="center" vertical="center"/>
    </xf>
    <xf numFmtId="1" fontId="4" fillId="0" borderId="6" xfId="0" applyNumberFormat="1" applyFont="1" applyBorder="1" applyAlignment="1">
      <alignment horizontal="right" wrapText="1"/>
    </xf>
    <xf numFmtId="1" fontId="4" fillId="7" borderId="58" xfId="0" applyNumberFormat="1" applyFont="1" applyFill="1" applyBorder="1"/>
    <xf numFmtId="1" fontId="4" fillId="7" borderId="17" xfId="0" applyNumberFormat="1" applyFont="1" applyFill="1" applyBorder="1"/>
    <xf numFmtId="1" fontId="4" fillId="7" borderId="8" xfId="0" applyNumberFormat="1" applyFont="1" applyFill="1" applyBorder="1" applyAlignment="1">
      <alignment horizontal="left" vertical="center"/>
    </xf>
    <xf numFmtId="1" fontId="4" fillId="7" borderId="12" xfId="0" applyNumberFormat="1" applyFont="1" applyFill="1" applyBorder="1" applyAlignment="1">
      <alignment horizontal="left" vertical="center" wrapText="1"/>
    </xf>
    <xf numFmtId="1" fontId="4" fillId="3" borderId="9" xfId="0" applyNumberFormat="1" applyFont="1" applyFill="1" applyBorder="1" applyAlignment="1">
      <alignment horizontal="right" wrapText="1"/>
    </xf>
    <xf numFmtId="1" fontId="4" fillId="10" borderId="159" xfId="0" applyNumberFormat="1" applyFont="1" applyFill="1" applyBorder="1" applyAlignment="1">
      <alignment horizontal="right" wrapText="1"/>
    </xf>
    <xf numFmtId="1" fontId="4" fillId="10" borderId="70" xfId="0" applyNumberFormat="1" applyFont="1" applyFill="1" applyBorder="1" applyAlignment="1">
      <alignment horizontal="right"/>
    </xf>
    <xf numFmtId="1" fontId="4" fillId="3" borderId="224" xfId="0" applyNumberFormat="1" applyFont="1" applyFill="1" applyBorder="1" applyAlignment="1">
      <alignment horizontal="left" vertical="center" wrapText="1"/>
    </xf>
    <xf numFmtId="1" fontId="4" fillId="10" borderId="12" xfId="0" applyNumberFormat="1" applyFont="1" applyFill="1" applyBorder="1" applyAlignment="1">
      <alignment horizontal="right" wrapText="1"/>
    </xf>
    <xf numFmtId="1" fontId="4" fillId="9" borderId="16" xfId="0" applyNumberFormat="1" applyFont="1" applyFill="1" applyBorder="1"/>
    <xf numFmtId="1" fontId="18" fillId="0" borderId="225" xfId="0" applyNumberFormat="1" applyFont="1" applyBorder="1"/>
    <xf numFmtId="1" fontId="18" fillId="0" borderId="226" xfId="0" applyNumberFormat="1" applyFont="1" applyBorder="1"/>
    <xf numFmtId="1" fontId="4" fillId="7" borderId="227" xfId="0" applyNumberFormat="1" applyFont="1" applyFill="1" applyBorder="1" applyAlignment="1">
      <alignment wrapText="1"/>
    </xf>
    <xf numFmtId="1" fontId="4" fillId="7" borderId="228" xfId="0" applyNumberFormat="1" applyFont="1" applyFill="1" applyBorder="1" applyAlignment="1">
      <alignment wrapText="1"/>
    </xf>
    <xf numFmtId="1" fontId="4" fillId="3" borderId="90" xfId="0" applyNumberFormat="1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>
      <alignment horizontal="right" vertical="center" wrapText="1"/>
    </xf>
    <xf numFmtId="1" fontId="4" fillId="10" borderId="25" xfId="0" applyNumberFormat="1" applyFont="1" applyFill="1" applyBorder="1" applyAlignment="1">
      <alignment wrapText="1"/>
    </xf>
    <xf numFmtId="1" fontId="4" fillId="10" borderId="40" xfId="0" applyNumberFormat="1" applyFont="1" applyFill="1" applyBorder="1" applyAlignment="1">
      <alignment wrapText="1"/>
    </xf>
    <xf numFmtId="1" fontId="4" fillId="10" borderId="36" xfId="0" applyNumberFormat="1" applyFont="1" applyFill="1" applyBorder="1" applyAlignment="1">
      <alignment wrapText="1"/>
    </xf>
    <xf numFmtId="1" fontId="4" fillId="3" borderId="13" xfId="0" applyNumberFormat="1" applyFont="1" applyFill="1" applyBorder="1" applyAlignment="1">
      <alignment horizontal="right" vertical="center" wrapText="1"/>
    </xf>
    <xf numFmtId="1" fontId="4" fillId="4" borderId="13" xfId="0" applyNumberFormat="1" applyFont="1" applyFill="1" applyBorder="1" applyAlignment="1">
      <alignment wrapText="1"/>
    </xf>
    <xf numFmtId="1" fontId="4" fillId="4" borderId="44" xfId="0" applyNumberFormat="1" applyFont="1" applyFill="1" applyBorder="1" applyAlignment="1">
      <alignment wrapText="1"/>
    </xf>
    <xf numFmtId="1" fontId="4" fillId="10" borderId="44" xfId="0" applyNumberFormat="1" applyFont="1" applyFill="1" applyBorder="1" applyAlignment="1">
      <alignment wrapText="1"/>
    </xf>
    <xf numFmtId="1" fontId="4" fillId="3" borderId="25" xfId="0" applyNumberFormat="1" applyFont="1" applyFill="1" applyBorder="1" applyAlignment="1">
      <alignment horizontal="right" wrapText="1"/>
    </xf>
    <xf numFmtId="1" fontId="4" fillId="10" borderId="13" xfId="0" applyNumberFormat="1" applyFont="1" applyFill="1" applyBorder="1" applyAlignment="1">
      <alignment wrapText="1"/>
    </xf>
    <xf numFmtId="1" fontId="4" fillId="3" borderId="20" xfId="0" applyNumberFormat="1" applyFont="1" applyFill="1" applyBorder="1" applyAlignment="1">
      <alignment horizontal="right" vertical="center" wrapText="1"/>
    </xf>
    <xf numFmtId="1" fontId="4" fillId="0" borderId="86" xfId="0" applyNumberFormat="1" applyFont="1" applyBorder="1" applyAlignment="1">
      <alignment horizontal="right" vertical="center" wrapText="1"/>
    </xf>
    <xf numFmtId="1" fontId="4" fillId="4" borderId="15" xfId="0" applyNumberFormat="1" applyFont="1" applyFill="1" applyBorder="1" applyAlignment="1">
      <alignment wrapText="1"/>
    </xf>
    <xf numFmtId="1" fontId="4" fillId="9" borderId="9" xfId="0" applyNumberFormat="1" applyFont="1" applyFill="1" applyBorder="1" applyAlignment="1">
      <alignment wrapText="1"/>
    </xf>
    <xf numFmtId="1" fontId="4" fillId="9" borderId="36" xfId="0" applyNumberFormat="1" applyFont="1" applyFill="1" applyBorder="1" applyAlignment="1">
      <alignment wrapText="1"/>
    </xf>
    <xf numFmtId="1" fontId="4" fillId="10" borderId="9" xfId="0" applyNumberFormat="1" applyFont="1" applyFill="1" applyBorder="1" applyAlignment="1">
      <alignment wrapText="1"/>
    </xf>
    <xf numFmtId="1" fontId="4" fillId="9" borderId="40" xfId="0" applyNumberFormat="1" applyFont="1" applyFill="1" applyBorder="1" applyAlignment="1">
      <alignment wrapText="1"/>
    </xf>
    <xf numFmtId="1" fontId="4" fillId="9" borderId="13" xfId="0" applyNumberFormat="1" applyFont="1" applyFill="1" applyBorder="1" applyAlignment="1">
      <alignment wrapText="1"/>
    </xf>
    <xf numFmtId="1" fontId="4" fillId="9" borderId="44" xfId="0" applyNumberFormat="1" applyFont="1" applyFill="1" applyBorder="1" applyAlignment="1">
      <alignment wrapText="1"/>
    </xf>
    <xf numFmtId="1" fontId="4" fillId="9" borderId="25" xfId="0" applyNumberFormat="1" applyFont="1" applyFill="1" applyBorder="1" applyAlignment="1">
      <alignment wrapText="1"/>
    </xf>
    <xf numFmtId="1" fontId="4" fillId="10" borderId="45" xfId="0" applyNumberFormat="1" applyFont="1" applyFill="1" applyBorder="1" applyAlignment="1">
      <alignment wrapText="1"/>
    </xf>
    <xf numFmtId="1" fontId="4" fillId="4" borderId="33" xfId="0" applyNumberFormat="1" applyFont="1" applyFill="1" applyBorder="1" applyAlignment="1">
      <alignment wrapText="1"/>
    </xf>
    <xf numFmtId="1" fontId="4" fillId="4" borderId="35" xfId="0" applyNumberFormat="1" applyFont="1" applyFill="1" applyBorder="1" applyAlignment="1">
      <alignment wrapText="1"/>
    </xf>
    <xf numFmtId="1" fontId="4" fillId="4" borderId="229" xfId="0" applyNumberFormat="1" applyFont="1" applyFill="1" applyBorder="1" applyAlignment="1">
      <alignment wrapText="1"/>
    </xf>
    <xf numFmtId="1" fontId="4" fillId="4" borderId="114" xfId="0" applyNumberFormat="1" applyFont="1" applyFill="1" applyBorder="1" applyAlignment="1">
      <alignment wrapText="1"/>
    </xf>
    <xf numFmtId="1" fontId="4" fillId="4" borderId="230" xfId="0" applyNumberFormat="1" applyFont="1" applyFill="1" applyBorder="1" applyAlignment="1">
      <alignment wrapText="1"/>
    </xf>
    <xf numFmtId="1" fontId="4" fillId="4" borderId="231" xfId="0" applyNumberFormat="1" applyFont="1" applyFill="1" applyBorder="1" applyAlignment="1">
      <alignment wrapText="1"/>
    </xf>
    <xf numFmtId="1" fontId="4" fillId="4" borderId="125" xfId="0" applyNumberFormat="1" applyFont="1" applyFill="1" applyBorder="1" applyAlignment="1">
      <alignment wrapText="1"/>
    </xf>
    <xf numFmtId="1" fontId="4" fillId="4" borderId="22" xfId="0" applyNumberFormat="1" applyFont="1" applyFill="1" applyBorder="1" applyAlignment="1">
      <alignment wrapText="1"/>
    </xf>
    <xf numFmtId="1" fontId="4" fillId="4" borderId="39" xfId="0" applyNumberFormat="1" applyFont="1" applyFill="1" applyBorder="1" applyAlignment="1">
      <alignment wrapText="1"/>
    </xf>
    <xf numFmtId="1" fontId="4" fillId="4" borderId="232" xfId="0" applyNumberFormat="1" applyFont="1" applyFill="1" applyBorder="1" applyAlignment="1">
      <alignment wrapText="1"/>
    </xf>
    <xf numFmtId="1" fontId="4" fillId="4" borderId="23" xfId="0" applyNumberFormat="1" applyFont="1" applyFill="1" applyBorder="1" applyAlignment="1">
      <alignment wrapText="1"/>
    </xf>
    <xf numFmtId="1" fontId="4" fillId="4" borderId="233" xfId="0" applyNumberFormat="1" applyFont="1" applyFill="1" applyBorder="1" applyAlignment="1">
      <alignment wrapText="1"/>
    </xf>
    <xf numFmtId="1" fontId="4" fillId="4" borderId="234" xfId="0" applyNumberFormat="1" applyFont="1" applyFill="1" applyBorder="1" applyAlignment="1">
      <alignment wrapText="1"/>
    </xf>
    <xf numFmtId="1" fontId="4" fillId="4" borderId="235" xfId="0" applyNumberFormat="1" applyFont="1" applyFill="1" applyBorder="1" applyAlignment="1">
      <alignment wrapText="1"/>
    </xf>
    <xf numFmtId="1" fontId="4" fillId="4" borderId="236" xfId="0" applyNumberFormat="1" applyFont="1" applyFill="1" applyBorder="1" applyAlignment="1">
      <alignment wrapText="1"/>
    </xf>
    <xf numFmtId="1" fontId="4" fillId="4" borderId="237" xfId="0" applyNumberFormat="1" applyFont="1" applyFill="1" applyBorder="1" applyAlignment="1">
      <alignment wrapText="1"/>
    </xf>
    <xf numFmtId="1" fontId="4" fillId="4" borderId="238" xfId="0" applyNumberFormat="1" applyFont="1" applyFill="1" applyBorder="1" applyAlignment="1">
      <alignment wrapText="1"/>
    </xf>
    <xf numFmtId="1" fontId="4" fillId="4" borderId="239" xfId="0" applyNumberFormat="1" applyFont="1" applyFill="1" applyBorder="1" applyAlignment="1">
      <alignment wrapText="1"/>
    </xf>
    <xf numFmtId="1" fontId="4" fillId="4" borderId="240" xfId="0" applyNumberFormat="1" applyFont="1" applyFill="1" applyBorder="1" applyAlignment="1">
      <alignment wrapText="1"/>
    </xf>
    <xf numFmtId="1" fontId="4" fillId="4" borderId="47" xfId="0" applyNumberFormat="1" applyFont="1" applyFill="1" applyBorder="1" applyAlignment="1">
      <alignment wrapText="1"/>
    </xf>
    <xf numFmtId="1" fontId="4" fillId="4" borderId="241" xfId="0" applyNumberFormat="1" applyFont="1" applyFill="1" applyBorder="1" applyAlignment="1">
      <alignment wrapText="1"/>
    </xf>
    <xf numFmtId="1" fontId="4" fillId="4" borderId="28" xfId="0" applyNumberFormat="1" applyFont="1" applyFill="1" applyBorder="1" applyAlignment="1">
      <alignment wrapText="1"/>
    </xf>
    <xf numFmtId="1" fontId="4" fillId="4" borderId="43" xfId="0" applyNumberFormat="1" applyFont="1" applyFill="1" applyBorder="1" applyAlignment="1">
      <alignment wrapText="1"/>
    </xf>
    <xf numFmtId="1" fontId="4" fillId="4" borderId="103" xfId="0" applyNumberFormat="1" applyFont="1" applyFill="1" applyBorder="1" applyAlignment="1">
      <alignment wrapText="1"/>
    </xf>
    <xf numFmtId="1" fontId="4" fillId="4" borderId="242" xfId="0" applyNumberFormat="1" applyFont="1" applyFill="1" applyBorder="1" applyAlignment="1">
      <alignment wrapText="1"/>
    </xf>
    <xf numFmtId="1" fontId="4" fillId="4" borderId="49" xfId="0" applyNumberFormat="1" applyFont="1" applyFill="1" applyBorder="1" applyAlignment="1">
      <alignment wrapText="1"/>
    </xf>
    <xf numFmtId="1" fontId="4" fillId="4" borderId="45" xfId="0" applyNumberFormat="1" applyFont="1" applyFill="1" applyBorder="1" applyAlignment="1">
      <alignment wrapText="1"/>
    </xf>
    <xf numFmtId="1" fontId="4" fillId="3" borderId="10" xfId="0" applyNumberFormat="1" applyFont="1" applyFill="1" applyBorder="1" applyAlignment="1">
      <alignment horizontal="right" wrapText="1"/>
    </xf>
    <xf numFmtId="1" fontId="4" fillId="3" borderId="11" xfId="0" applyNumberFormat="1" applyFont="1" applyFill="1" applyBorder="1" applyAlignment="1">
      <alignment horizontal="right" wrapText="1"/>
    </xf>
    <xf numFmtId="1" fontId="4" fillId="3" borderId="27" xfId="0" applyNumberFormat="1" applyFont="1" applyFill="1" applyBorder="1" applyAlignment="1">
      <alignment horizontal="right" wrapText="1"/>
    </xf>
    <xf numFmtId="1" fontId="4" fillId="10" borderId="25" xfId="0" applyNumberFormat="1" applyFont="1" applyFill="1" applyBorder="1" applyAlignment="1">
      <alignment horizontal="right" wrapText="1"/>
    </xf>
    <xf numFmtId="1" fontId="4" fillId="10" borderId="40" xfId="0" applyNumberFormat="1" applyFont="1" applyFill="1" applyBorder="1" applyAlignment="1">
      <alignment horizontal="right" wrapText="1"/>
    </xf>
    <xf numFmtId="1" fontId="4" fillId="3" borderId="17" xfId="0" applyNumberFormat="1" applyFont="1" applyFill="1" applyBorder="1" applyAlignment="1">
      <alignment horizontal="right" wrapText="1"/>
    </xf>
    <xf numFmtId="1" fontId="4" fillId="3" borderId="15" xfId="0" applyNumberFormat="1" applyFont="1" applyFill="1" applyBorder="1" applyAlignment="1">
      <alignment horizontal="right" wrapText="1"/>
    </xf>
    <xf numFmtId="1" fontId="4" fillId="10" borderId="13" xfId="0" applyNumberFormat="1" applyFont="1" applyFill="1" applyBorder="1" applyAlignment="1">
      <alignment horizontal="right" wrapText="1"/>
    </xf>
    <xf numFmtId="1" fontId="4" fillId="10" borderId="44" xfId="0" applyNumberFormat="1" applyFont="1" applyFill="1" applyBorder="1" applyAlignment="1">
      <alignment horizontal="right" wrapText="1"/>
    </xf>
    <xf numFmtId="1" fontId="4" fillId="3" borderId="44" xfId="0" applyNumberFormat="1" applyFont="1" applyFill="1" applyBorder="1" applyAlignment="1">
      <alignment horizontal="right" wrapText="1"/>
    </xf>
    <xf numFmtId="1" fontId="4" fillId="10" borderId="27" xfId="0" applyNumberFormat="1" applyFont="1" applyFill="1" applyBorder="1" applyAlignment="1">
      <alignment horizontal="right"/>
    </xf>
    <xf numFmtId="1" fontId="4" fillId="0" borderId="6" xfId="0" applyNumberFormat="1" applyFont="1" applyBorder="1" applyAlignment="1">
      <alignment horizontal="left" vertical="center"/>
    </xf>
    <xf numFmtId="1" fontId="4" fillId="4" borderId="125" xfId="0" applyNumberFormat="1" applyFont="1" applyFill="1" applyBorder="1" applyAlignment="1">
      <alignment horizontal="right"/>
    </xf>
    <xf numFmtId="1" fontId="4" fillId="0" borderId="2" xfId="0" applyNumberFormat="1" applyFont="1" applyBorder="1" applyAlignment="1">
      <alignment horizontal="center" wrapText="1"/>
    </xf>
    <xf numFmtId="1" fontId="4" fillId="0" borderId="3" xfId="0" applyNumberFormat="1" applyFont="1" applyBorder="1" applyAlignment="1">
      <alignment horizontal="center" wrapText="1"/>
    </xf>
    <xf numFmtId="1" fontId="4" fillId="0" borderId="4" xfId="0" applyNumberFormat="1" applyFont="1" applyBorder="1" applyAlignment="1">
      <alignment horizontal="center" wrapText="1"/>
    </xf>
    <xf numFmtId="1" fontId="4" fillId="4" borderId="41" xfId="0" applyNumberFormat="1" applyFont="1" applyFill="1" applyBorder="1" applyAlignment="1">
      <alignment horizontal="right" wrapText="1"/>
    </xf>
    <xf numFmtId="1" fontId="4" fillId="9" borderId="90" xfId="0" applyNumberFormat="1" applyFont="1" applyFill="1" applyBorder="1" applyAlignment="1">
      <alignment horizontal="right"/>
    </xf>
    <xf numFmtId="1" fontId="4" fillId="9" borderId="125" xfId="0" applyNumberFormat="1" applyFont="1" applyFill="1" applyBorder="1" applyAlignment="1">
      <alignment horizontal="right"/>
    </xf>
    <xf numFmtId="1" fontId="4" fillId="10" borderId="37" xfId="0" applyNumberFormat="1" applyFont="1" applyFill="1" applyBorder="1" applyAlignment="1">
      <alignment horizontal="right"/>
    </xf>
    <xf numFmtId="1" fontId="4" fillId="0" borderId="87" xfId="0" applyNumberFormat="1" applyFont="1" applyBorder="1" applyAlignment="1">
      <alignment horizontal="right"/>
    </xf>
    <xf numFmtId="1" fontId="3" fillId="3" borderId="144" xfId="0" applyNumberFormat="1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1" fontId="3" fillId="3" borderId="144" xfId="0" applyNumberFormat="1" applyFont="1" applyFill="1" applyBorder="1" applyAlignment="1">
      <alignment vertical="center"/>
    </xf>
    <xf numFmtId="0" fontId="20" fillId="10" borderId="243" xfId="0" applyFont="1" applyFill="1" applyBorder="1" applyAlignment="1">
      <alignment horizontal="right"/>
    </xf>
    <xf numFmtId="0" fontId="20" fillId="10" borderId="244" xfId="0" applyFont="1" applyFill="1" applyBorder="1" applyAlignment="1">
      <alignment horizontal="right"/>
    </xf>
    <xf numFmtId="0" fontId="20" fillId="10" borderId="245" xfId="0" applyFont="1" applyFill="1" applyBorder="1" applyAlignment="1">
      <alignment horizontal="right"/>
    </xf>
    <xf numFmtId="0" fontId="20" fillId="10" borderId="246" xfId="0" applyFont="1" applyFill="1" applyBorder="1" applyAlignment="1">
      <alignment horizontal="right"/>
    </xf>
    <xf numFmtId="0" fontId="20" fillId="10" borderId="247" xfId="0" applyFont="1" applyFill="1" applyBorder="1" applyAlignment="1">
      <alignment horizontal="right"/>
    </xf>
    <xf numFmtId="0" fontId="20" fillId="10" borderId="248" xfId="0" applyFont="1" applyFill="1" applyBorder="1" applyAlignment="1">
      <alignment horizontal="right"/>
    </xf>
    <xf numFmtId="1" fontId="4" fillId="4" borderId="249" xfId="0" applyNumberFormat="1" applyFont="1" applyFill="1" applyBorder="1" applyAlignment="1">
      <alignment horizontal="right"/>
    </xf>
    <xf numFmtId="1" fontId="4" fillId="4" borderId="250" xfId="0" applyNumberFormat="1" applyFont="1" applyFill="1" applyBorder="1" applyAlignment="1">
      <alignment horizontal="right"/>
    </xf>
    <xf numFmtId="0" fontId="20" fillId="10" borderId="251" xfId="0" applyFont="1" applyFill="1" applyBorder="1" applyAlignment="1">
      <alignment horizontal="right"/>
    </xf>
    <xf numFmtId="0" fontId="20" fillId="10" borderId="252" xfId="0" applyFont="1" applyFill="1" applyBorder="1" applyAlignment="1">
      <alignment horizontal="right"/>
    </xf>
    <xf numFmtId="1" fontId="4" fillId="0" borderId="24" xfId="0" applyNumberFormat="1" applyFont="1" applyBorder="1" applyAlignment="1">
      <alignment vertical="top" wrapText="1"/>
    </xf>
    <xf numFmtId="0" fontId="20" fillId="10" borderId="253" xfId="0" applyFont="1" applyFill="1" applyBorder="1" applyAlignment="1">
      <alignment horizontal="right"/>
    </xf>
    <xf numFmtId="0" fontId="20" fillId="10" borderId="254" xfId="0" applyFont="1" applyFill="1" applyBorder="1" applyAlignment="1">
      <alignment horizontal="right"/>
    </xf>
    <xf numFmtId="0" fontId="20" fillId="10" borderId="255" xfId="0" applyFont="1" applyFill="1" applyBorder="1" applyAlignment="1">
      <alignment horizontal="right"/>
    </xf>
    <xf numFmtId="1" fontId="4" fillId="0" borderId="63" xfId="0" applyNumberFormat="1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left" wrapText="1"/>
    </xf>
    <xf numFmtId="0" fontId="4" fillId="0" borderId="6" xfId="0" applyFont="1" applyBorder="1" applyAlignment="1">
      <alignment horizontal="left" wrapText="1"/>
    </xf>
    <xf numFmtId="1" fontId="4" fillId="0" borderId="61" xfId="0" applyNumberFormat="1" applyFont="1" applyBorder="1" applyAlignment="1">
      <alignment horizontal="right" vertical="center" wrapText="1"/>
    </xf>
    <xf numFmtId="0" fontId="4" fillId="0" borderId="24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10" borderId="5" xfId="0" applyFont="1" applyFill="1" applyBorder="1" applyAlignment="1">
      <alignment vertical="center"/>
    </xf>
    <xf numFmtId="0" fontId="4" fillId="10" borderId="144" xfId="0" applyFont="1" applyFill="1" applyBorder="1" applyAlignment="1">
      <alignment vertical="center"/>
    </xf>
    <xf numFmtId="0" fontId="4" fillId="10" borderId="85" xfId="0" applyFont="1" applyFill="1" applyBorder="1" applyAlignment="1">
      <alignment vertical="center"/>
    </xf>
    <xf numFmtId="0" fontId="4" fillId="10" borderId="256" xfId="0" applyFont="1" applyFill="1" applyBorder="1" applyAlignment="1">
      <alignment horizontal="center" vertical="center" wrapText="1"/>
    </xf>
    <xf numFmtId="0" fontId="4" fillId="10" borderId="6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wrapText="1"/>
    </xf>
    <xf numFmtId="0" fontId="4" fillId="0" borderId="6" xfId="0" applyFont="1" applyBorder="1" applyAlignment="1">
      <alignment wrapText="1"/>
    </xf>
    <xf numFmtId="1" fontId="4" fillId="10" borderId="257" xfId="0" applyNumberFormat="1" applyFont="1" applyFill="1" applyBorder="1"/>
    <xf numFmtId="0" fontId="4" fillId="0" borderId="6" xfId="0" applyFont="1" applyBorder="1" applyAlignme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4" fillId="0" borderId="99" xfId="0" applyFont="1" applyBorder="1" applyAlignment="1">
      <alignment horizontal="center" vertical="center" wrapText="1"/>
    </xf>
    <xf numFmtId="0" fontId="20" fillId="0" borderId="1" xfId="0" applyFont="1" applyBorder="1" applyAlignment="1">
      <alignment wrapText="1"/>
    </xf>
    <xf numFmtId="1" fontId="4" fillId="4" borderId="104" xfId="0" applyNumberFormat="1" applyFont="1" applyFill="1" applyBorder="1" applyAlignment="1">
      <alignment horizontal="right"/>
    </xf>
    <xf numFmtId="0" fontId="32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10" borderId="5" xfId="0" applyFont="1" applyFill="1" applyBorder="1" applyAlignment="1">
      <alignment horizontal="center" vertical="center"/>
    </xf>
    <xf numFmtId="0" fontId="4" fillId="10" borderId="144" xfId="0" applyFont="1" applyFill="1" applyBorder="1" applyAlignment="1">
      <alignment horizontal="center" vertical="center"/>
    </xf>
    <xf numFmtId="0" fontId="4" fillId="10" borderId="85" xfId="0" applyFont="1" applyFill="1" applyBorder="1" applyAlignment="1">
      <alignment horizontal="center" vertical="center"/>
    </xf>
    <xf numFmtId="0" fontId="4" fillId="10" borderId="144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1" fontId="4" fillId="10" borderId="257" xfId="0" applyNumberFormat="1" applyFont="1" applyFill="1" applyBorder="1" applyAlignment="1">
      <alignment horizontal="right"/>
    </xf>
    <xf numFmtId="0" fontId="4" fillId="10" borderId="5" xfId="0" applyFont="1" applyFill="1" applyBorder="1" applyAlignment="1">
      <alignment horizontal="center"/>
    </xf>
    <xf numFmtId="0" fontId="4" fillId="10" borderId="7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 wrapText="1"/>
    </xf>
    <xf numFmtId="1" fontId="4" fillId="7" borderId="12" xfId="0" applyNumberFormat="1" applyFont="1" applyFill="1" applyBorder="1" applyAlignment="1">
      <alignment horizontal="right"/>
    </xf>
    <xf numFmtId="0" fontId="4" fillId="0" borderId="8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3" fontId="4" fillId="0" borderId="24" xfId="0" applyNumberFormat="1" applyFont="1" applyBorder="1" applyAlignment="1">
      <alignment horizontal="right" wrapText="1"/>
    </xf>
    <xf numFmtId="0" fontId="4" fillId="0" borderId="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/>
    </xf>
    <xf numFmtId="1" fontId="4" fillId="4" borderId="169" xfId="0" applyNumberFormat="1" applyFont="1" applyFill="1" applyBorder="1" applyAlignment="1">
      <alignment horizontal="right"/>
    </xf>
    <xf numFmtId="1" fontId="4" fillId="0" borderId="145" xfId="0" applyNumberFormat="1" applyFont="1" applyBorder="1" applyAlignment="1">
      <alignment horizontal="right"/>
    </xf>
    <xf numFmtId="1" fontId="4" fillId="9" borderId="70" xfId="0" applyNumberFormat="1" applyFont="1" applyFill="1" applyBorder="1" applyAlignment="1">
      <alignment horizontal="right"/>
    </xf>
    <xf numFmtId="1" fontId="4" fillId="4" borderId="170" xfId="0" applyNumberFormat="1" applyFont="1" applyFill="1" applyBorder="1" applyAlignment="1">
      <alignment horizontal="right"/>
    </xf>
    <xf numFmtId="1" fontId="4" fillId="4" borderId="159" xfId="0" applyNumberFormat="1" applyFont="1" applyFill="1" applyBorder="1" applyAlignment="1">
      <alignment horizontal="right"/>
    </xf>
    <xf numFmtId="1" fontId="4" fillId="9" borderId="69" xfId="0" applyNumberFormat="1" applyFont="1" applyFill="1" applyBorder="1" applyAlignment="1">
      <alignment horizontal="right"/>
    </xf>
    <xf numFmtId="1" fontId="4" fillId="0" borderId="145" xfId="0" applyNumberFormat="1" applyFont="1" applyBorder="1"/>
    <xf numFmtId="1" fontId="4" fillId="10" borderId="69" xfId="0" applyNumberFormat="1" applyFont="1" applyFill="1" applyBorder="1" applyAlignment="1">
      <alignment horizontal="right"/>
    </xf>
    <xf numFmtId="1" fontId="4" fillId="9" borderId="24" xfId="0" applyNumberFormat="1" applyFont="1" applyFill="1" applyBorder="1" applyAlignment="1">
      <alignment horizontal="right"/>
    </xf>
    <xf numFmtId="1" fontId="4" fillId="4" borderId="177" xfId="0" applyNumberFormat="1" applyFont="1" applyFill="1" applyBorder="1" applyAlignment="1">
      <alignment horizontal="right"/>
    </xf>
    <xf numFmtId="1" fontId="4" fillId="0" borderId="136" xfId="0" applyNumberFormat="1" applyFont="1" applyBorder="1" applyAlignment="1">
      <alignment horizontal="center" vertical="center" wrapText="1"/>
    </xf>
    <xf numFmtId="1" fontId="4" fillId="4" borderId="258" xfId="0" applyNumberFormat="1" applyFont="1" applyFill="1" applyBorder="1" applyAlignment="1">
      <alignment horizontal="right"/>
    </xf>
    <xf numFmtId="1" fontId="4" fillId="4" borderId="109" xfId="0" applyNumberFormat="1" applyFont="1" applyFill="1" applyBorder="1" applyAlignment="1">
      <alignment horizontal="right"/>
    </xf>
    <xf numFmtId="1" fontId="4" fillId="4" borderId="161" xfId="0" applyNumberFormat="1" applyFont="1" applyFill="1" applyBorder="1" applyAlignment="1">
      <alignment horizontal="right"/>
    </xf>
    <xf numFmtId="1" fontId="4" fillId="4" borderId="160" xfId="0" applyNumberFormat="1" applyFont="1" applyFill="1" applyBorder="1" applyAlignment="1">
      <alignment horizontal="right"/>
    </xf>
    <xf numFmtId="1" fontId="4" fillId="0" borderId="32" xfId="0" applyNumberFormat="1" applyFont="1" applyBorder="1" applyAlignment="1">
      <alignment horizontal="right"/>
    </xf>
    <xf numFmtId="1" fontId="4" fillId="0" borderId="76" xfId="0" applyNumberFormat="1" applyFont="1" applyBorder="1" applyAlignment="1">
      <alignment horizontal="right"/>
    </xf>
    <xf numFmtId="1" fontId="4" fillId="0" borderId="57" xfId="0" applyNumberFormat="1" applyFont="1" applyBorder="1" applyAlignment="1">
      <alignment horizontal="center" vertical="center"/>
    </xf>
    <xf numFmtId="1" fontId="4" fillId="3" borderId="5" xfId="0" applyNumberFormat="1" applyFont="1" applyFill="1" applyBorder="1" applyAlignment="1">
      <alignment horizontal="right"/>
    </xf>
    <xf numFmtId="1" fontId="4" fillId="3" borderId="2" xfId="0" applyNumberFormat="1" applyFont="1" applyFill="1" applyBorder="1" applyAlignment="1">
      <alignment horizontal="right"/>
    </xf>
    <xf numFmtId="1" fontId="4" fillId="3" borderId="4" xfId="0" applyNumberFormat="1" applyFont="1" applyFill="1" applyBorder="1" applyAlignment="1">
      <alignment horizontal="right"/>
    </xf>
    <xf numFmtId="1" fontId="4" fillId="3" borderId="7" xfId="0" applyNumberFormat="1" applyFont="1" applyFill="1" applyBorder="1" applyAlignment="1">
      <alignment horizontal="right"/>
    </xf>
    <xf numFmtId="1" fontId="4" fillId="3" borderId="57" xfId="0" applyNumberFormat="1" applyFont="1" applyFill="1" applyBorder="1" applyAlignment="1">
      <alignment horizontal="right"/>
    </xf>
    <xf numFmtId="1" fontId="4" fillId="0" borderId="53" xfId="0" applyNumberFormat="1" applyFont="1" applyBorder="1" applyAlignment="1">
      <alignment horizontal="right"/>
    </xf>
    <xf numFmtId="1" fontId="4" fillId="3" borderId="1" xfId="0" applyNumberFormat="1" applyFont="1" applyFill="1" applyBorder="1" applyAlignment="1">
      <alignment horizontal="right"/>
    </xf>
    <xf numFmtId="1" fontId="4" fillId="3" borderId="88" xfId="0" applyNumberFormat="1" applyFont="1" applyFill="1" applyBorder="1" applyAlignment="1">
      <alignment horizontal="right"/>
    </xf>
    <xf numFmtId="1" fontId="4" fillId="0" borderId="1" xfId="0" applyNumberFormat="1" applyFont="1" applyBorder="1" applyAlignment="1">
      <alignment horizontal="right"/>
    </xf>
    <xf numFmtId="1" fontId="4" fillId="0" borderId="75" xfId="0" applyNumberFormat="1" applyFont="1" applyBorder="1" applyAlignment="1">
      <alignment horizontal="right"/>
    </xf>
    <xf numFmtId="1" fontId="4" fillId="0" borderId="1" xfId="0" applyNumberFormat="1" applyFont="1" applyBorder="1" applyAlignment="1">
      <alignment wrapText="1"/>
    </xf>
    <xf numFmtId="1" fontId="4" fillId="3" borderId="133" xfId="0" applyNumberFormat="1" applyFont="1" applyFill="1" applyBorder="1" applyAlignment="1">
      <alignment horizontal="center" vertical="center" wrapText="1"/>
    </xf>
    <xf numFmtId="1" fontId="4" fillId="3" borderId="3" xfId="0" applyNumberFormat="1" applyFont="1" applyFill="1" applyBorder="1" applyAlignment="1">
      <alignment horizontal="center" vertical="center" wrapText="1"/>
    </xf>
    <xf numFmtId="1" fontId="4" fillId="3" borderId="66" xfId="0" applyNumberFormat="1" applyFont="1" applyFill="1" applyBorder="1" applyAlignment="1">
      <alignment horizontal="center" vertical="center" wrapText="1"/>
    </xf>
    <xf numFmtId="1" fontId="4" fillId="3" borderId="85" xfId="0" applyNumberFormat="1" applyFont="1" applyFill="1" applyBorder="1" applyAlignment="1">
      <alignment horizontal="center" vertical="center" wrapText="1"/>
    </xf>
    <xf numFmtId="1" fontId="4" fillId="3" borderId="88" xfId="0" applyNumberFormat="1" applyFont="1" applyFill="1" applyBorder="1" applyAlignment="1">
      <alignment horizontal="center" vertical="center" wrapText="1"/>
    </xf>
    <xf numFmtId="1" fontId="4" fillId="3" borderId="2" xfId="0" applyNumberFormat="1" applyFont="1" applyFill="1" applyBorder="1" applyAlignment="1">
      <alignment horizontal="right" vertical="center"/>
    </xf>
    <xf numFmtId="2" fontId="4" fillId="3" borderId="88" xfId="0" applyNumberFormat="1" applyFont="1" applyFill="1" applyBorder="1" applyAlignment="1">
      <alignment horizontal="right" vertical="center"/>
    </xf>
    <xf numFmtId="2" fontId="4" fillId="3" borderId="3" xfId="0" applyNumberFormat="1" applyFont="1" applyFill="1" applyBorder="1" applyAlignment="1">
      <alignment horizontal="right" vertical="center"/>
    </xf>
    <xf numFmtId="2" fontId="4" fillId="3" borderId="66" xfId="0" applyNumberFormat="1" applyFont="1" applyFill="1" applyBorder="1" applyAlignment="1">
      <alignment horizontal="right" vertical="center"/>
    </xf>
    <xf numFmtId="2" fontId="4" fillId="3" borderId="2" xfId="0" applyNumberFormat="1" applyFont="1" applyFill="1" applyBorder="1" applyAlignment="1">
      <alignment horizontal="right" vertical="center"/>
    </xf>
    <xf numFmtId="2" fontId="4" fillId="3" borderId="85" xfId="0" applyNumberFormat="1" applyFont="1" applyFill="1" applyBorder="1" applyAlignment="1">
      <alignment horizontal="right" vertical="center"/>
    </xf>
    <xf numFmtId="2" fontId="4" fillId="3" borderId="4" xfId="0" applyNumberFormat="1" applyFont="1" applyFill="1" applyBorder="1" applyAlignment="1">
      <alignment horizontal="right" vertical="center"/>
    </xf>
    <xf numFmtId="1" fontId="4" fillId="4" borderId="148" xfId="0" applyNumberFormat="1" applyFont="1" applyFill="1" applyBorder="1" applyAlignment="1">
      <alignment horizontal="right" vertical="center"/>
    </xf>
    <xf numFmtId="2" fontId="4" fillId="4" borderId="148" xfId="0" applyNumberFormat="1" applyFont="1" applyFill="1" applyBorder="1" applyAlignment="1">
      <alignment horizontal="right" vertical="center"/>
    </xf>
    <xf numFmtId="2" fontId="4" fillId="4" borderId="101" xfId="0" applyNumberFormat="1" applyFont="1" applyFill="1" applyBorder="1" applyAlignment="1">
      <alignment horizontal="right" vertical="center"/>
    </xf>
    <xf numFmtId="2" fontId="4" fillId="3" borderId="9" xfId="0" applyNumberFormat="1" applyFont="1" applyFill="1" applyBorder="1" applyAlignment="1">
      <alignment horizontal="right" vertical="center"/>
    </xf>
    <xf numFmtId="2" fontId="4" fillId="4" borderId="260" xfId="0" applyNumberFormat="1" applyFont="1" applyFill="1" applyBorder="1" applyAlignment="1">
      <alignment horizontal="right" vertical="center"/>
    </xf>
    <xf numFmtId="2" fontId="4" fillId="4" borderId="123" xfId="0" applyNumberFormat="1" applyFont="1" applyFill="1" applyBorder="1" applyAlignment="1">
      <alignment horizontal="right" vertical="center"/>
    </xf>
    <xf numFmtId="2" fontId="4" fillId="4" borderId="261" xfId="0" applyNumberFormat="1" applyFont="1" applyFill="1" applyBorder="1" applyAlignment="1">
      <alignment horizontal="right" vertical="center"/>
    </xf>
    <xf numFmtId="1" fontId="4" fillId="3" borderId="24" xfId="0" applyNumberFormat="1" applyFont="1" applyFill="1" applyBorder="1" applyAlignment="1">
      <alignment horizontal="left" vertical="center"/>
    </xf>
    <xf numFmtId="1" fontId="4" fillId="4" borderId="262" xfId="0" applyNumberFormat="1" applyFont="1" applyFill="1" applyBorder="1" applyAlignment="1">
      <alignment horizontal="right" vertical="center"/>
    </xf>
    <xf numFmtId="2" fontId="4" fillId="4" borderId="262" xfId="0" applyNumberFormat="1" applyFont="1" applyFill="1" applyBorder="1" applyAlignment="1">
      <alignment horizontal="right" vertical="center"/>
    </xf>
    <xf numFmtId="2" fontId="4" fillId="3" borderId="25" xfId="0" applyNumberFormat="1" applyFont="1" applyFill="1" applyBorder="1" applyAlignment="1">
      <alignment horizontal="right" vertical="center"/>
    </xf>
    <xf numFmtId="2" fontId="4" fillId="4" borderId="263" xfId="0" applyNumberFormat="1" applyFont="1" applyFill="1" applyBorder="1" applyAlignment="1">
      <alignment horizontal="right" vertical="center"/>
    </xf>
    <xf numFmtId="2" fontId="4" fillId="4" borderId="264" xfId="0" applyNumberFormat="1" applyFont="1" applyFill="1" applyBorder="1" applyAlignment="1">
      <alignment horizontal="right" vertical="center"/>
    </xf>
    <xf numFmtId="2" fontId="4" fillId="4" borderId="23" xfId="0" applyNumberFormat="1" applyFont="1" applyFill="1" applyBorder="1" applyAlignment="1">
      <alignment horizontal="right" vertical="center"/>
    </xf>
    <xf numFmtId="2" fontId="4" fillId="4" borderId="233" xfId="0" applyNumberFormat="1" applyFont="1" applyFill="1" applyBorder="1" applyAlignment="1">
      <alignment horizontal="right" vertical="center"/>
    </xf>
    <xf numFmtId="2" fontId="4" fillId="4" borderId="265" xfId="0" applyNumberFormat="1" applyFont="1" applyFill="1" applyBorder="1" applyAlignment="1">
      <alignment horizontal="right" vertical="center"/>
    </xf>
    <xf numFmtId="1" fontId="4" fillId="7" borderId="24" xfId="0" applyNumberFormat="1" applyFont="1" applyFill="1" applyBorder="1" applyAlignment="1">
      <alignment horizontal="left" vertical="center"/>
    </xf>
    <xf numFmtId="2" fontId="4" fillId="4" borderId="266" xfId="0" applyNumberFormat="1" applyFont="1" applyFill="1" applyBorder="1" applyAlignment="1">
      <alignment horizontal="right" vertical="center"/>
    </xf>
    <xf numFmtId="2" fontId="4" fillId="4" borderId="267" xfId="0" applyNumberFormat="1" applyFont="1" applyFill="1" applyBorder="1" applyAlignment="1">
      <alignment horizontal="right" vertical="center"/>
    </xf>
    <xf numFmtId="2" fontId="4" fillId="4" borderId="268" xfId="0" applyNumberFormat="1" applyFont="1" applyFill="1" applyBorder="1" applyAlignment="1">
      <alignment horizontal="right" vertical="center"/>
    </xf>
    <xf numFmtId="1" fontId="4" fillId="4" borderId="179" xfId="0" applyNumberFormat="1" applyFont="1" applyFill="1" applyBorder="1" applyAlignment="1">
      <alignment horizontal="right" vertical="center"/>
    </xf>
    <xf numFmtId="2" fontId="4" fillId="4" borderId="269" xfId="0" applyNumberFormat="1" applyFont="1" applyFill="1" applyBorder="1" applyAlignment="1">
      <alignment horizontal="right" vertical="center"/>
    </xf>
    <xf numFmtId="2" fontId="4" fillId="4" borderId="270" xfId="0" applyNumberFormat="1" applyFont="1" applyFill="1" applyBorder="1" applyAlignment="1">
      <alignment horizontal="right" vertical="center"/>
    </xf>
    <xf numFmtId="2" fontId="4" fillId="4" borderId="271" xfId="0" applyNumberFormat="1" applyFont="1" applyFill="1" applyBorder="1" applyAlignment="1">
      <alignment horizontal="right" vertical="center"/>
    </xf>
    <xf numFmtId="2" fontId="4" fillId="4" borderId="272" xfId="0" applyNumberFormat="1" applyFont="1" applyFill="1" applyBorder="1" applyAlignment="1">
      <alignment horizontal="right" vertical="center"/>
    </xf>
    <xf numFmtId="2" fontId="4" fillId="4" borderId="273" xfId="0" applyNumberFormat="1" applyFont="1" applyFill="1" applyBorder="1" applyAlignment="1">
      <alignment horizontal="right" vertical="center"/>
    </xf>
    <xf numFmtId="2" fontId="4" fillId="4" borderId="29" xfId="0" applyNumberFormat="1" applyFont="1" applyFill="1" applyBorder="1" applyAlignment="1">
      <alignment horizontal="right" vertical="center"/>
    </xf>
    <xf numFmtId="2" fontId="4" fillId="3" borderId="13" xfId="0" applyNumberFormat="1" applyFont="1" applyFill="1" applyBorder="1" applyAlignment="1">
      <alignment horizontal="right" vertical="center"/>
    </xf>
    <xf numFmtId="2" fontId="4" fillId="4" borderId="205" xfId="0" applyNumberFormat="1" applyFont="1" applyFill="1" applyBorder="1" applyAlignment="1">
      <alignment horizontal="right" vertical="center"/>
    </xf>
    <xf numFmtId="2" fontId="4" fillId="4" borderId="274" xfId="0" applyNumberFormat="1" applyFont="1" applyFill="1" applyBorder="1" applyAlignment="1">
      <alignment horizontal="right" vertical="center"/>
    </xf>
    <xf numFmtId="2" fontId="4" fillId="4" borderId="275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1" fontId="18" fillId="0" borderId="276" xfId="0" applyNumberFormat="1" applyFont="1" applyBorder="1"/>
    <xf numFmtId="1" fontId="18" fillId="0" borderId="277" xfId="0" applyNumberFormat="1" applyFont="1" applyBorder="1"/>
    <xf numFmtId="1" fontId="18" fillId="0" borderId="278" xfId="0" applyNumberFormat="1" applyFont="1" applyBorder="1"/>
    <xf numFmtId="1" fontId="18" fillId="0" borderId="279" xfId="0" applyNumberFormat="1" applyFont="1" applyBorder="1"/>
    <xf numFmtId="1" fontId="4" fillId="19" borderId="12" xfId="0" applyNumberFormat="1" applyFont="1" applyFill="1" applyBorder="1" applyAlignment="1">
      <alignment horizontal="right"/>
    </xf>
    <xf numFmtId="1" fontId="4" fillId="4" borderId="1" xfId="0" applyNumberFormat="1" applyFont="1" applyFill="1" applyBorder="1" applyAlignment="1">
      <alignment horizontal="right"/>
    </xf>
    <xf numFmtId="1" fontId="3" fillId="0" borderId="279" xfId="0" applyNumberFormat="1" applyFont="1" applyBorder="1"/>
    <xf numFmtId="1" fontId="18" fillId="0" borderId="280" xfId="0" applyNumberFormat="1" applyFont="1" applyBorder="1"/>
    <xf numFmtId="1" fontId="3" fillId="0" borderId="280" xfId="0" applyNumberFormat="1" applyFont="1" applyBorder="1"/>
    <xf numFmtId="1" fontId="4" fillId="0" borderId="24" xfId="0" applyNumberFormat="1" applyFont="1" applyBorder="1" applyAlignment="1">
      <alignment horizontal="right" vertical="center"/>
    </xf>
    <xf numFmtId="1" fontId="4" fillId="0" borderId="6" xfId="0" applyNumberFormat="1" applyFont="1" applyBorder="1" applyAlignment="1">
      <alignment horizontal="right" vertical="center"/>
    </xf>
    <xf numFmtId="1" fontId="3" fillId="0" borderId="281" xfId="0" applyNumberFormat="1" applyFont="1" applyBorder="1"/>
    <xf numFmtId="0" fontId="4" fillId="0" borderId="21" xfId="0" applyFont="1" applyBorder="1" applyAlignment="1">
      <alignment horizontal="center" wrapText="1"/>
    </xf>
    <xf numFmtId="0" fontId="3" fillId="0" borderId="280" xfId="0" applyFont="1" applyBorder="1"/>
    <xf numFmtId="1" fontId="18" fillId="0" borderId="284" xfId="0" applyNumberFormat="1" applyFont="1" applyBorder="1"/>
    <xf numFmtId="1" fontId="4" fillId="0" borderId="12" xfId="0" applyNumberFormat="1" applyFont="1" applyBorder="1" applyAlignment="1">
      <alignment horizontal="center" wrapText="1"/>
    </xf>
    <xf numFmtId="1" fontId="4" fillId="0" borderId="8" xfId="0" applyNumberFormat="1" applyFont="1" applyBorder="1" applyAlignment="1">
      <alignment horizontal="left"/>
    </xf>
    <xf numFmtId="1" fontId="4" fillId="0" borderId="12" xfId="0" applyNumberFormat="1" applyFont="1" applyBorder="1" applyAlignment="1">
      <alignment horizontal="left"/>
    </xf>
    <xf numFmtId="2" fontId="4" fillId="7" borderId="88" xfId="0" applyNumberFormat="1" applyFont="1" applyFill="1" applyBorder="1" applyAlignment="1">
      <alignment horizontal="center" vertical="center" wrapText="1"/>
    </xf>
    <xf numFmtId="2" fontId="4" fillId="0" borderId="1" xfId="0" applyNumberFormat="1" applyFont="1" applyBorder="1"/>
    <xf numFmtId="2" fontId="4" fillId="0" borderId="3" xfId="0" applyNumberFormat="1" applyFont="1" applyBorder="1"/>
    <xf numFmtId="2" fontId="4" fillId="0" borderId="4" xfId="0" applyNumberFormat="1" applyFont="1" applyBorder="1"/>
    <xf numFmtId="2" fontId="4" fillId="4" borderId="8" xfId="0" applyNumberFormat="1" applyFont="1" applyFill="1" applyBorder="1" applyAlignment="1">
      <alignment horizontal="right"/>
    </xf>
    <xf numFmtId="2" fontId="4" fillId="4" borderId="10" xfId="0" applyNumberFormat="1" applyFont="1" applyFill="1" applyBorder="1" applyAlignment="1">
      <alignment horizontal="right"/>
    </xf>
    <xf numFmtId="2" fontId="4" fillId="4" borderId="36" xfId="0" applyNumberFormat="1" applyFont="1" applyFill="1" applyBorder="1" applyAlignment="1">
      <alignment horizontal="right"/>
    </xf>
    <xf numFmtId="2" fontId="4" fillId="4" borderId="12" xfId="0" applyNumberFormat="1" applyFont="1" applyFill="1" applyBorder="1" applyAlignment="1">
      <alignment horizontal="right"/>
    </xf>
    <xf numFmtId="2" fontId="4" fillId="4" borderId="14" xfId="0" applyNumberFormat="1" applyFont="1" applyFill="1" applyBorder="1"/>
    <xf numFmtId="2" fontId="4" fillId="4" borderId="44" xfId="0" applyNumberFormat="1" applyFont="1" applyFill="1" applyBorder="1"/>
    <xf numFmtId="2" fontId="4" fillId="4" borderId="44" xfId="0" applyNumberFormat="1" applyFont="1" applyFill="1" applyBorder="1" applyAlignment="1">
      <alignment horizontal="right"/>
    </xf>
    <xf numFmtId="0" fontId="3" fillId="0" borderId="285" xfId="0" applyFont="1" applyBorder="1"/>
    <xf numFmtId="1" fontId="4" fillId="7" borderId="1" xfId="0" applyNumberFormat="1" applyFont="1" applyFill="1" applyBorder="1" applyAlignment="1">
      <alignment horizontal="center" wrapText="1"/>
    </xf>
    <xf numFmtId="1" fontId="4" fillId="7" borderId="85" xfId="0" applyNumberFormat="1" applyFont="1" applyFill="1" applyBorder="1" applyAlignment="1">
      <alignment horizontal="right"/>
    </xf>
    <xf numFmtId="1" fontId="4" fillId="7" borderId="66" xfId="0" applyNumberFormat="1" applyFont="1" applyFill="1" applyBorder="1" applyAlignment="1">
      <alignment horizontal="center"/>
    </xf>
    <xf numFmtId="1" fontId="4" fillId="7" borderId="1" xfId="0" applyNumberFormat="1" applyFont="1" applyFill="1" applyBorder="1"/>
    <xf numFmtId="1" fontId="4" fillId="7" borderId="99" xfId="0" applyNumberFormat="1" applyFont="1" applyFill="1" applyBorder="1" applyAlignment="1">
      <alignment horizontal="right"/>
    </xf>
    <xf numFmtId="1" fontId="4" fillId="0" borderId="9" xfId="0" applyNumberFormat="1" applyFont="1" applyBorder="1" applyAlignment="1">
      <alignment vertical="center"/>
    </xf>
    <xf numFmtId="1" fontId="4" fillId="0" borderId="9" xfId="0" applyNumberFormat="1" applyFont="1" applyBorder="1" applyAlignment="1">
      <alignment horizontal="right" vertical="center"/>
    </xf>
    <xf numFmtId="1" fontId="4" fillId="0" borderId="61" xfId="0" applyNumberFormat="1" applyFont="1" applyBorder="1" applyAlignment="1">
      <alignment horizontal="right" vertical="center"/>
    </xf>
    <xf numFmtId="1" fontId="4" fillId="0" borderId="51" xfId="0" applyNumberFormat="1" applyFont="1" applyBorder="1" applyAlignment="1">
      <alignment horizontal="right" vertical="center"/>
    </xf>
    <xf numFmtId="1" fontId="4" fillId="0" borderId="53" xfId="0" applyNumberFormat="1" applyFont="1" applyBorder="1" applyAlignment="1">
      <alignment vertical="center"/>
    </xf>
    <xf numFmtId="1" fontId="4" fillId="0" borderId="25" xfId="0" applyNumberFormat="1" applyFont="1" applyBorder="1" applyAlignment="1">
      <alignment horizontal="right" vertical="center"/>
    </xf>
    <xf numFmtId="1" fontId="4" fillId="0" borderId="62" xfId="0" applyNumberFormat="1" applyFont="1" applyBorder="1" applyAlignment="1">
      <alignment horizontal="right" vertical="center"/>
    </xf>
    <xf numFmtId="1" fontId="4" fillId="0" borderId="54" xfId="0" applyNumberFormat="1" applyFont="1" applyBorder="1" applyAlignment="1">
      <alignment horizontal="right" vertical="center"/>
    </xf>
    <xf numFmtId="1" fontId="4" fillId="0" borderId="62" xfId="0" applyNumberFormat="1" applyFont="1" applyBorder="1" applyAlignment="1">
      <alignment horizontal="right" vertical="center" wrapText="1"/>
    </xf>
    <xf numFmtId="1" fontId="4" fillId="0" borderId="25" xfId="0" applyNumberFormat="1" applyFont="1" applyBorder="1" applyAlignment="1">
      <alignment vertical="center"/>
    </xf>
    <xf numFmtId="1" fontId="4" fillId="0" borderId="63" xfId="0" applyNumberFormat="1" applyFont="1" applyBorder="1" applyAlignment="1">
      <alignment horizontal="right" vertical="center" wrapText="1"/>
    </xf>
    <xf numFmtId="1" fontId="4" fillId="0" borderId="55" xfId="0" applyNumberFormat="1" applyFont="1" applyBorder="1" applyAlignment="1">
      <alignment horizontal="right" vertical="center"/>
    </xf>
    <xf numFmtId="1" fontId="4" fillId="0" borderId="14" xfId="0" applyNumberFormat="1" applyFont="1" applyBorder="1" applyAlignment="1">
      <alignment horizontal="right" vertical="center" wrapText="1"/>
    </xf>
    <xf numFmtId="1" fontId="4" fillId="0" borderId="68" xfId="0" applyNumberFormat="1" applyFont="1" applyBorder="1" applyAlignment="1">
      <alignment horizontal="right" vertical="center"/>
    </xf>
    <xf numFmtId="1" fontId="4" fillId="0" borderId="26" xfId="0" applyNumberFormat="1" applyFont="1" applyBorder="1" applyAlignment="1">
      <alignment horizontal="right" vertical="center"/>
    </xf>
    <xf numFmtId="1" fontId="4" fillId="0" borderId="13" xfId="0" applyNumberFormat="1" applyFont="1" applyBorder="1" applyAlignment="1">
      <alignment horizontal="right" vertical="center"/>
    </xf>
    <xf numFmtId="1" fontId="4" fillId="0" borderId="73" xfId="0" applyNumberFormat="1" applyFont="1" applyBorder="1" applyAlignment="1">
      <alignment horizontal="right" vertical="center"/>
    </xf>
    <xf numFmtId="1" fontId="4" fillId="9" borderId="83" xfId="0" applyNumberFormat="1" applyFont="1" applyFill="1" applyBorder="1"/>
    <xf numFmtId="1" fontId="4" fillId="0" borderId="63" xfId="0" applyNumberFormat="1" applyFont="1" applyBorder="1" applyAlignment="1">
      <alignment horizontal="right" vertical="center"/>
    </xf>
    <xf numFmtId="1" fontId="4" fillId="3" borderId="13" xfId="0" applyNumberFormat="1" applyFont="1" applyFill="1" applyBorder="1" applyAlignment="1">
      <alignment horizontal="right" vertical="center"/>
    </xf>
    <xf numFmtId="1" fontId="4" fillId="0" borderId="56" xfId="0" applyNumberFormat="1" applyFont="1" applyBorder="1" applyAlignment="1">
      <alignment horizontal="right"/>
    </xf>
    <xf numFmtId="1" fontId="18" fillId="0" borderId="0" xfId="0" applyNumberFormat="1" applyFont="1" applyAlignment="1">
      <alignment horizontal="left" wrapText="1"/>
    </xf>
    <xf numFmtId="1" fontId="4" fillId="3" borderId="88" xfId="0" applyNumberFormat="1" applyFont="1" applyFill="1" applyBorder="1" applyAlignment="1">
      <alignment horizontal="center" vertical="center"/>
    </xf>
    <xf numFmtId="1" fontId="4" fillId="3" borderId="4" xfId="0" applyNumberFormat="1" applyFont="1" applyFill="1" applyBorder="1" applyAlignment="1">
      <alignment horizontal="center" vertical="center"/>
    </xf>
    <xf numFmtId="1" fontId="4" fillId="3" borderId="8" xfId="0" applyNumberFormat="1" applyFont="1" applyFill="1" applyBorder="1" applyAlignment="1">
      <alignment vertical="center" wrapText="1"/>
    </xf>
    <xf numFmtId="1" fontId="4" fillId="7" borderId="40" xfId="0" applyNumberFormat="1" applyFont="1" applyFill="1" applyBorder="1" applyAlignment="1">
      <alignment horizontal="right"/>
    </xf>
    <xf numFmtId="1" fontId="4" fillId="7" borderId="44" xfId="0" applyNumberFormat="1" applyFont="1" applyFill="1" applyBorder="1" applyAlignment="1">
      <alignment horizontal="right"/>
    </xf>
    <xf numFmtId="1" fontId="4" fillId="3" borderId="90" xfId="0" applyNumberFormat="1" applyFont="1" applyFill="1" applyBorder="1" applyAlignment="1">
      <alignment horizontal="center" vertical="center"/>
    </xf>
    <xf numFmtId="1" fontId="4" fillId="3" borderId="20" xfId="0" applyNumberFormat="1" applyFont="1" applyFill="1" applyBorder="1" applyAlignment="1">
      <alignment horizontal="center" vertical="center"/>
    </xf>
    <xf numFmtId="1" fontId="4" fillId="3" borderId="8" xfId="0" applyNumberFormat="1" applyFont="1" applyFill="1" applyBorder="1" applyAlignment="1">
      <alignment horizontal="left" vertical="center" wrapText="1"/>
    </xf>
    <xf numFmtId="1" fontId="4" fillId="7" borderId="8" xfId="0" applyNumberFormat="1" applyFont="1" applyFill="1" applyBorder="1" applyAlignment="1">
      <alignment horizontal="right"/>
    </xf>
    <xf numFmtId="1" fontId="4" fillId="3" borderId="24" xfId="0" applyNumberFormat="1" applyFont="1" applyFill="1" applyBorder="1" applyAlignment="1">
      <alignment horizontal="left" vertical="center" wrapText="1"/>
    </xf>
    <xf numFmtId="1" fontId="4" fillId="7" borderId="24" xfId="0" applyNumberFormat="1" applyFont="1" applyFill="1" applyBorder="1" applyAlignment="1">
      <alignment horizontal="right"/>
    </xf>
    <xf numFmtId="1" fontId="4" fillId="3" borderId="12" xfId="0" applyNumberFormat="1" applyFont="1" applyFill="1" applyBorder="1" applyAlignment="1">
      <alignment horizontal="left" vertical="center" wrapText="1"/>
    </xf>
    <xf numFmtId="1" fontId="4" fillId="7" borderId="13" xfId="0" applyNumberFormat="1" applyFont="1" applyFill="1" applyBorder="1" applyAlignment="1">
      <alignment horizontal="right"/>
    </xf>
    <xf numFmtId="1" fontId="4" fillId="0" borderId="75" xfId="0" applyNumberFormat="1" applyFont="1" applyBorder="1" applyAlignment="1">
      <alignment wrapText="1"/>
    </xf>
    <xf numFmtId="1" fontId="4" fillId="0" borderId="57" xfId="0" applyNumberFormat="1" applyFont="1" applyBorder="1" applyAlignment="1">
      <alignment wrapText="1"/>
    </xf>
    <xf numFmtId="1" fontId="4" fillId="4" borderId="2" xfId="0" applyNumberFormat="1" applyFont="1" applyFill="1" applyBorder="1" applyAlignment="1">
      <alignment vertical="center" wrapText="1"/>
    </xf>
    <xf numFmtId="1" fontId="4" fillId="4" borderId="3" xfId="0" applyNumberFormat="1" applyFont="1" applyFill="1" applyBorder="1" applyAlignment="1">
      <alignment vertical="center" wrapText="1"/>
    </xf>
    <xf numFmtId="1" fontId="4" fillId="4" borderId="66" xfId="0" applyNumberFormat="1" applyFont="1" applyFill="1" applyBorder="1" applyAlignment="1">
      <alignment vertical="center" wrapText="1"/>
    </xf>
    <xf numFmtId="1" fontId="4" fillId="4" borderId="9" xfId="0" applyNumberFormat="1" applyFont="1" applyFill="1" applyBorder="1" applyAlignment="1">
      <alignment vertical="center" wrapText="1"/>
    </xf>
    <xf numFmtId="1" fontId="4" fillId="4" borderId="10" xfId="0" applyNumberFormat="1" applyFont="1" applyFill="1" applyBorder="1" applyAlignment="1">
      <alignment vertical="center" wrapText="1"/>
    </xf>
    <xf numFmtId="1" fontId="4" fillId="4" borderId="17" xfId="0" applyNumberFormat="1" applyFont="1" applyFill="1" applyBorder="1" applyAlignment="1">
      <alignment vertical="center" wrapText="1"/>
    </xf>
    <xf numFmtId="1" fontId="4" fillId="4" borderId="25" xfId="0" applyNumberFormat="1" applyFont="1" applyFill="1" applyBorder="1" applyAlignment="1">
      <alignment vertical="center" wrapText="1"/>
    </xf>
    <xf numFmtId="1" fontId="4" fillId="4" borderId="26" xfId="0" applyNumberFormat="1" applyFont="1" applyFill="1" applyBorder="1" applyAlignment="1">
      <alignment vertical="center" wrapText="1"/>
    </xf>
    <xf numFmtId="1" fontId="4" fillId="7" borderId="12" xfId="0" applyNumberFormat="1" applyFont="1" applyFill="1" applyBorder="1" applyAlignment="1">
      <alignment horizontal="left" vertical="center"/>
    </xf>
    <xf numFmtId="1" fontId="4" fillId="0" borderId="75" xfId="0" applyNumberFormat="1" applyFont="1" applyBorder="1" applyAlignment="1">
      <alignment horizontal="right" vertical="center" wrapText="1"/>
    </xf>
    <xf numFmtId="1" fontId="4" fillId="0" borderId="51" xfId="0" applyNumberFormat="1" applyFont="1" applyBorder="1" applyAlignment="1">
      <alignment horizontal="left" vertical="center"/>
    </xf>
    <xf numFmtId="1" fontId="4" fillId="7" borderId="70" xfId="0" applyNumberFormat="1" applyFont="1" applyFill="1" applyBorder="1" applyAlignment="1">
      <alignment horizontal="left" vertical="center" wrapText="1"/>
    </xf>
    <xf numFmtId="1" fontId="18" fillId="4" borderId="3" xfId="0" applyNumberFormat="1" applyFont="1" applyFill="1" applyBorder="1"/>
    <xf numFmtId="1" fontId="4" fillId="0" borderId="8" xfId="0" applyNumberFormat="1" applyFont="1" applyBorder="1" applyAlignment="1">
      <alignment horizontal="right" vertical="center"/>
    </xf>
    <xf numFmtId="1" fontId="4" fillId="7" borderId="8" xfId="0" applyNumberFormat="1" applyFont="1" applyFill="1" applyBorder="1" applyAlignment="1">
      <alignment horizontal="left" wrapText="1"/>
    </xf>
    <xf numFmtId="1" fontId="4" fillId="10" borderId="91" xfId="0" applyNumberFormat="1" applyFont="1" applyFill="1" applyBorder="1"/>
    <xf numFmtId="1" fontId="4" fillId="3" borderId="1" xfId="0" applyNumberFormat="1" applyFont="1" applyFill="1" applyBorder="1" applyAlignment="1">
      <alignment horizontal="center" vertical="center" wrapText="1"/>
    </xf>
    <xf numFmtId="1" fontId="4" fillId="7" borderId="1" xfId="0" applyNumberFormat="1" applyFont="1" applyFill="1" applyBorder="1" applyAlignment="1">
      <alignment vertical="center"/>
    </xf>
    <xf numFmtId="1" fontId="4" fillId="7" borderId="213" xfId="0" applyNumberFormat="1" applyFont="1" applyFill="1" applyBorder="1" applyAlignment="1">
      <alignment horizontal="left" vertical="center" wrapText="1"/>
    </xf>
    <xf numFmtId="1" fontId="4" fillId="7" borderId="1" xfId="0" applyNumberFormat="1" applyFont="1" applyFill="1" applyBorder="1" applyAlignment="1">
      <alignment horizontal="right"/>
    </xf>
    <xf numFmtId="1" fontId="4" fillId="7" borderId="1" xfId="0" applyNumberFormat="1" applyFont="1" applyFill="1" applyBorder="1" applyAlignment="1">
      <alignment horizontal="left" vertical="center" wrapText="1"/>
    </xf>
    <xf numFmtId="1" fontId="4" fillId="7" borderId="220" xfId="0" applyNumberFormat="1" applyFont="1" applyFill="1" applyBorder="1" applyAlignment="1">
      <alignment horizontal="left" vertical="center" wrapText="1"/>
    </xf>
    <xf numFmtId="1" fontId="4" fillId="3" borderId="170" xfId="0" applyNumberFormat="1" applyFont="1" applyFill="1" applyBorder="1" applyAlignment="1">
      <alignment horizontal="center" vertical="center" wrapText="1"/>
    </xf>
    <xf numFmtId="1" fontId="4" fillId="0" borderId="51" xfId="0" applyNumberFormat="1" applyFont="1" applyBorder="1" applyAlignment="1">
      <alignment vertical="center" wrapText="1"/>
    </xf>
    <xf numFmtId="1" fontId="4" fillId="4" borderId="8" xfId="0" applyNumberFormat="1" applyFont="1" applyFill="1" applyBorder="1" applyAlignment="1">
      <alignment vertical="center" wrapText="1"/>
    </xf>
    <xf numFmtId="1" fontId="4" fillId="4" borderId="24" xfId="0" applyNumberFormat="1" applyFont="1" applyFill="1" applyBorder="1" applyAlignment="1">
      <alignment vertical="center" wrapText="1"/>
    </xf>
    <xf numFmtId="1" fontId="4" fillId="4" borderId="12" xfId="0" applyNumberFormat="1" applyFont="1" applyFill="1" applyBorder="1" applyAlignment="1">
      <alignment vertical="center" wrapText="1"/>
    </xf>
    <xf numFmtId="1" fontId="4" fillId="3" borderId="170" xfId="0" applyNumberFormat="1" applyFont="1" applyFill="1" applyBorder="1" applyAlignment="1">
      <alignment horizontal="right" vertical="center" wrapText="1"/>
    </xf>
    <xf numFmtId="1" fontId="4" fillId="3" borderId="8" xfId="0" applyNumberFormat="1" applyFont="1" applyFill="1" applyBorder="1" applyAlignment="1">
      <alignment horizontal="right" vertical="center" wrapText="1"/>
    </xf>
    <xf numFmtId="1" fontId="18" fillId="4" borderId="8" xfId="0" applyNumberFormat="1" applyFont="1" applyFill="1" applyBorder="1" applyAlignment="1">
      <alignment wrapText="1"/>
    </xf>
    <xf numFmtId="1" fontId="18" fillId="4" borderId="12" xfId="0" applyNumberFormat="1" applyFont="1" applyFill="1" applyBorder="1" applyAlignment="1">
      <alignment wrapText="1"/>
    </xf>
    <xf numFmtId="1" fontId="4" fillId="3" borderId="170" xfId="0" applyNumberFormat="1" applyFont="1" applyFill="1" applyBorder="1" applyAlignment="1">
      <alignment horizontal="center" vertical="center"/>
    </xf>
    <xf numFmtId="1" fontId="4" fillId="3" borderId="53" xfId="0" applyNumberFormat="1" applyFont="1" applyFill="1" applyBorder="1"/>
    <xf numFmtId="1" fontId="4" fillId="3" borderId="76" xfId="0" applyNumberFormat="1" applyFont="1" applyFill="1" applyBorder="1"/>
    <xf numFmtId="1" fontId="7" fillId="3" borderId="144" xfId="0" applyNumberFormat="1" applyFont="1" applyFill="1" applyBorder="1"/>
    <xf numFmtId="1" fontId="7" fillId="3" borderId="66" xfId="0" applyNumberFormat="1" applyFont="1" applyFill="1" applyBorder="1"/>
    <xf numFmtId="1" fontId="4" fillId="3" borderId="1" xfId="0" applyNumberFormat="1" applyFont="1" applyFill="1" applyBorder="1"/>
    <xf numFmtId="0" fontId="4" fillId="0" borderId="8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/>
    <xf numFmtId="0" fontId="4" fillId="0" borderId="8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1" fontId="4" fillId="4" borderId="2" xfId="0" applyNumberFormat="1" applyFont="1" applyFill="1" applyBorder="1" applyAlignment="1">
      <alignment wrapText="1"/>
    </xf>
    <xf numFmtId="1" fontId="4" fillId="4" borderId="3" xfId="0" applyNumberFormat="1" applyFont="1" applyFill="1" applyBorder="1" applyAlignment="1">
      <alignment wrapText="1"/>
    </xf>
    <xf numFmtId="0" fontId="4" fillId="0" borderId="12" xfId="0" applyFont="1" applyBorder="1" applyAlignment="1">
      <alignment horizontal="left" vertical="center"/>
    </xf>
    <xf numFmtId="0" fontId="4" fillId="0" borderId="59" xfId="0" applyFont="1" applyBorder="1"/>
    <xf numFmtId="1" fontId="4" fillId="4" borderId="24" xfId="0" applyNumberFormat="1" applyFont="1" applyFill="1" applyBorder="1" applyAlignment="1">
      <alignment wrapText="1"/>
    </xf>
    <xf numFmtId="1" fontId="4" fillId="0" borderId="290" xfId="0" applyNumberFormat="1" applyFont="1" applyBorder="1" applyAlignment="1">
      <alignment horizontal="center" vertical="center" wrapText="1"/>
    </xf>
    <xf numFmtId="1" fontId="4" fillId="4" borderId="26" xfId="0" applyNumberFormat="1" applyFont="1" applyFill="1" applyBorder="1" applyAlignment="1">
      <alignment horizontal="right" vertical="center"/>
    </xf>
    <xf numFmtId="1" fontId="4" fillId="4" borderId="291" xfId="0" applyNumberFormat="1" applyFont="1" applyFill="1" applyBorder="1" applyAlignment="1">
      <alignment horizontal="right"/>
    </xf>
    <xf numFmtId="1" fontId="4" fillId="9" borderId="41" xfId="0" applyNumberFormat="1" applyFont="1" applyFill="1" applyBorder="1" applyAlignment="1">
      <alignment horizontal="right"/>
    </xf>
    <xf numFmtId="1" fontId="4" fillId="7" borderId="219" xfId="0" applyNumberFormat="1" applyFont="1" applyFill="1" applyBorder="1" applyAlignment="1">
      <alignment horizontal="left" vertical="center" wrapText="1"/>
    </xf>
    <xf numFmtId="1" fontId="4" fillId="0" borderId="59" xfId="0" applyNumberFormat="1" applyFont="1" applyBorder="1" applyAlignment="1">
      <alignment horizontal="right" vertical="center" wrapText="1"/>
    </xf>
    <xf numFmtId="1" fontId="4" fillId="4" borderId="292" xfId="0" applyNumberFormat="1" applyFont="1" applyFill="1" applyBorder="1" applyAlignment="1">
      <alignment horizontal="right"/>
    </xf>
    <xf numFmtId="1" fontId="4" fillId="4" borderId="8" xfId="0" applyNumberFormat="1" applyFont="1" applyFill="1" applyBorder="1" applyAlignment="1">
      <alignment horizontal="right" vertical="center"/>
    </xf>
    <xf numFmtId="1" fontId="4" fillId="4" borderId="10" xfId="0" applyNumberFormat="1" applyFont="1" applyFill="1" applyBorder="1" applyAlignment="1">
      <alignment horizontal="right" vertical="center"/>
    </xf>
    <xf numFmtId="1" fontId="4" fillId="4" borderId="36" xfId="0" applyNumberFormat="1" applyFont="1" applyFill="1" applyBorder="1" applyAlignment="1">
      <alignment horizontal="right" vertical="center"/>
    </xf>
    <xf numFmtId="1" fontId="4" fillId="4" borderId="37" xfId="0" applyNumberFormat="1" applyFont="1" applyFill="1" applyBorder="1" applyAlignment="1">
      <alignment horizontal="right" vertical="center"/>
    </xf>
    <xf numFmtId="1" fontId="4" fillId="4" borderId="24" xfId="0" applyNumberFormat="1" applyFont="1" applyFill="1" applyBorder="1" applyAlignment="1">
      <alignment horizontal="right" vertical="center"/>
    </xf>
    <xf numFmtId="1" fontId="4" fillId="4" borderId="40" xfId="0" applyNumberFormat="1" applyFont="1" applyFill="1" applyBorder="1" applyAlignment="1">
      <alignment horizontal="right" vertical="center"/>
    </xf>
    <xf numFmtId="1" fontId="4" fillId="4" borderId="17" xfId="0" applyNumberFormat="1" applyFont="1" applyFill="1" applyBorder="1" applyAlignment="1">
      <alignment horizontal="right" vertical="center"/>
    </xf>
    <xf numFmtId="1" fontId="4" fillId="4" borderId="14" xfId="0" applyNumberFormat="1" applyFont="1" applyFill="1" applyBorder="1" applyAlignment="1">
      <alignment horizontal="right" vertical="center"/>
    </xf>
    <xf numFmtId="1" fontId="4" fillId="4" borderId="16" xfId="0" applyNumberFormat="1" applyFont="1" applyFill="1" applyBorder="1" applyAlignment="1">
      <alignment horizontal="right" vertical="center"/>
    </xf>
    <xf numFmtId="1" fontId="4" fillId="4" borderId="45" xfId="0" applyNumberFormat="1" applyFont="1" applyFill="1" applyBorder="1" applyAlignment="1">
      <alignment horizontal="right" vertical="center"/>
    </xf>
    <xf numFmtId="1" fontId="4" fillId="4" borderId="159" xfId="0" applyNumberFormat="1" applyFont="1" applyFill="1" applyBorder="1" applyAlignment="1">
      <alignment horizontal="right" vertical="center"/>
    </xf>
    <xf numFmtId="1" fontId="4" fillId="4" borderId="25" xfId="0" applyNumberFormat="1" applyFont="1" applyFill="1" applyBorder="1" applyAlignment="1">
      <alignment horizontal="right" vertical="center"/>
    </xf>
    <xf numFmtId="1" fontId="4" fillId="4" borderId="27" xfId="0" applyNumberFormat="1" applyFont="1" applyFill="1" applyBorder="1" applyAlignment="1">
      <alignment horizontal="right" vertical="center"/>
    </xf>
    <xf numFmtId="1" fontId="4" fillId="4" borderId="41" xfId="0" applyNumberFormat="1" applyFont="1" applyFill="1" applyBorder="1" applyAlignment="1">
      <alignment horizontal="right" vertical="center"/>
    </xf>
    <xf numFmtId="1" fontId="4" fillId="0" borderId="24" xfId="0" quotePrefix="1" applyNumberFormat="1" applyFont="1" applyBorder="1"/>
    <xf numFmtId="1" fontId="4" fillId="4" borderId="18" xfId="0" applyNumberFormat="1" applyFont="1" applyFill="1" applyBorder="1" applyAlignment="1">
      <alignment horizontal="right" vertical="center"/>
    </xf>
    <xf numFmtId="1" fontId="4" fillId="4" borderId="46" xfId="0" applyNumberFormat="1" applyFont="1" applyFill="1" applyBorder="1" applyAlignment="1">
      <alignment horizontal="right" vertical="center"/>
    </xf>
    <xf numFmtId="1" fontId="4" fillId="4" borderId="12" xfId="0" applyNumberFormat="1" applyFont="1" applyFill="1" applyBorder="1" applyAlignment="1">
      <alignment horizontal="right" vertical="center"/>
    </xf>
    <xf numFmtId="1" fontId="4" fillId="4" borderId="13" xfId="0" applyNumberFormat="1" applyFont="1" applyFill="1" applyBorder="1" applyAlignment="1">
      <alignment horizontal="right" vertical="center"/>
    </xf>
    <xf numFmtId="1" fontId="4" fillId="4" borderId="58" xfId="0" applyNumberFormat="1" applyFont="1" applyFill="1" applyBorder="1" applyAlignment="1">
      <alignment horizontal="right" vertical="center"/>
    </xf>
    <xf numFmtId="1" fontId="4" fillId="0" borderId="75" xfId="0" applyNumberFormat="1" applyFont="1" applyBorder="1" applyAlignment="1">
      <alignment horizontal="right" vertical="center"/>
    </xf>
    <xf numFmtId="1" fontId="4" fillId="0" borderId="4" xfId="0" applyNumberFormat="1" applyFont="1" applyBorder="1" applyAlignment="1">
      <alignment horizontal="right" vertical="center"/>
    </xf>
    <xf numFmtId="1" fontId="4" fillId="0" borderId="7" xfId="0" applyNumberFormat="1" applyFont="1" applyBorder="1" applyAlignment="1">
      <alignment horizontal="right" vertical="center"/>
    </xf>
    <xf numFmtId="1" fontId="4" fillId="0" borderId="57" xfId="0" applyNumberFormat="1" applyFont="1" applyBorder="1" applyAlignment="1">
      <alignment horizontal="right" vertical="center"/>
    </xf>
    <xf numFmtId="1" fontId="4" fillId="3" borderId="50" xfId="0" applyNumberFormat="1" applyFont="1" applyFill="1" applyBorder="1" applyAlignment="1">
      <alignment horizontal="right"/>
    </xf>
    <xf numFmtId="1" fontId="4" fillId="4" borderId="52" xfId="0" applyNumberFormat="1" applyFont="1" applyFill="1" applyBorder="1"/>
    <xf numFmtId="0" fontId="7" fillId="0" borderId="0" xfId="0" applyFont="1"/>
    <xf numFmtId="1" fontId="4" fillId="4" borderId="12" xfId="0" applyNumberFormat="1" applyFont="1" applyFill="1" applyBorder="1" applyAlignment="1">
      <alignment horizontal="right" vertical="center" wrapText="1"/>
    </xf>
    <xf numFmtId="1" fontId="4" fillId="0" borderId="53" xfId="0" quotePrefix="1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center" vertical="center" wrapText="1"/>
    </xf>
    <xf numFmtId="1" fontId="4" fillId="0" borderId="53" xfId="0" quotePrefix="1" applyNumberFormat="1" applyFont="1" applyBorder="1" applyAlignment="1">
      <alignment horizontal="left" wrapText="1"/>
    </xf>
    <xf numFmtId="165" fontId="4" fillId="0" borderId="1" xfId="0" applyNumberFormat="1" applyFont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165" fontId="4" fillId="0" borderId="3" xfId="0" applyNumberFormat="1" applyFont="1" applyBorder="1" applyAlignment="1">
      <alignment horizontal="right"/>
    </xf>
    <xf numFmtId="1" fontId="4" fillId="9" borderId="125" xfId="0" applyNumberFormat="1" applyFont="1" applyFill="1" applyBorder="1"/>
    <xf numFmtId="1" fontId="4" fillId="9" borderId="20" xfId="0" applyNumberFormat="1" applyFont="1" applyFill="1" applyBorder="1"/>
    <xf numFmtId="1" fontId="4" fillId="9" borderId="177" xfId="0" applyNumberFormat="1" applyFont="1" applyFill="1" applyBorder="1"/>
    <xf numFmtId="1" fontId="4" fillId="9" borderId="169" xfId="0" applyNumberFormat="1" applyFont="1" applyFill="1" applyBorder="1"/>
    <xf numFmtId="1" fontId="4" fillId="0" borderId="54" xfId="0" applyNumberFormat="1" applyFont="1" applyBorder="1" applyAlignment="1">
      <alignment horizontal="left" vertical="center"/>
    </xf>
    <xf numFmtId="1" fontId="4" fillId="0" borderId="0" xfId="0" applyNumberFormat="1" applyFont="1" applyAlignment="1">
      <alignment horizontal="left" wrapText="1"/>
    </xf>
    <xf numFmtId="1" fontId="4" fillId="3" borderId="8" xfId="0" applyNumberFormat="1" applyFont="1" applyFill="1" applyBorder="1" applyAlignment="1">
      <alignment horizontal="left" vertical="top" wrapText="1"/>
    </xf>
    <xf numFmtId="1" fontId="4" fillId="3" borderId="24" xfId="0" applyNumberFormat="1" applyFont="1" applyFill="1" applyBorder="1" applyAlignment="1">
      <alignment horizontal="left" wrapText="1"/>
    </xf>
    <xf numFmtId="1" fontId="4" fillId="3" borderId="24" xfId="0" applyNumberFormat="1" applyFont="1" applyFill="1" applyBorder="1" applyAlignment="1">
      <alignment horizontal="left" vertical="top" wrapText="1"/>
    </xf>
    <xf numFmtId="1" fontId="4" fillId="3" borderId="159" xfId="0" applyNumberFormat="1" applyFont="1" applyFill="1" applyBorder="1" applyAlignment="1">
      <alignment horizontal="left" vertical="top" wrapText="1"/>
    </xf>
    <xf numFmtId="1" fontId="4" fillId="9" borderId="37" xfId="0" applyNumberFormat="1" applyFont="1" applyFill="1" applyBorder="1"/>
    <xf numFmtId="1" fontId="4" fillId="4" borderId="293" xfId="0" applyNumberFormat="1" applyFont="1" applyFill="1" applyBorder="1"/>
    <xf numFmtId="1" fontId="4" fillId="4" borderId="294" xfId="0" applyNumberFormat="1" applyFont="1" applyFill="1" applyBorder="1"/>
    <xf numFmtId="1" fontId="4" fillId="4" borderId="93" xfId="0" applyNumberFormat="1" applyFont="1" applyFill="1" applyBorder="1"/>
    <xf numFmtId="1" fontId="4" fillId="4" borderId="295" xfId="0" applyNumberFormat="1" applyFont="1" applyFill="1" applyBorder="1"/>
    <xf numFmtId="1" fontId="4" fillId="4" borderId="56" xfId="0" applyNumberFormat="1" applyFont="1" applyFill="1" applyBorder="1"/>
    <xf numFmtId="1" fontId="18" fillId="4" borderId="12" xfId="0" applyNumberFormat="1" applyFont="1" applyFill="1" applyBorder="1"/>
    <xf numFmtId="1" fontId="1" fillId="3" borderId="144" xfId="0" applyNumberFormat="1" applyFont="1" applyFill="1" applyBorder="1"/>
    <xf numFmtId="1" fontId="5" fillId="3" borderId="144" xfId="0" applyNumberFormat="1" applyFont="1" applyFill="1" applyBorder="1"/>
    <xf numFmtId="1" fontId="9" fillId="0" borderId="0" xfId="0" applyNumberFormat="1" applyFont="1" applyAlignment="1">
      <alignment wrapText="1"/>
    </xf>
    <xf numFmtId="1" fontId="4" fillId="7" borderId="8" xfId="0" applyNumberFormat="1" applyFont="1" applyFill="1" applyBorder="1" applyAlignment="1">
      <alignment vertical="center"/>
    </xf>
    <xf numFmtId="1" fontId="4" fillId="4" borderId="9" xfId="0" applyNumberFormat="1" applyFont="1" applyFill="1" applyBorder="1" applyAlignment="1">
      <alignment vertical="center"/>
    </xf>
    <xf numFmtId="1" fontId="4" fillId="4" borderId="10" xfId="0" applyNumberFormat="1" applyFont="1" applyFill="1" applyBorder="1" applyAlignment="1">
      <alignment vertical="center"/>
    </xf>
    <xf numFmtId="1" fontId="4" fillId="7" borderId="24" xfId="0" applyNumberFormat="1" applyFont="1" applyFill="1" applyBorder="1" applyAlignment="1">
      <alignment vertical="center"/>
    </xf>
    <xf numFmtId="1" fontId="4" fillId="4" borderId="25" xfId="0" applyNumberFormat="1" applyFont="1" applyFill="1" applyBorder="1" applyAlignment="1">
      <alignment vertical="center"/>
    </xf>
    <xf numFmtId="1" fontId="4" fillId="4" borderId="26" xfId="0" applyNumberFormat="1" applyFont="1" applyFill="1" applyBorder="1" applyAlignment="1">
      <alignment vertical="center"/>
    </xf>
    <xf numFmtId="1" fontId="4" fillId="4" borderId="77" xfId="0" applyNumberFormat="1" applyFont="1" applyFill="1" applyBorder="1" applyAlignment="1">
      <alignment vertical="center"/>
    </xf>
    <xf numFmtId="1" fontId="4" fillId="4" borderId="13" xfId="0" applyNumberFormat="1" applyFont="1" applyFill="1" applyBorder="1" applyAlignment="1">
      <alignment vertical="center"/>
    </xf>
    <xf numFmtId="1" fontId="4" fillId="4" borderId="14" xfId="0" applyNumberFormat="1" applyFont="1" applyFill="1" applyBorder="1" applyAlignment="1">
      <alignment vertical="center"/>
    </xf>
    <xf numFmtId="1" fontId="4" fillId="7" borderId="12" xfId="0" applyNumberFormat="1" applyFont="1" applyFill="1" applyBorder="1" applyAlignment="1">
      <alignment vertical="center"/>
    </xf>
    <xf numFmtId="1" fontId="4" fillId="4" borderId="8" xfId="0" applyNumberFormat="1" applyFont="1" applyFill="1" applyBorder="1" applyAlignment="1">
      <alignment vertical="center"/>
    </xf>
    <xf numFmtId="1" fontId="4" fillId="4" borderId="11" xfId="0" applyNumberFormat="1" applyFont="1" applyFill="1" applyBorder="1" applyAlignment="1">
      <alignment vertical="center"/>
    </xf>
    <xf numFmtId="1" fontId="4" fillId="4" borderId="37" xfId="0" applyNumberFormat="1" applyFont="1" applyFill="1" applyBorder="1" applyAlignment="1">
      <alignment vertical="center"/>
    </xf>
    <xf numFmtId="1" fontId="4" fillId="4" borderId="24" xfId="0" applyNumberFormat="1" applyFont="1" applyFill="1" applyBorder="1" applyAlignment="1">
      <alignment vertical="center"/>
    </xf>
    <xf numFmtId="1" fontId="4" fillId="4" borderId="27" xfId="0" applyNumberFormat="1" applyFont="1" applyFill="1" applyBorder="1" applyAlignment="1">
      <alignment vertical="center"/>
    </xf>
    <xf numFmtId="1" fontId="4" fillId="4" borderId="41" xfId="0" applyNumberFormat="1" applyFont="1" applyFill="1" applyBorder="1" applyAlignment="1">
      <alignment vertical="center"/>
    </xf>
    <xf numFmtId="1" fontId="4" fillId="4" borderId="12" xfId="0" applyNumberFormat="1" applyFont="1" applyFill="1" applyBorder="1" applyAlignment="1">
      <alignment vertical="center"/>
    </xf>
    <xf numFmtId="1" fontId="4" fillId="4" borderId="15" xfId="0" applyNumberFormat="1" applyFont="1" applyFill="1" applyBorder="1" applyAlignment="1">
      <alignment vertical="center"/>
    </xf>
    <xf numFmtId="1" fontId="4" fillId="4" borderId="16" xfId="0" applyNumberFormat="1" applyFont="1" applyFill="1" applyBorder="1" applyAlignment="1">
      <alignment vertical="center"/>
    </xf>
    <xf numFmtId="1" fontId="22" fillId="0" borderId="0" xfId="0" applyNumberFormat="1" applyFont="1" applyAlignment="1">
      <alignment wrapText="1"/>
    </xf>
    <xf numFmtId="1" fontId="4" fillId="0" borderId="24" xfId="0" applyNumberFormat="1" applyFont="1" applyBorder="1" applyAlignment="1">
      <alignment vertical="center"/>
    </xf>
    <xf numFmtId="0" fontId="7" fillId="10" borderId="110" xfId="0" applyFont="1" applyFill="1" applyBorder="1"/>
    <xf numFmtId="1" fontId="5" fillId="0" borderId="0" xfId="0" applyNumberFormat="1" applyFont="1"/>
    <xf numFmtId="1" fontId="1" fillId="3" borderId="296" xfId="0" applyNumberFormat="1" applyFont="1" applyFill="1" applyBorder="1"/>
    <xf numFmtId="1" fontId="4" fillId="3" borderId="235" xfId="0" applyNumberFormat="1" applyFont="1" applyFill="1" applyBorder="1" applyAlignment="1">
      <alignment horizontal="right"/>
    </xf>
    <xf numFmtId="1" fontId="4" fillId="3" borderId="9" xfId="0" applyNumberFormat="1" applyFont="1" applyFill="1" applyBorder="1" applyAlignment="1">
      <alignment horizontal="right"/>
    </xf>
    <xf numFmtId="1" fontId="7" fillId="0" borderId="1" xfId="0" applyNumberFormat="1" applyFont="1" applyBorder="1"/>
    <xf numFmtId="1" fontId="4" fillId="0" borderId="67" xfId="0" applyNumberFormat="1" applyFont="1" applyBorder="1" applyAlignment="1">
      <alignment vertical="center" wrapText="1"/>
    </xf>
    <xf numFmtId="1" fontId="4" fillId="0" borderId="40" xfId="0" applyNumberFormat="1" applyFont="1" applyBorder="1" applyAlignment="1">
      <alignment vertical="center" wrapText="1"/>
    </xf>
    <xf numFmtId="1" fontId="4" fillId="4" borderId="144" xfId="0" applyNumberFormat="1" applyFont="1" applyFill="1" applyBorder="1" applyAlignment="1">
      <alignment horizontal="right"/>
    </xf>
    <xf numFmtId="1" fontId="4" fillId="7" borderId="25" xfId="0" applyNumberFormat="1" applyFont="1" applyFill="1" applyBorder="1" applyAlignment="1">
      <alignment horizontal="right"/>
    </xf>
    <xf numFmtId="1" fontId="4" fillId="0" borderId="54" xfId="0" applyNumberFormat="1" applyFont="1" applyBorder="1" applyAlignment="1">
      <alignment horizontal="left" vertical="center" wrapText="1"/>
    </xf>
    <xf numFmtId="1" fontId="4" fillId="7" borderId="25" xfId="0" applyNumberFormat="1" applyFont="1" applyFill="1" applyBorder="1" applyAlignment="1">
      <alignment horizontal="right" vertical="center" wrapText="1"/>
    </xf>
    <xf numFmtId="1" fontId="4" fillId="7" borderId="24" xfId="0" applyNumberFormat="1" applyFont="1" applyFill="1" applyBorder="1" applyAlignment="1">
      <alignment horizontal="left"/>
    </xf>
    <xf numFmtId="1" fontId="4" fillId="10" borderId="24" xfId="0" applyNumberFormat="1" applyFont="1" applyFill="1" applyBorder="1" applyAlignment="1">
      <alignment horizontal="left"/>
    </xf>
    <xf numFmtId="1" fontId="4" fillId="0" borderId="59" xfId="0" applyNumberFormat="1" applyFont="1" applyBorder="1" applyAlignment="1">
      <alignment vertical="center"/>
    </xf>
    <xf numFmtId="1" fontId="4" fillId="0" borderId="67" xfId="0" applyNumberFormat="1" applyFont="1" applyBorder="1" applyAlignment="1">
      <alignment vertical="center"/>
    </xf>
    <xf numFmtId="1" fontId="4" fillId="0" borderId="13" xfId="0" applyNumberFormat="1" applyFont="1" applyBorder="1" applyAlignment="1">
      <alignment vertical="center"/>
    </xf>
    <xf numFmtId="1" fontId="4" fillId="0" borderId="0" xfId="0" applyNumberFormat="1" applyFont="1" applyAlignment="1">
      <alignment horizontal="left" vertical="center"/>
    </xf>
    <xf numFmtId="1" fontId="4" fillId="0" borderId="126" xfId="0" applyNumberFormat="1" applyFont="1" applyBorder="1" applyAlignment="1">
      <alignment horizontal="center" vertical="center" wrapText="1"/>
    </xf>
    <xf numFmtId="1" fontId="4" fillId="7" borderId="57" xfId="0" applyNumberFormat="1" applyFont="1" applyFill="1" applyBorder="1" applyAlignment="1">
      <alignment horizontal="center" vertical="center" wrapText="1"/>
    </xf>
    <xf numFmtId="1" fontId="4" fillId="0" borderId="59" xfId="0" applyNumberFormat="1" applyFont="1" applyBorder="1" applyAlignment="1">
      <alignment horizontal="left"/>
    </xf>
    <xf numFmtId="1" fontId="4" fillId="4" borderId="18" xfId="0" applyNumberFormat="1" applyFont="1" applyFill="1" applyBorder="1" applyAlignment="1">
      <alignment wrapText="1"/>
    </xf>
    <xf numFmtId="1" fontId="4" fillId="3" borderId="5" xfId="0" applyNumberFormat="1" applyFont="1" applyFill="1" applyBorder="1" applyAlignment="1">
      <alignment horizontal="center" wrapText="1"/>
    </xf>
    <xf numFmtId="1" fontId="4" fillId="0" borderId="300" xfId="0" applyNumberFormat="1" applyFont="1" applyBorder="1" applyAlignment="1">
      <alignment wrapText="1"/>
    </xf>
    <xf numFmtId="1" fontId="4" fillId="0" borderId="16" xfId="0" applyNumberFormat="1" applyFont="1" applyBorder="1" applyAlignment="1">
      <alignment wrapText="1"/>
    </xf>
    <xf numFmtId="1" fontId="4" fillId="7" borderId="2" xfId="0" applyNumberFormat="1" applyFont="1" applyFill="1" applyBorder="1" applyAlignment="1">
      <alignment horizontal="center" vertical="center"/>
    </xf>
    <xf numFmtId="1" fontId="4" fillId="7" borderId="3" xfId="0" applyNumberFormat="1" applyFont="1" applyFill="1" applyBorder="1" applyAlignment="1">
      <alignment horizontal="center" vertical="center"/>
    </xf>
    <xf numFmtId="1" fontId="4" fillId="7" borderId="85" xfId="0" applyNumberFormat="1" applyFont="1" applyFill="1" applyBorder="1" applyAlignment="1">
      <alignment horizontal="center" vertical="center"/>
    </xf>
    <xf numFmtId="1" fontId="4" fillId="4" borderId="77" xfId="0" applyNumberFormat="1" applyFont="1" applyFill="1" applyBorder="1" applyAlignment="1">
      <alignment wrapText="1"/>
    </xf>
    <xf numFmtId="1" fontId="4" fillId="7" borderId="85" xfId="0" applyNumberFormat="1" applyFont="1" applyFill="1" applyBorder="1"/>
    <xf numFmtId="1" fontId="4" fillId="7" borderId="57" xfId="0" applyNumberFormat="1" applyFont="1" applyFill="1" applyBorder="1"/>
    <xf numFmtId="1" fontId="4" fillId="3" borderId="57" xfId="0" applyNumberFormat="1" applyFont="1" applyFill="1" applyBorder="1"/>
    <xf numFmtId="1" fontId="4" fillId="3" borderId="12" xfId="0" applyNumberFormat="1" applyFont="1" applyFill="1" applyBorder="1" applyAlignment="1">
      <alignment wrapText="1"/>
    </xf>
    <xf numFmtId="1" fontId="4" fillId="3" borderId="1" xfId="0" applyNumberFormat="1" applyFont="1" applyFill="1" applyBorder="1" applyAlignment="1">
      <alignment horizontal="center" wrapText="1"/>
    </xf>
    <xf numFmtId="1" fontId="4" fillId="3" borderId="50" xfId="0" applyNumberFormat="1" applyFont="1" applyFill="1" applyBorder="1" applyAlignment="1">
      <alignment vertical="center"/>
    </xf>
    <xf numFmtId="1" fontId="18" fillId="0" borderId="97" xfId="0" applyNumberFormat="1" applyFont="1" applyBorder="1"/>
    <xf numFmtId="1" fontId="18" fillId="0" borderId="301" xfId="0" applyNumberFormat="1" applyFont="1" applyBorder="1" applyAlignment="1">
      <alignment vertical="center"/>
    </xf>
    <xf numFmtId="1" fontId="18" fillId="0" borderId="302" xfId="0" applyNumberFormat="1" applyFont="1" applyBorder="1"/>
    <xf numFmtId="1" fontId="4" fillId="3" borderId="17" xfId="0" applyNumberFormat="1" applyFont="1" applyFill="1" applyBorder="1" applyAlignment="1">
      <alignment horizontal="center" vertical="center" wrapText="1"/>
    </xf>
    <xf numFmtId="1" fontId="18" fillId="0" borderId="107" xfId="0" applyNumberFormat="1" applyFont="1" applyBorder="1"/>
    <xf numFmtId="1" fontId="4" fillId="0" borderId="14" xfId="0" applyNumberFormat="1" applyFont="1" applyBorder="1" applyAlignment="1">
      <alignment horizontal="center" vertical="center" wrapText="1"/>
    </xf>
    <xf numFmtId="1" fontId="4" fillId="3" borderId="8" xfId="0" applyNumberFormat="1" applyFont="1" applyFill="1" applyBorder="1" applyAlignment="1">
      <alignment horizontal="left" wrapText="1"/>
    </xf>
    <xf numFmtId="1" fontId="4" fillId="3" borderId="83" xfId="0" applyNumberFormat="1" applyFont="1" applyFill="1" applyBorder="1" applyAlignment="1">
      <alignment horizontal="right" wrapText="1"/>
    </xf>
    <xf numFmtId="1" fontId="4" fillId="3" borderId="2" xfId="0" applyNumberFormat="1" applyFont="1" applyFill="1" applyBorder="1" applyAlignment="1">
      <alignment horizontal="right" wrapText="1"/>
    </xf>
    <xf numFmtId="1" fontId="4" fillId="3" borderId="3" xfId="0" applyNumberFormat="1" applyFont="1" applyFill="1" applyBorder="1" applyAlignment="1">
      <alignment horizontal="right" wrapText="1"/>
    </xf>
    <xf numFmtId="1" fontId="4" fillId="3" borderId="144" xfId="0" applyNumberFormat="1" applyFont="1" applyFill="1" applyBorder="1" applyAlignment="1">
      <alignment horizontal="right" wrapText="1"/>
    </xf>
    <xf numFmtId="1" fontId="4" fillId="3" borderId="14" xfId="0" applyNumberFormat="1" applyFont="1" applyFill="1" applyBorder="1" applyAlignment="1">
      <alignment horizontal="right" wrapText="1"/>
    </xf>
    <xf numFmtId="1" fontId="4" fillId="0" borderId="16" xfId="0" applyNumberFormat="1" applyFont="1" applyBorder="1"/>
    <xf numFmtId="1" fontId="4" fillId="3" borderId="24" xfId="0" applyNumberFormat="1" applyFont="1" applyFill="1" applyBorder="1" applyAlignment="1">
      <alignment wrapText="1"/>
    </xf>
    <xf numFmtId="1" fontId="4" fillId="7" borderId="66" xfId="0" applyNumberFormat="1" applyFont="1" applyFill="1" applyBorder="1" applyAlignment="1">
      <alignment horizontal="center" vertical="center"/>
    </xf>
    <xf numFmtId="1" fontId="18" fillId="0" borderId="0" xfId="0" applyNumberFormat="1" applyFont="1" applyAlignment="1">
      <alignment horizontal="right" vertical="center" wrapText="1"/>
    </xf>
    <xf numFmtId="1" fontId="4" fillId="0" borderId="6" xfId="0" applyNumberFormat="1" applyFont="1" applyBorder="1" applyAlignment="1">
      <alignment horizontal="left"/>
    </xf>
    <xf numFmtId="1" fontId="4" fillId="10" borderId="89" xfId="0" applyNumberFormat="1" applyFont="1" applyFill="1" applyBorder="1"/>
    <xf numFmtId="1" fontId="4" fillId="4" borderId="261" xfId="0" applyNumberFormat="1" applyFont="1" applyFill="1" applyBorder="1"/>
    <xf numFmtId="1" fontId="4" fillId="10" borderId="122" xfId="0" applyNumberFormat="1" applyFont="1" applyFill="1" applyBorder="1"/>
    <xf numFmtId="1" fontId="4" fillId="10" borderId="120" xfId="0" applyNumberFormat="1" applyFont="1" applyFill="1" applyBorder="1"/>
    <xf numFmtId="1" fontId="4" fillId="10" borderId="261" xfId="0" applyNumberFormat="1" applyFont="1" applyFill="1" applyBorder="1"/>
    <xf numFmtId="1" fontId="4" fillId="4" borderId="47" xfId="0" applyNumberFormat="1" applyFont="1" applyFill="1" applyBorder="1"/>
    <xf numFmtId="1" fontId="4" fillId="4" borderId="304" xfId="0" applyNumberFormat="1" applyFont="1" applyFill="1" applyBorder="1"/>
    <xf numFmtId="1" fontId="4" fillId="4" borderId="305" xfId="0" applyNumberFormat="1" applyFont="1" applyFill="1" applyBorder="1"/>
    <xf numFmtId="1" fontId="4" fillId="10" borderId="306" xfId="0" applyNumberFormat="1" applyFont="1" applyFill="1" applyBorder="1"/>
    <xf numFmtId="1" fontId="4" fillId="10" borderId="304" xfId="0" applyNumberFormat="1" applyFont="1" applyFill="1" applyBorder="1"/>
    <xf numFmtId="1" fontId="4" fillId="10" borderId="305" xfId="0" applyNumberFormat="1" applyFont="1" applyFill="1" applyBorder="1"/>
    <xf numFmtId="1" fontId="4" fillId="10" borderId="58" xfId="0" applyNumberFormat="1" applyFont="1" applyFill="1" applyBorder="1"/>
    <xf numFmtId="1" fontId="4" fillId="4" borderId="230" xfId="0" applyNumberFormat="1" applyFont="1" applyFill="1" applyBorder="1"/>
    <xf numFmtId="1" fontId="4" fillId="10" borderId="113" xfId="0" applyNumberFormat="1" applyFont="1" applyFill="1" applyBorder="1"/>
    <xf numFmtId="1" fontId="4" fillId="10" borderId="112" xfId="0" applyNumberFormat="1" applyFont="1" applyFill="1" applyBorder="1"/>
    <xf numFmtId="1" fontId="4" fillId="10" borderId="230" xfId="0" applyNumberFormat="1" applyFont="1" applyFill="1" applyBorder="1"/>
    <xf numFmtId="1" fontId="4" fillId="4" borderId="306" xfId="0" applyNumberFormat="1" applyFont="1" applyFill="1" applyBorder="1"/>
    <xf numFmtId="1" fontId="4" fillId="10" borderId="20" xfId="0" applyNumberFormat="1" applyFont="1" applyFill="1" applyBorder="1"/>
    <xf numFmtId="1" fontId="4" fillId="10" borderId="19" xfId="0" applyNumberFormat="1" applyFont="1" applyFill="1" applyBorder="1"/>
    <xf numFmtId="0" fontId="4" fillId="0" borderId="51" xfId="0" applyFont="1" applyBorder="1" applyAlignment="1">
      <alignment vertical="center"/>
    </xf>
    <xf numFmtId="0" fontId="4" fillId="0" borderId="55" xfId="0" applyFont="1" applyBorder="1" applyAlignment="1">
      <alignment vertical="center"/>
    </xf>
    <xf numFmtId="1" fontId="4" fillId="4" borderId="307" xfId="0" applyNumberFormat="1" applyFont="1" applyFill="1" applyBorder="1" applyAlignment="1">
      <alignment horizontal="right" vertical="center"/>
    </xf>
    <xf numFmtId="1" fontId="4" fillId="4" borderId="308" xfId="0" applyNumberFormat="1" applyFont="1" applyFill="1" applyBorder="1" applyAlignment="1">
      <alignment horizontal="right" vertical="center"/>
    </xf>
    <xf numFmtId="1" fontId="4" fillId="4" borderId="309" xfId="0" applyNumberFormat="1" applyFont="1" applyFill="1" applyBorder="1" applyAlignment="1">
      <alignment horizontal="right" vertical="center"/>
    </xf>
    <xf numFmtId="1" fontId="4" fillId="4" borderId="310" xfId="0" applyNumberFormat="1" applyFont="1" applyFill="1" applyBorder="1" applyAlignment="1">
      <alignment horizontal="right" vertical="center"/>
    </xf>
    <xf numFmtId="1" fontId="4" fillId="4" borderId="311" xfId="0" applyNumberFormat="1" applyFont="1" applyFill="1" applyBorder="1" applyAlignment="1">
      <alignment horizontal="right" vertical="center"/>
    </xf>
    <xf numFmtId="164" fontId="4" fillId="0" borderId="6" xfId="0" applyNumberFormat="1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/>
    </xf>
    <xf numFmtId="1" fontId="4" fillId="10" borderId="8" xfId="0" applyNumberFormat="1" applyFont="1" applyFill="1" applyBorder="1" applyAlignment="1">
      <alignment horizontal="center" vertical="center"/>
    </xf>
    <xf numFmtId="1" fontId="4" fillId="7" borderId="24" xfId="0" applyNumberFormat="1" applyFont="1" applyFill="1" applyBorder="1" applyAlignment="1">
      <alignment wrapText="1"/>
    </xf>
    <xf numFmtId="1" fontId="4" fillId="7" borderId="8" xfId="0" applyNumberFormat="1" applyFont="1" applyFill="1" applyBorder="1" applyAlignment="1">
      <alignment horizontal="right" vertical="center"/>
    </xf>
    <xf numFmtId="1" fontId="4" fillId="7" borderId="24" xfId="0" applyNumberFormat="1" applyFont="1" applyFill="1" applyBorder="1" applyAlignment="1">
      <alignment horizontal="right" wrapText="1"/>
    </xf>
    <xf numFmtId="0" fontId="13" fillId="0" borderId="0" xfId="0" applyFont="1"/>
    <xf numFmtId="1" fontId="4" fillId="0" borderId="7" xfId="0" applyNumberFormat="1" applyFont="1" applyBorder="1" applyAlignment="1">
      <alignment vertical="center" wrapText="1"/>
    </xf>
    <xf numFmtId="1" fontId="4" fillId="0" borderId="15" xfId="0" applyNumberFormat="1" applyFont="1" applyBorder="1"/>
    <xf numFmtId="1" fontId="4" fillId="28" borderId="37" xfId="0" applyNumberFormat="1" applyFont="1" applyFill="1" applyBorder="1"/>
    <xf numFmtId="1" fontId="4" fillId="28" borderId="36" xfId="0" applyNumberFormat="1" applyFont="1" applyFill="1" applyBorder="1"/>
    <xf numFmtId="1" fontId="4" fillId="28" borderId="9" xfId="0" applyNumberFormat="1" applyFont="1" applyFill="1" applyBorder="1"/>
    <xf numFmtId="1" fontId="4" fillId="0" borderId="312" xfId="0" applyNumberFormat="1" applyFont="1" applyBorder="1"/>
    <xf numFmtId="1" fontId="4" fillId="28" borderId="41" xfId="0" applyNumberFormat="1" applyFont="1" applyFill="1" applyBorder="1"/>
    <xf numFmtId="1" fontId="4" fillId="28" borderId="40" xfId="0" applyNumberFormat="1" applyFont="1" applyFill="1" applyBorder="1"/>
    <xf numFmtId="1" fontId="4" fillId="28" borderId="25" xfId="0" applyNumberFormat="1" applyFont="1" applyFill="1" applyBorder="1"/>
    <xf numFmtId="1" fontId="4" fillId="0" borderId="218" xfId="0" applyNumberFormat="1" applyFont="1" applyBorder="1"/>
    <xf numFmtId="1" fontId="4" fillId="28" borderId="16" xfId="0" applyNumberFormat="1" applyFont="1" applyFill="1" applyBorder="1"/>
    <xf numFmtId="1" fontId="4" fillId="28" borderId="44" xfId="0" applyNumberFormat="1" applyFont="1" applyFill="1" applyBorder="1"/>
    <xf numFmtId="1" fontId="4" fillId="28" borderId="13" xfId="0" applyNumberFormat="1" applyFont="1" applyFill="1" applyBorder="1"/>
    <xf numFmtId="1" fontId="4" fillId="9" borderId="92" xfId="0" applyNumberFormat="1" applyFont="1" applyFill="1" applyBorder="1"/>
    <xf numFmtId="1" fontId="4" fillId="9" borderId="77" xfId="0" applyNumberFormat="1" applyFont="1" applyFill="1" applyBorder="1"/>
    <xf numFmtId="1" fontId="4" fillId="9" borderId="78" xfId="0" applyNumberFormat="1" applyFont="1" applyFill="1" applyBorder="1"/>
    <xf numFmtId="1" fontId="4" fillId="0" borderId="313" xfId="0" applyNumberFormat="1" applyFont="1" applyBorder="1"/>
    <xf numFmtId="1" fontId="4" fillId="0" borderId="314" xfId="0" applyNumberFormat="1" applyFont="1" applyBorder="1"/>
    <xf numFmtId="1" fontId="4" fillId="28" borderId="19" xfId="0" applyNumberFormat="1" applyFont="1" applyFill="1" applyBorder="1"/>
    <xf numFmtId="1" fontId="4" fillId="28" borderId="125" xfId="0" applyNumberFormat="1" applyFont="1" applyFill="1" applyBorder="1"/>
    <xf numFmtId="1" fontId="4" fillId="28" borderId="90" xfId="0" applyNumberFormat="1" applyFont="1" applyFill="1" applyBorder="1"/>
    <xf numFmtId="1" fontId="4" fillId="28" borderId="70" xfId="0" applyNumberFormat="1" applyFont="1" applyFill="1" applyBorder="1"/>
    <xf numFmtId="0" fontId="4" fillId="10" borderId="24" xfId="0" applyFont="1" applyFill="1" applyBorder="1" applyAlignment="1">
      <alignment vertical="center"/>
    </xf>
    <xf numFmtId="1" fontId="4" fillId="10" borderId="24" xfId="0" applyNumberFormat="1" applyFont="1" applyFill="1" applyBorder="1"/>
    <xf numFmtId="0" fontId="4" fillId="0" borderId="12" xfId="0" applyFont="1" applyBorder="1" applyAlignment="1">
      <alignment vertical="center"/>
    </xf>
    <xf numFmtId="1" fontId="4" fillId="0" borderId="8" xfId="0" applyNumberFormat="1" applyFont="1" applyBorder="1" applyAlignment="1">
      <alignment horizontal="center" vertical="center"/>
    </xf>
    <xf numFmtId="1" fontId="4" fillId="7" borderId="5" xfId="0" applyNumberFormat="1" applyFont="1" applyFill="1" applyBorder="1"/>
    <xf numFmtId="1" fontId="4" fillId="7" borderId="9" xfId="0" applyNumberFormat="1" applyFont="1" applyFill="1" applyBorder="1"/>
    <xf numFmtId="1" fontId="4" fillId="7" borderId="36" xfId="0" applyNumberFormat="1" applyFont="1" applyFill="1" applyBorder="1"/>
    <xf numFmtId="1" fontId="4" fillId="7" borderId="25" xfId="0" applyNumberFormat="1" applyFont="1" applyFill="1" applyBorder="1"/>
    <xf numFmtId="1" fontId="4" fillId="7" borderId="40" xfId="0" applyNumberFormat="1" applyFont="1" applyFill="1" applyBorder="1"/>
    <xf numFmtId="1" fontId="4" fillId="7" borderId="44" xfId="0" applyNumberFormat="1" applyFont="1" applyFill="1" applyBorder="1"/>
    <xf numFmtId="1" fontId="4" fillId="0" borderId="0" xfId="0" applyNumberFormat="1" applyFont="1" applyAlignment="1">
      <alignment horizontal="right" vertical="center"/>
    </xf>
    <xf numFmtId="1" fontId="3" fillId="0" borderId="1" xfId="0" applyNumberFormat="1" applyFont="1" applyBorder="1" applyAlignment="1">
      <alignment horizontal="left" vertical="center"/>
    </xf>
    <xf numFmtId="0" fontId="18" fillId="0" borderId="0" xfId="0" applyFont="1" applyAlignment="1">
      <alignment horizontal="left"/>
    </xf>
    <xf numFmtId="0" fontId="4" fillId="0" borderId="59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13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" fontId="4" fillId="0" borderId="95" xfId="0" applyNumberFormat="1" applyFont="1" applyBorder="1"/>
    <xf numFmtId="0" fontId="4" fillId="0" borderId="53" xfId="0" applyFont="1" applyBorder="1" applyAlignment="1">
      <alignment vertical="center" wrapText="1"/>
    </xf>
    <xf numFmtId="1" fontId="4" fillId="0" borderId="95" xfId="0" applyNumberFormat="1" applyFont="1" applyBorder="1" applyAlignment="1">
      <alignment horizontal="right" vertical="center" wrapText="1"/>
    </xf>
    <xf numFmtId="1" fontId="4" fillId="0" borderId="41" xfId="0" applyNumberFormat="1" applyFont="1" applyBorder="1"/>
    <xf numFmtId="0" fontId="18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4" fillId="0" borderId="1" xfId="0" applyNumberFormat="1" applyFont="1" applyBorder="1" applyAlignment="1">
      <alignment horizontal="center" vertical="center" wrapText="1"/>
    </xf>
    <xf numFmtId="1" fontId="4" fillId="4" borderId="36" xfId="0" applyNumberFormat="1" applyFont="1" applyFill="1" applyBorder="1" applyAlignment="1">
      <alignment vertical="center"/>
    </xf>
    <xf numFmtId="1" fontId="4" fillId="4" borderId="40" xfId="0" applyNumberFormat="1" applyFont="1" applyFill="1" applyBorder="1" applyAlignment="1">
      <alignment vertical="center"/>
    </xf>
    <xf numFmtId="1" fontId="4" fillId="10" borderId="25" xfId="0" applyNumberFormat="1" applyFont="1" applyFill="1" applyBorder="1" applyAlignment="1">
      <alignment vertical="center"/>
    </xf>
    <xf numFmtId="1" fontId="4" fillId="10" borderId="26" xfId="0" applyNumberFormat="1" applyFont="1" applyFill="1" applyBorder="1" applyAlignment="1">
      <alignment vertical="center"/>
    </xf>
    <xf numFmtId="165" fontId="4" fillId="0" borderId="1" xfId="0" applyNumberFormat="1" applyFont="1" applyBorder="1" applyAlignment="1">
      <alignment horizontal="right" vertical="center"/>
    </xf>
    <xf numFmtId="165" fontId="4" fillId="0" borderId="2" xfId="0" applyNumberFormat="1" applyFont="1" applyBorder="1" applyAlignment="1">
      <alignment horizontal="right" vertical="center"/>
    </xf>
    <xf numFmtId="165" fontId="4" fillId="0" borderId="3" xfId="0" applyNumberFormat="1" applyFont="1" applyBorder="1" applyAlignment="1">
      <alignment horizontal="right" vertical="center"/>
    </xf>
    <xf numFmtId="165" fontId="4" fillId="0" borderId="4" xfId="0" applyNumberFormat="1" applyFont="1" applyBorder="1" applyAlignment="1">
      <alignment horizontal="right" vertical="center"/>
    </xf>
    <xf numFmtId="0" fontId="3" fillId="0" borderId="0" xfId="0" applyFont="1" applyAlignment="1">
      <alignment vertical="center" wrapText="1"/>
    </xf>
    <xf numFmtId="0" fontId="4" fillId="7" borderId="8" xfId="0" applyFont="1" applyFill="1" applyBorder="1" applyAlignment="1">
      <alignment horizontal="left" vertical="center" wrapText="1"/>
    </xf>
    <xf numFmtId="0" fontId="4" fillId="7" borderId="24" xfId="0" applyFont="1" applyFill="1" applyBorder="1" applyAlignment="1">
      <alignment horizontal="left" vertical="center" wrapText="1"/>
    </xf>
    <xf numFmtId="0" fontId="4" fillId="7" borderId="12" xfId="0" applyFont="1" applyFill="1" applyBorder="1" applyAlignment="1">
      <alignment horizontal="left" vertical="center" wrapText="1"/>
    </xf>
    <xf numFmtId="1" fontId="4" fillId="0" borderId="12" xfId="0" applyNumberFormat="1" applyFont="1" applyBorder="1" applyAlignment="1">
      <alignment horizontal="right" vertical="center"/>
    </xf>
    <xf numFmtId="1" fontId="4" fillId="4" borderId="44" xfId="0" applyNumberFormat="1" applyFont="1" applyFill="1" applyBorder="1" applyAlignment="1">
      <alignment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64" fontId="4" fillId="0" borderId="2" xfId="0" applyNumberFormat="1" applyFont="1" applyBorder="1" applyAlignment="1">
      <alignment horizontal="center" vertical="center"/>
    </xf>
    <xf numFmtId="165" fontId="4" fillId="7" borderId="8" xfId="0" applyNumberFormat="1" applyFont="1" applyFill="1" applyBorder="1" applyAlignment="1">
      <alignment vertical="center"/>
    </xf>
    <xf numFmtId="1" fontId="4" fillId="4" borderId="17" xfId="0" applyNumberFormat="1" applyFont="1" applyFill="1" applyBorder="1" applyAlignment="1">
      <alignment vertical="center"/>
    </xf>
    <xf numFmtId="1" fontId="4" fillId="0" borderId="21" xfId="0" applyNumberFormat="1" applyFont="1" applyBorder="1" applyAlignment="1">
      <alignment horizontal="center" vertical="center"/>
    </xf>
    <xf numFmtId="1" fontId="4" fillId="4" borderId="18" xfId="0" applyNumberFormat="1" applyFont="1" applyFill="1" applyBorder="1" applyAlignment="1">
      <alignment vertical="center"/>
    </xf>
    <xf numFmtId="1" fontId="4" fillId="9" borderId="26" xfId="0" applyNumberFormat="1" applyFont="1" applyFill="1" applyBorder="1" applyAlignment="1">
      <alignment vertical="center"/>
    </xf>
    <xf numFmtId="1" fontId="4" fillId="9" borderId="40" xfId="0" applyNumberFormat="1" applyFont="1" applyFill="1" applyBorder="1" applyAlignment="1">
      <alignment vertical="center"/>
    </xf>
    <xf numFmtId="1" fontId="4" fillId="9" borderId="25" xfId="0" applyNumberFormat="1" applyFont="1" applyFill="1" applyBorder="1" applyAlignment="1">
      <alignment vertical="center"/>
    </xf>
    <xf numFmtId="164" fontId="4" fillId="0" borderId="57" xfId="0" applyNumberFormat="1" applyFont="1" applyBorder="1" applyAlignment="1">
      <alignment horizontal="center" vertical="center" wrapText="1"/>
    </xf>
    <xf numFmtId="1" fontId="4" fillId="4" borderId="90" xfId="0" applyNumberFormat="1" applyFont="1" applyFill="1" applyBorder="1" applyAlignment="1">
      <alignment vertical="center"/>
    </xf>
    <xf numFmtId="1" fontId="4" fillId="4" borderId="57" xfId="0" applyNumberFormat="1" applyFont="1" applyFill="1" applyBorder="1" applyAlignment="1">
      <alignment vertical="center"/>
    </xf>
    <xf numFmtId="1" fontId="4" fillId="4" borderId="7" xfId="0" applyNumberFormat="1" applyFont="1" applyFill="1" applyBorder="1" applyAlignment="1">
      <alignment vertical="center"/>
    </xf>
    <xf numFmtId="1" fontId="4" fillId="4" borderId="88" xfId="0" applyNumberFormat="1" applyFont="1" applyFill="1" applyBorder="1" applyAlignment="1">
      <alignment vertical="center"/>
    </xf>
    <xf numFmtId="1" fontId="4" fillId="4" borderId="3" xfId="0" applyNumberFormat="1" applyFont="1" applyFill="1" applyBorder="1" applyAlignment="1">
      <alignment vertical="center"/>
    </xf>
    <xf numFmtId="1" fontId="4" fillId="4" borderId="66" xfId="0" applyNumberFormat="1" applyFont="1" applyFill="1" applyBorder="1" applyAlignment="1">
      <alignment vertical="center"/>
    </xf>
    <xf numFmtId="1" fontId="4" fillId="9" borderId="9" xfId="0" applyNumberFormat="1" applyFont="1" applyFill="1" applyBorder="1" applyAlignment="1">
      <alignment vertical="center"/>
    </xf>
    <xf numFmtId="1" fontId="4" fillId="9" borderId="13" xfId="0" applyNumberFormat="1" applyFont="1" applyFill="1" applyBorder="1" applyAlignment="1">
      <alignment vertical="center"/>
    </xf>
    <xf numFmtId="1" fontId="4" fillId="0" borderId="53" xfId="0" applyNumberFormat="1" applyFont="1" applyBorder="1" applyAlignment="1">
      <alignment vertical="center" shrinkToFit="1"/>
    </xf>
    <xf numFmtId="1" fontId="4" fillId="0" borderId="54" xfId="0" applyNumberFormat="1" applyFont="1" applyBorder="1" applyAlignment="1">
      <alignment vertical="center" shrinkToFit="1"/>
    </xf>
    <xf numFmtId="1" fontId="4" fillId="0" borderId="25" xfId="0" applyNumberFormat="1" applyFont="1" applyBorder="1" applyAlignment="1">
      <alignment horizontal="right" vertical="center" shrinkToFit="1"/>
    </xf>
    <xf numFmtId="1" fontId="4" fillId="0" borderId="62" xfId="0" applyNumberFormat="1" applyFont="1" applyBorder="1" applyAlignment="1">
      <alignment horizontal="right" vertical="center" shrinkToFit="1"/>
    </xf>
    <xf numFmtId="1" fontId="4" fillId="0" borderId="21" xfId="0" applyNumberFormat="1" applyFont="1" applyBorder="1" applyAlignment="1">
      <alignment vertical="center"/>
    </xf>
    <xf numFmtId="1" fontId="4" fillId="0" borderId="7" xfId="0" applyNumberFormat="1" applyFont="1" applyBorder="1" applyAlignment="1">
      <alignment vertical="center"/>
    </xf>
    <xf numFmtId="1" fontId="4" fillId="0" borderId="57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 wrapText="1"/>
    </xf>
    <xf numFmtId="1" fontId="4" fillId="4" borderId="52" xfId="0" applyNumberFormat="1" applyFont="1" applyFill="1" applyBorder="1" applyAlignment="1">
      <alignment vertical="center"/>
    </xf>
    <xf numFmtId="1" fontId="4" fillId="0" borderId="56" xfId="0" applyNumberFormat="1" applyFont="1" applyBorder="1" applyAlignment="1">
      <alignment horizontal="right" vertical="center"/>
    </xf>
    <xf numFmtId="1" fontId="4" fillId="0" borderId="75" xfId="0" applyNumberFormat="1" applyFont="1" applyBorder="1" applyAlignment="1">
      <alignment horizontal="center" vertical="center"/>
    </xf>
    <xf numFmtId="1" fontId="4" fillId="3" borderId="8" xfId="0" applyNumberFormat="1" applyFont="1" applyFill="1" applyBorder="1" applyAlignment="1">
      <alignment horizontal="right" vertical="center"/>
    </xf>
    <xf numFmtId="1" fontId="4" fillId="4" borderId="92" xfId="0" applyNumberFormat="1" applyFont="1" applyFill="1" applyBorder="1" applyAlignment="1">
      <alignment vertical="center"/>
    </xf>
    <xf numFmtId="1" fontId="4" fillId="3" borderId="24" xfId="0" applyNumberFormat="1" applyFont="1" applyFill="1" applyBorder="1" applyAlignment="1">
      <alignment horizontal="right" vertical="center"/>
    </xf>
    <xf numFmtId="1" fontId="4" fillId="4" borderId="58" xfId="0" applyNumberFormat="1" applyFont="1" applyFill="1" applyBorder="1" applyAlignment="1">
      <alignment vertical="center"/>
    </xf>
    <xf numFmtId="1" fontId="4" fillId="4" borderId="294" xfId="0" applyNumberFormat="1" applyFont="1" applyFill="1" applyBorder="1" applyAlignment="1">
      <alignment vertical="center"/>
    </xf>
    <xf numFmtId="1" fontId="4" fillId="3" borderId="9" xfId="0" applyNumberFormat="1" applyFont="1" applyFill="1" applyBorder="1" applyAlignment="1">
      <alignment horizontal="right" vertical="center"/>
    </xf>
    <xf numFmtId="1" fontId="4" fillId="3" borderId="10" xfId="0" applyNumberFormat="1" applyFont="1" applyFill="1" applyBorder="1" applyAlignment="1">
      <alignment horizontal="right" vertical="center"/>
    </xf>
    <xf numFmtId="1" fontId="4" fillId="3" borderId="25" xfId="0" applyNumberFormat="1" applyFont="1" applyFill="1" applyBorder="1" applyAlignment="1">
      <alignment horizontal="right" vertical="center"/>
    </xf>
    <xf numFmtId="1" fontId="4" fillId="3" borderId="26" xfId="0" applyNumberFormat="1" applyFont="1" applyFill="1" applyBorder="1" applyAlignment="1">
      <alignment horizontal="right" vertical="center"/>
    </xf>
    <xf numFmtId="1" fontId="4" fillId="3" borderId="14" xfId="0" applyNumberFormat="1" applyFont="1" applyFill="1" applyBorder="1" applyAlignment="1">
      <alignment horizontal="right" vertical="center"/>
    </xf>
    <xf numFmtId="1" fontId="4" fillId="0" borderId="137" xfId="0" applyNumberFormat="1" applyFont="1" applyBorder="1" applyAlignment="1">
      <alignment horizontal="right" vertical="center" wrapText="1"/>
    </xf>
    <xf numFmtId="1" fontId="4" fillId="0" borderId="32" xfId="0" applyNumberFormat="1" applyFont="1" applyBorder="1" applyAlignment="1">
      <alignment horizontal="right" vertical="center" wrapText="1"/>
    </xf>
    <xf numFmtId="1" fontId="4" fillId="3" borderId="33" xfId="0" applyNumberFormat="1" applyFont="1" applyFill="1" applyBorder="1" applyAlignment="1">
      <alignment horizontal="right" vertical="center"/>
    </xf>
    <xf numFmtId="1" fontId="4" fillId="3" borderId="22" xfId="0" applyNumberFormat="1" applyFont="1" applyFill="1" applyBorder="1" applyAlignment="1">
      <alignment horizontal="right" vertical="center"/>
    </xf>
    <xf numFmtId="1" fontId="4" fillId="3" borderId="28" xfId="0" applyNumberFormat="1" applyFont="1" applyFill="1" applyBorder="1" applyAlignment="1">
      <alignment horizontal="right" vertical="center"/>
    </xf>
    <xf numFmtId="1" fontId="4" fillId="4" borderId="60" xfId="0" applyNumberFormat="1" applyFont="1" applyFill="1" applyBorder="1" applyAlignment="1">
      <alignment vertical="center"/>
    </xf>
    <xf numFmtId="1" fontId="4" fillId="10" borderId="13" xfId="0" applyNumberFormat="1" applyFont="1" applyFill="1" applyBorder="1" applyAlignment="1">
      <alignment horizontal="right" vertical="center"/>
    </xf>
    <xf numFmtId="1" fontId="4" fillId="10" borderId="14" xfId="0" applyNumberFormat="1" applyFont="1" applyFill="1" applyBorder="1" applyAlignment="1">
      <alignment horizontal="right" vertical="center"/>
    </xf>
    <xf numFmtId="0" fontId="4" fillId="10" borderId="10" xfId="0" applyFont="1" applyFill="1" applyBorder="1" applyAlignment="1">
      <alignment vertical="center"/>
    </xf>
    <xf numFmtId="0" fontId="4" fillId="10" borderId="26" xfId="0" applyFont="1" applyFill="1" applyBorder="1" applyAlignment="1">
      <alignment vertical="center"/>
    </xf>
    <xf numFmtId="1" fontId="4" fillId="0" borderId="6" xfId="0" applyNumberFormat="1" applyFont="1" applyBorder="1" applyAlignment="1">
      <alignment vertical="center"/>
    </xf>
    <xf numFmtId="0" fontId="4" fillId="10" borderId="17" xfId="0" applyFont="1" applyFill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4" borderId="9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right" vertical="center"/>
    </xf>
    <xf numFmtId="1" fontId="4" fillId="7" borderId="144" xfId="0" applyNumberFormat="1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1" fontId="4" fillId="7" borderId="5" xfId="0" applyNumberFormat="1" applyFont="1" applyFill="1" applyBorder="1" applyAlignment="1">
      <alignment horizontal="center" vertical="center" wrapText="1"/>
    </xf>
    <xf numFmtId="0" fontId="4" fillId="10" borderId="9" xfId="0" applyFont="1" applyFill="1" applyBorder="1" applyAlignment="1">
      <alignment vertical="center"/>
    </xf>
    <xf numFmtId="0" fontId="4" fillId="10" borderId="13" xfId="0" applyFont="1" applyFill="1" applyBorder="1" applyAlignment="1">
      <alignment vertical="center"/>
    </xf>
    <xf numFmtId="0" fontId="4" fillId="10" borderId="14" xfId="0" applyFont="1" applyFill="1" applyBorder="1" applyAlignment="1">
      <alignment vertical="center"/>
    </xf>
    <xf numFmtId="0" fontId="4" fillId="7" borderId="2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1" fontId="4" fillId="7" borderId="8" xfId="0" applyNumberFormat="1" applyFont="1" applyFill="1" applyBorder="1" applyAlignment="1">
      <alignment horizontal="right" vertical="center" wrapText="1"/>
    </xf>
    <xf numFmtId="1" fontId="4" fillId="7" borderId="24" xfId="0" applyNumberFormat="1" applyFont="1" applyFill="1" applyBorder="1" applyAlignment="1">
      <alignment horizontal="right" vertical="center" wrapText="1"/>
    </xf>
    <xf numFmtId="1" fontId="4" fillId="4" borderId="78" xfId="0" applyNumberFormat="1" applyFont="1" applyFill="1" applyBorder="1" applyAlignment="1">
      <alignment vertical="center"/>
    </xf>
    <xf numFmtId="1" fontId="4" fillId="7" borderId="144" xfId="0" applyNumberFormat="1" applyFont="1" applyFill="1" applyBorder="1" applyAlignment="1">
      <alignment vertical="center" wrapText="1"/>
    </xf>
    <xf numFmtId="1" fontId="33" fillId="4" borderId="2" xfId="0" applyNumberFormat="1" applyFont="1" applyFill="1" applyBorder="1" applyAlignment="1">
      <alignment vertical="center"/>
    </xf>
    <xf numFmtId="1" fontId="33" fillId="4" borderId="3" xfId="0" applyNumberFormat="1" applyFont="1" applyFill="1" applyBorder="1" applyAlignment="1">
      <alignment vertical="center"/>
    </xf>
    <xf numFmtId="1" fontId="33" fillId="4" borderId="88" xfId="0" applyNumberFormat="1" applyFont="1" applyFill="1" applyBorder="1" applyAlignment="1">
      <alignment vertical="center"/>
    </xf>
    <xf numFmtId="1" fontId="33" fillId="4" borderId="4" xfId="0" applyNumberFormat="1" applyFont="1" applyFill="1" applyBorder="1" applyAlignment="1">
      <alignment vertical="center"/>
    </xf>
    <xf numFmtId="1" fontId="4" fillId="4" borderId="1" xfId="0" applyNumberFormat="1" applyFont="1" applyFill="1" applyBorder="1" applyAlignment="1">
      <alignment vertical="center"/>
    </xf>
    <xf numFmtId="1" fontId="4" fillId="4" borderId="4" xfId="0" applyNumberFormat="1" applyFont="1" applyFill="1" applyBorder="1" applyAlignment="1">
      <alignment vertical="center"/>
    </xf>
    <xf numFmtId="0" fontId="15" fillId="0" borderId="0" xfId="0" applyFont="1"/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wrapText="1"/>
    </xf>
    <xf numFmtId="0" fontId="4" fillId="4" borderId="70" xfId="0" applyFont="1" applyFill="1" applyBorder="1"/>
    <xf numFmtId="0" fontId="4" fillId="0" borderId="76" xfId="0" applyFont="1" applyBorder="1" applyAlignment="1">
      <alignment wrapText="1"/>
    </xf>
    <xf numFmtId="0" fontId="4" fillId="3" borderId="8" xfId="0" applyFont="1" applyFill="1" applyBorder="1"/>
    <xf numFmtId="0" fontId="34" fillId="0" borderId="0" xfId="0" applyFont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66" xfId="0" applyFont="1" applyFill="1" applyBorder="1" applyAlignment="1">
      <alignment horizontal="center" vertical="center" wrapText="1"/>
    </xf>
    <xf numFmtId="0" fontId="4" fillId="10" borderId="9" xfId="0" applyFont="1" applyFill="1" applyBorder="1"/>
    <xf numFmtId="0" fontId="4" fillId="3" borderId="1" xfId="0" applyFont="1" applyFill="1" applyBorder="1" applyAlignment="1">
      <alignment horizontal="center" vertical="center" wrapText="1"/>
    </xf>
    <xf numFmtId="0" fontId="4" fillId="7" borderId="1" xfId="0" applyFont="1" applyFill="1" applyBorder="1"/>
    <xf numFmtId="0" fontId="4" fillId="7" borderId="2" xfId="0" applyFont="1" applyFill="1" applyBorder="1"/>
    <xf numFmtId="0" fontId="4" fillId="7" borderId="66" xfId="0" applyFont="1" applyFill="1" applyBorder="1"/>
    <xf numFmtId="0" fontId="4" fillId="7" borderId="2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wrapText="1"/>
    </xf>
    <xf numFmtId="0" fontId="4" fillId="7" borderId="66" xfId="0" applyFont="1" applyFill="1" applyBorder="1" applyAlignment="1">
      <alignment horizont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wrapText="1"/>
    </xf>
    <xf numFmtId="0" fontId="4" fillId="4" borderId="36" xfId="0" applyFont="1" applyFill="1" applyBorder="1"/>
    <xf numFmtId="0" fontId="4" fillId="4" borderId="18" xfId="0" applyFont="1" applyFill="1" applyBorder="1"/>
    <xf numFmtId="1" fontId="4" fillId="7" borderId="7" xfId="0" applyNumberFormat="1" applyFont="1" applyFill="1" applyBorder="1"/>
    <xf numFmtId="1" fontId="4" fillId="10" borderId="9" xfId="0" applyNumberFormat="1" applyFont="1" applyFill="1" applyBorder="1" applyAlignment="1">
      <alignment horizontal="right" wrapText="1"/>
    </xf>
    <xf numFmtId="0" fontId="4" fillId="7" borderId="66" xfId="0" applyFont="1" applyFill="1" applyBorder="1" applyAlignment="1">
      <alignment horizontal="center" vertical="center" wrapText="1"/>
    </xf>
    <xf numFmtId="0" fontId="4" fillId="7" borderId="85" xfId="0" applyFont="1" applyFill="1" applyBorder="1" applyAlignment="1">
      <alignment horizontal="center" vertical="center" wrapText="1"/>
    </xf>
    <xf numFmtId="1" fontId="4" fillId="10" borderId="5" xfId="0" applyNumberFormat="1" applyFont="1" applyFill="1" applyBorder="1" applyAlignment="1">
      <alignment horizontal="right" wrapText="1"/>
    </xf>
    <xf numFmtId="1" fontId="4" fillId="10" borderId="144" xfId="0" applyNumberFormat="1" applyFont="1" applyFill="1" applyBorder="1" applyAlignment="1">
      <alignment horizontal="right" wrapText="1"/>
    </xf>
    <xf numFmtId="1" fontId="4" fillId="10" borderId="85" xfId="0" applyNumberFormat="1" applyFont="1" applyFill="1" applyBorder="1" applyAlignment="1">
      <alignment horizontal="right" wrapText="1"/>
    </xf>
    <xf numFmtId="1" fontId="4" fillId="7" borderId="56" xfId="0" applyNumberFormat="1" applyFont="1" applyFill="1" applyBorder="1" applyAlignment="1">
      <alignment horizontal="right" vertical="center" wrapText="1"/>
    </xf>
    <xf numFmtId="1" fontId="4" fillId="0" borderId="72" xfId="0" applyNumberFormat="1" applyFont="1" applyBorder="1" applyAlignment="1">
      <alignment horizontal="right" vertical="center"/>
    </xf>
    <xf numFmtId="1" fontId="4" fillId="7" borderId="66" xfId="0" applyNumberFormat="1" applyFont="1" applyFill="1" applyBorder="1" applyAlignment="1">
      <alignment horizontal="right" vertical="center" wrapText="1"/>
    </xf>
    <xf numFmtId="1" fontId="4" fillId="7" borderId="9" xfId="0" applyNumberFormat="1" applyFont="1" applyFill="1" applyBorder="1" applyAlignment="1">
      <alignment horizontal="right"/>
    </xf>
    <xf numFmtId="1" fontId="4" fillId="3" borderId="57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4" borderId="26" xfId="0" applyFont="1" applyFill="1" applyBorder="1" applyAlignment="1">
      <alignment horizontal="right"/>
    </xf>
    <xf numFmtId="0" fontId="4" fillId="0" borderId="24" xfId="0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0" fontId="4" fillId="4" borderId="14" xfId="0" applyFont="1" applyFill="1" applyBorder="1" applyAlignment="1">
      <alignment horizontal="right"/>
    </xf>
    <xf numFmtId="0" fontId="4" fillId="0" borderId="6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wrapText="1"/>
    </xf>
    <xf numFmtId="0" fontId="4" fillId="0" borderId="54" xfId="0" applyFont="1" applyBorder="1" applyAlignment="1">
      <alignment vertical="center" wrapText="1"/>
    </xf>
    <xf numFmtId="0" fontId="4" fillId="0" borderId="55" xfId="0" applyFont="1" applyBorder="1" applyAlignment="1">
      <alignment vertical="center" wrapText="1"/>
    </xf>
    <xf numFmtId="0" fontId="4" fillId="4" borderId="108" xfId="0" applyFont="1" applyFill="1" applyBorder="1"/>
    <xf numFmtId="0" fontId="4" fillId="4" borderId="37" xfId="0" applyFont="1" applyFill="1" applyBorder="1"/>
    <xf numFmtId="0" fontId="4" fillId="4" borderId="109" xfId="0" applyFont="1" applyFill="1" applyBorder="1"/>
    <xf numFmtId="0" fontId="4" fillId="0" borderId="54" xfId="0" applyFont="1" applyBorder="1" applyAlignment="1">
      <alignment wrapText="1"/>
    </xf>
    <xf numFmtId="0" fontId="4" fillId="4" borderId="41" xfId="0" applyFont="1" applyFill="1" applyBorder="1"/>
    <xf numFmtId="0" fontId="4" fillId="4" borderId="110" xfId="0" applyFont="1" applyFill="1" applyBorder="1"/>
    <xf numFmtId="0" fontId="4" fillId="4" borderId="58" xfId="0" applyFont="1" applyFill="1" applyBorder="1"/>
    <xf numFmtId="1" fontId="4" fillId="0" borderId="99" xfId="0" applyNumberFormat="1" applyFont="1" applyBorder="1" applyAlignment="1">
      <alignment horizontal="right"/>
    </xf>
    <xf numFmtId="0" fontId="9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5" fillId="0" borderId="1" xfId="0" applyFont="1" applyBorder="1"/>
    <xf numFmtId="0" fontId="15" fillId="0" borderId="1" xfId="0" applyFont="1" applyBorder="1" applyAlignment="1">
      <alignment horizontal="center"/>
    </xf>
    <xf numFmtId="1" fontId="1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3" fontId="15" fillId="0" borderId="1" xfId="0" applyNumberFormat="1" applyFont="1" applyBorder="1" applyAlignment="1">
      <alignment horizontal="center"/>
    </xf>
    <xf numFmtId="1" fontId="15" fillId="7" borderId="1" xfId="0" applyNumberFormat="1" applyFont="1" applyFill="1" applyBorder="1" applyAlignment="1">
      <alignment horizontal="center"/>
    </xf>
    <xf numFmtId="3" fontId="15" fillId="7" borderId="1" xfId="0" applyNumberFormat="1" applyFont="1" applyFill="1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5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4" fillId="3" borderId="317" xfId="0" applyFont="1" applyFill="1" applyBorder="1"/>
    <xf numFmtId="0" fontId="5" fillId="0" borderId="316" xfId="0" applyFont="1" applyBorder="1" applyAlignment="1">
      <alignment horizontal="left" vertical="center"/>
    </xf>
    <xf numFmtId="0" fontId="7" fillId="6" borderId="317" xfId="0" applyFont="1" applyFill="1" applyBorder="1" applyAlignment="1">
      <alignment vertical="center"/>
    </xf>
    <xf numFmtId="0" fontId="5" fillId="0" borderId="144" xfId="0" applyFont="1" applyBorder="1" applyAlignment="1">
      <alignment horizontal="left" vertical="center"/>
    </xf>
    <xf numFmtId="0" fontId="6" fillId="0" borderId="216" xfId="0" applyFont="1" applyBorder="1" applyAlignment="1">
      <alignment vertical="center"/>
    </xf>
    <xf numFmtId="0" fontId="5" fillId="0" borderId="172" xfId="0" applyFont="1" applyBorder="1" applyAlignment="1">
      <alignment horizontal="left" vertical="center"/>
    </xf>
    <xf numFmtId="0" fontId="5" fillId="0" borderId="172" xfId="0" applyFont="1" applyBorder="1" applyAlignment="1">
      <alignment horizontal="center"/>
    </xf>
    <xf numFmtId="0" fontId="1" fillId="0" borderId="172" xfId="0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" fillId="5" borderId="287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1" fillId="3" borderId="317" xfId="0" applyFont="1" applyFill="1" applyBorder="1" applyAlignment="1">
      <alignment horizontal="center"/>
    </xf>
    <xf numFmtId="0" fontId="5" fillId="3" borderId="316" xfId="0" applyFont="1" applyFill="1" applyBorder="1" applyAlignment="1">
      <alignment horizontal="left" vertical="center"/>
    </xf>
    <xf numFmtId="0" fontId="5" fillId="3" borderId="316" xfId="0" applyFont="1" applyFill="1" applyBorder="1" applyAlignment="1">
      <alignment horizontal="center" vertical="center"/>
    </xf>
    <xf numFmtId="0" fontId="9" fillId="3" borderId="317" xfId="0" applyFont="1" applyFill="1" applyBorder="1" applyAlignment="1">
      <alignment horizontal="left"/>
    </xf>
    <xf numFmtId="0" fontId="9" fillId="3" borderId="317" xfId="0" applyFont="1" applyFill="1" applyBorder="1"/>
    <xf numFmtId="1" fontId="4" fillId="3" borderId="317" xfId="0" applyNumberFormat="1" applyFont="1" applyFill="1" applyBorder="1" applyAlignment="1">
      <alignment horizontal="right"/>
    </xf>
    <xf numFmtId="49" fontId="4" fillId="3" borderId="317" xfId="0" applyNumberFormat="1" applyFont="1" applyFill="1" applyBorder="1" applyAlignment="1">
      <alignment horizontal="center"/>
    </xf>
    <xf numFmtId="0" fontId="4" fillId="5" borderId="317" xfId="0" applyFont="1" applyFill="1" applyBorder="1"/>
    <xf numFmtId="0" fontId="9" fillId="3" borderId="316" xfId="0" applyFont="1" applyFill="1" applyBorder="1"/>
    <xf numFmtId="0" fontId="4" fillId="3" borderId="317" xfId="0" applyFont="1" applyFill="1" applyBorder="1" applyAlignment="1">
      <alignment horizontal="left"/>
    </xf>
    <xf numFmtId="0" fontId="11" fillId="7" borderId="317" xfId="0" applyFont="1" applyFill="1" applyBorder="1" applyAlignment="1">
      <alignment vertical="center" wrapText="1"/>
    </xf>
    <xf numFmtId="0" fontId="4" fillId="3" borderId="317" xfId="0" applyFont="1" applyFill="1" applyBorder="1" applyAlignment="1">
      <alignment horizontal="center"/>
    </xf>
    <xf numFmtId="0" fontId="12" fillId="3" borderId="317" xfId="0" applyFont="1" applyFill="1" applyBorder="1" applyAlignment="1">
      <alignment vertical="center" wrapText="1"/>
    </xf>
    <xf numFmtId="0" fontId="4" fillId="8" borderId="317" xfId="0" applyFont="1" applyFill="1" applyBorder="1" applyAlignment="1">
      <alignment vertical="center" wrapText="1"/>
    </xf>
    <xf numFmtId="1" fontId="7" fillId="3" borderId="317" xfId="0" applyNumberFormat="1" applyFont="1" applyFill="1" applyBorder="1"/>
    <xf numFmtId="1" fontId="8" fillId="3" borderId="317" xfId="0" applyNumberFormat="1" applyFont="1" applyFill="1" applyBorder="1" applyAlignment="1">
      <alignment horizontal="center" vertical="center" wrapText="1"/>
    </xf>
    <xf numFmtId="1" fontId="8" fillId="3" borderId="317" xfId="0" applyNumberFormat="1" applyFont="1" applyFill="1" applyBorder="1" applyAlignment="1">
      <alignment vertical="center" wrapText="1"/>
    </xf>
    <xf numFmtId="1" fontId="9" fillId="3" borderId="317" xfId="0" applyNumberFormat="1" applyFont="1" applyFill="1" applyBorder="1"/>
    <xf numFmtId="1" fontId="13" fillId="3" borderId="317" xfId="0" applyNumberFormat="1" applyFont="1" applyFill="1" applyBorder="1"/>
    <xf numFmtId="1" fontId="13" fillId="7" borderId="317" xfId="0" applyNumberFormat="1" applyFont="1" applyFill="1" applyBorder="1"/>
    <xf numFmtId="1" fontId="3" fillId="3" borderId="172" xfId="0" applyNumberFormat="1" applyFont="1" applyFill="1" applyBorder="1" applyAlignment="1">
      <alignment horizontal="left"/>
    </xf>
    <xf numFmtId="1" fontId="4" fillId="0" borderId="170" xfId="0" applyNumberFormat="1" applyFont="1" applyBorder="1" applyAlignment="1">
      <alignment horizontal="center" vertical="center"/>
    </xf>
    <xf numFmtId="1" fontId="4" fillId="0" borderId="170" xfId="0" applyNumberFormat="1" applyFont="1" applyBorder="1" applyAlignment="1">
      <alignment horizontal="center" vertical="center" wrapText="1"/>
    </xf>
    <xf numFmtId="1" fontId="4" fillId="0" borderId="5" xfId="0" applyNumberFormat="1" applyFont="1" applyBorder="1" applyAlignment="1">
      <alignment horizontal="center" vertical="center" wrapText="1"/>
    </xf>
    <xf numFmtId="1" fontId="4" fillId="0" borderId="144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76" xfId="0" applyNumberFormat="1" applyFont="1" applyBorder="1" applyAlignment="1">
      <alignment horizontal="center" vertical="center" wrapText="1"/>
    </xf>
    <xf numFmtId="1" fontId="4" fillId="0" borderId="221" xfId="0" applyNumberFormat="1" applyFont="1" applyBorder="1" applyAlignment="1">
      <alignment horizontal="center" vertical="center" wrapText="1"/>
    </xf>
    <xf numFmtId="1" fontId="4" fillId="0" borderId="88" xfId="0" applyNumberFormat="1" applyFont="1" applyBorder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 wrapText="1"/>
    </xf>
    <xf numFmtId="1" fontId="4" fillId="0" borderId="170" xfId="0" applyNumberFormat="1" applyFont="1" applyBorder="1" applyAlignment="1">
      <alignment horizontal="left" vertical="center" wrapText="1"/>
    </xf>
    <xf numFmtId="1" fontId="4" fillId="9" borderId="61" xfId="0" applyNumberFormat="1" applyFont="1" applyFill="1" applyBorder="1" applyAlignment="1">
      <alignment horizontal="right"/>
    </xf>
    <xf numFmtId="1" fontId="4" fillId="4" borderId="68" xfId="0" applyNumberFormat="1" applyFont="1" applyFill="1" applyBorder="1" applyAlignment="1">
      <alignment horizontal="right"/>
    </xf>
    <xf numFmtId="1" fontId="4" fillId="9" borderId="68" xfId="0" applyNumberFormat="1" applyFont="1" applyFill="1" applyBorder="1" applyAlignment="1">
      <alignment horizontal="right"/>
    </xf>
    <xf numFmtId="1" fontId="4" fillId="4" borderId="61" xfId="0" applyNumberFormat="1" applyFont="1" applyFill="1" applyBorder="1" applyAlignment="1">
      <alignment horizontal="right"/>
    </xf>
    <xf numFmtId="1" fontId="4" fillId="4" borderId="186" xfId="0" applyNumberFormat="1" applyFont="1" applyFill="1" applyBorder="1" applyAlignment="1">
      <alignment horizontal="right"/>
    </xf>
    <xf numFmtId="1" fontId="4" fillId="4" borderId="95" xfId="0" applyNumberFormat="1" applyFont="1" applyFill="1" applyBorder="1" applyAlignment="1">
      <alignment horizontal="right"/>
    </xf>
    <xf numFmtId="1" fontId="4" fillId="4" borderId="215" xfId="0" applyNumberFormat="1" applyFont="1" applyFill="1" applyBorder="1" applyAlignment="1">
      <alignment horizontal="right"/>
    </xf>
    <xf numFmtId="1" fontId="4" fillId="4" borderId="286" xfId="0" applyNumberFormat="1" applyFont="1" applyFill="1" applyBorder="1" applyAlignment="1">
      <alignment horizontal="right"/>
    </xf>
    <xf numFmtId="1" fontId="4" fillId="10" borderId="220" xfId="0" applyNumberFormat="1" applyFont="1" applyFill="1" applyBorder="1" applyAlignment="1">
      <alignment horizontal="right"/>
    </xf>
    <xf numFmtId="1" fontId="4" fillId="7" borderId="317" xfId="0" applyNumberFormat="1" applyFont="1" applyFill="1" applyBorder="1" applyAlignment="1">
      <alignment vertical="center"/>
    </xf>
    <xf numFmtId="1" fontId="14" fillId="11" borderId="317" xfId="0" applyNumberFormat="1" applyFont="1" applyFill="1" applyBorder="1"/>
    <xf numFmtId="1" fontId="14" fillId="9" borderId="317" xfId="0" applyNumberFormat="1" applyFont="1" applyFill="1" applyBorder="1"/>
    <xf numFmtId="0" fontId="14" fillId="6" borderId="317" xfId="0" applyFont="1" applyFill="1" applyBorder="1"/>
    <xf numFmtId="0" fontId="14" fillId="9" borderId="317" xfId="0" applyFont="1" applyFill="1" applyBorder="1"/>
    <xf numFmtId="0" fontId="14" fillId="12" borderId="317" xfId="0" applyFont="1" applyFill="1" applyBorder="1"/>
    <xf numFmtId="1" fontId="4" fillId="3" borderId="6" xfId="0" applyNumberFormat="1" applyFont="1" applyFill="1" applyBorder="1"/>
    <xf numFmtId="1" fontId="4" fillId="9" borderId="63" xfId="0" applyNumberFormat="1" applyFont="1" applyFill="1" applyBorder="1" applyAlignment="1">
      <alignment horizontal="right"/>
    </xf>
    <xf numFmtId="1" fontId="4" fillId="4" borderId="63" xfId="0" applyNumberFormat="1" applyFont="1" applyFill="1" applyBorder="1" applyAlignment="1">
      <alignment horizontal="right"/>
    </xf>
    <xf numFmtId="1" fontId="4" fillId="4" borderId="300" xfId="0" applyNumberFormat="1" applyFont="1" applyFill="1" applyBorder="1" applyAlignment="1">
      <alignment horizontal="right"/>
    </xf>
    <xf numFmtId="1" fontId="4" fillId="4" borderId="55" xfId="0" applyNumberFormat="1" applyFont="1" applyFill="1" applyBorder="1" applyAlignment="1">
      <alignment horizontal="right"/>
    </xf>
    <xf numFmtId="1" fontId="4" fillId="3" borderId="59" xfId="0" applyNumberFormat="1" applyFont="1" applyFill="1" applyBorder="1"/>
    <xf numFmtId="1" fontId="4" fillId="9" borderId="67" xfId="0" applyNumberFormat="1" applyFont="1" applyFill="1" applyBorder="1" applyAlignment="1">
      <alignment horizontal="right"/>
    </xf>
    <xf numFmtId="1" fontId="4" fillId="9" borderId="74" xfId="0" applyNumberFormat="1" applyFont="1" applyFill="1" applyBorder="1" applyAlignment="1">
      <alignment horizontal="right"/>
    </xf>
    <xf numFmtId="1" fontId="4" fillId="4" borderId="94" xfId="0" applyNumberFormat="1" applyFont="1" applyFill="1" applyBorder="1" applyAlignment="1">
      <alignment horizontal="right"/>
    </xf>
    <xf numFmtId="1" fontId="4" fillId="10" borderId="158" xfId="0" applyNumberFormat="1" applyFont="1" applyFill="1" applyBorder="1" applyAlignment="1">
      <alignment horizontal="right"/>
    </xf>
    <xf numFmtId="1" fontId="4" fillId="4" borderId="158" xfId="0" applyNumberFormat="1" applyFont="1" applyFill="1" applyBorder="1" applyAlignment="1">
      <alignment horizontal="right"/>
    </xf>
    <xf numFmtId="1" fontId="4" fillId="4" borderId="71" xfId="0" applyNumberFormat="1" applyFont="1" applyFill="1" applyBorder="1" applyAlignment="1">
      <alignment horizontal="right"/>
    </xf>
    <xf numFmtId="1" fontId="4" fillId="3" borderId="220" xfId="0" applyNumberFormat="1" applyFont="1" applyFill="1" applyBorder="1"/>
    <xf numFmtId="1" fontId="4" fillId="9" borderId="72" xfId="0" applyNumberFormat="1" applyFont="1" applyFill="1" applyBorder="1" applyAlignment="1">
      <alignment horizontal="right"/>
    </xf>
    <xf numFmtId="1" fontId="4" fillId="9" borderId="79" xfId="0" applyNumberFormat="1" applyFont="1" applyFill="1" applyBorder="1" applyAlignment="1">
      <alignment horizontal="right"/>
    </xf>
    <xf numFmtId="1" fontId="4" fillId="9" borderId="314" xfId="0" applyNumberFormat="1" applyFont="1" applyFill="1" applyBorder="1" applyAlignment="1">
      <alignment horizontal="right"/>
    </xf>
    <xf numFmtId="1" fontId="4" fillId="9" borderId="134" xfId="0" applyNumberFormat="1" applyFont="1" applyFill="1" applyBorder="1" applyAlignment="1">
      <alignment horizontal="right"/>
    </xf>
    <xf numFmtId="1" fontId="4" fillId="9" borderId="135" xfId="0" applyNumberFormat="1" applyFont="1" applyFill="1" applyBorder="1" applyAlignment="1">
      <alignment horizontal="right"/>
    </xf>
    <xf numFmtId="1" fontId="4" fillId="0" borderId="220" xfId="0" applyNumberFormat="1" applyFont="1" applyBorder="1" applyAlignment="1">
      <alignment horizontal="left" vertical="center" wrapText="1"/>
    </xf>
    <xf numFmtId="1" fontId="4" fillId="4" borderId="313" xfId="0" applyNumberFormat="1" applyFont="1" applyFill="1" applyBorder="1" applyAlignment="1">
      <alignment horizontal="right"/>
    </xf>
    <xf numFmtId="1" fontId="4" fillId="4" borderId="73" xfId="0" applyNumberFormat="1" applyFont="1" applyFill="1" applyBorder="1" applyAlignment="1">
      <alignment horizontal="right"/>
    </xf>
    <xf numFmtId="1" fontId="4" fillId="9" borderId="95" xfId="0" applyNumberFormat="1" applyFont="1" applyFill="1" applyBorder="1" applyAlignment="1">
      <alignment horizontal="right"/>
    </xf>
    <xf numFmtId="1" fontId="4" fillId="10" borderId="71" xfId="0" applyNumberFormat="1" applyFont="1" applyFill="1" applyBorder="1" applyAlignment="1">
      <alignment horizontal="right"/>
    </xf>
    <xf numFmtId="1" fontId="4" fillId="10" borderId="286" xfId="0" applyNumberFormat="1" applyFont="1" applyFill="1" applyBorder="1" applyAlignment="1">
      <alignment horizontal="right"/>
    </xf>
    <xf numFmtId="1" fontId="4" fillId="4" borderId="21" xfId="0" applyNumberFormat="1" applyFont="1" applyFill="1" applyBorder="1" applyAlignment="1">
      <alignment horizontal="right"/>
    </xf>
    <xf numFmtId="1" fontId="4" fillId="10" borderId="55" xfId="0" applyNumberFormat="1" applyFont="1" applyFill="1" applyBorder="1" applyAlignment="1">
      <alignment horizontal="right"/>
    </xf>
    <xf numFmtId="1" fontId="4" fillId="4" borderId="67" xfId="0" applyNumberFormat="1" applyFont="1" applyFill="1" applyBorder="1" applyAlignment="1">
      <alignment horizontal="right"/>
    </xf>
    <xf numFmtId="1" fontId="4" fillId="0" borderId="220" xfId="0" applyNumberFormat="1" applyFont="1" applyBorder="1" applyAlignment="1">
      <alignment horizontal="left" vertical="center"/>
    </xf>
    <xf numFmtId="1" fontId="4" fillId="0" borderId="159" xfId="0" applyNumberFormat="1" applyFont="1" applyBorder="1"/>
    <xf numFmtId="1" fontId="4" fillId="4" borderId="171" xfId="0" applyNumberFormat="1" applyFont="1" applyFill="1" applyBorder="1" applyAlignment="1">
      <alignment horizontal="right"/>
    </xf>
    <xf numFmtId="1" fontId="4" fillId="0" borderId="50" xfId="0" applyNumberFormat="1" applyFont="1" applyBorder="1"/>
    <xf numFmtId="1" fontId="4" fillId="10" borderId="61" xfId="0" applyNumberFormat="1" applyFont="1" applyFill="1" applyBorder="1" applyAlignment="1">
      <alignment horizontal="right"/>
    </xf>
    <xf numFmtId="1" fontId="4" fillId="0" borderId="287" xfId="0" applyNumberFormat="1" applyFont="1" applyBorder="1"/>
    <xf numFmtId="1" fontId="4" fillId="9" borderId="126" xfId="0" applyNumberFormat="1" applyFont="1" applyFill="1" applyBorder="1" applyAlignment="1">
      <alignment horizontal="right"/>
    </xf>
    <xf numFmtId="1" fontId="4" fillId="4" borderId="74" xfId="0" applyNumberFormat="1" applyFont="1" applyFill="1" applyBorder="1" applyAlignment="1">
      <alignment horizontal="right"/>
    </xf>
    <xf numFmtId="1" fontId="4" fillId="4" borderId="220" xfId="0" applyNumberFormat="1" applyFont="1" applyFill="1" applyBorder="1" applyAlignment="1">
      <alignment horizontal="right"/>
    </xf>
    <xf numFmtId="1" fontId="15" fillId="7" borderId="317" xfId="0" applyNumberFormat="1" applyFont="1" applyFill="1" applyBorder="1"/>
    <xf numFmtId="1" fontId="4" fillId="0" borderId="5" xfId="0" applyNumberFormat="1" applyFont="1" applyBorder="1" applyAlignment="1">
      <alignment horizontal="center" vertical="center"/>
    </xf>
    <xf numFmtId="1" fontId="4" fillId="3" borderId="176" xfId="0" applyNumberFormat="1" applyFont="1" applyFill="1" applyBorder="1" applyAlignment="1">
      <alignment horizontal="center" vertical="center" wrapText="1"/>
    </xf>
    <xf numFmtId="1" fontId="4" fillId="0" borderId="287" xfId="0" applyNumberFormat="1" applyFont="1" applyBorder="1" applyAlignment="1">
      <alignment horizontal="center" vertical="center" wrapText="1"/>
    </xf>
    <xf numFmtId="1" fontId="4" fillId="0" borderId="88" xfId="0" applyNumberFormat="1" applyFont="1" applyBorder="1" applyAlignment="1">
      <alignment horizontal="center" vertical="center" wrapText="1"/>
    </xf>
    <xf numFmtId="1" fontId="4" fillId="4" borderId="51" xfId="0" applyNumberFormat="1" applyFont="1" applyFill="1" applyBorder="1" applyAlignment="1">
      <alignment horizontal="right"/>
    </xf>
    <xf numFmtId="1" fontId="4" fillId="4" borderId="54" xfId="0" applyNumberFormat="1" applyFont="1" applyFill="1" applyBorder="1" applyAlignment="1">
      <alignment horizontal="right"/>
    </xf>
    <xf numFmtId="1" fontId="4" fillId="9" borderId="54" xfId="0" applyNumberFormat="1" applyFont="1" applyFill="1" applyBorder="1" applyAlignment="1">
      <alignment horizontal="right"/>
    </xf>
    <xf numFmtId="1" fontId="14" fillId="12" borderId="317" xfId="0" applyNumberFormat="1" applyFont="1" applyFill="1" applyBorder="1"/>
    <xf numFmtId="1" fontId="4" fillId="9" borderId="21" xfId="0" applyNumberFormat="1" applyFont="1" applyFill="1" applyBorder="1" applyAlignment="1">
      <alignment horizontal="right"/>
    </xf>
    <xf numFmtId="1" fontId="4" fillId="9" borderId="137" xfId="0" applyNumberFormat="1" applyFont="1" applyFill="1" applyBorder="1" applyAlignment="1">
      <alignment horizontal="right"/>
    </xf>
    <xf numFmtId="1" fontId="3" fillId="0" borderId="144" xfId="0" applyNumberFormat="1" applyFont="1" applyBorder="1" applyAlignment="1">
      <alignment horizontal="left"/>
    </xf>
    <xf numFmtId="1" fontId="9" fillId="7" borderId="317" xfId="0" applyNumberFormat="1" applyFont="1" applyFill="1" applyBorder="1"/>
    <xf numFmtId="1" fontId="4" fillId="0" borderId="125" xfId="0" applyNumberFormat="1" applyFont="1" applyBorder="1" applyAlignment="1">
      <alignment horizontal="center" vertical="center" wrapText="1"/>
    </xf>
    <xf numFmtId="1" fontId="4" fillId="0" borderId="85" xfId="0" applyNumberFormat="1" applyFont="1" applyBorder="1" applyAlignment="1">
      <alignment horizontal="center" vertical="center" wrapText="1"/>
    </xf>
    <xf numFmtId="1" fontId="4" fillId="9" borderId="86" xfId="0" applyNumberFormat="1" applyFont="1" applyFill="1" applyBorder="1" applyAlignment="1">
      <alignment horizontal="right"/>
    </xf>
    <xf numFmtId="1" fontId="4" fillId="9" borderId="32" xfId="0" applyNumberFormat="1" applyFont="1" applyFill="1" applyBorder="1" applyAlignment="1">
      <alignment horizontal="right"/>
    </xf>
    <xf numFmtId="1" fontId="4" fillId="9" borderId="51" xfId="0" applyNumberFormat="1" applyFont="1" applyFill="1" applyBorder="1" applyAlignment="1">
      <alignment horizontal="right"/>
    </xf>
    <xf numFmtId="1" fontId="4" fillId="3" borderId="71" xfId="0" applyNumberFormat="1" applyFont="1" applyFill="1" applyBorder="1" applyAlignment="1">
      <alignment horizontal="right"/>
    </xf>
    <xf numFmtId="1" fontId="4" fillId="9" borderId="71" xfId="0" applyNumberFormat="1" applyFont="1" applyFill="1" applyBorder="1" applyAlignment="1">
      <alignment horizontal="right"/>
    </xf>
    <xf numFmtId="1" fontId="4" fillId="9" borderId="286" xfId="0" applyNumberFormat="1" applyFont="1" applyFill="1" applyBorder="1" applyAlignment="1">
      <alignment horizontal="right"/>
    </xf>
    <xf numFmtId="1" fontId="4" fillId="9" borderId="55" xfId="0" applyNumberFormat="1" applyFont="1" applyFill="1" applyBorder="1" applyAlignment="1">
      <alignment horizontal="right"/>
    </xf>
    <xf numFmtId="1" fontId="4" fillId="4" borderId="76" xfId="0" applyNumberFormat="1" applyFont="1" applyFill="1" applyBorder="1" applyAlignment="1">
      <alignment horizontal="right"/>
    </xf>
    <xf numFmtId="1" fontId="4" fillId="9" borderId="53" xfId="0" applyNumberFormat="1" applyFont="1" applyFill="1" applyBorder="1" applyAlignment="1">
      <alignment horizontal="right"/>
    </xf>
    <xf numFmtId="1" fontId="4" fillId="9" borderId="76" xfId="0" applyNumberFormat="1" applyFont="1" applyFill="1" applyBorder="1" applyAlignment="1">
      <alignment horizontal="right"/>
    </xf>
    <xf numFmtId="1" fontId="4" fillId="0" borderId="303" xfId="0" applyNumberFormat="1" applyFont="1" applyBorder="1" applyAlignment="1">
      <alignment horizontal="center" vertical="center" wrapText="1"/>
    </xf>
    <xf numFmtId="1" fontId="4" fillId="0" borderId="50" xfId="0" applyNumberFormat="1" applyFont="1" applyBorder="1" applyAlignment="1">
      <alignment horizontal="left" vertical="center" wrapText="1"/>
    </xf>
    <xf numFmtId="1" fontId="4" fillId="4" borderId="62" xfId="0" applyNumberFormat="1" applyFont="1" applyFill="1" applyBorder="1" applyAlignment="1">
      <alignment horizontal="right"/>
    </xf>
    <xf numFmtId="1" fontId="4" fillId="0" borderId="215" xfId="0" applyNumberFormat="1" applyFont="1" applyBorder="1"/>
    <xf numFmtId="1" fontId="4" fillId="4" borderId="59" xfId="0" applyNumberFormat="1" applyFont="1" applyFill="1" applyBorder="1" applyAlignment="1">
      <alignment horizontal="right"/>
    </xf>
    <xf numFmtId="1" fontId="4" fillId="0" borderId="88" xfId="0" applyNumberFormat="1" applyFont="1" applyBorder="1"/>
    <xf numFmtId="1" fontId="4" fillId="0" borderId="66" xfId="0" applyNumberFormat="1" applyFont="1" applyBorder="1"/>
    <xf numFmtId="1" fontId="4" fillId="9" borderId="62" xfId="0" applyNumberFormat="1" applyFont="1" applyFill="1" applyBorder="1" applyAlignment="1">
      <alignment horizontal="right"/>
    </xf>
    <xf numFmtId="1" fontId="4" fillId="10" borderId="135" xfId="0" applyNumberFormat="1" applyFont="1" applyFill="1" applyBorder="1" applyAlignment="1">
      <alignment horizontal="right"/>
    </xf>
    <xf numFmtId="1" fontId="4" fillId="4" borderId="135" xfId="0" applyNumberFormat="1" applyFont="1" applyFill="1" applyBorder="1" applyAlignment="1">
      <alignment horizontal="right"/>
    </xf>
    <xf numFmtId="1" fontId="4" fillId="4" borderId="126" xfId="0" applyNumberFormat="1" applyFont="1" applyFill="1" applyBorder="1" applyAlignment="1">
      <alignment horizontal="right"/>
    </xf>
    <xf numFmtId="1" fontId="4" fillId="0" borderId="144" xfId="0" applyNumberFormat="1" applyFont="1" applyBorder="1" applyAlignment="1">
      <alignment horizontal="center" vertical="center"/>
    </xf>
    <xf numFmtId="1" fontId="4" fillId="4" borderId="211" xfId="0" applyNumberFormat="1" applyFont="1" applyFill="1" applyBorder="1" applyAlignment="1">
      <alignment horizontal="right"/>
    </xf>
    <xf numFmtId="1" fontId="4" fillId="4" borderId="32" xfId="0" applyNumberFormat="1" applyFont="1" applyFill="1" applyBorder="1" applyAlignment="1">
      <alignment horizontal="right"/>
    </xf>
    <xf numFmtId="1" fontId="4" fillId="4" borderId="137" xfId="0" applyNumberFormat="1" applyFont="1" applyFill="1" applyBorder="1" applyAlignment="1">
      <alignment horizontal="right"/>
    </xf>
    <xf numFmtId="1" fontId="4" fillId="3" borderId="67" xfId="0" applyNumberFormat="1" applyFont="1" applyFill="1" applyBorder="1" applyAlignment="1">
      <alignment horizontal="right"/>
    </xf>
    <xf numFmtId="1" fontId="4" fillId="3" borderId="68" xfId="0" applyNumberFormat="1" applyFont="1" applyFill="1" applyBorder="1" applyAlignment="1">
      <alignment horizontal="right"/>
    </xf>
    <xf numFmtId="1" fontId="4" fillId="3" borderId="86" xfId="0" applyNumberFormat="1" applyFont="1" applyFill="1" applyBorder="1" applyAlignment="1">
      <alignment horizontal="right"/>
    </xf>
    <xf numFmtId="1" fontId="4" fillId="4" borderId="212" xfId="0" applyNumberFormat="1" applyFont="1" applyFill="1" applyBorder="1" applyAlignment="1">
      <alignment horizontal="right"/>
    </xf>
    <xf numFmtId="1" fontId="4" fillId="4" borderId="51" xfId="0" applyNumberFormat="1" applyFont="1" applyFill="1" applyBorder="1"/>
    <xf numFmtId="1" fontId="4" fillId="4" borderId="186" xfId="0" applyNumberFormat="1" applyFont="1" applyFill="1" applyBorder="1"/>
    <xf numFmtId="1" fontId="4" fillId="4" borderId="59" xfId="0" applyNumberFormat="1" applyFont="1" applyFill="1" applyBorder="1"/>
    <xf numFmtId="1" fontId="4" fillId="4" borderId="67" xfId="0" applyNumberFormat="1" applyFont="1" applyFill="1" applyBorder="1"/>
    <xf numFmtId="1" fontId="4" fillId="4" borderId="215" xfId="0" applyNumberFormat="1" applyFont="1" applyFill="1" applyBorder="1"/>
    <xf numFmtId="1" fontId="4" fillId="4" borderId="68" xfId="0" applyNumberFormat="1" applyFont="1" applyFill="1" applyBorder="1"/>
    <xf numFmtId="1" fontId="4" fillId="4" borderId="94" xfId="0" applyNumberFormat="1" applyFont="1" applyFill="1" applyBorder="1"/>
    <xf numFmtId="1" fontId="4" fillId="4" borderId="55" xfId="0" applyNumberFormat="1" applyFont="1" applyFill="1" applyBorder="1"/>
    <xf numFmtId="1" fontId="4" fillId="4" borderId="300" xfId="0" applyNumberFormat="1" applyFont="1" applyFill="1" applyBorder="1"/>
    <xf numFmtId="1" fontId="4" fillId="0" borderId="212" xfId="0" applyNumberFormat="1" applyFont="1" applyBorder="1" applyAlignment="1">
      <alignment horizontal="right"/>
    </xf>
    <xf numFmtId="1" fontId="4" fillId="0" borderId="17" xfId="0" applyNumberFormat="1" applyFont="1" applyBorder="1" applyAlignment="1">
      <alignment horizontal="right"/>
    </xf>
    <xf numFmtId="1" fontId="4" fillId="0" borderId="223" xfId="0" applyNumberFormat="1" applyFont="1" applyBorder="1" applyAlignment="1">
      <alignment horizontal="right"/>
    </xf>
    <xf numFmtId="1" fontId="4" fillId="0" borderId="316" xfId="0" applyNumberFormat="1" applyFont="1" applyBorder="1"/>
    <xf numFmtId="1" fontId="3" fillId="0" borderId="172" xfId="0" applyNumberFormat="1" applyFont="1" applyBorder="1" applyAlignment="1">
      <alignment horizontal="left" wrapText="1"/>
    </xf>
    <xf numFmtId="1" fontId="7" fillId="0" borderId="316" xfId="0" applyNumberFormat="1" applyFont="1" applyBorder="1"/>
    <xf numFmtId="0" fontId="4" fillId="0" borderId="176" xfId="0" applyFont="1" applyBorder="1" applyAlignment="1">
      <alignment horizontal="center" wrapText="1"/>
    </xf>
    <xf numFmtId="0" fontId="4" fillId="0" borderId="176" xfId="0" applyFont="1" applyBorder="1" applyAlignment="1">
      <alignment horizontal="center" vertical="center" wrapText="1"/>
    </xf>
    <xf numFmtId="1" fontId="4" fillId="4" borderId="95" xfId="0" applyNumberFormat="1" applyFont="1" applyFill="1" applyBorder="1"/>
    <xf numFmtId="1" fontId="4" fillId="0" borderId="58" xfId="0" applyNumberFormat="1" applyFont="1" applyBorder="1" applyAlignment="1">
      <alignment horizontal="right"/>
    </xf>
    <xf numFmtId="1" fontId="4" fillId="0" borderId="66" xfId="0" applyNumberFormat="1" applyFont="1" applyBorder="1" applyAlignment="1">
      <alignment horizontal="right"/>
    </xf>
    <xf numFmtId="1" fontId="9" fillId="13" borderId="317" xfId="0" applyNumberFormat="1" applyFont="1" applyFill="1" applyBorder="1"/>
    <xf numFmtId="1" fontId="16" fillId="3" borderId="317" xfId="0" applyNumberFormat="1" applyFont="1" applyFill="1" applyBorder="1"/>
    <xf numFmtId="1" fontId="4" fillId="3" borderId="317" xfId="0" applyNumberFormat="1" applyFont="1" applyFill="1" applyBorder="1"/>
    <xf numFmtId="1" fontId="4" fillId="0" borderId="66" xfId="0" applyNumberFormat="1" applyFont="1" applyBorder="1" applyAlignment="1">
      <alignment horizontal="center" vertical="center"/>
    </xf>
    <xf numFmtId="1" fontId="4" fillId="0" borderId="144" xfId="0" applyNumberFormat="1" applyFont="1" applyBorder="1"/>
    <xf numFmtId="1" fontId="4" fillId="4" borderId="86" xfId="0" applyNumberFormat="1" applyFont="1" applyFill="1" applyBorder="1" applyAlignment="1">
      <alignment horizontal="right"/>
    </xf>
    <xf numFmtId="1" fontId="4" fillId="0" borderId="159" xfId="0" applyNumberFormat="1" applyFont="1" applyBorder="1" applyAlignment="1">
      <alignment horizontal="left" vertical="center"/>
    </xf>
    <xf numFmtId="1" fontId="18" fillId="7" borderId="317" xfId="0" applyNumberFormat="1" applyFont="1" applyFill="1" applyBorder="1"/>
    <xf numFmtId="1" fontId="4" fillId="7" borderId="317" xfId="0" applyNumberFormat="1" applyFont="1" applyFill="1" applyBorder="1"/>
    <xf numFmtId="1" fontId="4" fillId="7" borderId="317" xfId="0" applyNumberFormat="1" applyFont="1" applyFill="1" applyBorder="1" applyAlignment="1">
      <alignment wrapText="1"/>
    </xf>
    <xf numFmtId="1" fontId="14" fillId="7" borderId="317" xfId="0" applyNumberFormat="1" applyFont="1" applyFill="1" applyBorder="1"/>
    <xf numFmtId="1" fontId="14" fillId="3" borderId="317" xfId="0" applyNumberFormat="1" applyFont="1" applyFill="1" applyBorder="1"/>
    <xf numFmtId="1" fontId="17" fillId="3" borderId="317" xfId="0" applyNumberFormat="1" applyFont="1" applyFill="1" applyBorder="1"/>
    <xf numFmtId="1" fontId="3" fillId="3" borderId="317" xfId="0" applyNumberFormat="1" applyFont="1" applyFill="1" applyBorder="1"/>
    <xf numFmtId="1" fontId="8" fillId="3" borderId="317" xfId="0" applyNumberFormat="1" applyFont="1" applyFill="1" applyBorder="1" applyAlignment="1">
      <alignment wrapText="1"/>
    </xf>
    <xf numFmtId="1" fontId="15" fillId="3" borderId="65" xfId="0" applyNumberFormat="1" applyFont="1" applyFill="1" applyBorder="1" applyAlignment="1">
      <alignment wrapText="1"/>
    </xf>
    <xf numFmtId="1" fontId="15" fillId="3" borderId="317" xfId="0" applyNumberFormat="1" applyFont="1" applyFill="1" applyBorder="1" applyAlignment="1">
      <alignment wrapText="1"/>
    </xf>
    <xf numFmtId="1" fontId="3" fillId="0" borderId="172" xfId="0" applyNumberFormat="1" applyFont="1" applyBorder="1"/>
    <xf numFmtId="1" fontId="1" fillId="3" borderId="172" xfId="0" applyNumberFormat="1" applyFont="1" applyFill="1" applyBorder="1"/>
    <xf numFmtId="1" fontId="1" fillId="3" borderId="317" xfId="0" applyNumberFormat="1" applyFont="1" applyFill="1" applyBorder="1"/>
    <xf numFmtId="1" fontId="14" fillId="0" borderId="288" xfId="0" applyNumberFormat="1" applyFont="1" applyBorder="1"/>
    <xf numFmtId="1" fontId="14" fillId="0" borderId="142" xfId="0" applyNumberFormat="1" applyFont="1" applyBorder="1"/>
    <xf numFmtId="1" fontId="4" fillId="0" borderId="90" xfId="0" applyNumberFormat="1" applyFont="1" applyBorder="1" applyAlignment="1">
      <alignment horizontal="center" vertical="center"/>
    </xf>
    <xf numFmtId="1" fontId="4" fillId="0" borderId="88" xfId="0" applyNumberFormat="1" applyFont="1" applyBorder="1" applyAlignment="1">
      <alignment horizontal="right"/>
    </xf>
    <xf numFmtId="1" fontId="4" fillId="0" borderId="135" xfId="0" applyNumberFormat="1" applyFont="1" applyBorder="1" applyAlignment="1">
      <alignment horizontal="right"/>
    </xf>
    <xf numFmtId="1" fontId="1" fillId="3" borderId="317" xfId="0" applyNumberFormat="1" applyFont="1" applyFill="1" applyBorder="1" applyAlignment="1">
      <alignment wrapText="1"/>
    </xf>
    <xf numFmtId="1" fontId="8" fillId="7" borderId="317" xfId="0" applyNumberFormat="1" applyFont="1" applyFill="1" applyBorder="1" applyAlignment="1">
      <alignment wrapText="1"/>
    </xf>
    <xf numFmtId="1" fontId="4" fillId="0" borderId="90" xfId="0" applyNumberFormat="1" applyFont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 wrapText="1"/>
    </xf>
    <xf numFmtId="1" fontId="4" fillId="0" borderId="20" xfId="0" applyNumberFormat="1" applyFont="1" applyBorder="1" applyAlignment="1">
      <alignment horizontal="right" wrapText="1"/>
    </xf>
    <xf numFmtId="1" fontId="4" fillId="0" borderId="66" xfId="0" applyNumberFormat="1" applyFont="1" applyBorder="1" applyAlignment="1">
      <alignment horizontal="right" wrapText="1"/>
    </xf>
    <xf numFmtId="1" fontId="4" fillId="4" borderId="75" xfId="0" applyNumberFormat="1" applyFont="1" applyFill="1" applyBorder="1" applyAlignment="1">
      <alignment horizontal="right"/>
    </xf>
    <xf numFmtId="1" fontId="18" fillId="7" borderId="317" xfId="0" applyNumberFormat="1" applyFont="1" applyFill="1" applyBorder="1" applyAlignment="1">
      <alignment vertical="center"/>
    </xf>
    <xf numFmtId="1" fontId="17" fillId="11" borderId="317" xfId="0" applyNumberFormat="1" applyFont="1" applyFill="1" applyBorder="1"/>
    <xf numFmtId="0" fontId="17" fillId="6" borderId="317" xfId="0" applyFont="1" applyFill="1" applyBorder="1"/>
    <xf numFmtId="1" fontId="4" fillId="4" borderId="213" xfId="0" applyNumberFormat="1" applyFont="1" applyFill="1" applyBorder="1" applyAlignment="1">
      <alignment horizontal="right"/>
    </xf>
    <xf numFmtId="1" fontId="4" fillId="4" borderId="217" xfId="0" applyNumberFormat="1" applyFont="1" applyFill="1" applyBorder="1" applyAlignment="1">
      <alignment horizontal="right"/>
    </xf>
    <xf numFmtId="1" fontId="4" fillId="0" borderId="215" xfId="0" applyNumberFormat="1" applyFont="1" applyBorder="1" applyAlignment="1">
      <alignment horizontal="right"/>
    </xf>
    <xf numFmtId="1" fontId="4" fillId="4" borderId="53" xfId="0" applyNumberFormat="1" applyFont="1" applyFill="1" applyBorder="1" applyAlignment="1">
      <alignment horizontal="right"/>
    </xf>
    <xf numFmtId="1" fontId="4" fillId="4" borderId="218" xfId="0" applyNumberFormat="1" applyFont="1" applyFill="1" applyBorder="1" applyAlignment="1">
      <alignment horizontal="right"/>
    </xf>
    <xf numFmtId="1" fontId="4" fillId="4" borderId="210" xfId="0" applyNumberFormat="1" applyFont="1" applyFill="1" applyBorder="1" applyAlignment="1">
      <alignment horizontal="right"/>
    </xf>
    <xf numFmtId="1" fontId="4" fillId="0" borderId="213" xfId="0" applyNumberFormat="1" applyFont="1" applyBorder="1" applyAlignment="1">
      <alignment horizontal="left" vertical="center" wrapText="1"/>
    </xf>
    <xf numFmtId="1" fontId="4" fillId="7" borderId="67" xfId="0" applyNumberFormat="1" applyFont="1" applyFill="1" applyBorder="1" applyAlignment="1">
      <alignment horizontal="right" wrapText="1"/>
    </xf>
    <xf numFmtId="1" fontId="4" fillId="7" borderId="68" xfId="0" applyNumberFormat="1" applyFont="1" applyFill="1" applyBorder="1" applyAlignment="1">
      <alignment horizontal="right" wrapText="1"/>
    </xf>
    <xf numFmtId="1" fontId="4" fillId="7" borderId="215" xfId="0" applyNumberFormat="1" applyFont="1" applyFill="1" applyBorder="1" applyAlignment="1">
      <alignment horizontal="right"/>
    </xf>
    <xf numFmtId="1" fontId="4" fillId="4" borderId="72" xfId="0" applyNumberFormat="1" applyFont="1" applyFill="1" applyBorder="1" applyAlignment="1">
      <alignment horizontal="right"/>
    </xf>
    <xf numFmtId="1" fontId="4" fillId="4" borderId="87" xfId="0" applyNumberFormat="1" applyFont="1" applyFill="1" applyBorder="1" applyAlignment="1">
      <alignment horizontal="right"/>
    </xf>
    <xf numFmtId="1" fontId="4" fillId="4" borderId="312" xfId="0" applyNumberFormat="1" applyFont="1" applyFill="1" applyBorder="1" applyAlignment="1">
      <alignment horizontal="right"/>
    </xf>
    <xf numFmtId="1" fontId="4" fillId="0" borderId="158" xfId="0" applyNumberFormat="1" applyFont="1" applyBorder="1" applyAlignment="1">
      <alignment horizontal="right" wrapText="1"/>
    </xf>
    <xf numFmtId="1" fontId="4" fillId="0" borderId="286" xfId="0" applyNumberFormat="1" applyFont="1" applyBorder="1" applyAlignment="1">
      <alignment horizontal="right"/>
    </xf>
    <xf numFmtId="1" fontId="4" fillId="0" borderId="70" xfId="0" applyNumberFormat="1" applyFont="1" applyBorder="1" applyAlignment="1">
      <alignment horizontal="right"/>
    </xf>
    <xf numFmtId="1" fontId="3" fillId="0" borderId="144" xfId="0" applyNumberFormat="1" applyFont="1" applyBorder="1"/>
    <xf numFmtId="1" fontId="1" fillId="0" borderId="144" xfId="0" applyNumberFormat="1" applyFont="1" applyBorder="1"/>
    <xf numFmtId="1" fontId="4" fillId="0" borderId="212" xfId="0" applyNumberFormat="1" applyFont="1" applyBorder="1" applyAlignment="1">
      <alignment horizontal="center" vertical="center" wrapText="1"/>
    </xf>
    <xf numFmtId="1" fontId="4" fillId="0" borderId="316" xfId="0" applyNumberFormat="1" applyFont="1" applyBorder="1" applyAlignment="1">
      <alignment horizontal="center" vertical="center" wrapText="1"/>
    </xf>
    <xf numFmtId="1" fontId="4" fillId="0" borderId="50" xfId="0" applyNumberFormat="1" applyFont="1" applyBorder="1" applyAlignment="1">
      <alignment vertical="center" wrapText="1"/>
    </xf>
    <xf numFmtId="1" fontId="4" fillId="0" borderId="287" xfId="0" applyNumberFormat="1" applyFont="1" applyBorder="1" applyAlignment="1">
      <alignment vertical="center" wrapText="1"/>
    </xf>
    <xf numFmtId="1" fontId="4" fillId="0" borderId="135" xfId="0" applyNumberFormat="1" applyFont="1" applyBorder="1" applyAlignment="1">
      <alignment vertical="center" wrapText="1"/>
    </xf>
    <xf numFmtId="1" fontId="4" fillId="0" borderId="212" xfId="0" applyNumberFormat="1" applyFont="1" applyBorder="1"/>
    <xf numFmtId="1" fontId="4" fillId="4" borderId="287" xfId="0" applyNumberFormat="1" applyFont="1" applyFill="1" applyBorder="1" applyAlignment="1">
      <alignment horizontal="right"/>
    </xf>
    <xf numFmtId="1" fontId="4" fillId="0" borderId="5" xfId="0" applyNumberFormat="1" applyFont="1" applyBorder="1" applyAlignment="1">
      <alignment vertical="center" wrapText="1"/>
    </xf>
    <xf numFmtId="1" fontId="4" fillId="0" borderId="88" xfId="0" applyNumberFormat="1" applyFont="1" applyBorder="1" applyAlignment="1">
      <alignment horizontal="right" wrapText="1"/>
    </xf>
    <xf numFmtId="1" fontId="4" fillId="0" borderId="5" xfId="0" applyNumberFormat="1" applyFont="1" applyBorder="1"/>
    <xf numFmtId="1" fontId="4" fillId="0" borderId="256" xfId="0" applyNumberFormat="1" applyFont="1" applyBorder="1"/>
    <xf numFmtId="1" fontId="4" fillId="0" borderId="213" xfId="0" applyNumberFormat="1" applyFont="1" applyBorder="1" applyAlignment="1">
      <alignment vertical="center"/>
    </xf>
    <xf numFmtId="1" fontId="4" fillId="0" borderId="133" xfId="0" applyNumberFormat="1" applyFont="1" applyBorder="1" applyAlignment="1">
      <alignment horizontal="center" vertical="center" wrapText="1"/>
    </xf>
    <xf numFmtId="1" fontId="4" fillId="10" borderId="67" xfId="0" applyNumberFormat="1" applyFont="1" applyFill="1" applyBorder="1" applyAlignment="1">
      <alignment horizontal="right"/>
    </xf>
    <xf numFmtId="1" fontId="4" fillId="10" borderId="68" xfId="0" applyNumberFormat="1" applyFont="1" applyFill="1" applyBorder="1" applyAlignment="1">
      <alignment horizontal="right"/>
    </xf>
    <xf numFmtId="1" fontId="4" fillId="0" borderId="213" xfId="0" applyNumberFormat="1" applyFont="1" applyBorder="1" applyAlignment="1">
      <alignment vertical="center" wrapText="1"/>
    </xf>
    <xf numFmtId="1" fontId="4" fillId="7" borderId="74" xfId="0" applyNumberFormat="1" applyFont="1" applyFill="1" applyBorder="1"/>
    <xf numFmtId="1" fontId="4" fillId="7" borderId="215" xfId="0" applyNumberFormat="1" applyFont="1" applyFill="1" applyBorder="1"/>
    <xf numFmtId="1" fontId="4" fillId="0" borderId="219" xfId="0" applyNumberFormat="1" applyFont="1" applyBorder="1" applyAlignment="1">
      <alignment vertical="center" wrapText="1"/>
    </xf>
    <xf numFmtId="1" fontId="4" fillId="7" borderId="62" xfId="0" applyNumberFormat="1" applyFont="1" applyFill="1" applyBorder="1"/>
    <xf numFmtId="1" fontId="4" fillId="7" borderId="54" xfId="0" applyNumberFormat="1" applyFont="1" applyFill="1" applyBorder="1"/>
    <xf numFmtId="1" fontId="4" fillId="7" borderId="63" xfId="0" applyNumberFormat="1" applyFont="1" applyFill="1" applyBorder="1"/>
    <xf numFmtId="1" fontId="4" fillId="7" borderId="55" xfId="0" applyNumberFormat="1" applyFont="1" applyFill="1" applyBorder="1"/>
    <xf numFmtId="1" fontId="3" fillId="7" borderId="317" xfId="0" applyNumberFormat="1" applyFont="1" applyFill="1" applyBorder="1"/>
    <xf numFmtId="1" fontId="1" fillId="7" borderId="317" xfId="0" applyNumberFormat="1" applyFont="1" applyFill="1" applyBorder="1"/>
    <xf numFmtId="1" fontId="4" fillId="0" borderId="50" xfId="0" applyNumberFormat="1" applyFont="1" applyBorder="1" applyAlignment="1">
      <alignment vertical="center"/>
    </xf>
    <xf numFmtId="1" fontId="17" fillId="6" borderId="317" xfId="0" applyNumberFormat="1" applyFont="1" applyFill="1" applyBorder="1"/>
    <xf numFmtId="1" fontId="4" fillId="0" borderId="287" xfId="0" applyNumberFormat="1" applyFont="1" applyBorder="1" applyAlignment="1">
      <alignment vertical="center"/>
    </xf>
    <xf numFmtId="1" fontId="4" fillId="4" borderId="6" xfId="0" applyNumberFormat="1" applyFont="1" applyFill="1" applyBorder="1" applyAlignment="1">
      <alignment horizontal="right"/>
    </xf>
    <xf numFmtId="1" fontId="7" fillId="7" borderId="317" xfId="0" applyNumberFormat="1" applyFont="1" applyFill="1" applyBorder="1" applyAlignment="1">
      <alignment wrapText="1"/>
    </xf>
    <xf numFmtId="1" fontId="4" fillId="0" borderId="70" xfId="0" applyNumberFormat="1" applyFont="1" applyBorder="1"/>
    <xf numFmtId="1" fontId="3" fillId="3" borderId="317" xfId="0" applyNumberFormat="1" applyFont="1" applyFill="1" applyBorder="1" applyAlignment="1">
      <alignment wrapText="1"/>
    </xf>
    <xf numFmtId="1" fontId="4" fillId="0" borderId="50" xfId="0" applyNumberFormat="1" applyFont="1" applyBorder="1" applyAlignment="1">
      <alignment horizontal="left" vertical="center"/>
    </xf>
    <xf numFmtId="1" fontId="4" fillId="10" borderId="95" xfId="0" applyNumberFormat="1" applyFont="1" applyFill="1" applyBorder="1" applyAlignment="1">
      <alignment horizontal="right"/>
    </xf>
    <xf numFmtId="1" fontId="4" fillId="10" borderId="215" xfId="0" applyNumberFormat="1" applyFont="1" applyFill="1" applyBorder="1" applyAlignment="1">
      <alignment horizontal="right"/>
    </xf>
    <xf numFmtId="1" fontId="4" fillId="10" borderId="219" xfId="0" applyNumberFormat="1" applyFont="1" applyFill="1" applyBorder="1" applyAlignment="1">
      <alignment horizontal="right"/>
    </xf>
    <xf numFmtId="1" fontId="4" fillId="10" borderId="54" xfId="0" applyNumberFormat="1" applyFont="1" applyFill="1" applyBorder="1" applyAlignment="1">
      <alignment horizontal="right"/>
    </xf>
    <xf numFmtId="1" fontId="4" fillId="10" borderId="72" xfId="0" applyNumberFormat="1" applyFont="1" applyFill="1" applyBorder="1" applyAlignment="1">
      <alignment horizontal="right"/>
    </xf>
    <xf numFmtId="1" fontId="4" fillId="10" borderId="145" xfId="0" applyNumberFormat="1" applyFont="1" applyFill="1" applyBorder="1" applyAlignment="1">
      <alignment horizontal="right"/>
    </xf>
    <xf numFmtId="1" fontId="4" fillId="10" borderId="87" xfId="0" applyNumberFormat="1" applyFont="1" applyFill="1" applyBorder="1" applyAlignment="1">
      <alignment horizontal="right"/>
    </xf>
    <xf numFmtId="1" fontId="4" fillId="4" borderId="145" xfId="0" applyNumberFormat="1" applyFont="1" applyFill="1" applyBorder="1" applyAlignment="1">
      <alignment horizontal="right"/>
    </xf>
    <xf numFmtId="1" fontId="4" fillId="10" borderId="53" xfId="0" applyNumberFormat="1" applyFont="1" applyFill="1" applyBorder="1" applyAlignment="1">
      <alignment horizontal="right"/>
    </xf>
    <xf numFmtId="1" fontId="4" fillId="10" borderId="211" xfId="0" applyNumberFormat="1" applyFont="1" applyFill="1" applyBorder="1" applyAlignment="1">
      <alignment horizontal="right"/>
    </xf>
    <xf numFmtId="1" fontId="4" fillId="0" borderId="220" xfId="0" applyNumberFormat="1" applyFont="1" applyBorder="1" applyAlignment="1">
      <alignment horizontal="right"/>
    </xf>
    <xf numFmtId="1" fontId="4" fillId="10" borderId="21" xfId="0" applyNumberFormat="1" applyFont="1" applyFill="1" applyBorder="1" applyAlignment="1">
      <alignment horizontal="right"/>
    </xf>
    <xf numFmtId="1" fontId="4" fillId="10" borderId="317" xfId="0" applyNumberFormat="1" applyFont="1" applyFill="1" applyBorder="1" applyAlignment="1">
      <alignment horizontal="right"/>
    </xf>
    <xf numFmtId="1" fontId="4" fillId="0" borderId="90" xfId="0" applyNumberFormat="1" applyFont="1" applyBorder="1" applyAlignment="1">
      <alignment vertical="center" wrapText="1"/>
    </xf>
    <xf numFmtId="1" fontId="4" fillId="0" borderId="170" xfId="0" applyNumberFormat="1" applyFont="1" applyBorder="1" applyAlignment="1">
      <alignment horizontal="right" wrapText="1"/>
    </xf>
    <xf numFmtId="1" fontId="4" fillId="0" borderId="133" xfId="0" applyNumberFormat="1" applyFont="1" applyBorder="1" applyAlignment="1">
      <alignment horizontal="right" wrapText="1"/>
    </xf>
    <xf numFmtId="1" fontId="4" fillId="0" borderId="159" xfId="0" applyNumberFormat="1" applyFont="1" applyBorder="1" applyAlignment="1">
      <alignment horizontal="right" wrapText="1"/>
    </xf>
    <xf numFmtId="1" fontId="4" fillId="0" borderId="70" xfId="0" applyNumberFormat="1" applyFont="1" applyBorder="1" applyAlignment="1">
      <alignment horizontal="right" wrapText="1"/>
    </xf>
    <xf numFmtId="1" fontId="4" fillId="4" borderId="224" xfId="0" applyNumberFormat="1" applyFont="1" applyFill="1" applyBorder="1" applyAlignment="1">
      <alignment horizontal="right"/>
    </xf>
    <xf numFmtId="1" fontId="1" fillId="0" borderId="172" xfId="0" applyNumberFormat="1" applyFont="1" applyBorder="1"/>
    <xf numFmtId="1" fontId="4" fillId="0" borderId="172" xfId="0" applyNumberFormat="1" applyFont="1" applyBorder="1" applyAlignment="1">
      <alignment wrapText="1"/>
    </xf>
    <xf numFmtId="1" fontId="7" fillId="0" borderId="172" xfId="0" applyNumberFormat="1" applyFont="1" applyBorder="1" applyAlignment="1">
      <alignment wrapText="1"/>
    </xf>
    <xf numFmtId="1" fontId="7" fillId="3" borderId="84" xfId="0" applyNumberFormat="1" applyFont="1" applyFill="1" applyBorder="1" applyAlignment="1">
      <alignment wrapText="1"/>
    </xf>
    <xf numFmtId="1" fontId="7" fillId="0" borderId="289" xfId="0" applyNumberFormat="1" applyFont="1" applyBorder="1" applyAlignment="1">
      <alignment wrapText="1"/>
    </xf>
    <xf numFmtId="1" fontId="4" fillId="0" borderId="111" xfId="0" applyNumberFormat="1" applyFont="1" applyBorder="1" applyAlignment="1">
      <alignment wrapText="1"/>
    </xf>
    <xf numFmtId="1" fontId="4" fillId="0" borderId="289" xfId="0" applyNumberFormat="1" applyFont="1" applyBorder="1" applyAlignment="1">
      <alignment wrapText="1"/>
    </xf>
    <xf numFmtId="1" fontId="4" fillId="7" borderId="84" xfId="0" applyNumberFormat="1" applyFont="1" applyFill="1" applyBorder="1" applyAlignment="1">
      <alignment wrapText="1"/>
    </xf>
    <xf numFmtId="1" fontId="4" fillId="7" borderId="172" xfId="0" applyNumberFormat="1" applyFont="1" applyFill="1" applyBorder="1" applyAlignment="1">
      <alignment wrapText="1"/>
    </xf>
    <xf numFmtId="1" fontId="4" fillId="7" borderId="176" xfId="0" applyNumberFormat="1" applyFont="1" applyFill="1" applyBorder="1" applyAlignment="1">
      <alignment horizontal="center" vertical="center" wrapText="1"/>
    </xf>
    <xf numFmtId="1" fontId="17" fillId="14" borderId="317" xfId="0" applyNumberFormat="1" applyFont="1" applyFill="1" applyBorder="1"/>
    <xf numFmtId="1" fontId="4" fillId="4" borderId="219" xfId="0" applyNumberFormat="1" applyFont="1" applyFill="1" applyBorder="1" applyAlignment="1">
      <alignment horizontal="right"/>
    </xf>
    <xf numFmtId="1" fontId="4" fillId="4" borderId="314" xfId="0" applyNumberFormat="1" applyFont="1" applyFill="1" applyBorder="1" applyAlignment="1">
      <alignment horizontal="right"/>
    </xf>
    <xf numFmtId="1" fontId="4" fillId="0" borderId="88" xfId="0" applyNumberFormat="1" applyFont="1" applyBorder="1" applyAlignment="1">
      <alignment vertical="center"/>
    </xf>
    <xf numFmtId="1" fontId="4" fillId="0" borderId="66" xfId="0" applyNumberFormat="1" applyFont="1" applyBorder="1" applyAlignment="1">
      <alignment vertical="center"/>
    </xf>
    <xf numFmtId="1" fontId="4" fillId="10" borderId="59" xfId="0" applyNumberFormat="1" applyFont="1" applyFill="1" applyBorder="1" applyAlignment="1">
      <alignment horizontal="left" vertical="center" wrapText="1"/>
    </xf>
    <xf numFmtId="1" fontId="4" fillId="10" borderId="59" xfId="0" applyNumberFormat="1" applyFont="1" applyFill="1" applyBorder="1"/>
    <xf numFmtId="1" fontId="4" fillId="10" borderId="74" xfId="0" applyNumberFormat="1" applyFont="1" applyFill="1" applyBorder="1"/>
    <xf numFmtId="1" fontId="4" fillId="10" borderId="86" xfId="0" applyNumberFormat="1" applyFont="1" applyFill="1" applyBorder="1"/>
    <xf numFmtId="1" fontId="4" fillId="10" borderId="86" xfId="0" applyNumberFormat="1" applyFont="1" applyFill="1" applyBorder="1" applyAlignment="1">
      <alignment horizontal="right"/>
    </xf>
    <xf numFmtId="1" fontId="4" fillId="10" borderId="214" xfId="0" applyNumberFormat="1" applyFont="1" applyFill="1" applyBorder="1" applyAlignment="1">
      <alignment horizontal="right"/>
    </xf>
    <xf numFmtId="1" fontId="4" fillId="10" borderId="213" xfId="0" applyNumberFormat="1" applyFont="1" applyFill="1" applyBorder="1" applyAlignment="1">
      <alignment horizontal="right"/>
    </xf>
    <xf numFmtId="1" fontId="4" fillId="10" borderId="220" xfId="0" applyNumberFormat="1" applyFont="1" applyFill="1" applyBorder="1"/>
    <xf numFmtId="1" fontId="4" fillId="10" borderId="134" xfId="0" applyNumberFormat="1" applyFont="1" applyFill="1" applyBorder="1"/>
    <xf numFmtId="1" fontId="4" fillId="10" borderId="216" xfId="0" applyNumberFormat="1" applyFont="1" applyFill="1" applyBorder="1" applyAlignment="1">
      <alignment horizontal="right"/>
    </xf>
    <xf numFmtId="1" fontId="4" fillId="10" borderId="171" xfId="0" applyNumberFormat="1" applyFont="1" applyFill="1" applyBorder="1" applyAlignment="1">
      <alignment horizontal="right"/>
    </xf>
    <xf numFmtId="1" fontId="3" fillId="3" borderId="172" xfId="0" applyNumberFormat="1" applyFont="1" applyFill="1" applyBorder="1"/>
    <xf numFmtId="1" fontId="4" fillId="0" borderId="172" xfId="0" applyNumberFormat="1" applyFont="1" applyBorder="1"/>
    <xf numFmtId="1" fontId="4" fillId="3" borderId="317" xfId="0" applyNumberFormat="1" applyFont="1" applyFill="1" applyBorder="1" applyAlignment="1">
      <alignment wrapText="1"/>
    </xf>
    <xf numFmtId="1" fontId="4" fillId="0" borderId="133" xfId="0" applyNumberFormat="1" applyFont="1" applyBorder="1" applyAlignment="1">
      <alignment horizontal="center" vertical="center"/>
    </xf>
    <xf numFmtId="1" fontId="4" fillId="0" borderId="286" xfId="0" applyNumberFormat="1" applyFont="1" applyBorder="1" applyAlignment="1">
      <alignment horizontal="center" vertical="center"/>
    </xf>
    <xf numFmtId="1" fontId="4" fillId="0" borderId="17" xfId="0" applyNumberFormat="1" applyFont="1" applyBorder="1" applyAlignment="1">
      <alignment horizontal="center" vertical="center" wrapText="1"/>
    </xf>
    <xf numFmtId="1" fontId="4" fillId="7" borderId="212" xfId="0" applyNumberFormat="1" applyFont="1" applyFill="1" applyBorder="1" applyAlignment="1">
      <alignment horizontal="center" vertical="center" wrapText="1"/>
    </xf>
    <xf numFmtId="1" fontId="4" fillId="0" borderId="176" xfId="0" applyNumberFormat="1" applyFont="1" applyBorder="1" applyAlignment="1">
      <alignment horizontal="left" vertical="center"/>
    </xf>
    <xf numFmtId="1" fontId="4" fillId="0" borderId="135" xfId="0" applyNumberFormat="1" applyFont="1" applyBorder="1"/>
    <xf numFmtId="1" fontId="7" fillId="3" borderId="317" xfId="0" applyNumberFormat="1" applyFont="1" applyFill="1" applyBorder="1" applyAlignment="1">
      <alignment wrapText="1"/>
    </xf>
    <xf numFmtId="1" fontId="4" fillId="0" borderId="220" xfId="0" applyNumberFormat="1" applyFont="1" applyBorder="1"/>
    <xf numFmtId="1" fontId="4" fillId="0" borderId="134" xfId="0" applyNumberFormat="1" applyFont="1" applyBorder="1"/>
    <xf numFmtId="1" fontId="4" fillId="0" borderId="286" xfId="0" applyNumberFormat="1" applyFont="1" applyBorder="1"/>
    <xf numFmtId="1" fontId="4" fillId="4" borderId="136" xfId="0" applyNumberFormat="1" applyFont="1" applyFill="1" applyBorder="1" applyAlignment="1">
      <alignment horizontal="right"/>
    </xf>
    <xf numFmtId="1" fontId="4" fillId="4" borderId="134" xfId="0" applyNumberFormat="1" applyFont="1" applyFill="1" applyBorder="1" applyAlignment="1">
      <alignment horizontal="right"/>
    </xf>
    <xf numFmtId="1" fontId="4" fillId="0" borderId="159" xfId="0" applyNumberFormat="1" applyFont="1" applyBorder="1" applyAlignment="1">
      <alignment wrapText="1"/>
    </xf>
    <xf numFmtId="1" fontId="4" fillId="4" borderId="79" xfId="0" applyNumberFormat="1" applyFont="1" applyFill="1" applyBorder="1" applyAlignment="1">
      <alignment horizontal="right"/>
    </xf>
    <xf numFmtId="1" fontId="4" fillId="0" borderId="176" xfId="0" applyNumberFormat="1" applyFont="1" applyBorder="1" applyAlignment="1">
      <alignment horizontal="center" vertical="center"/>
    </xf>
    <xf numFmtId="1" fontId="4" fillId="0" borderId="215" xfId="0" applyNumberFormat="1" applyFont="1" applyBorder="1" applyAlignment="1">
      <alignment horizontal="right" wrapText="1"/>
    </xf>
    <xf numFmtId="1" fontId="4" fillId="10" borderId="74" xfId="0" applyNumberFormat="1" applyFont="1" applyFill="1" applyBorder="1" applyAlignment="1">
      <alignment horizontal="right"/>
    </xf>
    <xf numFmtId="1" fontId="4" fillId="0" borderId="134" xfId="0" applyNumberFormat="1" applyFont="1" applyBorder="1" applyAlignment="1">
      <alignment horizontal="right" wrapText="1"/>
    </xf>
    <xf numFmtId="1" fontId="4" fillId="0" borderId="286" xfId="0" applyNumberFormat="1" applyFont="1" applyBorder="1" applyAlignment="1">
      <alignment horizontal="right" wrapText="1"/>
    </xf>
    <xf numFmtId="1" fontId="4" fillId="10" borderId="79" xfId="0" applyNumberFormat="1" applyFont="1" applyFill="1" applyBorder="1" applyAlignment="1">
      <alignment horizontal="right"/>
    </xf>
    <xf numFmtId="1" fontId="4" fillId="0" borderId="172" xfId="0" applyNumberFormat="1" applyFont="1" applyBorder="1" applyAlignment="1">
      <alignment horizontal="center" vertical="center" wrapText="1"/>
    </xf>
    <xf numFmtId="1" fontId="4" fillId="4" borderId="176" xfId="0" applyNumberFormat="1" applyFont="1" applyFill="1" applyBorder="1" applyAlignment="1">
      <alignment horizontal="right"/>
    </xf>
    <xf numFmtId="1" fontId="4" fillId="0" borderId="316" xfId="0" applyNumberFormat="1" applyFont="1" applyBorder="1" applyAlignment="1">
      <alignment horizontal="center" vertical="center"/>
    </xf>
    <xf numFmtId="1" fontId="4" fillId="0" borderId="259" xfId="0" applyNumberFormat="1" applyFont="1" applyBorder="1" applyAlignment="1">
      <alignment horizontal="center" vertical="center" wrapText="1"/>
    </xf>
    <xf numFmtId="49" fontId="4" fillId="0" borderId="66" xfId="0" applyNumberFormat="1" applyFont="1" applyBorder="1" applyAlignment="1">
      <alignment horizontal="center" vertical="center" wrapText="1"/>
    </xf>
    <xf numFmtId="0" fontId="21" fillId="3" borderId="317" xfId="0" applyFont="1" applyFill="1" applyBorder="1" applyAlignment="1">
      <alignment vertical="center"/>
    </xf>
    <xf numFmtId="0" fontId="4" fillId="0" borderId="85" xfId="0" applyFont="1" applyBorder="1" applyAlignment="1">
      <alignment horizontal="center" wrapText="1"/>
    </xf>
    <xf numFmtId="0" fontId="4" fillId="0" borderId="50" xfId="0" applyFont="1" applyBorder="1" applyAlignment="1">
      <alignment horizontal="left" vertical="center" wrapText="1"/>
    </xf>
    <xf numFmtId="1" fontId="4" fillId="4" borderId="317" xfId="0" applyNumberFormat="1" applyFont="1" applyFill="1" applyBorder="1" applyAlignment="1">
      <alignment horizontal="right"/>
    </xf>
    <xf numFmtId="0" fontId="4" fillId="0" borderId="5" xfId="0" applyFont="1" applyBorder="1" applyAlignment="1">
      <alignment horizontal="center" vertical="center" wrapText="1"/>
    </xf>
    <xf numFmtId="1" fontId="4" fillId="0" borderId="5" xfId="0" applyNumberFormat="1" applyFont="1" applyBorder="1" applyAlignment="1">
      <alignment horizontal="right" wrapText="1"/>
    </xf>
    <xf numFmtId="0" fontId="4" fillId="0" borderId="170" xfId="0" applyFont="1" applyBorder="1" applyAlignment="1">
      <alignment horizontal="center" vertical="center" wrapText="1"/>
    </xf>
    <xf numFmtId="0" fontId="4" fillId="4" borderId="51" xfId="0" applyFont="1" applyFill="1" applyBorder="1" applyAlignment="1">
      <alignment horizontal="right"/>
    </xf>
    <xf numFmtId="1" fontId="4" fillId="10" borderId="62" xfId="0" applyNumberFormat="1" applyFont="1" applyFill="1" applyBorder="1" applyAlignment="1">
      <alignment horizontal="right"/>
    </xf>
    <xf numFmtId="0" fontId="4" fillId="4" borderId="215" xfId="0" applyFont="1" applyFill="1" applyBorder="1" applyAlignment="1">
      <alignment horizontal="right"/>
    </xf>
    <xf numFmtId="0" fontId="4" fillId="4" borderId="286" xfId="0" applyFont="1" applyFill="1" applyBorder="1" applyAlignment="1">
      <alignment horizontal="right"/>
    </xf>
    <xf numFmtId="0" fontId="4" fillId="4" borderId="72" xfId="0" applyFont="1" applyFill="1" applyBorder="1" applyAlignment="1">
      <alignment horizontal="right"/>
    </xf>
    <xf numFmtId="0" fontId="4" fillId="4" borderId="54" xfId="0" applyFont="1" applyFill="1" applyBorder="1" applyAlignment="1">
      <alignment horizontal="right"/>
    </xf>
    <xf numFmtId="0" fontId="4" fillId="4" borderId="212" xfId="0" applyFont="1" applyFill="1" applyBorder="1" applyAlignment="1">
      <alignment horizontal="right"/>
    </xf>
    <xf numFmtId="0" fontId="4" fillId="0" borderId="5" xfId="0" applyFont="1" applyBorder="1" applyAlignment="1">
      <alignment horizontal="right" wrapText="1"/>
    </xf>
    <xf numFmtId="1" fontId="4" fillId="10" borderId="21" xfId="0" applyNumberFormat="1" applyFont="1" applyFill="1" applyBorder="1"/>
    <xf numFmtId="1" fontId="4" fillId="10" borderId="126" xfId="0" applyNumberFormat="1" applyFont="1" applyFill="1" applyBorder="1"/>
    <xf numFmtId="0" fontId="4" fillId="0" borderId="66" xfId="0" applyFont="1" applyBorder="1" applyAlignment="1">
      <alignment horizontal="right" wrapText="1"/>
    </xf>
    <xf numFmtId="0" fontId="17" fillId="3" borderId="317" xfId="0" applyFont="1" applyFill="1" applyBorder="1" applyAlignment="1">
      <alignment vertical="center"/>
    </xf>
    <xf numFmtId="0" fontId="4" fillId="0" borderId="303" xfId="0" applyFont="1" applyBorder="1" applyAlignment="1">
      <alignment horizontal="center" vertical="center" wrapText="1"/>
    </xf>
    <xf numFmtId="0" fontId="4" fillId="4" borderId="175" xfId="0" applyFont="1" applyFill="1" applyBorder="1"/>
    <xf numFmtId="0" fontId="4" fillId="0" borderId="5" xfId="0" applyFont="1" applyBorder="1" applyAlignment="1">
      <alignment horizontal="right" vertical="center" wrapText="1"/>
    </xf>
    <xf numFmtId="0" fontId="4" fillId="0" borderId="256" xfId="0" applyFont="1" applyBorder="1" applyAlignment="1">
      <alignment horizontal="right" vertical="center" wrapText="1"/>
    </xf>
    <xf numFmtId="1" fontId="4" fillId="0" borderId="286" xfId="0" applyNumberFormat="1" applyFont="1" applyBorder="1" applyAlignment="1">
      <alignment horizontal="center" vertical="center" wrapText="1"/>
    </xf>
    <xf numFmtId="1" fontId="4" fillId="10" borderId="63" xfId="0" applyNumberFormat="1" applyFont="1" applyFill="1" applyBorder="1" applyAlignment="1">
      <alignment horizontal="right"/>
    </xf>
    <xf numFmtId="1" fontId="4" fillId="0" borderId="220" xfId="0" applyNumberFormat="1" applyFont="1" applyBorder="1" applyAlignment="1">
      <alignment horizontal="right" wrapText="1"/>
    </xf>
    <xf numFmtId="1" fontId="4" fillId="0" borderId="135" xfId="0" applyNumberFormat="1" applyFont="1" applyBorder="1" applyAlignment="1">
      <alignment horizontal="right" wrapText="1"/>
    </xf>
    <xf numFmtId="1" fontId="4" fillId="10" borderId="51" xfId="0" applyNumberFormat="1" applyFont="1" applyFill="1" applyBorder="1" applyAlignment="1">
      <alignment horizontal="right"/>
    </xf>
    <xf numFmtId="1" fontId="4" fillId="4" borderId="223" xfId="0" applyNumberFormat="1" applyFont="1" applyFill="1" applyBorder="1" applyAlignment="1">
      <alignment horizontal="right"/>
    </xf>
    <xf numFmtId="1" fontId="24" fillId="13" borderId="317" xfId="0" applyNumberFormat="1" applyFont="1" applyFill="1" applyBorder="1"/>
    <xf numFmtId="1" fontId="4" fillId="0" borderId="85" xfId="0" applyNumberFormat="1" applyFont="1" applyBorder="1" applyAlignment="1">
      <alignment horizontal="center" vertical="center"/>
    </xf>
    <xf numFmtId="1" fontId="4" fillId="0" borderId="66" xfId="0" applyNumberFormat="1" applyFont="1" applyBorder="1" applyAlignment="1">
      <alignment horizontal="right" vertical="center"/>
    </xf>
    <xf numFmtId="1" fontId="4" fillId="0" borderId="213" xfId="0" applyNumberFormat="1" applyFont="1" applyBorder="1"/>
    <xf numFmtId="1" fontId="4" fillId="3" borderId="51" xfId="0" applyNumberFormat="1" applyFont="1" applyFill="1" applyBorder="1" applyAlignment="1">
      <alignment horizontal="right"/>
    </xf>
    <xf numFmtId="1" fontId="4" fillId="4" borderId="51" xfId="0" applyNumberFormat="1" applyFont="1" applyFill="1" applyBorder="1" applyAlignment="1">
      <alignment wrapText="1"/>
    </xf>
    <xf numFmtId="0" fontId="4" fillId="8" borderId="317" xfId="0" applyFont="1" applyFill="1" applyBorder="1"/>
    <xf numFmtId="0" fontId="14" fillId="15" borderId="317" xfId="0" applyFont="1" applyFill="1" applyBorder="1"/>
    <xf numFmtId="1" fontId="4" fillId="3" borderId="54" xfId="0" applyNumberFormat="1" applyFont="1" applyFill="1" applyBorder="1" applyAlignment="1">
      <alignment horizontal="right"/>
    </xf>
    <xf numFmtId="1" fontId="4" fillId="4" borderId="54" xfId="0" applyNumberFormat="1" applyFont="1" applyFill="1" applyBorder="1"/>
    <xf numFmtId="1" fontId="4" fillId="4" borderId="54" xfId="0" applyNumberFormat="1" applyFont="1" applyFill="1" applyBorder="1" applyAlignment="1">
      <alignment wrapText="1"/>
    </xf>
    <xf numFmtId="1" fontId="4" fillId="4" borderId="53" xfId="0" applyNumberFormat="1" applyFont="1" applyFill="1" applyBorder="1"/>
    <xf numFmtId="1" fontId="4" fillId="3" borderId="215" xfId="0" applyNumberFormat="1" applyFont="1" applyFill="1" applyBorder="1" applyAlignment="1">
      <alignment horizontal="right"/>
    </xf>
    <xf numFmtId="1" fontId="4" fillId="9" borderId="72" xfId="0" applyNumberFormat="1" applyFont="1" applyFill="1" applyBorder="1"/>
    <xf numFmtId="1" fontId="4" fillId="9" borderId="54" xfId="0" applyNumberFormat="1" applyFont="1" applyFill="1" applyBorder="1"/>
    <xf numFmtId="1" fontId="4" fillId="0" borderId="159" xfId="0" applyNumberFormat="1" applyFont="1" applyBorder="1" applyAlignment="1">
      <alignment horizontal="left"/>
    </xf>
    <xf numFmtId="1" fontId="4" fillId="9" borderId="87" xfId="0" applyNumberFormat="1" applyFont="1" applyFill="1" applyBorder="1"/>
    <xf numFmtId="1" fontId="4" fillId="4" borderId="87" xfId="0" applyNumberFormat="1" applyFont="1" applyFill="1" applyBorder="1"/>
    <xf numFmtId="1" fontId="4" fillId="9" borderId="73" xfId="0" applyNumberFormat="1" applyFont="1" applyFill="1" applyBorder="1"/>
    <xf numFmtId="1" fontId="4" fillId="4" borderId="313" xfId="0" applyNumberFormat="1" applyFont="1" applyFill="1" applyBorder="1" applyAlignment="1">
      <alignment wrapText="1"/>
    </xf>
    <xf numFmtId="1" fontId="4" fillId="4" borderId="73" xfId="0" applyNumberFormat="1" applyFont="1" applyFill="1" applyBorder="1" applyAlignment="1">
      <alignment wrapText="1"/>
    </xf>
    <xf numFmtId="1" fontId="4" fillId="4" borderId="314" xfId="0" applyNumberFormat="1" applyFont="1" applyFill="1" applyBorder="1"/>
    <xf numFmtId="1" fontId="4" fillId="4" borderId="72" xfId="0" applyNumberFormat="1" applyFont="1" applyFill="1" applyBorder="1"/>
    <xf numFmtId="1" fontId="4" fillId="9" borderId="67" xfId="0" applyNumberFormat="1" applyFont="1" applyFill="1" applyBorder="1"/>
    <xf numFmtId="1" fontId="4" fillId="3" borderId="212" xfId="0" applyNumberFormat="1" applyFont="1" applyFill="1" applyBorder="1" applyAlignment="1">
      <alignment horizontal="right"/>
    </xf>
    <xf numFmtId="1" fontId="4" fillId="4" borderId="287" xfId="0" applyNumberFormat="1" applyFont="1" applyFill="1" applyBorder="1"/>
    <xf numFmtId="1" fontId="4" fillId="4" borderId="21" xfId="0" applyNumberFormat="1" applyFont="1" applyFill="1" applyBorder="1"/>
    <xf numFmtId="1" fontId="4" fillId="4" borderId="76" xfId="0" applyNumberFormat="1" applyFont="1" applyFill="1" applyBorder="1"/>
    <xf numFmtId="1" fontId="4" fillId="4" borderId="55" xfId="0" applyNumberFormat="1" applyFont="1" applyFill="1" applyBorder="1" applyAlignment="1">
      <alignment wrapText="1"/>
    </xf>
    <xf numFmtId="1" fontId="1" fillId="0" borderId="296" xfId="0" applyNumberFormat="1" applyFont="1" applyBorder="1"/>
    <xf numFmtId="1" fontId="4" fillId="4" borderId="61" xfId="0" applyNumberFormat="1" applyFont="1" applyFill="1" applyBorder="1"/>
    <xf numFmtId="1" fontId="4" fillId="10" borderId="62" xfId="0" applyNumberFormat="1" applyFont="1" applyFill="1" applyBorder="1"/>
    <xf numFmtId="1" fontId="4" fillId="10" borderId="219" xfId="0" applyNumberFormat="1" applyFont="1" applyFill="1" applyBorder="1"/>
    <xf numFmtId="1" fontId="4" fillId="4" borderId="95" xfId="0" applyNumberFormat="1" applyFont="1" applyFill="1" applyBorder="1" applyAlignment="1">
      <alignment wrapText="1"/>
    </xf>
    <xf numFmtId="1" fontId="4" fillId="4" borderId="68" xfId="0" applyNumberFormat="1" applyFont="1" applyFill="1" applyBorder="1" applyAlignment="1">
      <alignment wrapText="1"/>
    </xf>
    <xf numFmtId="1" fontId="4" fillId="4" borderId="215" xfId="0" applyNumberFormat="1" applyFont="1" applyFill="1" applyBorder="1" applyAlignment="1">
      <alignment wrapText="1"/>
    </xf>
    <xf numFmtId="1" fontId="4" fillId="4" borderId="62" xfId="0" applyNumberFormat="1" applyFont="1" applyFill="1" applyBorder="1"/>
    <xf numFmtId="1" fontId="4" fillId="4" borderId="219" xfId="0" applyNumberFormat="1" applyFont="1" applyFill="1" applyBorder="1"/>
    <xf numFmtId="1" fontId="4" fillId="9" borderId="79" xfId="0" applyNumberFormat="1" applyFont="1" applyFill="1" applyBorder="1"/>
    <xf numFmtId="1" fontId="4" fillId="9" borderId="145" xfId="0" applyNumberFormat="1" applyFont="1" applyFill="1" applyBorder="1"/>
    <xf numFmtId="1" fontId="4" fillId="10" borderId="54" xfId="0" applyNumberFormat="1" applyFont="1" applyFill="1" applyBorder="1"/>
    <xf numFmtId="1" fontId="4" fillId="4" borderId="79" xfId="0" applyNumberFormat="1" applyFont="1" applyFill="1" applyBorder="1"/>
    <xf numFmtId="1" fontId="4" fillId="10" borderId="67" xfId="0" applyNumberFormat="1" applyFont="1" applyFill="1" applyBorder="1"/>
    <xf numFmtId="1" fontId="4" fillId="10" borderId="215" xfId="0" applyNumberFormat="1" applyFont="1" applyFill="1" applyBorder="1"/>
    <xf numFmtId="1" fontId="4" fillId="0" borderId="212" xfId="0" applyNumberFormat="1" applyFont="1" applyBorder="1" applyAlignment="1">
      <alignment horizontal="left"/>
    </xf>
    <xf numFmtId="1" fontId="4" fillId="4" borderId="212" xfId="0" applyNumberFormat="1" applyFont="1" applyFill="1" applyBorder="1"/>
    <xf numFmtId="1" fontId="4" fillId="4" borderId="223" xfId="0" applyNumberFormat="1" applyFont="1" applyFill="1" applyBorder="1"/>
    <xf numFmtId="1" fontId="4" fillId="4" borderId="212" xfId="0" applyNumberFormat="1" applyFont="1" applyFill="1" applyBorder="1" applyAlignment="1">
      <alignment wrapText="1"/>
    </xf>
    <xf numFmtId="0" fontId="4" fillId="0" borderId="90" xfId="0" applyFont="1" applyBorder="1" applyAlignment="1">
      <alignment horizontal="center" vertical="center" wrapText="1"/>
    </xf>
    <xf numFmtId="0" fontId="4" fillId="0" borderId="133" xfId="0" applyFont="1" applyBorder="1" applyAlignment="1">
      <alignment horizontal="center" vertical="center" wrapText="1"/>
    </xf>
    <xf numFmtId="0" fontId="4" fillId="0" borderId="31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66" xfId="0" applyFont="1" applyBorder="1" applyAlignment="1">
      <alignment horizontal="center" wrapText="1"/>
    </xf>
    <xf numFmtId="0" fontId="4" fillId="4" borderId="215" xfId="0" applyFont="1" applyFill="1" applyBorder="1"/>
    <xf numFmtId="0" fontId="4" fillId="4" borderId="94" xfId="0" applyFont="1" applyFill="1" applyBorder="1"/>
    <xf numFmtId="0" fontId="4" fillId="4" borderId="67" xfId="0" applyFont="1" applyFill="1" applyBorder="1"/>
    <xf numFmtId="0" fontId="4" fillId="4" borderId="74" xfId="0" applyFont="1" applyFill="1" applyBorder="1"/>
    <xf numFmtId="0" fontId="4" fillId="4" borderId="86" xfId="0" applyFont="1" applyFill="1" applyBorder="1"/>
    <xf numFmtId="0" fontId="14" fillId="8" borderId="317" xfId="0" applyFont="1" applyFill="1" applyBorder="1"/>
    <xf numFmtId="0" fontId="4" fillId="0" borderId="135" xfId="0" applyFont="1" applyBorder="1"/>
    <xf numFmtId="0" fontId="4" fillId="0" borderId="212" xfId="0" applyFont="1" applyBorder="1"/>
    <xf numFmtId="0" fontId="4" fillId="4" borderId="55" xfId="0" applyFont="1" applyFill="1" applyBorder="1"/>
    <xf numFmtId="0" fontId="4" fillId="4" borderId="300" xfId="0" applyFont="1" applyFill="1" applyBorder="1"/>
    <xf numFmtId="0" fontId="4" fillId="4" borderId="63" xfId="0" applyFont="1" applyFill="1" applyBorder="1"/>
    <xf numFmtId="1" fontId="7" fillId="0" borderId="5" xfId="0" applyNumberFormat="1" applyFont="1" applyBorder="1" applyAlignment="1">
      <alignment horizontal="left" vertical="center"/>
    </xf>
    <xf numFmtId="1" fontId="4" fillId="4" borderId="214" xfId="0" applyNumberFormat="1" applyFont="1" applyFill="1" applyBorder="1"/>
    <xf numFmtId="1" fontId="4" fillId="4" borderId="224" xfId="0" applyNumberFormat="1" applyFont="1" applyFill="1" applyBorder="1"/>
    <xf numFmtId="1" fontId="4" fillId="0" borderId="134" xfId="0" applyNumberFormat="1" applyFont="1" applyBorder="1" applyAlignment="1">
      <alignment horizontal="center" vertical="center"/>
    </xf>
    <xf numFmtId="1" fontId="4" fillId="0" borderId="212" xfId="0" applyNumberFormat="1" applyFont="1" applyBorder="1" applyAlignment="1">
      <alignment vertical="center"/>
    </xf>
    <xf numFmtId="1" fontId="4" fillId="0" borderId="289" xfId="0" applyNumberFormat="1" applyFont="1" applyBorder="1"/>
    <xf numFmtId="1" fontId="4" fillId="0" borderId="172" xfId="0" applyNumberFormat="1" applyFont="1" applyBorder="1" applyAlignment="1">
      <alignment horizontal="left" vertical="center"/>
    </xf>
    <xf numFmtId="1" fontId="4" fillId="4" borderId="6" xfId="0" applyNumberFormat="1" applyFont="1" applyFill="1" applyBorder="1"/>
    <xf numFmtId="1" fontId="7" fillId="0" borderId="5" xfId="0" applyNumberFormat="1" applyFont="1" applyBorder="1" applyAlignment="1">
      <alignment vertical="center"/>
    </xf>
    <xf numFmtId="1" fontId="7" fillId="0" borderId="144" xfId="0" applyNumberFormat="1" applyFont="1" applyBorder="1" applyAlignment="1">
      <alignment vertical="center"/>
    </xf>
    <xf numFmtId="1" fontId="7" fillId="0" borderId="66" xfId="0" applyNumberFormat="1" applyFont="1" applyBorder="1" applyAlignment="1">
      <alignment vertical="center"/>
    </xf>
    <xf numFmtId="1" fontId="4" fillId="0" borderId="135" xfId="0" applyNumberFormat="1" applyFont="1" applyBorder="1" applyAlignment="1">
      <alignment horizontal="center" vertical="center" wrapText="1"/>
    </xf>
    <xf numFmtId="1" fontId="4" fillId="7" borderId="67" xfId="0" applyNumberFormat="1" applyFont="1" applyFill="1" applyBorder="1"/>
    <xf numFmtId="1" fontId="4" fillId="10" borderId="63" xfId="0" applyNumberFormat="1" applyFont="1" applyFill="1" applyBorder="1"/>
    <xf numFmtId="1" fontId="4" fillId="0" borderId="85" xfId="0" applyNumberFormat="1" applyFont="1" applyBorder="1" applyAlignment="1">
      <alignment horizontal="right"/>
    </xf>
    <xf numFmtId="1" fontId="4" fillId="10" borderId="51" xfId="0" applyNumberFormat="1" applyFont="1" applyFill="1" applyBorder="1"/>
    <xf numFmtId="1" fontId="4" fillId="4" borderId="86" xfId="0" applyNumberFormat="1" applyFont="1" applyFill="1" applyBorder="1"/>
    <xf numFmtId="1" fontId="4" fillId="10" borderId="55" xfId="0" applyNumberFormat="1" applyFont="1" applyFill="1" applyBorder="1"/>
    <xf numFmtId="1" fontId="25" fillId="3" borderId="172" xfId="0" applyNumberFormat="1" applyFont="1" applyFill="1" applyBorder="1" applyAlignment="1">
      <alignment vertical="center" wrapText="1"/>
    </xf>
    <xf numFmtId="1" fontId="25" fillId="3" borderId="317" xfId="0" applyNumberFormat="1" applyFont="1" applyFill="1" applyBorder="1" applyAlignment="1">
      <alignment vertical="center" wrapText="1"/>
    </xf>
    <xf numFmtId="1" fontId="13" fillId="0" borderId="289" xfId="0" applyNumberFormat="1" applyFont="1" applyBorder="1"/>
    <xf numFmtId="1" fontId="13" fillId="0" borderId="172" xfId="0" applyNumberFormat="1" applyFont="1" applyBorder="1"/>
    <xf numFmtId="1" fontId="4" fillId="3" borderId="54" xfId="0" applyNumberFormat="1" applyFont="1" applyFill="1" applyBorder="1"/>
    <xf numFmtId="1" fontId="4" fillId="4" borderId="74" xfId="0" applyNumberFormat="1" applyFont="1" applyFill="1" applyBorder="1"/>
    <xf numFmtId="1" fontId="4" fillId="3" borderId="55" xfId="0" applyNumberFormat="1" applyFont="1" applyFill="1" applyBorder="1"/>
    <xf numFmtId="1" fontId="4" fillId="4" borderId="63" xfId="0" applyNumberFormat="1" applyFont="1" applyFill="1" applyBorder="1"/>
    <xf numFmtId="1" fontId="4" fillId="0" borderId="170" xfId="0" applyNumberFormat="1" applyFont="1" applyBorder="1" applyAlignment="1">
      <alignment horizontal="left" wrapText="1"/>
    </xf>
    <xf numFmtId="1" fontId="4" fillId="10" borderId="214" xfId="0" applyNumberFormat="1" applyFont="1" applyFill="1" applyBorder="1"/>
    <xf numFmtId="1" fontId="4" fillId="0" borderId="159" xfId="0" applyNumberFormat="1" applyFont="1" applyBorder="1" applyAlignment="1">
      <alignment horizontal="left" wrapText="1"/>
    </xf>
    <xf numFmtId="1" fontId="4" fillId="4" borderId="176" xfId="0" applyNumberFormat="1" applyFont="1" applyFill="1" applyBorder="1"/>
    <xf numFmtId="1" fontId="4" fillId="4" borderId="32" xfId="0" applyNumberFormat="1" applyFont="1" applyFill="1" applyBorder="1"/>
    <xf numFmtId="1" fontId="4" fillId="10" borderId="172" xfId="0" applyNumberFormat="1" applyFont="1" applyFill="1" applyBorder="1"/>
    <xf numFmtId="0" fontId="4" fillId="0" borderId="5" xfId="0" applyFont="1" applyBorder="1" applyAlignment="1">
      <alignment horizontal="center" vertical="center"/>
    </xf>
    <xf numFmtId="0" fontId="4" fillId="0" borderId="170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172" xfId="0" applyFont="1" applyBorder="1" applyAlignment="1">
      <alignment horizontal="left" wrapText="1"/>
    </xf>
    <xf numFmtId="1" fontId="4" fillId="7" borderId="133" xfId="0" applyNumberFormat="1" applyFont="1" applyFill="1" applyBorder="1" applyAlignment="1">
      <alignment horizontal="center" vertical="center" wrapText="1"/>
    </xf>
    <xf numFmtId="1" fontId="4" fillId="7" borderId="172" xfId="0" applyNumberFormat="1" applyFont="1" applyFill="1" applyBorder="1" applyAlignment="1">
      <alignment horizontal="center" vertical="center" wrapText="1"/>
    </xf>
    <xf numFmtId="1" fontId="4" fillId="7" borderId="63" xfId="0" applyNumberFormat="1" applyFont="1" applyFill="1" applyBorder="1" applyAlignment="1">
      <alignment horizontal="right" wrapText="1"/>
    </xf>
    <xf numFmtId="1" fontId="4" fillId="7" borderId="61" xfId="0" applyNumberFormat="1" applyFont="1" applyFill="1" applyBorder="1" applyAlignment="1">
      <alignment horizontal="right" wrapText="1"/>
    </xf>
    <xf numFmtId="1" fontId="4" fillId="7" borderId="59" xfId="0" applyNumberFormat="1" applyFont="1" applyFill="1" applyBorder="1" applyAlignment="1">
      <alignment horizontal="right" wrapText="1"/>
    </xf>
    <xf numFmtId="1" fontId="4" fillId="7" borderId="74" xfId="0" applyNumberFormat="1" applyFont="1" applyFill="1" applyBorder="1" applyAlignment="1">
      <alignment horizontal="right" wrapText="1"/>
    </xf>
    <xf numFmtId="1" fontId="4" fillId="7" borderId="86" xfId="0" applyNumberFormat="1" applyFont="1" applyFill="1" applyBorder="1" applyAlignment="1">
      <alignment horizontal="right" wrapText="1"/>
    </xf>
    <xf numFmtId="1" fontId="3" fillId="0" borderId="172" xfId="0" applyNumberFormat="1" applyFont="1" applyBorder="1" applyAlignment="1">
      <alignment horizontal="left"/>
    </xf>
    <xf numFmtId="1" fontId="4" fillId="3" borderId="213" xfId="0" applyNumberFormat="1" applyFont="1" applyFill="1" applyBorder="1" applyAlignment="1">
      <alignment horizontal="right"/>
    </xf>
    <xf numFmtId="1" fontId="4" fillId="0" borderId="83" xfId="0" applyNumberFormat="1" applyFont="1" applyBorder="1" applyAlignment="1">
      <alignment horizontal="right" vertical="center" wrapText="1"/>
    </xf>
    <xf numFmtId="1" fontId="4" fillId="3" borderId="219" xfId="0" applyNumberFormat="1" applyFont="1" applyFill="1" applyBorder="1" applyAlignment="1">
      <alignment horizontal="right"/>
    </xf>
    <xf numFmtId="1" fontId="4" fillId="3" borderId="214" xfId="0" applyNumberFormat="1" applyFont="1" applyFill="1" applyBorder="1" applyAlignment="1">
      <alignment horizontal="right"/>
    </xf>
    <xf numFmtId="1" fontId="4" fillId="3" borderId="172" xfId="0" applyNumberFormat="1" applyFont="1" applyFill="1" applyBorder="1" applyAlignment="1">
      <alignment horizontal="right"/>
    </xf>
    <xf numFmtId="1" fontId="4" fillId="4" borderId="126" xfId="0" applyNumberFormat="1" applyFont="1" applyFill="1" applyBorder="1"/>
    <xf numFmtId="1" fontId="4" fillId="4" borderId="135" xfId="0" applyNumberFormat="1" applyFont="1" applyFill="1" applyBorder="1"/>
    <xf numFmtId="1" fontId="4" fillId="3" borderId="59" xfId="0" applyNumberFormat="1" applyFont="1" applyFill="1" applyBorder="1" applyAlignment="1">
      <alignment horizontal="right"/>
    </xf>
    <xf numFmtId="1" fontId="4" fillId="3" borderId="224" xfId="0" applyNumberFormat="1" applyFont="1" applyFill="1" applyBorder="1" applyAlignment="1">
      <alignment horizontal="right"/>
    </xf>
    <xf numFmtId="1" fontId="4" fillId="0" borderId="212" xfId="0" applyNumberFormat="1" applyFont="1" applyBorder="1" applyAlignment="1">
      <alignment vertical="center" wrapText="1"/>
    </xf>
    <xf numFmtId="1" fontId="14" fillId="0" borderId="172" xfId="0" applyNumberFormat="1" applyFont="1" applyBorder="1"/>
    <xf numFmtId="0" fontId="18" fillId="0" borderId="144" xfId="0" applyFont="1" applyBorder="1"/>
    <xf numFmtId="0" fontId="14" fillId="0" borderId="216" xfId="0" applyFont="1" applyBorder="1"/>
    <xf numFmtId="1" fontId="14" fillId="16" borderId="317" xfId="0" applyNumberFormat="1" applyFont="1" applyFill="1" applyBorder="1"/>
    <xf numFmtId="0" fontId="14" fillId="16" borderId="317" xfId="0" applyFont="1" applyFill="1" applyBorder="1"/>
    <xf numFmtId="0" fontId="4" fillId="0" borderId="17" xfId="0" applyFont="1" applyBorder="1" applyAlignment="1">
      <alignment horizontal="center" vertical="center" wrapText="1"/>
    </xf>
    <xf numFmtId="1" fontId="4" fillId="4" borderId="210" xfId="0" applyNumberFormat="1" applyFont="1" applyFill="1" applyBorder="1"/>
    <xf numFmtId="0" fontId="4" fillId="4" borderId="68" xfId="0" applyFont="1" applyFill="1" applyBorder="1"/>
    <xf numFmtId="0" fontId="4" fillId="11" borderId="317" xfId="0" applyFont="1" applyFill="1" applyBorder="1"/>
    <xf numFmtId="0" fontId="4" fillId="6" borderId="317" xfId="0" applyFont="1" applyFill="1" applyBorder="1"/>
    <xf numFmtId="0" fontId="4" fillId="14" borderId="317" xfId="0" applyFont="1" applyFill="1" applyBorder="1"/>
    <xf numFmtId="1" fontId="4" fillId="4" borderId="211" xfId="0" applyNumberFormat="1" applyFont="1" applyFill="1" applyBorder="1"/>
    <xf numFmtId="1" fontId="4" fillId="4" borderId="218" xfId="0" applyNumberFormat="1" applyFont="1" applyFill="1" applyBorder="1"/>
    <xf numFmtId="1" fontId="4" fillId="0" borderId="169" xfId="0" applyNumberFormat="1" applyFont="1" applyBorder="1" applyAlignment="1">
      <alignment horizontal="center" vertical="center" wrapText="1"/>
    </xf>
    <xf numFmtId="1" fontId="4" fillId="0" borderId="50" xfId="0" applyNumberFormat="1" applyFont="1" applyBorder="1" applyAlignment="1">
      <alignment horizontal="left" wrapText="1"/>
    </xf>
    <xf numFmtId="1" fontId="18" fillId="0" borderId="220" xfId="0" applyNumberFormat="1" applyFont="1" applyBorder="1"/>
    <xf numFmtId="1" fontId="18" fillId="0" borderId="216" xfId="0" applyNumberFormat="1" applyFont="1" applyBorder="1"/>
    <xf numFmtId="0" fontId="4" fillId="0" borderId="90" xfId="0" applyFont="1" applyBorder="1" applyAlignment="1">
      <alignment horizontal="center" wrapText="1"/>
    </xf>
    <xf numFmtId="0" fontId="4" fillId="0" borderId="66" xfId="0" applyFont="1" applyBorder="1" applyAlignment="1">
      <alignment horizontal="center" vertical="center" wrapText="1"/>
    </xf>
    <xf numFmtId="1" fontId="4" fillId="0" borderId="70" xfId="0" applyNumberFormat="1" applyFont="1" applyBorder="1" applyAlignment="1">
      <alignment horizontal="left" wrapText="1"/>
    </xf>
    <xf numFmtId="1" fontId="4" fillId="4" borderId="71" xfId="0" applyNumberFormat="1" applyFont="1" applyFill="1" applyBorder="1"/>
    <xf numFmtId="1" fontId="4" fillId="4" borderId="158" xfId="0" applyNumberFormat="1" applyFont="1" applyFill="1" applyBorder="1"/>
    <xf numFmtId="1" fontId="4" fillId="10" borderId="158" xfId="0" applyNumberFormat="1" applyFont="1" applyFill="1" applyBorder="1"/>
    <xf numFmtId="1" fontId="4" fillId="10" borderId="171" xfId="0" applyNumberFormat="1" applyFont="1" applyFill="1" applyBorder="1"/>
    <xf numFmtId="1" fontId="4" fillId="4" borderId="286" xfId="0" applyNumberFormat="1" applyFont="1" applyFill="1" applyBorder="1"/>
    <xf numFmtId="1" fontId="4" fillId="0" borderId="212" xfId="0" applyNumberFormat="1" applyFont="1" applyBorder="1" applyAlignment="1">
      <alignment horizontal="left" wrapText="1"/>
    </xf>
    <xf numFmtId="1" fontId="4" fillId="10" borderId="68" xfId="0" applyNumberFormat="1" applyFont="1" applyFill="1" applyBorder="1"/>
    <xf numFmtId="0" fontId="14" fillId="6" borderId="317" xfId="0" applyFont="1" applyFill="1" applyBorder="1" applyAlignment="1">
      <alignment horizontal="right"/>
    </xf>
    <xf numFmtId="1" fontId="4" fillId="0" borderId="85" xfId="0" applyNumberFormat="1" applyFont="1" applyBorder="1"/>
    <xf numFmtId="1" fontId="4" fillId="10" borderId="61" xfId="0" applyNumberFormat="1" applyFont="1" applyFill="1" applyBorder="1"/>
    <xf numFmtId="1" fontId="4" fillId="0" borderId="168" xfId="0" applyNumberFormat="1" applyFont="1" applyBorder="1" applyAlignment="1">
      <alignment horizontal="left" wrapText="1"/>
    </xf>
    <xf numFmtId="1" fontId="4" fillId="10" borderId="135" xfId="0" applyNumberFormat="1" applyFont="1" applyFill="1" applyBorder="1"/>
    <xf numFmtId="1" fontId="4" fillId="0" borderId="144" xfId="0" applyNumberFormat="1" applyFont="1" applyBorder="1" applyAlignment="1">
      <alignment wrapText="1"/>
    </xf>
    <xf numFmtId="1" fontId="3" fillId="0" borderId="142" xfId="0" applyNumberFormat="1" applyFont="1" applyBorder="1"/>
    <xf numFmtId="1" fontId="18" fillId="3" borderId="317" xfId="0" applyNumberFormat="1" applyFont="1" applyFill="1" applyBorder="1"/>
    <xf numFmtId="1" fontId="13" fillId="3" borderId="172" xfId="0" applyNumberFormat="1" applyFont="1" applyFill="1" applyBorder="1"/>
    <xf numFmtId="0" fontId="3" fillId="3" borderId="289" xfId="0" applyFont="1" applyFill="1" applyBorder="1"/>
    <xf numFmtId="0" fontId="4" fillId="0" borderId="259" xfId="0" applyFont="1" applyBorder="1" applyAlignment="1">
      <alignment horizontal="center" vertical="center" wrapText="1"/>
    </xf>
    <xf numFmtId="0" fontId="4" fillId="0" borderId="144" xfId="0" applyFont="1" applyBorder="1" applyAlignment="1">
      <alignment horizontal="center" vertical="center" wrapText="1"/>
    </xf>
    <xf numFmtId="0" fontId="4" fillId="0" borderId="135" xfId="0" applyFont="1" applyBorder="1" applyAlignment="1">
      <alignment horizontal="center" wrapText="1"/>
    </xf>
    <xf numFmtId="0" fontId="4" fillId="0" borderId="212" xfId="0" applyFont="1" applyBorder="1" applyAlignment="1">
      <alignment horizontal="center" wrapText="1"/>
    </xf>
    <xf numFmtId="0" fontId="4" fillId="0" borderId="133" xfId="0" applyFont="1" applyBorder="1" applyAlignment="1">
      <alignment horizontal="center" wrapText="1"/>
    </xf>
    <xf numFmtId="0" fontId="4" fillId="0" borderId="223" xfId="0" applyFont="1" applyBorder="1" applyAlignment="1">
      <alignment horizontal="center" wrapText="1"/>
    </xf>
    <xf numFmtId="0" fontId="4" fillId="4" borderId="61" xfId="0" applyFont="1" applyFill="1" applyBorder="1"/>
    <xf numFmtId="0" fontId="4" fillId="4" borderId="51" xfId="0" applyFont="1" applyFill="1" applyBorder="1"/>
    <xf numFmtId="0" fontId="4" fillId="4" borderId="59" xfId="0" applyFont="1" applyFill="1" applyBorder="1"/>
    <xf numFmtId="0" fontId="17" fillId="8" borderId="317" xfId="0" applyFont="1" applyFill="1" applyBorder="1"/>
    <xf numFmtId="0" fontId="4" fillId="0" borderId="215" xfId="0" applyFont="1" applyBorder="1"/>
    <xf numFmtId="0" fontId="4" fillId="4" borderId="54" xfId="0" applyFont="1" applyFill="1" applyBorder="1"/>
    <xf numFmtId="0" fontId="4" fillId="4" borderId="21" xfId="0" applyFont="1" applyFill="1" applyBorder="1"/>
    <xf numFmtId="0" fontId="4" fillId="4" borderId="212" xfId="0" applyFont="1" applyFill="1" applyBorder="1"/>
    <xf numFmtId="0" fontId="4" fillId="4" borderId="135" xfId="0" applyFont="1" applyFill="1" applyBorder="1"/>
    <xf numFmtId="0" fontId="4" fillId="4" borderId="223" xfId="0" applyFont="1" applyFill="1" applyBorder="1"/>
    <xf numFmtId="0" fontId="4" fillId="4" borderId="6" xfId="0" applyFont="1" applyFill="1" applyBorder="1"/>
    <xf numFmtId="1" fontId="4" fillId="0" borderId="177" xfId="0" applyNumberFormat="1" applyFont="1" applyBorder="1" applyAlignment="1">
      <alignment horizontal="center" vertical="center" wrapText="1"/>
    </xf>
    <xf numFmtId="1" fontId="4" fillId="9" borderId="21" xfId="0" applyNumberFormat="1" applyFont="1" applyFill="1" applyBorder="1"/>
    <xf numFmtId="1" fontId="4" fillId="9" borderId="212" xfId="0" applyNumberFormat="1" applyFont="1" applyFill="1" applyBorder="1"/>
    <xf numFmtId="1" fontId="4" fillId="0" borderId="5" xfId="0" applyNumberFormat="1" applyFont="1" applyBorder="1" applyAlignment="1">
      <alignment wrapText="1"/>
    </xf>
    <xf numFmtId="1" fontId="4" fillId="0" borderId="50" xfId="0" applyNumberFormat="1" applyFont="1" applyBorder="1" applyAlignment="1">
      <alignment wrapText="1"/>
    </xf>
    <xf numFmtId="1" fontId="3" fillId="3" borderId="84" xfId="0" applyNumberFormat="1" applyFont="1" applyFill="1" applyBorder="1"/>
    <xf numFmtId="1" fontId="4" fillId="4" borderId="313" xfId="0" applyNumberFormat="1" applyFont="1" applyFill="1" applyBorder="1"/>
    <xf numFmtId="1" fontId="4" fillId="17" borderId="55" xfId="0" applyNumberFormat="1" applyFont="1" applyFill="1" applyBorder="1"/>
    <xf numFmtId="0" fontId="14" fillId="11" borderId="317" xfId="0" applyFont="1" applyFill="1" applyBorder="1"/>
    <xf numFmtId="1" fontId="4" fillId="4" borderId="73" xfId="0" applyNumberFormat="1" applyFont="1" applyFill="1" applyBorder="1"/>
    <xf numFmtId="1" fontId="4" fillId="0" borderId="17" xfId="0" applyNumberFormat="1" applyFont="1" applyBorder="1"/>
    <xf numFmtId="1" fontId="18" fillId="0" borderId="144" xfId="0" applyNumberFormat="1" applyFont="1" applyBorder="1"/>
    <xf numFmtId="1" fontId="4" fillId="0" borderId="5" xfId="0" applyNumberFormat="1" applyFont="1" applyBorder="1" applyAlignment="1">
      <alignment horizontal="center"/>
    </xf>
    <xf numFmtId="1" fontId="4" fillId="0" borderId="223" xfId="0" applyNumberFormat="1" applyFont="1" applyBorder="1"/>
    <xf numFmtId="1" fontId="4" fillId="0" borderId="58" xfId="0" applyNumberFormat="1" applyFont="1" applyBorder="1"/>
    <xf numFmtId="1" fontId="4" fillId="4" borderId="145" xfId="0" applyNumberFormat="1" applyFont="1" applyFill="1" applyBorder="1"/>
    <xf numFmtId="1" fontId="4" fillId="0" borderId="144" xfId="0" applyNumberFormat="1" applyFont="1" applyBorder="1" applyAlignment="1">
      <alignment horizontal="right"/>
    </xf>
    <xf numFmtId="1" fontId="4" fillId="0" borderId="172" xfId="0" applyNumberFormat="1" applyFont="1" applyBorder="1" applyAlignment="1">
      <alignment horizontal="right"/>
    </xf>
    <xf numFmtId="1" fontId="4" fillId="9" borderId="55" xfId="0" applyNumberFormat="1" applyFont="1" applyFill="1" applyBorder="1"/>
    <xf numFmtId="1" fontId="4" fillId="4" borderId="213" xfId="0" applyNumberFormat="1" applyFont="1" applyFill="1" applyBorder="1"/>
    <xf numFmtId="1" fontId="4" fillId="4" borderId="317" xfId="0" applyNumberFormat="1" applyFont="1" applyFill="1" applyBorder="1"/>
    <xf numFmtId="1" fontId="4" fillId="4" borderId="216" xfId="0" applyNumberFormat="1" applyFont="1" applyFill="1" applyBorder="1"/>
    <xf numFmtId="1" fontId="4" fillId="0" borderId="212" xfId="0" applyNumberFormat="1" applyFont="1" applyBorder="1" applyAlignment="1">
      <alignment horizontal="center" vertical="center"/>
    </xf>
    <xf numFmtId="1" fontId="4" fillId="0" borderId="172" xfId="0" applyNumberFormat="1" applyFont="1" applyBorder="1" applyAlignment="1">
      <alignment horizontal="center" vertical="center"/>
    </xf>
    <xf numFmtId="1" fontId="4" fillId="0" borderId="286" xfId="0" applyNumberFormat="1" applyFont="1" applyBorder="1" applyAlignment="1">
      <alignment wrapText="1"/>
    </xf>
    <xf numFmtId="1" fontId="4" fillId="0" borderId="215" xfId="0" applyNumberFormat="1" applyFont="1" applyBorder="1" applyAlignment="1">
      <alignment wrapText="1"/>
    </xf>
    <xf numFmtId="1" fontId="4" fillId="0" borderId="17" xfId="0" applyNumberFormat="1" applyFont="1" applyBorder="1" applyAlignment="1">
      <alignment wrapText="1"/>
    </xf>
    <xf numFmtId="1" fontId="4" fillId="0" borderId="212" xfId="0" applyNumberFormat="1" applyFont="1" applyBorder="1" applyAlignment="1">
      <alignment wrapText="1"/>
    </xf>
    <xf numFmtId="1" fontId="4" fillId="4" borderId="172" xfId="0" applyNumberFormat="1" applyFont="1" applyFill="1" applyBorder="1"/>
    <xf numFmtId="1" fontId="4" fillId="0" borderId="66" xfId="0" applyNumberFormat="1" applyFont="1" applyBorder="1" applyAlignment="1">
      <alignment wrapText="1"/>
    </xf>
    <xf numFmtId="1" fontId="4" fillId="0" borderId="158" xfId="0" applyNumberFormat="1" applyFont="1" applyBorder="1" applyAlignment="1">
      <alignment wrapText="1"/>
    </xf>
    <xf numFmtId="1" fontId="4" fillId="10" borderId="71" xfId="0" applyNumberFormat="1" applyFont="1" applyFill="1" applyBorder="1"/>
    <xf numFmtId="1" fontId="4" fillId="10" borderId="286" xfId="0" applyNumberFormat="1" applyFont="1" applyFill="1" applyBorder="1"/>
    <xf numFmtId="1" fontId="3" fillId="0" borderId="5" xfId="0" applyNumberFormat="1" applyFont="1" applyBorder="1"/>
    <xf numFmtId="1" fontId="4" fillId="0" borderId="219" xfId="0" applyNumberFormat="1" applyFont="1" applyBorder="1" applyAlignment="1">
      <alignment wrapText="1"/>
    </xf>
    <xf numFmtId="1" fontId="4" fillId="9" borderId="158" xfId="0" applyNumberFormat="1" applyFont="1" applyFill="1" applyBorder="1"/>
    <xf numFmtId="0" fontId="4" fillId="9" borderId="317" xfId="0" applyFont="1" applyFill="1" applyBorder="1"/>
    <xf numFmtId="0" fontId="4" fillId="10" borderId="317" xfId="0" applyFont="1" applyFill="1" applyBorder="1"/>
    <xf numFmtId="0" fontId="17" fillId="12" borderId="317" xfId="0" applyFont="1" applyFill="1" applyBorder="1"/>
    <xf numFmtId="1" fontId="4" fillId="0" borderId="214" xfId="0" applyNumberFormat="1" applyFont="1" applyBorder="1" applyAlignment="1">
      <alignment wrapText="1"/>
    </xf>
    <xf numFmtId="1" fontId="4" fillId="0" borderId="70" xfId="0" applyNumberFormat="1" applyFont="1" applyBorder="1" applyAlignment="1">
      <alignment wrapText="1"/>
    </xf>
    <xf numFmtId="1" fontId="4" fillId="17" borderId="72" xfId="0" applyNumberFormat="1" applyFont="1" applyFill="1" applyBorder="1"/>
    <xf numFmtId="1" fontId="4" fillId="0" borderId="83" xfId="0" applyNumberFormat="1" applyFont="1" applyBorder="1" applyAlignment="1">
      <alignment wrapText="1"/>
    </xf>
    <xf numFmtId="1" fontId="4" fillId="4" borderId="316" xfId="0" applyNumberFormat="1" applyFont="1" applyFill="1" applyBorder="1"/>
    <xf numFmtId="1" fontId="4" fillId="9" borderId="221" xfId="0" applyNumberFormat="1" applyFont="1" applyFill="1" applyBorder="1"/>
    <xf numFmtId="1" fontId="4" fillId="9" borderId="316" xfId="0" applyNumberFormat="1" applyFont="1" applyFill="1" applyBorder="1"/>
    <xf numFmtId="1" fontId="4" fillId="9" borderId="259" xfId="0" applyNumberFormat="1" applyFont="1" applyFill="1" applyBorder="1"/>
    <xf numFmtId="1" fontId="4" fillId="9" borderId="176" xfId="0" applyNumberFormat="1" applyFont="1" applyFill="1" applyBorder="1"/>
    <xf numFmtId="0" fontId="4" fillId="18" borderId="317" xfId="0" applyFont="1" applyFill="1" applyBorder="1"/>
    <xf numFmtId="1" fontId="4" fillId="9" borderId="216" xfId="0" applyNumberFormat="1" applyFont="1" applyFill="1" applyBorder="1"/>
    <xf numFmtId="1" fontId="4" fillId="9" borderId="317" xfId="0" applyNumberFormat="1" applyFont="1" applyFill="1" applyBorder="1"/>
    <xf numFmtId="1" fontId="4" fillId="9" borderId="222" xfId="0" applyNumberFormat="1" applyFont="1" applyFill="1" applyBorder="1"/>
    <xf numFmtId="1" fontId="4" fillId="9" borderId="286" xfId="0" applyNumberFormat="1" applyFont="1" applyFill="1" applyBorder="1"/>
    <xf numFmtId="1" fontId="4" fillId="9" borderId="287" xfId="0" applyNumberFormat="1" applyFont="1" applyFill="1" applyBorder="1"/>
    <xf numFmtId="1" fontId="4" fillId="9" borderId="172" xfId="0" applyNumberFormat="1" applyFont="1" applyFill="1" applyBorder="1"/>
    <xf numFmtId="1" fontId="4" fillId="9" borderId="223" xfId="0" applyNumberFormat="1" applyFont="1" applyFill="1" applyBorder="1"/>
    <xf numFmtId="1" fontId="4" fillId="0" borderId="213" xfId="0" applyNumberFormat="1" applyFont="1" applyBorder="1" applyAlignment="1">
      <alignment wrapText="1"/>
    </xf>
    <xf numFmtId="1" fontId="4" fillId="10" borderId="176" xfId="0" applyNumberFormat="1" applyFont="1" applyFill="1" applyBorder="1"/>
    <xf numFmtId="0" fontId="4" fillId="12" borderId="317" xfId="0" applyFont="1" applyFill="1" applyBorder="1"/>
    <xf numFmtId="1" fontId="4" fillId="10" borderId="72" xfId="0" applyNumberFormat="1" applyFont="1" applyFill="1" applyBorder="1"/>
    <xf numFmtId="1" fontId="4" fillId="0" borderId="224" xfId="0" applyNumberFormat="1" applyFont="1" applyBorder="1" applyAlignment="1">
      <alignment wrapText="1"/>
    </xf>
    <xf numFmtId="0" fontId="17" fillId="14" borderId="317" xfId="0" applyFont="1" applyFill="1" applyBorder="1"/>
    <xf numFmtId="1" fontId="4" fillId="10" borderId="221" xfId="0" applyNumberFormat="1" applyFont="1" applyFill="1" applyBorder="1"/>
    <xf numFmtId="1" fontId="4" fillId="10" borderId="316" xfId="0" applyNumberFormat="1" applyFont="1" applyFill="1" applyBorder="1"/>
    <xf numFmtId="1" fontId="18" fillId="10" borderId="316" xfId="0" applyNumberFormat="1" applyFont="1" applyFill="1" applyBorder="1"/>
    <xf numFmtId="1" fontId="4" fillId="0" borderId="88" xfId="0" applyNumberFormat="1" applyFont="1" applyBorder="1" applyAlignment="1">
      <alignment wrapText="1"/>
    </xf>
    <xf numFmtId="1" fontId="4" fillId="4" borderId="134" xfId="0" applyNumberFormat="1" applyFont="1" applyFill="1" applyBorder="1"/>
    <xf numFmtId="1" fontId="4" fillId="4" borderId="222" xfId="0" applyNumberFormat="1" applyFont="1" applyFill="1" applyBorder="1"/>
    <xf numFmtId="0" fontId="4" fillId="19" borderId="317" xfId="0" applyFont="1" applyFill="1" applyBorder="1"/>
    <xf numFmtId="1" fontId="4" fillId="9" borderId="133" xfId="0" applyNumberFormat="1" applyFont="1" applyFill="1" applyBorder="1"/>
    <xf numFmtId="0" fontId="17" fillId="20" borderId="317" xfId="0" applyFont="1" applyFill="1" applyBorder="1"/>
    <xf numFmtId="1" fontId="4" fillId="9" borderId="134" xfId="0" applyNumberFormat="1" applyFont="1" applyFill="1" applyBorder="1"/>
    <xf numFmtId="1" fontId="4" fillId="10" borderId="212" xfId="0" applyNumberFormat="1" applyFont="1" applyFill="1" applyBorder="1"/>
    <xf numFmtId="1" fontId="4" fillId="9" borderId="135" xfId="0" applyNumberFormat="1" applyFont="1" applyFill="1" applyBorder="1"/>
    <xf numFmtId="1" fontId="4" fillId="0" borderId="259" xfId="0" applyNumberFormat="1" applyFont="1" applyBorder="1" applyAlignment="1">
      <alignment horizontal="center" vertical="center"/>
    </xf>
    <xf numFmtId="1" fontId="4" fillId="0" borderId="170" xfId="0" applyNumberFormat="1" applyFont="1" applyBorder="1" applyAlignment="1">
      <alignment wrapText="1"/>
    </xf>
    <xf numFmtId="1" fontId="4" fillId="9" borderId="158" xfId="0" applyNumberFormat="1" applyFont="1" applyFill="1" applyBorder="1" applyAlignment="1">
      <alignment wrapText="1"/>
    </xf>
    <xf numFmtId="1" fontId="4" fillId="9" borderId="71" xfId="0" applyNumberFormat="1" applyFont="1" applyFill="1" applyBorder="1"/>
    <xf numFmtId="1" fontId="4" fillId="4" borderId="217" xfId="0" applyNumberFormat="1" applyFont="1" applyFill="1" applyBorder="1"/>
    <xf numFmtId="1" fontId="18" fillId="0" borderId="172" xfId="0" applyNumberFormat="1" applyFont="1" applyBorder="1"/>
    <xf numFmtId="1" fontId="4" fillId="10" borderId="186" xfId="0" applyNumberFormat="1" applyFont="1" applyFill="1" applyBorder="1"/>
    <xf numFmtId="1" fontId="4" fillId="9" borderId="76" xfId="0" applyNumberFormat="1" applyFont="1" applyFill="1" applyBorder="1"/>
    <xf numFmtId="1" fontId="4" fillId="9" borderId="224" xfId="0" applyNumberFormat="1" applyFont="1" applyFill="1" applyBorder="1"/>
    <xf numFmtId="1" fontId="4" fillId="9" borderId="175" xfId="0" applyNumberFormat="1" applyFont="1" applyFill="1" applyBorder="1"/>
    <xf numFmtId="0" fontId="14" fillId="20" borderId="317" xfId="0" applyFont="1" applyFill="1" applyBorder="1"/>
    <xf numFmtId="1" fontId="4" fillId="0" borderId="135" xfId="0" applyNumberFormat="1" applyFont="1" applyBorder="1" applyAlignment="1">
      <alignment horizontal="center" vertical="center"/>
    </xf>
    <xf numFmtId="1" fontId="4" fillId="4" borderId="137" xfId="0" applyNumberFormat="1" applyFont="1" applyFill="1" applyBorder="1"/>
    <xf numFmtId="1" fontId="29" fillId="3" borderId="317" xfId="0" applyNumberFormat="1" applyFont="1" applyFill="1" applyBorder="1"/>
    <xf numFmtId="1" fontId="4" fillId="7" borderId="59" xfId="0" applyNumberFormat="1" applyFont="1" applyFill="1" applyBorder="1" applyAlignment="1">
      <alignment vertical="center" wrapText="1"/>
    </xf>
    <xf numFmtId="1" fontId="4" fillId="7" borderId="220" xfId="0" applyNumberFormat="1" applyFont="1" applyFill="1" applyBorder="1" applyAlignment="1">
      <alignment vertical="center" wrapText="1"/>
    </xf>
    <xf numFmtId="0" fontId="14" fillId="21" borderId="317" xfId="0" applyFont="1" applyFill="1" applyBorder="1"/>
    <xf numFmtId="1" fontId="4" fillId="3" borderId="67" xfId="0" applyNumberFormat="1" applyFont="1" applyFill="1" applyBorder="1" applyAlignment="1">
      <alignment vertical="center" wrapText="1"/>
    </xf>
    <xf numFmtId="1" fontId="4" fillId="3" borderId="134" xfId="0" applyNumberFormat="1" applyFont="1" applyFill="1" applyBorder="1" applyAlignment="1">
      <alignment vertical="center" wrapText="1"/>
    </xf>
    <xf numFmtId="1" fontId="4" fillId="10" borderId="95" xfId="0" applyNumberFormat="1" applyFont="1" applyFill="1" applyBorder="1"/>
    <xf numFmtId="1" fontId="4" fillId="3" borderId="72" xfId="0" applyNumberFormat="1" applyFont="1" applyFill="1" applyBorder="1" applyAlignment="1">
      <alignment vertical="center" wrapText="1"/>
    </xf>
    <xf numFmtId="1" fontId="4" fillId="3" borderId="79" xfId="0" applyNumberFormat="1" applyFont="1" applyFill="1" applyBorder="1" applyAlignment="1">
      <alignment vertical="center" wrapText="1"/>
    </xf>
    <xf numFmtId="1" fontId="4" fillId="10" borderId="313" xfId="0" applyNumberFormat="1" applyFont="1" applyFill="1" applyBorder="1"/>
    <xf numFmtId="1" fontId="4" fillId="10" borderId="73" xfId="0" applyNumberFormat="1" applyFont="1" applyFill="1" applyBorder="1"/>
    <xf numFmtId="1" fontId="4" fillId="3" borderId="71" xfId="0" applyNumberFormat="1" applyFont="1" applyFill="1" applyBorder="1" applyAlignment="1">
      <alignment vertical="center" wrapText="1"/>
    </xf>
    <xf numFmtId="1" fontId="4" fillId="0" borderId="45" xfId="0" applyNumberFormat="1" applyFont="1" applyBorder="1"/>
    <xf numFmtId="1" fontId="4" fillId="3" borderId="62" xfId="0" applyNumberFormat="1" applyFont="1" applyFill="1" applyBorder="1" applyAlignment="1">
      <alignment vertical="center" wrapText="1"/>
    </xf>
    <xf numFmtId="1" fontId="4" fillId="3" borderId="61" xfId="0" applyNumberFormat="1" applyFont="1" applyFill="1" applyBorder="1" applyAlignment="1">
      <alignment vertical="center" wrapText="1"/>
    </xf>
    <xf numFmtId="1" fontId="4" fillId="3" borderId="63" xfId="0" applyNumberFormat="1" applyFont="1" applyFill="1" applyBorder="1" applyAlignment="1">
      <alignment vertical="center" wrapText="1"/>
    </xf>
    <xf numFmtId="1" fontId="4" fillId="0" borderId="134" xfId="0" applyNumberFormat="1" applyFont="1" applyBorder="1" applyAlignment="1">
      <alignment horizontal="center" vertical="center" wrapText="1"/>
    </xf>
    <xf numFmtId="1" fontId="4" fillId="0" borderId="223" xfId="0" applyNumberFormat="1" applyFont="1" applyBorder="1" applyAlignment="1">
      <alignment horizontal="center" vertical="center" wrapText="1"/>
    </xf>
    <xf numFmtId="1" fontId="4" fillId="10" borderId="94" xfId="0" applyNumberFormat="1" applyFont="1" applyFill="1" applyBorder="1"/>
    <xf numFmtId="1" fontId="4" fillId="0" borderId="90" xfId="0" applyNumberFormat="1" applyFont="1" applyBorder="1"/>
    <xf numFmtId="1" fontId="4" fillId="0" borderId="176" xfId="0" applyNumberFormat="1" applyFont="1" applyBorder="1"/>
    <xf numFmtId="1" fontId="4" fillId="0" borderId="20" xfId="0" applyNumberFormat="1" applyFont="1" applyBorder="1"/>
    <xf numFmtId="1" fontId="4" fillId="0" borderId="133" xfId="0" applyNumberFormat="1" applyFont="1" applyBorder="1"/>
    <xf numFmtId="1" fontId="4" fillId="10" borderId="317" xfId="0" applyNumberFormat="1" applyFont="1" applyFill="1" applyBorder="1"/>
    <xf numFmtId="1" fontId="4" fillId="4" borderId="188" xfId="0" applyNumberFormat="1" applyFont="1" applyFill="1" applyBorder="1"/>
    <xf numFmtId="1" fontId="4" fillId="7" borderId="6" xfId="0" applyNumberFormat="1" applyFont="1" applyFill="1" applyBorder="1" applyAlignment="1">
      <alignment vertical="center" wrapText="1"/>
    </xf>
    <xf numFmtId="1" fontId="14" fillId="22" borderId="317" xfId="0" applyNumberFormat="1" applyFont="1" applyFill="1" applyBorder="1"/>
    <xf numFmtId="0" fontId="14" fillId="22" borderId="317" xfId="0" applyFont="1" applyFill="1" applyBorder="1"/>
    <xf numFmtId="1" fontId="4" fillId="0" borderId="222" xfId="0" applyNumberFormat="1" applyFont="1" applyBorder="1" applyAlignment="1">
      <alignment horizontal="center" vertical="center" wrapText="1"/>
    </xf>
    <xf numFmtId="1" fontId="4" fillId="0" borderId="221" xfId="0" applyNumberFormat="1" applyFont="1" applyBorder="1" applyAlignment="1">
      <alignment horizontal="left" vertical="center" wrapText="1"/>
    </xf>
    <xf numFmtId="1" fontId="4" fillId="0" borderId="176" xfId="0" applyNumberFormat="1" applyFont="1" applyBorder="1" applyAlignment="1">
      <alignment horizontal="right"/>
    </xf>
    <xf numFmtId="1" fontId="4" fillId="4" borderId="221" xfId="0" applyNumberFormat="1" applyFont="1" applyFill="1" applyBorder="1"/>
    <xf numFmtId="1" fontId="4" fillId="4" borderId="133" xfId="0" applyNumberFormat="1" applyFont="1" applyFill="1" applyBorder="1"/>
    <xf numFmtId="1" fontId="4" fillId="0" borderId="287" xfId="0" applyNumberFormat="1" applyFont="1" applyBorder="1" applyAlignment="1">
      <alignment horizontal="left" vertical="center" wrapText="1"/>
    </xf>
    <xf numFmtId="1" fontId="4" fillId="0" borderId="17" xfId="0" applyNumberFormat="1" applyFont="1" applyBorder="1" applyAlignment="1">
      <alignment horizontal="right" wrapText="1"/>
    </xf>
    <xf numFmtId="9" fontId="4" fillId="0" borderId="6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left"/>
    </xf>
    <xf numFmtId="1" fontId="3" fillId="3" borderId="172" xfId="0" applyNumberFormat="1" applyFont="1" applyFill="1" applyBorder="1" applyAlignment="1">
      <alignment horizontal="left" wrapText="1"/>
    </xf>
    <xf numFmtId="1" fontId="18" fillId="3" borderId="172" xfId="0" applyNumberFormat="1" applyFont="1" applyFill="1" applyBorder="1"/>
    <xf numFmtId="1" fontId="3" fillId="3" borderId="172" xfId="0" applyNumberFormat="1" applyFont="1" applyFill="1" applyBorder="1" applyAlignment="1">
      <alignment wrapText="1"/>
    </xf>
    <xf numFmtId="1" fontId="4" fillId="0" borderId="20" xfId="0" applyNumberFormat="1" applyFont="1" applyBorder="1" applyAlignment="1">
      <alignment horizontal="center" vertical="center"/>
    </xf>
    <xf numFmtId="1" fontId="3" fillId="0" borderId="144" xfId="0" applyNumberFormat="1" applyFont="1" applyBorder="1" applyAlignment="1">
      <alignment horizontal="left" wrapText="1"/>
    </xf>
    <xf numFmtId="1" fontId="4" fillId="9" borderId="51" xfId="0" applyNumberFormat="1" applyFont="1" applyFill="1" applyBorder="1"/>
    <xf numFmtId="1" fontId="4" fillId="9" borderId="53" xfId="0" applyNumberFormat="1" applyFont="1" applyFill="1" applyBorder="1"/>
    <xf numFmtId="1" fontId="4" fillId="4" borderId="61" xfId="0" applyNumberFormat="1" applyFont="1" applyFill="1" applyBorder="1" applyAlignment="1">
      <alignment wrapText="1"/>
    </xf>
    <xf numFmtId="1" fontId="4" fillId="4" borderId="62" xfId="0" applyNumberFormat="1" applyFont="1" applyFill="1" applyBorder="1" applyAlignment="1">
      <alignment wrapText="1"/>
    </xf>
    <xf numFmtId="1" fontId="4" fillId="4" borderId="54" xfId="0" applyNumberFormat="1" applyFont="1" applyFill="1" applyBorder="1" applyAlignment="1">
      <alignment horizontal="right" wrapText="1"/>
    </xf>
    <xf numFmtId="1" fontId="4" fillId="0" borderId="144" xfId="0" applyNumberFormat="1" applyFont="1" applyBorder="1" applyAlignment="1">
      <alignment horizontal="right" vertical="center" wrapText="1"/>
    </xf>
    <xf numFmtId="1" fontId="4" fillId="0" borderId="88" xfId="0" applyNumberFormat="1" applyFont="1" applyBorder="1" applyAlignment="1">
      <alignment horizontal="right" vertical="center" wrapText="1"/>
    </xf>
    <xf numFmtId="1" fontId="4" fillId="4" borderId="172" xfId="0" applyNumberFormat="1" applyFont="1" applyFill="1" applyBorder="1" applyAlignment="1">
      <alignment horizontal="right"/>
    </xf>
    <xf numFmtId="1" fontId="4" fillId="0" borderId="159" xfId="0" applyNumberFormat="1" applyFont="1" applyBorder="1" applyAlignment="1">
      <alignment horizontal="left" vertical="center" wrapText="1"/>
    </xf>
    <xf numFmtId="1" fontId="30" fillId="0" borderId="296" xfId="0" applyNumberFormat="1" applyFont="1" applyBorder="1" applyAlignment="1">
      <alignment horizontal="center" vertical="center" wrapText="1"/>
    </xf>
    <xf numFmtId="1" fontId="30" fillId="0" borderId="172" xfId="0" applyNumberFormat="1" applyFont="1" applyBorder="1" applyAlignment="1">
      <alignment horizontal="center" vertical="center" wrapText="1"/>
    </xf>
    <xf numFmtId="1" fontId="30" fillId="3" borderId="172" xfId="0" applyNumberFormat="1" applyFont="1" applyFill="1" applyBorder="1" applyAlignment="1">
      <alignment horizontal="center" vertical="center" wrapText="1"/>
    </xf>
    <xf numFmtId="1" fontId="4" fillId="7" borderId="51" xfId="0" applyNumberFormat="1" applyFont="1" applyFill="1" applyBorder="1" applyAlignment="1">
      <alignment horizontal="right"/>
    </xf>
    <xf numFmtId="1" fontId="4" fillId="7" borderId="53" xfId="0" applyNumberFormat="1" applyFont="1" applyFill="1" applyBorder="1" applyAlignment="1">
      <alignment vertical="center" wrapText="1"/>
    </xf>
    <xf numFmtId="1" fontId="4" fillId="7" borderId="54" xfId="0" applyNumberFormat="1" applyFont="1" applyFill="1" applyBorder="1" applyAlignment="1">
      <alignment horizontal="right"/>
    </xf>
    <xf numFmtId="1" fontId="5" fillId="0" borderId="172" xfId="0" applyNumberFormat="1" applyFont="1" applyBorder="1" applyAlignment="1">
      <alignment horizontal="left"/>
    </xf>
    <xf numFmtId="1" fontId="4" fillId="0" borderId="144" xfId="0" applyNumberFormat="1" applyFont="1" applyBorder="1" applyAlignment="1">
      <alignment vertical="center" wrapText="1"/>
    </xf>
    <xf numFmtId="1" fontId="7" fillId="3" borderId="317" xfId="0" applyNumberFormat="1" applyFont="1" applyFill="1" applyBorder="1" applyAlignment="1">
      <alignment horizontal="left" wrapText="1"/>
    </xf>
    <xf numFmtId="1" fontId="18" fillId="3" borderId="317" xfId="0" applyNumberFormat="1" applyFont="1" applyFill="1" applyBorder="1" applyAlignment="1">
      <alignment vertical="center"/>
    </xf>
    <xf numFmtId="1" fontId="18" fillId="3" borderId="317" xfId="0" applyNumberFormat="1" applyFont="1" applyFill="1" applyBorder="1" applyAlignment="1">
      <alignment horizontal="center" vertical="center" wrapText="1"/>
    </xf>
    <xf numFmtId="1" fontId="4" fillId="0" borderId="256" xfId="0" applyNumberFormat="1" applyFont="1" applyBorder="1" applyAlignment="1">
      <alignment horizontal="center" vertical="center"/>
    </xf>
    <xf numFmtId="1" fontId="4" fillId="0" borderId="216" xfId="0" applyNumberFormat="1" applyFont="1" applyBorder="1"/>
    <xf numFmtId="1" fontId="4" fillId="7" borderId="53" xfId="0" applyNumberFormat="1" applyFont="1" applyFill="1" applyBorder="1"/>
    <xf numFmtId="1" fontId="4" fillId="0" borderId="257" xfId="0" applyNumberFormat="1" applyFont="1" applyBorder="1"/>
    <xf numFmtId="1" fontId="4" fillId="3" borderId="135" xfId="0" applyNumberFormat="1" applyFont="1" applyFill="1" applyBorder="1"/>
    <xf numFmtId="1" fontId="4" fillId="3" borderId="212" xfId="0" applyNumberFormat="1" applyFont="1" applyFill="1" applyBorder="1"/>
    <xf numFmtId="1" fontId="3" fillId="0" borderId="216" xfId="0" applyNumberFormat="1" applyFont="1" applyBorder="1"/>
    <xf numFmtId="1" fontId="4" fillId="7" borderId="220" xfId="0" applyNumberFormat="1" applyFont="1" applyFill="1" applyBorder="1" applyAlignment="1">
      <alignment horizontal="center" vertical="center" wrapText="1"/>
    </xf>
    <xf numFmtId="1" fontId="4" fillId="7" borderId="135" xfId="0" applyNumberFormat="1" applyFont="1" applyFill="1" applyBorder="1" applyAlignment="1">
      <alignment horizontal="center" vertical="center" wrapText="1"/>
    </xf>
    <xf numFmtId="1" fontId="4" fillId="8" borderId="67" xfId="0" applyNumberFormat="1" applyFont="1" applyFill="1" applyBorder="1"/>
    <xf numFmtId="1" fontId="4" fillId="8" borderId="215" xfId="0" applyNumberFormat="1" applyFont="1" applyFill="1" applyBorder="1"/>
    <xf numFmtId="1" fontId="4" fillId="4" borderId="312" xfId="0" applyNumberFormat="1" applyFont="1" applyFill="1" applyBorder="1"/>
    <xf numFmtId="1" fontId="4" fillId="7" borderId="220" xfId="0" applyNumberFormat="1" applyFont="1" applyFill="1" applyBorder="1"/>
    <xf numFmtId="1" fontId="4" fillId="4" borderId="136" xfId="0" applyNumberFormat="1" applyFont="1" applyFill="1" applyBorder="1"/>
    <xf numFmtId="1" fontId="4" fillId="7" borderId="59" xfId="0" applyNumberFormat="1" applyFont="1" applyFill="1" applyBorder="1"/>
    <xf numFmtId="1" fontId="4" fillId="8" borderId="214" xfId="0" applyNumberFormat="1" applyFont="1" applyFill="1" applyBorder="1"/>
    <xf numFmtId="1" fontId="4" fillId="8" borderId="224" xfId="0" applyNumberFormat="1" applyFont="1" applyFill="1" applyBorder="1"/>
    <xf numFmtId="1" fontId="3" fillId="0" borderId="286" xfId="0" applyNumberFormat="1" applyFont="1" applyBorder="1"/>
    <xf numFmtId="1" fontId="18" fillId="0" borderId="212" xfId="0" applyNumberFormat="1" applyFont="1" applyBorder="1"/>
    <xf numFmtId="1" fontId="4" fillId="0" borderId="20" xfId="0" applyNumberFormat="1" applyFont="1" applyBorder="1" applyAlignment="1">
      <alignment horizontal="right"/>
    </xf>
    <xf numFmtId="1" fontId="4" fillId="9" borderId="215" xfId="0" applyNumberFormat="1" applyFont="1" applyFill="1" applyBorder="1"/>
    <xf numFmtId="1" fontId="4" fillId="9" borderId="213" xfId="0" applyNumberFormat="1" applyFont="1" applyFill="1" applyBorder="1"/>
    <xf numFmtId="1" fontId="4" fillId="9" borderId="300" xfId="0" applyNumberFormat="1" applyFont="1" applyFill="1" applyBorder="1"/>
    <xf numFmtId="1" fontId="3" fillId="0" borderId="316" xfId="0" applyNumberFormat="1" applyFont="1" applyBorder="1"/>
    <xf numFmtId="1" fontId="4" fillId="0" borderId="159" xfId="0" applyNumberFormat="1" applyFont="1" applyBorder="1" applyAlignment="1">
      <alignment vertical="center"/>
    </xf>
    <xf numFmtId="1" fontId="4" fillId="0" borderId="90" xfId="0" applyNumberFormat="1" applyFont="1" applyBorder="1" applyAlignment="1">
      <alignment horizontal="right"/>
    </xf>
    <xf numFmtId="1" fontId="4" fillId="0" borderId="125" xfId="0" applyNumberFormat="1" applyFont="1" applyBorder="1" applyAlignment="1">
      <alignment horizontal="center" vertical="center"/>
    </xf>
    <xf numFmtId="1" fontId="4" fillId="7" borderId="51" xfId="0" applyNumberFormat="1" applyFont="1" applyFill="1" applyBorder="1"/>
    <xf numFmtId="1" fontId="4" fillId="9" borderId="76" xfId="0" applyNumberFormat="1" applyFont="1" applyFill="1" applyBorder="1" applyAlignment="1">
      <alignment horizontal="center"/>
    </xf>
    <xf numFmtId="1" fontId="4" fillId="10" borderId="76" xfId="0" applyNumberFormat="1" applyFont="1" applyFill="1" applyBorder="1" applyAlignment="1">
      <alignment horizontal="center"/>
    </xf>
    <xf numFmtId="0" fontId="4" fillId="0" borderId="90" xfId="0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135" xfId="0" applyFont="1" applyBorder="1" applyAlignment="1">
      <alignment horizontal="center" vertical="center"/>
    </xf>
    <xf numFmtId="0" fontId="4" fillId="0" borderId="66" xfId="0" applyFont="1" applyBorder="1"/>
    <xf numFmtId="0" fontId="4" fillId="9" borderId="67" xfId="0" applyFont="1" applyFill="1" applyBorder="1"/>
    <xf numFmtId="0" fontId="4" fillId="9" borderId="86" xfId="0" applyFont="1" applyFill="1" applyBorder="1"/>
    <xf numFmtId="0" fontId="4" fillId="9" borderId="74" xfId="0" applyFont="1" applyFill="1" applyBorder="1"/>
    <xf numFmtId="0" fontId="4" fillId="9" borderId="95" xfId="0" applyFont="1" applyFill="1" applyBorder="1"/>
    <xf numFmtId="0" fontId="4" fillId="9" borderId="62" xfId="0" applyFont="1" applyFill="1" applyBorder="1"/>
    <xf numFmtId="0" fontId="4" fillId="4" borderId="62" xfId="0" applyFont="1" applyFill="1" applyBorder="1"/>
    <xf numFmtId="1" fontId="4" fillId="3" borderId="172" xfId="0" applyNumberFormat="1" applyFont="1" applyFill="1" applyBorder="1"/>
    <xf numFmtId="0" fontId="14" fillId="7" borderId="317" xfId="0" applyFont="1" applyFill="1" applyBorder="1"/>
    <xf numFmtId="0" fontId="4" fillId="0" borderId="66" xfId="0" applyFont="1" applyBorder="1" applyAlignment="1">
      <alignment horizontal="center"/>
    </xf>
    <xf numFmtId="0" fontId="14" fillId="0" borderId="216" xfId="0" applyFont="1" applyBorder="1" applyAlignment="1">
      <alignment wrapText="1"/>
    </xf>
    <xf numFmtId="1" fontId="7" fillId="3" borderId="317" xfId="0" applyNumberFormat="1" applyFont="1" applyFill="1" applyBorder="1" applyAlignment="1">
      <alignment horizontal="left"/>
    </xf>
    <xf numFmtId="1" fontId="13" fillId="3" borderId="317" xfId="0" applyNumberFormat="1" applyFont="1" applyFill="1" applyBorder="1" applyAlignment="1">
      <alignment horizontal="center"/>
    </xf>
    <xf numFmtId="1" fontId="4" fillId="3" borderId="317" xfId="0" applyNumberFormat="1" applyFont="1" applyFill="1" applyBorder="1" applyAlignment="1">
      <alignment horizontal="center" vertical="center"/>
    </xf>
    <xf numFmtId="1" fontId="4" fillId="3" borderId="317" xfId="0" applyNumberFormat="1" applyFont="1" applyFill="1" applyBorder="1" applyAlignment="1">
      <alignment horizontal="left"/>
    </xf>
    <xf numFmtId="1" fontId="4" fillId="7" borderId="317" xfId="0" applyNumberFormat="1" applyFont="1" applyFill="1" applyBorder="1" applyAlignment="1">
      <alignment vertical="top" wrapText="1"/>
    </xf>
    <xf numFmtId="0" fontId="17" fillId="11" borderId="317" xfId="0" applyFont="1" applyFill="1" applyBorder="1"/>
    <xf numFmtId="0" fontId="14" fillId="14" borderId="317" xfId="0" applyFont="1" applyFill="1" applyBorder="1"/>
    <xf numFmtId="1" fontId="4" fillId="0" borderId="45" xfId="0" applyNumberFormat="1" applyFont="1" applyBorder="1" applyAlignment="1">
      <alignment horizontal="right"/>
    </xf>
    <xf numFmtId="1" fontId="4" fillId="9" borderId="62" xfId="0" applyNumberFormat="1" applyFont="1" applyFill="1" applyBorder="1"/>
    <xf numFmtId="1" fontId="4" fillId="0" borderId="224" xfId="0" applyNumberFormat="1" applyFont="1" applyBorder="1" applyAlignment="1">
      <alignment horizontal="left" vertical="center"/>
    </xf>
    <xf numFmtId="1" fontId="4" fillId="9" borderId="63" xfId="0" applyNumberFormat="1" applyFont="1" applyFill="1" applyBorder="1"/>
    <xf numFmtId="1" fontId="4" fillId="0" borderId="182" xfId="0" applyNumberFormat="1" applyFont="1" applyBorder="1" applyAlignment="1">
      <alignment horizontal="right"/>
    </xf>
    <xf numFmtId="1" fontId="4" fillId="0" borderId="172" xfId="0" applyNumberFormat="1" applyFont="1" applyBorder="1" applyAlignment="1">
      <alignment horizontal="left" vertical="center" wrapText="1"/>
    </xf>
    <xf numFmtId="1" fontId="18" fillId="7" borderId="317" xfId="0" applyNumberFormat="1" applyFont="1" applyFill="1" applyBorder="1" applyAlignment="1">
      <alignment vertical="top" wrapText="1"/>
    </xf>
    <xf numFmtId="1" fontId="4" fillId="7" borderId="216" xfId="0" applyNumberFormat="1" applyFont="1" applyFill="1" applyBorder="1" applyAlignment="1">
      <alignment vertical="center"/>
    </xf>
    <xf numFmtId="1" fontId="4" fillId="7" borderId="317" xfId="0" applyNumberFormat="1" applyFont="1" applyFill="1" applyBorder="1" applyAlignment="1">
      <alignment horizontal="left"/>
    </xf>
    <xf numFmtId="1" fontId="4" fillId="0" borderId="50" xfId="0" applyNumberFormat="1" applyFont="1" applyBorder="1" applyAlignment="1">
      <alignment horizontal="center" vertical="center" wrapText="1"/>
    </xf>
    <xf numFmtId="1" fontId="4" fillId="0" borderId="69" xfId="0" applyNumberFormat="1" applyFont="1" applyBorder="1" applyAlignment="1">
      <alignment horizontal="center" vertical="center" wrapText="1"/>
    </xf>
    <xf numFmtId="1" fontId="3" fillId="3" borderId="316" xfId="0" applyNumberFormat="1" applyFont="1" applyFill="1" applyBorder="1"/>
    <xf numFmtId="1" fontId="4" fillId="3" borderId="317" xfId="0" applyNumberFormat="1" applyFont="1" applyFill="1" applyBorder="1" applyAlignment="1">
      <alignment vertical="center"/>
    </xf>
    <xf numFmtId="1" fontId="4" fillId="0" borderId="216" xfId="0" applyNumberFormat="1" applyFont="1" applyBorder="1" applyAlignment="1">
      <alignment vertical="center" wrapText="1"/>
    </xf>
    <xf numFmtId="1" fontId="4" fillId="0" borderId="83" xfId="0" applyNumberFormat="1" applyFont="1" applyBorder="1" applyAlignment="1">
      <alignment horizontal="right" wrapText="1"/>
    </xf>
    <xf numFmtId="1" fontId="4" fillId="0" borderId="219" xfId="0" applyNumberFormat="1" applyFont="1" applyBorder="1" applyAlignment="1">
      <alignment horizontal="center" vertical="center" wrapText="1"/>
    </xf>
    <xf numFmtId="1" fontId="4" fillId="4" borderId="62" xfId="0" applyNumberFormat="1" applyFont="1" applyFill="1" applyBorder="1" applyAlignment="1">
      <alignment horizontal="right" wrapText="1"/>
    </xf>
    <xf numFmtId="1" fontId="4" fillId="4" borderId="219" xfId="0" applyNumberFormat="1" applyFont="1" applyFill="1" applyBorder="1" applyAlignment="1">
      <alignment horizontal="right" wrapText="1"/>
    </xf>
    <xf numFmtId="1" fontId="4" fillId="4" borderId="211" xfId="0" applyNumberFormat="1" applyFont="1" applyFill="1" applyBorder="1" applyAlignment="1">
      <alignment horizontal="right" wrapText="1"/>
    </xf>
    <xf numFmtId="1" fontId="4" fillId="4" borderId="53" xfId="0" applyNumberFormat="1" applyFont="1" applyFill="1" applyBorder="1" applyAlignment="1">
      <alignment horizontal="right" wrapText="1"/>
    </xf>
    <xf numFmtId="1" fontId="4" fillId="4" borderId="71" xfId="0" applyNumberFormat="1" applyFont="1" applyFill="1" applyBorder="1" applyAlignment="1">
      <alignment horizontal="right" wrapText="1"/>
    </xf>
    <xf numFmtId="1" fontId="4" fillId="4" borderId="72" xfId="0" applyNumberFormat="1" applyFont="1" applyFill="1" applyBorder="1" applyAlignment="1">
      <alignment horizontal="right" wrapText="1"/>
    </xf>
    <xf numFmtId="1" fontId="4" fillId="4" borderId="286" xfId="0" applyNumberFormat="1" applyFont="1" applyFill="1" applyBorder="1" applyAlignment="1">
      <alignment horizontal="right" wrapText="1"/>
    </xf>
    <xf numFmtId="1" fontId="4" fillId="4" borderId="134" xfId="0" applyNumberFormat="1" applyFont="1" applyFill="1" applyBorder="1" applyAlignment="1">
      <alignment horizontal="right" wrapText="1"/>
    </xf>
    <xf numFmtId="1" fontId="4" fillId="4" borderId="317" xfId="0" applyNumberFormat="1" applyFont="1" applyFill="1" applyBorder="1" applyAlignment="1">
      <alignment horizontal="right" wrapText="1"/>
    </xf>
    <xf numFmtId="1" fontId="4" fillId="4" borderId="136" xfId="0" applyNumberFormat="1" applyFont="1" applyFill="1" applyBorder="1" applyAlignment="1">
      <alignment horizontal="right" wrapText="1"/>
    </xf>
    <xf numFmtId="1" fontId="4" fillId="4" borderId="216" xfId="0" applyNumberFormat="1" applyFont="1" applyFill="1" applyBorder="1" applyAlignment="1">
      <alignment horizontal="right" wrapText="1"/>
    </xf>
    <xf numFmtId="1" fontId="4" fillId="4" borderId="171" xfId="0" applyNumberFormat="1" applyFont="1" applyFill="1" applyBorder="1" applyAlignment="1">
      <alignment horizontal="right" wrapText="1"/>
    </xf>
    <xf numFmtId="1" fontId="4" fillId="10" borderId="286" xfId="0" applyNumberFormat="1" applyFont="1" applyFill="1" applyBorder="1" applyAlignment="1">
      <alignment horizontal="right" wrapText="1"/>
    </xf>
    <xf numFmtId="1" fontId="4" fillId="0" borderId="219" xfId="0" applyNumberFormat="1" applyFont="1" applyBorder="1" applyAlignment="1">
      <alignment horizontal="right" wrapText="1"/>
    </xf>
    <xf numFmtId="1" fontId="4" fillId="10" borderId="54" xfId="0" applyNumberFormat="1" applyFont="1" applyFill="1" applyBorder="1" applyAlignment="1">
      <alignment horizontal="right" wrapText="1"/>
    </xf>
    <xf numFmtId="1" fontId="4" fillId="4" borderId="21" xfId="0" applyNumberFormat="1" applyFont="1" applyFill="1" applyBorder="1" applyAlignment="1">
      <alignment horizontal="right" wrapText="1"/>
    </xf>
    <xf numFmtId="1" fontId="4" fillId="4" borderId="212" xfId="0" applyNumberFormat="1" applyFont="1" applyFill="1" applyBorder="1" applyAlignment="1">
      <alignment horizontal="right" wrapText="1"/>
    </xf>
    <xf numFmtId="1" fontId="4" fillId="4" borderId="135" xfId="0" applyNumberFormat="1" applyFont="1" applyFill="1" applyBorder="1" applyAlignment="1">
      <alignment horizontal="right" wrapText="1"/>
    </xf>
    <xf numFmtId="1" fontId="4" fillId="4" borderId="172" xfId="0" applyNumberFormat="1" applyFont="1" applyFill="1" applyBorder="1" applyAlignment="1">
      <alignment horizontal="right" wrapText="1"/>
    </xf>
    <xf numFmtId="1" fontId="4" fillId="4" borderId="32" xfId="0" applyNumberFormat="1" applyFont="1" applyFill="1" applyBorder="1" applyAlignment="1">
      <alignment horizontal="right" wrapText="1"/>
    </xf>
    <xf numFmtId="1" fontId="4" fillId="4" borderId="137" xfId="0" applyNumberFormat="1" applyFont="1" applyFill="1" applyBorder="1" applyAlignment="1">
      <alignment horizontal="right" wrapText="1"/>
    </xf>
    <xf numFmtId="1" fontId="4" fillId="4" borderId="287" xfId="0" applyNumberFormat="1" applyFont="1" applyFill="1" applyBorder="1" applyAlignment="1">
      <alignment horizontal="right" wrapText="1"/>
    </xf>
    <xf numFmtId="1" fontId="4" fillId="4" borderId="126" xfId="0" applyNumberFormat="1" applyFont="1" applyFill="1" applyBorder="1" applyAlignment="1">
      <alignment horizontal="right" wrapText="1"/>
    </xf>
    <xf numFmtId="1" fontId="4" fillId="10" borderId="212" xfId="0" applyNumberFormat="1" applyFont="1" applyFill="1" applyBorder="1" applyAlignment="1">
      <alignment horizontal="right" wrapText="1"/>
    </xf>
    <xf numFmtId="1" fontId="3" fillId="0" borderId="289" xfId="0" applyNumberFormat="1" applyFont="1" applyBorder="1"/>
    <xf numFmtId="1" fontId="18" fillId="0" borderId="289" xfId="0" applyNumberFormat="1" applyFont="1" applyBorder="1"/>
    <xf numFmtId="1" fontId="18" fillId="0" borderId="111" xfId="0" applyNumberFormat="1" applyFont="1" applyBorder="1"/>
    <xf numFmtId="1" fontId="18" fillId="0" borderId="142" xfId="0" applyNumberFormat="1" applyFont="1" applyBorder="1"/>
    <xf numFmtId="1" fontId="13" fillId="3" borderId="216" xfId="0" applyNumberFormat="1" applyFont="1" applyFill="1" applyBorder="1"/>
    <xf numFmtId="1" fontId="13" fillId="7" borderId="216" xfId="0" applyNumberFormat="1" applyFont="1" applyFill="1" applyBorder="1"/>
    <xf numFmtId="1" fontId="4" fillId="0" borderId="287" xfId="0" applyNumberFormat="1" applyFont="1" applyBorder="1" applyAlignment="1">
      <alignment horizontal="left" vertical="center"/>
    </xf>
    <xf numFmtId="1" fontId="4" fillId="7" borderId="53" xfId="0" applyNumberFormat="1" applyFont="1" applyFill="1" applyBorder="1" applyAlignment="1">
      <alignment vertical="center"/>
    </xf>
    <xf numFmtId="1" fontId="3" fillId="0" borderId="170" xfId="0" applyNumberFormat="1" applyFont="1" applyBorder="1"/>
    <xf numFmtId="1" fontId="4" fillId="3" borderId="133" xfId="0" applyNumberFormat="1" applyFont="1" applyFill="1" applyBorder="1" applyAlignment="1">
      <alignment horizontal="right"/>
    </xf>
    <xf numFmtId="1" fontId="4" fillId="9" borderId="215" xfId="0" applyNumberFormat="1" applyFont="1" applyFill="1" applyBorder="1" applyAlignment="1">
      <alignment horizontal="right"/>
    </xf>
    <xf numFmtId="1" fontId="4" fillId="9" borderId="217" xfId="0" applyNumberFormat="1" applyFont="1" applyFill="1" applyBorder="1" applyAlignment="1">
      <alignment horizontal="right"/>
    </xf>
    <xf numFmtId="1" fontId="4" fillId="3" borderId="216" xfId="0" applyNumberFormat="1" applyFont="1" applyFill="1" applyBorder="1" applyAlignment="1">
      <alignment vertical="center" wrapText="1"/>
    </xf>
    <xf numFmtId="1" fontId="4" fillId="3" borderId="72" xfId="0" applyNumberFormat="1" applyFont="1" applyFill="1" applyBorder="1" applyAlignment="1">
      <alignment horizontal="right" wrapText="1"/>
    </xf>
    <xf numFmtId="1" fontId="4" fillId="3" borderId="79" xfId="0" applyNumberFormat="1" applyFont="1" applyFill="1" applyBorder="1" applyAlignment="1">
      <alignment horizontal="right"/>
    </xf>
    <xf numFmtId="1" fontId="4" fillId="3" borderId="76" xfId="0" applyNumberFormat="1" applyFont="1" applyFill="1" applyBorder="1" applyAlignment="1">
      <alignment vertical="center" wrapText="1"/>
    </xf>
    <xf numFmtId="1" fontId="4" fillId="3" borderId="63" xfId="0" applyNumberFormat="1" applyFont="1" applyFill="1" applyBorder="1" applyAlignment="1">
      <alignment horizontal="right"/>
    </xf>
    <xf numFmtId="1" fontId="3" fillId="7" borderId="172" xfId="0" applyNumberFormat="1" applyFont="1" applyFill="1" applyBorder="1"/>
    <xf numFmtId="1" fontId="18" fillId="0" borderId="288" xfId="0" applyNumberFormat="1" applyFont="1" applyBorder="1"/>
    <xf numFmtId="1" fontId="4" fillId="0" borderId="17" xfId="0" applyNumberFormat="1" applyFont="1" applyBorder="1" applyAlignment="1">
      <alignment horizontal="right" vertical="center"/>
    </xf>
    <xf numFmtId="1" fontId="4" fillId="0" borderId="17" xfId="0" applyNumberFormat="1" applyFont="1" applyBorder="1" applyAlignment="1">
      <alignment horizontal="right" vertical="center" wrapText="1"/>
    </xf>
    <xf numFmtId="1" fontId="13" fillId="5" borderId="317" xfId="0" applyNumberFormat="1" applyFont="1" applyFill="1" applyBorder="1"/>
    <xf numFmtId="1" fontId="18" fillId="7" borderId="317" xfId="0" applyNumberFormat="1" applyFont="1" applyFill="1" applyBorder="1" applyAlignment="1">
      <alignment horizontal="left" vertical="top"/>
    </xf>
    <xf numFmtId="1" fontId="18" fillId="7" borderId="317" xfId="0" applyNumberFormat="1" applyFont="1" applyFill="1" applyBorder="1" applyAlignment="1">
      <alignment vertical="top"/>
    </xf>
    <xf numFmtId="1" fontId="18" fillId="3" borderId="317" xfId="0" applyNumberFormat="1" applyFont="1" applyFill="1" applyBorder="1" applyAlignment="1">
      <alignment vertical="top"/>
    </xf>
    <xf numFmtId="0" fontId="18" fillId="11" borderId="317" xfId="0" applyFont="1" applyFill="1" applyBorder="1"/>
    <xf numFmtId="0" fontId="18" fillId="6" borderId="317" xfId="0" applyFont="1" applyFill="1" applyBorder="1"/>
    <xf numFmtId="1" fontId="18" fillId="3" borderId="317" xfId="0" applyNumberFormat="1" applyFont="1" applyFill="1" applyBorder="1" applyAlignment="1">
      <alignment horizontal="left" vertical="top"/>
    </xf>
    <xf numFmtId="1" fontId="4" fillId="3" borderId="55" xfId="0" applyNumberFormat="1" applyFont="1" applyFill="1" applyBorder="1" applyAlignment="1">
      <alignment horizontal="left" vertical="center" wrapText="1"/>
    </xf>
    <xf numFmtId="1" fontId="4" fillId="4" borderId="61" xfId="0" applyNumberFormat="1" applyFont="1" applyFill="1" applyBorder="1" applyAlignment="1">
      <alignment horizontal="right" vertical="center" wrapText="1"/>
    </xf>
    <xf numFmtId="1" fontId="4" fillId="4" borderId="51" xfId="0" applyNumberFormat="1" applyFont="1" applyFill="1" applyBorder="1" applyAlignment="1">
      <alignment horizontal="right" vertical="center" wrapText="1"/>
    </xf>
    <xf numFmtId="1" fontId="4" fillId="0" borderId="215" xfId="0" applyNumberFormat="1" applyFont="1" applyBorder="1" applyAlignment="1">
      <alignment horizontal="right" vertical="center" wrapText="1"/>
    </xf>
    <xf numFmtId="1" fontId="4" fillId="4" borderId="67" xfId="0" applyNumberFormat="1" applyFont="1" applyFill="1" applyBorder="1" applyAlignment="1">
      <alignment horizontal="right" vertical="center" wrapText="1"/>
    </xf>
    <xf numFmtId="1" fontId="4" fillId="4" borderId="215" xfId="0" applyNumberFormat="1" applyFont="1" applyFill="1" applyBorder="1" applyAlignment="1">
      <alignment horizontal="right" vertical="center" wrapText="1"/>
    </xf>
    <xf numFmtId="1" fontId="4" fillId="4" borderId="214" xfId="0" applyNumberFormat="1" applyFont="1" applyFill="1" applyBorder="1" applyAlignment="1">
      <alignment horizontal="right" vertical="center" wrapText="1"/>
    </xf>
    <xf numFmtId="1" fontId="4" fillId="4" borderId="86" xfId="0" applyNumberFormat="1" applyFont="1" applyFill="1" applyBorder="1" applyAlignment="1">
      <alignment horizontal="right" vertical="center" wrapText="1"/>
    </xf>
    <xf numFmtId="1" fontId="4" fillId="9" borderId="219" xfId="0" applyNumberFormat="1" applyFont="1" applyFill="1" applyBorder="1" applyAlignment="1">
      <alignment horizontal="right"/>
    </xf>
    <xf numFmtId="1" fontId="4" fillId="4" borderId="95" xfId="0" applyNumberFormat="1" applyFont="1" applyFill="1" applyBorder="1" applyAlignment="1">
      <alignment horizontal="right" vertical="center" wrapText="1"/>
    </xf>
    <xf numFmtId="1" fontId="4" fillId="4" borderId="68" xfId="0" applyNumberFormat="1" applyFont="1" applyFill="1" applyBorder="1" applyAlignment="1">
      <alignment horizontal="right" vertical="center" wrapText="1"/>
    </xf>
    <xf numFmtId="0" fontId="18" fillId="12" borderId="317" xfId="0" applyFont="1" applyFill="1" applyBorder="1"/>
    <xf numFmtId="1" fontId="4" fillId="4" borderId="62" xfId="0" applyNumberFormat="1" applyFont="1" applyFill="1" applyBorder="1" applyAlignment="1">
      <alignment horizontal="right" vertical="center" wrapText="1"/>
    </xf>
    <xf numFmtId="1" fontId="4" fillId="4" borderId="211" xfId="0" applyNumberFormat="1" applyFont="1" applyFill="1" applyBorder="1" applyAlignment="1">
      <alignment horizontal="right" vertical="center" wrapText="1"/>
    </xf>
    <xf numFmtId="1" fontId="4" fillId="4" borderId="54" xfId="0" applyNumberFormat="1" applyFont="1" applyFill="1" applyBorder="1" applyAlignment="1">
      <alignment horizontal="right" vertical="center" wrapText="1"/>
    </xf>
    <xf numFmtId="1" fontId="4" fillId="4" borderId="219" xfId="0" applyNumberFormat="1" applyFont="1" applyFill="1" applyBorder="1" applyAlignment="1">
      <alignment horizontal="right" vertical="center" wrapText="1"/>
    </xf>
    <xf numFmtId="1" fontId="4" fillId="4" borderId="21" xfId="0" applyNumberFormat="1" applyFont="1" applyFill="1" applyBorder="1" applyAlignment="1">
      <alignment horizontal="right" vertical="center" wrapText="1"/>
    </xf>
    <xf numFmtId="1" fontId="4" fillId="4" borderId="212" xfId="0" applyNumberFormat="1" applyFont="1" applyFill="1" applyBorder="1" applyAlignment="1">
      <alignment horizontal="right" vertical="center" wrapText="1"/>
    </xf>
    <xf numFmtId="1" fontId="4" fillId="4" borderId="135" xfId="0" applyNumberFormat="1" applyFont="1" applyFill="1" applyBorder="1" applyAlignment="1">
      <alignment horizontal="right" vertical="center" wrapText="1"/>
    </xf>
    <xf numFmtId="1" fontId="4" fillId="4" borderId="172" xfId="0" applyNumberFormat="1" applyFont="1" applyFill="1" applyBorder="1" applyAlignment="1">
      <alignment horizontal="right" vertical="center" wrapText="1"/>
    </xf>
    <xf numFmtId="1" fontId="4" fillId="4" borderId="134" xfId="0" applyNumberFormat="1" applyFont="1" applyFill="1" applyBorder="1" applyAlignment="1">
      <alignment horizontal="right" vertical="center" wrapText="1"/>
    </xf>
    <xf numFmtId="1" fontId="4" fillId="4" borderId="317" xfId="0" applyNumberFormat="1" applyFont="1" applyFill="1" applyBorder="1" applyAlignment="1">
      <alignment horizontal="right" vertical="center" wrapText="1"/>
    </xf>
    <xf numFmtId="1" fontId="4" fillId="4" borderId="126" xfId="0" applyNumberFormat="1" applyFont="1" applyFill="1" applyBorder="1" applyAlignment="1">
      <alignment horizontal="right" vertical="center" wrapText="1"/>
    </xf>
    <xf numFmtId="1" fontId="4" fillId="0" borderId="66" xfId="0" applyNumberFormat="1" applyFont="1" applyBorder="1" applyAlignment="1">
      <alignment horizontal="right" vertical="center" wrapText="1"/>
    </xf>
    <xf numFmtId="1" fontId="4" fillId="3" borderId="59" xfId="0" applyNumberFormat="1" applyFont="1" applyFill="1" applyBorder="1" applyAlignment="1">
      <alignment horizontal="center" vertical="center" wrapText="1"/>
    </xf>
    <xf numFmtId="1" fontId="4" fillId="3" borderId="67" xfId="0" applyNumberFormat="1" applyFont="1" applyFill="1" applyBorder="1" applyAlignment="1">
      <alignment horizontal="right" vertical="center" wrapText="1"/>
    </xf>
    <xf numFmtId="1" fontId="4" fillId="3" borderId="68" xfId="0" applyNumberFormat="1" applyFont="1" applyFill="1" applyBorder="1" applyAlignment="1">
      <alignment horizontal="right" vertical="center" wrapText="1"/>
    </xf>
    <xf numFmtId="1" fontId="4" fillId="4" borderId="213" xfId="0" applyNumberFormat="1" applyFont="1" applyFill="1" applyBorder="1" applyAlignment="1">
      <alignment horizontal="right" vertical="center" wrapText="1"/>
    </xf>
    <xf numFmtId="1" fontId="4" fillId="4" borderId="74" xfId="0" applyNumberFormat="1" applyFont="1" applyFill="1" applyBorder="1" applyAlignment="1">
      <alignment horizontal="right" vertical="center" wrapText="1"/>
    </xf>
    <xf numFmtId="1" fontId="4" fillId="4" borderId="53" xfId="0" applyNumberFormat="1" applyFont="1" applyFill="1" applyBorder="1" applyAlignment="1">
      <alignment horizontal="right" vertical="center" wrapText="1"/>
    </xf>
    <xf numFmtId="1" fontId="4" fillId="0" borderId="159" xfId="0" applyNumberFormat="1" applyFont="1" applyBorder="1" applyAlignment="1">
      <alignment horizontal="center" vertical="center" wrapText="1"/>
    </xf>
    <xf numFmtId="1" fontId="4" fillId="4" borderId="72" xfId="0" applyNumberFormat="1" applyFont="1" applyFill="1" applyBorder="1" applyAlignment="1">
      <alignment horizontal="right" vertical="center" wrapText="1"/>
    </xf>
    <xf numFmtId="1" fontId="4" fillId="4" borderId="87" xfId="0" applyNumberFormat="1" applyFont="1" applyFill="1" applyBorder="1" applyAlignment="1">
      <alignment horizontal="right" vertical="center" wrapText="1"/>
    </xf>
    <xf numFmtId="1" fontId="4" fillId="4" borderId="79" xfId="0" applyNumberFormat="1" applyFont="1" applyFill="1" applyBorder="1" applyAlignment="1">
      <alignment horizontal="right" vertical="center" wrapText="1"/>
    </xf>
    <xf numFmtId="1" fontId="4" fillId="4" borderId="145" xfId="0" applyNumberFormat="1" applyFont="1" applyFill="1" applyBorder="1" applyAlignment="1">
      <alignment horizontal="right" vertical="center" wrapText="1"/>
    </xf>
    <xf numFmtId="1" fontId="4" fillId="4" borderId="314" xfId="0" applyNumberFormat="1" applyFont="1" applyFill="1" applyBorder="1" applyAlignment="1">
      <alignment horizontal="right" vertical="center" wrapText="1"/>
    </xf>
    <xf numFmtId="1" fontId="4" fillId="4" borderId="313" xfId="0" applyNumberFormat="1" applyFont="1" applyFill="1" applyBorder="1" applyAlignment="1">
      <alignment horizontal="right" vertical="center" wrapText="1"/>
    </xf>
    <xf numFmtId="1" fontId="4" fillId="4" borderId="73" xfId="0" applyNumberFormat="1" applyFont="1" applyFill="1" applyBorder="1" applyAlignment="1">
      <alignment horizontal="right" vertical="center" wrapText="1"/>
    </xf>
    <xf numFmtId="1" fontId="4" fillId="10" borderId="55" xfId="0" applyNumberFormat="1" applyFont="1" applyFill="1" applyBorder="1" applyAlignment="1">
      <alignment horizontal="right" vertical="center" wrapText="1"/>
    </xf>
    <xf numFmtId="1" fontId="4" fillId="4" borderId="55" xfId="0" applyNumberFormat="1" applyFont="1" applyFill="1" applyBorder="1" applyAlignment="1">
      <alignment horizontal="right" vertical="center" wrapText="1"/>
    </xf>
    <xf numFmtId="1" fontId="4" fillId="4" borderId="76" xfId="0" applyNumberFormat="1" applyFont="1" applyFill="1" applyBorder="1" applyAlignment="1">
      <alignment horizontal="right" vertical="center" wrapText="1"/>
    </xf>
    <xf numFmtId="1" fontId="4" fillId="4" borderId="63" xfId="0" applyNumberFormat="1" applyFont="1" applyFill="1" applyBorder="1" applyAlignment="1">
      <alignment horizontal="right" vertical="center" wrapText="1"/>
    </xf>
    <xf numFmtId="1" fontId="4" fillId="4" borderId="224" xfId="0" applyNumberFormat="1" applyFont="1" applyFill="1" applyBorder="1" applyAlignment="1">
      <alignment horizontal="right" vertical="center" wrapText="1"/>
    </xf>
    <xf numFmtId="0" fontId="14" fillId="10" borderId="61" xfId="0" applyFont="1" applyFill="1" applyBorder="1" applyAlignment="1">
      <alignment horizontal="right"/>
    </xf>
    <xf numFmtId="1" fontId="4" fillId="10" borderId="72" xfId="0" applyNumberFormat="1" applyFont="1" applyFill="1" applyBorder="1" applyAlignment="1">
      <alignment horizontal="right" vertical="center" wrapText="1"/>
    </xf>
    <xf numFmtId="1" fontId="4" fillId="10" borderId="87" xfId="0" applyNumberFormat="1" applyFont="1" applyFill="1" applyBorder="1" applyAlignment="1">
      <alignment horizontal="right" vertical="center" wrapText="1"/>
    </xf>
    <xf numFmtId="1" fontId="4" fillId="4" borderId="176" xfId="0" applyNumberFormat="1" applyFont="1" applyFill="1" applyBorder="1" applyAlignment="1">
      <alignment horizontal="right" vertical="center" wrapText="1"/>
    </xf>
    <xf numFmtId="1" fontId="4" fillId="7" borderId="21" xfId="0" applyNumberFormat="1" applyFont="1" applyFill="1" applyBorder="1" applyAlignment="1">
      <alignment horizontal="center" vertical="center" wrapText="1"/>
    </xf>
    <xf numFmtId="1" fontId="4" fillId="7" borderId="137" xfId="0" applyNumberFormat="1" applyFont="1" applyFill="1" applyBorder="1" applyAlignment="1">
      <alignment horizontal="center" vertical="center" wrapText="1"/>
    </xf>
    <xf numFmtId="1" fontId="4" fillId="7" borderId="32" xfId="0" applyNumberFormat="1" applyFont="1" applyFill="1" applyBorder="1" applyAlignment="1">
      <alignment horizontal="center" vertical="center" wrapText="1"/>
    </xf>
    <xf numFmtId="1" fontId="4" fillId="7" borderId="126" xfId="0" applyNumberFormat="1" applyFont="1" applyFill="1" applyBorder="1" applyAlignment="1">
      <alignment horizontal="center" vertical="center" wrapText="1"/>
    </xf>
    <xf numFmtId="1" fontId="4" fillId="0" borderId="170" xfId="0" applyNumberFormat="1" applyFont="1" applyBorder="1" applyAlignment="1">
      <alignment horizontal="right" vertical="center" wrapText="1"/>
    </xf>
    <xf numFmtId="0" fontId="18" fillId="14" borderId="317" xfId="0" applyFont="1" applyFill="1" applyBorder="1"/>
    <xf numFmtId="1" fontId="4" fillId="0" borderId="159" xfId="0" applyNumberFormat="1" applyFont="1" applyBorder="1" applyAlignment="1">
      <alignment horizontal="right" vertical="center" wrapText="1"/>
    </xf>
    <xf numFmtId="1" fontId="18" fillId="7" borderId="317" xfId="0" applyNumberFormat="1" applyFont="1" applyFill="1" applyBorder="1" applyAlignment="1">
      <alignment horizontal="left"/>
    </xf>
    <xf numFmtId="1" fontId="4" fillId="4" borderId="171" xfId="0" applyNumberFormat="1" applyFont="1" applyFill="1" applyBorder="1"/>
    <xf numFmtId="1" fontId="4" fillId="10" borderId="211" xfId="0" applyNumberFormat="1" applyFont="1" applyFill="1" applyBorder="1"/>
    <xf numFmtId="1" fontId="4" fillId="9" borderId="211" xfId="0" applyNumberFormat="1" applyFont="1" applyFill="1" applyBorder="1"/>
    <xf numFmtId="0" fontId="18" fillId="18" borderId="317" xfId="0" applyFont="1" applyFill="1" applyBorder="1"/>
    <xf numFmtId="1" fontId="4" fillId="7" borderId="54" xfId="0" applyNumberFormat="1" applyFont="1" applyFill="1" applyBorder="1" applyAlignment="1">
      <alignment horizontal="left" vertical="center" wrapText="1"/>
    </xf>
    <xf numFmtId="1" fontId="4" fillId="0" borderId="144" xfId="0" applyNumberFormat="1" applyFont="1" applyBorder="1" applyAlignment="1">
      <alignment horizontal="right" wrapText="1"/>
    </xf>
    <xf numFmtId="1" fontId="4" fillId="3" borderId="54" xfId="0" applyNumberFormat="1" applyFont="1" applyFill="1" applyBorder="1" applyAlignment="1">
      <alignment horizontal="left" vertical="center" wrapText="1"/>
    </xf>
    <xf numFmtId="1" fontId="4" fillId="0" borderId="172" xfId="0" applyNumberFormat="1" applyFont="1" applyBorder="1" applyAlignment="1">
      <alignment vertical="center" wrapText="1"/>
    </xf>
    <xf numFmtId="1" fontId="18" fillId="3" borderId="317" xfId="0" applyNumberFormat="1" applyFont="1" applyFill="1" applyBorder="1" applyAlignment="1">
      <alignment horizontal="left"/>
    </xf>
    <xf numFmtId="1" fontId="4" fillId="10" borderId="61" xfId="0" applyNumberFormat="1" applyFont="1" applyFill="1" applyBorder="1" applyAlignment="1">
      <alignment horizontal="right" wrapText="1"/>
    </xf>
    <xf numFmtId="1" fontId="4" fillId="9" borderId="61" xfId="0" applyNumberFormat="1" applyFont="1" applyFill="1" applyBorder="1"/>
    <xf numFmtId="1" fontId="4" fillId="10" borderId="62" xfId="0" applyNumberFormat="1" applyFont="1" applyFill="1" applyBorder="1" applyAlignment="1">
      <alignment horizontal="right" wrapText="1"/>
    </xf>
    <xf numFmtId="1" fontId="4" fillId="10" borderId="79" xfId="0" applyNumberFormat="1" applyFont="1" applyFill="1" applyBorder="1" applyAlignment="1">
      <alignment horizontal="right" wrapText="1"/>
    </xf>
    <xf numFmtId="1" fontId="4" fillId="10" borderId="79" xfId="0" applyNumberFormat="1" applyFont="1" applyFill="1" applyBorder="1"/>
    <xf numFmtId="1" fontId="4" fillId="3" borderId="59" xfId="0" applyNumberFormat="1" applyFont="1" applyFill="1" applyBorder="1" applyAlignment="1">
      <alignment horizontal="right" wrapText="1"/>
    </xf>
    <xf numFmtId="1" fontId="4" fillId="10" borderId="74" xfId="0" applyNumberFormat="1" applyFont="1" applyFill="1" applyBorder="1" applyAlignment="1">
      <alignment horizontal="right" wrapText="1"/>
    </xf>
    <xf numFmtId="1" fontId="4" fillId="9" borderId="74" xfId="0" applyNumberFormat="1" applyFont="1" applyFill="1" applyBorder="1"/>
    <xf numFmtId="1" fontId="4" fillId="9" borderId="86" xfId="0" applyNumberFormat="1" applyFont="1" applyFill="1" applyBorder="1"/>
    <xf numFmtId="1" fontId="4" fillId="3" borderId="54" xfId="0" applyNumberFormat="1" applyFont="1" applyFill="1" applyBorder="1" applyAlignment="1">
      <alignment horizontal="right" wrapText="1"/>
    </xf>
    <xf numFmtId="1" fontId="4" fillId="3" borderId="55" xfId="0" applyNumberFormat="1" applyFont="1" applyFill="1" applyBorder="1" applyAlignment="1">
      <alignment horizontal="right" wrapText="1"/>
    </xf>
    <xf numFmtId="1" fontId="4" fillId="3" borderId="286" xfId="0" applyNumberFormat="1" applyFont="1" applyFill="1" applyBorder="1" applyAlignment="1">
      <alignment horizontal="right"/>
    </xf>
    <xf numFmtId="1" fontId="4" fillId="9" borderId="32" xfId="0" applyNumberFormat="1" applyFont="1" applyFill="1" applyBorder="1"/>
    <xf numFmtId="1" fontId="4" fillId="3" borderId="61" xfId="0" applyNumberFormat="1" applyFont="1" applyFill="1" applyBorder="1" applyAlignment="1">
      <alignment horizontal="right" wrapText="1"/>
    </xf>
    <xf numFmtId="1" fontId="4" fillId="10" borderId="51" xfId="0" applyNumberFormat="1" applyFont="1" applyFill="1" applyBorder="1" applyAlignment="1">
      <alignment horizontal="right" wrapText="1"/>
    </xf>
    <xf numFmtId="1" fontId="4" fillId="3" borderId="62" xfId="0" applyNumberFormat="1" applyFont="1" applyFill="1" applyBorder="1" applyAlignment="1">
      <alignment horizontal="right" wrapText="1"/>
    </xf>
    <xf numFmtId="1" fontId="4" fillId="3" borderId="6" xfId="0" applyNumberFormat="1" applyFont="1" applyFill="1" applyBorder="1" applyAlignment="1">
      <alignment horizontal="right" wrapText="1"/>
    </xf>
    <xf numFmtId="1" fontId="4" fillId="3" borderId="135" xfId="0" applyNumberFormat="1" applyFont="1" applyFill="1" applyBorder="1" applyAlignment="1">
      <alignment horizontal="right" wrapText="1"/>
    </xf>
    <xf numFmtId="1" fontId="4" fillId="10" borderId="6" xfId="0" applyNumberFormat="1" applyFont="1" applyFill="1" applyBorder="1"/>
    <xf numFmtId="1" fontId="4" fillId="3" borderId="74" xfId="0" applyNumberFormat="1" applyFont="1" applyFill="1" applyBorder="1" applyAlignment="1">
      <alignment horizontal="right" wrapText="1"/>
    </xf>
    <xf numFmtId="1" fontId="4" fillId="9" borderId="68" xfId="0" applyNumberFormat="1" applyFont="1" applyFill="1" applyBorder="1"/>
    <xf numFmtId="1" fontId="4" fillId="4" borderId="220" xfId="0" applyNumberFormat="1" applyFont="1" applyFill="1" applyBorder="1"/>
    <xf numFmtId="1" fontId="4" fillId="3" borderId="213" xfId="0" applyNumberFormat="1" applyFont="1" applyFill="1" applyBorder="1" applyAlignment="1">
      <alignment vertical="center" wrapText="1"/>
    </xf>
    <xf numFmtId="1" fontId="4" fillId="3" borderId="63" xfId="0" applyNumberFormat="1" applyFont="1" applyFill="1" applyBorder="1" applyAlignment="1">
      <alignment horizontal="right" wrapText="1"/>
    </xf>
    <xf numFmtId="1" fontId="4" fillId="10" borderId="212" xfId="0" applyNumberFormat="1" applyFont="1" applyFill="1" applyBorder="1" applyAlignment="1">
      <alignment horizontal="right"/>
    </xf>
    <xf numFmtId="1" fontId="4" fillId="7" borderId="135" xfId="0" applyNumberFormat="1" applyFont="1" applyFill="1" applyBorder="1"/>
    <xf numFmtId="1" fontId="4" fillId="7" borderId="32" xfId="0" applyNumberFormat="1" applyFont="1" applyFill="1" applyBorder="1"/>
    <xf numFmtId="1" fontId="4" fillId="7" borderId="212" xfId="0" applyNumberFormat="1" applyFont="1" applyFill="1" applyBorder="1"/>
    <xf numFmtId="1" fontId="4" fillId="7" borderId="21" xfId="0" applyNumberFormat="1" applyFont="1" applyFill="1" applyBorder="1"/>
    <xf numFmtId="1" fontId="4" fillId="3" borderId="51" xfId="0" applyNumberFormat="1" applyFont="1" applyFill="1" applyBorder="1" applyAlignment="1">
      <alignment horizontal="right" wrapText="1"/>
    </xf>
    <xf numFmtId="1" fontId="4" fillId="7" borderId="59" xfId="0" applyNumberFormat="1" applyFont="1" applyFill="1" applyBorder="1" applyAlignment="1">
      <alignment horizontal="left" vertical="center" wrapText="1"/>
    </xf>
    <xf numFmtId="1" fontId="4" fillId="3" borderId="215" xfId="0" applyNumberFormat="1" applyFont="1" applyFill="1" applyBorder="1" applyAlignment="1">
      <alignment horizontal="right" wrapText="1"/>
    </xf>
    <xf numFmtId="0" fontId="18" fillId="23" borderId="317" xfId="0" applyFont="1" applyFill="1" applyBorder="1"/>
    <xf numFmtId="1" fontId="4" fillId="3" borderId="55" xfId="0" applyNumberFormat="1" applyFont="1" applyFill="1" applyBorder="1" applyAlignment="1">
      <alignment horizontal="right"/>
    </xf>
    <xf numFmtId="1" fontId="4" fillId="3" borderId="220" xfId="0" applyNumberFormat="1" applyFont="1" applyFill="1" applyBorder="1" applyAlignment="1">
      <alignment horizontal="right" wrapText="1"/>
    </xf>
    <xf numFmtId="1" fontId="4" fillId="3" borderId="21" xfId="0" applyNumberFormat="1" applyFont="1" applyFill="1" applyBorder="1" applyAlignment="1">
      <alignment horizontal="right" wrapText="1"/>
    </xf>
    <xf numFmtId="1" fontId="4" fillId="10" borderId="87" xfId="0" applyNumberFormat="1" applyFont="1" applyFill="1" applyBorder="1"/>
    <xf numFmtId="1" fontId="4" fillId="9" borderId="312" xfId="0" applyNumberFormat="1" applyFont="1" applyFill="1" applyBorder="1"/>
    <xf numFmtId="1" fontId="4" fillId="9" borderId="313" xfId="0" applyNumberFormat="1" applyFont="1" applyFill="1" applyBorder="1"/>
    <xf numFmtId="1" fontId="4" fillId="9" borderId="218" xfId="0" applyNumberFormat="1" applyFont="1" applyFill="1" applyBorder="1"/>
    <xf numFmtId="1" fontId="4" fillId="7" borderId="317" xfId="0" applyNumberFormat="1" applyFont="1" applyFill="1" applyBorder="1" applyAlignment="1">
      <alignment horizontal="left" wrapText="1"/>
    </xf>
    <xf numFmtId="1" fontId="4" fillId="4" borderId="210" xfId="0" applyNumberFormat="1" applyFont="1" applyFill="1" applyBorder="1" applyAlignment="1">
      <alignment wrapText="1"/>
    </xf>
    <xf numFmtId="1" fontId="4" fillId="10" borderId="219" xfId="0" applyNumberFormat="1" applyFont="1" applyFill="1" applyBorder="1" applyAlignment="1">
      <alignment wrapText="1"/>
    </xf>
    <xf numFmtId="1" fontId="4" fillId="4" borderId="63" xfId="0" applyNumberFormat="1" applyFont="1" applyFill="1" applyBorder="1" applyAlignment="1">
      <alignment wrapText="1"/>
    </xf>
    <xf numFmtId="1" fontId="4" fillId="4" borderId="218" xfId="0" applyNumberFormat="1" applyFont="1" applyFill="1" applyBorder="1" applyAlignment="1">
      <alignment wrapText="1"/>
    </xf>
    <xf numFmtId="1" fontId="4" fillId="4" borderId="217" xfId="0" applyNumberFormat="1" applyFont="1" applyFill="1" applyBorder="1" applyAlignment="1">
      <alignment wrapText="1"/>
    </xf>
    <xf numFmtId="1" fontId="4" fillId="4" borderId="86" xfId="0" applyNumberFormat="1" applyFont="1" applyFill="1" applyBorder="1" applyAlignment="1">
      <alignment wrapText="1"/>
    </xf>
    <xf numFmtId="1" fontId="4" fillId="4" borderId="74" xfId="0" applyNumberFormat="1" applyFont="1" applyFill="1" applyBorder="1" applyAlignment="1">
      <alignment wrapText="1"/>
    </xf>
    <xf numFmtId="1" fontId="4" fillId="4" borderId="67" xfId="0" applyNumberFormat="1" applyFont="1" applyFill="1" applyBorder="1" applyAlignment="1">
      <alignment wrapText="1"/>
    </xf>
    <xf numFmtId="1" fontId="4" fillId="4" borderId="211" xfId="0" applyNumberFormat="1" applyFont="1" applyFill="1" applyBorder="1" applyAlignment="1">
      <alignment wrapText="1"/>
    </xf>
    <xf numFmtId="1" fontId="4" fillId="10" borderId="62" xfId="0" applyNumberFormat="1" applyFont="1" applyFill="1" applyBorder="1" applyAlignment="1">
      <alignment wrapText="1"/>
    </xf>
    <xf numFmtId="1" fontId="4" fillId="4" borderId="72" xfId="0" applyNumberFormat="1" applyFont="1" applyFill="1" applyBorder="1" applyAlignment="1">
      <alignment wrapText="1"/>
    </xf>
    <xf numFmtId="1" fontId="4" fillId="4" borderId="87" xfId="0" applyNumberFormat="1" applyFont="1" applyFill="1" applyBorder="1" applyAlignment="1">
      <alignment wrapText="1"/>
    </xf>
    <xf numFmtId="1" fontId="4" fillId="4" borderId="79" xfId="0" applyNumberFormat="1" applyFont="1" applyFill="1" applyBorder="1" applyAlignment="1">
      <alignment wrapText="1"/>
    </xf>
    <xf numFmtId="1" fontId="4" fillId="4" borderId="312" xfId="0" applyNumberFormat="1" applyFont="1" applyFill="1" applyBorder="1" applyAlignment="1">
      <alignment wrapText="1"/>
    </xf>
    <xf numFmtId="1" fontId="4" fillId="10" borderId="72" xfId="0" applyNumberFormat="1" applyFont="1" applyFill="1" applyBorder="1" applyAlignment="1">
      <alignment wrapText="1"/>
    </xf>
    <xf numFmtId="1" fontId="4" fillId="10" borderId="87" xfId="0" applyNumberFormat="1" applyFont="1" applyFill="1" applyBorder="1" applyAlignment="1">
      <alignment wrapText="1"/>
    </xf>
    <xf numFmtId="1" fontId="4" fillId="10" borderId="145" xfId="0" applyNumberFormat="1" applyFont="1" applyFill="1" applyBorder="1" applyAlignment="1">
      <alignment wrapText="1"/>
    </xf>
    <xf numFmtId="1" fontId="4" fillId="10" borderId="224" xfId="0" applyNumberFormat="1" applyFont="1" applyFill="1" applyBorder="1" applyAlignment="1">
      <alignment wrapText="1"/>
    </xf>
    <xf numFmtId="1" fontId="4" fillId="0" borderId="125" xfId="0" applyNumberFormat="1" applyFont="1" applyBorder="1" applyAlignment="1">
      <alignment horizontal="right" vertical="center" wrapText="1"/>
    </xf>
    <xf numFmtId="1" fontId="4" fillId="3" borderId="158" xfId="0" applyNumberFormat="1" applyFont="1" applyFill="1" applyBorder="1" applyAlignment="1">
      <alignment horizontal="right" vertical="center" wrapText="1"/>
    </xf>
    <xf numFmtId="1" fontId="4" fillId="0" borderId="286" xfId="0" applyNumberFormat="1" applyFont="1" applyBorder="1" applyAlignment="1">
      <alignment horizontal="right" vertical="center" wrapText="1"/>
    </xf>
    <xf numFmtId="1" fontId="4" fillId="4" borderId="314" xfId="0" applyNumberFormat="1" applyFont="1" applyFill="1" applyBorder="1" applyAlignment="1">
      <alignment wrapText="1"/>
    </xf>
    <xf numFmtId="1" fontId="4" fillId="0" borderId="45" xfId="0" applyNumberFormat="1" applyFont="1" applyBorder="1" applyAlignment="1">
      <alignment horizontal="right" vertical="center" wrapText="1"/>
    </xf>
    <xf numFmtId="1" fontId="4" fillId="4" borderId="135" xfId="0" applyNumberFormat="1" applyFont="1" applyFill="1" applyBorder="1" applyAlignment="1">
      <alignment wrapText="1"/>
    </xf>
    <xf numFmtId="1" fontId="4" fillId="4" borderId="126" xfId="0" applyNumberFormat="1" applyFont="1" applyFill="1" applyBorder="1" applyAlignment="1">
      <alignment wrapText="1"/>
    </xf>
    <xf numFmtId="1" fontId="4" fillId="10" borderId="21" xfId="0" applyNumberFormat="1" applyFont="1" applyFill="1" applyBorder="1" applyAlignment="1">
      <alignment wrapText="1"/>
    </xf>
    <xf numFmtId="1" fontId="4" fillId="10" borderId="32" xfId="0" applyNumberFormat="1" applyFont="1" applyFill="1" applyBorder="1" applyAlignment="1">
      <alignment wrapText="1"/>
    </xf>
    <xf numFmtId="1" fontId="4" fillId="4" borderId="21" xfId="0" applyNumberFormat="1" applyFont="1" applyFill="1" applyBorder="1" applyAlignment="1">
      <alignment wrapText="1"/>
    </xf>
    <xf numFmtId="1" fontId="4" fillId="3" borderId="67" xfId="0" applyNumberFormat="1" applyFont="1" applyFill="1" applyBorder="1" applyAlignment="1">
      <alignment horizontal="right" wrapText="1"/>
    </xf>
    <xf numFmtId="1" fontId="4" fillId="0" borderId="176" xfId="0" applyNumberFormat="1" applyFont="1" applyBorder="1" applyAlignment="1">
      <alignment horizontal="right" vertical="center" wrapText="1"/>
    </xf>
    <xf numFmtId="1" fontId="4" fillId="9" borderId="61" xfId="0" applyNumberFormat="1" applyFont="1" applyFill="1" applyBorder="1" applyAlignment="1">
      <alignment wrapText="1"/>
    </xf>
    <xf numFmtId="1" fontId="4" fillId="10" borderId="61" xfId="0" applyNumberFormat="1" applyFont="1" applyFill="1" applyBorder="1" applyAlignment="1">
      <alignment wrapText="1"/>
    </xf>
    <xf numFmtId="1" fontId="4" fillId="9" borderId="62" xfId="0" applyNumberFormat="1" applyFont="1" applyFill="1" applyBorder="1" applyAlignment="1">
      <alignment wrapText="1"/>
    </xf>
    <xf numFmtId="1" fontId="4" fillId="9" borderId="79" xfId="0" applyNumberFormat="1" applyFont="1" applyFill="1" applyBorder="1" applyAlignment="1">
      <alignment wrapText="1"/>
    </xf>
    <xf numFmtId="1" fontId="4" fillId="9" borderId="87" xfId="0" applyNumberFormat="1" applyFont="1" applyFill="1" applyBorder="1" applyAlignment="1">
      <alignment wrapText="1"/>
    </xf>
    <xf numFmtId="1" fontId="4" fillId="9" borderId="63" xfId="0" applyNumberFormat="1" applyFont="1" applyFill="1" applyBorder="1" applyAlignment="1">
      <alignment wrapText="1"/>
    </xf>
    <xf numFmtId="1" fontId="4" fillId="9" borderId="67" xfId="0" applyNumberFormat="1" applyFont="1" applyFill="1" applyBorder="1" applyAlignment="1">
      <alignment wrapText="1"/>
    </xf>
    <xf numFmtId="1" fontId="4" fillId="9" borderId="86" xfId="0" applyNumberFormat="1" applyFont="1" applyFill="1" applyBorder="1" applyAlignment="1">
      <alignment wrapText="1"/>
    </xf>
    <xf numFmtId="1" fontId="4" fillId="9" borderId="74" xfId="0" applyNumberFormat="1" applyFont="1" applyFill="1" applyBorder="1" applyAlignment="1">
      <alignment wrapText="1"/>
    </xf>
    <xf numFmtId="1" fontId="4" fillId="10" borderId="74" xfId="0" applyNumberFormat="1" applyFont="1" applyFill="1" applyBorder="1" applyAlignment="1">
      <alignment wrapText="1"/>
    </xf>
    <xf numFmtId="1" fontId="4" fillId="10" borderId="86" xfId="0" applyNumberFormat="1" applyFont="1" applyFill="1" applyBorder="1" applyAlignment="1">
      <alignment wrapText="1"/>
    </xf>
    <xf numFmtId="1" fontId="4" fillId="9" borderId="72" xfId="0" applyNumberFormat="1" applyFont="1" applyFill="1" applyBorder="1" applyAlignment="1">
      <alignment wrapText="1"/>
    </xf>
    <xf numFmtId="1" fontId="4" fillId="10" borderId="67" xfId="0" applyNumberFormat="1" applyFont="1" applyFill="1" applyBorder="1" applyAlignment="1">
      <alignment wrapText="1"/>
    </xf>
    <xf numFmtId="1" fontId="4" fillId="10" borderId="71" xfId="0" applyNumberFormat="1" applyFont="1" applyFill="1" applyBorder="1" applyAlignment="1">
      <alignment wrapText="1"/>
    </xf>
    <xf numFmtId="1" fontId="4" fillId="10" borderId="134" xfId="0" applyNumberFormat="1" applyFont="1" applyFill="1" applyBorder="1" applyAlignment="1">
      <alignment wrapText="1"/>
    </xf>
    <xf numFmtId="1" fontId="4" fillId="10" borderId="135" xfId="0" applyNumberFormat="1" applyFont="1" applyFill="1" applyBorder="1" applyAlignment="1">
      <alignment wrapText="1"/>
    </xf>
    <xf numFmtId="1" fontId="4" fillId="4" borderId="134" xfId="0" applyNumberFormat="1" applyFont="1" applyFill="1" applyBorder="1" applyAlignment="1">
      <alignment wrapText="1"/>
    </xf>
    <xf numFmtId="1" fontId="4" fillId="4" borderId="136" xfId="0" applyNumberFormat="1" applyFont="1" applyFill="1" applyBorder="1" applyAlignment="1">
      <alignment wrapText="1"/>
    </xf>
    <xf numFmtId="1" fontId="4" fillId="4" borderId="71" xfId="0" applyNumberFormat="1" applyFont="1" applyFill="1" applyBorder="1" applyAlignment="1">
      <alignment wrapText="1"/>
    </xf>
    <xf numFmtId="1" fontId="4" fillId="4" borderId="286" xfId="0" applyNumberFormat="1" applyFont="1" applyFill="1" applyBorder="1" applyAlignment="1">
      <alignment wrapText="1"/>
    </xf>
    <xf numFmtId="1" fontId="4" fillId="3" borderId="68" xfId="0" applyNumberFormat="1" applyFont="1" applyFill="1" applyBorder="1" applyAlignment="1">
      <alignment horizontal="right" wrapText="1"/>
    </xf>
    <xf numFmtId="1" fontId="4" fillId="3" borderId="86" xfId="0" applyNumberFormat="1" applyFont="1" applyFill="1" applyBorder="1" applyAlignment="1">
      <alignment horizontal="right" wrapText="1"/>
    </xf>
    <xf numFmtId="1" fontId="4" fillId="3" borderId="32" xfId="0" applyNumberFormat="1" applyFont="1" applyFill="1" applyBorder="1" applyAlignment="1">
      <alignment horizontal="right" wrapText="1"/>
    </xf>
    <xf numFmtId="1" fontId="4" fillId="3" borderId="212" xfId="0" applyNumberFormat="1" applyFont="1" applyFill="1" applyBorder="1" applyAlignment="1">
      <alignment horizontal="right" wrapText="1"/>
    </xf>
    <xf numFmtId="1" fontId="8" fillId="7" borderId="172" xfId="0" applyNumberFormat="1" applyFont="1" applyFill="1" applyBorder="1" applyAlignment="1">
      <alignment horizontal="left"/>
    </xf>
    <xf numFmtId="1" fontId="8" fillId="3" borderId="172" xfId="0" applyNumberFormat="1" applyFont="1" applyFill="1" applyBorder="1" applyAlignment="1">
      <alignment horizontal="left"/>
    </xf>
    <xf numFmtId="1" fontId="8" fillId="3" borderId="317" xfId="0" applyNumberFormat="1" applyFont="1" applyFill="1" applyBorder="1"/>
    <xf numFmtId="1" fontId="15" fillId="3" borderId="317" xfId="0" applyNumberFormat="1" applyFont="1" applyFill="1" applyBorder="1"/>
    <xf numFmtId="1" fontId="20" fillId="3" borderId="317" xfId="0" applyNumberFormat="1" applyFont="1" applyFill="1" applyBorder="1"/>
    <xf numFmtId="1" fontId="3" fillId="7" borderId="317" xfId="0" applyNumberFormat="1" applyFont="1" applyFill="1" applyBorder="1" applyAlignment="1">
      <alignment vertical="center"/>
    </xf>
    <xf numFmtId="1" fontId="4" fillId="0" borderId="58" xfId="0" applyNumberFormat="1" applyFont="1" applyBorder="1" applyAlignment="1">
      <alignment horizontal="center" vertical="center" wrapText="1"/>
    </xf>
    <xf numFmtId="1" fontId="14" fillId="6" borderId="317" xfId="0" applyNumberFormat="1" applyFont="1" applyFill="1" applyBorder="1"/>
    <xf numFmtId="0" fontId="14" fillId="9" borderId="317" xfId="0" applyFont="1" applyFill="1" applyBorder="1" applyAlignment="1">
      <alignment vertical="center"/>
    </xf>
    <xf numFmtId="1" fontId="3" fillId="0" borderId="144" xfId="0" applyNumberFormat="1" applyFont="1" applyBorder="1" applyAlignment="1">
      <alignment vertical="center"/>
    </xf>
    <xf numFmtId="1" fontId="14" fillId="14" borderId="317" xfId="0" applyNumberFormat="1" applyFont="1" applyFill="1" applyBorder="1"/>
    <xf numFmtId="1" fontId="4" fillId="0" borderId="212" xfId="0" applyNumberFormat="1" applyFont="1" applyBorder="1" applyAlignment="1">
      <alignment horizontal="left" vertical="center" wrapText="1"/>
    </xf>
    <xf numFmtId="1" fontId="4" fillId="0" borderId="66" xfId="0" applyNumberFormat="1" applyFont="1" applyBorder="1" applyAlignment="1">
      <alignment horizontal="center" wrapText="1"/>
    </xf>
    <xf numFmtId="1" fontId="4" fillId="0" borderId="221" xfId="0" applyNumberFormat="1" applyFont="1" applyBorder="1"/>
    <xf numFmtId="1" fontId="3" fillId="3" borderId="172" xfId="0" applyNumberFormat="1" applyFont="1" applyFill="1" applyBorder="1" applyAlignment="1">
      <alignment vertical="center" wrapText="1"/>
    </xf>
    <xf numFmtId="0" fontId="14" fillId="11" borderId="317" xfId="0" applyFont="1" applyFill="1" applyBorder="1" applyAlignment="1">
      <alignment vertical="center"/>
    </xf>
    <xf numFmtId="0" fontId="14" fillId="24" borderId="317" xfId="0" applyFont="1" applyFill="1" applyBorder="1"/>
    <xf numFmtId="0" fontId="14" fillId="14" borderId="317" xfId="0" applyFont="1" applyFill="1" applyBorder="1" applyAlignment="1">
      <alignment vertical="center"/>
    </xf>
    <xf numFmtId="0" fontId="4" fillId="0" borderId="85" xfId="0" applyFont="1" applyBorder="1" applyAlignment="1">
      <alignment horizontal="center" vertical="center" wrapText="1"/>
    </xf>
    <xf numFmtId="0" fontId="20" fillId="10" borderId="21" xfId="0" applyFont="1" applyFill="1" applyBorder="1" applyAlignment="1">
      <alignment horizontal="right"/>
    </xf>
    <xf numFmtId="0" fontId="20" fillId="10" borderId="32" xfId="0" applyFont="1" applyFill="1" applyBorder="1" applyAlignment="1">
      <alignment horizontal="right"/>
    </xf>
    <xf numFmtId="0" fontId="20" fillId="10" borderId="135" xfId="0" applyFont="1" applyFill="1" applyBorder="1" applyAlignment="1">
      <alignment horizontal="right"/>
    </xf>
    <xf numFmtId="1" fontId="4" fillId="0" borderId="212" xfId="0" applyNumberFormat="1" applyFont="1" applyBorder="1" applyAlignment="1">
      <alignment horizontal="right" wrapText="1"/>
    </xf>
    <xf numFmtId="0" fontId="1" fillId="7" borderId="172" xfId="0" applyFont="1" applyFill="1" applyBorder="1" applyAlignment="1">
      <alignment wrapText="1"/>
    </xf>
    <xf numFmtId="0" fontId="4" fillId="0" borderId="170" xfId="0" applyFont="1" applyBorder="1" applyAlignment="1">
      <alignment vertical="center"/>
    </xf>
    <xf numFmtId="0" fontId="4" fillId="0" borderId="220" xfId="0" applyFont="1" applyBorder="1" applyAlignment="1">
      <alignment vertical="center"/>
    </xf>
    <xf numFmtId="0" fontId="4" fillId="10" borderId="287" xfId="0" applyFont="1" applyFill="1" applyBorder="1" applyAlignment="1">
      <alignment vertical="center"/>
    </xf>
    <xf numFmtId="1" fontId="4" fillId="10" borderId="223" xfId="0" applyNumberFormat="1" applyFont="1" applyFill="1" applyBorder="1"/>
    <xf numFmtId="0" fontId="4" fillId="0" borderId="88" xfId="0" applyFont="1" applyBorder="1" applyAlignment="1">
      <alignment horizontal="center" vertical="center"/>
    </xf>
    <xf numFmtId="1" fontId="4" fillId="7" borderId="55" xfId="0" applyNumberFormat="1" applyFont="1" applyFill="1" applyBorder="1" applyAlignment="1">
      <alignment horizontal="right"/>
    </xf>
    <xf numFmtId="0" fontId="4" fillId="10" borderId="172" xfId="0" applyFont="1" applyFill="1" applyBorder="1" applyAlignment="1">
      <alignment horizontal="right" vertical="center"/>
    </xf>
    <xf numFmtId="1" fontId="4" fillId="10" borderId="137" xfId="0" applyNumberFormat="1" applyFont="1" applyFill="1" applyBorder="1" applyAlignment="1">
      <alignment horizontal="right"/>
    </xf>
    <xf numFmtId="1" fontId="4" fillId="10" borderId="223" xfId="0" applyNumberFormat="1" applyFont="1" applyFill="1" applyBorder="1" applyAlignment="1">
      <alignment horizontal="right"/>
    </xf>
    <xf numFmtId="1" fontId="4" fillId="10" borderId="172" xfId="0" applyNumberFormat="1" applyFont="1" applyFill="1" applyBorder="1" applyAlignment="1">
      <alignment horizontal="right"/>
    </xf>
    <xf numFmtId="1" fontId="4" fillId="7" borderId="212" xfId="0" applyNumberFormat="1" applyFont="1" applyFill="1" applyBorder="1" applyAlignment="1">
      <alignment horizontal="right"/>
    </xf>
    <xf numFmtId="0" fontId="4" fillId="0" borderId="66" xfId="0" applyFont="1" applyBorder="1" applyAlignment="1">
      <alignment vertical="center" wrapText="1"/>
    </xf>
    <xf numFmtId="1" fontId="4" fillId="7" borderId="59" xfId="0" applyNumberFormat="1" applyFont="1" applyFill="1" applyBorder="1" applyAlignment="1">
      <alignment horizontal="right"/>
    </xf>
    <xf numFmtId="1" fontId="4" fillId="10" borderId="287" xfId="0" applyNumberFormat="1" applyFont="1" applyFill="1" applyBorder="1" applyAlignment="1">
      <alignment horizontal="right"/>
    </xf>
    <xf numFmtId="1" fontId="4" fillId="10" borderId="126" xfId="0" applyNumberFormat="1" applyFont="1" applyFill="1" applyBorder="1" applyAlignment="1">
      <alignment horizontal="right"/>
    </xf>
    <xf numFmtId="0" fontId="4" fillId="0" borderId="88" xfId="0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/>
    </xf>
    <xf numFmtId="1" fontId="9" fillId="13" borderId="317" xfId="0" applyNumberFormat="1" applyFont="1" applyFill="1" applyBorder="1" applyAlignment="1">
      <alignment wrapText="1"/>
    </xf>
    <xf numFmtId="1" fontId="4" fillId="0" borderId="83" xfId="0" applyNumberFormat="1" applyFont="1" applyBorder="1" applyAlignment="1">
      <alignment horizontal="right"/>
    </xf>
    <xf numFmtId="1" fontId="4" fillId="4" borderId="221" xfId="0" applyNumberFormat="1" applyFont="1" applyFill="1" applyBorder="1" applyAlignment="1">
      <alignment horizontal="right"/>
    </xf>
    <xf numFmtId="1" fontId="4" fillId="4" borderId="133" xfId="0" applyNumberFormat="1" applyFont="1" applyFill="1" applyBorder="1" applyAlignment="1">
      <alignment horizontal="right"/>
    </xf>
    <xf numFmtId="1" fontId="4" fillId="0" borderId="219" xfId="0" applyNumberFormat="1" applyFont="1" applyBorder="1" applyAlignment="1">
      <alignment horizontal="right"/>
    </xf>
    <xf numFmtId="1" fontId="4" fillId="0" borderId="134" xfId="0" applyNumberFormat="1" applyFont="1" applyBorder="1" applyAlignment="1">
      <alignment horizontal="right"/>
    </xf>
    <xf numFmtId="1" fontId="4" fillId="4" borderId="216" xfId="0" applyNumberFormat="1" applyFont="1" applyFill="1" applyBorder="1" applyAlignment="1">
      <alignment horizontal="right"/>
    </xf>
    <xf numFmtId="1" fontId="4" fillId="0" borderId="224" xfId="0" applyNumberFormat="1" applyFont="1" applyBorder="1" applyAlignment="1">
      <alignment horizontal="right"/>
    </xf>
    <xf numFmtId="1" fontId="4" fillId="9" borderId="176" xfId="0" applyNumberFormat="1" applyFont="1" applyFill="1" applyBorder="1" applyAlignment="1">
      <alignment horizontal="right"/>
    </xf>
    <xf numFmtId="1" fontId="4" fillId="9" borderId="212" xfId="0" applyNumberFormat="1" applyFont="1" applyFill="1" applyBorder="1" applyAlignment="1">
      <alignment horizontal="right"/>
    </xf>
    <xf numFmtId="1" fontId="4" fillId="10" borderId="59" xfId="0" applyNumberFormat="1" applyFont="1" applyFill="1" applyBorder="1" applyAlignment="1">
      <alignment horizontal="right"/>
    </xf>
    <xf numFmtId="1" fontId="14" fillId="25" borderId="317" xfId="0" applyNumberFormat="1" applyFont="1" applyFill="1" applyBorder="1"/>
    <xf numFmtId="1" fontId="4" fillId="9" borderId="87" xfId="0" applyNumberFormat="1" applyFont="1" applyFill="1" applyBorder="1" applyAlignment="1">
      <alignment horizontal="right"/>
    </xf>
    <xf numFmtId="1" fontId="4" fillId="9" borderId="133" xfId="0" applyNumberFormat="1" applyFont="1" applyFill="1" applyBorder="1" applyAlignment="1">
      <alignment horizontal="right"/>
    </xf>
    <xf numFmtId="1" fontId="4" fillId="0" borderId="69" xfId="0" applyNumberFormat="1" applyFont="1" applyBorder="1"/>
    <xf numFmtId="1" fontId="4" fillId="0" borderId="214" xfId="0" applyNumberFormat="1" applyFont="1" applyBorder="1"/>
    <xf numFmtId="1" fontId="4" fillId="0" borderId="219" xfId="0" applyNumberFormat="1" applyFont="1" applyBorder="1"/>
    <xf numFmtId="1" fontId="4" fillId="0" borderId="224" xfId="0" applyNumberFormat="1" applyFont="1" applyBorder="1"/>
    <xf numFmtId="1" fontId="4" fillId="0" borderId="50" xfId="0" applyNumberFormat="1" applyFont="1" applyBorder="1" applyAlignment="1">
      <alignment vertical="top" wrapText="1"/>
    </xf>
    <xf numFmtId="1" fontId="4" fillId="9" borderId="145" xfId="0" applyNumberFormat="1" applyFont="1" applyFill="1" applyBorder="1" applyAlignment="1">
      <alignment horizontal="right"/>
    </xf>
    <xf numFmtId="1" fontId="4" fillId="9" borderId="312" xfId="0" applyNumberFormat="1" applyFont="1" applyFill="1" applyBorder="1" applyAlignment="1">
      <alignment horizontal="right"/>
    </xf>
    <xf numFmtId="1" fontId="4" fillId="4" borderId="214" xfId="0" applyNumberFormat="1" applyFont="1" applyFill="1" applyBorder="1" applyAlignment="1">
      <alignment horizontal="right"/>
    </xf>
    <xf numFmtId="1" fontId="4" fillId="10" borderId="312" xfId="0" applyNumberFormat="1" applyFont="1" applyFill="1" applyBorder="1" applyAlignment="1">
      <alignment horizontal="right"/>
    </xf>
    <xf numFmtId="1" fontId="4" fillId="10" borderId="314" xfId="0" applyNumberFormat="1" applyFont="1" applyFill="1" applyBorder="1" applyAlignment="1">
      <alignment horizontal="right"/>
    </xf>
    <xf numFmtId="1" fontId="4" fillId="4" borderId="316" xfId="0" applyNumberFormat="1" applyFont="1" applyFill="1" applyBorder="1" applyAlignment="1">
      <alignment horizontal="right"/>
    </xf>
    <xf numFmtId="1" fontId="3" fillId="3" borderId="316" xfId="0" applyNumberFormat="1" applyFont="1" applyFill="1" applyBorder="1" applyAlignment="1">
      <alignment horizontal="left"/>
    </xf>
    <xf numFmtId="1" fontId="4" fillId="0" borderId="158" xfId="0" applyNumberFormat="1" applyFont="1" applyBorder="1" applyAlignment="1">
      <alignment horizontal="center" vertical="center" wrapText="1"/>
    </xf>
    <xf numFmtId="1" fontId="4" fillId="0" borderId="170" xfId="0" applyNumberFormat="1" applyFont="1" applyBorder="1" applyAlignment="1">
      <alignment horizontal="right"/>
    </xf>
    <xf numFmtId="1" fontId="4" fillId="0" borderId="159" xfId="0" applyNumberFormat="1" applyFont="1" applyBorder="1" applyAlignment="1">
      <alignment horizontal="right"/>
    </xf>
    <xf numFmtId="1" fontId="4" fillId="0" borderId="170" xfId="0" applyNumberFormat="1" applyFont="1" applyBorder="1" applyAlignment="1">
      <alignment vertical="center" wrapText="1"/>
    </xf>
    <xf numFmtId="1" fontId="4" fillId="0" borderId="316" xfId="0" applyNumberFormat="1" applyFont="1" applyBorder="1" applyAlignment="1">
      <alignment horizontal="right"/>
    </xf>
    <xf numFmtId="1" fontId="4" fillId="0" borderId="159" xfId="0" applyNumberFormat="1" applyFont="1" applyBorder="1" applyAlignment="1">
      <alignment vertical="center" wrapText="1"/>
    </xf>
    <xf numFmtId="1" fontId="4" fillId="0" borderId="213" xfId="0" applyNumberFormat="1" applyFont="1" applyBorder="1" applyAlignment="1">
      <alignment horizontal="right"/>
    </xf>
    <xf numFmtId="1" fontId="18" fillId="11" borderId="317" xfId="0" applyNumberFormat="1" applyFont="1" applyFill="1" applyBorder="1"/>
    <xf numFmtId="0" fontId="14" fillId="0" borderId="144" xfId="0" applyFont="1" applyBorder="1"/>
    <xf numFmtId="1" fontId="18" fillId="15" borderId="317" xfId="0" applyNumberFormat="1" applyFont="1" applyFill="1" applyBorder="1"/>
    <xf numFmtId="0" fontId="18" fillId="8" borderId="317" xfId="0" applyFont="1" applyFill="1" applyBorder="1"/>
    <xf numFmtId="1" fontId="4" fillId="0" borderId="69" xfId="0" applyNumberFormat="1" applyFont="1" applyBorder="1" applyAlignment="1">
      <alignment wrapText="1"/>
    </xf>
    <xf numFmtId="1" fontId="4" fillId="0" borderId="220" xfId="0" applyNumberFormat="1" applyFont="1" applyBorder="1" applyAlignment="1">
      <alignment wrapText="1"/>
    </xf>
    <xf numFmtId="1" fontId="4" fillId="4" borderId="259" xfId="0" applyNumberFormat="1" applyFont="1" applyFill="1" applyBorder="1" applyAlignment="1">
      <alignment horizontal="right"/>
    </xf>
    <xf numFmtId="1" fontId="4" fillId="4" borderId="222" xfId="0" applyNumberFormat="1" applyFont="1" applyFill="1" applyBorder="1" applyAlignment="1">
      <alignment horizontal="right"/>
    </xf>
    <xf numFmtId="1" fontId="4" fillId="0" borderId="85" xfId="0" applyNumberFormat="1" applyFont="1" applyBorder="1" applyAlignment="1">
      <alignment wrapText="1"/>
    </xf>
    <xf numFmtId="1" fontId="4" fillId="3" borderId="59" xfId="0" applyNumberFormat="1" applyFont="1" applyFill="1" applyBorder="1" applyAlignment="1">
      <alignment horizontal="left" vertical="center"/>
    </xf>
    <xf numFmtId="2" fontId="4" fillId="3" borderId="67" xfId="0" applyNumberFormat="1" applyFont="1" applyFill="1" applyBorder="1" applyAlignment="1">
      <alignment horizontal="right" vertical="center"/>
    </xf>
    <xf numFmtId="2" fontId="4" fillId="3" borderId="61" xfId="0" applyNumberFormat="1" applyFont="1" applyFill="1" applyBorder="1" applyAlignment="1">
      <alignment horizontal="right" vertical="center"/>
    </xf>
    <xf numFmtId="2" fontId="4" fillId="4" borderId="286" xfId="0" applyNumberFormat="1" applyFont="1" applyFill="1" applyBorder="1" applyAlignment="1">
      <alignment horizontal="right" vertical="center"/>
    </xf>
    <xf numFmtId="2" fontId="4" fillId="3" borderId="62" xfId="0" applyNumberFormat="1" applyFont="1" applyFill="1" applyBorder="1" applyAlignment="1">
      <alignment horizontal="right" vertical="center"/>
    </xf>
    <xf numFmtId="2" fontId="4" fillId="4" borderId="317" xfId="0" applyNumberFormat="1" applyFont="1" applyFill="1" applyBorder="1" applyAlignment="1">
      <alignment horizontal="right" vertical="center"/>
    </xf>
    <xf numFmtId="2" fontId="4" fillId="3" borderId="21" xfId="0" applyNumberFormat="1" applyFont="1" applyFill="1" applyBorder="1" applyAlignment="1">
      <alignment horizontal="right" vertical="center"/>
    </xf>
    <xf numFmtId="2" fontId="4" fillId="3" borderId="135" xfId="0" applyNumberFormat="1" applyFont="1" applyFill="1" applyBorder="1" applyAlignment="1">
      <alignment horizontal="right" vertical="center"/>
    </xf>
    <xf numFmtId="2" fontId="4" fillId="4" borderId="212" xfId="0" applyNumberFormat="1" applyFont="1" applyFill="1" applyBorder="1" applyAlignment="1">
      <alignment horizontal="right" vertical="center"/>
    </xf>
    <xf numFmtId="1" fontId="8" fillId="3" borderId="317" xfId="0" applyNumberFormat="1" applyFont="1" applyFill="1" applyBorder="1" applyAlignment="1">
      <alignment horizontal="left" vertical="center"/>
    </xf>
    <xf numFmtId="1" fontId="4" fillId="19" borderId="215" xfId="0" applyNumberFormat="1" applyFont="1" applyFill="1" applyBorder="1" applyAlignment="1">
      <alignment horizontal="right"/>
    </xf>
    <xf numFmtId="1" fontId="4" fillId="19" borderId="59" xfId="0" applyNumberFormat="1" applyFont="1" applyFill="1" applyBorder="1" applyAlignment="1">
      <alignment horizontal="right"/>
    </xf>
    <xf numFmtId="1" fontId="4" fillId="19" borderId="55" xfId="0" applyNumberFormat="1" applyFont="1" applyFill="1" applyBorder="1" applyAlignment="1">
      <alignment horizontal="right"/>
    </xf>
    <xf numFmtId="1" fontId="4" fillId="0" borderId="216" xfId="0" applyNumberFormat="1" applyFont="1" applyBorder="1" applyAlignment="1">
      <alignment horizontal="left"/>
    </xf>
    <xf numFmtId="1" fontId="4" fillId="19" borderId="212" xfId="0" applyNumberFormat="1" applyFont="1" applyFill="1" applyBorder="1" applyAlignment="1">
      <alignment horizontal="right"/>
    </xf>
    <xf numFmtId="1" fontId="4" fillId="19" borderId="6" xfId="0" applyNumberFormat="1" applyFont="1" applyFill="1" applyBorder="1" applyAlignment="1">
      <alignment horizontal="right"/>
    </xf>
    <xf numFmtId="1" fontId="3" fillId="7" borderId="280" xfId="0" applyNumberFormat="1" applyFont="1" applyFill="1" applyBorder="1"/>
    <xf numFmtId="1" fontId="4" fillId="0" borderId="216" xfId="0" applyNumberFormat="1" applyFont="1" applyBorder="1" applyAlignment="1">
      <alignment wrapText="1"/>
    </xf>
    <xf numFmtId="1" fontId="4" fillId="0" borderId="287" xfId="0" applyNumberFormat="1" applyFont="1" applyBorder="1" applyAlignment="1">
      <alignment wrapText="1"/>
    </xf>
    <xf numFmtId="0" fontId="14" fillId="26" borderId="317" xfId="0" applyFont="1" applyFill="1" applyBorder="1"/>
    <xf numFmtId="1" fontId="3" fillId="7" borderId="317" xfId="0" applyNumberFormat="1" applyFont="1" applyFill="1" applyBorder="1" applyAlignment="1">
      <alignment horizontal="left"/>
    </xf>
    <xf numFmtId="1" fontId="4" fillId="7" borderId="317" xfId="0" applyNumberFormat="1" applyFont="1" applyFill="1" applyBorder="1" applyAlignment="1">
      <alignment horizontal="center" vertical="center" wrapText="1"/>
    </xf>
    <xf numFmtId="2" fontId="4" fillId="0" borderId="88" xfId="0" applyNumberFormat="1" applyFont="1" applyBorder="1"/>
    <xf numFmtId="2" fontId="4" fillId="4" borderId="61" xfId="0" applyNumberFormat="1" applyFont="1" applyFill="1" applyBorder="1" applyAlignment="1">
      <alignment horizontal="right"/>
    </xf>
    <xf numFmtId="1" fontId="4" fillId="7" borderId="317" xfId="0" applyNumberFormat="1" applyFont="1" applyFill="1" applyBorder="1" applyAlignment="1">
      <alignment horizontal="right"/>
    </xf>
    <xf numFmtId="2" fontId="4" fillId="4" borderId="63" xfId="0" applyNumberFormat="1" applyFont="1" applyFill="1" applyBorder="1"/>
    <xf numFmtId="1" fontId="3" fillId="7" borderId="317" xfId="0" applyNumberFormat="1" applyFont="1" applyFill="1" applyBorder="1" applyAlignment="1">
      <alignment wrapText="1"/>
    </xf>
    <xf numFmtId="1" fontId="4" fillId="0" borderId="169" xfId="0" applyNumberFormat="1" applyFont="1" applyBorder="1" applyAlignment="1">
      <alignment horizontal="center" vertical="center"/>
    </xf>
    <xf numFmtId="1" fontId="4" fillId="9" borderId="211" xfId="0" applyNumberFormat="1" applyFont="1" applyFill="1" applyBorder="1" applyAlignment="1">
      <alignment horizontal="right"/>
    </xf>
    <xf numFmtId="1" fontId="4" fillId="0" borderId="135" xfId="0" applyNumberFormat="1" applyFont="1" applyBorder="1" applyAlignment="1">
      <alignment horizontal="right" vertical="center"/>
    </xf>
    <xf numFmtId="1" fontId="4" fillId="0" borderId="212" xfId="0" applyNumberFormat="1" applyFont="1" applyBorder="1" applyAlignment="1">
      <alignment horizontal="right" vertical="center"/>
    </xf>
    <xf numFmtId="1" fontId="4" fillId="0" borderId="215" xfId="0" applyNumberFormat="1" applyFont="1" applyBorder="1" applyAlignment="1">
      <alignment horizontal="right" vertical="center"/>
    </xf>
    <xf numFmtId="1" fontId="4" fillId="9" borderId="213" xfId="0" applyNumberFormat="1" applyFont="1" applyFill="1" applyBorder="1" applyAlignment="1">
      <alignment horizontal="right"/>
    </xf>
    <xf numFmtId="0" fontId="4" fillId="7" borderId="317" xfId="0" applyFont="1" applyFill="1" applyBorder="1"/>
    <xf numFmtId="1" fontId="4" fillId="0" borderId="158" xfId="0" applyNumberFormat="1" applyFont="1" applyBorder="1" applyAlignment="1">
      <alignment horizontal="right" vertical="center" wrapText="1"/>
    </xf>
    <xf numFmtId="1" fontId="4" fillId="0" borderId="286" xfId="0" applyNumberFormat="1" applyFont="1" applyBorder="1" applyAlignment="1">
      <alignment horizontal="right" vertical="center"/>
    </xf>
    <xf numFmtId="1" fontId="4" fillId="9" borderId="216" xfId="0" applyNumberFormat="1" applyFont="1" applyFill="1" applyBorder="1" applyAlignment="1">
      <alignment horizontal="right"/>
    </xf>
    <xf numFmtId="1" fontId="4" fillId="9" borderId="171" xfId="0" applyNumberFormat="1" applyFont="1" applyFill="1" applyBorder="1" applyAlignment="1">
      <alignment horizontal="right"/>
    </xf>
    <xf numFmtId="1" fontId="4" fillId="0" borderId="5" xfId="0" applyNumberFormat="1" applyFont="1" applyBorder="1" applyAlignment="1">
      <alignment horizontal="right"/>
    </xf>
    <xf numFmtId="1" fontId="4" fillId="4" borderId="75" xfId="0" applyNumberFormat="1" applyFont="1" applyFill="1" applyBorder="1"/>
    <xf numFmtId="1" fontId="4" fillId="0" borderId="170" xfId="0" applyNumberFormat="1" applyFont="1" applyBorder="1"/>
    <xf numFmtId="1" fontId="4" fillId="9" borderId="210" xfId="0" applyNumberFormat="1" applyFont="1" applyFill="1" applyBorder="1"/>
    <xf numFmtId="1" fontId="4" fillId="0" borderId="69" xfId="0" applyNumberFormat="1" applyFont="1" applyBorder="1" applyAlignment="1">
      <alignment vertical="center"/>
    </xf>
    <xf numFmtId="1" fontId="4" fillId="3" borderId="53" xfId="0" applyNumberFormat="1" applyFont="1" applyFill="1" applyBorder="1" applyAlignment="1">
      <alignment vertical="center" wrapText="1"/>
    </xf>
    <xf numFmtId="1" fontId="4" fillId="3" borderId="53" xfId="0" applyNumberFormat="1" applyFont="1" applyFill="1" applyBorder="1" applyAlignment="1">
      <alignment vertical="center"/>
    </xf>
    <xf numFmtId="1" fontId="4" fillId="3" borderId="62" xfId="0" applyNumberFormat="1" applyFont="1" applyFill="1" applyBorder="1" applyAlignment="1">
      <alignment horizontal="right"/>
    </xf>
    <xf numFmtId="1" fontId="4" fillId="3" borderId="76" xfId="0" applyNumberFormat="1" applyFont="1" applyFill="1" applyBorder="1" applyAlignment="1">
      <alignment vertical="center"/>
    </xf>
    <xf numFmtId="1" fontId="4" fillId="3" borderId="21" xfId="0" applyNumberFormat="1" applyFont="1" applyFill="1" applyBorder="1" applyAlignment="1">
      <alignment horizontal="right"/>
    </xf>
    <xf numFmtId="1" fontId="4" fillId="3" borderId="32" xfId="0" applyNumberFormat="1" applyFont="1" applyFill="1" applyBorder="1" applyAlignment="1">
      <alignment horizontal="right"/>
    </xf>
    <xf numFmtId="1" fontId="4" fillId="7" borderId="74" xfId="0" applyNumberFormat="1" applyFont="1" applyFill="1" applyBorder="1" applyAlignment="1">
      <alignment horizontal="right"/>
    </xf>
    <xf numFmtId="1" fontId="4" fillId="7" borderId="86" xfId="0" applyNumberFormat="1" applyFont="1" applyFill="1" applyBorder="1" applyAlignment="1">
      <alignment horizontal="right"/>
    </xf>
    <xf numFmtId="1" fontId="4" fillId="7" borderId="62" xfId="0" applyNumberFormat="1" applyFont="1" applyFill="1" applyBorder="1" applyAlignment="1">
      <alignment horizontal="right"/>
    </xf>
    <xf numFmtId="1" fontId="4" fillId="7" borderId="79" xfId="0" applyNumberFormat="1" applyFont="1" applyFill="1" applyBorder="1" applyAlignment="1">
      <alignment horizontal="right"/>
    </xf>
    <xf numFmtId="1" fontId="4" fillId="7" borderId="87" xfId="0" applyNumberFormat="1" applyFont="1" applyFill="1" applyBorder="1" applyAlignment="1">
      <alignment horizontal="right"/>
    </xf>
    <xf numFmtId="1" fontId="4" fillId="7" borderId="63" xfId="0" applyNumberFormat="1" applyFont="1" applyFill="1" applyBorder="1" applyAlignment="1">
      <alignment horizontal="right"/>
    </xf>
    <xf numFmtId="1" fontId="4" fillId="3" borderId="176" xfId="0" applyNumberFormat="1" applyFont="1" applyFill="1" applyBorder="1" applyAlignment="1">
      <alignment horizontal="center" vertical="center"/>
    </xf>
    <xf numFmtId="1" fontId="4" fillId="3" borderId="6" xfId="0" applyNumberFormat="1" applyFont="1" applyFill="1" applyBorder="1" applyAlignment="1">
      <alignment horizontal="left" vertical="center" wrapText="1"/>
    </xf>
    <xf numFmtId="1" fontId="4" fillId="7" borderId="67" xfId="0" applyNumberFormat="1" applyFont="1" applyFill="1" applyBorder="1" applyAlignment="1">
      <alignment horizontal="right"/>
    </xf>
    <xf numFmtId="1" fontId="4" fillId="3" borderId="51" xfId="0" applyNumberFormat="1" applyFont="1" applyFill="1" applyBorder="1" applyAlignment="1">
      <alignment vertical="center" wrapText="1"/>
    </xf>
    <xf numFmtId="1" fontId="4" fillId="3" borderId="55" xfId="0" applyNumberFormat="1" applyFont="1" applyFill="1" applyBorder="1" applyAlignment="1">
      <alignment vertical="center" wrapText="1"/>
    </xf>
    <xf numFmtId="1" fontId="4" fillId="3" borderId="59" xfId="0" applyNumberFormat="1" applyFont="1" applyFill="1" applyBorder="1" applyAlignment="1">
      <alignment horizontal="left" vertical="center" wrapText="1"/>
    </xf>
    <xf numFmtId="1" fontId="4" fillId="3" borderId="74" xfId="0" applyNumberFormat="1" applyFont="1" applyFill="1" applyBorder="1" applyAlignment="1">
      <alignment vertical="center" wrapText="1"/>
    </xf>
    <xf numFmtId="1" fontId="4" fillId="3" borderId="215" xfId="0" applyNumberFormat="1" applyFont="1" applyFill="1" applyBorder="1" applyAlignment="1">
      <alignment vertical="center" wrapText="1"/>
    </xf>
    <xf numFmtId="1" fontId="14" fillId="13" borderId="317" xfId="0" applyNumberFormat="1" applyFont="1" applyFill="1" applyBorder="1"/>
    <xf numFmtId="0" fontId="14" fillId="13" borderId="317" xfId="0" applyFont="1" applyFill="1" applyBorder="1"/>
    <xf numFmtId="1" fontId="3" fillId="3" borderId="288" xfId="0" applyNumberFormat="1" applyFont="1" applyFill="1" applyBorder="1" applyAlignment="1">
      <alignment horizontal="left"/>
    </xf>
    <xf numFmtId="1" fontId="4" fillId="4" borderId="259" xfId="0" applyNumberFormat="1" applyFont="1" applyFill="1" applyBorder="1"/>
    <xf numFmtId="1" fontId="4" fillId="0" borderId="215" xfId="0" applyNumberFormat="1" applyFont="1" applyBorder="1" applyAlignment="1">
      <alignment vertical="center" wrapText="1"/>
    </xf>
    <xf numFmtId="1" fontId="18" fillId="3" borderId="317" xfId="0" applyNumberFormat="1" applyFont="1" applyFill="1" applyBorder="1" applyAlignment="1">
      <alignment horizontal="left" vertical="center"/>
    </xf>
    <xf numFmtId="1" fontId="18" fillId="3" borderId="317" xfId="0" applyNumberFormat="1" applyFont="1" applyFill="1" applyBorder="1" applyAlignment="1">
      <alignment horizontal="right"/>
    </xf>
    <xf numFmtId="1" fontId="4" fillId="4" borderId="51" xfId="0" applyNumberFormat="1" applyFont="1" applyFill="1" applyBorder="1" applyAlignment="1">
      <alignment vertical="center" wrapText="1"/>
    </xf>
    <xf numFmtId="1" fontId="4" fillId="4" borderId="21" xfId="0" applyNumberFormat="1" applyFont="1" applyFill="1" applyBorder="1" applyAlignment="1">
      <alignment vertical="center" wrapText="1"/>
    </xf>
    <xf numFmtId="1" fontId="4" fillId="4" borderId="212" xfId="0" applyNumberFormat="1" applyFont="1" applyFill="1" applyBorder="1" applyAlignment="1">
      <alignment vertical="center" wrapText="1"/>
    </xf>
    <xf numFmtId="1" fontId="4" fillId="4" borderId="54" xfId="0" applyNumberFormat="1" applyFont="1" applyFill="1" applyBorder="1" applyAlignment="1">
      <alignment vertical="center" wrapText="1"/>
    </xf>
    <xf numFmtId="1" fontId="4" fillId="0" borderId="212" xfId="0" applyNumberFormat="1" applyFont="1" applyBorder="1" applyAlignment="1">
      <alignment horizontal="left" vertical="center"/>
    </xf>
    <xf numFmtId="1" fontId="18" fillId="7" borderId="317" xfId="0" applyNumberFormat="1" applyFont="1" applyFill="1" applyBorder="1" applyAlignment="1">
      <alignment horizontal="left" vertical="center"/>
    </xf>
    <xf numFmtId="1" fontId="18" fillId="7" borderId="317" xfId="0" applyNumberFormat="1" applyFont="1" applyFill="1" applyBorder="1" applyAlignment="1">
      <alignment horizontal="right"/>
    </xf>
    <xf numFmtId="1" fontId="4" fillId="7" borderId="6" xfId="0" applyNumberFormat="1" applyFont="1" applyFill="1" applyBorder="1" applyAlignment="1">
      <alignment horizontal="left" vertical="center" wrapText="1"/>
    </xf>
    <xf numFmtId="1" fontId="4" fillId="7" borderId="215" xfId="0" applyNumberFormat="1" applyFont="1" applyFill="1" applyBorder="1" applyAlignment="1">
      <alignment horizontal="left" vertical="center"/>
    </xf>
    <xf numFmtId="1" fontId="4" fillId="7" borderId="54" xfId="0" applyNumberFormat="1" applyFont="1" applyFill="1" applyBorder="1" applyAlignment="1">
      <alignment vertical="center"/>
    </xf>
    <xf numFmtId="1" fontId="4" fillId="7" borderId="55" xfId="0" applyNumberFormat="1" applyFont="1" applyFill="1" applyBorder="1" applyAlignment="1">
      <alignment vertical="center" wrapText="1"/>
    </xf>
    <xf numFmtId="1" fontId="4" fillId="0" borderId="46" xfId="0" applyNumberFormat="1" applyFont="1" applyBorder="1" applyAlignment="1">
      <alignment horizontal="right" vertical="center" wrapText="1"/>
    </xf>
    <xf numFmtId="1" fontId="18" fillId="7" borderId="172" xfId="0" applyNumberFormat="1" applyFont="1" applyFill="1" applyBorder="1"/>
    <xf numFmtId="1" fontId="18" fillId="7" borderId="317" xfId="0" applyNumberFormat="1" applyFont="1" applyFill="1" applyBorder="1" applyAlignment="1">
      <alignment vertical="center" wrapText="1"/>
    </xf>
    <xf numFmtId="1" fontId="4" fillId="7" borderId="54" xfId="0" applyNumberFormat="1" applyFont="1" applyFill="1" applyBorder="1" applyAlignment="1">
      <alignment horizontal="left" vertical="center"/>
    </xf>
    <xf numFmtId="1" fontId="4" fillId="7" borderId="286" xfId="0" applyNumberFormat="1" applyFont="1" applyFill="1" applyBorder="1" applyAlignment="1">
      <alignment horizontal="left" vertical="center" wrapText="1"/>
    </xf>
    <xf numFmtId="1" fontId="3" fillId="7" borderId="317" xfId="0" applyNumberFormat="1" applyFont="1" applyFill="1" applyBorder="1" applyAlignment="1">
      <alignment horizontal="left" wrapText="1"/>
    </xf>
    <xf numFmtId="1" fontId="7" fillId="7" borderId="317" xfId="0" applyNumberFormat="1" applyFont="1" applyFill="1" applyBorder="1"/>
    <xf numFmtId="1" fontId="18" fillId="3" borderId="317" xfId="0" applyNumberFormat="1" applyFont="1" applyFill="1" applyBorder="1" applyAlignment="1">
      <alignment horizontal="center"/>
    </xf>
    <xf numFmtId="1" fontId="18" fillId="6" borderId="317" xfId="0" applyNumberFormat="1" applyFont="1" applyFill="1" applyBorder="1"/>
    <xf numFmtId="1" fontId="4" fillId="0" borderId="220" xfId="0" applyNumberFormat="1" applyFont="1" applyBorder="1" applyAlignment="1">
      <alignment vertical="center" wrapText="1"/>
    </xf>
    <xf numFmtId="1" fontId="4" fillId="7" borderId="6" xfId="0" applyNumberFormat="1" applyFont="1" applyFill="1" applyBorder="1" applyAlignment="1">
      <alignment horizontal="left" wrapText="1"/>
    </xf>
    <xf numFmtId="1" fontId="4" fillId="7" borderId="6" xfId="0" applyNumberFormat="1" applyFont="1" applyFill="1" applyBorder="1"/>
    <xf numFmtId="1" fontId="4" fillId="0" borderId="110" xfId="0" applyNumberFormat="1" applyFont="1" applyBorder="1" applyAlignment="1">
      <alignment horizontal="center" vertical="center" wrapText="1"/>
    </xf>
    <xf numFmtId="1" fontId="4" fillId="0" borderId="213" xfId="0" applyNumberFormat="1" applyFont="1" applyBorder="1" applyAlignment="1">
      <alignment horizontal="left" wrapText="1"/>
    </xf>
    <xf numFmtId="1" fontId="4" fillId="7" borderId="6" xfId="0" applyNumberFormat="1" applyFont="1" applyFill="1" applyBorder="1" applyAlignment="1">
      <alignment horizontal="right"/>
    </xf>
    <xf numFmtId="1" fontId="4" fillId="10" borderId="215" xfId="0" applyNumberFormat="1" applyFont="1" applyFill="1" applyBorder="1" applyAlignment="1">
      <alignment horizontal="left" vertical="center" wrapText="1"/>
    </xf>
    <xf numFmtId="1" fontId="4" fillId="10" borderId="55" xfId="0" applyNumberFormat="1" applyFont="1" applyFill="1" applyBorder="1" applyAlignment="1">
      <alignment horizontal="left"/>
    </xf>
    <xf numFmtId="1" fontId="18" fillId="7" borderId="317" xfId="0" applyNumberFormat="1" applyFont="1" applyFill="1" applyBorder="1" applyAlignment="1">
      <alignment wrapText="1"/>
    </xf>
    <xf numFmtId="1" fontId="4" fillId="0" borderId="83" xfId="0" applyNumberFormat="1" applyFont="1" applyBorder="1"/>
    <xf numFmtId="1" fontId="4" fillId="0" borderId="224" xfId="0" applyNumberFormat="1" applyFont="1" applyBorder="1" applyAlignment="1">
      <alignment vertical="center" wrapText="1"/>
    </xf>
    <xf numFmtId="1" fontId="4" fillId="3" borderId="287" xfId="0" applyNumberFormat="1" applyFont="1" applyFill="1" applyBorder="1"/>
    <xf numFmtId="0" fontId="4" fillId="0" borderId="287" xfId="0" applyFont="1" applyBorder="1"/>
    <xf numFmtId="1" fontId="4" fillId="7" borderId="21" xfId="0" applyNumberFormat="1" applyFont="1" applyFill="1" applyBorder="1" applyAlignment="1">
      <alignment wrapText="1"/>
    </xf>
    <xf numFmtId="1" fontId="4" fillId="7" borderId="212" xfId="0" applyNumberFormat="1" applyFont="1" applyFill="1" applyBorder="1" applyAlignment="1">
      <alignment wrapText="1"/>
    </xf>
    <xf numFmtId="1" fontId="4" fillId="7" borderId="67" xfId="0" applyNumberFormat="1" applyFont="1" applyFill="1" applyBorder="1" applyAlignment="1">
      <alignment wrapText="1"/>
    </xf>
    <xf numFmtId="0" fontId="4" fillId="15" borderId="317" xfId="0" applyFont="1" applyFill="1" applyBorder="1"/>
    <xf numFmtId="1" fontId="4" fillId="4" borderId="61" xfId="0" applyNumberFormat="1" applyFont="1" applyFill="1" applyBorder="1" applyAlignment="1">
      <alignment horizontal="right" vertical="center"/>
    </xf>
    <xf numFmtId="1" fontId="4" fillId="4" borderId="51" xfId="0" applyNumberFormat="1" applyFont="1" applyFill="1" applyBorder="1" applyAlignment="1">
      <alignment horizontal="right" vertical="center"/>
    </xf>
    <xf numFmtId="1" fontId="4" fillId="4" borderId="62" xfId="0" applyNumberFormat="1" applyFont="1" applyFill="1" applyBorder="1" applyAlignment="1">
      <alignment horizontal="right" vertical="center"/>
    </xf>
    <xf numFmtId="1" fontId="4" fillId="4" borderId="73" xfId="0" applyNumberFormat="1" applyFont="1" applyFill="1" applyBorder="1" applyAlignment="1">
      <alignment horizontal="right" vertical="center"/>
    </xf>
    <xf numFmtId="1" fontId="4" fillId="4" borderId="313" xfId="0" applyNumberFormat="1" applyFont="1" applyFill="1" applyBorder="1" applyAlignment="1">
      <alignment horizontal="right" vertical="center"/>
    </xf>
    <xf numFmtId="1" fontId="4" fillId="4" borderId="54" xfId="0" applyNumberFormat="1" applyFont="1" applyFill="1" applyBorder="1" applyAlignment="1">
      <alignment horizontal="right" vertical="center"/>
    </xf>
    <xf numFmtId="1" fontId="4" fillId="4" borderId="6" xfId="0" applyNumberFormat="1" applyFont="1" applyFill="1" applyBorder="1" applyAlignment="1">
      <alignment horizontal="right" vertical="center"/>
    </xf>
    <xf numFmtId="1" fontId="4" fillId="4" borderId="63" xfId="0" applyNumberFormat="1" applyFont="1" applyFill="1" applyBorder="1" applyAlignment="1">
      <alignment horizontal="right" vertical="center"/>
    </xf>
    <xf numFmtId="1" fontId="4" fillId="4" borderId="32" xfId="0" applyNumberFormat="1" applyFont="1" applyFill="1" applyBorder="1" applyAlignment="1">
      <alignment horizontal="right" vertical="center"/>
    </xf>
    <xf numFmtId="1" fontId="4" fillId="4" borderId="212" xfId="0" applyNumberFormat="1" applyFont="1" applyFill="1" applyBorder="1" applyAlignment="1">
      <alignment horizontal="right" vertical="center"/>
    </xf>
    <xf numFmtId="1" fontId="4" fillId="4" borderId="71" xfId="0" applyNumberFormat="1" applyFont="1" applyFill="1" applyBorder="1" applyAlignment="1">
      <alignment horizontal="right" vertical="center"/>
    </xf>
    <xf numFmtId="1" fontId="4" fillId="4" borderId="68" xfId="0" applyNumberFormat="1" applyFont="1" applyFill="1" applyBorder="1" applyAlignment="1">
      <alignment horizontal="right" vertical="center"/>
    </xf>
    <xf numFmtId="1" fontId="4" fillId="4" borderId="134" xfId="0" applyNumberFormat="1" applyFont="1" applyFill="1" applyBorder="1" applyAlignment="1">
      <alignment horizontal="right" vertical="center"/>
    </xf>
    <xf numFmtId="1" fontId="4" fillId="4" borderId="158" xfId="0" applyNumberFormat="1" applyFont="1" applyFill="1" applyBorder="1" applyAlignment="1">
      <alignment horizontal="right" vertical="center"/>
    </xf>
    <xf numFmtId="1" fontId="4" fillId="4" borderId="95" xfId="0" applyNumberFormat="1" applyFont="1" applyFill="1" applyBorder="1" applyAlignment="1">
      <alignment horizontal="right" vertical="center"/>
    </xf>
    <xf numFmtId="1" fontId="4" fillId="0" borderId="159" xfId="0" quotePrefix="1" applyNumberFormat="1" applyFont="1" applyBorder="1"/>
    <xf numFmtId="1" fontId="4" fillId="4" borderId="79" xfId="0" applyNumberFormat="1" applyFont="1" applyFill="1" applyBorder="1" applyAlignment="1">
      <alignment horizontal="right" vertical="center"/>
    </xf>
    <xf numFmtId="1" fontId="4" fillId="4" borderId="86" xfId="0" applyNumberFormat="1" applyFont="1" applyFill="1" applyBorder="1" applyAlignment="1">
      <alignment horizontal="right" vertical="center"/>
    </xf>
    <xf numFmtId="1" fontId="4" fillId="4" borderId="135" xfId="0" applyNumberFormat="1" applyFont="1" applyFill="1" applyBorder="1" applyAlignment="1">
      <alignment horizontal="right" vertical="center"/>
    </xf>
    <xf numFmtId="1" fontId="4" fillId="4" borderId="137" xfId="0" applyNumberFormat="1" applyFont="1" applyFill="1" applyBorder="1" applyAlignment="1">
      <alignment horizontal="right" vertical="center"/>
    </xf>
    <xf numFmtId="1" fontId="4" fillId="0" borderId="287" xfId="0" applyNumberFormat="1" applyFont="1" applyBorder="1" applyAlignment="1">
      <alignment horizontal="right" vertical="center"/>
    </xf>
    <xf numFmtId="1" fontId="4" fillId="3" borderId="53" xfId="0" applyNumberFormat="1" applyFont="1" applyFill="1" applyBorder="1" applyAlignment="1">
      <alignment horizontal="right"/>
    </xf>
    <xf numFmtId="1" fontId="4" fillId="9" borderId="219" xfId="0" applyNumberFormat="1" applyFont="1" applyFill="1" applyBorder="1"/>
    <xf numFmtId="1" fontId="4" fillId="4" borderId="55" xfId="0" applyNumberFormat="1" applyFont="1" applyFill="1" applyBorder="1" applyAlignment="1">
      <alignment horizontal="right" vertical="center"/>
    </xf>
    <xf numFmtId="1" fontId="4" fillId="4" borderId="215" xfId="0" applyNumberFormat="1" applyFont="1" applyFill="1" applyBorder="1" applyAlignment="1">
      <alignment horizontal="right" vertical="center"/>
    </xf>
    <xf numFmtId="1" fontId="4" fillId="4" borderId="59" xfId="0" applyNumberFormat="1" applyFont="1" applyFill="1" applyBorder="1" applyAlignment="1">
      <alignment horizontal="right" vertical="center" wrapText="1"/>
    </xf>
    <xf numFmtId="1" fontId="4" fillId="4" borderId="6" xfId="0" applyNumberFormat="1" applyFont="1" applyFill="1" applyBorder="1" applyAlignment="1">
      <alignment horizontal="right" vertical="center" wrapText="1"/>
    </xf>
    <xf numFmtId="1" fontId="4" fillId="3" borderId="76" xfId="0" applyNumberFormat="1" applyFont="1" applyFill="1" applyBorder="1" applyAlignment="1">
      <alignment horizontal="right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66" xfId="0" applyNumberFormat="1" applyFont="1" applyBorder="1" applyAlignment="1">
      <alignment horizontal="center" vertical="center"/>
    </xf>
    <xf numFmtId="165" fontId="4" fillId="7" borderId="59" xfId="0" applyNumberFormat="1" applyFont="1" applyFill="1" applyBorder="1" applyAlignment="1">
      <alignment horizontal="right"/>
    </xf>
    <xf numFmtId="165" fontId="4" fillId="0" borderId="88" xfId="0" applyNumberFormat="1" applyFont="1" applyBorder="1" applyAlignment="1">
      <alignment horizontal="right"/>
    </xf>
    <xf numFmtId="165" fontId="4" fillId="0" borderId="66" xfId="0" applyNumberFormat="1" applyFont="1" applyBorder="1" applyAlignment="1">
      <alignment horizontal="right"/>
    </xf>
    <xf numFmtId="1" fontId="4" fillId="0" borderId="216" xfId="0" applyNumberFormat="1" applyFont="1" applyBorder="1" applyAlignment="1">
      <alignment vertical="center"/>
    </xf>
    <xf numFmtId="0" fontId="4" fillId="0" borderId="216" xfId="0" applyFont="1" applyBorder="1"/>
    <xf numFmtId="1" fontId="4" fillId="4" borderId="303" xfId="0" applyNumberFormat="1" applyFont="1" applyFill="1" applyBorder="1"/>
    <xf numFmtId="1" fontId="4" fillId="9" borderId="136" xfId="0" applyNumberFormat="1" applyFont="1" applyFill="1" applyBorder="1"/>
    <xf numFmtId="1" fontId="4" fillId="9" borderId="171" xfId="0" applyNumberFormat="1" applyFont="1" applyFill="1" applyBorder="1"/>
    <xf numFmtId="1" fontId="4" fillId="0" borderId="70" xfId="0" applyNumberFormat="1" applyFont="1" applyBorder="1" applyAlignment="1">
      <alignment horizontal="left" vertical="center"/>
    </xf>
    <xf numFmtId="1" fontId="4" fillId="9" borderId="314" xfId="0" applyNumberFormat="1" applyFont="1" applyFill="1" applyBorder="1"/>
    <xf numFmtId="1" fontId="4" fillId="0" borderId="83" xfId="0" applyNumberFormat="1" applyFont="1" applyBorder="1" applyAlignment="1">
      <alignment horizontal="left" wrapText="1"/>
    </xf>
    <xf numFmtId="1" fontId="4" fillId="3" borderId="219" xfId="0" applyNumberFormat="1" applyFont="1" applyFill="1" applyBorder="1" applyAlignment="1">
      <alignment horizontal="left" wrapText="1"/>
    </xf>
    <xf numFmtId="1" fontId="18" fillId="3" borderId="317" xfId="0" applyNumberFormat="1" applyFont="1" applyFill="1" applyBorder="1" applyAlignment="1">
      <alignment wrapText="1"/>
    </xf>
    <xf numFmtId="1" fontId="18" fillId="4" borderId="59" xfId="0" applyNumberFormat="1" applyFont="1" applyFill="1" applyBorder="1"/>
    <xf numFmtId="1" fontId="4" fillId="4" borderId="186" xfId="0" applyNumberFormat="1" applyFont="1" applyFill="1" applyBorder="1" applyAlignment="1">
      <alignment vertical="center"/>
    </xf>
    <xf numFmtId="1" fontId="4" fillId="4" borderId="215" xfId="0" applyNumberFormat="1" applyFont="1" applyFill="1" applyBorder="1" applyAlignment="1">
      <alignment vertical="center"/>
    </xf>
    <xf numFmtId="1" fontId="4" fillId="4" borderId="54" xfId="0" applyNumberFormat="1" applyFont="1" applyFill="1" applyBorder="1" applyAlignment="1">
      <alignment vertical="center"/>
    </xf>
    <xf numFmtId="1" fontId="4" fillId="7" borderId="6" xfId="0" applyNumberFormat="1" applyFont="1" applyFill="1" applyBorder="1" applyAlignment="1">
      <alignment vertical="center"/>
    </xf>
    <xf numFmtId="1" fontId="4" fillId="4" borderId="300" xfId="0" applyNumberFormat="1" applyFont="1" applyFill="1" applyBorder="1" applyAlignment="1">
      <alignment vertical="center"/>
    </xf>
    <xf numFmtId="1" fontId="4" fillId="4" borderId="55" xfId="0" applyNumberFormat="1" applyFont="1" applyFill="1" applyBorder="1" applyAlignment="1">
      <alignment vertical="center"/>
    </xf>
    <xf numFmtId="1" fontId="4" fillId="0" borderId="5" xfId="0" applyNumberFormat="1" applyFont="1" applyBorder="1" applyAlignment="1">
      <alignment vertical="center"/>
    </xf>
    <xf numFmtId="1" fontId="4" fillId="0" borderId="144" xfId="0" applyNumberFormat="1" applyFont="1" applyBorder="1" applyAlignment="1">
      <alignment vertical="center"/>
    </xf>
    <xf numFmtId="1" fontId="4" fillId="0" borderId="85" xfId="0" applyNumberFormat="1" applyFont="1" applyBorder="1" applyAlignment="1">
      <alignment vertical="center"/>
    </xf>
    <xf numFmtId="1" fontId="4" fillId="7" borderId="59" xfId="0" applyNumberFormat="1" applyFont="1" applyFill="1" applyBorder="1" applyAlignment="1">
      <alignment vertical="center"/>
    </xf>
    <xf numFmtId="1" fontId="4" fillId="4" borderId="94" xfId="0" applyNumberFormat="1" applyFont="1" applyFill="1" applyBorder="1" applyAlignment="1">
      <alignment vertical="center"/>
    </xf>
    <xf numFmtId="1" fontId="4" fillId="0" borderId="19" xfId="0" applyNumberFormat="1" applyFont="1" applyBorder="1" applyAlignment="1">
      <alignment horizontal="center" vertical="center"/>
    </xf>
    <xf numFmtId="1" fontId="4" fillId="7" borderId="51" xfId="0" applyNumberFormat="1" applyFont="1" applyFill="1" applyBorder="1" applyAlignment="1">
      <alignment vertical="center"/>
    </xf>
    <xf numFmtId="1" fontId="4" fillId="4" borderId="51" xfId="0" applyNumberFormat="1" applyFont="1" applyFill="1" applyBorder="1" applyAlignment="1">
      <alignment vertical="center"/>
    </xf>
    <xf numFmtId="1" fontId="4" fillId="4" borderId="61" xfId="0" applyNumberFormat="1" applyFont="1" applyFill="1" applyBorder="1" applyAlignment="1">
      <alignment vertical="center"/>
    </xf>
    <xf numFmtId="1" fontId="4" fillId="4" borderId="62" xfId="0" applyNumberFormat="1" applyFont="1" applyFill="1" applyBorder="1" applyAlignment="1">
      <alignment vertical="center"/>
    </xf>
    <xf numFmtId="1" fontId="4" fillId="7" borderId="55" xfId="0" applyNumberFormat="1" applyFont="1" applyFill="1" applyBorder="1" applyAlignment="1">
      <alignment vertical="center"/>
    </xf>
    <xf numFmtId="1" fontId="4" fillId="4" borderId="63" xfId="0" applyNumberFormat="1" applyFont="1" applyFill="1" applyBorder="1" applyAlignment="1">
      <alignment vertical="center"/>
    </xf>
    <xf numFmtId="1" fontId="1" fillId="3" borderId="316" xfId="0" applyNumberFormat="1" applyFont="1" applyFill="1" applyBorder="1"/>
    <xf numFmtId="1" fontId="14" fillId="3" borderId="216" xfId="0" applyNumberFormat="1" applyFont="1" applyFill="1" applyBorder="1"/>
    <xf numFmtId="1" fontId="4" fillId="3" borderId="6" xfId="0" applyNumberFormat="1" applyFont="1" applyFill="1" applyBorder="1" applyAlignment="1">
      <alignment vertical="center"/>
    </xf>
    <xf numFmtId="1" fontId="4" fillId="0" borderId="69" xfId="0" applyNumberFormat="1" applyFont="1" applyBorder="1" applyAlignment="1">
      <alignment vertical="center" wrapText="1"/>
    </xf>
    <xf numFmtId="1" fontId="4" fillId="3" borderId="61" xfId="0" applyNumberFormat="1" applyFont="1" applyFill="1" applyBorder="1" applyAlignment="1">
      <alignment horizontal="right"/>
    </xf>
    <xf numFmtId="1" fontId="7" fillId="3" borderId="317" xfId="0" applyNumberFormat="1" applyFont="1" applyFill="1" applyBorder="1" applyAlignment="1">
      <alignment vertical="center" wrapText="1"/>
    </xf>
    <xf numFmtId="1" fontId="4" fillId="3" borderId="135" xfId="0" applyNumberFormat="1" applyFont="1" applyFill="1" applyBorder="1" applyAlignment="1">
      <alignment vertical="center" wrapText="1"/>
    </xf>
    <xf numFmtId="1" fontId="14" fillId="27" borderId="317" xfId="0" applyNumberFormat="1" applyFont="1" applyFill="1" applyBorder="1"/>
    <xf numFmtId="1" fontId="4" fillId="0" borderId="133" xfId="0" applyNumberFormat="1" applyFont="1" applyBorder="1" applyAlignment="1">
      <alignment horizontal="right" vertical="center"/>
    </xf>
    <xf numFmtId="1" fontId="4" fillId="0" borderId="176" xfId="0" applyNumberFormat="1" applyFont="1" applyBorder="1" applyAlignment="1">
      <alignment horizontal="right" vertical="center"/>
    </xf>
    <xf numFmtId="1" fontId="13" fillId="25" borderId="317" xfId="0" applyNumberFormat="1" applyFont="1" applyFill="1" applyBorder="1"/>
    <xf numFmtId="1" fontId="4" fillId="7" borderId="54" xfId="0" applyNumberFormat="1" applyFont="1" applyFill="1" applyBorder="1" applyAlignment="1">
      <alignment horizontal="left"/>
    </xf>
    <xf numFmtId="1" fontId="4" fillId="7" borderId="54" xfId="0" applyNumberFormat="1" applyFont="1" applyFill="1" applyBorder="1" applyAlignment="1">
      <alignment horizontal="left" wrapText="1"/>
    </xf>
    <xf numFmtId="1" fontId="4" fillId="7" borderId="71" xfId="0" applyNumberFormat="1" applyFont="1" applyFill="1" applyBorder="1" applyAlignment="1">
      <alignment horizontal="right"/>
    </xf>
    <xf numFmtId="1" fontId="4" fillId="0" borderId="134" xfId="0" applyNumberFormat="1" applyFont="1" applyBorder="1" applyAlignment="1">
      <alignment horizontal="right" vertical="center"/>
    </xf>
    <xf numFmtId="1" fontId="18" fillId="3" borderId="317" xfId="0" applyNumberFormat="1" applyFont="1" applyFill="1" applyBorder="1" applyAlignment="1">
      <alignment horizontal="left" wrapText="1"/>
    </xf>
    <xf numFmtId="1" fontId="4" fillId="0" borderId="220" xfId="0" applyNumberFormat="1" applyFont="1" applyBorder="1" applyAlignment="1">
      <alignment horizontal="left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4" fillId="3" borderId="287" xfId="0" applyNumberFormat="1" applyFont="1" applyFill="1" applyBorder="1" applyAlignment="1">
      <alignment vertical="center"/>
    </xf>
    <xf numFmtId="1" fontId="4" fillId="3" borderId="21" xfId="0" applyNumberFormat="1" applyFont="1" applyFill="1" applyBorder="1" applyAlignment="1">
      <alignment horizontal="center" vertical="center" wrapText="1"/>
    </xf>
    <xf numFmtId="1" fontId="4" fillId="3" borderId="214" xfId="0" applyNumberFormat="1" applyFont="1" applyFill="1" applyBorder="1" applyAlignment="1">
      <alignment horizontal="right" wrapText="1"/>
    </xf>
    <xf numFmtId="1" fontId="4" fillId="7" borderId="6" xfId="0" applyNumberFormat="1" applyFont="1" applyFill="1" applyBorder="1" applyAlignment="1">
      <alignment horizontal="left"/>
    </xf>
    <xf numFmtId="1" fontId="4" fillId="3" borderId="71" xfId="0" applyNumberFormat="1" applyFont="1" applyFill="1" applyBorder="1" applyAlignment="1">
      <alignment horizontal="right" wrapText="1"/>
    </xf>
    <xf numFmtId="1" fontId="4" fillId="3" borderId="224" xfId="0" applyNumberFormat="1" applyFont="1" applyFill="1" applyBorder="1" applyAlignment="1">
      <alignment horizontal="right" wrapText="1"/>
    </xf>
    <xf numFmtId="1" fontId="4" fillId="3" borderId="6" xfId="0" applyNumberFormat="1" applyFont="1" applyFill="1" applyBorder="1" applyAlignment="1">
      <alignment horizontal="center" wrapText="1"/>
    </xf>
    <xf numFmtId="1" fontId="4" fillId="7" borderId="223" xfId="0" applyNumberFormat="1" applyFont="1" applyFill="1" applyBorder="1"/>
    <xf numFmtId="1" fontId="4" fillId="3" borderId="287" xfId="0" applyNumberFormat="1" applyFont="1" applyFill="1" applyBorder="1" applyAlignment="1">
      <alignment horizontal="center" wrapText="1"/>
    </xf>
    <xf numFmtId="1" fontId="9" fillId="22" borderId="317" xfId="0" applyNumberFormat="1" applyFont="1" applyFill="1" applyBorder="1"/>
    <xf numFmtId="1" fontId="4" fillId="3" borderId="219" xfId="0" applyNumberFormat="1" applyFont="1" applyFill="1" applyBorder="1"/>
    <xf numFmtId="0" fontId="4" fillId="0" borderId="219" xfId="0" applyFont="1" applyBorder="1"/>
    <xf numFmtId="0" fontId="4" fillId="0" borderId="224" xfId="0" applyFont="1" applyBorder="1"/>
    <xf numFmtId="1" fontId="4" fillId="0" borderId="90" xfId="0" applyNumberFormat="1" applyFont="1" applyBorder="1" applyAlignment="1">
      <alignment wrapText="1"/>
    </xf>
    <xf numFmtId="1" fontId="4" fillId="0" borderId="20" xfId="0" applyNumberFormat="1" applyFont="1" applyBorder="1" applyAlignment="1">
      <alignment wrapText="1"/>
    </xf>
    <xf numFmtId="1" fontId="4" fillId="0" borderId="176" xfId="0" applyNumberFormat="1" applyFont="1" applyBorder="1" applyAlignment="1">
      <alignment wrapText="1"/>
    </xf>
    <xf numFmtId="1" fontId="4" fillId="10" borderId="222" xfId="0" applyNumberFormat="1" applyFont="1" applyFill="1" applyBorder="1"/>
    <xf numFmtId="1" fontId="4" fillId="10" borderId="259" xfId="0" applyNumberFormat="1" applyFont="1" applyFill="1" applyBorder="1"/>
    <xf numFmtId="1" fontId="4" fillId="3" borderId="51" xfId="0" applyNumberFormat="1" applyFont="1" applyFill="1" applyBorder="1"/>
    <xf numFmtId="1" fontId="4" fillId="9" borderId="186" xfId="0" applyNumberFormat="1" applyFont="1" applyFill="1" applyBorder="1"/>
    <xf numFmtId="1" fontId="4" fillId="7" borderId="6" xfId="0" applyNumberFormat="1" applyFont="1" applyFill="1" applyBorder="1" applyAlignment="1">
      <alignment wrapText="1"/>
    </xf>
    <xf numFmtId="1" fontId="4" fillId="0" borderId="172" xfId="0" applyNumberFormat="1" applyFont="1" applyBorder="1" applyAlignment="1">
      <alignment vertical="center"/>
    </xf>
    <xf numFmtId="1" fontId="4" fillId="7" borderId="6" xfId="0" applyNumberFormat="1" applyFont="1" applyFill="1" applyBorder="1" applyAlignment="1">
      <alignment horizontal="right" wrapText="1"/>
    </xf>
    <xf numFmtId="1" fontId="8" fillId="3" borderId="317" xfId="0" applyNumberFormat="1" applyFont="1" applyFill="1" applyBorder="1" applyAlignment="1">
      <alignment horizontal="left"/>
    </xf>
    <xf numFmtId="1" fontId="4" fillId="28" borderId="61" xfId="0" applyNumberFormat="1" applyFont="1" applyFill="1" applyBorder="1"/>
    <xf numFmtId="1" fontId="4" fillId="28" borderId="313" xfId="0" applyNumberFormat="1" applyFont="1" applyFill="1" applyBorder="1"/>
    <xf numFmtId="1" fontId="4" fillId="28" borderId="87" xfId="0" applyNumberFormat="1" applyFont="1" applyFill="1" applyBorder="1"/>
    <xf numFmtId="1" fontId="4" fillId="28" borderId="79" xfId="0" applyNumberFormat="1" applyFont="1" applyFill="1" applyBorder="1"/>
    <xf numFmtId="1" fontId="4" fillId="28" borderId="72" xfId="0" applyNumberFormat="1" applyFont="1" applyFill="1" applyBorder="1"/>
    <xf numFmtId="1" fontId="4" fillId="28" borderId="62" xfId="0" applyNumberFormat="1" applyFont="1" applyFill="1" applyBorder="1"/>
    <xf numFmtId="1" fontId="4" fillId="28" borderId="63" xfId="0" applyNumberFormat="1" applyFont="1" applyFill="1" applyBorder="1"/>
    <xf numFmtId="1" fontId="4" fillId="0" borderId="85" xfId="0" applyNumberFormat="1" applyFont="1" applyBorder="1" applyAlignment="1">
      <alignment vertical="center" wrapText="1"/>
    </xf>
    <xf numFmtId="1" fontId="4" fillId="0" borderId="125" xfId="0" applyNumberFormat="1" applyFont="1" applyBorder="1" applyAlignment="1">
      <alignment vertical="center" wrapText="1"/>
    </xf>
    <xf numFmtId="1" fontId="4" fillId="28" borderId="133" xfId="0" applyNumberFormat="1" applyFont="1" applyFill="1" applyBorder="1"/>
    <xf numFmtId="1" fontId="4" fillId="28" borderId="55" xfId="0" applyNumberFormat="1" applyFont="1" applyFill="1" applyBorder="1"/>
    <xf numFmtId="1" fontId="4" fillId="0" borderId="66" xfId="0" applyNumberFormat="1" applyFont="1" applyBorder="1" applyAlignment="1">
      <alignment vertical="center" wrapText="1"/>
    </xf>
    <xf numFmtId="1" fontId="13" fillId="22" borderId="317" xfId="0" applyNumberFormat="1" applyFont="1" applyFill="1" applyBorder="1"/>
    <xf numFmtId="1" fontId="4" fillId="28" borderId="71" xfId="0" applyNumberFormat="1" applyFont="1" applyFill="1" applyBorder="1"/>
    <xf numFmtId="1" fontId="4" fillId="28" borderId="286" xfId="0" applyNumberFormat="1" applyFont="1" applyFill="1" applyBorder="1"/>
    <xf numFmtId="1" fontId="4" fillId="28" borderId="54" xfId="0" applyNumberFormat="1" applyFont="1" applyFill="1" applyBorder="1"/>
    <xf numFmtId="1" fontId="4" fillId="28" borderId="21" xfId="0" applyNumberFormat="1" applyFont="1" applyFill="1" applyBorder="1"/>
    <xf numFmtId="1" fontId="4" fillId="28" borderId="212" xfId="0" applyNumberFormat="1" applyFont="1" applyFill="1" applyBorder="1"/>
    <xf numFmtId="1" fontId="4" fillId="28" borderId="76" xfId="0" applyNumberFormat="1" applyFont="1" applyFill="1" applyBorder="1"/>
    <xf numFmtId="1" fontId="4" fillId="28" borderId="218" xfId="0" applyNumberFormat="1" applyFont="1" applyFill="1" applyBorder="1"/>
    <xf numFmtId="1" fontId="4" fillId="10" borderId="53" xfId="0" applyNumberFormat="1" applyFont="1" applyFill="1" applyBorder="1"/>
    <xf numFmtId="1" fontId="4" fillId="10" borderId="287" xfId="0" applyNumberFormat="1" applyFont="1" applyFill="1" applyBorder="1"/>
    <xf numFmtId="1" fontId="4" fillId="0" borderId="90" xfId="0" applyNumberFormat="1" applyFont="1" applyBorder="1" applyAlignment="1">
      <alignment horizontal="right" vertical="center"/>
    </xf>
    <xf numFmtId="1" fontId="4" fillId="0" borderId="88" xfId="0" applyNumberFormat="1" applyFont="1" applyBorder="1" applyAlignment="1">
      <alignment horizontal="right" vertical="center"/>
    </xf>
    <xf numFmtId="1" fontId="4" fillId="28" borderId="32" xfId="0" applyNumberFormat="1" applyFont="1" applyFill="1" applyBorder="1"/>
    <xf numFmtId="1" fontId="4" fillId="0" borderId="5" xfId="0" applyNumberFormat="1" applyFont="1" applyBorder="1" applyAlignment="1">
      <alignment horizontal="right" vertical="center"/>
    </xf>
    <xf numFmtId="1" fontId="17" fillId="3" borderId="317" xfId="0" applyNumberFormat="1" applyFont="1" applyFill="1" applyBorder="1" applyAlignment="1">
      <alignment vertical="center"/>
    </xf>
    <xf numFmtId="1" fontId="3" fillId="3" borderId="221" xfId="0" applyNumberFormat="1" applyFont="1" applyFill="1" applyBorder="1" applyAlignment="1">
      <alignment horizontal="left"/>
    </xf>
    <xf numFmtId="1" fontId="17" fillId="3" borderId="316" xfId="0" applyNumberFormat="1" applyFont="1" applyFill="1" applyBorder="1" applyAlignment="1">
      <alignment vertical="center"/>
    </xf>
    <xf numFmtId="1" fontId="17" fillId="3" borderId="176" xfId="0" applyNumberFormat="1" applyFont="1" applyFill="1" applyBorder="1" applyAlignment="1">
      <alignment vertical="center"/>
    </xf>
    <xf numFmtId="1" fontId="4" fillId="10" borderId="32" xfId="0" applyNumberFormat="1" applyFont="1" applyFill="1" applyBorder="1"/>
    <xf numFmtId="0" fontId="4" fillId="0" borderId="213" xfId="0" applyFont="1" applyBorder="1" applyAlignment="1">
      <alignment horizontal="left" vertical="center" wrapText="1"/>
    </xf>
    <xf numFmtId="0" fontId="4" fillId="0" borderId="172" xfId="0" applyFont="1" applyBorder="1" applyAlignment="1">
      <alignment horizontal="center" vertical="center" wrapText="1"/>
    </xf>
    <xf numFmtId="0" fontId="4" fillId="0" borderId="135" xfId="0" applyFont="1" applyBorder="1" applyAlignment="1">
      <alignment horizontal="center" vertical="center" wrapText="1"/>
    </xf>
    <xf numFmtId="0" fontId="4" fillId="0" borderId="159" xfId="0" applyFont="1" applyBorder="1" applyAlignment="1">
      <alignment horizontal="left" vertical="center" wrapText="1"/>
    </xf>
    <xf numFmtId="0" fontId="4" fillId="0" borderId="50" xfId="0" applyFont="1" applyBorder="1" applyAlignment="1">
      <alignment vertical="center" wrapText="1"/>
    </xf>
    <xf numFmtId="0" fontId="4" fillId="7" borderId="53" xfId="0" applyFont="1" applyFill="1" applyBorder="1" applyAlignment="1">
      <alignment vertical="center" wrapText="1"/>
    </xf>
    <xf numFmtId="0" fontId="4" fillId="7" borderId="76" xfId="0" applyFont="1" applyFill="1" applyBorder="1" applyAlignment="1">
      <alignment vertical="center" wrapText="1"/>
    </xf>
    <xf numFmtId="164" fontId="4" fillId="0" borderId="5" xfId="0" applyNumberFormat="1" applyFont="1" applyBorder="1" applyAlignment="1">
      <alignment horizontal="center" vertical="center"/>
    </xf>
    <xf numFmtId="164" fontId="4" fillId="0" borderId="85" xfId="0" applyNumberFormat="1" applyFont="1" applyBorder="1" applyAlignment="1">
      <alignment horizontal="center" vertical="center"/>
    </xf>
    <xf numFmtId="165" fontId="4" fillId="7" borderId="59" xfId="0" applyNumberFormat="1" applyFont="1" applyFill="1" applyBorder="1" applyAlignment="1">
      <alignment horizontal="right" vertical="center"/>
    </xf>
    <xf numFmtId="0" fontId="4" fillId="26" borderId="317" xfId="0" applyFont="1" applyFill="1" applyBorder="1" applyAlignment="1">
      <alignment vertical="center"/>
    </xf>
    <xf numFmtId="0" fontId="4" fillId="6" borderId="317" xfId="0" applyFont="1" applyFill="1" applyBorder="1" applyAlignment="1">
      <alignment vertical="center"/>
    </xf>
    <xf numFmtId="165" fontId="4" fillId="0" borderId="88" xfId="0" applyNumberFormat="1" applyFont="1" applyBorder="1" applyAlignment="1">
      <alignment horizontal="right" vertical="center"/>
    </xf>
    <xf numFmtId="165" fontId="4" fillId="0" borderId="85" xfId="0" applyNumberFormat="1" applyFont="1" applyBorder="1" applyAlignment="1">
      <alignment horizontal="right" vertical="center"/>
    </xf>
    <xf numFmtId="165" fontId="4" fillId="0" borderId="66" xfId="0" applyNumberFormat="1" applyFont="1" applyBorder="1" applyAlignment="1">
      <alignment horizontal="right" vertical="center"/>
    </xf>
    <xf numFmtId="0" fontId="3" fillId="0" borderId="172" xfId="0" applyFont="1" applyBorder="1" applyAlignment="1">
      <alignment vertical="center" wrapText="1"/>
    </xf>
    <xf numFmtId="0" fontId="4" fillId="7" borderId="317" xfId="0" applyFont="1" applyFill="1" applyBorder="1" applyAlignment="1">
      <alignment vertical="center"/>
    </xf>
    <xf numFmtId="164" fontId="4" fillId="0" borderId="66" xfId="0" applyNumberFormat="1" applyFont="1" applyBorder="1" applyAlignment="1">
      <alignment horizontal="center" vertical="center" wrapText="1"/>
    </xf>
    <xf numFmtId="0" fontId="4" fillId="29" borderId="317" xfId="0" applyFont="1" applyFill="1" applyBorder="1" applyAlignment="1">
      <alignment vertical="center"/>
    </xf>
    <xf numFmtId="0" fontId="4" fillId="7" borderId="6" xfId="0" applyFont="1" applyFill="1" applyBorder="1" applyAlignment="1">
      <alignment horizontal="left" vertical="center" wrapText="1"/>
    </xf>
    <xf numFmtId="165" fontId="4" fillId="7" borderId="6" xfId="0" applyNumberFormat="1" applyFont="1" applyFill="1" applyBorder="1" applyAlignment="1">
      <alignment horizontal="right" vertical="center"/>
    </xf>
    <xf numFmtId="1" fontId="4" fillId="4" borderId="21" xfId="0" applyNumberFormat="1" applyFont="1" applyFill="1" applyBorder="1" applyAlignment="1">
      <alignment vertical="center"/>
    </xf>
    <xf numFmtId="1" fontId="4" fillId="4" borderId="32" xfId="0" applyNumberFormat="1" applyFont="1" applyFill="1" applyBorder="1" applyAlignment="1">
      <alignment vertical="center"/>
    </xf>
    <xf numFmtId="1" fontId="4" fillId="4" borderId="223" xfId="0" applyNumberFormat="1" applyFont="1" applyFill="1" applyBorder="1" applyAlignment="1">
      <alignment vertical="center"/>
    </xf>
    <xf numFmtId="1" fontId="4" fillId="4" borderId="212" xfId="0" applyNumberFormat="1" applyFont="1" applyFill="1" applyBorder="1" applyAlignment="1">
      <alignment vertical="center"/>
    </xf>
    <xf numFmtId="1" fontId="4" fillId="4" borderId="6" xfId="0" applyNumberFormat="1" applyFont="1" applyFill="1" applyBorder="1" applyAlignment="1">
      <alignment vertical="center"/>
    </xf>
    <xf numFmtId="1" fontId="4" fillId="4" borderId="67" xfId="0" applyNumberFormat="1" applyFont="1" applyFill="1" applyBorder="1" applyAlignment="1">
      <alignment vertical="center"/>
    </xf>
    <xf numFmtId="1" fontId="4" fillId="4" borderId="86" xfId="0" applyNumberFormat="1" applyFont="1" applyFill="1" applyBorder="1" applyAlignment="1">
      <alignment vertical="center"/>
    </xf>
    <xf numFmtId="1" fontId="4" fillId="4" borderId="68" xfId="0" applyNumberFormat="1" applyFont="1" applyFill="1" applyBorder="1" applyAlignment="1">
      <alignment vertical="center"/>
    </xf>
    <xf numFmtId="164" fontId="4" fillId="0" borderId="259" xfId="0" applyNumberFormat="1" applyFont="1" applyBorder="1" applyAlignment="1">
      <alignment horizontal="center" vertical="center" wrapText="1"/>
    </xf>
    <xf numFmtId="1" fontId="4" fillId="0" borderId="221" xfId="0" applyNumberFormat="1" applyFont="1" applyBorder="1" applyAlignment="1">
      <alignment vertical="center"/>
    </xf>
    <xf numFmtId="1" fontId="4" fillId="0" borderId="176" xfId="0" applyNumberFormat="1" applyFont="1" applyBorder="1" applyAlignment="1">
      <alignment vertical="center"/>
    </xf>
    <xf numFmtId="1" fontId="4" fillId="4" borderId="176" xfId="0" applyNumberFormat="1" applyFont="1" applyFill="1" applyBorder="1" applyAlignment="1">
      <alignment vertical="center"/>
    </xf>
    <xf numFmtId="1" fontId="4" fillId="4" borderId="259" xfId="0" applyNumberFormat="1" applyFont="1" applyFill="1" applyBorder="1" applyAlignment="1">
      <alignment vertical="center"/>
    </xf>
    <xf numFmtId="1" fontId="4" fillId="9" borderId="61" xfId="0" applyNumberFormat="1" applyFont="1" applyFill="1" applyBorder="1" applyAlignment="1">
      <alignment horizontal="right" vertical="center"/>
    </xf>
    <xf numFmtId="1" fontId="4" fillId="9" borderId="51" xfId="0" applyNumberFormat="1" applyFont="1" applyFill="1" applyBorder="1" applyAlignment="1">
      <alignment vertical="center"/>
    </xf>
    <xf numFmtId="1" fontId="4" fillId="4" borderId="95" xfId="0" applyNumberFormat="1" applyFont="1" applyFill="1" applyBorder="1" applyAlignment="1">
      <alignment vertical="center"/>
    </xf>
    <xf numFmtId="1" fontId="4" fillId="4" borderId="74" xfId="0" applyNumberFormat="1" applyFont="1" applyFill="1" applyBorder="1" applyAlignment="1">
      <alignment vertical="center"/>
    </xf>
    <xf numFmtId="1" fontId="4" fillId="4" borderId="53" xfId="0" applyNumberFormat="1" applyFont="1" applyFill="1" applyBorder="1" applyAlignment="1">
      <alignment vertical="center"/>
    </xf>
    <xf numFmtId="1" fontId="4" fillId="9" borderId="55" xfId="0" applyNumberFormat="1" applyFont="1" applyFill="1" applyBorder="1" applyAlignment="1">
      <alignment vertical="center"/>
    </xf>
    <xf numFmtId="1" fontId="4" fillId="9" borderId="300" xfId="0" applyNumberFormat="1" applyFont="1" applyFill="1" applyBorder="1" applyAlignment="1">
      <alignment vertical="center"/>
    </xf>
    <xf numFmtId="1" fontId="4" fillId="0" borderId="215" xfId="0" applyNumberFormat="1" applyFont="1" applyBorder="1" applyAlignment="1">
      <alignment vertical="center"/>
    </xf>
    <xf numFmtId="1" fontId="4" fillId="4" borderId="213" xfId="0" applyNumberFormat="1" applyFont="1" applyFill="1" applyBorder="1" applyAlignment="1">
      <alignment vertical="center"/>
    </xf>
    <xf numFmtId="1" fontId="4" fillId="4" borderId="76" xfId="0" applyNumberFormat="1" applyFont="1" applyFill="1" applyBorder="1" applyAlignment="1">
      <alignment vertical="center"/>
    </xf>
    <xf numFmtId="1" fontId="4" fillId="0" borderId="135" xfId="0" applyNumberFormat="1" applyFont="1" applyBorder="1" applyAlignment="1">
      <alignment horizontal="right" vertical="center" wrapText="1"/>
    </xf>
    <xf numFmtId="1" fontId="4" fillId="0" borderId="223" xfId="0" applyNumberFormat="1" applyFont="1" applyBorder="1" applyAlignment="1">
      <alignment vertical="center"/>
    </xf>
    <xf numFmtId="1" fontId="4" fillId="0" borderId="135" xfId="0" applyNumberFormat="1" applyFont="1" applyBorder="1" applyAlignment="1">
      <alignment vertical="center"/>
    </xf>
    <xf numFmtId="1" fontId="4" fillId="0" borderId="17" xfId="0" applyNumberFormat="1" applyFont="1" applyBorder="1" applyAlignment="1">
      <alignment vertical="center"/>
    </xf>
    <xf numFmtId="1" fontId="4" fillId="4" borderId="214" xfId="0" applyNumberFormat="1" applyFont="1" applyFill="1" applyBorder="1" applyAlignment="1">
      <alignment vertical="center"/>
    </xf>
    <xf numFmtId="1" fontId="4" fillId="4" borderId="219" xfId="0" applyNumberFormat="1" applyFont="1" applyFill="1" applyBorder="1" applyAlignment="1">
      <alignment vertical="center"/>
    </xf>
    <xf numFmtId="1" fontId="4" fillId="0" borderId="83" xfId="0" applyNumberFormat="1" applyFont="1" applyBorder="1" applyAlignment="1">
      <alignment vertical="center" wrapText="1"/>
    </xf>
    <xf numFmtId="1" fontId="4" fillId="3" borderId="6" xfId="0" applyNumberFormat="1" applyFont="1" applyFill="1" applyBorder="1" applyAlignment="1">
      <alignment horizontal="right" vertical="center"/>
    </xf>
    <xf numFmtId="1" fontId="4" fillId="4" borderId="172" xfId="0" applyNumberFormat="1" applyFont="1" applyFill="1" applyBorder="1" applyAlignment="1">
      <alignment vertical="center"/>
    </xf>
    <xf numFmtId="1" fontId="4" fillId="3" borderId="51" xfId="0" applyNumberFormat="1" applyFont="1" applyFill="1" applyBorder="1" applyAlignment="1">
      <alignment horizontal="right" vertical="center"/>
    </xf>
    <xf numFmtId="1" fontId="4" fillId="4" borderId="210" xfId="0" applyNumberFormat="1" applyFont="1" applyFill="1" applyBorder="1" applyAlignment="1">
      <alignment vertical="center"/>
    </xf>
    <xf numFmtId="1" fontId="4" fillId="3" borderId="54" xfId="0" applyNumberFormat="1" applyFont="1" applyFill="1" applyBorder="1" applyAlignment="1">
      <alignment horizontal="right" vertical="center"/>
    </xf>
    <xf numFmtId="1" fontId="4" fillId="4" borderId="211" xfId="0" applyNumberFormat="1" applyFont="1" applyFill="1" applyBorder="1" applyAlignment="1">
      <alignment vertical="center"/>
    </xf>
    <xf numFmtId="1" fontId="4" fillId="3" borderId="55" xfId="0" applyNumberFormat="1" applyFont="1" applyFill="1" applyBorder="1" applyAlignment="1">
      <alignment horizontal="right" vertical="center"/>
    </xf>
    <xf numFmtId="1" fontId="4" fillId="4" borderId="218" xfId="0" applyNumberFormat="1" applyFont="1" applyFill="1" applyBorder="1" applyAlignment="1">
      <alignment vertical="center"/>
    </xf>
    <xf numFmtId="1" fontId="4" fillId="0" borderId="287" xfId="0" applyNumberFormat="1" applyFont="1" applyBorder="1" applyAlignment="1">
      <alignment horizontal="center" vertical="center"/>
    </xf>
    <xf numFmtId="1" fontId="4" fillId="0" borderId="212" xfId="0" applyNumberFormat="1" applyFont="1" applyBorder="1" applyAlignment="1">
      <alignment horizontal="right" vertical="center" wrapText="1"/>
    </xf>
    <xf numFmtId="1" fontId="4" fillId="0" borderId="172" xfId="0" applyNumberFormat="1" applyFont="1" applyBorder="1" applyAlignment="1">
      <alignment horizontal="right" vertical="center" wrapText="1"/>
    </xf>
    <xf numFmtId="1" fontId="4" fillId="0" borderId="58" xfId="0" applyNumberFormat="1" applyFont="1" applyBorder="1" applyAlignment="1">
      <alignment horizontal="right" vertical="center" wrapText="1"/>
    </xf>
    <xf numFmtId="1" fontId="4" fillId="3" borderId="67" xfId="0" applyNumberFormat="1" applyFont="1" applyFill="1" applyBorder="1" applyAlignment="1">
      <alignment horizontal="right" vertical="center"/>
    </xf>
    <xf numFmtId="1" fontId="4" fillId="3" borderId="68" xfId="0" applyNumberFormat="1" applyFont="1" applyFill="1" applyBorder="1" applyAlignment="1">
      <alignment horizontal="right" vertical="center"/>
    </xf>
    <xf numFmtId="1" fontId="4" fillId="3" borderId="215" xfId="0" applyNumberFormat="1" applyFont="1" applyFill="1" applyBorder="1" applyAlignment="1">
      <alignment horizontal="right" vertical="center"/>
    </xf>
    <xf numFmtId="1" fontId="4" fillId="4" borderId="217" xfId="0" applyNumberFormat="1" applyFont="1" applyFill="1" applyBorder="1" applyAlignment="1">
      <alignment vertical="center"/>
    </xf>
    <xf numFmtId="1" fontId="4" fillId="10" borderId="55" xfId="0" applyNumberFormat="1" applyFont="1" applyFill="1" applyBorder="1" applyAlignment="1">
      <alignment horizontal="right" vertical="center"/>
    </xf>
    <xf numFmtId="1" fontId="4" fillId="10" borderId="21" xfId="0" applyNumberFormat="1" applyFont="1" applyFill="1" applyBorder="1" applyAlignment="1">
      <alignment vertical="center"/>
    </xf>
    <xf numFmtId="1" fontId="4" fillId="10" borderId="32" xfId="0" applyNumberFormat="1" applyFont="1" applyFill="1" applyBorder="1" applyAlignment="1">
      <alignment vertical="center"/>
    </xf>
    <xf numFmtId="1" fontId="4" fillId="10" borderId="137" xfId="0" applyNumberFormat="1" applyFont="1" applyFill="1" applyBorder="1" applyAlignment="1">
      <alignment vertical="center"/>
    </xf>
    <xf numFmtId="1" fontId="4" fillId="10" borderId="212" xfId="0" applyNumberFormat="1" applyFont="1" applyFill="1" applyBorder="1" applyAlignment="1">
      <alignment vertical="center"/>
    </xf>
    <xf numFmtId="0" fontId="4" fillId="4" borderId="51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left" vertical="center"/>
    </xf>
    <xf numFmtId="0" fontId="4" fillId="4" borderId="212" xfId="0" applyFont="1" applyFill="1" applyBorder="1" applyAlignment="1">
      <alignment horizontal="left" vertical="center"/>
    </xf>
    <xf numFmtId="0" fontId="3" fillId="7" borderId="317" xfId="0" applyFont="1" applyFill="1" applyBorder="1" applyAlignment="1">
      <alignment vertical="center"/>
    </xf>
    <xf numFmtId="0" fontId="4" fillId="10" borderId="215" xfId="0" applyFont="1" applyFill="1" applyBorder="1" applyAlignment="1">
      <alignment vertical="center"/>
    </xf>
    <xf numFmtId="0" fontId="4" fillId="10" borderId="55" xfId="0" applyFont="1" applyFill="1" applyBorder="1" applyAlignment="1">
      <alignment vertical="center"/>
    </xf>
    <xf numFmtId="0" fontId="4" fillId="10" borderId="51" xfId="0" applyFont="1" applyFill="1" applyBorder="1" applyAlignment="1">
      <alignment vertical="center"/>
    </xf>
    <xf numFmtId="0" fontId="4" fillId="10" borderId="54" xfId="0" applyFont="1" applyFill="1" applyBorder="1" applyAlignment="1">
      <alignment vertical="center"/>
    </xf>
    <xf numFmtId="0" fontId="4" fillId="10" borderId="68" xfId="0" applyFont="1" applyFill="1" applyBorder="1" applyAlignment="1">
      <alignment vertical="center"/>
    </xf>
    <xf numFmtId="0" fontId="4" fillId="10" borderId="67" xfId="0" applyFont="1" applyFill="1" applyBorder="1" applyAlignment="1">
      <alignment vertical="center"/>
    </xf>
    <xf numFmtId="0" fontId="4" fillId="10" borderId="63" xfId="0" applyFont="1" applyFill="1" applyBorder="1" applyAlignment="1">
      <alignment vertical="center"/>
    </xf>
    <xf numFmtId="0" fontId="4" fillId="7" borderId="75" xfId="0" applyFont="1" applyFill="1" applyBorder="1" applyAlignment="1">
      <alignment horizontal="center" vertical="center" wrapText="1"/>
    </xf>
    <xf numFmtId="1" fontId="4" fillId="7" borderId="6" xfId="0" applyNumberFormat="1" applyFont="1" applyFill="1" applyBorder="1" applyAlignment="1">
      <alignment horizontal="right" vertical="center" wrapText="1"/>
    </xf>
    <xf numFmtId="1" fontId="4" fillId="4" borderId="59" xfId="0" applyNumberFormat="1" applyFont="1" applyFill="1" applyBorder="1" applyAlignment="1">
      <alignment vertical="center"/>
    </xf>
    <xf numFmtId="165" fontId="4" fillId="22" borderId="317" xfId="0" applyNumberFormat="1" applyFont="1" applyFill="1" applyBorder="1" applyAlignment="1">
      <alignment vertical="center"/>
    </xf>
    <xf numFmtId="0" fontId="4" fillId="22" borderId="317" xfId="0" applyFont="1" applyFill="1" applyBorder="1" applyAlignment="1">
      <alignment vertical="center"/>
    </xf>
    <xf numFmtId="1" fontId="4" fillId="7" borderId="61" xfId="0" applyNumberFormat="1" applyFont="1" applyFill="1" applyBorder="1"/>
    <xf numFmtId="0" fontId="4" fillId="0" borderId="220" xfId="0" applyFont="1" applyBorder="1"/>
    <xf numFmtId="0" fontId="4" fillId="4" borderId="219" xfId="0" applyFont="1" applyFill="1" applyBorder="1"/>
    <xf numFmtId="0" fontId="4" fillId="0" borderId="214" xfId="0" applyFont="1" applyBorder="1" applyAlignment="1">
      <alignment wrapText="1"/>
    </xf>
    <xf numFmtId="0" fontId="4" fillId="0" borderId="219" xfId="0" applyFont="1" applyBorder="1" applyAlignment="1">
      <alignment wrapText="1"/>
    </xf>
    <xf numFmtId="1" fontId="14" fillId="18" borderId="317" xfId="0" applyNumberFormat="1" applyFont="1" applyFill="1" applyBorder="1"/>
    <xf numFmtId="1" fontId="14" fillId="8" borderId="317" xfId="0" applyNumberFormat="1" applyFont="1" applyFill="1" applyBorder="1"/>
    <xf numFmtId="0" fontId="4" fillId="4" borderId="71" xfId="0" applyFont="1" applyFill="1" applyBorder="1"/>
    <xf numFmtId="0" fontId="4" fillId="4" borderId="286" xfId="0" applyFont="1" applyFill="1" applyBorder="1"/>
    <xf numFmtId="0" fontId="4" fillId="4" borderId="72" xfId="0" applyFont="1" applyFill="1" applyBorder="1"/>
    <xf numFmtId="0" fontId="4" fillId="0" borderId="214" xfId="0" applyFont="1" applyBorder="1"/>
    <xf numFmtId="0" fontId="4" fillId="3" borderId="6" xfId="0" applyFont="1" applyFill="1" applyBorder="1"/>
    <xf numFmtId="0" fontId="4" fillId="7" borderId="21" xfId="0" applyFont="1" applyFill="1" applyBorder="1"/>
    <xf numFmtId="0" fontId="4" fillId="7" borderId="212" xfId="0" applyFont="1" applyFill="1" applyBorder="1"/>
    <xf numFmtId="0" fontId="4" fillId="10" borderId="51" xfId="0" applyFont="1" applyFill="1" applyBorder="1"/>
    <xf numFmtId="0" fontId="4" fillId="10" borderId="21" xfId="0" applyFont="1" applyFill="1" applyBorder="1"/>
    <xf numFmtId="0" fontId="4" fillId="10" borderId="212" xfId="0" applyFont="1" applyFill="1" applyBorder="1"/>
    <xf numFmtId="0" fontId="4" fillId="3" borderId="220" xfId="0" applyFont="1" applyFill="1" applyBorder="1" applyAlignment="1">
      <alignment horizontal="center" vertical="center" wrapText="1"/>
    </xf>
    <xf numFmtId="0" fontId="4" fillId="3" borderId="133" xfId="0" applyFont="1" applyFill="1" applyBorder="1" applyAlignment="1">
      <alignment horizontal="center" vertical="center" wrapText="1"/>
    </xf>
    <xf numFmtId="0" fontId="4" fillId="3" borderId="286" xfId="0" applyFont="1" applyFill="1" applyBorder="1" applyAlignment="1">
      <alignment horizontal="center" vertical="center" wrapText="1"/>
    </xf>
    <xf numFmtId="0" fontId="4" fillId="4" borderId="220" xfId="0" applyFont="1" applyFill="1" applyBorder="1"/>
    <xf numFmtId="0" fontId="3" fillId="7" borderId="317" xfId="0" applyFont="1" applyFill="1" applyBorder="1"/>
    <xf numFmtId="0" fontId="26" fillId="7" borderId="317" xfId="0" applyFont="1" applyFill="1" applyBorder="1"/>
    <xf numFmtId="0" fontId="18" fillId="7" borderId="317" xfId="0" applyFont="1" applyFill="1" applyBorder="1"/>
    <xf numFmtId="0" fontId="4" fillId="7" borderId="135" xfId="0" applyFont="1" applyFill="1" applyBorder="1" applyAlignment="1">
      <alignment horizontal="center" vertical="center" wrapText="1"/>
    </xf>
    <xf numFmtId="0" fontId="4" fillId="7" borderId="286" xfId="0" applyFont="1" applyFill="1" applyBorder="1" applyAlignment="1">
      <alignment horizontal="center" vertical="center" wrapText="1"/>
    </xf>
    <xf numFmtId="0" fontId="4" fillId="3" borderId="59" xfId="0" applyFont="1" applyFill="1" applyBorder="1" applyAlignment="1">
      <alignment wrapText="1"/>
    </xf>
    <xf numFmtId="0" fontId="17" fillId="7" borderId="317" xfId="0" applyFont="1" applyFill="1" applyBorder="1"/>
    <xf numFmtId="0" fontId="4" fillId="3" borderId="6" xfId="0" applyFont="1" applyFill="1" applyBorder="1" applyAlignment="1">
      <alignment wrapText="1"/>
    </xf>
    <xf numFmtId="1" fontId="4" fillId="7" borderId="62" xfId="0" applyNumberFormat="1" applyFont="1" applyFill="1" applyBorder="1" applyAlignment="1">
      <alignment horizontal="right" wrapText="1"/>
    </xf>
    <xf numFmtId="0" fontId="4" fillId="4" borderId="126" xfId="0" applyFont="1" applyFill="1" applyBorder="1"/>
    <xf numFmtId="0" fontId="13" fillId="7" borderId="317" xfId="0" applyFont="1" applyFill="1" applyBorder="1"/>
    <xf numFmtId="0" fontId="4" fillId="3" borderId="51" xfId="0" applyFont="1" applyFill="1" applyBorder="1" applyAlignment="1">
      <alignment wrapText="1"/>
    </xf>
    <xf numFmtId="0" fontId="4" fillId="3" borderId="215" xfId="0" applyFont="1" applyFill="1" applyBorder="1" applyAlignment="1">
      <alignment wrapText="1"/>
    </xf>
    <xf numFmtId="0" fontId="4" fillId="3" borderId="212" xfId="0" applyFont="1" applyFill="1" applyBorder="1" applyAlignment="1">
      <alignment wrapText="1"/>
    </xf>
    <xf numFmtId="1" fontId="4" fillId="0" borderId="85" xfId="0" applyNumberFormat="1" applyFont="1" applyBorder="1" applyAlignment="1">
      <alignment horizontal="right" vertical="center" wrapText="1"/>
    </xf>
    <xf numFmtId="0" fontId="4" fillId="0" borderId="212" xfId="0" applyFont="1" applyBorder="1" applyAlignment="1">
      <alignment horizontal="center" vertical="center" wrapText="1"/>
    </xf>
    <xf numFmtId="0" fontId="4" fillId="7" borderId="212" xfId="0" applyFont="1" applyFill="1" applyBorder="1" applyAlignment="1">
      <alignment horizontal="center" vertical="center" wrapText="1"/>
    </xf>
    <xf numFmtId="1" fontId="4" fillId="7" borderId="317" xfId="0" applyNumberFormat="1" applyFont="1" applyFill="1" applyBorder="1" applyAlignment="1">
      <alignment horizontal="center"/>
    </xf>
    <xf numFmtId="1" fontId="4" fillId="7" borderId="317" xfId="0" applyNumberFormat="1" applyFont="1" applyFill="1" applyBorder="1" applyAlignment="1">
      <alignment vertical="center" wrapText="1"/>
    </xf>
    <xf numFmtId="1" fontId="4" fillId="7" borderId="317" xfId="0" applyNumberFormat="1" applyFont="1" applyFill="1" applyBorder="1" applyAlignment="1">
      <alignment horizontal="center" vertical="center"/>
    </xf>
    <xf numFmtId="1" fontId="4" fillId="7" borderId="61" xfId="0" applyNumberFormat="1" applyFont="1" applyFill="1" applyBorder="1" applyAlignment="1">
      <alignment horizontal="right"/>
    </xf>
    <xf numFmtId="1" fontId="4" fillId="3" borderId="6" xfId="0" applyNumberFormat="1" applyFont="1" applyFill="1" applyBorder="1" applyAlignment="1">
      <alignment vertical="center" wrapText="1"/>
    </xf>
    <xf numFmtId="0" fontId="4" fillId="7" borderId="317" xfId="0" applyFont="1" applyFill="1" applyBorder="1" applyAlignment="1">
      <alignment wrapText="1"/>
    </xf>
    <xf numFmtId="1" fontId="4" fillId="3" borderId="214" xfId="0" applyNumberFormat="1" applyFont="1" applyFill="1" applyBorder="1" applyAlignment="1">
      <alignment horizontal="left" vertical="center" wrapText="1"/>
    </xf>
    <xf numFmtId="1" fontId="4" fillId="3" borderId="219" xfId="0" applyNumberFormat="1" applyFont="1" applyFill="1" applyBorder="1" applyAlignment="1">
      <alignment horizontal="left" vertical="center" wrapText="1"/>
    </xf>
    <xf numFmtId="1" fontId="4" fillId="3" borderId="71" xfId="0" applyNumberFormat="1" applyFont="1" applyFill="1" applyBorder="1" applyAlignment="1">
      <alignment horizontal="right" vertical="center" wrapText="1"/>
    </xf>
    <xf numFmtId="1" fontId="4" fillId="3" borderId="287" xfId="0" applyNumberFormat="1" applyFont="1" applyFill="1" applyBorder="1" applyAlignment="1">
      <alignment vertical="center" wrapText="1"/>
    </xf>
    <xf numFmtId="1" fontId="4" fillId="3" borderId="59" xfId="0" applyNumberFormat="1" applyFont="1" applyFill="1" applyBorder="1" applyAlignment="1">
      <alignment vertical="center" wrapText="1"/>
    </xf>
    <xf numFmtId="0" fontId="4" fillId="0" borderId="215" xfId="0" applyFont="1" applyBorder="1" applyAlignment="1">
      <alignment horizontal="right"/>
    </xf>
    <xf numFmtId="0" fontId="4" fillId="4" borderId="68" xfId="0" applyFont="1" applyFill="1" applyBorder="1" applyAlignment="1">
      <alignment horizontal="right"/>
    </xf>
    <xf numFmtId="0" fontId="4" fillId="4" borderId="21" xfId="0" applyFont="1" applyFill="1" applyBorder="1" applyAlignment="1">
      <alignment horizontal="right"/>
    </xf>
    <xf numFmtId="0" fontId="4" fillId="0" borderId="220" xfId="0" applyFont="1" applyBorder="1" applyAlignment="1">
      <alignment horizontal="center" vertical="center" wrapText="1"/>
    </xf>
    <xf numFmtId="0" fontId="4" fillId="4" borderId="59" xfId="0" applyFont="1" applyFill="1" applyBorder="1" applyAlignment="1">
      <alignment wrapText="1"/>
    </xf>
    <xf numFmtId="0" fontId="4" fillId="4" borderId="6" xfId="0" applyFont="1" applyFill="1" applyBorder="1" applyAlignment="1">
      <alignment wrapText="1"/>
    </xf>
    <xf numFmtId="0" fontId="4" fillId="4" borderId="95" xfId="0" applyFont="1" applyFill="1" applyBorder="1"/>
    <xf numFmtId="0" fontId="5" fillId="2" borderId="317" xfId="0" applyFont="1" applyFill="1" applyBorder="1" applyAlignment="1">
      <alignment horizontal="center" vertical="center" wrapText="1"/>
    </xf>
    <xf numFmtId="0" fontId="5" fillId="2" borderId="216" xfId="0" applyFont="1" applyFill="1" applyBorder="1" applyAlignment="1">
      <alignment vertical="center"/>
    </xf>
    <xf numFmtId="0" fontId="5" fillId="2" borderId="286" xfId="0" applyFont="1" applyFill="1" applyBorder="1" applyAlignment="1">
      <alignment horizontal="center" vertical="center" wrapText="1"/>
    </xf>
    <xf numFmtId="0" fontId="5" fillId="2" borderId="212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0" borderId="66" xfId="0" applyFont="1" applyBorder="1"/>
    <xf numFmtId="0" fontId="3" fillId="2" borderId="5" xfId="0" applyFont="1" applyFill="1" applyBorder="1" applyAlignment="1">
      <alignment horizontal="center" vertical="center" wrapText="1"/>
    </xf>
    <xf numFmtId="0" fontId="2" fillId="0" borderId="144" xfId="0" applyFont="1" applyBorder="1"/>
    <xf numFmtId="0" fontId="5" fillId="5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0" fillId="5" borderId="170" xfId="0" applyFont="1" applyFill="1" applyBorder="1" applyAlignment="1">
      <alignment horizontal="center" vertical="center" wrapText="1"/>
    </xf>
    <xf numFmtId="0" fontId="2" fillId="0" borderId="220" xfId="0" applyFont="1" applyBorder="1"/>
    <xf numFmtId="0" fontId="2" fillId="0" borderId="6" xfId="0" applyFont="1" applyBorder="1"/>
    <xf numFmtId="1" fontId="3" fillId="0" borderId="0" xfId="0" applyNumberFormat="1" applyFont="1" applyAlignment="1">
      <alignment horizontal="left" wrapText="1"/>
    </xf>
    <xf numFmtId="0" fontId="0" fillId="0" borderId="0" xfId="0"/>
    <xf numFmtId="1" fontId="4" fillId="0" borderId="170" xfId="0" applyNumberFormat="1" applyFont="1" applyBorder="1" applyAlignment="1">
      <alignment horizontal="left" vertical="center" wrapText="1"/>
    </xf>
    <xf numFmtId="1" fontId="4" fillId="0" borderId="220" xfId="0" applyNumberFormat="1" applyFont="1" applyBorder="1" applyAlignment="1">
      <alignment horizontal="left" vertical="center" wrapText="1"/>
    </xf>
    <xf numFmtId="1" fontId="4" fillId="0" borderId="144" xfId="0" applyNumberFormat="1" applyFont="1" applyBorder="1" applyAlignment="1">
      <alignment horizontal="center" vertical="center" wrapText="1"/>
    </xf>
    <xf numFmtId="0" fontId="2" fillId="0" borderId="85" xfId="0" applyFont="1" applyBorder="1"/>
    <xf numFmtId="1" fontId="4" fillId="0" borderId="303" xfId="0" applyNumberFormat="1" applyFont="1" applyBorder="1" applyAlignment="1">
      <alignment horizontal="center" vertical="center" wrapText="1"/>
    </xf>
    <xf numFmtId="0" fontId="2" fillId="0" borderId="257" xfId="0" applyFont="1" applyBorder="1"/>
    <xf numFmtId="1" fontId="4" fillId="0" borderId="170" xfId="0" applyNumberFormat="1" applyFont="1" applyBorder="1" applyAlignment="1">
      <alignment horizontal="center" vertical="center" wrapText="1"/>
    </xf>
    <xf numFmtId="1" fontId="4" fillId="0" borderId="176" xfId="0" applyNumberFormat="1" applyFont="1" applyBorder="1" applyAlignment="1">
      <alignment horizontal="center" vertical="center" wrapText="1"/>
    </xf>
    <xf numFmtId="0" fontId="2" fillId="0" borderId="212" xfId="0" applyFont="1" applyBorder="1"/>
    <xf numFmtId="1" fontId="3" fillId="0" borderId="172" xfId="0" applyNumberFormat="1" applyFont="1" applyBorder="1" applyAlignment="1">
      <alignment horizontal="left" wrapText="1"/>
    </xf>
    <xf numFmtId="0" fontId="2" fillId="0" borderId="172" xfId="0" applyFont="1" applyBorder="1"/>
    <xf numFmtId="1" fontId="4" fillId="0" borderId="5" xfId="0" applyNumberFormat="1" applyFont="1" applyBorder="1" applyAlignment="1">
      <alignment horizontal="center" vertical="center" wrapText="1"/>
    </xf>
    <xf numFmtId="0" fontId="4" fillId="0" borderId="293" xfId="0" applyFont="1" applyBorder="1" applyAlignment="1">
      <alignment horizontal="center" vertical="center" wrapText="1"/>
    </xf>
    <xf numFmtId="0" fontId="2" fillId="0" borderId="295" xfId="0" applyFont="1" applyBorder="1"/>
    <xf numFmtId="0" fontId="2" fillId="0" borderId="294" xfId="0" applyFont="1" applyBorder="1"/>
    <xf numFmtId="1" fontId="3" fillId="0" borderId="144" xfId="0" applyNumberFormat="1" applyFont="1" applyBorder="1" applyAlignment="1">
      <alignment horizontal="left"/>
    </xf>
    <xf numFmtId="1" fontId="4" fillId="0" borderId="221" xfId="0" applyNumberFormat="1" applyFont="1" applyBorder="1" applyAlignment="1">
      <alignment horizontal="center" vertical="center" wrapText="1"/>
    </xf>
    <xf numFmtId="0" fontId="2" fillId="0" borderId="176" xfId="0" applyFont="1" applyBorder="1"/>
    <xf numFmtId="0" fontId="2" fillId="0" borderId="287" xfId="0" applyFont="1" applyBorder="1"/>
    <xf numFmtId="1" fontId="4" fillId="0" borderId="50" xfId="0" applyNumberFormat="1" applyFont="1" applyBorder="1" applyAlignment="1">
      <alignment horizontal="left" vertical="center" wrapText="1"/>
    </xf>
    <xf numFmtId="0" fontId="2" fillId="0" borderId="51" xfId="0" applyFont="1" applyBorder="1"/>
    <xf numFmtId="1" fontId="4" fillId="0" borderId="170" xfId="0" applyNumberFormat="1" applyFont="1" applyBorder="1" applyAlignment="1">
      <alignment horizontal="center" vertical="center"/>
    </xf>
    <xf numFmtId="1" fontId="4" fillId="0" borderId="220" xfId="0" applyNumberFormat="1" applyFont="1" applyBorder="1" applyAlignment="1">
      <alignment horizontal="left" vertical="center"/>
    </xf>
    <xf numFmtId="1" fontId="3" fillId="3" borderId="144" xfId="0" applyNumberFormat="1" applyFont="1" applyFill="1" applyBorder="1" applyAlignment="1">
      <alignment horizontal="left"/>
    </xf>
    <xf numFmtId="1" fontId="4" fillId="0" borderId="53" xfId="0" applyNumberFormat="1" applyFont="1" applyBorder="1" applyAlignment="1">
      <alignment horizontal="left" vertical="center" wrapText="1"/>
    </xf>
    <xf numFmtId="0" fontId="2" fillId="0" borderId="54" xfId="0" applyFont="1" applyBorder="1"/>
    <xf numFmtId="1" fontId="4" fillId="0" borderId="14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left" wrapText="1"/>
    </xf>
    <xf numFmtId="0" fontId="2" fillId="0" borderId="316" xfId="0" applyFont="1" applyBorder="1"/>
    <xf numFmtId="1" fontId="4" fillId="0" borderId="20" xfId="0" applyNumberFormat="1" applyFont="1" applyBorder="1" applyAlignment="1">
      <alignment horizontal="center" vertical="center" wrapText="1"/>
    </xf>
    <xf numFmtId="0" fontId="2" fillId="0" borderId="17" xfId="0" applyFont="1" applyBorder="1"/>
    <xf numFmtId="1" fontId="8" fillId="3" borderId="317" xfId="0" applyNumberFormat="1" applyFont="1" applyFill="1" applyBorder="1" applyAlignment="1">
      <alignment horizontal="center" vertical="center" wrapText="1"/>
    </xf>
    <xf numFmtId="0" fontId="2" fillId="0" borderId="317" xfId="0" applyFont="1" applyBorder="1"/>
    <xf numFmtId="1" fontId="3" fillId="3" borderId="172" xfId="0" applyNumberFormat="1" applyFont="1" applyFill="1" applyBorder="1" applyAlignment="1">
      <alignment horizontal="left"/>
    </xf>
    <xf numFmtId="1" fontId="4" fillId="0" borderId="19" xfId="0" applyNumberFormat="1" applyFont="1" applyBorder="1" applyAlignment="1">
      <alignment horizontal="center" vertical="center" wrapText="1"/>
    </xf>
    <xf numFmtId="0" fontId="2" fillId="0" borderId="58" xfId="0" applyFont="1" applyBorder="1"/>
    <xf numFmtId="1" fontId="4" fillId="3" borderId="176" xfId="0" applyNumberFormat="1" applyFont="1" applyFill="1" applyBorder="1" applyAlignment="1">
      <alignment horizontal="center" vertical="center" wrapText="1"/>
    </xf>
    <xf numFmtId="0" fontId="2" fillId="0" borderId="46" xfId="0" applyFont="1" applyBorder="1"/>
    <xf numFmtId="1" fontId="4" fillId="0" borderId="125" xfId="0" applyNumberFormat="1" applyFont="1" applyBorder="1" applyAlignment="1">
      <alignment horizontal="center" vertical="center" wrapText="1"/>
    </xf>
    <xf numFmtId="0" fontId="2" fillId="0" borderId="45" xfId="0" applyFont="1" applyBorder="1"/>
    <xf numFmtId="0" fontId="2" fillId="0" borderId="32" xfId="0" applyFont="1" applyBorder="1"/>
    <xf numFmtId="1" fontId="4" fillId="3" borderId="5" xfId="0" applyNumberFormat="1" applyFont="1" applyFill="1" applyBorder="1" applyAlignment="1">
      <alignment horizontal="center" vertical="center" wrapText="1"/>
    </xf>
    <xf numFmtId="1" fontId="4" fillId="3" borderId="90" xfId="0" applyNumberFormat="1" applyFont="1" applyFill="1" applyBorder="1" applyAlignment="1">
      <alignment horizontal="center" vertical="center" wrapText="1"/>
    </xf>
    <xf numFmtId="0" fontId="2" fillId="0" borderId="21" xfId="0" applyFont="1" applyBorder="1"/>
    <xf numFmtId="1" fontId="4" fillId="3" borderId="20" xfId="0" applyNumberFormat="1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216" xfId="0" applyFont="1" applyBorder="1"/>
    <xf numFmtId="0" fontId="2" fillId="0" borderId="286" xfId="0" applyFont="1" applyBorder="1"/>
    <xf numFmtId="1" fontId="4" fillId="0" borderId="256" xfId="0" applyNumberFormat="1" applyFont="1" applyBorder="1" applyAlignment="1">
      <alignment horizontal="center" vertical="center" wrapText="1"/>
    </xf>
    <xf numFmtId="1" fontId="4" fillId="0" borderId="69" xfId="0" applyNumberFormat="1" applyFont="1" applyBorder="1" applyAlignment="1">
      <alignment horizontal="left" vertical="center" wrapText="1"/>
    </xf>
    <xf numFmtId="0" fontId="2" fillId="0" borderId="70" xfId="0" applyFont="1" applyBorder="1"/>
    <xf numFmtId="0" fontId="4" fillId="0" borderId="176" xfId="0" applyFont="1" applyBorder="1" applyAlignment="1">
      <alignment horizont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176" xfId="0" applyFont="1" applyBorder="1" applyAlignment="1">
      <alignment horizontal="center" vertical="center" wrapText="1"/>
    </xf>
    <xf numFmtId="1" fontId="4" fillId="3" borderId="170" xfId="0" applyNumberFormat="1" applyFont="1" applyFill="1" applyBorder="1" applyAlignment="1">
      <alignment horizontal="center" vertical="center" wrapText="1"/>
    </xf>
    <xf numFmtId="1" fontId="4" fillId="0" borderId="216" xfId="0" applyNumberFormat="1" applyFont="1" applyBorder="1" applyAlignment="1">
      <alignment horizontal="left" vertical="center"/>
    </xf>
    <xf numFmtId="1" fontId="4" fillId="0" borderId="5" xfId="0" applyNumberFormat="1" applyFont="1" applyBorder="1" applyAlignment="1">
      <alignment horizontal="left" wrapText="1"/>
    </xf>
    <xf numFmtId="1" fontId="4" fillId="0" borderId="50" xfId="0" applyNumberFormat="1" applyFont="1" applyBorder="1" applyAlignment="1">
      <alignment horizontal="left" vertical="center"/>
    </xf>
    <xf numFmtId="1" fontId="3" fillId="3" borderId="316" xfId="0" applyNumberFormat="1" applyFont="1" applyFill="1" applyBorder="1" applyAlignment="1">
      <alignment wrapText="1"/>
    </xf>
    <xf numFmtId="1" fontId="4" fillId="0" borderId="172" xfId="0" applyNumberFormat="1" applyFont="1" applyBorder="1" applyAlignment="1">
      <alignment horizontal="center" vertical="center" wrapText="1"/>
    </xf>
    <xf numFmtId="1" fontId="4" fillId="0" borderId="53" xfId="0" applyNumberFormat="1" applyFont="1" applyBorder="1" applyAlignment="1">
      <alignment horizontal="left"/>
    </xf>
    <xf numFmtId="1" fontId="4" fillId="0" borderId="53" xfId="0" applyNumberFormat="1" applyFont="1" applyBorder="1" applyAlignment="1">
      <alignment horizontal="left" wrapText="1"/>
    </xf>
    <xf numFmtId="1" fontId="4" fillId="0" borderId="316" xfId="0" applyNumberFormat="1" applyFont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center" vertical="center" wrapText="1"/>
    </xf>
    <xf numFmtId="0" fontId="2" fillId="0" borderId="71" xfId="0" applyFont="1" applyBorder="1"/>
    <xf numFmtId="0" fontId="2" fillId="0" borderId="223" xfId="0" applyFont="1" applyBorder="1"/>
    <xf numFmtId="1" fontId="4" fillId="0" borderId="5" xfId="0" quotePrefix="1" applyNumberFormat="1" applyFont="1" applyBorder="1" applyAlignment="1">
      <alignment horizontal="center" vertical="center" wrapText="1"/>
    </xf>
    <xf numFmtId="1" fontId="4" fillId="0" borderId="5" xfId="0" applyNumberFormat="1" applyFont="1" applyBorder="1" applyAlignment="1">
      <alignment horizontal="center" wrapText="1"/>
    </xf>
    <xf numFmtId="1" fontId="4" fillId="0" borderId="2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 wrapText="1"/>
    </xf>
    <xf numFmtId="1" fontId="4" fillId="0" borderId="176" xfId="0" applyNumberFormat="1" applyFont="1" applyBorder="1" applyAlignment="1">
      <alignment horizontal="left" vertical="center"/>
    </xf>
    <xf numFmtId="1" fontId="4" fillId="0" borderId="76" xfId="0" applyNumberFormat="1" applyFont="1" applyBorder="1" applyAlignment="1">
      <alignment horizontal="left" wrapText="1"/>
    </xf>
    <xf numFmtId="0" fontId="2" fillId="0" borderId="55" xfId="0" applyFont="1" applyBorder="1"/>
    <xf numFmtId="1" fontId="4" fillId="0" borderId="53" xfId="0" applyNumberFormat="1" applyFont="1" applyBorder="1" applyAlignment="1">
      <alignment horizontal="left" vertical="center"/>
    </xf>
    <xf numFmtId="1" fontId="4" fillId="0" borderId="76" xfId="0" applyNumberFormat="1" applyFont="1" applyBorder="1" applyAlignment="1">
      <alignment horizontal="left" vertical="center"/>
    </xf>
    <xf numFmtId="0" fontId="4" fillId="0" borderId="221" xfId="0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 wrapText="1"/>
    </xf>
    <xf numFmtId="1" fontId="4" fillId="0" borderId="76" xfId="0" applyNumberFormat="1" applyFont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 wrapText="1"/>
    </xf>
    <xf numFmtId="1" fontId="4" fillId="0" borderId="176" xfId="0" applyNumberFormat="1" applyFont="1" applyBorder="1" applyAlignment="1">
      <alignment horizontal="left" vertical="center" wrapText="1"/>
    </xf>
    <xf numFmtId="1" fontId="4" fillId="0" borderId="83" xfId="0" applyNumberFormat="1" applyFont="1" applyBorder="1" applyAlignment="1">
      <alignment horizontal="left"/>
    </xf>
    <xf numFmtId="1" fontId="4" fillId="0" borderId="219" xfId="0" applyNumberFormat="1" applyFont="1" applyBorder="1" applyAlignment="1">
      <alignment horizontal="left"/>
    </xf>
    <xf numFmtId="1" fontId="4" fillId="0" borderId="220" xfId="0" applyNumberFormat="1" applyFont="1" applyBorder="1" applyAlignment="1">
      <alignment horizontal="center" vertical="center" wrapText="1"/>
    </xf>
    <xf numFmtId="1" fontId="4" fillId="0" borderId="216" xfId="0" applyNumberFormat="1" applyFont="1" applyBorder="1" applyAlignment="1">
      <alignment horizontal="center" vertical="center" wrapText="1"/>
    </xf>
    <xf numFmtId="1" fontId="4" fillId="10" borderId="216" xfId="0" applyNumberFormat="1" applyFont="1" applyFill="1" applyBorder="1" applyAlignment="1">
      <alignment horizontal="left" vertical="center" wrapText="1"/>
    </xf>
    <xf numFmtId="1" fontId="4" fillId="10" borderId="5" xfId="0" applyNumberFormat="1" applyFont="1" applyFill="1" applyBorder="1" applyAlignment="1">
      <alignment horizontal="center" vertical="center" wrapText="1"/>
    </xf>
    <xf numFmtId="1" fontId="4" fillId="0" borderId="5" xfId="0" applyNumberFormat="1" applyFont="1" applyBorder="1" applyAlignment="1">
      <alignment horizontal="left" vertical="center" wrapText="1"/>
    </xf>
    <xf numFmtId="0" fontId="2" fillId="0" borderId="65" xfId="0" applyFont="1" applyBorder="1"/>
    <xf numFmtId="1" fontId="4" fillId="0" borderId="216" xfId="0" applyNumberFormat="1" applyFont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wrapText="1"/>
    </xf>
    <xf numFmtId="1" fontId="3" fillId="3" borderId="317" xfId="0" applyNumberFormat="1" applyFont="1" applyFill="1" applyBorder="1" applyAlignment="1">
      <alignment horizontal="left" wrapText="1"/>
    </xf>
    <xf numFmtId="1" fontId="4" fillId="0" borderId="133" xfId="0" applyNumberFormat="1" applyFont="1" applyBorder="1" applyAlignment="1">
      <alignment horizontal="center" vertical="center" wrapText="1"/>
    </xf>
    <xf numFmtId="0" fontId="2" fillId="0" borderId="134" xfId="0" applyFont="1" applyBorder="1"/>
    <xf numFmtId="1" fontId="4" fillId="0" borderId="0" xfId="0" applyNumberFormat="1" applyFont="1" applyAlignment="1">
      <alignment horizontal="left"/>
    </xf>
    <xf numFmtId="1" fontId="4" fillId="0" borderId="224" xfId="0" applyNumberFormat="1" applyFont="1" applyBorder="1" applyAlignment="1">
      <alignment horizontal="left"/>
    </xf>
    <xf numFmtId="1" fontId="4" fillId="0" borderId="221" xfId="0" applyNumberFormat="1" applyFont="1" applyBorder="1" applyAlignment="1">
      <alignment horizontal="left" wrapText="1"/>
    </xf>
    <xf numFmtId="1" fontId="4" fillId="0" borderId="69" xfId="0" applyNumberFormat="1" applyFont="1" applyBorder="1" applyAlignment="1">
      <alignment horizontal="left" wrapText="1"/>
    </xf>
    <xf numFmtId="1" fontId="4" fillId="7" borderId="5" xfId="0" applyNumberFormat="1" applyFont="1" applyFill="1" applyBorder="1" applyAlignment="1">
      <alignment horizontal="center" vertical="center" wrapText="1"/>
    </xf>
    <xf numFmtId="0" fontId="2" fillId="0" borderId="88" xfId="0" applyFont="1" applyBorder="1"/>
    <xf numFmtId="1" fontId="4" fillId="7" borderId="144" xfId="0" applyNumberFormat="1" applyFont="1" applyFill="1" applyBorder="1" applyAlignment="1">
      <alignment horizontal="center" vertical="center" wrapText="1"/>
    </xf>
    <xf numFmtId="1" fontId="4" fillId="0" borderId="75" xfId="0" applyNumberFormat="1" applyFont="1" applyBorder="1" applyAlignment="1">
      <alignment horizontal="center" vertical="center" wrapText="1"/>
    </xf>
    <xf numFmtId="1" fontId="4" fillId="7" borderId="19" xfId="0" applyNumberFormat="1" applyFont="1" applyFill="1" applyBorder="1" applyAlignment="1">
      <alignment horizontal="center" vertical="center" wrapText="1"/>
    </xf>
    <xf numFmtId="1" fontId="4" fillId="7" borderId="176" xfId="0" applyNumberFormat="1" applyFont="1" applyFill="1" applyBorder="1" applyAlignment="1">
      <alignment horizontal="center" vertical="center" wrapText="1"/>
    </xf>
    <xf numFmtId="1" fontId="4" fillId="0" borderId="287" xfId="0" applyNumberFormat="1" applyFont="1" applyBorder="1" applyAlignment="1">
      <alignment horizontal="center" vertical="center" wrapText="1"/>
    </xf>
    <xf numFmtId="1" fontId="4" fillId="0" borderId="259" xfId="0" applyNumberFormat="1" applyFont="1" applyBorder="1" applyAlignment="1">
      <alignment horizontal="center" vertical="center" wrapText="1"/>
    </xf>
    <xf numFmtId="0" fontId="2" fillId="0" borderId="222" xfId="0" applyFont="1" applyBorder="1"/>
    <xf numFmtId="1" fontId="4" fillId="0" borderId="287" xfId="0" applyNumberFormat="1" applyFont="1" applyBorder="1" applyAlignment="1">
      <alignment horizontal="center"/>
    </xf>
    <xf numFmtId="1" fontId="4" fillId="0" borderId="316" xfId="0" applyNumberFormat="1" applyFont="1" applyBorder="1" applyAlignment="1">
      <alignment horizontal="center" vertical="center"/>
    </xf>
    <xf numFmtId="0" fontId="4" fillId="0" borderId="53" xfId="0" applyFont="1" applyBorder="1" applyAlignment="1">
      <alignment horizontal="left" vertical="center" wrapText="1"/>
    </xf>
    <xf numFmtId="0" fontId="4" fillId="0" borderId="221" xfId="0" applyFont="1" applyBorder="1" applyAlignment="1">
      <alignment horizontal="center" vertical="center" wrapText="1"/>
    </xf>
    <xf numFmtId="0" fontId="4" fillId="0" borderId="125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wrapText="1"/>
    </xf>
    <xf numFmtId="0" fontId="4" fillId="0" borderId="216" xfId="0" applyFont="1" applyBorder="1" applyAlignment="1">
      <alignment horizontal="left" vertical="center" wrapText="1"/>
    </xf>
    <xf numFmtId="0" fontId="4" fillId="0" borderId="50" xfId="0" applyFont="1" applyBorder="1" applyAlignment="1">
      <alignment horizontal="left" vertical="center" wrapText="1"/>
    </xf>
    <xf numFmtId="0" fontId="2" fillId="0" borderId="83" xfId="0" applyFont="1" applyBorder="1"/>
    <xf numFmtId="0" fontId="4" fillId="0" borderId="76" xfId="0" applyFont="1" applyBorder="1" applyAlignment="1">
      <alignment horizontal="left" vertical="center" wrapText="1"/>
    </xf>
    <xf numFmtId="0" fontId="2" fillId="0" borderId="224" xfId="0" applyFont="1" applyBorder="1"/>
    <xf numFmtId="0" fontId="4" fillId="0" borderId="170" xfId="0" applyFont="1" applyBorder="1" applyAlignment="1">
      <alignment horizontal="center" vertical="center" wrapText="1"/>
    </xf>
    <xf numFmtId="0" fontId="4" fillId="0" borderId="220" xfId="0" applyFont="1" applyBorder="1" applyAlignment="1">
      <alignment horizontal="left" vertical="center" wrapText="1"/>
    </xf>
    <xf numFmtId="0" fontId="4" fillId="0" borderId="287" xfId="0" applyFont="1" applyBorder="1" applyAlignment="1">
      <alignment horizontal="left" vertical="center" wrapText="1"/>
    </xf>
    <xf numFmtId="0" fontId="2" fillId="0" borderId="135" xfId="0" applyFont="1" applyBorder="1"/>
    <xf numFmtId="1" fontId="4" fillId="0" borderId="293" xfId="0" applyNumberFormat="1" applyFont="1" applyBorder="1" applyAlignment="1">
      <alignment horizontal="center" vertical="center" wrapText="1"/>
    </xf>
    <xf numFmtId="1" fontId="3" fillId="7" borderId="172" xfId="0" quotePrefix="1" applyNumberFormat="1" applyFont="1" applyFill="1" applyBorder="1" applyAlignment="1">
      <alignment horizontal="left"/>
    </xf>
    <xf numFmtId="0" fontId="2" fillId="0" borderId="111" xfId="0" applyFont="1" applyBorder="1"/>
    <xf numFmtId="1" fontId="4" fillId="0" borderId="170" xfId="0" applyNumberFormat="1" applyFont="1" applyBorder="1" applyAlignment="1">
      <alignment horizontal="left" vertical="center"/>
    </xf>
    <xf numFmtId="1" fontId="4" fillId="10" borderId="170" xfId="0" applyNumberFormat="1" applyFont="1" applyFill="1" applyBorder="1" applyAlignment="1">
      <alignment horizontal="center" vertical="center" wrapText="1"/>
    </xf>
    <xf numFmtId="1" fontId="4" fillId="0" borderId="258" xfId="0" applyNumberFormat="1" applyFont="1" applyBorder="1" applyAlignment="1">
      <alignment horizontal="center" vertical="center" wrapText="1"/>
    </xf>
    <xf numFmtId="0" fontId="2" fillId="0" borderId="110" xfId="0" applyFont="1" applyBorder="1"/>
    <xf numFmtId="1" fontId="4" fillId="7" borderId="5" xfId="0" applyNumberFormat="1" applyFont="1" applyFill="1" applyBorder="1" applyAlignment="1">
      <alignment horizontal="center" vertical="center"/>
    </xf>
    <xf numFmtId="1" fontId="4" fillId="7" borderId="170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1" fontId="3" fillId="7" borderId="144" xfId="0" quotePrefix="1" applyNumberFormat="1" applyFont="1" applyFill="1" applyBorder="1" applyAlignment="1">
      <alignment horizontal="left"/>
    </xf>
    <xf numFmtId="0" fontId="2" fillId="0" borderId="259" xfId="0" applyFont="1" applyBorder="1"/>
    <xf numFmtId="1" fontId="4" fillId="0" borderId="176" xfId="0" applyNumberFormat="1" applyFont="1" applyBorder="1" applyAlignment="1">
      <alignment horizontal="center" vertical="center"/>
    </xf>
    <xf numFmtId="0" fontId="4" fillId="0" borderId="176" xfId="0" applyFont="1" applyBorder="1" applyAlignment="1">
      <alignment horizontal="center" vertical="center"/>
    </xf>
    <xf numFmtId="0" fontId="4" fillId="0" borderId="170" xfId="0" applyFont="1" applyBorder="1" applyAlignment="1">
      <alignment horizontal="center" vertical="center"/>
    </xf>
    <xf numFmtId="0" fontId="2" fillId="0" borderId="158" xfId="0" applyFont="1" applyBorder="1"/>
    <xf numFmtId="1" fontId="8" fillId="0" borderId="0" xfId="0" applyNumberFormat="1" applyFont="1" applyAlignment="1">
      <alignment horizontal="center" vertical="center" wrapText="1"/>
    </xf>
    <xf numFmtId="0" fontId="4" fillId="0" borderId="316" xfId="0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133" xfId="0" applyFont="1" applyBorder="1" applyAlignment="1">
      <alignment horizontal="center" vertical="center" wrapText="1"/>
    </xf>
    <xf numFmtId="1" fontId="4" fillId="0" borderId="134" xfId="0" applyNumberFormat="1" applyFont="1" applyBorder="1" applyAlignment="1">
      <alignment horizontal="center" vertical="center"/>
    </xf>
    <xf numFmtId="1" fontId="4" fillId="0" borderId="286" xfId="0" applyNumberFormat="1" applyFont="1" applyBorder="1" applyAlignment="1">
      <alignment horizontal="center" vertical="center" wrapText="1"/>
    </xf>
    <xf numFmtId="1" fontId="7" fillId="0" borderId="5" xfId="0" applyNumberFormat="1" applyFont="1" applyBorder="1" applyAlignment="1">
      <alignment horizontal="left" vertical="center"/>
    </xf>
    <xf numFmtId="1" fontId="4" fillId="0" borderId="50" xfId="0" applyNumberFormat="1" applyFont="1" applyBorder="1"/>
    <xf numFmtId="1" fontId="4" fillId="0" borderId="53" xfId="0" applyNumberFormat="1" applyFont="1" applyBorder="1"/>
    <xf numFmtId="1" fontId="4" fillId="0" borderId="53" xfId="0" applyNumberFormat="1" applyFont="1" applyBorder="1" applyAlignment="1">
      <alignment wrapText="1"/>
    </xf>
    <xf numFmtId="1" fontId="4" fillId="0" borderId="76" xfId="0" applyNumberFormat="1" applyFont="1" applyBorder="1" applyAlignment="1">
      <alignment wrapText="1"/>
    </xf>
    <xf numFmtId="1" fontId="4" fillId="0" borderId="169" xfId="0" applyNumberFormat="1" applyFont="1" applyBorder="1" applyAlignment="1">
      <alignment horizontal="center" vertical="center" wrapText="1"/>
    </xf>
    <xf numFmtId="0" fontId="2" fillId="0" borderId="126" xfId="0" applyFont="1" applyBorder="1"/>
    <xf numFmtId="0" fontId="4" fillId="0" borderId="90" xfId="0" applyFont="1" applyBorder="1" applyAlignment="1">
      <alignment horizontal="center" wrapText="1"/>
    </xf>
    <xf numFmtId="0" fontId="4" fillId="7" borderId="316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wrapText="1"/>
    </xf>
    <xf numFmtId="0" fontId="4" fillId="0" borderId="75" xfId="0" applyFont="1" applyBorder="1" applyAlignment="1">
      <alignment horizontal="center" wrapText="1"/>
    </xf>
    <xf numFmtId="0" fontId="4" fillId="7" borderId="144" xfId="0" applyFont="1" applyFill="1" applyBorder="1" applyAlignment="1">
      <alignment horizontal="center" wrapText="1"/>
    </xf>
    <xf numFmtId="1" fontId="4" fillId="0" borderId="5" xfId="0" applyNumberFormat="1" applyFont="1" applyBorder="1"/>
    <xf numFmtId="0" fontId="4" fillId="3" borderId="5" xfId="0" applyFont="1" applyFill="1" applyBorder="1" applyAlignment="1">
      <alignment horizontal="center"/>
    </xf>
    <xf numFmtId="1" fontId="4" fillId="0" borderId="213" xfId="0" applyNumberFormat="1" applyFont="1" applyBorder="1" applyAlignment="1">
      <alignment horizontal="left"/>
    </xf>
    <xf numFmtId="0" fontId="2" fillId="0" borderId="215" xfId="0" applyFont="1" applyBorder="1"/>
    <xf numFmtId="1" fontId="4" fillId="0" borderId="287" xfId="0" applyNumberFormat="1" applyFont="1" applyBorder="1" applyAlignment="1">
      <alignment horizontal="left"/>
    </xf>
    <xf numFmtId="1" fontId="4" fillId="0" borderId="144" xfId="0" applyNumberFormat="1" applyFont="1" applyBorder="1" applyAlignment="1">
      <alignment horizontal="left" wrapText="1"/>
    </xf>
    <xf numFmtId="1" fontId="4" fillId="0" borderId="76" xfId="0" applyNumberFormat="1" applyFont="1" applyBorder="1"/>
    <xf numFmtId="0" fontId="4" fillId="7" borderId="133" xfId="0" applyFont="1" applyFill="1" applyBorder="1" applyAlignment="1">
      <alignment horizontal="center" vertical="center" wrapText="1"/>
    </xf>
    <xf numFmtId="0" fontId="4" fillId="0" borderId="259" xfId="0" applyFont="1" applyBorder="1" applyAlignment="1">
      <alignment horizontal="center" vertical="center" wrapText="1"/>
    </xf>
    <xf numFmtId="0" fontId="4" fillId="7" borderId="170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wrapText="1"/>
    </xf>
    <xf numFmtId="0" fontId="4" fillId="3" borderId="5" xfId="0" applyFont="1" applyFill="1" applyBorder="1" applyAlignment="1">
      <alignment horizontal="center" wrapText="1"/>
    </xf>
    <xf numFmtId="0" fontId="4" fillId="0" borderId="144" xfId="0" applyFont="1" applyBorder="1" applyAlignment="1">
      <alignment horizont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144" xfId="0" applyFont="1" applyBorder="1" applyAlignment="1">
      <alignment horizontal="center" vertical="center" wrapText="1"/>
    </xf>
    <xf numFmtId="1" fontId="4" fillId="0" borderId="177" xfId="0" applyNumberFormat="1" applyFont="1" applyBorder="1" applyAlignment="1">
      <alignment horizontal="center" vertical="center" wrapText="1"/>
    </xf>
    <xf numFmtId="0" fontId="2" fillId="0" borderId="136" xfId="0" applyFont="1" applyBorder="1"/>
    <xf numFmtId="0" fontId="2" fillId="0" borderId="137" xfId="0" applyFont="1" applyBorder="1"/>
    <xf numFmtId="0" fontId="4" fillId="0" borderId="50" xfId="0" applyFont="1" applyBorder="1" applyAlignment="1">
      <alignment wrapText="1"/>
    </xf>
    <xf numFmtId="0" fontId="4" fillId="0" borderId="53" xfId="0" applyFont="1" applyBorder="1" applyAlignment="1">
      <alignment wrapText="1"/>
    </xf>
    <xf numFmtId="0" fontId="4" fillId="3" borderId="76" xfId="0" applyFont="1" applyFill="1" applyBorder="1" applyAlignment="1">
      <alignment wrapText="1"/>
    </xf>
    <xf numFmtId="1" fontId="4" fillId="3" borderId="144" xfId="0" applyNumberFormat="1" applyFont="1" applyFill="1" applyBorder="1" applyAlignment="1">
      <alignment horizontal="center" vertical="center" wrapText="1"/>
    </xf>
    <xf numFmtId="1" fontId="4" fillId="0" borderId="50" xfId="0" applyNumberFormat="1" applyFont="1" applyBorder="1" applyAlignment="1">
      <alignment horizontal="left" wrapText="1"/>
    </xf>
    <xf numFmtId="1" fontId="4" fillId="0" borderId="5" xfId="0" applyNumberFormat="1" applyFont="1" applyBorder="1" applyAlignment="1">
      <alignment wrapText="1"/>
    </xf>
    <xf numFmtId="1" fontId="4" fillId="0" borderId="256" xfId="0" applyNumberFormat="1" applyFont="1" applyBorder="1" applyAlignment="1">
      <alignment horizontal="center"/>
    </xf>
    <xf numFmtId="1" fontId="4" fillId="0" borderId="50" xfId="0" applyNumberFormat="1" applyFont="1" applyBorder="1" applyAlignment="1">
      <alignment wrapText="1"/>
    </xf>
    <xf numFmtId="1" fontId="4" fillId="0" borderId="287" xfId="0" applyNumberFormat="1" applyFont="1" applyBorder="1"/>
    <xf numFmtId="1" fontId="4" fillId="0" borderId="5" xfId="0" applyNumberFormat="1" applyFont="1" applyBorder="1" applyAlignment="1">
      <alignment horizontal="center"/>
    </xf>
    <xf numFmtId="1" fontId="3" fillId="0" borderId="5" xfId="0" applyNumberFormat="1" applyFont="1" applyBorder="1"/>
    <xf numFmtId="1" fontId="3" fillId="0" borderId="5" xfId="0" applyNumberFormat="1" applyFont="1" applyBorder="1" applyAlignment="1">
      <alignment wrapText="1"/>
    </xf>
    <xf numFmtId="1" fontId="4" fillId="0" borderId="213" xfId="0" applyNumberFormat="1" applyFont="1" applyBorder="1" applyAlignment="1">
      <alignment wrapText="1"/>
    </xf>
    <xf numFmtId="0" fontId="2" fillId="0" borderId="127" xfId="0" applyFont="1" applyBorder="1"/>
    <xf numFmtId="1" fontId="4" fillId="0" borderId="194" xfId="0" applyNumberFormat="1" applyFont="1" applyBorder="1" applyAlignment="1">
      <alignment horizontal="left"/>
    </xf>
    <xf numFmtId="0" fontId="2" fillId="0" borderId="182" xfId="0" applyFont="1" applyBorder="1"/>
    <xf numFmtId="1" fontId="4" fillId="0" borderId="76" xfId="0" applyNumberFormat="1" applyFont="1" applyBorder="1" applyAlignment="1">
      <alignment horizontal="left"/>
    </xf>
    <xf numFmtId="1" fontId="4" fillId="0" borderId="144" xfId="0" applyNumberFormat="1" applyFont="1" applyBorder="1" applyAlignment="1">
      <alignment wrapText="1"/>
    </xf>
    <xf numFmtId="1" fontId="3" fillId="0" borderId="144" xfId="0" applyNumberFormat="1" applyFont="1" applyBorder="1"/>
    <xf numFmtId="1" fontId="4" fillId="10" borderId="133" xfId="0" applyNumberFormat="1" applyFont="1" applyFill="1" applyBorder="1" applyAlignment="1">
      <alignment horizontal="center" vertical="center" wrapText="1"/>
    </xf>
    <xf numFmtId="1" fontId="4" fillId="10" borderId="144" xfId="0" applyNumberFormat="1" applyFont="1" applyFill="1" applyBorder="1" applyAlignment="1">
      <alignment horizontal="center" vertical="center"/>
    </xf>
    <xf numFmtId="0" fontId="2" fillId="0" borderId="161" xfId="0" applyFont="1" applyBorder="1"/>
    <xf numFmtId="1" fontId="4" fillId="10" borderId="317" xfId="0" applyNumberFormat="1" applyFont="1" applyFill="1" applyBorder="1" applyAlignment="1">
      <alignment horizontal="center" vertical="center" wrapText="1"/>
    </xf>
    <xf numFmtId="1" fontId="4" fillId="10" borderId="20" xfId="0" applyNumberFormat="1" applyFont="1" applyFill="1" applyBorder="1" applyAlignment="1">
      <alignment horizontal="center" vertical="center" wrapText="1"/>
    </xf>
    <xf numFmtId="1" fontId="4" fillId="10" borderId="158" xfId="0" applyNumberFormat="1" applyFont="1" applyFill="1" applyBorder="1" applyAlignment="1">
      <alignment horizontal="center" vertical="center" wrapText="1"/>
    </xf>
    <xf numFmtId="1" fontId="4" fillId="0" borderId="71" xfId="0" applyNumberFormat="1" applyFont="1" applyBorder="1" applyAlignment="1">
      <alignment horizontal="center" vertical="center" wrapText="1"/>
    </xf>
    <xf numFmtId="1" fontId="3" fillId="7" borderId="296" xfId="0" applyNumberFormat="1" applyFont="1" applyFill="1" applyBorder="1" applyAlignment="1">
      <alignment horizontal="left"/>
    </xf>
    <xf numFmtId="1" fontId="4" fillId="0" borderId="134" xfId="0" applyNumberFormat="1" applyFont="1" applyBorder="1" applyAlignment="1">
      <alignment horizontal="center" vertical="center" wrapText="1"/>
    </xf>
    <xf numFmtId="1" fontId="4" fillId="0" borderId="286" xfId="0" applyNumberFormat="1" applyFont="1" applyBorder="1" applyAlignment="1">
      <alignment horizontal="left" vertical="center"/>
    </xf>
    <xf numFmtId="0" fontId="4" fillId="0" borderId="144" xfId="0" applyFont="1" applyBorder="1" applyAlignment="1">
      <alignment wrapText="1"/>
    </xf>
    <xf numFmtId="1" fontId="4" fillId="7" borderId="76" xfId="0" applyNumberFormat="1" applyFont="1" applyFill="1" applyBorder="1" applyAlignment="1">
      <alignment wrapText="1"/>
    </xf>
    <xf numFmtId="1" fontId="4" fillId="0" borderId="153" xfId="0" applyNumberFormat="1" applyFont="1" applyBorder="1" applyAlignment="1">
      <alignment horizontal="center" vertical="center" wrapText="1"/>
    </xf>
    <xf numFmtId="0" fontId="2" fillId="0" borderId="154" xfId="0" applyFont="1" applyBorder="1"/>
    <xf numFmtId="0" fontId="2" fillId="0" borderId="155" xfId="0" applyFont="1" applyBorder="1"/>
    <xf numFmtId="1" fontId="4" fillId="0" borderId="156" xfId="0" applyNumberFormat="1" applyFont="1" applyBorder="1" applyAlignment="1">
      <alignment horizontal="center" vertical="center" wrapText="1"/>
    </xf>
    <xf numFmtId="0" fontId="2" fillId="0" borderId="157" xfId="0" applyFont="1" applyBorder="1"/>
    <xf numFmtId="0" fontId="4" fillId="7" borderId="170" xfId="0" applyFont="1" applyFill="1" applyBorder="1" applyAlignment="1">
      <alignment horizontal="left" vertical="center" wrapText="1"/>
    </xf>
    <xf numFmtId="1" fontId="3" fillId="0" borderId="172" xfId="0" applyNumberFormat="1" applyFont="1" applyBorder="1" applyAlignment="1">
      <alignment horizontal="left"/>
    </xf>
    <xf numFmtId="1" fontId="4" fillId="0" borderId="90" xfId="0" applyNumberFormat="1" applyFont="1" applyBorder="1" applyAlignment="1">
      <alignment horizontal="center" wrapText="1"/>
    </xf>
    <xf numFmtId="1" fontId="4" fillId="7" borderId="293" xfId="0" applyNumberFormat="1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/>
    </xf>
    <xf numFmtId="1" fontId="3" fillId="0" borderId="144" xfId="0" applyNumberFormat="1" applyFont="1" applyBorder="1" applyAlignment="1">
      <alignment horizontal="left" wrapText="1"/>
    </xf>
    <xf numFmtId="1" fontId="4" fillId="0" borderId="256" xfId="0" applyNumberFormat="1" applyFont="1" applyBorder="1" applyAlignment="1">
      <alignment horizontal="center" vertical="center"/>
    </xf>
    <xf numFmtId="1" fontId="8" fillId="3" borderId="317" xfId="0" applyNumberFormat="1" applyFont="1" applyFill="1" applyBorder="1" applyAlignment="1">
      <alignment horizontal="center" vertical="center"/>
    </xf>
    <xf numFmtId="1" fontId="4" fillId="7" borderId="316" xfId="0" applyNumberFormat="1" applyFont="1" applyFill="1" applyBorder="1" applyAlignment="1">
      <alignment horizontal="center" vertical="center" wrapText="1"/>
    </xf>
    <xf numFmtId="0" fontId="2" fillId="0" borderId="213" xfId="0" applyFont="1" applyBorder="1"/>
    <xf numFmtId="1" fontId="4" fillId="0" borderId="221" xfId="0" applyNumberFormat="1" applyFont="1" applyBorder="1" applyAlignment="1">
      <alignment horizontal="left" vertical="center"/>
    </xf>
    <xf numFmtId="1" fontId="4" fillId="7" borderId="221" xfId="0" applyNumberFormat="1" applyFont="1" applyFill="1" applyBorder="1" applyAlignment="1">
      <alignment horizontal="center" vertical="center" wrapText="1"/>
    </xf>
    <xf numFmtId="1" fontId="4" fillId="8" borderId="221" xfId="0" applyNumberFormat="1" applyFont="1" applyFill="1" applyBorder="1" applyAlignment="1">
      <alignment horizontal="center" vertical="center" wrapText="1"/>
    </xf>
    <xf numFmtId="1" fontId="4" fillId="0" borderId="53" xfId="0" applyNumberFormat="1" applyFont="1" applyBorder="1" applyAlignment="1">
      <alignment horizontal="left" vertical="center" shrinkToFit="1"/>
    </xf>
    <xf numFmtId="1" fontId="4" fillId="0" borderId="125" xfId="0" applyNumberFormat="1" applyFont="1" applyBorder="1" applyAlignment="1">
      <alignment horizontal="center" vertical="center"/>
    </xf>
    <xf numFmtId="1" fontId="4" fillId="0" borderId="133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left"/>
    </xf>
    <xf numFmtId="1" fontId="4" fillId="7" borderId="170" xfId="0" applyNumberFormat="1" applyFont="1" applyFill="1" applyBorder="1" applyAlignment="1">
      <alignment horizontal="left" vertical="center"/>
    </xf>
    <xf numFmtId="0" fontId="4" fillId="0" borderId="50" xfId="0" applyFont="1" applyBorder="1" applyAlignment="1">
      <alignment horizontal="left" wrapText="1"/>
    </xf>
    <xf numFmtId="0" fontId="4" fillId="0" borderId="287" xfId="0" applyFont="1" applyBorder="1" applyAlignment="1">
      <alignment horizontal="left" wrapText="1"/>
    </xf>
    <xf numFmtId="1" fontId="3" fillId="0" borderId="221" xfId="0" applyNumberFormat="1" applyFont="1" applyBorder="1" applyAlignment="1">
      <alignment horizontal="left"/>
    </xf>
    <xf numFmtId="0" fontId="4" fillId="0" borderId="20" xfId="0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286" xfId="0" applyFont="1" applyBorder="1" applyAlignment="1">
      <alignment horizontal="left" vertical="center" wrapText="1"/>
    </xf>
    <xf numFmtId="0" fontId="4" fillId="3" borderId="316" xfId="0" applyFont="1" applyFill="1" applyBorder="1" applyAlignment="1">
      <alignment horizontal="center" vertical="center" wrapText="1"/>
    </xf>
    <xf numFmtId="0" fontId="4" fillId="0" borderId="287" xfId="0" applyFont="1" applyBorder="1" applyAlignment="1">
      <alignment horizontal="center" vertical="center"/>
    </xf>
    <xf numFmtId="16" fontId="4" fillId="0" borderId="287" xfId="0" applyNumberFormat="1" applyFont="1" applyBorder="1" applyAlignment="1">
      <alignment horizontal="center" vertical="center"/>
    </xf>
    <xf numFmtId="17" fontId="4" fillId="0" borderId="287" xfId="0" applyNumberFormat="1" applyFont="1" applyBorder="1" applyAlignment="1">
      <alignment horizontal="center" vertical="center"/>
    </xf>
    <xf numFmtId="1" fontId="4" fillId="3" borderId="303" xfId="0" applyNumberFormat="1" applyFont="1" applyFill="1" applyBorder="1" applyAlignment="1">
      <alignment horizontal="center" vertical="center"/>
    </xf>
    <xf numFmtId="1" fontId="4" fillId="3" borderId="316" xfId="0" applyNumberFormat="1" applyFont="1" applyFill="1" applyBorder="1" applyAlignment="1">
      <alignment horizontal="center" vertical="center" wrapText="1"/>
    </xf>
    <xf numFmtId="1" fontId="4" fillId="0" borderId="213" xfId="0" applyNumberFormat="1" applyFont="1" applyBorder="1" applyAlignment="1">
      <alignment horizontal="left" vertical="center"/>
    </xf>
    <xf numFmtId="1" fontId="4" fillId="0" borderId="221" xfId="0" applyNumberFormat="1" applyFont="1" applyBorder="1" applyAlignment="1">
      <alignment horizontal="left" vertical="center" wrapText="1"/>
    </xf>
    <xf numFmtId="1" fontId="4" fillId="3" borderId="5" xfId="0" applyNumberFormat="1" applyFont="1" applyFill="1" applyBorder="1" applyAlignment="1">
      <alignment horizontal="center"/>
    </xf>
    <xf numFmtId="1" fontId="4" fillId="7" borderId="90" xfId="0" applyNumberFormat="1" applyFont="1" applyFill="1" applyBorder="1" applyAlignment="1">
      <alignment horizontal="center" vertical="center" wrapText="1"/>
    </xf>
    <xf numFmtId="1" fontId="4" fillId="0" borderId="287" xfId="0" applyNumberFormat="1" applyFont="1" applyBorder="1" applyAlignment="1">
      <alignment horizontal="left" vertical="center"/>
    </xf>
    <xf numFmtId="1" fontId="4" fillId="7" borderId="170" xfId="0" applyNumberFormat="1" applyFont="1" applyFill="1" applyBorder="1" applyAlignment="1">
      <alignment horizontal="center" vertical="center"/>
    </xf>
    <xf numFmtId="1" fontId="4" fillId="3" borderId="221" xfId="0" applyNumberFormat="1" applyFont="1" applyFill="1" applyBorder="1" applyAlignment="1">
      <alignment horizontal="center" vertical="center"/>
    </xf>
    <xf numFmtId="1" fontId="4" fillId="3" borderId="5" xfId="0" applyNumberFormat="1" applyFont="1" applyFill="1" applyBorder="1" applyAlignment="1">
      <alignment horizontal="center" vertical="center"/>
    </xf>
    <xf numFmtId="0" fontId="14" fillId="0" borderId="0" xfId="0" applyFont="1"/>
    <xf numFmtId="1" fontId="4" fillId="7" borderId="20" xfId="0" applyNumberFormat="1" applyFont="1" applyFill="1" applyBorder="1" applyAlignment="1">
      <alignment horizontal="center" vertical="center" wrapText="1"/>
    </xf>
    <xf numFmtId="1" fontId="4" fillId="0" borderId="210" xfId="0" applyNumberFormat="1" applyFont="1" applyBorder="1"/>
    <xf numFmtId="1" fontId="4" fillId="0" borderId="211" xfId="0" applyNumberFormat="1" applyFont="1" applyBorder="1"/>
    <xf numFmtId="0" fontId="2" fillId="0" borderId="219" xfId="0" applyFont="1" applyBorder="1"/>
    <xf numFmtId="1" fontId="4" fillId="0" borderId="213" xfId="0" applyNumberFormat="1" applyFont="1" applyBorder="1"/>
    <xf numFmtId="0" fontId="2" fillId="0" borderId="214" xfId="0" applyFont="1" applyBorder="1"/>
    <xf numFmtId="1" fontId="4" fillId="3" borderId="287" xfId="0" applyNumberFormat="1" applyFont="1" applyFill="1" applyBorder="1" applyAlignment="1">
      <alignment horizontal="left" vertical="center" wrapText="1"/>
    </xf>
    <xf numFmtId="0" fontId="2" fillId="0" borderId="68" xfId="0" applyFont="1" applyBorder="1"/>
    <xf numFmtId="1" fontId="4" fillId="3" borderId="53" xfId="0" applyNumberFormat="1" applyFont="1" applyFill="1" applyBorder="1" applyAlignment="1">
      <alignment horizontal="left" vertical="center" wrapText="1"/>
    </xf>
    <xf numFmtId="1" fontId="4" fillId="3" borderId="221" xfId="0" applyNumberFormat="1" applyFont="1" applyFill="1" applyBorder="1" applyAlignment="1">
      <alignment horizontal="left" vertical="center" wrapText="1"/>
    </xf>
    <xf numFmtId="1" fontId="4" fillId="3" borderId="216" xfId="0" applyNumberFormat="1" applyFont="1" applyFill="1" applyBorder="1" applyAlignment="1">
      <alignment horizontal="left" vertical="center" wrapText="1"/>
    </xf>
    <xf numFmtId="1" fontId="4" fillId="9" borderId="5" xfId="0" applyNumberFormat="1" applyFont="1" applyFill="1" applyBorder="1" applyAlignment="1">
      <alignment horizontal="center" vertical="center" wrapText="1"/>
    </xf>
    <xf numFmtId="1" fontId="4" fillId="3" borderId="50" xfId="0" applyNumberFormat="1" applyFont="1" applyFill="1" applyBorder="1" applyAlignment="1">
      <alignment horizontal="left" vertical="center" wrapText="1"/>
    </xf>
    <xf numFmtId="1" fontId="4" fillId="3" borderId="213" xfId="0" applyNumberFormat="1" applyFont="1" applyFill="1" applyBorder="1" applyAlignment="1">
      <alignment horizontal="left" vertical="center" wrapText="1"/>
    </xf>
    <xf numFmtId="1" fontId="4" fillId="0" borderId="177" xfId="0" applyNumberFormat="1" applyFont="1" applyBorder="1" applyAlignment="1">
      <alignment horizontal="left" vertical="center" wrapText="1"/>
    </xf>
    <xf numFmtId="1" fontId="4" fillId="0" borderId="73" xfId="0" applyNumberFormat="1" applyFont="1" applyBorder="1" applyAlignment="1">
      <alignment horizontal="left" vertical="center" wrapText="1"/>
    </xf>
    <xf numFmtId="1" fontId="4" fillId="0" borderId="211" xfId="0" applyNumberFormat="1" applyFont="1" applyBorder="1" applyAlignment="1">
      <alignment horizontal="left" vertical="center" wrapText="1"/>
    </xf>
    <xf numFmtId="1" fontId="4" fillId="0" borderId="217" xfId="0" applyNumberFormat="1" applyFont="1" applyBorder="1" applyAlignment="1">
      <alignment horizontal="left" vertical="center" wrapText="1"/>
    </xf>
    <xf numFmtId="1" fontId="4" fillId="0" borderId="218" xfId="0" applyNumberFormat="1" applyFont="1" applyBorder="1" applyAlignment="1">
      <alignment horizontal="left" vertical="center" wrapText="1"/>
    </xf>
    <xf numFmtId="1" fontId="4" fillId="0" borderId="50" xfId="0" applyNumberFormat="1" applyFont="1" applyBorder="1" applyAlignment="1">
      <alignment horizontal="left"/>
    </xf>
    <xf numFmtId="1" fontId="4" fillId="7" borderId="53" xfId="0" applyNumberFormat="1" applyFont="1" applyFill="1" applyBorder="1" applyAlignment="1">
      <alignment horizontal="left" vertical="center" wrapText="1"/>
    </xf>
    <xf numFmtId="1" fontId="4" fillId="0" borderId="213" xfId="0" applyNumberFormat="1" applyFont="1" applyBorder="1" applyAlignment="1">
      <alignment horizontal="left" vertical="center" wrapText="1"/>
    </xf>
    <xf numFmtId="1" fontId="4" fillId="7" borderId="125" xfId="0" applyNumberFormat="1" applyFont="1" applyFill="1" applyBorder="1" applyAlignment="1">
      <alignment horizontal="center" vertical="center" wrapText="1"/>
    </xf>
    <xf numFmtId="1" fontId="4" fillId="3" borderId="259" xfId="0" applyNumberFormat="1" applyFont="1" applyFill="1" applyBorder="1" applyAlignment="1">
      <alignment horizontal="center" vertical="center" wrapText="1"/>
    </xf>
    <xf numFmtId="1" fontId="4" fillId="3" borderId="19" xfId="0" applyNumberFormat="1" applyFont="1" applyFill="1" applyBorder="1" applyAlignment="1">
      <alignment horizontal="center" vertical="center" wrapText="1"/>
    </xf>
    <xf numFmtId="1" fontId="4" fillId="3" borderId="50" xfId="0" applyNumberFormat="1" applyFont="1" applyFill="1" applyBorder="1" applyAlignment="1">
      <alignment horizontal="left" vertical="center"/>
    </xf>
    <xf numFmtId="1" fontId="4" fillId="3" borderId="76" xfId="0" applyNumberFormat="1" applyFont="1" applyFill="1" applyBorder="1" applyAlignment="1">
      <alignment horizontal="left" vertical="center" wrapText="1"/>
    </xf>
    <xf numFmtId="1" fontId="4" fillId="7" borderId="76" xfId="0" applyNumberFormat="1" applyFont="1" applyFill="1" applyBorder="1" applyAlignment="1">
      <alignment horizontal="left" vertical="center" wrapText="1"/>
    </xf>
    <xf numFmtId="1" fontId="4" fillId="7" borderId="170" xfId="0" applyNumberFormat="1" applyFont="1" applyFill="1" applyBorder="1" applyAlignment="1">
      <alignment horizontal="left" vertical="center" wrapText="1"/>
    </xf>
    <xf numFmtId="1" fontId="4" fillId="3" borderId="221" xfId="0" applyNumberFormat="1" applyFont="1" applyFill="1" applyBorder="1" applyAlignment="1">
      <alignment horizontal="center" vertical="center" wrapText="1"/>
    </xf>
    <xf numFmtId="1" fontId="4" fillId="3" borderId="170" xfId="0" applyNumberFormat="1" applyFont="1" applyFill="1" applyBorder="1" applyAlignment="1">
      <alignment horizontal="left" vertical="center" wrapText="1"/>
    </xf>
    <xf numFmtId="1" fontId="4" fillId="3" borderId="144" xfId="0" applyNumberFormat="1" applyFont="1" applyFill="1" applyBorder="1" applyAlignment="1">
      <alignment horizontal="center" vertical="center"/>
    </xf>
    <xf numFmtId="1" fontId="4" fillId="3" borderId="220" xfId="0" applyNumberFormat="1" applyFont="1" applyFill="1" applyBorder="1" applyAlignment="1">
      <alignment horizontal="left" vertical="center" wrapText="1"/>
    </xf>
    <xf numFmtId="0" fontId="2" fillId="0" borderId="171" xfId="0" applyFont="1" applyBorder="1"/>
    <xf numFmtId="0" fontId="4" fillId="7" borderId="219" xfId="0" applyFont="1" applyFill="1" applyBorder="1" applyAlignment="1">
      <alignment horizontal="left" vertical="center"/>
    </xf>
    <xf numFmtId="1" fontId="4" fillId="7" borderId="50" xfId="0" applyNumberFormat="1" applyFont="1" applyFill="1" applyBorder="1" applyAlignment="1">
      <alignment horizontal="left" vertical="center" wrapText="1"/>
    </xf>
    <xf numFmtId="1" fontId="4" fillId="7" borderId="221" xfId="0" applyNumberFormat="1" applyFont="1" applyFill="1" applyBorder="1" applyAlignment="1">
      <alignment horizontal="left" vertical="center" wrapText="1"/>
    </xf>
    <xf numFmtId="1" fontId="4" fillId="3" borderId="125" xfId="0" applyNumberFormat="1" applyFont="1" applyFill="1" applyBorder="1" applyAlignment="1">
      <alignment horizontal="center" vertical="center" wrapText="1"/>
    </xf>
    <xf numFmtId="1" fontId="4" fillId="3" borderId="224" xfId="0" applyNumberFormat="1" applyFont="1" applyFill="1" applyBorder="1" applyAlignment="1">
      <alignment horizontal="left" vertical="center" wrapText="1"/>
    </xf>
    <xf numFmtId="1" fontId="4" fillId="7" borderId="303" xfId="0" applyNumberFormat="1" applyFont="1" applyFill="1" applyBorder="1" applyAlignment="1">
      <alignment horizontal="center" vertical="center" wrapText="1"/>
    </xf>
    <xf numFmtId="1" fontId="3" fillId="3" borderId="144" xfId="0" applyNumberFormat="1" applyFont="1" applyFill="1" applyBorder="1" applyAlignment="1">
      <alignment horizontal="left" vertical="center" wrapText="1"/>
    </xf>
    <xf numFmtId="0" fontId="4" fillId="0" borderId="53" xfId="0" applyFont="1" applyBorder="1" applyAlignment="1">
      <alignment horizontal="left" vertical="center"/>
    </xf>
    <xf numFmtId="0" fontId="4" fillId="0" borderId="50" xfId="0" applyFont="1" applyBorder="1" applyAlignment="1">
      <alignment horizontal="left" vertical="center"/>
    </xf>
    <xf numFmtId="0" fontId="4" fillId="0" borderId="69" xfId="0" applyFont="1" applyBorder="1" applyAlignment="1">
      <alignment horizontal="left"/>
    </xf>
    <xf numFmtId="0" fontId="4" fillId="0" borderId="213" xfId="0" applyFont="1" applyBorder="1" applyAlignment="1">
      <alignment horizontal="left" vertical="center"/>
    </xf>
    <xf numFmtId="0" fontId="4" fillId="0" borderId="76" xfId="0" applyFont="1" applyBorder="1" applyAlignment="1">
      <alignment horizontal="left" vertical="center"/>
    </xf>
    <xf numFmtId="1" fontId="4" fillId="0" borderId="222" xfId="0" applyNumberFormat="1" applyFont="1" applyBorder="1" applyAlignment="1">
      <alignment horizontal="center" vertical="center" wrapText="1"/>
    </xf>
    <xf numFmtId="0" fontId="4" fillId="0" borderId="316" xfId="0" applyFont="1" applyBorder="1" applyAlignment="1">
      <alignment horizontal="center" vertical="center"/>
    </xf>
    <xf numFmtId="0" fontId="4" fillId="0" borderId="256" xfId="0" applyFont="1" applyBorder="1" applyAlignment="1">
      <alignment horizontal="center" vertical="center" wrapText="1"/>
    </xf>
    <xf numFmtId="1" fontId="4" fillId="7" borderId="256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/>
    </xf>
    <xf numFmtId="1" fontId="4" fillId="0" borderId="221" xfId="0" applyNumberFormat="1" applyFont="1" applyBorder="1"/>
    <xf numFmtId="1" fontId="4" fillId="0" borderId="221" xfId="0" applyNumberFormat="1" applyFont="1" applyBorder="1" applyAlignment="1">
      <alignment horizontal="left"/>
    </xf>
    <xf numFmtId="0" fontId="3" fillId="7" borderId="172" xfId="0" applyFont="1" applyFill="1" applyBorder="1" applyAlignment="1">
      <alignment horizontal="left" wrapText="1"/>
    </xf>
    <xf numFmtId="0" fontId="3" fillId="0" borderId="144" xfId="0" applyFont="1" applyBorder="1" applyAlignment="1">
      <alignment horizontal="left" wrapText="1"/>
    </xf>
    <xf numFmtId="0" fontId="3" fillId="0" borderId="172" xfId="0" applyFont="1" applyBorder="1" applyAlignment="1">
      <alignment horizontal="left" wrapText="1"/>
    </xf>
    <xf numFmtId="0" fontId="14" fillId="0" borderId="170" xfId="0" applyFont="1" applyBorder="1" applyAlignment="1">
      <alignment horizontal="center" vertical="center" wrapText="1"/>
    </xf>
    <xf numFmtId="0" fontId="4" fillId="0" borderId="144" xfId="0" applyFont="1" applyBorder="1" applyAlignment="1">
      <alignment horizontal="center" vertical="center"/>
    </xf>
    <xf numFmtId="0" fontId="7" fillId="0" borderId="170" xfId="0" applyFont="1" applyBorder="1" applyAlignment="1">
      <alignment horizontal="center" vertical="center" wrapText="1"/>
    </xf>
    <xf numFmtId="0" fontId="4" fillId="0" borderId="176" xfId="0" applyFont="1" applyBorder="1" applyAlignment="1">
      <alignment horizontal="center"/>
    </xf>
    <xf numFmtId="0" fontId="3" fillId="0" borderId="0" xfId="0" applyFont="1" applyAlignment="1">
      <alignment horizontal="left" wrapText="1"/>
    </xf>
    <xf numFmtId="1" fontId="3" fillId="3" borderId="317" xfId="0" applyNumberFormat="1" applyFont="1" applyFill="1" applyBorder="1" applyAlignment="1">
      <alignment horizontal="left" vertical="center"/>
    </xf>
    <xf numFmtId="1" fontId="4" fillId="0" borderId="0" xfId="0" applyNumberFormat="1" applyFont="1" applyAlignment="1">
      <alignment horizontal="center" vertical="center"/>
    </xf>
    <xf numFmtId="1" fontId="3" fillId="3" borderId="317" xfId="0" applyNumberFormat="1" applyFont="1" applyFill="1" applyBorder="1" applyAlignment="1">
      <alignment horizontal="left"/>
    </xf>
    <xf numFmtId="1" fontId="4" fillId="0" borderId="303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left"/>
    </xf>
    <xf numFmtId="1" fontId="4" fillId="0" borderId="176" xfId="0" applyNumberFormat="1" applyFont="1" applyBorder="1" applyAlignment="1">
      <alignment horizontal="center" wrapText="1"/>
    </xf>
    <xf numFmtId="1" fontId="4" fillId="0" borderId="20" xfId="0" applyNumberFormat="1" applyFont="1" applyBorder="1" applyAlignment="1">
      <alignment horizontal="center" vertical="center"/>
    </xf>
    <xf numFmtId="1" fontId="4" fillId="0" borderId="258" xfId="0" applyNumberFormat="1" applyFont="1" applyBorder="1" applyAlignment="1">
      <alignment horizontal="center" vertical="center"/>
    </xf>
    <xf numFmtId="1" fontId="4" fillId="7" borderId="176" xfId="0" applyNumberFormat="1" applyFont="1" applyFill="1" applyBorder="1" applyAlignment="1">
      <alignment horizontal="center" wrapText="1"/>
    </xf>
    <xf numFmtId="1" fontId="7" fillId="3" borderId="144" xfId="0" applyNumberFormat="1" applyFont="1" applyFill="1" applyBorder="1" applyAlignment="1">
      <alignment horizontal="center" vertical="center"/>
    </xf>
    <xf numFmtId="1" fontId="8" fillId="3" borderId="317" xfId="0" applyNumberFormat="1" applyFont="1" applyFill="1" applyBorder="1" applyAlignment="1">
      <alignment horizontal="center"/>
    </xf>
    <xf numFmtId="1" fontId="4" fillId="3" borderId="286" xfId="0" applyNumberFormat="1" applyFont="1" applyFill="1" applyBorder="1" applyAlignment="1">
      <alignment horizontal="center" vertical="center"/>
    </xf>
    <xf numFmtId="1" fontId="4" fillId="3" borderId="133" xfId="0" applyNumberFormat="1" applyFont="1" applyFill="1" applyBorder="1" applyAlignment="1">
      <alignment horizontal="center" vertical="center" wrapText="1"/>
    </xf>
    <xf numFmtId="1" fontId="7" fillId="3" borderId="221" xfId="0" applyNumberFormat="1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/>
    </xf>
    <xf numFmtId="1" fontId="4" fillId="0" borderId="5" xfId="0" applyNumberFormat="1" applyFont="1" applyBorder="1" applyAlignment="1">
      <alignment horizontal="left"/>
    </xf>
    <xf numFmtId="0" fontId="17" fillId="7" borderId="5" xfId="0" applyFont="1" applyFill="1" applyBorder="1" applyAlignment="1">
      <alignment horizontal="center"/>
    </xf>
    <xf numFmtId="1" fontId="3" fillId="0" borderId="282" xfId="0" applyNumberFormat="1" applyFont="1" applyBorder="1"/>
    <xf numFmtId="0" fontId="2" fillId="0" borderId="283" xfId="0" applyFont="1" applyBorder="1"/>
    <xf numFmtId="1" fontId="18" fillId="7" borderId="5" xfId="0" applyNumberFormat="1" applyFont="1" applyFill="1" applyBorder="1" applyAlignment="1">
      <alignment horizontal="center"/>
    </xf>
    <xf numFmtId="1" fontId="4" fillId="0" borderId="303" xfId="0" quotePrefix="1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left"/>
    </xf>
    <xf numFmtId="1" fontId="4" fillId="3" borderId="316" xfId="0" applyNumberFormat="1" applyFont="1" applyFill="1" applyBorder="1" applyAlignment="1">
      <alignment horizontal="center" vertical="center"/>
    </xf>
    <xf numFmtId="0" fontId="4" fillId="0" borderId="221" xfId="0" applyFont="1" applyBorder="1" applyAlignment="1">
      <alignment horizontal="left" vertical="center"/>
    </xf>
    <xf numFmtId="1" fontId="4" fillId="0" borderId="219" xfId="0" applyNumberFormat="1" applyFont="1" applyBorder="1" applyAlignment="1">
      <alignment horizontal="left" vertical="center"/>
    </xf>
    <xf numFmtId="0" fontId="4" fillId="0" borderId="303" xfId="0" applyFont="1" applyBorder="1" applyAlignment="1">
      <alignment horizontal="center" vertical="center"/>
    </xf>
    <xf numFmtId="1" fontId="4" fillId="0" borderId="287" xfId="0" applyNumberFormat="1" applyFont="1" applyBorder="1" applyAlignment="1">
      <alignment horizontal="left" vertical="center" wrapText="1"/>
    </xf>
    <xf numFmtId="1" fontId="4" fillId="3" borderId="5" xfId="0" applyNumberFormat="1" applyFont="1" applyFill="1" applyBorder="1" applyAlignment="1">
      <alignment horizontal="left" vertical="center"/>
    </xf>
    <xf numFmtId="1" fontId="4" fillId="3" borderId="5" xfId="0" applyNumberFormat="1" applyFont="1" applyFill="1" applyBorder="1" applyAlignment="1">
      <alignment horizontal="left" vertical="center" wrapText="1"/>
    </xf>
    <xf numFmtId="1" fontId="4" fillId="7" borderId="5" xfId="0" applyNumberFormat="1" applyFont="1" applyFill="1" applyBorder="1" applyAlignment="1">
      <alignment horizontal="left" vertical="center" wrapText="1"/>
    </xf>
    <xf numFmtId="1" fontId="4" fillId="7" borderId="287" xfId="0" applyNumberFormat="1" applyFont="1" applyFill="1" applyBorder="1" applyAlignment="1">
      <alignment horizontal="left" vertical="center"/>
    </xf>
    <xf numFmtId="1" fontId="4" fillId="7" borderId="221" xfId="0" applyNumberFormat="1" applyFont="1" applyFill="1" applyBorder="1" applyAlignment="1">
      <alignment horizontal="center" vertical="center"/>
    </xf>
    <xf numFmtId="1" fontId="18" fillId="3" borderId="5" xfId="0" applyNumberFormat="1" applyFont="1" applyFill="1" applyBorder="1" applyAlignment="1">
      <alignment horizontal="center" vertical="center"/>
    </xf>
    <xf numFmtId="1" fontId="4" fillId="0" borderId="220" xfId="0" applyNumberFormat="1" applyFont="1" applyBorder="1" applyAlignment="1">
      <alignment horizontal="center" vertical="center"/>
    </xf>
    <xf numFmtId="1" fontId="7" fillId="0" borderId="316" xfId="0" applyNumberFormat="1" applyFont="1" applyBorder="1" applyAlignment="1">
      <alignment horizontal="left" wrapText="1"/>
    </xf>
    <xf numFmtId="1" fontId="3" fillId="3" borderId="288" xfId="0" applyNumberFormat="1" applyFont="1" applyFill="1" applyBorder="1" applyAlignment="1">
      <alignment horizontal="left" wrapText="1"/>
    </xf>
    <xf numFmtId="1" fontId="3" fillId="3" borderId="289" xfId="0" applyNumberFormat="1" applyFont="1" applyFill="1" applyBorder="1" applyAlignment="1">
      <alignment horizontal="left" wrapText="1"/>
    </xf>
    <xf numFmtId="1" fontId="3" fillId="0" borderId="289" xfId="0" applyNumberFormat="1" applyFont="1" applyBorder="1" applyAlignment="1">
      <alignment horizontal="left" wrapText="1"/>
    </xf>
    <xf numFmtId="1" fontId="4" fillId="7" borderId="76" xfId="0" applyNumberFormat="1" applyFont="1" applyFill="1" applyBorder="1" applyAlignment="1">
      <alignment horizontal="left" vertical="center"/>
    </xf>
    <xf numFmtId="1" fontId="4" fillId="7" borderId="5" xfId="0" applyNumberFormat="1" applyFont="1" applyFill="1" applyBorder="1" applyAlignment="1">
      <alignment horizontal="left" vertical="center"/>
    </xf>
    <xf numFmtId="1" fontId="8" fillId="7" borderId="317" xfId="0" applyNumberFormat="1" applyFont="1" applyFill="1" applyBorder="1" applyAlignment="1">
      <alignment horizontal="center"/>
    </xf>
    <xf numFmtId="1" fontId="4" fillId="7" borderId="287" xfId="0" applyNumberFormat="1" applyFont="1" applyFill="1" applyBorder="1" applyAlignment="1">
      <alignment horizontal="left" vertical="center" wrapText="1"/>
    </xf>
    <xf numFmtId="1" fontId="3" fillId="3" borderId="144" xfId="0" applyNumberFormat="1" applyFont="1" applyFill="1" applyBorder="1" applyAlignment="1">
      <alignment horizontal="left" wrapText="1"/>
    </xf>
    <xf numFmtId="1" fontId="4" fillId="7" borderId="5" xfId="0" applyNumberFormat="1" applyFont="1" applyFill="1" applyBorder="1" applyAlignment="1">
      <alignment horizontal="center" wrapText="1"/>
    </xf>
    <xf numFmtId="1" fontId="4" fillId="7" borderId="170" xfId="0" applyNumberFormat="1" applyFont="1" applyFill="1" applyBorder="1" applyAlignment="1">
      <alignment vertical="center" wrapText="1"/>
    </xf>
    <xf numFmtId="1" fontId="4" fillId="7" borderId="213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wrapText="1"/>
    </xf>
    <xf numFmtId="1" fontId="4" fillId="7" borderId="220" xfId="0" applyNumberFormat="1" applyFont="1" applyFill="1" applyBorder="1" applyAlignment="1">
      <alignment horizontal="left" vertical="center" wrapText="1"/>
    </xf>
    <xf numFmtId="1" fontId="3" fillId="3" borderId="172" xfId="0" applyNumberFormat="1" applyFont="1" applyFill="1" applyBorder="1" applyAlignment="1">
      <alignment horizontal="left" wrapText="1"/>
    </xf>
    <xf numFmtId="1" fontId="4" fillId="3" borderId="170" xfId="0" applyNumberFormat="1" applyFont="1" applyFill="1" applyBorder="1" applyAlignment="1">
      <alignment horizontal="left" vertical="center"/>
    </xf>
    <xf numFmtId="1" fontId="4" fillId="3" borderId="53" xfId="0" applyNumberFormat="1" applyFont="1" applyFill="1" applyBorder="1"/>
    <xf numFmtId="1" fontId="4" fillId="3" borderId="287" xfId="0" applyNumberFormat="1" applyFont="1" applyFill="1" applyBorder="1"/>
    <xf numFmtId="1" fontId="4" fillId="3" borderId="50" xfId="0" applyNumberFormat="1" applyFont="1" applyFill="1" applyBorder="1"/>
    <xf numFmtId="0" fontId="3" fillId="0" borderId="172" xfId="0" applyFont="1" applyBorder="1" applyAlignment="1">
      <alignment horizontal="left"/>
    </xf>
    <xf numFmtId="0" fontId="4" fillId="0" borderId="170" xfId="0" applyFont="1" applyBorder="1" applyAlignment="1">
      <alignment horizontal="left" vertical="center"/>
    </xf>
    <xf numFmtId="1" fontId="4" fillId="3" borderId="76" xfId="0" applyNumberFormat="1" applyFont="1" applyFill="1" applyBorder="1"/>
    <xf numFmtId="1" fontId="4" fillId="3" borderId="213" xfId="0" applyNumberFormat="1" applyFont="1" applyFill="1" applyBorder="1"/>
    <xf numFmtId="0" fontId="4" fillId="0" borderId="287" xfId="0" applyFont="1" applyBorder="1" applyAlignment="1">
      <alignment horizontal="left" vertical="center"/>
    </xf>
    <xf numFmtId="0" fontId="3" fillId="0" borderId="144" xfId="0" applyFont="1" applyBorder="1" applyAlignment="1">
      <alignment horizontal="left"/>
    </xf>
    <xf numFmtId="0" fontId="4" fillId="0" borderId="50" xfId="0" applyFont="1" applyBorder="1"/>
    <xf numFmtId="0" fontId="4" fillId="0" borderId="287" xfId="0" applyFont="1" applyBorder="1"/>
    <xf numFmtId="0" fontId="4" fillId="0" borderId="287" xfId="0" applyFont="1" applyBorder="1" applyAlignment="1">
      <alignment horizontal="center" vertical="center" wrapText="1"/>
    </xf>
    <xf numFmtId="1" fontId="4" fillId="3" borderId="76" xfId="0" applyNumberFormat="1" applyFont="1" applyFill="1" applyBorder="1" applyAlignment="1">
      <alignment horizontal="left"/>
    </xf>
    <xf numFmtId="1" fontId="3" fillId="7" borderId="172" xfId="0" applyNumberFormat="1" applyFont="1" applyFill="1" applyBorder="1" applyAlignment="1">
      <alignment horizontal="left" wrapText="1"/>
    </xf>
    <xf numFmtId="1" fontId="3" fillId="7" borderId="144" xfId="0" applyNumberFormat="1" applyFont="1" applyFill="1" applyBorder="1" applyAlignment="1">
      <alignment horizontal="left" wrapText="1"/>
    </xf>
    <xf numFmtId="1" fontId="4" fillId="0" borderId="53" xfId="0" quotePrefix="1" applyNumberFormat="1" applyFont="1" applyBorder="1" applyAlignment="1">
      <alignment horizontal="left"/>
    </xf>
    <xf numFmtId="164" fontId="4" fillId="0" borderId="170" xfId="0" applyNumberFormat="1" applyFont="1" applyBorder="1" applyAlignment="1">
      <alignment horizontal="center" vertical="center"/>
    </xf>
    <xf numFmtId="164" fontId="4" fillId="0" borderId="221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/>
    </xf>
    <xf numFmtId="1" fontId="4" fillId="7" borderId="219" xfId="0" applyNumberFormat="1" applyFont="1" applyFill="1" applyBorder="1" applyAlignment="1">
      <alignment horizontal="left" vertical="center" wrapText="1"/>
    </xf>
    <xf numFmtId="1" fontId="4" fillId="7" borderId="224" xfId="0" applyNumberFormat="1" applyFont="1" applyFill="1" applyBorder="1" applyAlignment="1">
      <alignment horizontal="left" vertical="center" wrapText="1"/>
    </xf>
    <xf numFmtId="0" fontId="18" fillId="0" borderId="144" xfId="0" applyFont="1" applyBorder="1" applyAlignment="1">
      <alignment horizontal="center" vertical="center"/>
    </xf>
    <xf numFmtId="1" fontId="4" fillId="0" borderId="297" xfId="0" applyNumberFormat="1" applyFont="1" applyBorder="1" applyAlignment="1">
      <alignment horizontal="left" vertical="center" wrapText="1"/>
    </xf>
    <xf numFmtId="0" fontId="2" fillId="0" borderId="298" xfId="0" applyFont="1" applyBorder="1"/>
    <xf numFmtId="0" fontId="2" fillId="0" borderId="299" xfId="0" applyFont="1" applyBorder="1"/>
    <xf numFmtId="1" fontId="4" fillId="0" borderId="69" xfId="0" applyNumberFormat="1" applyFont="1" applyBorder="1" applyAlignment="1">
      <alignment horizontal="left" vertical="center"/>
    </xf>
    <xf numFmtId="1" fontId="4" fillId="0" borderId="5" xfId="0" applyNumberFormat="1" applyFont="1" applyBorder="1" applyAlignment="1">
      <alignment horizontal="left" vertical="center"/>
    </xf>
    <xf numFmtId="1" fontId="4" fillId="3" borderId="50" xfId="0" applyNumberFormat="1" applyFont="1" applyFill="1" applyBorder="1" applyAlignment="1">
      <alignment horizontal="left" wrapText="1"/>
    </xf>
    <xf numFmtId="1" fontId="4" fillId="3" borderId="287" xfId="0" applyNumberFormat="1" applyFont="1" applyFill="1" applyBorder="1" applyAlignment="1">
      <alignment horizontal="left" wrapText="1"/>
    </xf>
    <xf numFmtId="1" fontId="4" fillId="0" borderId="19" xfId="0" applyNumberFormat="1" applyFont="1" applyBorder="1" applyAlignment="1">
      <alignment horizontal="center" vertical="center"/>
    </xf>
    <xf numFmtId="1" fontId="18" fillId="3" borderId="317" xfId="0" applyNumberFormat="1" applyFont="1" applyFill="1" applyBorder="1" applyAlignment="1">
      <alignment horizontal="center"/>
    </xf>
    <xf numFmtId="1" fontId="4" fillId="3" borderId="50" xfId="0" applyNumberFormat="1" applyFont="1" applyFill="1" applyBorder="1" applyAlignment="1">
      <alignment horizontal="left"/>
    </xf>
    <xf numFmtId="0" fontId="4" fillId="0" borderId="256" xfId="0" applyFont="1" applyBorder="1" applyAlignment="1">
      <alignment horizontal="center" vertical="center"/>
    </xf>
    <xf numFmtId="1" fontId="4" fillId="0" borderId="158" xfId="0" applyNumberFormat="1" applyFont="1" applyBorder="1" applyAlignment="1">
      <alignment horizontal="center" vertical="center" wrapText="1"/>
    </xf>
    <xf numFmtId="1" fontId="4" fillId="0" borderId="295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 wrapText="1"/>
    </xf>
    <xf numFmtId="1" fontId="4" fillId="3" borderId="256" xfId="0" applyNumberFormat="1" applyFont="1" applyFill="1" applyBorder="1" applyAlignment="1">
      <alignment horizontal="center" vertical="center" wrapText="1"/>
    </xf>
    <xf numFmtId="1" fontId="4" fillId="0" borderId="210" xfId="0" applyNumberFormat="1" applyFont="1" applyBorder="1" applyAlignment="1">
      <alignment horizontal="center" vertical="center"/>
    </xf>
    <xf numFmtId="0" fontId="4" fillId="7" borderId="316" xfId="0" applyFont="1" applyFill="1" applyBorder="1" applyAlignment="1">
      <alignment horizontal="center" wrapText="1"/>
    </xf>
    <xf numFmtId="1" fontId="4" fillId="7" borderId="256" xfId="0" applyNumberFormat="1" applyFont="1" applyFill="1" applyBorder="1" applyAlignment="1">
      <alignment horizontal="center" vertical="center"/>
    </xf>
    <xf numFmtId="0" fontId="4" fillId="7" borderId="303" xfId="0" applyFont="1" applyFill="1" applyBorder="1" applyAlignment="1">
      <alignment horizontal="center" wrapText="1"/>
    </xf>
    <xf numFmtId="1" fontId="4" fillId="3" borderId="170" xfId="0" applyNumberFormat="1" applyFont="1" applyFill="1" applyBorder="1" applyAlignment="1">
      <alignment horizontal="center" vertical="center"/>
    </xf>
    <xf numFmtId="1" fontId="4" fillId="7" borderId="144" xfId="0" applyNumberFormat="1" applyFont="1" applyFill="1" applyBorder="1" applyAlignment="1">
      <alignment horizontal="center" vertical="center"/>
    </xf>
    <xf numFmtId="0" fontId="4" fillId="0" borderId="144" xfId="0" applyFont="1" applyBorder="1" applyAlignment="1">
      <alignment horizontal="center"/>
    </xf>
    <xf numFmtId="1" fontId="4" fillId="3" borderId="176" xfId="0" applyNumberFormat="1" applyFont="1" applyFill="1" applyBorder="1" applyAlignment="1">
      <alignment horizontal="center" wrapText="1"/>
    </xf>
    <xf numFmtId="1" fontId="4" fillId="3" borderId="170" xfId="0" applyNumberFormat="1" applyFont="1" applyFill="1" applyBorder="1" applyAlignment="1">
      <alignment horizontal="center" wrapText="1"/>
    </xf>
    <xf numFmtId="1" fontId="4" fillId="0" borderId="90" xfId="0" applyNumberFormat="1" applyFont="1" applyBorder="1" applyAlignment="1">
      <alignment horizontal="center" vertical="center"/>
    </xf>
    <xf numFmtId="1" fontId="4" fillId="0" borderId="259" xfId="0" applyNumberFormat="1" applyFont="1" applyBorder="1" applyAlignment="1">
      <alignment horizontal="center" vertical="center"/>
    </xf>
    <xf numFmtId="1" fontId="4" fillId="0" borderId="169" xfId="0" applyNumberFormat="1" applyFont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left"/>
    </xf>
    <xf numFmtId="0" fontId="2" fillId="0" borderId="315" xfId="0" applyFont="1" applyBorder="1"/>
    <xf numFmtId="1" fontId="18" fillId="0" borderId="170" xfId="0" applyNumberFormat="1" applyFont="1" applyBorder="1" applyAlignment="1">
      <alignment horizontal="center" vertical="center" wrapText="1"/>
    </xf>
    <xf numFmtId="0" fontId="2" fillId="0" borderId="59" xfId="0" applyFont="1" applyBorder="1"/>
    <xf numFmtId="0" fontId="4" fillId="7" borderId="20" xfId="0" applyFont="1" applyFill="1" applyBorder="1" applyAlignment="1">
      <alignment horizontal="center" vertical="center" wrapText="1"/>
    </xf>
    <xf numFmtId="0" fontId="4" fillId="7" borderId="259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176" xfId="0" applyFont="1" applyFill="1" applyBorder="1" applyAlignment="1">
      <alignment horizontal="center" vertical="center" wrapText="1"/>
    </xf>
    <xf numFmtId="0" fontId="4" fillId="0" borderId="258" xfId="0" applyFont="1" applyBorder="1" applyAlignment="1">
      <alignment horizontal="center" vertical="center" wrapText="1"/>
    </xf>
    <xf numFmtId="0" fontId="4" fillId="0" borderId="176" xfId="0" applyFont="1" applyBorder="1" applyAlignment="1">
      <alignment horizontal="left" vertical="center"/>
    </xf>
    <xf numFmtId="0" fontId="3" fillId="0" borderId="287" xfId="0" applyFont="1" applyBorder="1" applyAlignment="1">
      <alignment horizontal="left" vertical="center" wrapText="1"/>
    </xf>
    <xf numFmtId="164" fontId="4" fillId="0" borderId="221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wrapText="1"/>
    </xf>
    <xf numFmtId="164" fontId="4" fillId="0" borderId="144" xfId="0" applyNumberFormat="1" applyFont="1" applyBorder="1" applyAlignment="1">
      <alignment horizontal="center" vertical="center"/>
    </xf>
    <xf numFmtId="0" fontId="3" fillId="0" borderId="316" xfId="0" applyFont="1" applyBorder="1" applyAlignment="1">
      <alignment horizontal="left" vertical="center" wrapText="1"/>
    </xf>
    <xf numFmtId="0" fontId="3" fillId="0" borderId="172" xfId="0" applyFont="1" applyBorder="1" applyAlignment="1">
      <alignment horizontal="left" vertical="center" wrapText="1"/>
    </xf>
    <xf numFmtId="0" fontId="3" fillId="0" borderId="144" xfId="0" applyFont="1" applyBorder="1" applyAlignment="1">
      <alignment horizontal="left" vertical="center" wrapText="1"/>
    </xf>
    <xf numFmtId="0" fontId="3" fillId="0" borderId="316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4" fillId="0" borderId="256" xfId="0" applyNumberFormat="1" applyFont="1" applyBorder="1" applyAlignment="1">
      <alignment horizontal="center" vertical="center"/>
    </xf>
    <xf numFmtId="0" fontId="3" fillId="0" borderId="144" xfId="0" applyFont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 wrapText="1"/>
    </xf>
    <xf numFmtId="0" fontId="3" fillId="7" borderId="144" xfId="0" applyFont="1" applyFill="1" applyBorder="1" applyAlignment="1">
      <alignment horizontal="left" vertical="center"/>
    </xf>
    <xf numFmtId="0" fontId="4" fillId="0" borderId="0" xfId="0" applyFont="1" applyAlignment="1">
      <alignment horizontal="center" wrapText="1"/>
    </xf>
    <xf numFmtId="0" fontId="17" fillId="0" borderId="170" xfId="0" applyFont="1" applyBorder="1" applyAlignment="1">
      <alignment horizontal="center" vertical="center"/>
    </xf>
    <xf numFmtId="1" fontId="7" fillId="0" borderId="221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4" fillId="0" borderId="221" xfId="0" applyFont="1" applyBorder="1" applyAlignment="1">
      <alignment horizontal="center" wrapText="1"/>
    </xf>
    <xf numFmtId="1" fontId="8" fillId="7" borderId="317" xfId="0" applyNumberFormat="1" applyFont="1" applyFill="1" applyBorder="1" applyAlignment="1">
      <alignment horizontal="center" vertical="center" wrapText="1"/>
    </xf>
    <xf numFmtId="0" fontId="4" fillId="7" borderId="170" xfId="0" applyFont="1" applyFill="1" applyBorder="1" applyAlignment="1">
      <alignment horizontal="center" vertical="center"/>
    </xf>
    <xf numFmtId="0" fontId="4" fillId="7" borderId="221" xfId="0" applyFont="1" applyFill="1" applyBorder="1" applyAlignment="1">
      <alignment horizontal="center" wrapText="1"/>
    </xf>
    <xf numFmtId="0" fontId="4" fillId="3" borderId="170" xfId="0" applyFont="1" applyFill="1" applyBorder="1" applyAlignment="1">
      <alignment vertical="center" wrapText="1"/>
    </xf>
    <xf numFmtId="0" fontId="4" fillId="3" borderId="170" xfId="0" applyFont="1" applyFill="1" applyBorder="1" applyAlignment="1">
      <alignment horizontal="center" vertical="center" wrapText="1"/>
    </xf>
    <xf numFmtId="0" fontId="4" fillId="7" borderId="221" xfId="0" applyFont="1" applyFill="1" applyBorder="1" applyAlignment="1">
      <alignment horizontal="center" vertical="center"/>
    </xf>
    <xf numFmtId="1" fontId="4" fillId="7" borderId="216" xfId="0" applyNumberFormat="1" applyFont="1" applyFill="1" applyBorder="1" applyAlignment="1">
      <alignment horizontal="center" vertical="center" wrapText="1"/>
    </xf>
    <xf numFmtId="1" fontId="4" fillId="3" borderId="258" xfId="0" applyNumberFormat="1" applyFont="1" applyFill="1" applyBorder="1" applyAlignment="1">
      <alignment horizontal="center" vertical="center" wrapText="1"/>
    </xf>
    <xf numFmtId="0" fontId="3" fillId="0" borderId="172" xfId="0" applyFont="1" applyBorder="1"/>
    <xf numFmtId="0" fontId="4" fillId="0" borderId="303" xfId="0" applyFont="1" applyBorder="1" applyAlignment="1">
      <alignment horizontal="center"/>
    </xf>
    <xf numFmtId="1" fontId="4" fillId="3" borderId="220" xfId="0" applyNumberFormat="1" applyFont="1" applyFill="1" applyBorder="1" applyAlignment="1">
      <alignment horizontal="center" vertical="center" wrapText="1"/>
    </xf>
    <xf numFmtId="0" fontId="3" fillId="7" borderId="316" xfId="0" applyFont="1" applyFill="1" applyBorder="1"/>
    <xf numFmtId="0" fontId="3" fillId="7" borderId="172" xfId="0" applyFont="1" applyFill="1" applyBorder="1"/>
    <xf numFmtId="0" fontId="8" fillId="0" borderId="5" xfId="0" applyFont="1" applyBorder="1" applyAlignment="1">
      <alignment horizontal="center" vertical="center"/>
    </xf>
    <xf numFmtId="0" fontId="36" fillId="2" borderId="5" xfId="0" applyFont="1" applyFill="1" applyBorder="1" applyAlignment="1">
      <alignment horizontal="center" vertical="center" wrapText="1"/>
    </xf>
    <xf numFmtId="0" fontId="37" fillId="2" borderId="22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showGridLines="0" workbookViewId="0">
      <selection sqref="A1:B1"/>
    </sheetView>
  </sheetViews>
  <sheetFormatPr baseColWidth="10" defaultColWidth="14.42578125" defaultRowHeight="15" customHeight="1" x14ac:dyDescent="0.25"/>
  <cols>
    <col min="1" max="1" width="49.42578125" customWidth="1"/>
    <col min="2" max="2" width="60.7109375" customWidth="1"/>
    <col min="3" max="8" width="5.7109375" customWidth="1"/>
    <col min="9" max="9" width="16.85546875" customWidth="1"/>
    <col min="10" max="18" width="11.85546875" customWidth="1"/>
    <col min="19" max="21" width="23.140625" customWidth="1"/>
    <col min="22" max="23" width="23.140625" hidden="1" customWidth="1"/>
    <col min="24" max="26" width="11.42578125" customWidth="1"/>
  </cols>
  <sheetData>
    <row r="1" spans="1:26" ht="36" customHeight="1" x14ac:dyDescent="0.25">
      <c r="A1" s="3121" t="s">
        <v>0</v>
      </c>
      <c r="B1" s="3122"/>
      <c r="C1" s="3123" t="s">
        <v>1</v>
      </c>
      <c r="D1" s="3124"/>
      <c r="E1" s="3124"/>
      <c r="F1" s="3124"/>
      <c r="G1" s="3124"/>
      <c r="H1" s="3122"/>
      <c r="I1" s="1702"/>
      <c r="J1" s="1702"/>
      <c r="K1" s="1702"/>
      <c r="L1" s="1702"/>
      <c r="M1" s="1702"/>
      <c r="N1" s="1702"/>
      <c r="O1" s="1702"/>
      <c r="P1" s="1702"/>
      <c r="Q1" s="1702"/>
      <c r="R1" s="1702"/>
      <c r="S1" s="1702"/>
      <c r="T1" s="1702"/>
      <c r="U1" s="1702"/>
      <c r="V1" s="1702"/>
      <c r="W1" s="1702"/>
      <c r="X1" s="1"/>
      <c r="Y1" s="1"/>
      <c r="Z1" s="1"/>
    </row>
    <row r="2" spans="1:26" ht="21.75" customHeight="1" x14ac:dyDescent="0.25">
      <c r="A2" s="1703" t="s">
        <v>2</v>
      </c>
      <c r="B2" s="2" t="s">
        <v>3</v>
      </c>
      <c r="C2" s="3">
        <v>0</v>
      </c>
      <c r="D2" s="4">
        <v>9</v>
      </c>
      <c r="E2" s="4">
        <v>1</v>
      </c>
      <c r="F2" s="4">
        <v>0</v>
      </c>
      <c r="G2" s="5">
        <v>1</v>
      </c>
      <c r="H2" s="6"/>
      <c r="I2" s="7" t="str">
        <f>IF(OR(C2="",D2="",E2="",F2="",G2=""),"Falta Cód. Com.","")</f>
        <v/>
      </c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1704">
        <f>IF(OR(C2="",D2="",E2="",F2="",G2=""),1,0)</f>
        <v>0</v>
      </c>
      <c r="X2" s="1"/>
      <c r="Y2" s="1"/>
      <c r="Z2" s="1"/>
    </row>
    <row r="3" spans="1:26" ht="21.75" customHeight="1" x14ac:dyDescent="0.25">
      <c r="A3" s="1705" t="s">
        <v>4</v>
      </c>
      <c r="B3" s="2" t="s">
        <v>5</v>
      </c>
      <c r="C3" s="3">
        <v>2</v>
      </c>
      <c r="D3" s="4">
        <v>0</v>
      </c>
      <c r="E3" s="4">
        <v>0</v>
      </c>
      <c r="F3" s="4">
        <v>1</v>
      </c>
      <c r="G3" s="4">
        <v>8</v>
      </c>
      <c r="H3" s="5">
        <v>3</v>
      </c>
      <c r="I3" s="1706" t="str">
        <f>IF(OR(C3="",D3="",E3="",F3="",G3="",H3=""),"Falta Cód. Est.","")</f>
        <v/>
      </c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1704">
        <f>IF(OR(C3="",D3="",E3="",F3="",G3="",H3=""),1,0)</f>
        <v>0</v>
      </c>
      <c r="X3" s="1"/>
      <c r="Y3" s="1"/>
      <c r="Z3" s="1"/>
    </row>
    <row r="4" spans="1:26" ht="9.75" customHeight="1" x14ac:dyDescent="0.25">
      <c r="A4" s="9"/>
      <c r="B4" s="10"/>
      <c r="C4" s="11"/>
      <c r="D4" s="11"/>
      <c r="E4" s="11"/>
      <c r="F4" s="11"/>
      <c r="G4" s="11"/>
      <c r="H4" s="11"/>
      <c r="I4" s="7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1"/>
      <c r="Y4" s="1"/>
      <c r="Z4" s="1"/>
    </row>
    <row r="5" spans="1:26" ht="9.75" customHeight="1" x14ac:dyDescent="0.25">
      <c r="A5" s="1707"/>
      <c r="B5" s="1708"/>
      <c r="C5" s="1709"/>
      <c r="D5" s="1709"/>
      <c r="E5" s="11"/>
      <c r="F5" s="11"/>
      <c r="G5" s="11"/>
      <c r="H5" s="11"/>
      <c r="I5" s="7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1"/>
      <c r="Y5" s="1"/>
      <c r="Z5" s="1"/>
    </row>
    <row r="6" spans="1:26" ht="21.75" customHeight="1" x14ac:dyDescent="0.25">
      <c r="A6" s="9" t="s">
        <v>6</v>
      </c>
      <c r="B6" s="1710" t="s">
        <v>7</v>
      </c>
      <c r="C6" s="1711">
        <v>1</v>
      </c>
      <c r="D6" s="1712">
        <v>1</v>
      </c>
      <c r="E6" s="1713"/>
      <c r="F6" s="1713"/>
      <c r="G6" s="1713"/>
      <c r="H6" s="1713"/>
      <c r="I6" s="12" t="str">
        <f>IF(OR(C6="",D6=""),"Falta Cód. Mes.","")</f>
        <v/>
      </c>
      <c r="J6" s="13"/>
      <c r="K6" s="13"/>
      <c r="L6" s="13"/>
      <c r="M6" s="14"/>
      <c r="N6" s="14"/>
      <c r="O6" s="14"/>
      <c r="P6" s="14"/>
      <c r="Q6" s="14"/>
      <c r="R6" s="14"/>
      <c r="S6" s="14"/>
      <c r="T6" s="14"/>
      <c r="U6" s="14"/>
      <c r="V6" s="14"/>
      <c r="W6" s="1704">
        <f>IF(OR(C6="",D6=""),1,0)</f>
        <v>0</v>
      </c>
      <c r="X6" s="1"/>
      <c r="Y6" s="1"/>
      <c r="Z6" s="1"/>
    </row>
    <row r="7" spans="1:26" ht="21.75" customHeight="1" x14ac:dyDescent="0.25">
      <c r="A7" s="1703" t="s">
        <v>8</v>
      </c>
      <c r="B7" s="15">
        <v>2025</v>
      </c>
      <c r="C7" s="1702"/>
      <c r="D7" s="1702"/>
      <c r="E7" s="1702"/>
      <c r="F7" s="1702"/>
      <c r="G7" s="1702"/>
      <c r="H7" s="1702"/>
      <c r="I7" s="1702"/>
      <c r="J7" s="1702"/>
      <c r="K7" s="1702"/>
      <c r="L7" s="1702"/>
      <c r="M7" s="1702"/>
      <c r="N7" s="1702"/>
      <c r="O7" s="1702"/>
      <c r="P7" s="1702"/>
      <c r="Q7" s="1702"/>
      <c r="R7" s="1702"/>
      <c r="S7" s="1702"/>
      <c r="T7" s="1702"/>
      <c r="U7" s="1702"/>
      <c r="V7" s="1702"/>
      <c r="W7" s="1702"/>
      <c r="X7" s="1"/>
      <c r="Y7" s="1"/>
      <c r="Z7" s="1"/>
    </row>
    <row r="8" spans="1:26" ht="12" customHeight="1" x14ac:dyDescent="0.25">
      <c r="A8" s="1714"/>
      <c r="B8" s="1715"/>
      <c r="C8" s="1702"/>
      <c r="D8" s="1702"/>
      <c r="E8" s="1702"/>
      <c r="F8" s="1702"/>
      <c r="G8" s="1702"/>
      <c r="H8" s="1702"/>
      <c r="I8" s="1702"/>
      <c r="J8" s="1702"/>
      <c r="K8" s="1702"/>
      <c r="L8" s="1702"/>
      <c r="M8" s="1702"/>
      <c r="N8" s="1702"/>
      <c r="O8" s="1702"/>
      <c r="P8" s="1702"/>
      <c r="Q8" s="1702"/>
      <c r="R8" s="1702"/>
      <c r="S8" s="1702"/>
      <c r="T8" s="1702"/>
      <c r="U8" s="1702"/>
      <c r="V8" s="1702"/>
      <c r="W8" s="1702"/>
      <c r="X8" s="1"/>
      <c r="Y8" s="1"/>
      <c r="Z8" s="1"/>
    </row>
    <row r="9" spans="1:26" ht="28.5" customHeight="1" x14ac:dyDescent="0.25">
      <c r="A9" s="3125" t="s">
        <v>9</v>
      </c>
      <c r="B9" s="3122"/>
      <c r="C9" s="1702"/>
      <c r="D9" s="1702"/>
      <c r="E9" s="1702"/>
      <c r="F9" s="1702"/>
      <c r="G9" s="1702"/>
      <c r="H9" s="1702"/>
      <c r="I9" s="1702"/>
      <c r="J9" s="1702"/>
      <c r="K9" s="1702"/>
      <c r="L9" s="1702"/>
      <c r="M9" s="1702"/>
      <c r="N9" s="1702"/>
      <c r="O9" s="1702"/>
      <c r="P9" s="1702"/>
      <c r="Q9" s="1702"/>
      <c r="R9" s="1702"/>
      <c r="S9" s="1702"/>
      <c r="T9" s="1702"/>
      <c r="U9" s="1702"/>
      <c r="V9" s="1702"/>
      <c r="W9" s="1702"/>
      <c r="X9" s="1"/>
      <c r="Y9" s="1"/>
      <c r="Z9" s="1"/>
    </row>
    <row r="10" spans="1:26" ht="12" customHeight="1" x14ac:dyDescent="0.25">
      <c r="A10" s="1716"/>
      <c r="B10" s="1717"/>
      <c r="C10" s="1702"/>
      <c r="D10" s="1702"/>
      <c r="E10" s="1702"/>
      <c r="F10" s="1702"/>
      <c r="G10" s="1702"/>
      <c r="H10" s="1702"/>
      <c r="I10" s="1702"/>
      <c r="J10" s="1702"/>
      <c r="K10" s="1702"/>
      <c r="L10" s="1702"/>
      <c r="M10" s="1702"/>
      <c r="N10" s="1702"/>
      <c r="O10" s="1702"/>
      <c r="P10" s="1702"/>
      <c r="Q10" s="1702"/>
      <c r="R10" s="1702"/>
      <c r="S10" s="1702"/>
      <c r="T10" s="1702"/>
      <c r="U10" s="1702"/>
      <c r="V10" s="1702"/>
      <c r="W10" s="1702"/>
      <c r="X10" s="1"/>
      <c r="Y10" s="1"/>
      <c r="Z10" s="1"/>
    </row>
    <row r="11" spans="1:26" ht="27" customHeight="1" x14ac:dyDescent="0.25">
      <c r="A11" s="16" t="s">
        <v>10</v>
      </c>
      <c r="B11" s="17" t="s">
        <v>11</v>
      </c>
      <c r="C11" s="1702"/>
      <c r="D11" s="1702"/>
      <c r="E11" s="1702"/>
      <c r="F11" s="1702"/>
      <c r="G11" s="1702"/>
      <c r="H11" s="1718"/>
      <c r="I11" s="1718"/>
      <c r="J11" s="1719"/>
      <c r="K11" s="1719"/>
      <c r="L11" s="1719"/>
      <c r="M11" s="1719"/>
      <c r="N11" s="1719"/>
      <c r="O11" s="1719"/>
      <c r="P11" s="1719"/>
      <c r="Q11" s="1719"/>
      <c r="R11" s="1719"/>
      <c r="S11" s="1719"/>
      <c r="T11" s="1719"/>
      <c r="U11" s="1719"/>
      <c r="V11" s="1719"/>
      <c r="W11" s="1720" t="s">
        <v>12</v>
      </c>
      <c r="X11" s="1"/>
      <c r="Y11" s="1"/>
      <c r="Z11" s="1"/>
    </row>
    <row r="12" spans="1:26" ht="23.25" customHeight="1" x14ac:dyDescent="0.25">
      <c r="A12" s="18" t="s">
        <v>13</v>
      </c>
      <c r="B12" s="17" t="s">
        <v>14</v>
      </c>
      <c r="C12" s="1702"/>
      <c r="D12" s="1702"/>
      <c r="E12" s="1702"/>
      <c r="F12" s="1702"/>
      <c r="G12" s="1702"/>
      <c r="H12" s="1718"/>
      <c r="I12" s="1718"/>
      <c r="J12" s="1719"/>
      <c r="K12" s="1719"/>
      <c r="L12" s="1719"/>
      <c r="M12" s="1719"/>
      <c r="N12" s="1719"/>
      <c r="O12" s="1719"/>
      <c r="P12" s="1719"/>
      <c r="Q12" s="1719"/>
      <c r="R12" s="1719"/>
      <c r="S12" s="1719"/>
      <c r="T12" s="1719"/>
      <c r="U12" s="1719"/>
      <c r="V12" s="1719"/>
      <c r="W12" s="1720" t="s">
        <v>15</v>
      </c>
      <c r="X12" s="1"/>
      <c r="Y12" s="1"/>
      <c r="Z12" s="1"/>
    </row>
    <row r="13" spans="1:26" ht="23.25" customHeight="1" x14ac:dyDescent="0.25">
      <c r="A13" s="1717"/>
      <c r="B13" s="1721"/>
      <c r="C13" s="1702"/>
      <c r="D13" s="1702"/>
      <c r="E13" s="1702"/>
      <c r="F13" s="1702"/>
      <c r="G13" s="1702"/>
      <c r="H13" s="1718" t="s">
        <v>16</v>
      </c>
      <c r="I13" s="1718"/>
      <c r="J13" s="1719"/>
      <c r="K13" s="1719"/>
      <c r="L13" s="1719"/>
      <c r="M13" s="1719"/>
      <c r="N13" s="1719"/>
      <c r="O13" s="1719"/>
      <c r="P13" s="1719"/>
      <c r="Q13" s="1719"/>
      <c r="R13" s="1719"/>
      <c r="S13" s="1719"/>
      <c r="T13" s="1719"/>
      <c r="U13" s="1719"/>
      <c r="V13" s="1719"/>
      <c r="W13" s="1720" t="s">
        <v>17</v>
      </c>
      <c r="X13" s="1"/>
      <c r="Y13" s="1"/>
      <c r="Z13" s="1"/>
    </row>
    <row r="14" spans="1:26" ht="23.25" customHeight="1" x14ac:dyDescent="0.25">
      <c r="A14" s="1722"/>
      <c r="B14" s="1702"/>
      <c r="C14" s="1702"/>
      <c r="D14" s="1702"/>
      <c r="E14" s="1702"/>
      <c r="F14" s="1702"/>
      <c r="G14" s="1702"/>
      <c r="H14" s="1718"/>
      <c r="I14" s="1718"/>
      <c r="J14" s="1719"/>
      <c r="K14" s="1719"/>
      <c r="L14" s="1719"/>
      <c r="M14" s="1719"/>
      <c r="N14" s="1719"/>
      <c r="O14" s="1719"/>
      <c r="P14" s="1719"/>
      <c r="Q14" s="1719"/>
      <c r="R14" s="1719"/>
      <c r="S14" s="1719"/>
      <c r="T14" s="1719"/>
      <c r="U14" s="1719"/>
      <c r="V14" s="1719"/>
      <c r="W14" s="1720" t="s">
        <v>18</v>
      </c>
      <c r="X14" s="1"/>
      <c r="Y14" s="1"/>
      <c r="Z14" s="1"/>
    </row>
    <row r="15" spans="1:26" ht="21" customHeight="1" x14ac:dyDescent="0.25">
      <c r="A15" s="3126" t="s">
        <v>19</v>
      </c>
      <c r="B15" s="3122"/>
      <c r="C15" s="1702"/>
      <c r="D15" s="1702"/>
      <c r="E15" s="1702"/>
      <c r="F15" s="1702"/>
      <c r="G15" s="1702"/>
      <c r="H15" s="1718"/>
      <c r="I15" s="1718"/>
      <c r="J15" s="1719"/>
      <c r="K15" s="1719"/>
      <c r="L15" s="1719"/>
      <c r="M15" s="1719"/>
      <c r="N15" s="1719"/>
      <c r="O15" s="1719"/>
      <c r="P15" s="1719"/>
      <c r="Q15" s="1719"/>
      <c r="R15" s="1719"/>
      <c r="S15" s="1719"/>
      <c r="T15" s="1719"/>
      <c r="U15" s="1719"/>
      <c r="V15" s="1719"/>
      <c r="W15" s="1720" t="s">
        <v>20</v>
      </c>
      <c r="X15" s="1"/>
      <c r="Y15" s="1"/>
      <c r="Z15" s="1"/>
    </row>
    <row r="16" spans="1:26" ht="21.75" customHeight="1" x14ac:dyDescent="0.25">
      <c r="A16" s="1722"/>
      <c r="B16" s="1702"/>
      <c r="C16" s="1702"/>
      <c r="D16" s="1702"/>
      <c r="E16" s="1702"/>
      <c r="F16" s="1702"/>
      <c r="G16" s="1702"/>
      <c r="H16" s="1718"/>
      <c r="I16" s="1718"/>
      <c r="J16" s="1719"/>
      <c r="K16" s="1719"/>
      <c r="L16" s="1719"/>
      <c r="M16" s="1719"/>
      <c r="N16" s="1719"/>
      <c r="O16" s="1719"/>
      <c r="P16" s="1719"/>
      <c r="Q16" s="1719"/>
      <c r="R16" s="1719"/>
      <c r="S16" s="1719"/>
      <c r="T16" s="1719"/>
      <c r="U16" s="1719"/>
      <c r="V16" s="1719"/>
      <c r="W16" s="1720" t="s">
        <v>21</v>
      </c>
      <c r="X16" s="1"/>
      <c r="Y16" s="1"/>
      <c r="Z16" s="1"/>
    </row>
    <row r="17" spans="1:26" ht="21" customHeight="1" x14ac:dyDescent="0.25">
      <c r="A17" s="1722"/>
      <c r="B17" s="3127" t="s">
        <v>22</v>
      </c>
      <c r="C17" s="1702"/>
      <c r="D17" s="1702"/>
      <c r="E17" s="1702"/>
      <c r="F17" s="1702"/>
      <c r="G17" s="1702"/>
      <c r="H17" s="1718"/>
      <c r="I17" s="1718"/>
      <c r="J17" s="1719"/>
      <c r="K17" s="1719"/>
      <c r="L17" s="1719"/>
      <c r="M17" s="1719"/>
      <c r="N17" s="1719"/>
      <c r="O17" s="1719"/>
      <c r="P17" s="1719"/>
      <c r="Q17" s="1719"/>
      <c r="R17" s="1719"/>
      <c r="S17" s="1719"/>
      <c r="T17" s="1719"/>
      <c r="U17" s="1719"/>
      <c r="V17" s="1719"/>
      <c r="W17" s="1720" t="s">
        <v>23</v>
      </c>
      <c r="X17" s="1"/>
      <c r="Y17" s="1"/>
      <c r="Z17" s="1"/>
    </row>
    <row r="18" spans="1:26" ht="21" customHeight="1" x14ac:dyDescent="0.25">
      <c r="A18" s="1722"/>
      <c r="B18" s="3128"/>
      <c r="C18" s="1702"/>
      <c r="D18" s="1702"/>
      <c r="E18" s="1702"/>
      <c r="F18" s="1702"/>
      <c r="G18" s="1702"/>
      <c r="H18" s="1718"/>
      <c r="I18" s="1718"/>
      <c r="J18" s="1719"/>
      <c r="K18" s="1719"/>
      <c r="L18" s="1719"/>
      <c r="M18" s="1719"/>
      <c r="N18" s="1719"/>
      <c r="O18" s="1719"/>
      <c r="P18" s="1719"/>
      <c r="Q18" s="1719"/>
      <c r="R18" s="1719"/>
      <c r="S18" s="1719"/>
      <c r="T18" s="1719"/>
      <c r="U18" s="1719"/>
      <c r="V18" s="1719"/>
      <c r="W18" s="1720" t="s">
        <v>24</v>
      </c>
      <c r="X18" s="1"/>
      <c r="Y18" s="1"/>
      <c r="Z18" s="1"/>
    </row>
    <row r="19" spans="1:26" ht="21" customHeight="1" x14ac:dyDescent="0.25">
      <c r="A19" s="1722"/>
      <c r="B19" s="3129"/>
      <c r="C19" s="1702"/>
      <c r="D19" s="1702"/>
      <c r="E19" s="1702"/>
      <c r="F19" s="1702"/>
      <c r="G19" s="1702"/>
      <c r="H19" s="1718"/>
      <c r="I19" s="1718"/>
      <c r="J19" s="1719"/>
      <c r="K19" s="1719"/>
      <c r="L19" s="1719"/>
      <c r="M19" s="1719"/>
      <c r="N19" s="1719"/>
      <c r="O19" s="1719"/>
      <c r="P19" s="1719"/>
      <c r="Q19" s="1719"/>
      <c r="R19" s="1719"/>
      <c r="S19" s="1719"/>
      <c r="T19" s="1719"/>
      <c r="U19" s="1719"/>
      <c r="V19" s="1719"/>
      <c r="W19" s="1720" t="s">
        <v>25</v>
      </c>
      <c r="X19" s="1"/>
      <c r="Y19" s="1"/>
      <c r="Z19" s="1"/>
    </row>
    <row r="20" spans="1:26" ht="21" customHeight="1" x14ac:dyDescent="0.25">
      <c r="A20" s="1722"/>
      <c r="B20" s="1702"/>
      <c r="C20" s="1702"/>
      <c r="D20" s="1702"/>
      <c r="E20" s="1702"/>
      <c r="F20" s="1702"/>
      <c r="G20" s="1702"/>
      <c r="H20" s="1718"/>
      <c r="I20" s="1718"/>
      <c r="J20" s="1719"/>
      <c r="K20" s="1719"/>
      <c r="L20" s="1719"/>
      <c r="M20" s="1719"/>
      <c r="N20" s="1719"/>
      <c r="O20" s="1719"/>
      <c r="P20" s="1719"/>
      <c r="Q20" s="1719"/>
      <c r="R20" s="1719"/>
      <c r="S20" s="1719"/>
      <c r="T20" s="1719"/>
      <c r="U20" s="1719"/>
      <c r="V20" s="1719"/>
      <c r="W20" s="1720" t="s">
        <v>26</v>
      </c>
      <c r="X20" s="1"/>
      <c r="Y20" s="1"/>
      <c r="Z20" s="1"/>
    </row>
    <row r="21" spans="1:26" ht="21" customHeight="1" x14ac:dyDescent="0.25">
      <c r="A21" s="1722"/>
      <c r="B21" s="1702"/>
      <c r="C21" s="1702"/>
      <c r="D21" s="1702"/>
      <c r="E21" s="1702"/>
      <c r="F21" s="1702"/>
      <c r="G21" s="1723"/>
      <c r="H21" s="1723"/>
      <c r="I21" s="1723"/>
      <c r="J21" s="1723"/>
      <c r="K21" s="1702"/>
      <c r="L21" s="1702"/>
      <c r="M21" s="1702"/>
      <c r="N21" s="1719"/>
      <c r="O21" s="1719"/>
      <c r="P21" s="1719"/>
      <c r="Q21" s="1719"/>
      <c r="R21" s="1719"/>
      <c r="S21" s="1719"/>
      <c r="T21" s="1719"/>
      <c r="U21" s="1719"/>
      <c r="V21" s="1719"/>
      <c r="W21" s="1720" t="s">
        <v>7</v>
      </c>
      <c r="X21" s="1"/>
      <c r="Y21" s="1"/>
      <c r="Z21" s="1"/>
    </row>
    <row r="22" spans="1:26" ht="21" customHeight="1" x14ac:dyDescent="0.25">
      <c r="A22" s="1722"/>
      <c r="B22" s="1702"/>
      <c r="C22" s="1702"/>
      <c r="D22" s="1702"/>
      <c r="E22" s="1702"/>
      <c r="F22" s="1702"/>
      <c r="G22" s="1723"/>
      <c r="H22" s="1723"/>
      <c r="I22" s="1723"/>
      <c r="J22" s="1723"/>
      <c r="K22" s="1702"/>
      <c r="L22" s="1702"/>
      <c r="M22" s="1702"/>
      <c r="N22" s="1719"/>
      <c r="O22" s="1719"/>
      <c r="P22" s="1719"/>
      <c r="Q22" s="1719"/>
      <c r="R22" s="1719"/>
      <c r="S22" s="1719"/>
      <c r="T22" s="1719"/>
      <c r="U22" s="1719"/>
      <c r="V22" s="1719"/>
      <c r="W22" s="1720" t="s">
        <v>27</v>
      </c>
      <c r="X22" s="1"/>
      <c r="Y22" s="1"/>
      <c r="Z22" s="1"/>
    </row>
    <row r="23" spans="1:26" ht="17.25" customHeight="1" x14ac:dyDescent="0.25">
      <c r="A23" s="1722"/>
      <c r="B23" s="1702"/>
      <c r="C23" s="1702"/>
      <c r="D23" s="1702"/>
      <c r="E23" s="1702"/>
      <c r="F23" s="1702"/>
      <c r="G23" s="1702"/>
      <c r="H23" s="1702"/>
      <c r="I23" s="1724"/>
      <c r="J23" s="1724"/>
      <c r="K23" s="1702"/>
      <c r="L23" s="1702"/>
      <c r="M23" s="1702"/>
      <c r="N23" s="1719"/>
      <c r="O23" s="1719"/>
      <c r="P23" s="1719"/>
      <c r="Q23" s="1719"/>
      <c r="R23" s="1719"/>
      <c r="S23" s="1719"/>
      <c r="T23" s="1719"/>
      <c r="U23" s="1719"/>
      <c r="V23" s="1719"/>
      <c r="W23" s="1719"/>
      <c r="X23" s="1"/>
      <c r="Y23" s="1"/>
      <c r="Z23" s="1"/>
    </row>
    <row r="24" spans="1:26" ht="18.75" customHeight="1" x14ac:dyDescent="0.25">
      <c r="A24" s="1725"/>
      <c r="B24" s="1725"/>
      <c r="C24" s="1725"/>
      <c r="D24" s="1725"/>
      <c r="E24" s="1725"/>
      <c r="F24" s="1725"/>
      <c r="G24" s="1725"/>
      <c r="H24" s="1725"/>
      <c r="I24" s="1725"/>
      <c r="J24" s="1725"/>
      <c r="K24" s="1725"/>
      <c r="L24" s="1725"/>
      <c r="M24" s="1725"/>
      <c r="N24" s="1725"/>
      <c r="O24" s="1725"/>
      <c r="P24" s="1725"/>
      <c r="Q24" s="1725"/>
      <c r="R24" s="1719"/>
      <c r="S24" s="1719"/>
      <c r="T24" s="1719"/>
      <c r="U24" s="1719"/>
      <c r="V24" s="1719"/>
      <c r="W24" s="1719"/>
      <c r="X24" s="1"/>
      <c r="Y24" s="1"/>
      <c r="Z24" s="1"/>
    </row>
    <row r="25" spans="1:26" ht="18" customHeight="1" x14ac:dyDescent="0.25">
      <c r="A25" s="1725"/>
      <c r="B25" s="1725"/>
      <c r="C25" s="1725"/>
      <c r="D25" s="1725"/>
      <c r="E25" s="1725"/>
      <c r="F25" s="1725"/>
      <c r="G25" s="1725"/>
      <c r="H25" s="1725"/>
      <c r="I25" s="1725"/>
      <c r="J25" s="1725"/>
      <c r="K25" s="1725"/>
      <c r="L25" s="1725"/>
      <c r="M25" s="1725"/>
      <c r="N25" s="1725"/>
      <c r="O25" s="1725"/>
      <c r="P25" s="1725"/>
      <c r="Q25" s="1725"/>
      <c r="R25" s="1719"/>
      <c r="S25" s="1719"/>
      <c r="T25" s="1719"/>
      <c r="U25" s="1719"/>
      <c r="V25" s="1719"/>
      <c r="W25" s="1719"/>
      <c r="X25" s="1"/>
      <c r="Y25" s="1"/>
      <c r="Z25" s="1"/>
    </row>
    <row r="26" spans="1:26" ht="19.5" customHeight="1" x14ac:dyDescent="0.25">
      <c r="A26" s="1725"/>
      <c r="B26" s="1725"/>
      <c r="C26" s="1725"/>
      <c r="D26" s="1725"/>
      <c r="E26" s="1725"/>
      <c r="F26" s="1725"/>
      <c r="G26" s="1725"/>
      <c r="H26" s="1725"/>
      <c r="I26" s="1725"/>
      <c r="J26" s="1725"/>
      <c r="K26" s="1725"/>
      <c r="L26" s="1725"/>
      <c r="M26" s="1725"/>
      <c r="N26" s="1725"/>
      <c r="O26" s="1725"/>
      <c r="P26" s="1725"/>
      <c r="Q26" s="1725"/>
      <c r="R26" s="1719"/>
      <c r="S26" s="1719"/>
      <c r="T26" s="1719"/>
      <c r="U26" s="1719"/>
      <c r="V26" s="1719"/>
      <c r="W26" s="1719"/>
      <c r="X26" s="1"/>
      <c r="Y26" s="1"/>
      <c r="Z26" s="1"/>
    </row>
    <row r="27" spans="1:26" ht="19.5" customHeight="1" x14ac:dyDescent="0.25">
      <c r="A27" s="1725"/>
      <c r="B27" s="1725"/>
      <c r="C27" s="1725"/>
      <c r="D27" s="1725"/>
      <c r="E27" s="1725"/>
      <c r="F27" s="1725"/>
      <c r="G27" s="1725"/>
      <c r="H27" s="1725"/>
      <c r="I27" s="1725"/>
      <c r="J27" s="1725"/>
      <c r="K27" s="1725"/>
      <c r="L27" s="1725"/>
      <c r="M27" s="1725"/>
      <c r="N27" s="1725"/>
      <c r="O27" s="1725"/>
      <c r="P27" s="1725"/>
      <c r="Q27" s="1725"/>
      <c r="R27" s="1719"/>
      <c r="S27" s="1719"/>
      <c r="T27" s="1719"/>
      <c r="U27" s="1719"/>
      <c r="V27" s="1719"/>
      <c r="W27" s="1719"/>
      <c r="X27" s="1"/>
      <c r="Y27" s="1"/>
      <c r="Z27" s="1"/>
    </row>
    <row r="28" spans="1:26" ht="18.75" customHeight="1" x14ac:dyDescent="0.25">
      <c r="A28" s="1725"/>
      <c r="B28" s="1725"/>
      <c r="C28" s="1725"/>
      <c r="D28" s="1725"/>
      <c r="E28" s="1725"/>
      <c r="F28" s="1725"/>
      <c r="G28" s="1725"/>
      <c r="H28" s="1725"/>
      <c r="I28" s="1725"/>
      <c r="J28" s="1725"/>
      <c r="K28" s="1725"/>
      <c r="L28" s="1725"/>
      <c r="M28" s="1725"/>
      <c r="N28" s="1725"/>
      <c r="O28" s="1725"/>
      <c r="P28" s="1725"/>
      <c r="Q28" s="1725"/>
      <c r="R28" s="1719"/>
      <c r="S28" s="1719"/>
      <c r="T28" s="1719"/>
      <c r="U28" s="1719"/>
      <c r="V28" s="1719"/>
      <c r="W28" s="1719"/>
      <c r="X28" s="1"/>
      <c r="Y28" s="1"/>
      <c r="Z28" s="1"/>
    </row>
    <row r="29" spans="1:26" ht="18.75" customHeight="1" x14ac:dyDescent="0.25">
      <c r="A29" s="1725"/>
      <c r="B29" s="1725"/>
      <c r="C29" s="1725"/>
      <c r="D29" s="1725"/>
      <c r="E29" s="1725"/>
      <c r="F29" s="1725"/>
      <c r="G29" s="1725"/>
      <c r="H29" s="1725"/>
      <c r="I29" s="1725"/>
      <c r="J29" s="1725"/>
      <c r="K29" s="1725"/>
      <c r="L29" s="1725"/>
      <c r="M29" s="1725"/>
      <c r="N29" s="1725"/>
      <c r="O29" s="1725"/>
      <c r="P29" s="1725"/>
      <c r="Q29" s="1725"/>
      <c r="R29" s="1719"/>
      <c r="S29" s="1719"/>
      <c r="T29" s="1719"/>
      <c r="U29" s="1719"/>
      <c r="V29" s="1719"/>
      <c r="W29" s="1719"/>
      <c r="X29" s="1"/>
      <c r="Y29" s="1"/>
      <c r="Z29" s="1"/>
    </row>
    <row r="30" spans="1:26" ht="18.75" customHeight="1" x14ac:dyDescent="0.25">
      <c r="A30" s="1725"/>
      <c r="B30" s="1725"/>
      <c r="C30" s="1725"/>
      <c r="D30" s="1725"/>
      <c r="E30" s="1725"/>
      <c r="F30" s="1725"/>
      <c r="G30" s="1725"/>
      <c r="H30" s="1725"/>
      <c r="I30" s="1725"/>
      <c r="J30" s="1725"/>
      <c r="K30" s="1725"/>
      <c r="L30" s="1725"/>
      <c r="M30" s="1725"/>
      <c r="N30" s="1725"/>
      <c r="O30" s="1725"/>
      <c r="P30" s="1725"/>
      <c r="Q30" s="1725"/>
      <c r="R30" s="1719"/>
      <c r="S30" s="1719"/>
      <c r="T30" s="1719"/>
      <c r="U30" s="1719"/>
      <c r="V30" s="1719"/>
      <c r="W30" s="1719"/>
      <c r="X30" s="1"/>
      <c r="Y30" s="1"/>
      <c r="Z30" s="1"/>
    </row>
    <row r="31" spans="1:26" ht="17.25" customHeight="1" x14ac:dyDescent="0.25">
      <c r="A31" s="1725"/>
      <c r="B31" s="1725"/>
      <c r="C31" s="1725"/>
      <c r="D31" s="1725"/>
      <c r="E31" s="1725"/>
      <c r="F31" s="1725"/>
      <c r="G31" s="1725"/>
      <c r="H31" s="1725"/>
      <c r="I31" s="1725"/>
      <c r="J31" s="1725"/>
      <c r="K31" s="1725"/>
      <c r="L31" s="1725"/>
      <c r="M31" s="1725"/>
      <c r="N31" s="1725"/>
      <c r="O31" s="1725"/>
      <c r="P31" s="1725"/>
      <c r="Q31" s="1725"/>
      <c r="R31" s="1719"/>
      <c r="S31" s="1719"/>
      <c r="T31" s="1719"/>
      <c r="U31" s="1719"/>
      <c r="V31" s="1719"/>
      <c r="W31" s="1719"/>
      <c r="X31" s="1"/>
      <c r="Y31" s="1"/>
      <c r="Z31" s="1"/>
    </row>
    <row r="32" spans="1:26" ht="17.25" hidden="1" customHeight="1" x14ac:dyDescent="0.25">
      <c r="A32" s="1726">
        <f>SUM(W2:W6)</f>
        <v>0</v>
      </c>
      <c r="B32" s="1725"/>
      <c r="C32" s="1725"/>
      <c r="D32" s="1725"/>
      <c r="E32" s="1725"/>
      <c r="F32" s="1725"/>
      <c r="G32" s="1725"/>
      <c r="H32" s="1725"/>
      <c r="I32" s="1725"/>
      <c r="J32" s="1725"/>
      <c r="K32" s="1725"/>
      <c r="L32" s="1725"/>
      <c r="M32" s="1725"/>
      <c r="N32" s="1725"/>
      <c r="O32" s="1725"/>
      <c r="P32" s="1725"/>
      <c r="Q32" s="1725"/>
      <c r="R32" s="1719"/>
      <c r="S32" s="1719"/>
      <c r="T32" s="1719"/>
      <c r="U32" s="1719"/>
      <c r="V32" s="1719"/>
      <c r="W32" s="1719"/>
      <c r="X32" s="1"/>
      <c r="Y32" s="1"/>
      <c r="Z32" s="1"/>
    </row>
    <row r="33" spans="1:26" ht="9.75" customHeight="1" x14ac:dyDescent="0.25">
      <c r="A33" s="19"/>
      <c r="B33" s="1"/>
      <c r="C33" s="1"/>
      <c r="D33" s="1"/>
      <c r="E33" s="1"/>
      <c r="F33" s="1"/>
      <c r="G33" s="1"/>
      <c r="H33" s="1"/>
      <c r="I33" s="1702"/>
      <c r="J33" s="1702"/>
      <c r="K33" s="1702"/>
      <c r="L33" s="1702"/>
      <c r="M33" s="1702"/>
      <c r="N33" s="1702"/>
      <c r="O33" s="1702"/>
      <c r="P33" s="1702"/>
      <c r="Q33" s="1702"/>
      <c r="R33" s="1702"/>
      <c r="S33" s="1702"/>
      <c r="T33" s="1702"/>
      <c r="U33" s="1702"/>
      <c r="V33" s="1702"/>
      <c r="W33" s="1702"/>
      <c r="X33" s="1"/>
      <c r="Y33" s="1"/>
      <c r="Z33" s="1"/>
    </row>
    <row r="34" spans="1:26" ht="9.75" customHeight="1" x14ac:dyDescent="0.25">
      <c r="A34" s="19"/>
      <c r="B34" s="1"/>
      <c r="C34" s="1"/>
      <c r="D34" s="1"/>
      <c r="E34" s="1"/>
      <c r="F34" s="1"/>
      <c r="G34" s="1"/>
      <c r="H34" s="1"/>
      <c r="I34" s="1702"/>
      <c r="J34" s="1702"/>
      <c r="K34" s="1702"/>
      <c r="L34" s="1702"/>
      <c r="M34" s="1702"/>
      <c r="N34" s="1702"/>
      <c r="O34" s="1702"/>
      <c r="P34" s="1702"/>
      <c r="Q34" s="1702"/>
      <c r="R34" s="1702"/>
      <c r="S34" s="1702"/>
      <c r="T34" s="1702"/>
      <c r="U34" s="1702"/>
      <c r="V34" s="1702"/>
      <c r="W34" s="1702"/>
      <c r="X34" s="1"/>
      <c r="Y34" s="1"/>
      <c r="Z34" s="1"/>
    </row>
    <row r="35" spans="1:26" ht="9.75" customHeight="1" x14ac:dyDescent="0.25">
      <c r="A35" s="19"/>
      <c r="B35" s="1"/>
      <c r="C35" s="1"/>
      <c r="D35" s="1"/>
      <c r="E35" s="1"/>
      <c r="F35" s="1"/>
      <c r="G35" s="1"/>
      <c r="H35" s="1"/>
      <c r="I35" s="1702"/>
      <c r="J35" s="1702"/>
      <c r="K35" s="1702"/>
      <c r="L35" s="1702"/>
      <c r="M35" s="1702"/>
      <c r="N35" s="1702"/>
      <c r="O35" s="1702"/>
      <c r="P35" s="1702"/>
      <c r="Q35" s="1702"/>
      <c r="R35" s="1702"/>
      <c r="S35" s="1702"/>
      <c r="T35" s="1702"/>
      <c r="U35" s="1702"/>
      <c r="V35" s="1702"/>
      <c r="W35" s="1702"/>
      <c r="X35" s="1"/>
      <c r="Y35" s="1"/>
      <c r="Z35" s="1"/>
    </row>
    <row r="36" spans="1:26" ht="9.75" customHeight="1" x14ac:dyDescent="0.25">
      <c r="A36" s="19"/>
      <c r="B36" s="1"/>
      <c r="C36" s="1"/>
      <c r="D36" s="1"/>
      <c r="E36" s="1"/>
      <c r="F36" s="1"/>
      <c r="G36" s="1"/>
      <c r="H36" s="1"/>
      <c r="I36" s="1702"/>
      <c r="J36" s="1702"/>
      <c r="K36" s="1702"/>
      <c r="L36" s="1702"/>
      <c r="M36" s="1702"/>
      <c r="N36" s="1702"/>
      <c r="O36" s="1702"/>
      <c r="P36" s="1702"/>
      <c r="Q36" s="1702"/>
      <c r="R36" s="1702"/>
      <c r="S36" s="1702"/>
      <c r="T36" s="1702"/>
      <c r="U36" s="1702"/>
      <c r="V36" s="1702"/>
      <c r="W36" s="1702"/>
      <c r="X36" s="1"/>
      <c r="Y36" s="1"/>
      <c r="Z36" s="1"/>
    </row>
    <row r="37" spans="1:26" ht="9.75" customHeight="1" x14ac:dyDescent="0.25">
      <c r="A37" s="19"/>
      <c r="B37" s="1"/>
      <c r="C37" s="1"/>
      <c r="D37" s="1"/>
      <c r="E37" s="1"/>
      <c r="F37" s="1"/>
      <c r="G37" s="1"/>
      <c r="H37" s="1"/>
      <c r="I37" s="1702"/>
      <c r="J37" s="1702"/>
      <c r="K37" s="1702"/>
      <c r="L37" s="1702"/>
      <c r="M37" s="1702"/>
      <c r="N37" s="1702"/>
      <c r="O37" s="1702"/>
      <c r="P37" s="1702"/>
      <c r="Q37" s="1702"/>
      <c r="R37" s="1702"/>
      <c r="S37" s="1702"/>
      <c r="T37" s="1702"/>
      <c r="U37" s="1702"/>
      <c r="V37" s="1702"/>
      <c r="W37" s="1702"/>
      <c r="X37" s="1"/>
      <c r="Y37" s="1"/>
      <c r="Z37" s="1"/>
    </row>
    <row r="38" spans="1:26" ht="9.75" customHeight="1" x14ac:dyDescent="0.25">
      <c r="A38" s="19"/>
      <c r="B38" s="1"/>
      <c r="C38" s="1"/>
      <c r="D38" s="1"/>
      <c r="E38" s="1"/>
      <c r="F38" s="1"/>
      <c r="G38" s="1"/>
      <c r="H38" s="1"/>
      <c r="I38" s="1702"/>
      <c r="J38" s="1702"/>
      <c r="K38" s="1702"/>
      <c r="L38" s="1702"/>
      <c r="M38" s="1702"/>
      <c r="N38" s="1702"/>
      <c r="O38" s="1702"/>
      <c r="P38" s="1702"/>
      <c r="Q38" s="1702"/>
      <c r="R38" s="1702"/>
      <c r="S38" s="1702"/>
      <c r="T38" s="1702"/>
      <c r="U38" s="1702"/>
      <c r="V38" s="1702"/>
      <c r="W38" s="1702"/>
      <c r="X38" s="1"/>
      <c r="Y38" s="1"/>
      <c r="Z38" s="1"/>
    </row>
    <row r="39" spans="1:26" ht="9.75" customHeight="1" x14ac:dyDescent="0.25">
      <c r="A39" s="19"/>
      <c r="B39" s="1"/>
      <c r="C39" s="1"/>
      <c r="D39" s="1"/>
      <c r="E39" s="1"/>
      <c r="F39" s="1"/>
      <c r="G39" s="1"/>
      <c r="H39" s="1"/>
      <c r="I39" s="1702"/>
      <c r="J39" s="1702"/>
      <c r="K39" s="1702"/>
      <c r="L39" s="1702"/>
      <c r="M39" s="1702"/>
      <c r="N39" s="1702"/>
      <c r="O39" s="1702"/>
      <c r="P39" s="1702"/>
      <c r="Q39" s="1702"/>
      <c r="R39" s="1702"/>
      <c r="S39" s="1702"/>
      <c r="T39" s="1702"/>
      <c r="U39" s="1702"/>
      <c r="V39" s="1702"/>
      <c r="W39" s="1702"/>
      <c r="X39" s="1"/>
      <c r="Y39" s="1"/>
      <c r="Z39" s="1"/>
    </row>
    <row r="40" spans="1:26" ht="9.75" customHeight="1" x14ac:dyDescent="0.25">
      <c r="A40" s="19"/>
      <c r="B40" s="1"/>
      <c r="C40" s="1"/>
      <c r="D40" s="1"/>
      <c r="E40" s="1"/>
      <c r="F40" s="1"/>
      <c r="G40" s="1"/>
      <c r="H40" s="1"/>
      <c r="I40" s="1702"/>
      <c r="J40" s="1702"/>
      <c r="K40" s="1702"/>
      <c r="L40" s="1702"/>
      <c r="M40" s="1702"/>
      <c r="N40" s="1702"/>
      <c r="O40" s="1702"/>
      <c r="P40" s="1702"/>
      <c r="Q40" s="1702"/>
      <c r="R40" s="1702"/>
      <c r="S40" s="1702"/>
      <c r="T40" s="1702"/>
      <c r="U40" s="1702"/>
      <c r="V40" s="1702"/>
      <c r="W40" s="1702"/>
      <c r="X40" s="1"/>
      <c r="Y40" s="1"/>
      <c r="Z40" s="1"/>
    </row>
    <row r="41" spans="1:26" ht="9.75" customHeight="1" x14ac:dyDescent="0.25">
      <c r="A41" s="19"/>
      <c r="B41" s="1"/>
      <c r="C41" s="1"/>
      <c r="D41" s="1"/>
      <c r="E41" s="1"/>
      <c r="F41" s="1"/>
      <c r="G41" s="1"/>
      <c r="H41" s="1"/>
      <c r="I41" s="1702"/>
      <c r="J41" s="1702"/>
      <c r="K41" s="1702"/>
      <c r="L41" s="1702"/>
      <c r="M41" s="1702"/>
      <c r="N41" s="1702"/>
      <c r="O41" s="1702"/>
      <c r="P41" s="1702"/>
      <c r="Q41" s="1702"/>
      <c r="R41" s="1702"/>
      <c r="S41" s="1702"/>
      <c r="T41" s="1702"/>
      <c r="U41" s="1702"/>
      <c r="V41" s="1702"/>
      <c r="W41" s="1702"/>
      <c r="X41" s="1"/>
      <c r="Y41" s="1"/>
      <c r="Z41" s="1"/>
    </row>
    <row r="42" spans="1:26" ht="9.75" customHeight="1" x14ac:dyDescent="0.25">
      <c r="A42" s="19"/>
      <c r="B42" s="1"/>
      <c r="C42" s="1"/>
      <c r="D42" s="1"/>
      <c r="E42" s="1"/>
      <c r="F42" s="1"/>
      <c r="G42" s="1"/>
      <c r="H42" s="1"/>
      <c r="I42" s="1702"/>
      <c r="J42" s="1702"/>
      <c r="K42" s="1702"/>
      <c r="L42" s="1702"/>
      <c r="M42" s="1702"/>
      <c r="N42" s="1702"/>
      <c r="O42" s="1702"/>
      <c r="P42" s="1702"/>
      <c r="Q42" s="1702"/>
      <c r="R42" s="1702"/>
      <c r="S42" s="1702"/>
      <c r="T42" s="1702"/>
      <c r="U42" s="1702"/>
      <c r="V42" s="1702"/>
      <c r="W42" s="1702"/>
      <c r="X42" s="1"/>
      <c r="Y42" s="1"/>
      <c r="Z42" s="1"/>
    </row>
    <row r="43" spans="1:26" ht="9.75" customHeight="1" x14ac:dyDescent="0.25">
      <c r="A43" s="19"/>
      <c r="B43" s="1"/>
      <c r="C43" s="1"/>
      <c r="D43" s="1"/>
      <c r="E43" s="1"/>
      <c r="F43" s="1"/>
      <c r="G43" s="1"/>
      <c r="H43" s="1"/>
      <c r="I43" s="1702"/>
      <c r="J43" s="1702"/>
      <c r="K43" s="1702"/>
      <c r="L43" s="1702"/>
      <c r="M43" s="1702"/>
      <c r="N43" s="1702"/>
      <c r="O43" s="1702"/>
      <c r="P43" s="1702"/>
      <c r="Q43" s="1702"/>
      <c r="R43" s="1702"/>
      <c r="S43" s="1702"/>
      <c r="T43" s="1702"/>
      <c r="U43" s="1702"/>
      <c r="V43" s="1702"/>
      <c r="W43" s="1702"/>
      <c r="X43" s="1"/>
      <c r="Y43" s="1"/>
      <c r="Z43" s="1"/>
    </row>
    <row r="44" spans="1:26" ht="9.75" customHeight="1" x14ac:dyDescent="0.25">
      <c r="A44" s="19"/>
      <c r="B44" s="1"/>
      <c r="C44" s="1"/>
      <c r="D44" s="1"/>
      <c r="E44" s="1"/>
      <c r="F44" s="1"/>
      <c r="G44" s="1"/>
      <c r="H44" s="1"/>
      <c r="I44" s="1702"/>
      <c r="J44" s="1702"/>
      <c r="K44" s="1702"/>
      <c r="L44" s="1702"/>
      <c r="M44" s="1702"/>
      <c r="N44" s="1702"/>
      <c r="O44" s="1702"/>
      <c r="P44" s="1702"/>
      <c r="Q44" s="1702"/>
      <c r="R44" s="1702"/>
      <c r="S44" s="1702"/>
      <c r="T44" s="1702"/>
      <c r="U44" s="1702"/>
      <c r="V44" s="1702"/>
      <c r="W44" s="1702"/>
      <c r="X44" s="1"/>
      <c r="Y44" s="1"/>
      <c r="Z44" s="1"/>
    </row>
    <row r="45" spans="1:26" ht="9.75" customHeight="1" x14ac:dyDescent="0.25">
      <c r="A45" s="19"/>
      <c r="B45" s="1"/>
      <c r="C45" s="1"/>
      <c r="D45" s="1"/>
      <c r="E45" s="1"/>
      <c r="F45" s="1"/>
      <c r="G45" s="1"/>
      <c r="H45" s="1"/>
      <c r="I45" s="1702"/>
      <c r="J45" s="1702"/>
      <c r="K45" s="1702"/>
      <c r="L45" s="1702"/>
      <c r="M45" s="1702"/>
      <c r="N45" s="1702"/>
      <c r="O45" s="1702"/>
      <c r="P45" s="1702"/>
      <c r="Q45" s="1702"/>
      <c r="R45" s="1702"/>
      <c r="S45" s="1702"/>
      <c r="T45" s="1702"/>
      <c r="U45" s="1702"/>
      <c r="V45" s="1702"/>
      <c r="W45" s="1702"/>
      <c r="X45" s="1"/>
      <c r="Y45" s="1"/>
      <c r="Z45" s="1"/>
    </row>
    <row r="46" spans="1:26" ht="9.75" customHeight="1" x14ac:dyDescent="0.25">
      <c r="A46" s="19"/>
      <c r="B46" s="1"/>
      <c r="C46" s="1"/>
      <c r="D46" s="1"/>
      <c r="E46" s="1"/>
      <c r="F46" s="1"/>
      <c r="G46" s="1"/>
      <c r="H46" s="1"/>
      <c r="I46" s="1702"/>
      <c r="J46" s="1702"/>
      <c r="K46" s="1702"/>
      <c r="L46" s="1702"/>
      <c r="M46" s="1702"/>
      <c r="N46" s="1702"/>
      <c r="O46" s="1702"/>
      <c r="P46" s="1702"/>
      <c r="Q46" s="1702"/>
      <c r="R46" s="1702"/>
      <c r="S46" s="1702"/>
      <c r="T46" s="1702"/>
      <c r="U46" s="1702"/>
      <c r="V46" s="1702"/>
      <c r="W46" s="1702"/>
      <c r="X46" s="1"/>
      <c r="Y46" s="1"/>
      <c r="Z46" s="1"/>
    </row>
    <row r="47" spans="1:26" ht="9.75" customHeight="1" x14ac:dyDescent="0.25">
      <c r="A47" s="19"/>
      <c r="B47" s="1"/>
      <c r="C47" s="1"/>
      <c r="D47" s="1"/>
      <c r="E47" s="1"/>
      <c r="F47" s="1"/>
      <c r="G47" s="1"/>
      <c r="H47" s="1"/>
      <c r="I47" s="1702"/>
      <c r="J47" s="1702"/>
      <c r="K47" s="1702"/>
      <c r="L47" s="1702"/>
      <c r="M47" s="1702"/>
      <c r="N47" s="1702"/>
      <c r="O47" s="1702"/>
      <c r="P47" s="1702"/>
      <c r="Q47" s="1702"/>
      <c r="R47" s="1702"/>
      <c r="S47" s="1702"/>
      <c r="T47" s="1702"/>
      <c r="U47" s="1702"/>
      <c r="V47" s="1702"/>
      <c r="W47" s="1702"/>
      <c r="X47" s="1"/>
      <c r="Y47" s="1"/>
      <c r="Z47" s="1"/>
    </row>
    <row r="48" spans="1:26" ht="9.75" customHeight="1" x14ac:dyDescent="0.25">
      <c r="A48" s="19"/>
      <c r="B48" s="1"/>
      <c r="C48" s="1"/>
      <c r="D48" s="1"/>
      <c r="E48" s="1"/>
      <c r="F48" s="1"/>
      <c r="G48" s="1"/>
      <c r="H48" s="1"/>
      <c r="I48" s="1702"/>
      <c r="J48" s="1702"/>
      <c r="K48" s="1702"/>
      <c r="L48" s="1702"/>
      <c r="M48" s="1702"/>
      <c r="N48" s="1702"/>
      <c r="O48" s="1702"/>
      <c r="P48" s="1702"/>
      <c r="Q48" s="1702"/>
      <c r="R48" s="1702"/>
      <c r="S48" s="1702"/>
      <c r="T48" s="1702"/>
      <c r="U48" s="1702"/>
      <c r="V48" s="1702"/>
      <c r="W48" s="1702"/>
      <c r="X48" s="1"/>
      <c r="Y48" s="1"/>
      <c r="Z48" s="1"/>
    </row>
    <row r="49" spans="1:26" ht="9.75" customHeight="1" x14ac:dyDescent="0.25">
      <c r="A49" s="19"/>
      <c r="B49" s="1"/>
      <c r="C49" s="1"/>
      <c r="D49" s="1"/>
      <c r="E49" s="1"/>
      <c r="F49" s="1"/>
      <c r="G49" s="1"/>
      <c r="H49" s="1"/>
      <c r="I49" s="1702"/>
      <c r="J49" s="1702"/>
      <c r="K49" s="1702"/>
      <c r="L49" s="1702"/>
      <c r="M49" s="1702"/>
      <c r="N49" s="1702"/>
      <c r="O49" s="1702"/>
      <c r="P49" s="1702"/>
      <c r="Q49" s="1702"/>
      <c r="R49" s="1702"/>
      <c r="S49" s="1702"/>
      <c r="T49" s="1702"/>
      <c r="U49" s="1702"/>
      <c r="V49" s="1702"/>
      <c r="W49" s="1702"/>
      <c r="X49" s="1"/>
      <c r="Y49" s="1"/>
      <c r="Z49" s="1"/>
    </row>
    <row r="50" spans="1:26" ht="9.75" customHeight="1" x14ac:dyDescent="0.25">
      <c r="A50" s="19"/>
      <c r="B50" s="1"/>
      <c r="C50" s="1"/>
      <c r="D50" s="1"/>
      <c r="E50" s="1"/>
      <c r="F50" s="1"/>
      <c r="G50" s="1"/>
      <c r="H50" s="1"/>
      <c r="I50" s="1702"/>
      <c r="J50" s="1702"/>
      <c r="K50" s="1702"/>
      <c r="L50" s="1702"/>
      <c r="M50" s="1702"/>
      <c r="N50" s="1702"/>
      <c r="O50" s="1702"/>
      <c r="P50" s="1702"/>
      <c r="Q50" s="1702"/>
      <c r="R50" s="1702"/>
      <c r="S50" s="1702"/>
      <c r="T50" s="1702"/>
      <c r="U50" s="1702"/>
      <c r="V50" s="1702"/>
      <c r="W50" s="1702"/>
      <c r="X50" s="1"/>
      <c r="Y50" s="1"/>
      <c r="Z50" s="1"/>
    </row>
    <row r="51" spans="1:26" ht="9.75" customHeight="1" x14ac:dyDescent="0.25">
      <c r="A51" s="19"/>
      <c r="B51" s="1"/>
      <c r="C51" s="1"/>
      <c r="D51" s="1"/>
      <c r="E51" s="1"/>
      <c r="F51" s="1"/>
      <c r="G51" s="1"/>
      <c r="H51" s="1"/>
      <c r="I51" s="1702"/>
      <c r="J51" s="1702"/>
      <c r="K51" s="1702"/>
      <c r="L51" s="1702"/>
      <c r="M51" s="1702"/>
      <c r="N51" s="1702"/>
      <c r="O51" s="1702"/>
      <c r="P51" s="1702"/>
      <c r="Q51" s="1702"/>
      <c r="R51" s="1702"/>
      <c r="S51" s="1702"/>
      <c r="T51" s="1702"/>
      <c r="U51" s="1702"/>
      <c r="V51" s="1702"/>
      <c r="W51" s="1702"/>
      <c r="X51" s="1"/>
      <c r="Y51" s="1"/>
      <c r="Z51" s="1"/>
    </row>
    <row r="52" spans="1:26" ht="9.75" customHeight="1" x14ac:dyDescent="0.25">
      <c r="A52" s="19"/>
      <c r="B52" s="1"/>
      <c r="C52" s="1"/>
      <c r="D52" s="1"/>
      <c r="E52" s="1"/>
      <c r="F52" s="1"/>
      <c r="G52" s="1"/>
      <c r="H52" s="1"/>
      <c r="I52" s="1702"/>
      <c r="J52" s="1702"/>
      <c r="K52" s="1702"/>
      <c r="L52" s="1702"/>
      <c r="M52" s="1702"/>
      <c r="N52" s="1702"/>
      <c r="O52" s="1702"/>
      <c r="P52" s="1702"/>
      <c r="Q52" s="1702"/>
      <c r="R52" s="1702"/>
      <c r="S52" s="1702"/>
      <c r="T52" s="1702"/>
      <c r="U52" s="1702"/>
      <c r="V52" s="1702"/>
      <c r="W52" s="1702"/>
      <c r="X52" s="1"/>
      <c r="Y52" s="1"/>
      <c r="Z52" s="1"/>
    </row>
    <row r="53" spans="1:26" ht="9.75" customHeight="1" x14ac:dyDescent="0.25">
      <c r="A53" s="19"/>
      <c r="B53" s="1"/>
      <c r="C53" s="1"/>
      <c r="D53" s="1"/>
      <c r="E53" s="1"/>
      <c r="F53" s="1"/>
      <c r="G53" s="1"/>
      <c r="H53" s="1"/>
      <c r="I53" s="1702"/>
      <c r="J53" s="1702"/>
      <c r="K53" s="1702"/>
      <c r="L53" s="1702"/>
      <c r="M53" s="1702"/>
      <c r="N53" s="1702"/>
      <c r="O53" s="1702"/>
      <c r="P53" s="1702"/>
      <c r="Q53" s="1702"/>
      <c r="R53" s="1702"/>
      <c r="S53" s="1702"/>
      <c r="T53" s="1702"/>
      <c r="U53" s="1702"/>
      <c r="V53" s="1702"/>
      <c r="W53" s="1702"/>
      <c r="X53" s="1"/>
      <c r="Y53" s="1"/>
      <c r="Z53" s="1"/>
    </row>
    <row r="54" spans="1:26" ht="9.75" customHeight="1" x14ac:dyDescent="0.25">
      <c r="A54" s="19"/>
      <c r="B54" s="1"/>
      <c r="C54" s="1"/>
      <c r="D54" s="1"/>
      <c r="E54" s="1"/>
      <c r="F54" s="1"/>
      <c r="G54" s="1"/>
      <c r="H54" s="1"/>
      <c r="I54" s="1702"/>
      <c r="J54" s="1702"/>
      <c r="K54" s="1702"/>
      <c r="L54" s="1702"/>
      <c r="M54" s="1702"/>
      <c r="N54" s="1702"/>
      <c r="O54" s="1702"/>
      <c r="P54" s="1702"/>
      <c r="Q54" s="1702"/>
      <c r="R54" s="1702"/>
      <c r="S54" s="1702"/>
      <c r="T54" s="1702"/>
      <c r="U54" s="1702"/>
      <c r="V54" s="1702"/>
      <c r="W54" s="1702"/>
      <c r="X54" s="1"/>
      <c r="Y54" s="1"/>
      <c r="Z54" s="1"/>
    </row>
    <row r="55" spans="1:26" ht="9.75" customHeight="1" x14ac:dyDescent="0.25">
      <c r="A55" s="19"/>
      <c r="B55" s="1"/>
      <c r="C55" s="1"/>
      <c r="D55" s="1"/>
      <c r="E55" s="1"/>
      <c r="F55" s="1"/>
      <c r="G55" s="1"/>
      <c r="H55" s="1"/>
      <c r="I55" s="1702"/>
      <c r="J55" s="1702"/>
      <c r="K55" s="1702"/>
      <c r="L55" s="1702"/>
      <c r="M55" s="1702"/>
      <c r="N55" s="1702"/>
      <c r="O55" s="1702"/>
      <c r="P55" s="1702"/>
      <c r="Q55" s="1702"/>
      <c r="R55" s="1702"/>
      <c r="S55" s="1702"/>
      <c r="T55" s="1702"/>
      <c r="U55" s="1702"/>
      <c r="V55" s="1702"/>
      <c r="W55" s="1702"/>
      <c r="X55" s="1"/>
      <c r="Y55" s="1"/>
      <c r="Z55" s="1"/>
    </row>
    <row r="56" spans="1:26" ht="9.75" customHeight="1" x14ac:dyDescent="0.25">
      <c r="A56" s="19"/>
      <c r="B56" s="1"/>
      <c r="C56" s="1"/>
      <c r="D56" s="1"/>
      <c r="E56" s="1"/>
      <c r="F56" s="1"/>
      <c r="G56" s="1"/>
      <c r="H56" s="1"/>
      <c r="I56" s="1702"/>
      <c r="J56" s="1702"/>
      <c r="K56" s="1702"/>
      <c r="L56" s="1702"/>
      <c r="M56" s="1702"/>
      <c r="N56" s="1702"/>
      <c r="O56" s="1702"/>
      <c r="P56" s="1702"/>
      <c r="Q56" s="1702"/>
      <c r="R56" s="1702"/>
      <c r="S56" s="1702"/>
      <c r="T56" s="1702"/>
      <c r="U56" s="1702"/>
      <c r="V56" s="1702"/>
      <c r="W56" s="1702"/>
      <c r="X56" s="1"/>
      <c r="Y56" s="1"/>
      <c r="Z56" s="1"/>
    </row>
    <row r="57" spans="1:26" ht="9.75" customHeight="1" x14ac:dyDescent="0.25">
      <c r="A57" s="19"/>
      <c r="B57" s="1"/>
      <c r="C57" s="1"/>
      <c r="D57" s="1"/>
      <c r="E57" s="1"/>
      <c r="F57" s="1"/>
      <c r="G57" s="1"/>
      <c r="H57" s="1"/>
      <c r="I57" s="1702"/>
      <c r="J57" s="1702"/>
      <c r="K57" s="1702"/>
      <c r="L57" s="1702"/>
      <c r="M57" s="1702"/>
      <c r="N57" s="1702"/>
      <c r="O57" s="1702"/>
      <c r="P57" s="1702"/>
      <c r="Q57" s="1702"/>
      <c r="R57" s="1702"/>
      <c r="S57" s="1702"/>
      <c r="T57" s="1702"/>
      <c r="U57" s="1702"/>
      <c r="V57" s="1702"/>
      <c r="W57" s="1702"/>
      <c r="X57" s="1"/>
      <c r="Y57" s="1"/>
      <c r="Z57" s="1"/>
    </row>
    <row r="58" spans="1:26" ht="9.75" customHeight="1" x14ac:dyDescent="0.25">
      <c r="A58" s="19"/>
      <c r="B58" s="1"/>
      <c r="C58" s="1"/>
      <c r="D58" s="1"/>
      <c r="E58" s="1"/>
      <c r="F58" s="1"/>
      <c r="G58" s="1"/>
      <c r="H58" s="1"/>
      <c r="I58" s="1702"/>
      <c r="J58" s="1702"/>
      <c r="K58" s="1702"/>
      <c r="L58" s="1702"/>
      <c r="M58" s="1702"/>
      <c r="N58" s="1702"/>
      <c r="O58" s="1702"/>
      <c r="P58" s="1702"/>
      <c r="Q58" s="1702"/>
      <c r="R58" s="1702"/>
      <c r="S58" s="1702"/>
      <c r="T58" s="1702"/>
      <c r="U58" s="1702"/>
      <c r="V58" s="1702"/>
      <c r="W58" s="1702"/>
      <c r="X58" s="1"/>
      <c r="Y58" s="1"/>
      <c r="Z58" s="1"/>
    </row>
    <row r="59" spans="1:26" ht="9.75" customHeight="1" x14ac:dyDescent="0.25">
      <c r="A59" s="19"/>
      <c r="B59" s="1"/>
      <c r="C59" s="1"/>
      <c r="D59" s="1"/>
      <c r="E59" s="1"/>
      <c r="F59" s="1"/>
      <c r="G59" s="1"/>
      <c r="H59" s="1"/>
      <c r="I59" s="1702"/>
      <c r="J59" s="1702"/>
      <c r="K59" s="1702"/>
      <c r="L59" s="1702"/>
      <c r="M59" s="1702"/>
      <c r="N59" s="1702"/>
      <c r="O59" s="1702"/>
      <c r="P59" s="1702"/>
      <c r="Q59" s="1702"/>
      <c r="R59" s="1702"/>
      <c r="S59" s="1702"/>
      <c r="T59" s="1702"/>
      <c r="U59" s="1702"/>
      <c r="V59" s="1702"/>
      <c r="W59" s="1702"/>
      <c r="X59" s="1"/>
      <c r="Y59" s="1"/>
      <c r="Z59" s="1"/>
    </row>
    <row r="60" spans="1:26" ht="9.75" customHeight="1" x14ac:dyDescent="0.25">
      <c r="A60" s="19"/>
      <c r="B60" s="1"/>
      <c r="C60" s="1"/>
      <c r="D60" s="1"/>
      <c r="E60" s="1"/>
      <c r="F60" s="1"/>
      <c r="G60" s="1"/>
      <c r="H60" s="1"/>
      <c r="I60" s="1702"/>
      <c r="J60" s="1702"/>
      <c r="K60" s="1702"/>
      <c r="L60" s="1702"/>
      <c r="M60" s="1702"/>
      <c r="N60" s="1702"/>
      <c r="O60" s="1702"/>
      <c r="P60" s="1702"/>
      <c r="Q60" s="1702"/>
      <c r="R60" s="1702"/>
      <c r="S60" s="1702"/>
      <c r="T60" s="1702"/>
      <c r="U60" s="1702"/>
      <c r="V60" s="1702"/>
      <c r="W60" s="1702"/>
      <c r="X60" s="1"/>
      <c r="Y60" s="1"/>
      <c r="Z60" s="1"/>
    </row>
    <row r="61" spans="1:26" ht="9.75" customHeight="1" x14ac:dyDescent="0.25">
      <c r="A61" s="19"/>
      <c r="B61" s="1"/>
      <c r="C61" s="1"/>
      <c r="D61" s="1"/>
      <c r="E61" s="1"/>
      <c r="F61" s="1"/>
      <c r="G61" s="1"/>
      <c r="H61" s="1"/>
      <c r="I61" s="1702"/>
      <c r="J61" s="1702"/>
      <c r="K61" s="1702"/>
      <c r="L61" s="1702"/>
      <c r="M61" s="1702"/>
      <c r="N61" s="1702"/>
      <c r="O61" s="1702"/>
      <c r="P61" s="1702"/>
      <c r="Q61" s="1702"/>
      <c r="R61" s="1702"/>
      <c r="S61" s="1702"/>
      <c r="T61" s="1702"/>
      <c r="U61" s="1702"/>
      <c r="V61" s="1702"/>
      <c r="W61" s="1702"/>
      <c r="X61" s="1"/>
      <c r="Y61" s="1"/>
      <c r="Z61" s="1"/>
    </row>
    <row r="62" spans="1:26" ht="9.75" customHeight="1" x14ac:dyDescent="0.25">
      <c r="A62" s="19"/>
      <c r="B62" s="1"/>
      <c r="C62" s="1"/>
      <c r="D62" s="1"/>
      <c r="E62" s="1"/>
      <c r="F62" s="1"/>
      <c r="G62" s="1"/>
      <c r="H62" s="1"/>
      <c r="I62" s="1702"/>
      <c r="J62" s="1702"/>
      <c r="K62" s="1702"/>
      <c r="L62" s="1702"/>
      <c r="M62" s="1702"/>
      <c r="N62" s="1702"/>
      <c r="O62" s="1702"/>
      <c r="P62" s="1702"/>
      <c r="Q62" s="1702"/>
      <c r="R62" s="1702"/>
      <c r="S62" s="1702"/>
      <c r="T62" s="1702"/>
      <c r="U62" s="1702"/>
      <c r="V62" s="1702"/>
      <c r="W62" s="1702"/>
      <c r="X62" s="1"/>
      <c r="Y62" s="1"/>
      <c r="Z62" s="1"/>
    </row>
    <row r="63" spans="1:26" ht="9.75" customHeight="1" x14ac:dyDescent="0.25">
      <c r="A63" s="19"/>
      <c r="B63" s="1"/>
      <c r="C63" s="1"/>
      <c r="D63" s="1"/>
      <c r="E63" s="1"/>
      <c r="F63" s="1"/>
      <c r="G63" s="1"/>
      <c r="H63" s="1"/>
      <c r="I63" s="1702"/>
      <c r="J63" s="1702"/>
      <c r="K63" s="1702"/>
      <c r="L63" s="1702"/>
      <c r="M63" s="1702"/>
      <c r="N63" s="1702"/>
      <c r="O63" s="1702"/>
      <c r="P63" s="1702"/>
      <c r="Q63" s="1702"/>
      <c r="R63" s="1702"/>
      <c r="S63" s="1702"/>
      <c r="T63" s="1702"/>
      <c r="U63" s="1702"/>
      <c r="V63" s="1702"/>
      <c r="W63" s="1702"/>
      <c r="X63" s="1"/>
      <c r="Y63" s="1"/>
      <c r="Z63" s="1"/>
    </row>
    <row r="64" spans="1:26" ht="9.75" customHeight="1" x14ac:dyDescent="0.25">
      <c r="A64" s="19"/>
      <c r="B64" s="1"/>
      <c r="C64" s="1"/>
      <c r="D64" s="1"/>
      <c r="E64" s="1"/>
      <c r="F64" s="1"/>
      <c r="G64" s="1"/>
      <c r="H64" s="1"/>
      <c r="I64" s="1702"/>
      <c r="J64" s="1702"/>
      <c r="K64" s="1702"/>
      <c r="L64" s="1702"/>
      <c r="M64" s="1702"/>
      <c r="N64" s="1702"/>
      <c r="O64" s="1702"/>
      <c r="P64" s="1702"/>
      <c r="Q64" s="1702"/>
      <c r="R64" s="1702"/>
      <c r="S64" s="1702"/>
      <c r="T64" s="1702"/>
      <c r="U64" s="1702"/>
      <c r="V64" s="1702"/>
      <c r="W64" s="1702"/>
      <c r="X64" s="1"/>
      <c r="Y64" s="1"/>
      <c r="Z64" s="1"/>
    </row>
    <row r="65" spans="1:26" ht="9.75" customHeight="1" x14ac:dyDescent="0.25">
      <c r="A65" s="19"/>
      <c r="B65" s="1"/>
      <c r="C65" s="1"/>
      <c r="D65" s="1"/>
      <c r="E65" s="1"/>
      <c r="F65" s="1"/>
      <c r="G65" s="1"/>
      <c r="H65" s="1"/>
      <c r="I65" s="1702"/>
      <c r="J65" s="1702"/>
      <c r="K65" s="1702"/>
      <c r="L65" s="1702"/>
      <c r="M65" s="1702"/>
      <c r="N65" s="1702"/>
      <c r="O65" s="1702"/>
      <c r="P65" s="1702"/>
      <c r="Q65" s="1702"/>
      <c r="R65" s="1702"/>
      <c r="S65" s="1702"/>
      <c r="T65" s="1702"/>
      <c r="U65" s="1702"/>
      <c r="V65" s="1702"/>
      <c r="W65" s="1702"/>
      <c r="X65" s="1"/>
      <c r="Y65" s="1"/>
      <c r="Z65" s="1"/>
    </row>
    <row r="66" spans="1:26" ht="9.75" customHeight="1" x14ac:dyDescent="0.25">
      <c r="A66" s="19"/>
      <c r="B66" s="1"/>
      <c r="C66" s="1"/>
      <c r="D66" s="1"/>
      <c r="E66" s="1"/>
      <c r="F66" s="1"/>
      <c r="G66" s="1"/>
      <c r="H66" s="1"/>
      <c r="I66" s="1702"/>
      <c r="J66" s="1702"/>
      <c r="K66" s="1702"/>
      <c r="L66" s="1702"/>
      <c r="M66" s="1702"/>
      <c r="N66" s="1702"/>
      <c r="O66" s="1702"/>
      <c r="P66" s="1702"/>
      <c r="Q66" s="1702"/>
      <c r="R66" s="1702"/>
      <c r="S66" s="1702"/>
      <c r="T66" s="1702"/>
      <c r="U66" s="1702"/>
      <c r="V66" s="1702"/>
      <c r="W66" s="1702"/>
      <c r="X66" s="1"/>
      <c r="Y66" s="1"/>
      <c r="Z66" s="1"/>
    </row>
    <row r="67" spans="1:26" ht="9.75" customHeight="1" x14ac:dyDescent="0.25">
      <c r="A67" s="19"/>
      <c r="B67" s="1"/>
      <c r="C67" s="1"/>
      <c r="D67" s="1"/>
      <c r="E67" s="1"/>
      <c r="F67" s="1"/>
      <c r="G67" s="1"/>
      <c r="H67" s="1"/>
      <c r="I67" s="1702"/>
      <c r="J67" s="1702"/>
      <c r="K67" s="1702"/>
      <c r="L67" s="1702"/>
      <c r="M67" s="1702"/>
      <c r="N67" s="1702"/>
      <c r="O67" s="1702"/>
      <c r="P67" s="1702"/>
      <c r="Q67" s="1702"/>
      <c r="R67" s="1702"/>
      <c r="S67" s="1702"/>
      <c r="T67" s="1702"/>
      <c r="U67" s="1702"/>
      <c r="V67" s="1702"/>
      <c r="W67" s="1702"/>
      <c r="X67" s="1"/>
      <c r="Y67" s="1"/>
      <c r="Z67" s="1"/>
    </row>
    <row r="68" spans="1:26" ht="9.75" customHeight="1" x14ac:dyDescent="0.25">
      <c r="A68" s="19"/>
      <c r="B68" s="1"/>
      <c r="C68" s="1"/>
      <c r="D68" s="1"/>
      <c r="E68" s="1"/>
      <c r="F68" s="1"/>
      <c r="G68" s="1"/>
      <c r="H68" s="1"/>
      <c r="I68" s="1702"/>
      <c r="J68" s="1702"/>
      <c r="K68" s="1702"/>
      <c r="L68" s="1702"/>
      <c r="M68" s="1702"/>
      <c r="N68" s="1702"/>
      <c r="O68" s="1702"/>
      <c r="P68" s="1702"/>
      <c r="Q68" s="1702"/>
      <c r="R68" s="1702"/>
      <c r="S68" s="1702"/>
      <c r="T68" s="1702"/>
      <c r="U68" s="1702"/>
      <c r="V68" s="1702"/>
      <c r="W68" s="1702"/>
      <c r="X68" s="1"/>
      <c r="Y68" s="1"/>
      <c r="Z68" s="1"/>
    </row>
    <row r="69" spans="1:26" ht="9.75" customHeight="1" x14ac:dyDescent="0.25">
      <c r="A69" s="19"/>
      <c r="B69" s="1"/>
      <c r="C69" s="1"/>
      <c r="D69" s="1"/>
      <c r="E69" s="1"/>
      <c r="F69" s="1"/>
      <c r="G69" s="1"/>
      <c r="H69" s="1"/>
      <c r="I69" s="1702"/>
      <c r="J69" s="1702"/>
      <c r="K69" s="1702"/>
      <c r="L69" s="1702"/>
      <c r="M69" s="1702"/>
      <c r="N69" s="1702"/>
      <c r="O69" s="1702"/>
      <c r="P69" s="1702"/>
      <c r="Q69" s="1702"/>
      <c r="R69" s="1702"/>
      <c r="S69" s="1702"/>
      <c r="T69" s="1702"/>
      <c r="U69" s="1702"/>
      <c r="V69" s="1702"/>
      <c r="W69" s="1702"/>
      <c r="X69" s="1"/>
      <c r="Y69" s="1"/>
      <c r="Z69" s="1"/>
    </row>
    <row r="70" spans="1:26" ht="9.75" customHeight="1" x14ac:dyDescent="0.25">
      <c r="A70" s="19"/>
      <c r="B70" s="1"/>
      <c r="C70" s="1"/>
      <c r="D70" s="1"/>
      <c r="E70" s="1"/>
      <c r="F70" s="1"/>
      <c r="G70" s="1"/>
      <c r="H70" s="1"/>
      <c r="I70" s="1702"/>
      <c r="J70" s="1702"/>
      <c r="K70" s="1702"/>
      <c r="L70" s="1702"/>
      <c r="M70" s="1702"/>
      <c r="N70" s="1702"/>
      <c r="O70" s="1702"/>
      <c r="P70" s="1702"/>
      <c r="Q70" s="1702"/>
      <c r="R70" s="1702"/>
      <c r="S70" s="1702"/>
      <c r="T70" s="1702"/>
      <c r="U70" s="1702"/>
      <c r="V70" s="1702"/>
      <c r="W70" s="1702"/>
      <c r="X70" s="1"/>
      <c r="Y70" s="1"/>
      <c r="Z70" s="1"/>
    </row>
    <row r="71" spans="1:26" ht="9.75" customHeight="1" x14ac:dyDescent="0.25">
      <c r="A71" s="19"/>
      <c r="B71" s="1"/>
      <c r="C71" s="1"/>
      <c r="D71" s="1"/>
      <c r="E71" s="1"/>
      <c r="F71" s="1"/>
      <c r="G71" s="1"/>
      <c r="H71" s="1"/>
      <c r="I71" s="1702"/>
      <c r="J71" s="1702"/>
      <c r="K71" s="1702"/>
      <c r="L71" s="1702"/>
      <c r="M71" s="1702"/>
      <c r="N71" s="1702"/>
      <c r="O71" s="1702"/>
      <c r="P71" s="1702"/>
      <c r="Q71" s="1702"/>
      <c r="R71" s="1702"/>
      <c r="S71" s="1702"/>
      <c r="T71" s="1702"/>
      <c r="U71" s="1702"/>
      <c r="V71" s="1702"/>
      <c r="W71" s="1702"/>
      <c r="X71" s="1"/>
      <c r="Y71" s="1"/>
      <c r="Z71" s="1"/>
    </row>
    <row r="72" spans="1:26" ht="9.75" customHeight="1" x14ac:dyDescent="0.25">
      <c r="A72" s="19"/>
      <c r="B72" s="1"/>
      <c r="C72" s="1"/>
      <c r="D72" s="1"/>
      <c r="E72" s="1"/>
      <c r="F72" s="1"/>
      <c r="G72" s="1"/>
      <c r="H72" s="1"/>
      <c r="I72" s="1702"/>
      <c r="J72" s="1702"/>
      <c r="K72" s="1702"/>
      <c r="L72" s="1702"/>
      <c r="M72" s="1702"/>
      <c r="N72" s="1702"/>
      <c r="O72" s="1702"/>
      <c r="P72" s="1702"/>
      <c r="Q72" s="1702"/>
      <c r="R72" s="1702"/>
      <c r="S72" s="1702"/>
      <c r="T72" s="1702"/>
      <c r="U72" s="1702"/>
      <c r="V72" s="1702"/>
      <c r="W72" s="1702"/>
      <c r="X72" s="1"/>
      <c r="Y72" s="1"/>
      <c r="Z72" s="1"/>
    </row>
    <row r="73" spans="1:26" ht="9.75" customHeight="1" x14ac:dyDescent="0.25">
      <c r="A73" s="19"/>
      <c r="B73" s="1"/>
      <c r="C73" s="1"/>
      <c r="D73" s="1"/>
      <c r="E73" s="1"/>
      <c r="F73" s="1"/>
      <c r="G73" s="1"/>
      <c r="H73" s="1"/>
      <c r="I73" s="1702"/>
      <c r="J73" s="1702"/>
      <c r="K73" s="1702"/>
      <c r="L73" s="1702"/>
      <c r="M73" s="1702"/>
      <c r="N73" s="1702"/>
      <c r="O73" s="1702"/>
      <c r="P73" s="1702"/>
      <c r="Q73" s="1702"/>
      <c r="R73" s="1702"/>
      <c r="S73" s="1702"/>
      <c r="T73" s="1702"/>
      <c r="U73" s="1702"/>
      <c r="V73" s="1702"/>
      <c r="W73" s="1702"/>
      <c r="X73" s="1"/>
      <c r="Y73" s="1"/>
      <c r="Z73" s="1"/>
    </row>
    <row r="74" spans="1:26" ht="9.75" customHeight="1" x14ac:dyDescent="0.25">
      <c r="A74" s="19"/>
      <c r="B74" s="1"/>
      <c r="C74" s="1"/>
      <c r="D74" s="1"/>
      <c r="E74" s="1"/>
      <c r="F74" s="1"/>
      <c r="G74" s="1"/>
      <c r="H74" s="1"/>
      <c r="I74" s="1702"/>
      <c r="J74" s="1702"/>
      <c r="K74" s="1702"/>
      <c r="L74" s="1702"/>
      <c r="M74" s="1702"/>
      <c r="N74" s="1702"/>
      <c r="O74" s="1702"/>
      <c r="P74" s="1702"/>
      <c r="Q74" s="1702"/>
      <c r="R74" s="1702"/>
      <c r="S74" s="1702"/>
      <c r="T74" s="1702"/>
      <c r="U74" s="1702"/>
      <c r="V74" s="1702"/>
      <c r="W74" s="1702"/>
      <c r="X74" s="1"/>
      <c r="Y74" s="1"/>
      <c r="Z74" s="1"/>
    </row>
    <row r="75" spans="1:26" ht="9.75" customHeight="1" x14ac:dyDescent="0.25">
      <c r="A75" s="19"/>
      <c r="B75" s="1"/>
      <c r="C75" s="1"/>
      <c r="D75" s="1"/>
      <c r="E75" s="1"/>
      <c r="F75" s="1"/>
      <c r="G75" s="1"/>
      <c r="H75" s="1"/>
      <c r="I75" s="1702"/>
      <c r="J75" s="1702"/>
      <c r="K75" s="1702"/>
      <c r="L75" s="1702"/>
      <c r="M75" s="1702"/>
      <c r="N75" s="1702"/>
      <c r="O75" s="1702"/>
      <c r="P75" s="1702"/>
      <c r="Q75" s="1702"/>
      <c r="R75" s="1702"/>
      <c r="S75" s="1702"/>
      <c r="T75" s="1702"/>
      <c r="U75" s="1702"/>
      <c r="V75" s="1702"/>
      <c r="W75" s="1702"/>
      <c r="X75" s="1"/>
      <c r="Y75" s="1"/>
      <c r="Z75" s="1"/>
    </row>
    <row r="76" spans="1:26" ht="9.75" customHeight="1" x14ac:dyDescent="0.25">
      <c r="A76" s="19"/>
      <c r="B76" s="1"/>
      <c r="C76" s="1"/>
      <c r="D76" s="1"/>
      <c r="E76" s="1"/>
      <c r="F76" s="1"/>
      <c r="G76" s="1"/>
      <c r="H76" s="1"/>
      <c r="I76" s="1702"/>
      <c r="J76" s="1702"/>
      <c r="K76" s="1702"/>
      <c r="L76" s="1702"/>
      <c r="M76" s="1702"/>
      <c r="N76" s="1702"/>
      <c r="O76" s="1702"/>
      <c r="P76" s="1702"/>
      <c r="Q76" s="1702"/>
      <c r="R76" s="1702"/>
      <c r="S76" s="1702"/>
      <c r="T76" s="1702"/>
      <c r="U76" s="1702"/>
      <c r="V76" s="1702"/>
      <c r="W76" s="1702"/>
      <c r="X76" s="1"/>
      <c r="Y76" s="1"/>
      <c r="Z76" s="1"/>
    </row>
    <row r="77" spans="1:26" ht="9.75" customHeight="1" x14ac:dyDescent="0.25">
      <c r="A77" s="19"/>
      <c r="B77" s="1"/>
      <c r="C77" s="1"/>
      <c r="D77" s="1"/>
      <c r="E77" s="1"/>
      <c r="F77" s="1"/>
      <c r="G77" s="1"/>
      <c r="H77" s="1"/>
      <c r="I77" s="1702"/>
      <c r="J77" s="1702"/>
      <c r="K77" s="1702"/>
      <c r="L77" s="1702"/>
      <c r="M77" s="1702"/>
      <c r="N77" s="1702"/>
      <c r="O77" s="1702"/>
      <c r="P77" s="1702"/>
      <c r="Q77" s="1702"/>
      <c r="R77" s="1702"/>
      <c r="S77" s="1702"/>
      <c r="T77" s="1702"/>
      <c r="U77" s="1702"/>
      <c r="V77" s="1702"/>
      <c r="W77" s="1702"/>
      <c r="X77" s="1"/>
      <c r="Y77" s="1"/>
      <c r="Z77" s="1"/>
    </row>
    <row r="78" spans="1:26" ht="9.75" customHeight="1" x14ac:dyDescent="0.25">
      <c r="A78" s="19"/>
      <c r="B78" s="1"/>
      <c r="C78" s="1"/>
      <c r="D78" s="1"/>
      <c r="E78" s="1"/>
      <c r="F78" s="1"/>
      <c r="G78" s="1"/>
      <c r="H78" s="1"/>
      <c r="I78" s="1702"/>
      <c r="J78" s="1702"/>
      <c r="K78" s="1702"/>
      <c r="L78" s="1702"/>
      <c r="M78" s="1702"/>
      <c r="N78" s="1702"/>
      <c r="O78" s="1702"/>
      <c r="P78" s="1702"/>
      <c r="Q78" s="1702"/>
      <c r="R78" s="1702"/>
      <c r="S78" s="1702"/>
      <c r="T78" s="1702"/>
      <c r="U78" s="1702"/>
      <c r="V78" s="1702"/>
      <c r="W78" s="1702"/>
      <c r="X78" s="1"/>
      <c r="Y78" s="1"/>
      <c r="Z78" s="1"/>
    </row>
    <row r="79" spans="1:26" ht="9.75" customHeight="1" x14ac:dyDescent="0.25">
      <c r="A79" s="19"/>
      <c r="B79" s="1"/>
      <c r="C79" s="1"/>
      <c r="D79" s="1"/>
      <c r="E79" s="1"/>
      <c r="F79" s="1"/>
      <c r="G79" s="1"/>
      <c r="H79" s="1"/>
      <c r="I79" s="1702"/>
      <c r="J79" s="1702"/>
      <c r="K79" s="1702"/>
      <c r="L79" s="1702"/>
      <c r="M79" s="1702"/>
      <c r="N79" s="1702"/>
      <c r="O79" s="1702"/>
      <c r="P79" s="1702"/>
      <c r="Q79" s="1702"/>
      <c r="R79" s="1702"/>
      <c r="S79" s="1702"/>
      <c r="T79" s="1702"/>
      <c r="U79" s="1702"/>
      <c r="V79" s="1702"/>
      <c r="W79" s="1702"/>
      <c r="X79" s="1"/>
      <c r="Y79" s="1"/>
      <c r="Z79" s="1"/>
    </row>
    <row r="80" spans="1:26" ht="9.75" customHeight="1" x14ac:dyDescent="0.25">
      <c r="A80" s="19"/>
      <c r="B80" s="1"/>
      <c r="C80" s="1"/>
      <c r="D80" s="1"/>
      <c r="E80" s="1"/>
      <c r="F80" s="1"/>
      <c r="G80" s="1"/>
      <c r="H80" s="1"/>
      <c r="I80" s="1702"/>
      <c r="J80" s="1702"/>
      <c r="K80" s="1702"/>
      <c r="L80" s="1702"/>
      <c r="M80" s="1702"/>
      <c r="N80" s="1702"/>
      <c r="O80" s="1702"/>
      <c r="P80" s="1702"/>
      <c r="Q80" s="1702"/>
      <c r="R80" s="1702"/>
      <c r="S80" s="1702"/>
      <c r="T80" s="1702"/>
      <c r="U80" s="1702"/>
      <c r="V80" s="1702"/>
      <c r="W80" s="1702"/>
      <c r="X80" s="1"/>
      <c r="Y80" s="1"/>
      <c r="Z80" s="1"/>
    </row>
    <row r="81" spans="1:26" ht="9.75" customHeight="1" x14ac:dyDescent="0.25">
      <c r="A81" s="19"/>
      <c r="B81" s="1"/>
      <c r="C81" s="1"/>
      <c r="D81" s="1"/>
      <c r="E81" s="1"/>
      <c r="F81" s="1"/>
      <c r="G81" s="1"/>
      <c r="H81" s="1"/>
      <c r="I81" s="1702"/>
      <c r="J81" s="1702"/>
      <c r="K81" s="1702"/>
      <c r="L81" s="1702"/>
      <c r="M81" s="1702"/>
      <c r="N81" s="1702"/>
      <c r="O81" s="1702"/>
      <c r="P81" s="1702"/>
      <c r="Q81" s="1702"/>
      <c r="R81" s="1702"/>
      <c r="S81" s="1702"/>
      <c r="T81" s="1702"/>
      <c r="U81" s="1702"/>
      <c r="V81" s="1702"/>
      <c r="W81" s="1702"/>
      <c r="X81" s="1"/>
      <c r="Y81" s="1"/>
      <c r="Z81" s="1"/>
    </row>
    <row r="82" spans="1:26" ht="9.75" customHeight="1" x14ac:dyDescent="0.25">
      <c r="A82" s="19"/>
      <c r="B82" s="1"/>
      <c r="C82" s="1"/>
      <c r="D82" s="1"/>
      <c r="E82" s="1"/>
      <c r="F82" s="1"/>
      <c r="G82" s="1"/>
      <c r="H82" s="1"/>
      <c r="I82" s="1702"/>
      <c r="J82" s="1702"/>
      <c r="K82" s="1702"/>
      <c r="L82" s="1702"/>
      <c r="M82" s="1702"/>
      <c r="N82" s="1702"/>
      <c r="O82" s="1702"/>
      <c r="P82" s="1702"/>
      <c r="Q82" s="1702"/>
      <c r="R82" s="1702"/>
      <c r="S82" s="1702"/>
      <c r="T82" s="1702"/>
      <c r="U82" s="1702"/>
      <c r="V82" s="1702"/>
      <c r="W82" s="1702"/>
      <c r="X82" s="1"/>
      <c r="Y82" s="1"/>
      <c r="Z82" s="1"/>
    </row>
    <row r="83" spans="1:26" ht="9.75" customHeight="1" x14ac:dyDescent="0.25">
      <c r="A83" s="19"/>
      <c r="B83" s="1"/>
      <c r="C83" s="1"/>
      <c r="D83" s="1"/>
      <c r="E83" s="1"/>
      <c r="F83" s="1"/>
      <c r="G83" s="1"/>
      <c r="H83" s="1"/>
      <c r="I83" s="1702"/>
      <c r="J83" s="1702"/>
      <c r="K83" s="1702"/>
      <c r="L83" s="1702"/>
      <c r="M83" s="1702"/>
      <c r="N83" s="1702"/>
      <c r="O83" s="1702"/>
      <c r="P83" s="1702"/>
      <c r="Q83" s="1702"/>
      <c r="R83" s="1702"/>
      <c r="S83" s="1702"/>
      <c r="T83" s="1702"/>
      <c r="U83" s="1702"/>
      <c r="V83" s="1702"/>
      <c r="W83" s="1702"/>
      <c r="X83" s="1"/>
      <c r="Y83" s="1"/>
      <c r="Z83" s="1"/>
    </row>
    <row r="84" spans="1:26" ht="9.75" customHeight="1" x14ac:dyDescent="0.25">
      <c r="A84" s="19"/>
      <c r="B84" s="1"/>
      <c r="C84" s="1"/>
      <c r="D84" s="1"/>
      <c r="E84" s="1"/>
      <c r="F84" s="1"/>
      <c r="G84" s="1"/>
      <c r="H84" s="1"/>
      <c r="I84" s="1702"/>
      <c r="J84" s="1702"/>
      <c r="K84" s="1702"/>
      <c r="L84" s="1702"/>
      <c r="M84" s="1702"/>
      <c r="N84" s="1702"/>
      <c r="O84" s="1702"/>
      <c r="P84" s="1702"/>
      <c r="Q84" s="1702"/>
      <c r="R84" s="1702"/>
      <c r="S84" s="1702"/>
      <c r="T84" s="1702"/>
      <c r="U84" s="1702"/>
      <c r="V84" s="1702"/>
      <c r="W84" s="1702"/>
      <c r="X84" s="1"/>
      <c r="Y84" s="1"/>
      <c r="Z84" s="1"/>
    </row>
    <row r="85" spans="1:26" ht="9.75" customHeight="1" x14ac:dyDescent="0.25">
      <c r="A85" s="19"/>
      <c r="B85" s="1"/>
      <c r="C85" s="1"/>
      <c r="D85" s="1"/>
      <c r="E85" s="1"/>
      <c r="F85" s="1"/>
      <c r="G85" s="1"/>
      <c r="H85" s="1"/>
      <c r="I85" s="1702"/>
      <c r="J85" s="1702"/>
      <c r="K85" s="1702"/>
      <c r="L85" s="1702"/>
      <c r="M85" s="1702"/>
      <c r="N85" s="1702"/>
      <c r="O85" s="1702"/>
      <c r="P85" s="1702"/>
      <c r="Q85" s="1702"/>
      <c r="R85" s="1702"/>
      <c r="S85" s="1702"/>
      <c r="T85" s="1702"/>
      <c r="U85" s="1702"/>
      <c r="V85" s="1702"/>
      <c r="W85" s="1702"/>
      <c r="X85" s="1"/>
      <c r="Y85" s="1"/>
      <c r="Z85" s="1"/>
    </row>
    <row r="86" spans="1:26" ht="9.75" customHeight="1" x14ac:dyDescent="0.25">
      <c r="A86" s="19"/>
      <c r="B86" s="1"/>
      <c r="C86" s="1"/>
      <c r="D86" s="1"/>
      <c r="E86" s="1"/>
      <c r="F86" s="1"/>
      <c r="G86" s="1"/>
      <c r="H86" s="1"/>
      <c r="I86" s="1702"/>
      <c r="J86" s="1702"/>
      <c r="K86" s="1702"/>
      <c r="L86" s="1702"/>
      <c r="M86" s="1702"/>
      <c r="N86" s="1702"/>
      <c r="O86" s="1702"/>
      <c r="P86" s="1702"/>
      <c r="Q86" s="1702"/>
      <c r="R86" s="1702"/>
      <c r="S86" s="1702"/>
      <c r="T86" s="1702"/>
      <c r="U86" s="1702"/>
      <c r="V86" s="1702"/>
      <c r="W86" s="1702"/>
      <c r="X86" s="1"/>
      <c r="Y86" s="1"/>
      <c r="Z86" s="1"/>
    </row>
    <row r="87" spans="1:26" ht="9.75" customHeight="1" x14ac:dyDescent="0.25">
      <c r="A87" s="19"/>
      <c r="B87" s="1"/>
      <c r="C87" s="1"/>
      <c r="D87" s="1"/>
      <c r="E87" s="1"/>
      <c r="F87" s="1"/>
      <c r="G87" s="1"/>
      <c r="H87" s="1"/>
      <c r="I87" s="1702"/>
      <c r="J87" s="1702"/>
      <c r="K87" s="1702"/>
      <c r="L87" s="1702"/>
      <c r="M87" s="1702"/>
      <c r="N87" s="1702"/>
      <c r="O87" s="1702"/>
      <c r="P87" s="1702"/>
      <c r="Q87" s="1702"/>
      <c r="R87" s="1702"/>
      <c r="S87" s="1702"/>
      <c r="T87" s="1702"/>
      <c r="U87" s="1702"/>
      <c r="V87" s="1702"/>
      <c r="W87" s="1702"/>
      <c r="X87" s="1"/>
      <c r="Y87" s="1"/>
      <c r="Z87" s="1"/>
    </row>
    <row r="88" spans="1:26" ht="9.75" customHeight="1" x14ac:dyDescent="0.25">
      <c r="A88" s="19"/>
      <c r="B88" s="1"/>
      <c r="C88" s="1"/>
      <c r="D88" s="1"/>
      <c r="E88" s="1"/>
      <c r="F88" s="1"/>
      <c r="G88" s="1"/>
      <c r="H88" s="1"/>
      <c r="I88" s="1702"/>
      <c r="J88" s="1702"/>
      <c r="K88" s="1702"/>
      <c r="L88" s="1702"/>
      <c r="M88" s="1702"/>
      <c r="N88" s="1702"/>
      <c r="O88" s="1702"/>
      <c r="P88" s="1702"/>
      <c r="Q88" s="1702"/>
      <c r="R88" s="1702"/>
      <c r="S88" s="1702"/>
      <c r="T88" s="1702"/>
      <c r="U88" s="1702"/>
      <c r="V88" s="1702"/>
      <c r="W88" s="1702"/>
      <c r="X88" s="1"/>
      <c r="Y88" s="1"/>
      <c r="Z88" s="1"/>
    </row>
    <row r="89" spans="1:26" ht="9.75" customHeight="1" x14ac:dyDescent="0.25">
      <c r="A89" s="19"/>
      <c r="B89" s="1"/>
      <c r="C89" s="1"/>
      <c r="D89" s="1"/>
      <c r="E89" s="1"/>
      <c r="F89" s="1"/>
      <c r="G89" s="1"/>
      <c r="H89" s="1"/>
      <c r="I89" s="1702"/>
      <c r="J89" s="1702"/>
      <c r="K89" s="1702"/>
      <c r="L89" s="1702"/>
      <c r="M89" s="1702"/>
      <c r="N89" s="1702"/>
      <c r="O89" s="1702"/>
      <c r="P89" s="1702"/>
      <c r="Q89" s="1702"/>
      <c r="R89" s="1702"/>
      <c r="S89" s="1702"/>
      <c r="T89" s="1702"/>
      <c r="U89" s="1702"/>
      <c r="V89" s="1702"/>
      <c r="W89" s="1702"/>
      <c r="X89" s="1"/>
      <c r="Y89" s="1"/>
      <c r="Z89" s="1"/>
    </row>
    <row r="90" spans="1:26" ht="9.75" customHeight="1" x14ac:dyDescent="0.25">
      <c r="A90" s="19"/>
      <c r="B90" s="1"/>
      <c r="C90" s="1"/>
      <c r="D90" s="1"/>
      <c r="E90" s="1"/>
      <c r="F90" s="1"/>
      <c r="G90" s="1"/>
      <c r="H90" s="1"/>
      <c r="I90" s="1702"/>
      <c r="J90" s="1702"/>
      <c r="K90" s="1702"/>
      <c r="L90" s="1702"/>
      <c r="M90" s="1702"/>
      <c r="N90" s="1702"/>
      <c r="O90" s="1702"/>
      <c r="P90" s="1702"/>
      <c r="Q90" s="1702"/>
      <c r="R90" s="1702"/>
      <c r="S90" s="1702"/>
      <c r="T90" s="1702"/>
      <c r="U90" s="1702"/>
      <c r="V90" s="1702"/>
      <c r="W90" s="1702"/>
      <c r="X90" s="1"/>
      <c r="Y90" s="1"/>
      <c r="Z90" s="1"/>
    </row>
    <row r="91" spans="1:26" ht="9.75" customHeight="1" x14ac:dyDescent="0.25">
      <c r="A91" s="19"/>
      <c r="B91" s="1"/>
      <c r="C91" s="1"/>
      <c r="D91" s="1"/>
      <c r="E91" s="1"/>
      <c r="F91" s="1"/>
      <c r="G91" s="1"/>
      <c r="H91" s="1"/>
      <c r="I91" s="1702"/>
      <c r="J91" s="1702"/>
      <c r="K91" s="1702"/>
      <c r="L91" s="1702"/>
      <c r="M91" s="1702"/>
      <c r="N91" s="1702"/>
      <c r="O91" s="1702"/>
      <c r="P91" s="1702"/>
      <c r="Q91" s="1702"/>
      <c r="R91" s="1702"/>
      <c r="S91" s="1702"/>
      <c r="T91" s="1702"/>
      <c r="U91" s="1702"/>
      <c r="V91" s="1702"/>
      <c r="W91" s="1702"/>
      <c r="X91" s="1"/>
      <c r="Y91" s="1"/>
      <c r="Z91" s="1"/>
    </row>
    <row r="92" spans="1:26" ht="9.75" customHeight="1" x14ac:dyDescent="0.25">
      <c r="A92" s="19"/>
      <c r="B92" s="1"/>
      <c r="C92" s="1"/>
      <c r="D92" s="1"/>
      <c r="E92" s="1"/>
      <c r="F92" s="1"/>
      <c r="G92" s="1"/>
      <c r="H92" s="1"/>
      <c r="I92" s="1702"/>
      <c r="J92" s="1702"/>
      <c r="K92" s="1702"/>
      <c r="L92" s="1702"/>
      <c r="M92" s="1702"/>
      <c r="N92" s="1702"/>
      <c r="O92" s="1702"/>
      <c r="P92" s="1702"/>
      <c r="Q92" s="1702"/>
      <c r="R92" s="1702"/>
      <c r="S92" s="1702"/>
      <c r="T92" s="1702"/>
      <c r="U92" s="1702"/>
      <c r="V92" s="1702"/>
      <c r="W92" s="1702"/>
      <c r="X92" s="1"/>
      <c r="Y92" s="1"/>
      <c r="Z92" s="1"/>
    </row>
    <row r="93" spans="1:26" ht="9.75" customHeight="1" x14ac:dyDescent="0.25">
      <c r="A93" s="19"/>
      <c r="B93" s="1"/>
      <c r="C93" s="1"/>
      <c r="D93" s="1"/>
      <c r="E93" s="1"/>
      <c r="F93" s="1"/>
      <c r="G93" s="1"/>
      <c r="H93" s="1"/>
      <c r="I93" s="1702"/>
      <c r="J93" s="1702"/>
      <c r="K93" s="1702"/>
      <c r="L93" s="1702"/>
      <c r="M93" s="1702"/>
      <c r="N93" s="1702"/>
      <c r="O93" s="1702"/>
      <c r="P93" s="1702"/>
      <c r="Q93" s="1702"/>
      <c r="R93" s="1702"/>
      <c r="S93" s="1702"/>
      <c r="T93" s="1702"/>
      <c r="U93" s="1702"/>
      <c r="V93" s="1702"/>
      <c r="W93" s="1702"/>
      <c r="X93" s="1"/>
      <c r="Y93" s="1"/>
      <c r="Z93" s="1"/>
    </row>
    <row r="94" spans="1:26" ht="9.75" customHeight="1" x14ac:dyDescent="0.25">
      <c r="A94" s="19"/>
      <c r="B94" s="1"/>
      <c r="C94" s="1"/>
      <c r="D94" s="1"/>
      <c r="E94" s="1"/>
      <c r="F94" s="1"/>
      <c r="G94" s="1"/>
      <c r="H94" s="1"/>
      <c r="I94" s="1702"/>
      <c r="J94" s="1702"/>
      <c r="K94" s="1702"/>
      <c r="L94" s="1702"/>
      <c r="M94" s="1702"/>
      <c r="N94" s="1702"/>
      <c r="O94" s="1702"/>
      <c r="P94" s="1702"/>
      <c r="Q94" s="1702"/>
      <c r="R94" s="1702"/>
      <c r="S94" s="1702"/>
      <c r="T94" s="1702"/>
      <c r="U94" s="1702"/>
      <c r="V94" s="1702"/>
      <c r="W94" s="1702"/>
      <c r="X94" s="1"/>
      <c r="Y94" s="1"/>
      <c r="Z94" s="1"/>
    </row>
    <row r="95" spans="1:26" ht="9.75" customHeight="1" x14ac:dyDescent="0.25">
      <c r="A95" s="19"/>
      <c r="B95" s="1"/>
      <c r="C95" s="1"/>
      <c r="D95" s="1"/>
      <c r="E95" s="1"/>
      <c r="F95" s="1"/>
      <c r="G95" s="1"/>
      <c r="H95" s="1"/>
      <c r="I95" s="1702"/>
      <c r="J95" s="1702"/>
      <c r="K95" s="1702"/>
      <c r="L95" s="1702"/>
      <c r="M95" s="1702"/>
      <c r="N95" s="1702"/>
      <c r="O95" s="1702"/>
      <c r="P95" s="1702"/>
      <c r="Q95" s="1702"/>
      <c r="R95" s="1702"/>
      <c r="S95" s="1702"/>
      <c r="T95" s="1702"/>
      <c r="U95" s="1702"/>
      <c r="V95" s="1702"/>
      <c r="W95" s="1702"/>
      <c r="X95" s="1"/>
      <c r="Y95" s="1"/>
      <c r="Z95" s="1"/>
    </row>
    <row r="96" spans="1:26" ht="9.75" customHeight="1" x14ac:dyDescent="0.25">
      <c r="A96" s="19"/>
      <c r="B96" s="1"/>
      <c r="C96" s="1"/>
      <c r="D96" s="1"/>
      <c r="E96" s="1"/>
      <c r="F96" s="1"/>
      <c r="G96" s="1"/>
      <c r="H96" s="1"/>
      <c r="I96" s="1702"/>
      <c r="J96" s="1702"/>
      <c r="K96" s="1702"/>
      <c r="L96" s="1702"/>
      <c r="M96" s="1702"/>
      <c r="N96" s="1702"/>
      <c r="O96" s="1702"/>
      <c r="P96" s="1702"/>
      <c r="Q96" s="1702"/>
      <c r="R96" s="1702"/>
      <c r="S96" s="1702"/>
      <c r="T96" s="1702"/>
      <c r="U96" s="1702"/>
      <c r="V96" s="1702"/>
      <c r="W96" s="1702"/>
      <c r="X96" s="1"/>
      <c r="Y96" s="1"/>
      <c r="Z96" s="1"/>
    </row>
    <row r="97" spans="1:26" ht="9.75" customHeight="1" x14ac:dyDescent="0.25">
      <c r="A97" s="19"/>
      <c r="B97" s="1"/>
      <c r="C97" s="1"/>
      <c r="D97" s="1"/>
      <c r="E97" s="1"/>
      <c r="F97" s="1"/>
      <c r="G97" s="1"/>
      <c r="H97" s="1"/>
      <c r="I97" s="1702"/>
      <c r="J97" s="1702"/>
      <c r="K97" s="1702"/>
      <c r="L97" s="1702"/>
      <c r="M97" s="1702"/>
      <c r="N97" s="1702"/>
      <c r="O97" s="1702"/>
      <c r="P97" s="1702"/>
      <c r="Q97" s="1702"/>
      <c r="R97" s="1702"/>
      <c r="S97" s="1702"/>
      <c r="T97" s="1702"/>
      <c r="U97" s="1702"/>
      <c r="V97" s="1702"/>
      <c r="W97" s="1702"/>
      <c r="X97" s="1"/>
      <c r="Y97" s="1"/>
      <c r="Z97" s="1"/>
    </row>
    <row r="98" spans="1:26" ht="9.75" customHeight="1" x14ac:dyDescent="0.25">
      <c r="A98" s="19"/>
      <c r="B98" s="1"/>
      <c r="C98" s="1"/>
      <c r="D98" s="1"/>
      <c r="E98" s="1"/>
      <c r="F98" s="1"/>
      <c r="G98" s="1"/>
      <c r="H98" s="1"/>
      <c r="I98" s="1702"/>
      <c r="J98" s="1702"/>
      <c r="K98" s="1702"/>
      <c r="L98" s="1702"/>
      <c r="M98" s="1702"/>
      <c r="N98" s="1702"/>
      <c r="O98" s="1702"/>
      <c r="P98" s="1702"/>
      <c r="Q98" s="1702"/>
      <c r="R98" s="1702"/>
      <c r="S98" s="1702"/>
      <c r="T98" s="1702"/>
      <c r="U98" s="1702"/>
      <c r="V98" s="1702"/>
      <c r="W98" s="1702"/>
      <c r="X98" s="1"/>
      <c r="Y98" s="1"/>
      <c r="Z98" s="1"/>
    </row>
    <row r="99" spans="1:26" ht="9.75" customHeight="1" x14ac:dyDescent="0.25">
      <c r="A99" s="19"/>
      <c r="B99" s="1"/>
      <c r="C99" s="1"/>
      <c r="D99" s="1"/>
      <c r="E99" s="1"/>
      <c r="F99" s="1"/>
      <c r="G99" s="1"/>
      <c r="H99" s="1"/>
      <c r="I99" s="1702"/>
      <c r="J99" s="1702"/>
      <c r="K99" s="1702"/>
      <c r="L99" s="1702"/>
      <c r="M99" s="1702"/>
      <c r="N99" s="1702"/>
      <c r="O99" s="1702"/>
      <c r="P99" s="1702"/>
      <c r="Q99" s="1702"/>
      <c r="R99" s="1702"/>
      <c r="S99" s="1702"/>
      <c r="T99" s="1702"/>
      <c r="U99" s="1702"/>
      <c r="V99" s="1702"/>
      <c r="W99" s="1702"/>
      <c r="X99" s="1"/>
      <c r="Y99" s="1"/>
      <c r="Z99" s="1"/>
    </row>
    <row r="100" spans="1:26" ht="9.75" customHeight="1" x14ac:dyDescent="0.25">
      <c r="A100" s="19"/>
      <c r="B100" s="1"/>
      <c r="C100" s="1"/>
      <c r="D100" s="1"/>
      <c r="E100" s="1"/>
      <c r="F100" s="1"/>
      <c r="G100" s="1"/>
      <c r="H100" s="1"/>
      <c r="I100" s="1702"/>
      <c r="J100" s="1702"/>
      <c r="K100" s="1702"/>
      <c r="L100" s="1702"/>
      <c r="M100" s="1702"/>
      <c r="N100" s="1702"/>
      <c r="O100" s="1702"/>
      <c r="P100" s="1702"/>
      <c r="Q100" s="1702"/>
      <c r="R100" s="1702"/>
      <c r="S100" s="1702"/>
      <c r="T100" s="1702"/>
      <c r="U100" s="1702"/>
      <c r="V100" s="1702"/>
      <c r="W100" s="1702"/>
      <c r="X100" s="1"/>
      <c r="Y100" s="1"/>
      <c r="Z100" s="1"/>
    </row>
    <row r="101" spans="1:26" ht="9.75" customHeight="1" x14ac:dyDescent="0.25">
      <c r="A101" s="19"/>
      <c r="B101" s="1"/>
      <c r="C101" s="1"/>
      <c r="D101" s="1"/>
      <c r="E101" s="1"/>
      <c r="F101" s="1"/>
      <c r="G101" s="1"/>
      <c r="H101" s="1"/>
      <c r="I101" s="1702"/>
      <c r="J101" s="1702"/>
      <c r="K101" s="1702"/>
      <c r="L101" s="1702"/>
      <c r="M101" s="1702"/>
      <c r="N101" s="1702"/>
      <c r="O101" s="1702"/>
      <c r="P101" s="1702"/>
      <c r="Q101" s="1702"/>
      <c r="R101" s="1702"/>
      <c r="S101" s="1702"/>
      <c r="T101" s="1702"/>
      <c r="U101" s="1702"/>
      <c r="V101" s="1702"/>
      <c r="W101" s="1702"/>
      <c r="X101" s="1"/>
      <c r="Y101" s="1"/>
      <c r="Z101" s="1"/>
    </row>
    <row r="102" spans="1:26" ht="9.75" customHeight="1" x14ac:dyDescent="0.25">
      <c r="A102" s="19"/>
      <c r="B102" s="1"/>
      <c r="C102" s="1"/>
      <c r="D102" s="1"/>
      <c r="E102" s="1"/>
      <c r="F102" s="1"/>
      <c r="G102" s="1"/>
      <c r="H102" s="1"/>
      <c r="I102" s="1702"/>
      <c r="J102" s="1702"/>
      <c r="K102" s="1702"/>
      <c r="L102" s="1702"/>
      <c r="M102" s="1702"/>
      <c r="N102" s="1702"/>
      <c r="O102" s="1702"/>
      <c r="P102" s="1702"/>
      <c r="Q102" s="1702"/>
      <c r="R102" s="1702"/>
      <c r="S102" s="1702"/>
      <c r="T102" s="1702"/>
      <c r="U102" s="1702"/>
      <c r="V102" s="1702"/>
      <c r="W102" s="1702"/>
      <c r="X102" s="1"/>
      <c r="Y102" s="1"/>
      <c r="Z102" s="1"/>
    </row>
    <row r="103" spans="1:26" ht="9.75" customHeight="1" x14ac:dyDescent="0.25">
      <c r="A103" s="19"/>
      <c r="B103" s="1"/>
      <c r="C103" s="1"/>
      <c r="D103" s="1"/>
      <c r="E103" s="1"/>
      <c r="F103" s="1"/>
      <c r="G103" s="1"/>
      <c r="H103" s="1"/>
      <c r="I103" s="1702"/>
      <c r="J103" s="1702"/>
      <c r="K103" s="1702"/>
      <c r="L103" s="1702"/>
      <c r="M103" s="1702"/>
      <c r="N103" s="1702"/>
      <c r="O103" s="1702"/>
      <c r="P103" s="1702"/>
      <c r="Q103" s="1702"/>
      <c r="R103" s="1702"/>
      <c r="S103" s="1702"/>
      <c r="T103" s="1702"/>
      <c r="U103" s="1702"/>
      <c r="V103" s="1702"/>
      <c r="W103" s="1702"/>
      <c r="X103" s="1"/>
      <c r="Y103" s="1"/>
      <c r="Z103" s="1"/>
    </row>
    <row r="104" spans="1:26" ht="9.75" customHeight="1" x14ac:dyDescent="0.25">
      <c r="A104" s="19"/>
      <c r="B104" s="1"/>
      <c r="C104" s="1"/>
      <c r="D104" s="1"/>
      <c r="E104" s="1"/>
      <c r="F104" s="1"/>
      <c r="G104" s="1"/>
      <c r="H104" s="1"/>
      <c r="I104" s="1702"/>
      <c r="J104" s="1702"/>
      <c r="K104" s="1702"/>
      <c r="L104" s="1702"/>
      <c r="M104" s="1702"/>
      <c r="N104" s="1702"/>
      <c r="O104" s="1702"/>
      <c r="P104" s="1702"/>
      <c r="Q104" s="1702"/>
      <c r="R104" s="1702"/>
      <c r="S104" s="1702"/>
      <c r="T104" s="1702"/>
      <c r="U104" s="1702"/>
      <c r="V104" s="1702"/>
      <c r="W104" s="1702"/>
      <c r="X104" s="1"/>
      <c r="Y104" s="1"/>
      <c r="Z104" s="1"/>
    </row>
    <row r="105" spans="1:26" ht="9.75" customHeight="1" x14ac:dyDescent="0.25">
      <c r="A105" s="19"/>
      <c r="B105" s="1"/>
      <c r="C105" s="1"/>
      <c r="D105" s="1"/>
      <c r="E105" s="1"/>
      <c r="F105" s="1"/>
      <c r="G105" s="1"/>
      <c r="H105" s="1"/>
      <c r="I105" s="1702"/>
      <c r="J105" s="1702"/>
      <c r="K105" s="1702"/>
      <c r="L105" s="1702"/>
      <c r="M105" s="1702"/>
      <c r="N105" s="1702"/>
      <c r="O105" s="1702"/>
      <c r="P105" s="1702"/>
      <c r="Q105" s="1702"/>
      <c r="R105" s="1702"/>
      <c r="S105" s="1702"/>
      <c r="T105" s="1702"/>
      <c r="U105" s="1702"/>
      <c r="V105" s="1702"/>
      <c r="W105" s="1702"/>
      <c r="X105" s="1"/>
      <c r="Y105" s="1"/>
      <c r="Z105" s="1"/>
    </row>
    <row r="106" spans="1:26" ht="9.75" customHeight="1" x14ac:dyDescent="0.25">
      <c r="A106" s="19"/>
      <c r="B106" s="1"/>
      <c r="C106" s="1"/>
      <c r="D106" s="1"/>
      <c r="E106" s="1"/>
      <c r="F106" s="1"/>
      <c r="G106" s="1"/>
      <c r="H106" s="1"/>
      <c r="I106" s="1702"/>
      <c r="J106" s="1702"/>
      <c r="K106" s="1702"/>
      <c r="L106" s="1702"/>
      <c r="M106" s="1702"/>
      <c r="N106" s="1702"/>
      <c r="O106" s="1702"/>
      <c r="P106" s="1702"/>
      <c r="Q106" s="1702"/>
      <c r="R106" s="1702"/>
      <c r="S106" s="1702"/>
      <c r="T106" s="1702"/>
      <c r="U106" s="1702"/>
      <c r="V106" s="1702"/>
      <c r="W106" s="1702"/>
      <c r="X106" s="1"/>
      <c r="Y106" s="1"/>
      <c r="Z106" s="1"/>
    </row>
    <row r="107" spans="1:26" ht="9.75" customHeight="1" x14ac:dyDescent="0.25">
      <c r="A107" s="19"/>
      <c r="B107" s="1"/>
      <c r="C107" s="1"/>
      <c r="D107" s="1"/>
      <c r="E107" s="1"/>
      <c r="F107" s="1"/>
      <c r="G107" s="1"/>
      <c r="H107" s="1"/>
      <c r="I107" s="1702"/>
      <c r="J107" s="1702"/>
      <c r="K107" s="1702"/>
      <c r="L107" s="1702"/>
      <c r="M107" s="1702"/>
      <c r="N107" s="1702"/>
      <c r="O107" s="1702"/>
      <c r="P107" s="1702"/>
      <c r="Q107" s="1702"/>
      <c r="R107" s="1702"/>
      <c r="S107" s="1702"/>
      <c r="T107" s="1702"/>
      <c r="U107" s="1702"/>
      <c r="V107" s="1702"/>
      <c r="W107" s="1702"/>
      <c r="X107" s="1"/>
      <c r="Y107" s="1"/>
      <c r="Z107" s="1"/>
    </row>
    <row r="108" spans="1:26" ht="9.75" customHeight="1" x14ac:dyDescent="0.25">
      <c r="A108" s="19"/>
      <c r="B108" s="1"/>
      <c r="C108" s="1"/>
      <c r="D108" s="1"/>
      <c r="E108" s="1"/>
      <c r="F108" s="1"/>
      <c r="G108" s="1"/>
      <c r="H108" s="1"/>
      <c r="I108" s="1702"/>
      <c r="J108" s="1702"/>
      <c r="K108" s="1702"/>
      <c r="L108" s="1702"/>
      <c r="M108" s="1702"/>
      <c r="N108" s="1702"/>
      <c r="O108" s="1702"/>
      <c r="P108" s="1702"/>
      <c r="Q108" s="1702"/>
      <c r="R108" s="1702"/>
      <c r="S108" s="1702"/>
      <c r="T108" s="1702"/>
      <c r="U108" s="1702"/>
      <c r="V108" s="1702"/>
      <c r="W108" s="1702"/>
      <c r="X108" s="1"/>
      <c r="Y108" s="1"/>
      <c r="Z108" s="1"/>
    </row>
    <row r="109" spans="1:26" ht="9.75" customHeight="1" x14ac:dyDescent="0.25">
      <c r="A109" s="19"/>
      <c r="B109" s="1"/>
      <c r="C109" s="1"/>
      <c r="D109" s="1"/>
      <c r="E109" s="1"/>
      <c r="F109" s="1"/>
      <c r="G109" s="1"/>
      <c r="H109" s="1"/>
      <c r="I109" s="1702"/>
      <c r="J109" s="1702"/>
      <c r="K109" s="1702"/>
      <c r="L109" s="1702"/>
      <c r="M109" s="1702"/>
      <c r="N109" s="1702"/>
      <c r="O109" s="1702"/>
      <c r="P109" s="1702"/>
      <c r="Q109" s="1702"/>
      <c r="R109" s="1702"/>
      <c r="S109" s="1702"/>
      <c r="T109" s="1702"/>
      <c r="U109" s="1702"/>
      <c r="V109" s="1702"/>
      <c r="W109" s="1702"/>
      <c r="X109" s="1"/>
      <c r="Y109" s="1"/>
      <c r="Z109" s="1"/>
    </row>
    <row r="110" spans="1:26" ht="9.75" customHeight="1" x14ac:dyDescent="0.25">
      <c r="A110" s="19"/>
      <c r="B110" s="1"/>
      <c r="C110" s="1"/>
      <c r="D110" s="1"/>
      <c r="E110" s="1"/>
      <c r="F110" s="1"/>
      <c r="G110" s="1"/>
      <c r="H110" s="1"/>
      <c r="I110" s="1702"/>
      <c r="J110" s="1702"/>
      <c r="K110" s="1702"/>
      <c r="L110" s="1702"/>
      <c r="M110" s="1702"/>
      <c r="N110" s="1702"/>
      <c r="O110" s="1702"/>
      <c r="P110" s="1702"/>
      <c r="Q110" s="1702"/>
      <c r="R110" s="1702"/>
      <c r="S110" s="1702"/>
      <c r="T110" s="1702"/>
      <c r="U110" s="1702"/>
      <c r="V110" s="1702"/>
      <c r="W110" s="1702"/>
      <c r="X110" s="1"/>
      <c r="Y110" s="1"/>
      <c r="Z110" s="1"/>
    </row>
    <row r="111" spans="1:26" ht="9.75" customHeight="1" x14ac:dyDescent="0.25">
      <c r="A111" s="19"/>
      <c r="B111" s="1"/>
      <c r="C111" s="1"/>
      <c r="D111" s="1"/>
      <c r="E111" s="1"/>
      <c r="F111" s="1"/>
      <c r="G111" s="1"/>
      <c r="H111" s="1"/>
      <c r="I111" s="1702"/>
      <c r="J111" s="1702"/>
      <c r="K111" s="1702"/>
      <c r="L111" s="1702"/>
      <c r="M111" s="1702"/>
      <c r="N111" s="1702"/>
      <c r="O111" s="1702"/>
      <c r="P111" s="1702"/>
      <c r="Q111" s="1702"/>
      <c r="R111" s="1702"/>
      <c r="S111" s="1702"/>
      <c r="T111" s="1702"/>
      <c r="U111" s="1702"/>
      <c r="V111" s="1702"/>
      <c r="W111" s="1702"/>
      <c r="X111" s="1"/>
      <c r="Y111" s="1"/>
      <c r="Z111" s="1"/>
    </row>
    <row r="112" spans="1:26" ht="9.75" customHeight="1" x14ac:dyDescent="0.25">
      <c r="A112" s="19"/>
      <c r="B112" s="1"/>
      <c r="C112" s="1"/>
      <c r="D112" s="1"/>
      <c r="E112" s="1"/>
      <c r="F112" s="1"/>
      <c r="G112" s="1"/>
      <c r="H112" s="1"/>
      <c r="I112" s="1702"/>
      <c r="J112" s="1702"/>
      <c r="K112" s="1702"/>
      <c r="L112" s="1702"/>
      <c r="M112" s="1702"/>
      <c r="N112" s="1702"/>
      <c r="O112" s="1702"/>
      <c r="P112" s="1702"/>
      <c r="Q112" s="1702"/>
      <c r="R112" s="1702"/>
      <c r="S112" s="1702"/>
      <c r="T112" s="1702"/>
      <c r="U112" s="1702"/>
      <c r="V112" s="1702"/>
      <c r="W112" s="1702"/>
      <c r="X112" s="1"/>
      <c r="Y112" s="1"/>
      <c r="Z112" s="1"/>
    </row>
    <row r="113" spans="1:26" ht="9.75" customHeight="1" x14ac:dyDescent="0.25">
      <c r="A113" s="19"/>
      <c r="B113" s="1"/>
      <c r="C113" s="1"/>
      <c r="D113" s="1"/>
      <c r="E113" s="1"/>
      <c r="F113" s="1"/>
      <c r="G113" s="1"/>
      <c r="H113" s="1"/>
      <c r="I113" s="1702"/>
      <c r="J113" s="1702"/>
      <c r="K113" s="1702"/>
      <c r="L113" s="1702"/>
      <c r="M113" s="1702"/>
      <c r="N113" s="1702"/>
      <c r="O113" s="1702"/>
      <c r="P113" s="1702"/>
      <c r="Q113" s="1702"/>
      <c r="R113" s="1702"/>
      <c r="S113" s="1702"/>
      <c r="T113" s="1702"/>
      <c r="U113" s="1702"/>
      <c r="V113" s="1702"/>
      <c r="W113" s="1702"/>
      <c r="X113" s="1"/>
      <c r="Y113" s="1"/>
      <c r="Z113" s="1"/>
    </row>
    <row r="114" spans="1:26" ht="9.75" customHeight="1" x14ac:dyDescent="0.25">
      <c r="A114" s="19"/>
      <c r="B114" s="1"/>
      <c r="C114" s="1"/>
      <c r="D114" s="1"/>
      <c r="E114" s="1"/>
      <c r="F114" s="1"/>
      <c r="G114" s="1"/>
      <c r="H114" s="1"/>
      <c r="I114" s="1702"/>
      <c r="J114" s="1702"/>
      <c r="K114" s="1702"/>
      <c r="L114" s="1702"/>
      <c r="M114" s="1702"/>
      <c r="N114" s="1702"/>
      <c r="O114" s="1702"/>
      <c r="P114" s="1702"/>
      <c r="Q114" s="1702"/>
      <c r="R114" s="1702"/>
      <c r="S114" s="1702"/>
      <c r="T114" s="1702"/>
      <c r="U114" s="1702"/>
      <c r="V114" s="1702"/>
      <c r="W114" s="1702"/>
      <c r="X114" s="1"/>
      <c r="Y114" s="1"/>
      <c r="Z114" s="1"/>
    </row>
    <row r="115" spans="1:26" ht="9.75" customHeight="1" x14ac:dyDescent="0.25">
      <c r="A115" s="19"/>
      <c r="B115" s="1"/>
      <c r="C115" s="1"/>
      <c r="D115" s="1"/>
      <c r="E115" s="1"/>
      <c r="F115" s="1"/>
      <c r="G115" s="1"/>
      <c r="H115" s="1"/>
      <c r="I115" s="1702"/>
      <c r="J115" s="1702"/>
      <c r="K115" s="1702"/>
      <c r="L115" s="1702"/>
      <c r="M115" s="1702"/>
      <c r="N115" s="1702"/>
      <c r="O115" s="1702"/>
      <c r="P115" s="1702"/>
      <c r="Q115" s="1702"/>
      <c r="R115" s="1702"/>
      <c r="S115" s="1702"/>
      <c r="T115" s="1702"/>
      <c r="U115" s="1702"/>
      <c r="V115" s="1702"/>
      <c r="W115" s="1702"/>
      <c r="X115" s="1"/>
      <c r="Y115" s="1"/>
      <c r="Z115" s="1"/>
    </row>
    <row r="116" spans="1:26" ht="9.75" customHeight="1" x14ac:dyDescent="0.25">
      <c r="A116" s="19"/>
      <c r="B116" s="1"/>
      <c r="C116" s="1"/>
      <c r="D116" s="1"/>
      <c r="E116" s="1"/>
      <c r="F116" s="1"/>
      <c r="G116" s="1"/>
      <c r="H116" s="1"/>
      <c r="I116" s="1702"/>
      <c r="J116" s="1702"/>
      <c r="K116" s="1702"/>
      <c r="L116" s="1702"/>
      <c r="M116" s="1702"/>
      <c r="N116" s="1702"/>
      <c r="O116" s="1702"/>
      <c r="P116" s="1702"/>
      <c r="Q116" s="1702"/>
      <c r="R116" s="1702"/>
      <c r="S116" s="1702"/>
      <c r="T116" s="1702"/>
      <c r="U116" s="1702"/>
      <c r="V116" s="1702"/>
      <c r="W116" s="1702"/>
      <c r="X116" s="1"/>
      <c r="Y116" s="1"/>
      <c r="Z116" s="1"/>
    </row>
    <row r="117" spans="1:26" ht="9.75" customHeight="1" x14ac:dyDescent="0.25">
      <c r="A117" s="19"/>
      <c r="B117" s="1"/>
      <c r="C117" s="1"/>
      <c r="D117" s="1"/>
      <c r="E117" s="1"/>
      <c r="F117" s="1"/>
      <c r="G117" s="1"/>
      <c r="H117" s="1"/>
      <c r="I117" s="1702"/>
      <c r="J117" s="1702"/>
      <c r="K117" s="1702"/>
      <c r="L117" s="1702"/>
      <c r="M117" s="1702"/>
      <c r="N117" s="1702"/>
      <c r="O117" s="1702"/>
      <c r="P117" s="1702"/>
      <c r="Q117" s="1702"/>
      <c r="R117" s="1702"/>
      <c r="S117" s="1702"/>
      <c r="T117" s="1702"/>
      <c r="U117" s="1702"/>
      <c r="V117" s="1702"/>
      <c r="W117" s="1702"/>
      <c r="X117" s="1"/>
      <c r="Y117" s="1"/>
      <c r="Z117" s="1"/>
    </row>
    <row r="118" spans="1:26" ht="9.75" customHeight="1" x14ac:dyDescent="0.25">
      <c r="A118" s="19"/>
      <c r="B118" s="1"/>
      <c r="C118" s="1"/>
      <c r="D118" s="1"/>
      <c r="E118" s="1"/>
      <c r="F118" s="1"/>
      <c r="G118" s="1"/>
      <c r="H118" s="1"/>
      <c r="I118" s="1702"/>
      <c r="J118" s="1702"/>
      <c r="K118" s="1702"/>
      <c r="L118" s="1702"/>
      <c r="M118" s="1702"/>
      <c r="N118" s="1702"/>
      <c r="O118" s="1702"/>
      <c r="P118" s="1702"/>
      <c r="Q118" s="1702"/>
      <c r="R118" s="1702"/>
      <c r="S118" s="1702"/>
      <c r="T118" s="1702"/>
      <c r="U118" s="1702"/>
      <c r="V118" s="1702"/>
      <c r="W118" s="1702"/>
      <c r="X118" s="1"/>
      <c r="Y118" s="1"/>
      <c r="Z118" s="1"/>
    </row>
    <row r="119" spans="1:26" ht="9.75" customHeight="1" x14ac:dyDescent="0.25">
      <c r="A119" s="19"/>
      <c r="B119" s="1"/>
      <c r="C119" s="1"/>
      <c r="D119" s="1"/>
      <c r="E119" s="1"/>
      <c r="F119" s="1"/>
      <c r="G119" s="1"/>
      <c r="H119" s="1"/>
      <c r="I119" s="1702"/>
      <c r="J119" s="1702"/>
      <c r="K119" s="1702"/>
      <c r="L119" s="1702"/>
      <c r="M119" s="1702"/>
      <c r="N119" s="1702"/>
      <c r="O119" s="1702"/>
      <c r="P119" s="1702"/>
      <c r="Q119" s="1702"/>
      <c r="R119" s="1702"/>
      <c r="S119" s="1702"/>
      <c r="T119" s="1702"/>
      <c r="U119" s="1702"/>
      <c r="V119" s="1702"/>
      <c r="W119" s="1702"/>
      <c r="X119" s="1"/>
      <c r="Y119" s="1"/>
      <c r="Z119" s="1"/>
    </row>
    <row r="120" spans="1:26" ht="9.75" customHeight="1" x14ac:dyDescent="0.25">
      <c r="A120" s="19"/>
      <c r="B120" s="1"/>
      <c r="C120" s="1"/>
      <c r="D120" s="1"/>
      <c r="E120" s="1"/>
      <c r="F120" s="1"/>
      <c r="G120" s="1"/>
      <c r="H120" s="1"/>
      <c r="I120" s="1702"/>
      <c r="J120" s="1702"/>
      <c r="K120" s="1702"/>
      <c r="L120" s="1702"/>
      <c r="M120" s="1702"/>
      <c r="N120" s="1702"/>
      <c r="O120" s="1702"/>
      <c r="P120" s="1702"/>
      <c r="Q120" s="1702"/>
      <c r="R120" s="1702"/>
      <c r="S120" s="1702"/>
      <c r="T120" s="1702"/>
      <c r="U120" s="1702"/>
      <c r="V120" s="1702"/>
      <c r="W120" s="1702"/>
      <c r="X120" s="1"/>
      <c r="Y120" s="1"/>
      <c r="Z120" s="1"/>
    </row>
    <row r="121" spans="1:26" ht="9.75" customHeight="1" x14ac:dyDescent="0.25">
      <c r="A121" s="19"/>
      <c r="B121" s="1"/>
      <c r="C121" s="1"/>
      <c r="D121" s="1"/>
      <c r="E121" s="1"/>
      <c r="F121" s="1"/>
      <c r="G121" s="1"/>
      <c r="H121" s="1"/>
      <c r="I121" s="1702"/>
      <c r="J121" s="1702"/>
      <c r="K121" s="1702"/>
      <c r="L121" s="1702"/>
      <c r="M121" s="1702"/>
      <c r="N121" s="1702"/>
      <c r="O121" s="1702"/>
      <c r="P121" s="1702"/>
      <c r="Q121" s="1702"/>
      <c r="R121" s="1702"/>
      <c r="S121" s="1702"/>
      <c r="T121" s="1702"/>
      <c r="U121" s="1702"/>
      <c r="V121" s="1702"/>
      <c r="W121" s="1702"/>
      <c r="X121" s="1"/>
      <c r="Y121" s="1"/>
      <c r="Z121" s="1"/>
    </row>
    <row r="122" spans="1:26" ht="9.75" customHeight="1" x14ac:dyDescent="0.25">
      <c r="A122" s="19"/>
      <c r="B122" s="1"/>
      <c r="C122" s="1"/>
      <c r="D122" s="1"/>
      <c r="E122" s="1"/>
      <c r="F122" s="1"/>
      <c r="G122" s="1"/>
      <c r="H122" s="1"/>
      <c r="I122" s="1702"/>
      <c r="J122" s="1702"/>
      <c r="K122" s="1702"/>
      <c r="L122" s="1702"/>
      <c r="M122" s="1702"/>
      <c r="N122" s="1702"/>
      <c r="O122" s="1702"/>
      <c r="P122" s="1702"/>
      <c r="Q122" s="1702"/>
      <c r="R122" s="1702"/>
      <c r="S122" s="1702"/>
      <c r="T122" s="1702"/>
      <c r="U122" s="1702"/>
      <c r="V122" s="1702"/>
      <c r="W122" s="1702"/>
      <c r="X122" s="1"/>
      <c r="Y122" s="1"/>
      <c r="Z122" s="1"/>
    </row>
    <row r="123" spans="1:26" ht="9.75" customHeight="1" x14ac:dyDescent="0.25">
      <c r="A123" s="19"/>
      <c r="B123" s="1"/>
      <c r="C123" s="1"/>
      <c r="D123" s="1"/>
      <c r="E123" s="1"/>
      <c r="F123" s="1"/>
      <c r="G123" s="1"/>
      <c r="H123" s="1"/>
      <c r="I123" s="1702"/>
      <c r="J123" s="1702"/>
      <c r="K123" s="1702"/>
      <c r="L123" s="1702"/>
      <c r="M123" s="1702"/>
      <c r="N123" s="1702"/>
      <c r="O123" s="1702"/>
      <c r="P123" s="1702"/>
      <c r="Q123" s="1702"/>
      <c r="R123" s="1702"/>
      <c r="S123" s="1702"/>
      <c r="T123" s="1702"/>
      <c r="U123" s="1702"/>
      <c r="V123" s="1702"/>
      <c r="W123" s="1702"/>
      <c r="X123" s="1"/>
      <c r="Y123" s="1"/>
      <c r="Z123" s="1"/>
    </row>
    <row r="124" spans="1:26" ht="9.75" customHeight="1" x14ac:dyDescent="0.25">
      <c r="A124" s="19"/>
      <c r="B124" s="1"/>
      <c r="C124" s="1"/>
      <c r="D124" s="1"/>
      <c r="E124" s="1"/>
      <c r="F124" s="1"/>
      <c r="G124" s="1"/>
      <c r="H124" s="1"/>
      <c r="I124" s="1702"/>
      <c r="J124" s="1702"/>
      <c r="K124" s="1702"/>
      <c r="L124" s="1702"/>
      <c r="M124" s="1702"/>
      <c r="N124" s="1702"/>
      <c r="O124" s="1702"/>
      <c r="P124" s="1702"/>
      <c r="Q124" s="1702"/>
      <c r="R124" s="1702"/>
      <c r="S124" s="1702"/>
      <c r="T124" s="1702"/>
      <c r="U124" s="1702"/>
      <c r="V124" s="1702"/>
      <c r="W124" s="1702"/>
      <c r="X124" s="1"/>
      <c r="Y124" s="1"/>
      <c r="Z124" s="1"/>
    </row>
    <row r="125" spans="1:26" ht="9.75" customHeight="1" x14ac:dyDescent="0.25">
      <c r="A125" s="19"/>
      <c r="B125" s="1"/>
      <c r="C125" s="1"/>
      <c r="D125" s="1"/>
      <c r="E125" s="1"/>
      <c r="F125" s="1"/>
      <c r="G125" s="1"/>
      <c r="H125" s="1"/>
      <c r="I125" s="1702"/>
      <c r="J125" s="1702"/>
      <c r="K125" s="1702"/>
      <c r="L125" s="1702"/>
      <c r="M125" s="1702"/>
      <c r="N125" s="1702"/>
      <c r="O125" s="1702"/>
      <c r="P125" s="1702"/>
      <c r="Q125" s="1702"/>
      <c r="R125" s="1702"/>
      <c r="S125" s="1702"/>
      <c r="T125" s="1702"/>
      <c r="U125" s="1702"/>
      <c r="V125" s="1702"/>
      <c r="W125" s="1702"/>
      <c r="X125" s="1"/>
      <c r="Y125" s="1"/>
      <c r="Z125" s="1"/>
    </row>
    <row r="126" spans="1:26" ht="9.75" customHeight="1" x14ac:dyDescent="0.25">
      <c r="A126" s="19"/>
      <c r="B126" s="1"/>
      <c r="C126" s="1"/>
      <c r="D126" s="1"/>
      <c r="E126" s="1"/>
      <c r="F126" s="1"/>
      <c r="G126" s="1"/>
      <c r="H126" s="1"/>
      <c r="I126" s="1702"/>
      <c r="J126" s="1702"/>
      <c r="K126" s="1702"/>
      <c r="L126" s="1702"/>
      <c r="M126" s="1702"/>
      <c r="N126" s="1702"/>
      <c r="O126" s="1702"/>
      <c r="P126" s="1702"/>
      <c r="Q126" s="1702"/>
      <c r="R126" s="1702"/>
      <c r="S126" s="1702"/>
      <c r="T126" s="1702"/>
      <c r="U126" s="1702"/>
      <c r="V126" s="1702"/>
      <c r="W126" s="1702"/>
      <c r="X126" s="1"/>
      <c r="Y126" s="1"/>
      <c r="Z126" s="1"/>
    </row>
    <row r="127" spans="1:26" ht="9.75" customHeight="1" x14ac:dyDescent="0.25">
      <c r="A127" s="19"/>
      <c r="B127" s="1"/>
      <c r="C127" s="1"/>
      <c r="D127" s="1"/>
      <c r="E127" s="1"/>
      <c r="F127" s="1"/>
      <c r="G127" s="1"/>
      <c r="H127" s="1"/>
      <c r="I127" s="1702"/>
      <c r="J127" s="1702"/>
      <c r="K127" s="1702"/>
      <c r="L127" s="1702"/>
      <c r="M127" s="1702"/>
      <c r="N127" s="1702"/>
      <c r="O127" s="1702"/>
      <c r="P127" s="1702"/>
      <c r="Q127" s="1702"/>
      <c r="R127" s="1702"/>
      <c r="S127" s="1702"/>
      <c r="T127" s="1702"/>
      <c r="U127" s="1702"/>
      <c r="V127" s="1702"/>
      <c r="W127" s="1702"/>
      <c r="X127" s="1"/>
      <c r="Y127" s="1"/>
      <c r="Z127" s="1"/>
    </row>
    <row r="128" spans="1:26" ht="9.75" customHeight="1" x14ac:dyDescent="0.25">
      <c r="A128" s="19"/>
      <c r="B128" s="1"/>
      <c r="C128" s="1"/>
      <c r="D128" s="1"/>
      <c r="E128" s="1"/>
      <c r="F128" s="1"/>
      <c r="G128" s="1"/>
      <c r="H128" s="1"/>
      <c r="I128" s="1702"/>
      <c r="J128" s="1702"/>
      <c r="K128" s="1702"/>
      <c r="L128" s="1702"/>
      <c r="M128" s="1702"/>
      <c r="N128" s="1702"/>
      <c r="O128" s="1702"/>
      <c r="P128" s="1702"/>
      <c r="Q128" s="1702"/>
      <c r="R128" s="1702"/>
      <c r="S128" s="1702"/>
      <c r="T128" s="1702"/>
      <c r="U128" s="1702"/>
      <c r="V128" s="1702"/>
      <c r="W128" s="1702"/>
      <c r="X128" s="1"/>
      <c r="Y128" s="1"/>
      <c r="Z128" s="1"/>
    </row>
    <row r="129" spans="1:26" ht="9.75" customHeight="1" x14ac:dyDescent="0.25">
      <c r="A129" s="19"/>
      <c r="B129" s="1"/>
      <c r="C129" s="1"/>
      <c r="D129" s="1"/>
      <c r="E129" s="1"/>
      <c r="F129" s="1"/>
      <c r="G129" s="1"/>
      <c r="H129" s="1"/>
      <c r="I129" s="1702"/>
      <c r="J129" s="1702"/>
      <c r="K129" s="1702"/>
      <c r="L129" s="1702"/>
      <c r="M129" s="1702"/>
      <c r="N129" s="1702"/>
      <c r="O129" s="1702"/>
      <c r="P129" s="1702"/>
      <c r="Q129" s="1702"/>
      <c r="R129" s="1702"/>
      <c r="S129" s="1702"/>
      <c r="T129" s="1702"/>
      <c r="U129" s="1702"/>
      <c r="V129" s="1702"/>
      <c r="W129" s="1702"/>
      <c r="X129" s="1"/>
      <c r="Y129" s="1"/>
      <c r="Z129" s="1"/>
    </row>
    <row r="130" spans="1:26" ht="9.75" customHeight="1" x14ac:dyDescent="0.25">
      <c r="A130" s="19"/>
      <c r="B130" s="1"/>
      <c r="C130" s="1"/>
      <c r="D130" s="1"/>
      <c r="E130" s="1"/>
      <c r="F130" s="1"/>
      <c r="G130" s="1"/>
      <c r="H130" s="1"/>
      <c r="I130" s="1702"/>
      <c r="J130" s="1702"/>
      <c r="K130" s="1702"/>
      <c r="L130" s="1702"/>
      <c r="M130" s="1702"/>
      <c r="N130" s="1702"/>
      <c r="O130" s="1702"/>
      <c r="P130" s="1702"/>
      <c r="Q130" s="1702"/>
      <c r="R130" s="1702"/>
      <c r="S130" s="1702"/>
      <c r="T130" s="1702"/>
      <c r="U130" s="1702"/>
      <c r="V130" s="1702"/>
      <c r="W130" s="1702"/>
      <c r="X130" s="1"/>
      <c r="Y130" s="1"/>
      <c r="Z130" s="1"/>
    </row>
    <row r="131" spans="1:26" ht="9.75" customHeight="1" x14ac:dyDescent="0.25">
      <c r="A131" s="19"/>
      <c r="B131" s="1"/>
      <c r="C131" s="1"/>
      <c r="D131" s="1"/>
      <c r="E131" s="1"/>
      <c r="F131" s="1"/>
      <c r="G131" s="1"/>
      <c r="H131" s="1"/>
      <c r="I131" s="1702"/>
      <c r="J131" s="1702"/>
      <c r="K131" s="1702"/>
      <c r="L131" s="1702"/>
      <c r="M131" s="1702"/>
      <c r="N131" s="1702"/>
      <c r="O131" s="1702"/>
      <c r="P131" s="1702"/>
      <c r="Q131" s="1702"/>
      <c r="R131" s="1702"/>
      <c r="S131" s="1702"/>
      <c r="T131" s="1702"/>
      <c r="U131" s="1702"/>
      <c r="V131" s="1702"/>
      <c r="W131" s="1702"/>
      <c r="X131" s="1"/>
      <c r="Y131" s="1"/>
      <c r="Z131" s="1"/>
    </row>
    <row r="132" spans="1:26" ht="9.75" customHeight="1" x14ac:dyDescent="0.25">
      <c r="A132" s="19"/>
      <c r="B132" s="1"/>
      <c r="C132" s="1"/>
      <c r="D132" s="1"/>
      <c r="E132" s="1"/>
      <c r="F132" s="1"/>
      <c r="G132" s="1"/>
      <c r="H132" s="1"/>
      <c r="I132" s="1702"/>
      <c r="J132" s="1702"/>
      <c r="K132" s="1702"/>
      <c r="L132" s="1702"/>
      <c r="M132" s="1702"/>
      <c r="N132" s="1702"/>
      <c r="O132" s="1702"/>
      <c r="P132" s="1702"/>
      <c r="Q132" s="1702"/>
      <c r="R132" s="1702"/>
      <c r="S132" s="1702"/>
      <c r="T132" s="1702"/>
      <c r="U132" s="1702"/>
      <c r="V132" s="1702"/>
      <c r="W132" s="1702"/>
      <c r="X132" s="1"/>
      <c r="Y132" s="1"/>
      <c r="Z132" s="1"/>
    </row>
    <row r="133" spans="1:26" ht="9.75" customHeight="1" x14ac:dyDescent="0.25">
      <c r="A133" s="19"/>
      <c r="B133" s="1"/>
      <c r="C133" s="1"/>
      <c r="D133" s="1"/>
      <c r="E133" s="1"/>
      <c r="F133" s="1"/>
      <c r="G133" s="1"/>
      <c r="H133" s="1"/>
      <c r="I133" s="1702"/>
      <c r="J133" s="1702"/>
      <c r="K133" s="1702"/>
      <c r="L133" s="1702"/>
      <c r="M133" s="1702"/>
      <c r="N133" s="1702"/>
      <c r="O133" s="1702"/>
      <c r="P133" s="1702"/>
      <c r="Q133" s="1702"/>
      <c r="R133" s="1702"/>
      <c r="S133" s="1702"/>
      <c r="T133" s="1702"/>
      <c r="U133" s="1702"/>
      <c r="V133" s="1702"/>
      <c r="W133" s="1702"/>
      <c r="X133" s="1"/>
      <c r="Y133" s="1"/>
      <c r="Z133" s="1"/>
    </row>
    <row r="134" spans="1:26" ht="9.75" customHeight="1" x14ac:dyDescent="0.25">
      <c r="A134" s="19"/>
      <c r="B134" s="1"/>
      <c r="C134" s="1"/>
      <c r="D134" s="1"/>
      <c r="E134" s="1"/>
      <c r="F134" s="1"/>
      <c r="G134" s="1"/>
      <c r="H134" s="1"/>
      <c r="I134" s="1702"/>
      <c r="J134" s="1702"/>
      <c r="K134" s="1702"/>
      <c r="L134" s="1702"/>
      <c r="M134" s="1702"/>
      <c r="N134" s="1702"/>
      <c r="O134" s="1702"/>
      <c r="P134" s="1702"/>
      <c r="Q134" s="1702"/>
      <c r="R134" s="1702"/>
      <c r="S134" s="1702"/>
      <c r="T134" s="1702"/>
      <c r="U134" s="1702"/>
      <c r="V134" s="1702"/>
      <c r="W134" s="1702"/>
      <c r="X134" s="1"/>
      <c r="Y134" s="1"/>
      <c r="Z134" s="1"/>
    </row>
    <row r="135" spans="1:26" ht="9.75" customHeight="1" x14ac:dyDescent="0.25">
      <c r="A135" s="19"/>
      <c r="B135" s="1"/>
      <c r="C135" s="1"/>
      <c r="D135" s="1"/>
      <c r="E135" s="1"/>
      <c r="F135" s="1"/>
      <c r="G135" s="1"/>
      <c r="H135" s="1"/>
      <c r="I135" s="1702"/>
      <c r="J135" s="1702"/>
      <c r="K135" s="1702"/>
      <c r="L135" s="1702"/>
      <c r="M135" s="1702"/>
      <c r="N135" s="1702"/>
      <c r="O135" s="1702"/>
      <c r="P135" s="1702"/>
      <c r="Q135" s="1702"/>
      <c r="R135" s="1702"/>
      <c r="S135" s="1702"/>
      <c r="T135" s="1702"/>
      <c r="U135" s="1702"/>
      <c r="V135" s="1702"/>
      <c r="W135" s="1702"/>
      <c r="X135" s="1"/>
      <c r="Y135" s="1"/>
      <c r="Z135" s="1"/>
    </row>
    <row r="136" spans="1:26" ht="9.75" customHeight="1" x14ac:dyDescent="0.25">
      <c r="A136" s="19"/>
      <c r="B136" s="1"/>
      <c r="C136" s="1"/>
      <c r="D136" s="1"/>
      <c r="E136" s="1"/>
      <c r="F136" s="1"/>
      <c r="G136" s="1"/>
      <c r="H136" s="1"/>
      <c r="I136" s="1702"/>
      <c r="J136" s="1702"/>
      <c r="K136" s="1702"/>
      <c r="L136" s="1702"/>
      <c r="M136" s="1702"/>
      <c r="N136" s="1702"/>
      <c r="O136" s="1702"/>
      <c r="P136" s="1702"/>
      <c r="Q136" s="1702"/>
      <c r="R136" s="1702"/>
      <c r="S136" s="1702"/>
      <c r="T136" s="1702"/>
      <c r="U136" s="1702"/>
      <c r="V136" s="1702"/>
      <c r="W136" s="1702"/>
      <c r="X136" s="1"/>
      <c r="Y136" s="1"/>
      <c r="Z136" s="1"/>
    </row>
    <row r="137" spans="1:26" ht="9.75" customHeight="1" x14ac:dyDescent="0.25">
      <c r="A137" s="19"/>
      <c r="B137" s="1"/>
      <c r="C137" s="1"/>
      <c r="D137" s="1"/>
      <c r="E137" s="1"/>
      <c r="F137" s="1"/>
      <c r="G137" s="1"/>
      <c r="H137" s="1"/>
      <c r="I137" s="1702"/>
      <c r="J137" s="1702"/>
      <c r="K137" s="1702"/>
      <c r="L137" s="1702"/>
      <c r="M137" s="1702"/>
      <c r="N137" s="1702"/>
      <c r="O137" s="1702"/>
      <c r="P137" s="1702"/>
      <c r="Q137" s="1702"/>
      <c r="R137" s="1702"/>
      <c r="S137" s="1702"/>
      <c r="T137" s="1702"/>
      <c r="U137" s="1702"/>
      <c r="V137" s="1702"/>
      <c r="W137" s="1702"/>
      <c r="X137" s="1"/>
      <c r="Y137" s="1"/>
      <c r="Z137" s="1"/>
    </row>
    <row r="138" spans="1:26" ht="9.75" customHeight="1" x14ac:dyDescent="0.25">
      <c r="A138" s="19"/>
      <c r="B138" s="1"/>
      <c r="C138" s="1"/>
      <c r="D138" s="1"/>
      <c r="E138" s="1"/>
      <c r="F138" s="1"/>
      <c r="G138" s="1"/>
      <c r="H138" s="1"/>
      <c r="I138" s="1702"/>
      <c r="J138" s="1702"/>
      <c r="K138" s="1702"/>
      <c r="L138" s="1702"/>
      <c r="M138" s="1702"/>
      <c r="N138" s="1702"/>
      <c r="O138" s="1702"/>
      <c r="P138" s="1702"/>
      <c r="Q138" s="1702"/>
      <c r="R138" s="1702"/>
      <c r="S138" s="1702"/>
      <c r="T138" s="1702"/>
      <c r="U138" s="1702"/>
      <c r="V138" s="1702"/>
      <c r="W138" s="1702"/>
      <c r="X138" s="1"/>
      <c r="Y138" s="1"/>
      <c r="Z138" s="1"/>
    </row>
    <row r="139" spans="1:26" ht="9.75" customHeight="1" x14ac:dyDescent="0.25">
      <c r="A139" s="19"/>
      <c r="B139" s="1"/>
      <c r="C139" s="1"/>
      <c r="D139" s="1"/>
      <c r="E139" s="1"/>
      <c r="F139" s="1"/>
      <c r="G139" s="1"/>
      <c r="H139" s="1"/>
      <c r="I139" s="1702"/>
      <c r="J139" s="1702"/>
      <c r="K139" s="1702"/>
      <c r="L139" s="1702"/>
      <c r="M139" s="1702"/>
      <c r="N139" s="1702"/>
      <c r="O139" s="1702"/>
      <c r="P139" s="1702"/>
      <c r="Q139" s="1702"/>
      <c r="R139" s="1702"/>
      <c r="S139" s="1702"/>
      <c r="T139" s="1702"/>
      <c r="U139" s="1702"/>
      <c r="V139" s="1702"/>
      <c r="W139" s="1702"/>
      <c r="X139" s="1"/>
      <c r="Y139" s="1"/>
      <c r="Z139" s="1"/>
    </row>
    <row r="140" spans="1:26" ht="9.75" customHeight="1" x14ac:dyDescent="0.25">
      <c r="A140" s="19"/>
      <c r="B140" s="1"/>
      <c r="C140" s="1"/>
      <c r="D140" s="1"/>
      <c r="E140" s="1"/>
      <c r="F140" s="1"/>
      <c r="G140" s="1"/>
      <c r="H140" s="1"/>
      <c r="I140" s="1702"/>
      <c r="J140" s="1702"/>
      <c r="K140" s="1702"/>
      <c r="L140" s="1702"/>
      <c r="M140" s="1702"/>
      <c r="N140" s="1702"/>
      <c r="O140" s="1702"/>
      <c r="P140" s="1702"/>
      <c r="Q140" s="1702"/>
      <c r="R140" s="1702"/>
      <c r="S140" s="1702"/>
      <c r="T140" s="1702"/>
      <c r="U140" s="1702"/>
      <c r="V140" s="1702"/>
      <c r="W140" s="1702"/>
      <c r="X140" s="1"/>
      <c r="Y140" s="1"/>
      <c r="Z140" s="1"/>
    </row>
    <row r="141" spans="1:26" ht="9.75" customHeight="1" x14ac:dyDescent="0.25">
      <c r="A141" s="19"/>
      <c r="B141" s="1"/>
      <c r="C141" s="1"/>
      <c r="D141" s="1"/>
      <c r="E141" s="1"/>
      <c r="F141" s="1"/>
      <c r="G141" s="1"/>
      <c r="H141" s="1"/>
      <c r="I141" s="1702"/>
      <c r="J141" s="1702"/>
      <c r="K141" s="1702"/>
      <c r="L141" s="1702"/>
      <c r="M141" s="1702"/>
      <c r="N141" s="1702"/>
      <c r="O141" s="1702"/>
      <c r="P141" s="1702"/>
      <c r="Q141" s="1702"/>
      <c r="R141" s="1702"/>
      <c r="S141" s="1702"/>
      <c r="T141" s="1702"/>
      <c r="U141" s="1702"/>
      <c r="V141" s="1702"/>
      <c r="W141" s="1702"/>
      <c r="X141" s="1"/>
      <c r="Y141" s="1"/>
      <c r="Z141" s="1"/>
    </row>
    <row r="142" spans="1:26" ht="9.75" customHeight="1" x14ac:dyDescent="0.25">
      <c r="A142" s="19"/>
      <c r="B142" s="1"/>
      <c r="C142" s="1"/>
      <c r="D142" s="1"/>
      <c r="E142" s="1"/>
      <c r="F142" s="1"/>
      <c r="G142" s="1"/>
      <c r="H142" s="1"/>
      <c r="I142" s="1702"/>
      <c r="J142" s="1702"/>
      <c r="K142" s="1702"/>
      <c r="L142" s="1702"/>
      <c r="M142" s="1702"/>
      <c r="N142" s="1702"/>
      <c r="O142" s="1702"/>
      <c r="P142" s="1702"/>
      <c r="Q142" s="1702"/>
      <c r="R142" s="1702"/>
      <c r="S142" s="1702"/>
      <c r="T142" s="1702"/>
      <c r="U142" s="1702"/>
      <c r="V142" s="1702"/>
      <c r="W142" s="1702"/>
      <c r="X142" s="1"/>
      <c r="Y142" s="1"/>
      <c r="Z142" s="1"/>
    </row>
    <row r="143" spans="1:26" ht="9.75" customHeight="1" x14ac:dyDescent="0.25">
      <c r="A143" s="19"/>
      <c r="B143" s="1"/>
      <c r="C143" s="1"/>
      <c r="D143" s="1"/>
      <c r="E143" s="1"/>
      <c r="F143" s="1"/>
      <c r="G143" s="1"/>
      <c r="H143" s="1"/>
      <c r="I143" s="1702"/>
      <c r="J143" s="1702"/>
      <c r="K143" s="1702"/>
      <c r="L143" s="1702"/>
      <c r="M143" s="1702"/>
      <c r="N143" s="1702"/>
      <c r="O143" s="1702"/>
      <c r="P143" s="1702"/>
      <c r="Q143" s="1702"/>
      <c r="R143" s="1702"/>
      <c r="S143" s="1702"/>
      <c r="T143" s="1702"/>
      <c r="U143" s="1702"/>
      <c r="V143" s="1702"/>
      <c r="W143" s="1702"/>
      <c r="X143" s="1"/>
      <c r="Y143" s="1"/>
      <c r="Z143" s="1"/>
    </row>
    <row r="144" spans="1:26" ht="9.75" customHeight="1" x14ac:dyDescent="0.25">
      <c r="A144" s="19"/>
      <c r="B144" s="1"/>
      <c r="C144" s="1"/>
      <c r="D144" s="1"/>
      <c r="E144" s="1"/>
      <c r="F144" s="1"/>
      <c r="G144" s="1"/>
      <c r="H144" s="1"/>
      <c r="I144" s="1702"/>
      <c r="J144" s="1702"/>
      <c r="K144" s="1702"/>
      <c r="L144" s="1702"/>
      <c r="M144" s="1702"/>
      <c r="N144" s="1702"/>
      <c r="O144" s="1702"/>
      <c r="P144" s="1702"/>
      <c r="Q144" s="1702"/>
      <c r="R144" s="1702"/>
      <c r="S144" s="1702"/>
      <c r="T144" s="1702"/>
      <c r="U144" s="1702"/>
      <c r="V144" s="1702"/>
      <c r="W144" s="1702"/>
      <c r="X144" s="1"/>
      <c r="Y144" s="1"/>
      <c r="Z144" s="1"/>
    </row>
    <row r="145" spans="1:26" ht="9.75" customHeight="1" x14ac:dyDescent="0.25">
      <c r="A145" s="19"/>
      <c r="B145" s="1"/>
      <c r="C145" s="1"/>
      <c r="D145" s="1"/>
      <c r="E145" s="1"/>
      <c r="F145" s="1"/>
      <c r="G145" s="1"/>
      <c r="H145" s="1"/>
      <c r="I145" s="1702"/>
      <c r="J145" s="1702"/>
      <c r="K145" s="1702"/>
      <c r="L145" s="1702"/>
      <c r="M145" s="1702"/>
      <c r="N145" s="1702"/>
      <c r="O145" s="1702"/>
      <c r="P145" s="1702"/>
      <c r="Q145" s="1702"/>
      <c r="R145" s="1702"/>
      <c r="S145" s="1702"/>
      <c r="T145" s="1702"/>
      <c r="U145" s="1702"/>
      <c r="V145" s="1702"/>
      <c r="W145" s="1702"/>
      <c r="X145" s="1"/>
      <c r="Y145" s="1"/>
      <c r="Z145" s="1"/>
    </row>
    <row r="146" spans="1:26" ht="9.75" customHeight="1" x14ac:dyDescent="0.25">
      <c r="A146" s="19"/>
      <c r="B146" s="1"/>
      <c r="C146" s="1"/>
      <c r="D146" s="1"/>
      <c r="E146" s="1"/>
      <c r="F146" s="1"/>
      <c r="G146" s="1"/>
      <c r="H146" s="1"/>
      <c r="I146" s="1702"/>
      <c r="J146" s="1702"/>
      <c r="K146" s="1702"/>
      <c r="L146" s="1702"/>
      <c r="M146" s="1702"/>
      <c r="N146" s="1702"/>
      <c r="O146" s="1702"/>
      <c r="P146" s="1702"/>
      <c r="Q146" s="1702"/>
      <c r="R146" s="1702"/>
      <c r="S146" s="1702"/>
      <c r="T146" s="1702"/>
      <c r="U146" s="1702"/>
      <c r="V146" s="1702"/>
      <c r="W146" s="1702"/>
      <c r="X146" s="1"/>
      <c r="Y146" s="1"/>
      <c r="Z146" s="1"/>
    </row>
    <row r="147" spans="1:26" ht="9.75" customHeight="1" x14ac:dyDescent="0.25">
      <c r="A147" s="19"/>
      <c r="B147" s="1"/>
      <c r="C147" s="1"/>
      <c r="D147" s="1"/>
      <c r="E147" s="1"/>
      <c r="F147" s="1"/>
      <c r="G147" s="1"/>
      <c r="H147" s="1"/>
      <c r="I147" s="1702"/>
      <c r="J147" s="1702"/>
      <c r="K147" s="1702"/>
      <c r="L147" s="1702"/>
      <c r="M147" s="1702"/>
      <c r="N147" s="1702"/>
      <c r="O147" s="1702"/>
      <c r="P147" s="1702"/>
      <c r="Q147" s="1702"/>
      <c r="R147" s="1702"/>
      <c r="S147" s="1702"/>
      <c r="T147" s="1702"/>
      <c r="U147" s="1702"/>
      <c r="V147" s="1702"/>
      <c r="W147" s="1702"/>
      <c r="X147" s="1"/>
      <c r="Y147" s="1"/>
      <c r="Z147" s="1"/>
    </row>
    <row r="148" spans="1:26" ht="9.75" customHeight="1" x14ac:dyDescent="0.25">
      <c r="A148" s="19"/>
      <c r="B148" s="1"/>
      <c r="C148" s="1"/>
      <c r="D148" s="1"/>
      <c r="E148" s="1"/>
      <c r="F148" s="1"/>
      <c r="G148" s="1"/>
      <c r="H148" s="1"/>
      <c r="I148" s="1702"/>
      <c r="J148" s="1702"/>
      <c r="K148" s="1702"/>
      <c r="L148" s="1702"/>
      <c r="M148" s="1702"/>
      <c r="N148" s="1702"/>
      <c r="O148" s="1702"/>
      <c r="P148" s="1702"/>
      <c r="Q148" s="1702"/>
      <c r="R148" s="1702"/>
      <c r="S148" s="1702"/>
      <c r="T148" s="1702"/>
      <c r="U148" s="1702"/>
      <c r="V148" s="1702"/>
      <c r="W148" s="1702"/>
      <c r="X148" s="1"/>
      <c r="Y148" s="1"/>
      <c r="Z148" s="1"/>
    </row>
    <row r="149" spans="1:26" ht="9.75" customHeight="1" x14ac:dyDescent="0.25">
      <c r="A149" s="19"/>
      <c r="B149" s="1"/>
      <c r="C149" s="1"/>
      <c r="D149" s="1"/>
      <c r="E149" s="1"/>
      <c r="F149" s="1"/>
      <c r="G149" s="1"/>
      <c r="H149" s="1"/>
      <c r="I149" s="1702"/>
      <c r="J149" s="1702"/>
      <c r="K149" s="1702"/>
      <c r="L149" s="1702"/>
      <c r="M149" s="1702"/>
      <c r="N149" s="1702"/>
      <c r="O149" s="1702"/>
      <c r="P149" s="1702"/>
      <c r="Q149" s="1702"/>
      <c r="R149" s="1702"/>
      <c r="S149" s="1702"/>
      <c r="T149" s="1702"/>
      <c r="U149" s="1702"/>
      <c r="V149" s="1702"/>
      <c r="W149" s="1702"/>
      <c r="X149" s="1"/>
      <c r="Y149" s="1"/>
      <c r="Z149" s="1"/>
    </row>
    <row r="150" spans="1:26" ht="9.75" customHeight="1" x14ac:dyDescent="0.25">
      <c r="A150" s="19"/>
      <c r="B150" s="1"/>
      <c r="C150" s="1"/>
      <c r="D150" s="1"/>
      <c r="E150" s="1"/>
      <c r="F150" s="1"/>
      <c r="G150" s="1"/>
      <c r="H150" s="1"/>
      <c r="I150" s="1702"/>
      <c r="J150" s="1702"/>
      <c r="K150" s="1702"/>
      <c r="L150" s="1702"/>
      <c r="M150" s="1702"/>
      <c r="N150" s="1702"/>
      <c r="O150" s="1702"/>
      <c r="P150" s="1702"/>
      <c r="Q150" s="1702"/>
      <c r="R150" s="1702"/>
      <c r="S150" s="1702"/>
      <c r="T150" s="1702"/>
      <c r="U150" s="1702"/>
      <c r="V150" s="1702"/>
      <c r="W150" s="1702"/>
      <c r="X150" s="1"/>
      <c r="Y150" s="1"/>
      <c r="Z150" s="1"/>
    </row>
    <row r="151" spans="1:26" ht="9.75" customHeight="1" x14ac:dyDescent="0.25">
      <c r="A151" s="19"/>
      <c r="B151" s="1"/>
      <c r="C151" s="1"/>
      <c r="D151" s="1"/>
      <c r="E151" s="1"/>
      <c r="F151" s="1"/>
      <c r="G151" s="1"/>
      <c r="H151" s="1"/>
      <c r="I151" s="1702"/>
      <c r="J151" s="1702"/>
      <c r="K151" s="1702"/>
      <c r="L151" s="1702"/>
      <c r="M151" s="1702"/>
      <c r="N151" s="1702"/>
      <c r="O151" s="1702"/>
      <c r="P151" s="1702"/>
      <c r="Q151" s="1702"/>
      <c r="R151" s="1702"/>
      <c r="S151" s="1702"/>
      <c r="T151" s="1702"/>
      <c r="U151" s="1702"/>
      <c r="V151" s="1702"/>
      <c r="W151" s="1702"/>
      <c r="X151" s="1"/>
      <c r="Y151" s="1"/>
      <c r="Z151" s="1"/>
    </row>
    <row r="152" spans="1:26" ht="9.75" customHeight="1" x14ac:dyDescent="0.25">
      <c r="A152" s="19"/>
      <c r="B152" s="1"/>
      <c r="C152" s="1"/>
      <c r="D152" s="1"/>
      <c r="E152" s="1"/>
      <c r="F152" s="1"/>
      <c r="G152" s="1"/>
      <c r="H152" s="1"/>
      <c r="I152" s="1702"/>
      <c r="J152" s="1702"/>
      <c r="K152" s="1702"/>
      <c r="L152" s="1702"/>
      <c r="M152" s="1702"/>
      <c r="N152" s="1702"/>
      <c r="O152" s="1702"/>
      <c r="P152" s="1702"/>
      <c r="Q152" s="1702"/>
      <c r="R152" s="1702"/>
      <c r="S152" s="1702"/>
      <c r="T152" s="1702"/>
      <c r="U152" s="1702"/>
      <c r="V152" s="1702"/>
      <c r="W152" s="1702"/>
      <c r="X152" s="1"/>
      <c r="Y152" s="1"/>
      <c r="Z152" s="1"/>
    </row>
    <row r="153" spans="1:26" ht="9.75" customHeight="1" x14ac:dyDescent="0.25">
      <c r="A153" s="19"/>
      <c r="B153" s="1"/>
      <c r="C153" s="1"/>
      <c r="D153" s="1"/>
      <c r="E153" s="1"/>
      <c r="F153" s="1"/>
      <c r="G153" s="1"/>
      <c r="H153" s="1"/>
      <c r="I153" s="1702"/>
      <c r="J153" s="1702"/>
      <c r="K153" s="1702"/>
      <c r="L153" s="1702"/>
      <c r="M153" s="1702"/>
      <c r="N153" s="1702"/>
      <c r="O153" s="1702"/>
      <c r="P153" s="1702"/>
      <c r="Q153" s="1702"/>
      <c r="R153" s="1702"/>
      <c r="S153" s="1702"/>
      <c r="T153" s="1702"/>
      <c r="U153" s="1702"/>
      <c r="V153" s="1702"/>
      <c r="W153" s="1702"/>
      <c r="X153" s="1"/>
      <c r="Y153" s="1"/>
      <c r="Z153" s="1"/>
    </row>
    <row r="154" spans="1:26" ht="9.75" customHeight="1" x14ac:dyDescent="0.25">
      <c r="A154" s="19"/>
      <c r="B154" s="1"/>
      <c r="C154" s="1"/>
      <c r="D154" s="1"/>
      <c r="E154" s="1"/>
      <c r="F154" s="1"/>
      <c r="G154" s="1"/>
      <c r="H154" s="1"/>
      <c r="I154" s="1702"/>
      <c r="J154" s="1702"/>
      <c r="K154" s="1702"/>
      <c r="L154" s="1702"/>
      <c r="M154" s="1702"/>
      <c r="N154" s="1702"/>
      <c r="O154" s="1702"/>
      <c r="P154" s="1702"/>
      <c r="Q154" s="1702"/>
      <c r="R154" s="1702"/>
      <c r="S154" s="1702"/>
      <c r="T154" s="1702"/>
      <c r="U154" s="1702"/>
      <c r="V154" s="1702"/>
      <c r="W154" s="1702"/>
      <c r="X154" s="1"/>
      <c r="Y154" s="1"/>
      <c r="Z154" s="1"/>
    </row>
    <row r="155" spans="1:26" ht="9.75" customHeight="1" x14ac:dyDescent="0.25">
      <c r="A155" s="19"/>
      <c r="B155" s="1"/>
      <c r="C155" s="1"/>
      <c r="D155" s="1"/>
      <c r="E155" s="1"/>
      <c r="F155" s="1"/>
      <c r="G155" s="1"/>
      <c r="H155" s="1"/>
      <c r="I155" s="1702"/>
      <c r="J155" s="1702"/>
      <c r="K155" s="1702"/>
      <c r="L155" s="1702"/>
      <c r="M155" s="1702"/>
      <c r="N155" s="1702"/>
      <c r="O155" s="1702"/>
      <c r="P155" s="1702"/>
      <c r="Q155" s="1702"/>
      <c r="R155" s="1702"/>
      <c r="S155" s="1702"/>
      <c r="T155" s="1702"/>
      <c r="U155" s="1702"/>
      <c r="V155" s="1702"/>
      <c r="W155" s="1702"/>
      <c r="X155" s="1"/>
      <c r="Y155" s="1"/>
      <c r="Z155" s="1"/>
    </row>
    <row r="156" spans="1:26" ht="9.75" customHeight="1" x14ac:dyDescent="0.25">
      <c r="A156" s="19"/>
      <c r="B156" s="1"/>
      <c r="C156" s="1"/>
      <c r="D156" s="1"/>
      <c r="E156" s="1"/>
      <c r="F156" s="1"/>
      <c r="G156" s="1"/>
      <c r="H156" s="1"/>
      <c r="I156" s="1702"/>
      <c r="J156" s="1702"/>
      <c r="K156" s="1702"/>
      <c r="L156" s="1702"/>
      <c r="M156" s="1702"/>
      <c r="N156" s="1702"/>
      <c r="O156" s="1702"/>
      <c r="P156" s="1702"/>
      <c r="Q156" s="1702"/>
      <c r="R156" s="1702"/>
      <c r="S156" s="1702"/>
      <c r="T156" s="1702"/>
      <c r="U156" s="1702"/>
      <c r="V156" s="1702"/>
      <c r="W156" s="1702"/>
      <c r="X156" s="1"/>
      <c r="Y156" s="1"/>
      <c r="Z156" s="1"/>
    </row>
    <row r="157" spans="1:26" ht="9.75" customHeight="1" x14ac:dyDescent="0.25">
      <c r="A157" s="19"/>
      <c r="B157" s="1"/>
      <c r="C157" s="1"/>
      <c r="D157" s="1"/>
      <c r="E157" s="1"/>
      <c r="F157" s="1"/>
      <c r="G157" s="1"/>
      <c r="H157" s="1"/>
      <c r="I157" s="1702"/>
      <c r="J157" s="1702"/>
      <c r="K157" s="1702"/>
      <c r="L157" s="1702"/>
      <c r="M157" s="1702"/>
      <c r="N157" s="1702"/>
      <c r="O157" s="1702"/>
      <c r="P157" s="1702"/>
      <c r="Q157" s="1702"/>
      <c r="R157" s="1702"/>
      <c r="S157" s="1702"/>
      <c r="T157" s="1702"/>
      <c r="U157" s="1702"/>
      <c r="V157" s="1702"/>
      <c r="W157" s="1702"/>
      <c r="X157" s="1"/>
      <c r="Y157" s="1"/>
      <c r="Z157" s="1"/>
    </row>
    <row r="158" spans="1:26" ht="9.75" customHeight="1" x14ac:dyDescent="0.25">
      <c r="A158" s="19"/>
      <c r="B158" s="1"/>
      <c r="C158" s="1"/>
      <c r="D158" s="1"/>
      <c r="E158" s="1"/>
      <c r="F158" s="1"/>
      <c r="G158" s="1"/>
      <c r="H158" s="1"/>
      <c r="I158" s="1702"/>
      <c r="J158" s="1702"/>
      <c r="K158" s="1702"/>
      <c r="L158" s="1702"/>
      <c r="M158" s="1702"/>
      <c r="N158" s="1702"/>
      <c r="O158" s="1702"/>
      <c r="P158" s="1702"/>
      <c r="Q158" s="1702"/>
      <c r="R158" s="1702"/>
      <c r="S158" s="1702"/>
      <c r="T158" s="1702"/>
      <c r="U158" s="1702"/>
      <c r="V158" s="1702"/>
      <c r="W158" s="1702"/>
      <c r="X158" s="1"/>
      <c r="Y158" s="1"/>
      <c r="Z158" s="1"/>
    </row>
    <row r="159" spans="1:26" ht="9.75" customHeight="1" x14ac:dyDescent="0.25">
      <c r="A159" s="19"/>
      <c r="B159" s="1"/>
      <c r="C159" s="1"/>
      <c r="D159" s="1"/>
      <c r="E159" s="1"/>
      <c r="F159" s="1"/>
      <c r="G159" s="1"/>
      <c r="H159" s="1"/>
      <c r="I159" s="1702"/>
      <c r="J159" s="1702"/>
      <c r="K159" s="1702"/>
      <c r="L159" s="1702"/>
      <c r="M159" s="1702"/>
      <c r="N159" s="1702"/>
      <c r="O159" s="1702"/>
      <c r="P159" s="1702"/>
      <c r="Q159" s="1702"/>
      <c r="R159" s="1702"/>
      <c r="S159" s="1702"/>
      <c r="T159" s="1702"/>
      <c r="U159" s="1702"/>
      <c r="V159" s="1702"/>
      <c r="W159" s="1702"/>
      <c r="X159" s="1"/>
      <c r="Y159" s="1"/>
      <c r="Z159" s="1"/>
    </row>
    <row r="160" spans="1:26" ht="9.75" customHeight="1" x14ac:dyDescent="0.25">
      <c r="A160" s="19"/>
      <c r="B160" s="1"/>
      <c r="C160" s="1"/>
      <c r="D160" s="1"/>
      <c r="E160" s="1"/>
      <c r="F160" s="1"/>
      <c r="G160" s="1"/>
      <c r="H160" s="1"/>
      <c r="I160" s="1702"/>
      <c r="J160" s="1702"/>
      <c r="K160" s="1702"/>
      <c r="L160" s="1702"/>
      <c r="M160" s="1702"/>
      <c r="N160" s="1702"/>
      <c r="O160" s="1702"/>
      <c r="P160" s="1702"/>
      <c r="Q160" s="1702"/>
      <c r="R160" s="1702"/>
      <c r="S160" s="1702"/>
      <c r="T160" s="1702"/>
      <c r="U160" s="1702"/>
      <c r="V160" s="1702"/>
      <c r="W160" s="1702"/>
      <c r="X160" s="1"/>
      <c r="Y160" s="1"/>
      <c r="Z160" s="1"/>
    </row>
    <row r="161" spans="1:26" ht="9.75" customHeight="1" x14ac:dyDescent="0.25">
      <c r="A161" s="19"/>
      <c r="B161" s="1"/>
      <c r="C161" s="1"/>
      <c r="D161" s="1"/>
      <c r="E161" s="1"/>
      <c r="F161" s="1"/>
      <c r="G161" s="1"/>
      <c r="H161" s="1"/>
      <c r="I161" s="1702"/>
      <c r="J161" s="1702"/>
      <c r="K161" s="1702"/>
      <c r="L161" s="1702"/>
      <c r="M161" s="1702"/>
      <c r="N161" s="1702"/>
      <c r="O161" s="1702"/>
      <c r="P161" s="1702"/>
      <c r="Q161" s="1702"/>
      <c r="R161" s="1702"/>
      <c r="S161" s="1702"/>
      <c r="T161" s="1702"/>
      <c r="U161" s="1702"/>
      <c r="V161" s="1702"/>
      <c r="W161" s="1702"/>
      <c r="X161" s="1"/>
      <c r="Y161" s="1"/>
      <c r="Z161" s="1"/>
    </row>
    <row r="162" spans="1:26" ht="9.75" customHeight="1" x14ac:dyDescent="0.25">
      <c r="A162" s="19"/>
      <c r="B162" s="1"/>
      <c r="C162" s="1"/>
      <c r="D162" s="1"/>
      <c r="E162" s="1"/>
      <c r="F162" s="1"/>
      <c r="G162" s="1"/>
      <c r="H162" s="1"/>
      <c r="I162" s="1702"/>
      <c r="J162" s="1702"/>
      <c r="K162" s="1702"/>
      <c r="L162" s="1702"/>
      <c r="M162" s="1702"/>
      <c r="N162" s="1702"/>
      <c r="O162" s="1702"/>
      <c r="P162" s="1702"/>
      <c r="Q162" s="1702"/>
      <c r="R162" s="1702"/>
      <c r="S162" s="1702"/>
      <c r="T162" s="1702"/>
      <c r="U162" s="1702"/>
      <c r="V162" s="1702"/>
      <c r="W162" s="1702"/>
      <c r="X162" s="1"/>
      <c r="Y162" s="1"/>
      <c r="Z162" s="1"/>
    </row>
    <row r="163" spans="1:26" ht="9.75" customHeight="1" x14ac:dyDescent="0.25">
      <c r="A163" s="19"/>
      <c r="B163" s="1"/>
      <c r="C163" s="1"/>
      <c r="D163" s="1"/>
      <c r="E163" s="1"/>
      <c r="F163" s="1"/>
      <c r="G163" s="1"/>
      <c r="H163" s="1"/>
      <c r="I163" s="1702"/>
      <c r="J163" s="1702"/>
      <c r="K163" s="1702"/>
      <c r="L163" s="1702"/>
      <c r="M163" s="1702"/>
      <c r="N163" s="1702"/>
      <c r="O163" s="1702"/>
      <c r="P163" s="1702"/>
      <c r="Q163" s="1702"/>
      <c r="R163" s="1702"/>
      <c r="S163" s="1702"/>
      <c r="T163" s="1702"/>
      <c r="U163" s="1702"/>
      <c r="V163" s="1702"/>
      <c r="W163" s="1702"/>
      <c r="X163" s="1"/>
      <c r="Y163" s="1"/>
      <c r="Z163" s="1"/>
    </row>
    <row r="164" spans="1:26" ht="9.75" customHeight="1" x14ac:dyDescent="0.25">
      <c r="A164" s="19"/>
      <c r="B164" s="1"/>
      <c r="C164" s="1"/>
      <c r="D164" s="1"/>
      <c r="E164" s="1"/>
      <c r="F164" s="1"/>
      <c r="G164" s="1"/>
      <c r="H164" s="1"/>
      <c r="I164" s="1702"/>
      <c r="J164" s="1702"/>
      <c r="K164" s="1702"/>
      <c r="L164" s="1702"/>
      <c r="M164" s="1702"/>
      <c r="N164" s="1702"/>
      <c r="O164" s="1702"/>
      <c r="P164" s="1702"/>
      <c r="Q164" s="1702"/>
      <c r="R164" s="1702"/>
      <c r="S164" s="1702"/>
      <c r="T164" s="1702"/>
      <c r="U164" s="1702"/>
      <c r="V164" s="1702"/>
      <c r="W164" s="1702"/>
      <c r="X164" s="1"/>
      <c r="Y164" s="1"/>
      <c r="Z164" s="1"/>
    </row>
    <row r="165" spans="1:26" ht="9.75" customHeight="1" x14ac:dyDescent="0.25">
      <c r="A165" s="19"/>
      <c r="B165" s="1"/>
      <c r="C165" s="1"/>
      <c r="D165" s="1"/>
      <c r="E165" s="1"/>
      <c r="F165" s="1"/>
      <c r="G165" s="1"/>
      <c r="H165" s="1"/>
      <c r="I165" s="1702"/>
      <c r="J165" s="1702"/>
      <c r="K165" s="1702"/>
      <c r="L165" s="1702"/>
      <c r="M165" s="1702"/>
      <c r="N165" s="1702"/>
      <c r="O165" s="1702"/>
      <c r="P165" s="1702"/>
      <c r="Q165" s="1702"/>
      <c r="R165" s="1702"/>
      <c r="S165" s="1702"/>
      <c r="T165" s="1702"/>
      <c r="U165" s="1702"/>
      <c r="V165" s="1702"/>
      <c r="W165" s="1702"/>
      <c r="X165" s="1"/>
      <c r="Y165" s="1"/>
      <c r="Z165" s="1"/>
    </row>
    <row r="166" spans="1:26" ht="9.75" customHeight="1" x14ac:dyDescent="0.25">
      <c r="A166" s="19"/>
      <c r="B166" s="1"/>
      <c r="C166" s="1"/>
      <c r="D166" s="1"/>
      <c r="E166" s="1"/>
      <c r="F166" s="1"/>
      <c r="G166" s="1"/>
      <c r="H166" s="1"/>
      <c r="I166" s="1702"/>
      <c r="J166" s="1702"/>
      <c r="K166" s="1702"/>
      <c r="L166" s="1702"/>
      <c r="M166" s="1702"/>
      <c r="N166" s="1702"/>
      <c r="O166" s="1702"/>
      <c r="P166" s="1702"/>
      <c r="Q166" s="1702"/>
      <c r="R166" s="1702"/>
      <c r="S166" s="1702"/>
      <c r="T166" s="1702"/>
      <c r="U166" s="1702"/>
      <c r="V166" s="1702"/>
      <c r="W166" s="1702"/>
      <c r="X166" s="1"/>
      <c r="Y166" s="1"/>
      <c r="Z166" s="1"/>
    </row>
    <row r="167" spans="1:26" ht="9.75" customHeight="1" x14ac:dyDescent="0.25">
      <c r="A167" s="19"/>
      <c r="B167" s="1"/>
      <c r="C167" s="1"/>
      <c r="D167" s="1"/>
      <c r="E167" s="1"/>
      <c r="F167" s="1"/>
      <c r="G167" s="1"/>
      <c r="H167" s="1"/>
      <c r="I167" s="1702"/>
      <c r="J167" s="1702"/>
      <c r="K167" s="1702"/>
      <c r="L167" s="1702"/>
      <c r="M167" s="1702"/>
      <c r="N167" s="1702"/>
      <c r="O167" s="1702"/>
      <c r="P167" s="1702"/>
      <c r="Q167" s="1702"/>
      <c r="R167" s="1702"/>
      <c r="S167" s="1702"/>
      <c r="T167" s="1702"/>
      <c r="U167" s="1702"/>
      <c r="V167" s="1702"/>
      <c r="W167" s="1702"/>
      <c r="X167" s="1"/>
      <c r="Y167" s="1"/>
      <c r="Z167" s="1"/>
    </row>
    <row r="168" spans="1:26" ht="9.75" customHeight="1" x14ac:dyDescent="0.25">
      <c r="A168" s="19"/>
      <c r="B168" s="1"/>
      <c r="C168" s="1"/>
      <c r="D168" s="1"/>
      <c r="E168" s="1"/>
      <c r="F168" s="1"/>
      <c r="G168" s="1"/>
      <c r="H168" s="1"/>
      <c r="I168" s="1702"/>
      <c r="J168" s="1702"/>
      <c r="K168" s="1702"/>
      <c r="L168" s="1702"/>
      <c r="M168" s="1702"/>
      <c r="N168" s="1702"/>
      <c r="O168" s="1702"/>
      <c r="P168" s="1702"/>
      <c r="Q168" s="1702"/>
      <c r="R168" s="1702"/>
      <c r="S168" s="1702"/>
      <c r="T168" s="1702"/>
      <c r="U168" s="1702"/>
      <c r="V168" s="1702"/>
      <c r="W168" s="1702"/>
      <c r="X168" s="1"/>
      <c r="Y168" s="1"/>
      <c r="Z168" s="1"/>
    </row>
    <row r="169" spans="1:26" ht="9.75" customHeight="1" x14ac:dyDescent="0.25">
      <c r="A169" s="19"/>
      <c r="B169" s="1"/>
      <c r="C169" s="1"/>
      <c r="D169" s="1"/>
      <c r="E169" s="1"/>
      <c r="F169" s="1"/>
      <c r="G169" s="1"/>
      <c r="H169" s="1"/>
      <c r="I169" s="1702"/>
      <c r="J169" s="1702"/>
      <c r="K169" s="1702"/>
      <c r="L169" s="1702"/>
      <c r="M169" s="1702"/>
      <c r="N169" s="1702"/>
      <c r="O169" s="1702"/>
      <c r="P169" s="1702"/>
      <c r="Q169" s="1702"/>
      <c r="R169" s="1702"/>
      <c r="S169" s="1702"/>
      <c r="T169" s="1702"/>
      <c r="U169" s="1702"/>
      <c r="V169" s="1702"/>
      <c r="W169" s="1702"/>
      <c r="X169" s="1"/>
      <c r="Y169" s="1"/>
      <c r="Z169" s="1"/>
    </row>
    <row r="170" spans="1:26" ht="9.75" customHeight="1" x14ac:dyDescent="0.25">
      <c r="A170" s="19"/>
      <c r="B170" s="1"/>
      <c r="C170" s="1"/>
      <c r="D170" s="1"/>
      <c r="E170" s="1"/>
      <c r="F170" s="1"/>
      <c r="G170" s="1"/>
      <c r="H170" s="1"/>
      <c r="I170" s="1702"/>
      <c r="J170" s="1702"/>
      <c r="K170" s="1702"/>
      <c r="L170" s="1702"/>
      <c r="M170" s="1702"/>
      <c r="N170" s="1702"/>
      <c r="O170" s="1702"/>
      <c r="P170" s="1702"/>
      <c r="Q170" s="1702"/>
      <c r="R170" s="1702"/>
      <c r="S170" s="1702"/>
      <c r="T170" s="1702"/>
      <c r="U170" s="1702"/>
      <c r="V170" s="1702"/>
      <c r="W170" s="1702"/>
      <c r="X170" s="1"/>
      <c r="Y170" s="1"/>
      <c r="Z170" s="1"/>
    </row>
    <row r="171" spans="1:26" ht="9.75" customHeight="1" x14ac:dyDescent="0.25">
      <c r="A171" s="19"/>
      <c r="B171" s="1"/>
      <c r="C171" s="1"/>
      <c r="D171" s="1"/>
      <c r="E171" s="1"/>
      <c r="F171" s="1"/>
      <c r="G171" s="1"/>
      <c r="H171" s="1"/>
      <c r="I171" s="1702"/>
      <c r="J171" s="1702"/>
      <c r="K171" s="1702"/>
      <c r="L171" s="1702"/>
      <c r="M171" s="1702"/>
      <c r="N171" s="1702"/>
      <c r="O171" s="1702"/>
      <c r="P171" s="1702"/>
      <c r="Q171" s="1702"/>
      <c r="R171" s="1702"/>
      <c r="S171" s="1702"/>
      <c r="T171" s="1702"/>
      <c r="U171" s="1702"/>
      <c r="V171" s="1702"/>
      <c r="W171" s="1702"/>
      <c r="X171" s="1"/>
      <c r="Y171" s="1"/>
      <c r="Z171" s="1"/>
    </row>
    <row r="172" spans="1:26" ht="9.75" customHeight="1" x14ac:dyDescent="0.25">
      <c r="A172" s="19"/>
      <c r="B172" s="1"/>
      <c r="C172" s="1"/>
      <c r="D172" s="1"/>
      <c r="E172" s="1"/>
      <c r="F172" s="1"/>
      <c r="G172" s="1"/>
      <c r="H172" s="1"/>
      <c r="I172" s="1702"/>
      <c r="J172" s="1702"/>
      <c r="K172" s="1702"/>
      <c r="L172" s="1702"/>
      <c r="M172" s="1702"/>
      <c r="N172" s="1702"/>
      <c r="O172" s="1702"/>
      <c r="P172" s="1702"/>
      <c r="Q172" s="1702"/>
      <c r="R172" s="1702"/>
      <c r="S172" s="1702"/>
      <c r="T172" s="1702"/>
      <c r="U172" s="1702"/>
      <c r="V172" s="1702"/>
      <c r="W172" s="1702"/>
      <c r="X172" s="1"/>
      <c r="Y172" s="1"/>
      <c r="Z172" s="1"/>
    </row>
    <row r="173" spans="1:26" ht="9.75" customHeight="1" x14ac:dyDescent="0.25">
      <c r="A173" s="19"/>
      <c r="B173" s="1"/>
      <c r="C173" s="1"/>
      <c r="D173" s="1"/>
      <c r="E173" s="1"/>
      <c r="F173" s="1"/>
      <c r="G173" s="1"/>
      <c r="H173" s="1"/>
      <c r="I173" s="1702"/>
      <c r="J173" s="1702"/>
      <c r="K173" s="1702"/>
      <c r="L173" s="1702"/>
      <c r="M173" s="1702"/>
      <c r="N173" s="1702"/>
      <c r="O173" s="1702"/>
      <c r="P173" s="1702"/>
      <c r="Q173" s="1702"/>
      <c r="R173" s="1702"/>
      <c r="S173" s="1702"/>
      <c r="T173" s="1702"/>
      <c r="U173" s="1702"/>
      <c r="V173" s="1702"/>
      <c r="W173" s="1702"/>
      <c r="X173" s="1"/>
      <c r="Y173" s="1"/>
      <c r="Z173" s="1"/>
    </row>
    <row r="174" spans="1:26" ht="9.75" customHeight="1" x14ac:dyDescent="0.25">
      <c r="A174" s="19"/>
      <c r="B174" s="1"/>
      <c r="C174" s="1"/>
      <c r="D174" s="1"/>
      <c r="E174" s="1"/>
      <c r="F174" s="1"/>
      <c r="G174" s="1"/>
      <c r="H174" s="1"/>
      <c r="I174" s="1702"/>
      <c r="J174" s="1702"/>
      <c r="K174" s="1702"/>
      <c r="L174" s="1702"/>
      <c r="M174" s="1702"/>
      <c r="N174" s="1702"/>
      <c r="O174" s="1702"/>
      <c r="P174" s="1702"/>
      <c r="Q174" s="1702"/>
      <c r="R174" s="1702"/>
      <c r="S174" s="1702"/>
      <c r="T174" s="1702"/>
      <c r="U174" s="1702"/>
      <c r="V174" s="1702"/>
      <c r="W174" s="1702"/>
      <c r="X174" s="1"/>
      <c r="Y174" s="1"/>
      <c r="Z174" s="1"/>
    </row>
    <row r="175" spans="1:26" ht="9.75" customHeight="1" x14ac:dyDescent="0.25">
      <c r="A175" s="19"/>
      <c r="B175" s="1"/>
      <c r="C175" s="1"/>
      <c r="D175" s="1"/>
      <c r="E175" s="1"/>
      <c r="F175" s="1"/>
      <c r="G175" s="1"/>
      <c r="H175" s="1"/>
      <c r="I175" s="1702"/>
      <c r="J175" s="1702"/>
      <c r="K175" s="1702"/>
      <c r="L175" s="1702"/>
      <c r="M175" s="1702"/>
      <c r="N175" s="1702"/>
      <c r="O175" s="1702"/>
      <c r="P175" s="1702"/>
      <c r="Q175" s="1702"/>
      <c r="R175" s="1702"/>
      <c r="S175" s="1702"/>
      <c r="T175" s="1702"/>
      <c r="U175" s="1702"/>
      <c r="V175" s="1702"/>
      <c r="W175" s="1702"/>
      <c r="X175" s="1"/>
      <c r="Y175" s="1"/>
      <c r="Z175" s="1"/>
    </row>
    <row r="176" spans="1:26" ht="9.75" customHeight="1" x14ac:dyDescent="0.25">
      <c r="A176" s="19"/>
      <c r="B176" s="1"/>
      <c r="C176" s="1"/>
      <c r="D176" s="1"/>
      <c r="E176" s="1"/>
      <c r="F176" s="1"/>
      <c r="G176" s="1"/>
      <c r="H176" s="1"/>
      <c r="I176" s="1702"/>
      <c r="J176" s="1702"/>
      <c r="K176" s="1702"/>
      <c r="L176" s="1702"/>
      <c r="M176" s="1702"/>
      <c r="N176" s="1702"/>
      <c r="O176" s="1702"/>
      <c r="P176" s="1702"/>
      <c r="Q176" s="1702"/>
      <c r="R176" s="1702"/>
      <c r="S176" s="1702"/>
      <c r="T176" s="1702"/>
      <c r="U176" s="1702"/>
      <c r="V176" s="1702"/>
      <c r="W176" s="1702"/>
      <c r="X176" s="1"/>
      <c r="Y176" s="1"/>
      <c r="Z176" s="1"/>
    </row>
    <row r="177" spans="1:26" ht="9.75" customHeight="1" x14ac:dyDescent="0.25">
      <c r="A177" s="19"/>
      <c r="B177" s="1"/>
      <c r="C177" s="1"/>
      <c r="D177" s="1"/>
      <c r="E177" s="1"/>
      <c r="F177" s="1"/>
      <c r="G177" s="1"/>
      <c r="H177" s="1"/>
      <c r="I177" s="1702"/>
      <c r="J177" s="1702"/>
      <c r="K177" s="1702"/>
      <c r="L177" s="1702"/>
      <c r="M177" s="1702"/>
      <c r="N177" s="1702"/>
      <c r="O177" s="1702"/>
      <c r="P177" s="1702"/>
      <c r="Q177" s="1702"/>
      <c r="R177" s="1702"/>
      <c r="S177" s="1702"/>
      <c r="T177" s="1702"/>
      <c r="U177" s="1702"/>
      <c r="V177" s="1702"/>
      <c r="W177" s="1702"/>
      <c r="X177" s="1"/>
      <c r="Y177" s="1"/>
      <c r="Z177" s="1"/>
    </row>
    <row r="178" spans="1:26" ht="9.75" customHeight="1" x14ac:dyDescent="0.25">
      <c r="A178" s="19"/>
      <c r="B178" s="1"/>
      <c r="C178" s="1"/>
      <c r="D178" s="1"/>
      <c r="E178" s="1"/>
      <c r="F178" s="1"/>
      <c r="G178" s="1"/>
      <c r="H178" s="1"/>
      <c r="I178" s="1702"/>
      <c r="J178" s="1702"/>
      <c r="K178" s="1702"/>
      <c r="L178" s="1702"/>
      <c r="M178" s="1702"/>
      <c r="N178" s="1702"/>
      <c r="O178" s="1702"/>
      <c r="P178" s="1702"/>
      <c r="Q178" s="1702"/>
      <c r="R178" s="1702"/>
      <c r="S178" s="1702"/>
      <c r="T178" s="1702"/>
      <c r="U178" s="1702"/>
      <c r="V178" s="1702"/>
      <c r="W178" s="1702"/>
      <c r="X178" s="1"/>
      <c r="Y178" s="1"/>
      <c r="Z178" s="1"/>
    </row>
    <row r="179" spans="1:26" ht="9.75" customHeight="1" x14ac:dyDescent="0.25">
      <c r="A179" s="19"/>
      <c r="B179" s="1"/>
      <c r="C179" s="1"/>
      <c r="D179" s="1"/>
      <c r="E179" s="1"/>
      <c r="F179" s="1"/>
      <c r="G179" s="1"/>
      <c r="H179" s="1"/>
      <c r="I179" s="1702"/>
      <c r="J179" s="1702"/>
      <c r="K179" s="1702"/>
      <c r="L179" s="1702"/>
      <c r="M179" s="1702"/>
      <c r="N179" s="1702"/>
      <c r="O179" s="1702"/>
      <c r="P179" s="1702"/>
      <c r="Q179" s="1702"/>
      <c r="R179" s="1702"/>
      <c r="S179" s="1702"/>
      <c r="T179" s="1702"/>
      <c r="U179" s="1702"/>
      <c r="V179" s="1702"/>
      <c r="W179" s="1702"/>
      <c r="X179" s="1"/>
      <c r="Y179" s="1"/>
      <c r="Z179" s="1"/>
    </row>
    <row r="180" spans="1:26" ht="9.75" customHeight="1" x14ac:dyDescent="0.25">
      <c r="A180" s="19"/>
      <c r="B180" s="1"/>
      <c r="C180" s="1"/>
      <c r="D180" s="1"/>
      <c r="E180" s="1"/>
      <c r="F180" s="1"/>
      <c r="G180" s="1"/>
      <c r="H180" s="1"/>
      <c r="I180" s="1702"/>
      <c r="J180" s="1702"/>
      <c r="K180" s="1702"/>
      <c r="L180" s="1702"/>
      <c r="M180" s="1702"/>
      <c r="N180" s="1702"/>
      <c r="O180" s="1702"/>
      <c r="P180" s="1702"/>
      <c r="Q180" s="1702"/>
      <c r="R180" s="1702"/>
      <c r="S180" s="1702"/>
      <c r="T180" s="1702"/>
      <c r="U180" s="1702"/>
      <c r="V180" s="1702"/>
      <c r="W180" s="1702"/>
      <c r="X180" s="1"/>
      <c r="Y180" s="1"/>
      <c r="Z180" s="1"/>
    </row>
    <row r="181" spans="1:26" ht="9.75" customHeight="1" x14ac:dyDescent="0.25">
      <c r="A181" s="19"/>
      <c r="B181" s="1"/>
      <c r="C181" s="1"/>
      <c r="D181" s="1"/>
      <c r="E181" s="1"/>
      <c r="F181" s="1"/>
      <c r="G181" s="1"/>
      <c r="H181" s="1"/>
      <c r="I181" s="1702"/>
      <c r="J181" s="1702"/>
      <c r="K181" s="1702"/>
      <c r="L181" s="1702"/>
      <c r="M181" s="1702"/>
      <c r="N181" s="1702"/>
      <c r="O181" s="1702"/>
      <c r="P181" s="1702"/>
      <c r="Q181" s="1702"/>
      <c r="R181" s="1702"/>
      <c r="S181" s="1702"/>
      <c r="T181" s="1702"/>
      <c r="U181" s="1702"/>
      <c r="V181" s="1702"/>
      <c r="W181" s="1702"/>
      <c r="X181" s="1"/>
      <c r="Y181" s="1"/>
      <c r="Z181" s="1"/>
    </row>
    <row r="182" spans="1:26" ht="9.75" customHeight="1" x14ac:dyDescent="0.25">
      <c r="A182" s="19"/>
      <c r="B182" s="1"/>
      <c r="C182" s="1"/>
      <c r="D182" s="1"/>
      <c r="E182" s="1"/>
      <c r="F182" s="1"/>
      <c r="G182" s="1"/>
      <c r="H182" s="1"/>
      <c r="I182" s="1702"/>
      <c r="J182" s="1702"/>
      <c r="K182" s="1702"/>
      <c r="L182" s="1702"/>
      <c r="M182" s="1702"/>
      <c r="N182" s="1702"/>
      <c r="O182" s="1702"/>
      <c r="P182" s="1702"/>
      <c r="Q182" s="1702"/>
      <c r="R182" s="1702"/>
      <c r="S182" s="1702"/>
      <c r="T182" s="1702"/>
      <c r="U182" s="1702"/>
      <c r="V182" s="1702"/>
      <c r="W182" s="1702"/>
      <c r="X182" s="1"/>
      <c r="Y182" s="1"/>
      <c r="Z182" s="1"/>
    </row>
    <row r="183" spans="1:26" ht="9.75" customHeight="1" x14ac:dyDescent="0.25">
      <c r="A183" s="19"/>
      <c r="B183" s="1"/>
      <c r="C183" s="1"/>
      <c r="D183" s="1"/>
      <c r="E183" s="1"/>
      <c r="F183" s="1"/>
      <c r="G183" s="1"/>
      <c r="H183" s="1"/>
      <c r="I183" s="1702"/>
      <c r="J183" s="1702"/>
      <c r="K183" s="1702"/>
      <c r="L183" s="1702"/>
      <c r="M183" s="1702"/>
      <c r="N183" s="1702"/>
      <c r="O183" s="1702"/>
      <c r="P183" s="1702"/>
      <c r="Q183" s="1702"/>
      <c r="R183" s="1702"/>
      <c r="S183" s="1702"/>
      <c r="T183" s="1702"/>
      <c r="U183" s="1702"/>
      <c r="V183" s="1702"/>
      <c r="W183" s="1702"/>
      <c r="X183" s="1"/>
      <c r="Y183" s="1"/>
      <c r="Z183" s="1"/>
    </row>
    <row r="184" spans="1:26" ht="9.75" customHeight="1" x14ac:dyDescent="0.25">
      <c r="A184" s="19"/>
      <c r="B184" s="1"/>
      <c r="C184" s="1"/>
      <c r="D184" s="1"/>
      <c r="E184" s="1"/>
      <c r="F184" s="1"/>
      <c r="G184" s="1"/>
      <c r="H184" s="1"/>
      <c r="I184" s="1702"/>
      <c r="J184" s="1702"/>
      <c r="K184" s="1702"/>
      <c r="L184" s="1702"/>
      <c r="M184" s="1702"/>
      <c r="N184" s="1702"/>
      <c r="O184" s="1702"/>
      <c r="P184" s="1702"/>
      <c r="Q184" s="1702"/>
      <c r="R184" s="1702"/>
      <c r="S184" s="1702"/>
      <c r="T184" s="1702"/>
      <c r="U184" s="1702"/>
      <c r="V184" s="1702"/>
      <c r="W184" s="1702"/>
      <c r="X184" s="1"/>
      <c r="Y184" s="1"/>
      <c r="Z184" s="1"/>
    </row>
    <row r="185" spans="1:26" ht="9.75" customHeight="1" x14ac:dyDescent="0.25">
      <c r="A185" s="19"/>
      <c r="B185" s="1"/>
      <c r="C185" s="1"/>
      <c r="D185" s="1"/>
      <c r="E185" s="1"/>
      <c r="F185" s="1"/>
      <c r="G185" s="1"/>
      <c r="H185" s="1"/>
      <c r="I185" s="1702"/>
      <c r="J185" s="1702"/>
      <c r="K185" s="1702"/>
      <c r="L185" s="1702"/>
      <c r="M185" s="1702"/>
      <c r="N185" s="1702"/>
      <c r="O185" s="1702"/>
      <c r="P185" s="1702"/>
      <c r="Q185" s="1702"/>
      <c r="R185" s="1702"/>
      <c r="S185" s="1702"/>
      <c r="T185" s="1702"/>
      <c r="U185" s="1702"/>
      <c r="V185" s="1702"/>
      <c r="W185" s="1702"/>
      <c r="X185" s="1"/>
      <c r="Y185" s="1"/>
      <c r="Z185" s="1"/>
    </row>
    <row r="186" spans="1:26" ht="9.75" customHeight="1" x14ac:dyDescent="0.25">
      <c r="A186" s="19"/>
      <c r="B186" s="1"/>
      <c r="C186" s="1"/>
      <c r="D186" s="1"/>
      <c r="E186" s="1"/>
      <c r="F186" s="1"/>
      <c r="G186" s="1"/>
      <c r="H186" s="1"/>
      <c r="I186" s="1702"/>
      <c r="J186" s="1702"/>
      <c r="K186" s="1702"/>
      <c r="L186" s="1702"/>
      <c r="M186" s="1702"/>
      <c r="N186" s="1702"/>
      <c r="O186" s="1702"/>
      <c r="P186" s="1702"/>
      <c r="Q186" s="1702"/>
      <c r="R186" s="1702"/>
      <c r="S186" s="1702"/>
      <c r="T186" s="1702"/>
      <c r="U186" s="1702"/>
      <c r="V186" s="1702"/>
      <c r="W186" s="1702"/>
      <c r="X186" s="1"/>
      <c r="Y186" s="1"/>
      <c r="Z186" s="1"/>
    </row>
    <row r="187" spans="1:26" ht="9.75" customHeight="1" x14ac:dyDescent="0.25">
      <c r="A187" s="19"/>
      <c r="B187" s="1"/>
      <c r="C187" s="1"/>
      <c r="D187" s="1"/>
      <c r="E187" s="1"/>
      <c r="F187" s="1"/>
      <c r="G187" s="1"/>
      <c r="H187" s="1"/>
      <c r="I187" s="1702"/>
      <c r="J187" s="1702"/>
      <c r="K187" s="1702"/>
      <c r="L187" s="1702"/>
      <c r="M187" s="1702"/>
      <c r="N187" s="1702"/>
      <c r="O187" s="1702"/>
      <c r="P187" s="1702"/>
      <c r="Q187" s="1702"/>
      <c r="R187" s="1702"/>
      <c r="S187" s="1702"/>
      <c r="T187" s="1702"/>
      <c r="U187" s="1702"/>
      <c r="V187" s="1702"/>
      <c r="W187" s="1702"/>
      <c r="X187" s="1"/>
      <c r="Y187" s="1"/>
      <c r="Z187" s="1"/>
    </row>
    <row r="188" spans="1:26" ht="9.75" customHeight="1" x14ac:dyDescent="0.25">
      <c r="A188" s="19"/>
      <c r="B188" s="1"/>
      <c r="C188" s="1"/>
      <c r="D188" s="1"/>
      <c r="E188" s="1"/>
      <c r="F188" s="1"/>
      <c r="G188" s="1"/>
      <c r="H188" s="1"/>
      <c r="I188" s="1702"/>
      <c r="J188" s="1702"/>
      <c r="K188" s="1702"/>
      <c r="L188" s="1702"/>
      <c r="M188" s="1702"/>
      <c r="N188" s="1702"/>
      <c r="O188" s="1702"/>
      <c r="P188" s="1702"/>
      <c r="Q188" s="1702"/>
      <c r="R188" s="1702"/>
      <c r="S188" s="1702"/>
      <c r="T188" s="1702"/>
      <c r="U188" s="1702"/>
      <c r="V188" s="1702"/>
      <c r="W188" s="1702"/>
      <c r="X188" s="1"/>
      <c r="Y188" s="1"/>
      <c r="Z188" s="1"/>
    </row>
    <row r="189" spans="1:26" ht="9.75" customHeight="1" x14ac:dyDescent="0.25">
      <c r="A189" s="19"/>
      <c r="B189" s="1"/>
      <c r="C189" s="1"/>
      <c r="D189" s="1"/>
      <c r="E189" s="1"/>
      <c r="F189" s="1"/>
      <c r="G189" s="1"/>
      <c r="H189" s="1"/>
      <c r="I189" s="1702"/>
      <c r="J189" s="1702"/>
      <c r="K189" s="1702"/>
      <c r="L189" s="1702"/>
      <c r="M189" s="1702"/>
      <c r="N189" s="1702"/>
      <c r="O189" s="1702"/>
      <c r="P189" s="1702"/>
      <c r="Q189" s="1702"/>
      <c r="R189" s="1702"/>
      <c r="S189" s="1702"/>
      <c r="T189" s="1702"/>
      <c r="U189" s="1702"/>
      <c r="V189" s="1702"/>
      <c r="W189" s="1702"/>
      <c r="X189" s="1"/>
      <c r="Y189" s="1"/>
      <c r="Z189" s="1"/>
    </row>
    <row r="190" spans="1:26" ht="9.75" customHeight="1" x14ac:dyDescent="0.25">
      <c r="A190" s="19"/>
      <c r="B190" s="1"/>
      <c r="C190" s="1"/>
      <c r="D190" s="1"/>
      <c r="E190" s="1"/>
      <c r="F190" s="1"/>
      <c r="G190" s="1"/>
      <c r="H190" s="1"/>
      <c r="I190" s="1702"/>
      <c r="J190" s="1702"/>
      <c r="K190" s="1702"/>
      <c r="L190" s="1702"/>
      <c r="M190" s="1702"/>
      <c r="N190" s="1702"/>
      <c r="O190" s="1702"/>
      <c r="P190" s="1702"/>
      <c r="Q190" s="1702"/>
      <c r="R190" s="1702"/>
      <c r="S190" s="1702"/>
      <c r="T190" s="1702"/>
      <c r="U190" s="1702"/>
      <c r="V190" s="1702"/>
      <c r="W190" s="1702"/>
      <c r="X190" s="1"/>
      <c r="Y190" s="1"/>
      <c r="Z190" s="1"/>
    </row>
    <row r="191" spans="1:26" ht="9.75" customHeight="1" x14ac:dyDescent="0.25">
      <c r="A191" s="19"/>
      <c r="B191" s="1"/>
      <c r="C191" s="1"/>
      <c r="D191" s="1"/>
      <c r="E191" s="1"/>
      <c r="F191" s="1"/>
      <c r="G191" s="1"/>
      <c r="H191" s="1"/>
      <c r="I191" s="1702"/>
      <c r="J191" s="1702"/>
      <c r="K191" s="1702"/>
      <c r="L191" s="1702"/>
      <c r="M191" s="1702"/>
      <c r="N191" s="1702"/>
      <c r="O191" s="1702"/>
      <c r="P191" s="1702"/>
      <c r="Q191" s="1702"/>
      <c r="R191" s="1702"/>
      <c r="S191" s="1702"/>
      <c r="T191" s="1702"/>
      <c r="U191" s="1702"/>
      <c r="V191" s="1702"/>
      <c r="W191" s="1702"/>
      <c r="X191" s="1"/>
      <c r="Y191" s="1"/>
      <c r="Z191" s="1"/>
    </row>
    <row r="192" spans="1:26" ht="9.75" customHeight="1" x14ac:dyDescent="0.25">
      <c r="A192" s="19"/>
      <c r="B192" s="1"/>
      <c r="C192" s="1"/>
      <c r="D192" s="1"/>
      <c r="E192" s="1"/>
      <c r="F192" s="1"/>
      <c r="G192" s="1"/>
      <c r="H192" s="1"/>
      <c r="I192" s="1702"/>
      <c r="J192" s="1702"/>
      <c r="K192" s="1702"/>
      <c r="L192" s="1702"/>
      <c r="M192" s="1702"/>
      <c r="N192" s="1702"/>
      <c r="O192" s="1702"/>
      <c r="P192" s="1702"/>
      <c r="Q192" s="1702"/>
      <c r="R192" s="1702"/>
      <c r="S192" s="1702"/>
      <c r="T192" s="1702"/>
      <c r="U192" s="1702"/>
      <c r="V192" s="1702"/>
      <c r="W192" s="1702"/>
      <c r="X192" s="1"/>
      <c r="Y192" s="1"/>
      <c r="Z192" s="1"/>
    </row>
    <row r="193" spans="1:26" ht="9.75" customHeight="1" x14ac:dyDescent="0.25">
      <c r="A193" s="19"/>
      <c r="B193" s="1"/>
      <c r="C193" s="1"/>
      <c r="D193" s="1"/>
      <c r="E193" s="1"/>
      <c r="F193" s="1"/>
      <c r="G193" s="1"/>
      <c r="H193" s="1"/>
      <c r="I193" s="1702"/>
      <c r="J193" s="1702"/>
      <c r="K193" s="1702"/>
      <c r="L193" s="1702"/>
      <c r="M193" s="1702"/>
      <c r="N193" s="1702"/>
      <c r="O193" s="1702"/>
      <c r="P193" s="1702"/>
      <c r="Q193" s="1702"/>
      <c r="R193" s="1702"/>
      <c r="S193" s="1702"/>
      <c r="T193" s="1702"/>
      <c r="U193" s="1702"/>
      <c r="V193" s="1702"/>
      <c r="W193" s="1702"/>
      <c r="X193" s="1"/>
      <c r="Y193" s="1"/>
      <c r="Z193" s="1"/>
    </row>
    <row r="194" spans="1:26" ht="9.75" customHeight="1" x14ac:dyDescent="0.25">
      <c r="A194" s="19"/>
      <c r="B194" s="1"/>
      <c r="C194" s="1"/>
      <c r="D194" s="1"/>
      <c r="E194" s="1"/>
      <c r="F194" s="1"/>
      <c r="G194" s="1"/>
      <c r="H194" s="1"/>
      <c r="I194" s="1702"/>
      <c r="J194" s="1702"/>
      <c r="K194" s="1702"/>
      <c r="L194" s="1702"/>
      <c r="M194" s="1702"/>
      <c r="N194" s="1702"/>
      <c r="O194" s="1702"/>
      <c r="P194" s="1702"/>
      <c r="Q194" s="1702"/>
      <c r="R194" s="1702"/>
      <c r="S194" s="1702"/>
      <c r="T194" s="1702"/>
      <c r="U194" s="1702"/>
      <c r="V194" s="1702"/>
      <c r="W194" s="1702"/>
      <c r="X194" s="1"/>
      <c r="Y194" s="1"/>
      <c r="Z194" s="1"/>
    </row>
    <row r="195" spans="1:26" ht="9.75" customHeight="1" x14ac:dyDescent="0.25">
      <c r="A195" s="19"/>
      <c r="B195" s="1"/>
      <c r="C195" s="1"/>
      <c r="D195" s="1"/>
      <c r="E195" s="1"/>
      <c r="F195" s="1"/>
      <c r="G195" s="1"/>
      <c r="H195" s="1"/>
      <c r="I195" s="1702"/>
      <c r="J195" s="1702"/>
      <c r="K195" s="1702"/>
      <c r="L195" s="1702"/>
      <c r="M195" s="1702"/>
      <c r="N195" s="1702"/>
      <c r="O195" s="1702"/>
      <c r="P195" s="1702"/>
      <c r="Q195" s="1702"/>
      <c r="R195" s="1702"/>
      <c r="S195" s="1702"/>
      <c r="T195" s="1702"/>
      <c r="U195" s="1702"/>
      <c r="V195" s="1702"/>
      <c r="W195" s="1702"/>
      <c r="X195" s="1"/>
      <c r="Y195" s="1"/>
      <c r="Z195" s="1"/>
    </row>
    <row r="196" spans="1:26" ht="9.75" customHeight="1" x14ac:dyDescent="0.25">
      <c r="A196" s="19"/>
      <c r="B196" s="1"/>
      <c r="C196" s="1"/>
      <c r="D196" s="1"/>
      <c r="E196" s="1"/>
      <c r="F196" s="1"/>
      <c r="G196" s="1"/>
      <c r="H196" s="1"/>
      <c r="I196" s="1702"/>
      <c r="J196" s="1702"/>
      <c r="K196" s="1702"/>
      <c r="L196" s="1702"/>
      <c r="M196" s="1702"/>
      <c r="N196" s="1702"/>
      <c r="O196" s="1702"/>
      <c r="P196" s="1702"/>
      <c r="Q196" s="1702"/>
      <c r="R196" s="1702"/>
      <c r="S196" s="1702"/>
      <c r="T196" s="1702"/>
      <c r="U196" s="1702"/>
      <c r="V196" s="1702"/>
      <c r="W196" s="1702"/>
      <c r="X196" s="1"/>
      <c r="Y196" s="1"/>
      <c r="Z196" s="1"/>
    </row>
    <row r="197" spans="1:26" ht="9.75" customHeight="1" x14ac:dyDescent="0.25">
      <c r="A197" s="19"/>
      <c r="B197" s="1"/>
      <c r="C197" s="1"/>
      <c r="D197" s="1"/>
      <c r="E197" s="1"/>
      <c r="F197" s="1"/>
      <c r="G197" s="1"/>
      <c r="H197" s="1"/>
      <c r="I197" s="1702"/>
      <c r="J197" s="1702"/>
      <c r="K197" s="1702"/>
      <c r="L197" s="1702"/>
      <c r="M197" s="1702"/>
      <c r="N197" s="1702"/>
      <c r="O197" s="1702"/>
      <c r="P197" s="1702"/>
      <c r="Q197" s="1702"/>
      <c r="R197" s="1702"/>
      <c r="S197" s="1702"/>
      <c r="T197" s="1702"/>
      <c r="U197" s="1702"/>
      <c r="V197" s="1702"/>
      <c r="W197" s="1702"/>
      <c r="X197" s="1"/>
      <c r="Y197" s="1"/>
      <c r="Z197" s="1"/>
    </row>
    <row r="198" spans="1:26" ht="9.75" customHeight="1" x14ac:dyDescent="0.25">
      <c r="A198" s="19"/>
      <c r="B198" s="1"/>
      <c r="C198" s="1"/>
      <c r="D198" s="1"/>
      <c r="E198" s="1"/>
      <c r="F198" s="1"/>
      <c r="G198" s="1"/>
      <c r="H198" s="1"/>
      <c r="I198" s="1702"/>
      <c r="J198" s="1702"/>
      <c r="K198" s="1702"/>
      <c r="L198" s="1702"/>
      <c r="M198" s="1702"/>
      <c r="N198" s="1702"/>
      <c r="O198" s="1702"/>
      <c r="P198" s="1702"/>
      <c r="Q198" s="1702"/>
      <c r="R198" s="1702"/>
      <c r="S198" s="1702"/>
      <c r="T198" s="1702"/>
      <c r="U198" s="1702"/>
      <c r="V198" s="1702"/>
      <c r="W198" s="1702"/>
      <c r="X198" s="1"/>
      <c r="Y198" s="1"/>
      <c r="Z198" s="1"/>
    </row>
    <row r="199" spans="1:26" ht="9.75" customHeight="1" x14ac:dyDescent="0.25">
      <c r="A199" s="19"/>
      <c r="B199" s="1"/>
      <c r="C199" s="1"/>
      <c r="D199" s="1"/>
      <c r="E199" s="1"/>
      <c r="F199" s="1"/>
      <c r="G199" s="1"/>
      <c r="H199" s="1"/>
      <c r="I199" s="1702"/>
      <c r="J199" s="1702"/>
      <c r="K199" s="1702"/>
      <c r="L199" s="1702"/>
      <c r="M199" s="1702"/>
      <c r="N199" s="1702"/>
      <c r="O199" s="1702"/>
      <c r="P199" s="1702"/>
      <c r="Q199" s="1702"/>
      <c r="R199" s="1702"/>
      <c r="S199" s="1702"/>
      <c r="T199" s="1702"/>
      <c r="U199" s="1702"/>
      <c r="V199" s="1702"/>
      <c r="W199" s="1702"/>
      <c r="X199" s="1"/>
      <c r="Y199" s="1"/>
      <c r="Z199" s="1"/>
    </row>
    <row r="200" spans="1:26" ht="9.75" customHeight="1" x14ac:dyDescent="0.25">
      <c r="A200" s="19"/>
      <c r="B200" s="1"/>
      <c r="C200" s="1"/>
      <c r="D200" s="1"/>
      <c r="E200" s="1"/>
      <c r="F200" s="1"/>
      <c r="G200" s="1"/>
      <c r="H200" s="1"/>
      <c r="I200" s="1702"/>
      <c r="J200" s="1702"/>
      <c r="K200" s="1702"/>
      <c r="L200" s="1702"/>
      <c r="M200" s="1702"/>
      <c r="N200" s="1702"/>
      <c r="O200" s="1702"/>
      <c r="P200" s="1702"/>
      <c r="Q200" s="1702"/>
      <c r="R200" s="1702"/>
      <c r="S200" s="1702"/>
      <c r="T200" s="1702"/>
      <c r="U200" s="1702"/>
      <c r="V200" s="1702"/>
      <c r="W200" s="1702"/>
      <c r="X200" s="1"/>
      <c r="Y200" s="1"/>
      <c r="Z200" s="1"/>
    </row>
    <row r="201" spans="1:26" ht="9.75" customHeight="1" x14ac:dyDescent="0.25">
      <c r="A201" s="19"/>
      <c r="B201" s="1"/>
      <c r="C201" s="1"/>
      <c r="D201" s="1"/>
      <c r="E201" s="1"/>
      <c r="F201" s="1"/>
      <c r="G201" s="1"/>
      <c r="H201" s="1"/>
      <c r="I201" s="1702"/>
      <c r="J201" s="1702"/>
      <c r="K201" s="1702"/>
      <c r="L201" s="1702"/>
      <c r="M201" s="1702"/>
      <c r="N201" s="1702"/>
      <c r="O201" s="1702"/>
      <c r="P201" s="1702"/>
      <c r="Q201" s="1702"/>
      <c r="R201" s="1702"/>
      <c r="S201" s="1702"/>
      <c r="T201" s="1702"/>
      <c r="U201" s="1702"/>
      <c r="V201" s="1702"/>
      <c r="W201" s="1702"/>
      <c r="X201" s="1"/>
      <c r="Y201" s="1"/>
      <c r="Z201" s="1"/>
    </row>
    <row r="202" spans="1:26" ht="9.75" customHeight="1" x14ac:dyDescent="0.25">
      <c r="A202" s="19"/>
      <c r="B202" s="1"/>
      <c r="C202" s="1"/>
      <c r="D202" s="1"/>
      <c r="E202" s="1"/>
      <c r="F202" s="1"/>
      <c r="G202" s="1"/>
      <c r="H202" s="1"/>
      <c r="I202" s="1702"/>
      <c r="J202" s="1702"/>
      <c r="K202" s="1702"/>
      <c r="L202" s="1702"/>
      <c r="M202" s="1702"/>
      <c r="N202" s="1702"/>
      <c r="O202" s="1702"/>
      <c r="P202" s="1702"/>
      <c r="Q202" s="1702"/>
      <c r="R202" s="1702"/>
      <c r="S202" s="1702"/>
      <c r="T202" s="1702"/>
      <c r="U202" s="1702"/>
      <c r="V202" s="1702"/>
      <c r="W202" s="1702"/>
      <c r="X202" s="1"/>
      <c r="Y202" s="1"/>
      <c r="Z202" s="1"/>
    </row>
    <row r="203" spans="1:26" ht="9.75" customHeight="1" x14ac:dyDescent="0.25">
      <c r="A203" s="19"/>
      <c r="B203" s="1"/>
      <c r="C203" s="1"/>
      <c r="D203" s="1"/>
      <c r="E203" s="1"/>
      <c r="F203" s="1"/>
      <c r="G203" s="1"/>
      <c r="H203" s="1"/>
      <c r="I203" s="1702"/>
      <c r="J203" s="1702"/>
      <c r="K203" s="1702"/>
      <c r="L203" s="1702"/>
      <c r="M203" s="1702"/>
      <c r="N203" s="1702"/>
      <c r="O203" s="1702"/>
      <c r="P203" s="1702"/>
      <c r="Q203" s="1702"/>
      <c r="R203" s="1702"/>
      <c r="S203" s="1702"/>
      <c r="T203" s="1702"/>
      <c r="U203" s="1702"/>
      <c r="V203" s="1702"/>
      <c r="W203" s="1702"/>
      <c r="X203" s="1"/>
      <c r="Y203" s="1"/>
      <c r="Z203" s="1"/>
    </row>
    <row r="204" spans="1:26" ht="9.75" customHeight="1" x14ac:dyDescent="0.25">
      <c r="A204" s="19"/>
      <c r="B204" s="1"/>
      <c r="C204" s="1"/>
      <c r="D204" s="1"/>
      <c r="E204" s="1"/>
      <c r="F204" s="1"/>
      <c r="G204" s="1"/>
      <c r="H204" s="1"/>
      <c r="I204" s="1702"/>
      <c r="J204" s="1702"/>
      <c r="K204" s="1702"/>
      <c r="L204" s="1702"/>
      <c r="M204" s="1702"/>
      <c r="N204" s="1702"/>
      <c r="O204" s="1702"/>
      <c r="P204" s="1702"/>
      <c r="Q204" s="1702"/>
      <c r="R204" s="1702"/>
      <c r="S204" s="1702"/>
      <c r="T204" s="1702"/>
      <c r="U204" s="1702"/>
      <c r="V204" s="1702"/>
      <c r="W204" s="1702"/>
      <c r="X204" s="1"/>
      <c r="Y204" s="1"/>
      <c r="Z204" s="1"/>
    </row>
    <row r="205" spans="1:26" ht="9.75" customHeight="1" x14ac:dyDescent="0.25">
      <c r="A205" s="19"/>
      <c r="B205" s="1"/>
      <c r="C205" s="1"/>
      <c r="D205" s="1"/>
      <c r="E205" s="1"/>
      <c r="F205" s="1"/>
      <c r="G205" s="1"/>
      <c r="H205" s="1"/>
      <c r="I205" s="1702"/>
      <c r="J205" s="1702"/>
      <c r="K205" s="1702"/>
      <c r="L205" s="1702"/>
      <c r="M205" s="1702"/>
      <c r="N205" s="1702"/>
      <c r="O205" s="1702"/>
      <c r="P205" s="1702"/>
      <c r="Q205" s="1702"/>
      <c r="R205" s="1702"/>
      <c r="S205" s="1702"/>
      <c r="T205" s="1702"/>
      <c r="U205" s="1702"/>
      <c r="V205" s="1702"/>
      <c r="W205" s="1702"/>
      <c r="X205" s="1"/>
      <c r="Y205" s="1"/>
      <c r="Z205" s="1"/>
    </row>
    <row r="206" spans="1:26" ht="9.75" customHeight="1" x14ac:dyDescent="0.25">
      <c r="A206" s="19"/>
      <c r="B206" s="1"/>
      <c r="C206" s="1"/>
      <c r="D206" s="1"/>
      <c r="E206" s="1"/>
      <c r="F206" s="1"/>
      <c r="G206" s="1"/>
      <c r="H206" s="1"/>
      <c r="I206" s="1702"/>
      <c r="J206" s="1702"/>
      <c r="K206" s="1702"/>
      <c r="L206" s="1702"/>
      <c r="M206" s="1702"/>
      <c r="N206" s="1702"/>
      <c r="O206" s="1702"/>
      <c r="P206" s="1702"/>
      <c r="Q206" s="1702"/>
      <c r="R206" s="1702"/>
      <c r="S206" s="1702"/>
      <c r="T206" s="1702"/>
      <c r="U206" s="1702"/>
      <c r="V206" s="1702"/>
      <c r="W206" s="1702"/>
      <c r="X206" s="1"/>
      <c r="Y206" s="1"/>
      <c r="Z206" s="1"/>
    </row>
    <row r="207" spans="1:26" ht="9.75" customHeight="1" x14ac:dyDescent="0.25">
      <c r="A207" s="19"/>
      <c r="B207" s="1"/>
      <c r="C207" s="1"/>
      <c r="D207" s="1"/>
      <c r="E207" s="1"/>
      <c r="F207" s="1"/>
      <c r="G207" s="1"/>
      <c r="H207" s="1"/>
      <c r="I207" s="1702"/>
      <c r="J207" s="1702"/>
      <c r="K207" s="1702"/>
      <c r="L207" s="1702"/>
      <c r="M207" s="1702"/>
      <c r="N207" s="1702"/>
      <c r="O207" s="1702"/>
      <c r="P207" s="1702"/>
      <c r="Q207" s="1702"/>
      <c r="R207" s="1702"/>
      <c r="S207" s="1702"/>
      <c r="T207" s="1702"/>
      <c r="U207" s="1702"/>
      <c r="V207" s="1702"/>
      <c r="W207" s="1702"/>
      <c r="X207" s="1"/>
      <c r="Y207" s="1"/>
      <c r="Z207" s="1"/>
    </row>
    <row r="208" spans="1:26" ht="9.75" customHeight="1" x14ac:dyDescent="0.25">
      <c r="A208" s="19"/>
      <c r="B208" s="1"/>
      <c r="C208" s="1"/>
      <c r="D208" s="1"/>
      <c r="E208" s="1"/>
      <c r="F208" s="1"/>
      <c r="G208" s="1"/>
      <c r="H208" s="1"/>
      <c r="I208" s="1702"/>
      <c r="J208" s="1702"/>
      <c r="K208" s="1702"/>
      <c r="L208" s="1702"/>
      <c r="M208" s="1702"/>
      <c r="N208" s="1702"/>
      <c r="O208" s="1702"/>
      <c r="P208" s="1702"/>
      <c r="Q208" s="1702"/>
      <c r="R208" s="1702"/>
      <c r="S208" s="1702"/>
      <c r="T208" s="1702"/>
      <c r="U208" s="1702"/>
      <c r="V208" s="1702"/>
      <c r="W208" s="1702"/>
      <c r="X208" s="1"/>
      <c r="Y208" s="1"/>
      <c r="Z208" s="1"/>
    </row>
    <row r="209" spans="1:26" ht="9.75" customHeight="1" x14ac:dyDescent="0.25">
      <c r="A209" s="19"/>
      <c r="B209" s="1"/>
      <c r="C209" s="1"/>
      <c r="D209" s="1"/>
      <c r="E209" s="1"/>
      <c r="F209" s="1"/>
      <c r="G209" s="1"/>
      <c r="H209" s="1"/>
      <c r="I209" s="1702"/>
      <c r="J209" s="1702"/>
      <c r="K209" s="1702"/>
      <c r="L209" s="1702"/>
      <c r="M209" s="1702"/>
      <c r="N209" s="1702"/>
      <c r="O209" s="1702"/>
      <c r="P209" s="1702"/>
      <c r="Q209" s="1702"/>
      <c r="R209" s="1702"/>
      <c r="S209" s="1702"/>
      <c r="T209" s="1702"/>
      <c r="U209" s="1702"/>
      <c r="V209" s="1702"/>
      <c r="W209" s="1702"/>
      <c r="X209" s="1"/>
      <c r="Y209" s="1"/>
      <c r="Z209" s="1"/>
    </row>
    <row r="210" spans="1:26" ht="9.75" customHeight="1" x14ac:dyDescent="0.25">
      <c r="A210" s="19"/>
      <c r="B210" s="1"/>
      <c r="C210" s="1"/>
      <c r="D210" s="1"/>
      <c r="E210" s="1"/>
      <c r="F210" s="1"/>
      <c r="G210" s="1"/>
      <c r="H210" s="1"/>
      <c r="I210" s="1702"/>
      <c r="J210" s="1702"/>
      <c r="K210" s="1702"/>
      <c r="L210" s="1702"/>
      <c r="M210" s="1702"/>
      <c r="N210" s="1702"/>
      <c r="O210" s="1702"/>
      <c r="P210" s="1702"/>
      <c r="Q210" s="1702"/>
      <c r="R210" s="1702"/>
      <c r="S210" s="1702"/>
      <c r="T210" s="1702"/>
      <c r="U210" s="1702"/>
      <c r="V210" s="1702"/>
      <c r="W210" s="1702"/>
      <c r="X210" s="1"/>
      <c r="Y210" s="1"/>
      <c r="Z210" s="1"/>
    </row>
    <row r="211" spans="1:26" ht="9.75" customHeight="1" x14ac:dyDescent="0.25">
      <c r="A211" s="19"/>
      <c r="B211" s="1"/>
      <c r="C211" s="1"/>
      <c r="D211" s="1"/>
      <c r="E211" s="1"/>
      <c r="F211" s="1"/>
      <c r="G211" s="1"/>
      <c r="H211" s="1"/>
      <c r="I211" s="1702"/>
      <c r="J211" s="1702"/>
      <c r="K211" s="1702"/>
      <c r="L211" s="1702"/>
      <c r="M211" s="1702"/>
      <c r="N211" s="1702"/>
      <c r="O211" s="1702"/>
      <c r="P211" s="1702"/>
      <c r="Q211" s="1702"/>
      <c r="R211" s="1702"/>
      <c r="S211" s="1702"/>
      <c r="T211" s="1702"/>
      <c r="U211" s="1702"/>
      <c r="V211" s="1702"/>
      <c r="W211" s="1702"/>
      <c r="X211" s="1"/>
      <c r="Y211" s="1"/>
      <c r="Z211" s="1"/>
    </row>
    <row r="212" spans="1:26" ht="9.75" customHeight="1" x14ac:dyDescent="0.25">
      <c r="A212" s="19"/>
      <c r="B212" s="1"/>
      <c r="C212" s="1"/>
      <c r="D212" s="1"/>
      <c r="E212" s="1"/>
      <c r="F212" s="1"/>
      <c r="G212" s="1"/>
      <c r="H212" s="1"/>
      <c r="I212" s="1702"/>
      <c r="J212" s="1702"/>
      <c r="K212" s="1702"/>
      <c r="L212" s="1702"/>
      <c r="M212" s="1702"/>
      <c r="N212" s="1702"/>
      <c r="O212" s="1702"/>
      <c r="P212" s="1702"/>
      <c r="Q212" s="1702"/>
      <c r="R212" s="1702"/>
      <c r="S212" s="1702"/>
      <c r="T212" s="1702"/>
      <c r="U212" s="1702"/>
      <c r="V212" s="1702"/>
      <c r="W212" s="1702"/>
      <c r="X212" s="1"/>
      <c r="Y212" s="1"/>
      <c r="Z212" s="1"/>
    </row>
    <row r="213" spans="1:26" ht="9.75" customHeight="1" x14ac:dyDescent="0.25">
      <c r="A213" s="19"/>
      <c r="B213" s="1"/>
      <c r="C213" s="1"/>
      <c r="D213" s="1"/>
      <c r="E213" s="1"/>
      <c r="F213" s="1"/>
      <c r="G213" s="1"/>
      <c r="H213" s="1"/>
      <c r="I213" s="1702"/>
      <c r="J213" s="1702"/>
      <c r="K213" s="1702"/>
      <c r="L213" s="1702"/>
      <c r="M213" s="1702"/>
      <c r="N213" s="1702"/>
      <c r="O213" s="1702"/>
      <c r="P213" s="1702"/>
      <c r="Q213" s="1702"/>
      <c r="R213" s="1702"/>
      <c r="S213" s="1702"/>
      <c r="T213" s="1702"/>
      <c r="U213" s="1702"/>
      <c r="V213" s="1702"/>
      <c r="W213" s="1702"/>
      <c r="X213" s="1"/>
      <c r="Y213" s="1"/>
      <c r="Z213" s="1"/>
    </row>
    <row r="214" spans="1:26" ht="9.75" customHeight="1" x14ac:dyDescent="0.25">
      <c r="A214" s="19"/>
      <c r="B214" s="1"/>
      <c r="C214" s="1"/>
      <c r="D214" s="1"/>
      <c r="E214" s="1"/>
      <c r="F214" s="1"/>
      <c r="G214" s="1"/>
      <c r="H214" s="1"/>
      <c r="I214" s="1702"/>
      <c r="J214" s="1702"/>
      <c r="K214" s="1702"/>
      <c r="L214" s="1702"/>
      <c r="M214" s="1702"/>
      <c r="N214" s="1702"/>
      <c r="O214" s="1702"/>
      <c r="P214" s="1702"/>
      <c r="Q214" s="1702"/>
      <c r="R214" s="1702"/>
      <c r="S214" s="1702"/>
      <c r="T214" s="1702"/>
      <c r="U214" s="1702"/>
      <c r="V214" s="1702"/>
      <c r="W214" s="1702"/>
      <c r="X214" s="1"/>
      <c r="Y214" s="1"/>
      <c r="Z214" s="1"/>
    </row>
    <row r="215" spans="1:26" ht="9.75" customHeight="1" x14ac:dyDescent="0.25">
      <c r="A215" s="19"/>
      <c r="B215" s="1"/>
      <c r="C215" s="1"/>
      <c r="D215" s="1"/>
      <c r="E215" s="1"/>
      <c r="F215" s="1"/>
      <c r="G215" s="1"/>
      <c r="H215" s="1"/>
      <c r="I215" s="1702"/>
      <c r="J215" s="1702"/>
      <c r="K215" s="1702"/>
      <c r="L215" s="1702"/>
      <c r="M215" s="1702"/>
      <c r="N215" s="1702"/>
      <c r="O215" s="1702"/>
      <c r="P215" s="1702"/>
      <c r="Q215" s="1702"/>
      <c r="R215" s="1702"/>
      <c r="S215" s="1702"/>
      <c r="T215" s="1702"/>
      <c r="U215" s="1702"/>
      <c r="V215" s="1702"/>
      <c r="W215" s="1702"/>
      <c r="X215" s="1"/>
      <c r="Y215" s="1"/>
      <c r="Z215" s="1"/>
    </row>
    <row r="216" spans="1:26" ht="9.75" customHeight="1" x14ac:dyDescent="0.25">
      <c r="A216" s="19"/>
      <c r="B216" s="1"/>
      <c r="C216" s="1"/>
      <c r="D216" s="1"/>
      <c r="E216" s="1"/>
      <c r="F216" s="1"/>
      <c r="G216" s="1"/>
      <c r="H216" s="1"/>
      <c r="I216" s="1702"/>
      <c r="J216" s="1702"/>
      <c r="K216" s="1702"/>
      <c r="L216" s="1702"/>
      <c r="M216" s="1702"/>
      <c r="N216" s="1702"/>
      <c r="O216" s="1702"/>
      <c r="P216" s="1702"/>
      <c r="Q216" s="1702"/>
      <c r="R216" s="1702"/>
      <c r="S216" s="1702"/>
      <c r="T216" s="1702"/>
      <c r="U216" s="1702"/>
      <c r="V216" s="1702"/>
      <c r="W216" s="1702"/>
      <c r="X216" s="1"/>
      <c r="Y216" s="1"/>
      <c r="Z216" s="1"/>
    </row>
    <row r="217" spans="1:26" ht="9.75" customHeight="1" x14ac:dyDescent="0.25">
      <c r="A217" s="19"/>
      <c r="B217" s="1"/>
      <c r="C217" s="1"/>
      <c r="D217" s="1"/>
      <c r="E217" s="1"/>
      <c r="F217" s="1"/>
      <c r="G217" s="1"/>
      <c r="H217" s="1"/>
      <c r="I217" s="1702"/>
      <c r="J217" s="1702"/>
      <c r="K217" s="1702"/>
      <c r="L217" s="1702"/>
      <c r="M217" s="1702"/>
      <c r="N217" s="1702"/>
      <c r="O217" s="1702"/>
      <c r="P217" s="1702"/>
      <c r="Q217" s="1702"/>
      <c r="R217" s="1702"/>
      <c r="S217" s="1702"/>
      <c r="T217" s="1702"/>
      <c r="U217" s="1702"/>
      <c r="V217" s="1702"/>
      <c r="W217" s="1702"/>
      <c r="X217" s="1"/>
      <c r="Y217" s="1"/>
      <c r="Z217" s="1"/>
    </row>
    <row r="218" spans="1:26" ht="9.75" customHeight="1" x14ac:dyDescent="0.25">
      <c r="A218" s="19"/>
      <c r="B218" s="1"/>
      <c r="C218" s="1"/>
      <c r="D218" s="1"/>
      <c r="E218" s="1"/>
      <c r="F218" s="1"/>
      <c r="G218" s="1"/>
      <c r="H218" s="1"/>
      <c r="I218" s="1702"/>
      <c r="J218" s="1702"/>
      <c r="K218" s="1702"/>
      <c r="L218" s="1702"/>
      <c r="M218" s="1702"/>
      <c r="N218" s="1702"/>
      <c r="O218" s="1702"/>
      <c r="P218" s="1702"/>
      <c r="Q218" s="1702"/>
      <c r="R218" s="1702"/>
      <c r="S218" s="1702"/>
      <c r="T218" s="1702"/>
      <c r="U218" s="1702"/>
      <c r="V218" s="1702"/>
      <c r="W218" s="1702"/>
      <c r="X218" s="1"/>
      <c r="Y218" s="1"/>
      <c r="Z218" s="1"/>
    </row>
    <row r="219" spans="1:26" ht="9.75" customHeight="1" x14ac:dyDescent="0.25">
      <c r="A219" s="19"/>
      <c r="B219" s="1"/>
      <c r="C219" s="1"/>
      <c r="D219" s="1"/>
      <c r="E219" s="1"/>
      <c r="F219" s="1"/>
      <c r="G219" s="1"/>
      <c r="H219" s="1"/>
      <c r="I219" s="1702"/>
      <c r="J219" s="1702"/>
      <c r="K219" s="1702"/>
      <c r="L219" s="1702"/>
      <c r="M219" s="1702"/>
      <c r="N219" s="1702"/>
      <c r="O219" s="1702"/>
      <c r="P219" s="1702"/>
      <c r="Q219" s="1702"/>
      <c r="R219" s="1702"/>
      <c r="S219" s="1702"/>
      <c r="T219" s="1702"/>
      <c r="U219" s="1702"/>
      <c r="V219" s="1702"/>
      <c r="W219" s="1702"/>
      <c r="X219" s="1"/>
      <c r="Y219" s="1"/>
      <c r="Z219" s="1"/>
    </row>
    <row r="220" spans="1:26" ht="9.75" customHeight="1" x14ac:dyDescent="0.25">
      <c r="A220" s="19"/>
      <c r="B220" s="1"/>
      <c r="C220" s="1"/>
      <c r="D220" s="1"/>
      <c r="E220" s="1"/>
      <c r="F220" s="1"/>
      <c r="G220" s="1"/>
      <c r="H220" s="1"/>
      <c r="I220" s="1702"/>
      <c r="J220" s="1702"/>
      <c r="K220" s="1702"/>
      <c r="L220" s="1702"/>
      <c r="M220" s="1702"/>
      <c r="N220" s="1702"/>
      <c r="O220" s="1702"/>
      <c r="P220" s="1702"/>
      <c r="Q220" s="1702"/>
      <c r="R220" s="1702"/>
      <c r="S220" s="1702"/>
      <c r="T220" s="1702"/>
      <c r="U220" s="1702"/>
      <c r="V220" s="1702"/>
      <c r="W220" s="1702"/>
      <c r="X220" s="1"/>
      <c r="Y220" s="1"/>
      <c r="Z220" s="1"/>
    </row>
    <row r="221" spans="1:26" ht="9.75" customHeight="1" x14ac:dyDescent="0.25">
      <c r="A221" s="19"/>
      <c r="B221" s="1"/>
      <c r="C221" s="1"/>
      <c r="D221" s="1"/>
      <c r="E221" s="1"/>
      <c r="F221" s="1"/>
      <c r="G221" s="1"/>
      <c r="H221" s="1"/>
      <c r="I221" s="1702"/>
      <c r="J221" s="1702"/>
      <c r="K221" s="1702"/>
      <c r="L221" s="1702"/>
      <c r="M221" s="1702"/>
      <c r="N221" s="1702"/>
      <c r="O221" s="1702"/>
      <c r="P221" s="1702"/>
      <c r="Q221" s="1702"/>
      <c r="R221" s="1702"/>
      <c r="S221" s="1702"/>
      <c r="T221" s="1702"/>
      <c r="U221" s="1702"/>
      <c r="V221" s="1702"/>
      <c r="W221" s="1702"/>
      <c r="X221" s="1"/>
      <c r="Y221" s="1"/>
      <c r="Z221" s="1"/>
    </row>
    <row r="222" spans="1:26" ht="9.75" customHeight="1" x14ac:dyDescent="0.25">
      <c r="A222" s="19"/>
      <c r="B222" s="1"/>
      <c r="C222" s="1"/>
      <c r="D222" s="1"/>
      <c r="E222" s="1"/>
      <c r="F222" s="1"/>
      <c r="G222" s="1"/>
      <c r="H222" s="1"/>
      <c r="I222" s="1702"/>
      <c r="J222" s="1702"/>
      <c r="K222" s="1702"/>
      <c r="L222" s="1702"/>
      <c r="M222" s="1702"/>
      <c r="N222" s="1702"/>
      <c r="O222" s="1702"/>
      <c r="P222" s="1702"/>
      <c r="Q222" s="1702"/>
      <c r="R222" s="1702"/>
      <c r="S222" s="1702"/>
      <c r="T222" s="1702"/>
      <c r="U222" s="1702"/>
      <c r="V222" s="1702"/>
      <c r="W222" s="1702"/>
      <c r="X222" s="1"/>
      <c r="Y222" s="1"/>
      <c r="Z222" s="1"/>
    </row>
    <row r="223" spans="1:26" ht="9.75" customHeight="1" x14ac:dyDescent="0.25">
      <c r="A223" s="19"/>
      <c r="B223" s="1"/>
      <c r="C223" s="1"/>
      <c r="D223" s="1"/>
      <c r="E223" s="1"/>
      <c r="F223" s="1"/>
      <c r="G223" s="1"/>
      <c r="H223" s="1"/>
      <c r="I223" s="1702"/>
      <c r="J223" s="1702"/>
      <c r="K223" s="1702"/>
      <c r="L223" s="1702"/>
      <c r="M223" s="1702"/>
      <c r="N223" s="1702"/>
      <c r="O223" s="1702"/>
      <c r="P223" s="1702"/>
      <c r="Q223" s="1702"/>
      <c r="R223" s="1702"/>
      <c r="S223" s="1702"/>
      <c r="T223" s="1702"/>
      <c r="U223" s="1702"/>
      <c r="V223" s="1702"/>
      <c r="W223" s="1702"/>
      <c r="X223" s="1"/>
      <c r="Y223" s="1"/>
      <c r="Z223" s="1"/>
    </row>
    <row r="224" spans="1:26" ht="9.75" customHeight="1" x14ac:dyDescent="0.25">
      <c r="A224" s="19"/>
      <c r="B224" s="1"/>
      <c r="C224" s="1"/>
      <c r="D224" s="1"/>
      <c r="E224" s="1"/>
      <c r="F224" s="1"/>
      <c r="G224" s="1"/>
      <c r="H224" s="1"/>
      <c r="I224" s="1702"/>
      <c r="J224" s="1702"/>
      <c r="K224" s="1702"/>
      <c r="L224" s="1702"/>
      <c r="M224" s="1702"/>
      <c r="N224" s="1702"/>
      <c r="O224" s="1702"/>
      <c r="P224" s="1702"/>
      <c r="Q224" s="1702"/>
      <c r="R224" s="1702"/>
      <c r="S224" s="1702"/>
      <c r="T224" s="1702"/>
      <c r="U224" s="1702"/>
      <c r="V224" s="1702"/>
      <c r="W224" s="1702"/>
      <c r="X224" s="1"/>
      <c r="Y224" s="1"/>
      <c r="Z224" s="1"/>
    </row>
    <row r="225" spans="1:26" ht="9.75" customHeight="1" x14ac:dyDescent="0.25">
      <c r="A225" s="19"/>
      <c r="B225" s="1"/>
      <c r="C225" s="1"/>
      <c r="D225" s="1"/>
      <c r="E225" s="1"/>
      <c r="F225" s="1"/>
      <c r="G225" s="1"/>
      <c r="H225" s="1"/>
      <c r="I225" s="1702"/>
      <c r="J225" s="1702"/>
      <c r="K225" s="1702"/>
      <c r="L225" s="1702"/>
      <c r="M225" s="1702"/>
      <c r="N225" s="1702"/>
      <c r="O225" s="1702"/>
      <c r="P225" s="1702"/>
      <c r="Q225" s="1702"/>
      <c r="R225" s="1702"/>
      <c r="S225" s="1702"/>
      <c r="T225" s="1702"/>
      <c r="U225" s="1702"/>
      <c r="V225" s="1702"/>
      <c r="W225" s="1702"/>
      <c r="X225" s="1"/>
      <c r="Y225" s="1"/>
      <c r="Z225" s="1"/>
    </row>
    <row r="226" spans="1:26" ht="9.75" customHeight="1" x14ac:dyDescent="0.25">
      <c r="A226" s="19"/>
      <c r="B226" s="1"/>
      <c r="C226" s="1"/>
      <c r="D226" s="1"/>
      <c r="E226" s="1"/>
      <c r="F226" s="1"/>
      <c r="G226" s="1"/>
      <c r="H226" s="1"/>
      <c r="I226" s="1702"/>
      <c r="J226" s="1702"/>
      <c r="K226" s="1702"/>
      <c r="L226" s="1702"/>
      <c r="M226" s="1702"/>
      <c r="N226" s="1702"/>
      <c r="O226" s="1702"/>
      <c r="P226" s="1702"/>
      <c r="Q226" s="1702"/>
      <c r="R226" s="1702"/>
      <c r="S226" s="1702"/>
      <c r="T226" s="1702"/>
      <c r="U226" s="1702"/>
      <c r="V226" s="1702"/>
      <c r="W226" s="1702"/>
      <c r="X226" s="1"/>
      <c r="Y226" s="1"/>
      <c r="Z226" s="1"/>
    </row>
    <row r="227" spans="1:26" ht="9.75" customHeight="1" x14ac:dyDescent="0.25">
      <c r="A227" s="19"/>
      <c r="B227" s="1"/>
      <c r="C227" s="1"/>
      <c r="D227" s="1"/>
      <c r="E227" s="1"/>
      <c r="F227" s="1"/>
      <c r="G227" s="1"/>
      <c r="H227" s="1"/>
      <c r="I227" s="1702"/>
      <c r="J227" s="1702"/>
      <c r="K227" s="1702"/>
      <c r="L227" s="1702"/>
      <c r="M227" s="1702"/>
      <c r="N227" s="1702"/>
      <c r="O227" s="1702"/>
      <c r="P227" s="1702"/>
      <c r="Q227" s="1702"/>
      <c r="R227" s="1702"/>
      <c r="S227" s="1702"/>
      <c r="T227" s="1702"/>
      <c r="U227" s="1702"/>
      <c r="V227" s="1702"/>
      <c r="W227" s="1702"/>
      <c r="X227" s="1"/>
      <c r="Y227" s="1"/>
      <c r="Z227" s="1"/>
    </row>
    <row r="228" spans="1:26" ht="9.75" customHeight="1" x14ac:dyDescent="0.25">
      <c r="A228" s="19"/>
      <c r="B228" s="1"/>
      <c r="C228" s="1"/>
      <c r="D228" s="1"/>
      <c r="E228" s="1"/>
      <c r="F228" s="1"/>
      <c r="G228" s="1"/>
      <c r="H228" s="1"/>
      <c r="I228" s="1702"/>
      <c r="J228" s="1702"/>
      <c r="K228" s="1702"/>
      <c r="L228" s="1702"/>
      <c r="M228" s="1702"/>
      <c r="N228" s="1702"/>
      <c r="O228" s="1702"/>
      <c r="P228" s="1702"/>
      <c r="Q228" s="1702"/>
      <c r="R228" s="1702"/>
      <c r="S228" s="1702"/>
      <c r="T228" s="1702"/>
      <c r="U228" s="1702"/>
      <c r="V228" s="1702"/>
      <c r="W228" s="1702"/>
      <c r="X228" s="1"/>
      <c r="Y228" s="1"/>
      <c r="Z228" s="1"/>
    </row>
    <row r="229" spans="1:26" ht="9.75" customHeight="1" x14ac:dyDescent="0.25">
      <c r="A229" s="19"/>
      <c r="B229" s="1"/>
      <c r="C229" s="1"/>
      <c r="D229" s="1"/>
      <c r="E229" s="1"/>
      <c r="F229" s="1"/>
      <c r="G229" s="1"/>
      <c r="H229" s="1"/>
      <c r="I229" s="1702"/>
      <c r="J229" s="1702"/>
      <c r="K229" s="1702"/>
      <c r="L229" s="1702"/>
      <c r="M229" s="1702"/>
      <c r="N229" s="1702"/>
      <c r="O229" s="1702"/>
      <c r="P229" s="1702"/>
      <c r="Q229" s="1702"/>
      <c r="R229" s="1702"/>
      <c r="S229" s="1702"/>
      <c r="T229" s="1702"/>
      <c r="U229" s="1702"/>
      <c r="V229" s="1702"/>
      <c r="W229" s="1702"/>
      <c r="X229" s="1"/>
      <c r="Y229" s="1"/>
      <c r="Z229" s="1"/>
    </row>
    <row r="230" spans="1:26" ht="9.75" customHeight="1" x14ac:dyDescent="0.25">
      <c r="A230" s="19"/>
      <c r="B230" s="1"/>
      <c r="C230" s="1"/>
      <c r="D230" s="1"/>
      <c r="E230" s="1"/>
      <c r="F230" s="1"/>
      <c r="G230" s="1"/>
      <c r="H230" s="1"/>
      <c r="I230" s="1702"/>
      <c r="J230" s="1702"/>
      <c r="K230" s="1702"/>
      <c r="L230" s="1702"/>
      <c r="M230" s="1702"/>
      <c r="N230" s="1702"/>
      <c r="O230" s="1702"/>
      <c r="P230" s="1702"/>
      <c r="Q230" s="1702"/>
      <c r="R230" s="1702"/>
      <c r="S230" s="1702"/>
      <c r="T230" s="1702"/>
      <c r="U230" s="1702"/>
      <c r="V230" s="1702"/>
      <c r="W230" s="1702"/>
      <c r="X230" s="1"/>
      <c r="Y230" s="1"/>
      <c r="Z230" s="1"/>
    </row>
    <row r="231" spans="1:26" ht="9.75" customHeight="1" x14ac:dyDescent="0.25">
      <c r="A231" s="19"/>
      <c r="B231" s="1"/>
      <c r="C231" s="1"/>
      <c r="D231" s="1"/>
      <c r="E231" s="1"/>
      <c r="F231" s="1"/>
      <c r="G231" s="1"/>
      <c r="H231" s="1"/>
      <c r="I231" s="1702"/>
      <c r="J231" s="1702"/>
      <c r="K231" s="1702"/>
      <c r="L231" s="1702"/>
      <c r="M231" s="1702"/>
      <c r="N231" s="1702"/>
      <c r="O231" s="1702"/>
      <c r="P231" s="1702"/>
      <c r="Q231" s="1702"/>
      <c r="R231" s="1702"/>
      <c r="S231" s="1702"/>
      <c r="T231" s="1702"/>
      <c r="U231" s="1702"/>
      <c r="V231" s="1702"/>
      <c r="W231" s="1702"/>
      <c r="X231" s="1"/>
      <c r="Y231" s="1"/>
      <c r="Z231" s="1"/>
    </row>
    <row r="232" spans="1:26" ht="9.75" customHeight="1" x14ac:dyDescent="0.25">
      <c r="A232" s="19"/>
      <c r="B232" s="1"/>
      <c r="C232" s="1"/>
      <c r="D232" s="1"/>
      <c r="E232" s="1"/>
      <c r="F232" s="1"/>
      <c r="G232" s="1"/>
      <c r="H232" s="1"/>
      <c r="I232" s="1702"/>
      <c r="J232" s="1702"/>
      <c r="K232" s="1702"/>
      <c r="L232" s="1702"/>
      <c r="M232" s="1702"/>
      <c r="N232" s="1702"/>
      <c r="O232" s="1702"/>
      <c r="P232" s="1702"/>
      <c r="Q232" s="1702"/>
      <c r="R232" s="1702"/>
      <c r="S232" s="1702"/>
      <c r="T232" s="1702"/>
      <c r="U232" s="1702"/>
      <c r="V232" s="1702"/>
      <c r="W232" s="1702"/>
      <c r="X232" s="1"/>
      <c r="Y232" s="1"/>
      <c r="Z232" s="1"/>
    </row>
    <row r="233" spans="1:26" ht="9.75" customHeight="1" x14ac:dyDescent="0.25">
      <c r="A233" s="19"/>
      <c r="B233" s="1"/>
      <c r="C233" s="1"/>
      <c r="D233" s="1"/>
      <c r="E233" s="1"/>
      <c r="F233" s="1"/>
      <c r="G233" s="1"/>
      <c r="H233" s="1"/>
      <c r="I233" s="1702"/>
      <c r="J233" s="1702"/>
      <c r="K233" s="1702"/>
      <c r="L233" s="1702"/>
      <c r="M233" s="1702"/>
      <c r="N233" s="1702"/>
      <c r="O233" s="1702"/>
      <c r="P233" s="1702"/>
      <c r="Q233" s="1702"/>
      <c r="R233" s="1702"/>
      <c r="S233" s="1702"/>
      <c r="T233" s="1702"/>
      <c r="U233" s="1702"/>
      <c r="V233" s="1702"/>
      <c r="W233" s="1702"/>
      <c r="X233" s="1"/>
      <c r="Y233" s="1"/>
      <c r="Z233" s="1"/>
    </row>
    <row r="234" spans="1:26" ht="9.75" customHeight="1" x14ac:dyDescent="0.25">
      <c r="A234" s="19"/>
      <c r="B234" s="1"/>
      <c r="C234" s="1"/>
      <c r="D234" s="1"/>
      <c r="E234" s="1"/>
      <c r="F234" s="1"/>
      <c r="G234" s="1"/>
      <c r="H234" s="1"/>
      <c r="I234" s="1702"/>
      <c r="J234" s="1702"/>
      <c r="K234" s="1702"/>
      <c r="L234" s="1702"/>
      <c r="M234" s="1702"/>
      <c r="N234" s="1702"/>
      <c r="O234" s="1702"/>
      <c r="P234" s="1702"/>
      <c r="Q234" s="1702"/>
      <c r="R234" s="1702"/>
      <c r="S234" s="1702"/>
      <c r="T234" s="1702"/>
      <c r="U234" s="1702"/>
      <c r="V234" s="1702"/>
      <c r="W234" s="1702"/>
      <c r="X234" s="1"/>
      <c r="Y234" s="1"/>
      <c r="Z234" s="1"/>
    </row>
    <row r="235" spans="1:26" ht="9.75" customHeight="1" x14ac:dyDescent="0.25">
      <c r="A235" s="19"/>
      <c r="B235" s="1"/>
      <c r="C235" s="1"/>
      <c r="D235" s="1"/>
      <c r="E235" s="1"/>
      <c r="F235" s="1"/>
      <c r="G235" s="1"/>
      <c r="H235" s="1"/>
      <c r="I235" s="1702"/>
      <c r="J235" s="1702"/>
      <c r="K235" s="1702"/>
      <c r="L235" s="1702"/>
      <c r="M235" s="1702"/>
      <c r="N235" s="1702"/>
      <c r="O235" s="1702"/>
      <c r="P235" s="1702"/>
      <c r="Q235" s="1702"/>
      <c r="R235" s="1702"/>
      <c r="S235" s="1702"/>
      <c r="T235" s="1702"/>
      <c r="U235" s="1702"/>
      <c r="V235" s="1702"/>
      <c r="W235" s="1702"/>
      <c r="X235" s="1"/>
      <c r="Y235" s="1"/>
      <c r="Z235" s="1"/>
    </row>
    <row r="236" spans="1:26" ht="9.75" customHeight="1" x14ac:dyDescent="0.25">
      <c r="A236" s="19"/>
      <c r="B236" s="1"/>
      <c r="C236" s="1"/>
      <c r="D236" s="1"/>
      <c r="E236" s="1"/>
      <c r="F236" s="1"/>
      <c r="G236" s="1"/>
      <c r="H236" s="1"/>
      <c r="I236" s="1702"/>
      <c r="J236" s="1702"/>
      <c r="K236" s="1702"/>
      <c r="L236" s="1702"/>
      <c r="M236" s="1702"/>
      <c r="N236" s="1702"/>
      <c r="O236" s="1702"/>
      <c r="P236" s="1702"/>
      <c r="Q236" s="1702"/>
      <c r="R236" s="1702"/>
      <c r="S236" s="1702"/>
      <c r="T236" s="1702"/>
      <c r="U236" s="1702"/>
      <c r="V236" s="1702"/>
      <c r="W236" s="1702"/>
      <c r="X236" s="1"/>
      <c r="Y236" s="1"/>
      <c r="Z236" s="1"/>
    </row>
    <row r="237" spans="1:26" ht="9.75" customHeight="1" x14ac:dyDescent="0.25">
      <c r="A237" s="19"/>
      <c r="B237" s="1"/>
      <c r="C237" s="1"/>
      <c r="D237" s="1"/>
      <c r="E237" s="1"/>
      <c r="F237" s="1"/>
      <c r="G237" s="1"/>
      <c r="H237" s="1"/>
      <c r="I237" s="1702"/>
      <c r="J237" s="1702"/>
      <c r="K237" s="1702"/>
      <c r="L237" s="1702"/>
      <c r="M237" s="1702"/>
      <c r="N237" s="1702"/>
      <c r="O237" s="1702"/>
      <c r="P237" s="1702"/>
      <c r="Q237" s="1702"/>
      <c r="R237" s="1702"/>
      <c r="S237" s="1702"/>
      <c r="T237" s="1702"/>
      <c r="U237" s="1702"/>
      <c r="V237" s="1702"/>
      <c r="W237" s="1702"/>
      <c r="X237" s="1"/>
      <c r="Y237" s="1"/>
      <c r="Z237" s="1"/>
    </row>
    <row r="238" spans="1:26" ht="9.75" customHeight="1" x14ac:dyDescent="0.25">
      <c r="A238" s="19"/>
      <c r="B238" s="1"/>
      <c r="C238" s="1"/>
      <c r="D238" s="1"/>
      <c r="E238" s="1"/>
      <c r="F238" s="1"/>
      <c r="G238" s="1"/>
      <c r="H238" s="1"/>
      <c r="I238" s="1702"/>
      <c r="J238" s="1702"/>
      <c r="K238" s="1702"/>
      <c r="L238" s="1702"/>
      <c r="M238" s="1702"/>
      <c r="N238" s="1702"/>
      <c r="O238" s="1702"/>
      <c r="P238" s="1702"/>
      <c r="Q238" s="1702"/>
      <c r="R238" s="1702"/>
      <c r="S238" s="1702"/>
      <c r="T238" s="1702"/>
      <c r="U238" s="1702"/>
      <c r="V238" s="1702"/>
      <c r="W238" s="1702"/>
      <c r="X238" s="1"/>
      <c r="Y238" s="1"/>
      <c r="Z238" s="1"/>
    </row>
    <row r="239" spans="1:26" ht="9.75" customHeight="1" x14ac:dyDescent="0.25">
      <c r="A239" s="19"/>
      <c r="B239" s="1"/>
      <c r="C239" s="1"/>
      <c r="D239" s="1"/>
      <c r="E239" s="1"/>
      <c r="F239" s="1"/>
      <c r="G239" s="1"/>
      <c r="H239" s="1"/>
      <c r="I239" s="1702"/>
      <c r="J239" s="1702"/>
      <c r="K239" s="1702"/>
      <c r="L239" s="1702"/>
      <c r="M239" s="1702"/>
      <c r="N239" s="1702"/>
      <c r="O239" s="1702"/>
      <c r="P239" s="1702"/>
      <c r="Q239" s="1702"/>
      <c r="R239" s="1702"/>
      <c r="S239" s="1702"/>
      <c r="T239" s="1702"/>
      <c r="U239" s="1702"/>
      <c r="V239" s="1702"/>
      <c r="W239" s="1702"/>
      <c r="X239" s="1"/>
      <c r="Y239" s="1"/>
      <c r="Z239" s="1"/>
    </row>
    <row r="240" spans="1:26" ht="9.75" customHeight="1" x14ac:dyDescent="0.25">
      <c r="A240" s="19"/>
      <c r="B240" s="1"/>
      <c r="C240" s="1"/>
      <c r="D240" s="1"/>
      <c r="E240" s="1"/>
      <c r="F240" s="1"/>
      <c r="G240" s="1"/>
      <c r="H240" s="1"/>
      <c r="I240" s="1702"/>
      <c r="J240" s="1702"/>
      <c r="K240" s="1702"/>
      <c r="L240" s="1702"/>
      <c r="M240" s="1702"/>
      <c r="N240" s="1702"/>
      <c r="O240" s="1702"/>
      <c r="P240" s="1702"/>
      <c r="Q240" s="1702"/>
      <c r="R240" s="1702"/>
      <c r="S240" s="1702"/>
      <c r="T240" s="1702"/>
      <c r="U240" s="1702"/>
      <c r="V240" s="1702"/>
      <c r="W240" s="1702"/>
      <c r="X240" s="1"/>
      <c r="Y240" s="1"/>
      <c r="Z240" s="1"/>
    </row>
    <row r="241" spans="1:26" ht="9.75" customHeight="1" x14ac:dyDescent="0.25">
      <c r="A241" s="19"/>
      <c r="B241" s="1"/>
      <c r="C241" s="1"/>
      <c r="D241" s="1"/>
      <c r="E241" s="1"/>
      <c r="F241" s="1"/>
      <c r="G241" s="1"/>
      <c r="H241" s="1"/>
      <c r="I241" s="1702"/>
      <c r="J241" s="1702"/>
      <c r="K241" s="1702"/>
      <c r="L241" s="1702"/>
      <c r="M241" s="1702"/>
      <c r="N241" s="1702"/>
      <c r="O241" s="1702"/>
      <c r="P241" s="1702"/>
      <c r="Q241" s="1702"/>
      <c r="R241" s="1702"/>
      <c r="S241" s="1702"/>
      <c r="T241" s="1702"/>
      <c r="U241" s="1702"/>
      <c r="V241" s="1702"/>
      <c r="W241" s="1702"/>
      <c r="X241" s="1"/>
      <c r="Y241" s="1"/>
      <c r="Z241" s="1"/>
    </row>
    <row r="242" spans="1:26" ht="9.75" customHeight="1" x14ac:dyDescent="0.25">
      <c r="A242" s="19"/>
      <c r="B242" s="1"/>
      <c r="C242" s="1"/>
      <c r="D242" s="1"/>
      <c r="E242" s="1"/>
      <c r="F242" s="1"/>
      <c r="G242" s="1"/>
      <c r="H242" s="1"/>
      <c r="I242" s="1702"/>
      <c r="J242" s="1702"/>
      <c r="K242" s="1702"/>
      <c r="L242" s="1702"/>
      <c r="M242" s="1702"/>
      <c r="N242" s="1702"/>
      <c r="O242" s="1702"/>
      <c r="P242" s="1702"/>
      <c r="Q242" s="1702"/>
      <c r="R242" s="1702"/>
      <c r="S242" s="1702"/>
      <c r="T242" s="1702"/>
      <c r="U242" s="1702"/>
      <c r="V242" s="1702"/>
      <c r="W242" s="1702"/>
      <c r="X242" s="1"/>
      <c r="Y242" s="1"/>
      <c r="Z242" s="1"/>
    </row>
    <row r="243" spans="1:26" ht="9.75" customHeight="1" x14ac:dyDescent="0.25">
      <c r="A243" s="19"/>
      <c r="B243" s="1"/>
      <c r="C243" s="1"/>
      <c r="D243" s="1"/>
      <c r="E243" s="1"/>
      <c r="F243" s="1"/>
      <c r="G243" s="1"/>
      <c r="H243" s="1"/>
      <c r="I243" s="1702"/>
      <c r="J243" s="1702"/>
      <c r="K243" s="1702"/>
      <c r="L243" s="1702"/>
      <c r="M243" s="1702"/>
      <c r="N243" s="1702"/>
      <c r="O243" s="1702"/>
      <c r="P243" s="1702"/>
      <c r="Q243" s="1702"/>
      <c r="R243" s="1702"/>
      <c r="S243" s="1702"/>
      <c r="T243" s="1702"/>
      <c r="U243" s="1702"/>
      <c r="V243" s="1702"/>
      <c r="W243" s="1702"/>
      <c r="X243" s="1"/>
      <c r="Y243" s="1"/>
      <c r="Z243" s="1"/>
    </row>
    <row r="244" spans="1:26" ht="9.75" customHeight="1" x14ac:dyDescent="0.25">
      <c r="A244" s="19"/>
      <c r="B244" s="1"/>
      <c r="C244" s="1"/>
      <c r="D244" s="1"/>
      <c r="E244" s="1"/>
      <c r="F244" s="1"/>
      <c r="G244" s="1"/>
      <c r="H244" s="1"/>
      <c r="I244" s="1702"/>
      <c r="J244" s="1702"/>
      <c r="K244" s="1702"/>
      <c r="L244" s="1702"/>
      <c r="M244" s="1702"/>
      <c r="N244" s="1702"/>
      <c r="O244" s="1702"/>
      <c r="P244" s="1702"/>
      <c r="Q244" s="1702"/>
      <c r="R244" s="1702"/>
      <c r="S244" s="1702"/>
      <c r="T244" s="1702"/>
      <c r="U244" s="1702"/>
      <c r="V244" s="1702"/>
      <c r="W244" s="1702"/>
      <c r="X244" s="1"/>
      <c r="Y244" s="1"/>
      <c r="Z244" s="1"/>
    </row>
    <row r="245" spans="1:26" ht="9.75" customHeight="1" x14ac:dyDescent="0.25">
      <c r="A245" s="19"/>
      <c r="B245" s="1"/>
      <c r="C245" s="1"/>
      <c r="D245" s="1"/>
      <c r="E245" s="1"/>
      <c r="F245" s="1"/>
      <c r="G245" s="1"/>
      <c r="H245" s="1"/>
      <c r="I245" s="1702"/>
      <c r="J245" s="1702"/>
      <c r="K245" s="1702"/>
      <c r="L245" s="1702"/>
      <c r="M245" s="1702"/>
      <c r="N245" s="1702"/>
      <c r="O245" s="1702"/>
      <c r="P245" s="1702"/>
      <c r="Q245" s="1702"/>
      <c r="R245" s="1702"/>
      <c r="S245" s="1702"/>
      <c r="T245" s="1702"/>
      <c r="U245" s="1702"/>
      <c r="V245" s="1702"/>
      <c r="W245" s="1702"/>
      <c r="X245" s="1"/>
      <c r="Y245" s="1"/>
      <c r="Z245" s="1"/>
    </row>
    <row r="246" spans="1:26" ht="9.75" customHeight="1" x14ac:dyDescent="0.25">
      <c r="A246" s="19"/>
      <c r="B246" s="1"/>
      <c r="C246" s="1"/>
      <c r="D246" s="1"/>
      <c r="E246" s="1"/>
      <c r="F246" s="1"/>
      <c r="G246" s="1"/>
      <c r="H246" s="1"/>
      <c r="I246" s="1702"/>
      <c r="J246" s="1702"/>
      <c r="K246" s="1702"/>
      <c r="L246" s="1702"/>
      <c r="M246" s="1702"/>
      <c r="N246" s="1702"/>
      <c r="O246" s="1702"/>
      <c r="P246" s="1702"/>
      <c r="Q246" s="1702"/>
      <c r="R246" s="1702"/>
      <c r="S246" s="1702"/>
      <c r="T246" s="1702"/>
      <c r="U246" s="1702"/>
      <c r="V246" s="1702"/>
      <c r="W246" s="1702"/>
      <c r="X246" s="1"/>
      <c r="Y246" s="1"/>
      <c r="Z246" s="1"/>
    </row>
    <row r="247" spans="1:26" ht="9.75" customHeight="1" x14ac:dyDescent="0.25">
      <c r="A247" s="19"/>
      <c r="B247" s="1"/>
      <c r="C247" s="1"/>
      <c r="D247" s="1"/>
      <c r="E247" s="1"/>
      <c r="F247" s="1"/>
      <c r="G247" s="1"/>
      <c r="H247" s="1"/>
      <c r="I247" s="1702"/>
      <c r="J247" s="1702"/>
      <c r="K247" s="1702"/>
      <c r="L247" s="1702"/>
      <c r="M247" s="1702"/>
      <c r="N247" s="1702"/>
      <c r="O247" s="1702"/>
      <c r="P247" s="1702"/>
      <c r="Q247" s="1702"/>
      <c r="R247" s="1702"/>
      <c r="S247" s="1702"/>
      <c r="T247" s="1702"/>
      <c r="U247" s="1702"/>
      <c r="V247" s="1702"/>
      <c r="W247" s="1702"/>
      <c r="X247" s="1"/>
      <c r="Y247" s="1"/>
      <c r="Z247" s="1"/>
    </row>
    <row r="248" spans="1:26" ht="9.75" customHeight="1" x14ac:dyDescent="0.25">
      <c r="A248" s="19"/>
      <c r="B248" s="1"/>
      <c r="C248" s="1"/>
      <c r="D248" s="1"/>
      <c r="E248" s="1"/>
      <c r="F248" s="1"/>
      <c r="G248" s="1"/>
      <c r="H248" s="1"/>
      <c r="I248" s="1702"/>
      <c r="J248" s="1702"/>
      <c r="K248" s="1702"/>
      <c r="L248" s="1702"/>
      <c r="M248" s="1702"/>
      <c r="N248" s="1702"/>
      <c r="O248" s="1702"/>
      <c r="P248" s="1702"/>
      <c r="Q248" s="1702"/>
      <c r="R248" s="1702"/>
      <c r="S248" s="1702"/>
      <c r="T248" s="1702"/>
      <c r="U248" s="1702"/>
      <c r="V248" s="1702"/>
      <c r="W248" s="1702"/>
      <c r="X248" s="1"/>
      <c r="Y248" s="1"/>
      <c r="Z248" s="1"/>
    </row>
    <row r="249" spans="1:26" ht="9.75" customHeight="1" x14ac:dyDescent="0.25">
      <c r="A249" s="19"/>
      <c r="B249" s="1"/>
      <c r="C249" s="1"/>
      <c r="D249" s="1"/>
      <c r="E249" s="1"/>
      <c r="F249" s="1"/>
      <c r="G249" s="1"/>
      <c r="H249" s="1"/>
      <c r="I249" s="1702"/>
      <c r="J249" s="1702"/>
      <c r="K249" s="1702"/>
      <c r="L249" s="1702"/>
      <c r="M249" s="1702"/>
      <c r="N249" s="1702"/>
      <c r="O249" s="1702"/>
      <c r="P249" s="1702"/>
      <c r="Q249" s="1702"/>
      <c r="R249" s="1702"/>
      <c r="S249" s="1702"/>
      <c r="T249" s="1702"/>
      <c r="U249" s="1702"/>
      <c r="V249" s="1702"/>
      <c r="W249" s="1702"/>
      <c r="X249" s="1"/>
      <c r="Y249" s="1"/>
      <c r="Z249" s="1"/>
    </row>
    <row r="250" spans="1:26" ht="9.75" customHeight="1" x14ac:dyDescent="0.25">
      <c r="A250" s="19"/>
      <c r="B250" s="1"/>
      <c r="C250" s="1"/>
      <c r="D250" s="1"/>
      <c r="E250" s="1"/>
      <c r="F250" s="1"/>
      <c r="G250" s="1"/>
      <c r="H250" s="1"/>
      <c r="I250" s="1702"/>
      <c r="J250" s="1702"/>
      <c r="K250" s="1702"/>
      <c r="L250" s="1702"/>
      <c r="M250" s="1702"/>
      <c r="N250" s="1702"/>
      <c r="O250" s="1702"/>
      <c r="P250" s="1702"/>
      <c r="Q250" s="1702"/>
      <c r="R250" s="1702"/>
      <c r="S250" s="1702"/>
      <c r="T250" s="1702"/>
      <c r="U250" s="1702"/>
      <c r="V250" s="1702"/>
      <c r="W250" s="1702"/>
      <c r="X250" s="1"/>
      <c r="Y250" s="1"/>
      <c r="Z250" s="1"/>
    </row>
    <row r="251" spans="1:26" ht="9.75" customHeight="1" x14ac:dyDescent="0.25">
      <c r="A251" s="19"/>
      <c r="B251" s="1"/>
      <c r="C251" s="1"/>
      <c r="D251" s="1"/>
      <c r="E251" s="1"/>
      <c r="F251" s="1"/>
      <c r="G251" s="1"/>
      <c r="H251" s="1"/>
      <c r="I251" s="1702"/>
      <c r="J251" s="1702"/>
      <c r="K251" s="1702"/>
      <c r="L251" s="1702"/>
      <c r="M251" s="1702"/>
      <c r="N251" s="1702"/>
      <c r="O251" s="1702"/>
      <c r="P251" s="1702"/>
      <c r="Q251" s="1702"/>
      <c r="R251" s="1702"/>
      <c r="S251" s="1702"/>
      <c r="T251" s="1702"/>
      <c r="U251" s="1702"/>
      <c r="V251" s="1702"/>
      <c r="W251" s="1702"/>
      <c r="X251" s="1"/>
      <c r="Y251" s="1"/>
      <c r="Z251" s="1"/>
    </row>
    <row r="252" spans="1:26" ht="9.75" customHeight="1" x14ac:dyDescent="0.25">
      <c r="A252" s="19"/>
      <c r="B252" s="1"/>
      <c r="C252" s="1"/>
      <c r="D252" s="1"/>
      <c r="E252" s="1"/>
      <c r="F252" s="1"/>
      <c r="G252" s="1"/>
      <c r="H252" s="1"/>
      <c r="I252" s="1702"/>
      <c r="J252" s="1702"/>
      <c r="K252" s="1702"/>
      <c r="L252" s="1702"/>
      <c r="M252" s="1702"/>
      <c r="N252" s="1702"/>
      <c r="O252" s="1702"/>
      <c r="P252" s="1702"/>
      <c r="Q252" s="1702"/>
      <c r="R252" s="1702"/>
      <c r="S252" s="1702"/>
      <c r="T252" s="1702"/>
      <c r="U252" s="1702"/>
      <c r="V252" s="1702"/>
      <c r="W252" s="1702"/>
      <c r="X252" s="1"/>
      <c r="Y252" s="1"/>
      <c r="Z252" s="1"/>
    </row>
    <row r="253" spans="1:26" ht="9.75" customHeight="1" x14ac:dyDescent="0.25">
      <c r="A253" s="19"/>
      <c r="B253" s="1"/>
      <c r="C253" s="1"/>
      <c r="D253" s="1"/>
      <c r="E253" s="1"/>
      <c r="F253" s="1"/>
      <c r="G253" s="1"/>
      <c r="H253" s="1"/>
      <c r="I253" s="1702"/>
      <c r="J253" s="1702"/>
      <c r="K253" s="1702"/>
      <c r="L253" s="1702"/>
      <c r="M253" s="1702"/>
      <c r="N253" s="1702"/>
      <c r="O253" s="1702"/>
      <c r="P253" s="1702"/>
      <c r="Q253" s="1702"/>
      <c r="R253" s="1702"/>
      <c r="S253" s="1702"/>
      <c r="T253" s="1702"/>
      <c r="U253" s="1702"/>
      <c r="V253" s="1702"/>
      <c r="W253" s="1702"/>
      <c r="X253" s="1"/>
      <c r="Y253" s="1"/>
      <c r="Z253" s="1"/>
    </row>
    <row r="254" spans="1:26" ht="9.75" customHeight="1" x14ac:dyDescent="0.25">
      <c r="A254" s="19"/>
      <c r="B254" s="1"/>
      <c r="C254" s="1"/>
      <c r="D254" s="1"/>
      <c r="E254" s="1"/>
      <c r="F254" s="1"/>
      <c r="G254" s="1"/>
      <c r="H254" s="1"/>
      <c r="I254" s="1702"/>
      <c r="J254" s="1702"/>
      <c r="K254" s="1702"/>
      <c r="L254" s="1702"/>
      <c r="M254" s="1702"/>
      <c r="N254" s="1702"/>
      <c r="O254" s="1702"/>
      <c r="P254" s="1702"/>
      <c r="Q254" s="1702"/>
      <c r="R254" s="1702"/>
      <c r="S254" s="1702"/>
      <c r="T254" s="1702"/>
      <c r="U254" s="1702"/>
      <c r="V254" s="1702"/>
      <c r="W254" s="1702"/>
      <c r="X254" s="1"/>
      <c r="Y254" s="1"/>
      <c r="Z254" s="1"/>
    </row>
    <row r="255" spans="1:26" ht="9.75" customHeight="1" x14ac:dyDescent="0.25">
      <c r="A255" s="19"/>
      <c r="B255" s="1"/>
      <c r="C255" s="1"/>
      <c r="D255" s="1"/>
      <c r="E255" s="1"/>
      <c r="F255" s="1"/>
      <c r="G255" s="1"/>
      <c r="H255" s="1"/>
      <c r="I255" s="1702"/>
      <c r="J255" s="1702"/>
      <c r="K255" s="1702"/>
      <c r="L255" s="1702"/>
      <c r="M255" s="1702"/>
      <c r="N255" s="1702"/>
      <c r="O255" s="1702"/>
      <c r="P255" s="1702"/>
      <c r="Q255" s="1702"/>
      <c r="R255" s="1702"/>
      <c r="S255" s="1702"/>
      <c r="T255" s="1702"/>
      <c r="U255" s="1702"/>
      <c r="V255" s="1702"/>
      <c r="W255" s="1702"/>
      <c r="X255" s="1"/>
      <c r="Y255" s="1"/>
      <c r="Z255" s="1"/>
    </row>
    <row r="256" spans="1:26" ht="9.75" customHeight="1" x14ac:dyDescent="0.25">
      <c r="A256" s="19"/>
      <c r="B256" s="1"/>
      <c r="C256" s="1"/>
      <c r="D256" s="1"/>
      <c r="E256" s="1"/>
      <c r="F256" s="1"/>
      <c r="G256" s="1"/>
      <c r="H256" s="1"/>
      <c r="I256" s="1702"/>
      <c r="J256" s="1702"/>
      <c r="K256" s="1702"/>
      <c r="L256" s="1702"/>
      <c r="M256" s="1702"/>
      <c r="N256" s="1702"/>
      <c r="O256" s="1702"/>
      <c r="P256" s="1702"/>
      <c r="Q256" s="1702"/>
      <c r="R256" s="1702"/>
      <c r="S256" s="1702"/>
      <c r="T256" s="1702"/>
      <c r="U256" s="1702"/>
      <c r="V256" s="1702"/>
      <c r="W256" s="1702"/>
      <c r="X256" s="1"/>
      <c r="Y256" s="1"/>
      <c r="Z256" s="1"/>
    </row>
    <row r="257" spans="1:26" ht="9.75" customHeight="1" x14ac:dyDescent="0.25">
      <c r="A257" s="19"/>
      <c r="B257" s="1"/>
      <c r="C257" s="1"/>
      <c r="D257" s="1"/>
      <c r="E257" s="1"/>
      <c r="F257" s="1"/>
      <c r="G257" s="1"/>
      <c r="H257" s="1"/>
      <c r="I257" s="1702"/>
      <c r="J257" s="1702"/>
      <c r="K257" s="1702"/>
      <c r="L257" s="1702"/>
      <c r="M257" s="1702"/>
      <c r="N257" s="1702"/>
      <c r="O257" s="1702"/>
      <c r="P257" s="1702"/>
      <c r="Q257" s="1702"/>
      <c r="R257" s="1702"/>
      <c r="S257" s="1702"/>
      <c r="T257" s="1702"/>
      <c r="U257" s="1702"/>
      <c r="V257" s="1702"/>
      <c r="W257" s="1702"/>
      <c r="X257" s="1"/>
      <c r="Y257" s="1"/>
      <c r="Z257" s="1"/>
    </row>
    <row r="258" spans="1:26" ht="9.75" customHeight="1" x14ac:dyDescent="0.25">
      <c r="A258" s="19"/>
      <c r="B258" s="1"/>
      <c r="C258" s="1"/>
      <c r="D258" s="1"/>
      <c r="E258" s="1"/>
      <c r="F258" s="1"/>
      <c r="G258" s="1"/>
      <c r="H258" s="1"/>
      <c r="I258" s="1702"/>
      <c r="J258" s="1702"/>
      <c r="K258" s="1702"/>
      <c r="L258" s="1702"/>
      <c r="M258" s="1702"/>
      <c r="N258" s="1702"/>
      <c r="O258" s="1702"/>
      <c r="P258" s="1702"/>
      <c r="Q258" s="1702"/>
      <c r="R258" s="1702"/>
      <c r="S258" s="1702"/>
      <c r="T258" s="1702"/>
      <c r="U258" s="1702"/>
      <c r="V258" s="1702"/>
      <c r="W258" s="1702"/>
      <c r="X258" s="1"/>
      <c r="Y258" s="1"/>
      <c r="Z258" s="1"/>
    </row>
    <row r="259" spans="1:26" ht="9.75" customHeight="1" x14ac:dyDescent="0.25">
      <c r="A259" s="19"/>
      <c r="B259" s="1"/>
      <c r="C259" s="1"/>
      <c r="D259" s="1"/>
      <c r="E259" s="1"/>
      <c r="F259" s="1"/>
      <c r="G259" s="1"/>
      <c r="H259" s="1"/>
      <c r="I259" s="1702"/>
      <c r="J259" s="1702"/>
      <c r="K259" s="1702"/>
      <c r="L259" s="1702"/>
      <c r="M259" s="1702"/>
      <c r="N259" s="1702"/>
      <c r="O259" s="1702"/>
      <c r="P259" s="1702"/>
      <c r="Q259" s="1702"/>
      <c r="R259" s="1702"/>
      <c r="S259" s="1702"/>
      <c r="T259" s="1702"/>
      <c r="U259" s="1702"/>
      <c r="V259" s="1702"/>
      <c r="W259" s="1702"/>
      <c r="X259" s="1"/>
      <c r="Y259" s="1"/>
      <c r="Z259" s="1"/>
    </row>
    <row r="260" spans="1:26" ht="9.75" customHeight="1" x14ac:dyDescent="0.25">
      <c r="A260" s="19"/>
      <c r="B260" s="1"/>
      <c r="C260" s="1"/>
      <c r="D260" s="1"/>
      <c r="E260" s="1"/>
      <c r="F260" s="1"/>
      <c r="G260" s="1"/>
      <c r="H260" s="1"/>
      <c r="I260" s="1702"/>
      <c r="J260" s="1702"/>
      <c r="K260" s="1702"/>
      <c r="L260" s="1702"/>
      <c r="M260" s="1702"/>
      <c r="N260" s="1702"/>
      <c r="O260" s="1702"/>
      <c r="P260" s="1702"/>
      <c r="Q260" s="1702"/>
      <c r="R260" s="1702"/>
      <c r="S260" s="1702"/>
      <c r="T260" s="1702"/>
      <c r="U260" s="1702"/>
      <c r="V260" s="1702"/>
      <c r="W260" s="1702"/>
      <c r="X260" s="1"/>
      <c r="Y260" s="1"/>
      <c r="Z260" s="1"/>
    </row>
    <row r="261" spans="1:26" ht="9.75" customHeight="1" x14ac:dyDescent="0.25">
      <c r="A261" s="19"/>
      <c r="B261" s="1"/>
      <c r="C261" s="1"/>
      <c r="D261" s="1"/>
      <c r="E261" s="1"/>
      <c r="F261" s="1"/>
      <c r="G261" s="1"/>
      <c r="H261" s="1"/>
      <c r="I261" s="1702"/>
      <c r="J261" s="1702"/>
      <c r="K261" s="1702"/>
      <c r="L261" s="1702"/>
      <c r="M261" s="1702"/>
      <c r="N261" s="1702"/>
      <c r="O261" s="1702"/>
      <c r="P261" s="1702"/>
      <c r="Q261" s="1702"/>
      <c r="R261" s="1702"/>
      <c r="S261" s="1702"/>
      <c r="T261" s="1702"/>
      <c r="U261" s="1702"/>
      <c r="V261" s="1702"/>
      <c r="W261" s="1702"/>
      <c r="X261" s="1"/>
      <c r="Y261" s="1"/>
      <c r="Z261" s="1"/>
    </row>
    <row r="262" spans="1:26" ht="9.75" customHeight="1" x14ac:dyDescent="0.25">
      <c r="A262" s="19"/>
      <c r="B262" s="1"/>
      <c r="C262" s="1"/>
      <c r="D262" s="1"/>
      <c r="E262" s="1"/>
      <c r="F262" s="1"/>
      <c r="G262" s="1"/>
      <c r="H262" s="1"/>
      <c r="I262" s="1702"/>
      <c r="J262" s="1702"/>
      <c r="K262" s="1702"/>
      <c r="L262" s="1702"/>
      <c r="M262" s="1702"/>
      <c r="N262" s="1702"/>
      <c r="O262" s="1702"/>
      <c r="P262" s="1702"/>
      <c r="Q262" s="1702"/>
      <c r="R262" s="1702"/>
      <c r="S262" s="1702"/>
      <c r="T262" s="1702"/>
      <c r="U262" s="1702"/>
      <c r="V262" s="1702"/>
      <c r="W262" s="1702"/>
      <c r="X262" s="1"/>
      <c r="Y262" s="1"/>
      <c r="Z262" s="1"/>
    </row>
    <row r="263" spans="1:26" ht="9.75" customHeight="1" x14ac:dyDescent="0.25">
      <c r="A263" s="19"/>
      <c r="B263" s="1"/>
      <c r="C263" s="1"/>
      <c r="D263" s="1"/>
      <c r="E263" s="1"/>
      <c r="F263" s="1"/>
      <c r="G263" s="1"/>
      <c r="H263" s="1"/>
      <c r="I263" s="1702"/>
      <c r="J263" s="1702"/>
      <c r="K263" s="1702"/>
      <c r="L263" s="1702"/>
      <c r="M263" s="1702"/>
      <c r="N263" s="1702"/>
      <c r="O263" s="1702"/>
      <c r="P263" s="1702"/>
      <c r="Q263" s="1702"/>
      <c r="R263" s="1702"/>
      <c r="S263" s="1702"/>
      <c r="T263" s="1702"/>
      <c r="U263" s="1702"/>
      <c r="V263" s="1702"/>
      <c r="W263" s="1702"/>
      <c r="X263" s="1"/>
      <c r="Y263" s="1"/>
      <c r="Z263" s="1"/>
    </row>
    <row r="264" spans="1:26" ht="9.75" customHeight="1" x14ac:dyDescent="0.25">
      <c r="A264" s="19"/>
      <c r="B264" s="1"/>
      <c r="C264" s="1"/>
      <c r="D264" s="1"/>
      <c r="E264" s="1"/>
      <c r="F264" s="1"/>
      <c r="G264" s="1"/>
      <c r="H264" s="1"/>
      <c r="I264" s="1702"/>
      <c r="J264" s="1702"/>
      <c r="K264" s="1702"/>
      <c r="L264" s="1702"/>
      <c r="M264" s="1702"/>
      <c r="N264" s="1702"/>
      <c r="O264" s="1702"/>
      <c r="P264" s="1702"/>
      <c r="Q264" s="1702"/>
      <c r="R264" s="1702"/>
      <c r="S264" s="1702"/>
      <c r="T264" s="1702"/>
      <c r="U264" s="1702"/>
      <c r="V264" s="1702"/>
      <c r="W264" s="1702"/>
      <c r="X264" s="1"/>
      <c r="Y264" s="1"/>
      <c r="Z264" s="1"/>
    </row>
    <row r="265" spans="1:26" ht="9.75" customHeight="1" x14ac:dyDescent="0.25">
      <c r="A265" s="19"/>
      <c r="B265" s="1"/>
      <c r="C265" s="1"/>
      <c r="D265" s="1"/>
      <c r="E265" s="1"/>
      <c r="F265" s="1"/>
      <c r="G265" s="1"/>
      <c r="H265" s="1"/>
      <c r="I265" s="1702"/>
      <c r="J265" s="1702"/>
      <c r="K265" s="1702"/>
      <c r="L265" s="1702"/>
      <c r="M265" s="1702"/>
      <c r="N265" s="1702"/>
      <c r="O265" s="1702"/>
      <c r="P265" s="1702"/>
      <c r="Q265" s="1702"/>
      <c r="R265" s="1702"/>
      <c r="S265" s="1702"/>
      <c r="T265" s="1702"/>
      <c r="U265" s="1702"/>
      <c r="V265" s="1702"/>
      <c r="W265" s="1702"/>
      <c r="X265" s="1"/>
      <c r="Y265" s="1"/>
      <c r="Z265" s="1"/>
    </row>
    <row r="266" spans="1:26" ht="9.75" customHeight="1" x14ac:dyDescent="0.25">
      <c r="A266" s="19"/>
      <c r="B266" s="1"/>
      <c r="C266" s="1"/>
      <c r="D266" s="1"/>
      <c r="E266" s="1"/>
      <c r="F266" s="1"/>
      <c r="G266" s="1"/>
      <c r="H266" s="1"/>
      <c r="I266" s="1702"/>
      <c r="J266" s="1702"/>
      <c r="K266" s="1702"/>
      <c r="L266" s="1702"/>
      <c r="M266" s="1702"/>
      <c r="N266" s="1702"/>
      <c r="O266" s="1702"/>
      <c r="P266" s="1702"/>
      <c r="Q266" s="1702"/>
      <c r="R266" s="1702"/>
      <c r="S266" s="1702"/>
      <c r="T266" s="1702"/>
      <c r="U266" s="1702"/>
      <c r="V266" s="1702"/>
      <c r="W266" s="1702"/>
      <c r="X266" s="1"/>
      <c r="Y266" s="1"/>
      <c r="Z266" s="1"/>
    </row>
    <row r="267" spans="1:26" ht="9.75" customHeight="1" x14ac:dyDescent="0.25">
      <c r="A267" s="19"/>
      <c r="B267" s="1"/>
      <c r="C267" s="1"/>
      <c r="D267" s="1"/>
      <c r="E267" s="1"/>
      <c r="F267" s="1"/>
      <c r="G267" s="1"/>
      <c r="H267" s="1"/>
      <c r="I267" s="1702"/>
      <c r="J267" s="1702"/>
      <c r="K267" s="1702"/>
      <c r="L267" s="1702"/>
      <c r="M267" s="1702"/>
      <c r="N267" s="1702"/>
      <c r="O267" s="1702"/>
      <c r="P267" s="1702"/>
      <c r="Q267" s="1702"/>
      <c r="R267" s="1702"/>
      <c r="S267" s="1702"/>
      <c r="T267" s="1702"/>
      <c r="U267" s="1702"/>
      <c r="V267" s="1702"/>
      <c r="W267" s="1702"/>
      <c r="X267" s="1"/>
      <c r="Y267" s="1"/>
      <c r="Z267" s="1"/>
    </row>
    <row r="268" spans="1:26" ht="9.75" customHeight="1" x14ac:dyDescent="0.25">
      <c r="A268" s="19"/>
      <c r="B268" s="1"/>
      <c r="C268" s="1"/>
      <c r="D268" s="1"/>
      <c r="E268" s="1"/>
      <c r="F268" s="1"/>
      <c r="G268" s="1"/>
      <c r="H268" s="1"/>
      <c r="I268" s="1702"/>
      <c r="J268" s="1702"/>
      <c r="K268" s="1702"/>
      <c r="L268" s="1702"/>
      <c r="M268" s="1702"/>
      <c r="N268" s="1702"/>
      <c r="O268" s="1702"/>
      <c r="P268" s="1702"/>
      <c r="Q268" s="1702"/>
      <c r="R268" s="1702"/>
      <c r="S268" s="1702"/>
      <c r="T268" s="1702"/>
      <c r="U268" s="1702"/>
      <c r="V268" s="1702"/>
      <c r="W268" s="1702"/>
      <c r="X268" s="1"/>
      <c r="Y268" s="1"/>
      <c r="Z268" s="1"/>
    </row>
    <row r="269" spans="1:26" ht="9.75" customHeight="1" x14ac:dyDescent="0.25">
      <c r="A269" s="19"/>
      <c r="B269" s="1"/>
      <c r="C269" s="1"/>
      <c r="D269" s="1"/>
      <c r="E269" s="1"/>
      <c r="F269" s="1"/>
      <c r="G269" s="1"/>
      <c r="H269" s="1"/>
      <c r="I269" s="1702"/>
      <c r="J269" s="1702"/>
      <c r="K269" s="1702"/>
      <c r="L269" s="1702"/>
      <c r="M269" s="1702"/>
      <c r="N269" s="1702"/>
      <c r="O269" s="1702"/>
      <c r="P269" s="1702"/>
      <c r="Q269" s="1702"/>
      <c r="R269" s="1702"/>
      <c r="S269" s="1702"/>
      <c r="T269" s="1702"/>
      <c r="U269" s="1702"/>
      <c r="V269" s="1702"/>
      <c r="W269" s="1702"/>
      <c r="X269" s="1"/>
      <c r="Y269" s="1"/>
      <c r="Z269" s="1"/>
    </row>
    <row r="270" spans="1:26" ht="9.75" customHeight="1" x14ac:dyDescent="0.25">
      <c r="A270" s="19"/>
      <c r="B270" s="1"/>
      <c r="C270" s="1"/>
      <c r="D270" s="1"/>
      <c r="E270" s="1"/>
      <c r="F270" s="1"/>
      <c r="G270" s="1"/>
      <c r="H270" s="1"/>
      <c r="I270" s="1702"/>
      <c r="J270" s="1702"/>
      <c r="K270" s="1702"/>
      <c r="L270" s="1702"/>
      <c r="M270" s="1702"/>
      <c r="N270" s="1702"/>
      <c r="O270" s="1702"/>
      <c r="P270" s="1702"/>
      <c r="Q270" s="1702"/>
      <c r="R270" s="1702"/>
      <c r="S270" s="1702"/>
      <c r="T270" s="1702"/>
      <c r="U270" s="1702"/>
      <c r="V270" s="1702"/>
      <c r="W270" s="1702"/>
      <c r="X270" s="1"/>
      <c r="Y270" s="1"/>
      <c r="Z270" s="1"/>
    </row>
    <row r="271" spans="1:26" ht="9.75" customHeight="1" x14ac:dyDescent="0.25">
      <c r="A271" s="19"/>
      <c r="B271" s="1"/>
      <c r="C271" s="1"/>
      <c r="D271" s="1"/>
      <c r="E271" s="1"/>
      <c r="F271" s="1"/>
      <c r="G271" s="1"/>
      <c r="H271" s="1"/>
      <c r="I271" s="1702"/>
      <c r="J271" s="1702"/>
      <c r="K271" s="1702"/>
      <c r="L271" s="1702"/>
      <c r="M271" s="1702"/>
      <c r="N271" s="1702"/>
      <c r="O271" s="1702"/>
      <c r="P271" s="1702"/>
      <c r="Q271" s="1702"/>
      <c r="R271" s="1702"/>
      <c r="S271" s="1702"/>
      <c r="T271" s="1702"/>
      <c r="U271" s="1702"/>
      <c r="V271" s="1702"/>
      <c r="W271" s="1702"/>
      <c r="X271" s="1"/>
      <c r="Y271" s="1"/>
      <c r="Z271" s="1"/>
    </row>
    <row r="272" spans="1:26" ht="9.75" customHeight="1" x14ac:dyDescent="0.25">
      <c r="A272" s="19"/>
      <c r="B272" s="1"/>
      <c r="C272" s="1"/>
      <c r="D272" s="1"/>
      <c r="E272" s="1"/>
      <c r="F272" s="1"/>
      <c r="G272" s="1"/>
      <c r="H272" s="1"/>
      <c r="I272" s="1702"/>
      <c r="J272" s="1702"/>
      <c r="K272" s="1702"/>
      <c r="L272" s="1702"/>
      <c r="M272" s="1702"/>
      <c r="N272" s="1702"/>
      <c r="O272" s="1702"/>
      <c r="P272" s="1702"/>
      <c r="Q272" s="1702"/>
      <c r="R272" s="1702"/>
      <c r="S272" s="1702"/>
      <c r="T272" s="1702"/>
      <c r="U272" s="1702"/>
      <c r="V272" s="1702"/>
      <c r="W272" s="1702"/>
      <c r="X272" s="1"/>
      <c r="Y272" s="1"/>
      <c r="Z272" s="1"/>
    </row>
    <row r="273" spans="1:26" ht="9.75" customHeight="1" x14ac:dyDescent="0.25">
      <c r="A273" s="19"/>
      <c r="B273" s="1"/>
      <c r="C273" s="1"/>
      <c r="D273" s="1"/>
      <c r="E273" s="1"/>
      <c r="F273" s="1"/>
      <c r="G273" s="1"/>
      <c r="H273" s="1"/>
      <c r="I273" s="1702"/>
      <c r="J273" s="1702"/>
      <c r="K273" s="1702"/>
      <c r="L273" s="1702"/>
      <c r="M273" s="1702"/>
      <c r="N273" s="1702"/>
      <c r="O273" s="1702"/>
      <c r="P273" s="1702"/>
      <c r="Q273" s="1702"/>
      <c r="R273" s="1702"/>
      <c r="S273" s="1702"/>
      <c r="T273" s="1702"/>
      <c r="U273" s="1702"/>
      <c r="V273" s="1702"/>
      <c r="W273" s="1702"/>
      <c r="X273" s="1"/>
      <c r="Y273" s="1"/>
      <c r="Z273" s="1"/>
    </row>
    <row r="274" spans="1:26" ht="9.75" customHeight="1" x14ac:dyDescent="0.25">
      <c r="A274" s="19"/>
      <c r="B274" s="1"/>
      <c r="C274" s="1"/>
      <c r="D274" s="1"/>
      <c r="E274" s="1"/>
      <c r="F274" s="1"/>
      <c r="G274" s="1"/>
      <c r="H274" s="1"/>
      <c r="I274" s="1702"/>
      <c r="J274" s="1702"/>
      <c r="K274" s="1702"/>
      <c r="L274" s="1702"/>
      <c r="M274" s="1702"/>
      <c r="N274" s="1702"/>
      <c r="O274" s="1702"/>
      <c r="P274" s="1702"/>
      <c r="Q274" s="1702"/>
      <c r="R274" s="1702"/>
      <c r="S274" s="1702"/>
      <c r="T274" s="1702"/>
      <c r="U274" s="1702"/>
      <c r="V274" s="1702"/>
      <c r="W274" s="1702"/>
      <c r="X274" s="1"/>
      <c r="Y274" s="1"/>
      <c r="Z274" s="1"/>
    </row>
    <row r="275" spans="1:26" ht="9.75" customHeight="1" x14ac:dyDescent="0.25">
      <c r="A275" s="19"/>
      <c r="B275" s="1"/>
      <c r="C275" s="1"/>
      <c r="D275" s="1"/>
      <c r="E275" s="1"/>
      <c r="F275" s="1"/>
      <c r="G275" s="1"/>
      <c r="H275" s="1"/>
      <c r="I275" s="1702"/>
      <c r="J275" s="1702"/>
      <c r="K275" s="1702"/>
      <c r="L275" s="1702"/>
      <c r="M275" s="1702"/>
      <c r="N275" s="1702"/>
      <c r="O275" s="1702"/>
      <c r="P275" s="1702"/>
      <c r="Q275" s="1702"/>
      <c r="R275" s="1702"/>
      <c r="S275" s="1702"/>
      <c r="T275" s="1702"/>
      <c r="U275" s="1702"/>
      <c r="V275" s="1702"/>
      <c r="W275" s="1702"/>
      <c r="X275" s="1"/>
      <c r="Y275" s="1"/>
      <c r="Z275" s="1"/>
    </row>
    <row r="276" spans="1:26" ht="9.75" customHeight="1" x14ac:dyDescent="0.25">
      <c r="A276" s="19"/>
      <c r="B276" s="1"/>
      <c r="C276" s="1"/>
      <c r="D276" s="1"/>
      <c r="E276" s="1"/>
      <c r="F276" s="1"/>
      <c r="G276" s="1"/>
      <c r="H276" s="1"/>
      <c r="I276" s="1702"/>
      <c r="J276" s="1702"/>
      <c r="K276" s="1702"/>
      <c r="L276" s="1702"/>
      <c r="M276" s="1702"/>
      <c r="N276" s="1702"/>
      <c r="O276" s="1702"/>
      <c r="P276" s="1702"/>
      <c r="Q276" s="1702"/>
      <c r="R276" s="1702"/>
      <c r="S276" s="1702"/>
      <c r="T276" s="1702"/>
      <c r="U276" s="1702"/>
      <c r="V276" s="1702"/>
      <c r="W276" s="1702"/>
      <c r="X276" s="1"/>
      <c r="Y276" s="1"/>
      <c r="Z276" s="1"/>
    </row>
    <row r="277" spans="1:26" ht="9.75" customHeight="1" x14ac:dyDescent="0.25">
      <c r="A277" s="19"/>
      <c r="B277" s="1"/>
      <c r="C277" s="1"/>
      <c r="D277" s="1"/>
      <c r="E277" s="1"/>
      <c r="F277" s="1"/>
      <c r="G277" s="1"/>
      <c r="H277" s="1"/>
      <c r="I277" s="1702"/>
      <c r="J277" s="1702"/>
      <c r="K277" s="1702"/>
      <c r="L277" s="1702"/>
      <c r="M277" s="1702"/>
      <c r="N277" s="1702"/>
      <c r="O277" s="1702"/>
      <c r="P277" s="1702"/>
      <c r="Q277" s="1702"/>
      <c r="R277" s="1702"/>
      <c r="S277" s="1702"/>
      <c r="T277" s="1702"/>
      <c r="U277" s="1702"/>
      <c r="V277" s="1702"/>
      <c r="W277" s="1702"/>
      <c r="X277" s="1"/>
      <c r="Y277" s="1"/>
      <c r="Z277" s="1"/>
    </row>
    <row r="278" spans="1:26" ht="9.75" customHeight="1" x14ac:dyDescent="0.25">
      <c r="A278" s="19"/>
      <c r="B278" s="1"/>
      <c r="C278" s="1"/>
      <c r="D278" s="1"/>
      <c r="E278" s="1"/>
      <c r="F278" s="1"/>
      <c r="G278" s="1"/>
      <c r="H278" s="1"/>
      <c r="I278" s="1702"/>
      <c r="J278" s="1702"/>
      <c r="K278" s="1702"/>
      <c r="L278" s="1702"/>
      <c r="M278" s="1702"/>
      <c r="N278" s="1702"/>
      <c r="O278" s="1702"/>
      <c r="P278" s="1702"/>
      <c r="Q278" s="1702"/>
      <c r="R278" s="1702"/>
      <c r="S278" s="1702"/>
      <c r="T278" s="1702"/>
      <c r="U278" s="1702"/>
      <c r="V278" s="1702"/>
      <c r="W278" s="1702"/>
      <c r="X278" s="1"/>
      <c r="Y278" s="1"/>
      <c r="Z278" s="1"/>
    </row>
    <row r="279" spans="1:26" ht="9.75" customHeight="1" x14ac:dyDescent="0.25">
      <c r="A279" s="19"/>
      <c r="B279" s="1"/>
      <c r="C279" s="1"/>
      <c r="D279" s="1"/>
      <c r="E279" s="1"/>
      <c r="F279" s="1"/>
      <c r="G279" s="1"/>
      <c r="H279" s="1"/>
      <c r="I279" s="1702"/>
      <c r="J279" s="1702"/>
      <c r="K279" s="1702"/>
      <c r="L279" s="1702"/>
      <c r="M279" s="1702"/>
      <c r="N279" s="1702"/>
      <c r="O279" s="1702"/>
      <c r="P279" s="1702"/>
      <c r="Q279" s="1702"/>
      <c r="R279" s="1702"/>
      <c r="S279" s="1702"/>
      <c r="T279" s="1702"/>
      <c r="U279" s="1702"/>
      <c r="V279" s="1702"/>
      <c r="W279" s="1702"/>
      <c r="X279" s="1"/>
      <c r="Y279" s="1"/>
      <c r="Z279" s="1"/>
    </row>
    <row r="280" spans="1:26" ht="9.75" customHeight="1" x14ac:dyDescent="0.25">
      <c r="A280" s="19"/>
      <c r="B280" s="1"/>
      <c r="C280" s="1"/>
      <c r="D280" s="1"/>
      <c r="E280" s="1"/>
      <c r="F280" s="1"/>
      <c r="G280" s="1"/>
      <c r="H280" s="1"/>
      <c r="I280" s="1702"/>
      <c r="J280" s="1702"/>
      <c r="K280" s="1702"/>
      <c r="L280" s="1702"/>
      <c r="M280" s="1702"/>
      <c r="N280" s="1702"/>
      <c r="O280" s="1702"/>
      <c r="P280" s="1702"/>
      <c r="Q280" s="1702"/>
      <c r="R280" s="1702"/>
      <c r="S280" s="1702"/>
      <c r="T280" s="1702"/>
      <c r="U280" s="1702"/>
      <c r="V280" s="1702"/>
      <c r="W280" s="1702"/>
      <c r="X280" s="1"/>
      <c r="Y280" s="1"/>
      <c r="Z280" s="1"/>
    </row>
    <row r="281" spans="1:26" ht="9.75" customHeight="1" x14ac:dyDescent="0.25">
      <c r="A281" s="19"/>
      <c r="B281" s="1"/>
      <c r="C281" s="1"/>
      <c r="D281" s="1"/>
      <c r="E281" s="1"/>
      <c r="F281" s="1"/>
      <c r="G281" s="1"/>
      <c r="H281" s="1"/>
      <c r="I281" s="1702"/>
      <c r="J281" s="1702"/>
      <c r="K281" s="1702"/>
      <c r="L281" s="1702"/>
      <c r="M281" s="1702"/>
      <c r="N281" s="1702"/>
      <c r="O281" s="1702"/>
      <c r="P281" s="1702"/>
      <c r="Q281" s="1702"/>
      <c r="R281" s="1702"/>
      <c r="S281" s="1702"/>
      <c r="T281" s="1702"/>
      <c r="U281" s="1702"/>
      <c r="V281" s="1702"/>
      <c r="W281" s="1702"/>
      <c r="X281" s="1"/>
      <c r="Y281" s="1"/>
      <c r="Z281" s="1"/>
    </row>
    <row r="282" spans="1:26" ht="9.75" customHeight="1" x14ac:dyDescent="0.25">
      <c r="A282" s="19"/>
      <c r="B282" s="1"/>
      <c r="C282" s="1"/>
      <c r="D282" s="1"/>
      <c r="E282" s="1"/>
      <c r="F282" s="1"/>
      <c r="G282" s="1"/>
      <c r="H282" s="1"/>
      <c r="I282" s="1702"/>
      <c r="J282" s="1702"/>
      <c r="K282" s="1702"/>
      <c r="L282" s="1702"/>
      <c r="M282" s="1702"/>
      <c r="N282" s="1702"/>
      <c r="O282" s="1702"/>
      <c r="P282" s="1702"/>
      <c r="Q282" s="1702"/>
      <c r="R282" s="1702"/>
      <c r="S282" s="1702"/>
      <c r="T282" s="1702"/>
      <c r="U282" s="1702"/>
      <c r="V282" s="1702"/>
      <c r="W282" s="1702"/>
      <c r="X282" s="1"/>
      <c r="Y282" s="1"/>
      <c r="Z282" s="1"/>
    </row>
    <row r="283" spans="1:26" ht="9.75" customHeight="1" x14ac:dyDescent="0.25">
      <c r="A283" s="19"/>
      <c r="B283" s="1"/>
      <c r="C283" s="1"/>
      <c r="D283" s="1"/>
      <c r="E283" s="1"/>
      <c r="F283" s="1"/>
      <c r="G283" s="1"/>
      <c r="H283" s="1"/>
      <c r="I283" s="1702"/>
      <c r="J283" s="1702"/>
      <c r="K283" s="1702"/>
      <c r="L283" s="1702"/>
      <c r="M283" s="1702"/>
      <c r="N283" s="1702"/>
      <c r="O283" s="1702"/>
      <c r="P283" s="1702"/>
      <c r="Q283" s="1702"/>
      <c r="R283" s="1702"/>
      <c r="S283" s="1702"/>
      <c r="T283" s="1702"/>
      <c r="U283" s="1702"/>
      <c r="V283" s="1702"/>
      <c r="W283" s="1702"/>
      <c r="X283" s="1"/>
      <c r="Y283" s="1"/>
      <c r="Z283" s="1"/>
    </row>
    <row r="284" spans="1:26" ht="9.75" customHeight="1" x14ac:dyDescent="0.25">
      <c r="A284" s="19"/>
      <c r="B284" s="1"/>
      <c r="C284" s="1"/>
      <c r="D284" s="1"/>
      <c r="E284" s="1"/>
      <c r="F284" s="1"/>
      <c r="G284" s="1"/>
      <c r="H284" s="1"/>
      <c r="I284" s="1702"/>
      <c r="J284" s="1702"/>
      <c r="K284" s="1702"/>
      <c r="L284" s="1702"/>
      <c r="M284" s="1702"/>
      <c r="N284" s="1702"/>
      <c r="O284" s="1702"/>
      <c r="P284" s="1702"/>
      <c r="Q284" s="1702"/>
      <c r="R284" s="1702"/>
      <c r="S284" s="1702"/>
      <c r="T284" s="1702"/>
      <c r="U284" s="1702"/>
      <c r="V284" s="1702"/>
      <c r="W284" s="1702"/>
      <c r="X284" s="1"/>
      <c r="Y284" s="1"/>
      <c r="Z284" s="1"/>
    </row>
    <row r="285" spans="1:26" ht="9.75" customHeight="1" x14ac:dyDescent="0.25">
      <c r="A285" s="19"/>
      <c r="B285" s="1"/>
      <c r="C285" s="1"/>
      <c r="D285" s="1"/>
      <c r="E285" s="1"/>
      <c r="F285" s="1"/>
      <c r="G285" s="1"/>
      <c r="H285" s="1"/>
      <c r="I285" s="1702"/>
      <c r="J285" s="1702"/>
      <c r="K285" s="1702"/>
      <c r="L285" s="1702"/>
      <c r="M285" s="1702"/>
      <c r="N285" s="1702"/>
      <c r="O285" s="1702"/>
      <c r="P285" s="1702"/>
      <c r="Q285" s="1702"/>
      <c r="R285" s="1702"/>
      <c r="S285" s="1702"/>
      <c r="T285" s="1702"/>
      <c r="U285" s="1702"/>
      <c r="V285" s="1702"/>
      <c r="W285" s="1702"/>
      <c r="X285" s="1"/>
      <c r="Y285" s="1"/>
      <c r="Z285" s="1"/>
    </row>
    <row r="286" spans="1:26" ht="9.75" customHeight="1" x14ac:dyDescent="0.25">
      <c r="A286" s="19"/>
      <c r="B286" s="1"/>
      <c r="C286" s="1"/>
      <c r="D286" s="1"/>
      <c r="E286" s="1"/>
      <c r="F286" s="1"/>
      <c r="G286" s="1"/>
      <c r="H286" s="1"/>
      <c r="I286" s="1702"/>
      <c r="J286" s="1702"/>
      <c r="K286" s="1702"/>
      <c r="L286" s="1702"/>
      <c r="M286" s="1702"/>
      <c r="N286" s="1702"/>
      <c r="O286" s="1702"/>
      <c r="P286" s="1702"/>
      <c r="Q286" s="1702"/>
      <c r="R286" s="1702"/>
      <c r="S286" s="1702"/>
      <c r="T286" s="1702"/>
      <c r="U286" s="1702"/>
      <c r="V286" s="1702"/>
      <c r="W286" s="1702"/>
      <c r="X286" s="1"/>
      <c r="Y286" s="1"/>
      <c r="Z286" s="1"/>
    </row>
    <row r="287" spans="1:26" ht="9.75" customHeight="1" x14ac:dyDescent="0.25">
      <c r="A287" s="19"/>
      <c r="B287" s="1"/>
      <c r="C287" s="1"/>
      <c r="D287" s="1"/>
      <c r="E287" s="1"/>
      <c r="F287" s="1"/>
      <c r="G287" s="1"/>
      <c r="H287" s="1"/>
      <c r="I287" s="1702"/>
      <c r="J287" s="1702"/>
      <c r="K287" s="1702"/>
      <c r="L287" s="1702"/>
      <c r="M287" s="1702"/>
      <c r="N287" s="1702"/>
      <c r="O287" s="1702"/>
      <c r="P287" s="1702"/>
      <c r="Q287" s="1702"/>
      <c r="R287" s="1702"/>
      <c r="S287" s="1702"/>
      <c r="T287" s="1702"/>
      <c r="U287" s="1702"/>
      <c r="V287" s="1702"/>
      <c r="W287" s="1702"/>
      <c r="X287" s="1"/>
      <c r="Y287" s="1"/>
      <c r="Z287" s="1"/>
    </row>
    <row r="288" spans="1:26" ht="9.75" customHeight="1" x14ac:dyDescent="0.25">
      <c r="A288" s="19"/>
      <c r="B288" s="1"/>
      <c r="C288" s="1"/>
      <c r="D288" s="1"/>
      <c r="E288" s="1"/>
      <c r="F288" s="1"/>
      <c r="G288" s="1"/>
      <c r="H288" s="1"/>
      <c r="I288" s="1702"/>
      <c r="J288" s="1702"/>
      <c r="K288" s="1702"/>
      <c r="L288" s="1702"/>
      <c r="M288" s="1702"/>
      <c r="N288" s="1702"/>
      <c r="O288" s="1702"/>
      <c r="P288" s="1702"/>
      <c r="Q288" s="1702"/>
      <c r="R288" s="1702"/>
      <c r="S288" s="1702"/>
      <c r="T288" s="1702"/>
      <c r="U288" s="1702"/>
      <c r="V288" s="1702"/>
      <c r="W288" s="1702"/>
      <c r="X288" s="1"/>
      <c r="Y288" s="1"/>
      <c r="Z288" s="1"/>
    </row>
    <row r="289" spans="1:26" ht="9.75" customHeight="1" x14ac:dyDescent="0.25">
      <c r="A289" s="19"/>
      <c r="B289" s="1"/>
      <c r="C289" s="1"/>
      <c r="D289" s="1"/>
      <c r="E289" s="1"/>
      <c r="F289" s="1"/>
      <c r="G289" s="1"/>
      <c r="H289" s="1"/>
      <c r="I289" s="1702"/>
      <c r="J289" s="1702"/>
      <c r="K289" s="1702"/>
      <c r="L289" s="1702"/>
      <c r="M289" s="1702"/>
      <c r="N289" s="1702"/>
      <c r="O289" s="1702"/>
      <c r="P289" s="1702"/>
      <c r="Q289" s="1702"/>
      <c r="R289" s="1702"/>
      <c r="S289" s="1702"/>
      <c r="T289" s="1702"/>
      <c r="U289" s="1702"/>
      <c r="V289" s="1702"/>
      <c r="W289" s="1702"/>
      <c r="X289" s="1"/>
      <c r="Y289" s="1"/>
      <c r="Z289" s="1"/>
    </row>
    <row r="290" spans="1:26" ht="9.75" customHeight="1" x14ac:dyDescent="0.25">
      <c r="A290" s="19"/>
      <c r="B290" s="1"/>
      <c r="C290" s="1"/>
      <c r="D290" s="1"/>
      <c r="E290" s="1"/>
      <c r="F290" s="1"/>
      <c r="G290" s="1"/>
      <c r="H290" s="1"/>
      <c r="I290" s="1702"/>
      <c r="J290" s="1702"/>
      <c r="K290" s="1702"/>
      <c r="L290" s="1702"/>
      <c r="M290" s="1702"/>
      <c r="N290" s="1702"/>
      <c r="O290" s="1702"/>
      <c r="P290" s="1702"/>
      <c r="Q290" s="1702"/>
      <c r="R290" s="1702"/>
      <c r="S290" s="1702"/>
      <c r="T290" s="1702"/>
      <c r="U290" s="1702"/>
      <c r="V290" s="1702"/>
      <c r="W290" s="1702"/>
      <c r="X290" s="1"/>
      <c r="Y290" s="1"/>
      <c r="Z290" s="1"/>
    </row>
    <row r="291" spans="1:26" ht="9.75" customHeight="1" x14ac:dyDescent="0.25">
      <c r="A291" s="19"/>
      <c r="B291" s="1"/>
      <c r="C291" s="1"/>
      <c r="D291" s="1"/>
      <c r="E291" s="1"/>
      <c r="F291" s="1"/>
      <c r="G291" s="1"/>
      <c r="H291" s="1"/>
      <c r="I291" s="1702"/>
      <c r="J291" s="1702"/>
      <c r="K291" s="1702"/>
      <c r="L291" s="1702"/>
      <c r="M291" s="1702"/>
      <c r="N291" s="1702"/>
      <c r="O291" s="1702"/>
      <c r="P291" s="1702"/>
      <c r="Q291" s="1702"/>
      <c r="R291" s="1702"/>
      <c r="S291" s="1702"/>
      <c r="T291" s="1702"/>
      <c r="U291" s="1702"/>
      <c r="V291" s="1702"/>
      <c r="W291" s="1702"/>
      <c r="X291" s="1"/>
      <c r="Y291" s="1"/>
      <c r="Z291" s="1"/>
    </row>
    <row r="292" spans="1:26" ht="9.75" customHeight="1" x14ac:dyDescent="0.25">
      <c r="A292" s="19"/>
      <c r="B292" s="1"/>
      <c r="C292" s="1"/>
      <c r="D292" s="1"/>
      <c r="E292" s="1"/>
      <c r="F292" s="1"/>
      <c r="G292" s="1"/>
      <c r="H292" s="1"/>
      <c r="I292" s="1702"/>
      <c r="J292" s="1702"/>
      <c r="K292" s="1702"/>
      <c r="L292" s="1702"/>
      <c r="M292" s="1702"/>
      <c r="N292" s="1702"/>
      <c r="O292" s="1702"/>
      <c r="P292" s="1702"/>
      <c r="Q292" s="1702"/>
      <c r="R292" s="1702"/>
      <c r="S292" s="1702"/>
      <c r="T292" s="1702"/>
      <c r="U292" s="1702"/>
      <c r="V292" s="1702"/>
      <c r="W292" s="1702"/>
      <c r="X292" s="1"/>
      <c r="Y292" s="1"/>
      <c r="Z292" s="1"/>
    </row>
    <row r="293" spans="1:26" ht="9.75" customHeight="1" x14ac:dyDescent="0.25">
      <c r="A293" s="19"/>
      <c r="B293" s="1"/>
      <c r="C293" s="1"/>
      <c r="D293" s="1"/>
      <c r="E293" s="1"/>
      <c r="F293" s="1"/>
      <c r="G293" s="1"/>
      <c r="H293" s="1"/>
      <c r="I293" s="1702"/>
      <c r="J293" s="1702"/>
      <c r="K293" s="1702"/>
      <c r="L293" s="1702"/>
      <c r="M293" s="1702"/>
      <c r="N293" s="1702"/>
      <c r="O293" s="1702"/>
      <c r="P293" s="1702"/>
      <c r="Q293" s="1702"/>
      <c r="R293" s="1702"/>
      <c r="S293" s="1702"/>
      <c r="T293" s="1702"/>
      <c r="U293" s="1702"/>
      <c r="V293" s="1702"/>
      <c r="W293" s="1702"/>
      <c r="X293" s="1"/>
      <c r="Y293" s="1"/>
      <c r="Z293" s="1"/>
    </row>
    <row r="294" spans="1:26" ht="9.75" customHeight="1" x14ac:dyDescent="0.25">
      <c r="A294" s="19"/>
      <c r="B294" s="1"/>
      <c r="C294" s="1"/>
      <c r="D294" s="1"/>
      <c r="E294" s="1"/>
      <c r="F294" s="1"/>
      <c r="G294" s="1"/>
      <c r="H294" s="1"/>
      <c r="I294" s="1702"/>
      <c r="J294" s="1702"/>
      <c r="K294" s="1702"/>
      <c r="L294" s="1702"/>
      <c r="M294" s="1702"/>
      <c r="N294" s="1702"/>
      <c r="O294" s="1702"/>
      <c r="P294" s="1702"/>
      <c r="Q294" s="1702"/>
      <c r="R294" s="1702"/>
      <c r="S294" s="1702"/>
      <c r="T294" s="1702"/>
      <c r="U294" s="1702"/>
      <c r="V294" s="1702"/>
      <c r="W294" s="1702"/>
      <c r="X294" s="1"/>
      <c r="Y294" s="1"/>
      <c r="Z294" s="1"/>
    </row>
    <row r="295" spans="1:26" ht="9.75" customHeight="1" x14ac:dyDescent="0.25">
      <c r="A295" s="19"/>
      <c r="B295" s="1"/>
      <c r="C295" s="1"/>
      <c r="D295" s="1"/>
      <c r="E295" s="1"/>
      <c r="F295" s="1"/>
      <c r="G295" s="1"/>
      <c r="H295" s="1"/>
      <c r="I295" s="1702"/>
      <c r="J295" s="1702"/>
      <c r="K295" s="1702"/>
      <c r="L295" s="1702"/>
      <c r="M295" s="1702"/>
      <c r="N295" s="1702"/>
      <c r="O295" s="1702"/>
      <c r="P295" s="1702"/>
      <c r="Q295" s="1702"/>
      <c r="R295" s="1702"/>
      <c r="S295" s="1702"/>
      <c r="T295" s="1702"/>
      <c r="U295" s="1702"/>
      <c r="V295" s="1702"/>
      <c r="W295" s="1702"/>
      <c r="X295" s="1"/>
      <c r="Y295" s="1"/>
      <c r="Z295" s="1"/>
    </row>
    <row r="296" spans="1:26" ht="9.75" customHeight="1" x14ac:dyDescent="0.25">
      <c r="A296" s="19"/>
      <c r="B296" s="1"/>
      <c r="C296" s="1"/>
      <c r="D296" s="1"/>
      <c r="E296" s="1"/>
      <c r="F296" s="1"/>
      <c r="G296" s="1"/>
      <c r="H296" s="1"/>
      <c r="I296" s="1702"/>
      <c r="J296" s="1702"/>
      <c r="K296" s="1702"/>
      <c r="L296" s="1702"/>
      <c r="M296" s="1702"/>
      <c r="N296" s="1702"/>
      <c r="O296" s="1702"/>
      <c r="P296" s="1702"/>
      <c r="Q296" s="1702"/>
      <c r="R296" s="1702"/>
      <c r="S296" s="1702"/>
      <c r="T296" s="1702"/>
      <c r="U296" s="1702"/>
      <c r="V296" s="1702"/>
      <c r="W296" s="1702"/>
      <c r="X296" s="1"/>
      <c r="Y296" s="1"/>
      <c r="Z296" s="1"/>
    </row>
    <row r="297" spans="1:26" ht="9.75" customHeight="1" x14ac:dyDescent="0.25">
      <c r="A297" s="19"/>
      <c r="B297" s="1"/>
      <c r="C297" s="1"/>
      <c r="D297" s="1"/>
      <c r="E297" s="1"/>
      <c r="F297" s="1"/>
      <c r="G297" s="1"/>
      <c r="H297" s="1"/>
      <c r="I297" s="1702"/>
      <c r="J297" s="1702"/>
      <c r="K297" s="1702"/>
      <c r="L297" s="1702"/>
      <c r="M297" s="1702"/>
      <c r="N297" s="1702"/>
      <c r="O297" s="1702"/>
      <c r="P297" s="1702"/>
      <c r="Q297" s="1702"/>
      <c r="R297" s="1702"/>
      <c r="S297" s="1702"/>
      <c r="T297" s="1702"/>
      <c r="U297" s="1702"/>
      <c r="V297" s="1702"/>
      <c r="W297" s="1702"/>
      <c r="X297" s="1"/>
      <c r="Y297" s="1"/>
      <c r="Z297" s="1"/>
    </row>
    <row r="298" spans="1:26" ht="9.75" customHeight="1" x14ac:dyDescent="0.25">
      <c r="A298" s="19"/>
      <c r="B298" s="1"/>
      <c r="C298" s="1"/>
      <c r="D298" s="1"/>
      <c r="E298" s="1"/>
      <c r="F298" s="1"/>
      <c r="G298" s="1"/>
      <c r="H298" s="1"/>
      <c r="I298" s="1702"/>
      <c r="J298" s="1702"/>
      <c r="K298" s="1702"/>
      <c r="L298" s="1702"/>
      <c r="M298" s="1702"/>
      <c r="N298" s="1702"/>
      <c r="O298" s="1702"/>
      <c r="P298" s="1702"/>
      <c r="Q298" s="1702"/>
      <c r="R298" s="1702"/>
      <c r="S298" s="1702"/>
      <c r="T298" s="1702"/>
      <c r="U298" s="1702"/>
      <c r="V298" s="1702"/>
      <c r="W298" s="1702"/>
      <c r="X298" s="1"/>
      <c r="Y298" s="1"/>
      <c r="Z298" s="1"/>
    </row>
    <row r="299" spans="1:26" ht="9.75" customHeight="1" x14ac:dyDescent="0.25">
      <c r="A299" s="19"/>
      <c r="B299" s="1"/>
      <c r="C299" s="1"/>
      <c r="D299" s="1"/>
      <c r="E299" s="1"/>
      <c r="F299" s="1"/>
      <c r="G299" s="1"/>
      <c r="H299" s="1"/>
      <c r="I299" s="1702"/>
      <c r="J299" s="1702"/>
      <c r="K299" s="1702"/>
      <c r="L299" s="1702"/>
      <c r="M299" s="1702"/>
      <c r="N299" s="1702"/>
      <c r="O299" s="1702"/>
      <c r="P299" s="1702"/>
      <c r="Q299" s="1702"/>
      <c r="R299" s="1702"/>
      <c r="S299" s="1702"/>
      <c r="T299" s="1702"/>
      <c r="U299" s="1702"/>
      <c r="V299" s="1702"/>
      <c r="W299" s="1702"/>
      <c r="X299" s="1"/>
      <c r="Y299" s="1"/>
      <c r="Z299" s="1"/>
    </row>
    <row r="300" spans="1:26" ht="9.75" customHeight="1" x14ac:dyDescent="0.25">
      <c r="A300" s="19"/>
      <c r="B300" s="1"/>
      <c r="C300" s="1"/>
      <c r="D300" s="1"/>
      <c r="E300" s="1"/>
      <c r="F300" s="1"/>
      <c r="G300" s="1"/>
      <c r="H300" s="1"/>
      <c r="I300" s="1702"/>
      <c r="J300" s="1702"/>
      <c r="K300" s="1702"/>
      <c r="L300" s="1702"/>
      <c r="M300" s="1702"/>
      <c r="N300" s="1702"/>
      <c r="O300" s="1702"/>
      <c r="P300" s="1702"/>
      <c r="Q300" s="1702"/>
      <c r="R300" s="1702"/>
      <c r="S300" s="1702"/>
      <c r="T300" s="1702"/>
      <c r="U300" s="1702"/>
      <c r="V300" s="1702"/>
      <c r="W300" s="1702"/>
      <c r="X300" s="1"/>
      <c r="Y300" s="1"/>
      <c r="Z300" s="1"/>
    </row>
    <row r="301" spans="1:26" ht="9.75" customHeight="1" x14ac:dyDescent="0.25">
      <c r="A301" s="19"/>
      <c r="B301" s="1"/>
      <c r="C301" s="1"/>
      <c r="D301" s="1"/>
      <c r="E301" s="1"/>
      <c r="F301" s="1"/>
      <c r="G301" s="1"/>
      <c r="H301" s="1"/>
      <c r="I301" s="1702"/>
      <c r="J301" s="1702"/>
      <c r="K301" s="1702"/>
      <c r="L301" s="1702"/>
      <c r="M301" s="1702"/>
      <c r="N301" s="1702"/>
      <c r="O301" s="1702"/>
      <c r="P301" s="1702"/>
      <c r="Q301" s="1702"/>
      <c r="R301" s="1702"/>
      <c r="S301" s="1702"/>
      <c r="T301" s="1702"/>
      <c r="U301" s="1702"/>
      <c r="V301" s="1702"/>
      <c r="W301" s="1702"/>
      <c r="X301" s="1"/>
      <c r="Y301" s="1"/>
      <c r="Z301" s="1"/>
    </row>
    <row r="302" spans="1:26" ht="9.75" customHeight="1" x14ac:dyDescent="0.25">
      <c r="A302" s="19"/>
      <c r="B302" s="1"/>
      <c r="C302" s="1"/>
      <c r="D302" s="1"/>
      <c r="E302" s="1"/>
      <c r="F302" s="1"/>
      <c r="G302" s="1"/>
      <c r="H302" s="1"/>
      <c r="I302" s="1702"/>
      <c r="J302" s="1702"/>
      <c r="K302" s="1702"/>
      <c r="L302" s="1702"/>
      <c r="M302" s="1702"/>
      <c r="N302" s="1702"/>
      <c r="O302" s="1702"/>
      <c r="P302" s="1702"/>
      <c r="Q302" s="1702"/>
      <c r="R302" s="1702"/>
      <c r="S302" s="1702"/>
      <c r="T302" s="1702"/>
      <c r="U302" s="1702"/>
      <c r="V302" s="1702"/>
      <c r="W302" s="1702"/>
      <c r="X302" s="1"/>
      <c r="Y302" s="1"/>
      <c r="Z302" s="1"/>
    </row>
    <row r="303" spans="1:26" ht="9.75" customHeight="1" x14ac:dyDescent="0.25">
      <c r="A303" s="19"/>
      <c r="B303" s="1"/>
      <c r="C303" s="1"/>
      <c r="D303" s="1"/>
      <c r="E303" s="1"/>
      <c r="F303" s="1"/>
      <c r="G303" s="1"/>
      <c r="H303" s="1"/>
      <c r="I303" s="1702"/>
      <c r="J303" s="1702"/>
      <c r="K303" s="1702"/>
      <c r="L303" s="1702"/>
      <c r="M303" s="1702"/>
      <c r="N303" s="1702"/>
      <c r="O303" s="1702"/>
      <c r="P303" s="1702"/>
      <c r="Q303" s="1702"/>
      <c r="R303" s="1702"/>
      <c r="S303" s="1702"/>
      <c r="T303" s="1702"/>
      <c r="U303" s="1702"/>
      <c r="V303" s="1702"/>
      <c r="W303" s="1702"/>
      <c r="X303" s="1"/>
      <c r="Y303" s="1"/>
      <c r="Z303" s="1"/>
    </row>
    <row r="304" spans="1:26" ht="9.75" customHeight="1" x14ac:dyDescent="0.25">
      <c r="A304" s="19"/>
      <c r="B304" s="1"/>
      <c r="C304" s="1"/>
      <c r="D304" s="1"/>
      <c r="E304" s="1"/>
      <c r="F304" s="1"/>
      <c r="G304" s="1"/>
      <c r="H304" s="1"/>
      <c r="I304" s="1702"/>
      <c r="J304" s="1702"/>
      <c r="K304" s="1702"/>
      <c r="L304" s="1702"/>
      <c r="M304" s="1702"/>
      <c r="N304" s="1702"/>
      <c r="O304" s="1702"/>
      <c r="P304" s="1702"/>
      <c r="Q304" s="1702"/>
      <c r="R304" s="1702"/>
      <c r="S304" s="1702"/>
      <c r="T304" s="1702"/>
      <c r="U304" s="1702"/>
      <c r="V304" s="1702"/>
      <c r="W304" s="1702"/>
      <c r="X304" s="1"/>
      <c r="Y304" s="1"/>
      <c r="Z304" s="1"/>
    </row>
    <row r="305" spans="1:26" ht="9.75" customHeight="1" x14ac:dyDescent="0.25">
      <c r="A305" s="19"/>
      <c r="B305" s="1"/>
      <c r="C305" s="1"/>
      <c r="D305" s="1"/>
      <c r="E305" s="1"/>
      <c r="F305" s="1"/>
      <c r="G305" s="1"/>
      <c r="H305" s="1"/>
      <c r="I305" s="1702"/>
      <c r="J305" s="1702"/>
      <c r="K305" s="1702"/>
      <c r="L305" s="1702"/>
      <c r="M305" s="1702"/>
      <c r="N305" s="1702"/>
      <c r="O305" s="1702"/>
      <c r="P305" s="1702"/>
      <c r="Q305" s="1702"/>
      <c r="R305" s="1702"/>
      <c r="S305" s="1702"/>
      <c r="T305" s="1702"/>
      <c r="U305" s="1702"/>
      <c r="V305" s="1702"/>
      <c r="W305" s="1702"/>
      <c r="X305" s="1"/>
      <c r="Y305" s="1"/>
      <c r="Z305" s="1"/>
    </row>
    <row r="306" spans="1:26" ht="9.75" customHeight="1" x14ac:dyDescent="0.25">
      <c r="A306" s="19"/>
      <c r="B306" s="1"/>
      <c r="C306" s="1"/>
      <c r="D306" s="1"/>
      <c r="E306" s="1"/>
      <c r="F306" s="1"/>
      <c r="G306" s="1"/>
      <c r="H306" s="1"/>
      <c r="I306" s="1702"/>
      <c r="J306" s="1702"/>
      <c r="K306" s="1702"/>
      <c r="L306" s="1702"/>
      <c r="M306" s="1702"/>
      <c r="N306" s="1702"/>
      <c r="O306" s="1702"/>
      <c r="P306" s="1702"/>
      <c r="Q306" s="1702"/>
      <c r="R306" s="1702"/>
      <c r="S306" s="1702"/>
      <c r="T306" s="1702"/>
      <c r="U306" s="1702"/>
      <c r="V306" s="1702"/>
      <c r="W306" s="1702"/>
      <c r="X306" s="1"/>
      <c r="Y306" s="1"/>
      <c r="Z306" s="1"/>
    </row>
    <row r="307" spans="1:26" ht="9.75" customHeight="1" x14ac:dyDescent="0.25">
      <c r="A307" s="19"/>
      <c r="B307" s="1"/>
      <c r="C307" s="1"/>
      <c r="D307" s="1"/>
      <c r="E307" s="1"/>
      <c r="F307" s="1"/>
      <c r="G307" s="1"/>
      <c r="H307" s="1"/>
      <c r="I307" s="1702"/>
      <c r="J307" s="1702"/>
      <c r="K307" s="1702"/>
      <c r="L307" s="1702"/>
      <c r="M307" s="1702"/>
      <c r="N307" s="1702"/>
      <c r="O307" s="1702"/>
      <c r="P307" s="1702"/>
      <c r="Q307" s="1702"/>
      <c r="R307" s="1702"/>
      <c r="S307" s="1702"/>
      <c r="T307" s="1702"/>
      <c r="U307" s="1702"/>
      <c r="V307" s="1702"/>
      <c r="W307" s="1702"/>
      <c r="X307" s="1"/>
      <c r="Y307" s="1"/>
      <c r="Z307" s="1"/>
    </row>
    <row r="308" spans="1:26" ht="9.75" customHeight="1" x14ac:dyDescent="0.25">
      <c r="A308" s="19"/>
      <c r="B308" s="1"/>
      <c r="C308" s="1"/>
      <c r="D308" s="1"/>
      <c r="E308" s="1"/>
      <c r="F308" s="1"/>
      <c r="G308" s="1"/>
      <c r="H308" s="1"/>
      <c r="I308" s="1702"/>
      <c r="J308" s="1702"/>
      <c r="K308" s="1702"/>
      <c r="L308" s="1702"/>
      <c r="M308" s="1702"/>
      <c r="N308" s="1702"/>
      <c r="O308" s="1702"/>
      <c r="P308" s="1702"/>
      <c r="Q308" s="1702"/>
      <c r="R308" s="1702"/>
      <c r="S308" s="1702"/>
      <c r="T308" s="1702"/>
      <c r="U308" s="1702"/>
      <c r="V308" s="1702"/>
      <c r="W308" s="1702"/>
      <c r="X308" s="1"/>
      <c r="Y308" s="1"/>
      <c r="Z308" s="1"/>
    </row>
    <row r="309" spans="1:26" ht="9.75" customHeight="1" x14ac:dyDescent="0.25">
      <c r="A309" s="19"/>
      <c r="B309" s="1"/>
      <c r="C309" s="1"/>
      <c r="D309" s="1"/>
      <c r="E309" s="1"/>
      <c r="F309" s="1"/>
      <c r="G309" s="1"/>
      <c r="H309" s="1"/>
      <c r="I309" s="1702"/>
      <c r="J309" s="1702"/>
      <c r="K309" s="1702"/>
      <c r="L309" s="1702"/>
      <c r="M309" s="1702"/>
      <c r="N309" s="1702"/>
      <c r="O309" s="1702"/>
      <c r="P309" s="1702"/>
      <c r="Q309" s="1702"/>
      <c r="R309" s="1702"/>
      <c r="S309" s="1702"/>
      <c r="T309" s="1702"/>
      <c r="U309" s="1702"/>
      <c r="V309" s="1702"/>
      <c r="W309" s="1702"/>
      <c r="X309" s="1"/>
      <c r="Y309" s="1"/>
      <c r="Z309" s="1"/>
    </row>
    <row r="310" spans="1:26" ht="9.75" customHeight="1" x14ac:dyDescent="0.25">
      <c r="A310" s="19"/>
      <c r="B310" s="1"/>
      <c r="C310" s="1"/>
      <c r="D310" s="1"/>
      <c r="E310" s="1"/>
      <c r="F310" s="1"/>
      <c r="G310" s="1"/>
      <c r="H310" s="1"/>
      <c r="I310" s="1702"/>
      <c r="J310" s="1702"/>
      <c r="K310" s="1702"/>
      <c r="L310" s="1702"/>
      <c r="M310" s="1702"/>
      <c r="N310" s="1702"/>
      <c r="O310" s="1702"/>
      <c r="P310" s="1702"/>
      <c r="Q310" s="1702"/>
      <c r="R310" s="1702"/>
      <c r="S310" s="1702"/>
      <c r="T310" s="1702"/>
      <c r="U310" s="1702"/>
      <c r="V310" s="1702"/>
      <c r="W310" s="1702"/>
      <c r="X310" s="1"/>
      <c r="Y310" s="1"/>
      <c r="Z310" s="1"/>
    </row>
    <row r="311" spans="1:26" ht="9.75" customHeight="1" x14ac:dyDescent="0.25">
      <c r="A311" s="19"/>
      <c r="B311" s="1"/>
      <c r="C311" s="1"/>
      <c r="D311" s="1"/>
      <c r="E311" s="1"/>
      <c r="F311" s="1"/>
      <c r="G311" s="1"/>
      <c r="H311" s="1"/>
      <c r="I311" s="1702"/>
      <c r="J311" s="1702"/>
      <c r="K311" s="1702"/>
      <c r="L311" s="1702"/>
      <c r="M311" s="1702"/>
      <c r="N311" s="1702"/>
      <c r="O311" s="1702"/>
      <c r="P311" s="1702"/>
      <c r="Q311" s="1702"/>
      <c r="R311" s="1702"/>
      <c r="S311" s="1702"/>
      <c r="T311" s="1702"/>
      <c r="U311" s="1702"/>
      <c r="V311" s="1702"/>
      <c r="W311" s="1702"/>
      <c r="X311" s="1"/>
      <c r="Y311" s="1"/>
      <c r="Z311" s="1"/>
    </row>
    <row r="312" spans="1:26" ht="9.75" customHeight="1" x14ac:dyDescent="0.25">
      <c r="A312" s="19"/>
      <c r="B312" s="1"/>
      <c r="C312" s="1"/>
      <c r="D312" s="1"/>
      <c r="E312" s="1"/>
      <c r="F312" s="1"/>
      <c r="G312" s="1"/>
      <c r="H312" s="1"/>
      <c r="I312" s="1702"/>
      <c r="J312" s="1702"/>
      <c r="K312" s="1702"/>
      <c r="L312" s="1702"/>
      <c r="M312" s="1702"/>
      <c r="N312" s="1702"/>
      <c r="O312" s="1702"/>
      <c r="P312" s="1702"/>
      <c r="Q312" s="1702"/>
      <c r="R312" s="1702"/>
      <c r="S312" s="1702"/>
      <c r="T312" s="1702"/>
      <c r="U312" s="1702"/>
      <c r="V312" s="1702"/>
      <c r="W312" s="1702"/>
      <c r="X312" s="1"/>
      <c r="Y312" s="1"/>
      <c r="Z312" s="1"/>
    </row>
    <row r="313" spans="1:26" ht="9.75" customHeight="1" x14ac:dyDescent="0.25">
      <c r="A313" s="19"/>
      <c r="B313" s="1"/>
      <c r="C313" s="1"/>
      <c r="D313" s="1"/>
      <c r="E313" s="1"/>
      <c r="F313" s="1"/>
      <c r="G313" s="1"/>
      <c r="H313" s="1"/>
      <c r="I313" s="1702"/>
      <c r="J313" s="1702"/>
      <c r="K313" s="1702"/>
      <c r="L313" s="1702"/>
      <c r="M313" s="1702"/>
      <c r="N313" s="1702"/>
      <c r="O313" s="1702"/>
      <c r="P313" s="1702"/>
      <c r="Q313" s="1702"/>
      <c r="R313" s="1702"/>
      <c r="S313" s="1702"/>
      <c r="T313" s="1702"/>
      <c r="U313" s="1702"/>
      <c r="V313" s="1702"/>
      <c r="W313" s="1702"/>
      <c r="X313" s="1"/>
      <c r="Y313" s="1"/>
      <c r="Z313" s="1"/>
    </row>
    <row r="314" spans="1:26" ht="9.75" customHeight="1" x14ac:dyDescent="0.25">
      <c r="A314" s="19"/>
      <c r="B314" s="1"/>
      <c r="C314" s="1"/>
      <c r="D314" s="1"/>
      <c r="E314" s="1"/>
      <c r="F314" s="1"/>
      <c r="G314" s="1"/>
      <c r="H314" s="1"/>
      <c r="I314" s="1702"/>
      <c r="J314" s="1702"/>
      <c r="K314" s="1702"/>
      <c r="L314" s="1702"/>
      <c r="M314" s="1702"/>
      <c r="N314" s="1702"/>
      <c r="O314" s="1702"/>
      <c r="P314" s="1702"/>
      <c r="Q314" s="1702"/>
      <c r="R314" s="1702"/>
      <c r="S314" s="1702"/>
      <c r="T314" s="1702"/>
      <c r="U314" s="1702"/>
      <c r="V314" s="1702"/>
      <c r="W314" s="1702"/>
      <c r="X314" s="1"/>
      <c r="Y314" s="1"/>
      <c r="Z314" s="1"/>
    </row>
    <row r="315" spans="1:26" ht="9.75" customHeight="1" x14ac:dyDescent="0.25">
      <c r="A315" s="19"/>
      <c r="B315" s="1"/>
      <c r="C315" s="1"/>
      <c r="D315" s="1"/>
      <c r="E315" s="1"/>
      <c r="F315" s="1"/>
      <c r="G315" s="1"/>
      <c r="H315" s="1"/>
      <c r="I315" s="1702"/>
      <c r="J315" s="1702"/>
      <c r="K315" s="1702"/>
      <c r="L315" s="1702"/>
      <c r="M315" s="1702"/>
      <c r="N315" s="1702"/>
      <c r="O315" s="1702"/>
      <c r="P315" s="1702"/>
      <c r="Q315" s="1702"/>
      <c r="R315" s="1702"/>
      <c r="S315" s="1702"/>
      <c r="T315" s="1702"/>
      <c r="U315" s="1702"/>
      <c r="V315" s="1702"/>
      <c r="W315" s="1702"/>
      <c r="X315" s="1"/>
      <c r="Y315" s="1"/>
      <c r="Z315" s="1"/>
    </row>
    <row r="316" spans="1:26" ht="9.75" customHeight="1" x14ac:dyDescent="0.25">
      <c r="A316" s="19"/>
      <c r="B316" s="1"/>
      <c r="C316" s="1"/>
      <c r="D316" s="1"/>
      <c r="E316" s="1"/>
      <c r="F316" s="1"/>
      <c r="G316" s="1"/>
      <c r="H316" s="1"/>
      <c r="I316" s="1702"/>
      <c r="J316" s="1702"/>
      <c r="K316" s="1702"/>
      <c r="L316" s="1702"/>
      <c r="M316" s="1702"/>
      <c r="N316" s="1702"/>
      <c r="O316" s="1702"/>
      <c r="P316" s="1702"/>
      <c r="Q316" s="1702"/>
      <c r="R316" s="1702"/>
      <c r="S316" s="1702"/>
      <c r="T316" s="1702"/>
      <c r="U316" s="1702"/>
      <c r="V316" s="1702"/>
      <c r="W316" s="1702"/>
      <c r="X316" s="1"/>
      <c r="Y316" s="1"/>
      <c r="Z316" s="1"/>
    </row>
    <row r="317" spans="1:26" ht="9.75" customHeight="1" x14ac:dyDescent="0.25">
      <c r="A317" s="19"/>
      <c r="B317" s="1"/>
      <c r="C317" s="1"/>
      <c r="D317" s="1"/>
      <c r="E317" s="1"/>
      <c r="F317" s="1"/>
      <c r="G317" s="1"/>
      <c r="H317" s="1"/>
      <c r="I317" s="1702"/>
      <c r="J317" s="1702"/>
      <c r="K317" s="1702"/>
      <c r="L317" s="1702"/>
      <c r="M317" s="1702"/>
      <c r="N317" s="1702"/>
      <c r="O317" s="1702"/>
      <c r="P317" s="1702"/>
      <c r="Q317" s="1702"/>
      <c r="R317" s="1702"/>
      <c r="S317" s="1702"/>
      <c r="T317" s="1702"/>
      <c r="U317" s="1702"/>
      <c r="V317" s="1702"/>
      <c r="W317" s="1702"/>
      <c r="X317" s="1"/>
      <c r="Y317" s="1"/>
      <c r="Z317" s="1"/>
    </row>
    <row r="318" spans="1:26" ht="9.75" customHeight="1" x14ac:dyDescent="0.25">
      <c r="A318" s="19"/>
      <c r="B318" s="1"/>
      <c r="C318" s="1"/>
      <c r="D318" s="1"/>
      <c r="E318" s="1"/>
      <c r="F318" s="1"/>
      <c r="G318" s="1"/>
      <c r="H318" s="1"/>
      <c r="I318" s="1702"/>
      <c r="J318" s="1702"/>
      <c r="K318" s="1702"/>
      <c r="L318" s="1702"/>
      <c r="M318" s="1702"/>
      <c r="N318" s="1702"/>
      <c r="O318" s="1702"/>
      <c r="P318" s="1702"/>
      <c r="Q318" s="1702"/>
      <c r="R318" s="1702"/>
      <c r="S318" s="1702"/>
      <c r="T318" s="1702"/>
      <c r="U318" s="1702"/>
      <c r="V318" s="1702"/>
      <c r="W318" s="1702"/>
      <c r="X318" s="1"/>
      <c r="Y318" s="1"/>
      <c r="Z318" s="1"/>
    </row>
    <row r="319" spans="1:26" ht="9.75" customHeight="1" x14ac:dyDescent="0.25">
      <c r="A319" s="19"/>
      <c r="B319" s="1"/>
      <c r="C319" s="1"/>
      <c r="D319" s="1"/>
      <c r="E319" s="1"/>
      <c r="F319" s="1"/>
      <c r="G319" s="1"/>
      <c r="H319" s="1"/>
      <c r="I319" s="1702"/>
      <c r="J319" s="1702"/>
      <c r="K319" s="1702"/>
      <c r="L319" s="1702"/>
      <c r="M319" s="1702"/>
      <c r="N319" s="1702"/>
      <c r="O319" s="1702"/>
      <c r="P319" s="1702"/>
      <c r="Q319" s="1702"/>
      <c r="R319" s="1702"/>
      <c r="S319" s="1702"/>
      <c r="T319" s="1702"/>
      <c r="U319" s="1702"/>
      <c r="V319" s="1702"/>
      <c r="W319" s="1702"/>
      <c r="X319" s="1"/>
      <c r="Y319" s="1"/>
      <c r="Z319" s="1"/>
    </row>
    <row r="320" spans="1:26" ht="9.75" customHeight="1" x14ac:dyDescent="0.25">
      <c r="A320" s="19"/>
      <c r="B320" s="1"/>
      <c r="C320" s="1"/>
      <c r="D320" s="1"/>
      <c r="E320" s="1"/>
      <c r="F320" s="1"/>
      <c r="G320" s="1"/>
      <c r="H320" s="1"/>
      <c r="I320" s="1702"/>
      <c r="J320" s="1702"/>
      <c r="K320" s="1702"/>
      <c r="L320" s="1702"/>
      <c r="M320" s="1702"/>
      <c r="N320" s="1702"/>
      <c r="O320" s="1702"/>
      <c r="P320" s="1702"/>
      <c r="Q320" s="1702"/>
      <c r="R320" s="1702"/>
      <c r="S320" s="1702"/>
      <c r="T320" s="1702"/>
      <c r="U320" s="1702"/>
      <c r="V320" s="1702"/>
      <c r="W320" s="1702"/>
      <c r="X320" s="1"/>
      <c r="Y320" s="1"/>
      <c r="Z320" s="1"/>
    </row>
    <row r="321" spans="1:26" ht="9.75" customHeight="1" x14ac:dyDescent="0.25">
      <c r="A321" s="19"/>
      <c r="B321" s="1"/>
      <c r="C321" s="1"/>
      <c r="D321" s="1"/>
      <c r="E321" s="1"/>
      <c r="F321" s="1"/>
      <c r="G321" s="1"/>
      <c r="H321" s="1"/>
      <c r="I321" s="1702"/>
      <c r="J321" s="1702"/>
      <c r="K321" s="1702"/>
      <c r="L321" s="1702"/>
      <c r="M321" s="1702"/>
      <c r="N321" s="1702"/>
      <c r="O321" s="1702"/>
      <c r="P321" s="1702"/>
      <c r="Q321" s="1702"/>
      <c r="R321" s="1702"/>
      <c r="S321" s="1702"/>
      <c r="T321" s="1702"/>
      <c r="U321" s="1702"/>
      <c r="V321" s="1702"/>
      <c r="W321" s="1702"/>
      <c r="X321" s="1"/>
      <c r="Y321" s="1"/>
      <c r="Z321" s="1"/>
    </row>
    <row r="322" spans="1:26" ht="9.75" customHeight="1" x14ac:dyDescent="0.25">
      <c r="A322" s="19"/>
      <c r="B322" s="1"/>
      <c r="C322" s="1"/>
      <c r="D322" s="1"/>
      <c r="E322" s="1"/>
      <c r="F322" s="1"/>
      <c r="G322" s="1"/>
      <c r="H322" s="1"/>
      <c r="I322" s="1702"/>
      <c r="J322" s="1702"/>
      <c r="K322" s="1702"/>
      <c r="L322" s="1702"/>
      <c r="M322" s="1702"/>
      <c r="N322" s="1702"/>
      <c r="O322" s="1702"/>
      <c r="P322" s="1702"/>
      <c r="Q322" s="1702"/>
      <c r="R322" s="1702"/>
      <c r="S322" s="1702"/>
      <c r="T322" s="1702"/>
      <c r="U322" s="1702"/>
      <c r="V322" s="1702"/>
      <c r="W322" s="1702"/>
      <c r="X322" s="1"/>
      <c r="Y322" s="1"/>
      <c r="Z322" s="1"/>
    </row>
    <row r="323" spans="1:26" ht="9.75" customHeight="1" x14ac:dyDescent="0.25">
      <c r="A323" s="19"/>
      <c r="B323" s="1"/>
      <c r="C323" s="1"/>
      <c r="D323" s="1"/>
      <c r="E323" s="1"/>
      <c r="F323" s="1"/>
      <c r="G323" s="1"/>
      <c r="H323" s="1"/>
      <c r="I323" s="1702"/>
      <c r="J323" s="1702"/>
      <c r="K323" s="1702"/>
      <c r="L323" s="1702"/>
      <c r="M323" s="1702"/>
      <c r="N323" s="1702"/>
      <c r="O323" s="1702"/>
      <c r="P323" s="1702"/>
      <c r="Q323" s="1702"/>
      <c r="R323" s="1702"/>
      <c r="S323" s="1702"/>
      <c r="T323" s="1702"/>
      <c r="U323" s="1702"/>
      <c r="V323" s="1702"/>
      <c r="W323" s="1702"/>
      <c r="X323" s="1"/>
      <c r="Y323" s="1"/>
      <c r="Z323" s="1"/>
    </row>
    <row r="324" spans="1:26" ht="9.75" customHeight="1" x14ac:dyDescent="0.25">
      <c r="A324" s="19"/>
      <c r="B324" s="1"/>
      <c r="C324" s="1"/>
      <c r="D324" s="1"/>
      <c r="E324" s="1"/>
      <c r="F324" s="1"/>
      <c r="G324" s="1"/>
      <c r="H324" s="1"/>
      <c r="I324" s="1702"/>
      <c r="J324" s="1702"/>
      <c r="K324" s="1702"/>
      <c r="L324" s="1702"/>
      <c r="M324" s="1702"/>
      <c r="N324" s="1702"/>
      <c r="O324" s="1702"/>
      <c r="P324" s="1702"/>
      <c r="Q324" s="1702"/>
      <c r="R324" s="1702"/>
      <c r="S324" s="1702"/>
      <c r="T324" s="1702"/>
      <c r="U324" s="1702"/>
      <c r="V324" s="1702"/>
      <c r="W324" s="1702"/>
      <c r="X324" s="1"/>
      <c r="Y324" s="1"/>
      <c r="Z324" s="1"/>
    </row>
    <row r="325" spans="1:26" ht="9.75" customHeight="1" x14ac:dyDescent="0.25">
      <c r="A325" s="19"/>
      <c r="B325" s="1"/>
      <c r="C325" s="1"/>
      <c r="D325" s="1"/>
      <c r="E325" s="1"/>
      <c r="F325" s="1"/>
      <c r="G325" s="1"/>
      <c r="H325" s="1"/>
      <c r="I325" s="1702"/>
      <c r="J325" s="1702"/>
      <c r="K325" s="1702"/>
      <c r="L325" s="1702"/>
      <c r="M325" s="1702"/>
      <c r="N325" s="1702"/>
      <c r="O325" s="1702"/>
      <c r="P325" s="1702"/>
      <c r="Q325" s="1702"/>
      <c r="R325" s="1702"/>
      <c r="S325" s="1702"/>
      <c r="T325" s="1702"/>
      <c r="U325" s="1702"/>
      <c r="V325" s="1702"/>
      <c r="W325" s="1702"/>
      <c r="X325" s="1"/>
      <c r="Y325" s="1"/>
      <c r="Z325" s="1"/>
    </row>
    <row r="326" spans="1:26" ht="9.75" customHeight="1" x14ac:dyDescent="0.25">
      <c r="A326" s="19"/>
      <c r="B326" s="1"/>
      <c r="C326" s="1"/>
      <c r="D326" s="1"/>
      <c r="E326" s="1"/>
      <c r="F326" s="1"/>
      <c r="G326" s="1"/>
      <c r="H326" s="1"/>
      <c r="I326" s="1702"/>
      <c r="J326" s="1702"/>
      <c r="K326" s="1702"/>
      <c r="L326" s="1702"/>
      <c r="M326" s="1702"/>
      <c r="N326" s="1702"/>
      <c r="O326" s="1702"/>
      <c r="P326" s="1702"/>
      <c r="Q326" s="1702"/>
      <c r="R326" s="1702"/>
      <c r="S326" s="1702"/>
      <c r="T326" s="1702"/>
      <c r="U326" s="1702"/>
      <c r="V326" s="1702"/>
      <c r="W326" s="1702"/>
      <c r="X326" s="1"/>
      <c r="Y326" s="1"/>
      <c r="Z326" s="1"/>
    </row>
    <row r="327" spans="1:26" ht="9.75" customHeight="1" x14ac:dyDescent="0.25">
      <c r="A327" s="19"/>
      <c r="B327" s="1"/>
      <c r="C327" s="1"/>
      <c r="D327" s="1"/>
      <c r="E327" s="1"/>
      <c r="F327" s="1"/>
      <c r="G327" s="1"/>
      <c r="H327" s="1"/>
      <c r="I327" s="1702"/>
      <c r="J327" s="1702"/>
      <c r="K327" s="1702"/>
      <c r="L327" s="1702"/>
      <c r="M327" s="1702"/>
      <c r="N327" s="1702"/>
      <c r="O327" s="1702"/>
      <c r="P327" s="1702"/>
      <c r="Q327" s="1702"/>
      <c r="R327" s="1702"/>
      <c r="S327" s="1702"/>
      <c r="T327" s="1702"/>
      <c r="U327" s="1702"/>
      <c r="V327" s="1702"/>
      <c r="W327" s="1702"/>
      <c r="X327" s="1"/>
      <c r="Y327" s="1"/>
      <c r="Z327" s="1"/>
    </row>
    <row r="328" spans="1:26" ht="9.75" customHeight="1" x14ac:dyDescent="0.25">
      <c r="A328" s="19"/>
      <c r="B328" s="1"/>
      <c r="C328" s="1"/>
      <c r="D328" s="1"/>
      <c r="E328" s="1"/>
      <c r="F328" s="1"/>
      <c r="G328" s="1"/>
      <c r="H328" s="1"/>
      <c r="I328" s="1702"/>
      <c r="J328" s="1702"/>
      <c r="K328" s="1702"/>
      <c r="L328" s="1702"/>
      <c r="M328" s="1702"/>
      <c r="N328" s="1702"/>
      <c r="O328" s="1702"/>
      <c r="P328" s="1702"/>
      <c r="Q328" s="1702"/>
      <c r="R328" s="1702"/>
      <c r="S328" s="1702"/>
      <c r="T328" s="1702"/>
      <c r="U328" s="1702"/>
      <c r="V328" s="1702"/>
      <c r="W328" s="1702"/>
      <c r="X328" s="1"/>
      <c r="Y328" s="1"/>
      <c r="Z328" s="1"/>
    </row>
    <row r="329" spans="1:26" ht="9.75" customHeight="1" x14ac:dyDescent="0.25">
      <c r="A329" s="19"/>
      <c r="B329" s="1"/>
      <c r="C329" s="1"/>
      <c r="D329" s="1"/>
      <c r="E329" s="1"/>
      <c r="F329" s="1"/>
      <c r="G329" s="1"/>
      <c r="H329" s="1"/>
      <c r="I329" s="1702"/>
      <c r="J329" s="1702"/>
      <c r="K329" s="1702"/>
      <c r="L329" s="1702"/>
      <c r="M329" s="1702"/>
      <c r="N329" s="1702"/>
      <c r="O329" s="1702"/>
      <c r="P329" s="1702"/>
      <c r="Q329" s="1702"/>
      <c r="R329" s="1702"/>
      <c r="S329" s="1702"/>
      <c r="T329" s="1702"/>
      <c r="U329" s="1702"/>
      <c r="V329" s="1702"/>
      <c r="W329" s="1702"/>
      <c r="X329" s="1"/>
      <c r="Y329" s="1"/>
      <c r="Z329" s="1"/>
    </row>
    <row r="330" spans="1:26" ht="9.75" customHeight="1" x14ac:dyDescent="0.25">
      <c r="A330" s="19"/>
      <c r="B330" s="1"/>
      <c r="C330" s="1"/>
      <c r="D330" s="1"/>
      <c r="E330" s="1"/>
      <c r="F330" s="1"/>
      <c r="G330" s="1"/>
      <c r="H330" s="1"/>
      <c r="I330" s="1702"/>
      <c r="J330" s="1702"/>
      <c r="K330" s="1702"/>
      <c r="L330" s="1702"/>
      <c r="M330" s="1702"/>
      <c r="N330" s="1702"/>
      <c r="O330" s="1702"/>
      <c r="P330" s="1702"/>
      <c r="Q330" s="1702"/>
      <c r="R330" s="1702"/>
      <c r="S330" s="1702"/>
      <c r="T330" s="1702"/>
      <c r="U330" s="1702"/>
      <c r="V330" s="1702"/>
      <c r="W330" s="1702"/>
      <c r="X330" s="1"/>
      <c r="Y330" s="1"/>
      <c r="Z330" s="1"/>
    </row>
    <row r="331" spans="1:26" ht="9.75" customHeight="1" x14ac:dyDescent="0.25">
      <c r="A331" s="19"/>
      <c r="B331" s="1"/>
      <c r="C331" s="1"/>
      <c r="D331" s="1"/>
      <c r="E331" s="1"/>
      <c r="F331" s="1"/>
      <c r="G331" s="1"/>
      <c r="H331" s="1"/>
      <c r="I331" s="1702"/>
      <c r="J331" s="1702"/>
      <c r="K331" s="1702"/>
      <c r="L331" s="1702"/>
      <c r="M331" s="1702"/>
      <c r="N331" s="1702"/>
      <c r="O331" s="1702"/>
      <c r="P331" s="1702"/>
      <c r="Q331" s="1702"/>
      <c r="R331" s="1702"/>
      <c r="S331" s="1702"/>
      <c r="T331" s="1702"/>
      <c r="U331" s="1702"/>
      <c r="V331" s="1702"/>
      <c r="W331" s="1702"/>
      <c r="X331" s="1"/>
      <c r="Y331" s="1"/>
      <c r="Z331" s="1"/>
    </row>
    <row r="332" spans="1:26" ht="9.75" customHeight="1" x14ac:dyDescent="0.25">
      <c r="A332" s="19"/>
      <c r="B332" s="1"/>
      <c r="C332" s="1"/>
      <c r="D332" s="1"/>
      <c r="E332" s="1"/>
      <c r="F332" s="1"/>
      <c r="G332" s="1"/>
      <c r="H332" s="1"/>
      <c r="I332" s="1702"/>
      <c r="J332" s="1702"/>
      <c r="K332" s="1702"/>
      <c r="L332" s="1702"/>
      <c r="M332" s="1702"/>
      <c r="N332" s="1702"/>
      <c r="O332" s="1702"/>
      <c r="P332" s="1702"/>
      <c r="Q332" s="1702"/>
      <c r="R332" s="1702"/>
      <c r="S332" s="1702"/>
      <c r="T332" s="1702"/>
      <c r="U332" s="1702"/>
      <c r="V332" s="1702"/>
      <c r="W332" s="1702"/>
      <c r="X332" s="1"/>
      <c r="Y332" s="1"/>
      <c r="Z332" s="1"/>
    </row>
    <row r="333" spans="1:26" ht="9.75" customHeight="1" x14ac:dyDescent="0.25">
      <c r="A333" s="19"/>
      <c r="B333" s="1"/>
      <c r="C333" s="1"/>
      <c r="D333" s="1"/>
      <c r="E333" s="1"/>
      <c r="F333" s="1"/>
      <c r="G333" s="1"/>
      <c r="H333" s="1"/>
      <c r="I333" s="1702"/>
      <c r="J333" s="1702"/>
      <c r="K333" s="1702"/>
      <c r="L333" s="1702"/>
      <c r="M333" s="1702"/>
      <c r="N333" s="1702"/>
      <c r="O333" s="1702"/>
      <c r="P333" s="1702"/>
      <c r="Q333" s="1702"/>
      <c r="R333" s="1702"/>
      <c r="S333" s="1702"/>
      <c r="T333" s="1702"/>
      <c r="U333" s="1702"/>
      <c r="V333" s="1702"/>
      <c r="W333" s="1702"/>
      <c r="X333" s="1"/>
      <c r="Y333" s="1"/>
      <c r="Z333" s="1"/>
    </row>
    <row r="334" spans="1:26" ht="9.75" customHeight="1" x14ac:dyDescent="0.25">
      <c r="A334" s="19"/>
      <c r="B334" s="1"/>
      <c r="C334" s="1"/>
      <c r="D334" s="1"/>
      <c r="E334" s="1"/>
      <c r="F334" s="1"/>
      <c r="G334" s="1"/>
      <c r="H334" s="1"/>
      <c r="I334" s="1702"/>
      <c r="J334" s="1702"/>
      <c r="K334" s="1702"/>
      <c r="L334" s="1702"/>
      <c r="M334" s="1702"/>
      <c r="N334" s="1702"/>
      <c r="O334" s="1702"/>
      <c r="P334" s="1702"/>
      <c r="Q334" s="1702"/>
      <c r="R334" s="1702"/>
      <c r="S334" s="1702"/>
      <c r="T334" s="1702"/>
      <c r="U334" s="1702"/>
      <c r="V334" s="1702"/>
      <c r="W334" s="1702"/>
      <c r="X334" s="1"/>
      <c r="Y334" s="1"/>
      <c r="Z334" s="1"/>
    </row>
    <row r="335" spans="1:26" ht="9.75" customHeight="1" x14ac:dyDescent="0.25">
      <c r="A335" s="19"/>
      <c r="B335" s="1"/>
      <c r="C335" s="1"/>
      <c r="D335" s="1"/>
      <c r="E335" s="1"/>
      <c r="F335" s="1"/>
      <c r="G335" s="1"/>
      <c r="H335" s="1"/>
      <c r="I335" s="1702"/>
      <c r="J335" s="1702"/>
      <c r="K335" s="1702"/>
      <c r="L335" s="1702"/>
      <c r="M335" s="1702"/>
      <c r="N335" s="1702"/>
      <c r="O335" s="1702"/>
      <c r="P335" s="1702"/>
      <c r="Q335" s="1702"/>
      <c r="R335" s="1702"/>
      <c r="S335" s="1702"/>
      <c r="T335" s="1702"/>
      <c r="U335" s="1702"/>
      <c r="V335" s="1702"/>
      <c r="W335" s="1702"/>
      <c r="X335" s="1"/>
      <c r="Y335" s="1"/>
      <c r="Z335" s="1"/>
    </row>
    <row r="336" spans="1:26" ht="9.75" customHeight="1" x14ac:dyDescent="0.25">
      <c r="A336" s="19"/>
      <c r="B336" s="1"/>
      <c r="C336" s="1"/>
      <c r="D336" s="1"/>
      <c r="E336" s="1"/>
      <c r="F336" s="1"/>
      <c r="G336" s="1"/>
      <c r="H336" s="1"/>
      <c r="I336" s="1702"/>
      <c r="J336" s="1702"/>
      <c r="K336" s="1702"/>
      <c r="L336" s="1702"/>
      <c r="M336" s="1702"/>
      <c r="N336" s="1702"/>
      <c r="O336" s="1702"/>
      <c r="P336" s="1702"/>
      <c r="Q336" s="1702"/>
      <c r="R336" s="1702"/>
      <c r="S336" s="1702"/>
      <c r="T336" s="1702"/>
      <c r="U336" s="1702"/>
      <c r="V336" s="1702"/>
      <c r="W336" s="1702"/>
      <c r="X336" s="1"/>
      <c r="Y336" s="1"/>
      <c r="Z336" s="1"/>
    </row>
    <row r="337" spans="1:26" ht="9.75" customHeight="1" x14ac:dyDescent="0.25">
      <c r="A337" s="19"/>
      <c r="B337" s="1"/>
      <c r="C337" s="1"/>
      <c r="D337" s="1"/>
      <c r="E337" s="1"/>
      <c r="F337" s="1"/>
      <c r="G337" s="1"/>
      <c r="H337" s="1"/>
      <c r="I337" s="1702"/>
      <c r="J337" s="1702"/>
      <c r="K337" s="1702"/>
      <c r="L337" s="1702"/>
      <c r="M337" s="1702"/>
      <c r="N337" s="1702"/>
      <c r="O337" s="1702"/>
      <c r="P337" s="1702"/>
      <c r="Q337" s="1702"/>
      <c r="R337" s="1702"/>
      <c r="S337" s="1702"/>
      <c r="T337" s="1702"/>
      <c r="U337" s="1702"/>
      <c r="V337" s="1702"/>
      <c r="W337" s="1702"/>
      <c r="X337" s="1"/>
      <c r="Y337" s="1"/>
      <c r="Z337" s="1"/>
    </row>
    <row r="338" spans="1:26" ht="9.75" customHeight="1" x14ac:dyDescent="0.25">
      <c r="A338" s="19"/>
      <c r="B338" s="1"/>
      <c r="C338" s="1"/>
      <c r="D338" s="1"/>
      <c r="E338" s="1"/>
      <c r="F338" s="1"/>
      <c r="G338" s="1"/>
      <c r="H338" s="1"/>
      <c r="I338" s="1702"/>
      <c r="J338" s="1702"/>
      <c r="K338" s="1702"/>
      <c r="L338" s="1702"/>
      <c r="M338" s="1702"/>
      <c r="N338" s="1702"/>
      <c r="O338" s="1702"/>
      <c r="P338" s="1702"/>
      <c r="Q338" s="1702"/>
      <c r="R338" s="1702"/>
      <c r="S338" s="1702"/>
      <c r="T338" s="1702"/>
      <c r="U338" s="1702"/>
      <c r="V338" s="1702"/>
      <c r="W338" s="1702"/>
      <c r="X338" s="1"/>
      <c r="Y338" s="1"/>
      <c r="Z338" s="1"/>
    </row>
    <row r="339" spans="1:26" ht="9.75" customHeight="1" x14ac:dyDescent="0.25">
      <c r="A339" s="19"/>
      <c r="B339" s="1"/>
      <c r="C339" s="1"/>
      <c r="D339" s="1"/>
      <c r="E339" s="1"/>
      <c r="F339" s="1"/>
      <c r="G339" s="1"/>
      <c r="H339" s="1"/>
      <c r="I339" s="1702"/>
      <c r="J339" s="1702"/>
      <c r="K339" s="1702"/>
      <c r="L339" s="1702"/>
      <c r="M339" s="1702"/>
      <c r="N339" s="1702"/>
      <c r="O339" s="1702"/>
      <c r="P339" s="1702"/>
      <c r="Q339" s="1702"/>
      <c r="R339" s="1702"/>
      <c r="S339" s="1702"/>
      <c r="T339" s="1702"/>
      <c r="U339" s="1702"/>
      <c r="V339" s="1702"/>
      <c r="W339" s="1702"/>
      <c r="X339" s="1"/>
      <c r="Y339" s="1"/>
      <c r="Z339" s="1"/>
    </row>
    <row r="340" spans="1:26" ht="9.75" customHeight="1" x14ac:dyDescent="0.25">
      <c r="A340" s="19"/>
      <c r="B340" s="1"/>
      <c r="C340" s="1"/>
      <c r="D340" s="1"/>
      <c r="E340" s="1"/>
      <c r="F340" s="1"/>
      <c r="G340" s="1"/>
      <c r="H340" s="1"/>
      <c r="I340" s="1702"/>
      <c r="J340" s="1702"/>
      <c r="K340" s="1702"/>
      <c r="L340" s="1702"/>
      <c r="M340" s="1702"/>
      <c r="N340" s="1702"/>
      <c r="O340" s="1702"/>
      <c r="P340" s="1702"/>
      <c r="Q340" s="1702"/>
      <c r="R340" s="1702"/>
      <c r="S340" s="1702"/>
      <c r="T340" s="1702"/>
      <c r="U340" s="1702"/>
      <c r="V340" s="1702"/>
      <c r="W340" s="1702"/>
      <c r="X340" s="1"/>
      <c r="Y340" s="1"/>
      <c r="Z340" s="1"/>
    </row>
    <row r="341" spans="1:26" ht="9.75" customHeight="1" x14ac:dyDescent="0.25">
      <c r="A341" s="19"/>
      <c r="B341" s="1"/>
      <c r="C341" s="1"/>
      <c r="D341" s="1"/>
      <c r="E341" s="1"/>
      <c r="F341" s="1"/>
      <c r="G341" s="1"/>
      <c r="H341" s="1"/>
      <c r="I341" s="1702"/>
      <c r="J341" s="1702"/>
      <c r="K341" s="1702"/>
      <c r="L341" s="1702"/>
      <c r="M341" s="1702"/>
      <c r="N341" s="1702"/>
      <c r="O341" s="1702"/>
      <c r="P341" s="1702"/>
      <c r="Q341" s="1702"/>
      <c r="R341" s="1702"/>
      <c r="S341" s="1702"/>
      <c r="T341" s="1702"/>
      <c r="U341" s="1702"/>
      <c r="V341" s="1702"/>
      <c r="W341" s="1702"/>
      <c r="X341" s="1"/>
      <c r="Y341" s="1"/>
      <c r="Z341" s="1"/>
    </row>
    <row r="342" spans="1:26" ht="9.75" customHeight="1" x14ac:dyDescent="0.25">
      <c r="A342" s="19"/>
      <c r="B342" s="1"/>
      <c r="C342" s="1"/>
      <c r="D342" s="1"/>
      <c r="E342" s="1"/>
      <c r="F342" s="1"/>
      <c r="G342" s="1"/>
      <c r="H342" s="1"/>
      <c r="I342" s="1702"/>
      <c r="J342" s="1702"/>
      <c r="K342" s="1702"/>
      <c r="L342" s="1702"/>
      <c r="M342" s="1702"/>
      <c r="N342" s="1702"/>
      <c r="O342" s="1702"/>
      <c r="P342" s="1702"/>
      <c r="Q342" s="1702"/>
      <c r="R342" s="1702"/>
      <c r="S342" s="1702"/>
      <c r="T342" s="1702"/>
      <c r="U342" s="1702"/>
      <c r="V342" s="1702"/>
      <c r="W342" s="1702"/>
      <c r="X342" s="1"/>
      <c r="Y342" s="1"/>
      <c r="Z342" s="1"/>
    </row>
    <row r="343" spans="1:26" ht="9.75" customHeight="1" x14ac:dyDescent="0.25">
      <c r="A343" s="19"/>
      <c r="B343" s="1"/>
      <c r="C343" s="1"/>
      <c r="D343" s="1"/>
      <c r="E343" s="1"/>
      <c r="F343" s="1"/>
      <c r="G343" s="1"/>
      <c r="H343" s="1"/>
      <c r="I343" s="1702"/>
      <c r="J343" s="1702"/>
      <c r="K343" s="1702"/>
      <c r="L343" s="1702"/>
      <c r="M343" s="1702"/>
      <c r="N343" s="1702"/>
      <c r="O343" s="1702"/>
      <c r="P343" s="1702"/>
      <c r="Q343" s="1702"/>
      <c r="R343" s="1702"/>
      <c r="S343" s="1702"/>
      <c r="T343" s="1702"/>
      <c r="U343" s="1702"/>
      <c r="V343" s="1702"/>
      <c r="W343" s="1702"/>
      <c r="X343" s="1"/>
      <c r="Y343" s="1"/>
      <c r="Z343" s="1"/>
    </row>
    <row r="344" spans="1:26" ht="9.75" customHeight="1" x14ac:dyDescent="0.25">
      <c r="A344" s="19"/>
      <c r="B344" s="1"/>
      <c r="C344" s="1"/>
      <c r="D344" s="1"/>
      <c r="E344" s="1"/>
      <c r="F344" s="1"/>
      <c r="G344" s="1"/>
      <c r="H344" s="1"/>
      <c r="I344" s="1702"/>
      <c r="J344" s="1702"/>
      <c r="K344" s="1702"/>
      <c r="L344" s="1702"/>
      <c r="M344" s="1702"/>
      <c r="N344" s="1702"/>
      <c r="O344" s="1702"/>
      <c r="P344" s="1702"/>
      <c r="Q344" s="1702"/>
      <c r="R344" s="1702"/>
      <c r="S344" s="1702"/>
      <c r="T344" s="1702"/>
      <c r="U344" s="1702"/>
      <c r="V344" s="1702"/>
      <c r="W344" s="1702"/>
      <c r="X344" s="1"/>
      <c r="Y344" s="1"/>
      <c r="Z344" s="1"/>
    </row>
    <row r="345" spans="1:26" ht="9.75" customHeight="1" x14ac:dyDescent="0.25">
      <c r="A345" s="19"/>
      <c r="B345" s="1"/>
      <c r="C345" s="1"/>
      <c r="D345" s="1"/>
      <c r="E345" s="1"/>
      <c r="F345" s="1"/>
      <c r="G345" s="1"/>
      <c r="H345" s="1"/>
      <c r="I345" s="1702"/>
      <c r="J345" s="1702"/>
      <c r="K345" s="1702"/>
      <c r="L345" s="1702"/>
      <c r="M345" s="1702"/>
      <c r="N345" s="1702"/>
      <c r="O345" s="1702"/>
      <c r="P345" s="1702"/>
      <c r="Q345" s="1702"/>
      <c r="R345" s="1702"/>
      <c r="S345" s="1702"/>
      <c r="T345" s="1702"/>
      <c r="U345" s="1702"/>
      <c r="V345" s="1702"/>
      <c r="W345" s="1702"/>
      <c r="X345" s="1"/>
      <c r="Y345" s="1"/>
      <c r="Z345" s="1"/>
    </row>
    <row r="346" spans="1:26" ht="9.75" customHeight="1" x14ac:dyDescent="0.25">
      <c r="A346" s="19"/>
      <c r="B346" s="1"/>
      <c r="C346" s="1"/>
      <c r="D346" s="1"/>
      <c r="E346" s="1"/>
      <c r="F346" s="1"/>
      <c r="G346" s="1"/>
      <c r="H346" s="1"/>
      <c r="I346" s="1702"/>
      <c r="J346" s="1702"/>
      <c r="K346" s="1702"/>
      <c r="L346" s="1702"/>
      <c r="M346" s="1702"/>
      <c r="N346" s="1702"/>
      <c r="O346" s="1702"/>
      <c r="P346" s="1702"/>
      <c r="Q346" s="1702"/>
      <c r="R346" s="1702"/>
      <c r="S346" s="1702"/>
      <c r="T346" s="1702"/>
      <c r="U346" s="1702"/>
      <c r="V346" s="1702"/>
      <c r="W346" s="1702"/>
      <c r="X346" s="1"/>
      <c r="Y346" s="1"/>
      <c r="Z346" s="1"/>
    </row>
    <row r="347" spans="1:26" ht="9.75" customHeight="1" x14ac:dyDescent="0.25">
      <c r="A347" s="19"/>
      <c r="B347" s="1"/>
      <c r="C347" s="1"/>
      <c r="D347" s="1"/>
      <c r="E347" s="1"/>
      <c r="F347" s="1"/>
      <c r="G347" s="1"/>
      <c r="H347" s="1"/>
      <c r="I347" s="1702"/>
      <c r="J347" s="1702"/>
      <c r="K347" s="1702"/>
      <c r="L347" s="1702"/>
      <c r="M347" s="1702"/>
      <c r="N347" s="1702"/>
      <c r="O347" s="1702"/>
      <c r="P347" s="1702"/>
      <c r="Q347" s="1702"/>
      <c r="R347" s="1702"/>
      <c r="S347" s="1702"/>
      <c r="T347" s="1702"/>
      <c r="U347" s="1702"/>
      <c r="V347" s="1702"/>
      <c r="W347" s="1702"/>
      <c r="X347" s="1"/>
      <c r="Y347" s="1"/>
      <c r="Z347" s="1"/>
    </row>
    <row r="348" spans="1:26" ht="9.75" customHeight="1" x14ac:dyDescent="0.25">
      <c r="A348" s="19"/>
      <c r="B348" s="1"/>
      <c r="C348" s="1"/>
      <c r="D348" s="1"/>
      <c r="E348" s="1"/>
      <c r="F348" s="1"/>
      <c r="G348" s="1"/>
      <c r="H348" s="1"/>
      <c r="I348" s="1702"/>
      <c r="J348" s="1702"/>
      <c r="K348" s="1702"/>
      <c r="L348" s="1702"/>
      <c r="M348" s="1702"/>
      <c r="N348" s="1702"/>
      <c r="O348" s="1702"/>
      <c r="P348" s="1702"/>
      <c r="Q348" s="1702"/>
      <c r="R348" s="1702"/>
      <c r="S348" s="1702"/>
      <c r="T348" s="1702"/>
      <c r="U348" s="1702"/>
      <c r="V348" s="1702"/>
      <c r="W348" s="1702"/>
      <c r="X348" s="1"/>
      <c r="Y348" s="1"/>
      <c r="Z348" s="1"/>
    </row>
    <row r="349" spans="1:26" ht="9.75" customHeight="1" x14ac:dyDescent="0.25">
      <c r="A349" s="19"/>
      <c r="B349" s="1"/>
      <c r="C349" s="1"/>
      <c r="D349" s="1"/>
      <c r="E349" s="1"/>
      <c r="F349" s="1"/>
      <c r="G349" s="1"/>
      <c r="H349" s="1"/>
      <c r="I349" s="1702"/>
      <c r="J349" s="1702"/>
      <c r="K349" s="1702"/>
      <c r="L349" s="1702"/>
      <c r="M349" s="1702"/>
      <c r="N349" s="1702"/>
      <c r="O349" s="1702"/>
      <c r="P349" s="1702"/>
      <c r="Q349" s="1702"/>
      <c r="R349" s="1702"/>
      <c r="S349" s="1702"/>
      <c r="T349" s="1702"/>
      <c r="U349" s="1702"/>
      <c r="V349" s="1702"/>
      <c r="W349" s="1702"/>
      <c r="X349" s="1"/>
      <c r="Y349" s="1"/>
      <c r="Z349" s="1"/>
    </row>
    <row r="350" spans="1:26" ht="9.75" customHeight="1" x14ac:dyDescent="0.25">
      <c r="A350" s="19"/>
      <c r="B350" s="1"/>
      <c r="C350" s="1"/>
      <c r="D350" s="1"/>
      <c r="E350" s="1"/>
      <c r="F350" s="1"/>
      <c r="G350" s="1"/>
      <c r="H350" s="1"/>
      <c r="I350" s="1702"/>
      <c r="J350" s="1702"/>
      <c r="K350" s="1702"/>
      <c r="L350" s="1702"/>
      <c r="M350" s="1702"/>
      <c r="N350" s="1702"/>
      <c r="O350" s="1702"/>
      <c r="P350" s="1702"/>
      <c r="Q350" s="1702"/>
      <c r="R350" s="1702"/>
      <c r="S350" s="1702"/>
      <c r="T350" s="1702"/>
      <c r="U350" s="1702"/>
      <c r="V350" s="1702"/>
      <c r="W350" s="1702"/>
      <c r="X350" s="1"/>
      <c r="Y350" s="1"/>
      <c r="Z350" s="1"/>
    </row>
    <row r="351" spans="1:26" ht="9.75" customHeight="1" x14ac:dyDescent="0.25">
      <c r="A351" s="19"/>
      <c r="B351" s="1"/>
      <c r="C351" s="1"/>
      <c r="D351" s="1"/>
      <c r="E351" s="1"/>
      <c r="F351" s="1"/>
      <c r="G351" s="1"/>
      <c r="H351" s="1"/>
      <c r="I351" s="1702"/>
      <c r="J351" s="1702"/>
      <c r="K351" s="1702"/>
      <c r="L351" s="1702"/>
      <c r="M351" s="1702"/>
      <c r="N351" s="1702"/>
      <c r="O351" s="1702"/>
      <c r="P351" s="1702"/>
      <c r="Q351" s="1702"/>
      <c r="R351" s="1702"/>
      <c r="S351" s="1702"/>
      <c r="T351" s="1702"/>
      <c r="U351" s="1702"/>
      <c r="V351" s="1702"/>
      <c r="W351" s="1702"/>
      <c r="X351" s="1"/>
      <c r="Y351" s="1"/>
      <c r="Z351" s="1"/>
    </row>
    <row r="352" spans="1:26" ht="9.75" customHeight="1" x14ac:dyDescent="0.25">
      <c r="A352" s="19"/>
      <c r="B352" s="1"/>
      <c r="C352" s="1"/>
      <c r="D352" s="1"/>
      <c r="E352" s="1"/>
      <c r="F352" s="1"/>
      <c r="G352" s="1"/>
      <c r="H352" s="1"/>
      <c r="I352" s="1702"/>
      <c r="J352" s="1702"/>
      <c r="K352" s="1702"/>
      <c r="L352" s="1702"/>
      <c r="M352" s="1702"/>
      <c r="N352" s="1702"/>
      <c r="O352" s="1702"/>
      <c r="P352" s="1702"/>
      <c r="Q352" s="1702"/>
      <c r="R352" s="1702"/>
      <c r="S352" s="1702"/>
      <c r="T352" s="1702"/>
      <c r="U352" s="1702"/>
      <c r="V352" s="1702"/>
      <c r="W352" s="1702"/>
      <c r="X352" s="1"/>
      <c r="Y352" s="1"/>
      <c r="Z352" s="1"/>
    </row>
    <row r="353" spans="1:26" ht="9.75" customHeight="1" x14ac:dyDescent="0.25">
      <c r="A353" s="19"/>
      <c r="B353" s="1"/>
      <c r="C353" s="1"/>
      <c r="D353" s="1"/>
      <c r="E353" s="1"/>
      <c r="F353" s="1"/>
      <c r="G353" s="1"/>
      <c r="H353" s="1"/>
      <c r="I353" s="1702"/>
      <c r="J353" s="1702"/>
      <c r="K353" s="1702"/>
      <c r="L353" s="1702"/>
      <c r="M353" s="1702"/>
      <c r="N353" s="1702"/>
      <c r="O353" s="1702"/>
      <c r="P353" s="1702"/>
      <c r="Q353" s="1702"/>
      <c r="R353" s="1702"/>
      <c r="S353" s="1702"/>
      <c r="T353" s="1702"/>
      <c r="U353" s="1702"/>
      <c r="V353" s="1702"/>
      <c r="W353" s="1702"/>
      <c r="X353" s="1"/>
      <c r="Y353" s="1"/>
      <c r="Z353" s="1"/>
    </row>
    <row r="354" spans="1:26" ht="9.75" customHeight="1" x14ac:dyDescent="0.25">
      <c r="A354" s="19"/>
      <c r="B354" s="1"/>
      <c r="C354" s="1"/>
      <c r="D354" s="1"/>
      <c r="E354" s="1"/>
      <c r="F354" s="1"/>
      <c r="G354" s="1"/>
      <c r="H354" s="1"/>
      <c r="I354" s="1702"/>
      <c r="J354" s="1702"/>
      <c r="K354" s="1702"/>
      <c r="L354" s="1702"/>
      <c r="M354" s="1702"/>
      <c r="N354" s="1702"/>
      <c r="O354" s="1702"/>
      <c r="P354" s="1702"/>
      <c r="Q354" s="1702"/>
      <c r="R354" s="1702"/>
      <c r="S354" s="1702"/>
      <c r="T354" s="1702"/>
      <c r="U354" s="1702"/>
      <c r="V354" s="1702"/>
      <c r="W354" s="1702"/>
      <c r="X354" s="1"/>
      <c r="Y354" s="1"/>
      <c r="Z354" s="1"/>
    </row>
    <row r="355" spans="1:26" ht="9.75" customHeight="1" x14ac:dyDescent="0.25">
      <c r="A355" s="19"/>
      <c r="B355" s="1"/>
      <c r="C355" s="1"/>
      <c r="D355" s="1"/>
      <c r="E355" s="1"/>
      <c r="F355" s="1"/>
      <c r="G355" s="1"/>
      <c r="H355" s="1"/>
      <c r="I355" s="1702"/>
      <c r="J355" s="1702"/>
      <c r="K355" s="1702"/>
      <c r="L355" s="1702"/>
      <c r="M355" s="1702"/>
      <c r="N355" s="1702"/>
      <c r="O355" s="1702"/>
      <c r="P355" s="1702"/>
      <c r="Q355" s="1702"/>
      <c r="R355" s="1702"/>
      <c r="S355" s="1702"/>
      <c r="T355" s="1702"/>
      <c r="U355" s="1702"/>
      <c r="V355" s="1702"/>
      <c r="W355" s="1702"/>
      <c r="X355" s="1"/>
      <c r="Y355" s="1"/>
      <c r="Z355" s="1"/>
    </row>
    <row r="356" spans="1:26" ht="9.75" customHeight="1" x14ac:dyDescent="0.25">
      <c r="A356" s="19"/>
      <c r="B356" s="1"/>
      <c r="C356" s="1"/>
      <c r="D356" s="1"/>
      <c r="E356" s="1"/>
      <c r="F356" s="1"/>
      <c r="G356" s="1"/>
      <c r="H356" s="1"/>
      <c r="I356" s="1702"/>
      <c r="J356" s="1702"/>
      <c r="K356" s="1702"/>
      <c r="L356" s="1702"/>
      <c r="M356" s="1702"/>
      <c r="N356" s="1702"/>
      <c r="O356" s="1702"/>
      <c r="P356" s="1702"/>
      <c r="Q356" s="1702"/>
      <c r="R356" s="1702"/>
      <c r="S356" s="1702"/>
      <c r="T356" s="1702"/>
      <c r="U356" s="1702"/>
      <c r="V356" s="1702"/>
      <c r="W356" s="1702"/>
      <c r="X356" s="1"/>
      <c r="Y356" s="1"/>
      <c r="Z356" s="1"/>
    </row>
    <row r="357" spans="1:26" ht="9.75" customHeight="1" x14ac:dyDescent="0.25">
      <c r="A357" s="19"/>
      <c r="B357" s="1"/>
      <c r="C357" s="1"/>
      <c r="D357" s="1"/>
      <c r="E357" s="1"/>
      <c r="F357" s="1"/>
      <c r="G357" s="1"/>
      <c r="H357" s="1"/>
      <c r="I357" s="1702"/>
      <c r="J357" s="1702"/>
      <c r="K357" s="1702"/>
      <c r="L357" s="1702"/>
      <c r="M357" s="1702"/>
      <c r="N357" s="1702"/>
      <c r="O357" s="1702"/>
      <c r="P357" s="1702"/>
      <c r="Q357" s="1702"/>
      <c r="R357" s="1702"/>
      <c r="S357" s="1702"/>
      <c r="T357" s="1702"/>
      <c r="U357" s="1702"/>
      <c r="V357" s="1702"/>
      <c r="W357" s="1702"/>
      <c r="X357" s="1"/>
      <c r="Y357" s="1"/>
      <c r="Z357" s="1"/>
    </row>
    <row r="358" spans="1:26" ht="9.75" customHeight="1" x14ac:dyDescent="0.25">
      <c r="A358" s="19"/>
      <c r="B358" s="1"/>
      <c r="C358" s="1"/>
      <c r="D358" s="1"/>
      <c r="E358" s="1"/>
      <c r="F358" s="1"/>
      <c r="G358" s="1"/>
      <c r="H358" s="1"/>
      <c r="I358" s="1702"/>
      <c r="J358" s="1702"/>
      <c r="K358" s="1702"/>
      <c r="L358" s="1702"/>
      <c r="M358" s="1702"/>
      <c r="N358" s="1702"/>
      <c r="O358" s="1702"/>
      <c r="P358" s="1702"/>
      <c r="Q358" s="1702"/>
      <c r="R358" s="1702"/>
      <c r="S358" s="1702"/>
      <c r="T358" s="1702"/>
      <c r="U358" s="1702"/>
      <c r="V358" s="1702"/>
      <c r="W358" s="1702"/>
      <c r="X358" s="1"/>
      <c r="Y358" s="1"/>
      <c r="Z358" s="1"/>
    </row>
    <row r="359" spans="1:26" ht="9.75" customHeight="1" x14ac:dyDescent="0.25">
      <c r="A359" s="19"/>
      <c r="B359" s="1"/>
      <c r="C359" s="1"/>
      <c r="D359" s="1"/>
      <c r="E359" s="1"/>
      <c r="F359" s="1"/>
      <c r="G359" s="1"/>
      <c r="H359" s="1"/>
      <c r="I359" s="1702"/>
      <c r="J359" s="1702"/>
      <c r="K359" s="1702"/>
      <c r="L359" s="1702"/>
      <c r="M359" s="1702"/>
      <c r="N359" s="1702"/>
      <c r="O359" s="1702"/>
      <c r="P359" s="1702"/>
      <c r="Q359" s="1702"/>
      <c r="R359" s="1702"/>
      <c r="S359" s="1702"/>
      <c r="T359" s="1702"/>
      <c r="U359" s="1702"/>
      <c r="V359" s="1702"/>
      <c r="W359" s="1702"/>
      <c r="X359" s="1"/>
      <c r="Y359" s="1"/>
      <c r="Z359" s="1"/>
    </row>
    <row r="360" spans="1:26" ht="9.75" customHeight="1" x14ac:dyDescent="0.25">
      <c r="A360" s="19"/>
      <c r="B360" s="1"/>
      <c r="C360" s="1"/>
      <c r="D360" s="1"/>
      <c r="E360" s="1"/>
      <c r="F360" s="1"/>
      <c r="G360" s="1"/>
      <c r="H360" s="1"/>
      <c r="I360" s="1702"/>
      <c r="J360" s="1702"/>
      <c r="K360" s="1702"/>
      <c r="L360" s="1702"/>
      <c r="M360" s="1702"/>
      <c r="N360" s="1702"/>
      <c r="O360" s="1702"/>
      <c r="P360" s="1702"/>
      <c r="Q360" s="1702"/>
      <c r="R360" s="1702"/>
      <c r="S360" s="1702"/>
      <c r="T360" s="1702"/>
      <c r="U360" s="1702"/>
      <c r="V360" s="1702"/>
      <c r="W360" s="1702"/>
      <c r="X360" s="1"/>
      <c r="Y360" s="1"/>
      <c r="Z360" s="1"/>
    </row>
    <row r="361" spans="1:26" ht="9.75" customHeight="1" x14ac:dyDescent="0.25">
      <c r="A361" s="19"/>
      <c r="B361" s="1"/>
      <c r="C361" s="1"/>
      <c r="D361" s="1"/>
      <c r="E361" s="1"/>
      <c r="F361" s="1"/>
      <c r="G361" s="1"/>
      <c r="H361" s="1"/>
      <c r="I361" s="1702"/>
      <c r="J361" s="1702"/>
      <c r="K361" s="1702"/>
      <c r="L361" s="1702"/>
      <c r="M361" s="1702"/>
      <c r="N361" s="1702"/>
      <c r="O361" s="1702"/>
      <c r="P361" s="1702"/>
      <c r="Q361" s="1702"/>
      <c r="R361" s="1702"/>
      <c r="S361" s="1702"/>
      <c r="T361" s="1702"/>
      <c r="U361" s="1702"/>
      <c r="V361" s="1702"/>
      <c r="W361" s="1702"/>
      <c r="X361" s="1"/>
      <c r="Y361" s="1"/>
      <c r="Z361" s="1"/>
    </row>
    <row r="362" spans="1:26" ht="9.75" customHeight="1" x14ac:dyDescent="0.25">
      <c r="A362" s="19"/>
      <c r="B362" s="1"/>
      <c r="C362" s="1"/>
      <c r="D362" s="1"/>
      <c r="E362" s="1"/>
      <c r="F362" s="1"/>
      <c r="G362" s="1"/>
      <c r="H362" s="1"/>
      <c r="I362" s="1702"/>
      <c r="J362" s="1702"/>
      <c r="K362" s="1702"/>
      <c r="L362" s="1702"/>
      <c r="M362" s="1702"/>
      <c r="N362" s="1702"/>
      <c r="O362" s="1702"/>
      <c r="P362" s="1702"/>
      <c r="Q362" s="1702"/>
      <c r="R362" s="1702"/>
      <c r="S362" s="1702"/>
      <c r="T362" s="1702"/>
      <c r="U362" s="1702"/>
      <c r="V362" s="1702"/>
      <c r="W362" s="1702"/>
      <c r="X362" s="1"/>
      <c r="Y362" s="1"/>
      <c r="Z362" s="1"/>
    </row>
    <row r="363" spans="1:26" ht="9.75" customHeight="1" x14ac:dyDescent="0.25">
      <c r="A363" s="19"/>
      <c r="B363" s="1"/>
      <c r="C363" s="1"/>
      <c r="D363" s="1"/>
      <c r="E363" s="1"/>
      <c r="F363" s="1"/>
      <c r="G363" s="1"/>
      <c r="H363" s="1"/>
      <c r="I363" s="1702"/>
      <c r="J363" s="1702"/>
      <c r="K363" s="1702"/>
      <c r="L363" s="1702"/>
      <c r="M363" s="1702"/>
      <c r="N363" s="1702"/>
      <c r="O363" s="1702"/>
      <c r="P363" s="1702"/>
      <c r="Q363" s="1702"/>
      <c r="R363" s="1702"/>
      <c r="S363" s="1702"/>
      <c r="T363" s="1702"/>
      <c r="U363" s="1702"/>
      <c r="V363" s="1702"/>
      <c r="W363" s="1702"/>
      <c r="X363" s="1"/>
      <c r="Y363" s="1"/>
      <c r="Z363" s="1"/>
    </row>
    <row r="364" spans="1:26" ht="9.75" customHeight="1" x14ac:dyDescent="0.25">
      <c r="A364" s="19"/>
      <c r="B364" s="1"/>
      <c r="C364" s="1"/>
      <c r="D364" s="1"/>
      <c r="E364" s="1"/>
      <c r="F364" s="1"/>
      <c r="G364" s="1"/>
      <c r="H364" s="1"/>
      <c r="I364" s="1702"/>
      <c r="J364" s="1702"/>
      <c r="K364" s="1702"/>
      <c r="L364" s="1702"/>
      <c r="M364" s="1702"/>
      <c r="N364" s="1702"/>
      <c r="O364" s="1702"/>
      <c r="P364" s="1702"/>
      <c r="Q364" s="1702"/>
      <c r="R364" s="1702"/>
      <c r="S364" s="1702"/>
      <c r="T364" s="1702"/>
      <c r="U364" s="1702"/>
      <c r="V364" s="1702"/>
      <c r="W364" s="1702"/>
      <c r="X364" s="1"/>
      <c r="Y364" s="1"/>
      <c r="Z364" s="1"/>
    </row>
    <row r="365" spans="1:26" ht="9.75" customHeight="1" x14ac:dyDescent="0.25">
      <c r="A365" s="19"/>
      <c r="B365" s="1"/>
      <c r="C365" s="1"/>
      <c r="D365" s="1"/>
      <c r="E365" s="1"/>
      <c r="F365" s="1"/>
      <c r="G365" s="1"/>
      <c r="H365" s="1"/>
      <c r="I365" s="1702"/>
      <c r="J365" s="1702"/>
      <c r="K365" s="1702"/>
      <c r="L365" s="1702"/>
      <c r="M365" s="1702"/>
      <c r="N365" s="1702"/>
      <c r="O365" s="1702"/>
      <c r="P365" s="1702"/>
      <c r="Q365" s="1702"/>
      <c r="R365" s="1702"/>
      <c r="S365" s="1702"/>
      <c r="T365" s="1702"/>
      <c r="U365" s="1702"/>
      <c r="V365" s="1702"/>
      <c r="W365" s="1702"/>
      <c r="X365" s="1"/>
      <c r="Y365" s="1"/>
      <c r="Z365" s="1"/>
    </row>
    <row r="366" spans="1:26" ht="9.75" customHeight="1" x14ac:dyDescent="0.25">
      <c r="A366" s="19"/>
      <c r="B366" s="1"/>
      <c r="C366" s="1"/>
      <c r="D366" s="1"/>
      <c r="E366" s="1"/>
      <c r="F366" s="1"/>
      <c r="G366" s="1"/>
      <c r="H366" s="1"/>
      <c r="I366" s="1702"/>
      <c r="J366" s="1702"/>
      <c r="K366" s="1702"/>
      <c r="L366" s="1702"/>
      <c r="M366" s="1702"/>
      <c r="N366" s="1702"/>
      <c r="O366" s="1702"/>
      <c r="P366" s="1702"/>
      <c r="Q366" s="1702"/>
      <c r="R366" s="1702"/>
      <c r="S366" s="1702"/>
      <c r="T366" s="1702"/>
      <c r="U366" s="1702"/>
      <c r="V366" s="1702"/>
      <c r="W366" s="1702"/>
      <c r="X366" s="1"/>
      <c r="Y366" s="1"/>
      <c r="Z366" s="1"/>
    </row>
    <row r="367" spans="1:26" ht="9.75" customHeight="1" x14ac:dyDescent="0.25">
      <c r="A367" s="19"/>
      <c r="B367" s="1"/>
      <c r="C367" s="1"/>
      <c r="D367" s="1"/>
      <c r="E367" s="1"/>
      <c r="F367" s="1"/>
      <c r="G367" s="1"/>
      <c r="H367" s="1"/>
      <c r="I367" s="1702"/>
      <c r="J367" s="1702"/>
      <c r="K367" s="1702"/>
      <c r="L367" s="1702"/>
      <c r="M367" s="1702"/>
      <c r="N367" s="1702"/>
      <c r="O367" s="1702"/>
      <c r="P367" s="1702"/>
      <c r="Q367" s="1702"/>
      <c r="R367" s="1702"/>
      <c r="S367" s="1702"/>
      <c r="T367" s="1702"/>
      <c r="U367" s="1702"/>
      <c r="V367" s="1702"/>
      <c r="W367" s="1702"/>
      <c r="X367" s="1"/>
      <c r="Y367" s="1"/>
      <c r="Z367" s="1"/>
    </row>
    <row r="368" spans="1:26" ht="9.75" customHeight="1" x14ac:dyDescent="0.25">
      <c r="A368" s="19"/>
      <c r="B368" s="1"/>
      <c r="C368" s="1"/>
      <c r="D368" s="1"/>
      <c r="E368" s="1"/>
      <c r="F368" s="1"/>
      <c r="G368" s="1"/>
      <c r="H368" s="1"/>
      <c r="I368" s="1702"/>
      <c r="J368" s="1702"/>
      <c r="K368" s="1702"/>
      <c r="L368" s="1702"/>
      <c r="M368" s="1702"/>
      <c r="N368" s="1702"/>
      <c r="O368" s="1702"/>
      <c r="P368" s="1702"/>
      <c r="Q368" s="1702"/>
      <c r="R368" s="1702"/>
      <c r="S368" s="1702"/>
      <c r="T368" s="1702"/>
      <c r="U368" s="1702"/>
      <c r="V368" s="1702"/>
      <c r="W368" s="1702"/>
      <c r="X368" s="1"/>
      <c r="Y368" s="1"/>
      <c r="Z368" s="1"/>
    </row>
    <row r="369" spans="1:26" ht="9.75" customHeight="1" x14ac:dyDescent="0.25">
      <c r="A369" s="19"/>
      <c r="B369" s="1"/>
      <c r="C369" s="1"/>
      <c r="D369" s="1"/>
      <c r="E369" s="1"/>
      <c r="F369" s="1"/>
      <c r="G369" s="1"/>
      <c r="H369" s="1"/>
      <c r="I369" s="1702"/>
      <c r="J369" s="1702"/>
      <c r="K369" s="1702"/>
      <c r="L369" s="1702"/>
      <c r="M369" s="1702"/>
      <c r="N369" s="1702"/>
      <c r="O369" s="1702"/>
      <c r="P369" s="1702"/>
      <c r="Q369" s="1702"/>
      <c r="R369" s="1702"/>
      <c r="S369" s="1702"/>
      <c r="T369" s="1702"/>
      <c r="U369" s="1702"/>
      <c r="V369" s="1702"/>
      <c r="W369" s="1702"/>
      <c r="X369" s="1"/>
      <c r="Y369" s="1"/>
      <c r="Z369" s="1"/>
    </row>
    <row r="370" spans="1:26" ht="9.75" customHeight="1" x14ac:dyDescent="0.25">
      <c r="A370" s="19"/>
      <c r="B370" s="1"/>
      <c r="C370" s="1"/>
      <c r="D370" s="1"/>
      <c r="E370" s="1"/>
      <c r="F370" s="1"/>
      <c r="G370" s="1"/>
      <c r="H370" s="1"/>
      <c r="I370" s="1702"/>
      <c r="J370" s="1702"/>
      <c r="K370" s="1702"/>
      <c r="L370" s="1702"/>
      <c r="M370" s="1702"/>
      <c r="N370" s="1702"/>
      <c r="O370" s="1702"/>
      <c r="P370" s="1702"/>
      <c r="Q370" s="1702"/>
      <c r="R370" s="1702"/>
      <c r="S370" s="1702"/>
      <c r="T370" s="1702"/>
      <c r="U370" s="1702"/>
      <c r="V370" s="1702"/>
      <c r="W370" s="1702"/>
      <c r="X370" s="1"/>
      <c r="Y370" s="1"/>
      <c r="Z370" s="1"/>
    </row>
    <row r="371" spans="1:26" ht="9.75" customHeight="1" x14ac:dyDescent="0.25">
      <c r="A371" s="19"/>
      <c r="B371" s="1"/>
      <c r="C371" s="1"/>
      <c r="D371" s="1"/>
      <c r="E371" s="1"/>
      <c r="F371" s="1"/>
      <c r="G371" s="1"/>
      <c r="H371" s="1"/>
      <c r="I371" s="1702"/>
      <c r="J371" s="1702"/>
      <c r="K371" s="1702"/>
      <c r="L371" s="1702"/>
      <c r="M371" s="1702"/>
      <c r="N371" s="1702"/>
      <c r="O371" s="1702"/>
      <c r="P371" s="1702"/>
      <c r="Q371" s="1702"/>
      <c r="R371" s="1702"/>
      <c r="S371" s="1702"/>
      <c r="T371" s="1702"/>
      <c r="U371" s="1702"/>
      <c r="V371" s="1702"/>
      <c r="W371" s="1702"/>
      <c r="X371" s="1"/>
      <c r="Y371" s="1"/>
      <c r="Z371" s="1"/>
    </row>
    <row r="372" spans="1:26" ht="9.75" customHeight="1" x14ac:dyDescent="0.25">
      <c r="A372" s="19"/>
      <c r="B372" s="1"/>
      <c r="C372" s="1"/>
      <c r="D372" s="1"/>
      <c r="E372" s="1"/>
      <c r="F372" s="1"/>
      <c r="G372" s="1"/>
      <c r="H372" s="1"/>
      <c r="I372" s="1702"/>
      <c r="J372" s="1702"/>
      <c r="K372" s="1702"/>
      <c r="L372" s="1702"/>
      <c r="M372" s="1702"/>
      <c r="N372" s="1702"/>
      <c r="O372" s="1702"/>
      <c r="P372" s="1702"/>
      <c r="Q372" s="1702"/>
      <c r="R372" s="1702"/>
      <c r="S372" s="1702"/>
      <c r="T372" s="1702"/>
      <c r="U372" s="1702"/>
      <c r="V372" s="1702"/>
      <c r="W372" s="1702"/>
      <c r="X372" s="1"/>
      <c r="Y372" s="1"/>
      <c r="Z372" s="1"/>
    </row>
    <row r="373" spans="1:26" ht="9.75" customHeight="1" x14ac:dyDescent="0.25">
      <c r="A373" s="19"/>
      <c r="B373" s="1"/>
      <c r="C373" s="1"/>
      <c r="D373" s="1"/>
      <c r="E373" s="1"/>
      <c r="F373" s="1"/>
      <c r="G373" s="1"/>
      <c r="H373" s="1"/>
      <c r="I373" s="1702"/>
      <c r="J373" s="1702"/>
      <c r="K373" s="1702"/>
      <c r="L373" s="1702"/>
      <c r="M373" s="1702"/>
      <c r="N373" s="1702"/>
      <c r="O373" s="1702"/>
      <c r="P373" s="1702"/>
      <c r="Q373" s="1702"/>
      <c r="R373" s="1702"/>
      <c r="S373" s="1702"/>
      <c r="T373" s="1702"/>
      <c r="U373" s="1702"/>
      <c r="V373" s="1702"/>
      <c r="W373" s="1702"/>
      <c r="X373" s="1"/>
      <c r="Y373" s="1"/>
      <c r="Z373" s="1"/>
    </row>
    <row r="374" spans="1:26" ht="9.75" customHeight="1" x14ac:dyDescent="0.25">
      <c r="A374" s="19"/>
      <c r="B374" s="1"/>
      <c r="C374" s="1"/>
      <c r="D374" s="1"/>
      <c r="E374" s="1"/>
      <c r="F374" s="1"/>
      <c r="G374" s="1"/>
      <c r="H374" s="1"/>
      <c r="I374" s="1702"/>
      <c r="J374" s="1702"/>
      <c r="K374" s="1702"/>
      <c r="L374" s="1702"/>
      <c r="M374" s="1702"/>
      <c r="N374" s="1702"/>
      <c r="O374" s="1702"/>
      <c r="P374" s="1702"/>
      <c r="Q374" s="1702"/>
      <c r="R374" s="1702"/>
      <c r="S374" s="1702"/>
      <c r="T374" s="1702"/>
      <c r="U374" s="1702"/>
      <c r="V374" s="1702"/>
      <c r="W374" s="1702"/>
      <c r="X374" s="1"/>
      <c r="Y374" s="1"/>
      <c r="Z374" s="1"/>
    </row>
    <row r="375" spans="1:26" ht="9.75" customHeight="1" x14ac:dyDescent="0.25">
      <c r="A375" s="19"/>
      <c r="B375" s="1"/>
      <c r="C375" s="1"/>
      <c r="D375" s="1"/>
      <c r="E375" s="1"/>
      <c r="F375" s="1"/>
      <c r="G375" s="1"/>
      <c r="H375" s="1"/>
      <c r="I375" s="1702"/>
      <c r="J375" s="1702"/>
      <c r="K375" s="1702"/>
      <c r="L375" s="1702"/>
      <c r="M375" s="1702"/>
      <c r="N375" s="1702"/>
      <c r="O375" s="1702"/>
      <c r="P375" s="1702"/>
      <c r="Q375" s="1702"/>
      <c r="R375" s="1702"/>
      <c r="S375" s="1702"/>
      <c r="T375" s="1702"/>
      <c r="U375" s="1702"/>
      <c r="V375" s="1702"/>
      <c r="W375" s="1702"/>
      <c r="X375" s="1"/>
      <c r="Y375" s="1"/>
      <c r="Z375" s="1"/>
    </row>
    <row r="376" spans="1:26" ht="9.75" customHeight="1" x14ac:dyDescent="0.25">
      <c r="A376" s="19"/>
      <c r="B376" s="1"/>
      <c r="C376" s="1"/>
      <c r="D376" s="1"/>
      <c r="E376" s="1"/>
      <c r="F376" s="1"/>
      <c r="G376" s="1"/>
      <c r="H376" s="1"/>
      <c r="I376" s="1702"/>
      <c r="J376" s="1702"/>
      <c r="K376" s="1702"/>
      <c r="L376" s="1702"/>
      <c r="M376" s="1702"/>
      <c r="N376" s="1702"/>
      <c r="O376" s="1702"/>
      <c r="P376" s="1702"/>
      <c r="Q376" s="1702"/>
      <c r="R376" s="1702"/>
      <c r="S376" s="1702"/>
      <c r="T376" s="1702"/>
      <c r="U376" s="1702"/>
      <c r="V376" s="1702"/>
      <c r="W376" s="1702"/>
      <c r="X376" s="1"/>
      <c r="Y376" s="1"/>
      <c r="Z376" s="1"/>
    </row>
    <row r="377" spans="1:26" ht="9.75" customHeight="1" x14ac:dyDescent="0.25">
      <c r="A377" s="19"/>
      <c r="B377" s="1"/>
      <c r="C377" s="1"/>
      <c r="D377" s="1"/>
      <c r="E377" s="1"/>
      <c r="F377" s="1"/>
      <c r="G377" s="1"/>
      <c r="H377" s="1"/>
      <c r="I377" s="1702"/>
      <c r="J377" s="1702"/>
      <c r="K377" s="1702"/>
      <c r="L377" s="1702"/>
      <c r="M377" s="1702"/>
      <c r="N377" s="1702"/>
      <c r="O377" s="1702"/>
      <c r="P377" s="1702"/>
      <c r="Q377" s="1702"/>
      <c r="R377" s="1702"/>
      <c r="S377" s="1702"/>
      <c r="T377" s="1702"/>
      <c r="U377" s="1702"/>
      <c r="V377" s="1702"/>
      <c r="W377" s="1702"/>
      <c r="X377" s="1"/>
      <c r="Y377" s="1"/>
      <c r="Z377" s="1"/>
    </row>
    <row r="378" spans="1:26" ht="9.75" customHeight="1" x14ac:dyDescent="0.25">
      <c r="A378" s="19"/>
      <c r="B378" s="1"/>
      <c r="C378" s="1"/>
      <c r="D378" s="1"/>
      <c r="E378" s="1"/>
      <c r="F378" s="1"/>
      <c r="G378" s="1"/>
      <c r="H378" s="1"/>
      <c r="I378" s="1702"/>
      <c r="J378" s="1702"/>
      <c r="K378" s="1702"/>
      <c r="L378" s="1702"/>
      <c r="M378" s="1702"/>
      <c r="N378" s="1702"/>
      <c r="O378" s="1702"/>
      <c r="P378" s="1702"/>
      <c r="Q378" s="1702"/>
      <c r="R378" s="1702"/>
      <c r="S378" s="1702"/>
      <c r="T378" s="1702"/>
      <c r="U378" s="1702"/>
      <c r="V378" s="1702"/>
      <c r="W378" s="1702"/>
      <c r="X378" s="1"/>
      <c r="Y378" s="1"/>
      <c r="Z378" s="1"/>
    </row>
    <row r="379" spans="1:26" ht="9.75" customHeight="1" x14ac:dyDescent="0.25">
      <c r="A379" s="19"/>
      <c r="B379" s="1"/>
      <c r="C379" s="1"/>
      <c r="D379" s="1"/>
      <c r="E379" s="1"/>
      <c r="F379" s="1"/>
      <c r="G379" s="1"/>
      <c r="H379" s="1"/>
      <c r="I379" s="1702"/>
      <c r="J379" s="1702"/>
      <c r="K379" s="1702"/>
      <c r="L379" s="1702"/>
      <c r="M379" s="1702"/>
      <c r="N379" s="1702"/>
      <c r="O379" s="1702"/>
      <c r="P379" s="1702"/>
      <c r="Q379" s="1702"/>
      <c r="R379" s="1702"/>
      <c r="S379" s="1702"/>
      <c r="T379" s="1702"/>
      <c r="U379" s="1702"/>
      <c r="V379" s="1702"/>
      <c r="W379" s="1702"/>
      <c r="X379" s="1"/>
      <c r="Y379" s="1"/>
      <c r="Z379" s="1"/>
    </row>
    <row r="380" spans="1:26" ht="9.75" customHeight="1" x14ac:dyDescent="0.25">
      <c r="A380" s="19"/>
      <c r="B380" s="1"/>
      <c r="C380" s="1"/>
      <c r="D380" s="1"/>
      <c r="E380" s="1"/>
      <c r="F380" s="1"/>
      <c r="G380" s="1"/>
      <c r="H380" s="1"/>
      <c r="I380" s="1702"/>
      <c r="J380" s="1702"/>
      <c r="K380" s="1702"/>
      <c r="L380" s="1702"/>
      <c r="M380" s="1702"/>
      <c r="N380" s="1702"/>
      <c r="O380" s="1702"/>
      <c r="P380" s="1702"/>
      <c r="Q380" s="1702"/>
      <c r="R380" s="1702"/>
      <c r="S380" s="1702"/>
      <c r="T380" s="1702"/>
      <c r="U380" s="1702"/>
      <c r="V380" s="1702"/>
      <c r="W380" s="1702"/>
      <c r="X380" s="1"/>
      <c r="Y380" s="1"/>
      <c r="Z380" s="1"/>
    </row>
    <row r="381" spans="1:26" ht="9.75" customHeight="1" x14ac:dyDescent="0.25">
      <c r="A381" s="19"/>
      <c r="B381" s="1"/>
      <c r="C381" s="1"/>
      <c r="D381" s="1"/>
      <c r="E381" s="1"/>
      <c r="F381" s="1"/>
      <c r="G381" s="1"/>
      <c r="H381" s="1"/>
      <c r="I381" s="1702"/>
      <c r="J381" s="1702"/>
      <c r="K381" s="1702"/>
      <c r="L381" s="1702"/>
      <c r="M381" s="1702"/>
      <c r="N381" s="1702"/>
      <c r="O381" s="1702"/>
      <c r="P381" s="1702"/>
      <c r="Q381" s="1702"/>
      <c r="R381" s="1702"/>
      <c r="S381" s="1702"/>
      <c r="T381" s="1702"/>
      <c r="U381" s="1702"/>
      <c r="V381" s="1702"/>
      <c r="W381" s="1702"/>
      <c r="X381" s="1"/>
      <c r="Y381" s="1"/>
      <c r="Z381" s="1"/>
    </row>
    <row r="382" spans="1:26" ht="9.75" customHeight="1" x14ac:dyDescent="0.25">
      <c r="A382" s="19"/>
      <c r="B382" s="1"/>
      <c r="C382" s="1"/>
      <c r="D382" s="1"/>
      <c r="E382" s="1"/>
      <c r="F382" s="1"/>
      <c r="G382" s="1"/>
      <c r="H382" s="1"/>
      <c r="I382" s="1702"/>
      <c r="J382" s="1702"/>
      <c r="K382" s="1702"/>
      <c r="L382" s="1702"/>
      <c r="M382" s="1702"/>
      <c r="N382" s="1702"/>
      <c r="O382" s="1702"/>
      <c r="P382" s="1702"/>
      <c r="Q382" s="1702"/>
      <c r="R382" s="1702"/>
      <c r="S382" s="1702"/>
      <c r="T382" s="1702"/>
      <c r="U382" s="1702"/>
      <c r="V382" s="1702"/>
      <c r="W382" s="1702"/>
      <c r="X382" s="1"/>
      <c r="Y382" s="1"/>
      <c r="Z382" s="1"/>
    </row>
    <row r="383" spans="1:26" ht="9.75" customHeight="1" x14ac:dyDescent="0.25">
      <c r="A383" s="19"/>
      <c r="B383" s="1"/>
      <c r="C383" s="1"/>
      <c r="D383" s="1"/>
      <c r="E383" s="1"/>
      <c r="F383" s="1"/>
      <c r="G383" s="1"/>
      <c r="H383" s="1"/>
      <c r="I383" s="1702"/>
      <c r="J383" s="1702"/>
      <c r="K383" s="1702"/>
      <c r="L383" s="1702"/>
      <c r="M383" s="1702"/>
      <c r="N383" s="1702"/>
      <c r="O383" s="1702"/>
      <c r="P383" s="1702"/>
      <c r="Q383" s="1702"/>
      <c r="R383" s="1702"/>
      <c r="S383" s="1702"/>
      <c r="T383" s="1702"/>
      <c r="U383" s="1702"/>
      <c r="V383" s="1702"/>
      <c r="W383" s="1702"/>
      <c r="X383" s="1"/>
      <c r="Y383" s="1"/>
      <c r="Z383" s="1"/>
    </row>
    <row r="384" spans="1:26" ht="9.75" customHeight="1" x14ac:dyDescent="0.25">
      <c r="A384" s="19"/>
      <c r="B384" s="1"/>
      <c r="C384" s="1"/>
      <c r="D384" s="1"/>
      <c r="E384" s="1"/>
      <c r="F384" s="1"/>
      <c r="G384" s="1"/>
      <c r="H384" s="1"/>
      <c r="I384" s="1702"/>
      <c r="J384" s="1702"/>
      <c r="K384" s="1702"/>
      <c r="L384" s="1702"/>
      <c r="M384" s="1702"/>
      <c r="N384" s="1702"/>
      <c r="O384" s="1702"/>
      <c r="P384" s="1702"/>
      <c r="Q384" s="1702"/>
      <c r="R384" s="1702"/>
      <c r="S384" s="1702"/>
      <c r="T384" s="1702"/>
      <c r="U384" s="1702"/>
      <c r="V384" s="1702"/>
      <c r="W384" s="1702"/>
      <c r="X384" s="1"/>
      <c r="Y384" s="1"/>
      <c r="Z384" s="1"/>
    </row>
    <row r="385" spans="1:26" ht="9.75" customHeight="1" x14ac:dyDescent="0.25">
      <c r="A385" s="19"/>
      <c r="B385" s="1"/>
      <c r="C385" s="1"/>
      <c r="D385" s="1"/>
      <c r="E385" s="1"/>
      <c r="F385" s="1"/>
      <c r="G385" s="1"/>
      <c r="H385" s="1"/>
      <c r="I385" s="1702"/>
      <c r="J385" s="1702"/>
      <c r="K385" s="1702"/>
      <c r="L385" s="1702"/>
      <c r="M385" s="1702"/>
      <c r="N385" s="1702"/>
      <c r="O385" s="1702"/>
      <c r="P385" s="1702"/>
      <c r="Q385" s="1702"/>
      <c r="R385" s="1702"/>
      <c r="S385" s="1702"/>
      <c r="T385" s="1702"/>
      <c r="U385" s="1702"/>
      <c r="V385" s="1702"/>
      <c r="W385" s="1702"/>
      <c r="X385" s="1"/>
      <c r="Y385" s="1"/>
      <c r="Z385" s="1"/>
    </row>
    <row r="386" spans="1:26" ht="9.75" customHeight="1" x14ac:dyDescent="0.25">
      <c r="A386" s="19"/>
      <c r="B386" s="1"/>
      <c r="C386" s="1"/>
      <c r="D386" s="1"/>
      <c r="E386" s="1"/>
      <c r="F386" s="1"/>
      <c r="G386" s="1"/>
      <c r="H386" s="1"/>
      <c r="I386" s="1702"/>
      <c r="J386" s="1702"/>
      <c r="K386" s="1702"/>
      <c r="L386" s="1702"/>
      <c r="M386" s="1702"/>
      <c r="N386" s="1702"/>
      <c r="O386" s="1702"/>
      <c r="P386" s="1702"/>
      <c r="Q386" s="1702"/>
      <c r="R386" s="1702"/>
      <c r="S386" s="1702"/>
      <c r="T386" s="1702"/>
      <c r="U386" s="1702"/>
      <c r="V386" s="1702"/>
      <c r="W386" s="1702"/>
      <c r="X386" s="1"/>
      <c r="Y386" s="1"/>
      <c r="Z386" s="1"/>
    </row>
    <row r="387" spans="1:26" ht="9.75" customHeight="1" x14ac:dyDescent="0.25">
      <c r="A387" s="19"/>
      <c r="B387" s="1"/>
      <c r="C387" s="1"/>
      <c r="D387" s="1"/>
      <c r="E387" s="1"/>
      <c r="F387" s="1"/>
      <c r="G387" s="1"/>
      <c r="H387" s="1"/>
      <c r="I387" s="1702"/>
      <c r="J387" s="1702"/>
      <c r="K387" s="1702"/>
      <c r="L387" s="1702"/>
      <c r="M387" s="1702"/>
      <c r="N387" s="1702"/>
      <c r="O387" s="1702"/>
      <c r="P387" s="1702"/>
      <c r="Q387" s="1702"/>
      <c r="R387" s="1702"/>
      <c r="S387" s="1702"/>
      <c r="T387" s="1702"/>
      <c r="U387" s="1702"/>
      <c r="V387" s="1702"/>
      <c r="W387" s="1702"/>
      <c r="X387" s="1"/>
      <c r="Y387" s="1"/>
      <c r="Z387" s="1"/>
    </row>
    <row r="388" spans="1:26" ht="9.75" customHeight="1" x14ac:dyDescent="0.25">
      <c r="A388" s="19"/>
      <c r="B388" s="1"/>
      <c r="C388" s="1"/>
      <c r="D388" s="1"/>
      <c r="E388" s="1"/>
      <c r="F388" s="1"/>
      <c r="G388" s="1"/>
      <c r="H388" s="1"/>
      <c r="I388" s="1702"/>
      <c r="J388" s="1702"/>
      <c r="K388" s="1702"/>
      <c r="L388" s="1702"/>
      <c r="M388" s="1702"/>
      <c r="N388" s="1702"/>
      <c r="O388" s="1702"/>
      <c r="P388" s="1702"/>
      <c r="Q388" s="1702"/>
      <c r="R388" s="1702"/>
      <c r="S388" s="1702"/>
      <c r="T388" s="1702"/>
      <c r="U388" s="1702"/>
      <c r="V388" s="1702"/>
      <c r="W388" s="1702"/>
      <c r="X388" s="1"/>
      <c r="Y388" s="1"/>
      <c r="Z388" s="1"/>
    </row>
    <row r="389" spans="1:26" ht="9.75" customHeight="1" x14ac:dyDescent="0.25">
      <c r="A389" s="19"/>
      <c r="B389" s="1"/>
      <c r="C389" s="1"/>
      <c r="D389" s="1"/>
      <c r="E389" s="1"/>
      <c r="F389" s="1"/>
      <c r="G389" s="1"/>
      <c r="H389" s="1"/>
      <c r="I389" s="1702"/>
      <c r="J389" s="1702"/>
      <c r="K389" s="1702"/>
      <c r="L389" s="1702"/>
      <c r="M389" s="1702"/>
      <c r="N389" s="1702"/>
      <c r="O389" s="1702"/>
      <c r="P389" s="1702"/>
      <c r="Q389" s="1702"/>
      <c r="R389" s="1702"/>
      <c r="S389" s="1702"/>
      <c r="T389" s="1702"/>
      <c r="U389" s="1702"/>
      <c r="V389" s="1702"/>
      <c r="W389" s="1702"/>
      <c r="X389" s="1"/>
      <c r="Y389" s="1"/>
      <c r="Z389" s="1"/>
    </row>
    <row r="390" spans="1:26" ht="9.75" customHeight="1" x14ac:dyDescent="0.25">
      <c r="A390" s="19"/>
      <c r="B390" s="1"/>
      <c r="C390" s="1"/>
      <c r="D390" s="1"/>
      <c r="E390" s="1"/>
      <c r="F390" s="1"/>
      <c r="G390" s="1"/>
      <c r="H390" s="1"/>
      <c r="I390" s="1702"/>
      <c r="J390" s="1702"/>
      <c r="K390" s="1702"/>
      <c r="L390" s="1702"/>
      <c r="M390" s="1702"/>
      <c r="N390" s="1702"/>
      <c r="O390" s="1702"/>
      <c r="P390" s="1702"/>
      <c r="Q390" s="1702"/>
      <c r="R390" s="1702"/>
      <c r="S390" s="1702"/>
      <c r="T390" s="1702"/>
      <c r="U390" s="1702"/>
      <c r="V390" s="1702"/>
      <c r="W390" s="1702"/>
      <c r="X390" s="1"/>
      <c r="Y390" s="1"/>
      <c r="Z390" s="1"/>
    </row>
    <row r="391" spans="1:26" ht="9.75" customHeight="1" x14ac:dyDescent="0.25">
      <c r="A391" s="19"/>
      <c r="B391" s="1"/>
      <c r="C391" s="1"/>
      <c r="D391" s="1"/>
      <c r="E391" s="1"/>
      <c r="F391" s="1"/>
      <c r="G391" s="1"/>
      <c r="H391" s="1"/>
      <c r="I391" s="1702"/>
      <c r="J391" s="1702"/>
      <c r="K391" s="1702"/>
      <c r="L391" s="1702"/>
      <c r="M391" s="1702"/>
      <c r="N391" s="1702"/>
      <c r="O391" s="1702"/>
      <c r="P391" s="1702"/>
      <c r="Q391" s="1702"/>
      <c r="R391" s="1702"/>
      <c r="S391" s="1702"/>
      <c r="T391" s="1702"/>
      <c r="U391" s="1702"/>
      <c r="V391" s="1702"/>
      <c r="W391" s="1702"/>
      <c r="X391" s="1"/>
      <c r="Y391" s="1"/>
      <c r="Z391" s="1"/>
    </row>
    <row r="392" spans="1:26" ht="9.75" customHeight="1" x14ac:dyDescent="0.25">
      <c r="A392" s="19"/>
      <c r="B392" s="1"/>
      <c r="C392" s="1"/>
      <c r="D392" s="1"/>
      <c r="E392" s="1"/>
      <c r="F392" s="1"/>
      <c r="G392" s="1"/>
      <c r="H392" s="1"/>
      <c r="I392" s="1702"/>
      <c r="J392" s="1702"/>
      <c r="K392" s="1702"/>
      <c r="L392" s="1702"/>
      <c r="M392" s="1702"/>
      <c r="N392" s="1702"/>
      <c r="O392" s="1702"/>
      <c r="P392" s="1702"/>
      <c r="Q392" s="1702"/>
      <c r="R392" s="1702"/>
      <c r="S392" s="1702"/>
      <c r="T392" s="1702"/>
      <c r="U392" s="1702"/>
      <c r="V392" s="1702"/>
      <c r="W392" s="1702"/>
      <c r="X392" s="1"/>
      <c r="Y392" s="1"/>
      <c r="Z392" s="1"/>
    </row>
    <row r="393" spans="1:26" ht="9.75" customHeight="1" x14ac:dyDescent="0.25">
      <c r="A393" s="19"/>
      <c r="B393" s="1"/>
      <c r="C393" s="1"/>
      <c r="D393" s="1"/>
      <c r="E393" s="1"/>
      <c r="F393" s="1"/>
      <c r="G393" s="1"/>
      <c r="H393" s="1"/>
      <c r="I393" s="1702"/>
      <c r="J393" s="1702"/>
      <c r="K393" s="1702"/>
      <c r="L393" s="1702"/>
      <c r="M393" s="1702"/>
      <c r="N393" s="1702"/>
      <c r="O393" s="1702"/>
      <c r="P393" s="1702"/>
      <c r="Q393" s="1702"/>
      <c r="R393" s="1702"/>
      <c r="S393" s="1702"/>
      <c r="T393" s="1702"/>
      <c r="U393" s="1702"/>
      <c r="V393" s="1702"/>
      <c r="W393" s="1702"/>
      <c r="X393" s="1"/>
      <c r="Y393" s="1"/>
      <c r="Z393" s="1"/>
    </row>
    <row r="394" spans="1:26" ht="9.75" customHeight="1" x14ac:dyDescent="0.25">
      <c r="A394" s="19"/>
      <c r="B394" s="1"/>
      <c r="C394" s="1"/>
      <c r="D394" s="1"/>
      <c r="E394" s="1"/>
      <c r="F394" s="1"/>
      <c r="G394" s="1"/>
      <c r="H394" s="1"/>
      <c r="I394" s="1702"/>
      <c r="J394" s="1702"/>
      <c r="K394" s="1702"/>
      <c r="L394" s="1702"/>
      <c r="M394" s="1702"/>
      <c r="N394" s="1702"/>
      <c r="O394" s="1702"/>
      <c r="P394" s="1702"/>
      <c r="Q394" s="1702"/>
      <c r="R394" s="1702"/>
      <c r="S394" s="1702"/>
      <c r="T394" s="1702"/>
      <c r="U394" s="1702"/>
      <c r="V394" s="1702"/>
      <c r="W394" s="1702"/>
      <c r="X394" s="1"/>
      <c r="Y394" s="1"/>
      <c r="Z394" s="1"/>
    </row>
    <row r="395" spans="1:26" ht="9.75" customHeight="1" x14ac:dyDescent="0.25">
      <c r="A395" s="19"/>
      <c r="B395" s="1"/>
      <c r="C395" s="1"/>
      <c r="D395" s="1"/>
      <c r="E395" s="1"/>
      <c r="F395" s="1"/>
      <c r="G395" s="1"/>
      <c r="H395" s="1"/>
      <c r="I395" s="1702"/>
      <c r="J395" s="1702"/>
      <c r="K395" s="1702"/>
      <c r="L395" s="1702"/>
      <c r="M395" s="1702"/>
      <c r="N395" s="1702"/>
      <c r="O395" s="1702"/>
      <c r="P395" s="1702"/>
      <c r="Q395" s="1702"/>
      <c r="R395" s="1702"/>
      <c r="S395" s="1702"/>
      <c r="T395" s="1702"/>
      <c r="U395" s="1702"/>
      <c r="V395" s="1702"/>
      <c r="W395" s="1702"/>
      <c r="X395" s="1"/>
      <c r="Y395" s="1"/>
      <c r="Z395" s="1"/>
    </row>
    <row r="396" spans="1:26" ht="9.75" customHeight="1" x14ac:dyDescent="0.25">
      <c r="A396" s="19"/>
      <c r="B396" s="1"/>
      <c r="C396" s="1"/>
      <c r="D396" s="1"/>
      <c r="E396" s="1"/>
      <c r="F396" s="1"/>
      <c r="G396" s="1"/>
      <c r="H396" s="1"/>
      <c r="I396" s="1702"/>
      <c r="J396" s="1702"/>
      <c r="K396" s="1702"/>
      <c r="L396" s="1702"/>
      <c r="M396" s="1702"/>
      <c r="N396" s="1702"/>
      <c r="O396" s="1702"/>
      <c r="P396" s="1702"/>
      <c r="Q396" s="1702"/>
      <c r="R396" s="1702"/>
      <c r="S396" s="1702"/>
      <c r="T396" s="1702"/>
      <c r="U396" s="1702"/>
      <c r="V396" s="1702"/>
      <c r="W396" s="1702"/>
      <c r="X396" s="1"/>
      <c r="Y396" s="1"/>
      <c r="Z396" s="1"/>
    </row>
    <row r="397" spans="1:26" ht="9.75" customHeight="1" x14ac:dyDescent="0.25">
      <c r="A397" s="19"/>
      <c r="B397" s="1"/>
      <c r="C397" s="1"/>
      <c r="D397" s="1"/>
      <c r="E397" s="1"/>
      <c r="F397" s="1"/>
      <c r="G397" s="1"/>
      <c r="H397" s="1"/>
      <c r="I397" s="1702"/>
      <c r="J397" s="1702"/>
      <c r="K397" s="1702"/>
      <c r="L397" s="1702"/>
      <c r="M397" s="1702"/>
      <c r="N397" s="1702"/>
      <c r="O397" s="1702"/>
      <c r="P397" s="1702"/>
      <c r="Q397" s="1702"/>
      <c r="R397" s="1702"/>
      <c r="S397" s="1702"/>
      <c r="T397" s="1702"/>
      <c r="U397" s="1702"/>
      <c r="V397" s="1702"/>
      <c r="W397" s="1702"/>
      <c r="X397" s="1"/>
      <c r="Y397" s="1"/>
      <c r="Z397" s="1"/>
    </row>
    <row r="398" spans="1:26" ht="9.75" customHeight="1" x14ac:dyDescent="0.25">
      <c r="A398" s="19"/>
      <c r="B398" s="1"/>
      <c r="C398" s="1"/>
      <c r="D398" s="1"/>
      <c r="E398" s="1"/>
      <c r="F398" s="1"/>
      <c r="G398" s="1"/>
      <c r="H398" s="1"/>
      <c r="I398" s="1702"/>
      <c r="J398" s="1702"/>
      <c r="K398" s="1702"/>
      <c r="L398" s="1702"/>
      <c r="M398" s="1702"/>
      <c r="N398" s="1702"/>
      <c r="O398" s="1702"/>
      <c r="P398" s="1702"/>
      <c r="Q398" s="1702"/>
      <c r="R398" s="1702"/>
      <c r="S398" s="1702"/>
      <c r="T398" s="1702"/>
      <c r="U398" s="1702"/>
      <c r="V398" s="1702"/>
      <c r="W398" s="1702"/>
      <c r="X398" s="1"/>
      <c r="Y398" s="1"/>
      <c r="Z398" s="1"/>
    </row>
    <row r="399" spans="1:26" ht="9.75" customHeight="1" x14ac:dyDescent="0.25">
      <c r="A399" s="19"/>
      <c r="B399" s="1"/>
      <c r="C399" s="1"/>
      <c r="D399" s="1"/>
      <c r="E399" s="1"/>
      <c r="F399" s="1"/>
      <c r="G399" s="1"/>
      <c r="H399" s="1"/>
      <c r="I399" s="1702"/>
      <c r="J399" s="1702"/>
      <c r="K399" s="1702"/>
      <c r="L399" s="1702"/>
      <c r="M399" s="1702"/>
      <c r="N399" s="1702"/>
      <c r="O399" s="1702"/>
      <c r="P399" s="1702"/>
      <c r="Q399" s="1702"/>
      <c r="R399" s="1702"/>
      <c r="S399" s="1702"/>
      <c r="T399" s="1702"/>
      <c r="U399" s="1702"/>
      <c r="V399" s="1702"/>
      <c r="W399" s="1702"/>
      <c r="X399" s="1"/>
      <c r="Y399" s="1"/>
      <c r="Z399" s="1"/>
    </row>
    <row r="400" spans="1:26" ht="9.75" customHeight="1" x14ac:dyDescent="0.25">
      <c r="A400" s="19"/>
      <c r="B400" s="1"/>
      <c r="C400" s="1"/>
      <c r="D400" s="1"/>
      <c r="E400" s="1"/>
      <c r="F400" s="1"/>
      <c r="G400" s="1"/>
      <c r="H400" s="1"/>
      <c r="I400" s="1702"/>
      <c r="J400" s="1702"/>
      <c r="K400" s="1702"/>
      <c r="L400" s="1702"/>
      <c r="M400" s="1702"/>
      <c r="N400" s="1702"/>
      <c r="O400" s="1702"/>
      <c r="P400" s="1702"/>
      <c r="Q400" s="1702"/>
      <c r="R400" s="1702"/>
      <c r="S400" s="1702"/>
      <c r="T400" s="1702"/>
      <c r="U400" s="1702"/>
      <c r="V400" s="1702"/>
      <c r="W400" s="1702"/>
      <c r="X400" s="1"/>
      <c r="Y400" s="1"/>
      <c r="Z400" s="1"/>
    </row>
    <row r="401" spans="1:26" ht="9.75" customHeight="1" x14ac:dyDescent="0.25">
      <c r="A401" s="19"/>
      <c r="B401" s="1"/>
      <c r="C401" s="1"/>
      <c r="D401" s="1"/>
      <c r="E401" s="1"/>
      <c r="F401" s="1"/>
      <c r="G401" s="1"/>
      <c r="H401" s="1"/>
      <c r="I401" s="1702"/>
      <c r="J401" s="1702"/>
      <c r="K401" s="1702"/>
      <c r="L401" s="1702"/>
      <c r="M401" s="1702"/>
      <c r="N401" s="1702"/>
      <c r="O401" s="1702"/>
      <c r="P401" s="1702"/>
      <c r="Q401" s="1702"/>
      <c r="R401" s="1702"/>
      <c r="S401" s="1702"/>
      <c r="T401" s="1702"/>
      <c r="U401" s="1702"/>
      <c r="V401" s="1702"/>
      <c r="W401" s="1702"/>
      <c r="X401" s="1"/>
      <c r="Y401" s="1"/>
      <c r="Z401" s="1"/>
    </row>
    <row r="402" spans="1:26" ht="9.75" customHeight="1" x14ac:dyDescent="0.25">
      <c r="A402" s="19"/>
      <c r="B402" s="1"/>
      <c r="C402" s="1"/>
      <c r="D402" s="1"/>
      <c r="E402" s="1"/>
      <c r="F402" s="1"/>
      <c r="G402" s="1"/>
      <c r="H402" s="1"/>
      <c r="I402" s="1702"/>
      <c r="J402" s="1702"/>
      <c r="K402" s="1702"/>
      <c r="L402" s="1702"/>
      <c r="M402" s="1702"/>
      <c r="N402" s="1702"/>
      <c r="O402" s="1702"/>
      <c r="P402" s="1702"/>
      <c r="Q402" s="1702"/>
      <c r="R402" s="1702"/>
      <c r="S402" s="1702"/>
      <c r="T402" s="1702"/>
      <c r="U402" s="1702"/>
      <c r="V402" s="1702"/>
      <c r="W402" s="1702"/>
      <c r="X402" s="1"/>
      <c r="Y402" s="1"/>
      <c r="Z402" s="1"/>
    </row>
    <row r="403" spans="1:26" ht="9.75" customHeight="1" x14ac:dyDescent="0.25">
      <c r="A403" s="19"/>
      <c r="B403" s="1"/>
      <c r="C403" s="1"/>
      <c r="D403" s="1"/>
      <c r="E403" s="1"/>
      <c r="F403" s="1"/>
      <c r="G403" s="1"/>
      <c r="H403" s="1"/>
      <c r="I403" s="1702"/>
      <c r="J403" s="1702"/>
      <c r="K403" s="1702"/>
      <c r="L403" s="1702"/>
      <c r="M403" s="1702"/>
      <c r="N403" s="1702"/>
      <c r="O403" s="1702"/>
      <c r="P403" s="1702"/>
      <c r="Q403" s="1702"/>
      <c r="R403" s="1702"/>
      <c r="S403" s="1702"/>
      <c r="T403" s="1702"/>
      <c r="U403" s="1702"/>
      <c r="V403" s="1702"/>
      <c r="W403" s="1702"/>
      <c r="X403" s="1"/>
      <c r="Y403" s="1"/>
      <c r="Z403" s="1"/>
    </row>
    <row r="404" spans="1:26" ht="9.75" customHeight="1" x14ac:dyDescent="0.25">
      <c r="A404" s="19"/>
      <c r="B404" s="1"/>
      <c r="C404" s="1"/>
      <c r="D404" s="1"/>
      <c r="E404" s="1"/>
      <c r="F404" s="1"/>
      <c r="G404" s="1"/>
      <c r="H404" s="1"/>
      <c r="I404" s="1702"/>
      <c r="J404" s="1702"/>
      <c r="K404" s="1702"/>
      <c r="L404" s="1702"/>
      <c r="M404" s="1702"/>
      <c r="N404" s="1702"/>
      <c r="O404" s="1702"/>
      <c r="P404" s="1702"/>
      <c r="Q404" s="1702"/>
      <c r="R404" s="1702"/>
      <c r="S404" s="1702"/>
      <c r="T404" s="1702"/>
      <c r="U404" s="1702"/>
      <c r="V404" s="1702"/>
      <c r="W404" s="1702"/>
      <c r="X404" s="1"/>
      <c r="Y404" s="1"/>
      <c r="Z404" s="1"/>
    </row>
    <row r="405" spans="1:26" ht="9.75" customHeight="1" x14ac:dyDescent="0.25">
      <c r="A405" s="19"/>
      <c r="B405" s="1"/>
      <c r="C405" s="1"/>
      <c r="D405" s="1"/>
      <c r="E405" s="1"/>
      <c r="F405" s="1"/>
      <c r="G405" s="1"/>
      <c r="H405" s="1"/>
      <c r="I405" s="1702"/>
      <c r="J405" s="1702"/>
      <c r="K405" s="1702"/>
      <c r="L405" s="1702"/>
      <c r="M405" s="1702"/>
      <c r="N405" s="1702"/>
      <c r="O405" s="1702"/>
      <c r="P405" s="1702"/>
      <c r="Q405" s="1702"/>
      <c r="R405" s="1702"/>
      <c r="S405" s="1702"/>
      <c r="T405" s="1702"/>
      <c r="U405" s="1702"/>
      <c r="V405" s="1702"/>
      <c r="W405" s="1702"/>
      <c r="X405" s="1"/>
      <c r="Y405" s="1"/>
      <c r="Z405" s="1"/>
    </row>
    <row r="406" spans="1:26" ht="9.75" customHeight="1" x14ac:dyDescent="0.25">
      <c r="A406" s="19"/>
      <c r="B406" s="1"/>
      <c r="C406" s="1"/>
      <c r="D406" s="1"/>
      <c r="E406" s="1"/>
      <c r="F406" s="1"/>
      <c r="G406" s="1"/>
      <c r="H406" s="1"/>
      <c r="I406" s="1702"/>
      <c r="J406" s="1702"/>
      <c r="K406" s="1702"/>
      <c r="L406" s="1702"/>
      <c r="M406" s="1702"/>
      <c r="N406" s="1702"/>
      <c r="O406" s="1702"/>
      <c r="P406" s="1702"/>
      <c r="Q406" s="1702"/>
      <c r="R406" s="1702"/>
      <c r="S406" s="1702"/>
      <c r="T406" s="1702"/>
      <c r="U406" s="1702"/>
      <c r="V406" s="1702"/>
      <c r="W406" s="1702"/>
      <c r="X406" s="1"/>
      <c r="Y406" s="1"/>
      <c r="Z406" s="1"/>
    </row>
    <row r="407" spans="1:26" ht="9.75" customHeight="1" x14ac:dyDescent="0.25">
      <c r="A407" s="19"/>
      <c r="B407" s="1"/>
      <c r="C407" s="1"/>
      <c r="D407" s="1"/>
      <c r="E407" s="1"/>
      <c r="F407" s="1"/>
      <c r="G407" s="1"/>
      <c r="H407" s="1"/>
      <c r="I407" s="1702"/>
      <c r="J407" s="1702"/>
      <c r="K407" s="1702"/>
      <c r="L407" s="1702"/>
      <c r="M407" s="1702"/>
      <c r="N407" s="1702"/>
      <c r="O407" s="1702"/>
      <c r="P407" s="1702"/>
      <c r="Q407" s="1702"/>
      <c r="R407" s="1702"/>
      <c r="S407" s="1702"/>
      <c r="T407" s="1702"/>
      <c r="U407" s="1702"/>
      <c r="V407" s="1702"/>
      <c r="W407" s="1702"/>
      <c r="X407" s="1"/>
      <c r="Y407" s="1"/>
      <c r="Z407" s="1"/>
    </row>
    <row r="408" spans="1:26" ht="9.75" customHeight="1" x14ac:dyDescent="0.25">
      <c r="A408" s="19"/>
      <c r="B408" s="1"/>
      <c r="C408" s="1"/>
      <c r="D408" s="1"/>
      <c r="E408" s="1"/>
      <c r="F408" s="1"/>
      <c r="G408" s="1"/>
      <c r="H408" s="1"/>
      <c r="I408" s="1702"/>
      <c r="J408" s="1702"/>
      <c r="K408" s="1702"/>
      <c r="L408" s="1702"/>
      <c r="M408" s="1702"/>
      <c r="N408" s="1702"/>
      <c r="O408" s="1702"/>
      <c r="P408" s="1702"/>
      <c r="Q408" s="1702"/>
      <c r="R408" s="1702"/>
      <c r="S408" s="1702"/>
      <c r="T408" s="1702"/>
      <c r="U408" s="1702"/>
      <c r="V408" s="1702"/>
      <c r="W408" s="1702"/>
      <c r="X408" s="1"/>
      <c r="Y408" s="1"/>
      <c r="Z408" s="1"/>
    </row>
    <row r="409" spans="1:26" ht="9.75" customHeight="1" x14ac:dyDescent="0.25">
      <c r="A409" s="19"/>
      <c r="B409" s="1"/>
      <c r="C409" s="1"/>
      <c r="D409" s="1"/>
      <c r="E409" s="1"/>
      <c r="F409" s="1"/>
      <c r="G409" s="1"/>
      <c r="H409" s="1"/>
      <c r="I409" s="1702"/>
      <c r="J409" s="1702"/>
      <c r="K409" s="1702"/>
      <c r="L409" s="1702"/>
      <c r="M409" s="1702"/>
      <c r="N409" s="1702"/>
      <c r="O409" s="1702"/>
      <c r="P409" s="1702"/>
      <c r="Q409" s="1702"/>
      <c r="R409" s="1702"/>
      <c r="S409" s="1702"/>
      <c r="T409" s="1702"/>
      <c r="U409" s="1702"/>
      <c r="V409" s="1702"/>
      <c r="W409" s="1702"/>
      <c r="X409" s="1"/>
      <c r="Y409" s="1"/>
      <c r="Z409" s="1"/>
    </row>
    <row r="410" spans="1:26" ht="9.75" customHeight="1" x14ac:dyDescent="0.25">
      <c r="A410" s="19"/>
      <c r="B410" s="1"/>
      <c r="C410" s="1"/>
      <c r="D410" s="1"/>
      <c r="E410" s="1"/>
      <c r="F410" s="1"/>
      <c r="G410" s="1"/>
      <c r="H410" s="1"/>
      <c r="I410" s="1702"/>
      <c r="J410" s="1702"/>
      <c r="K410" s="1702"/>
      <c r="L410" s="1702"/>
      <c r="M410" s="1702"/>
      <c r="N410" s="1702"/>
      <c r="O410" s="1702"/>
      <c r="P410" s="1702"/>
      <c r="Q410" s="1702"/>
      <c r="R410" s="1702"/>
      <c r="S410" s="1702"/>
      <c r="T410" s="1702"/>
      <c r="U410" s="1702"/>
      <c r="V410" s="1702"/>
      <c r="W410" s="1702"/>
      <c r="X410" s="1"/>
      <c r="Y410" s="1"/>
      <c r="Z410" s="1"/>
    </row>
    <row r="411" spans="1:26" ht="9.75" customHeight="1" x14ac:dyDescent="0.25">
      <c r="A411" s="19"/>
      <c r="B411" s="1"/>
      <c r="C411" s="1"/>
      <c r="D411" s="1"/>
      <c r="E411" s="1"/>
      <c r="F411" s="1"/>
      <c r="G411" s="1"/>
      <c r="H411" s="1"/>
      <c r="I411" s="1702"/>
      <c r="J411" s="1702"/>
      <c r="K411" s="1702"/>
      <c r="L411" s="1702"/>
      <c r="M411" s="1702"/>
      <c r="N411" s="1702"/>
      <c r="O411" s="1702"/>
      <c r="P411" s="1702"/>
      <c r="Q411" s="1702"/>
      <c r="R411" s="1702"/>
      <c r="S411" s="1702"/>
      <c r="T411" s="1702"/>
      <c r="U411" s="1702"/>
      <c r="V411" s="1702"/>
      <c r="W411" s="1702"/>
      <c r="X411" s="1"/>
      <c r="Y411" s="1"/>
      <c r="Z411" s="1"/>
    </row>
    <row r="412" spans="1:26" ht="9.75" customHeight="1" x14ac:dyDescent="0.25">
      <c r="A412" s="19"/>
      <c r="B412" s="1"/>
      <c r="C412" s="1"/>
      <c r="D412" s="1"/>
      <c r="E412" s="1"/>
      <c r="F412" s="1"/>
      <c r="G412" s="1"/>
      <c r="H412" s="1"/>
      <c r="I412" s="1702"/>
      <c r="J412" s="1702"/>
      <c r="K412" s="1702"/>
      <c r="L412" s="1702"/>
      <c r="M412" s="1702"/>
      <c r="N412" s="1702"/>
      <c r="O412" s="1702"/>
      <c r="P412" s="1702"/>
      <c r="Q412" s="1702"/>
      <c r="R412" s="1702"/>
      <c r="S412" s="1702"/>
      <c r="T412" s="1702"/>
      <c r="U412" s="1702"/>
      <c r="V412" s="1702"/>
      <c r="W412" s="1702"/>
      <c r="X412" s="1"/>
      <c r="Y412" s="1"/>
      <c r="Z412" s="1"/>
    </row>
    <row r="413" spans="1:26" ht="9.75" customHeight="1" x14ac:dyDescent="0.25">
      <c r="A413" s="19"/>
      <c r="B413" s="1"/>
      <c r="C413" s="1"/>
      <c r="D413" s="1"/>
      <c r="E413" s="1"/>
      <c r="F413" s="1"/>
      <c r="G413" s="1"/>
      <c r="H413" s="1"/>
      <c r="I413" s="1702"/>
      <c r="J413" s="1702"/>
      <c r="K413" s="1702"/>
      <c r="L413" s="1702"/>
      <c r="M413" s="1702"/>
      <c r="N413" s="1702"/>
      <c r="O413" s="1702"/>
      <c r="P413" s="1702"/>
      <c r="Q413" s="1702"/>
      <c r="R413" s="1702"/>
      <c r="S413" s="1702"/>
      <c r="T413" s="1702"/>
      <c r="U413" s="1702"/>
      <c r="V413" s="1702"/>
      <c r="W413" s="1702"/>
      <c r="X413" s="1"/>
      <c r="Y413" s="1"/>
      <c r="Z413" s="1"/>
    </row>
    <row r="414" spans="1:26" ht="9.75" customHeight="1" x14ac:dyDescent="0.25">
      <c r="A414" s="19"/>
      <c r="B414" s="1"/>
      <c r="C414" s="1"/>
      <c r="D414" s="1"/>
      <c r="E414" s="1"/>
      <c r="F414" s="1"/>
      <c r="G414" s="1"/>
      <c r="H414" s="1"/>
      <c r="I414" s="1702"/>
      <c r="J414" s="1702"/>
      <c r="K414" s="1702"/>
      <c r="L414" s="1702"/>
      <c r="M414" s="1702"/>
      <c r="N414" s="1702"/>
      <c r="O414" s="1702"/>
      <c r="P414" s="1702"/>
      <c r="Q414" s="1702"/>
      <c r="R414" s="1702"/>
      <c r="S414" s="1702"/>
      <c r="T414" s="1702"/>
      <c r="U414" s="1702"/>
      <c r="V414" s="1702"/>
      <c r="W414" s="1702"/>
      <c r="X414" s="1"/>
      <c r="Y414" s="1"/>
      <c r="Z414" s="1"/>
    </row>
    <row r="415" spans="1:26" ht="9.75" customHeight="1" x14ac:dyDescent="0.25">
      <c r="A415" s="19"/>
      <c r="B415" s="1"/>
      <c r="C415" s="1"/>
      <c r="D415" s="1"/>
      <c r="E415" s="1"/>
      <c r="F415" s="1"/>
      <c r="G415" s="1"/>
      <c r="H415" s="1"/>
      <c r="I415" s="1702"/>
      <c r="J415" s="1702"/>
      <c r="K415" s="1702"/>
      <c r="L415" s="1702"/>
      <c r="M415" s="1702"/>
      <c r="N415" s="1702"/>
      <c r="O415" s="1702"/>
      <c r="P415" s="1702"/>
      <c r="Q415" s="1702"/>
      <c r="R415" s="1702"/>
      <c r="S415" s="1702"/>
      <c r="T415" s="1702"/>
      <c r="U415" s="1702"/>
      <c r="V415" s="1702"/>
      <c r="W415" s="1702"/>
      <c r="X415" s="1"/>
      <c r="Y415" s="1"/>
      <c r="Z415" s="1"/>
    </row>
    <row r="416" spans="1:26" ht="9.75" customHeight="1" x14ac:dyDescent="0.25">
      <c r="A416" s="19"/>
      <c r="B416" s="1"/>
      <c r="C416" s="1"/>
      <c r="D416" s="1"/>
      <c r="E416" s="1"/>
      <c r="F416" s="1"/>
      <c r="G416" s="1"/>
      <c r="H416" s="1"/>
      <c r="I416" s="1702"/>
      <c r="J416" s="1702"/>
      <c r="K416" s="1702"/>
      <c r="L416" s="1702"/>
      <c r="M416" s="1702"/>
      <c r="N416" s="1702"/>
      <c r="O416" s="1702"/>
      <c r="P416" s="1702"/>
      <c r="Q416" s="1702"/>
      <c r="R416" s="1702"/>
      <c r="S416" s="1702"/>
      <c r="T416" s="1702"/>
      <c r="U416" s="1702"/>
      <c r="V416" s="1702"/>
      <c r="W416" s="1702"/>
      <c r="X416" s="1"/>
      <c r="Y416" s="1"/>
      <c r="Z416" s="1"/>
    </row>
    <row r="417" spans="1:26" ht="9.75" customHeight="1" x14ac:dyDescent="0.25">
      <c r="A417" s="19"/>
      <c r="B417" s="1"/>
      <c r="C417" s="1"/>
      <c r="D417" s="1"/>
      <c r="E417" s="1"/>
      <c r="F417" s="1"/>
      <c r="G417" s="1"/>
      <c r="H417" s="1"/>
      <c r="I417" s="1702"/>
      <c r="J417" s="1702"/>
      <c r="K417" s="1702"/>
      <c r="L417" s="1702"/>
      <c r="M417" s="1702"/>
      <c r="N417" s="1702"/>
      <c r="O417" s="1702"/>
      <c r="P417" s="1702"/>
      <c r="Q417" s="1702"/>
      <c r="R417" s="1702"/>
      <c r="S417" s="1702"/>
      <c r="T417" s="1702"/>
      <c r="U417" s="1702"/>
      <c r="V417" s="1702"/>
      <c r="W417" s="1702"/>
      <c r="X417" s="1"/>
      <c r="Y417" s="1"/>
      <c r="Z417" s="1"/>
    </row>
    <row r="418" spans="1:26" ht="9.75" customHeight="1" x14ac:dyDescent="0.25">
      <c r="A418" s="19"/>
      <c r="B418" s="1"/>
      <c r="C418" s="1"/>
      <c r="D418" s="1"/>
      <c r="E418" s="1"/>
      <c r="F418" s="1"/>
      <c r="G418" s="1"/>
      <c r="H418" s="1"/>
      <c r="I418" s="1702"/>
      <c r="J418" s="1702"/>
      <c r="K418" s="1702"/>
      <c r="L418" s="1702"/>
      <c r="M418" s="1702"/>
      <c r="N418" s="1702"/>
      <c r="O418" s="1702"/>
      <c r="P418" s="1702"/>
      <c r="Q418" s="1702"/>
      <c r="R418" s="1702"/>
      <c r="S418" s="1702"/>
      <c r="T418" s="1702"/>
      <c r="U418" s="1702"/>
      <c r="V418" s="1702"/>
      <c r="W418" s="1702"/>
      <c r="X418" s="1"/>
      <c r="Y418" s="1"/>
      <c r="Z418" s="1"/>
    </row>
    <row r="419" spans="1:26" ht="9.75" customHeight="1" x14ac:dyDescent="0.25">
      <c r="A419" s="19"/>
      <c r="B419" s="1"/>
      <c r="C419" s="1"/>
      <c r="D419" s="1"/>
      <c r="E419" s="1"/>
      <c r="F419" s="1"/>
      <c r="G419" s="1"/>
      <c r="H419" s="1"/>
      <c r="I419" s="1702"/>
      <c r="J419" s="1702"/>
      <c r="K419" s="1702"/>
      <c r="L419" s="1702"/>
      <c r="M419" s="1702"/>
      <c r="N419" s="1702"/>
      <c r="O419" s="1702"/>
      <c r="P419" s="1702"/>
      <c r="Q419" s="1702"/>
      <c r="R419" s="1702"/>
      <c r="S419" s="1702"/>
      <c r="T419" s="1702"/>
      <c r="U419" s="1702"/>
      <c r="V419" s="1702"/>
      <c r="W419" s="1702"/>
      <c r="X419" s="1"/>
      <c r="Y419" s="1"/>
      <c r="Z419" s="1"/>
    </row>
    <row r="420" spans="1:26" ht="9.75" customHeight="1" x14ac:dyDescent="0.25">
      <c r="A420" s="19"/>
      <c r="B420" s="1"/>
      <c r="C420" s="1"/>
      <c r="D420" s="1"/>
      <c r="E420" s="1"/>
      <c r="F420" s="1"/>
      <c r="G420" s="1"/>
      <c r="H420" s="1"/>
      <c r="I420" s="1702"/>
      <c r="J420" s="1702"/>
      <c r="K420" s="1702"/>
      <c r="L420" s="1702"/>
      <c r="M420" s="1702"/>
      <c r="N420" s="1702"/>
      <c r="O420" s="1702"/>
      <c r="P420" s="1702"/>
      <c r="Q420" s="1702"/>
      <c r="R420" s="1702"/>
      <c r="S420" s="1702"/>
      <c r="T420" s="1702"/>
      <c r="U420" s="1702"/>
      <c r="V420" s="1702"/>
      <c r="W420" s="1702"/>
      <c r="X420" s="1"/>
      <c r="Y420" s="1"/>
      <c r="Z420" s="1"/>
    </row>
    <row r="421" spans="1:26" ht="9.75" customHeight="1" x14ac:dyDescent="0.25">
      <c r="A421" s="19"/>
      <c r="B421" s="1"/>
      <c r="C421" s="1"/>
      <c r="D421" s="1"/>
      <c r="E421" s="1"/>
      <c r="F421" s="1"/>
      <c r="G421" s="1"/>
      <c r="H421" s="1"/>
      <c r="I421" s="1702"/>
      <c r="J421" s="1702"/>
      <c r="K421" s="1702"/>
      <c r="L421" s="1702"/>
      <c r="M421" s="1702"/>
      <c r="N421" s="1702"/>
      <c r="O421" s="1702"/>
      <c r="P421" s="1702"/>
      <c r="Q421" s="1702"/>
      <c r="R421" s="1702"/>
      <c r="S421" s="1702"/>
      <c r="T421" s="1702"/>
      <c r="U421" s="1702"/>
      <c r="V421" s="1702"/>
      <c r="W421" s="1702"/>
      <c r="X421" s="1"/>
      <c r="Y421" s="1"/>
      <c r="Z421" s="1"/>
    </row>
    <row r="422" spans="1:26" ht="9.75" customHeight="1" x14ac:dyDescent="0.25">
      <c r="A422" s="19"/>
      <c r="B422" s="1"/>
      <c r="C422" s="1"/>
      <c r="D422" s="1"/>
      <c r="E422" s="1"/>
      <c r="F422" s="1"/>
      <c r="G422" s="1"/>
      <c r="H422" s="1"/>
      <c r="I422" s="1702"/>
      <c r="J422" s="1702"/>
      <c r="K422" s="1702"/>
      <c r="L422" s="1702"/>
      <c r="M422" s="1702"/>
      <c r="N422" s="1702"/>
      <c r="O422" s="1702"/>
      <c r="P422" s="1702"/>
      <c r="Q422" s="1702"/>
      <c r="R422" s="1702"/>
      <c r="S422" s="1702"/>
      <c r="T422" s="1702"/>
      <c r="U422" s="1702"/>
      <c r="V422" s="1702"/>
      <c r="W422" s="1702"/>
      <c r="X422" s="1"/>
      <c r="Y422" s="1"/>
      <c r="Z422" s="1"/>
    </row>
    <row r="423" spans="1:26" ht="9.75" customHeight="1" x14ac:dyDescent="0.25">
      <c r="A423" s="19"/>
      <c r="B423" s="1"/>
      <c r="C423" s="1"/>
      <c r="D423" s="1"/>
      <c r="E423" s="1"/>
      <c r="F423" s="1"/>
      <c r="G423" s="1"/>
      <c r="H423" s="1"/>
      <c r="I423" s="1702"/>
      <c r="J423" s="1702"/>
      <c r="K423" s="1702"/>
      <c r="L423" s="1702"/>
      <c r="M423" s="1702"/>
      <c r="N423" s="1702"/>
      <c r="O423" s="1702"/>
      <c r="P423" s="1702"/>
      <c r="Q423" s="1702"/>
      <c r="R423" s="1702"/>
      <c r="S423" s="1702"/>
      <c r="T423" s="1702"/>
      <c r="U423" s="1702"/>
      <c r="V423" s="1702"/>
      <c r="W423" s="1702"/>
      <c r="X423" s="1"/>
      <c r="Y423" s="1"/>
      <c r="Z423" s="1"/>
    </row>
    <row r="424" spans="1:26" ht="9.75" customHeight="1" x14ac:dyDescent="0.25">
      <c r="A424" s="19"/>
      <c r="B424" s="1"/>
      <c r="C424" s="1"/>
      <c r="D424" s="1"/>
      <c r="E424" s="1"/>
      <c r="F424" s="1"/>
      <c r="G424" s="1"/>
      <c r="H424" s="1"/>
      <c r="I424" s="1702"/>
      <c r="J424" s="1702"/>
      <c r="K424" s="1702"/>
      <c r="L424" s="1702"/>
      <c r="M424" s="1702"/>
      <c r="N424" s="1702"/>
      <c r="O424" s="1702"/>
      <c r="P424" s="1702"/>
      <c r="Q424" s="1702"/>
      <c r="R424" s="1702"/>
      <c r="S424" s="1702"/>
      <c r="T424" s="1702"/>
      <c r="U424" s="1702"/>
      <c r="V424" s="1702"/>
      <c r="W424" s="1702"/>
      <c r="X424" s="1"/>
      <c r="Y424" s="1"/>
      <c r="Z424" s="1"/>
    </row>
    <row r="425" spans="1:26" ht="9.75" customHeight="1" x14ac:dyDescent="0.25">
      <c r="A425" s="19"/>
      <c r="B425" s="1"/>
      <c r="C425" s="1"/>
      <c r="D425" s="1"/>
      <c r="E425" s="1"/>
      <c r="F425" s="1"/>
      <c r="G425" s="1"/>
      <c r="H425" s="1"/>
      <c r="I425" s="1702"/>
      <c r="J425" s="1702"/>
      <c r="K425" s="1702"/>
      <c r="L425" s="1702"/>
      <c r="M425" s="1702"/>
      <c r="N425" s="1702"/>
      <c r="O425" s="1702"/>
      <c r="P425" s="1702"/>
      <c r="Q425" s="1702"/>
      <c r="R425" s="1702"/>
      <c r="S425" s="1702"/>
      <c r="T425" s="1702"/>
      <c r="U425" s="1702"/>
      <c r="V425" s="1702"/>
      <c r="W425" s="1702"/>
      <c r="X425" s="1"/>
      <c r="Y425" s="1"/>
      <c r="Z425" s="1"/>
    </row>
    <row r="426" spans="1:26" ht="9.75" customHeight="1" x14ac:dyDescent="0.25">
      <c r="A426" s="19"/>
      <c r="B426" s="1"/>
      <c r="C426" s="1"/>
      <c r="D426" s="1"/>
      <c r="E426" s="1"/>
      <c r="F426" s="1"/>
      <c r="G426" s="1"/>
      <c r="H426" s="1"/>
      <c r="I426" s="1702"/>
      <c r="J426" s="1702"/>
      <c r="K426" s="1702"/>
      <c r="L426" s="1702"/>
      <c r="M426" s="1702"/>
      <c r="N426" s="1702"/>
      <c r="O426" s="1702"/>
      <c r="P426" s="1702"/>
      <c r="Q426" s="1702"/>
      <c r="R426" s="1702"/>
      <c r="S426" s="1702"/>
      <c r="T426" s="1702"/>
      <c r="U426" s="1702"/>
      <c r="V426" s="1702"/>
      <c r="W426" s="1702"/>
      <c r="X426" s="1"/>
      <c r="Y426" s="1"/>
      <c r="Z426" s="1"/>
    </row>
    <row r="427" spans="1:26" ht="9.75" customHeight="1" x14ac:dyDescent="0.25">
      <c r="A427" s="19"/>
      <c r="B427" s="1"/>
      <c r="C427" s="1"/>
      <c r="D427" s="1"/>
      <c r="E427" s="1"/>
      <c r="F427" s="1"/>
      <c r="G427" s="1"/>
      <c r="H427" s="1"/>
      <c r="I427" s="1702"/>
      <c r="J427" s="1702"/>
      <c r="K427" s="1702"/>
      <c r="L427" s="1702"/>
      <c r="M427" s="1702"/>
      <c r="N427" s="1702"/>
      <c r="O427" s="1702"/>
      <c r="P427" s="1702"/>
      <c r="Q427" s="1702"/>
      <c r="R427" s="1702"/>
      <c r="S427" s="1702"/>
      <c r="T427" s="1702"/>
      <c r="U427" s="1702"/>
      <c r="V427" s="1702"/>
      <c r="W427" s="1702"/>
      <c r="X427" s="1"/>
      <c r="Y427" s="1"/>
      <c r="Z427" s="1"/>
    </row>
    <row r="428" spans="1:26" ht="9.75" customHeight="1" x14ac:dyDescent="0.25">
      <c r="A428" s="19"/>
      <c r="B428" s="1"/>
      <c r="C428" s="1"/>
      <c r="D428" s="1"/>
      <c r="E428" s="1"/>
      <c r="F428" s="1"/>
      <c r="G428" s="1"/>
      <c r="H428" s="1"/>
      <c r="I428" s="1702"/>
      <c r="J428" s="1702"/>
      <c r="K428" s="1702"/>
      <c r="L428" s="1702"/>
      <c r="M428" s="1702"/>
      <c r="N428" s="1702"/>
      <c r="O428" s="1702"/>
      <c r="P428" s="1702"/>
      <c r="Q428" s="1702"/>
      <c r="R428" s="1702"/>
      <c r="S428" s="1702"/>
      <c r="T428" s="1702"/>
      <c r="U428" s="1702"/>
      <c r="V428" s="1702"/>
      <c r="W428" s="1702"/>
      <c r="X428" s="1"/>
      <c r="Y428" s="1"/>
      <c r="Z428" s="1"/>
    </row>
    <row r="429" spans="1:26" ht="9.75" customHeight="1" x14ac:dyDescent="0.25">
      <c r="A429" s="19"/>
      <c r="B429" s="1"/>
      <c r="C429" s="1"/>
      <c r="D429" s="1"/>
      <c r="E429" s="1"/>
      <c r="F429" s="1"/>
      <c r="G429" s="1"/>
      <c r="H429" s="1"/>
      <c r="I429" s="1702"/>
      <c r="J429" s="1702"/>
      <c r="K429" s="1702"/>
      <c r="L429" s="1702"/>
      <c r="M429" s="1702"/>
      <c r="N429" s="1702"/>
      <c r="O429" s="1702"/>
      <c r="P429" s="1702"/>
      <c r="Q429" s="1702"/>
      <c r="R429" s="1702"/>
      <c r="S429" s="1702"/>
      <c r="T429" s="1702"/>
      <c r="U429" s="1702"/>
      <c r="V429" s="1702"/>
      <c r="W429" s="1702"/>
      <c r="X429" s="1"/>
      <c r="Y429" s="1"/>
      <c r="Z429" s="1"/>
    </row>
    <row r="430" spans="1:26" ht="9.75" customHeight="1" x14ac:dyDescent="0.25">
      <c r="A430" s="19"/>
      <c r="B430" s="1"/>
      <c r="C430" s="1"/>
      <c r="D430" s="1"/>
      <c r="E430" s="1"/>
      <c r="F430" s="1"/>
      <c r="G430" s="1"/>
      <c r="H430" s="1"/>
      <c r="I430" s="1702"/>
      <c r="J430" s="1702"/>
      <c r="K430" s="1702"/>
      <c r="L430" s="1702"/>
      <c r="M430" s="1702"/>
      <c r="N430" s="1702"/>
      <c r="O430" s="1702"/>
      <c r="P430" s="1702"/>
      <c r="Q430" s="1702"/>
      <c r="R430" s="1702"/>
      <c r="S430" s="1702"/>
      <c r="T430" s="1702"/>
      <c r="U430" s="1702"/>
      <c r="V430" s="1702"/>
      <c r="W430" s="1702"/>
      <c r="X430" s="1"/>
      <c r="Y430" s="1"/>
      <c r="Z430" s="1"/>
    </row>
    <row r="431" spans="1:26" ht="9.75" customHeight="1" x14ac:dyDescent="0.25">
      <c r="A431" s="19"/>
      <c r="B431" s="1"/>
      <c r="C431" s="1"/>
      <c r="D431" s="1"/>
      <c r="E431" s="1"/>
      <c r="F431" s="1"/>
      <c r="G431" s="1"/>
      <c r="H431" s="1"/>
      <c r="I431" s="1702"/>
      <c r="J431" s="1702"/>
      <c r="K431" s="1702"/>
      <c r="L431" s="1702"/>
      <c r="M431" s="1702"/>
      <c r="N431" s="1702"/>
      <c r="O431" s="1702"/>
      <c r="P431" s="1702"/>
      <c r="Q431" s="1702"/>
      <c r="R431" s="1702"/>
      <c r="S431" s="1702"/>
      <c r="T431" s="1702"/>
      <c r="U431" s="1702"/>
      <c r="V431" s="1702"/>
      <c r="W431" s="1702"/>
      <c r="X431" s="1"/>
      <c r="Y431" s="1"/>
      <c r="Z431" s="1"/>
    </row>
    <row r="432" spans="1:26" ht="9.75" customHeight="1" x14ac:dyDescent="0.25">
      <c r="A432" s="19"/>
      <c r="B432" s="1"/>
      <c r="C432" s="1"/>
      <c r="D432" s="1"/>
      <c r="E432" s="1"/>
      <c r="F432" s="1"/>
      <c r="G432" s="1"/>
      <c r="H432" s="1"/>
      <c r="I432" s="1702"/>
      <c r="J432" s="1702"/>
      <c r="K432" s="1702"/>
      <c r="L432" s="1702"/>
      <c r="M432" s="1702"/>
      <c r="N432" s="1702"/>
      <c r="O432" s="1702"/>
      <c r="P432" s="1702"/>
      <c r="Q432" s="1702"/>
      <c r="R432" s="1702"/>
      <c r="S432" s="1702"/>
      <c r="T432" s="1702"/>
      <c r="U432" s="1702"/>
      <c r="V432" s="1702"/>
      <c r="W432" s="1702"/>
      <c r="X432" s="1"/>
      <c r="Y432" s="1"/>
      <c r="Z432" s="1"/>
    </row>
    <row r="433" spans="1:26" ht="9.75" customHeight="1" x14ac:dyDescent="0.25">
      <c r="A433" s="19"/>
      <c r="B433" s="1"/>
      <c r="C433" s="1"/>
      <c r="D433" s="1"/>
      <c r="E433" s="1"/>
      <c r="F433" s="1"/>
      <c r="G433" s="1"/>
      <c r="H433" s="1"/>
      <c r="I433" s="1702"/>
      <c r="J433" s="1702"/>
      <c r="K433" s="1702"/>
      <c r="L433" s="1702"/>
      <c r="M433" s="1702"/>
      <c r="N433" s="1702"/>
      <c r="O433" s="1702"/>
      <c r="P433" s="1702"/>
      <c r="Q433" s="1702"/>
      <c r="R433" s="1702"/>
      <c r="S433" s="1702"/>
      <c r="T433" s="1702"/>
      <c r="U433" s="1702"/>
      <c r="V433" s="1702"/>
      <c r="W433" s="1702"/>
      <c r="X433" s="1"/>
      <c r="Y433" s="1"/>
      <c r="Z433" s="1"/>
    </row>
    <row r="434" spans="1:26" ht="9.75" customHeight="1" x14ac:dyDescent="0.25">
      <c r="A434" s="19"/>
      <c r="B434" s="1"/>
      <c r="C434" s="1"/>
      <c r="D434" s="1"/>
      <c r="E434" s="1"/>
      <c r="F434" s="1"/>
      <c r="G434" s="1"/>
      <c r="H434" s="1"/>
      <c r="I434" s="1702"/>
      <c r="J434" s="1702"/>
      <c r="K434" s="1702"/>
      <c r="L434" s="1702"/>
      <c r="M434" s="1702"/>
      <c r="N434" s="1702"/>
      <c r="O434" s="1702"/>
      <c r="P434" s="1702"/>
      <c r="Q434" s="1702"/>
      <c r="R434" s="1702"/>
      <c r="S434" s="1702"/>
      <c r="T434" s="1702"/>
      <c r="U434" s="1702"/>
      <c r="V434" s="1702"/>
      <c r="W434" s="1702"/>
      <c r="X434" s="1"/>
      <c r="Y434" s="1"/>
      <c r="Z434" s="1"/>
    </row>
    <row r="435" spans="1:26" ht="9.75" customHeight="1" x14ac:dyDescent="0.25">
      <c r="A435" s="19"/>
      <c r="B435" s="1"/>
      <c r="C435" s="1"/>
      <c r="D435" s="1"/>
      <c r="E435" s="1"/>
      <c r="F435" s="1"/>
      <c r="G435" s="1"/>
      <c r="H435" s="1"/>
      <c r="I435" s="1702"/>
      <c r="J435" s="1702"/>
      <c r="K435" s="1702"/>
      <c r="L435" s="1702"/>
      <c r="M435" s="1702"/>
      <c r="N435" s="1702"/>
      <c r="O435" s="1702"/>
      <c r="P435" s="1702"/>
      <c r="Q435" s="1702"/>
      <c r="R435" s="1702"/>
      <c r="S435" s="1702"/>
      <c r="T435" s="1702"/>
      <c r="U435" s="1702"/>
      <c r="V435" s="1702"/>
      <c r="W435" s="1702"/>
      <c r="X435" s="1"/>
      <c r="Y435" s="1"/>
      <c r="Z435" s="1"/>
    </row>
    <row r="436" spans="1:26" ht="9.75" customHeight="1" x14ac:dyDescent="0.25">
      <c r="A436" s="19"/>
      <c r="B436" s="1"/>
      <c r="C436" s="1"/>
      <c r="D436" s="1"/>
      <c r="E436" s="1"/>
      <c r="F436" s="1"/>
      <c r="G436" s="1"/>
      <c r="H436" s="1"/>
      <c r="I436" s="1702"/>
      <c r="J436" s="1702"/>
      <c r="K436" s="1702"/>
      <c r="L436" s="1702"/>
      <c r="M436" s="1702"/>
      <c r="N436" s="1702"/>
      <c r="O436" s="1702"/>
      <c r="P436" s="1702"/>
      <c r="Q436" s="1702"/>
      <c r="R436" s="1702"/>
      <c r="S436" s="1702"/>
      <c r="T436" s="1702"/>
      <c r="U436" s="1702"/>
      <c r="V436" s="1702"/>
      <c r="W436" s="1702"/>
      <c r="X436" s="1"/>
      <c r="Y436" s="1"/>
      <c r="Z436" s="1"/>
    </row>
    <row r="437" spans="1:26" ht="9.75" customHeight="1" x14ac:dyDescent="0.25">
      <c r="A437" s="19"/>
      <c r="B437" s="1"/>
      <c r="C437" s="1"/>
      <c r="D437" s="1"/>
      <c r="E437" s="1"/>
      <c r="F437" s="1"/>
      <c r="G437" s="1"/>
      <c r="H437" s="1"/>
      <c r="I437" s="1702"/>
      <c r="J437" s="1702"/>
      <c r="K437" s="1702"/>
      <c r="L437" s="1702"/>
      <c r="M437" s="1702"/>
      <c r="N437" s="1702"/>
      <c r="O437" s="1702"/>
      <c r="P437" s="1702"/>
      <c r="Q437" s="1702"/>
      <c r="R437" s="1702"/>
      <c r="S437" s="1702"/>
      <c r="T437" s="1702"/>
      <c r="U437" s="1702"/>
      <c r="V437" s="1702"/>
      <c r="W437" s="1702"/>
      <c r="X437" s="1"/>
      <c r="Y437" s="1"/>
      <c r="Z437" s="1"/>
    </row>
    <row r="438" spans="1:26" ht="9.75" customHeight="1" x14ac:dyDescent="0.25">
      <c r="A438" s="19"/>
      <c r="B438" s="1"/>
      <c r="C438" s="1"/>
      <c r="D438" s="1"/>
      <c r="E438" s="1"/>
      <c r="F438" s="1"/>
      <c r="G438" s="1"/>
      <c r="H438" s="1"/>
      <c r="I438" s="1702"/>
      <c r="J438" s="1702"/>
      <c r="K438" s="1702"/>
      <c r="L438" s="1702"/>
      <c r="M438" s="1702"/>
      <c r="N438" s="1702"/>
      <c r="O438" s="1702"/>
      <c r="P438" s="1702"/>
      <c r="Q438" s="1702"/>
      <c r="R438" s="1702"/>
      <c r="S438" s="1702"/>
      <c r="T438" s="1702"/>
      <c r="U438" s="1702"/>
      <c r="V438" s="1702"/>
      <c r="W438" s="1702"/>
      <c r="X438" s="1"/>
      <c r="Y438" s="1"/>
      <c r="Z438" s="1"/>
    </row>
    <row r="439" spans="1:26" ht="9.75" customHeight="1" x14ac:dyDescent="0.25">
      <c r="A439" s="19"/>
      <c r="B439" s="1"/>
      <c r="C439" s="1"/>
      <c r="D439" s="1"/>
      <c r="E439" s="1"/>
      <c r="F439" s="1"/>
      <c r="G439" s="1"/>
      <c r="H439" s="1"/>
      <c r="I439" s="1702"/>
      <c r="J439" s="1702"/>
      <c r="K439" s="1702"/>
      <c r="L439" s="1702"/>
      <c r="M439" s="1702"/>
      <c r="N439" s="1702"/>
      <c r="O439" s="1702"/>
      <c r="P439" s="1702"/>
      <c r="Q439" s="1702"/>
      <c r="R439" s="1702"/>
      <c r="S439" s="1702"/>
      <c r="T439" s="1702"/>
      <c r="U439" s="1702"/>
      <c r="V439" s="1702"/>
      <c r="W439" s="1702"/>
      <c r="X439" s="1"/>
      <c r="Y439" s="1"/>
      <c r="Z439" s="1"/>
    </row>
    <row r="440" spans="1:26" ht="9.75" customHeight="1" x14ac:dyDescent="0.25">
      <c r="A440" s="19"/>
      <c r="B440" s="1"/>
      <c r="C440" s="1"/>
      <c r="D440" s="1"/>
      <c r="E440" s="1"/>
      <c r="F440" s="1"/>
      <c r="G440" s="1"/>
      <c r="H440" s="1"/>
      <c r="I440" s="1702"/>
      <c r="J440" s="1702"/>
      <c r="K440" s="1702"/>
      <c r="L440" s="1702"/>
      <c r="M440" s="1702"/>
      <c r="N440" s="1702"/>
      <c r="O440" s="1702"/>
      <c r="P440" s="1702"/>
      <c r="Q440" s="1702"/>
      <c r="R440" s="1702"/>
      <c r="S440" s="1702"/>
      <c r="T440" s="1702"/>
      <c r="U440" s="1702"/>
      <c r="V440" s="1702"/>
      <c r="W440" s="1702"/>
      <c r="X440" s="1"/>
      <c r="Y440" s="1"/>
      <c r="Z440" s="1"/>
    </row>
    <row r="441" spans="1:26" ht="9.75" customHeight="1" x14ac:dyDescent="0.25">
      <c r="A441" s="19"/>
      <c r="B441" s="1"/>
      <c r="C441" s="1"/>
      <c r="D441" s="1"/>
      <c r="E441" s="1"/>
      <c r="F441" s="1"/>
      <c r="G441" s="1"/>
      <c r="H441" s="1"/>
      <c r="I441" s="1702"/>
      <c r="J441" s="1702"/>
      <c r="K441" s="1702"/>
      <c r="L441" s="1702"/>
      <c r="M441" s="1702"/>
      <c r="N441" s="1702"/>
      <c r="O441" s="1702"/>
      <c r="P441" s="1702"/>
      <c r="Q441" s="1702"/>
      <c r="R441" s="1702"/>
      <c r="S441" s="1702"/>
      <c r="T441" s="1702"/>
      <c r="U441" s="1702"/>
      <c r="V441" s="1702"/>
      <c r="W441" s="1702"/>
      <c r="X441" s="1"/>
      <c r="Y441" s="1"/>
      <c r="Z441" s="1"/>
    </row>
    <row r="442" spans="1:26" ht="9.75" customHeight="1" x14ac:dyDescent="0.25">
      <c r="A442" s="19"/>
      <c r="B442" s="1"/>
      <c r="C442" s="1"/>
      <c r="D442" s="1"/>
      <c r="E442" s="1"/>
      <c r="F442" s="1"/>
      <c r="G442" s="1"/>
      <c r="H442" s="1"/>
      <c r="I442" s="1702"/>
      <c r="J442" s="1702"/>
      <c r="K442" s="1702"/>
      <c r="L442" s="1702"/>
      <c r="M442" s="1702"/>
      <c r="N442" s="1702"/>
      <c r="O442" s="1702"/>
      <c r="P442" s="1702"/>
      <c r="Q442" s="1702"/>
      <c r="R442" s="1702"/>
      <c r="S442" s="1702"/>
      <c r="T442" s="1702"/>
      <c r="U442" s="1702"/>
      <c r="V442" s="1702"/>
      <c r="W442" s="1702"/>
      <c r="X442" s="1"/>
      <c r="Y442" s="1"/>
      <c r="Z442" s="1"/>
    </row>
    <row r="443" spans="1:26" ht="9.75" customHeight="1" x14ac:dyDescent="0.25">
      <c r="A443" s="19"/>
      <c r="B443" s="1"/>
      <c r="C443" s="1"/>
      <c r="D443" s="1"/>
      <c r="E443" s="1"/>
      <c r="F443" s="1"/>
      <c r="G443" s="1"/>
      <c r="H443" s="1"/>
      <c r="I443" s="1702"/>
      <c r="J443" s="1702"/>
      <c r="K443" s="1702"/>
      <c r="L443" s="1702"/>
      <c r="M443" s="1702"/>
      <c r="N443" s="1702"/>
      <c r="O443" s="1702"/>
      <c r="P443" s="1702"/>
      <c r="Q443" s="1702"/>
      <c r="R443" s="1702"/>
      <c r="S443" s="1702"/>
      <c r="T443" s="1702"/>
      <c r="U443" s="1702"/>
      <c r="V443" s="1702"/>
      <c r="W443" s="1702"/>
      <c r="X443" s="1"/>
      <c r="Y443" s="1"/>
      <c r="Z443" s="1"/>
    </row>
    <row r="444" spans="1:26" ht="9.75" customHeight="1" x14ac:dyDescent="0.25">
      <c r="A444" s="19"/>
      <c r="B444" s="1"/>
      <c r="C444" s="1"/>
      <c r="D444" s="1"/>
      <c r="E444" s="1"/>
      <c r="F444" s="1"/>
      <c r="G444" s="1"/>
      <c r="H444" s="1"/>
      <c r="I444" s="1702"/>
      <c r="J444" s="1702"/>
      <c r="K444" s="1702"/>
      <c r="L444" s="1702"/>
      <c r="M444" s="1702"/>
      <c r="N444" s="1702"/>
      <c r="O444" s="1702"/>
      <c r="P444" s="1702"/>
      <c r="Q444" s="1702"/>
      <c r="R444" s="1702"/>
      <c r="S444" s="1702"/>
      <c r="T444" s="1702"/>
      <c r="U444" s="1702"/>
      <c r="V444" s="1702"/>
      <c r="W444" s="1702"/>
      <c r="X444" s="1"/>
      <c r="Y444" s="1"/>
      <c r="Z444" s="1"/>
    </row>
    <row r="445" spans="1:26" ht="9.75" customHeight="1" x14ac:dyDescent="0.25">
      <c r="A445" s="19"/>
      <c r="B445" s="1"/>
      <c r="C445" s="1"/>
      <c r="D445" s="1"/>
      <c r="E445" s="1"/>
      <c r="F445" s="1"/>
      <c r="G445" s="1"/>
      <c r="H445" s="1"/>
      <c r="I445" s="1702"/>
      <c r="J445" s="1702"/>
      <c r="K445" s="1702"/>
      <c r="L445" s="1702"/>
      <c r="M445" s="1702"/>
      <c r="N445" s="1702"/>
      <c r="O445" s="1702"/>
      <c r="P445" s="1702"/>
      <c r="Q445" s="1702"/>
      <c r="R445" s="1702"/>
      <c r="S445" s="1702"/>
      <c r="T445" s="1702"/>
      <c r="U445" s="1702"/>
      <c r="V445" s="1702"/>
      <c r="W445" s="1702"/>
      <c r="X445" s="1"/>
      <c r="Y445" s="1"/>
      <c r="Z445" s="1"/>
    </row>
    <row r="446" spans="1:26" ht="9.75" customHeight="1" x14ac:dyDescent="0.25">
      <c r="A446" s="19"/>
      <c r="B446" s="1"/>
      <c r="C446" s="1"/>
      <c r="D446" s="1"/>
      <c r="E446" s="1"/>
      <c r="F446" s="1"/>
      <c r="G446" s="1"/>
      <c r="H446" s="1"/>
      <c r="I446" s="1702"/>
      <c r="J446" s="1702"/>
      <c r="K446" s="1702"/>
      <c r="L446" s="1702"/>
      <c r="M446" s="1702"/>
      <c r="N446" s="1702"/>
      <c r="O446" s="1702"/>
      <c r="P446" s="1702"/>
      <c r="Q446" s="1702"/>
      <c r="R446" s="1702"/>
      <c r="S446" s="1702"/>
      <c r="T446" s="1702"/>
      <c r="U446" s="1702"/>
      <c r="V446" s="1702"/>
      <c r="W446" s="1702"/>
      <c r="X446" s="1"/>
      <c r="Y446" s="1"/>
      <c r="Z446" s="1"/>
    </row>
    <row r="447" spans="1:26" ht="9.75" customHeight="1" x14ac:dyDescent="0.25">
      <c r="A447" s="19"/>
      <c r="B447" s="1"/>
      <c r="C447" s="1"/>
      <c r="D447" s="1"/>
      <c r="E447" s="1"/>
      <c r="F447" s="1"/>
      <c r="G447" s="1"/>
      <c r="H447" s="1"/>
      <c r="I447" s="1702"/>
      <c r="J447" s="1702"/>
      <c r="K447" s="1702"/>
      <c r="L447" s="1702"/>
      <c r="M447" s="1702"/>
      <c r="N447" s="1702"/>
      <c r="O447" s="1702"/>
      <c r="P447" s="1702"/>
      <c r="Q447" s="1702"/>
      <c r="R447" s="1702"/>
      <c r="S447" s="1702"/>
      <c r="T447" s="1702"/>
      <c r="U447" s="1702"/>
      <c r="V447" s="1702"/>
      <c r="W447" s="1702"/>
      <c r="X447" s="1"/>
      <c r="Y447" s="1"/>
      <c r="Z447" s="1"/>
    </row>
    <row r="448" spans="1:26" ht="9.75" customHeight="1" x14ac:dyDescent="0.25">
      <c r="A448" s="19"/>
      <c r="B448" s="1"/>
      <c r="C448" s="1"/>
      <c r="D448" s="1"/>
      <c r="E448" s="1"/>
      <c r="F448" s="1"/>
      <c r="G448" s="1"/>
      <c r="H448" s="1"/>
      <c r="I448" s="1702"/>
      <c r="J448" s="1702"/>
      <c r="K448" s="1702"/>
      <c r="L448" s="1702"/>
      <c r="M448" s="1702"/>
      <c r="N448" s="1702"/>
      <c r="O448" s="1702"/>
      <c r="P448" s="1702"/>
      <c r="Q448" s="1702"/>
      <c r="R448" s="1702"/>
      <c r="S448" s="1702"/>
      <c r="T448" s="1702"/>
      <c r="U448" s="1702"/>
      <c r="V448" s="1702"/>
      <c r="W448" s="1702"/>
      <c r="X448" s="1"/>
      <c r="Y448" s="1"/>
      <c r="Z448" s="1"/>
    </row>
    <row r="449" spans="1:26" ht="9.75" customHeight="1" x14ac:dyDescent="0.25">
      <c r="A449" s="19"/>
      <c r="B449" s="1"/>
      <c r="C449" s="1"/>
      <c r="D449" s="1"/>
      <c r="E449" s="1"/>
      <c r="F449" s="1"/>
      <c r="G449" s="1"/>
      <c r="H449" s="1"/>
      <c r="I449" s="1702"/>
      <c r="J449" s="1702"/>
      <c r="K449" s="1702"/>
      <c r="L449" s="1702"/>
      <c r="M449" s="1702"/>
      <c r="N449" s="1702"/>
      <c r="O449" s="1702"/>
      <c r="P449" s="1702"/>
      <c r="Q449" s="1702"/>
      <c r="R449" s="1702"/>
      <c r="S449" s="1702"/>
      <c r="T449" s="1702"/>
      <c r="U449" s="1702"/>
      <c r="V449" s="1702"/>
      <c r="W449" s="1702"/>
      <c r="X449" s="1"/>
      <c r="Y449" s="1"/>
      <c r="Z449" s="1"/>
    </row>
    <row r="450" spans="1:26" ht="9.75" customHeight="1" x14ac:dyDescent="0.25">
      <c r="A450" s="19"/>
      <c r="B450" s="1"/>
      <c r="C450" s="1"/>
      <c r="D450" s="1"/>
      <c r="E450" s="1"/>
      <c r="F450" s="1"/>
      <c r="G450" s="1"/>
      <c r="H450" s="1"/>
      <c r="I450" s="1702"/>
      <c r="J450" s="1702"/>
      <c r="K450" s="1702"/>
      <c r="L450" s="1702"/>
      <c r="M450" s="1702"/>
      <c r="N450" s="1702"/>
      <c r="O450" s="1702"/>
      <c r="P450" s="1702"/>
      <c r="Q450" s="1702"/>
      <c r="R450" s="1702"/>
      <c r="S450" s="1702"/>
      <c r="T450" s="1702"/>
      <c r="U450" s="1702"/>
      <c r="V450" s="1702"/>
      <c r="W450" s="1702"/>
      <c r="X450" s="1"/>
      <c r="Y450" s="1"/>
      <c r="Z450" s="1"/>
    </row>
    <row r="451" spans="1:26" ht="9.75" customHeight="1" x14ac:dyDescent="0.25">
      <c r="A451" s="19"/>
      <c r="B451" s="1"/>
      <c r="C451" s="1"/>
      <c r="D451" s="1"/>
      <c r="E451" s="1"/>
      <c r="F451" s="1"/>
      <c r="G451" s="1"/>
      <c r="H451" s="1"/>
      <c r="I451" s="1702"/>
      <c r="J451" s="1702"/>
      <c r="K451" s="1702"/>
      <c r="L451" s="1702"/>
      <c r="M451" s="1702"/>
      <c r="N451" s="1702"/>
      <c r="O451" s="1702"/>
      <c r="P451" s="1702"/>
      <c r="Q451" s="1702"/>
      <c r="R451" s="1702"/>
      <c r="S451" s="1702"/>
      <c r="T451" s="1702"/>
      <c r="U451" s="1702"/>
      <c r="V451" s="1702"/>
      <c r="W451" s="1702"/>
      <c r="X451" s="1"/>
      <c r="Y451" s="1"/>
      <c r="Z451" s="1"/>
    </row>
    <row r="452" spans="1:26" ht="9.75" customHeight="1" x14ac:dyDescent="0.25">
      <c r="A452" s="19"/>
      <c r="B452" s="1"/>
      <c r="C452" s="1"/>
      <c r="D452" s="1"/>
      <c r="E452" s="1"/>
      <c r="F452" s="1"/>
      <c r="G452" s="1"/>
      <c r="H452" s="1"/>
      <c r="I452" s="1702"/>
      <c r="J452" s="1702"/>
      <c r="K452" s="1702"/>
      <c r="L452" s="1702"/>
      <c r="M452" s="1702"/>
      <c r="N452" s="1702"/>
      <c r="O452" s="1702"/>
      <c r="P452" s="1702"/>
      <c r="Q452" s="1702"/>
      <c r="R452" s="1702"/>
      <c r="S452" s="1702"/>
      <c r="T452" s="1702"/>
      <c r="U452" s="1702"/>
      <c r="V452" s="1702"/>
      <c r="W452" s="1702"/>
      <c r="X452" s="1"/>
      <c r="Y452" s="1"/>
      <c r="Z452" s="1"/>
    </row>
    <row r="453" spans="1:26" ht="9.75" customHeight="1" x14ac:dyDescent="0.25">
      <c r="A453" s="19"/>
      <c r="B453" s="1"/>
      <c r="C453" s="1"/>
      <c r="D453" s="1"/>
      <c r="E453" s="1"/>
      <c r="F453" s="1"/>
      <c r="G453" s="1"/>
      <c r="H453" s="1"/>
      <c r="I453" s="1702"/>
      <c r="J453" s="1702"/>
      <c r="K453" s="1702"/>
      <c r="L453" s="1702"/>
      <c r="M453" s="1702"/>
      <c r="N453" s="1702"/>
      <c r="O453" s="1702"/>
      <c r="P453" s="1702"/>
      <c r="Q453" s="1702"/>
      <c r="R453" s="1702"/>
      <c r="S453" s="1702"/>
      <c r="T453" s="1702"/>
      <c r="U453" s="1702"/>
      <c r="V453" s="1702"/>
      <c r="W453" s="1702"/>
      <c r="X453" s="1"/>
      <c r="Y453" s="1"/>
      <c r="Z453" s="1"/>
    </row>
    <row r="454" spans="1:26" ht="9.75" customHeight="1" x14ac:dyDescent="0.25">
      <c r="A454" s="19"/>
      <c r="B454" s="1"/>
      <c r="C454" s="1"/>
      <c r="D454" s="1"/>
      <c r="E454" s="1"/>
      <c r="F454" s="1"/>
      <c r="G454" s="1"/>
      <c r="H454" s="1"/>
      <c r="I454" s="1702"/>
      <c r="J454" s="1702"/>
      <c r="K454" s="1702"/>
      <c r="L454" s="1702"/>
      <c r="M454" s="1702"/>
      <c r="N454" s="1702"/>
      <c r="O454" s="1702"/>
      <c r="P454" s="1702"/>
      <c r="Q454" s="1702"/>
      <c r="R454" s="1702"/>
      <c r="S454" s="1702"/>
      <c r="T454" s="1702"/>
      <c r="U454" s="1702"/>
      <c r="V454" s="1702"/>
      <c r="W454" s="1702"/>
      <c r="X454" s="1"/>
      <c r="Y454" s="1"/>
      <c r="Z454" s="1"/>
    </row>
    <row r="455" spans="1:26" ht="9.75" customHeight="1" x14ac:dyDescent="0.25">
      <c r="A455" s="19"/>
      <c r="B455" s="1"/>
      <c r="C455" s="1"/>
      <c r="D455" s="1"/>
      <c r="E455" s="1"/>
      <c r="F455" s="1"/>
      <c r="G455" s="1"/>
      <c r="H455" s="1"/>
      <c r="I455" s="1702"/>
      <c r="J455" s="1702"/>
      <c r="K455" s="1702"/>
      <c r="L455" s="1702"/>
      <c r="M455" s="1702"/>
      <c r="N455" s="1702"/>
      <c r="O455" s="1702"/>
      <c r="P455" s="1702"/>
      <c r="Q455" s="1702"/>
      <c r="R455" s="1702"/>
      <c r="S455" s="1702"/>
      <c r="T455" s="1702"/>
      <c r="U455" s="1702"/>
      <c r="V455" s="1702"/>
      <c r="W455" s="1702"/>
      <c r="X455" s="1"/>
      <c r="Y455" s="1"/>
      <c r="Z455" s="1"/>
    </row>
    <row r="456" spans="1:26" ht="9.75" customHeight="1" x14ac:dyDescent="0.25">
      <c r="A456" s="19"/>
      <c r="B456" s="1"/>
      <c r="C456" s="1"/>
      <c r="D456" s="1"/>
      <c r="E456" s="1"/>
      <c r="F456" s="1"/>
      <c r="G456" s="1"/>
      <c r="H456" s="1"/>
      <c r="I456" s="1702"/>
      <c r="J456" s="1702"/>
      <c r="K456" s="1702"/>
      <c r="L456" s="1702"/>
      <c r="M456" s="1702"/>
      <c r="N456" s="1702"/>
      <c r="O456" s="1702"/>
      <c r="P456" s="1702"/>
      <c r="Q456" s="1702"/>
      <c r="R456" s="1702"/>
      <c r="S456" s="1702"/>
      <c r="T456" s="1702"/>
      <c r="U456" s="1702"/>
      <c r="V456" s="1702"/>
      <c r="W456" s="1702"/>
      <c r="X456" s="1"/>
      <c r="Y456" s="1"/>
      <c r="Z456" s="1"/>
    </row>
    <row r="457" spans="1:26" ht="9.75" customHeight="1" x14ac:dyDescent="0.25">
      <c r="A457" s="19"/>
      <c r="B457" s="1"/>
      <c r="C457" s="1"/>
      <c r="D457" s="1"/>
      <c r="E457" s="1"/>
      <c r="F457" s="1"/>
      <c r="G457" s="1"/>
      <c r="H457" s="1"/>
      <c r="I457" s="1702"/>
      <c r="J457" s="1702"/>
      <c r="K457" s="1702"/>
      <c r="L457" s="1702"/>
      <c r="M457" s="1702"/>
      <c r="N457" s="1702"/>
      <c r="O457" s="1702"/>
      <c r="P457" s="1702"/>
      <c r="Q457" s="1702"/>
      <c r="R457" s="1702"/>
      <c r="S457" s="1702"/>
      <c r="T457" s="1702"/>
      <c r="U457" s="1702"/>
      <c r="V457" s="1702"/>
      <c r="W457" s="1702"/>
      <c r="X457" s="1"/>
      <c r="Y457" s="1"/>
      <c r="Z457" s="1"/>
    </row>
    <row r="458" spans="1:26" ht="9.75" customHeight="1" x14ac:dyDescent="0.25">
      <c r="A458" s="19"/>
      <c r="B458" s="1"/>
      <c r="C458" s="1"/>
      <c r="D458" s="1"/>
      <c r="E458" s="1"/>
      <c r="F458" s="1"/>
      <c r="G458" s="1"/>
      <c r="H458" s="1"/>
      <c r="I458" s="1702"/>
      <c r="J458" s="1702"/>
      <c r="K458" s="1702"/>
      <c r="L458" s="1702"/>
      <c r="M458" s="1702"/>
      <c r="N458" s="1702"/>
      <c r="O458" s="1702"/>
      <c r="P458" s="1702"/>
      <c r="Q458" s="1702"/>
      <c r="R458" s="1702"/>
      <c r="S458" s="1702"/>
      <c r="T458" s="1702"/>
      <c r="U458" s="1702"/>
      <c r="V458" s="1702"/>
      <c r="W458" s="1702"/>
      <c r="X458" s="1"/>
      <c r="Y458" s="1"/>
      <c r="Z458" s="1"/>
    </row>
    <row r="459" spans="1:26" ht="9.75" customHeight="1" x14ac:dyDescent="0.25">
      <c r="A459" s="19"/>
      <c r="B459" s="1"/>
      <c r="C459" s="1"/>
      <c r="D459" s="1"/>
      <c r="E459" s="1"/>
      <c r="F459" s="1"/>
      <c r="G459" s="1"/>
      <c r="H459" s="1"/>
      <c r="I459" s="1702"/>
      <c r="J459" s="1702"/>
      <c r="K459" s="1702"/>
      <c r="L459" s="1702"/>
      <c r="M459" s="1702"/>
      <c r="N459" s="1702"/>
      <c r="O459" s="1702"/>
      <c r="P459" s="1702"/>
      <c r="Q459" s="1702"/>
      <c r="R459" s="1702"/>
      <c r="S459" s="1702"/>
      <c r="T459" s="1702"/>
      <c r="U459" s="1702"/>
      <c r="V459" s="1702"/>
      <c r="W459" s="1702"/>
      <c r="X459" s="1"/>
      <c r="Y459" s="1"/>
      <c r="Z459" s="1"/>
    </row>
    <row r="460" spans="1:26" ht="9.75" customHeight="1" x14ac:dyDescent="0.25">
      <c r="A460" s="19"/>
      <c r="B460" s="1"/>
      <c r="C460" s="1"/>
      <c r="D460" s="1"/>
      <c r="E460" s="1"/>
      <c r="F460" s="1"/>
      <c r="G460" s="1"/>
      <c r="H460" s="1"/>
      <c r="I460" s="1702"/>
      <c r="J460" s="1702"/>
      <c r="K460" s="1702"/>
      <c r="L460" s="1702"/>
      <c r="M460" s="1702"/>
      <c r="N460" s="1702"/>
      <c r="O460" s="1702"/>
      <c r="P460" s="1702"/>
      <c r="Q460" s="1702"/>
      <c r="R460" s="1702"/>
      <c r="S460" s="1702"/>
      <c r="T460" s="1702"/>
      <c r="U460" s="1702"/>
      <c r="V460" s="1702"/>
      <c r="W460" s="1702"/>
      <c r="X460" s="1"/>
      <c r="Y460" s="1"/>
      <c r="Z460" s="1"/>
    </row>
    <row r="461" spans="1:26" ht="9.75" customHeight="1" x14ac:dyDescent="0.25">
      <c r="A461" s="19"/>
      <c r="B461" s="1"/>
      <c r="C461" s="1"/>
      <c r="D461" s="1"/>
      <c r="E461" s="1"/>
      <c r="F461" s="1"/>
      <c r="G461" s="1"/>
      <c r="H461" s="1"/>
      <c r="I461" s="1702"/>
      <c r="J461" s="1702"/>
      <c r="K461" s="1702"/>
      <c r="L461" s="1702"/>
      <c r="M461" s="1702"/>
      <c r="N461" s="1702"/>
      <c r="O461" s="1702"/>
      <c r="P461" s="1702"/>
      <c r="Q461" s="1702"/>
      <c r="R461" s="1702"/>
      <c r="S461" s="1702"/>
      <c r="T461" s="1702"/>
      <c r="U461" s="1702"/>
      <c r="V461" s="1702"/>
      <c r="W461" s="1702"/>
      <c r="X461" s="1"/>
      <c r="Y461" s="1"/>
      <c r="Z461" s="1"/>
    </row>
    <row r="462" spans="1:26" ht="9.75" customHeight="1" x14ac:dyDescent="0.25">
      <c r="A462" s="19"/>
      <c r="B462" s="1"/>
      <c r="C462" s="1"/>
      <c r="D462" s="1"/>
      <c r="E462" s="1"/>
      <c r="F462" s="1"/>
      <c r="G462" s="1"/>
      <c r="H462" s="1"/>
      <c r="I462" s="1702"/>
      <c r="J462" s="1702"/>
      <c r="K462" s="1702"/>
      <c r="L462" s="1702"/>
      <c r="M462" s="1702"/>
      <c r="N462" s="1702"/>
      <c r="O462" s="1702"/>
      <c r="P462" s="1702"/>
      <c r="Q462" s="1702"/>
      <c r="R462" s="1702"/>
      <c r="S462" s="1702"/>
      <c r="T462" s="1702"/>
      <c r="U462" s="1702"/>
      <c r="V462" s="1702"/>
      <c r="W462" s="1702"/>
      <c r="X462" s="1"/>
      <c r="Y462" s="1"/>
      <c r="Z462" s="1"/>
    </row>
    <row r="463" spans="1:26" ht="9.75" customHeight="1" x14ac:dyDescent="0.25">
      <c r="A463" s="19"/>
      <c r="B463" s="1"/>
      <c r="C463" s="1"/>
      <c r="D463" s="1"/>
      <c r="E463" s="1"/>
      <c r="F463" s="1"/>
      <c r="G463" s="1"/>
      <c r="H463" s="1"/>
      <c r="I463" s="1702"/>
      <c r="J463" s="1702"/>
      <c r="K463" s="1702"/>
      <c r="L463" s="1702"/>
      <c r="M463" s="1702"/>
      <c r="N463" s="1702"/>
      <c r="O463" s="1702"/>
      <c r="P463" s="1702"/>
      <c r="Q463" s="1702"/>
      <c r="R463" s="1702"/>
      <c r="S463" s="1702"/>
      <c r="T463" s="1702"/>
      <c r="U463" s="1702"/>
      <c r="V463" s="1702"/>
      <c r="W463" s="1702"/>
      <c r="X463" s="1"/>
      <c r="Y463" s="1"/>
      <c r="Z463" s="1"/>
    </row>
    <row r="464" spans="1:26" ht="9.75" customHeight="1" x14ac:dyDescent="0.25">
      <c r="A464" s="19"/>
      <c r="B464" s="1"/>
      <c r="C464" s="1"/>
      <c r="D464" s="1"/>
      <c r="E464" s="1"/>
      <c r="F464" s="1"/>
      <c r="G464" s="1"/>
      <c r="H464" s="1"/>
      <c r="I464" s="1702"/>
      <c r="J464" s="1702"/>
      <c r="K464" s="1702"/>
      <c r="L464" s="1702"/>
      <c r="M464" s="1702"/>
      <c r="N464" s="1702"/>
      <c r="O464" s="1702"/>
      <c r="P464" s="1702"/>
      <c r="Q464" s="1702"/>
      <c r="R464" s="1702"/>
      <c r="S464" s="1702"/>
      <c r="T464" s="1702"/>
      <c r="U464" s="1702"/>
      <c r="V464" s="1702"/>
      <c r="W464" s="1702"/>
      <c r="X464" s="1"/>
      <c r="Y464" s="1"/>
      <c r="Z464" s="1"/>
    </row>
    <row r="465" spans="1:26" ht="9.75" customHeight="1" x14ac:dyDescent="0.25">
      <c r="A465" s="19"/>
      <c r="B465" s="1"/>
      <c r="C465" s="1"/>
      <c r="D465" s="1"/>
      <c r="E465" s="1"/>
      <c r="F465" s="1"/>
      <c r="G465" s="1"/>
      <c r="H465" s="1"/>
      <c r="I465" s="1702"/>
      <c r="J465" s="1702"/>
      <c r="K465" s="1702"/>
      <c r="L465" s="1702"/>
      <c r="M465" s="1702"/>
      <c r="N465" s="1702"/>
      <c r="O465" s="1702"/>
      <c r="P465" s="1702"/>
      <c r="Q465" s="1702"/>
      <c r="R465" s="1702"/>
      <c r="S465" s="1702"/>
      <c r="T465" s="1702"/>
      <c r="U465" s="1702"/>
      <c r="V465" s="1702"/>
      <c r="W465" s="1702"/>
      <c r="X465" s="1"/>
      <c r="Y465" s="1"/>
      <c r="Z465" s="1"/>
    </row>
    <row r="466" spans="1:26" ht="9.75" customHeight="1" x14ac:dyDescent="0.25">
      <c r="A466" s="19"/>
      <c r="B466" s="1"/>
      <c r="C466" s="1"/>
      <c r="D466" s="1"/>
      <c r="E466" s="1"/>
      <c r="F466" s="1"/>
      <c r="G466" s="1"/>
      <c r="H466" s="1"/>
      <c r="I466" s="1702"/>
      <c r="J466" s="1702"/>
      <c r="K466" s="1702"/>
      <c r="L466" s="1702"/>
      <c r="M466" s="1702"/>
      <c r="N466" s="1702"/>
      <c r="O466" s="1702"/>
      <c r="P466" s="1702"/>
      <c r="Q466" s="1702"/>
      <c r="R466" s="1702"/>
      <c r="S466" s="1702"/>
      <c r="T466" s="1702"/>
      <c r="U466" s="1702"/>
      <c r="V466" s="1702"/>
      <c r="W466" s="1702"/>
      <c r="X466" s="1"/>
      <c r="Y466" s="1"/>
      <c r="Z466" s="1"/>
    </row>
    <row r="467" spans="1:26" ht="9.75" customHeight="1" x14ac:dyDescent="0.25">
      <c r="A467" s="19"/>
      <c r="B467" s="1"/>
      <c r="C467" s="1"/>
      <c r="D467" s="1"/>
      <c r="E467" s="1"/>
      <c r="F467" s="1"/>
      <c r="G467" s="1"/>
      <c r="H467" s="1"/>
      <c r="I467" s="1702"/>
      <c r="J467" s="1702"/>
      <c r="K467" s="1702"/>
      <c r="L467" s="1702"/>
      <c r="M467" s="1702"/>
      <c r="N467" s="1702"/>
      <c r="O467" s="1702"/>
      <c r="P467" s="1702"/>
      <c r="Q467" s="1702"/>
      <c r="R467" s="1702"/>
      <c r="S467" s="1702"/>
      <c r="T467" s="1702"/>
      <c r="U467" s="1702"/>
      <c r="V467" s="1702"/>
      <c r="W467" s="1702"/>
      <c r="X467" s="1"/>
      <c r="Y467" s="1"/>
      <c r="Z467" s="1"/>
    </row>
    <row r="468" spans="1:26" ht="9.75" customHeight="1" x14ac:dyDescent="0.25">
      <c r="A468" s="19"/>
      <c r="B468" s="1"/>
      <c r="C468" s="1"/>
      <c r="D468" s="1"/>
      <c r="E468" s="1"/>
      <c r="F468" s="1"/>
      <c r="G468" s="1"/>
      <c r="H468" s="1"/>
      <c r="I468" s="1702"/>
      <c r="J468" s="1702"/>
      <c r="K468" s="1702"/>
      <c r="L468" s="1702"/>
      <c r="M468" s="1702"/>
      <c r="N468" s="1702"/>
      <c r="O468" s="1702"/>
      <c r="P468" s="1702"/>
      <c r="Q468" s="1702"/>
      <c r="R468" s="1702"/>
      <c r="S468" s="1702"/>
      <c r="T468" s="1702"/>
      <c r="U468" s="1702"/>
      <c r="V468" s="1702"/>
      <c r="W468" s="1702"/>
      <c r="X468" s="1"/>
      <c r="Y468" s="1"/>
      <c r="Z468" s="1"/>
    </row>
    <row r="469" spans="1:26" ht="9.75" customHeight="1" x14ac:dyDescent="0.25">
      <c r="A469" s="19"/>
      <c r="B469" s="1"/>
      <c r="C469" s="1"/>
      <c r="D469" s="1"/>
      <c r="E469" s="1"/>
      <c r="F469" s="1"/>
      <c r="G469" s="1"/>
      <c r="H469" s="1"/>
      <c r="I469" s="1702"/>
      <c r="J469" s="1702"/>
      <c r="K469" s="1702"/>
      <c r="L469" s="1702"/>
      <c r="M469" s="1702"/>
      <c r="N469" s="1702"/>
      <c r="O469" s="1702"/>
      <c r="P469" s="1702"/>
      <c r="Q469" s="1702"/>
      <c r="R469" s="1702"/>
      <c r="S469" s="1702"/>
      <c r="T469" s="1702"/>
      <c r="U469" s="1702"/>
      <c r="V469" s="1702"/>
      <c r="W469" s="1702"/>
      <c r="X469" s="1"/>
      <c r="Y469" s="1"/>
      <c r="Z469" s="1"/>
    </row>
    <row r="470" spans="1:26" ht="9.75" customHeight="1" x14ac:dyDescent="0.25">
      <c r="A470" s="19"/>
      <c r="B470" s="1"/>
      <c r="C470" s="1"/>
      <c r="D470" s="1"/>
      <c r="E470" s="1"/>
      <c r="F470" s="1"/>
      <c r="G470" s="1"/>
      <c r="H470" s="1"/>
      <c r="I470" s="1702"/>
      <c r="J470" s="1702"/>
      <c r="K470" s="1702"/>
      <c r="L470" s="1702"/>
      <c r="M470" s="1702"/>
      <c r="N470" s="1702"/>
      <c r="O470" s="1702"/>
      <c r="P470" s="1702"/>
      <c r="Q470" s="1702"/>
      <c r="R470" s="1702"/>
      <c r="S470" s="1702"/>
      <c r="T470" s="1702"/>
      <c r="U470" s="1702"/>
      <c r="V470" s="1702"/>
      <c r="W470" s="1702"/>
      <c r="X470" s="1"/>
      <c r="Y470" s="1"/>
      <c r="Z470" s="1"/>
    </row>
    <row r="471" spans="1:26" ht="9.75" customHeight="1" x14ac:dyDescent="0.25">
      <c r="A471" s="19"/>
      <c r="B471" s="1"/>
      <c r="C471" s="1"/>
      <c r="D471" s="1"/>
      <c r="E471" s="1"/>
      <c r="F471" s="1"/>
      <c r="G471" s="1"/>
      <c r="H471" s="1"/>
      <c r="I471" s="1702"/>
      <c r="J471" s="1702"/>
      <c r="K471" s="1702"/>
      <c r="L471" s="1702"/>
      <c r="M471" s="1702"/>
      <c r="N471" s="1702"/>
      <c r="O471" s="1702"/>
      <c r="P471" s="1702"/>
      <c r="Q471" s="1702"/>
      <c r="R471" s="1702"/>
      <c r="S471" s="1702"/>
      <c r="T471" s="1702"/>
      <c r="U471" s="1702"/>
      <c r="V471" s="1702"/>
      <c r="W471" s="1702"/>
      <c r="X471" s="1"/>
      <c r="Y471" s="1"/>
      <c r="Z471" s="1"/>
    </row>
    <row r="472" spans="1:26" ht="9.75" customHeight="1" x14ac:dyDescent="0.25">
      <c r="A472" s="19"/>
      <c r="B472" s="1"/>
      <c r="C472" s="1"/>
      <c r="D472" s="1"/>
      <c r="E472" s="1"/>
      <c r="F472" s="1"/>
      <c r="G472" s="1"/>
      <c r="H472" s="1"/>
      <c r="I472" s="1702"/>
      <c r="J472" s="1702"/>
      <c r="K472" s="1702"/>
      <c r="L472" s="1702"/>
      <c r="M472" s="1702"/>
      <c r="N472" s="1702"/>
      <c r="O472" s="1702"/>
      <c r="P472" s="1702"/>
      <c r="Q472" s="1702"/>
      <c r="R472" s="1702"/>
      <c r="S472" s="1702"/>
      <c r="T472" s="1702"/>
      <c r="U472" s="1702"/>
      <c r="V472" s="1702"/>
      <c r="W472" s="1702"/>
      <c r="X472" s="1"/>
      <c r="Y472" s="1"/>
      <c r="Z472" s="1"/>
    </row>
    <row r="473" spans="1:26" ht="9.75" customHeight="1" x14ac:dyDescent="0.25">
      <c r="A473" s="19"/>
      <c r="B473" s="1"/>
      <c r="C473" s="1"/>
      <c r="D473" s="1"/>
      <c r="E473" s="1"/>
      <c r="F473" s="1"/>
      <c r="G473" s="1"/>
      <c r="H473" s="1"/>
      <c r="I473" s="1702"/>
      <c r="J473" s="1702"/>
      <c r="K473" s="1702"/>
      <c r="L473" s="1702"/>
      <c r="M473" s="1702"/>
      <c r="N473" s="1702"/>
      <c r="O473" s="1702"/>
      <c r="P473" s="1702"/>
      <c r="Q473" s="1702"/>
      <c r="R473" s="1702"/>
      <c r="S473" s="1702"/>
      <c r="T473" s="1702"/>
      <c r="U473" s="1702"/>
      <c r="V473" s="1702"/>
      <c r="W473" s="1702"/>
      <c r="X473" s="1"/>
      <c r="Y473" s="1"/>
      <c r="Z473" s="1"/>
    </row>
    <row r="474" spans="1:26" ht="9.75" customHeight="1" x14ac:dyDescent="0.25">
      <c r="A474" s="19"/>
      <c r="B474" s="1"/>
      <c r="C474" s="1"/>
      <c r="D474" s="1"/>
      <c r="E474" s="1"/>
      <c r="F474" s="1"/>
      <c r="G474" s="1"/>
      <c r="H474" s="1"/>
      <c r="I474" s="1702"/>
      <c r="J474" s="1702"/>
      <c r="K474" s="1702"/>
      <c r="L474" s="1702"/>
      <c r="M474" s="1702"/>
      <c r="N474" s="1702"/>
      <c r="O474" s="1702"/>
      <c r="P474" s="1702"/>
      <c r="Q474" s="1702"/>
      <c r="R474" s="1702"/>
      <c r="S474" s="1702"/>
      <c r="T474" s="1702"/>
      <c r="U474" s="1702"/>
      <c r="V474" s="1702"/>
      <c r="W474" s="1702"/>
      <c r="X474" s="1"/>
      <c r="Y474" s="1"/>
      <c r="Z474" s="1"/>
    </row>
    <row r="475" spans="1:26" ht="9.75" customHeight="1" x14ac:dyDescent="0.25">
      <c r="A475" s="19"/>
      <c r="B475" s="1"/>
      <c r="C475" s="1"/>
      <c r="D475" s="1"/>
      <c r="E475" s="1"/>
      <c r="F475" s="1"/>
      <c r="G475" s="1"/>
      <c r="H475" s="1"/>
      <c r="I475" s="1702"/>
      <c r="J475" s="1702"/>
      <c r="K475" s="1702"/>
      <c r="L475" s="1702"/>
      <c r="M475" s="1702"/>
      <c r="N475" s="1702"/>
      <c r="O475" s="1702"/>
      <c r="P475" s="1702"/>
      <c r="Q475" s="1702"/>
      <c r="R475" s="1702"/>
      <c r="S475" s="1702"/>
      <c r="T475" s="1702"/>
      <c r="U475" s="1702"/>
      <c r="V475" s="1702"/>
      <c r="W475" s="1702"/>
      <c r="X475" s="1"/>
      <c r="Y475" s="1"/>
      <c r="Z475" s="1"/>
    </row>
    <row r="476" spans="1:26" ht="9.75" customHeight="1" x14ac:dyDescent="0.25">
      <c r="A476" s="19"/>
      <c r="B476" s="1"/>
      <c r="C476" s="1"/>
      <c r="D476" s="1"/>
      <c r="E476" s="1"/>
      <c r="F476" s="1"/>
      <c r="G476" s="1"/>
      <c r="H476" s="1"/>
      <c r="I476" s="1702"/>
      <c r="J476" s="1702"/>
      <c r="K476" s="1702"/>
      <c r="L476" s="1702"/>
      <c r="M476" s="1702"/>
      <c r="N476" s="1702"/>
      <c r="O476" s="1702"/>
      <c r="P476" s="1702"/>
      <c r="Q476" s="1702"/>
      <c r="R476" s="1702"/>
      <c r="S476" s="1702"/>
      <c r="T476" s="1702"/>
      <c r="U476" s="1702"/>
      <c r="V476" s="1702"/>
      <c r="W476" s="1702"/>
      <c r="X476" s="1"/>
      <c r="Y476" s="1"/>
      <c r="Z476" s="1"/>
    </row>
    <row r="477" spans="1:26" ht="9.75" customHeight="1" x14ac:dyDescent="0.25">
      <c r="A477" s="19"/>
      <c r="B477" s="1"/>
      <c r="C477" s="1"/>
      <c r="D477" s="1"/>
      <c r="E477" s="1"/>
      <c r="F477" s="1"/>
      <c r="G477" s="1"/>
      <c r="H477" s="1"/>
      <c r="I477" s="1702"/>
      <c r="J477" s="1702"/>
      <c r="K477" s="1702"/>
      <c r="L477" s="1702"/>
      <c r="M477" s="1702"/>
      <c r="N477" s="1702"/>
      <c r="O477" s="1702"/>
      <c r="P477" s="1702"/>
      <c r="Q477" s="1702"/>
      <c r="R477" s="1702"/>
      <c r="S477" s="1702"/>
      <c r="T477" s="1702"/>
      <c r="U477" s="1702"/>
      <c r="V477" s="1702"/>
      <c r="W477" s="1702"/>
      <c r="X477" s="1"/>
      <c r="Y477" s="1"/>
      <c r="Z477" s="1"/>
    </row>
    <row r="478" spans="1:26" ht="9.75" customHeight="1" x14ac:dyDescent="0.25">
      <c r="A478" s="19"/>
      <c r="B478" s="1"/>
      <c r="C478" s="1"/>
      <c r="D478" s="1"/>
      <c r="E478" s="1"/>
      <c r="F478" s="1"/>
      <c r="G478" s="1"/>
      <c r="H478" s="1"/>
      <c r="I478" s="1702"/>
      <c r="J478" s="1702"/>
      <c r="K478" s="1702"/>
      <c r="L478" s="1702"/>
      <c r="M478" s="1702"/>
      <c r="N478" s="1702"/>
      <c r="O478" s="1702"/>
      <c r="P478" s="1702"/>
      <c r="Q478" s="1702"/>
      <c r="R478" s="1702"/>
      <c r="S478" s="1702"/>
      <c r="T478" s="1702"/>
      <c r="U478" s="1702"/>
      <c r="V478" s="1702"/>
      <c r="W478" s="1702"/>
      <c r="X478" s="1"/>
      <c r="Y478" s="1"/>
      <c r="Z478" s="1"/>
    </row>
    <row r="479" spans="1:26" ht="9.75" customHeight="1" x14ac:dyDescent="0.25">
      <c r="A479" s="19"/>
      <c r="B479" s="1"/>
      <c r="C479" s="1"/>
      <c r="D479" s="1"/>
      <c r="E479" s="1"/>
      <c r="F479" s="1"/>
      <c r="G479" s="1"/>
      <c r="H479" s="1"/>
      <c r="I479" s="1702"/>
      <c r="J479" s="1702"/>
      <c r="K479" s="1702"/>
      <c r="L479" s="1702"/>
      <c r="M479" s="1702"/>
      <c r="N479" s="1702"/>
      <c r="O479" s="1702"/>
      <c r="P479" s="1702"/>
      <c r="Q479" s="1702"/>
      <c r="R479" s="1702"/>
      <c r="S479" s="1702"/>
      <c r="T479" s="1702"/>
      <c r="U479" s="1702"/>
      <c r="V479" s="1702"/>
      <c r="W479" s="1702"/>
      <c r="X479" s="1"/>
      <c r="Y479" s="1"/>
      <c r="Z479" s="1"/>
    </row>
    <row r="480" spans="1:26" ht="9.75" customHeight="1" x14ac:dyDescent="0.25">
      <c r="A480" s="19"/>
      <c r="B480" s="1"/>
      <c r="C480" s="1"/>
      <c r="D480" s="1"/>
      <c r="E480" s="1"/>
      <c r="F480" s="1"/>
      <c r="G480" s="1"/>
      <c r="H480" s="1"/>
      <c r="I480" s="1702"/>
      <c r="J480" s="1702"/>
      <c r="K480" s="1702"/>
      <c r="L480" s="1702"/>
      <c r="M480" s="1702"/>
      <c r="N480" s="1702"/>
      <c r="O480" s="1702"/>
      <c r="P480" s="1702"/>
      <c r="Q480" s="1702"/>
      <c r="R480" s="1702"/>
      <c r="S480" s="1702"/>
      <c r="T480" s="1702"/>
      <c r="U480" s="1702"/>
      <c r="V480" s="1702"/>
      <c r="W480" s="1702"/>
      <c r="X480" s="1"/>
      <c r="Y480" s="1"/>
      <c r="Z480" s="1"/>
    </row>
    <row r="481" spans="1:26" ht="9.75" customHeight="1" x14ac:dyDescent="0.25">
      <c r="A481" s="19"/>
      <c r="B481" s="1"/>
      <c r="C481" s="1"/>
      <c r="D481" s="1"/>
      <c r="E481" s="1"/>
      <c r="F481" s="1"/>
      <c r="G481" s="1"/>
      <c r="H481" s="1"/>
      <c r="I481" s="1702"/>
      <c r="J481" s="1702"/>
      <c r="K481" s="1702"/>
      <c r="L481" s="1702"/>
      <c r="M481" s="1702"/>
      <c r="N481" s="1702"/>
      <c r="O481" s="1702"/>
      <c r="P481" s="1702"/>
      <c r="Q481" s="1702"/>
      <c r="R481" s="1702"/>
      <c r="S481" s="1702"/>
      <c r="T481" s="1702"/>
      <c r="U481" s="1702"/>
      <c r="V481" s="1702"/>
      <c r="W481" s="1702"/>
      <c r="X481" s="1"/>
      <c r="Y481" s="1"/>
      <c r="Z481" s="1"/>
    </row>
    <row r="482" spans="1:26" ht="9.75" customHeight="1" x14ac:dyDescent="0.25">
      <c r="A482" s="19"/>
      <c r="B482" s="1"/>
      <c r="C482" s="1"/>
      <c r="D482" s="1"/>
      <c r="E482" s="1"/>
      <c r="F482" s="1"/>
      <c r="G482" s="1"/>
      <c r="H482" s="1"/>
      <c r="I482" s="1702"/>
      <c r="J482" s="1702"/>
      <c r="K482" s="1702"/>
      <c r="L482" s="1702"/>
      <c r="M482" s="1702"/>
      <c r="N482" s="1702"/>
      <c r="O482" s="1702"/>
      <c r="P482" s="1702"/>
      <c r="Q482" s="1702"/>
      <c r="R482" s="1702"/>
      <c r="S482" s="1702"/>
      <c r="T482" s="1702"/>
      <c r="U482" s="1702"/>
      <c r="V482" s="1702"/>
      <c r="W482" s="1702"/>
      <c r="X482" s="1"/>
      <c r="Y482" s="1"/>
      <c r="Z482" s="1"/>
    </row>
    <row r="483" spans="1:26" ht="9.75" customHeight="1" x14ac:dyDescent="0.25">
      <c r="A483" s="19"/>
      <c r="B483" s="1"/>
      <c r="C483" s="1"/>
      <c r="D483" s="1"/>
      <c r="E483" s="1"/>
      <c r="F483" s="1"/>
      <c r="G483" s="1"/>
      <c r="H483" s="1"/>
      <c r="I483" s="1702"/>
      <c r="J483" s="1702"/>
      <c r="K483" s="1702"/>
      <c r="L483" s="1702"/>
      <c r="M483" s="1702"/>
      <c r="N483" s="1702"/>
      <c r="O483" s="1702"/>
      <c r="P483" s="1702"/>
      <c r="Q483" s="1702"/>
      <c r="R483" s="1702"/>
      <c r="S483" s="1702"/>
      <c r="T483" s="1702"/>
      <c r="U483" s="1702"/>
      <c r="V483" s="1702"/>
      <c r="W483" s="1702"/>
      <c r="X483" s="1"/>
      <c r="Y483" s="1"/>
      <c r="Z483" s="1"/>
    </row>
    <row r="484" spans="1:26" ht="9.75" customHeight="1" x14ac:dyDescent="0.25">
      <c r="A484" s="19"/>
      <c r="B484" s="1"/>
      <c r="C484" s="1"/>
      <c r="D484" s="1"/>
      <c r="E484" s="1"/>
      <c r="F484" s="1"/>
      <c r="G484" s="1"/>
      <c r="H484" s="1"/>
      <c r="I484" s="1702"/>
      <c r="J484" s="1702"/>
      <c r="K484" s="1702"/>
      <c r="L484" s="1702"/>
      <c r="M484" s="1702"/>
      <c r="N484" s="1702"/>
      <c r="O484" s="1702"/>
      <c r="P484" s="1702"/>
      <c r="Q484" s="1702"/>
      <c r="R484" s="1702"/>
      <c r="S484" s="1702"/>
      <c r="T484" s="1702"/>
      <c r="U484" s="1702"/>
      <c r="V484" s="1702"/>
      <c r="W484" s="1702"/>
      <c r="X484" s="1"/>
      <c r="Y484" s="1"/>
      <c r="Z484" s="1"/>
    </row>
    <row r="485" spans="1:26" ht="9.75" customHeight="1" x14ac:dyDescent="0.25">
      <c r="A485" s="19"/>
      <c r="B485" s="1"/>
      <c r="C485" s="1"/>
      <c r="D485" s="1"/>
      <c r="E485" s="1"/>
      <c r="F485" s="1"/>
      <c r="G485" s="1"/>
      <c r="H485" s="1"/>
      <c r="I485" s="1702"/>
      <c r="J485" s="1702"/>
      <c r="K485" s="1702"/>
      <c r="L485" s="1702"/>
      <c r="M485" s="1702"/>
      <c r="N485" s="1702"/>
      <c r="O485" s="1702"/>
      <c r="P485" s="1702"/>
      <c r="Q485" s="1702"/>
      <c r="R485" s="1702"/>
      <c r="S485" s="1702"/>
      <c r="T485" s="1702"/>
      <c r="U485" s="1702"/>
      <c r="V485" s="1702"/>
      <c r="W485" s="1702"/>
      <c r="X485" s="1"/>
      <c r="Y485" s="1"/>
      <c r="Z485" s="1"/>
    </row>
    <row r="486" spans="1:26" ht="9.75" customHeight="1" x14ac:dyDescent="0.25">
      <c r="A486" s="19"/>
      <c r="B486" s="1"/>
      <c r="C486" s="1"/>
      <c r="D486" s="1"/>
      <c r="E486" s="1"/>
      <c r="F486" s="1"/>
      <c r="G486" s="1"/>
      <c r="H486" s="1"/>
      <c r="I486" s="1702"/>
      <c r="J486" s="1702"/>
      <c r="K486" s="1702"/>
      <c r="L486" s="1702"/>
      <c r="M486" s="1702"/>
      <c r="N486" s="1702"/>
      <c r="O486" s="1702"/>
      <c r="P486" s="1702"/>
      <c r="Q486" s="1702"/>
      <c r="R486" s="1702"/>
      <c r="S486" s="1702"/>
      <c r="T486" s="1702"/>
      <c r="U486" s="1702"/>
      <c r="V486" s="1702"/>
      <c r="W486" s="1702"/>
      <c r="X486" s="1"/>
      <c r="Y486" s="1"/>
      <c r="Z486" s="1"/>
    </row>
    <row r="487" spans="1:26" ht="9.75" customHeight="1" x14ac:dyDescent="0.25">
      <c r="A487" s="19"/>
      <c r="B487" s="1"/>
      <c r="C487" s="1"/>
      <c r="D487" s="1"/>
      <c r="E487" s="1"/>
      <c r="F487" s="1"/>
      <c r="G487" s="1"/>
      <c r="H487" s="1"/>
      <c r="I487" s="1702"/>
      <c r="J487" s="1702"/>
      <c r="K487" s="1702"/>
      <c r="L487" s="1702"/>
      <c r="M487" s="1702"/>
      <c r="N487" s="1702"/>
      <c r="O487" s="1702"/>
      <c r="P487" s="1702"/>
      <c r="Q487" s="1702"/>
      <c r="R487" s="1702"/>
      <c r="S487" s="1702"/>
      <c r="T487" s="1702"/>
      <c r="U487" s="1702"/>
      <c r="V487" s="1702"/>
      <c r="W487" s="1702"/>
      <c r="X487" s="1"/>
      <c r="Y487" s="1"/>
      <c r="Z487" s="1"/>
    </row>
    <row r="488" spans="1:26" ht="9.75" customHeight="1" x14ac:dyDescent="0.25">
      <c r="A488" s="19"/>
      <c r="B488" s="1"/>
      <c r="C488" s="1"/>
      <c r="D488" s="1"/>
      <c r="E488" s="1"/>
      <c r="F488" s="1"/>
      <c r="G488" s="1"/>
      <c r="H488" s="1"/>
      <c r="I488" s="1702"/>
      <c r="J488" s="1702"/>
      <c r="K488" s="1702"/>
      <c r="L488" s="1702"/>
      <c r="M488" s="1702"/>
      <c r="N488" s="1702"/>
      <c r="O488" s="1702"/>
      <c r="P488" s="1702"/>
      <c r="Q488" s="1702"/>
      <c r="R488" s="1702"/>
      <c r="S488" s="1702"/>
      <c r="T488" s="1702"/>
      <c r="U488" s="1702"/>
      <c r="V488" s="1702"/>
      <c r="W488" s="1702"/>
      <c r="X488" s="1"/>
      <c r="Y488" s="1"/>
      <c r="Z488" s="1"/>
    </row>
    <row r="489" spans="1:26" ht="9.75" customHeight="1" x14ac:dyDescent="0.25">
      <c r="A489" s="19"/>
      <c r="B489" s="1"/>
      <c r="C489" s="1"/>
      <c r="D489" s="1"/>
      <c r="E489" s="1"/>
      <c r="F489" s="1"/>
      <c r="G489" s="1"/>
      <c r="H489" s="1"/>
      <c r="I489" s="1702"/>
      <c r="J489" s="1702"/>
      <c r="K489" s="1702"/>
      <c r="L489" s="1702"/>
      <c r="M489" s="1702"/>
      <c r="N489" s="1702"/>
      <c r="O489" s="1702"/>
      <c r="P489" s="1702"/>
      <c r="Q489" s="1702"/>
      <c r="R489" s="1702"/>
      <c r="S489" s="1702"/>
      <c r="T489" s="1702"/>
      <c r="U489" s="1702"/>
      <c r="V489" s="1702"/>
      <c r="W489" s="1702"/>
      <c r="X489" s="1"/>
      <c r="Y489" s="1"/>
      <c r="Z489" s="1"/>
    </row>
    <row r="490" spans="1:26" ht="9.75" customHeight="1" x14ac:dyDescent="0.25">
      <c r="A490" s="19"/>
      <c r="B490" s="1"/>
      <c r="C490" s="1"/>
      <c r="D490" s="1"/>
      <c r="E490" s="1"/>
      <c r="F490" s="1"/>
      <c r="G490" s="1"/>
      <c r="H490" s="1"/>
      <c r="I490" s="1702"/>
      <c r="J490" s="1702"/>
      <c r="K490" s="1702"/>
      <c r="L490" s="1702"/>
      <c r="M490" s="1702"/>
      <c r="N490" s="1702"/>
      <c r="O490" s="1702"/>
      <c r="P490" s="1702"/>
      <c r="Q490" s="1702"/>
      <c r="R490" s="1702"/>
      <c r="S490" s="1702"/>
      <c r="T490" s="1702"/>
      <c r="U490" s="1702"/>
      <c r="V490" s="1702"/>
      <c r="W490" s="1702"/>
      <c r="X490" s="1"/>
      <c r="Y490" s="1"/>
      <c r="Z490" s="1"/>
    </row>
    <row r="491" spans="1:26" ht="9.75" customHeight="1" x14ac:dyDescent="0.25">
      <c r="A491" s="19"/>
      <c r="B491" s="1"/>
      <c r="C491" s="1"/>
      <c r="D491" s="1"/>
      <c r="E491" s="1"/>
      <c r="F491" s="1"/>
      <c r="G491" s="1"/>
      <c r="H491" s="1"/>
      <c r="I491" s="1702"/>
      <c r="J491" s="1702"/>
      <c r="K491" s="1702"/>
      <c r="L491" s="1702"/>
      <c r="M491" s="1702"/>
      <c r="N491" s="1702"/>
      <c r="O491" s="1702"/>
      <c r="P491" s="1702"/>
      <c r="Q491" s="1702"/>
      <c r="R491" s="1702"/>
      <c r="S491" s="1702"/>
      <c r="T491" s="1702"/>
      <c r="U491" s="1702"/>
      <c r="V491" s="1702"/>
      <c r="W491" s="1702"/>
      <c r="X491" s="1"/>
      <c r="Y491" s="1"/>
      <c r="Z491" s="1"/>
    </row>
    <row r="492" spans="1:26" ht="9.75" customHeight="1" x14ac:dyDescent="0.25">
      <c r="A492" s="19"/>
      <c r="B492" s="1"/>
      <c r="C492" s="1"/>
      <c r="D492" s="1"/>
      <c r="E492" s="1"/>
      <c r="F492" s="1"/>
      <c r="G492" s="1"/>
      <c r="H492" s="1"/>
      <c r="I492" s="1702"/>
      <c r="J492" s="1702"/>
      <c r="K492" s="1702"/>
      <c r="L492" s="1702"/>
      <c r="M492" s="1702"/>
      <c r="N492" s="1702"/>
      <c r="O492" s="1702"/>
      <c r="P492" s="1702"/>
      <c r="Q492" s="1702"/>
      <c r="R492" s="1702"/>
      <c r="S492" s="1702"/>
      <c r="T492" s="1702"/>
      <c r="U492" s="1702"/>
      <c r="V492" s="1702"/>
      <c r="W492" s="1702"/>
      <c r="X492" s="1"/>
      <c r="Y492" s="1"/>
      <c r="Z492" s="1"/>
    </row>
    <row r="493" spans="1:26" ht="9.75" customHeight="1" x14ac:dyDescent="0.25">
      <c r="A493" s="19"/>
      <c r="B493" s="1"/>
      <c r="C493" s="1"/>
      <c r="D493" s="1"/>
      <c r="E493" s="1"/>
      <c r="F493" s="1"/>
      <c r="G493" s="1"/>
      <c r="H493" s="1"/>
      <c r="I493" s="1702"/>
      <c r="J493" s="1702"/>
      <c r="K493" s="1702"/>
      <c r="L493" s="1702"/>
      <c r="M493" s="1702"/>
      <c r="N493" s="1702"/>
      <c r="O493" s="1702"/>
      <c r="P493" s="1702"/>
      <c r="Q493" s="1702"/>
      <c r="R493" s="1702"/>
      <c r="S493" s="1702"/>
      <c r="T493" s="1702"/>
      <c r="U493" s="1702"/>
      <c r="V493" s="1702"/>
      <c r="W493" s="1702"/>
      <c r="X493" s="1"/>
      <c r="Y493" s="1"/>
      <c r="Z493" s="1"/>
    </row>
    <row r="494" spans="1:26" ht="9.75" customHeight="1" x14ac:dyDescent="0.25">
      <c r="A494" s="19"/>
      <c r="B494" s="1"/>
      <c r="C494" s="1"/>
      <c r="D494" s="1"/>
      <c r="E494" s="1"/>
      <c r="F494" s="1"/>
      <c r="G494" s="1"/>
      <c r="H494" s="1"/>
      <c r="I494" s="1702"/>
      <c r="J494" s="1702"/>
      <c r="K494" s="1702"/>
      <c r="L494" s="1702"/>
      <c r="M494" s="1702"/>
      <c r="N494" s="1702"/>
      <c r="O494" s="1702"/>
      <c r="P494" s="1702"/>
      <c r="Q494" s="1702"/>
      <c r="R494" s="1702"/>
      <c r="S494" s="1702"/>
      <c r="T494" s="1702"/>
      <c r="U494" s="1702"/>
      <c r="V494" s="1702"/>
      <c r="W494" s="1702"/>
      <c r="X494" s="1"/>
      <c r="Y494" s="1"/>
      <c r="Z494" s="1"/>
    </row>
    <row r="495" spans="1:26" ht="9.75" customHeight="1" x14ac:dyDescent="0.25">
      <c r="A495" s="19"/>
      <c r="B495" s="1"/>
      <c r="C495" s="1"/>
      <c r="D495" s="1"/>
      <c r="E495" s="1"/>
      <c r="F495" s="1"/>
      <c r="G495" s="1"/>
      <c r="H495" s="1"/>
      <c r="I495" s="1702"/>
      <c r="J495" s="1702"/>
      <c r="K495" s="1702"/>
      <c r="L495" s="1702"/>
      <c r="M495" s="1702"/>
      <c r="N495" s="1702"/>
      <c r="O495" s="1702"/>
      <c r="P495" s="1702"/>
      <c r="Q495" s="1702"/>
      <c r="R495" s="1702"/>
      <c r="S495" s="1702"/>
      <c r="T495" s="1702"/>
      <c r="U495" s="1702"/>
      <c r="V495" s="1702"/>
      <c r="W495" s="1702"/>
      <c r="X495" s="1"/>
      <c r="Y495" s="1"/>
      <c r="Z495" s="1"/>
    </row>
    <row r="496" spans="1:26" ht="9.75" customHeight="1" x14ac:dyDescent="0.25">
      <c r="A496" s="19"/>
      <c r="B496" s="1"/>
      <c r="C496" s="1"/>
      <c r="D496" s="1"/>
      <c r="E496" s="1"/>
      <c r="F496" s="1"/>
      <c r="G496" s="1"/>
      <c r="H496" s="1"/>
      <c r="I496" s="1702"/>
      <c r="J496" s="1702"/>
      <c r="K496" s="1702"/>
      <c r="L496" s="1702"/>
      <c r="M496" s="1702"/>
      <c r="N496" s="1702"/>
      <c r="O496" s="1702"/>
      <c r="P496" s="1702"/>
      <c r="Q496" s="1702"/>
      <c r="R496" s="1702"/>
      <c r="S496" s="1702"/>
      <c r="T496" s="1702"/>
      <c r="U496" s="1702"/>
      <c r="V496" s="1702"/>
      <c r="W496" s="1702"/>
      <c r="X496" s="1"/>
      <c r="Y496" s="1"/>
      <c r="Z496" s="1"/>
    </row>
    <row r="497" spans="1:26" ht="9.75" customHeight="1" x14ac:dyDescent="0.25">
      <c r="A497" s="19"/>
      <c r="B497" s="1"/>
      <c r="C497" s="1"/>
      <c r="D497" s="1"/>
      <c r="E497" s="1"/>
      <c r="F497" s="1"/>
      <c r="G497" s="1"/>
      <c r="H497" s="1"/>
      <c r="I497" s="1702"/>
      <c r="J497" s="1702"/>
      <c r="K497" s="1702"/>
      <c r="L497" s="1702"/>
      <c r="M497" s="1702"/>
      <c r="N497" s="1702"/>
      <c r="O497" s="1702"/>
      <c r="P497" s="1702"/>
      <c r="Q497" s="1702"/>
      <c r="R497" s="1702"/>
      <c r="S497" s="1702"/>
      <c r="T497" s="1702"/>
      <c r="U497" s="1702"/>
      <c r="V497" s="1702"/>
      <c r="W497" s="1702"/>
      <c r="X497" s="1"/>
      <c r="Y497" s="1"/>
      <c r="Z497" s="1"/>
    </row>
    <row r="498" spans="1:26" ht="9.75" customHeight="1" x14ac:dyDescent="0.25">
      <c r="A498" s="19"/>
      <c r="B498" s="1"/>
      <c r="C498" s="1"/>
      <c r="D498" s="1"/>
      <c r="E498" s="1"/>
      <c r="F498" s="1"/>
      <c r="G498" s="1"/>
      <c r="H498" s="1"/>
      <c r="I498" s="1702"/>
      <c r="J498" s="1702"/>
      <c r="K498" s="1702"/>
      <c r="L498" s="1702"/>
      <c r="M498" s="1702"/>
      <c r="N498" s="1702"/>
      <c r="O498" s="1702"/>
      <c r="P498" s="1702"/>
      <c r="Q498" s="1702"/>
      <c r="R498" s="1702"/>
      <c r="S498" s="1702"/>
      <c r="T498" s="1702"/>
      <c r="U498" s="1702"/>
      <c r="V498" s="1702"/>
      <c r="W498" s="1702"/>
      <c r="X498" s="1"/>
      <c r="Y498" s="1"/>
      <c r="Z498" s="1"/>
    </row>
    <row r="499" spans="1:26" ht="9.75" customHeight="1" x14ac:dyDescent="0.25">
      <c r="A499" s="19"/>
      <c r="B499" s="1"/>
      <c r="C499" s="1"/>
      <c r="D499" s="1"/>
      <c r="E499" s="1"/>
      <c r="F499" s="1"/>
      <c r="G499" s="1"/>
      <c r="H499" s="1"/>
      <c r="I499" s="1702"/>
      <c r="J499" s="1702"/>
      <c r="K499" s="1702"/>
      <c r="L499" s="1702"/>
      <c r="M499" s="1702"/>
      <c r="N499" s="1702"/>
      <c r="O499" s="1702"/>
      <c r="P499" s="1702"/>
      <c r="Q499" s="1702"/>
      <c r="R499" s="1702"/>
      <c r="S499" s="1702"/>
      <c r="T499" s="1702"/>
      <c r="U499" s="1702"/>
      <c r="V499" s="1702"/>
      <c r="W499" s="1702"/>
      <c r="X499" s="1"/>
      <c r="Y499" s="1"/>
      <c r="Z499" s="1"/>
    </row>
    <row r="500" spans="1:26" ht="9.75" customHeight="1" x14ac:dyDescent="0.25">
      <c r="A500" s="19"/>
      <c r="B500" s="1"/>
      <c r="C500" s="1"/>
      <c r="D500" s="1"/>
      <c r="E500" s="1"/>
      <c r="F500" s="1"/>
      <c r="G500" s="1"/>
      <c r="H500" s="1"/>
      <c r="I500" s="1702"/>
      <c r="J500" s="1702"/>
      <c r="K500" s="1702"/>
      <c r="L500" s="1702"/>
      <c r="M500" s="1702"/>
      <c r="N500" s="1702"/>
      <c r="O500" s="1702"/>
      <c r="P500" s="1702"/>
      <c r="Q500" s="1702"/>
      <c r="R500" s="1702"/>
      <c r="S500" s="1702"/>
      <c r="T500" s="1702"/>
      <c r="U500" s="1702"/>
      <c r="V500" s="1702"/>
      <c r="W500" s="1702"/>
      <c r="X500" s="1"/>
      <c r="Y500" s="1"/>
      <c r="Z500" s="1"/>
    </row>
    <row r="501" spans="1:26" ht="9.75" customHeight="1" x14ac:dyDescent="0.25">
      <c r="A501" s="19"/>
      <c r="B501" s="1"/>
      <c r="C501" s="1"/>
      <c r="D501" s="1"/>
      <c r="E501" s="1"/>
      <c r="F501" s="1"/>
      <c r="G501" s="1"/>
      <c r="H501" s="1"/>
      <c r="I501" s="1702"/>
      <c r="J501" s="1702"/>
      <c r="K501" s="1702"/>
      <c r="L501" s="1702"/>
      <c r="M501" s="1702"/>
      <c r="N501" s="1702"/>
      <c r="O501" s="1702"/>
      <c r="P501" s="1702"/>
      <c r="Q501" s="1702"/>
      <c r="R501" s="1702"/>
      <c r="S501" s="1702"/>
      <c r="T501" s="1702"/>
      <c r="U501" s="1702"/>
      <c r="V501" s="1702"/>
      <c r="W501" s="1702"/>
      <c r="X501" s="1"/>
      <c r="Y501" s="1"/>
      <c r="Z501" s="1"/>
    </row>
    <row r="502" spans="1:26" ht="9.75" customHeight="1" x14ac:dyDescent="0.25">
      <c r="A502" s="19"/>
      <c r="B502" s="1"/>
      <c r="C502" s="1"/>
      <c r="D502" s="1"/>
      <c r="E502" s="1"/>
      <c r="F502" s="1"/>
      <c r="G502" s="1"/>
      <c r="H502" s="1"/>
      <c r="I502" s="1702"/>
      <c r="J502" s="1702"/>
      <c r="K502" s="1702"/>
      <c r="L502" s="1702"/>
      <c r="M502" s="1702"/>
      <c r="N502" s="1702"/>
      <c r="O502" s="1702"/>
      <c r="P502" s="1702"/>
      <c r="Q502" s="1702"/>
      <c r="R502" s="1702"/>
      <c r="S502" s="1702"/>
      <c r="T502" s="1702"/>
      <c r="U502" s="1702"/>
      <c r="V502" s="1702"/>
      <c r="W502" s="1702"/>
      <c r="X502" s="1"/>
      <c r="Y502" s="1"/>
      <c r="Z502" s="1"/>
    </row>
    <row r="503" spans="1:26" ht="9.75" customHeight="1" x14ac:dyDescent="0.25">
      <c r="A503" s="19"/>
      <c r="B503" s="1"/>
      <c r="C503" s="1"/>
      <c r="D503" s="1"/>
      <c r="E503" s="1"/>
      <c r="F503" s="1"/>
      <c r="G503" s="1"/>
      <c r="H503" s="1"/>
      <c r="I503" s="1702"/>
      <c r="J503" s="1702"/>
      <c r="K503" s="1702"/>
      <c r="L503" s="1702"/>
      <c r="M503" s="1702"/>
      <c r="N503" s="1702"/>
      <c r="O503" s="1702"/>
      <c r="P503" s="1702"/>
      <c r="Q503" s="1702"/>
      <c r="R503" s="1702"/>
      <c r="S503" s="1702"/>
      <c r="T503" s="1702"/>
      <c r="U503" s="1702"/>
      <c r="V503" s="1702"/>
      <c r="W503" s="1702"/>
      <c r="X503" s="1"/>
      <c r="Y503" s="1"/>
      <c r="Z503" s="1"/>
    </row>
    <row r="504" spans="1:26" ht="9.75" customHeight="1" x14ac:dyDescent="0.25">
      <c r="A504" s="19"/>
      <c r="B504" s="1"/>
      <c r="C504" s="1"/>
      <c r="D504" s="1"/>
      <c r="E504" s="1"/>
      <c r="F504" s="1"/>
      <c r="G504" s="1"/>
      <c r="H504" s="1"/>
      <c r="I504" s="1702"/>
      <c r="J504" s="1702"/>
      <c r="K504" s="1702"/>
      <c r="L504" s="1702"/>
      <c r="M504" s="1702"/>
      <c r="N504" s="1702"/>
      <c r="O504" s="1702"/>
      <c r="P504" s="1702"/>
      <c r="Q504" s="1702"/>
      <c r="R504" s="1702"/>
      <c r="S504" s="1702"/>
      <c r="T504" s="1702"/>
      <c r="U504" s="1702"/>
      <c r="V504" s="1702"/>
      <c r="W504" s="1702"/>
      <c r="X504" s="1"/>
      <c r="Y504" s="1"/>
      <c r="Z504" s="1"/>
    </row>
    <row r="505" spans="1:26" ht="9.75" customHeight="1" x14ac:dyDescent="0.25">
      <c r="A505" s="19"/>
      <c r="B505" s="1"/>
      <c r="C505" s="1"/>
      <c r="D505" s="1"/>
      <c r="E505" s="1"/>
      <c r="F505" s="1"/>
      <c r="G505" s="1"/>
      <c r="H505" s="1"/>
      <c r="I505" s="1702"/>
      <c r="J505" s="1702"/>
      <c r="K505" s="1702"/>
      <c r="L505" s="1702"/>
      <c r="M505" s="1702"/>
      <c r="N505" s="1702"/>
      <c r="O505" s="1702"/>
      <c r="P505" s="1702"/>
      <c r="Q505" s="1702"/>
      <c r="R505" s="1702"/>
      <c r="S505" s="1702"/>
      <c r="T505" s="1702"/>
      <c r="U505" s="1702"/>
      <c r="V505" s="1702"/>
      <c r="W505" s="1702"/>
      <c r="X505" s="1"/>
      <c r="Y505" s="1"/>
      <c r="Z505" s="1"/>
    </row>
    <row r="506" spans="1:26" ht="9.75" customHeight="1" x14ac:dyDescent="0.25">
      <c r="A506" s="19"/>
      <c r="B506" s="1"/>
      <c r="C506" s="1"/>
      <c r="D506" s="1"/>
      <c r="E506" s="1"/>
      <c r="F506" s="1"/>
      <c r="G506" s="1"/>
      <c r="H506" s="1"/>
      <c r="I506" s="1702"/>
      <c r="J506" s="1702"/>
      <c r="K506" s="1702"/>
      <c r="L506" s="1702"/>
      <c r="M506" s="1702"/>
      <c r="N506" s="1702"/>
      <c r="O506" s="1702"/>
      <c r="P506" s="1702"/>
      <c r="Q506" s="1702"/>
      <c r="R506" s="1702"/>
      <c r="S506" s="1702"/>
      <c r="T506" s="1702"/>
      <c r="U506" s="1702"/>
      <c r="V506" s="1702"/>
      <c r="W506" s="1702"/>
      <c r="X506" s="1"/>
      <c r="Y506" s="1"/>
      <c r="Z506" s="1"/>
    </row>
    <row r="507" spans="1:26" ht="9.75" customHeight="1" x14ac:dyDescent="0.25">
      <c r="A507" s="19"/>
      <c r="B507" s="1"/>
      <c r="C507" s="1"/>
      <c r="D507" s="1"/>
      <c r="E507" s="1"/>
      <c r="F507" s="1"/>
      <c r="G507" s="1"/>
      <c r="H507" s="1"/>
      <c r="I507" s="1702"/>
      <c r="J507" s="1702"/>
      <c r="K507" s="1702"/>
      <c r="L507" s="1702"/>
      <c r="M507" s="1702"/>
      <c r="N507" s="1702"/>
      <c r="O507" s="1702"/>
      <c r="P507" s="1702"/>
      <c r="Q507" s="1702"/>
      <c r="R507" s="1702"/>
      <c r="S507" s="1702"/>
      <c r="T507" s="1702"/>
      <c r="U507" s="1702"/>
      <c r="V507" s="1702"/>
      <c r="W507" s="1702"/>
      <c r="X507" s="1"/>
      <c r="Y507" s="1"/>
      <c r="Z507" s="1"/>
    </row>
    <row r="508" spans="1:26" ht="9.75" customHeight="1" x14ac:dyDescent="0.25">
      <c r="A508" s="19"/>
      <c r="B508" s="1"/>
      <c r="C508" s="1"/>
      <c r="D508" s="1"/>
      <c r="E508" s="1"/>
      <c r="F508" s="1"/>
      <c r="G508" s="1"/>
      <c r="H508" s="1"/>
      <c r="I508" s="1702"/>
      <c r="J508" s="1702"/>
      <c r="K508" s="1702"/>
      <c r="L508" s="1702"/>
      <c r="M508" s="1702"/>
      <c r="N508" s="1702"/>
      <c r="O508" s="1702"/>
      <c r="P508" s="1702"/>
      <c r="Q508" s="1702"/>
      <c r="R508" s="1702"/>
      <c r="S508" s="1702"/>
      <c r="T508" s="1702"/>
      <c r="U508" s="1702"/>
      <c r="V508" s="1702"/>
      <c r="W508" s="1702"/>
      <c r="X508" s="1"/>
      <c r="Y508" s="1"/>
      <c r="Z508" s="1"/>
    </row>
    <row r="509" spans="1:26" ht="9.75" customHeight="1" x14ac:dyDescent="0.25">
      <c r="A509" s="19"/>
      <c r="B509" s="1"/>
      <c r="C509" s="1"/>
      <c r="D509" s="1"/>
      <c r="E509" s="1"/>
      <c r="F509" s="1"/>
      <c r="G509" s="1"/>
      <c r="H509" s="1"/>
      <c r="I509" s="1702"/>
      <c r="J509" s="1702"/>
      <c r="K509" s="1702"/>
      <c r="L509" s="1702"/>
      <c r="M509" s="1702"/>
      <c r="N509" s="1702"/>
      <c r="O509" s="1702"/>
      <c r="P509" s="1702"/>
      <c r="Q509" s="1702"/>
      <c r="R509" s="1702"/>
      <c r="S509" s="1702"/>
      <c r="T509" s="1702"/>
      <c r="U509" s="1702"/>
      <c r="V509" s="1702"/>
      <c r="W509" s="1702"/>
      <c r="X509" s="1"/>
      <c r="Y509" s="1"/>
      <c r="Z509" s="1"/>
    </row>
    <row r="510" spans="1:26" ht="9.75" customHeight="1" x14ac:dyDescent="0.25">
      <c r="A510" s="19"/>
      <c r="B510" s="1"/>
      <c r="C510" s="1"/>
      <c r="D510" s="1"/>
      <c r="E510" s="1"/>
      <c r="F510" s="1"/>
      <c r="G510" s="1"/>
      <c r="H510" s="1"/>
      <c r="I510" s="1702"/>
      <c r="J510" s="1702"/>
      <c r="K510" s="1702"/>
      <c r="L510" s="1702"/>
      <c r="M510" s="1702"/>
      <c r="N510" s="1702"/>
      <c r="O510" s="1702"/>
      <c r="P510" s="1702"/>
      <c r="Q510" s="1702"/>
      <c r="R510" s="1702"/>
      <c r="S510" s="1702"/>
      <c r="T510" s="1702"/>
      <c r="U510" s="1702"/>
      <c r="V510" s="1702"/>
      <c r="W510" s="1702"/>
      <c r="X510" s="1"/>
      <c r="Y510" s="1"/>
      <c r="Z510" s="1"/>
    </row>
    <row r="511" spans="1:26" ht="9.75" customHeight="1" x14ac:dyDescent="0.25">
      <c r="A511" s="19"/>
      <c r="B511" s="1"/>
      <c r="C511" s="1"/>
      <c r="D511" s="1"/>
      <c r="E511" s="1"/>
      <c r="F511" s="1"/>
      <c r="G511" s="1"/>
      <c r="H511" s="1"/>
      <c r="I511" s="1702"/>
      <c r="J511" s="1702"/>
      <c r="K511" s="1702"/>
      <c r="L511" s="1702"/>
      <c r="M511" s="1702"/>
      <c r="N511" s="1702"/>
      <c r="O511" s="1702"/>
      <c r="P511" s="1702"/>
      <c r="Q511" s="1702"/>
      <c r="R511" s="1702"/>
      <c r="S511" s="1702"/>
      <c r="T511" s="1702"/>
      <c r="U511" s="1702"/>
      <c r="V511" s="1702"/>
      <c r="W511" s="1702"/>
      <c r="X511" s="1"/>
      <c r="Y511" s="1"/>
      <c r="Z511" s="1"/>
    </row>
    <row r="512" spans="1:26" ht="9.75" customHeight="1" x14ac:dyDescent="0.25">
      <c r="A512" s="19"/>
      <c r="B512" s="1"/>
      <c r="C512" s="1"/>
      <c r="D512" s="1"/>
      <c r="E512" s="1"/>
      <c r="F512" s="1"/>
      <c r="G512" s="1"/>
      <c r="H512" s="1"/>
      <c r="I512" s="1702"/>
      <c r="J512" s="1702"/>
      <c r="K512" s="1702"/>
      <c r="L512" s="1702"/>
      <c r="M512" s="1702"/>
      <c r="N512" s="1702"/>
      <c r="O512" s="1702"/>
      <c r="P512" s="1702"/>
      <c r="Q512" s="1702"/>
      <c r="R512" s="1702"/>
      <c r="S512" s="1702"/>
      <c r="T512" s="1702"/>
      <c r="U512" s="1702"/>
      <c r="V512" s="1702"/>
      <c r="W512" s="1702"/>
      <c r="X512" s="1"/>
      <c r="Y512" s="1"/>
      <c r="Z512" s="1"/>
    </row>
    <row r="513" spans="1:26" ht="9.75" customHeight="1" x14ac:dyDescent="0.25">
      <c r="A513" s="19"/>
      <c r="B513" s="1"/>
      <c r="C513" s="1"/>
      <c r="D513" s="1"/>
      <c r="E513" s="1"/>
      <c r="F513" s="1"/>
      <c r="G513" s="1"/>
      <c r="H513" s="1"/>
      <c r="I513" s="1702"/>
      <c r="J513" s="1702"/>
      <c r="K513" s="1702"/>
      <c r="L513" s="1702"/>
      <c r="M513" s="1702"/>
      <c r="N513" s="1702"/>
      <c r="O513" s="1702"/>
      <c r="P513" s="1702"/>
      <c r="Q513" s="1702"/>
      <c r="R513" s="1702"/>
      <c r="S513" s="1702"/>
      <c r="T513" s="1702"/>
      <c r="U513" s="1702"/>
      <c r="V513" s="1702"/>
      <c r="W513" s="1702"/>
      <c r="X513" s="1"/>
      <c r="Y513" s="1"/>
      <c r="Z513" s="1"/>
    </row>
    <row r="514" spans="1:26" ht="9.75" customHeight="1" x14ac:dyDescent="0.25">
      <c r="A514" s="19"/>
      <c r="B514" s="1"/>
      <c r="C514" s="1"/>
      <c r="D514" s="1"/>
      <c r="E514" s="1"/>
      <c r="F514" s="1"/>
      <c r="G514" s="1"/>
      <c r="H514" s="1"/>
      <c r="I514" s="1702"/>
      <c r="J514" s="1702"/>
      <c r="K514" s="1702"/>
      <c r="L514" s="1702"/>
      <c r="M514" s="1702"/>
      <c r="N514" s="1702"/>
      <c r="O514" s="1702"/>
      <c r="P514" s="1702"/>
      <c r="Q514" s="1702"/>
      <c r="R514" s="1702"/>
      <c r="S514" s="1702"/>
      <c r="T514" s="1702"/>
      <c r="U514" s="1702"/>
      <c r="V514" s="1702"/>
      <c r="W514" s="1702"/>
      <c r="X514" s="1"/>
      <c r="Y514" s="1"/>
      <c r="Z514" s="1"/>
    </row>
    <row r="515" spans="1:26" ht="9.75" customHeight="1" x14ac:dyDescent="0.25">
      <c r="A515" s="19"/>
      <c r="B515" s="1"/>
      <c r="C515" s="1"/>
      <c r="D515" s="1"/>
      <c r="E515" s="1"/>
      <c r="F515" s="1"/>
      <c r="G515" s="1"/>
      <c r="H515" s="1"/>
      <c r="I515" s="1702"/>
      <c r="J515" s="1702"/>
      <c r="K515" s="1702"/>
      <c r="L515" s="1702"/>
      <c r="M515" s="1702"/>
      <c r="N515" s="1702"/>
      <c r="O515" s="1702"/>
      <c r="P515" s="1702"/>
      <c r="Q515" s="1702"/>
      <c r="R515" s="1702"/>
      <c r="S515" s="1702"/>
      <c r="T515" s="1702"/>
      <c r="U515" s="1702"/>
      <c r="V515" s="1702"/>
      <c r="W515" s="1702"/>
      <c r="X515" s="1"/>
      <c r="Y515" s="1"/>
      <c r="Z515" s="1"/>
    </row>
    <row r="516" spans="1:26" ht="9.75" customHeight="1" x14ac:dyDescent="0.25">
      <c r="A516" s="19"/>
      <c r="B516" s="1"/>
      <c r="C516" s="1"/>
      <c r="D516" s="1"/>
      <c r="E516" s="1"/>
      <c r="F516" s="1"/>
      <c r="G516" s="1"/>
      <c r="H516" s="1"/>
      <c r="I516" s="1702"/>
      <c r="J516" s="1702"/>
      <c r="K516" s="1702"/>
      <c r="L516" s="1702"/>
      <c r="M516" s="1702"/>
      <c r="N516" s="1702"/>
      <c r="O516" s="1702"/>
      <c r="P516" s="1702"/>
      <c r="Q516" s="1702"/>
      <c r="R516" s="1702"/>
      <c r="S516" s="1702"/>
      <c r="T516" s="1702"/>
      <c r="U516" s="1702"/>
      <c r="V516" s="1702"/>
      <c r="W516" s="1702"/>
      <c r="X516" s="1"/>
      <c r="Y516" s="1"/>
      <c r="Z516" s="1"/>
    </row>
    <row r="517" spans="1:26" ht="9.75" customHeight="1" x14ac:dyDescent="0.25">
      <c r="A517" s="19"/>
      <c r="B517" s="1"/>
      <c r="C517" s="1"/>
      <c r="D517" s="1"/>
      <c r="E517" s="1"/>
      <c r="F517" s="1"/>
      <c r="G517" s="1"/>
      <c r="H517" s="1"/>
      <c r="I517" s="1702"/>
      <c r="J517" s="1702"/>
      <c r="K517" s="1702"/>
      <c r="L517" s="1702"/>
      <c r="M517" s="1702"/>
      <c r="N517" s="1702"/>
      <c r="O517" s="1702"/>
      <c r="P517" s="1702"/>
      <c r="Q517" s="1702"/>
      <c r="R517" s="1702"/>
      <c r="S517" s="1702"/>
      <c r="T517" s="1702"/>
      <c r="U517" s="1702"/>
      <c r="V517" s="1702"/>
      <c r="W517" s="1702"/>
      <c r="X517" s="1"/>
      <c r="Y517" s="1"/>
      <c r="Z517" s="1"/>
    </row>
    <row r="518" spans="1:26" ht="9.75" customHeight="1" x14ac:dyDescent="0.25">
      <c r="A518" s="19"/>
      <c r="B518" s="1"/>
      <c r="C518" s="1"/>
      <c r="D518" s="1"/>
      <c r="E518" s="1"/>
      <c r="F518" s="1"/>
      <c r="G518" s="1"/>
      <c r="H518" s="1"/>
      <c r="I518" s="1702"/>
      <c r="J518" s="1702"/>
      <c r="K518" s="1702"/>
      <c r="L518" s="1702"/>
      <c r="M518" s="1702"/>
      <c r="N518" s="1702"/>
      <c r="O518" s="1702"/>
      <c r="P518" s="1702"/>
      <c r="Q518" s="1702"/>
      <c r="R518" s="1702"/>
      <c r="S518" s="1702"/>
      <c r="T518" s="1702"/>
      <c r="U518" s="1702"/>
      <c r="V518" s="1702"/>
      <c r="W518" s="1702"/>
      <c r="X518" s="1"/>
      <c r="Y518" s="1"/>
      <c r="Z518" s="1"/>
    </row>
    <row r="519" spans="1:26" ht="9.75" customHeight="1" x14ac:dyDescent="0.25">
      <c r="A519" s="19"/>
      <c r="B519" s="1"/>
      <c r="C519" s="1"/>
      <c r="D519" s="1"/>
      <c r="E519" s="1"/>
      <c r="F519" s="1"/>
      <c r="G519" s="1"/>
      <c r="H519" s="1"/>
      <c r="I519" s="1702"/>
      <c r="J519" s="1702"/>
      <c r="K519" s="1702"/>
      <c r="L519" s="1702"/>
      <c r="M519" s="1702"/>
      <c r="N519" s="1702"/>
      <c r="O519" s="1702"/>
      <c r="P519" s="1702"/>
      <c r="Q519" s="1702"/>
      <c r="R519" s="1702"/>
      <c r="S519" s="1702"/>
      <c r="T519" s="1702"/>
      <c r="U519" s="1702"/>
      <c r="V519" s="1702"/>
      <c r="W519" s="1702"/>
      <c r="X519" s="1"/>
      <c r="Y519" s="1"/>
      <c r="Z519" s="1"/>
    </row>
    <row r="520" spans="1:26" ht="9.75" customHeight="1" x14ac:dyDescent="0.25">
      <c r="A520" s="19"/>
      <c r="B520" s="1"/>
      <c r="C520" s="1"/>
      <c r="D520" s="1"/>
      <c r="E520" s="1"/>
      <c r="F520" s="1"/>
      <c r="G520" s="1"/>
      <c r="H520" s="1"/>
      <c r="I520" s="1702"/>
      <c r="J520" s="1702"/>
      <c r="K520" s="1702"/>
      <c r="L520" s="1702"/>
      <c r="M520" s="1702"/>
      <c r="N520" s="1702"/>
      <c r="O520" s="1702"/>
      <c r="P520" s="1702"/>
      <c r="Q520" s="1702"/>
      <c r="R520" s="1702"/>
      <c r="S520" s="1702"/>
      <c r="T520" s="1702"/>
      <c r="U520" s="1702"/>
      <c r="V520" s="1702"/>
      <c r="W520" s="1702"/>
      <c r="X520" s="1"/>
      <c r="Y520" s="1"/>
      <c r="Z520" s="1"/>
    </row>
    <row r="521" spans="1:26" ht="9.75" customHeight="1" x14ac:dyDescent="0.25">
      <c r="A521" s="19"/>
      <c r="B521" s="1"/>
      <c r="C521" s="1"/>
      <c r="D521" s="1"/>
      <c r="E521" s="1"/>
      <c r="F521" s="1"/>
      <c r="G521" s="1"/>
      <c r="H521" s="1"/>
      <c r="I521" s="1702"/>
      <c r="J521" s="1702"/>
      <c r="K521" s="1702"/>
      <c r="L521" s="1702"/>
      <c r="M521" s="1702"/>
      <c r="N521" s="1702"/>
      <c r="O521" s="1702"/>
      <c r="P521" s="1702"/>
      <c r="Q521" s="1702"/>
      <c r="R521" s="1702"/>
      <c r="S521" s="1702"/>
      <c r="T521" s="1702"/>
      <c r="U521" s="1702"/>
      <c r="V521" s="1702"/>
      <c r="W521" s="1702"/>
      <c r="X521" s="1"/>
      <c r="Y521" s="1"/>
      <c r="Z521" s="1"/>
    </row>
    <row r="522" spans="1:26" ht="9.75" customHeight="1" x14ac:dyDescent="0.25">
      <c r="A522" s="19"/>
      <c r="B522" s="1"/>
      <c r="C522" s="1"/>
      <c r="D522" s="1"/>
      <c r="E522" s="1"/>
      <c r="F522" s="1"/>
      <c r="G522" s="1"/>
      <c r="H522" s="1"/>
      <c r="I522" s="1702"/>
      <c r="J522" s="1702"/>
      <c r="K522" s="1702"/>
      <c r="L522" s="1702"/>
      <c r="M522" s="1702"/>
      <c r="N522" s="1702"/>
      <c r="O522" s="1702"/>
      <c r="P522" s="1702"/>
      <c r="Q522" s="1702"/>
      <c r="R522" s="1702"/>
      <c r="S522" s="1702"/>
      <c r="T522" s="1702"/>
      <c r="U522" s="1702"/>
      <c r="V522" s="1702"/>
      <c r="W522" s="1702"/>
      <c r="X522" s="1"/>
      <c r="Y522" s="1"/>
      <c r="Z522" s="1"/>
    </row>
    <row r="523" spans="1:26" ht="9.75" customHeight="1" x14ac:dyDescent="0.25">
      <c r="A523" s="19"/>
      <c r="B523" s="1"/>
      <c r="C523" s="1"/>
      <c r="D523" s="1"/>
      <c r="E523" s="1"/>
      <c r="F523" s="1"/>
      <c r="G523" s="1"/>
      <c r="H523" s="1"/>
      <c r="I523" s="1702"/>
      <c r="J523" s="1702"/>
      <c r="K523" s="1702"/>
      <c r="L523" s="1702"/>
      <c r="M523" s="1702"/>
      <c r="N523" s="1702"/>
      <c r="O523" s="1702"/>
      <c r="P523" s="1702"/>
      <c r="Q523" s="1702"/>
      <c r="R523" s="1702"/>
      <c r="S523" s="1702"/>
      <c r="T523" s="1702"/>
      <c r="U523" s="1702"/>
      <c r="V523" s="1702"/>
      <c r="W523" s="1702"/>
      <c r="X523" s="1"/>
      <c r="Y523" s="1"/>
      <c r="Z523" s="1"/>
    </row>
    <row r="524" spans="1:26" ht="9.75" customHeight="1" x14ac:dyDescent="0.25">
      <c r="A524" s="19"/>
      <c r="B524" s="1"/>
      <c r="C524" s="1"/>
      <c r="D524" s="1"/>
      <c r="E524" s="1"/>
      <c r="F524" s="1"/>
      <c r="G524" s="1"/>
      <c r="H524" s="1"/>
      <c r="I524" s="1702"/>
      <c r="J524" s="1702"/>
      <c r="K524" s="1702"/>
      <c r="L524" s="1702"/>
      <c r="M524" s="1702"/>
      <c r="N524" s="1702"/>
      <c r="O524" s="1702"/>
      <c r="P524" s="1702"/>
      <c r="Q524" s="1702"/>
      <c r="R524" s="1702"/>
      <c r="S524" s="1702"/>
      <c r="T524" s="1702"/>
      <c r="U524" s="1702"/>
      <c r="V524" s="1702"/>
      <c r="W524" s="1702"/>
      <c r="X524" s="1"/>
      <c r="Y524" s="1"/>
      <c r="Z524" s="1"/>
    </row>
    <row r="525" spans="1:26" ht="9.75" customHeight="1" x14ac:dyDescent="0.25">
      <c r="A525" s="19"/>
      <c r="B525" s="1"/>
      <c r="C525" s="1"/>
      <c r="D525" s="1"/>
      <c r="E525" s="1"/>
      <c r="F525" s="1"/>
      <c r="G525" s="1"/>
      <c r="H525" s="1"/>
      <c r="I525" s="1702"/>
      <c r="J525" s="1702"/>
      <c r="K525" s="1702"/>
      <c r="L525" s="1702"/>
      <c r="M525" s="1702"/>
      <c r="N525" s="1702"/>
      <c r="O525" s="1702"/>
      <c r="P525" s="1702"/>
      <c r="Q525" s="1702"/>
      <c r="R525" s="1702"/>
      <c r="S525" s="1702"/>
      <c r="T525" s="1702"/>
      <c r="U525" s="1702"/>
      <c r="V525" s="1702"/>
      <c r="W525" s="1702"/>
      <c r="X525" s="1"/>
      <c r="Y525" s="1"/>
      <c r="Z525" s="1"/>
    </row>
    <row r="526" spans="1:26" ht="9.75" customHeight="1" x14ac:dyDescent="0.25">
      <c r="A526" s="19"/>
      <c r="B526" s="1"/>
      <c r="C526" s="1"/>
      <c r="D526" s="1"/>
      <c r="E526" s="1"/>
      <c r="F526" s="1"/>
      <c r="G526" s="1"/>
      <c r="H526" s="1"/>
      <c r="I526" s="1702"/>
      <c r="J526" s="1702"/>
      <c r="K526" s="1702"/>
      <c r="L526" s="1702"/>
      <c r="M526" s="1702"/>
      <c r="N526" s="1702"/>
      <c r="O526" s="1702"/>
      <c r="P526" s="1702"/>
      <c r="Q526" s="1702"/>
      <c r="R526" s="1702"/>
      <c r="S526" s="1702"/>
      <c r="T526" s="1702"/>
      <c r="U526" s="1702"/>
      <c r="V526" s="1702"/>
      <c r="W526" s="1702"/>
      <c r="X526" s="1"/>
      <c r="Y526" s="1"/>
      <c r="Z526" s="1"/>
    </row>
    <row r="527" spans="1:26" ht="9.75" customHeight="1" x14ac:dyDescent="0.25">
      <c r="A527" s="19"/>
      <c r="B527" s="1"/>
      <c r="C527" s="1"/>
      <c r="D527" s="1"/>
      <c r="E527" s="1"/>
      <c r="F527" s="1"/>
      <c r="G527" s="1"/>
      <c r="H527" s="1"/>
      <c r="I527" s="1702"/>
      <c r="J527" s="1702"/>
      <c r="K527" s="1702"/>
      <c r="L527" s="1702"/>
      <c r="M527" s="1702"/>
      <c r="N527" s="1702"/>
      <c r="O527" s="1702"/>
      <c r="P527" s="1702"/>
      <c r="Q527" s="1702"/>
      <c r="R527" s="1702"/>
      <c r="S527" s="1702"/>
      <c r="T527" s="1702"/>
      <c r="U527" s="1702"/>
      <c r="V527" s="1702"/>
      <c r="W527" s="1702"/>
      <c r="X527" s="1"/>
      <c r="Y527" s="1"/>
      <c r="Z527" s="1"/>
    </row>
    <row r="528" spans="1:26" ht="9.75" customHeight="1" x14ac:dyDescent="0.25">
      <c r="A528" s="19"/>
      <c r="B528" s="1"/>
      <c r="C528" s="1"/>
      <c r="D528" s="1"/>
      <c r="E528" s="1"/>
      <c r="F528" s="1"/>
      <c r="G528" s="1"/>
      <c r="H528" s="1"/>
      <c r="I528" s="1702"/>
      <c r="J528" s="1702"/>
      <c r="K528" s="1702"/>
      <c r="L528" s="1702"/>
      <c r="M528" s="1702"/>
      <c r="N528" s="1702"/>
      <c r="O528" s="1702"/>
      <c r="P528" s="1702"/>
      <c r="Q528" s="1702"/>
      <c r="R528" s="1702"/>
      <c r="S528" s="1702"/>
      <c r="T528" s="1702"/>
      <c r="U528" s="1702"/>
      <c r="V528" s="1702"/>
      <c r="W528" s="1702"/>
      <c r="X528" s="1"/>
      <c r="Y528" s="1"/>
      <c r="Z528" s="1"/>
    </row>
    <row r="529" spans="1:26" ht="9.75" customHeight="1" x14ac:dyDescent="0.25">
      <c r="A529" s="19"/>
      <c r="B529" s="1"/>
      <c r="C529" s="1"/>
      <c r="D529" s="1"/>
      <c r="E529" s="1"/>
      <c r="F529" s="1"/>
      <c r="G529" s="1"/>
      <c r="H529" s="1"/>
      <c r="I529" s="1702"/>
      <c r="J529" s="1702"/>
      <c r="K529" s="1702"/>
      <c r="L529" s="1702"/>
      <c r="M529" s="1702"/>
      <c r="N529" s="1702"/>
      <c r="O529" s="1702"/>
      <c r="P529" s="1702"/>
      <c r="Q529" s="1702"/>
      <c r="R529" s="1702"/>
      <c r="S529" s="1702"/>
      <c r="T529" s="1702"/>
      <c r="U529" s="1702"/>
      <c r="V529" s="1702"/>
      <c r="W529" s="1702"/>
      <c r="X529" s="1"/>
      <c r="Y529" s="1"/>
      <c r="Z529" s="1"/>
    </row>
    <row r="530" spans="1:26" ht="9.75" customHeight="1" x14ac:dyDescent="0.25">
      <c r="A530" s="19"/>
      <c r="B530" s="1"/>
      <c r="C530" s="1"/>
      <c r="D530" s="1"/>
      <c r="E530" s="1"/>
      <c r="F530" s="1"/>
      <c r="G530" s="1"/>
      <c r="H530" s="1"/>
      <c r="I530" s="1702"/>
      <c r="J530" s="1702"/>
      <c r="K530" s="1702"/>
      <c r="L530" s="1702"/>
      <c r="M530" s="1702"/>
      <c r="N530" s="1702"/>
      <c r="O530" s="1702"/>
      <c r="P530" s="1702"/>
      <c r="Q530" s="1702"/>
      <c r="R530" s="1702"/>
      <c r="S530" s="1702"/>
      <c r="T530" s="1702"/>
      <c r="U530" s="1702"/>
      <c r="V530" s="1702"/>
      <c r="W530" s="1702"/>
      <c r="X530" s="1"/>
      <c r="Y530" s="1"/>
      <c r="Z530" s="1"/>
    </row>
    <row r="531" spans="1:26" ht="9.75" customHeight="1" x14ac:dyDescent="0.25">
      <c r="A531" s="19"/>
      <c r="B531" s="1"/>
      <c r="C531" s="1"/>
      <c r="D531" s="1"/>
      <c r="E531" s="1"/>
      <c r="F531" s="1"/>
      <c r="G531" s="1"/>
      <c r="H531" s="1"/>
      <c r="I531" s="1702"/>
      <c r="J531" s="1702"/>
      <c r="K531" s="1702"/>
      <c r="L531" s="1702"/>
      <c r="M531" s="1702"/>
      <c r="N531" s="1702"/>
      <c r="O531" s="1702"/>
      <c r="P531" s="1702"/>
      <c r="Q531" s="1702"/>
      <c r="R531" s="1702"/>
      <c r="S531" s="1702"/>
      <c r="T531" s="1702"/>
      <c r="U531" s="1702"/>
      <c r="V531" s="1702"/>
      <c r="W531" s="1702"/>
      <c r="X531" s="1"/>
      <c r="Y531" s="1"/>
      <c r="Z531" s="1"/>
    </row>
    <row r="532" spans="1:26" ht="9.75" customHeight="1" x14ac:dyDescent="0.25">
      <c r="A532" s="19"/>
      <c r="B532" s="1"/>
      <c r="C532" s="1"/>
      <c r="D532" s="1"/>
      <c r="E532" s="1"/>
      <c r="F532" s="1"/>
      <c r="G532" s="1"/>
      <c r="H532" s="1"/>
      <c r="I532" s="1702"/>
      <c r="J532" s="1702"/>
      <c r="K532" s="1702"/>
      <c r="L532" s="1702"/>
      <c r="M532" s="1702"/>
      <c r="N532" s="1702"/>
      <c r="O532" s="1702"/>
      <c r="P532" s="1702"/>
      <c r="Q532" s="1702"/>
      <c r="R532" s="1702"/>
      <c r="S532" s="1702"/>
      <c r="T532" s="1702"/>
      <c r="U532" s="1702"/>
      <c r="V532" s="1702"/>
      <c r="W532" s="1702"/>
      <c r="X532" s="1"/>
      <c r="Y532" s="1"/>
      <c r="Z532" s="1"/>
    </row>
    <row r="533" spans="1:26" ht="9.75" customHeight="1" x14ac:dyDescent="0.25">
      <c r="A533" s="19"/>
      <c r="B533" s="1"/>
      <c r="C533" s="1"/>
      <c r="D533" s="1"/>
      <c r="E533" s="1"/>
      <c r="F533" s="1"/>
      <c r="G533" s="1"/>
      <c r="H533" s="1"/>
      <c r="I533" s="1702"/>
      <c r="J533" s="1702"/>
      <c r="K533" s="1702"/>
      <c r="L533" s="1702"/>
      <c r="M533" s="1702"/>
      <c r="N533" s="1702"/>
      <c r="O533" s="1702"/>
      <c r="P533" s="1702"/>
      <c r="Q533" s="1702"/>
      <c r="R533" s="1702"/>
      <c r="S533" s="1702"/>
      <c r="T533" s="1702"/>
      <c r="U533" s="1702"/>
      <c r="V533" s="1702"/>
      <c r="W533" s="1702"/>
      <c r="X533" s="1"/>
      <c r="Y533" s="1"/>
      <c r="Z533" s="1"/>
    </row>
    <row r="534" spans="1:26" ht="9.75" customHeight="1" x14ac:dyDescent="0.25">
      <c r="A534" s="19"/>
      <c r="B534" s="1"/>
      <c r="C534" s="1"/>
      <c r="D534" s="1"/>
      <c r="E534" s="1"/>
      <c r="F534" s="1"/>
      <c r="G534" s="1"/>
      <c r="H534" s="1"/>
      <c r="I534" s="1702"/>
      <c r="J534" s="1702"/>
      <c r="K534" s="1702"/>
      <c r="L534" s="1702"/>
      <c r="M534" s="1702"/>
      <c r="N534" s="1702"/>
      <c r="O534" s="1702"/>
      <c r="P534" s="1702"/>
      <c r="Q534" s="1702"/>
      <c r="R534" s="1702"/>
      <c r="S534" s="1702"/>
      <c r="T534" s="1702"/>
      <c r="U534" s="1702"/>
      <c r="V534" s="1702"/>
      <c r="W534" s="1702"/>
      <c r="X534" s="1"/>
      <c r="Y534" s="1"/>
      <c r="Z534" s="1"/>
    </row>
    <row r="535" spans="1:26" ht="9.75" customHeight="1" x14ac:dyDescent="0.25">
      <c r="A535" s="19"/>
      <c r="B535" s="1"/>
      <c r="C535" s="1"/>
      <c r="D535" s="1"/>
      <c r="E535" s="1"/>
      <c r="F535" s="1"/>
      <c r="G535" s="1"/>
      <c r="H535" s="1"/>
      <c r="I535" s="1702"/>
      <c r="J535" s="1702"/>
      <c r="K535" s="1702"/>
      <c r="L535" s="1702"/>
      <c r="M535" s="1702"/>
      <c r="N535" s="1702"/>
      <c r="O535" s="1702"/>
      <c r="P535" s="1702"/>
      <c r="Q535" s="1702"/>
      <c r="R535" s="1702"/>
      <c r="S535" s="1702"/>
      <c r="T535" s="1702"/>
      <c r="U535" s="1702"/>
      <c r="V535" s="1702"/>
      <c r="W535" s="1702"/>
      <c r="X535" s="1"/>
      <c r="Y535" s="1"/>
      <c r="Z535" s="1"/>
    </row>
    <row r="536" spans="1:26" ht="9.75" customHeight="1" x14ac:dyDescent="0.25">
      <c r="A536" s="19"/>
      <c r="B536" s="1"/>
      <c r="C536" s="1"/>
      <c r="D536" s="1"/>
      <c r="E536" s="1"/>
      <c r="F536" s="1"/>
      <c r="G536" s="1"/>
      <c r="H536" s="1"/>
      <c r="I536" s="1702"/>
      <c r="J536" s="1702"/>
      <c r="K536" s="1702"/>
      <c r="L536" s="1702"/>
      <c r="M536" s="1702"/>
      <c r="N536" s="1702"/>
      <c r="O536" s="1702"/>
      <c r="P536" s="1702"/>
      <c r="Q536" s="1702"/>
      <c r="R536" s="1702"/>
      <c r="S536" s="1702"/>
      <c r="T536" s="1702"/>
      <c r="U536" s="1702"/>
      <c r="V536" s="1702"/>
      <c r="W536" s="1702"/>
      <c r="X536" s="1"/>
      <c r="Y536" s="1"/>
      <c r="Z536" s="1"/>
    </row>
    <row r="537" spans="1:26" ht="9.75" customHeight="1" x14ac:dyDescent="0.25">
      <c r="A537" s="19"/>
      <c r="B537" s="1"/>
      <c r="C537" s="1"/>
      <c r="D537" s="1"/>
      <c r="E537" s="1"/>
      <c r="F537" s="1"/>
      <c r="G537" s="1"/>
      <c r="H537" s="1"/>
      <c r="I537" s="1702"/>
      <c r="J537" s="1702"/>
      <c r="K537" s="1702"/>
      <c r="L537" s="1702"/>
      <c r="M537" s="1702"/>
      <c r="N537" s="1702"/>
      <c r="O537" s="1702"/>
      <c r="P537" s="1702"/>
      <c r="Q537" s="1702"/>
      <c r="R537" s="1702"/>
      <c r="S537" s="1702"/>
      <c r="T537" s="1702"/>
      <c r="U537" s="1702"/>
      <c r="V537" s="1702"/>
      <c r="W537" s="1702"/>
      <c r="X537" s="1"/>
      <c r="Y537" s="1"/>
      <c r="Z537" s="1"/>
    </row>
    <row r="538" spans="1:26" ht="9.75" customHeight="1" x14ac:dyDescent="0.25">
      <c r="A538" s="19"/>
      <c r="B538" s="1"/>
      <c r="C538" s="1"/>
      <c r="D538" s="1"/>
      <c r="E538" s="1"/>
      <c r="F538" s="1"/>
      <c r="G538" s="1"/>
      <c r="H538" s="1"/>
      <c r="I538" s="1702"/>
      <c r="J538" s="1702"/>
      <c r="K538" s="1702"/>
      <c r="L538" s="1702"/>
      <c r="M538" s="1702"/>
      <c r="N538" s="1702"/>
      <c r="O538" s="1702"/>
      <c r="P538" s="1702"/>
      <c r="Q538" s="1702"/>
      <c r="R538" s="1702"/>
      <c r="S538" s="1702"/>
      <c r="T538" s="1702"/>
      <c r="U538" s="1702"/>
      <c r="V538" s="1702"/>
      <c r="W538" s="1702"/>
      <c r="X538" s="1"/>
      <c r="Y538" s="1"/>
      <c r="Z538" s="1"/>
    </row>
    <row r="539" spans="1:26" ht="9.75" customHeight="1" x14ac:dyDescent="0.25">
      <c r="A539" s="19"/>
      <c r="B539" s="1"/>
      <c r="C539" s="1"/>
      <c r="D539" s="1"/>
      <c r="E539" s="1"/>
      <c r="F539" s="1"/>
      <c r="G539" s="1"/>
      <c r="H539" s="1"/>
      <c r="I539" s="1702"/>
      <c r="J539" s="1702"/>
      <c r="K539" s="1702"/>
      <c r="L539" s="1702"/>
      <c r="M539" s="1702"/>
      <c r="N539" s="1702"/>
      <c r="O539" s="1702"/>
      <c r="P539" s="1702"/>
      <c r="Q539" s="1702"/>
      <c r="R539" s="1702"/>
      <c r="S539" s="1702"/>
      <c r="T539" s="1702"/>
      <c r="U539" s="1702"/>
      <c r="V539" s="1702"/>
      <c r="W539" s="1702"/>
      <c r="X539" s="1"/>
      <c r="Y539" s="1"/>
      <c r="Z539" s="1"/>
    </row>
    <row r="540" spans="1:26" ht="9.75" customHeight="1" x14ac:dyDescent="0.25">
      <c r="A540" s="19"/>
      <c r="B540" s="1"/>
      <c r="C540" s="1"/>
      <c r="D540" s="1"/>
      <c r="E540" s="1"/>
      <c r="F540" s="1"/>
      <c r="G540" s="1"/>
      <c r="H540" s="1"/>
      <c r="I540" s="1702"/>
      <c r="J540" s="1702"/>
      <c r="K540" s="1702"/>
      <c r="L540" s="1702"/>
      <c r="M540" s="1702"/>
      <c r="N540" s="1702"/>
      <c r="O540" s="1702"/>
      <c r="P540" s="1702"/>
      <c r="Q540" s="1702"/>
      <c r="R540" s="1702"/>
      <c r="S540" s="1702"/>
      <c r="T540" s="1702"/>
      <c r="U540" s="1702"/>
      <c r="V540" s="1702"/>
      <c r="W540" s="1702"/>
      <c r="X540" s="1"/>
      <c r="Y540" s="1"/>
      <c r="Z540" s="1"/>
    </row>
    <row r="541" spans="1:26" ht="9.75" customHeight="1" x14ac:dyDescent="0.25">
      <c r="A541" s="19"/>
      <c r="B541" s="1"/>
      <c r="C541" s="1"/>
      <c r="D541" s="1"/>
      <c r="E541" s="1"/>
      <c r="F541" s="1"/>
      <c r="G541" s="1"/>
      <c r="H541" s="1"/>
      <c r="I541" s="1702"/>
      <c r="J541" s="1702"/>
      <c r="K541" s="1702"/>
      <c r="L541" s="1702"/>
      <c r="M541" s="1702"/>
      <c r="N541" s="1702"/>
      <c r="O541" s="1702"/>
      <c r="P541" s="1702"/>
      <c r="Q541" s="1702"/>
      <c r="R541" s="1702"/>
      <c r="S541" s="1702"/>
      <c r="T541" s="1702"/>
      <c r="U541" s="1702"/>
      <c r="V541" s="1702"/>
      <c r="W541" s="1702"/>
      <c r="X541" s="1"/>
      <c r="Y541" s="1"/>
      <c r="Z541" s="1"/>
    </row>
    <row r="542" spans="1:26" ht="9.75" customHeight="1" x14ac:dyDescent="0.25">
      <c r="A542" s="19"/>
      <c r="B542" s="1"/>
      <c r="C542" s="1"/>
      <c r="D542" s="1"/>
      <c r="E542" s="1"/>
      <c r="F542" s="1"/>
      <c r="G542" s="1"/>
      <c r="H542" s="1"/>
      <c r="I542" s="1702"/>
      <c r="J542" s="1702"/>
      <c r="K542" s="1702"/>
      <c r="L542" s="1702"/>
      <c r="M542" s="1702"/>
      <c r="N542" s="1702"/>
      <c r="O542" s="1702"/>
      <c r="P542" s="1702"/>
      <c r="Q542" s="1702"/>
      <c r="R542" s="1702"/>
      <c r="S542" s="1702"/>
      <c r="T542" s="1702"/>
      <c r="U542" s="1702"/>
      <c r="V542" s="1702"/>
      <c r="W542" s="1702"/>
      <c r="X542" s="1"/>
      <c r="Y542" s="1"/>
      <c r="Z542" s="1"/>
    </row>
    <row r="543" spans="1:26" ht="9.75" customHeight="1" x14ac:dyDescent="0.25">
      <c r="A543" s="19"/>
      <c r="B543" s="1"/>
      <c r="C543" s="1"/>
      <c r="D543" s="1"/>
      <c r="E543" s="1"/>
      <c r="F543" s="1"/>
      <c r="G543" s="1"/>
      <c r="H543" s="1"/>
      <c r="I543" s="1702"/>
      <c r="J543" s="1702"/>
      <c r="K543" s="1702"/>
      <c r="L543" s="1702"/>
      <c r="M543" s="1702"/>
      <c r="N543" s="1702"/>
      <c r="O543" s="1702"/>
      <c r="P543" s="1702"/>
      <c r="Q543" s="1702"/>
      <c r="R543" s="1702"/>
      <c r="S543" s="1702"/>
      <c r="T543" s="1702"/>
      <c r="U543" s="1702"/>
      <c r="V543" s="1702"/>
      <c r="W543" s="1702"/>
      <c r="X543" s="1"/>
      <c r="Y543" s="1"/>
      <c r="Z543" s="1"/>
    </row>
    <row r="544" spans="1:26" ht="9.75" customHeight="1" x14ac:dyDescent="0.25">
      <c r="A544" s="19"/>
      <c r="B544" s="1"/>
      <c r="C544" s="1"/>
      <c r="D544" s="1"/>
      <c r="E544" s="1"/>
      <c r="F544" s="1"/>
      <c r="G544" s="1"/>
      <c r="H544" s="1"/>
      <c r="I544" s="1702"/>
      <c r="J544" s="1702"/>
      <c r="K544" s="1702"/>
      <c r="L544" s="1702"/>
      <c r="M544" s="1702"/>
      <c r="N544" s="1702"/>
      <c r="O544" s="1702"/>
      <c r="P544" s="1702"/>
      <c r="Q544" s="1702"/>
      <c r="R544" s="1702"/>
      <c r="S544" s="1702"/>
      <c r="T544" s="1702"/>
      <c r="U544" s="1702"/>
      <c r="V544" s="1702"/>
      <c r="W544" s="1702"/>
      <c r="X544" s="1"/>
      <c r="Y544" s="1"/>
      <c r="Z544" s="1"/>
    </row>
    <row r="545" spans="1:26" ht="9.75" customHeight="1" x14ac:dyDescent="0.25">
      <c r="A545" s="19"/>
      <c r="B545" s="1"/>
      <c r="C545" s="1"/>
      <c r="D545" s="1"/>
      <c r="E545" s="1"/>
      <c r="F545" s="1"/>
      <c r="G545" s="1"/>
      <c r="H545" s="1"/>
      <c r="I545" s="1702"/>
      <c r="J545" s="1702"/>
      <c r="K545" s="1702"/>
      <c r="L545" s="1702"/>
      <c r="M545" s="1702"/>
      <c r="N545" s="1702"/>
      <c r="O545" s="1702"/>
      <c r="P545" s="1702"/>
      <c r="Q545" s="1702"/>
      <c r="R545" s="1702"/>
      <c r="S545" s="1702"/>
      <c r="T545" s="1702"/>
      <c r="U545" s="1702"/>
      <c r="V545" s="1702"/>
      <c r="W545" s="1702"/>
      <c r="X545" s="1"/>
      <c r="Y545" s="1"/>
      <c r="Z545" s="1"/>
    </row>
    <row r="546" spans="1:26" ht="9.75" customHeight="1" x14ac:dyDescent="0.25">
      <c r="A546" s="19"/>
      <c r="B546" s="1"/>
      <c r="C546" s="1"/>
      <c r="D546" s="1"/>
      <c r="E546" s="1"/>
      <c r="F546" s="1"/>
      <c r="G546" s="1"/>
      <c r="H546" s="1"/>
      <c r="I546" s="1702"/>
      <c r="J546" s="1702"/>
      <c r="K546" s="1702"/>
      <c r="L546" s="1702"/>
      <c r="M546" s="1702"/>
      <c r="N546" s="1702"/>
      <c r="O546" s="1702"/>
      <c r="P546" s="1702"/>
      <c r="Q546" s="1702"/>
      <c r="R546" s="1702"/>
      <c r="S546" s="1702"/>
      <c r="T546" s="1702"/>
      <c r="U546" s="1702"/>
      <c r="V546" s="1702"/>
      <c r="W546" s="1702"/>
      <c r="X546" s="1"/>
      <c r="Y546" s="1"/>
      <c r="Z546" s="1"/>
    </row>
    <row r="547" spans="1:26" ht="9.75" customHeight="1" x14ac:dyDescent="0.25">
      <c r="A547" s="19"/>
      <c r="B547" s="1"/>
      <c r="C547" s="1"/>
      <c r="D547" s="1"/>
      <c r="E547" s="1"/>
      <c r="F547" s="1"/>
      <c r="G547" s="1"/>
      <c r="H547" s="1"/>
      <c r="I547" s="1702"/>
      <c r="J547" s="1702"/>
      <c r="K547" s="1702"/>
      <c r="L547" s="1702"/>
      <c r="M547" s="1702"/>
      <c r="N547" s="1702"/>
      <c r="O547" s="1702"/>
      <c r="P547" s="1702"/>
      <c r="Q547" s="1702"/>
      <c r="R547" s="1702"/>
      <c r="S547" s="1702"/>
      <c r="T547" s="1702"/>
      <c r="U547" s="1702"/>
      <c r="V547" s="1702"/>
      <c r="W547" s="1702"/>
      <c r="X547" s="1"/>
      <c r="Y547" s="1"/>
      <c r="Z547" s="1"/>
    </row>
    <row r="548" spans="1:26" ht="9.75" customHeight="1" x14ac:dyDescent="0.25">
      <c r="A548" s="19"/>
      <c r="B548" s="1"/>
      <c r="C548" s="1"/>
      <c r="D548" s="1"/>
      <c r="E548" s="1"/>
      <c r="F548" s="1"/>
      <c r="G548" s="1"/>
      <c r="H548" s="1"/>
      <c r="I548" s="1702"/>
      <c r="J548" s="1702"/>
      <c r="K548" s="1702"/>
      <c r="L548" s="1702"/>
      <c r="M548" s="1702"/>
      <c r="N548" s="1702"/>
      <c r="O548" s="1702"/>
      <c r="P548" s="1702"/>
      <c r="Q548" s="1702"/>
      <c r="R548" s="1702"/>
      <c r="S548" s="1702"/>
      <c r="T548" s="1702"/>
      <c r="U548" s="1702"/>
      <c r="V548" s="1702"/>
      <c r="W548" s="1702"/>
      <c r="X548" s="1"/>
      <c r="Y548" s="1"/>
      <c r="Z548" s="1"/>
    </row>
    <row r="549" spans="1:26" ht="9.75" customHeight="1" x14ac:dyDescent="0.25">
      <c r="A549" s="19"/>
      <c r="B549" s="1"/>
      <c r="C549" s="1"/>
      <c r="D549" s="1"/>
      <c r="E549" s="1"/>
      <c r="F549" s="1"/>
      <c r="G549" s="1"/>
      <c r="H549" s="1"/>
      <c r="I549" s="1702"/>
      <c r="J549" s="1702"/>
      <c r="K549" s="1702"/>
      <c r="L549" s="1702"/>
      <c r="M549" s="1702"/>
      <c r="N549" s="1702"/>
      <c r="O549" s="1702"/>
      <c r="P549" s="1702"/>
      <c r="Q549" s="1702"/>
      <c r="R549" s="1702"/>
      <c r="S549" s="1702"/>
      <c r="T549" s="1702"/>
      <c r="U549" s="1702"/>
      <c r="V549" s="1702"/>
      <c r="W549" s="1702"/>
      <c r="X549" s="1"/>
      <c r="Y549" s="1"/>
      <c r="Z549" s="1"/>
    </row>
    <row r="550" spans="1:26" ht="9.75" customHeight="1" x14ac:dyDescent="0.25">
      <c r="A550" s="19"/>
      <c r="B550" s="1"/>
      <c r="C550" s="1"/>
      <c r="D550" s="1"/>
      <c r="E550" s="1"/>
      <c r="F550" s="1"/>
      <c r="G550" s="1"/>
      <c r="H550" s="1"/>
      <c r="I550" s="1702"/>
      <c r="J550" s="1702"/>
      <c r="K550" s="1702"/>
      <c r="L550" s="1702"/>
      <c r="M550" s="1702"/>
      <c r="N550" s="1702"/>
      <c r="O550" s="1702"/>
      <c r="P550" s="1702"/>
      <c r="Q550" s="1702"/>
      <c r="R550" s="1702"/>
      <c r="S550" s="1702"/>
      <c r="T550" s="1702"/>
      <c r="U550" s="1702"/>
      <c r="V550" s="1702"/>
      <c r="W550" s="1702"/>
      <c r="X550" s="1"/>
      <c r="Y550" s="1"/>
      <c r="Z550" s="1"/>
    </row>
    <row r="551" spans="1:26" ht="9.75" customHeight="1" x14ac:dyDescent="0.25">
      <c r="A551" s="19"/>
      <c r="B551" s="1"/>
      <c r="C551" s="1"/>
      <c r="D551" s="1"/>
      <c r="E551" s="1"/>
      <c r="F551" s="1"/>
      <c r="G551" s="1"/>
      <c r="H551" s="1"/>
      <c r="I551" s="1702"/>
      <c r="J551" s="1702"/>
      <c r="K551" s="1702"/>
      <c r="L551" s="1702"/>
      <c r="M551" s="1702"/>
      <c r="N551" s="1702"/>
      <c r="O551" s="1702"/>
      <c r="P551" s="1702"/>
      <c r="Q551" s="1702"/>
      <c r="R551" s="1702"/>
      <c r="S551" s="1702"/>
      <c r="T551" s="1702"/>
      <c r="U551" s="1702"/>
      <c r="V551" s="1702"/>
      <c r="W551" s="1702"/>
      <c r="X551" s="1"/>
      <c r="Y551" s="1"/>
      <c r="Z551" s="1"/>
    </row>
    <row r="552" spans="1:26" ht="9.75" customHeight="1" x14ac:dyDescent="0.25">
      <c r="A552" s="19"/>
      <c r="B552" s="1"/>
      <c r="C552" s="1"/>
      <c r="D552" s="1"/>
      <c r="E552" s="1"/>
      <c r="F552" s="1"/>
      <c r="G552" s="1"/>
      <c r="H552" s="1"/>
      <c r="I552" s="1702"/>
      <c r="J552" s="1702"/>
      <c r="K552" s="1702"/>
      <c r="L552" s="1702"/>
      <c r="M552" s="1702"/>
      <c r="N552" s="1702"/>
      <c r="O552" s="1702"/>
      <c r="P552" s="1702"/>
      <c r="Q552" s="1702"/>
      <c r="R552" s="1702"/>
      <c r="S552" s="1702"/>
      <c r="T552" s="1702"/>
      <c r="U552" s="1702"/>
      <c r="V552" s="1702"/>
      <c r="W552" s="1702"/>
      <c r="X552" s="1"/>
      <c r="Y552" s="1"/>
      <c r="Z552" s="1"/>
    </row>
    <row r="553" spans="1:26" ht="9.75" customHeight="1" x14ac:dyDescent="0.25">
      <c r="A553" s="19"/>
      <c r="B553" s="1"/>
      <c r="C553" s="1"/>
      <c r="D553" s="1"/>
      <c r="E553" s="1"/>
      <c r="F553" s="1"/>
      <c r="G553" s="1"/>
      <c r="H553" s="1"/>
      <c r="I553" s="1702"/>
      <c r="J553" s="1702"/>
      <c r="K553" s="1702"/>
      <c r="L553" s="1702"/>
      <c r="M553" s="1702"/>
      <c r="N553" s="1702"/>
      <c r="O553" s="1702"/>
      <c r="P553" s="1702"/>
      <c r="Q553" s="1702"/>
      <c r="R553" s="1702"/>
      <c r="S553" s="1702"/>
      <c r="T553" s="1702"/>
      <c r="U553" s="1702"/>
      <c r="V553" s="1702"/>
      <c r="W553" s="1702"/>
      <c r="X553" s="1"/>
      <c r="Y553" s="1"/>
      <c r="Z553" s="1"/>
    </row>
    <row r="554" spans="1:26" ht="9.75" customHeight="1" x14ac:dyDescent="0.25">
      <c r="A554" s="19"/>
      <c r="B554" s="1"/>
      <c r="C554" s="1"/>
      <c r="D554" s="1"/>
      <c r="E554" s="1"/>
      <c r="F554" s="1"/>
      <c r="G554" s="1"/>
      <c r="H554" s="1"/>
      <c r="I554" s="1702"/>
      <c r="J554" s="1702"/>
      <c r="K554" s="1702"/>
      <c r="L554" s="1702"/>
      <c r="M554" s="1702"/>
      <c r="N554" s="1702"/>
      <c r="O554" s="1702"/>
      <c r="P554" s="1702"/>
      <c r="Q554" s="1702"/>
      <c r="R554" s="1702"/>
      <c r="S554" s="1702"/>
      <c r="T554" s="1702"/>
      <c r="U554" s="1702"/>
      <c r="V554" s="1702"/>
      <c r="W554" s="1702"/>
      <c r="X554" s="1"/>
      <c r="Y554" s="1"/>
      <c r="Z554" s="1"/>
    </row>
    <row r="555" spans="1:26" ht="9.75" customHeight="1" x14ac:dyDescent="0.25">
      <c r="A555" s="19"/>
      <c r="B555" s="1"/>
      <c r="C555" s="1"/>
      <c r="D555" s="1"/>
      <c r="E555" s="1"/>
      <c r="F555" s="1"/>
      <c r="G555" s="1"/>
      <c r="H555" s="1"/>
      <c r="I555" s="1702"/>
      <c r="J555" s="1702"/>
      <c r="K555" s="1702"/>
      <c r="L555" s="1702"/>
      <c r="M555" s="1702"/>
      <c r="N555" s="1702"/>
      <c r="O555" s="1702"/>
      <c r="P555" s="1702"/>
      <c r="Q555" s="1702"/>
      <c r="R555" s="1702"/>
      <c r="S555" s="1702"/>
      <c r="T555" s="1702"/>
      <c r="U555" s="1702"/>
      <c r="V555" s="1702"/>
      <c r="W555" s="1702"/>
      <c r="X555" s="1"/>
      <c r="Y555" s="1"/>
      <c r="Z555" s="1"/>
    </row>
    <row r="556" spans="1:26" ht="9.75" customHeight="1" x14ac:dyDescent="0.25">
      <c r="A556" s="19"/>
      <c r="B556" s="1"/>
      <c r="C556" s="1"/>
      <c r="D556" s="1"/>
      <c r="E556" s="1"/>
      <c r="F556" s="1"/>
      <c r="G556" s="1"/>
      <c r="H556" s="1"/>
      <c r="I556" s="1702"/>
      <c r="J556" s="1702"/>
      <c r="K556" s="1702"/>
      <c r="L556" s="1702"/>
      <c r="M556" s="1702"/>
      <c r="N556" s="1702"/>
      <c r="O556" s="1702"/>
      <c r="P556" s="1702"/>
      <c r="Q556" s="1702"/>
      <c r="R556" s="1702"/>
      <c r="S556" s="1702"/>
      <c r="T556" s="1702"/>
      <c r="U556" s="1702"/>
      <c r="V556" s="1702"/>
      <c r="W556" s="1702"/>
      <c r="X556" s="1"/>
      <c r="Y556" s="1"/>
      <c r="Z556" s="1"/>
    </row>
    <row r="557" spans="1:26" ht="9.75" customHeight="1" x14ac:dyDescent="0.25">
      <c r="A557" s="19"/>
      <c r="B557" s="1"/>
      <c r="C557" s="1"/>
      <c r="D557" s="1"/>
      <c r="E557" s="1"/>
      <c r="F557" s="1"/>
      <c r="G557" s="1"/>
      <c r="H557" s="1"/>
      <c r="I557" s="1702"/>
      <c r="J557" s="1702"/>
      <c r="K557" s="1702"/>
      <c r="L557" s="1702"/>
      <c r="M557" s="1702"/>
      <c r="N557" s="1702"/>
      <c r="O557" s="1702"/>
      <c r="P557" s="1702"/>
      <c r="Q557" s="1702"/>
      <c r="R557" s="1702"/>
      <c r="S557" s="1702"/>
      <c r="T557" s="1702"/>
      <c r="U557" s="1702"/>
      <c r="V557" s="1702"/>
      <c r="W557" s="1702"/>
      <c r="X557" s="1"/>
      <c r="Y557" s="1"/>
      <c r="Z557" s="1"/>
    </row>
    <row r="558" spans="1:26" ht="9.75" customHeight="1" x14ac:dyDescent="0.25">
      <c r="A558" s="19"/>
      <c r="B558" s="1"/>
      <c r="C558" s="1"/>
      <c r="D558" s="1"/>
      <c r="E558" s="1"/>
      <c r="F558" s="1"/>
      <c r="G558" s="1"/>
      <c r="H558" s="1"/>
      <c r="I558" s="1702"/>
      <c r="J558" s="1702"/>
      <c r="K558" s="1702"/>
      <c r="L558" s="1702"/>
      <c r="M558" s="1702"/>
      <c r="N558" s="1702"/>
      <c r="O558" s="1702"/>
      <c r="P558" s="1702"/>
      <c r="Q558" s="1702"/>
      <c r="R558" s="1702"/>
      <c r="S558" s="1702"/>
      <c r="T558" s="1702"/>
      <c r="U558" s="1702"/>
      <c r="V558" s="1702"/>
      <c r="W558" s="1702"/>
      <c r="X558" s="1"/>
      <c r="Y558" s="1"/>
      <c r="Z558" s="1"/>
    </row>
    <row r="559" spans="1:26" ht="9.75" customHeight="1" x14ac:dyDescent="0.25">
      <c r="A559" s="19"/>
      <c r="B559" s="1"/>
      <c r="C559" s="1"/>
      <c r="D559" s="1"/>
      <c r="E559" s="1"/>
      <c r="F559" s="1"/>
      <c r="G559" s="1"/>
      <c r="H559" s="1"/>
      <c r="I559" s="1702"/>
      <c r="J559" s="1702"/>
      <c r="K559" s="1702"/>
      <c r="L559" s="1702"/>
      <c r="M559" s="1702"/>
      <c r="N559" s="1702"/>
      <c r="O559" s="1702"/>
      <c r="P559" s="1702"/>
      <c r="Q559" s="1702"/>
      <c r="R559" s="1702"/>
      <c r="S559" s="1702"/>
      <c r="T559" s="1702"/>
      <c r="U559" s="1702"/>
      <c r="V559" s="1702"/>
      <c r="W559" s="1702"/>
      <c r="X559" s="1"/>
      <c r="Y559" s="1"/>
      <c r="Z559" s="1"/>
    </row>
    <row r="560" spans="1:26" ht="9.75" customHeight="1" x14ac:dyDescent="0.25">
      <c r="A560" s="19"/>
      <c r="B560" s="1"/>
      <c r="C560" s="1"/>
      <c r="D560" s="1"/>
      <c r="E560" s="1"/>
      <c r="F560" s="1"/>
      <c r="G560" s="1"/>
      <c r="H560" s="1"/>
      <c r="I560" s="1702"/>
      <c r="J560" s="1702"/>
      <c r="K560" s="1702"/>
      <c r="L560" s="1702"/>
      <c r="M560" s="1702"/>
      <c r="N560" s="1702"/>
      <c r="O560" s="1702"/>
      <c r="P560" s="1702"/>
      <c r="Q560" s="1702"/>
      <c r="R560" s="1702"/>
      <c r="S560" s="1702"/>
      <c r="T560" s="1702"/>
      <c r="U560" s="1702"/>
      <c r="V560" s="1702"/>
      <c r="W560" s="1702"/>
      <c r="X560" s="1"/>
      <c r="Y560" s="1"/>
      <c r="Z560" s="1"/>
    </row>
    <row r="561" spans="1:26" ht="9.75" customHeight="1" x14ac:dyDescent="0.25">
      <c r="A561" s="19"/>
      <c r="B561" s="1"/>
      <c r="C561" s="1"/>
      <c r="D561" s="1"/>
      <c r="E561" s="1"/>
      <c r="F561" s="1"/>
      <c r="G561" s="1"/>
      <c r="H561" s="1"/>
      <c r="I561" s="1702"/>
      <c r="J561" s="1702"/>
      <c r="K561" s="1702"/>
      <c r="L561" s="1702"/>
      <c r="M561" s="1702"/>
      <c r="N561" s="1702"/>
      <c r="O561" s="1702"/>
      <c r="P561" s="1702"/>
      <c r="Q561" s="1702"/>
      <c r="R561" s="1702"/>
      <c r="S561" s="1702"/>
      <c r="T561" s="1702"/>
      <c r="U561" s="1702"/>
      <c r="V561" s="1702"/>
      <c r="W561" s="1702"/>
      <c r="X561" s="1"/>
      <c r="Y561" s="1"/>
      <c r="Z561" s="1"/>
    </row>
    <row r="562" spans="1:26" ht="9.75" customHeight="1" x14ac:dyDescent="0.25">
      <c r="A562" s="19"/>
      <c r="B562" s="1"/>
      <c r="C562" s="1"/>
      <c r="D562" s="1"/>
      <c r="E562" s="1"/>
      <c r="F562" s="1"/>
      <c r="G562" s="1"/>
      <c r="H562" s="1"/>
      <c r="I562" s="1702"/>
      <c r="J562" s="1702"/>
      <c r="K562" s="1702"/>
      <c r="L562" s="1702"/>
      <c r="M562" s="1702"/>
      <c r="N562" s="1702"/>
      <c r="O562" s="1702"/>
      <c r="P562" s="1702"/>
      <c r="Q562" s="1702"/>
      <c r="R562" s="1702"/>
      <c r="S562" s="1702"/>
      <c r="T562" s="1702"/>
      <c r="U562" s="1702"/>
      <c r="V562" s="1702"/>
      <c r="W562" s="1702"/>
      <c r="X562" s="1"/>
      <c r="Y562" s="1"/>
      <c r="Z562" s="1"/>
    </row>
    <row r="563" spans="1:26" ht="9.75" customHeight="1" x14ac:dyDescent="0.25">
      <c r="A563" s="19"/>
      <c r="B563" s="1"/>
      <c r="C563" s="1"/>
      <c r="D563" s="1"/>
      <c r="E563" s="1"/>
      <c r="F563" s="1"/>
      <c r="G563" s="1"/>
      <c r="H563" s="1"/>
      <c r="I563" s="1702"/>
      <c r="J563" s="1702"/>
      <c r="K563" s="1702"/>
      <c r="L563" s="1702"/>
      <c r="M563" s="1702"/>
      <c r="N563" s="1702"/>
      <c r="O563" s="1702"/>
      <c r="P563" s="1702"/>
      <c r="Q563" s="1702"/>
      <c r="R563" s="1702"/>
      <c r="S563" s="1702"/>
      <c r="T563" s="1702"/>
      <c r="U563" s="1702"/>
      <c r="V563" s="1702"/>
      <c r="W563" s="1702"/>
      <c r="X563" s="1"/>
      <c r="Y563" s="1"/>
      <c r="Z563" s="1"/>
    </row>
    <row r="564" spans="1:26" ht="9.75" customHeight="1" x14ac:dyDescent="0.25">
      <c r="A564" s="19"/>
      <c r="B564" s="1"/>
      <c r="C564" s="1"/>
      <c r="D564" s="1"/>
      <c r="E564" s="1"/>
      <c r="F564" s="1"/>
      <c r="G564" s="1"/>
      <c r="H564" s="1"/>
      <c r="I564" s="1702"/>
      <c r="J564" s="1702"/>
      <c r="K564" s="1702"/>
      <c r="L564" s="1702"/>
      <c r="M564" s="1702"/>
      <c r="N564" s="1702"/>
      <c r="O564" s="1702"/>
      <c r="P564" s="1702"/>
      <c r="Q564" s="1702"/>
      <c r="R564" s="1702"/>
      <c r="S564" s="1702"/>
      <c r="T564" s="1702"/>
      <c r="U564" s="1702"/>
      <c r="V564" s="1702"/>
      <c r="W564" s="1702"/>
      <c r="X564" s="1"/>
      <c r="Y564" s="1"/>
      <c r="Z564" s="1"/>
    </row>
    <row r="565" spans="1:26" ht="9.75" customHeight="1" x14ac:dyDescent="0.25">
      <c r="A565" s="19"/>
      <c r="B565" s="1"/>
      <c r="C565" s="1"/>
      <c r="D565" s="1"/>
      <c r="E565" s="1"/>
      <c r="F565" s="1"/>
      <c r="G565" s="1"/>
      <c r="H565" s="1"/>
      <c r="I565" s="1702"/>
      <c r="J565" s="1702"/>
      <c r="K565" s="1702"/>
      <c r="L565" s="1702"/>
      <c r="M565" s="1702"/>
      <c r="N565" s="1702"/>
      <c r="O565" s="1702"/>
      <c r="P565" s="1702"/>
      <c r="Q565" s="1702"/>
      <c r="R565" s="1702"/>
      <c r="S565" s="1702"/>
      <c r="T565" s="1702"/>
      <c r="U565" s="1702"/>
      <c r="V565" s="1702"/>
      <c r="W565" s="1702"/>
      <c r="X565" s="1"/>
      <c r="Y565" s="1"/>
      <c r="Z565" s="1"/>
    </row>
    <row r="566" spans="1:26" ht="9.75" customHeight="1" x14ac:dyDescent="0.25">
      <c r="A566" s="19"/>
      <c r="B566" s="1"/>
      <c r="C566" s="1"/>
      <c r="D566" s="1"/>
      <c r="E566" s="1"/>
      <c r="F566" s="1"/>
      <c r="G566" s="1"/>
      <c r="H566" s="1"/>
      <c r="I566" s="1702"/>
      <c r="J566" s="1702"/>
      <c r="K566" s="1702"/>
      <c r="L566" s="1702"/>
      <c r="M566" s="1702"/>
      <c r="N566" s="1702"/>
      <c r="O566" s="1702"/>
      <c r="P566" s="1702"/>
      <c r="Q566" s="1702"/>
      <c r="R566" s="1702"/>
      <c r="S566" s="1702"/>
      <c r="T566" s="1702"/>
      <c r="U566" s="1702"/>
      <c r="V566" s="1702"/>
      <c r="W566" s="1702"/>
      <c r="X566" s="1"/>
      <c r="Y566" s="1"/>
      <c r="Z566" s="1"/>
    </row>
    <row r="567" spans="1:26" ht="9.75" customHeight="1" x14ac:dyDescent="0.25">
      <c r="A567" s="19"/>
      <c r="B567" s="1"/>
      <c r="C567" s="1"/>
      <c r="D567" s="1"/>
      <c r="E567" s="1"/>
      <c r="F567" s="1"/>
      <c r="G567" s="1"/>
      <c r="H567" s="1"/>
      <c r="I567" s="1702"/>
      <c r="J567" s="1702"/>
      <c r="K567" s="1702"/>
      <c r="L567" s="1702"/>
      <c r="M567" s="1702"/>
      <c r="N567" s="1702"/>
      <c r="O567" s="1702"/>
      <c r="P567" s="1702"/>
      <c r="Q567" s="1702"/>
      <c r="R567" s="1702"/>
      <c r="S567" s="1702"/>
      <c r="T567" s="1702"/>
      <c r="U567" s="1702"/>
      <c r="V567" s="1702"/>
      <c r="W567" s="1702"/>
      <c r="X567" s="1"/>
      <c r="Y567" s="1"/>
      <c r="Z567" s="1"/>
    </row>
    <row r="568" spans="1:26" ht="9.75" customHeight="1" x14ac:dyDescent="0.25">
      <c r="A568" s="19"/>
      <c r="B568" s="1"/>
      <c r="C568" s="1"/>
      <c r="D568" s="1"/>
      <c r="E568" s="1"/>
      <c r="F568" s="1"/>
      <c r="G568" s="1"/>
      <c r="H568" s="1"/>
      <c r="I568" s="1702"/>
      <c r="J568" s="1702"/>
      <c r="K568" s="1702"/>
      <c r="L568" s="1702"/>
      <c r="M568" s="1702"/>
      <c r="N568" s="1702"/>
      <c r="O568" s="1702"/>
      <c r="P568" s="1702"/>
      <c r="Q568" s="1702"/>
      <c r="R568" s="1702"/>
      <c r="S568" s="1702"/>
      <c r="T568" s="1702"/>
      <c r="U568" s="1702"/>
      <c r="V568" s="1702"/>
      <c r="W568" s="1702"/>
      <c r="X568" s="1"/>
      <c r="Y568" s="1"/>
      <c r="Z568" s="1"/>
    </row>
    <row r="569" spans="1:26" ht="9.75" customHeight="1" x14ac:dyDescent="0.25">
      <c r="A569" s="19"/>
      <c r="B569" s="1"/>
      <c r="C569" s="1"/>
      <c r="D569" s="1"/>
      <c r="E569" s="1"/>
      <c r="F569" s="1"/>
      <c r="G569" s="1"/>
      <c r="H569" s="1"/>
      <c r="I569" s="1702"/>
      <c r="J569" s="1702"/>
      <c r="K569" s="1702"/>
      <c r="L569" s="1702"/>
      <c r="M569" s="1702"/>
      <c r="N569" s="1702"/>
      <c r="O569" s="1702"/>
      <c r="P569" s="1702"/>
      <c r="Q569" s="1702"/>
      <c r="R569" s="1702"/>
      <c r="S569" s="1702"/>
      <c r="T569" s="1702"/>
      <c r="U569" s="1702"/>
      <c r="V569" s="1702"/>
      <c r="W569" s="1702"/>
      <c r="X569" s="1"/>
      <c r="Y569" s="1"/>
      <c r="Z569" s="1"/>
    </row>
    <row r="570" spans="1:26" ht="9.75" customHeight="1" x14ac:dyDescent="0.25">
      <c r="A570" s="19"/>
      <c r="B570" s="1"/>
      <c r="C570" s="1"/>
      <c r="D570" s="1"/>
      <c r="E570" s="1"/>
      <c r="F570" s="1"/>
      <c r="G570" s="1"/>
      <c r="H570" s="1"/>
      <c r="I570" s="1702"/>
      <c r="J570" s="1702"/>
      <c r="K570" s="1702"/>
      <c r="L570" s="1702"/>
      <c r="M570" s="1702"/>
      <c r="N570" s="1702"/>
      <c r="O570" s="1702"/>
      <c r="P570" s="1702"/>
      <c r="Q570" s="1702"/>
      <c r="R570" s="1702"/>
      <c r="S570" s="1702"/>
      <c r="T570" s="1702"/>
      <c r="U570" s="1702"/>
      <c r="V570" s="1702"/>
      <c r="W570" s="1702"/>
      <c r="X570" s="1"/>
      <c r="Y570" s="1"/>
      <c r="Z570" s="1"/>
    </row>
    <row r="571" spans="1:26" ht="9.75" customHeight="1" x14ac:dyDescent="0.25">
      <c r="A571" s="19"/>
      <c r="B571" s="1"/>
      <c r="C571" s="1"/>
      <c r="D571" s="1"/>
      <c r="E571" s="1"/>
      <c r="F571" s="1"/>
      <c r="G571" s="1"/>
      <c r="H571" s="1"/>
      <c r="I571" s="1702"/>
      <c r="J571" s="1702"/>
      <c r="K571" s="1702"/>
      <c r="L571" s="1702"/>
      <c r="M571" s="1702"/>
      <c r="N571" s="1702"/>
      <c r="O571" s="1702"/>
      <c r="P571" s="1702"/>
      <c r="Q571" s="1702"/>
      <c r="R571" s="1702"/>
      <c r="S571" s="1702"/>
      <c r="T571" s="1702"/>
      <c r="U571" s="1702"/>
      <c r="V571" s="1702"/>
      <c r="W571" s="1702"/>
      <c r="X571" s="1"/>
      <c r="Y571" s="1"/>
      <c r="Z571" s="1"/>
    </row>
    <row r="572" spans="1:26" ht="9.75" customHeight="1" x14ac:dyDescent="0.25">
      <c r="A572" s="19"/>
      <c r="B572" s="1"/>
      <c r="C572" s="1"/>
      <c r="D572" s="1"/>
      <c r="E572" s="1"/>
      <c r="F572" s="1"/>
      <c r="G572" s="1"/>
      <c r="H572" s="1"/>
      <c r="I572" s="1702"/>
      <c r="J572" s="1702"/>
      <c r="K572" s="1702"/>
      <c r="L572" s="1702"/>
      <c r="M572" s="1702"/>
      <c r="N572" s="1702"/>
      <c r="O572" s="1702"/>
      <c r="P572" s="1702"/>
      <c r="Q572" s="1702"/>
      <c r="R572" s="1702"/>
      <c r="S572" s="1702"/>
      <c r="T572" s="1702"/>
      <c r="U572" s="1702"/>
      <c r="V572" s="1702"/>
      <c r="W572" s="1702"/>
      <c r="X572" s="1"/>
      <c r="Y572" s="1"/>
      <c r="Z572" s="1"/>
    </row>
    <row r="573" spans="1:26" ht="9.75" customHeight="1" x14ac:dyDescent="0.25">
      <c r="A573" s="19"/>
      <c r="B573" s="1"/>
      <c r="C573" s="1"/>
      <c r="D573" s="1"/>
      <c r="E573" s="1"/>
      <c r="F573" s="1"/>
      <c r="G573" s="1"/>
      <c r="H573" s="1"/>
      <c r="I573" s="1702"/>
      <c r="J573" s="1702"/>
      <c r="K573" s="1702"/>
      <c r="L573" s="1702"/>
      <c r="M573" s="1702"/>
      <c r="N573" s="1702"/>
      <c r="O573" s="1702"/>
      <c r="P573" s="1702"/>
      <c r="Q573" s="1702"/>
      <c r="R573" s="1702"/>
      <c r="S573" s="1702"/>
      <c r="T573" s="1702"/>
      <c r="U573" s="1702"/>
      <c r="V573" s="1702"/>
      <c r="W573" s="1702"/>
      <c r="X573" s="1"/>
      <c r="Y573" s="1"/>
      <c r="Z573" s="1"/>
    </row>
    <row r="574" spans="1:26" ht="9.75" customHeight="1" x14ac:dyDescent="0.25">
      <c r="A574" s="19"/>
      <c r="B574" s="1"/>
      <c r="C574" s="1"/>
      <c r="D574" s="1"/>
      <c r="E574" s="1"/>
      <c r="F574" s="1"/>
      <c r="G574" s="1"/>
      <c r="H574" s="1"/>
      <c r="I574" s="1702"/>
      <c r="J574" s="1702"/>
      <c r="K574" s="1702"/>
      <c r="L574" s="1702"/>
      <c r="M574" s="1702"/>
      <c r="N574" s="1702"/>
      <c r="O574" s="1702"/>
      <c r="P574" s="1702"/>
      <c r="Q574" s="1702"/>
      <c r="R574" s="1702"/>
      <c r="S574" s="1702"/>
      <c r="T574" s="1702"/>
      <c r="U574" s="1702"/>
      <c r="V574" s="1702"/>
      <c r="W574" s="1702"/>
      <c r="X574" s="1"/>
      <c r="Y574" s="1"/>
      <c r="Z574" s="1"/>
    </row>
    <row r="575" spans="1:26" ht="9.75" customHeight="1" x14ac:dyDescent="0.25">
      <c r="A575" s="19"/>
      <c r="B575" s="1"/>
      <c r="C575" s="1"/>
      <c r="D575" s="1"/>
      <c r="E575" s="1"/>
      <c r="F575" s="1"/>
      <c r="G575" s="1"/>
      <c r="H575" s="1"/>
      <c r="I575" s="1702"/>
      <c r="J575" s="1702"/>
      <c r="K575" s="1702"/>
      <c r="L575" s="1702"/>
      <c r="M575" s="1702"/>
      <c r="N575" s="1702"/>
      <c r="O575" s="1702"/>
      <c r="P575" s="1702"/>
      <c r="Q575" s="1702"/>
      <c r="R575" s="1702"/>
      <c r="S575" s="1702"/>
      <c r="T575" s="1702"/>
      <c r="U575" s="1702"/>
      <c r="V575" s="1702"/>
      <c r="W575" s="1702"/>
      <c r="X575" s="1"/>
      <c r="Y575" s="1"/>
      <c r="Z575" s="1"/>
    </row>
    <row r="576" spans="1:26" ht="9.75" customHeight="1" x14ac:dyDescent="0.25">
      <c r="A576" s="19"/>
      <c r="B576" s="1"/>
      <c r="C576" s="1"/>
      <c r="D576" s="1"/>
      <c r="E576" s="1"/>
      <c r="F576" s="1"/>
      <c r="G576" s="1"/>
      <c r="H576" s="1"/>
      <c r="I576" s="1702"/>
      <c r="J576" s="1702"/>
      <c r="K576" s="1702"/>
      <c r="L576" s="1702"/>
      <c r="M576" s="1702"/>
      <c r="N576" s="1702"/>
      <c r="O576" s="1702"/>
      <c r="P576" s="1702"/>
      <c r="Q576" s="1702"/>
      <c r="R576" s="1702"/>
      <c r="S576" s="1702"/>
      <c r="T576" s="1702"/>
      <c r="U576" s="1702"/>
      <c r="V576" s="1702"/>
      <c r="W576" s="1702"/>
      <c r="X576" s="1"/>
      <c r="Y576" s="1"/>
      <c r="Z576" s="1"/>
    </row>
    <row r="577" spans="1:26" ht="9.75" customHeight="1" x14ac:dyDescent="0.25">
      <c r="A577" s="19"/>
      <c r="B577" s="1"/>
      <c r="C577" s="1"/>
      <c r="D577" s="1"/>
      <c r="E577" s="1"/>
      <c r="F577" s="1"/>
      <c r="G577" s="1"/>
      <c r="H577" s="1"/>
      <c r="I577" s="1702"/>
      <c r="J577" s="1702"/>
      <c r="K577" s="1702"/>
      <c r="L577" s="1702"/>
      <c r="M577" s="1702"/>
      <c r="N577" s="1702"/>
      <c r="O577" s="1702"/>
      <c r="P577" s="1702"/>
      <c r="Q577" s="1702"/>
      <c r="R577" s="1702"/>
      <c r="S577" s="1702"/>
      <c r="T577" s="1702"/>
      <c r="U577" s="1702"/>
      <c r="V577" s="1702"/>
      <c r="W577" s="1702"/>
      <c r="X577" s="1"/>
      <c r="Y577" s="1"/>
      <c r="Z577" s="1"/>
    </row>
    <row r="578" spans="1:26" ht="9.75" customHeight="1" x14ac:dyDescent="0.25">
      <c r="A578" s="19"/>
      <c r="B578" s="1"/>
      <c r="C578" s="1"/>
      <c r="D578" s="1"/>
      <c r="E578" s="1"/>
      <c r="F578" s="1"/>
      <c r="G578" s="1"/>
      <c r="H578" s="1"/>
      <c r="I578" s="1702"/>
      <c r="J578" s="1702"/>
      <c r="K578" s="1702"/>
      <c r="L578" s="1702"/>
      <c r="M578" s="1702"/>
      <c r="N578" s="1702"/>
      <c r="O578" s="1702"/>
      <c r="P578" s="1702"/>
      <c r="Q578" s="1702"/>
      <c r="R578" s="1702"/>
      <c r="S578" s="1702"/>
      <c r="T578" s="1702"/>
      <c r="U578" s="1702"/>
      <c r="V578" s="1702"/>
      <c r="W578" s="1702"/>
      <c r="X578" s="1"/>
      <c r="Y578" s="1"/>
      <c r="Z578" s="1"/>
    </row>
    <row r="579" spans="1:26" ht="9.75" customHeight="1" x14ac:dyDescent="0.25">
      <c r="A579" s="19"/>
      <c r="B579" s="1"/>
      <c r="C579" s="1"/>
      <c r="D579" s="1"/>
      <c r="E579" s="1"/>
      <c r="F579" s="1"/>
      <c r="G579" s="1"/>
      <c r="H579" s="1"/>
      <c r="I579" s="1702"/>
      <c r="J579" s="1702"/>
      <c r="K579" s="1702"/>
      <c r="L579" s="1702"/>
      <c r="M579" s="1702"/>
      <c r="N579" s="1702"/>
      <c r="O579" s="1702"/>
      <c r="P579" s="1702"/>
      <c r="Q579" s="1702"/>
      <c r="R579" s="1702"/>
      <c r="S579" s="1702"/>
      <c r="T579" s="1702"/>
      <c r="U579" s="1702"/>
      <c r="V579" s="1702"/>
      <c r="W579" s="1702"/>
      <c r="X579" s="1"/>
      <c r="Y579" s="1"/>
      <c r="Z579" s="1"/>
    </row>
    <row r="580" spans="1:26" ht="9.75" customHeight="1" x14ac:dyDescent="0.25">
      <c r="A580" s="19"/>
      <c r="B580" s="1"/>
      <c r="C580" s="1"/>
      <c r="D580" s="1"/>
      <c r="E580" s="1"/>
      <c r="F580" s="1"/>
      <c r="G580" s="1"/>
      <c r="H580" s="1"/>
      <c r="I580" s="1702"/>
      <c r="J580" s="1702"/>
      <c r="K580" s="1702"/>
      <c r="L580" s="1702"/>
      <c r="M580" s="1702"/>
      <c r="N580" s="1702"/>
      <c r="O580" s="1702"/>
      <c r="P580" s="1702"/>
      <c r="Q580" s="1702"/>
      <c r="R580" s="1702"/>
      <c r="S580" s="1702"/>
      <c r="T580" s="1702"/>
      <c r="U580" s="1702"/>
      <c r="V580" s="1702"/>
      <c r="W580" s="1702"/>
      <c r="X580" s="1"/>
      <c r="Y580" s="1"/>
      <c r="Z580" s="1"/>
    </row>
    <row r="581" spans="1:26" ht="9.75" customHeight="1" x14ac:dyDescent="0.25">
      <c r="A581" s="19"/>
      <c r="B581" s="1"/>
      <c r="C581" s="1"/>
      <c r="D581" s="1"/>
      <c r="E581" s="1"/>
      <c r="F581" s="1"/>
      <c r="G581" s="1"/>
      <c r="H581" s="1"/>
      <c r="I581" s="1702"/>
      <c r="J581" s="1702"/>
      <c r="K581" s="1702"/>
      <c r="L581" s="1702"/>
      <c r="M581" s="1702"/>
      <c r="N581" s="1702"/>
      <c r="O581" s="1702"/>
      <c r="P581" s="1702"/>
      <c r="Q581" s="1702"/>
      <c r="R581" s="1702"/>
      <c r="S581" s="1702"/>
      <c r="T581" s="1702"/>
      <c r="U581" s="1702"/>
      <c r="V581" s="1702"/>
      <c r="W581" s="1702"/>
      <c r="X581" s="1"/>
      <c r="Y581" s="1"/>
      <c r="Z581" s="1"/>
    </row>
    <row r="582" spans="1:26" ht="9.75" customHeight="1" x14ac:dyDescent="0.25">
      <c r="A582" s="19"/>
      <c r="B582" s="1"/>
      <c r="C582" s="1"/>
      <c r="D582" s="1"/>
      <c r="E582" s="1"/>
      <c r="F582" s="1"/>
      <c r="G582" s="1"/>
      <c r="H582" s="1"/>
      <c r="I582" s="1702"/>
      <c r="J582" s="1702"/>
      <c r="K582" s="1702"/>
      <c r="L582" s="1702"/>
      <c r="M582" s="1702"/>
      <c r="N582" s="1702"/>
      <c r="O582" s="1702"/>
      <c r="P582" s="1702"/>
      <c r="Q582" s="1702"/>
      <c r="R582" s="1702"/>
      <c r="S582" s="1702"/>
      <c r="T582" s="1702"/>
      <c r="U582" s="1702"/>
      <c r="V582" s="1702"/>
      <c r="W582" s="1702"/>
      <c r="X582" s="1"/>
      <c r="Y582" s="1"/>
      <c r="Z582" s="1"/>
    </row>
    <row r="583" spans="1:26" ht="9.75" customHeight="1" x14ac:dyDescent="0.25">
      <c r="A583" s="19"/>
      <c r="B583" s="1"/>
      <c r="C583" s="1"/>
      <c r="D583" s="1"/>
      <c r="E583" s="1"/>
      <c r="F583" s="1"/>
      <c r="G583" s="1"/>
      <c r="H583" s="1"/>
      <c r="I583" s="1702"/>
      <c r="J583" s="1702"/>
      <c r="K583" s="1702"/>
      <c r="L583" s="1702"/>
      <c r="M583" s="1702"/>
      <c r="N583" s="1702"/>
      <c r="O583" s="1702"/>
      <c r="P583" s="1702"/>
      <c r="Q583" s="1702"/>
      <c r="R583" s="1702"/>
      <c r="S583" s="1702"/>
      <c r="T583" s="1702"/>
      <c r="U583" s="1702"/>
      <c r="V583" s="1702"/>
      <c r="W583" s="1702"/>
      <c r="X583" s="1"/>
      <c r="Y583" s="1"/>
      <c r="Z583" s="1"/>
    </row>
    <row r="584" spans="1:26" ht="9.75" customHeight="1" x14ac:dyDescent="0.25">
      <c r="A584" s="19"/>
      <c r="B584" s="1"/>
      <c r="C584" s="1"/>
      <c r="D584" s="1"/>
      <c r="E584" s="1"/>
      <c r="F584" s="1"/>
      <c r="G584" s="1"/>
      <c r="H584" s="1"/>
      <c r="I584" s="1702"/>
      <c r="J584" s="1702"/>
      <c r="K584" s="1702"/>
      <c r="L584" s="1702"/>
      <c r="M584" s="1702"/>
      <c r="N584" s="1702"/>
      <c r="O584" s="1702"/>
      <c r="P584" s="1702"/>
      <c r="Q584" s="1702"/>
      <c r="R584" s="1702"/>
      <c r="S584" s="1702"/>
      <c r="T584" s="1702"/>
      <c r="U584" s="1702"/>
      <c r="V584" s="1702"/>
      <c r="W584" s="1702"/>
      <c r="X584" s="1"/>
      <c r="Y584" s="1"/>
      <c r="Z584" s="1"/>
    </row>
    <row r="585" spans="1:26" ht="9.75" customHeight="1" x14ac:dyDescent="0.25">
      <c r="A585" s="19"/>
      <c r="B585" s="1"/>
      <c r="C585" s="1"/>
      <c r="D585" s="1"/>
      <c r="E585" s="1"/>
      <c r="F585" s="1"/>
      <c r="G585" s="1"/>
      <c r="H585" s="1"/>
      <c r="I585" s="1702"/>
      <c r="J585" s="1702"/>
      <c r="K585" s="1702"/>
      <c r="L585" s="1702"/>
      <c r="M585" s="1702"/>
      <c r="N585" s="1702"/>
      <c r="O585" s="1702"/>
      <c r="P585" s="1702"/>
      <c r="Q585" s="1702"/>
      <c r="R585" s="1702"/>
      <c r="S585" s="1702"/>
      <c r="T585" s="1702"/>
      <c r="U585" s="1702"/>
      <c r="V585" s="1702"/>
      <c r="W585" s="1702"/>
      <c r="X585" s="1"/>
      <c r="Y585" s="1"/>
      <c r="Z585" s="1"/>
    </row>
    <row r="586" spans="1:26" ht="9.75" customHeight="1" x14ac:dyDescent="0.25">
      <c r="A586" s="19"/>
      <c r="B586" s="1"/>
      <c r="C586" s="1"/>
      <c r="D586" s="1"/>
      <c r="E586" s="1"/>
      <c r="F586" s="1"/>
      <c r="G586" s="1"/>
      <c r="H586" s="1"/>
      <c r="I586" s="1702"/>
      <c r="J586" s="1702"/>
      <c r="K586" s="1702"/>
      <c r="L586" s="1702"/>
      <c r="M586" s="1702"/>
      <c r="N586" s="1702"/>
      <c r="O586" s="1702"/>
      <c r="P586" s="1702"/>
      <c r="Q586" s="1702"/>
      <c r="R586" s="1702"/>
      <c r="S586" s="1702"/>
      <c r="T586" s="1702"/>
      <c r="U586" s="1702"/>
      <c r="V586" s="1702"/>
      <c r="W586" s="1702"/>
      <c r="X586" s="1"/>
      <c r="Y586" s="1"/>
      <c r="Z586" s="1"/>
    </row>
    <row r="587" spans="1:26" ht="9.75" customHeight="1" x14ac:dyDescent="0.25">
      <c r="A587" s="19"/>
      <c r="B587" s="1"/>
      <c r="C587" s="1"/>
      <c r="D587" s="1"/>
      <c r="E587" s="1"/>
      <c r="F587" s="1"/>
      <c r="G587" s="1"/>
      <c r="H587" s="1"/>
      <c r="I587" s="1702"/>
      <c r="J587" s="1702"/>
      <c r="K587" s="1702"/>
      <c r="L587" s="1702"/>
      <c r="M587" s="1702"/>
      <c r="N587" s="1702"/>
      <c r="O587" s="1702"/>
      <c r="P587" s="1702"/>
      <c r="Q587" s="1702"/>
      <c r="R587" s="1702"/>
      <c r="S587" s="1702"/>
      <c r="T587" s="1702"/>
      <c r="U587" s="1702"/>
      <c r="V587" s="1702"/>
      <c r="W587" s="1702"/>
      <c r="X587" s="1"/>
      <c r="Y587" s="1"/>
      <c r="Z587" s="1"/>
    </row>
    <row r="588" spans="1:26" ht="9.75" customHeight="1" x14ac:dyDescent="0.25">
      <c r="A588" s="19"/>
      <c r="B588" s="1"/>
      <c r="C588" s="1"/>
      <c r="D588" s="1"/>
      <c r="E588" s="1"/>
      <c r="F588" s="1"/>
      <c r="G588" s="1"/>
      <c r="H588" s="1"/>
      <c r="I588" s="1702"/>
      <c r="J588" s="1702"/>
      <c r="K588" s="1702"/>
      <c r="L588" s="1702"/>
      <c r="M588" s="1702"/>
      <c r="N588" s="1702"/>
      <c r="O588" s="1702"/>
      <c r="P588" s="1702"/>
      <c r="Q588" s="1702"/>
      <c r="R588" s="1702"/>
      <c r="S588" s="1702"/>
      <c r="T588" s="1702"/>
      <c r="U588" s="1702"/>
      <c r="V588" s="1702"/>
      <c r="W588" s="1702"/>
      <c r="X588" s="1"/>
      <c r="Y588" s="1"/>
      <c r="Z588" s="1"/>
    </row>
    <row r="589" spans="1:26" ht="9.75" customHeight="1" x14ac:dyDescent="0.25">
      <c r="A589" s="19"/>
      <c r="B589" s="1"/>
      <c r="C589" s="1"/>
      <c r="D589" s="1"/>
      <c r="E589" s="1"/>
      <c r="F589" s="1"/>
      <c r="G589" s="1"/>
      <c r="H589" s="1"/>
      <c r="I589" s="1702"/>
      <c r="J589" s="1702"/>
      <c r="K589" s="1702"/>
      <c r="L589" s="1702"/>
      <c r="M589" s="1702"/>
      <c r="N589" s="1702"/>
      <c r="O589" s="1702"/>
      <c r="P589" s="1702"/>
      <c r="Q589" s="1702"/>
      <c r="R589" s="1702"/>
      <c r="S589" s="1702"/>
      <c r="T589" s="1702"/>
      <c r="U589" s="1702"/>
      <c r="V589" s="1702"/>
      <c r="W589" s="1702"/>
      <c r="X589" s="1"/>
      <c r="Y589" s="1"/>
      <c r="Z589" s="1"/>
    </row>
    <row r="590" spans="1:26" ht="9.75" customHeight="1" x14ac:dyDescent="0.25">
      <c r="A590" s="19"/>
      <c r="B590" s="1"/>
      <c r="C590" s="1"/>
      <c r="D590" s="1"/>
      <c r="E590" s="1"/>
      <c r="F590" s="1"/>
      <c r="G590" s="1"/>
      <c r="H590" s="1"/>
      <c r="I590" s="1702"/>
      <c r="J590" s="1702"/>
      <c r="K590" s="1702"/>
      <c r="L590" s="1702"/>
      <c r="M590" s="1702"/>
      <c r="N590" s="1702"/>
      <c r="O590" s="1702"/>
      <c r="P590" s="1702"/>
      <c r="Q590" s="1702"/>
      <c r="R590" s="1702"/>
      <c r="S590" s="1702"/>
      <c r="T590" s="1702"/>
      <c r="U590" s="1702"/>
      <c r="V590" s="1702"/>
      <c r="W590" s="1702"/>
      <c r="X590" s="1"/>
      <c r="Y590" s="1"/>
      <c r="Z590" s="1"/>
    </row>
    <row r="591" spans="1:26" ht="9.75" customHeight="1" x14ac:dyDescent="0.25">
      <c r="A591" s="19"/>
      <c r="B591" s="1"/>
      <c r="C591" s="1"/>
      <c r="D591" s="1"/>
      <c r="E591" s="1"/>
      <c r="F591" s="1"/>
      <c r="G591" s="1"/>
      <c r="H591" s="1"/>
      <c r="I591" s="1702"/>
      <c r="J591" s="1702"/>
      <c r="K591" s="1702"/>
      <c r="L591" s="1702"/>
      <c r="M591" s="1702"/>
      <c r="N591" s="1702"/>
      <c r="O591" s="1702"/>
      <c r="P591" s="1702"/>
      <c r="Q591" s="1702"/>
      <c r="R591" s="1702"/>
      <c r="S591" s="1702"/>
      <c r="T591" s="1702"/>
      <c r="U591" s="1702"/>
      <c r="V591" s="1702"/>
      <c r="W591" s="1702"/>
      <c r="X591" s="1"/>
      <c r="Y591" s="1"/>
      <c r="Z591" s="1"/>
    </row>
    <row r="592" spans="1:26" ht="9.75" customHeight="1" x14ac:dyDescent="0.25">
      <c r="A592" s="19"/>
      <c r="B592" s="1"/>
      <c r="C592" s="1"/>
      <c r="D592" s="1"/>
      <c r="E592" s="1"/>
      <c r="F592" s="1"/>
      <c r="G592" s="1"/>
      <c r="H592" s="1"/>
      <c r="I592" s="1702"/>
      <c r="J592" s="1702"/>
      <c r="K592" s="1702"/>
      <c r="L592" s="1702"/>
      <c r="M592" s="1702"/>
      <c r="N592" s="1702"/>
      <c r="O592" s="1702"/>
      <c r="P592" s="1702"/>
      <c r="Q592" s="1702"/>
      <c r="R592" s="1702"/>
      <c r="S592" s="1702"/>
      <c r="T592" s="1702"/>
      <c r="U592" s="1702"/>
      <c r="V592" s="1702"/>
      <c r="W592" s="1702"/>
      <c r="X592" s="1"/>
      <c r="Y592" s="1"/>
      <c r="Z592" s="1"/>
    </row>
    <row r="593" spans="1:26" ht="9.75" customHeight="1" x14ac:dyDescent="0.25">
      <c r="A593" s="19"/>
      <c r="B593" s="1"/>
      <c r="C593" s="1"/>
      <c r="D593" s="1"/>
      <c r="E593" s="1"/>
      <c r="F593" s="1"/>
      <c r="G593" s="1"/>
      <c r="H593" s="1"/>
      <c r="I593" s="1702"/>
      <c r="J593" s="1702"/>
      <c r="K593" s="1702"/>
      <c r="L593" s="1702"/>
      <c r="M593" s="1702"/>
      <c r="N593" s="1702"/>
      <c r="O593" s="1702"/>
      <c r="P593" s="1702"/>
      <c r="Q593" s="1702"/>
      <c r="R593" s="1702"/>
      <c r="S593" s="1702"/>
      <c r="T593" s="1702"/>
      <c r="U593" s="1702"/>
      <c r="V593" s="1702"/>
      <c r="W593" s="1702"/>
      <c r="X593" s="1"/>
      <c r="Y593" s="1"/>
      <c r="Z593" s="1"/>
    </row>
    <row r="594" spans="1:26" ht="9.75" customHeight="1" x14ac:dyDescent="0.25">
      <c r="A594" s="19"/>
      <c r="B594" s="1"/>
      <c r="C594" s="1"/>
      <c r="D594" s="1"/>
      <c r="E594" s="1"/>
      <c r="F594" s="1"/>
      <c r="G594" s="1"/>
      <c r="H594" s="1"/>
      <c r="I594" s="1702"/>
      <c r="J594" s="1702"/>
      <c r="K594" s="1702"/>
      <c r="L594" s="1702"/>
      <c r="M594" s="1702"/>
      <c r="N594" s="1702"/>
      <c r="O594" s="1702"/>
      <c r="P594" s="1702"/>
      <c r="Q594" s="1702"/>
      <c r="R594" s="1702"/>
      <c r="S594" s="1702"/>
      <c r="T594" s="1702"/>
      <c r="U594" s="1702"/>
      <c r="V594" s="1702"/>
      <c r="W594" s="1702"/>
      <c r="X594" s="1"/>
      <c r="Y594" s="1"/>
      <c r="Z594" s="1"/>
    </row>
    <row r="595" spans="1:26" ht="9.75" customHeight="1" x14ac:dyDescent="0.25">
      <c r="A595" s="19"/>
      <c r="B595" s="1"/>
      <c r="C595" s="1"/>
      <c r="D595" s="1"/>
      <c r="E595" s="1"/>
      <c r="F595" s="1"/>
      <c r="G595" s="1"/>
      <c r="H595" s="1"/>
      <c r="I595" s="1702"/>
      <c r="J595" s="1702"/>
      <c r="K595" s="1702"/>
      <c r="L595" s="1702"/>
      <c r="M595" s="1702"/>
      <c r="N595" s="1702"/>
      <c r="O595" s="1702"/>
      <c r="P595" s="1702"/>
      <c r="Q595" s="1702"/>
      <c r="R595" s="1702"/>
      <c r="S595" s="1702"/>
      <c r="T595" s="1702"/>
      <c r="U595" s="1702"/>
      <c r="V595" s="1702"/>
      <c r="W595" s="1702"/>
      <c r="X595" s="1"/>
      <c r="Y595" s="1"/>
      <c r="Z595" s="1"/>
    </row>
    <row r="596" spans="1:26" ht="9.75" customHeight="1" x14ac:dyDescent="0.25">
      <c r="A596" s="19"/>
      <c r="B596" s="1"/>
      <c r="C596" s="1"/>
      <c r="D596" s="1"/>
      <c r="E596" s="1"/>
      <c r="F596" s="1"/>
      <c r="G596" s="1"/>
      <c r="H596" s="1"/>
      <c r="I596" s="1702"/>
      <c r="J596" s="1702"/>
      <c r="K596" s="1702"/>
      <c r="L596" s="1702"/>
      <c r="M596" s="1702"/>
      <c r="N596" s="1702"/>
      <c r="O596" s="1702"/>
      <c r="P596" s="1702"/>
      <c r="Q596" s="1702"/>
      <c r="R596" s="1702"/>
      <c r="S596" s="1702"/>
      <c r="T596" s="1702"/>
      <c r="U596" s="1702"/>
      <c r="V596" s="1702"/>
      <c r="W596" s="1702"/>
      <c r="X596" s="1"/>
      <c r="Y596" s="1"/>
      <c r="Z596" s="1"/>
    </row>
    <row r="597" spans="1:26" ht="9.75" customHeight="1" x14ac:dyDescent="0.25">
      <c r="A597" s="19"/>
      <c r="B597" s="1"/>
      <c r="C597" s="1"/>
      <c r="D597" s="1"/>
      <c r="E597" s="1"/>
      <c r="F597" s="1"/>
      <c r="G597" s="1"/>
      <c r="H597" s="1"/>
      <c r="I597" s="1702"/>
      <c r="J597" s="1702"/>
      <c r="K597" s="1702"/>
      <c r="L597" s="1702"/>
      <c r="M597" s="1702"/>
      <c r="N597" s="1702"/>
      <c r="O597" s="1702"/>
      <c r="P597" s="1702"/>
      <c r="Q597" s="1702"/>
      <c r="R597" s="1702"/>
      <c r="S597" s="1702"/>
      <c r="T597" s="1702"/>
      <c r="U597" s="1702"/>
      <c r="V597" s="1702"/>
      <c r="W597" s="1702"/>
      <c r="X597" s="1"/>
      <c r="Y597" s="1"/>
      <c r="Z597" s="1"/>
    </row>
    <row r="598" spans="1:26" ht="9.75" customHeight="1" x14ac:dyDescent="0.25">
      <c r="A598" s="19"/>
      <c r="B598" s="1"/>
      <c r="C598" s="1"/>
      <c r="D598" s="1"/>
      <c r="E598" s="1"/>
      <c r="F598" s="1"/>
      <c r="G598" s="1"/>
      <c r="H598" s="1"/>
      <c r="I598" s="1702"/>
      <c r="J598" s="1702"/>
      <c r="K598" s="1702"/>
      <c r="L598" s="1702"/>
      <c r="M598" s="1702"/>
      <c r="N598" s="1702"/>
      <c r="O598" s="1702"/>
      <c r="P598" s="1702"/>
      <c r="Q598" s="1702"/>
      <c r="R598" s="1702"/>
      <c r="S598" s="1702"/>
      <c r="T598" s="1702"/>
      <c r="U598" s="1702"/>
      <c r="V598" s="1702"/>
      <c r="W598" s="1702"/>
      <c r="X598" s="1"/>
      <c r="Y598" s="1"/>
      <c r="Z598" s="1"/>
    </row>
    <row r="599" spans="1:26" ht="9.75" customHeight="1" x14ac:dyDescent="0.25">
      <c r="A599" s="19"/>
      <c r="B599" s="1"/>
      <c r="C599" s="1"/>
      <c r="D599" s="1"/>
      <c r="E599" s="1"/>
      <c r="F599" s="1"/>
      <c r="G599" s="1"/>
      <c r="H599" s="1"/>
      <c r="I599" s="1702"/>
      <c r="J599" s="1702"/>
      <c r="K599" s="1702"/>
      <c r="L599" s="1702"/>
      <c r="M599" s="1702"/>
      <c r="N599" s="1702"/>
      <c r="O599" s="1702"/>
      <c r="P599" s="1702"/>
      <c r="Q599" s="1702"/>
      <c r="R599" s="1702"/>
      <c r="S599" s="1702"/>
      <c r="T599" s="1702"/>
      <c r="U599" s="1702"/>
      <c r="V599" s="1702"/>
      <c r="W599" s="1702"/>
      <c r="X599" s="1"/>
      <c r="Y599" s="1"/>
      <c r="Z599" s="1"/>
    </row>
    <row r="600" spans="1:26" ht="9.75" customHeight="1" x14ac:dyDescent="0.25">
      <c r="A600" s="19"/>
      <c r="B600" s="1"/>
      <c r="C600" s="1"/>
      <c r="D600" s="1"/>
      <c r="E600" s="1"/>
      <c r="F600" s="1"/>
      <c r="G600" s="1"/>
      <c r="H600" s="1"/>
      <c r="I600" s="1702"/>
      <c r="J600" s="1702"/>
      <c r="K600" s="1702"/>
      <c r="L600" s="1702"/>
      <c r="M600" s="1702"/>
      <c r="N600" s="1702"/>
      <c r="O600" s="1702"/>
      <c r="P600" s="1702"/>
      <c r="Q600" s="1702"/>
      <c r="R600" s="1702"/>
      <c r="S600" s="1702"/>
      <c r="T600" s="1702"/>
      <c r="U600" s="1702"/>
      <c r="V600" s="1702"/>
      <c r="W600" s="1702"/>
      <c r="X600" s="1"/>
      <c r="Y600" s="1"/>
      <c r="Z600" s="1"/>
    </row>
    <row r="601" spans="1:26" ht="9.75" customHeight="1" x14ac:dyDescent="0.25">
      <c r="A601" s="19"/>
      <c r="B601" s="1"/>
      <c r="C601" s="1"/>
      <c r="D601" s="1"/>
      <c r="E601" s="1"/>
      <c r="F601" s="1"/>
      <c r="G601" s="1"/>
      <c r="H601" s="1"/>
      <c r="I601" s="1702"/>
      <c r="J601" s="1702"/>
      <c r="K601" s="1702"/>
      <c r="L601" s="1702"/>
      <c r="M601" s="1702"/>
      <c r="N601" s="1702"/>
      <c r="O601" s="1702"/>
      <c r="P601" s="1702"/>
      <c r="Q601" s="1702"/>
      <c r="R601" s="1702"/>
      <c r="S601" s="1702"/>
      <c r="T601" s="1702"/>
      <c r="U601" s="1702"/>
      <c r="V601" s="1702"/>
      <c r="W601" s="1702"/>
      <c r="X601" s="1"/>
      <c r="Y601" s="1"/>
      <c r="Z601" s="1"/>
    </row>
    <row r="602" spans="1:26" ht="9.75" customHeight="1" x14ac:dyDescent="0.25">
      <c r="A602" s="19"/>
      <c r="B602" s="1"/>
      <c r="C602" s="1"/>
      <c r="D602" s="1"/>
      <c r="E602" s="1"/>
      <c r="F602" s="1"/>
      <c r="G602" s="1"/>
      <c r="H602" s="1"/>
      <c r="I602" s="1702"/>
      <c r="J602" s="1702"/>
      <c r="K602" s="1702"/>
      <c r="L602" s="1702"/>
      <c r="M602" s="1702"/>
      <c r="N602" s="1702"/>
      <c r="O602" s="1702"/>
      <c r="P602" s="1702"/>
      <c r="Q602" s="1702"/>
      <c r="R602" s="1702"/>
      <c r="S602" s="1702"/>
      <c r="T602" s="1702"/>
      <c r="U602" s="1702"/>
      <c r="V602" s="1702"/>
      <c r="W602" s="1702"/>
      <c r="X602" s="1"/>
      <c r="Y602" s="1"/>
      <c r="Z602" s="1"/>
    </row>
    <row r="603" spans="1:26" ht="9.75" customHeight="1" x14ac:dyDescent="0.25">
      <c r="A603" s="19"/>
      <c r="B603" s="1"/>
      <c r="C603" s="1"/>
      <c r="D603" s="1"/>
      <c r="E603" s="1"/>
      <c r="F603" s="1"/>
      <c r="G603" s="1"/>
      <c r="H603" s="1"/>
      <c r="I603" s="1702"/>
      <c r="J603" s="1702"/>
      <c r="K603" s="1702"/>
      <c r="L603" s="1702"/>
      <c r="M603" s="1702"/>
      <c r="N603" s="1702"/>
      <c r="O603" s="1702"/>
      <c r="P603" s="1702"/>
      <c r="Q603" s="1702"/>
      <c r="R603" s="1702"/>
      <c r="S603" s="1702"/>
      <c r="T603" s="1702"/>
      <c r="U603" s="1702"/>
      <c r="V603" s="1702"/>
      <c r="W603" s="1702"/>
      <c r="X603" s="1"/>
      <c r="Y603" s="1"/>
      <c r="Z603" s="1"/>
    </row>
    <row r="604" spans="1:26" ht="9.75" customHeight="1" x14ac:dyDescent="0.25">
      <c r="A604" s="19"/>
      <c r="B604" s="1"/>
      <c r="C604" s="1"/>
      <c r="D604" s="1"/>
      <c r="E604" s="1"/>
      <c r="F604" s="1"/>
      <c r="G604" s="1"/>
      <c r="H604" s="1"/>
      <c r="I604" s="1702"/>
      <c r="J604" s="1702"/>
      <c r="K604" s="1702"/>
      <c r="L604" s="1702"/>
      <c r="M604" s="1702"/>
      <c r="N604" s="1702"/>
      <c r="O604" s="1702"/>
      <c r="P604" s="1702"/>
      <c r="Q604" s="1702"/>
      <c r="R604" s="1702"/>
      <c r="S604" s="1702"/>
      <c r="T604" s="1702"/>
      <c r="U604" s="1702"/>
      <c r="V604" s="1702"/>
      <c r="W604" s="1702"/>
      <c r="X604" s="1"/>
      <c r="Y604" s="1"/>
      <c r="Z604" s="1"/>
    </row>
    <row r="605" spans="1:26" ht="9.75" customHeight="1" x14ac:dyDescent="0.25">
      <c r="A605" s="19"/>
      <c r="B605" s="1"/>
      <c r="C605" s="1"/>
      <c r="D605" s="1"/>
      <c r="E605" s="1"/>
      <c r="F605" s="1"/>
      <c r="G605" s="1"/>
      <c r="H605" s="1"/>
      <c r="I605" s="1702"/>
      <c r="J605" s="1702"/>
      <c r="K605" s="1702"/>
      <c r="L605" s="1702"/>
      <c r="M605" s="1702"/>
      <c r="N605" s="1702"/>
      <c r="O605" s="1702"/>
      <c r="P605" s="1702"/>
      <c r="Q605" s="1702"/>
      <c r="R605" s="1702"/>
      <c r="S605" s="1702"/>
      <c r="T605" s="1702"/>
      <c r="U605" s="1702"/>
      <c r="V605" s="1702"/>
      <c r="W605" s="1702"/>
      <c r="X605" s="1"/>
      <c r="Y605" s="1"/>
      <c r="Z605" s="1"/>
    </row>
    <row r="606" spans="1:26" ht="9.75" customHeight="1" x14ac:dyDescent="0.25">
      <c r="A606" s="19"/>
      <c r="B606" s="1"/>
      <c r="C606" s="1"/>
      <c r="D606" s="1"/>
      <c r="E606" s="1"/>
      <c r="F606" s="1"/>
      <c r="G606" s="1"/>
      <c r="H606" s="1"/>
      <c r="I606" s="1702"/>
      <c r="J606" s="1702"/>
      <c r="K606" s="1702"/>
      <c r="L606" s="1702"/>
      <c r="M606" s="1702"/>
      <c r="N606" s="1702"/>
      <c r="O606" s="1702"/>
      <c r="P606" s="1702"/>
      <c r="Q606" s="1702"/>
      <c r="R606" s="1702"/>
      <c r="S606" s="1702"/>
      <c r="T606" s="1702"/>
      <c r="U606" s="1702"/>
      <c r="V606" s="1702"/>
      <c r="W606" s="1702"/>
      <c r="X606" s="1"/>
      <c r="Y606" s="1"/>
      <c r="Z606" s="1"/>
    </row>
    <row r="607" spans="1:26" ht="9.75" customHeight="1" x14ac:dyDescent="0.25">
      <c r="A607" s="19"/>
      <c r="B607" s="1"/>
      <c r="C607" s="1"/>
      <c r="D607" s="1"/>
      <c r="E607" s="1"/>
      <c r="F607" s="1"/>
      <c r="G607" s="1"/>
      <c r="H607" s="1"/>
      <c r="I607" s="1702"/>
      <c r="J607" s="1702"/>
      <c r="K607" s="1702"/>
      <c r="L607" s="1702"/>
      <c r="M607" s="1702"/>
      <c r="N607" s="1702"/>
      <c r="O607" s="1702"/>
      <c r="P607" s="1702"/>
      <c r="Q607" s="1702"/>
      <c r="R607" s="1702"/>
      <c r="S607" s="1702"/>
      <c r="T607" s="1702"/>
      <c r="U607" s="1702"/>
      <c r="V607" s="1702"/>
      <c r="W607" s="1702"/>
      <c r="X607" s="1"/>
      <c r="Y607" s="1"/>
      <c r="Z607" s="1"/>
    </row>
    <row r="608" spans="1:26" ht="9.75" customHeight="1" x14ac:dyDescent="0.25">
      <c r="A608" s="19"/>
      <c r="B608" s="1"/>
      <c r="C608" s="1"/>
      <c r="D608" s="1"/>
      <c r="E608" s="1"/>
      <c r="F608" s="1"/>
      <c r="G608" s="1"/>
      <c r="H608" s="1"/>
      <c r="I608" s="1702"/>
      <c r="J608" s="1702"/>
      <c r="K608" s="1702"/>
      <c r="L608" s="1702"/>
      <c r="M608" s="1702"/>
      <c r="N608" s="1702"/>
      <c r="O608" s="1702"/>
      <c r="P608" s="1702"/>
      <c r="Q608" s="1702"/>
      <c r="R608" s="1702"/>
      <c r="S608" s="1702"/>
      <c r="T608" s="1702"/>
      <c r="U608" s="1702"/>
      <c r="V608" s="1702"/>
      <c r="W608" s="1702"/>
      <c r="X608" s="1"/>
      <c r="Y608" s="1"/>
      <c r="Z608" s="1"/>
    </row>
    <row r="609" spans="1:26" ht="9.75" customHeight="1" x14ac:dyDescent="0.25">
      <c r="A609" s="19"/>
      <c r="B609" s="1"/>
      <c r="C609" s="1"/>
      <c r="D609" s="1"/>
      <c r="E609" s="1"/>
      <c r="F609" s="1"/>
      <c r="G609" s="1"/>
      <c r="H609" s="1"/>
      <c r="I609" s="1702"/>
      <c r="J609" s="1702"/>
      <c r="K609" s="1702"/>
      <c r="L609" s="1702"/>
      <c r="M609" s="1702"/>
      <c r="N609" s="1702"/>
      <c r="O609" s="1702"/>
      <c r="P609" s="1702"/>
      <c r="Q609" s="1702"/>
      <c r="R609" s="1702"/>
      <c r="S609" s="1702"/>
      <c r="T609" s="1702"/>
      <c r="U609" s="1702"/>
      <c r="V609" s="1702"/>
      <c r="W609" s="1702"/>
      <c r="X609" s="1"/>
      <c r="Y609" s="1"/>
      <c r="Z609" s="1"/>
    </row>
    <row r="610" spans="1:26" ht="9.75" customHeight="1" x14ac:dyDescent="0.25">
      <c r="A610" s="19"/>
      <c r="B610" s="1"/>
      <c r="C610" s="1"/>
      <c r="D610" s="1"/>
      <c r="E610" s="1"/>
      <c r="F610" s="1"/>
      <c r="G610" s="1"/>
      <c r="H610" s="1"/>
      <c r="I610" s="1702"/>
      <c r="J610" s="1702"/>
      <c r="K610" s="1702"/>
      <c r="L610" s="1702"/>
      <c r="M610" s="1702"/>
      <c r="N610" s="1702"/>
      <c r="O610" s="1702"/>
      <c r="P610" s="1702"/>
      <c r="Q610" s="1702"/>
      <c r="R610" s="1702"/>
      <c r="S610" s="1702"/>
      <c r="T610" s="1702"/>
      <c r="U610" s="1702"/>
      <c r="V610" s="1702"/>
      <c r="W610" s="1702"/>
      <c r="X610" s="1"/>
      <c r="Y610" s="1"/>
      <c r="Z610" s="1"/>
    </row>
    <row r="611" spans="1:26" ht="9.75" customHeight="1" x14ac:dyDescent="0.25">
      <c r="A611" s="19"/>
      <c r="B611" s="1"/>
      <c r="C611" s="1"/>
      <c r="D611" s="1"/>
      <c r="E611" s="1"/>
      <c r="F611" s="1"/>
      <c r="G611" s="1"/>
      <c r="H611" s="1"/>
      <c r="I611" s="1702"/>
      <c r="J611" s="1702"/>
      <c r="K611" s="1702"/>
      <c r="L611" s="1702"/>
      <c r="M611" s="1702"/>
      <c r="N611" s="1702"/>
      <c r="O611" s="1702"/>
      <c r="P611" s="1702"/>
      <c r="Q611" s="1702"/>
      <c r="R611" s="1702"/>
      <c r="S611" s="1702"/>
      <c r="T611" s="1702"/>
      <c r="U611" s="1702"/>
      <c r="V611" s="1702"/>
      <c r="W611" s="1702"/>
      <c r="X611" s="1"/>
      <c r="Y611" s="1"/>
      <c r="Z611" s="1"/>
    </row>
    <row r="612" spans="1:26" ht="9.75" customHeight="1" x14ac:dyDescent="0.25">
      <c r="A612" s="19"/>
      <c r="B612" s="1"/>
      <c r="C612" s="1"/>
      <c r="D612" s="1"/>
      <c r="E612" s="1"/>
      <c r="F612" s="1"/>
      <c r="G612" s="1"/>
      <c r="H612" s="1"/>
      <c r="I612" s="1702"/>
      <c r="J612" s="1702"/>
      <c r="K612" s="1702"/>
      <c r="L612" s="1702"/>
      <c r="M612" s="1702"/>
      <c r="N612" s="1702"/>
      <c r="O612" s="1702"/>
      <c r="P612" s="1702"/>
      <c r="Q612" s="1702"/>
      <c r="R612" s="1702"/>
      <c r="S612" s="1702"/>
      <c r="T612" s="1702"/>
      <c r="U612" s="1702"/>
      <c r="V612" s="1702"/>
      <c r="W612" s="1702"/>
      <c r="X612" s="1"/>
      <c r="Y612" s="1"/>
      <c r="Z612" s="1"/>
    </row>
    <row r="613" spans="1:26" ht="9.75" customHeight="1" x14ac:dyDescent="0.25">
      <c r="A613" s="19"/>
      <c r="B613" s="1"/>
      <c r="C613" s="1"/>
      <c r="D613" s="1"/>
      <c r="E613" s="1"/>
      <c r="F613" s="1"/>
      <c r="G613" s="1"/>
      <c r="H613" s="1"/>
      <c r="I613" s="1702"/>
      <c r="J613" s="1702"/>
      <c r="K613" s="1702"/>
      <c r="L613" s="1702"/>
      <c r="M613" s="1702"/>
      <c r="N613" s="1702"/>
      <c r="O613" s="1702"/>
      <c r="P613" s="1702"/>
      <c r="Q613" s="1702"/>
      <c r="R613" s="1702"/>
      <c r="S613" s="1702"/>
      <c r="T613" s="1702"/>
      <c r="U613" s="1702"/>
      <c r="V613" s="1702"/>
      <c r="W613" s="1702"/>
      <c r="X613" s="1"/>
      <c r="Y613" s="1"/>
      <c r="Z613" s="1"/>
    </row>
    <row r="614" spans="1:26" ht="9.75" customHeight="1" x14ac:dyDescent="0.25">
      <c r="A614" s="19"/>
      <c r="B614" s="1"/>
      <c r="C614" s="1"/>
      <c r="D614" s="1"/>
      <c r="E614" s="1"/>
      <c r="F614" s="1"/>
      <c r="G614" s="1"/>
      <c r="H614" s="1"/>
      <c r="I614" s="1702"/>
      <c r="J614" s="1702"/>
      <c r="K614" s="1702"/>
      <c r="L614" s="1702"/>
      <c r="M614" s="1702"/>
      <c r="N614" s="1702"/>
      <c r="O614" s="1702"/>
      <c r="P614" s="1702"/>
      <c r="Q614" s="1702"/>
      <c r="R614" s="1702"/>
      <c r="S614" s="1702"/>
      <c r="T614" s="1702"/>
      <c r="U614" s="1702"/>
      <c r="V614" s="1702"/>
      <c r="W614" s="1702"/>
      <c r="X614" s="1"/>
      <c r="Y614" s="1"/>
      <c r="Z614" s="1"/>
    </row>
    <row r="615" spans="1:26" ht="9.75" customHeight="1" x14ac:dyDescent="0.25">
      <c r="A615" s="19"/>
      <c r="B615" s="1"/>
      <c r="C615" s="1"/>
      <c r="D615" s="1"/>
      <c r="E615" s="1"/>
      <c r="F615" s="1"/>
      <c r="G615" s="1"/>
      <c r="H615" s="1"/>
      <c r="I615" s="1702"/>
      <c r="J615" s="1702"/>
      <c r="K615" s="1702"/>
      <c r="L615" s="1702"/>
      <c r="M615" s="1702"/>
      <c r="N615" s="1702"/>
      <c r="O615" s="1702"/>
      <c r="P615" s="1702"/>
      <c r="Q615" s="1702"/>
      <c r="R615" s="1702"/>
      <c r="S615" s="1702"/>
      <c r="T615" s="1702"/>
      <c r="U615" s="1702"/>
      <c r="V615" s="1702"/>
      <c r="W615" s="1702"/>
      <c r="X615" s="1"/>
      <c r="Y615" s="1"/>
      <c r="Z615" s="1"/>
    </row>
    <row r="616" spans="1:26" ht="9.75" customHeight="1" x14ac:dyDescent="0.25">
      <c r="A616" s="19"/>
      <c r="B616" s="1"/>
      <c r="C616" s="1"/>
      <c r="D616" s="1"/>
      <c r="E616" s="1"/>
      <c r="F616" s="1"/>
      <c r="G616" s="1"/>
      <c r="H616" s="1"/>
      <c r="I616" s="1702"/>
      <c r="J616" s="1702"/>
      <c r="K616" s="1702"/>
      <c r="L616" s="1702"/>
      <c r="M616" s="1702"/>
      <c r="N616" s="1702"/>
      <c r="O616" s="1702"/>
      <c r="P616" s="1702"/>
      <c r="Q616" s="1702"/>
      <c r="R616" s="1702"/>
      <c r="S616" s="1702"/>
      <c r="T616" s="1702"/>
      <c r="U616" s="1702"/>
      <c r="V616" s="1702"/>
      <c r="W616" s="1702"/>
      <c r="X616" s="1"/>
      <c r="Y616" s="1"/>
      <c r="Z616" s="1"/>
    </row>
    <row r="617" spans="1:26" ht="9.75" customHeight="1" x14ac:dyDescent="0.25">
      <c r="A617" s="19"/>
      <c r="B617" s="1"/>
      <c r="C617" s="1"/>
      <c r="D617" s="1"/>
      <c r="E617" s="1"/>
      <c r="F617" s="1"/>
      <c r="G617" s="1"/>
      <c r="H617" s="1"/>
      <c r="I617" s="1702"/>
      <c r="J617" s="1702"/>
      <c r="K617" s="1702"/>
      <c r="L617" s="1702"/>
      <c r="M617" s="1702"/>
      <c r="N617" s="1702"/>
      <c r="O617" s="1702"/>
      <c r="P617" s="1702"/>
      <c r="Q617" s="1702"/>
      <c r="R617" s="1702"/>
      <c r="S617" s="1702"/>
      <c r="T617" s="1702"/>
      <c r="U617" s="1702"/>
      <c r="V617" s="1702"/>
      <c r="W617" s="1702"/>
      <c r="X617" s="1"/>
      <c r="Y617" s="1"/>
      <c r="Z617" s="1"/>
    </row>
    <row r="618" spans="1:26" ht="9.75" customHeight="1" x14ac:dyDescent="0.25">
      <c r="A618" s="19"/>
      <c r="B618" s="1"/>
      <c r="C618" s="1"/>
      <c r="D618" s="1"/>
      <c r="E618" s="1"/>
      <c r="F618" s="1"/>
      <c r="G618" s="1"/>
      <c r="H618" s="1"/>
      <c r="I618" s="1702"/>
      <c r="J618" s="1702"/>
      <c r="K618" s="1702"/>
      <c r="L618" s="1702"/>
      <c r="M618" s="1702"/>
      <c r="N618" s="1702"/>
      <c r="O618" s="1702"/>
      <c r="P618" s="1702"/>
      <c r="Q618" s="1702"/>
      <c r="R618" s="1702"/>
      <c r="S618" s="1702"/>
      <c r="T618" s="1702"/>
      <c r="U618" s="1702"/>
      <c r="V618" s="1702"/>
      <c r="W618" s="1702"/>
      <c r="X618" s="1"/>
      <c r="Y618" s="1"/>
      <c r="Z618" s="1"/>
    </row>
    <row r="619" spans="1:26" ht="9.75" customHeight="1" x14ac:dyDescent="0.25">
      <c r="A619" s="19"/>
      <c r="B619" s="1"/>
      <c r="C619" s="1"/>
      <c r="D619" s="1"/>
      <c r="E619" s="1"/>
      <c r="F619" s="1"/>
      <c r="G619" s="1"/>
      <c r="H619" s="1"/>
      <c r="I619" s="1702"/>
      <c r="J619" s="1702"/>
      <c r="K619" s="1702"/>
      <c r="L619" s="1702"/>
      <c r="M619" s="1702"/>
      <c r="N619" s="1702"/>
      <c r="O619" s="1702"/>
      <c r="P619" s="1702"/>
      <c r="Q619" s="1702"/>
      <c r="R619" s="1702"/>
      <c r="S619" s="1702"/>
      <c r="T619" s="1702"/>
      <c r="U619" s="1702"/>
      <c r="V619" s="1702"/>
      <c r="W619" s="1702"/>
      <c r="X619" s="1"/>
      <c r="Y619" s="1"/>
      <c r="Z619" s="1"/>
    </row>
    <row r="620" spans="1:26" ht="9.75" customHeight="1" x14ac:dyDescent="0.25">
      <c r="A620" s="19"/>
      <c r="B620" s="1"/>
      <c r="C620" s="1"/>
      <c r="D620" s="1"/>
      <c r="E620" s="1"/>
      <c r="F620" s="1"/>
      <c r="G620" s="1"/>
      <c r="H620" s="1"/>
      <c r="I620" s="1702"/>
      <c r="J620" s="1702"/>
      <c r="K620" s="1702"/>
      <c r="L620" s="1702"/>
      <c r="M620" s="1702"/>
      <c r="N620" s="1702"/>
      <c r="O620" s="1702"/>
      <c r="P620" s="1702"/>
      <c r="Q620" s="1702"/>
      <c r="R620" s="1702"/>
      <c r="S620" s="1702"/>
      <c r="T620" s="1702"/>
      <c r="U620" s="1702"/>
      <c r="V620" s="1702"/>
      <c r="W620" s="1702"/>
      <c r="X620" s="1"/>
      <c r="Y620" s="1"/>
      <c r="Z620" s="1"/>
    </row>
    <row r="621" spans="1:26" ht="9.75" customHeight="1" x14ac:dyDescent="0.25">
      <c r="A621" s="19"/>
      <c r="B621" s="1"/>
      <c r="C621" s="1"/>
      <c r="D621" s="1"/>
      <c r="E621" s="1"/>
      <c r="F621" s="1"/>
      <c r="G621" s="1"/>
      <c r="H621" s="1"/>
      <c r="I621" s="1702"/>
      <c r="J621" s="1702"/>
      <c r="K621" s="1702"/>
      <c r="L621" s="1702"/>
      <c r="M621" s="1702"/>
      <c r="N621" s="1702"/>
      <c r="O621" s="1702"/>
      <c r="P621" s="1702"/>
      <c r="Q621" s="1702"/>
      <c r="R621" s="1702"/>
      <c r="S621" s="1702"/>
      <c r="T621" s="1702"/>
      <c r="U621" s="1702"/>
      <c r="V621" s="1702"/>
      <c r="W621" s="1702"/>
      <c r="X621" s="1"/>
      <c r="Y621" s="1"/>
      <c r="Z621" s="1"/>
    </row>
    <row r="622" spans="1:26" ht="9.75" customHeight="1" x14ac:dyDescent="0.25">
      <c r="A622" s="19"/>
      <c r="B622" s="1"/>
      <c r="C622" s="1"/>
      <c r="D622" s="1"/>
      <c r="E622" s="1"/>
      <c r="F622" s="1"/>
      <c r="G622" s="1"/>
      <c r="H622" s="1"/>
      <c r="I622" s="1702"/>
      <c r="J622" s="1702"/>
      <c r="K622" s="1702"/>
      <c r="L622" s="1702"/>
      <c r="M622" s="1702"/>
      <c r="N622" s="1702"/>
      <c r="O622" s="1702"/>
      <c r="P622" s="1702"/>
      <c r="Q622" s="1702"/>
      <c r="R622" s="1702"/>
      <c r="S622" s="1702"/>
      <c r="T622" s="1702"/>
      <c r="U622" s="1702"/>
      <c r="V622" s="1702"/>
      <c r="W622" s="1702"/>
      <c r="X622" s="1"/>
      <c r="Y622" s="1"/>
      <c r="Z622" s="1"/>
    </row>
    <row r="623" spans="1:26" ht="9.75" customHeight="1" x14ac:dyDescent="0.25">
      <c r="A623" s="19"/>
      <c r="B623" s="1"/>
      <c r="C623" s="1"/>
      <c r="D623" s="1"/>
      <c r="E623" s="1"/>
      <c r="F623" s="1"/>
      <c r="G623" s="1"/>
      <c r="H623" s="1"/>
      <c r="I623" s="1702"/>
      <c r="J623" s="1702"/>
      <c r="K623" s="1702"/>
      <c r="L623" s="1702"/>
      <c r="M623" s="1702"/>
      <c r="N623" s="1702"/>
      <c r="O623" s="1702"/>
      <c r="P623" s="1702"/>
      <c r="Q623" s="1702"/>
      <c r="R623" s="1702"/>
      <c r="S623" s="1702"/>
      <c r="T623" s="1702"/>
      <c r="U623" s="1702"/>
      <c r="V623" s="1702"/>
      <c r="W623" s="1702"/>
      <c r="X623" s="1"/>
      <c r="Y623" s="1"/>
      <c r="Z623" s="1"/>
    </row>
    <row r="624" spans="1:26" ht="9.75" customHeight="1" x14ac:dyDescent="0.25">
      <c r="A624" s="19"/>
      <c r="B624" s="1"/>
      <c r="C624" s="1"/>
      <c r="D624" s="1"/>
      <c r="E624" s="1"/>
      <c r="F624" s="1"/>
      <c r="G624" s="1"/>
      <c r="H624" s="1"/>
      <c r="I624" s="1702"/>
      <c r="J624" s="1702"/>
      <c r="K624" s="1702"/>
      <c r="L624" s="1702"/>
      <c r="M624" s="1702"/>
      <c r="N624" s="1702"/>
      <c r="O624" s="1702"/>
      <c r="P624" s="1702"/>
      <c r="Q624" s="1702"/>
      <c r="R624" s="1702"/>
      <c r="S624" s="1702"/>
      <c r="T624" s="1702"/>
      <c r="U624" s="1702"/>
      <c r="V624" s="1702"/>
      <c r="W624" s="1702"/>
      <c r="X624" s="1"/>
      <c r="Y624" s="1"/>
      <c r="Z624" s="1"/>
    </row>
    <row r="625" spans="1:26" ht="9.75" customHeight="1" x14ac:dyDescent="0.25">
      <c r="A625" s="19"/>
      <c r="B625" s="1"/>
      <c r="C625" s="1"/>
      <c r="D625" s="1"/>
      <c r="E625" s="1"/>
      <c r="F625" s="1"/>
      <c r="G625" s="1"/>
      <c r="H625" s="1"/>
      <c r="I625" s="1702"/>
      <c r="J625" s="1702"/>
      <c r="K625" s="1702"/>
      <c r="L625" s="1702"/>
      <c r="M625" s="1702"/>
      <c r="N625" s="1702"/>
      <c r="O625" s="1702"/>
      <c r="P625" s="1702"/>
      <c r="Q625" s="1702"/>
      <c r="R625" s="1702"/>
      <c r="S625" s="1702"/>
      <c r="T625" s="1702"/>
      <c r="U625" s="1702"/>
      <c r="V625" s="1702"/>
      <c r="W625" s="1702"/>
      <c r="X625" s="1"/>
      <c r="Y625" s="1"/>
      <c r="Z625" s="1"/>
    </row>
    <row r="626" spans="1:26" ht="9.75" customHeight="1" x14ac:dyDescent="0.25">
      <c r="A626" s="19"/>
      <c r="B626" s="1"/>
      <c r="C626" s="1"/>
      <c r="D626" s="1"/>
      <c r="E626" s="1"/>
      <c r="F626" s="1"/>
      <c r="G626" s="1"/>
      <c r="H626" s="1"/>
      <c r="I626" s="1702"/>
      <c r="J626" s="1702"/>
      <c r="K626" s="1702"/>
      <c r="L626" s="1702"/>
      <c r="M626" s="1702"/>
      <c r="N626" s="1702"/>
      <c r="O626" s="1702"/>
      <c r="P626" s="1702"/>
      <c r="Q626" s="1702"/>
      <c r="R626" s="1702"/>
      <c r="S626" s="1702"/>
      <c r="T626" s="1702"/>
      <c r="U626" s="1702"/>
      <c r="V626" s="1702"/>
      <c r="W626" s="1702"/>
      <c r="X626" s="1"/>
      <c r="Y626" s="1"/>
      <c r="Z626" s="1"/>
    </row>
    <row r="627" spans="1:26" ht="9.75" customHeight="1" x14ac:dyDescent="0.25">
      <c r="A627" s="19"/>
      <c r="B627" s="1"/>
      <c r="C627" s="1"/>
      <c r="D627" s="1"/>
      <c r="E627" s="1"/>
      <c r="F627" s="1"/>
      <c r="G627" s="1"/>
      <c r="H627" s="1"/>
      <c r="I627" s="1702"/>
      <c r="J627" s="1702"/>
      <c r="K627" s="1702"/>
      <c r="L627" s="1702"/>
      <c r="M627" s="1702"/>
      <c r="N627" s="1702"/>
      <c r="O627" s="1702"/>
      <c r="P627" s="1702"/>
      <c r="Q627" s="1702"/>
      <c r="R627" s="1702"/>
      <c r="S627" s="1702"/>
      <c r="T627" s="1702"/>
      <c r="U627" s="1702"/>
      <c r="V627" s="1702"/>
      <c r="W627" s="1702"/>
      <c r="X627" s="1"/>
      <c r="Y627" s="1"/>
      <c r="Z627" s="1"/>
    </row>
    <row r="628" spans="1:26" ht="9.75" customHeight="1" x14ac:dyDescent="0.25">
      <c r="A628" s="19"/>
      <c r="B628" s="1"/>
      <c r="C628" s="1"/>
      <c r="D628" s="1"/>
      <c r="E628" s="1"/>
      <c r="F628" s="1"/>
      <c r="G628" s="1"/>
      <c r="H628" s="1"/>
      <c r="I628" s="1702"/>
      <c r="J628" s="1702"/>
      <c r="K628" s="1702"/>
      <c r="L628" s="1702"/>
      <c r="M628" s="1702"/>
      <c r="N628" s="1702"/>
      <c r="O628" s="1702"/>
      <c r="P628" s="1702"/>
      <c r="Q628" s="1702"/>
      <c r="R628" s="1702"/>
      <c r="S628" s="1702"/>
      <c r="T628" s="1702"/>
      <c r="U628" s="1702"/>
      <c r="V628" s="1702"/>
      <c r="W628" s="1702"/>
      <c r="X628" s="1"/>
      <c r="Y628" s="1"/>
      <c r="Z628" s="1"/>
    </row>
    <row r="629" spans="1:26" ht="9.75" customHeight="1" x14ac:dyDescent="0.25">
      <c r="A629" s="19"/>
      <c r="B629" s="1"/>
      <c r="C629" s="1"/>
      <c r="D629" s="1"/>
      <c r="E629" s="1"/>
      <c r="F629" s="1"/>
      <c r="G629" s="1"/>
      <c r="H629" s="1"/>
      <c r="I629" s="1702"/>
      <c r="J629" s="1702"/>
      <c r="K629" s="1702"/>
      <c r="L629" s="1702"/>
      <c r="M629" s="1702"/>
      <c r="N629" s="1702"/>
      <c r="O629" s="1702"/>
      <c r="P629" s="1702"/>
      <c r="Q629" s="1702"/>
      <c r="R629" s="1702"/>
      <c r="S629" s="1702"/>
      <c r="T629" s="1702"/>
      <c r="U629" s="1702"/>
      <c r="V629" s="1702"/>
      <c r="W629" s="1702"/>
      <c r="X629" s="1"/>
      <c r="Y629" s="1"/>
      <c r="Z629" s="1"/>
    </row>
    <row r="630" spans="1:26" ht="9.75" customHeight="1" x14ac:dyDescent="0.25">
      <c r="A630" s="19"/>
      <c r="B630" s="1"/>
      <c r="C630" s="1"/>
      <c r="D630" s="1"/>
      <c r="E630" s="1"/>
      <c r="F630" s="1"/>
      <c r="G630" s="1"/>
      <c r="H630" s="1"/>
      <c r="I630" s="1702"/>
      <c r="J630" s="1702"/>
      <c r="K630" s="1702"/>
      <c r="L630" s="1702"/>
      <c r="M630" s="1702"/>
      <c r="N630" s="1702"/>
      <c r="O630" s="1702"/>
      <c r="P630" s="1702"/>
      <c r="Q630" s="1702"/>
      <c r="R630" s="1702"/>
      <c r="S630" s="1702"/>
      <c r="T630" s="1702"/>
      <c r="U630" s="1702"/>
      <c r="V630" s="1702"/>
      <c r="W630" s="1702"/>
      <c r="X630" s="1"/>
      <c r="Y630" s="1"/>
      <c r="Z630" s="1"/>
    </row>
    <row r="631" spans="1:26" ht="9.75" customHeight="1" x14ac:dyDescent="0.25">
      <c r="A631" s="19"/>
      <c r="B631" s="1"/>
      <c r="C631" s="1"/>
      <c r="D631" s="1"/>
      <c r="E631" s="1"/>
      <c r="F631" s="1"/>
      <c r="G631" s="1"/>
      <c r="H631" s="1"/>
      <c r="I631" s="1702"/>
      <c r="J631" s="1702"/>
      <c r="K631" s="1702"/>
      <c r="L631" s="1702"/>
      <c r="M631" s="1702"/>
      <c r="N631" s="1702"/>
      <c r="O631" s="1702"/>
      <c r="P631" s="1702"/>
      <c r="Q631" s="1702"/>
      <c r="R631" s="1702"/>
      <c r="S631" s="1702"/>
      <c r="T631" s="1702"/>
      <c r="U631" s="1702"/>
      <c r="V631" s="1702"/>
      <c r="W631" s="1702"/>
      <c r="X631" s="1"/>
      <c r="Y631" s="1"/>
      <c r="Z631" s="1"/>
    </row>
    <row r="632" spans="1:26" ht="9.75" customHeight="1" x14ac:dyDescent="0.25">
      <c r="A632" s="19"/>
      <c r="B632" s="1"/>
      <c r="C632" s="1"/>
      <c r="D632" s="1"/>
      <c r="E632" s="1"/>
      <c r="F632" s="1"/>
      <c r="G632" s="1"/>
      <c r="H632" s="1"/>
      <c r="I632" s="1702"/>
      <c r="J632" s="1702"/>
      <c r="K632" s="1702"/>
      <c r="L632" s="1702"/>
      <c r="M632" s="1702"/>
      <c r="N632" s="1702"/>
      <c r="O632" s="1702"/>
      <c r="P632" s="1702"/>
      <c r="Q632" s="1702"/>
      <c r="R632" s="1702"/>
      <c r="S632" s="1702"/>
      <c r="T632" s="1702"/>
      <c r="U632" s="1702"/>
      <c r="V632" s="1702"/>
      <c r="W632" s="1702"/>
      <c r="X632" s="1"/>
      <c r="Y632" s="1"/>
      <c r="Z632" s="1"/>
    </row>
    <row r="633" spans="1:26" ht="9.75" customHeight="1" x14ac:dyDescent="0.25">
      <c r="A633" s="19"/>
      <c r="B633" s="1"/>
      <c r="C633" s="1"/>
      <c r="D633" s="1"/>
      <c r="E633" s="1"/>
      <c r="F633" s="1"/>
      <c r="G633" s="1"/>
      <c r="H633" s="1"/>
      <c r="I633" s="1702"/>
      <c r="J633" s="1702"/>
      <c r="K633" s="1702"/>
      <c r="L633" s="1702"/>
      <c r="M633" s="1702"/>
      <c r="N633" s="1702"/>
      <c r="O633" s="1702"/>
      <c r="P633" s="1702"/>
      <c r="Q633" s="1702"/>
      <c r="R633" s="1702"/>
      <c r="S633" s="1702"/>
      <c r="T633" s="1702"/>
      <c r="U633" s="1702"/>
      <c r="V633" s="1702"/>
      <c r="W633" s="1702"/>
      <c r="X633" s="1"/>
      <c r="Y633" s="1"/>
      <c r="Z633" s="1"/>
    </row>
    <row r="634" spans="1:26" ht="9.75" customHeight="1" x14ac:dyDescent="0.25">
      <c r="A634" s="19"/>
      <c r="B634" s="1"/>
      <c r="C634" s="1"/>
      <c r="D634" s="1"/>
      <c r="E634" s="1"/>
      <c r="F634" s="1"/>
      <c r="G634" s="1"/>
      <c r="H634" s="1"/>
      <c r="I634" s="1702"/>
      <c r="J634" s="1702"/>
      <c r="K634" s="1702"/>
      <c r="L634" s="1702"/>
      <c r="M634" s="1702"/>
      <c r="N634" s="1702"/>
      <c r="O634" s="1702"/>
      <c r="P634" s="1702"/>
      <c r="Q634" s="1702"/>
      <c r="R634" s="1702"/>
      <c r="S634" s="1702"/>
      <c r="T634" s="1702"/>
      <c r="U634" s="1702"/>
      <c r="V634" s="1702"/>
      <c r="W634" s="1702"/>
      <c r="X634" s="1"/>
      <c r="Y634" s="1"/>
      <c r="Z634" s="1"/>
    </row>
    <row r="635" spans="1:26" ht="9.75" customHeight="1" x14ac:dyDescent="0.25">
      <c r="A635" s="19"/>
      <c r="B635" s="1"/>
      <c r="C635" s="1"/>
      <c r="D635" s="1"/>
      <c r="E635" s="1"/>
      <c r="F635" s="1"/>
      <c r="G635" s="1"/>
      <c r="H635" s="1"/>
      <c r="I635" s="1702"/>
      <c r="J635" s="1702"/>
      <c r="K635" s="1702"/>
      <c r="L635" s="1702"/>
      <c r="M635" s="1702"/>
      <c r="N635" s="1702"/>
      <c r="O635" s="1702"/>
      <c r="P635" s="1702"/>
      <c r="Q635" s="1702"/>
      <c r="R635" s="1702"/>
      <c r="S635" s="1702"/>
      <c r="T635" s="1702"/>
      <c r="U635" s="1702"/>
      <c r="V635" s="1702"/>
      <c r="W635" s="1702"/>
      <c r="X635" s="1"/>
      <c r="Y635" s="1"/>
      <c r="Z635" s="1"/>
    </row>
    <row r="636" spans="1:26" ht="9.75" customHeight="1" x14ac:dyDescent="0.25">
      <c r="A636" s="19"/>
      <c r="B636" s="1"/>
      <c r="C636" s="1"/>
      <c r="D636" s="1"/>
      <c r="E636" s="1"/>
      <c r="F636" s="1"/>
      <c r="G636" s="1"/>
      <c r="H636" s="1"/>
      <c r="I636" s="1702"/>
      <c r="J636" s="1702"/>
      <c r="K636" s="1702"/>
      <c r="L636" s="1702"/>
      <c r="M636" s="1702"/>
      <c r="N636" s="1702"/>
      <c r="O636" s="1702"/>
      <c r="P636" s="1702"/>
      <c r="Q636" s="1702"/>
      <c r="R636" s="1702"/>
      <c r="S636" s="1702"/>
      <c r="T636" s="1702"/>
      <c r="U636" s="1702"/>
      <c r="V636" s="1702"/>
      <c r="W636" s="1702"/>
      <c r="X636" s="1"/>
      <c r="Y636" s="1"/>
      <c r="Z636" s="1"/>
    </row>
    <row r="637" spans="1:26" ht="9.75" customHeight="1" x14ac:dyDescent="0.25">
      <c r="A637" s="19"/>
      <c r="B637" s="1"/>
      <c r="C637" s="1"/>
      <c r="D637" s="1"/>
      <c r="E637" s="1"/>
      <c r="F637" s="1"/>
      <c r="G637" s="1"/>
      <c r="H637" s="1"/>
      <c r="I637" s="1702"/>
      <c r="J637" s="1702"/>
      <c r="K637" s="1702"/>
      <c r="L637" s="1702"/>
      <c r="M637" s="1702"/>
      <c r="N637" s="1702"/>
      <c r="O637" s="1702"/>
      <c r="P637" s="1702"/>
      <c r="Q637" s="1702"/>
      <c r="R637" s="1702"/>
      <c r="S637" s="1702"/>
      <c r="T637" s="1702"/>
      <c r="U637" s="1702"/>
      <c r="V637" s="1702"/>
      <c r="W637" s="1702"/>
      <c r="X637" s="1"/>
      <c r="Y637" s="1"/>
      <c r="Z637" s="1"/>
    </row>
    <row r="638" spans="1:26" ht="9.75" customHeight="1" x14ac:dyDescent="0.25">
      <c r="A638" s="19"/>
      <c r="B638" s="1"/>
      <c r="C638" s="1"/>
      <c r="D638" s="1"/>
      <c r="E638" s="1"/>
      <c r="F638" s="1"/>
      <c r="G638" s="1"/>
      <c r="H638" s="1"/>
      <c r="I638" s="1702"/>
      <c r="J638" s="1702"/>
      <c r="K638" s="1702"/>
      <c r="L638" s="1702"/>
      <c r="M638" s="1702"/>
      <c r="N638" s="1702"/>
      <c r="O638" s="1702"/>
      <c r="P638" s="1702"/>
      <c r="Q638" s="1702"/>
      <c r="R638" s="1702"/>
      <c r="S638" s="1702"/>
      <c r="T638" s="1702"/>
      <c r="U638" s="1702"/>
      <c r="V638" s="1702"/>
      <c r="W638" s="1702"/>
      <c r="X638" s="1"/>
      <c r="Y638" s="1"/>
      <c r="Z638" s="1"/>
    </row>
    <row r="639" spans="1:26" ht="9.75" customHeight="1" x14ac:dyDescent="0.25">
      <c r="A639" s="19"/>
      <c r="B639" s="1"/>
      <c r="C639" s="1"/>
      <c r="D639" s="1"/>
      <c r="E639" s="1"/>
      <c r="F639" s="1"/>
      <c r="G639" s="1"/>
      <c r="H639" s="1"/>
      <c r="I639" s="1702"/>
      <c r="J639" s="1702"/>
      <c r="K639" s="1702"/>
      <c r="L639" s="1702"/>
      <c r="M639" s="1702"/>
      <c r="N639" s="1702"/>
      <c r="O639" s="1702"/>
      <c r="P639" s="1702"/>
      <c r="Q639" s="1702"/>
      <c r="R639" s="1702"/>
      <c r="S639" s="1702"/>
      <c r="T639" s="1702"/>
      <c r="U639" s="1702"/>
      <c r="V639" s="1702"/>
      <c r="W639" s="1702"/>
      <c r="X639" s="1"/>
      <c r="Y639" s="1"/>
      <c r="Z639" s="1"/>
    </row>
    <row r="640" spans="1:26" ht="9.75" customHeight="1" x14ac:dyDescent="0.25">
      <c r="A640" s="19"/>
      <c r="B640" s="1"/>
      <c r="C640" s="1"/>
      <c r="D640" s="1"/>
      <c r="E640" s="1"/>
      <c r="F640" s="1"/>
      <c r="G640" s="1"/>
      <c r="H640" s="1"/>
      <c r="I640" s="1702"/>
      <c r="J640" s="1702"/>
      <c r="K640" s="1702"/>
      <c r="L640" s="1702"/>
      <c r="M640" s="1702"/>
      <c r="N640" s="1702"/>
      <c r="O640" s="1702"/>
      <c r="P640" s="1702"/>
      <c r="Q640" s="1702"/>
      <c r="R640" s="1702"/>
      <c r="S640" s="1702"/>
      <c r="T640" s="1702"/>
      <c r="U640" s="1702"/>
      <c r="V640" s="1702"/>
      <c r="W640" s="1702"/>
      <c r="X640" s="1"/>
      <c r="Y640" s="1"/>
      <c r="Z640" s="1"/>
    </row>
    <row r="641" spans="1:26" ht="9.75" customHeight="1" x14ac:dyDescent="0.25">
      <c r="A641" s="19"/>
      <c r="B641" s="1"/>
      <c r="C641" s="1"/>
      <c r="D641" s="1"/>
      <c r="E641" s="1"/>
      <c r="F641" s="1"/>
      <c r="G641" s="1"/>
      <c r="H641" s="1"/>
      <c r="I641" s="1702"/>
      <c r="J641" s="1702"/>
      <c r="K641" s="1702"/>
      <c r="L641" s="1702"/>
      <c r="M641" s="1702"/>
      <c r="N641" s="1702"/>
      <c r="O641" s="1702"/>
      <c r="P641" s="1702"/>
      <c r="Q641" s="1702"/>
      <c r="R641" s="1702"/>
      <c r="S641" s="1702"/>
      <c r="T641" s="1702"/>
      <c r="U641" s="1702"/>
      <c r="V641" s="1702"/>
      <c r="W641" s="1702"/>
      <c r="X641" s="1"/>
      <c r="Y641" s="1"/>
      <c r="Z641" s="1"/>
    </row>
    <row r="642" spans="1:26" ht="9.75" customHeight="1" x14ac:dyDescent="0.25">
      <c r="A642" s="19"/>
      <c r="B642" s="1"/>
      <c r="C642" s="1"/>
      <c r="D642" s="1"/>
      <c r="E642" s="1"/>
      <c r="F642" s="1"/>
      <c r="G642" s="1"/>
      <c r="H642" s="1"/>
      <c r="I642" s="1702"/>
      <c r="J642" s="1702"/>
      <c r="K642" s="1702"/>
      <c r="L642" s="1702"/>
      <c r="M642" s="1702"/>
      <c r="N642" s="1702"/>
      <c r="O642" s="1702"/>
      <c r="P642" s="1702"/>
      <c r="Q642" s="1702"/>
      <c r="R642" s="1702"/>
      <c r="S642" s="1702"/>
      <c r="T642" s="1702"/>
      <c r="U642" s="1702"/>
      <c r="V642" s="1702"/>
      <c r="W642" s="1702"/>
      <c r="X642" s="1"/>
      <c r="Y642" s="1"/>
      <c r="Z642" s="1"/>
    </row>
    <row r="643" spans="1:26" ht="9.75" customHeight="1" x14ac:dyDescent="0.25">
      <c r="A643" s="19"/>
      <c r="B643" s="1"/>
      <c r="C643" s="1"/>
      <c r="D643" s="1"/>
      <c r="E643" s="1"/>
      <c r="F643" s="1"/>
      <c r="G643" s="1"/>
      <c r="H643" s="1"/>
      <c r="I643" s="1702"/>
      <c r="J643" s="1702"/>
      <c r="K643" s="1702"/>
      <c r="L643" s="1702"/>
      <c r="M643" s="1702"/>
      <c r="N643" s="1702"/>
      <c r="O643" s="1702"/>
      <c r="P643" s="1702"/>
      <c r="Q643" s="1702"/>
      <c r="R643" s="1702"/>
      <c r="S643" s="1702"/>
      <c r="T643" s="1702"/>
      <c r="U643" s="1702"/>
      <c r="V643" s="1702"/>
      <c r="W643" s="1702"/>
      <c r="X643" s="1"/>
      <c r="Y643" s="1"/>
      <c r="Z643" s="1"/>
    </row>
    <row r="644" spans="1:26" ht="9.75" customHeight="1" x14ac:dyDescent="0.25">
      <c r="A644" s="19"/>
      <c r="B644" s="1"/>
      <c r="C644" s="1"/>
      <c r="D644" s="1"/>
      <c r="E644" s="1"/>
      <c r="F644" s="1"/>
      <c r="G644" s="1"/>
      <c r="H644" s="1"/>
      <c r="I644" s="1702"/>
      <c r="J644" s="1702"/>
      <c r="K644" s="1702"/>
      <c r="L644" s="1702"/>
      <c r="M644" s="1702"/>
      <c r="N644" s="1702"/>
      <c r="O644" s="1702"/>
      <c r="P644" s="1702"/>
      <c r="Q644" s="1702"/>
      <c r="R644" s="1702"/>
      <c r="S644" s="1702"/>
      <c r="T644" s="1702"/>
      <c r="U644" s="1702"/>
      <c r="V644" s="1702"/>
      <c r="W644" s="1702"/>
      <c r="X644" s="1"/>
      <c r="Y644" s="1"/>
      <c r="Z644" s="1"/>
    </row>
    <row r="645" spans="1:26" ht="9.75" customHeight="1" x14ac:dyDescent="0.25">
      <c r="A645" s="19"/>
      <c r="B645" s="1"/>
      <c r="C645" s="1"/>
      <c r="D645" s="1"/>
      <c r="E645" s="1"/>
      <c r="F645" s="1"/>
      <c r="G645" s="1"/>
      <c r="H645" s="1"/>
      <c r="I645" s="1702"/>
      <c r="J645" s="1702"/>
      <c r="K645" s="1702"/>
      <c r="L645" s="1702"/>
      <c r="M645" s="1702"/>
      <c r="N645" s="1702"/>
      <c r="O645" s="1702"/>
      <c r="P645" s="1702"/>
      <c r="Q645" s="1702"/>
      <c r="R645" s="1702"/>
      <c r="S645" s="1702"/>
      <c r="T645" s="1702"/>
      <c r="U645" s="1702"/>
      <c r="V645" s="1702"/>
      <c r="W645" s="1702"/>
      <c r="X645" s="1"/>
      <c r="Y645" s="1"/>
      <c r="Z645" s="1"/>
    </row>
    <row r="646" spans="1:26" ht="9.75" customHeight="1" x14ac:dyDescent="0.25">
      <c r="A646" s="19"/>
      <c r="B646" s="1"/>
      <c r="C646" s="1"/>
      <c r="D646" s="1"/>
      <c r="E646" s="1"/>
      <c r="F646" s="1"/>
      <c r="G646" s="1"/>
      <c r="H646" s="1"/>
      <c r="I646" s="1702"/>
      <c r="J646" s="1702"/>
      <c r="K646" s="1702"/>
      <c r="L646" s="1702"/>
      <c r="M646" s="1702"/>
      <c r="N646" s="1702"/>
      <c r="O646" s="1702"/>
      <c r="P646" s="1702"/>
      <c r="Q646" s="1702"/>
      <c r="R646" s="1702"/>
      <c r="S646" s="1702"/>
      <c r="T646" s="1702"/>
      <c r="U646" s="1702"/>
      <c r="V646" s="1702"/>
      <c r="W646" s="1702"/>
      <c r="X646" s="1"/>
      <c r="Y646" s="1"/>
      <c r="Z646" s="1"/>
    </row>
    <row r="647" spans="1:26" ht="9.75" customHeight="1" x14ac:dyDescent="0.25">
      <c r="A647" s="19"/>
      <c r="B647" s="1"/>
      <c r="C647" s="1"/>
      <c r="D647" s="1"/>
      <c r="E647" s="1"/>
      <c r="F647" s="1"/>
      <c r="G647" s="1"/>
      <c r="H647" s="1"/>
      <c r="I647" s="1702"/>
      <c r="J647" s="1702"/>
      <c r="K647" s="1702"/>
      <c r="L647" s="1702"/>
      <c r="M647" s="1702"/>
      <c r="N647" s="1702"/>
      <c r="O647" s="1702"/>
      <c r="P647" s="1702"/>
      <c r="Q647" s="1702"/>
      <c r="R647" s="1702"/>
      <c r="S647" s="1702"/>
      <c r="T647" s="1702"/>
      <c r="U647" s="1702"/>
      <c r="V647" s="1702"/>
      <c r="W647" s="1702"/>
      <c r="X647" s="1"/>
      <c r="Y647" s="1"/>
      <c r="Z647" s="1"/>
    </row>
    <row r="648" spans="1:26" ht="9.75" customHeight="1" x14ac:dyDescent="0.25">
      <c r="A648" s="19"/>
      <c r="B648" s="1"/>
      <c r="C648" s="1"/>
      <c r="D648" s="1"/>
      <c r="E648" s="1"/>
      <c r="F648" s="1"/>
      <c r="G648" s="1"/>
      <c r="H648" s="1"/>
      <c r="I648" s="1702"/>
      <c r="J648" s="1702"/>
      <c r="K648" s="1702"/>
      <c r="L648" s="1702"/>
      <c r="M648" s="1702"/>
      <c r="N648" s="1702"/>
      <c r="O648" s="1702"/>
      <c r="P648" s="1702"/>
      <c r="Q648" s="1702"/>
      <c r="R648" s="1702"/>
      <c r="S648" s="1702"/>
      <c r="T648" s="1702"/>
      <c r="U648" s="1702"/>
      <c r="V648" s="1702"/>
      <c r="W648" s="1702"/>
      <c r="X648" s="1"/>
      <c r="Y648" s="1"/>
      <c r="Z648" s="1"/>
    </row>
    <row r="649" spans="1:26" ht="9.75" customHeight="1" x14ac:dyDescent="0.25">
      <c r="A649" s="19"/>
      <c r="B649" s="1"/>
      <c r="C649" s="1"/>
      <c r="D649" s="1"/>
      <c r="E649" s="1"/>
      <c r="F649" s="1"/>
      <c r="G649" s="1"/>
      <c r="H649" s="1"/>
      <c r="I649" s="1702"/>
      <c r="J649" s="1702"/>
      <c r="K649" s="1702"/>
      <c r="L649" s="1702"/>
      <c r="M649" s="1702"/>
      <c r="N649" s="1702"/>
      <c r="O649" s="1702"/>
      <c r="P649" s="1702"/>
      <c r="Q649" s="1702"/>
      <c r="R649" s="1702"/>
      <c r="S649" s="1702"/>
      <c r="T649" s="1702"/>
      <c r="U649" s="1702"/>
      <c r="V649" s="1702"/>
      <c r="W649" s="1702"/>
      <c r="X649" s="1"/>
      <c r="Y649" s="1"/>
      <c r="Z649" s="1"/>
    </row>
    <row r="650" spans="1:26" ht="9.75" customHeight="1" x14ac:dyDescent="0.25">
      <c r="A650" s="19"/>
      <c r="B650" s="1"/>
      <c r="C650" s="1"/>
      <c r="D650" s="1"/>
      <c r="E650" s="1"/>
      <c r="F650" s="1"/>
      <c r="G650" s="1"/>
      <c r="H650" s="1"/>
      <c r="I650" s="1702"/>
      <c r="J650" s="1702"/>
      <c r="K650" s="1702"/>
      <c r="L650" s="1702"/>
      <c r="M650" s="1702"/>
      <c r="N650" s="1702"/>
      <c r="O650" s="1702"/>
      <c r="P650" s="1702"/>
      <c r="Q650" s="1702"/>
      <c r="R650" s="1702"/>
      <c r="S650" s="1702"/>
      <c r="T650" s="1702"/>
      <c r="U650" s="1702"/>
      <c r="V650" s="1702"/>
      <c r="W650" s="1702"/>
      <c r="X650" s="1"/>
      <c r="Y650" s="1"/>
      <c r="Z650" s="1"/>
    </row>
    <row r="651" spans="1:26" ht="9.75" customHeight="1" x14ac:dyDescent="0.25">
      <c r="A651" s="19"/>
      <c r="B651" s="1"/>
      <c r="C651" s="1"/>
      <c r="D651" s="1"/>
      <c r="E651" s="1"/>
      <c r="F651" s="1"/>
      <c r="G651" s="1"/>
      <c r="H651" s="1"/>
      <c r="I651" s="1702"/>
      <c r="J651" s="1702"/>
      <c r="K651" s="1702"/>
      <c r="L651" s="1702"/>
      <c r="M651" s="1702"/>
      <c r="N651" s="1702"/>
      <c r="O651" s="1702"/>
      <c r="P651" s="1702"/>
      <c r="Q651" s="1702"/>
      <c r="R651" s="1702"/>
      <c r="S651" s="1702"/>
      <c r="T651" s="1702"/>
      <c r="U651" s="1702"/>
      <c r="V651" s="1702"/>
      <c r="W651" s="1702"/>
      <c r="X651" s="1"/>
      <c r="Y651" s="1"/>
      <c r="Z651" s="1"/>
    </row>
    <row r="652" spans="1:26" ht="9.75" customHeight="1" x14ac:dyDescent="0.25">
      <c r="A652" s="19"/>
      <c r="B652" s="1"/>
      <c r="C652" s="1"/>
      <c r="D652" s="1"/>
      <c r="E652" s="1"/>
      <c r="F652" s="1"/>
      <c r="G652" s="1"/>
      <c r="H652" s="1"/>
      <c r="I652" s="1702"/>
      <c r="J652" s="1702"/>
      <c r="K652" s="1702"/>
      <c r="L652" s="1702"/>
      <c r="M652" s="1702"/>
      <c r="N652" s="1702"/>
      <c r="O652" s="1702"/>
      <c r="P652" s="1702"/>
      <c r="Q652" s="1702"/>
      <c r="R652" s="1702"/>
      <c r="S652" s="1702"/>
      <c r="T652" s="1702"/>
      <c r="U652" s="1702"/>
      <c r="V652" s="1702"/>
      <c r="W652" s="1702"/>
      <c r="X652" s="1"/>
      <c r="Y652" s="1"/>
      <c r="Z652" s="1"/>
    </row>
    <row r="653" spans="1:26" ht="9.75" customHeight="1" x14ac:dyDescent="0.25">
      <c r="A653" s="19"/>
      <c r="B653" s="1"/>
      <c r="C653" s="1"/>
      <c r="D653" s="1"/>
      <c r="E653" s="1"/>
      <c r="F653" s="1"/>
      <c r="G653" s="1"/>
      <c r="H653" s="1"/>
      <c r="I653" s="1702"/>
      <c r="J653" s="1702"/>
      <c r="K653" s="1702"/>
      <c r="L653" s="1702"/>
      <c r="M653" s="1702"/>
      <c r="N653" s="1702"/>
      <c r="O653" s="1702"/>
      <c r="P653" s="1702"/>
      <c r="Q653" s="1702"/>
      <c r="R653" s="1702"/>
      <c r="S653" s="1702"/>
      <c r="T653" s="1702"/>
      <c r="U653" s="1702"/>
      <c r="V653" s="1702"/>
      <c r="W653" s="1702"/>
      <c r="X653" s="1"/>
      <c r="Y653" s="1"/>
      <c r="Z653" s="1"/>
    </row>
    <row r="654" spans="1:26" ht="9.75" customHeight="1" x14ac:dyDescent="0.25">
      <c r="A654" s="19"/>
      <c r="B654" s="1"/>
      <c r="C654" s="1"/>
      <c r="D654" s="1"/>
      <c r="E654" s="1"/>
      <c r="F654" s="1"/>
      <c r="G654" s="1"/>
      <c r="H654" s="1"/>
      <c r="I654" s="1702"/>
      <c r="J654" s="1702"/>
      <c r="K654" s="1702"/>
      <c r="L654" s="1702"/>
      <c r="M654" s="1702"/>
      <c r="N654" s="1702"/>
      <c r="O654" s="1702"/>
      <c r="P654" s="1702"/>
      <c r="Q654" s="1702"/>
      <c r="R654" s="1702"/>
      <c r="S654" s="1702"/>
      <c r="T654" s="1702"/>
      <c r="U654" s="1702"/>
      <c r="V654" s="1702"/>
      <c r="W654" s="1702"/>
      <c r="X654" s="1"/>
      <c r="Y654" s="1"/>
      <c r="Z654" s="1"/>
    </row>
    <row r="655" spans="1:26" ht="9.75" customHeight="1" x14ac:dyDescent="0.25">
      <c r="A655" s="19"/>
      <c r="B655" s="1"/>
      <c r="C655" s="1"/>
      <c r="D655" s="1"/>
      <c r="E655" s="1"/>
      <c r="F655" s="1"/>
      <c r="G655" s="1"/>
      <c r="H655" s="1"/>
      <c r="I655" s="1702"/>
      <c r="J655" s="1702"/>
      <c r="K655" s="1702"/>
      <c r="L655" s="1702"/>
      <c r="M655" s="1702"/>
      <c r="N655" s="1702"/>
      <c r="O655" s="1702"/>
      <c r="P655" s="1702"/>
      <c r="Q655" s="1702"/>
      <c r="R655" s="1702"/>
      <c r="S655" s="1702"/>
      <c r="T655" s="1702"/>
      <c r="U655" s="1702"/>
      <c r="V655" s="1702"/>
      <c r="W655" s="1702"/>
      <c r="X655" s="1"/>
      <c r="Y655" s="1"/>
      <c r="Z655" s="1"/>
    </row>
    <row r="656" spans="1:26" ht="9.75" customHeight="1" x14ac:dyDescent="0.25">
      <c r="A656" s="19"/>
      <c r="B656" s="1"/>
      <c r="C656" s="1"/>
      <c r="D656" s="1"/>
      <c r="E656" s="1"/>
      <c r="F656" s="1"/>
      <c r="G656" s="1"/>
      <c r="H656" s="1"/>
      <c r="I656" s="1702"/>
      <c r="J656" s="1702"/>
      <c r="K656" s="1702"/>
      <c r="L656" s="1702"/>
      <c r="M656" s="1702"/>
      <c r="N656" s="1702"/>
      <c r="O656" s="1702"/>
      <c r="P656" s="1702"/>
      <c r="Q656" s="1702"/>
      <c r="R656" s="1702"/>
      <c r="S656" s="1702"/>
      <c r="T656" s="1702"/>
      <c r="U656" s="1702"/>
      <c r="V656" s="1702"/>
      <c r="W656" s="1702"/>
      <c r="X656" s="1"/>
      <c r="Y656" s="1"/>
      <c r="Z656" s="1"/>
    </row>
    <row r="657" spans="1:26" ht="9.75" customHeight="1" x14ac:dyDescent="0.25">
      <c r="A657" s="19"/>
      <c r="B657" s="1"/>
      <c r="C657" s="1"/>
      <c r="D657" s="1"/>
      <c r="E657" s="1"/>
      <c r="F657" s="1"/>
      <c r="G657" s="1"/>
      <c r="H657" s="1"/>
      <c r="I657" s="1702"/>
      <c r="J657" s="1702"/>
      <c r="K657" s="1702"/>
      <c r="L657" s="1702"/>
      <c r="M657" s="1702"/>
      <c r="N657" s="1702"/>
      <c r="O657" s="1702"/>
      <c r="P657" s="1702"/>
      <c r="Q657" s="1702"/>
      <c r="R657" s="1702"/>
      <c r="S657" s="1702"/>
      <c r="T657" s="1702"/>
      <c r="U657" s="1702"/>
      <c r="V657" s="1702"/>
      <c r="W657" s="1702"/>
      <c r="X657" s="1"/>
      <c r="Y657" s="1"/>
      <c r="Z657" s="1"/>
    </row>
    <row r="658" spans="1:26" ht="9.75" customHeight="1" x14ac:dyDescent="0.25">
      <c r="A658" s="19"/>
      <c r="B658" s="1"/>
      <c r="C658" s="1"/>
      <c r="D658" s="1"/>
      <c r="E658" s="1"/>
      <c r="F658" s="1"/>
      <c r="G658" s="1"/>
      <c r="H658" s="1"/>
      <c r="I658" s="1702"/>
      <c r="J658" s="1702"/>
      <c r="K658" s="1702"/>
      <c r="L658" s="1702"/>
      <c r="M658" s="1702"/>
      <c r="N658" s="1702"/>
      <c r="O658" s="1702"/>
      <c r="P658" s="1702"/>
      <c r="Q658" s="1702"/>
      <c r="R658" s="1702"/>
      <c r="S658" s="1702"/>
      <c r="T658" s="1702"/>
      <c r="U658" s="1702"/>
      <c r="V658" s="1702"/>
      <c r="W658" s="1702"/>
      <c r="X658" s="1"/>
      <c r="Y658" s="1"/>
      <c r="Z658" s="1"/>
    </row>
    <row r="659" spans="1:26" ht="9.75" customHeight="1" x14ac:dyDescent="0.25">
      <c r="A659" s="19"/>
      <c r="B659" s="1"/>
      <c r="C659" s="1"/>
      <c r="D659" s="1"/>
      <c r="E659" s="1"/>
      <c r="F659" s="1"/>
      <c r="G659" s="1"/>
      <c r="H659" s="1"/>
      <c r="I659" s="1702"/>
      <c r="J659" s="1702"/>
      <c r="K659" s="1702"/>
      <c r="L659" s="1702"/>
      <c r="M659" s="1702"/>
      <c r="N659" s="1702"/>
      <c r="O659" s="1702"/>
      <c r="P659" s="1702"/>
      <c r="Q659" s="1702"/>
      <c r="R659" s="1702"/>
      <c r="S659" s="1702"/>
      <c r="T659" s="1702"/>
      <c r="U659" s="1702"/>
      <c r="V659" s="1702"/>
      <c r="W659" s="1702"/>
      <c r="X659" s="1"/>
      <c r="Y659" s="1"/>
      <c r="Z659" s="1"/>
    </row>
    <row r="660" spans="1:26" ht="9.75" customHeight="1" x14ac:dyDescent="0.25">
      <c r="A660" s="19"/>
      <c r="B660" s="1"/>
      <c r="C660" s="1"/>
      <c r="D660" s="1"/>
      <c r="E660" s="1"/>
      <c r="F660" s="1"/>
      <c r="G660" s="1"/>
      <c r="H660" s="1"/>
      <c r="I660" s="1702"/>
      <c r="J660" s="1702"/>
      <c r="K660" s="1702"/>
      <c r="L660" s="1702"/>
      <c r="M660" s="1702"/>
      <c r="N660" s="1702"/>
      <c r="O660" s="1702"/>
      <c r="P660" s="1702"/>
      <c r="Q660" s="1702"/>
      <c r="R660" s="1702"/>
      <c r="S660" s="1702"/>
      <c r="T660" s="1702"/>
      <c r="U660" s="1702"/>
      <c r="V660" s="1702"/>
      <c r="W660" s="1702"/>
      <c r="X660" s="1"/>
      <c r="Y660" s="1"/>
      <c r="Z660" s="1"/>
    </row>
    <row r="661" spans="1:26" ht="9.75" customHeight="1" x14ac:dyDescent="0.25">
      <c r="A661" s="19"/>
      <c r="B661" s="1"/>
      <c r="C661" s="1"/>
      <c r="D661" s="1"/>
      <c r="E661" s="1"/>
      <c r="F661" s="1"/>
      <c r="G661" s="1"/>
      <c r="H661" s="1"/>
      <c r="I661" s="1702"/>
      <c r="J661" s="1702"/>
      <c r="K661" s="1702"/>
      <c r="L661" s="1702"/>
      <c r="M661" s="1702"/>
      <c r="N661" s="1702"/>
      <c r="O661" s="1702"/>
      <c r="P661" s="1702"/>
      <c r="Q661" s="1702"/>
      <c r="R661" s="1702"/>
      <c r="S661" s="1702"/>
      <c r="T661" s="1702"/>
      <c r="U661" s="1702"/>
      <c r="V661" s="1702"/>
      <c r="W661" s="1702"/>
      <c r="X661" s="1"/>
      <c r="Y661" s="1"/>
      <c r="Z661" s="1"/>
    </row>
    <row r="662" spans="1:26" ht="9.75" customHeight="1" x14ac:dyDescent="0.25">
      <c r="A662" s="19"/>
      <c r="B662" s="1"/>
      <c r="C662" s="1"/>
      <c r="D662" s="1"/>
      <c r="E662" s="1"/>
      <c r="F662" s="1"/>
      <c r="G662" s="1"/>
      <c r="H662" s="1"/>
      <c r="I662" s="1702"/>
      <c r="J662" s="1702"/>
      <c r="K662" s="1702"/>
      <c r="L662" s="1702"/>
      <c r="M662" s="1702"/>
      <c r="N662" s="1702"/>
      <c r="O662" s="1702"/>
      <c r="P662" s="1702"/>
      <c r="Q662" s="1702"/>
      <c r="R662" s="1702"/>
      <c r="S662" s="1702"/>
      <c r="T662" s="1702"/>
      <c r="U662" s="1702"/>
      <c r="V662" s="1702"/>
      <c r="W662" s="1702"/>
      <c r="X662" s="1"/>
      <c r="Y662" s="1"/>
      <c r="Z662" s="1"/>
    </row>
    <row r="663" spans="1:26" ht="9.75" customHeight="1" x14ac:dyDescent="0.25">
      <c r="A663" s="19"/>
      <c r="B663" s="1"/>
      <c r="C663" s="1"/>
      <c r="D663" s="1"/>
      <c r="E663" s="1"/>
      <c r="F663" s="1"/>
      <c r="G663" s="1"/>
      <c r="H663" s="1"/>
      <c r="I663" s="1702"/>
      <c r="J663" s="1702"/>
      <c r="K663" s="1702"/>
      <c r="L663" s="1702"/>
      <c r="M663" s="1702"/>
      <c r="N663" s="1702"/>
      <c r="O663" s="1702"/>
      <c r="P663" s="1702"/>
      <c r="Q663" s="1702"/>
      <c r="R663" s="1702"/>
      <c r="S663" s="1702"/>
      <c r="T663" s="1702"/>
      <c r="U663" s="1702"/>
      <c r="V663" s="1702"/>
      <c r="W663" s="1702"/>
      <c r="X663" s="1"/>
      <c r="Y663" s="1"/>
      <c r="Z663" s="1"/>
    </row>
    <row r="664" spans="1:26" ht="9.75" customHeight="1" x14ac:dyDescent="0.25">
      <c r="A664" s="19"/>
      <c r="B664" s="1"/>
      <c r="C664" s="1"/>
      <c r="D664" s="1"/>
      <c r="E664" s="1"/>
      <c r="F664" s="1"/>
      <c r="G664" s="1"/>
      <c r="H664" s="1"/>
      <c r="I664" s="1702"/>
      <c r="J664" s="1702"/>
      <c r="K664" s="1702"/>
      <c r="L664" s="1702"/>
      <c r="M664" s="1702"/>
      <c r="N664" s="1702"/>
      <c r="O664" s="1702"/>
      <c r="P664" s="1702"/>
      <c r="Q664" s="1702"/>
      <c r="R664" s="1702"/>
      <c r="S664" s="1702"/>
      <c r="T664" s="1702"/>
      <c r="U664" s="1702"/>
      <c r="V664" s="1702"/>
      <c r="W664" s="1702"/>
      <c r="X664" s="1"/>
      <c r="Y664" s="1"/>
      <c r="Z664" s="1"/>
    </row>
    <row r="665" spans="1:26" ht="9.75" customHeight="1" x14ac:dyDescent="0.25">
      <c r="A665" s="19"/>
      <c r="B665" s="1"/>
      <c r="C665" s="1"/>
      <c r="D665" s="1"/>
      <c r="E665" s="1"/>
      <c r="F665" s="1"/>
      <c r="G665" s="1"/>
      <c r="H665" s="1"/>
      <c r="I665" s="1702"/>
      <c r="J665" s="1702"/>
      <c r="K665" s="1702"/>
      <c r="L665" s="1702"/>
      <c r="M665" s="1702"/>
      <c r="N665" s="1702"/>
      <c r="O665" s="1702"/>
      <c r="P665" s="1702"/>
      <c r="Q665" s="1702"/>
      <c r="R665" s="1702"/>
      <c r="S665" s="1702"/>
      <c r="T665" s="1702"/>
      <c r="U665" s="1702"/>
      <c r="V665" s="1702"/>
      <c r="W665" s="1702"/>
      <c r="X665" s="1"/>
      <c r="Y665" s="1"/>
      <c r="Z665" s="1"/>
    </row>
    <row r="666" spans="1:26" ht="9.75" customHeight="1" x14ac:dyDescent="0.25">
      <c r="A666" s="19"/>
      <c r="B666" s="1"/>
      <c r="C666" s="1"/>
      <c r="D666" s="1"/>
      <c r="E666" s="1"/>
      <c r="F666" s="1"/>
      <c r="G666" s="1"/>
      <c r="H666" s="1"/>
      <c r="I666" s="1702"/>
      <c r="J666" s="1702"/>
      <c r="K666" s="1702"/>
      <c r="L666" s="1702"/>
      <c r="M666" s="1702"/>
      <c r="N666" s="1702"/>
      <c r="O666" s="1702"/>
      <c r="P666" s="1702"/>
      <c r="Q666" s="1702"/>
      <c r="R666" s="1702"/>
      <c r="S666" s="1702"/>
      <c r="T666" s="1702"/>
      <c r="U666" s="1702"/>
      <c r="V666" s="1702"/>
      <c r="W666" s="1702"/>
      <c r="X666" s="1"/>
      <c r="Y666" s="1"/>
      <c r="Z666" s="1"/>
    </row>
    <row r="667" spans="1:26" ht="9.75" customHeight="1" x14ac:dyDescent="0.25">
      <c r="A667" s="19"/>
      <c r="B667" s="1"/>
      <c r="C667" s="1"/>
      <c r="D667" s="1"/>
      <c r="E667" s="1"/>
      <c r="F667" s="1"/>
      <c r="G667" s="1"/>
      <c r="H667" s="1"/>
      <c r="I667" s="1702"/>
      <c r="J667" s="1702"/>
      <c r="K667" s="1702"/>
      <c r="L667" s="1702"/>
      <c r="M667" s="1702"/>
      <c r="N667" s="1702"/>
      <c r="O667" s="1702"/>
      <c r="P667" s="1702"/>
      <c r="Q667" s="1702"/>
      <c r="R667" s="1702"/>
      <c r="S667" s="1702"/>
      <c r="T667" s="1702"/>
      <c r="U667" s="1702"/>
      <c r="V667" s="1702"/>
      <c r="W667" s="1702"/>
      <c r="X667" s="1"/>
      <c r="Y667" s="1"/>
      <c r="Z667" s="1"/>
    </row>
    <row r="668" spans="1:26" ht="9.75" customHeight="1" x14ac:dyDescent="0.25">
      <c r="A668" s="19"/>
      <c r="B668" s="1"/>
      <c r="C668" s="1"/>
      <c r="D668" s="1"/>
      <c r="E668" s="1"/>
      <c r="F668" s="1"/>
      <c r="G668" s="1"/>
      <c r="H668" s="1"/>
      <c r="I668" s="1702"/>
      <c r="J668" s="1702"/>
      <c r="K668" s="1702"/>
      <c r="L668" s="1702"/>
      <c r="M668" s="1702"/>
      <c r="N668" s="1702"/>
      <c r="O668" s="1702"/>
      <c r="P668" s="1702"/>
      <c r="Q668" s="1702"/>
      <c r="R668" s="1702"/>
      <c r="S668" s="1702"/>
      <c r="T668" s="1702"/>
      <c r="U668" s="1702"/>
      <c r="V668" s="1702"/>
      <c r="W668" s="1702"/>
      <c r="X668" s="1"/>
      <c r="Y668" s="1"/>
      <c r="Z668" s="1"/>
    </row>
    <row r="669" spans="1:26" ht="9.75" customHeight="1" x14ac:dyDescent="0.25">
      <c r="A669" s="19"/>
      <c r="B669" s="1"/>
      <c r="C669" s="1"/>
      <c r="D669" s="1"/>
      <c r="E669" s="1"/>
      <c r="F669" s="1"/>
      <c r="G669" s="1"/>
      <c r="H669" s="1"/>
      <c r="I669" s="1702"/>
      <c r="J669" s="1702"/>
      <c r="K669" s="1702"/>
      <c r="L669" s="1702"/>
      <c r="M669" s="1702"/>
      <c r="N669" s="1702"/>
      <c r="O669" s="1702"/>
      <c r="P669" s="1702"/>
      <c r="Q669" s="1702"/>
      <c r="R669" s="1702"/>
      <c r="S669" s="1702"/>
      <c r="T669" s="1702"/>
      <c r="U669" s="1702"/>
      <c r="V669" s="1702"/>
      <c r="W669" s="1702"/>
      <c r="X669" s="1"/>
      <c r="Y669" s="1"/>
      <c r="Z669" s="1"/>
    </row>
    <row r="670" spans="1:26" ht="9.75" customHeight="1" x14ac:dyDescent="0.25">
      <c r="A670" s="19"/>
      <c r="B670" s="1"/>
      <c r="C670" s="1"/>
      <c r="D670" s="1"/>
      <c r="E670" s="1"/>
      <c r="F670" s="1"/>
      <c r="G670" s="1"/>
      <c r="H670" s="1"/>
      <c r="I670" s="1702"/>
      <c r="J670" s="1702"/>
      <c r="K670" s="1702"/>
      <c r="L670" s="1702"/>
      <c r="M670" s="1702"/>
      <c r="N670" s="1702"/>
      <c r="O670" s="1702"/>
      <c r="P670" s="1702"/>
      <c r="Q670" s="1702"/>
      <c r="R670" s="1702"/>
      <c r="S670" s="1702"/>
      <c r="T670" s="1702"/>
      <c r="U670" s="1702"/>
      <c r="V670" s="1702"/>
      <c r="W670" s="1702"/>
      <c r="X670" s="1"/>
      <c r="Y670" s="1"/>
      <c r="Z670" s="1"/>
    </row>
    <row r="671" spans="1:26" ht="9.75" customHeight="1" x14ac:dyDescent="0.25">
      <c r="A671" s="19"/>
      <c r="B671" s="1"/>
      <c r="C671" s="1"/>
      <c r="D671" s="1"/>
      <c r="E671" s="1"/>
      <c r="F671" s="1"/>
      <c r="G671" s="1"/>
      <c r="H671" s="1"/>
      <c r="I671" s="1702"/>
      <c r="J671" s="1702"/>
      <c r="K671" s="1702"/>
      <c r="L671" s="1702"/>
      <c r="M671" s="1702"/>
      <c r="N671" s="1702"/>
      <c r="O671" s="1702"/>
      <c r="P671" s="1702"/>
      <c r="Q671" s="1702"/>
      <c r="R671" s="1702"/>
      <c r="S671" s="1702"/>
      <c r="T671" s="1702"/>
      <c r="U671" s="1702"/>
      <c r="V671" s="1702"/>
      <c r="W671" s="1702"/>
      <c r="X671" s="1"/>
      <c r="Y671" s="1"/>
      <c r="Z671" s="1"/>
    </row>
    <row r="672" spans="1:26" ht="9.75" customHeight="1" x14ac:dyDescent="0.25">
      <c r="A672" s="19"/>
      <c r="B672" s="1"/>
      <c r="C672" s="1"/>
      <c r="D672" s="1"/>
      <c r="E672" s="1"/>
      <c r="F672" s="1"/>
      <c r="G672" s="1"/>
      <c r="H672" s="1"/>
      <c r="I672" s="1702"/>
      <c r="J672" s="1702"/>
      <c r="K672" s="1702"/>
      <c r="L672" s="1702"/>
      <c r="M672" s="1702"/>
      <c r="N672" s="1702"/>
      <c r="O672" s="1702"/>
      <c r="P672" s="1702"/>
      <c r="Q672" s="1702"/>
      <c r="R672" s="1702"/>
      <c r="S672" s="1702"/>
      <c r="T672" s="1702"/>
      <c r="U672" s="1702"/>
      <c r="V672" s="1702"/>
      <c r="W672" s="1702"/>
      <c r="X672" s="1"/>
      <c r="Y672" s="1"/>
      <c r="Z672" s="1"/>
    </row>
    <row r="673" spans="1:26" ht="9.75" customHeight="1" x14ac:dyDescent="0.25">
      <c r="A673" s="19"/>
      <c r="B673" s="1"/>
      <c r="C673" s="1"/>
      <c r="D673" s="1"/>
      <c r="E673" s="1"/>
      <c r="F673" s="1"/>
      <c r="G673" s="1"/>
      <c r="H673" s="1"/>
      <c r="I673" s="1702"/>
      <c r="J673" s="1702"/>
      <c r="K673" s="1702"/>
      <c r="L673" s="1702"/>
      <c r="M673" s="1702"/>
      <c r="N673" s="1702"/>
      <c r="O673" s="1702"/>
      <c r="P673" s="1702"/>
      <c r="Q673" s="1702"/>
      <c r="R673" s="1702"/>
      <c r="S673" s="1702"/>
      <c r="T673" s="1702"/>
      <c r="U673" s="1702"/>
      <c r="V673" s="1702"/>
      <c r="W673" s="1702"/>
      <c r="X673" s="1"/>
      <c r="Y673" s="1"/>
      <c r="Z673" s="1"/>
    </row>
    <row r="674" spans="1:26" ht="9.75" customHeight="1" x14ac:dyDescent="0.25">
      <c r="A674" s="19"/>
      <c r="B674" s="1"/>
      <c r="C674" s="1"/>
      <c r="D674" s="1"/>
      <c r="E674" s="1"/>
      <c r="F674" s="1"/>
      <c r="G674" s="1"/>
      <c r="H674" s="1"/>
      <c r="I674" s="1702"/>
      <c r="J674" s="1702"/>
      <c r="K674" s="1702"/>
      <c r="L674" s="1702"/>
      <c r="M674" s="1702"/>
      <c r="N674" s="1702"/>
      <c r="O674" s="1702"/>
      <c r="P674" s="1702"/>
      <c r="Q674" s="1702"/>
      <c r="R674" s="1702"/>
      <c r="S674" s="1702"/>
      <c r="T674" s="1702"/>
      <c r="U674" s="1702"/>
      <c r="V674" s="1702"/>
      <c r="W674" s="1702"/>
      <c r="X674" s="1"/>
      <c r="Y674" s="1"/>
      <c r="Z674" s="1"/>
    </row>
    <row r="675" spans="1:26" ht="9.75" customHeight="1" x14ac:dyDescent="0.25">
      <c r="A675" s="19"/>
      <c r="B675" s="1"/>
      <c r="C675" s="1"/>
      <c r="D675" s="1"/>
      <c r="E675" s="1"/>
      <c r="F675" s="1"/>
      <c r="G675" s="1"/>
      <c r="H675" s="1"/>
      <c r="I675" s="1702"/>
      <c r="J675" s="1702"/>
      <c r="K675" s="1702"/>
      <c r="L675" s="1702"/>
      <c r="M675" s="1702"/>
      <c r="N675" s="1702"/>
      <c r="O675" s="1702"/>
      <c r="P675" s="1702"/>
      <c r="Q675" s="1702"/>
      <c r="R675" s="1702"/>
      <c r="S675" s="1702"/>
      <c r="T675" s="1702"/>
      <c r="U675" s="1702"/>
      <c r="V675" s="1702"/>
      <c r="W675" s="1702"/>
      <c r="X675" s="1"/>
      <c r="Y675" s="1"/>
      <c r="Z675" s="1"/>
    </row>
    <row r="676" spans="1:26" ht="9.75" customHeight="1" x14ac:dyDescent="0.25">
      <c r="A676" s="19"/>
      <c r="B676" s="1"/>
      <c r="C676" s="1"/>
      <c r="D676" s="1"/>
      <c r="E676" s="1"/>
      <c r="F676" s="1"/>
      <c r="G676" s="1"/>
      <c r="H676" s="1"/>
      <c r="I676" s="1702"/>
      <c r="J676" s="1702"/>
      <c r="K676" s="1702"/>
      <c r="L676" s="1702"/>
      <c r="M676" s="1702"/>
      <c r="N676" s="1702"/>
      <c r="O676" s="1702"/>
      <c r="P676" s="1702"/>
      <c r="Q676" s="1702"/>
      <c r="R676" s="1702"/>
      <c r="S676" s="1702"/>
      <c r="T676" s="1702"/>
      <c r="U676" s="1702"/>
      <c r="V676" s="1702"/>
      <c r="W676" s="1702"/>
      <c r="X676" s="1"/>
      <c r="Y676" s="1"/>
      <c r="Z676" s="1"/>
    </row>
    <row r="677" spans="1:26" ht="9.75" customHeight="1" x14ac:dyDescent="0.25">
      <c r="A677" s="19"/>
      <c r="B677" s="1"/>
      <c r="C677" s="1"/>
      <c r="D677" s="1"/>
      <c r="E677" s="1"/>
      <c r="F677" s="1"/>
      <c r="G677" s="1"/>
      <c r="H677" s="1"/>
      <c r="I677" s="1702"/>
      <c r="J677" s="1702"/>
      <c r="K677" s="1702"/>
      <c r="L677" s="1702"/>
      <c r="M677" s="1702"/>
      <c r="N677" s="1702"/>
      <c r="O677" s="1702"/>
      <c r="P677" s="1702"/>
      <c r="Q677" s="1702"/>
      <c r="R677" s="1702"/>
      <c r="S677" s="1702"/>
      <c r="T677" s="1702"/>
      <c r="U677" s="1702"/>
      <c r="V677" s="1702"/>
      <c r="W677" s="1702"/>
      <c r="X677" s="1"/>
      <c r="Y677" s="1"/>
      <c r="Z677" s="1"/>
    </row>
    <row r="678" spans="1:26" ht="9.75" customHeight="1" x14ac:dyDescent="0.25">
      <c r="A678" s="19"/>
      <c r="B678" s="1"/>
      <c r="C678" s="1"/>
      <c r="D678" s="1"/>
      <c r="E678" s="1"/>
      <c r="F678" s="1"/>
      <c r="G678" s="1"/>
      <c r="H678" s="1"/>
      <c r="I678" s="1702"/>
      <c r="J678" s="1702"/>
      <c r="K678" s="1702"/>
      <c r="L678" s="1702"/>
      <c r="M678" s="1702"/>
      <c r="N678" s="1702"/>
      <c r="O678" s="1702"/>
      <c r="P678" s="1702"/>
      <c r="Q678" s="1702"/>
      <c r="R678" s="1702"/>
      <c r="S678" s="1702"/>
      <c r="T678" s="1702"/>
      <c r="U678" s="1702"/>
      <c r="V678" s="1702"/>
      <c r="W678" s="1702"/>
      <c r="X678" s="1"/>
      <c r="Y678" s="1"/>
      <c r="Z678" s="1"/>
    </row>
    <row r="679" spans="1:26" ht="9.75" customHeight="1" x14ac:dyDescent="0.25">
      <c r="A679" s="19"/>
      <c r="B679" s="1"/>
      <c r="C679" s="1"/>
      <c r="D679" s="1"/>
      <c r="E679" s="1"/>
      <c r="F679" s="1"/>
      <c r="G679" s="1"/>
      <c r="H679" s="1"/>
      <c r="I679" s="1702"/>
      <c r="J679" s="1702"/>
      <c r="K679" s="1702"/>
      <c r="L679" s="1702"/>
      <c r="M679" s="1702"/>
      <c r="N679" s="1702"/>
      <c r="O679" s="1702"/>
      <c r="P679" s="1702"/>
      <c r="Q679" s="1702"/>
      <c r="R679" s="1702"/>
      <c r="S679" s="1702"/>
      <c r="T679" s="1702"/>
      <c r="U679" s="1702"/>
      <c r="V679" s="1702"/>
      <c r="W679" s="1702"/>
      <c r="X679" s="1"/>
      <c r="Y679" s="1"/>
      <c r="Z679" s="1"/>
    </row>
    <row r="680" spans="1:26" ht="9.75" customHeight="1" x14ac:dyDescent="0.25">
      <c r="A680" s="19"/>
      <c r="B680" s="1"/>
      <c r="C680" s="1"/>
      <c r="D680" s="1"/>
      <c r="E680" s="1"/>
      <c r="F680" s="1"/>
      <c r="G680" s="1"/>
      <c r="H680" s="1"/>
      <c r="I680" s="1702"/>
      <c r="J680" s="1702"/>
      <c r="K680" s="1702"/>
      <c r="L680" s="1702"/>
      <c r="M680" s="1702"/>
      <c r="N680" s="1702"/>
      <c r="O680" s="1702"/>
      <c r="P680" s="1702"/>
      <c r="Q680" s="1702"/>
      <c r="R680" s="1702"/>
      <c r="S680" s="1702"/>
      <c r="T680" s="1702"/>
      <c r="U680" s="1702"/>
      <c r="V680" s="1702"/>
      <c r="W680" s="1702"/>
      <c r="X680" s="1"/>
      <c r="Y680" s="1"/>
      <c r="Z680" s="1"/>
    </row>
    <row r="681" spans="1:26" ht="9.75" customHeight="1" x14ac:dyDescent="0.25">
      <c r="A681" s="19"/>
      <c r="B681" s="1"/>
      <c r="C681" s="1"/>
      <c r="D681" s="1"/>
      <c r="E681" s="1"/>
      <c r="F681" s="1"/>
      <c r="G681" s="1"/>
      <c r="H681" s="1"/>
      <c r="I681" s="1702"/>
      <c r="J681" s="1702"/>
      <c r="K681" s="1702"/>
      <c r="L681" s="1702"/>
      <c r="M681" s="1702"/>
      <c r="N681" s="1702"/>
      <c r="O681" s="1702"/>
      <c r="P681" s="1702"/>
      <c r="Q681" s="1702"/>
      <c r="R681" s="1702"/>
      <c r="S681" s="1702"/>
      <c r="T681" s="1702"/>
      <c r="U681" s="1702"/>
      <c r="V681" s="1702"/>
      <c r="W681" s="1702"/>
      <c r="X681" s="1"/>
      <c r="Y681" s="1"/>
      <c r="Z681" s="1"/>
    </row>
    <row r="682" spans="1:26" ht="9.75" customHeight="1" x14ac:dyDescent="0.25">
      <c r="A682" s="19"/>
      <c r="B682" s="1"/>
      <c r="C682" s="1"/>
      <c r="D682" s="1"/>
      <c r="E682" s="1"/>
      <c r="F682" s="1"/>
      <c r="G682" s="1"/>
      <c r="H682" s="1"/>
      <c r="I682" s="1702"/>
      <c r="J682" s="1702"/>
      <c r="K682" s="1702"/>
      <c r="L682" s="1702"/>
      <c r="M682" s="1702"/>
      <c r="N682" s="1702"/>
      <c r="O682" s="1702"/>
      <c r="P682" s="1702"/>
      <c r="Q682" s="1702"/>
      <c r="R682" s="1702"/>
      <c r="S682" s="1702"/>
      <c r="T682" s="1702"/>
      <c r="U682" s="1702"/>
      <c r="V682" s="1702"/>
      <c r="W682" s="1702"/>
      <c r="X682" s="1"/>
      <c r="Y682" s="1"/>
      <c r="Z682" s="1"/>
    </row>
    <row r="683" spans="1:26" ht="9.75" customHeight="1" x14ac:dyDescent="0.25">
      <c r="A683" s="19"/>
      <c r="B683" s="1"/>
      <c r="C683" s="1"/>
      <c r="D683" s="1"/>
      <c r="E683" s="1"/>
      <c r="F683" s="1"/>
      <c r="G683" s="1"/>
      <c r="H683" s="1"/>
      <c r="I683" s="1702"/>
      <c r="J683" s="1702"/>
      <c r="K683" s="1702"/>
      <c r="L683" s="1702"/>
      <c r="M683" s="1702"/>
      <c r="N683" s="1702"/>
      <c r="O683" s="1702"/>
      <c r="P683" s="1702"/>
      <c r="Q683" s="1702"/>
      <c r="R683" s="1702"/>
      <c r="S683" s="1702"/>
      <c r="T683" s="1702"/>
      <c r="U683" s="1702"/>
      <c r="V683" s="1702"/>
      <c r="W683" s="1702"/>
      <c r="X683" s="1"/>
      <c r="Y683" s="1"/>
      <c r="Z683" s="1"/>
    </row>
    <row r="684" spans="1:26" ht="9.75" customHeight="1" x14ac:dyDescent="0.25">
      <c r="A684" s="19"/>
      <c r="B684" s="1"/>
      <c r="C684" s="1"/>
      <c r="D684" s="1"/>
      <c r="E684" s="1"/>
      <c r="F684" s="1"/>
      <c r="G684" s="1"/>
      <c r="H684" s="1"/>
      <c r="I684" s="1702"/>
      <c r="J684" s="1702"/>
      <c r="K684" s="1702"/>
      <c r="L684" s="1702"/>
      <c r="M684" s="1702"/>
      <c r="N684" s="1702"/>
      <c r="O684" s="1702"/>
      <c r="P684" s="1702"/>
      <c r="Q684" s="1702"/>
      <c r="R684" s="1702"/>
      <c r="S684" s="1702"/>
      <c r="T684" s="1702"/>
      <c r="U684" s="1702"/>
      <c r="V684" s="1702"/>
      <c r="W684" s="1702"/>
      <c r="X684" s="1"/>
      <c r="Y684" s="1"/>
      <c r="Z684" s="1"/>
    </row>
    <row r="685" spans="1:26" ht="9.75" customHeight="1" x14ac:dyDescent="0.25">
      <c r="A685" s="19"/>
      <c r="B685" s="1"/>
      <c r="C685" s="1"/>
      <c r="D685" s="1"/>
      <c r="E685" s="1"/>
      <c r="F685" s="1"/>
      <c r="G685" s="1"/>
      <c r="H685" s="1"/>
      <c r="I685" s="1702"/>
      <c r="J685" s="1702"/>
      <c r="K685" s="1702"/>
      <c r="L685" s="1702"/>
      <c r="M685" s="1702"/>
      <c r="N685" s="1702"/>
      <c r="O685" s="1702"/>
      <c r="P685" s="1702"/>
      <c r="Q685" s="1702"/>
      <c r="R685" s="1702"/>
      <c r="S685" s="1702"/>
      <c r="T685" s="1702"/>
      <c r="U685" s="1702"/>
      <c r="V685" s="1702"/>
      <c r="W685" s="1702"/>
      <c r="X685" s="1"/>
      <c r="Y685" s="1"/>
      <c r="Z685" s="1"/>
    </row>
    <row r="686" spans="1:26" ht="9.75" customHeight="1" x14ac:dyDescent="0.25">
      <c r="A686" s="19"/>
      <c r="B686" s="1"/>
      <c r="C686" s="1"/>
      <c r="D686" s="1"/>
      <c r="E686" s="1"/>
      <c r="F686" s="1"/>
      <c r="G686" s="1"/>
      <c r="H686" s="1"/>
      <c r="I686" s="1702"/>
      <c r="J686" s="1702"/>
      <c r="K686" s="1702"/>
      <c r="L686" s="1702"/>
      <c r="M686" s="1702"/>
      <c r="N686" s="1702"/>
      <c r="O686" s="1702"/>
      <c r="P686" s="1702"/>
      <c r="Q686" s="1702"/>
      <c r="R686" s="1702"/>
      <c r="S686" s="1702"/>
      <c r="T686" s="1702"/>
      <c r="U686" s="1702"/>
      <c r="V686" s="1702"/>
      <c r="W686" s="1702"/>
      <c r="X686" s="1"/>
      <c r="Y686" s="1"/>
      <c r="Z686" s="1"/>
    </row>
    <row r="687" spans="1:26" ht="9.75" customHeight="1" x14ac:dyDescent="0.25">
      <c r="A687" s="19"/>
      <c r="B687" s="1"/>
      <c r="C687" s="1"/>
      <c r="D687" s="1"/>
      <c r="E687" s="1"/>
      <c r="F687" s="1"/>
      <c r="G687" s="1"/>
      <c r="H687" s="1"/>
      <c r="I687" s="1702"/>
      <c r="J687" s="1702"/>
      <c r="K687" s="1702"/>
      <c r="L687" s="1702"/>
      <c r="M687" s="1702"/>
      <c r="N687" s="1702"/>
      <c r="O687" s="1702"/>
      <c r="P687" s="1702"/>
      <c r="Q687" s="1702"/>
      <c r="R687" s="1702"/>
      <c r="S687" s="1702"/>
      <c r="T687" s="1702"/>
      <c r="U687" s="1702"/>
      <c r="V687" s="1702"/>
      <c r="W687" s="1702"/>
      <c r="X687" s="1"/>
      <c r="Y687" s="1"/>
      <c r="Z687" s="1"/>
    </row>
    <row r="688" spans="1:26" ht="9.75" customHeight="1" x14ac:dyDescent="0.25">
      <c r="A688" s="19"/>
      <c r="B688" s="1"/>
      <c r="C688" s="1"/>
      <c r="D688" s="1"/>
      <c r="E688" s="1"/>
      <c r="F688" s="1"/>
      <c r="G688" s="1"/>
      <c r="H688" s="1"/>
      <c r="I688" s="1702"/>
      <c r="J688" s="1702"/>
      <c r="K688" s="1702"/>
      <c r="L688" s="1702"/>
      <c r="M688" s="1702"/>
      <c r="N688" s="1702"/>
      <c r="O688" s="1702"/>
      <c r="P688" s="1702"/>
      <c r="Q688" s="1702"/>
      <c r="R688" s="1702"/>
      <c r="S688" s="1702"/>
      <c r="T688" s="1702"/>
      <c r="U688" s="1702"/>
      <c r="V688" s="1702"/>
      <c r="W688" s="1702"/>
      <c r="X688" s="1"/>
      <c r="Y688" s="1"/>
      <c r="Z688" s="1"/>
    </row>
    <row r="689" spans="1:26" ht="9.75" customHeight="1" x14ac:dyDescent="0.25">
      <c r="A689" s="19"/>
      <c r="B689" s="1"/>
      <c r="C689" s="1"/>
      <c r="D689" s="1"/>
      <c r="E689" s="1"/>
      <c r="F689" s="1"/>
      <c r="G689" s="1"/>
      <c r="H689" s="1"/>
      <c r="I689" s="1702"/>
      <c r="J689" s="1702"/>
      <c r="K689" s="1702"/>
      <c r="L689" s="1702"/>
      <c r="M689" s="1702"/>
      <c r="N689" s="1702"/>
      <c r="O689" s="1702"/>
      <c r="P689" s="1702"/>
      <c r="Q689" s="1702"/>
      <c r="R689" s="1702"/>
      <c r="S689" s="1702"/>
      <c r="T689" s="1702"/>
      <c r="U689" s="1702"/>
      <c r="V689" s="1702"/>
      <c r="W689" s="1702"/>
      <c r="X689" s="1"/>
      <c r="Y689" s="1"/>
      <c r="Z689" s="1"/>
    </row>
    <row r="690" spans="1:26" ht="9.75" customHeight="1" x14ac:dyDescent="0.25">
      <c r="A690" s="19"/>
      <c r="B690" s="1"/>
      <c r="C690" s="1"/>
      <c r="D690" s="1"/>
      <c r="E690" s="1"/>
      <c r="F690" s="1"/>
      <c r="G690" s="1"/>
      <c r="H690" s="1"/>
      <c r="I690" s="1702"/>
      <c r="J690" s="1702"/>
      <c r="K690" s="1702"/>
      <c r="L690" s="1702"/>
      <c r="M690" s="1702"/>
      <c r="N690" s="1702"/>
      <c r="O690" s="1702"/>
      <c r="P690" s="1702"/>
      <c r="Q690" s="1702"/>
      <c r="R690" s="1702"/>
      <c r="S690" s="1702"/>
      <c r="T690" s="1702"/>
      <c r="U690" s="1702"/>
      <c r="V690" s="1702"/>
      <c r="W690" s="1702"/>
      <c r="X690" s="1"/>
      <c r="Y690" s="1"/>
      <c r="Z690" s="1"/>
    </row>
    <row r="691" spans="1:26" ht="9.75" customHeight="1" x14ac:dyDescent="0.25">
      <c r="A691" s="19"/>
      <c r="B691" s="1"/>
      <c r="C691" s="1"/>
      <c r="D691" s="1"/>
      <c r="E691" s="1"/>
      <c r="F691" s="1"/>
      <c r="G691" s="1"/>
      <c r="H691" s="1"/>
      <c r="I691" s="1702"/>
      <c r="J691" s="1702"/>
      <c r="K691" s="1702"/>
      <c r="L691" s="1702"/>
      <c r="M691" s="1702"/>
      <c r="N691" s="1702"/>
      <c r="O691" s="1702"/>
      <c r="P691" s="1702"/>
      <c r="Q691" s="1702"/>
      <c r="R691" s="1702"/>
      <c r="S691" s="1702"/>
      <c r="T691" s="1702"/>
      <c r="U691" s="1702"/>
      <c r="V691" s="1702"/>
      <c r="W691" s="1702"/>
      <c r="X691" s="1"/>
      <c r="Y691" s="1"/>
      <c r="Z691" s="1"/>
    </row>
    <row r="692" spans="1:26" ht="9.75" customHeight="1" x14ac:dyDescent="0.25">
      <c r="A692" s="19"/>
      <c r="B692" s="1"/>
      <c r="C692" s="1"/>
      <c r="D692" s="1"/>
      <c r="E692" s="1"/>
      <c r="F692" s="1"/>
      <c r="G692" s="1"/>
      <c r="H692" s="1"/>
      <c r="I692" s="1702"/>
      <c r="J692" s="1702"/>
      <c r="K692" s="1702"/>
      <c r="L692" s="1702"/>
      <c r="M692" s="1702"/>
      <c r="N692" s="1702"/>
      <c r="O692" s="1702"/>
      <c r="P692" s="1702"/>
      <c r="Q692" s="1702"/>
      <c r="R692" s="1702"/>
      <c r="S692" s="1702"/>
      <c r="T692" s="1702"/>
      <c r="U692" s="1702"/>
      <c r="V692" s="1702"/>
      <c r="W692" s="1702"/>
      <c r="X692" s="1"/>
      <c r="Y692" s="1"/>
      <c r="Z692" s="1"/>
    </row>
    <row r="693" spans="1:26" ht="9.75" customHeight="1" x14ac:dyDescent="0.25">
      <c r="A693" s="19"/>
      <c r="B693" s="1"/>
      <c r="C693" s="1"/>
      <c r="D693" s="1"/>
      <c r="E693" s="1"/>
      <c r="F693" s="1"/>
      <c r="G693" s="1"/>
      <c r="H693" s="1"/>
      <c r="I693" s="1702"/>
      <c r="J693" s="1702"/>
      <c r="K693" s="1702"/>
      <c r="L693" s="1702"/>
      <c r="M693" s="1702"/>
      <c r="N693" s="1702"/>
      <c r="O693" s="1702"/>
      <c r="P693" s="1702"/>
      <c r="Q693" s="1702"/>
      <c r="R693" s="1702"/>
      <c r="S693" s="1702"/>
      <c r="T693" s="1702"/>
      <c r="U693" s="1702"/>
      <c r="V693" s="1702"/>
      <c r="W693" s="1702"/>
      <c r="X693" s="1"/>
      <c r="Y693" s="1"/>
      <c r="Z693" s="1"/>
    </row>
    <row r="694" spans="1:26" ht="9.75" customHeight="1" x14ac:dyDescent="0.25">
      <c r="A694" s="19"/>
      <c r="B694" s="1"/>
      <c r="C694" s="1"/>
      <c r="D694" s="1"/>
      <c r="E694" s="1"/>
      <c r="F694" s="1"/>
      <c r="G694" s="1"/>
      <c r="H694" s="1"/>
      <c r="I694" s="1702"/>
      <c r="J694" s="1702"/>
      <c r="K694" s="1702"/>
      <c r="L694" s="1702"/>
      <c r="M694" s="1702"/>
      <c r="N694" s="1702"/>
      <c r="O694" s="1702"/>
      <c r="P694" s="1702"/>
      <c r="Q694" s="1702"/>
      <c r="R694" s="1702"/>
      <c r="S694" s="1702"/>
      <c r="T694" s="1702"/>
      <c r="U694" s="1702"/>
      <c r="V694" s="1702"/>
      <c r="W694" s="1702"/>
      <c r="X694" s="1"/>
      <c r="Y694" s="1"/>
      <c r="Z694" s="1"/>
    </row>
    <row r="695" spans="1:26" ht="9.75" customHeight="1" x14ac:dyDescent="0.25">
      <c r="A695" s="19"/>
      <c r="B695" s="1"/>
      <c r="C695" s="1"/>
      <c r="D695" s="1"/>
      <c r="E695" s="1"/>
      <c r="F695" s="1"/>
      <c r="G695" s="1"/>
      <c r="H695" s="1"/>
      <c r="I695" s="1702"/>
      <c r="J695" s="1702"/>
      <c r="K695" s="1702"/>
      <c r="L695" s="1702"/>
      <c r="M695" s="1702"/>
      <c r="N695" s="1702"/>
      <c r="O695" s="1702"/>
      <c r="P695" s="1702"/>
      <c r="Q695" s="1702"/>
      <c r="R695" s="1702"/>
      <c r="S695" s="1702"/>
      <c r="T695" s="1702"/>
      <c r="U695" s="1702"/>
      <c r="V695" s="1702"/>
      <c r="W695" s="1702"/>
      <c r="X695" s="1"/>
      <c r="Y695" s="1"/>
      <c r="Z695" s="1"/>
    </row>
    <row r="696" spans="1:26" ht="9.75" customHeight="1" x14ac:dyDescent="0.25">
      <c r="A696" s="19"/>
      <c r="B696" s="1"/>
      <c r="C696" s="1"/>
      <c r="D696" s="1"/>
      <c r="E696" s="1"/>
      <c r="F696" s="1"/>
      <c r="G696" s="1"/>
      <c r="H696" s="1"/>
      <c r="I696" s="1702"/>
      <c r="J696" s="1702"/>
      <c r="K696" s="1702"/>
      <c r="L696" s="1702"/>
      <c r="M696" s="1702"/>
      <c r="N696" s="1702"/>
      <c r="O696" s="1702"/>
      <c r="P696" s="1702"/>
      <c r="Q696" s="1702"/>
      <c r="R696" s="1702"/>
      <c r="S696" s="1702"/>
      <c r="T696" s="1702"/>
      <c r="U696" s="1702"/>
      <c r="V696" s="1702"/>
      <c r="W696" s="1702"/>
      <c r="X696" s="1"/>
      <c r="Y696" s="1"/>
      <c r="Z696" s="1"/>
    </row>
    <row r="697" spans="1:26" ht="9.75" customHeight="1" x14ac:dyDescent="0.25">
      <c r="A697" s="19"/>
      <c r="B697" s="1"/>
      <c r="C697" s="1"/>
      <c r="D697" s="1"/>
      <c r="E697" s="1"/>
      <c r="F697" s="1"/>
      <c r="G697" s="1"/>
      <c r="H697" s="1"/>
      <c r="I697" s="1702"/>
      <c r="J697" s="1702"/>
      <c r="K697" s="1702"/>
      <c r="L697" s="1702"/>
      <c r="M697" s="1702"/>
      <c r="N697" s="1702"/>
      <c r="O697" s="1702"/>
      <c r="P697" s="1702"/>
      <c r="Q697" s="1702"/>
      <c r="R697" s="1702"/>
      <c r="S697" s="1702"/>
      <c r="T697" s="1702"/>
      <c r="U697" s="1702"/>
      <c r="V697" s="1702"/>
      <c r="W697" s="1702"/>
      <c r="X697" s="1"/>
      <c r="Y697" s="1"/>
      <c r="Z697" s="1"/>
    </row>
    <row r="698" spans="1:26" ht="9.75" customHeight="1" x14ac:dyDescent="0.25">
      <c r="A698" s="19"/>
      <c r="B698" s="1"/>
      <c r="C698" s="1"/>
      <c r="D698" s="1"/>
      <c r="E698" s="1"/>
      <c r="F698" s="1"/>
      <c r="G698" s="1"/>
      <c r="H698" s="1"/>
      <c r="I698" s="1702"/>
      <c r="J698" s="1702"/>
      <c r="K698" s="1702"/>
      <c r="L698" s="1702"/>
      <c r="M698" s="1702"/>
      <c r="N698" s="1702"/>
      <c r="O698" s="1702"/>
      <c r="P698" s="1702"/>
      <c r="Q698" s="1702"/>
      <c r="R698" s="1702"/>
      <c r="S698" s="1702"/>
      <c r="T698" s="1702"/>
      <c r="U698" s="1702"/>
      <c r="V698" s="1702"/>
      <c r="W698" s="1702"/>
      <c r="X698" s="1"/>
      <c r="Y698" s="1"/>
      <c r="Z698" s="1"/>
    </row>
    <row r="699" spans="1:26" ht="9.75" customHeight="1" x14ac:dyDescent="0.25">
      <c r="A699" s="19"/>
      <c r="B699" s="1"/>
      <c r="C699" s="1"/>
      <c r="D699" s="1"/>
      <c r="E699" s="1"/>
      <c r="F699" s="1"/>
      <c r="G699" s="1"/>
      <c r="H699" s="1"/>
      <c r="I699" s="1702"/>
      <c r="J699" s="1702"/>
      <c r="K699" s="1702"/>
      <c r="L699" s="1702"/>
      <c r="M699" s="1702"/>
      <c r="N699" s="1702"/>
      <c r="O699" s="1702"/>
      <c r="P699" s="1702"/>
      <c r="Q699" s="1702"/>
      <c r="R699" s="1702"/>
      <c r="S699" s="1702"/>
      <c r="T699" s="1702"/>
      <c r="U699" s="1702"/>
      <c r="V699" s="1702"/>
      <c r="W699" s="1702"/>
      <c r="X699" s="1"/>
      <c r="Y699" s="1"/>
      <c r="Z699" s="1"/>
    </row>
    <row r="700" spans="1:26" ht="9.75" customHeight="1" x14ac:dyDescent="0.25">
      <c r="A700" s="19"/>
      <c r="B700" s="1"/>
      <c r="C700" s="1"/>
      <c r="D700" s="1"/>
      <c r="E700" s="1"/>
      <c r="F700" s="1"/>
      <c r="G700" s="1"/>
      <c r="H700" s="1"/>
      <c r="I700" s="1702"/>
      <c r="J700" s="1702"/>
      <c r="K700" s="1702"/>
      <c r="L700" s="1702"/>
      <c r="M700" s="1702"/>
      <c r="N700" s="1702"/>
      <c r="O700" s="1702"/>
      <c r="P700" s="1702"/>
      <c r="Q700" s="1702"/>
      <c r="R700" s="1702"/>
      <c r="S700" s="1702"/>
      <c r="T700" s="1702"/>
      <c r="U700" s="1702"/>
      <c r="V700" s="1702"/>
      <c r="W700" s="1702"/>
      <c r="X700" s="1"/>
      <c r="Y700" s="1"/>
      <c r="Z700" s="1"/>
    </row>
    <row r="701" spans="1:26" ht="9.75" customHeight="1" x14ac:dyDescent="0.25">
      <c r="A701" s="19"/>
      <c r="B701" s="1"/>
      <c r="C701" s="1"/>
      <c r="D701" s="1"/>
      <c r="E701" s="1"/>
      <c r="F701" s="1"/>
      <c r="G701" s="1"/>
      <c r="H701" s="1"/>
      <c r="I701" s="1702"/>
      <c r="J701" s="1702"/>
      <c r="K701" s="1702"/>
      <c r="L701" s="1702"/>
      <c r="M701" s="1702"/>
      <c r="N701" s="1702"/>
      <c r="O701" s="1702"/>
      <c r="P701" s="1702"/>
      <c r="Q701" s="1702"/>
      <c r="R701" s="1702"/>
      <c r="S701" s="1702"/>
      <c r="T701" s="1702"/>
      <c r="U701" s="1702"/>
      <c r="V701" s="1702"/>
      <c r="W701" s="1702"/>
      <c r="X701" s="1"/>
      <c r="Y701" s="1"/>
      <c r="Z701" s="1"/>
    </row>
    <row r="702" spans="1:26" ht="9.75" customHeight="1" x14ac:dyDescent="0.25">
      <c r="A702" s="19"/>
      <c r="B702" s="1"/>
      <c r="C702" s="1"/>
      <c r="D702" s="1"/>
      <c r="E702" s="1"/>
      <c r="F702" s="1"/>
      <c r="G702" s="1"/>
      <c r="H702" s="1"/>
      <c r="I702" s="1702"/>
      <c r="J702" s="1702"/>
      <c r="K702" s="1702"/>
      <c r="L702" s="1702"/>
      <c r="M702" s="1702"/>
      <c r="N702" s="1702"/>
      <c r="O702" s="1702"/>
      <c r="P702" s="1702"/>
      <c r="Q702" s="1702"/>
      <c r="R702" s="1702"/>
      <c r="S702" s="1702"/>
      <c r="T702" s="1702"/>
      <c r="U702" s="1702"/>
      <c r="V702" s="1702"/>
      <c r="W702" s="1702"/>
      <c r="X702" s="1"/>
      <c r="Y702" s="1"/>
      <c r="Z702" s="1"/>
    </row>
    <row r="703" spans="1:26" ht="9.75" customHeight="1" x14ac:dyDescent="0.25">
      <c r="A703" s="19"/>
      <c r="B703" s="1"/>
      <c r="C703" s="1"/>
      <c r="D703" s="1"/>
      <c r="E703" s="1"/>
      <c r="F703" s="1"/>
      <c r="G703" s="1"/>
      <c r="H703" s="1"/>
      <c r="I703" s="1702"/>
      <c r="J703" s="1702"/>
      <c r="K703" s="1702"/>
      <c r="L703" s="1702"/>
      <c r="M703" s="1702"/>
      <c r="N703" s="1702"/>
      <c r="O703" s="1702"/>
      <c r="P703" s="1702"/>
      <c r="Q703" s="1702"/>
      <c r="R703" s="1702"/>
      <c r="S703" s="1702"/>
      <c r="T703" s="1702"/>
      <c r="U703" s="1702"/>
      <c r="V703" s="1702"/>
      <c r="W703" s="1702"/>
      <c r="X703" s="1"/>
      <c r="Y703" s="1"/>
      <c r="Z703" s="1"/>
    </row>
    <row r="704" spans="1:26" ht="9.75" customHeight="1" x14ac:dyDescent="0.25">
      <c r="A704" s="19"/>
      <c r="B704" s="1"/>
      <c r="C704" s="1"/>
      <c r="D704" s="1"/>
      <c r="E704" s="1"/>
      <c r="F704" s="1"/>
      <c r="G704" s="1"/>
      <c r="H704" s="1"/>
      <c r="I704" s="1702"/>
      <c r="J704" s="1702"/>
      <c r="K704" s="1702"/>
      <c r="L704" s="1702"/>
      <c r="M704" s="1702"/>
      <c r="N704" s="1702"/>
      <c r="O704" s="1702"/>
      <c r="P704" s="1702"/>
      <c r="Q704" s="1702"/>
      <c r="R704" s="1702"/>
      <c r="S704" s="1702"/>
      <c r="T704" s="1702"/>
      <c r="U704" s="1702"/>
      <c r="V704" s="1702"/>
      <c r="W704" s="1702"/>
      <c r="X704" s="1"/>
      <c r="Y704" s="1"/>
      <c r="Z704" s="1"/>
    </row>
    <row r="705" spans="1:26" ht="9.75" customHeight="1" x14ac:dyDescent="0.25">
      <c r="A705" s="19"/>
      <c r="B705" s="1"/>
      <c r="C705" s="1"/>
      <c r="D705" s="1"/>
      <c r="E705" s="1"/>
      <c r="F705" s="1"/>
      <c r="G705" s="1"/>
      <c r="H705" s="1"/>
      <c r="I705" s="1702"/>
      <c r="J705" s="1702"/>
      <c r="K705" s="1702"/>
      <c r="L705" s="1702"/>
      <c r="M705" s="1702"/>
      <c r="N705" s="1702"/>
      <c r="O705" s="1702"/>
      <c r="P705" s="1702"/>
      <c r="Q705" s="1702"/>
      <c r="R705" s="1702"/>
      <c r="S705" s="1702"/>
      <c r="T705" s="1702"/>
      <c r="U705" s="1702"/>
      <c r="V705" s="1702"/>
      <c r="W705" s="1702"/>
      <c r="X705" s="1"/>
      <c r="Y705" s="1"/>
      <c r="Z705" s="1"/>
    </row>
    <row r="706" spans="1:26" ht="9.75" customHeight="1" x14ac:dyDescent="0.25">
      <c r="A706" s="19"/>
      <c r="B706" s="1"/>
      <c r="C706" s="1"/>
      <c r="D706" s="1"/>
      <c r="E706" s="1"/>
      <c r="F706" s="1"/>
      <c r="G706" s="1"/>
      <c r="H706" s="1"/>
      <c r="I706" s="1702"/>
      <c r="J706" s="1702"/>
      <c r="K706" s="1702"/>
      <c r="L706" s="1702"/>
      <c r="M706" s="1702"/>
      <c r="N706" s="1702"/>
      <c r="O706" s="1702"/>
      <c r="P706" s="1702"/>
      <c r="Q706" s="1702"/>
      <c r="R706" s="1702"/>
      <c r="S706" s="1702"/>
      <c r="T706" s="1702"/>
      <c r="U706" s="1702"/>
      <c r="V706" s="1702"/>
      <c r="W706" s="1702"/>
      <c r="X706" s="1"/>
      <c r="Y706" s="1"/>
      <c r="Z706" s="1"/>
    </row>
    <row r="707" spans="1:26" ht="9.75" customHeight="1" x14ac:dyDescent="0.25">
      <c r="A707" s="19"/>
      <c r="B707" s="1"/>
      <c r="C707" s="1"/>
      <c r="D707" s="1"/>
      <c r="E707" s="1"/>
      <c r="F707" s="1"/>
      <c r="G707" s="1"/>
      <c r="H707" s="1"/>
      <c r="I707" s="1702"/>
      <c r="J707" s="1702"/>
      <c r="K707" s="1702"/>
      <c r="L707" s="1702"/>
      <c r="M707" s="1702"/>
      <c r="N707" s="1702"/>
      <c r="O707" s="1702"/>
      <c r="P707" s="1702"/>
      <c r="Q707" s="1702"/>
      <c r="R707" s="1702"/>
      <c r="S707" s="1702"/>
      <c r="T707" s="1702"/>
      <c r="U707" s="1702"/>
      <c r="V707" s="1702"/>
      <c r="W707" s="1702"/>
      <c r="X707" s="1"/>
      <c r="Y707" s="1"/>
      <c r="Z707" s="1"/>
    </row>
    <row r="708" spans="1:26" ht="9.75" customHeight="1" x14ac:dyDescent="0.25">
      <c r="A708" s="19"/>
      <c r="B708" s="1"/>
      <c r="C708" s="1"/>
      <c r="D708" s="1"/>
      <c r="E708" s="1"/>
      <c r="F708" s="1"/>
      <c r="G708" s="1"/>
      <c r="H708" s="1"/>
      <c r="I708" s="1702"/>
      <c r="J708" s="1702"/>
      <c r="K708" s="1702"/>
      <c r="L708" s="1702"/>
      <c r="M708" s="1702"/>
      <c r="N708" s="1702"/>
      <c r="O708" s="1702"/>
      <c r="P708" s="1702"/>
      <c r="Q708" s="1702"/>
      <c r="R708" s="1702"/>
      <c r="S708" s="1702"/>
      <c r="T708" s="1702"/>
      <c r="U708" s="1702"/>
      <c r="V708" s="1702"/>
      <c r="W708" s="1702"/>
      <c r="X708" s="1"/>
      <c r="Y708" s="1"/>
      <c r="Z708" s="1"/>
    </row>
    <row r="709" spans="1:26" ht="9.75" customHeight="1" x14ac:dyDescent="0.25">
      <c r="A709" s="19"/>
      <c r="B709" s="1"/>
      <c r="C709" s="1"/>
      <c r="D709" s="1"/>
      <c r="E709" s="1"/>
      <c r="F709" s="1"/>
      <c r="G709" s="1"/>
      <c r="H709" s="1"/>
      <c r="I709" s="1702"/>
      <c r="J709" s="1702"/>
      <c r="K709" s="1702"/>
      <c r="L709" s="1702"/>
      <c r="M709" s="1702"/>
      <c r="N709" s="1702"/>
      <c r="O709" s="1702"/>
      <c r="P709" s="1702"/>
      <c r="Q709" s="1702"/>
      <c r="R709" s="1702"/>
      <c r="S709" s="1702"/>
      <c r="T709" s="1702"/>
      <c r="U709" s="1702"/>
      <c r="V709" s="1702"/>
      <c r="W709" s="1702"/>
      <c r="X709" s="1"/>
      <c r="Y709" s="1"/>
      <c r="Z709" s="1"/>
    </row>
    <row r="710" spans="1:26" ht="9.75" customHeight="1" x14ac:dyDescent="0.25">
      <c r="A710" s="19"/>
      <c r="B710" s="1"/>
      <c r="C710" s="1"/>
      <c r="D710" s="1"/>
      <c r="E710" s="1"/>
      <c r="F710" s="1"/>
      <c r="G710" s="1"/>
      <c r="H710" s="1"/>
      <c r="I710" s="1702"/>
      <c r="J710" s="1702"/>
      <c r="K710" s="1702"/>
      <c r="L710" s="1702"/>
      <c r="M710" s="1702"/>
      <c r="N710" s="1702"/>
      <c r="O710" s="1702"/>
      <c r="P710" s="1702"/>
      <c r="Q710" s="1702"/>
      <c r="R710" s="1702"/>
      <c r="S710" s="1702"/>
      <c r="T710" s="1702"/>
      <c r="U710" s="1702"/>
      <c r="V710" s="1702"/>
      <c r="W710" s="1702"/>
      <c r="X710" s="1"/>
      <c r="Y710" s="1"/>
      <c r="Z710" s="1"/>
    </row>
    <row r="711" spans="1:26" ht="9.75" customHeight="1" x14ac:dyDescent="0.25">
      <c r="A711" s="19"/>
      <c r="B711" s="1"/>
      <c r="C711" s="1"/>
      <c r="D711" s="1"/>
      <c r="E711" s="1"/>
      <c r="F711" s="1"/>
      <c r="G711" s="1"/>
      <c r="H711" s="1"/>
      <c r="I711" s="1702"/>
      <c r="J711" s="1702"/>
      <c r="K711" s="1702"/>
      <c r="L711" s="1702"/>
      <c r="M711" s="1702"/>
      <c r="N711" s="1702"/>
      <c r="O711" s="1702"/>
      <c r="P711" s="1702"/>
      <c r="Q711" s="1702"/>
      <c r="R711" s="1702"/>
      <c r="S711" s="1702"/>
      <c r="T711" s="1702"/>
      <c r="U711" s="1702"/>
      <c r="V711" s="1702"/>
      <c r="W711" s="1702"/>
      <c r="X711" s="1"/>
      <c r="Y711" s="1"/>
      <c r="Z711" s="1"/>
    </row>
    <row r="712" spans="1:26" ht="9.75" customHeight="1" x14ac:dyDescent="0.25">
      <c r="A712" s="19"/>
      <c r="B712" s="1"/>
      <c r="C712" s="1"/>
      <c r="D712" s="1"/>
      <c r="E712" s="1"/>
      <c r="F712" s="1"/>
      <c r="G712" s="1"/>
      <c r="H712" s="1"/>
      <c r="I712" s="1702"/>
      <c r="J712" s="1702"/>
      <c r="K712" s="1702"/>
      <c r="L712" s="1702"/>
      <c r="M712" s="1702"/>
      <c r="N712" s="1702"/>
      <c r="O712" s="1702"/>
      <c r="P712" s="1702"/>
      <c r="Q712" s="1702"/>
      <c r="R712" s="1702"/>
      <c r="S712" s="1702"/>
      <c r="T712" s="1702"/>
      <c r="U712" s="1702"/>
      <c r="V712" s="1702"/>
      <c r="W712" s="1702"/>
      <c r="X712" s="1"/>
      <c r="Y712" s="1"/>
      <c r="Z712" s="1"/>
    </row>
    <row r="713" spans="1:26" ht="9.75" customHeight="1" x14ac:dyDescent="0.25">
      <c r="A713" s="19"/>
      <c r="B713" s="1"/>
      <c r="C713" s="1"/>
      <c r="D713" s="1"/>
      <c r="E713" s="1"/>
      <c r="F713" s="1"/>
      <c r="G713" s="1"/>
      <c r="H713" s="1"/>
      <c r="I713" s="1702"/>
      <c r="J713" s="1702"/>
      <c r="K713" s="1702"/>
      <c r="L713" s="1702"/>
      <c r="M713" s="1702"/>
      <c r="N713" s="1702"/>
      <c r="O713" s="1702"/>
      <c r="P713" s="1702"/>
      <c r="Q713" s="1702"/>
      <c r="R713" s="1702"/>
      <c r="S713" s="1702"/>
      <c r="T713" s="1702"/>
      <c r="U713" s="1702"/>
      <c r="V713" s="1702"/>
      <c r="W713" s="1702"/>
      <c r="X713" s="1"/>
      <c r="Y713" s="1"/>
      <c r="Z713" s="1"/>
    </row>
    <row r="714" spans="1:26" ht="9.75" customHeight="1" x14ac:dyDescent="0.25">
      <c r="A714" s="19"/>
      <c r="B714" s="1"/>
      <c r="C714" s="1"/>
      <c r="D714" s="1"/>
      <c r="E714" s="1"/>
      <c r="F714" s="1"/>
      <c r="G714" s="1"/>
      <c r="H714" s="1"/>
      <c r="I714" s="1702"/>
      <c r="J714" s="1702"/>
      <c r="K714" s="1702"/>
      <c r="L714" s="1702"/>
      <c r="M714" s="1702"/>
      <c r="N714" s="1702"/>
      <c r="O714" s="1702"/>
      <c r="P714" s="1702"/>
      <c r="Q714" s="1702"/>
      <c r="R714" s="1702"/>
      <c r="S714" s="1702"/>
      <c r="T714" s="1702"/>
      <c r="U714" s="1702"/>
      <c r="V714" s="1702"/>
      <c r="W714" s="1702"/>
      <c r="X714" s="1"/>
      <c r="Y714" s="1"/>
      <c r="Z714" s="1"/>
    </row>
    <row r="715" spans="1:26" ht="9.75" customHeight="1" x14ac:dyDescent="0.25">
      <c r="A715" s="19"/>
      <c r="B715" s="1"/>
      <c r="C715" s="1"/>
      <c r="D715" s="1"/>
      <c r="E715" s="1"/>
      <c r="F715" s="1"/>
      <c r="G715" s="1"/>
      <c r="H715" s="1"/>
      <c r="I715" s="1702"/>
      <c r="J715" s="1702"/>
      <c r="K715" s="1702"/>
      <c r="L715" s="1702"/>
      <c r="M715" s="1702"/>
      <c r="N715" s="1702"/>
      <c r="O715" s="1702"/>
      <c r="P715" s="1702"/>
      <c r="Q715" s="1702"/>
      <c r="R715" s="1702"/>
      <c r="S715" s="1702"/>
      <c r="T715" s="1702"/>
      <c r="U715" s="1702"/>
      <c r="V715" s="1702"/>
      <c r="W715" s="1702"/>
      <c r="X715" s="1"/>
      <c r="Y715" s="1"/>
      <c r="Z715" s="1"/>
    </row>
    <row r="716" spans="1:26" ht="9.75" customHeight="1" x14ac:dyDescent="0.25">
      <c r="A716" s="19"/>
      <c r="B716" s="1"/>
      <c r="C716" s="1"/>
      <c r="D716" s="1"/>
      <c r="E716" s="1"/>
      <c r="F716" s="1"/>
      <c r="G716" s="1"/>
      <c r="H716" s="1"/>
      <c r="I716" s="1702"/>
      <c r="J716" s="1702"/>
      <c r="K716" s="1702"/>
      <c r="L716" s="1702"/>
      <c r="M716" s="1702"/>
      <c r="N716" s="1702"/>
      <c r="O716" s="1702"/>
      <c r="P716" s="1702"/>
      <c r="Q716" s="1702"/>
      <c r="R716" s="1702"/>
      <c r="S716" s="1702"/>
      <c r="T716" s="1702"/>
      <c r="U716" s="1702"/>
      <c r="V716" s="1702"/>
      <c r="W716" s="1702"/>
      <c r="X716" s="1"/>
      <c r="Y716" s="1"/>
      <c r="Z716" s="1"/>
    </row>
    <row r="717" spans="1:26" ht="9.75" customHeight="1" x14ac:dyDescent="0.25">
      <c r="A717" s="19"/>
      <c r="B717" s="1"/>
      <c r="C717" s="1"/>
      <c r="D717" s="1"/>
      <c r="E717" s="1"/>
      <c r="F717" s="1"/>
      <c r="G717" s="1"/>
      <c r="H717" s="1"/>
      <c r="I717" s="1702"/>
      <c r="J717" s="1702"/>
      <c r="K717" s="1702"/>
      <c r="L717" s="1702"/>
      <c r="M717" s="1702"/>
      <c r="N717" s="1702"/>
      <c r="O717" s="1702"/>
      <c r="P717" s="1702"/>
      <c r="Q717" s="1702"/>
      <c r="R717" s="1702"/>
      <c r="S717" s="1702"/>
      <c r="T717" s="1702"/>
      <c r="U717" s="1702"/>
      <c r="V717" s="1702"/>
      <c r="W717" s="1702"/>
      <c r="X717" s="1"/>
      <c r="Y717" s="1"/>
      <c r="Z717" s="1"/>
    </row>
    <row r="718" spans="1:26" ht="9.75" customHeight="1" x14ac:dyDescent="0.25">
      <c r="A718" s="19"/>
      <c r="B718" s="1"/>
      <c r="C718" s="1"/>
      <c r="D718" s="1"/>
      <c r="E718" s="1"/>
      <c r="F718" s="1"/>
      <c r="G718" s="1"/>
      <c r="H718" s="1"/>
      <c r="I718" s="1702"/>
      <c r="J718" s="1702"/>
      <c r="K718" s="1702"/>
      <c r="L718" s="1702"/>
      <c r="M718" s="1702"/>
      <c r="N718" s="1702"/>
      <c r="O718" s="1702"/>
      <c r="P718" s="1702"/>
      <c r="Q718" s="1702"/>
      <c r="R718" s="1702"/>
      <c r="S718" s="1702"/>
      <c r="T718" s="1702"/>
      <c r="U718" s="1702"/>
      <c r="V718" s="1702"/>
      <c r="W718" s="1702"/>
      <c r="X718" s="1"/>
      <c r="Y718" s="1"/>
      <c r="Z718" s="1"/>
    </row>
    <row r="719" spans="1:26" ht="9.75" customHeight="1" x14ac:dyDescent="0.25">
      <c r="A719" s="19"/>
      <c r="B719" s="1"/>
      <c r="C719" s="1"/>
      <c r="D719" s="1"/>
      <c r="E719" s="1"/>
      <c r="F719" s="1"/>
      <c r="G719" s="1"/>
      <c r="H719" s="1"/>
      <c r="I719" s="1702"/>
      <c r="J719" s="1702"/>
      <c r="K719" s="1702"/>
      <c r="L719" s="1702"/>
      <c r="M719" s="1702"/>
      <c r="N719" s="1702"/>
      <c r="O719" s="1702"/>
      <c r="P719" s="1702"/>
      <c r="Q719" s="1702"/>
      <c r="R719" s="1702"/>
      <c r="S719" s="1702"/>
      <c r="T719" s="1702"/>
      <c r="U719" s="1702"/>
      <c r="V719" s="1702"/>
      <c r="W719" s="1702"/>
      <c r="X719" s="1"/>
      <c r="Y719" s="1"/>
      <c r="Z719" s="1"/>
    </row>
    <row r="720" spans="1:26" ht="9.75" customHeight="1" x14ac:dyDescent="0.25">
      <c r="A720" s="19"/>
      <c r="B720" s="1"/>
      <c r="C720" s="1"/>
      <c r="D720" s="1"/>
      <c r="E720" s="1"/>
      <c r="F720" s="1"/>
      <c r="G720" s="1"/>
      <c r="H720" s="1"/>
      <c r="I720" s="1702"/>
      <c r="J720" s="1702"/>
      <c r="K720" s="1702"/>
      <c r="L720" s="1702"/>
      <c r="M720" s="1702"/>
      <c r="N720" s="1702"/>
      <c r="O720" s="1702"/>
      <c r="P720" s="1702"/>
      <c r="Q720" s="1702"/>
      <c r="R720" s="1702"/>
      <c r="S720" s="1702"/>
      <c r="T720" s="1702"/>
      <c r="U720" s="1702"/>
      <c r="V720" s="1702"/>
      <c r="W720" s="1702"/>
      <c r="X720" s="1"/>
      <c r="Y720" s="1"/>
      <c r="Z720" s="1"/>
    </row>
    <row r="721" spans="1:26" ht="9.75" customHeight="1" x14ac:dyDescent="0.25">
      <c r="A721" s="19"/>
      <c r="B721" s="1"/>
      <c r="C721" s="1"/>
      <c r="D721" s="1"/>
      <c r="E721" s="1"/>
      <c r="F721" s="1"/>
      <c r="G721" s="1"/>
      <c r="H721" s="1"/>
      <c r="I721" s="1702"/>
      <c r="J721" s="1702"/>
      <c r="K721" s="1702"/>
      <c r="L721" s="1702"/>
      <c r="M721" s="1702"/>
      <c r="N721" s="1702"/>
      <c r="O721" s="1702"/>
      <c r="P721" s="1702"/>
      <c r="Q721" s="1702"/>
      <c r="R721" s="1702"/>
      <c r="S721" s="1702"/>
      <c r="T721" s="1702"/>
      <c r="U721" s="1702"/>
      <c r="V721" s="1702"/>
      <c r="W721" s="1702"/>
      <c r="X721" s="1"/>
      <c r="Y721" s="1"/>
      <c r="Z721" s="1"/>
    </row>
    <row r="722" spans="1:26" ht="9.75" customHeight="1" x14ac:dyDescent="0.25">
      <c r="A722" s="19"/>
      <c r="B722" s="1"/>
      <c r="C722" s="1"/>
      <c r="D722" s="1"/>
      <c r="E722" s="1"/>
      <c r="F722" s="1"/>
      <c r="G722" s="1"/>
      <c r="H722" s="1"/>
      <c r="I722" s="1702"/>
      <c r="J722" s="1702"/>
      <c r="K722" s="1702"/>
      <c r="L722" s="1702"/>
      <c r="M722" s="1702"/>
      <c r="N722" s="1702"/>
      <c r="O722" s="1702"/>
      <c r="P722" s="1702"/>
      <c r="Q722" s="1702"/>
      <c r="R722" s="1702"/>
      <c r="S722" s="1702"/>
      <c r="T722" s="1702"/>
      <c r="U722" s="1702"/>
      <c r="V722" s="1702"/>
      <c r="W722" s="1702"/>
      <c r="X722" s="1"/>
      <c r="Y722" s="1"/>
      <c r="Z722" s="1"/>
    </row>
    <row r="723" spans="1:26" ht="9.75" customHeight="1" x14ac:dyDescent="0.25">
      <c r="A723" s="19"/>
      <c r="B723" s="1"/>
      <c r="C723" s="1"/>
      <c r="D723" s="1"/>
      <c r="E723" s="1"/>
      <c r="F723" s="1"/>
      <c r="G723" s="1"/>
      <c r="H723" s="1"/>
      <c r="I723" s="1702"/>
      <c r="J723" s="1702"/>
      <c r="K723" s="1702"/>
      <c r="L723" s="1702"/>
      <c r="M723" s="1702"/>
      <c r="N723" s="1702"/>
      <c r="O723" s="1702"/>
      <c r="P723" s="1702"/>
      <c r="Q723" s="1702"/>
      <c r="R723" s="1702"/>
      <c r="S723" s="1702"/>
      <c r="T723" s="1702"/>
      <c r="U723" s="1702"/>
      <c r="V723" s="1702"/>
      <c r="W723" s="1702"/>
      <c r="X723" s="1"/>
      <c r="Y723" s="1"/>
      <c r="Z723" s="1"/>
    </row>
    <row r="724" spans="1:26" ht="9.75" customHeight="1" x14ac:dyDescent="0.25">
      <c r="A724" s="19"/>
      <c r="B724" s="1"/>
      <c r="C724" s="1"/>
      <c r="D724" s="1"/>
      <c r="E724" s="1"/>
      <c r="F724" s="1"/>
      <c r="G724" s="1"/>
      <c r="H724" s="1"/>
      <c r="I724" s="1702"/>
      <c r="J724" s="1702"/>
      <c r="K724" s="1702"/>
      <c r="L724" s="1702"/>
      <c r="M724" s="1702"/>
      <c r="N724" s="1702"/>
      <c r="O724" s="1702"/>
      <c r="P724" s="1702"/>
      <c r="Q724" s="1702"/>
      <c r="R724" s="1702"/>
      <c r="S724" s="1702"/>
      <c r="T724" s="1702"/>
      <c r="U724" s="1702"/>
      <c r="V724" s="1702"/>
      <c r="W724" s="1702"/>
      <c r="X724" s="1"/>
      <c r="Y724" s="1"/>
      <c r="Z724" s="1"/>
    </row>
    <row r="725" spans="1:26" ht="9.75" customHeight="1" x14ac:dyDescent="0.25">
      <c r="A725" s="19"/>
      <c r="B725" s="1"/>
      <c r="C725" s="1"/>
      <c r="D725" s="1"/>
      <c r="E725" s="1"/>
      <c r="F725" s="1"/>
      <c r="G725" s="1"/>
      <c r="H725" s="1"/>
      <c r="I725" s="1702"/>
      <c r="J725" s="1702"/>
      <c r="K725" s="1702"/>
      <c r="L725" s="1702"/>
      <c r="M725" s="1702"/>
      <c r="N725" s="1702"/>
      <c r="O725" s="1702"/>
      <c r="P725" s="1702"/>
      <c r="Q725" s="1702"/>
      <c r="R725" s="1702"/>
      <c r="S725" s="1702"/>
      <c r="T725" s="1702"/>
      <c r="U725" s="1702"/>
      <c r="V725" s="1702"/>
      <c r="W725" s="1702"/>
      <c r="X725" s="1"/>
      <c r="Y725" s="1"/>
      <c r="Z725" s="1"/>
    </row>
    <row r="726" spans="1:26" ht="9.75" customHeight="1" x14ac:dyDescent="0.25">
      <c r="A726" s="19"/>
      <c r="B726" s="1"/>
      <c r="C726" s="1"/>
      <c r="D726" s="1"/>
      <c r="E726" s="1"/>
      <c r="F726" s="1"/>
      <c r="G726" s="1"/>
      <c r="H726" s="1"/>
      <c r="I726" s="1702"/>
      <c r="J726" s="1702"/>
      <c r="K726" s="1702"/>
      <c r="L726" s="1702"/>
      <c r="M726" s="1702"/>
      <c r="N726" s="1702"/>
      <c r="O726" s="1702"/>
      <c r="P726" s="1702"/>
      <c r="Q726" s="1702"/>
      <c r="R726" s="1702"/>
      <c r="S726" s="1702"/>
      <c r="T726" s="1702"/>
      <c r="U726" s="1702"/>
      <c r="V726" s="1702"/>
      <c r="W726" s="1702"/>
      <c r="X726" s="1"/>
      <c r="Y726" s="1"/>
      <c r="Z726" s="1"/>
    </row>
    <row r="727" spans="1:26" ht="9.75" customHeight="1" x14ac:dyDescent="0.25">
      <c r="A727" s="19"/>
      <c r="B727" s="1"/>
      <c r="C727" s="1"/>
      <c r="D727" s="1"/>
      <c r="E727" s="1"/>
      <c r="F727" s="1"/>
      <c r="G727" s="1"/>
      <c r="H727" s="1"/>
      <c r="I727" s="1702"/>
      <c r="J727" s="1702"/>
      <c r="K727" s="1702"/>
      <c r="L727" s="1702"/>
      <c r="M727" s="1702"/>
      <c r="N727" s="1702"/>
      <c r="O727" s="1702"/>
      <c r="P727" s="1702"/>
      <c r="Q727" s="1702"/>
      <c r="R727" s="1702"/>
      <c r="S727" s="1702"/>
      <c r="T727" s="1702"/>
      <c r="U727" s="1702"/>
      <c r="V727" s="1702"/>
      <c r="W727" s="1702"/>
      <c r="X727" s="1"/>
      <c r="Y727" s="1"/>
      <c r="Z727" s="1"/>
    </row>
    <row r="728" spans="1:26" ht="9.75" customHeight="1" x14ac:dyDescent="0.25">
      <c r="A728" s="19"/>
      <c r="B728" s="1"/>
      <c r="C728" s="1"/>
      <c r="D728" s="1"/>
      <c r="E728" s="1"/>
      <c r="F728" s="1"/>
      <c r="G728" s="1"/>
      <c r="H728" s="1"/>
      <c r="I728" s="1702"/>
      <c r="J728" s="1702"/>
      <c r="K728" s="1702"/>
      <c r="L728" s="1702"/>
      <c r="M728" s="1702"/>
      <c r="N728" s="1702"/>
      <c r="O728" s="1702"/>
      <c r="P728" s="1702"/>
      <c r="Q728" s="1702"/>
      <c r="R728" s="1702"/>
      <c r="S728" s="1702"/>
      <c r="T728" s="1702"/>
      <c r="U728" s="1702"/>
      <c r="V728" s="1702"/>
      <c r="W728" s="1702"/>
      <c r="X728" s="1"/>
      <c r="Y728" s="1"/>
      <c r="Z728" s="1"/>
    </row>
    <row r="729" spans="1:26" ht="9.75" customHeight="1" x14ac:dyDescent="0.25">
      <c r="A729" s="19"/>
      <c r="B729" s="1"/>
      <c r="C729" s="1"/>
      <c r="D729" s="1"/>
      <c r="E729" s="1"/>
      <c r="F729" s="1"/>
      <c r="G729" s="1"/>
      <c r="H729" s="1"/>
      <c r="I729" s="1702"/>
      <c r="J729" s="1702"/>
      <c r="K729" s="1702"/>
      <c r="L729" s="1702"/>
      <c r="M729" s="1702"/>
      <c r="N729" s="1702"/>
      <c r="O729" s="1702"/>
      <c r="P729" s="1702"/>
      <c r="Q729" s="1702"/>
      <c r="R729" s="1702"/>
      <c r="S729" s="1702"/>
      <c r="T729" s="1702"/>
      <c r="U729" s="1702"/>
      <c r="V729" s="1702"/>
      <c r="W729" s="1702"/>
      <c r="X729" s="1"/>
      <c r="Y729" s="1"/>
      <c r="Z729" s="1"/>
    </row>
    <row r="730" spans="1:26" ht="9.75" customHeight="1" x14ac:dyDescent="0.25">
      <c r="A730" s="19"/>
      <c r="B730" s="1"/>
      <c r="C730" s="1"/>
      <c r="D730" s="1"/>
      <c r="E730" s="1"/>
      <c r="F730" s="1"/>
      <c r="G730" s="1"/>
      <c r="H730" s="1"/>
      <c r="I730" s="1702"/>
      <c r="J730" s="1702"/>
      <c r="K730" s="1702"/>
      <c r="L730" s="1702"/>
      <c r="M730" s="1702"/>
      <c r="N730" s="1702"/>
      <c r="O730" s="1702"/>
      <c r="P730" s="1702"/>
      <c r="Q730" s="1702"/>
      <c r="R730" s="1702"/>
      <c r="S730" s="1702"/>
      <c r="T730" s="1702"/>
      <c r="U730" s="1702"/>
      <c r="V730" s="1702"/>
      <c r="W730" s="1702"/>
      <c r="X730" s="1"/>
      <c r="Y730" s="1"/>
      <c r="Z730" s="1"/>
    </row>
    <row r="731" spans="1:26" ht="9.75" customHeight="1" x14ac:dyDescent="0.25">
      <c r="A731" s="19"/>
      <c r="B731" s="1"/>
      <c r="C731" s="1"/>
      <c r="D731" s="1"/>
      <c r="E731" s="1"/>
      <c r="F731" s="1"/>
      <c r="G731" s="1"/>
      <c r="H731" s="1"/>
      <c r="I731" s="1702"/>
      <c r="J731" s="1702"/>
      <c r="K731" s="1702"/>
      <c r="L731" s="1702"/>
      <c r="M731" s="1702"/>
      <c r="N731" s="1702"/>
      <c r="O731" s="1702"/>
      <c r="P731" s="1702"/>
      <c r="Q731" s="1702"/>
      <c r="R731" s="1702"/>
      <c r="S731" s="1702"/>
      <c r="T731" s="1702"/>
      <c r="U731" s="1702"/>
      <c r="V731" s="1702"/>
      <c r="W731" s="1702"/>
      <c r="X731" s="1"/>
      <c r="Y731" s="1"/>
      <c r="Z731" s="1"/>
    </row>
    <row r="732" spans="1:26" ht="9.75" customHeight="1" x14ac:dyDescent="0.25">
      <c r="A732" s="19"/>
      <c r="B732" s="1"/>
      <c r="C732" s="1"/>
      <c r="D732" s="1"/>
      <c r="E732" s="1"/>
      <c r="F732" s="1"/>
      <c r="G732" s="1"/>
      <c r="H732" s="1"/>
      <c r="I732" s="1702"/>
      <c r="J732" s="1702"/>
      <c r="K732" s="1702"/>
      <c r="L732" s="1702"/>
      <c r="M732" s="1702"/>
      <c r="N732" s="1702"/>
      <c r="O732" s="1702"/>
      <c r="P732" s="1702"/>
      <c r="Q732" s="1702"/>
      <c r="R732" s="1702"/>
      <c r="S732" s="1702"/>
      <c r="T732" s="1702"/>
      <c r="U732" s="1702"/>
      <c r="V732" s="1702"/>
      <c r="W732" s="1702"/>
      <c r="X732" s="1"/>
      <c r="Y732" s="1"/>
      <c r="Z732" s="1"/>
    </row>
    <row r="733" spans="1:26" ht="9.75" customHeight="1" x14ac:dyDescent="0.25">
      <c r="A733" s="19"/>
      <c r="B733" s="1"/>
      <c r="C733" s="1"/>
      <c r="D733" s="1"/>
      <c r="E733" s="1"/>
      <c r="F733" s="1"/>
      <c r="G733" s="1"/>
      <c r="H733" s="1"/>
      <c r="I733" s="1702"/>
      <c r="J733" s="1702"/>
      <c r="K733" s="1702"/>
      <c r="L733" s="1702"/>
      <c r="M733" s="1702"/>
      <c r="N733" s="1702"/>
      <c r="O733" s="1702"/>
      <c r="P733" s="1702"/>
      <c r="Q733" s="1702"/>
      <c r="R733" s="1702"/>
      <c r="S733" s="1702"/>
      <c r="T733" s="1702"/>
      <c r="U733" s="1702"/>
      <c r="V733" s="1702"/>
      <c r="W733" s="1702"/>
      <c r="X733" s="1"/>
      <c r="Y733" s="1"/>
      <c r="Z733" s="1"/>
    </row>
    <row r="734" spans="1:26" ht="9.75" customHeight="1" x14ac:dyDescent="0.25">
      <c r="A734" s="19"/>
      <c r="B734" s="1"/>
      <c r="C734" s="1"/>
      <c r="D734" s="1"/>
      <c r="E734" s="1"/>
      <c r="F734" s="1"/>
      <c r="G734" s="1"/>
      <c r="H734" s="1"/>
      <c r="I734" s="1702"/>
      <c r="J734" s="1702"/>
      <c r="K734" s="1702"/>
      <c r="L734" s="1702"/>
      <c r="M734" s="1702"/>
      <c r="N734" s="1702"/>
      <c r="O734" s="1702"/>
      <c r="P734" s="1702"/>
      <c r="Q734" s="1702"/>
      <c r="R734" s="1702"/>
      <c r="S734" s="1702"/>
      <c r="T734" s="1702"/>
      <c r="U734" s="1702"/>
      <c r="V734" s="1702"/>
      <c r="W734" s="1702"/>
      <c r="X734" s="1"/>
      <c r="Y734" s="1"/>
      <c r="Z734" s="1"/>
    </row>
    <row r="735" spans="1:26" ht="9.75" customHeight="1" x14ac:dyDescent="0.25">
      <c r="A735" s="19"/>
      <c r="B735" s="1"/>
      <c r="C735" s="1"/>
      <c r="D735" s="1"/>
      <c r="E735" s="1"/>
      <c r="F735" s="1"/>
      <c r="G735" s="1"/>
      <c r="H735" s="1"/>
      <c r="I735" s="1702"/>
      <c r="J735" s="1702"/>
      <c r="K735" s="1702"/>
      <c r="L735" s="1702"/>
      <c r="M735" s="1702"/>
      <c r="N735" s="1702"/>
      <c r="O735" s="1702"/>
      <c r="P735" s="1702"/>
      <c r="Q735" s="1702"/>
      <c r="R735" s="1702"/>
      <c r="S735" s="1702"/>
      <c r="T735" s="1702"/>
      <c r="U735" s="1702"/>
      <c r="V735" s="1702"/>
      <c r="W735" s="1702"/>
      <c r="X735" s="1"/>
      <c r="Y735" s="1"/>
      <c r="Z735" s="1"/>
    </row>
    <row r="736" spans="1:26" ht="9.75" customHeight="1" x14ac:dyDescent="0.25">
      <c r="A736" s="19"/>
      <c r="B736" s="1"/>
      <c r="C736" s="1"/>
      <c r="D736" s="1"/>
      <c r="E736" s="1"/>
      <c r="F736" s="1"/>
      <c r="G736" s="1"/>
      <c r="H736" s="1"/>
      <c r="I736" s="1702"/>
      <c r="J736" s="1702"/>
      <c r="K736" s="1702"/>
      <c r="L736" s="1702"/>
      <c r="M736" s="1702"/>
      <c r="N736" s="1702"/>
      <c r="O736" s="1702"/>
      <c r="P736" s="1702"/>
      <c r="Q736" s="1702"/>
      <c r="R736" s="1702"/>
      <c r="S736" s="1702"/>
      <c r="T736" s="1702"/>
      <c r="U736" s="1702"/>
      <c r="V736" s="1702"/>
      <c r="W736" s="1702"/>
      <c r="X736" s="1"/>
      <c r="Y736" s="1"/>
      <c r="Z736" s="1"/>
    </row>
    <row r="737" spans="1:26" ht="9.75" customHeight="1" x14ac:dyDescent="0.25">
      <c r="A737" s="19"/>
      <c r="B737" s="1"/>
      <c r="C737" s="1"/>
      <c r="D737" s="1"/>
      <c r="E737" s="1"/>
      <c r="F737" s="1"/>
      <c r="G737" s="1"/>
      <c r="H737" s="1"/>
      <c r="I737" s="1702"/>
      <c r="J737" s="1702"/>
      <c r="K737" s="1702"/>
      <c r="L737" s="1702"/>
      <c r="M737" s="1702"/>
      <c r="N737" s="1702"/>
      <c r="O737" s="1702"/>
      <c r="P737" s="1702"/>
      <c r="Q737" s="1702"/>
      <c r="R737" s="1702"/>
      <c r="S737" s="1702"/>
      <c r="T737" s="1702"/>
      <c r="U737" s="1702"/>
      <c r="V737" s="1702"/>
      <c r="W737" s="1702"/>
      <c r="X737" s="1"/>
      <c r="Y737" s="1"/>
      <c r="Z737" s="1"/>
    </row>
    <row r="738" spans="1:26" ht="9.75" customHeight="1" x14ac:dyDescent="0.25">
      <c r="A738" s="19"/>
      <c r="B738" s="1"/>
      <c r="C738" s="1"/>
      <c r="D738" s="1"/>
      <c r="E738" s="1"/>
      <c r="F738" s="1"/>
      <c r="G738" s="1"/>
      <c r="H738" s="1"/>
      <c r="I738" s="1702"/>
      <c r="J738" s="1702"/>
      <c r="K738" s="1702"/>
      <c r="L738" s="1702"/>
      <c r="M738" s="1702"/>
      <c r="N738" s="1702"/>
      <c r="O738" s="1702"/>
      <c r="P738" s="1702"/>
      <c r="Q738" s="1702"/>
      <c r="R738" s="1702"/>
      <c r="S738" s="1702"/>
      <c r="T738" s="1702"/>
      <c r="U738" s="1702"/>
      <c r="V738" s="1702"/>
      <c r="W738" s="1702"/>
      <c r="X738" s="1"/>
      <c r="Y738" s="1"/>
      <c r="Z738" s="1"/>
    </row>
    <row r="739" spans="1:26" ht="9.75" customHeight="1" x14ac:dyDescent="0.25">
      <c r="A739" s="19"/>
      <c r="B739" s="1"/>
      <c r="C739" s="1"/>
      <c r="D739" s="1"/>
      <c r="E739" s="1"/>
      <c r="F739" s="1"/>
      <c r="G739" s="1"/>
      <c r="H739" s="1"/>
      <c r="I739" s="1702"/>
      <c r="J739" s="1702"/>
      <c r="K739" s="1702"/>
      <c r="L739" s="1702"/>
      <c r="M739" s="1702"/>
      <c r="N739" s="1702"/>
      <c r="O739" s="1702"/>
      <c r="P739" s="1702"/>
      <c r="Q739" s="1702"/>
      <c r="R739" s="1702"/>
      <c r="S739" s="1702"/>
      <c r="T739" s="1702"/>
      <c r="U739" s="1702"/>
      <c r="V739" s="1702"/>
      <c r="W739" s="1702"/>
      <c r="X739" s="1"/>
      <c r="Y739" s="1"/>
      <c r="Z739" s="1"/>
    </row>
    <row r="740" spans="1:26" ht="9.75" customHeight="1" x14ac:dyDescent="0.25">
      <c r="A740" s="19"/>
      <c r="B740" s="1"/>
      <c r="C740" s="1"/>
      <c r="D740" s="1"/>
      <c r="E740" s="1"/>
      <c r="F740" s="1"/>
      <c r="G740" s="1"/>
      <c r="H740" s="1"/>
      <c r="I740" s="1702"/>
      <c r="J740" s="1702"/>
      <c r="K740" s="1702"/>
      <c r="L740" s="1702"/>
      <c r="M740" s="1702"/>
      <c r="N740" s="1702"/>
      <c r="O740" s="1702"/>
      <c r="P740" s="1702"/>
      <c r="Q740" s="1702"/>
      <c r="R740" s="1702"/>
      <c r="S740" s="1702"/>
      <c r="T740" s="1702"/>
      <c r="U740" s="1702"/>
      <c r="V740" s="1702"/>
      <c r="W740" s="1702"/>
      <c r="X740" s="1"/>
      <c r="Y740" s="1"/>
      <c r="Z740" s="1"/>
    </row>
    <row r="741" spans="1:26" ht="9.75" customHeight="1" x14ac:dyDescent="0.25">
      <c r="A741" s="19"/>
      <c r="B741" s="1"/>
      <c r="C741" s="1"/>
      <c r="D741" s="1"/>
      <c r="E741" s="1"/>
      <c r="F741" s="1"/>
      <c r="G741" s="1"/>
      <c r="H741" s="1"/>
      <c r="I741" s="1702"/>
      <c r="J741" s="1702"/>
      <c r="K741" s="1702"/>
      <c r="L741" s="1702"/>
      <c r="M741" s="1702"/>
      <c r="N741" s="1702"/>
      <c r="O741" s="1702"/>
      <c r="P741" s="1702"/>
      <c r="Q741" s="1702"/>
      <c r="R741" s="1702"/>
      <c r="S741" s="1702"/>
      <c r="T741" s="1702"/>
      <c r="U741" s="1702"/>
      <c r="V741" s="1702"/>
      <c r="W741" s="1702"/>
      <c r="X741" s="1"/>
      <c r="Y741" s="1"/>
      <c r="Z741" s="1"/>
    </row>
    <row r="742" spans="1:26" ht="9.75" customHeight="1" x14ac:dyDescent="0.25">
      <c r="A742" s="19"/>
      <c r="B742" s="1"/>
      <c r="C742" s="1"/>
      <c r="D742" s="1"/>
      <c r="E742" s="1"/>
      <c r="F742" s="1"/>
      <c r="G742" s="1"/>
      <c r="H742" s="1"/>
      <c r="I742" s="1702"/>
      <c r="J742" s="1702"/>
      <c r="K742" s="1702"/>
      <c r="L742" s="1702"/>
      <c r="M742" s="1702"/>
      <c r="N742" s="1702"/>
      <c r="O742" s="1702"/>
      <c r="P742" s="1702"/>
      <c r="Q742" s="1702"/>
      <c r="R742" s="1702"/>
      <c r="S742" s="1702"/>
      <c r="T742" s="1702"/>
      <c r="U742" s="1702"/>
      <c r="V742" s="1702"/>
      <c r="W742" s="1702"/>
      <c r="X742" s="1"/>
      <c r="Y742" s="1"/>
      <c r="Z742" s="1"/>
    </row>
    <row r="743" spans="1:26" ht="9.75" customHeight="1" x14ac:dyDescent="0.25">
      <c r="A743" s="19"/>
      <c r="B743" s="1"/>
      <c r="C743" s="1"/>
      <c r="D743" s="1"/>
      <c r="E743" s="1"/>
      <c r="F743" s="1"/>
      <c r="G743" s="1"/>
      <c r="H743" s="1"/>
      <c r="I743" s="1702"/>
      <c r="J743" s="1702"/>
      <c r="K743" s="1702"/>
      <c r="L743" s="1702"/>
      <c r="M743" s="1702"/>
      <c r="N743" s="1702"/>
      <c r="O743" s="1702"/>
      <c r="P743" s="1702"/>
      <c r="Q743" s="1702"/>
      <c r="R743" s="1702"/>
      <c r="S743" s="1702"/>
      <c r="T743" s="1702"/>
      <c r="U743" s="1702"/>
      <c r="V743" s="1702"/>
      <c r="W743" s="1702"/>
      <c r="X743" s="1"/>
      <c r="Y743" s="1"/>
      <c r="Z743" s="1"/>
    </row>
    <row r="744" spans="1:26" ht="9.75" customHeight="1" x14ac:dyDescent="0.25">
      <c r="A744" s="19"/>
      <c r="B744" s="1"/>
      <c r="C744" s="1"/>
      <c r="D744" s="1"/>
      <c r="E744" s="1"/>
      <c r="F744" s="1"/>
      <c r="G744" s="1"/>
      <c r="H744" s="1"/>
      <c r="I744" s="1702"/>
      <c r="J744" s="1702"/>
      <c r="K744" s="1702"/>
      <c r="L744" s="1702"/>
      <c r="M744" s="1702"/>
      <c r="N744" s="1702"/>
      <c r="O744" s="1702"/>
      <c r="P744" s="1702"/>
      <c r="Q744" s="1702"/>
      <c r="R744" s="1702"/>
      <c r="S744" s="1702"/>
      <c r="T744" s="1702"/>
      <c r="U744" s="1702"/>
      <c r="V744" s="1702"/>
      <c r="W744" s="1702"/>
      <c r="X744" s="1"/>
      <c r="Y744" s="1"/>
      <c r="Z744" s="1"/>
    </row>
    <row r="745" spans="1:26" ht="9.75" customHeight="1" x14ac:dyDescent="0.25">
      <c r="A745" s="19"/>
      <c r="B745" s="1"/>
      <c r="C745" s="1"/>
      <c r="D745" s="1"/>
      <c r="E745" s="1"/>
      <c r="F745" s="1"/>
      <c r="G745" s="1"/>
      <c r="H745" s="1"/>
      <c r="I745" s="1702"/>
      <c r="J745" s="1702"/>
      <c r="K745" s="1702"/>
      <c r="L745" s="1702"/>
      <c r="M745" s="1702"/>
      <c r="N745" s="1702"/>
      <c r="O745" s="1702"/>
      <c r="P745" s="1702"/>
      <c r="Q745" s="1702"/>
      <c r="R745" s="1702"/>
      <c r="S745" s="1702"/>
      <c r="T745" s="1702"/>
      <c r="U745" s="1702"/>
      <c r="V745" s="1702"/>
      <c r="W745" s="1702"/>
      <c r="X745" s="1"/>
      <c r="Y745" s="1"/>
      <c r="Z745" s="1"/>
    </row>
    <row r="746" spans="1:26" ht="9.75" customHeight="1" x14ac:dyDescent="0.25">
      <c r="A746" s="19"/>
      <c r="B746" s="1"/>
      <c r="C746" s="1"/>
      <c r="D746" s="1"/>
      <c r="E746" s="1"/>
      <c r="F746" s="1"/>
      <c r="G746" s="1"/>
      <c r="H746" s="1"/>
      <c r="I746" s="1702"/>
      <c r="J746" s="1702"/>
      <c r="K746" s="1702"/>
      <c r="L746" s="1702"/>
      <c r="M746" s="1702"/>
      <c r="N746" s="1702"/>
      <c r="O746" s="1702"/>
      <c r="P746" s="1702"/>
      <c r="Q746" s="1702"/>
      <c r="R746" s="1702"/>
      <c r="S746" s="1702"/>
      <c r="T746" s="1702"/>
      <c r="U746" s="1702"/>
      <c r="V746" s="1702"/>
      <c r="W746" s="1702"/>
      <c r="X746" s="1"/>
      <c r="Y746" s="1"/>
      <c r="Z746" s="1"/>
    </row>
    <row r="747" spans="1:26" ht="9.75" customHeight="1" x14ac:dyDescent="0.25">
      <c r="A747" s="19"/>
      <c r="B747" s="1"/>
      <c r="C747" s="1"/>
      <c r="D747" s="1"/>
      <c r="E747" s="1"/>
      <c r="F747" s="1"/>
      <c r="G747" s="1"/>
      <c r="H747" s="1"/>
      <c r="I747" s="1702"/>
      <c r="J747" s="1702"/>
      <c r="K747" s="1702"/>
      <c r="L747" s="1702"/>
      <c r="M747" s="1702"/>
      <c r="N747" s="1702"/>
      <c r="O747" s="1702"/>
      <c r="P747" s="1702"/>
      <c r="Q747" s="1702"/>
      <c r="R747" s="1702"/>
      <c r="S747" s="1702"/>
      <c r="T747" s="1702"/>
      <c r="U747" s="1702"/>
      <c r="V747" s="1702"/>
      <c r="W747" s="1702"/>
      <c r="X747" s="1"/>
      <c r="Y747" s="1"/>
      <c r="Z747" s="1"/>
    </row>
    <row r="748" spans="1:26" ht="9.75" customHeight="1" x14ac:dyDescent="0.25">
      <c r="A748" s="19"/>
      <c r="B748" s="1"/>
      <c r="C748" s="1"/>
      <c r="D748" s="1"/>
      <c r="E748" s="1"/>
      <c r="F748" s="1"/>
      <c r="G748" s="1"/>
      <c r="H748" s="1"/>
      <c r="I748" s="1702"/>
      <c r="J748" s="1702"/>
      <c r="K748" s="1702"/>
      <c r="L748" s="1702"/>
      <c r="M748" s="1702"/>
      <c r="N748" s="1702"/>
      <c r="O748" s="1702"/>
      <c r="P748" s="1702"/>
      <c r="Q748" s="1702"/>
      <c r="R748" s="1702"/>
      <c r="S748" s="1702"/>
      <c r="T748" s="1702"/>
      <c r="U748" s="1702"/>
      <c r="V748" s="1702"/>
      <c r="W748" s="1702"/>
      <c r="X748" s="1"/>
      <c r="Y748" s="1"/>
      <c r="Z748" s="1"/>
    </row>
    <row r="749" spans="1:26" ht="9.75" customHeight="1" x14ac:dyDescent="0.25">
      <c r="A749" s="19"/>
      <c r="B749" s="1"/>
      <c r="C749" s="1"/>
      <c r="D749" s="1"/>
      <c r="E749" s="1"/>
      <c r="F749" s="1"/>
      <c r="G749" s="1"/>
      <c r="H749" s="1"/>
      <c r="I749" s="1702"/>
      <c r="J749" s="1702"/>
      <c r="K749" s="1702"/>
      <c r="L749" s="1702"/>
      <c r="M749" s="1702"/>
      <c r="N749" s="1702"/>
      <c r="O749" s="1702"/>
      <c r="P749" s="1702"/>
      <c r="Q749" s="1702"/>
      <c r="R749" s="1702"/>
      <c r="S749" s="1702"/>
      <c r="T749" s="1702"/>
      <c r="U749" s="1702"/>
      <c r="V749" s="1702"/>
      <c r="W749" s="1702"/>
      <c r="X749" s="1"/>
      <c r="Y749" s="1"/>
      <c r="Z749" s="1"/>
    </row>
    <row r="750" spans="1:26" ht="9.75" customHeight="1" x14ac:dyDescent="0.25">
      <c r="A750" s="19"/>
      <c r="B750" s="1"/>
      <c r="C750" s="1"/>
      <c r="D750" s="1"/>
      <c r="E750" s="1"/>
      <c r="F750" s="1"/>
      <c r="G750" s="1"/>
      <c r="H750" s="1"/>
      <c r="I750" s="1702"/>
      <c r="J750" s="1702"/>
      <c r="K750" s="1702"/>
      <c r="L750" s="1702"/>
      <c r="M750" s="1702"/>
      <c r="N750" s="1702"/>
      <c r="O750" s="1702"/>
      <c r="P750" s="1702"/>
      <c r="Q750" s="1702"/>
      <c r="R750" s="1702"/>
      <c r="S750" s="1702"/>
      <c r="T750" s="1702"/>
      <c r="U750" s="1702"/>
      <c r="V750" s="1702"/>
      <c r="W750" s="1702"/>
      <c r="X750" s="1"/>
      <c r="Y750" s="1"/>
      <c r="Z750" s="1"/>
    </row>
    <row r="751" spans="1:26" ht="9.75" customHeight="1" x14ac:dyDescent="0.25">
      <c r="A751" s="19"/>
      <c r="B751" s="1"/>
      <c r="C751" s="1"/>
      <c r="D751" s="1"/>
      <c r="E751" s="1"/>
      <c r="F751" s="1"/>
      <c r="G751" s="1"/>
      <c r="H751" s="1"/>
      <c r="I751" s="1702"/>
      <c r="J751" s="1702"/>
      <c r="K751" s="1702"/>
      <c r="L751" s="1702"/>
      <c r="M751" s="1702"/>
      <c r="N751" s="1702"/>
      <c r="O751" s="1702"/>
      <c r="P751" s="1702"/>
      <c r="Q751" s="1702"/>
      <c r="R751" s="1702"/>
      <c r="S751" s="1702"/>
      <c r="T751" s="1702"/>
      <c r="U751" s="1702"/>
      <c r="V751" s="1702"/>
      <c r="W751" s="1702"/>
      <c r="X751" s="1"/>
      <c r="Y751" s="1"/>
      <c r="Z751" s="1"/>
    </row>
    <row r="752" spans="1:26" ht="9.75" customHeight="1" x14ac:dyDescent="0.25">
      <c r="A752" s="19"/>
      <c r="B752" s="1"/>
      <c r="C752" s="1"/>
      <c r="D752" s="1"/>
      <c r="E752" s="1"/>
      <c r="F752" s="1"/>
      <c r="G752" s="1"/>
      <c r="H752" s="1"/>
      <c r="I752" s="1702"/>
      <c r="J752" s="1702"/>
      <c r="K752" s="1702"/>
      <c r="L752" s="1702"/>
      <c r="M752" s="1702"/>
      <c r="N752" s="1702"/>
      <c r="O752" s="1702"/>
      <c r="P752" s="1702"/>
      <c r="Q752" s="1702"/>
      <c r="R752" s="1702"/>
      <c r="S752" s="1702"/>
      <c r="T752" s="1702"/>
      <c r="U752" s="1702"/>
      <c r="V752" s="1702"/>
      <c r="W752" s="1702"/>
      <c r="X752" s="1"/>
      <c r="Y752" s="1"/>
      <c r="Z752" s="1"/>
    </row>
    <row r="753" spans="1:26" ht="9.75" customHeight="1" x14ac:dyDescent="0.25">
      <c r="A753" s="19"/>
      <c r="B753" s="1"/>
      <c r="C753" s="1"/>
      <c r="D753" s="1"/>
      <c r="E753" s="1"/>
      <c r="F753" s="1"/>
      <c r="G753" s="1"/>
      <c r="H753" s="1"/>
      <c r="I753" s="1702"/>
      <c r="J753" s="1702"/>
      <c r="K753" s="1702"/>
      <c r="L753" s="1702"/>
      <c r="M753" s="1702"/>
      <c r="N753" s="1702"/>
      <c r="O753" s="1702"/>
      <c r="P753" s="1702"/>
      <c r="Q753" s="1702"/>
      <c r="R753" s="1702"/>
      <c r="S753" s="1702"/>
      <c r="T753" s="1702"/>
      <c r="U753" s="1702"/>
      <c r="V753" s="1702"/>
      <c r="W753" s="1702"/>
      <c r="X753" s="1"/>
      <c r="Y753" s="1"/>
      <c r="Z753" s="1"/>
    </row>
    <row r="754" spans="1:26" ht="9.75" customHeight="1" x14ac:dyDescent="0.25">
      <c r="A754" s="19"/>
      <c r="B754" s="1"/>
      <c r="C754" s="1"/>
      <c r="D754" s="1"/>
      <c r="E754" s="1"/>
      <c r="F754" s="1"/>
      <c r="G754" s="1"/>
      <c r="H754" s="1"/>
      <c r="I754" s="1702"/>
      <c r="J754" s="1702"/>
      <c r="K754" s="1702"/>
      <c r="L754" s="1702"/>
      <c r="M754" s="1702"/>
      <c r="N754" s="1702"/>
      <c r="O754" s="1702"/>
      <c r="P754" s="1702"/>
      <c r="Q754" s="1702"/>
      <c r="R754" s="1702"/>
      <c r="S754" s="1702"/>
      <c r="T754" s="1702"/>
      <c r="U754" s="1702"/>
      <c r="V754" s="1702"/>
      <c r="W754" s="1702"/>
      <c r="X754" s="1"/>
      <c r="Y754" s="1"/>
      <c r="Z754" s="1"/>
    </row>
    <row r="755" spans="1:26" ht="9.75" customHeight="1" x14ac:dyDescent="0.25">
      <c r="A755" s="19"/>
      <c r="B755" s="1"/>
      <c r="C755" s="1"/>
      <c r="D755" s="1"/>
      <c r="E755" s="1"/>
      <c r="F755" s="1"/>
      <c r="G755" s="1"/>
      <c r="H755" s="1"/>
      <c r="I755" s="1702"/>
      <c r="J755" s="1702"/>
      <c r="K755" s="1702"/>
      <c r="L755" s="1702"/>
      <c r="M755" s="1702"/>
      <c r="N755" s="1702"/>
      <c r="O755" s="1702"/>
      <c r="P755" s="1702"/>
      <c r="Q755" s="1702"/>
      <c r="R755" s="1702"/>
      <c r="S755" s="1702"/>
      <c r="T755" s="1702"/>
      <c r="U755" s="1702"/>
      <c r="V755" s="1702"/>
      <c r="W755" s="1702"/>
      <c r="X755" s="1"/>
      <c r="Y755" s="1"/>
      <c r="Z755" s="1"/>
    </row>
    <row r="756" spans="1:26" ht="9.75" customHeight="1" x14ac:dyDescent="0.25">
      <c r="A756" s="19"/>
      <c r="B756" s="1"/>
      <c r="C756" s="1"/>
      <c r="D756" s="1"/>
      <c r="E756" s="1"/>
      <c r="F756" s="1"/>
      <c r="G756" s="1"/>
      <c r="H756" s="1"/>
      <c r="I756" s="1702"/>
      <c r="J756" s="1702"/>
      <c r="K756" s="1702"/>
      <c r="L756" s="1702"/>
      <c r="M756" s="1702"/>
      <c r="N756" s="1702"/>
      <c r="O756" s="1702"/>
      <c r="P756" s="1702"/>
      <c r="Q756" s="1702"/>
      <c r="R756" s="1702"/>
      <c r="S756" s="1702"/>
      <c r="T756" s="1702"/>
      <c r="U756" s="1702"/>
      <c r="V756" s="1702"/>
      <c r="W756" s="1702"/>
      <c r="X756" s="1"/>
      <c r="Y756" s="1"/>
      <c r="Z756" s="1"/>
    </row>
    <row r="757" spans="1:26" ht="9.75" customHeight="1" x14ac:dyDescent="0.25">
      <c r="A757" s="19"/>
      <c r="B757" s="1"/>
      <c r="C757" s="1"/>
      <c r="D757" s="1"/>
      <c r="E757" s="1"/>
      <c r="F757" s="1"/>
      <c r="G757" s="1"/>
      <c r="H757" s="1"/>
      <c r="I757" s="1702"/>
      <c r="J757" s="1702"/>
      <c r="K757" s="1702"/>
      <c r="L757" s="1702"/>
      <c r="M757" s="1702"/>
      <c r="N757" s="1702"/>
      <c r="O757" s="1702"/>
      <c r="P757" s="1702"/>
      <c r="Q757" s="1702"/>
      <c r="R757" s="1702"/>
      <c r="S757" s="1702"/>
      <c r="T757" s="1702"/>
      <c r="U757" s="1702"/>
      <c r="V757" s="1702"/>
      <c r="W757" s="1702"/>
      <c r="X757" s="1"/>
      <c r="Y757" s="1"/>
      <c r="Z757" s="1"/>
    </row>
    <row r="758" spans="1:26" ht="9.75" customHeight="1" x14ac:dyDescent="0.25">
      <c r="A758" s="19"/>
      <c r="B758" s="1"/>
      <c r="C758" s="1"/>
      <c r="D758" s="1"/>
      <c r="E758" s="1"/>
      <c r="F758" s="1"/>
      <c r="G758" s="1"/>
      <c r="H758" s="1"/>
      <c r="I758" s="1702"/>
      <c r="J758" s="1702"/>
      <c r="K758" s="1702"/>
      <c r="L758" s="1702"/>
      <c r="M758" s="1702"/>
      <c r="N758" s="1702"/>
      <c r="O758" s="1702"/>
      <c r="P758" s="1702"/>
      <c r="Q758" s="1702"/>
      <c r="R758" s="1702"/>
      <c r="S758" s="1702"/>
      <c r="T758" s="1702"/>
      <c r="U758" s="1702"/>
      <c r="V758" s="1702"/>
      <c r="W758" s="1702"/>
      <c r="X758" s="1"/>
      <c r="Y758" s="1"/>
      <c r="Z758" s="1"/>
    </row>
    <row r="759" spans="1:26" ht="9.75" customHeight="1" x14ac:dyDescent="0.25">
      <c r="A759" s="19"/>
      <c r="B759" s="1"/>
      <c r="C759" s="1"/>
      <c r="D759" s="1"/>
      <c r="E759" s="1"/>
      <c r="F759" s="1"/>
      <c r="G759" s="1"/>
      <c r="H759" s="1"/>
      <c r="I759" s="1702"/>
      <c r="J759" s="1702"/>
      <c r="K759" s="1702"/>
      <c r="L759" s="1702"/>
      <c r="M759" s="1702"/>
      <c r="N759" s="1702"/>
      <c r="O759" s="1702"/>
      <c r="P759" s="1702"/>
      <c r="Q759" s="1702"/>
      <c r="R759" s="1702"/>
      <c r="S759" s="1702"/>
      <c r="T759" s="1702"/>
      <c r="U759" s="1702"/>
      <c r="V759" s="1702"/>
      <c r="W759" s="1702"/>
      <c r="X759" s="1"/>
      <c r="Y759" s="1"/>
      <c r="Z759" s="1"/>
    </row>
    <row r="760" spans="1:26" ht="9.75" customHeight="1" x14ac:dyDescent="0.25">
      <c r="A760" s="19"/>
      <c r="B760" s="1"/>
      <c r="C760" s="1"/>
      <c r="D760" s="1"/>
      <c r="E760" s="1"/>
      <c r="F760" s="1"/>
      <c r="G760" s="1"/>
      <c r="H760" s="1"/>
      <c r="I760" s="1702"/>
      <c r="J760" s="1702"/>
      <c r="K760" s="1702"/>
      <c r="L760" s="1702"/>
      <c r="M760" s="1702"/>
      <c r="N760" s="1702"/>
      <c r="O760" s="1702"/>
      <c r="P760" s="1702"/>
      <c r="Q760" s="1702"/>
      <c r="R760" s="1702"/>
      <c r="S760" s="1702"/>
      <c r="T760" s="1702"/>
      <c r="U760" s="1702"/>
      <c r="V760" s="1702"/>
      <c r="W760" s="1702"/>
      <c r="X760" s="1"/>
      <c r="Y760" s="1"/>
      <c r="Z760" s="1"/>
    </row>
    <row r="761" spans="1:26" ht="9.75" customHeight="1" x14ac:dyDescent="0.25">
      <c r="A761" s="19"/>
      <c r="B761" s="1"/>
      <c r="C761" s="1"/>
      <c r="D761" s="1"/>
      <c r="E761" s="1"/>
      <c r="F761" s="1"/>
      <c r="G761" s="1"/>
      <c r="H761" s="1"/>
      <c r="I761" s="1702"/>
      <c r="J761" s="1702"/>
      <c r="K761" s="1702"/>
      <c r="L761" s="1702"/>
      <c r="M761" s="1702"/>
      <c r="N761" s="1702"/>
      <c r="O761" s="1702"/>
      <c r="P761" s="1702"/>
      <c r="Q761" s="1702"/>
      <c r="R761" s="1702"/>
      <c r="S761" s="1702"/>
      <c r="T761" s="1702"/>
      <c r="U761" s="1702"/>
      <c r="V761" s="1702"/>
      <c r="W761" s="1702"/>
      <c r="X761" s="1"/>
      <c r="Y761" s="1"/>
      <c r="Z761" s="1"/>
    </row>
    <row r="762" spans="1:26" ht="9.75" customHeight="1" x14ac:dyDescent="0.25">
      <c r="A762" s="19"/>
      <c r="B762" s="1"/>
      <c r="C762" s="1"/>
      <c r="D762" s="1"/>
      <c r="E762" s="1"/>
      <c r="F762" s="1"/>
      <c r="G762" s="1"/>
      <c r="H762" s="1"/>
      <c r="I762" s="1702"/>
      <c r="J762" s="1702"/>
      <c r="K762" s="1702"/>
      <c r="L762" s="1702"/>
      <c r="M762" s="1702"/>
      <c r="N762" s="1702"/>
      <c r="O762" s="1702"/>
      <c r="P762" s="1702"/>
      <c r="Q762" s="1702"/>
      <c r="R762" s="1702"/>
      <c r="S762" s="1702"/>
      <c r="T762" s="1702"/>
      <c r="U762" s="1702"/>
      <c r="V762" s="1702"/>
      <c r="W762" s="1702"/>
      <c r="X762" s="1"/>
      <c r="Y762" s="1"/>
      <c r="Z762" s="1"/>
    </row>
    <row r="763" spans="1:26" ht="9.75" customHeight="1" x14ac:dyDescent="0.25">
      <c r="A763" s="19"/>
      <c r="B763" s="1"/>
      <c r="C763" s="1"/>
      <c r="D763" s="1"/>
      <c r="E763" s="1"/>
      <c r="F763" s="1"/>
      <c r="G763" s="1"/>
      <c r="H763" s="1"/>
      <c r="I763" s="1702"/>
      <c r="J763" s="1702"/>
      <c r="K763" s="1702"/>
      <c r="L763" s="1702"/>
      <c r="M763" s="1702"/>
      <c r="N763" s="1702"/>
      <c r="O763" s="1702"/>
      <c r="P763" s="1702"/>
      <c r="Q763" s="1702"/>
      <c r="R763" s="1702"/>
      <c r="S763" s="1702"/>
      <c r="T763" s="1702"/>
      <c r="U763" s="1702"/>
      <c r="V763" s="1702"/>
      <c r="W763" s="1702"/>
      <c r="X763" s="1"/>
      <c r="Y763" s="1"/>
      <c r="Z763" s="1"/>
    </row>
    <row r="764" spans="1:26" ht="9.75" customHeight="1" x14ac:dyDescent="0.25">
      <c r="A764" s="19"/>
      <c r="B764" s="1"/>
      <c r="C764" s="1"/>
      <c r="D764" s="1"/>
      <c r="E764" s="1"/>
      <c r="F764" s="1"/>
      <c r="G764" s="1"/>
      <c r="H764" s="1"/>
      <c r="I764" s="1702"/>
      <c r="J764" s="1702"/>
      <c r="K764" s="1702"/>
      <c r="L764" s="1702"/>
      <c r="M764" s="1702"/>
      <c r="N764" s="1702"/>
      <c r="O764" s="1702"/>
      <c r="P764" s="1702"/>
      <c r="Q764" s="1702"/>
      <c r="R764" s="1702"/>
      <c r="S764" s="1702"/>
      <c r="T764" s="1702"/>
      <c r="U764" s="1702"/>
      <c r="V764" s="1702"/>
      <c r="W764" s="1702"/>
      <c r="X764" s="1"/>
      <c r="Y764" s="1"/>
      <c r="Z764" s="1"/>
    </row>
    <row r="765" spans="1:26" ht="9.75" customHeight="1" x14ac:dyDescent="0.25">
      <c r="A765" s="19"/>
      <c r="B765" s="1"/>
      <c r="C765" s="1"/>
      <c r="D765" s="1"/>
      <c r="E765" s="1"/>
      <c r="F765" s="1"/>
      <c r="G765" s="1"/>
      <c r="H765" s="1"/>
      <c r="I765" s="1702"/>
      <c r="J765" s="1702"/>
      <c r="K765" s="1702"/>
      <c r="L765" s="1702"/>
      <c r="M765" s="1702"/>
      <c r="N765" s="1702"/>
      <c r="O765" s="1702"/>
      <c r="P765" s="1702"/>
      <c r="Q765" s="1702"/>
      <c r="R765" s="1702"/>
      <c r="S765" s="1702"/>
      <c r="T765" s="1702"/>
      <c r="U765" s="1702"/>
      <c r="V765" s="1702"/>
      <c r="W765" s="1702"/>
      <c r="X765" s="1"/>
      <c r="Y765" s="1"/>
      <c r="Z765" s="1"/>
    </row>
    <row r="766" spans="1:26" ht="9.75" customHeight="1" x14ac:dyDescent="0.25">
      <c r="A766" s="19"/>
      <c r="B766" s="1"/>
      <c r="C766" s="1"/>
      <c r="D766" s="1"/>
      <c r="E766" s="1"/>
      <c r="F766" s="1"/>
      <c r="G766" s="1"/>
      <c r="H766" s="1"/>
      <c r="I766" s="1702"/>
      <c r="J766" s="1702"/>
      <c r="K766" s="1702"/>
      <c r="L766" s="1702"/>
      <c r="M766" s="1702"/>
      <c r="N766" s="1702"/>
      <c r="O766" s="1702"/>
      <c r="P766" s="1702"/>
      <c r="Q766" s="1702"/>
      <c r="R766" s="1702"/>
      <c r="S766" s="1702"/>
      <c r="T766" s="1702"/>
      <c r="U766" s="1702"/>
      <c r="V766" s="1702"/>
      <c r="W766" s="1702"/>
      <c r="X766" s="1"/>
      <c r="Y766" s="1"/>
      <c r="Z766" s="1"/>
    </row>
    <row r="767" spans="1:26" ht="9.75" customHeight="1" x14ac:dyDescent="0.25">
      <c r="A767" s="19"/>
      <c r="B767" s="1"/>
      <c r="C767" s="1"/>
      <c r="D767" s="1"/>
      <c r="E767" s="1"/>
      <c r="F767" s="1"/>
      <c r="G767" s="1"/>
      <c r="H767" s="1"/>
      <c r="I767" s="1702"/>
      <c r="J767" s="1702"/>
      <c r="K767" s="1702"/>
      <c r="L767" s="1702"/>
      <c r="M767" s="1702"/>
      <c r="N767" s="1702"/>
      <c r="O767" s="1702"/>
      <c r="P767" s="1702"/>
      <c r="Q767" s="1702"/>
      <c r="R767" s="1702"/>
      <c r="S767" s="1702"/>
      <c r="T767" s="1702"/>
      <c r="U767" s="1702"/>
      <c r="V767" s="1702"/>
      <c r="W767" s="1702"/>
      <c r="X767" s="1"/>
      <c r="Y767" s="1"/>
      <c r="Z767" s="1"/>
    </row>
    <row r="768" spans="1:26" ht="9.75" customHeight="1" x14ac:dyDescent="0.25">
      <c r="A768" s="19"/>
      <c r="B768" s="1"/>
      <c r="C768" s="1"/>
      <c r="D768" s="1"/>
      <c r="E768" s="1"/>
      <c r="F768" s="1"/>
      <c r="G768" s="1"/>
      <c r="H768" s="1"/>
      <c r="I768" s="1702"/>
      <c r="J768" s="1702"/>
      <c r="K768" s="1702"/>
      <c r="L768" s="1702"/>
      <c r="M768" s="1702"/>
      <c r="N768" s="1702"/>
      <c r="O768" s="1702"/>
      <c r="P768" s="1702"/>
      <c r="Q768" s="1702"/>
      <c r="R768" s="1702"/>
      <c r="S768" s="1702"/>
      <c r="T768" s="1702"/>
      <c r="U768" s="1702"/>
      <c r="V768" s="1702"/>
      <c r="W768" s="1702"/>
      <c r="X768" s="1"/>
      <c r="Y768" s="1"/>
      <c r="Z768" s="1"/>
    </row>
    <row r="769" spans="1:26" ht="9.75" customHeight="1" x14ac:dyDescent="0.25">
      <c r="A769" s="19"/>
      <c r="B769" s="1"/>
      <c r="C769" s="1"/>
      <c r="D769" s="1"/>
      <c r="E769" s="1"/>
      <c r="F769" s="1"/>
      <c r="G769" s="1"/>
      <c r="H769" s="1"/>
      <c r="I769" s="1702"/>
      <c r="J769" s="1702"/>
      <c r="K769" s="1702"/>
      <c r="L769" s="1702"/>
      <c r="M769" s="1702"/>
      <c r="N769" s="1702"/>
      <c r="O769" s="1702"/>
      <c r="P769" s="1702"/>
      <c r="Q769" s="1702"/>
      <c r="R769" s="1702"/>
      <c r="S769" s="1702"/>
      <c r="T769" s="1702"/>
      <c r="U769" s="1702"/>
      <c r="V769" s="1702"/>
      <c r="W769" s="1702"/>
      <c r="X769" s="1"/>
      <c r="Y769" s="1"/>
      <c r="Z769" s="1"/>
    </row>
    <row r="770" spans="1:26" ht="9.75" customHeight="1" x14ac:dyDescent="0.25">
      <c r="A770" s="19"/>
      <c r="B770" s="1"/>
      <c r="C770" s="1"/>
      <c r="D770" s="1"/>
      <c r="E770" s="1"/>
      <c r="F770" s="1"/>
      <c r="G770" s="1"/>
      <c r="H770" s="1"/>
      <c r="I770" s="1702"/>
      <c r="J770" s="1702"/>
      <c r="K770" s="1702"/>
      <c r="L770" s="1702"/>
      <c r="M770" s="1702"/>
      <c r="N770" s="1702"/>
      <c r="O770" s="1702"/>
      <c r="P770" s="1702"/>
      <c r="Q770" s="1702"/>
      <c r="R770" s="1702"/>
      <c r="S770" s="1702"/>
      <c r="T770" s="1702"/>
      <c r="U770" s="1702"/>
      <c r="V770" s="1702"/>
      <c r="W770" s="1702"/>
      <c r="X770" s="1"/>
      <c r="Y770" s="1"/>
      <c r="Z770" s="1"/>
    </row>
    <row r="771" spans="1:26" ht="9.75" customHeight="1" x14ac:dyDescent="0.25">
      <c r="A771" s="19"/>
      <c r="B771" s="1"/>
      <c r="C771" s="1"/>
      <c r="D771" s="1"/>
      <c r="E771" s="1"/>
      <c r="F771" s="1"/>
      <c r="G771" s="1"/>
      <c r="H771" s="1"/>
      <c r="I771" s="1702"/>
      <c r="J771" s="1702"/>
      <c r="K771" s="1702"/>
      <c r="L771" s="1702"/>
      <c r="M771" s="1702"/>
      <c r="N771" s="1702"/>
      <c r="O771" s="1702"/>
      <c r="P771" s="1702"/>
      <c r="Q771" s="1702"/>
      <c r="R771" s="1702"/>
      <c r="S771" s="1702"/>
      <c r="T771" s="1702"/>
      <c r="U771" s="1702"/>
      <c r="V771" s="1702"/>
      <c r="W771" s="1702"/>
      <c r="X771" s="1"/>
      <c r="Y771" s="1"/>
      <c r="Z771" s="1"/>
    </row>
    <row r="772" spans="1:26" ht="9.75" customHeight="1" x14ac:dyDescent="0.25">
      <c r="A772" s="19"/>
      <c r="B772" s="1"/>
      <c r="C772" s="1"/>
      <c r="D772" s="1"/>
      <c r="E772" s="1"/>
      <c r="F772" s="1"/>
      <c r="G772" s="1"/>
      <c r="H772" s="1"/>
      <c r="I772" s="1702"/>
      <c r="J772" s="1702"/>
      <c r="K772" s="1702"/>
      <c r="L772" s="1702"/>
      <c r="M772" s="1702"/>
      <c r="N772" s="1702"/>
      <c r="O772" s="1702"/>
      <c r="P772" s="1702"/>
      <c r="Q772" s="1702"/>
      <c r="R772" s="1702"/>
      <c r="S772" s="1702"/>
      <c r="T772" s="1702"/>
      <c r="U772" s="1702"/>
      <c r="V772" s="1702"/>
      <c r="W772" s="1702"/>
      <c r="X772" s="1"/>
      <c r="Y772" s="1"/>
      <c r="Z772" s="1"/>
    </row>
    <row r="773" spans="1:26" ht="9.75" customHeight="1" x14ac:dyDescent="0.25">
      <c r="A773" s="19"/>
      <c r="B773" s="1"/>
      <c r="C773" s="1"/>
      <c r="D773" s="1"/>
      <c r="E773" s="1"/>
      <c r="F773" s="1"/>
      <c r="G773" s="1"/>
      <c r="H773" s="1"/>
      <c r="I773" s="1702"/>
      <c r="J773" s="1702"/>
      <c r="K773" s="1702"/>
      <c r="L773" s="1702"/>
      <c r="M773" s="1702"/>
      <c r="N773" s="1702"/>
      <c r="O773" s="1702"/>
      <c r="P773" s="1702"/>
      <c r="Q773" s="1702"/>
      <c r="R773" s="1702"/>
      <c r="S773" s="1702"/>
      <c r="T773" s="1702"/>
      <c r="U773" s="1702"/>
      <c r="V773" s="1702"/>
      <c r="W773" s="1702"/>
      <c r="X773" s="1"/>
      <c r="Y773" s="1"/>
      <c r="Z773" s="1"/>
    </row>
    <row r="774" spans="1:26" ht="9.75" customHeight="1" x14ac:dyDescent="0.25">
      <c r="A774" s="19"/>
      <c r="B774" s="1"/>
      <c r="C774" s="1"/>
      <c r="D774" s="1"/>
      <c r="E774" s="1"/>
      <c r="F774" s="1"/>
      <c r="G774" s="1"/>
      <c r="H774" s="1"/>
      <c r="I774" s="1702"/>
      <c r="J774" s="1702"/>
      <c r="K774" s="1702"/>
      <c r="L774" s="1702"/>
      <c r="M774" s="1702"/>
      <c r="N774" s="1702"/>
      <c r="O774" s="1702"/>
      <c r="P774" s="1702"/>
      <c r="Q774" s="1702"/>
      <c r="R774" s="1702"/>
      <c r="S774" s="1702"/>
      <c r="T774" s="1702"/>
      <c r="U774" s="1702"/>
      <c r="V774" s="1702"/>
      <c r="W774" s="1702"/>
      <c r="X774" s="1"/>
      <c r="Y774" s="1"/>
      <c r="Z774" s="1"/>
    </row>
    <row r="775" spans="1:26" ht="9.75" customHeight="1" x14ac:dyDescent="0.25">
      <c r="A775" s="19"/>
      <c r="B775" s="1"/>
      <c r="C775" s="1"/>
      <c r="D775" s="1"/>
      <c r="E775" s="1"/>
      <c r="F775" s="1"/>
      <c r="G775" s="1"/>
      <c r="H775" s="1"/>
      <c r="I775" s="1702"/>
      <c r="J775" s="1702"/>
      <c r="K775" s="1702"/>
      <c r="L775" s="1702"/>
      <c r="M775" s="1702"/>
      <c r="N775" s="1702"/>
      <c r="O775" s="1702"/>
      <c r="P775" s="1702"/>
      <c r="Q775" s="1702"/>
      <c r="R775" s="1702"/>
      <c r="S775" s="1702"/>
      <c r="T775" s="1702"/>
      <c r="U775" s="1702"/>
      <c r="V775" s="1702"/>
      <c r="W775" s="1702"/>
      <c r="X775" s="1"/>
      <c r="Y775" s="1"/>
      <c r="Z775" s="1"/>
    </row>
    <row r="776" spans="1:26" ht="9.75" customHeight="1" x14ac:dyDescent="0.25">
      <c r="A776" s="19"/>
      <c r="B776" s="1"/>
      <c r="C776" s="1"/>
      <c r="D776" s="1"/>
      <c r="E776" s="1"/>
      <c r="F776" s="1"/>
      <c r="G776" s="1"/>
      <c r="H776" s="1"/>
      <c r="I776" s="1702"/>
      <c r="J776" s="1702"/>
      <c r="K776" s="1702"/>
      <c r="L776" s="1702"/>
      <c r="M776" s="1702"/>
      <c r="N776" s="1702"/>
      <c r="O776" s="1702"/>
      <c r="P776" s="1702"/>
      <c r="Q776" s="1702"/>
      <c r="R776" s="1702"/>
      <c r="S776" s="1702"/>
      <c r="T776" s="1702"/>
      <c r="U776" s="1702"/>
      <c r="V776" s="1702"/>
      <c r="W776" s="1702"/>
      <c r="X776" s="1"/>
      <c r="Y776" s="1"/>
      <c r="Z776" s="1"/>
    </row>
    <row r="777" spans="1:26" ht="9.75" customHeight="1" x14ac:dyDescent="0.25">
      <c r="A777" s="19"/>
      <c r="B777" s="1"/>
      <c r="C777" s="1"/>
      <c r="D777" s="1"/>
      <c r="E777" s="1"/>
      <c r="F777" s="1"/>
      <c r="G777" s="1"/>
      <c r="H777" s="1"/>
      <c r="I777" s="1702"/>
      <c r="J777" s="1702"/>
      <c r="K777" s="1702"/>
      <c r="L777" s="1702"/>
      <c r="M777" s="1702"/>
      <c r="N777" s="1702"/>
      <c r="O777" s="1702"/>
      <c r="P777" s="1702"/>
      <c r="Q777" s="1702"/>
      <c r="R777" s="1702"/>
      <c r="S777" s="1702"/>
      <c r="T777" s="1702"/>
      <c r="U777" s="1702"/>
      <c r="V777" s="1702"/>
      <c r="W777" s="1702"/>
      <c r="X777" s="1"/>
      <c r="Y777" s="1"/>
      <c r="Z777" s="1"/>
    </row>
    <row r="778" spans="1:26" ht="9.75" customHeight="1" x14ac:dyDescent="0.25">
      <c r="A778" s="19"/>
      <c r="B778" s="1"/>
      <c r="C778" s="1"/>
      <c r="D778" s="1"/>
      <c r="E778" s="1"/>
      <c r="F778" s="1"/>
      <c r="G778" s="1"/>
      <c r="H778" s="1"/>
      <c r="I778" s="1702"/>
      <c r="J778" s="1702"/>
      <c r="K778" s="1702"/>
      <c r="L778" s="1702"/>
      <c r="M778" s="1702"/>
      <c r="N778" s="1702"/>
      <c r="O778" s="1702"/>
      <c r="P778" s="1702"/>
      <c r="Q778" s="1702"/>
      <c r="R778" s="1702"/>
      <c r="S778" s="1702"/>
      <c r="T778" s="1702"/>
      <c r="U778" s="1702"/>
      <c r="V778" s="1702"/>
      <c r="W778" s="1702"/>
      <c r="X778" s="1"/>
      <c r="Y778" s="1"/>
      <c r="Z778" s="1"/>
    </row>
    <row r="779" spans="1:26" ht="9.75" customHeight="1" x14ac:dyDescent="0.25">
      <c r="A779" s="19"/>
      <c r="B779" s="1"/>
      <c r="C779" s="1"/>
      <c r="D779" s="1"/>
      <c r="E779" s="1"/>
      <c r="F779" s="1"/>
      <c r="G779" s="1"/>
      <c r="H779" s="1"/>
      <c r="I779" s="1702"/>
      <c r="J779" s="1702"/>
      <c r="K779" s="1702"/>
      <c r="L779" s="1702"/>
      <c r="M779" s="1702"/>
      <c r="N779" s="1702"/>
      <c r="O779" s="1702"/>
      <c r="P779" s="1702"/>
      <c r="Q779" s="1702"/>
      <c r="R779" s="1702"/>
      <c r="S779" s="1702"/>
      <c r="T779" s="1702"/>
      <c r="U779" s="1702"/>
      <c r="V779" s="1702"/>
      <c r="W779" s="1702"/>
      <c r="X779" s="1"/>
      <c r="Y779" s="1"/>
      <c r="Z779" s="1"/>
    </row>
    <row r="780" spans="1:26" ht="9.75" customHeight="1" x14ac:dyDescent="0.25">
      <c r="A780" s="19"/>
      <c r="B780" s="1"/>
      <c r="C780" s="1"/>
      <c r="D780" s="1"/>
      <c r="E780" s="1"/>
      <c r="F780" s="1"/>
      <c r="G780" s="1"/>
      <c r="H780" s="1"/>
      <c r="I780" s="1702"/>
      <c r="J780" s="1702"/>
      <c r="K780" s="1702"/>
      <c r="L780" s="1702"/>
      <c r="M780" s="1702"/>
      <c r="N780" s="1702"/>
      <c r="O780" s="1702"/>
      <c r="P780" s="1702"/>
      <c r="Q780" s="1702"/>
      <c r="R780" s="1702"/>
      <c r="S780" s="1702"/>
      <c r="T780" s="1702"/>
      <c r="U780" s="1702"/>
      <c r="V780" s="1702"/>
      <c r="W780" s="1702"/>
      <c r="X780" s="1"/>
      <c r="Y780" s="1"/>
      <c r="Z780" s="1"/>
    </row>
    <row r="781" spans="1:26" ht="9.75" customHeight="1" x14ac:dyDescent="0.25">
      <c r="A781" s="19"/>
      <c r="B781" s="1"/>
      <c r="C781" s="1"/>
      <c r="D781" s="1"/>
      <c r="E781" s="1"/>
      <c r="F781" s="1"/>
      <c r="G781" s="1"/>
      <c r="H781" s="1"/>
      <c r="I781" s="1702"/>
      <c r="J781" s="1702"/>
      <c r="K781" s="1702"/>
      <c r="L781" s="1702"/>
      <c r="M781" s="1702"/>
      <c r="N781" s="1702"/>
      <c r="O781" s="1702"/>
      <c r="P781" s="1702"/>
      <c r="Q781" s="1702"/>
      <c r="R781" s="1702"/>
      <c r="S781" s="1702"/>
      <c r="T781" s="1702"/>
      <c r="U781" s="1702"/>
      <c r="V781" s="1702"/>
      <c r="W781" s="1702"/>
      <c r="X781" s="1"/>
      <c r="Y781" s="1"/>
      <c r="Z781" s="1"/>
    </row>
    <row r="782" spans="1:26" ht="9.75" customHeight="1" x14ac:dyDescent="0.25">
      <c r="A782" s="19"/>
      <c r="B782" s="1"/>
      <c r="C782" s="1"/>
      <c r="D782" s="1"/>
      <c r="E782" s="1"/>
      <c r="F782" s="1"/>
      <c r="G782" s="1"/>
      <c r="H782" s="1"/>
      <c r="I782" s="1702"/>
      <c r="J782" s="1702"/>
      <c r="K782" s="1702"/>
      <c r="L782" s="1702"/>
      <c r="M782" s="1702"/>
      <c r="N782" s="1702"/>
      <c r="O782" s="1702"/>
      <c r="P782" s="1702"/>
      <c r="Q782" s="1702"/>
      <c r="R782" s="1702"/>
      <c r="S782" s="1702"/>
      <c r="T782" s="1702"/>
      <c r="U782" s="1702"/>
      <c r="V782" s="1702"/>
      <c r="W782" s="1702"/>
      <c r="X782" s="1"/>
      <c r="Y782" s="1"/>
      <c r="Z782" s="1"/>
    </row>
    <row r="783" spans="1:26" ht="9.75" customHeight="1" x14ac:dyDescent="0.25">
      <c r="A783" s="19"/>
      <c r="B783" s="1"/>
      <c r="C783" s="1"/>
      <c r="D783" s="1"/>
      <c r="E783" s="1"/>
      <c r="F783" s="1"/>
      <c r="G783" s="1"/>
      <c r="H783" s="1"/>
      <c r="I783" s="1702"/>
      <c r="J783" s="1702"/>
      <c r="K783" s="1702"/>
      <c r="L783" s="1702"/>
      <c r="M783" s="1702"/>
      <c r="N783" s="1702"/>
      <c r="O783" s="1702"/>
      <c r="P783" s="1702"/>
      <c r="Q783" s="1702"/>
      <c r="R783" s="1702"/>
      <c r="S783" s="1702"/>
      <c r="T783" s="1702"/>
      <c r="U783" s="1702"/>
      <c r="V783" s="1702"/>
      <c r="W783" s="1702"/>
      <c r="X783" s="1"/>
      <c r="Y783" s="1"/>
      <c r="Z783" s="1"/>
    </row>
    <row r="784" spans="1:26" ht="9.75" customHeight="1" x14ac:dyDescent="0.25">
      <c r="A784" s="19"/>
      <c r="B784" s="1"/>
      <c r="C784" s="1"/>
      <c r="D784" s="1"/>
      <c r="E784" s="1"/>
      <c r="F784" s="1"/>
      <c r="G784" s="1"/>
      <c r="H784" s="1"/>
      <c r="I784" s="1702"/>
      <c r="J784" s="1702"/>
      <c r="K784" s="1702"/>
      <c r="L784" s="1702"/>
      <c r="M784" s="1702"/>
      <c r="N784" s="1702"/>
      <c r="O784" s="1702"/>
      <c r="P784" s="1702"/>
      <c r="Q784" s="1702"/>
      <c r="R784" s="1702"/>
      <c r="S784" s="1702"/>
      <c r="T784" s="1702"/>
      <c r="U784" s="1702"/>
      <c r="V784" s="1702"/>
      <c r="W784" s="1702"/>
      <c r="X784" s="1"/>
      <c r="Y784" s="1"/>
      <c r="Z784" s="1"/>
    </row>
    <row r="785" spans="1:26" ht="9.75" customHeight="1" x14ac:dyDescent="0.25">
      <c r="A785" s="19"/>
      <c r="B785" s="1"/>
      <c r="C785" s="1"/>
      <c r="D785" s="1"/>
      <c r="E785" s="1"/>
      <c r="F785" s="1"/>
      <c r="G785" s="1"/>
      <c r="H785" s="1"/>
      <c r="I785" s="1702"/>
      <c r="J785" s="1702"/>
      <c r="K785" s="1702"/>
      <c r="L785" s="1702"/>
      <c r="M785" s="1702"/>
      <c r="N785" s="1702"/>
      <c r="O785" s="1702"/>
      <c r="P785" s="1702"/>
      <c r="Q785" s="1702"/>
      <c r="R785" s="1702"/>
      <c r="S785" s="1702"/>
      <c r="T785" s="1702"/>
      <c r="U785" s="1702"/>
      <c r="V785" s="1702"/>
      <c r="W785" s="1702"/>
      <c r="X785" s="1"/>
      <c r="Y785" s="1"/>
      <c r="Z785" s="1"/>
    </row>
    <row r="786" spans="1:26" ht="9.75" customHeight="1" x14ac:dyDescent="0.25">
      <c r="A786" s="19"/>
      <c r="B786" s="1"/>
      <c r="C786" s="1"/>
      <c r="D786" s="1"/>
      <c r="E786" s="1"/>
      <c r="F786" s="1"/>
      <c r="G786" s="1"/>
      <c r="H786" s="1"/>
      <c r="I786" s="1702"/>
      <c r="J786" s="1702"/>
      <c r="K786" s="1702"/>
      <c r="L786" s="1702"/>
      <c r="M786" s="1702"/>
      <c r="N786" s="1702"/>
      <c r="O786" s="1702"/>
      <c r="P786" s="1702"/>
      <c r="Q786" s="1702"/>
      <c r="R786" s="1702"/>
      <c r="S786" s="1702"/>
      <c r="T786" s="1702"/>
      <c r="U786" s="1702"/>
      <c r="V786" s="1702"/>
      <c r="W786" s="1702"/>
      <c r="X786" s="1"/>
      <c r="Y786" s="1"/>
      <c r="Z786" s="1"/>
    </row>
    <row r="787" spans="1:26" ht="9.75" customHeight="1" x14ac:dyDescent="0.25">
      <c r="A787" s="19"/>
      <c r="B787" s="1"/>
      <c r="C787" s="1"/>
      <c r="D787" s="1"/>
      <c r="E787" s="1"/>
      <c r="F787" s="1"/>
      <c r="G787" s="1"/>
      <c r="H787" s="1"/>
      <c r="I787" s="1702"/>
      <c r="J787" s="1702"/>
      <c r="K787" s="1702"/>
      <c r="L787" s="1702"/>
      <c r="M787" s="1702"/>
      <c r="N787" s="1702"/>
      <c r="O787" s="1702"/>
      <c r="P787" s="1702"/>
      <c r="Q787" s="1702"/>
      <c r="R787" s="1702"/>
      <c r="S787" s="1702"/>
      <c r="T787" s="1702"/>
      <c r="U787" s="1702"/>
      <c r="V787" s="1702"/>
      <c r="W787" s="1702"/>
      <c r="X787" s="1"/>
      <c r="Y787" s="1"/>
      <c r="Z787" s="1"/>
    </row>
    <row r="788" spans="1:26" ht="9.75" customHeight="1" x14ac:dyDescent="0.25">
      <c r="A788" s="19"/>
      <c r="B788" s="1"/>
      <c r="C788" s="1"/>
      <c r="D788" s="1"/>
      <c r="E788" s="1"/>
      <c r="F788" s="1"/>
      <c r="G788" s="1"/>
      <c r="H788" s="1"/>
      <c r="I788" s="1702"/>
      <c r="J788" s="1702"/>
      <c r="K788" s="1702"/>
      <c r="L788" s="1702"/>
      <c r="M788" s="1702"/>
      <c r="N788" s="1702"/>
      <c r="O788" s="1702"/>
      <c r="P788" s="1702"/>
      <c r="Q788" s="1702"/>
      <c r="R788" s="1702"/>
      <c r="S788" s="1702"/>
      <c r="T788" s="1702"/>
      <c r="U788" s="1702"/>
      <c r="V788" s="1702"/>
      <c r="W788" s="1702"/>
      <c r="X788" s="1"/>
      <c r="Y788" s="1"/>
      <c r="Z788" s="1"/>
    </row>
    <row r="789" spans="1:26" ht="9.75" customHeight="1" x14ac:dyDescent="0.25">
      <c r="A789" s="19"/>
      <c r="B789" s="1"/>
      <c r="C789" s="1"/>
      <c r="D789" s="1"/>
      <c r="E789" s="1"/>
      <c r="F789" s="1"/>
      <c r="G789" s="1"/>
      <c r="H789" s="1"/>
      <c r="I789" s="1702"/>
      <c r="J789" s="1702"/>
      <c r="K789" s="1702"/>
      <c r="L789" s="1702"/>
      <c r="M789" s="1702"/>
      <c r="N789" s="1702"/>
      <c r="O789" s="1702"/>
      <c r="P789" s="1702"/>
      <c r="Q789" s="1702"/>
      <c r="R789" s="1702"/>
      <c r="S789" s="1702"/>
      <c r="T789" s="1702"/>
      <c r="U789" s="1702"/>
      <c r="V789" s="1702"/>
      <c r="W789" s="1702"/>
      <c r="X789" s="1"/>
      <c r="Y789" s="1"/>
      <c r="Z789" s="1"/>
    </row>
    <row r="790" spans="1:26" ht="9.75" customHeight="1" x14ac:dyDescent="0.25">
      <c r="A790" s="19"/>
      <c r="B790" s="1"/>
      <c r="C790" s="1"/>
      <c r="D790" s="1"/>
      <c r="E790" s="1"/>
      <c r="F790" s="1"/>
      <c r="G790" s="1"/>
      <c r="H790" s="1"/>
      <c r="I790" s="1702"/>
      <c r="J790" s="1702"/>
      <c r="K790" s="1702"/>
      <c r="L790" s="1702"/>
      <c r="M790" s="1702"/>
      <c r="N790" s="1702"/>
      <c r="O790" s="1702"/>
      <c r="P790" s="1702"/>
      <c r="Q790" s="1702"/>
      <c r="R790" s="1702"/>
      <c r="S790" s="1702"/>
      <c r="T790" s="1702"/>
      <c r="U790" s="1702"/>
      <c r="V790" s="1702"/>
      <c r="W790" s="1702"/>
      <c r="X790" s="1"/>
      <c r="Y790" s="1"/>
      <c r="Z790" s="1"/>
    </row>
    <row r="791" spans="1:26" ht="9.75" customHeight="1" x14ac:dyDescent="0.25">
      <c r="A791" s="19"/>
      <c r="B791" s="1"/>
      <c r="C791" s="1"/>
      <c r="D791" s="1"/>
      <c r="E791" s="1"/>
      <c r="F791" s="1"/>
      <c r="G791" s="1"/>
      <c r="H791" s="1"/>
      <c r="I791" s="1702"/>
      <c r="J791" s="1702"/>
      <c r="K791" s="1702"/>
      <c r="L791" s="1702"/>
      <c r="M791" s="1702"/>
      <c r="N791" s="1702"/>
      <c r="O791" s="1702"/>
      <c r="P791" s="1702"/>
      <c r="Q791" s="1702"/>
      <c r="R791" s="1702"/>
      <c r="S791" s="1702"/>
      <c r="T791" s="1702"/>
      <c r="U791" s="1702"/>
      <c r="V791" s="1702"/>
      <c r="W791" s="1702"/>
      <c r="X791" s="1"/>
      <c r="Y791" s="1"/>
      <c r="Z791" s="1"/>
    </row>
    <row r="792" spans="1:26" ht="9.75" customHeight="1" x14ac:dyDescent="0.25">
      <c r="A792" s="19"/>
      <c r="B792" s="1"/>
      <c r="C792" s="1"/>
      <c r="D792" s="1"/>
      <c r="E792" s="1"/>
      <c r="F792" s="1"/>
      <c r="G792" s="1"/>
      <c r="H792" s="1"/>
      <c r="I792" s="1702"/>
      <c r="J792" s="1702"/>
      <c r="K792" s="1702"/>
      <c r="L792" s="1702"/>
      <c r="M792" s="1702"/>
      <c r="N792" s="1702"/>
      <c r="O792" s="1702"/>
      <c r="P792" s="1702"/>
      <c r="Q792" s="1702"/>
      <c r="R792" s="1702"/>
      <c r="S792" s="1702"/>
      <c r="T792" s="1702"/>
      <c r="U792" s="1702"/>
      <c r="V792" s="1702"/>
      <c r="W792" s="1702"/>
      <c r="X792" s="1"/>
      <c r="Y792" s="1"/>
      <c r="Z792" s="1"/>
    </row>
    <row r="793" spans="1:26" ht="9.75" customHeight="1" x14ac:dyDescent="0.25">
      <c r="A793" s="19"/>
      <c r="B793" s="1"/>
      <c r="C793" s="1"/>
      <c r="D793" s="1"/>
      <c r="E793" s="1"/>
      <c r="F793" s="1"/>
      <c r="G793" s="1"/>
      <c r="H793" s="1"/>
      <c r="I793" s="1702"/>
      <c r="J793" s="1702"/>
      <c r="K793" s="1702"/>
      <c r="L793" s="1702"/>
      <c r="M793" s="1702"/>
      <c r="N793" s="1702"/>
      <c r="O793" s="1702"/>
      <c r="P793" s="1702"/>
      <c r="Q793" s="1702"/>
      <c r="R793" s="1702"/>
      <c r="S793" s="1702"/>
      <c r="T793" s="1702"/>
      <c r="U793" s="1702"/>
      <c r="V793" s="1702"/>
      <c r="W793" s="1702"/>
      <c r="X793" s="1"/>
      <c r="Y793" s="1"/>
      <c r="Z793" s="1"/>
    </row>
    <row r="794" spans="1:26" ht="9.75" customHeight="1" x14ac:dyDescent="0.25">
      <c r="A794" s="19"/>
      <c r="B794" s="1"/>
      <c r="C794" s="1"/>
      <c r="D794" s="1"/>
      <c r="E794" s="1"/>
      <c r="F794" s="1"/>
      <c r="G794" s="1"/>
      <c r="H794" s="1"/>
      <c r="I794" s="1702"/>
      <c r="J794" s="1702"/>
      <c r="K794" s="1702"/>
      <c r="L794" s="1702"/>
      <c r="M794" s="1702"/>
      <c r="N794" s="1702"/>
      <c r="O794" s="1702"/>
      <c r="P794" s="1702"/>
      <c r="Q794" s="1702"/>
      <c r="R794" s="1702"/>
      <c r="S794" s="1702"/>
      <c r="T794" s="1702"/>
      <c r="U794" s="1702"/>
      <c r="V794" s="1702"/>
      <c r="W794" s="1702"/>
      <c r="X794" s="1"/>
      <c r="Y794" s="1"/>
      <c r="Z794" s="1"/>
    </row>
    <row r="795" spans="1:26" ht="9.75" customHeight="1" x14ac:dyDescent="0.25">
      <c r="A795" s="19"/>
      <c r="B795" s="1"/>
      <c r="C795" s="1"/>
      <c r="D795" s="1"/>
      <c r="E795" s="1"/>
      <c r="F795" s="1"/>
      <c r="G795" s="1"/>
      <c r="H795" s="1"/>
      <c r="I795" s="1702"/>
      <c r="J795" s="1702"/>
      <c r="K795" s="1702"/>
      <c r="L795" s="1702"/>
      <c r="M795" s="1702"/>
      <c r="N795" s="1702"/>
      <c r="O795" s="1702"/>
      <c r="P795" s="1702"/>
      <c r="Q795" s="1702"/>
      <c r="R795" s="1702"/>
      <c r="S795" s="1702"/>
      <c r="T795" s="1702"/>
      <c r="U795" s="1702"/>
      <c r="V795" s="1702"/>
      <c r="W795" s="1702"/>
      <c r="X795" s="1"/>
      <c r="Y795" s="1"/>
      <c r="Z795" s="1"/>
    </row>
    <row r="796" spans="1:26" ht="9.75" customHeight="1" x14ac:dyDescent="0.25">
      <c r="A796" s="19"/>
      <c r="B796" s="1"/>
      <c r="C796" s="1"/>
      <c r="D796" s="1"/>
      <c r="E796" s="1"/>
      <c r="F796" s="1"/>
      <c r="G796" s="1"/>
      <c r="H796" s="1"/>
      <c r="I796" s="1702"/>
      <c r="J796" s="1702"/>
      <c r="K796" s="1702"/>
      <c r="L796" s="1702"/>
      <c r="M796" s="1702"/>
      <c r="N796" s="1702"/>
      <c r="O796" s="1702"/>
      <c r="P796" s="1702"/>
      <c r="Q796" s="1702"/>
      <c r="R796" s="1702"/>
      <c r="S796" s="1702"/>
      <c r="T796" s="1702"/>
      <c r="U796" s="1702"/>
      <c r="V796" s="1702"/>
      <c r="W796" s="1702"/>
      <c r="X796" s="1"/>
      <c r="Y796" s="1"/>
      <c r="Z796" s="1"/>
    </row>
    <row r="797" spans="1:26" ht="9.75" customHeight="1" x14ac:dyDescent="0.25">
      <c r="A797" s="19"/>
      <c r="B797" s="1"/>
      <c r="C797" s="1"/>
      <c r="D797" s="1"/>
      <c r="E797" s="1"/>
      <c r="F797" s="1"/>
      <c r="G797" s="1"/>
      <c r="H797" s="1"/>
      <c r="I797" s="1702"/>
      <c r="J797" s="1702"/>
      <c r="K797" s="1702"/>
      <c r="L797" s="1702"/>
      <c r="M797" s="1702"/>
      <c r="N797" s="1702"/>
      <c r="O797" s="1702"/>
      <c r="P797" s="1702"/>
      <c r="Q797" s="1702"/>
      <c r="R797" s="1702"/>
      <c r="S797" s="1702"/>
      <c r="T797" s="1702"/>
      <c r="U797" s="1702"/>
      <c r="V797" s="1702"/>
      <c r="W797" s="1702"/>
      <c r="X797" s="1"/>
      <c r="Y797" s="1"/>
      <c r="Z797" s="1"/>
    </row>
    <row r="798" spans="1:26" ht="9.75" customHeight="1" x14ac:dyDescent="0.25">
      <c r="A798" s="19"/>
      <c r="B798" s="1"/>
      <c r="C798" s="1"/>
      <c r="D798" s="1"/>
      <c r="E798" s="1"/>
      <c r="F798" s="1"/>
      <c r="G798" s="1"/>
      <c r="H798" s="1"/>
      <c r="I798" s="1702"/>
      <c r="J798" s="1702"/>
      <c r="K798" s="1702"/>
      <c r="L798" s="1702"/>
      <c r="M798" s="1702"/>
      <c r="N798" s="1702"/>
      <c r="O798" s="1702"/>
      <c r="P798" s="1702"/>
      <c r="Q798" s="1702"/>
      <c r="R798" s="1702"/>
      <c r="S798" s="1702"/>
      <c r="T798" s="1702"/>
      <c r="U798" s="1702"/>
      <c r="V798" s="1702"/>
      <c r="W798" s="1702"/>
      <c r="X798" s="1"/>
      <c r="Y798" s="1"/>
      <c r="Z798" s="1"/>
    </row>
    <row r="799" spans="1:26" ht="9.75" customHeight="1" x14ac:dyDescent="0.25">
      <c r="A799" s="19"/>
      <c r="B799" s="1"/>
      <c r="C799" s="1"/>
      <c r="D799" s="1"/>
      <c r="E799" s="1"/>
      <c r="F799" s="1"/>
      <c r="G799" s="1"/>
      <c r="H799" s="1"/>
      <c r="I799" s="1702"/>
      <c r="J799" s="1702"/>
      <c r="K799" s="1702"/>
      <c r="L799" s="1702"/>
      <c r="M799" s="1702"/>
      <c r="N799" s="1702"/>
      <c r="O799" s="1702"/>
      <c r="P799" s="1702"/>
      <c r="Q799" s="1702"/>
      <c r="R799" s="1702"/>
      <c r="S799" s="1702"/>
      <c r="T799" s="1702"/>
      <c r="U799" s="1702"/>
      <c r="V799" s="1702"/>
      <c r="W799" s="1702"/>
      <c r="X799" s="1"/>
      <c r="Y799" s="1"/>
      <c r="Z799" s="1"/>
    </row>
    <row r="800" spans="1:26" ht="9.75" customHeight="1" x14ac:dyDescent="0.25">
      <c r="A800" s="19"/>
      <c r="B800" s="1"/>
      <c r="C800" s="1"/>
      <c r="D800" s="1"/>
      <c r="E800" s="1"/>
      <c r="F800" s="1"/>
      <c r="G800" s="1"/>
      <c r="H800" s="1"/>
      <c r="I800" s="1702"/>
      <c r="J800" s="1702"/>
      <c r="K800" s="1702"/>
      <c r="L800" s="1702"/>
      <c r="M800" s="1702"/>
      <c r="N800" s="1702"/>
      <c r="O800" s="1702"/>
      <c r="P800" s="1702"/>
      <c r="Q800" s="1702"/>
      <c r="R800" s="1702"/>
      <c r="S800" s="1702"/>
      <c r="T800" s="1702"/>
      <c r="U800" s="1702"/>
      <c r="V800" s="1702"/>
      <c r="W800" s="1702"/>
      <c r="X800" s="1"/>
      <c r="Y800" s="1"/>
      <c r="Z800" s="1"/>
    </row>
    <row r="801" spans="1:26" ht="9.75" customHeight="1" x14ac:dyDescent="0.25">
      <c r="A801" s="19"/>
      <c r="B801" s="1"/>
      <c r="C801" s="1"/>
      <c r="D801" s="1"/>
      <c r="E801" s="1"/>
      <c r="F801" s="1"/>
      <c r="G801" s="1"/>
      <c r="H801" s="1"/>
      <c r="I801" s="1702"/>
      <c r="J801" s="1702"/>
      <c r="K801" s="1702"/>
      <c r="L801" s="1702"/>
      <c r="M801" s="1702"/>
      <c r="N801" s="1702"/>
      <c r="O801" s="1702"/>
      <c r="P801" s="1702"/>
      <c r="Q801" s="1702"/>
      <c r="R801" s="1702"/>
      <c r="S801" s="1702"/>
      <c r="T801" s="1702"/>
      <c r="U801" s="1702"/>
      <c r="V801" s="1702"/>
      <c r="W801" s="1702"/>
      <c r="X801" s="1"/>
      <c r="Y801" s="1"/>
      <c r="Z801" s="1"/>
    </row>
    <row r="802" spans="1:26" ht="9.75" customHeight="1" x14ac:dyDescent="0.25">
      <c r="A802" s="19"/>
      <c r="B802" s="1"/>
      <c r="C802" s="1"/>
      <c r="D802" s="1"/>
      <c r="E802" s="1"/>
      <c r="F802" s="1"/>
      <c r="G802" s="1"/>
      <c r="H802" s="1"/>
      <c r="I802" s="1702"/>
      <c r="J802" s="1702"/>
      <c r="K802" s="1702"/>
      <c r="L802" s="1702"/>
      <c r="M802" s="1702"/>
      <c r="N802" s="1702"/>
      <c r="O802" s="1702"/>
      <c r="P802" s="1702"/>
      <c r="Q802" s="1702"/>
      <c r="R802" s="1702"/>
      <c r="S802" s="1702"/>
      <c r="T802" s="1702"/>
      <c r="U802" s="1702"/>
      <c r="V802" s="1702"/>
      <c r="W802" s="1702"/>
      <c r="X802" s="1"/>
      <c r="Y802" s="1"/>
      <c r="Z802" s="1"/>
    </row>
    <row r="803" spans="1:26" ht="9.75" customHeight="1" x14ac:dyDescent="0.25">
      <c r="A803" s="19"/>
      <c r="B803" s="1"/>
      <c r="C803" s="1"/>
      <c r="D803" s="1"/>
      <c r="E803" s="1"/>
      <c r="F803" s="1"/>
      <c r="G803" s="1"/>
      <c r="H803" s="1"/>
      <c r="I803" s="1702"/>
      <c r="J803" s="1702"/>
      <c r="K803" s="1702"/>
      <c r="L803" s="1702"/>
      <c r="M803" s="1702"/>
      <c r="N803" s="1702"/>
      <c r="O803" s="1702"/>
      <c r="P803" s="1702"/>
      <c r="Q803" s="1702"/>
      <c r="R803" s="1702"/>
      <c r="S803" s="1702"/>
      <c r="T803" s="1702"/>
      <c r="U803" s="1702"/>
      <c r="V803" s="1702"/>
      <c r="W803" s="1702"/>
      <c r="X803" s="1"/>
      <c r="Y803" s="1"/>
      <c r="Z803" s="1"/>
    </row>
    <row r="804" spans="1:26" ht="9.75" customHeight="1" x14ac:dyDescent="0.25">
      <c r="A804" s="19"/>
      <c r="B804" s="1"/>
      <c r="C804" s="1"/>
      <c r="D804" s="1"/>
      <c r="E804" s="1"/>
      <c r="F804" s="1"/>
      <c r="G804" s="1"/>
      <c r="H804" s="1"/>
      <c r="I804" s="1702"/>
      <c r="J804" s="1702"/>
      <c r="K804" s="1702"/>
      <c r="L804" s="1702"/>
      <c r="M804" s="1702"/>
      <c r="N804" s="1702"/>
      <c r="O804" s="1702"/>
      <c r="P804" s="1702"/>
      <c r="Q804" s="1702"/>
      <c r="R804" s="1702"/>
      <c r="S804" s="1702"/>
      <c r="T804" s="1702"/>
      <c r="U804" s="1702"/>
      <c r="V804" s="1702"/>
      <c r="W804" s="1702"/>
      <c r="X804" s="1"/>
      <c r="Y804" s="1"/>
      <c r="Z804" s="1"/>
    </row>
    <row r="805" spans="1:26" ht="9.75" customHeight="1" x14ac:dyDescent="0.25">
      <c r="A805" s="19"/>
      <c r="B805" s="1"/>
      <c r="C805" s="1"/>
      <c r="D805" s="1"/>
      <c r="E805" s="1"/>
      <c r="F805" s="1"/>
      <c r="G805" s="1"/>
      <c r="H805" s="1"/>
      <c r="I805" s="1702"/>
      <c r="J805" s="1702"/>
      <c r="K805" s="1702"/>
      <c r="L805" s="1702"/>
      <c r="M805" s="1702"/>
      <c r="N805" s="1702"/>
      <c r="O805" s="1702"/>
      <c r="P805" s="1702"/>
      <c r="Q805" s="1702"/>
      <c r="R805" s="1702"/>
      <c r="S805" s="1702"/>
      <c r="T805" s="1702"/>
      <c r="U805" s="1702"/>
      <c r="V805" s="1702"/>
      <c r="W805" s="1702"/>
      <c r="X805" s="1"/>
      <c r="Y805" s="1"/>
      <c r="Z805" s="1"/>
    </row>
    <row r="806" spans="1:26" ht="9.75" customHeight="1" x14ac:dyDescent="0.25">
      <c r="A806" s="19"/>
      <c r="B806" s="1"/>
      <c r="C806" s="1"/>
      <c r="D806" s="1"/>
      <c r="E806" s="1"/>
      <c r="F806" s="1"/>
      <c r="G806" s="1"/>
      <c r="H806" s="1"/>
      <c r="I806" s="1702"/>
      <c r="J806" s="1702"/>
      <c r="K806" s="1702"/>
      <c r="L806" s="1702"/>
      <c r="M806" s="1702"/>
      <c r="N806" s="1702"/>
      <c r="O806" s="1702"/>
      <c r="P806" s="1702"/>
      <c r="Q806" s="1702"/>
      <c r="R806" s="1702"/>
      <c r="S806" s="1702"/>
      <c r="T806" s="1702"/>
      <c r="U806" s="1702"/>
      <c r="V806" s="1702"/>
      <c r="W806" s="1702"/>
      <c r="X806" s="1"/>
      <c r="Y806" s="1"/>
      <c r="Z806" s="1"/>
    </row>
    <row r="807" spans="1:26" ht="9.75" customHeight="1" x14ac:dyDescent="0.25">
      <c r="A807" s="19"/>
      <c r="B807" s="1"/>
      <c r="C807" s="1"/>
      <c r="D807" s="1"/>
      <c r="E807" s="1"/>
      <c r="F807" s="1"/>
      <c r="G807" s="1"/>
      <c r="H807" s="1"/>
      <c r="I807" s="1702"/>
      <c r="J807" s="1702"/>
      <c r="K807" s="1702"/>
      <c r="L807" s="1702"/>
      <c r="M807" s="1702"/>
      <c r="N807" s="1702"/>
      <c r="O807" s="1702"/>
      <c r="P807" s="1702"/>
      <c r="Q807" s="1702"/>
      <c r="R807" s="1702"/>
      <c r="S807" s="1702"/>
      <c r="T807" s="1702"/>
      <c r="U807" s="1702"/>
      <c r="V807" s="1702"/>
      <c r="W807" s="1702"/>
      <c r="X807" s="1"/>
      <c r="Y807" s="1"/>
      <c r="Z807" s="1"/>
    </row>
    <row r="808" spans="1:26" ht="9.75" customHeight="1" x14ac:dyDescent="0.25">
      <c r="A808" s="19"/>
      <c r="B808" s="1"/>
      <c r="C808" s="1"/>
      <c r="D808" s="1"/>
      <c r="E808" s="1"/>
      <c r="F808" s="1"/>
      <c r="G808" s="1"/>
      <c r="H808" s="1"/>
      <c r="I808" s="1702"/>
      <c r="J808" s="1702"/>
      <c r="K808" s="1702"/>
      <c r="L808" s="1702"/>
      <c r="M808" s="1702"/>
      <c r="N808" s="1702"/>
      <c r="O808" s="1702"/>
      <c r="P808" s="1702"/>
      <c r="Q808" s="1702"/>
      <c r="R808" s="1702"/>
      <c r="S808" s="1702"/>
      <c r="T808" s="1702"/>
      <c r="U808" s="1702"/>
      <c r="V808" s="1702"/>
      <c r="W808" s="1702"/>
      <c r="X808" s="1"/>
      <c r="Y808" s="1"/>
      <c r="Z808" s="1"/>
    </row>
    <row r="809" spans="1:26" ht="9.75" customHeight="1" x14ac:dyDescent="0.25">
      <c r="A809" s="19"/>
      <c r="B809" s="1"/>
      <c r="C809" s="1"/>
      <c r="D809" s="1"/>
      <c r="E809" s="1"/>
      <c r="F809" s="1"/>
      <c r="G809" s="1"/>
      <c r="H809" s="1"/>
      <c r="I809" s="1702"/>
      <c r="J809" s="1702"/>
      <c r="K809" s="1702"/>
      <c r="L809" s="1702"/>
      <c r="M809" s="1702"/>
      <c r="N809" s="1702"/>
      <c r="O809" s="1702"/>
      <c r="P809" s="1702"/>
      <c r="Q809" s="1702"/>
      <c r="R809" s="1702"/>
      <c r="S809" s="1702"/>
      <c r="T809" s="1702"/>
      <c r="U809" s="1702"/>
      <c r="V809" s="1702"/>
      <c r="W809" s="1702"/>
      <c r="X809" s="1"/>
      <c r="Y809" s="1"/>
      <c r="Z809" s="1"/>
    </row>
    <row r="810" spans="1:26" ht="9.75" customHeight="1" x14ac:dyDescent="0.25">
      <c r="A810" s="19"/>
      <c r="B810" s="1"/>
      <c r="C810" s="1"/>
      <c r="D810" s="1"/>
      <c r="E810" s="1"/>
      <c r="F810" s="1"/>
      <c r="G810" s="1"/>
      <c r="H810" s="1"/>
      <c r="I810" s="1702"/>
      <c r="J810" s="1702"/>
      <c r="K810" s="1702"/>
      <c r="L810" s="1702"/>
      <c r="M810" s="1702"/>
      <c r="N810" s="1702"/>
      <c r="O810" s="1702"/>
      <c r="P810" s="1702"/>
      <c r="Q810" s="1702"/>
      <c r="R810" s="1702"/>
      <c r="S810" s="1702"/>
      <c r="T810" s="1702"/>
      <c r="U810" s="1702"/>
      <c r="V810" s="1702"/>
      <c r="W810" s="1702"/>
      <c r="X810" s="1"/>
      <c r="Y810" s="1"/>
      <c r="Z810" s="1"/>
    </row>
    <row r="811" spans="1:26" ht="9.75" customHeight="1" x14ac:dyDescent="0.25">
      <c r="A811" s="19"/>
      <c r="B811" s="1"/>
      <c r="C811" s="1"/>
      <c r="D811" s="1"/>
      <c r="E811" s="1"/>
      <c r="F811" s="1"/>
      <c r="G811" s="1"/>
      <c r="H811" s="1"/>
      <c r="I811" s="1702"/>
      <c r="J811" s="1702"/>
      <c r="K811" s="1702"/>
      <c r="L811" s="1702"/>
      <c r="M811" s="1702"/>
      <c r="N811" s="1702"/>
      <c r="O811" s="1702"/>
      <c r="P811" s="1702"/>
      <c r="Q811" s="1702"/>
      <c r="R811" s="1702"/>
      <c r="S811" s="1702"/>
      <c r="T811" s="1702"/>
      <c r="U811" s="1702"/>
      <c r="V811" s="1702"/>
      <c r="W811" s="1702"/>
      <c r="X811" s="1"/>
      <c r="Y811" s="1"/>
      <c r="Z811" s="1"/>
    </row>
    <row r="812" spans="1:26" ht="9.75" customHeight="1" x14ac:dyDescent="0.25">
      <c r="A812" s="19"/>
      <c r="B812" s="1"/>
      <c r="C812" s="1"/>
      <c r="D812" s="1"/>
      <c r="E812" s="1"/>
      <c r="F812" s="1"/>
      <c r="G812" s="1"/>
      <c r="H812" s="1"/>
      <c r="I812" s="1702"/>
      <c r="J812" s="1702"/>
      <c r="K812" s="1702"/>
      <c r="L812" s="1702"/>
      <c r="M812" s="1702"/>
      <c r="N812" s="1702"/>
      <c r="O812" s="1702"/>
      <c r="P812" s="1702"/>
      <c r="Q812" s="1702"/>
      <c r="R812" s="1702"/>
      <c r="S812" s="1702"/>
      <c r="T812" s="1702"/>
      <c r="U812" s="1702"/>
      <c r="V812" s="1702"/>
      <c r="W812" s="1702"/>
      <c r="X812" s="1"/>
      <c r="Y812" s="1"/>
      <c r="Z812" s="1"/>
    </row>
    <row r="813" spans="1:26" ht="9.75" customHeight="1" x14ac:dyDescent="0.25">
      <c r="A813" s="19"/>
      <c r="B813" s="1"/>
      <c r="C813" s="1"/>
      <c r="D813" s="1"/>
      <c r="E813" s="1"/>
      <c r="F813" s="1"/>
      <c r="G813" s="1"/>
      <c r="H813" s="1"/>
      <c r="I813" s="1702"/>
      <c r="J813" s="1702"/>
      <c r="K813" s="1702"/>
      <c r="L813" s="1702"/>
      <c r="M813" s="1702"/>
      <c r="N813" s="1702"/>
      <c r="O813" s="1702"/>
      <c r="P813" s="1702"/>
      <c r="Q813" s="1702"/>
      <c r="R813" s="1702"/>
      <c r="S813" s="1702"/>
      <c r="T813" s="1702"/>
      <c r="U813" s="1702"/>
      <c r="V813" s="1702"/>
      <c r="W813" s="1702"/>
      <c r="X813" s="1"/>
      <c r="Y813" s="1"/>
      <c r="Z813" s="1"/>
    </row>
    <row r="814" spans="1:26" ht="9.75" customHeight="1" x14ac:dyDescent="0.25">
      <c r="A814" s="19"/>
      <c r="B814" s="1"/>
      <c r="C814" s="1"/>
      <c r="D814" s="1"/>
      <c r="E814" s="1"/>
      <c r="F814" s="1"/>
      <c r="G814" s="1"/>
      <c r="H814" s="1"/>
      <c r="I814" s="1702"/>
      <c r="J814" s="1702"/>
      <c r="K814" s="1702"/>
      <c r="L814" s="1702"/>
      <c r="M814" s="1702"/>
      <c r="N814" s="1702"/>
      <c r="O814" s="1702"/>
      <c r="P814" s="1702"/>
      <c r="Q814" s="1702"/>
      <c r="R814" s="1702"/>
      <c r="S814" s="1702"/>
      <c r="T814" s="1702"/>
      <c r="U814" s="1702"/>
      <c r="V814" s="1702"/>
      <c r="W814" s="1702"/>
      <c r="X814" s="1"/>
      <c r="Y814" s="1"/>
      <c r="Z814" s="1"/>
    </row>
    <row r="815" spans="1:26" ht="9.75" customHeight="1" x14ac:dyDescent="0.25">
      <c r="A815" s="19"/>
      <c r="B815" s="1"/>
      <c r="C815" s="1"/>
      <c r="D815" s="1"/>
      <c r="E815" s="1"/>
      <c r="F815" s="1"/>
      <c r="G815" s="1"/>
      <c r="H815" s="1"/>
      <c r="I815" s="1702"/>
      <c r="J815" s="1702"/>
      <c r="K815" s="1702"/>
      <c r="L815" s="1702"/>
      <c r="M815" s="1702"/>
      <c r="N815" s="1702"/>
      <c r="O815" s="1702"/>
      <c r="P815" s="1702"/>
      <c r="Q815" s="1702"/>
      <c r="R815" s="1702"/>
      <c r="S815" s="1702"/>
      <c r="T815" s="1702"/>
      <c r="U815" s="1702"/>
      <c r="V815" s="1702"/>
      <c r="W815" s="1702"/>
      <c r="X815" s="1"/>
      <c r="Y815" s="1"/>
      <c r="Z815" s="1"/>
    </row>
    <row r="816" spans="1:26" ht="9.75" customHeight="1" x14ac:dyDescent="0.25">
      <c r="A816" s="19"/>
      <c r="B816" s="1"/>
      <c r="C816" s="1"/>
      <c r="D816" s="1"/>
      <c r="E816" s="1"/>
      <c r="F816" s="1"/>
      <c r="G816" s="1"/>
      <c r="H816" s="1"/>
      <c r="I816" s="1702"/>
      <c r="J816" s="1702"/>
      <c r="K816" s="1702"/>
      <c r="L816" s="1702"/>
      <c r="M816" s="1702"/>
      <c r="N816" s="1702"/>
      <c r="O816" s="1702"/>
      <c r="P816" s="1702"/>
      <c r="Q816" s="1702"/>
      <c r="R816" s="1702"/>
      <c r="S816" s="1702"/>
      <c r="T816" s="1702"/>
      <c r="U816" s="1702"/>
      <c r="V816" s="1702"/>
      <c r="W816" s="1702"/>
      <c r="X816" s="1"/>
      <c r="Y816" s="1"/>
      <c r="Z816" s="1"/>
    </row>
    <row r="817" spans="1:26" ht="9.75" customHeight="1" x14ac:dyDescent="0.25">
      <c r="A817" s="19"/>
      <c r="B817" s="1"/>
      <c r="C817" s="1"/>
      <c r="D817" s="1"/>
      <c r="E817" s="1"/>
      <c r="F817" s="1"/>
      <c r="G817" s="1"/>
      <c r="H817" s="1"/>
      <c r="I817" s="1702"/>
      <c r="J817" s="1702"/>
      <c r="K817" s="1702"/>
      <c r="L817" s="1702"/>
      <c r="M817" s="1702"/>
      <c r="N817" s="1702"/>
      <c r="O817" s="1702"/>
      <c r="P817" s="1702"/>
      <c r="Q817" s="1702"/>
      <c r="R817" s="1702"/>
      <c r="S817" s="1702"/>
      <c r="T817" s="1702"/>
      <c r="U817" s="1702"/>
      <c r="V817" s="1702"/>
      <c r="W817" s="1702"/>
      <c r="X817" s="1"/>
      <c r="Y817" s="1"/>
      <c r="Z817" s="1"/>
    </row>
    <row r="818" spans="1:26" ht="9.75" customHeight="1" x14ac:dyDescent="0.25">
      <c r="A818" s="19"/>
      <c r="B818" s="1"/>
      <c r="C818" s="1"/>
      <c r="D818" s="1"/>
      <c r="E818" s="1"/>
      <c r="F818" s="1"/>
      <c r="G818" s="1"/>
      <c r="H818" s="1"/>
      <c r="I818" s="1702"/>
      <c r="J818" s="1702"/>
      <c r="K818" s="1702"/>
      <c r="L818" s="1702"/>
      <c r="M818" s="1702"/>
      <c r="N818" s="1702"/>
      <c r="O818" s="1702"/>
      <c r="P818" s="1702"/>
      <c r="Q818" s="1702"/>
      <c r="R818" s="1702"/>
      <c r="S818" s="1702"/>
      <c r="T818" s="1702"/>
      <c r="U818" s="1702"/>
      <c r="V818" s="1702"/>
      <c r="W818" s="1702"/>
      <c r="X818" s="1"/>
      <c r="Y818" s="1"/>
      <c r="Z818" s="1"/>
    </row>
    <row r="819" spans="1:26" ht="9.75" customHeight="1" x14ac:dyDescent="0.25">
      <c r="A819" s="19"/>
      <c r="B819" s="1"/>
      <c r="C819" s="1"/>
      <c r="D819" s="1"/>
      <c r="E819" s="1"/>
      <c r="F819" s="1"/>
      <c r="G819" s="1"/>
      <c r="H819" s="1"/>
      <c r="I819" s="1702"/>
      <c r="J819" s="1702"/>
      <c r="K819" s="1702"/>
      <c r="L819" s="1702"/>
      <c r="M819" s="1702"/>
      <c r="N819" s="1702"/>
      <c r="O819" s="1702"/>
      <c r="P819" s="1702"/>
      <c r="Q819" s="1702"/>
      <c r="R819" s="1702"/>
      <c r="S819" s="1702"/>
      <c r="T819" s="1702"/>
      <c r="U819" s="1702"/>
      <c r="V819" s="1702"/>
      <c r="W819" s="1702"/>
      <c r="X819" s="1"/>
      <c r="Y819" s="1"/>
      <c r="Z819" s="1"/>
    </row>
    <row r="820" spans="1:26" ht="9.75" customHeight="1" x14ac:dyDescent="0.25">
      <c r="A820" s="19"/>
      <c r="B820" s="1"/>
      <c r="C820" s="1"/>
      <c r="D820" s="1"/>
      <c r="E820" s="1"/>
      <c r="F820" s="1"/>
      <c r="G820" s="1"/>
      <c r="H820" s="1"/>
      <c r="I820" s="1702"/>
      <c r="J820" s="1702"/>
      <c r="K820" s="1702"/>
      <c r="L820" s="1702"/>
      <c r="M820" s="1702"/>
      <c r="N820" s="1702"/>
      <c r="O820" s="1702"/>
      <c r="P820" s="1702"/>
      <c r="Q820" s="1702"/>
      <c r="R820" s="1702"/>
      <c r="S820" s="1702"/>
      <c r="T820" s="1702"/>
      <c r="U820" s="1702"/>
      <c r="V820" s="1702"/>
      <c r="W820" s="1702"/>
      <c r="X820" s="1"/>
      <c r="Y820" s="1"/>
      <c r="Z820" s="1"/>
    </row>
    <row r="821" spans="1:26" ht="9.75" customHeight="1" x14ac:dyDescent="0.25">
      <c r="A821" s="19"/>
      <c r="B821" s="1"/>
      <c r="C821" s="1"/>
      <c r="D821" s="1"/>
      <c r="E821" s="1"/>
      <c r="F821" s="1"/>
      <c r="G821" s="1"/>
      <c r="H821" s="1"/>
      <c r="I821" s="1702"/>
      <c r="J821" s="1702"/>
      <c r="K821" s="1702"/>
      <c r="L821" s="1702"/>
      <c r="M821" s="1702"/>
      <c r="N821" s="1702"/>
      <c r="O821" s="1702"/>
      <c r="P821" s="1702"/>
      <c r="Q821" s="1702"/>
      <c r="R821" s="1702"/>
      <c r="S821" s="1702"/>
      <c r="T821" s="1702"/>
      <c r="U821" s="1702"/>
      <c r="V821" s="1702"/>
      <c r="W821" s="1702"/>
      <c r="X821" s="1"/>
      <c r="Y821" s="1"/>
      <c r="Z821" s="1"/>
    </row>
    <row r="822" spans="1:26" ht="9.75" customHeight="1" x14ac:dyDescent="0.25">
      <c r="A822" s="19"/>
      <c r="B822" s="1"/>
      <c r="C822" s="1"/>
      <c r="D822" s="1"/>
      <c r="E822" s="1"/>
      <c r="F822" s="1"/>
      <c r="G822" s="1"/>
      <c r="H822" s="1"/>
      <c r="I822" s="1702"/>
      <c r="J822" s="1702"/>
      <c r="K822" s="1702"/>
      <c r="L822" s="1702"/>
      <c r="M822" s="1702"/>
      <c r="N822" s="1702"/>
      <c r="O822" s="1702"/>
      <c r="P822" s="1702"/>
      <c r="Q822" s="1702"/>
      <c r="R822" s="1702"/>
      <c r="S822" s="1702"/>
      <c r="T822" s="1702"/>
      <c r="U822" s="1702"/>
      <c r="V822" s="1702"/>
      <c r="W822" s="1702"/>
      <c r="X822" s="1"/>
      <c r="Y822" s="1"/>
      <c r="Z822" s="1"/>
    </row>
    <row r="823" spans="1:26" ht="9.75" customHeight="1" x14ac:dyDescent="0.25">
      <c r="A823" s="19"/>
      <c r="B823" s="1"/>
      <c r="C823" s="1"/>
      <c r="D823" s="1"/>
      <c r="E823" s="1"/>
      <c r="F823" s="1"/>
      <c r="G823" s="1"/>
      <c r="H823" s="1"/>
      <c r="I823" s="1702"/>
      <c r="J823" s="1702"/>
      <c r="K823" s="1702"/>
      <c r="L823" s="1702"/>
      <c r="M823" s="1702"/>
      <c r="N823" s="1702"/>
      <c r="O823" s="1702"/>
      <c r="P823" s="1702"/>
      <c r="Q823" s="1702"/>
      <c r="R823" s="1702"/>
      <c r="S823" s="1702"/>
      <c r="T823" s="1702"/>
      <c r="U823" s="1702"/>
      <c r="V823" s="1702"/>
      <c r="W823" s="1702"/>
      <c r="X823" s="1"/>
      <c r="Y823" s="1"/>
      <c r="Z823" s="1"/>
    </row>
    <row r="824" spans="1:26" ht="9.75" customHeight="1" x14ac:dyDescent="0.25">
      <c r="A824" s="19"/>
      <c r="B824" s="1"/>
      <c r="C824" s="1"/>
      <c r="D824" s="1"/>
      <c r="E824" s="1"/>
      <c r="F824" s="1"/>
      <c r="G824" s="1"/>
      <c r="H824" s="1"/>
      <c r="I824" s="1702"/>
      <c r="J824" s="1702"/>
      <c r="K824" s="1702"/>
      <c r="L824" s="1702"/>
      <c r="M824" s="1702"/>
      <c r="N824" s="1702"/>
      <c r="O824" s="1702"/>
      <c r="P824" s="1702"/>
      <c r="Q824" s="1702"/>
      <c r="R824" s="1702"/>
      <c r="S824" s="1702"/>
      <c r="T824" s="1702"/>
      <c r="U824" s="1702"/>
      <c r="V824" s="1702"/>
      <c r="W824" s="1702"/>
      <c r="X824" s="1"/>
      <c r="Y824" s="1"/>
      <c r="Z824" s="1"/>
    </row>
    <row r="825" spans="1:26" ht="9.75" customHeight="1" x14ac:dyDescent="0.25">
      <c r="A825" s="19"/>
      <c r="B825" s="1"/>
      <c r="C825" s="1"/>
      <c r="D825" s="1"/>
      <c r="E825" s="1"/>
      <c r="F825" s="1"/>
      <c r="G825" s="1"/>
      <c r="H825" s="1"/>
      <c r="I825" s="1702"/>
      <c r="J825" s="1702"/>
      <c r="K825" s="1702"/>
      <c r="L825" s="1702"/>
      <c r="M825" s="1702"/>
      <c r="N825" s="1702"/>
      <c r="O825" s="1702"/>
      <c r="P825" s="1702"/>
      <c r="Q825" s="1702"/>
      <c r="R825" s="1702"/>
      <c r="S825" s="1702"/>
      <c r="T825" s="1702"/>
      <c r="U825" s="1702"/>
      <c r="V825" s="1702"/>
      <c r="W825" s="1702"/>
      <c r="X825" s="1"/>
      <c r="Y825" s="1"/>
      <c r="Z825" s="1"/>
    </row>
    <row r="826" spans="1:26" ht="9.75" customHeight="1" x14ac:dyDescent="0.25">
      <c r="A826" s="19"/>
      <c r="B826" s="1"/>
      <c r="C826" s="1"/>
      <c r="D826" s="1"/>
      <c r="E826" s="1"/>
      <c r="F826" s="1"/>
      <c r="G826" s="1"/>
      <c r="H826" s="1"/>
      <c r="I826" s="1702"/>
      <c r="J826" s="1702"/>
      <c r="K826" s="1702"/>
      <c r="L826" s="1702"/>
      <c r="M826" s="1702"/>
      <c r="N826" s="1702"/>
      <c r="O826" s="1702"/>
      <c r="P826" s="1702"/>
      <c r="Q826" s="1702"/>
      <c r="R826" s="1702"/>
      <c r="S826" s="1702"/>
      <c r="T826" s="1702"/>
      <c r="U826" s="1702"/>
      <c r="V826" s="1702"/>
      <c r="W826" s="1702"/>
      <c r="X826" s="1"/>
      <c r="Y826" s="1"/>
      <c r="Z826" s="1"/>
    </row>
    <row r="827" spans="1:26" ht="9.75" customHeight="1" x14ac:dyDescent="0.25">
      <c r="A827" s="19"/>
      <c r="B827" s="1"/>
      <c r="C827" s="1"/>
      <c r="D827" s="1"/>
      <c r="E827" s="1"/>
      <c r="F827" s="1"/>
      <c r="G827" s="1"/>
      <c r="H827" s="1"/>
      <c r="I827" s="1702"/>
      <c r="J827" s="1702"/>
      <c r="K827" s="1702"/>
      <c r="L827" s="1702"/>
      <c r="M827" s="1702"/>
      <c r="N827" s="1702"/>
      <c r="O827" s="1702"/>
      <c r="P827" s="1702"/>
      <c r="Q827" s="1702"/>
      <c r="R827" s="1702"/>
      <c r="S827" s="1702"/>
      <c r="T827" s="1702"/>
      <c r="U827" s="1702"/>
      <c r="V827" s="1702"/>
      <c r="W827" s="1702"/>
      <c r="X827" s="1"/>
      <c r="Y827" s="1"/>
      <c r="Z827" s="1"/>
    </row>
    <row r="828" spans="1:26" ht="9.75" customHeight="1" x14ac:dyDescent="0.25">
      <c r="A828" s="19"/>
      <c r="B828" s="1"/>
      <c r="C828" s="1"/>
      <c r="D828" s="1"/>
      <c r="E828" s="1"/>
      <c r="F828" s="1"/>
      <c r="G828" s="1"/>
      <c r="H828" s="1"/>
      <c r="I828" s="1702"/>
      <c r="J828" s="1702"/>
      <c r="K828" s="1702"/>
      <c r="L828" s="1702"/>
      <c r="M828" s="1702"/>
      <c r="N828" s="1702"/>
      <c r="O828" s="1702"/>
      <c r="P828" s="1702"/>
      <c r="Q828" s="1702"/>
      <c r="R828" s="1702"/>
      <c r="S828" s="1702"/>
      <c r="T828" s="1702"/>
      <c r="U828" s="1702"/>
      <c r="V828" s="1702"/>
      <c r="W828" s="1702"/>
      <c r="X828" s="1"/>
      <c r="Y828" s="1"/>
      <c r="Z828" s="1"/>
    </row>
    <row r="829" spans="1:26" ht="9.75" customHeight="1" x14ac:dyDescent="0.25">
      <c r="A829" s="19"/>
      <c r="B829" s="1"/>
      <c r="C829" s="1"/>
      <c r="D829" s="1"/>
      <c r="E829" s="1"/>
      <c r="F829" s="1"/>
      <c r="G829" s="1"/>
      <c r="H829" s="1"/>
      <c r="I829" s="1702"/>
      <c r="J829" s="1702"/>
      <c r="K829" s="1702"/>
      <c r="L829" s="1702"/>
      <c r="M829" s="1702"/>
      <c r="N829" s="1702"/>
      <c r="O829" s="1702"/>
      <c r="P829" s="1702"/>
      <c r="Q829" s="1702"/>
      <c r="R829" s="1702"/>
      <c r="S829" s="1702"/>
      <c r="T829" s="1702"/>
      <c r="U829" s="1702"/>
      <c r="V829" s="1702"/>
      <c r="W829" s="1702"/>
      <c r="X829" s="1"/>
      <c r="Y829" s="1"/>
      <c r="Z829" s="1"/>
    </row>
    <row r="830" spans="1:26" ht="9.75" customHeight="1" x14ac:dyDescent="0.25">
      <c r="A830" s="19"/>
      <c r="B830" s="1"/>
      <c r="C830" s="1"/>
      <c r="D830" s="1"/>
      <c r="E830" s="1"/>
      <c r="F830" s="1"/>
      <c r="G830" s="1"/>
      <c r="H830" s="1"/>
      <c r="I830" s="1702"/>
      <c r="J830" s="1702"/>
      <c r="K830" s="1702"/>
      <c r="L830" s="1702"/>
      <c r="M830" s="1702"/>
      <c r="N830" s="1702"/>
      <c r="O830" s="1702"/>
      <c r="P830" s="1702"/>
      <c r="Q830" s="1702"/>
      <c r="R830" s="1702"/>
      <c r="S830" s="1702"/>
      <c r="T830" s="1702"/>
      <c r="U830" s="1702"/>
      <c r="V830" s="1702"/>
      <c r="W830" s="1702"/>
      <c r="X830" s="1"/>
      <c r="Y830" s="1"/>
      <c r="Z830" s="1"/>
    </row>
    <row r="831" spans="1:26" ht="9.75" customHeight="1" x14ac:dyDescent="0.25">
      <c r="A831" s="19"/>
      <c r="B831" s="1"/>
      <c r="C831" s="1"/>
      <c r="D831" s="1"/>
      <c r="E831" s="1"/>
      <c r="F831" s="1"/>
      <c r="G831" s="1"/>
      <c r="H831" s="1"/>
      <c r="I831" s="1702"/>
      <c r="J831" s="1702"/>
      <c r="K831" s="1702"/>
      <c r="L831" s="1702"/>
      <c r="M831" s="1702"/>
      <c r="N831" s="1702"/>
      <c r="O831" s="1702"/>
      <c r="P831" s="1702"/>
      <c r="Q831" s="1702"/>
      <c r="R831" s="1702"/>
      <c r="S831" s="1702"/>
      <c r="T831" s="1702"/>
      <c r="U831" s="1702"/>
      <c r="V831" s="1702"/>
      <c r="W831" s="1702"/>
      <c r="X831" s="1"/>
      <c r="Y831" s="1"/>
      <c r="Z831" s="1"/>
    </row>
    <row r="832" spans="1:26" ht="9.75" customHeight="1" x14ac:dyDescent="0.25">
      <c r="A832" s="19"/>
      <c r="B832" s="1"/>
      <c r="C832" s="1"/>
      <c r="D832" s="1"/>
      <c r="E832" s="1"/>
      <c r="F832" s="1"/>
      <c r="G832" s="1"/>
      <c r="H832" s="1"/>
      <c r="I832" s="1702"/>
      <c r="J832" s="1702"/>
      <c r="K832" s="1702"/>
      <c r="L832" s="1702"/>
      <c r="M832" s="1702"/>
      <c r="N832" s="1702"/>
      <c r="O832" s="1702"/>
      <c r="P832" s="1702"/>
      <c r="Q832" s="1702"/>
      <c r="R832" s="1702"/>
      <c r="S832" s="1702"/>
      <c r="T832" s="1702"/>
      <c r="U832" s="1702"/>
      <c r="V832" s="1702"/>
      <c r="W832" s="1702"/>
      <c r="X832" s="1"/>
      <c r="Y832" s="1"/>
      <c r="Z832" s="1"/>
    </row>
    <row r="833" spans="1:26" ht="9.75" customHeight="1" x14ac:dyDescent="0.25">
      <c r="A833" s="19"/>
      <c r="B833" s="1"/>
      <c r="C833" s="1"/>
      <c r="D833" s="1"/>
      <c r="E833" s="1"/>
      <c r="F833" s="1"/>
      <c r="G833" s="1"/>
      <c r="H833" s="1"/>
      <c r="I833" s="1702"/>
      <c r="J833" s="1702"/>
      <c r="K833" s="1702"/>
      <c r="L833" s="1702"/>
      <c r="M833" s="1702"/>
      <c r="N833" s="1702"/>
      <c r="O833" s="1702"/>
      <c r="P833" s="1702"/>
      <c r="Q833" s="1702"/>
      <c r="R833" s="1702"/>
      <c r="S833" s="1702"/>
      <c r="T833" s="1702"/>
      <c r="U833" s="1702"/>
      <c r="V833" s="1702"/>
      <c r="W833" s="1702"/>
      <c r="X833" s="1"/>
      <c r="Y833" s="1"/>
      <c r="Z833" s="1"/>
    </row>
    <row r="834" spans="1:26" ht="9.75" customHeight="1" x14ac:dyDescent="0.25">
      <c r="A834" s="19"/>
      <c r="B834" s="1"/>
      <c r="C834" s="1"/>
      <c r="D834" s="1"/>
      <c r="E834" s="1"/>
      <c r="F834" s="1"/>
      <c r="G834" s="1"/>
      <c r="H834" s="1"/>
      <c r="I834" s="1702"/>
      <c r="J834" s="1702"/>
      <c r="K834" s="1702"/>
      <c r="L834" s="1702"/>
      <c r="M834" s="1702"/>
      <c r="N834" s="1702"/>
      <c r="O834" s="1702"/>
      <c r="P834" s="1702"/>
      <c r="Q834" s="1702"/>
      <c r="R834" s="1702"/>
      <c r="S834" s="1702"/>
      <c r="T834" s="1702"/>
      <c r="U834" s="1702"/>
      <c r="V834" s="1702"/>
      <c r="W834" s="1702"/>
      <c r="X834" s="1"/>
      <c r="Y834" s="1"/>
      <c r="Z834" s="1"/>
    </row>
    <row r="835" spans="1:26" ht="9.75" customHeight="1" x14ac:dyDescent="0.25">
      <c r="A835" s="19"/>
      <c r="B835" s="1"/>
      <c r="C835" s="1"/>
      <c r="D835" s="1"/>
      <c r="E835" s="1"/>
      <c r="F835" s="1"/>
      <c r="G835" s="1"/>
      <c r="H835" s="1"/>
      <c r="I835" s="1702"/>
      <c r="J835" s="1702"/>
      <c r="K835" s="1702"/>
      <c r="L835" s="1702"/>
      <c r="M835" s="1702"/>
      <c r="N835" s="1702"/>
      <c r="O835" s="1702"/>
      <c r="P835" s="1702"/>
      <c r="Q835" s="1702"/>
      <c r="R835" s="1702"/>
      <c r="S835" s="1702"/>
      <c r="T835" s="1702"/>
      <c r="U835" s="1702"/>
      <c r="V835" s="1702"/>
      <c r="W835" s="1702"/>
      <c r="X835" s="1"/>
      <c r="Y835" s="1"/>
      <c r="Z835" s="1"/>
    </row>
    <row r="836" spans="1:26" ht="9.75" customHeight="1" x14ac:dyDescent="0.25">
      <c r="A836" s="19"/>
      <c r="B836" s="1"/>
      <c r="C836" s="1"/>
      <c r="D836" s="1"/>
      <c r="E836" s="1"/>
      <c r="F836" s="1"/>
      <c r="G836" s="1"/>
      <c r="H836" s="1"/>
      <c r="I836" s="1702"/>
      <c r="J836" s="1702"/>
      <c r="K836" s="1702"/>
      <c r="L836" s="1702"/>
      <c r="M836" s="1702"/>
      <c r="N836" s="1702"/>
      <c r="O836" s="1702"/>
      <c r="P836" s="1702"/>
      <c r="Q836" s="1702"/>
      <c r="R836" s="1702"/>
      <c r="S836" s="1702"/>
      <c r="T836" s="1702"/>
      <c r="U836" s="1702"/>
      <c r="V836" s="1702"/>
      <c r="W836" s="1702"/>
      <c r="X836" s="1"/>
      <c r="Y836" s="1"/>
      <c r="Z836" s="1"/>
    </row>
    <row r="837" spans="1:26" ht="9.75" customHeight="1" x14ac:dyDescent="0.25">
      <c r="A837" s="19"/>
      <c r="B837" s="1"/>
      <c r="C837" s="1"/>
      <c r="D837" s="1"/>
      <c r="E837" s="1"/>
      <c r="F837" s="1"/>
      <c r="G837" s="1"/>
      <c r="H837" s="1"/>
      <c r="I837" s="1702"/>
      <c r="J837" s="1702"/>
      <c r="K837" s="1702"/>
      <c r="L837" s="1702"/>
      <c r="M837" s="1702"/>
      <c r="N837" s="1702"/>
      <c r="O837" s="1702"/>
      <c r="P837" s="1702"/>
      <c r="Q837" s="1702"/>
      <c r="R837" s="1702"/>
      <c r="S837" s="1702"/>
      <c r="T837" s="1702"/>
      <c r="U837" s="1702"/>
      <c r="V837" s="1702"/>
      <c r="W837" s="1702"/>
      <c r="X837" s="1"/>
      <c r="Y837" s="1"/>
      <c r="Z837" s="1"/>
    </row>
    <row r="838" spans="1:26" ht="9.75" customHeight="1" x14ac:dyDescent="0.25">
      <c r="A838" s="19"/>
      <c r="B838" s="1"/>
      <c r="C838" s="1"/>
      <c r="D838" s="1"/>
      <c r="E838" s="1"/>
      <c r="F838" s="1"/>
      <c r="G838" s="1"/>
      <c r="H838" s="1"/>
      <c r="I838" s="1702"/>
      <c r="J838" s="1702"/>
      <c r="K838" s="1702"/>
      <c r="L838" s="1702"/>
      <c r="M838" s="1702"/>
      <c r="N838" s="1702"/>
      <c r="O838" s="1702"/>
      <c r="P838" s="1702"/>
      <c r="Q838" s="1702"/>
      <c r="R838" s="1702"/>
      <c r="S838" s="1702"/>
      <c r="T838" s="1702"/>
      <c r="U838" s="1702"/>
      <c r="V838" s="1702"/>
      <c r="W838" s="1702"/>
      <c r="X838" s="1"/>
      <c r="Y838" s="1"/>
      <c r="Z838" s="1"/>
    </row>
    <row r="839" spans="1:26" ht="9.75" customHeight="1" x14ac:dyDescent="0.25">
      <c r="A839" s="19"/>
      <c r="B839" s="1"/>
      <c r="C839" s="1"/>
      <c r="D839" s="1"/>
      <c r="E839" s="1"/>
      <c r="F839" s="1"/>
      <c r="G839" s="1"/>
      <c r="H839" s="1"/>
      <c r="I839" s="1702"/>
      <c r="J839" s="1702"/>
      <c r="K839" s="1702"/>
      <c r="L839" s="1702"/>
      <c r="M839" s="1702"/>
      <c r="N839" s="1702"/>
      <c r="O839" s="1702"/>
      <c r="P839" s="1702"/>
      <c r="Q839" s="1702"/>
      <c r="R839" s="1702"/>
      <c r="S839" s="1702"/>
      <c r="T839" s="1702"/>
      <c r="U839" s="1702"/>
      <c r="V839" s="1702"/>
      <c r="W839" s="1702"/>
      <c r="X839" s="1"/>
      <c r="Y839" s="1"/>
      <c r="Z839" s="1"/>
    </row>
    <row r="840" spans="1:26" ht="9.75" customHeight="1" x14ac:dyDescent="0.25">
      <c r="A840" s="19"/>
      <c r="B840" s="1"/>
      <c r="C840" s="1"/>
      <c r="D840" s="1"/>
      <c r="E840" s="1"/>
      <c r="F840" s="1"/>
      <c r="G840" s="1"/>
      <c r="H840" s="1"/>
      <c r="I840" s="1702"/>
      <c r="J840" s="1702"/>
      <c r="K840" s="1702"/>
      <c r="L840" s="1702"/>
      <c r="M840" s="1702"/>
      <c r="N840" s="1702"/>
      <c r="O840" s="1702"/>
      <c r="P840" s="1702"/>
      <c r="Q840" s="1702"/>
      <c r="R840" s="1702"/>
      <c r="S840" s="1702"/>
      <c r="T840" s="1702"/>
      <c r="U840" s="1702"/>
      <c r="V840" s="1702"/>
      <c r="W840" s="1702"/>
      <c r="X840" s="1"/>
      <c r="Y840" s="1"/>
      <c r="Z840" s="1"/>
    </row>
    <row r="841" spans="1:26" ht="9.75" customHeight="1" x14ac:dyDescent="0.25">
      <c r="A841" s="19"/>
      <c r="B841" s="1"/>
      <c r="C841" s="1"/>
      <c r="D841" s="1"/>
      <c r="E841" s="1"/>
      <c r="F841" s="1"/>
      <c r="G841" s="1"/>
      <c r="H841" s="1"/>
      <c r="I841" s="1702"/>
      <c r="J841" s="1702"/>
      <c r="K841" s="1702"/>
      <c r="L841" s="1702"/>
      <c r="M841" s="1702"/>
      <c r="N841" s="1702"/>
      <c r="O841" s="1702"/>
      <c r="P841" s="1702"/>
      <c r="Q841" s="1702"/>
      <c r="R841" s="1702"/>
      <c r="S841" s="1702"/>
      <c r="T841" s="1702"/>
      <c r="U841" s="1702"/>
      <c r="V841" s="1702"/>
      <c r="W841" s="1702"/>
      <c r="X841" s="1"/>
      <c r="Y841" s="1"/>
      <c r="Z841" s="1"/>
    </row>
    <row r="842" spans="1:26" ht="9.75" customHeight="1" x14ac:dyDescent="0.25">
      <c r="A842" s="19"/>
      <c r="B842" s="1"/>
      <c r="C842" s="1"/>
      <c r="D842" s="1"/>
      <c r="E842" s="1"/>
      <c r="F842" s="1"/>
      <c r="G842" s="1"/>
      <c r="H842" s="1"/>
      <c r="I842" s="1702"/>
      <c r="J842" s="1702"/>
      <c r="K842" s="1702"/>
      <c r="L842" s="1702"/>
      <c r="M842" s="1702"/>
      <c r="N842" s="1702"/>
      <c r="O842" s="1702"/>
      <c r="P842" s="1702"/>
      <c r="Q842" s="1702"/>
      <c r="R842" s="1702"/>
      <c r="S842" s="1702"/>
      <c r="T842" s="1702"/>
      <c r="U842" s="1702"/>
      <c r="V842" s="1702"/>
      <c r="W842" s="1702"/>
      <c r="X842" s="1"/>
      <c r="Y842" s="1"/>
      <c r="Z842" s="1"/>
    </row>
    <row r="843" spans="1:26" ht="9.75" customHeight="1" x14ac:dyDescent="0.25">
      <c r="A843" s="19"/>
      <c r="B843" s="1"/>
      <c r="C843" s="1"/>
      <c r="D843" s="1"/>
      <c r="E843" s="1"/>
      <c r="F843" s="1"/>
      <c r="G843" s="1"/>
      <c r="H843" s="1"/>
      <c r="I843" s="1702"/>
      <c r="J843" s="1702"/>
      <c r="K843" s="1702"/>
      <c r="L843" s="1702"/>
      <c r="M843" s="1702"/>
      <c r="N843" s="1702"/>
      <c r="O843" s="1702"/>
      <c r="P843" s="1702"/>
      <c r="Q843" s="1702"/>
      <c r="R843" s="1702"/>
      <c r="S843" s="1702"/>
      <c r="T843" s="1702"/>
      <c r="U843" s="1702"/>
      <c r="V843" s="1702"/>
      <c r="W843" s="1702"/>
      <c r="X843" s="1"/>
      <c r="Y843" s="1"/>
      <c r="Z843" s="1"/>
    </row>
    <row r="844" spans="1:26" ht="9.75" customHeight="1" x14ac:dyDescent="0.25">
      <c r="A844" s="19"/>
      <c r="B844" s="1"/>
      <c r="C844" s="1"/>
      <c r="D844" s="1"/>
      <c r="E844" s="1"/>
      <c r="F844" s="1"/>
      <c r="G844" s="1"/>
      <c r="H844" s="1"/>
      <c r="I844" s="1702"/>
      <c r="J844" s="1702"/>
      <c r="K844" s="1702"/>
      <c r="L844" s="1702"/>
      <c r="M844" s="1702"/>
      <c r="N844" s="1702"/>
      <c r="O844" s="1702"/>
      <c r="P844" s="1702"/>
      <c r="Q844" s="1702"/>
      <c r="R844" s="1702"/>
      <c r="S844" s="1702"/>
      <c r="T844" s="1702"/>
      <c r="U844" s="1702"/>
      <c r="V844" s="1702"/>
      <c r="W844" s="1702"/>
      <c r="X844" s="1"/>
      <c r="Y844" s="1"/>
      <c r="Z844" s="1"/>
    </row>
    <row r="845" spans="1:26" ht="9.75" customHeight="1" x14ac:dyDescent="0.25">
      <c r="A845" s="19"/>
      <c r="B845" s="1"/>
      <c r="C845" s="1"/>
      <c r="D845" s="1"/>
      <c r="E845" s="1"/>
      <c r="F845" s="1"/>
      <c r="G845" s="1"/>
      <c r="H845" s="1"/>
      <c r="I845" s="1702"/>
      <c r="J845" s="1702"/>
      <c r="K845" s="1702"/>
      <c r="L845" s="1702"/>
      <c r="M845" s="1702"/>
      <c r="N845" s="1702"/>
      <c r="O845" s="1702"/>
      <c r="P845" s="1702"/>
      <c r="Q845" s="1702"/>
      <c r="R845" s="1702"/>
      <c r="S845" s="1702"/>
      <c r="T845" s="1702"/>
      <c r="U845" s="1702"/>
      <c r="V845" s="1702"/>
      <c r="W845" s="1702"/>
      <c r="X845" s="1"/>
      <c r="Y845" s="1"/>
      <c r="Z845" s="1"/>
    </row>
    <row r="846" spans="1:26" ht="9.75" customHeight="1" x14ac:dyDescent="0.25">
      <c r="A846" s="19"/>
      <c r="B846" s="1"/>
      <c r="C846" s="1"/>
      <c r="D846" s="1"/>
      <c r="E846" s="1"/>
      <c r="F846" s="1"/>
      <c r="G846" s="1"/>
      <c r="H846" s="1"/>
      <c r="I846" s="1702"/>
      <c r="J846" s="1702"/>
      <c r="K846" s="1702"/>
      <c r="L846" s="1702"/>
      <c r="M846" s="1702"/>
      <c r="N846" s="1702"/>
      <c r="O846" s="1702"/>
      <c r="P846" s="1702"/>
      <c r="Q846" s="1702"/>
      <c r="R846" s="1702"/>
      <c r="S846" s="1702"/>
      <c r="T846" s="1702"/>
      <c r="U846" s="1702"/>
      <c r="V846" s="1702"/>
      <c r="W846" s="1702"/>
      <c r="X846" s="1"/>
      <c r="Y846" s="1"/>
      <c r="Z846" s="1"/>
    </row>
    <row r="847" spans="1:26" ht="9.75" customHeight="1" x14ac:dyDescent="0.25">
      <c r="A847" s="19"/>
      <c r="B847" s="1"/>
      <c r="C847" s="1"/>
      <c r="D847" s="1"/>
      <c r="E847" s="1"/>
      <c r="F847" s="1"/>
      <c r="G847" s="1"/>
      <c r="H847" s="1"/>
      <c r="I847" s="1702"/>
      <c r="J847" s="1702"/>
      <c r="K847" s="1702"/>
      <c r="L847" s="1702"/>
      <c r="M847" s="1702"/>
      <c r="N847" s="1702"/>
      <c r="O847" s="1702"/>
      <c r="P847" s="1702"/>
      <c r="Q847" s="1702"/>
      <c r="R847" s="1702"/>
      <c r="S847" s="1702"/>
      <c r="T847" s="1702"/>
      <c r="U847" s="1702"/>
      <c r="V847" s="1702"/>
      <c r="W847" s="1702"/>
      <c r="X847" s="1"/>
      <c r="Y847" s="1"/>
      <c r="Z847" s="1"/>
    </row>
    <row r="848" spans="1:26" ht="9.75" customHeight="1" x14ac:dyDescent="0.25">
      <c r="A848" s="19"/>
      <c r="B848" s="1"/>
      <c r="C848" s="1"/>
      <c r="D848" s="1"/>
      <c r="E848" s="1"/>
      <c r="F848" s="1"/>
      <c r="G848" s="1"/>
      <c r="H848" s="1"/>
      <c r="I848" s="1702"/>
      <c r="J848" s="1702"/>
      <c r="K848" s="1702"/>
      <c r="L848" s="1702"/>
      <c r="M848" s="1702"/>
      <c r="N848" s="1702"/>
      <c r="O848" s="1702"/>
      <c r="P848" s="1702"/>
      <c r="Q848" s="1702"/>
      <c r="R848" s="1702"/>
      <c r="S848" s="1702"/>
      <c r="T848" s="1702"/>
      <c r="U848" s="1702"/>
      <c r="V848" s="1702"/>
      <c r="W848" s="1702"/>
      <c r="X848" s="1"/>
      <c r="Y848" s="1"/>
      <c r="Z848" s="1"/>
    </row>
    <row r="849" spans="1:26" ht="9.75" customHeight="1" x14ac:dyDescent="0.25">
      <c r="A849" s="19"/>
      <c r="B849" s="1"/>
      <c r="C849" s="1"/>
      <c r="D849" s="1"/>
      <c r="E849" s="1"/>
      <c r="F849" s="1"/>
      <c r="G849" s="1"/>
      <c r="H849" s="1"/>
      <c r="I849" s="1702"/>
      <c r="J849" s="1702"/>
      <c r="K849" s="1702"/>
      <c r="L849" s="1702"/>
      <c r="M849" s="1702"/>
      <c r="N849" s="1702"/>
      <c r="O849" s="1702"/>
      <c r="P849" s="1702"/>
      <c r="Q849" s="1702"/>
      <c r="R849" s="1702"/>
      <c r="S849" s="1702"/>
      <c r="T849" s="1702"/>
      <c r="U849" s="1702"/>
      <c r="V849" s="1702"/>
      <c r="W849" s="1702"/>
      <c r="X849" s="1"/>
      <c r="Y849" s="1"/>
      <c r="Z849" s="1"/>
    </row>
    <row r="850" spans="1:26" ht="9.75" customHeight="1" x14ac:dyDescent="0.25">
      <c r="A850" s="19"/>
      <c r="B850" s="1"/>
      <c r="C850" s="1"/>
      <c r="D850" s="1"/>
      <c r="E850" s="1"/>
      <c r="F850" s="1"/>
      <c r="G850" s="1"/>
      <c r="H850" s="1"/>
      <c r="I850" s="1702"/>
      <c r="J850" s="1702"/>
      <c r="K850" s="1702"/>
      <c r="L850" s="1702"/>
      <c r="M850" s="1702"/>
      <c r="N850" s="1702"/>
      <c r="O850" s="1702"/>
      <c r="P850" s="1702"/>
      <c r="Q850" s="1702"/>
      <c r="R850" s="1702"/>
      <c r="S850" s="1702"/>
      <c r="T850" s="1702"/>
      <c r="U850" s="1702"/>
      <c r="V850" s="1702"/>
      <c r="W850" s="1702"/>
      <c r="X850" s="1"/>
      <c r="Y850" s="1"/>
      <c r="Z850" s="1"/>
    </row>
    <row r="851" spans="1:26" ht="9.75" customHeight="1" x14ac:dyDescent="0.25">
      <c r="A851" s="19"/>
      <c r="B851" s="1"/>
      <c r="C851" s="1"/>
      <c r="D851" s="1"/>
      <c r="E851" s="1"/>
      <c r="F851" s="1"/>
      <c r="G851" s="1"/>
      <c r="H851" s="1"/>
      <c r="I851" s="1702"/>
      <c r="J851" s="1702"/>
      <c r="K851" s="1702"/>
      <c r="L851" s="1702"/>
      <c r="M851" s="1702"/>
      <c r="N851" s="1702"/>
      <c r="O851" s="1702"/>
      <c r="P851" s="1702"/>
      <c r="Q851" s="1702"/>
      <c r="R851" s="1702"/>
      <c r="S851" s="1702"/>
      <c r="T851" s="1702"/>
      <c r="U851" s="1702"/>
      <c r="V851" s="1702"/>
      <c r="W851" s="1702"/>
      <c r="X851" s="1"/>
      <c r="Y851" s="1"/>
      <c r="Z851" s="1"/>
    </row>
    <row r="852" spans="1:26" ht="9.75" customHeight="1" x14ac:dyDescent="0.25">
      <c r="A852" s="19"/>
      <c r="B852" s="1"/>
      <c r="C852" s="1"/>
      <c r="D852" s="1"/>
      <c r="E852" s="1"/>
      <c r="F852" s="1"/>
      <c r="G852" s="1"/>
      <c r="H852" s="1"/>
      <c r="I852" s="1702"/>
      <c r="J852" s="1702"/>
      <c r="K852" s="1702"/>
      <c r="L852" s="1702"/>
      <c r="M852" s="1702"/>
      <c r="N852" s="1702"/>
      <c r="O852" s="1702"/>
      <c r="P852" s="1702"/>
      <c r="Q852" s="1702"/>
      <c r="R852" s="1702"/>
      <c r="S852" s="1702"/>
      <c r="T852" s="1702"/>
      <c r="U852" s="1702"/>
      <c r="V852" s="1702"/>
      <c r="W852" s="1702"/>
      <c r="X852" s="1"/>
      <c r="Y852" s="1"/>
      <c r="Z852" s="1"/>
    </row>
    <row r="853" spans="1:26" ht="9.75" customHeight="1" x14ac:dyDescent="0.25">
      <c r="A853" s="19"/>
      <c r="B853" s="1"/>
      <c r="C853" s="1"/>
      <c r="D853" s="1"/>
      <c r="E853" s="1"/>
      <c r="F853" s="1"/>
      <c r="G853" s="1"/>
      <c r="H853" s="1"/>
      <c r="I853" s="1702"/>
      <c r="J853" s="1702"/>
      <c r="K853" s="1702"/>
      <c r="L853" s="1702"/>
      <c r="M853" s="1702"/>
      <c r="N853" s="1702"/>
      <c r="O853" s="1702"/>
      <c r="P853" s="1702"/>
      <c r="Q853" s="1702"/>
      <c r="R853" s="1702"/>
      <c r="S853" s="1702"/>
      <c r="T853" s="1702"/>
      <c r="U853" s="1702"/>
      <c r="V853" s="1702"/>
      <c r="W853" s="1702"/>
      <c r="X853" s="1"/>
      <c r="Y853" s="1"/>
      <c r="Z853" s="1"/>
    </row>
    <row r="854" spans="1:26" ht="9.75" customHeight="1" x14ac:dyDescent="0.25">
      <c r="A854" s="19"/>
      <c r="B854" s="1"/>
      <c r="C854" s="1"/>
      <c r="D854" s="1"/>
      <c r="E854" s="1"/>
      <c r="F854" s="1"/>
      <c r="G854" s="1"/>
      <c r="H854" s="1"/>
      <c r="I854" s="1702"/>
      <c r="J854" s="1702"/>
      <c r="K854" s="1702"/>
      <c r="L854" s="1702"/>
      <c r="M854" s="1702"/>
      <c r="N854" s="1702"/>
      <c r="O854" s="1702"/>
      <c r="P854" s="1702"/>
      <c r="Q854" s="1702"/>
      <c r="R854" s="1702"/>
      <c r="S854" s="1702"/>
      <c r="T854" s="1702"/>
      <c r="U854" s="1702"/>
      <c r="V854" s="1702"/>
      <c r="W854" s="1702"/>
      <c r="X854" s="1"/>
      <c r="Y854" s="1"/>
      <c r="Z854" s="1"/>
    </row>
    <row r="855" spans="1:26" ht="9.75" customHeight="1" x14ac:dyDescent="0.25">
      <c r="A855" s="19"/>
      <c r="B855" s="1"/>
      <c r="C855" s="1"/>
      <c r="D855" s="1"/>
      <c r="E855" s="1"/>
      <c r="F855" s="1"/>
      <c r="G855" s="1"/>
      <c r="H855" s="1"/>
      <c r="I855" s="1702"/>
      <c r="J855" s="1702"/>
      <c r="K855" s="1702"/>
      <c r="L855" s="1702"/>
      <c r="M855" s="1702"/>
      <c r="N855" s="1702"/>
      <c r="O855" s="1702"/>
      <c r="P855" s="1702"/>
      <c r="Q855" s="1702"/>
      <c r="R855" s="1702"/>
      <c r="S855" s="1702"/>
      <c r="T855" s="1702"/>
      <c r="U855" s="1702"/>
      <c r="V855" s="1702"/>
      <c r="W855" s="1702"/>
      <c r="X855" s="1"/>
      <c r="Y855" s="1"/>
      <c r="Z855" s="1"/>
    </row>
    <row r="856" spans="1:26" ht="9.75" customHeight="1" x14ac:dyDescent="0.25">
      <c r="A856" s="19"/>
      <c r="B856" s="1"/>
      <c r="C856" s="1"/>
      <c r="D856" s="1"/>
      <c r="E856" s="1"/>
      <c r="F856" s="1"/>
      <c r="G856" s="1"/>
      <c r="H856" s="1"/>
      <c r="I856" s="1702"/>
      <c r="J856" s="1702"/>
      <c r="K856" s="1702"/>
      <c r="L856" s="1702"/>
      <c r="M856" s="1702"/>
      <c r="N856" s="1702"/>
      <c r="O856" s="1702"/>
      <c r="P856" s="1702"/>
      <c r="Q856" s="1702"/>
      <c r="R856" s="1702"/>
      <c r="S856" s="1702"/>
      <c r="T856" s="1702"/>
      <c r="U856" s="1702"/>
      <c r="V856" s="1702"/>
      <c r="W856" s="1702"/>
      <c r="X856" s="1"/>
      <c r="Y856" s="1"/>
      <c r="Z856" s="1"/>
    </row>
    <row r="857" spans="1:26" ht="9.75" customHeight="1" x14ac:dyDescent="0.25">
      <c r="A857" s="19"/>
      <c r="B857" s="1"/>
      <c r="C857" s="1"/>
      <c r="D857" s="1"/>
      <c r="E857" s="1"/>
      <c r="F857" s="1"/>
      <c r="G857" s="1"/>
      <c r="H857" s="1"/>
      <c r="I857" s="1702"/>
      <c r="J857" s="1702"/>
      <c r="K857" s="1702"/>
      <c r="L857" s="1702"/>
      <c r="M857" s="1702"/>
      <c r="N857" s="1702"/>
      <c r="O857" s="1702"/>
      <c r="P857" s="1702"/>
      <c r="Q857" s="1702"/>
      <c r="R857" s="1702"/>
      <c r="S857" s="1702"/>
      <c r="T857" s="1702"/>
      <c r="U857" s="1702"/>
      <c r="V857" s="1702"/>
      <c r="W857" s="1702"/>
      <c r="X857" s="1"/>
      <c r="Y857" s="1"/>
      <c r="Z857" s="1"/>
    </row>
    <row r="858" spans="1:26" ht="9.75" customHeight="1" x14ac:dyDescent="0.25">
      <c r="A858" s="19"/>
      <c r="B858" s="1"/>
      <c r="C858" s="1"/>
      <c r="D858" s="1"/>
      <c r="E858" s="1"/>
      <c r="F858" s="1"/>
      <c r="G858" s="1"/>
      <c r="H858" s="1"/>
      <c r="I858" s="1702"/>
      <c r="J858" s="1702"/>
      <c r="K858" s="1702"/>
      <c r="L858" s="1702"/>
      <c r="M858" s="1702"/>
      <c r="N858" s="1702"/>
      <c r="O858" s="1702"/>
      <c r="P858" s="1702"/>
      <c r="Q858" s="1702"/>
      <c r="R858" s="1702"/>
      <c r="S858" s="1702"/>
      <c r="T858" s="1702"/>
      <c r="U858" s="1702"/>
      <c r="V858" s="1702"/>
      <c r="W858" s="1702"/>
      <c r="X858" s="1"/>
      <c r="Y858" s="1"/>
      <c r="Z858" s="1"/>
    </row>
    <row r="859" spans="1:26" ht="9.75" customHeight="1" x14ac:dyDescent="0.25">
      <c r="A859" s="19"/>
      <c r="B859" s="1"/>
      <c r="C859" s="1"/>
      <c r="D859" s="1"/>
      <c r="E859" s="1"/>
      <c r="F859" s="1"/>
      <c r="G859" s="1"/>
      <c r="H859" s="1"/>
      <c r="I859" s="1702"/>
      <c r="J859" s="1702"/>
      <c r="K859" s="1702"/>
      <c r="L859" s="1702"/>
      <c r="M859" s="1702"/>
      <c r="N859" s="1702"/>
      <c r="O859" s="1702"/>
      <c r="P859" s="1702"/>
      <c r="Q859" s="1702"/>
      <c r="R859" s="1702"/>
      <c r="S859" s="1702"/>
      <c r="T859" s="1702"/>
      <c r="U859" s="1702"/>
      <c r="V859" s="1702"/>
      <c r="W859" s="1702"/>
      <c r="X859" s="1"/>
      <c r="Y859" s="1"/>
      <c r="Z859" s="1"/>
    </row>
    <row r="860" spans="1:26" ht="9.75" customHeight="1" x14ac:dyDescent="0.25">
      <c r="A860" s="19"/>
      <c r="B860" s="1"/>
      <c r="C860" s="1"/>
      <c r="D860" s="1"/>
      <c r="E860" s="1"/>
      <c r="F860" s="1"/>
      <c r="G860" s="1"/>
      <c r="H860" s="1"/>
      <c r="I860" s="1702"/>
      <c r="J860" s="1702"/>
      <c r="K860" s="1702"/>
      <c r="L860" s="1702"/>
      <c r="M860" s="1702"/>
      <c r="N860" s="1702"/>
      <c r="O860" s="1702"/>
      <c r="P860" s="1702"/>
      <c r="Q860" s="1702"/>
      <c r="R860" s="1702"/>
      <c r="S860" s="1702"/>
      <c r="T860" s="1702"/>
      <c r="U860" s="1702"/>
      <c r="V860" s="1702"/>
      <c r="W860" s="1702"/>
      <c r="X860" s="1"/>
      <c r="Y860" s="1"/>
      <c r="Z860" s="1"/>
    </row>
    <row r="861" spans="1:26" ht="9.75" customHeight="1" x14ac:dyDescent="0.25">
      <c r="A861" s="19"/>
      <c r="B861" s="1"/>
      <c r="C861" s="1"/>
      <c r="D861" s="1"/>
      <c r="E861" s="1"/>
      <c r="F861" s="1"/>
      <c r="G861" s="1"/>
      <c r="H861" s="1"/>
      <c r="I861" s="1702"/>
      <c r="J861" s="1702"/>
      <c r="K861" s="1702"/>
      <c r="L861" s="1702"/>
      <c r="M861" s="1702"/>
      <c r="N861" s="1702"/>
      <c r="O861" s="1702"/>
      <c r="P861" s="1702"/>
      <c r="Q861" s="1702"/>
      <c r="R861" s="1702"/>
      <c r="S861" s="1702"/>
      <c r="T861" s="1702"/>
      <c r="U861" s="1702"/>
      <c r="V861" s="1702"/>
      <c r="W861" s="1702"/>
      <c r="X861" s="1"/>
      <c r="Y861" s="1"/>
      <c r="Z861" s="1"/>
    </row>
    <row r="862" spans="1:26" ht="9.75" customHeight="1" x14ac:dyDescent="0.25">
      <c r="A862" s="19"/>
      <c r="B862" s="1"/>
      <c r="C862" s="1"/>
      <c r="D862" s="1"/>
      <c r="E862" s="1"/>
      <c r="F862" s="1"/>
      <c r="G862" s="1"/>
      <c r="H862" s="1"/>
      <c r="I862" s="1702"/>
      <c r="J862" s="1702"/>
      <c r="K862" s="1702"/>
      <c r="L862" s="1702"/>
      <c r="M862" s="1702"/>
      <c r="N862" s="1702"/>
      <c r="O862" s="1702"/>
      <c r="P862" s="1702"/>
      <c r="Q862" s="1702"/>
      <c r="R862" s="1702"/>
      <c r="S862" s="1702"/>
      <c r="T862" s="1702"/>
      <c r="U862" s="1702"/>
      <c r="V862" s="1702"/>
      <c r="W862" s="1702"/>
      <c r="X862" s="1"/>
      <c r="Y862" s="1"/>
      <c r="Z862" s="1"/>
    </row>
    <row r="863" spans="1:26" ht="9.75" customHeight="1" x14ac:dyDescent="0.25">
      <c r="A863" s="19"/>
      <c r="B863" s="1"/>
      <c r="C863" s="1"/>
      <c r="D863" s="1"/>
      <c r="E863" s="1"/>
      <c r="F863" s="1"/>
      <c r="G863" s="1"/>
      <c r="H863" s="1"/>
      <c r="I863" s="1702"/>
      <c r="J863" s="1702"/>
      <c r="K863" s="1702"/>
      <c r="L863" s="1702"/>
      <c r="M863" s="1702"/>
      <c r="N863" s="1702"/>
      <c r="O863" s="1702"/>
      <c r="P863" s="1702"/>
      <c r="Q863" s="1702"/>
      <c r="R863" s="1702"/>
      <c r="S863" s="1702"/>
      <c r="T863" s="1702"/>
      <c r="U863" s="1702"/>
      <c r="V863" s="1702"/>
      <c r="W863" s="1702"/>
      <c r="X863" s="1"/>
      <c r="Y863" s="1"/>
      <c r="Z863" s="1"/>
    </row>
    <row r="864" spans="1:26" ht="9.75" customHeight="1" x14ac:dyDescent="0.25">
      <c r="A864" s="19"/>
      <c r="B864" s="1"/>
      <c r="C864" s="1"/>
      <c r="D864" s="1"/>
      <c r="E864" s="1"/>
      <c r="F864" s="1"/>
      <c r="G864" s="1"/>
      <c r="H864" s="1"/>
      <c r="I864" s="1702"/>
      <c r="J864" s="1702"/>
      <c r="K864" s="1702"/>
      <c r="L864" s="1702"/>
      <c r="M864" s="1702"/>
      <c r="N864" s="1702"/>
      <c r="O864" s="1702"/>
      <c r="P864" s="1702"/>
      <c r="Q864" s="1702"/>
      <c r="R864" s="1702"/>
      <c r="S864" s="1702"/>
      <c r="T864" s="1702"/>
      <c r="U864" s="1702"/>
      <c r="V864" s="1702"/>
      <c r="W864" s="1702"/>
      <c r="X864" s="1"/>
      <c r="Y864" s="1"/>
      <c r="Z864" s="1"/>
    </row>
    <row r="865" spans="1:26" ht="9.75" customHeight="1" x14ac:dyDescent="0.25">
      <c r="A865" s="19"/>
      <c r="B865" s="1"/>
      <c r="C865" s="1"/>
      <c r="D865" s="1"/>
      <c r="E865" s="1"/>
      <c r="F865" s="1"/>
      <c r="G865" s="1"/>
      <c r="H865" s="1"/>
      <c r="I865" s="1702"/>
      <c r="J865" s="1702"/>
      <c r="K865" s="1702"/>
      <c r="L865" s="1702"/>
      <c r="M865" s="1702"/>
      <c r="N865" s="1702"/>
      <c r="O865" s="1702"/>
      <c r="P865" s="1702"/>
      <c r="Q865" s="1702"/>
      <c r="R865" s="1702"/>
      <c r="S865" s="1702"/>
      <c r="T865" s="1702"/>
      <c r="U865" s="1702"/>
      <c r="V865" s="1702"/>
      <c r="W865" s="1702"/>
      <c r="X865" s="1"/>
      <c r="Y865" s="1"/>
      <c r="Z865" s="1"/>
    </row>
    <row r="866" spans="1:26" ht="9.75" customHeight="1" x14ac:dyDescent="0.25">
      <c r="A866" s="19"/>
      <c r="B866" s="1"/>
      <c r="C866" s="1"/>
      <c r="D866" s="1"/>
      <c r="E866" s="1"/>
      <c r="F866" s="1"/>
      <c r="G866" s="1"/>
      <c r="H866" s="1"/>
      <c r="I866" s="1702"/>
      <c r="J866" s="1702"/>
      <c r="K866" s="1702"/>
      <c r="L866" s="1702"/>
      <c r="M866" s="1702"/>
      <c r="N866" s="1702"/>
      <c r="O866" s="1702"/>
      <c r="P866" s="1702"/>
      <c r="Q866" s="1702"/>
      <c r="R866" s="1702"/>
      <c r="S866" s="1702"/>
      <c r="T866" s="1702"/>
      <c r="U866" s="1702"/>
      <c r="V866" s="1702"/>
      <c r="W866" s="1702"/>
      <c r="X866" s="1"/>
      <c r="Y866" s="1"/>
      <c r="Z866" s="1"/>
    </row>
    <row r="867" spans="1:26" ht="9.75" customHeight="1" x14ac:dyDescent="0.25">
      <c r="A867" s="19"/>
      <c r="B867" s="1"/>
      <c r="C867" s="1"/>
      <c r="D867" s="1"/>
      <c r="E867" s="1"/>
      <c r="F867" s="1"/>
      <c r="G867" s="1"/>
      <c r="H867" s="1"/>
      <c r="I867" s="1702"/>
      <c r="J867" s="1702"/>
      <c r="K867" s="1702"/>
      <c r="L867" s="1702"/>
      <c r="M867" s="1702"/>
      <c r="N867" s="1702"/>
      <c r="O867" s="1702"/>
      <c r="P867" s="1702"/>
      <c r="Q867" s="1702"/>
      <c r="R867" s="1702"/>
      <c r="S867" s="1702"/>
      <c r="T867" s="1702"/>
      <c r="U867" s="1702"/>
      <c r="V867" s="1702"/>
      <c r="W867" s="1702"/>
      <c r="X867" s="1"/>
      <c r="Y867" s="1"/>
      <c r="Z867" s="1"/>
    </row>
    <row r="868" spans="1:26" ht="9.75" customHeight="1" x14ac:dyDescent="0.25">
      <c r="A868" s="19"/>
      <c r="B868" s="1"/>
      <c r="C868" s="1"/>
      <c r="D868" s="1"/>
      <c r="E868" s="1"/>
      <c r="F868" s="1"/>
      <c r="G868" s="1"/>
      <c r="H868" s="1"/>
      <c r="I868" s="1702"/>
      <c r="J868" s="1702"/>
      <c r="K868" s="1702"/>
      <c r="L868" s="1702"/>
      <c r="M868" s="1702"/>
      <c r="N868" s="1702"/>
      <c r="O868" s="1702"/>
      <c r="P868" s="1702"/>
      <c r="Q868" s="1702"/>
      <c r="R868" s="1702"/>
      <c r="S868" s="1702"/>
      <c r="T868" s="1702"/>
      <c r="U868" s="1702"/>
      <c r="V868" s="1702"/>
      <c r="W868" s="1702"/>
      <c r="X868" s="1"/>
      <c r="Y868" s="1"/>
      <c r="Z868" s="1"/>
    </row>
    <row r="869" spans="1:26" ht="9.75" customHeight="1" x14ac:dyDescent="0.25">
      <c r="A869" s="19"/>
      <c r="B869" s="1"/>
      <c r="C869" s="1"/>
      <c r="D869" s="1"/>
      <c r="E869" s="1"/>
      <c r="F869" s="1"/>
      <c r="G869" s="1"/>
      <c r="H869" s="1"/>
      <c r="I869" s="1702"/>
      <c r="J869" s="1702"/>
      <c r="K869" s="1702"/>
      <c r="L869" s="1702"/>
      <c r="M869" s="1702"/>
      <c r="N869" s="1702"/>
      <c r="O869" s="1702"/>
      <c r="P869" s="1702"/>
      <c r="Q869" s="1702"/>
      <c r="R869" s="1702"/>
      <c r="S869" s="1702"/>
      <c r="T869" s="1702"/>
      <c r="U869" s="1702"/>
      <c r="V869" s="1702"/>
      <c r="W869" s="1702"/>
      <c r="X869" s="1"/>
      <c r="Y869" s="1"/>
      <c r="Z869" s="1"/>
    </row>
    <row r="870" spans="1:26" ht="9.75" customHeight="1" x14ac:dyDescent="0.25">
      <c r="A870" s="19"/>
      <c r="B870" s="1"/>
      <c r="C870" s="1"/>
      <c r="D870" s="1"/>
      <c r="E870" s="1"/>
      <c r="F870" s="1"/>
      <c r="G870" s="1"/>
      <c r="H870" s="1"/>
      <c r="I870" s="1702"/>
      <c r="J870" s="1702"/>
      <c r="K870" s="1702"/>
      <c r="L870" s="1702"/>
      <c r="M870" s="1702"/>
      <c r="N870" s="1702"/>
      <c r="O870" s="1702"/>
      <c r="P870" s="1702"/>
      <c r="Q870" s="1702"/>
      <c r="R870" s="1702"/>
      <c r="S870" s="1702"/>
      <c r="T870" s="1702"/>
      <c r="U870" s="1702"/>
      <c r="V870" s="1702"/>
      <c r="W870" s="1702"/>
      <c r="X870" s="1"/>
      <c r="Y870" s="1"/>
      <c r="Z870" s="1"/>
    </row>
    <row r="871" spans="1:26" ht="9.75" customHeight="1" x14ac:dyDescent="0.25">
      <c r="A871" s="19"/>
      <c r="B871" s="1"/>
      <c r="C871" s="1"/>
      <c r="D871" s="1"/>
      <c r="E871" s="1"/>
      <c r="F871" s="1"/>
      <c r="G871" s="1"/>
      <c r="H871" s="1"/>
      <c r="I871" s="1702"/>
      <c r="J871" s="1702"/>
      <c r="K871" s="1702"/>
      <c r="L871" s="1702"/>
      <c r="M871" s="1702"/>
      <c r="N871" s="1702"/>
      <c r="O871" s="1702"/>
      <c r="P871" s="1702"/>
      <c r="Q871" s="1702"/>
      <c r="R871" s="1702"/>
      <c r="S871" s="1702"/>
      <c r="T871" s="1702"/>
      <c r="U871" s="1702"/>
      <c r="V871" s="1702"/>
      <c r="W871" s="1702"/>
      <c r="X871" s="1"/>
      <c r="Y871" s="1"/>
      <c r="Z871" s="1"/>
    </row>
    <row r="872" spans="1:26" ht="9.75" customHeight="1" x14ac:dyDescent="0.25">
      <c r="A872" s="19"/>
      <c r="B872" s="1"/>
      <c r="C872" s="1"/>
      <c r="D872" s="1"/>
      <c r="E872" s="1"/>
      <c r="F872" s="1"/>
      <c r="G872" s="1"/>
      <c r="H872" s="1"/>
      <c r="I872" s="1702"/>
      <c r="J872" s="1702"/>
      <c r="K872" s="1702"/>
      <c r="L872" s="1702"/>
      <c r="M872" s="1702"/>
      <c r="N872" s="1702"/>
      <c r="O872" s="1702"/>
      <c r="P872" s="1702"/>
      <c r="Q872" s="1702"/>
      <c r="R872" s="1702"/>
      <c r="S872" s="1702"/>
      <c r="T872" s="1702"/>
      <c r="U872" s="1702"/>
      <c r="V872" s="1702"/>
      <c r="W872" s="1702"/>
      <c r="X872" s="1"/>
      <c r="Y872" s="1"/>
      <c r="Z872" s="1"/>
    </row>
    <row r="873" spans="1:26" ht="9.75" customHeight="1" x14ac:dyDescent="0.25">
      <c r="A873" s="19"/>
      <c r="B873" s="1"/>
      <c r="C873" s="1"/>
      <c r="D873" s="1"/>
      <c r="E873" s="1"/>
      <c r="F873" s="1"/>
      <c r="G873" s="1"/>
      <c r="H873" s="1"/>
      <c r="I873" s="1702"/>
      <c r="J873" s="1702"/>
      <c r="K873" s="1702"/>
      <c r="L873" s="1702"/>
      <c r="M873" s="1702"/>
      <c r="N873" s="1702"/>
      <c r="O873" s="1702"/>
      <c r="P873" s="1702"/>
      <c r="Q873" s="1702"/>
      <c r="R873" s="1702"/>
      <c r="S873" s="1702"/>
      <c r="T873" s="1702"/>
      <c r="U873" s="1702"/>
      <c r="V873" s="1702"/>
      <c r="W873" s="1702"/>
      <c r="X873" s="1"/>
      <c r="Y873" s="1"/>
      <c r="Z873" s="1"/>
    </row>
    <row r="874" spans="1:26" ht="9.75" customHeight="1" x14ac:dyDescent="0.25">
      <c r="A874" s="19"/>
      <c r="B874" s="1"/>
      <c r="C874" s="1"/>
      <c r="D874" s="1"/>
      <c r="E874" s="1"/>
      <c r="F874" s="1"/>
      <c r="G874" s="1"/>
      <c r="H874" s="1"/>
      <c r="I874" s="1702"/>
      <c r="J874" s="1702"/>
      <c r="K874" s="1702"/>
      <c r="L874" s="1702"/>
      <c r="M874" s="1702"/>
      <c r="N874" s="1702"/>
      <c r="O874" s="1702"/>
      <c r="P874" s="1702"/>
      <c r="Q874" s="1702"/>
      <c r="R874" s="1702"/>
      <c r="S874" s="1702"/>
      <c r="T874" s="1702"/>
      <c r="U874" s="1702"/>
      <c r="V874" s="1702"/>
      <c r="W874" s="1702"/>
      <c r="X874" s="1"/>
      <c r="Y874" s="1"/>
      <c r="Z874" s="1"/>
    </row>
    <row r="875" spans="1:26" ht="9.75" customHeight="1" x14ac:dyDescent="0.25">
      <c r="A875" s="19"/>
      <c r="B875" s="1"/>
      <c r="C875" s="1"/>
      <c r="D875" s="1"/>
      <c r="E875" s="1"/>
      <c r="F875" s="1"/>
      <c r="G875" s="1"/>
      <c r="H875" s="1"/>
      <c r="I875" s="1702"/>
      <c r="J875" s="1702"/>
      <c r="K875" s="1702"/>
      <c r="L875" s="1702"/>
      <c r="M875" s="1702"/>
      <c r="N875" s="1702"/>
      <c r="O875" s="1702"/>
      <c r="P875" s="1702"/>
      <c r="Q875" s="1702"/>
      <c r="R875" s="1702"/>
      <c r="S875" s="1702"/>
      <c r="T875" s="1702"/>
      <c r="U875" s="1702"/>
      <c r="V875" s="1702"/>
      <c r="W875" s="1702"/>
      <c r="X875" s="1"/>
      <c r="Y875" s="1"/>
      <c r="Z875" s="1"/>
    </row>
    <row r="876" spans="1:26" ht="9.75" customHeight="1" x14ac:dyDescent="0.25">
      <c r="A876" s="19"/>
      <c r="B876" s="1"/>
      <c r="C876" s="1"/>
      <c r="D876" s="1"/>
      <c r="E876" s="1"/>
      <c r="F876" s="1"/>
      <c r="G876" s="1"/>
      <c r="H876" s="1"/>
      <c r="I876" s="1702"/>
      <c r="J876" s="1702"/>
      <c r="K876" s="1702"/>
      <c r="L876" s="1702"/>
      <c r="M876" s="1702"/>
      <c r="N876" s="1702"/>
      <c r="O876" s="1702"/>
      <c r="P876" s="1702"/>
      <c r="Q876" s="1702"/>
      <c r="R876" s="1702"/>
      <c r="S876" s="1702"/>
      <c r="T876" s="1702"/>
      <c r="U876" s="1702"/>
      <c r="V876" s="1702"/>
      <c r="W876" s="1702"/>
      <c r="X876" s="1"/>
      <c r="Y876" s="1"/>
      <c r="Z876" s="1"/>
    </row>
    <row r="877" spans="1:26" ht="9.75" customHeight="1" x14ac:dyDescent="0.25">
      <c r="A877" s="19"/>
      <c r="B877" s="1"/>
      <c r="C877" s="1"/>
      <c r="D877" s="1"/>
      <c r="E877" s="1"/>
      <c r="F877" s="1"/>
      <c r="G877" s="1"/>
      <c r="H877" s="1"/>
      <c r="I877" s="1702"/>
      <c r="J877" s="1702"/>
      <c r="K877" s="1702"/>
      <c r="L877" s="1702"/>
      <c r="M877" s="1702"/>
      <c r="N877" s="1702"/>
      <c r="O877" s="1702"/>
      <c r="P877" s="1702"/>
      <c r="Q877" s="1702"/>
      <c r="R877" s="1702"/>
      <c r="S877" s="1702"/>
      <c r="T877" s="1702"/>
      <c r="U877" s="1702"/>
      <c r="V877" s="1702"/>
      <c r="W877" s="1702"/>
      <c r="X877" s="1"/>
      <c r="Y877" s="1"/>
      <c r="Z877" s="1"/>
    </row>
    <row r="878" spans="1:26" ht="9.75" customHeight="1" x14ac:dyDescent="0.25">
      <c r="A878" s="19"/>
      <c r="B878" s="1"/>
      <c r="C878" s="1"/>
      <c r="D878" s="1"/>
      <c r="E878" s="1"/>
      <c r="F878" s="1"/>
      <c r="G878" s="1"/>
      <c r="H878" s="1"/>
      <c r="I878" s="1702"/>
      <c r="J878" s="1702"/>
      <c r="K878" s="1702"/>
      <c r="L878" s="1702"/>
      <c r="M878" s="1702"/>
      <c r="N878" s="1702"/>
      <c r="O878" s="1702"/>
      <c r="P878" s="1702"/>
      <c r="Q878" s="1702"/>
      <c r="R878" s="1702"/>
      <c r="S878" s="1702"/>
      <c r="T878" s="1702"/>
      <c r="U878" s="1702"/>
      <c r="V878" s="1702"/>
      <c r="W878" s="1702"/>
      <c r="X878" s="1"/>
      <c r="Y878" s="1"/>
      <c r="Z878" s="1"/>
    </row>
    <row r="879" spans="1:26" ht="9.75" customHeight="1" x14ac:dyDescent="0.25">
      <c r="A879" s="19"/>
      <c r="B879" s="1"/>
      <c r="C879" s="1"/>
      <c r="D879" s="1"/>
      <c r="E879" s="1"/>
      <c r="F879" s="1"/>
      <c r="G879" s="1"/>
      <c r="H879" s="1"/>
      <c r="I879" s="1702"/>
      <c r="J879" s="1702"/>
      <c r="K879" s="1702"/>
      <c r="L879" s="1702"/>
      <c r="M879" s="1702"/>
      <c r="N879" s="1702"/>
      <c r="O879" s="1702"/>
      <c r="P879" s="1702"/>
      <c r="Q879" s="1702"/>
      <c r="R879" s="1702"/>
      <c r="S879" s="1702"/>
      <c r="T879" s="1702"/>
      <c r="U879" s="1702"/>
      <c r="V879" s="1702"/>
      <c r="W879" s="1702"/>
      <c r="X879" s="1"/>
      <c r="Y879" s="1"/>
      <c r="Z879" s="1"/>
    </row>
    <row r="880" spans="1:26" ht="9.75" customHeight="1" x14ac:dyDescent="0.25">
      <c r="A880" s="19"/>
      <c r="B880" s="1"/>
      <c r="C880" s="1"/>
      <c r="D880" s="1"/>
      <c r="E880" s="1"/>
      <c r="F880" s="1"/>
      <c r="G880" s="1"/>
      <c r="H880" s="1"/>
      <c r="I880" s="1702"/>
      <c r="J880" s="1702"/>
      <c r="K880" s="1702"/>
      <c r="L880" s="1702"/>
      <c r="M880" s="1702"/>
      <c r="N880" s="1702"/>
      <c r="O880" s="1702"/>
      <c r="P880" s="1702"/>
      <c r="Q880" s="1702"/>
      <c r="R880" s="1702"/>
      <c r="S880" s="1702"/>
      <c r="T880" s="1702"/>
      <c r="U880" s="1702"/>
      <c r="V880" s="1702"/>
      <c r="W880" s="1702"/>
      <c r="X880" s="1"/>
      <c r="Y880" s="1"/>
      <c r="Z880" s="1"/>
    </row>
    <row r="881" spans="1:26" ht="9.75" customHeight="1" x14ac:dyDescent="0.25">
      <c r="A881" s="19"/>
      <c r="B881" s="1"/>
      <c r="C881" s="1"/>
      <c r="D881" s="1"/>
      <c r="E881" s="1"/>
      <c r="F881" s="1"/>
      <c r="G881" s="1"/>
      <c r="H881" s="1"/>
      <c r="I881" s="1702"/>
      <c r="J881" s="1702"/>
      <c r="K881" s="1702"/>
      <c r="L881" s="1702"/>
      <c r="M881" s="1702"/>
      <c r="N881" s="1702"/>
      <c r="O881" s="1702"/>
      <c r="P881" s="1702"/>
      <c r="Q881" s="1702"/>
      <c r="R881" s="1702"/>
      <c r="S881" s="1702"/>
      <c r="T881" s="1702"/>
      <c r="U881" s="1702"/>
      <c r="V881" s="1702"/>
      <c r="W881" s="1702"/>
      <c r="X881" s="1"/>
      <c r="Y881" s="1"/>
      <c r="Z881" s="1"/>
    </row>
    <row r="882" spans="1:26" ht="9.75" customHeight="1" x14ac:dyDescent="0.25">
      <c r="A882" s="19"/>
      <c r="B882" s="1"/>
      <c r="C882" s="1"/>
      <c r="D882" s="1"/>
      <c r="E882" s="1"/>
      <c r="F882" s="1"/>
      <c r="G882" s="1"/>
      <c r="H882" s="1"/>
      <c r="I882" s="1702"/>
      <c r="J882" s="1702"/>
      <c r="K882" s="1702"/>
      <c r="L882" s="1702"/>
      <c r="M882" s="1702"/>
      <c r="N882" s="1702"/>
      <c r="O882" s="1702"/>
      <c r="P882" s="1702"/>
      <c r="Q882" s="1702"/>
      <c r="R882" s="1702"/>
      <c r="S882" s="1702"/>
      <c r="T882" s="1702"/>
      <c r="U882" s="1702"/>
      <c r="V882" s="1702"/>
      <c r="W882" s="1702"/>
      <c r="X882" s="1"/>
      <c r="Y882" s="1"/>
      <c r="Z882" s="1"/>
    </row>
    <row r="883" spans="1:26" ht="9.75" customHeight="1" x14ac:dyDescent="0.25">
      <c r="A883" s="19"/>
      <c r="B883" s="1"/>
      <c r="C883" s="1"/>
      <c r="D883" s="1"/>
      <c r="E883" s="1"/>
      <c r="F883" s="1"/>
      <c r="G883" s="1"/>
      <c r="H883" s="1"/>
      <c r="I883" s="1702"/>
      <c r="J883" s="1702"/>
      <c r="K883" s="1702"/>
      <c r="L883" s="1702"/>
      <c r="M883" s="1702"/>
      <c r="N883" s="1702"/>
      <c r="O883" s="1702"/>
      <c r="P883" s="1702"/>
      <c r="Q883" s="1702"/>
      <c r="R883" s="1702"/>
      <c r="S883" s="1702"/>
      <c r="T883" s="1702"/>
      <c r="U883" s="1702"/>
      <c r="V883" s="1702"/>
      <c r="W883" s="1702"/>
      <c r="X883" s="1"/>
      <c r="Y883" s="1"/>
      <c r="Z883" s="1"/>
    </row>
    <row r="884" spans="1:26" ht="9.75" customHeight="1" x14ac:dyDescent="0.25">
      <c r="A884" s="19"/>
      <c r="B884" s="1"/>
      <c r="C884" s="1"/>
      <c r="D884" s="1"/>
      <c r="E884" s="1"/>
      <c r="F884" s="1"/>
      <c r="G884" s="1"/>
      <c r="H884" s="1"/>
      <c r="I884" s="1702"/>
      <c r="J884" s="1702"/>
      <c r="K884" s="1702"/>
      <c r="L884" s="1702"/>
      <c r="M884" s="1702"/>
      <c r="N884" s="1702"/>
      <c r="O884" s="1702"/>
      <c r="P884" s="1702"/>
      <c r="Q884" s="1702"/>
      <c r="R884" s="1702"/>
      <c r="S884" s="1702"/>
      <c r="T884" s="1702"/>
      <c r="U884" s="1702"/>
      <c r="V884" s="1702"/>
      <c r="W884" s="1702"/>
      <c r="X884" s="1"/>
      <c r="Y884" s="1"/>
      <c r="Z884" s="1"/>
    </row>
    <row r="885" spans="1:26" ht="9.75" customHeight="1" x14ac:dyDescent="0.25">
      <c r="A885" s="19"/>
      <c r="B885" s="1"/>
      <c r="C885" s="1"/>
      <c r="D885" s="1"/>
      <c r="E885" s="1"/>
      <c r="F885" s="1"/>
      <c r="G885" s="1"/>
      <c r="H885" s="1"/>
      <c r="I885" s="1702"/>
      <c r="J885" s="1702"/>
      <c r="K885" s="1702"/>
      <c r="L885" s="1702"/>
      <c r="M885" s="1702"/>
      <c r="N885" s="1702"/>
      <c r="O885" s="1702"/>
      <c r="P885" s="1702"/>
      <c r="Q885" s="1702"/>
      <c r="R885" s="1702"/>
      <c r="S885" s="1702"/>
      <c r="T885" s="1702"/>
      <c r="U885" s="1702"/>
      <c r="V885" s="1702"/>
      <c r="W885" s="1702"/>
      <c r="X885" s="1"/>
      <c r="Y885" s="1"/>
      <c r="Z885" s="1"/>
    </row>
    <row r="886" spans="1:26" ht="9.75" customHeight="1" x14ac:dyDescent="0.25">
      <c r="A886" s="19"/>
      <c r="B886" s="1"/>
      <c r="C886" s="1"/>
      <c r="D886" s="1"/>
      <c r="E886" s="1"/>
      <c r="F886" s="1"/>
      <c r="G886" s="1"/>
      <c r="H886" s="1"/>
      <c r="I886" s="1702"/>
      <c r="J886" s="1702"/>
      <c r="K886" s="1702"/>
      <c r="L886" s="1702"/>
      <c r="M886" s="1702"/>
      <c r="N886" s="1702"/>
      <c r="O886" s="1702"/>
      <c r="P886" s="1702"/>
      <c r="Q886" s="1702"/>
      <c r="R886" s="1702"/>
      <c r="S886" s="1702"/>
      <c r="T886" s="1702"/>
      <c r="U886" s="1702"/>
      <c r="V886" s="1702"/>
      <c r="W886" s="1702"/>
      <c r="X886" s="1"/>
      <c r="Y886" s="1"/>
      <c r="Z886" s="1"/>
    </row>
    <row r="887" spans="1:26" ht="9.75" customHeight="1" x14ac:dyDescent="0.25">
      <c r="A887" s="19"/>
      <c r="B887" s="1"/>
      <c r="C887" s="1"/>
      <c r="D887" s="1"/>
      <c r="E887" s="1"/>
      <c r="F887" s="1"/>
      <c r="G887" s="1"/>
      <c r="H887" s="1"/>
      <c r="I887" s="1702"/>
      <c r="J887" s="1702"/>
      <c r="K887" s="1702"/>
      <c r="L887" s="1702"/>
      <c r="M887" s="1702"/>
      <c r="N887" s="1702"/>
      <c r="O887" s="1702"/>
      <c r="P887" s="1702"/>
      <c r="Q887" s="1702"/>
      <c r="R887" s="1702"/>
      <c r="S887" s="1702"/>
      <c r="T887" s="1702"/>
      <c r="U887" s="1702"/>
      <c r="V887" s="1702"/>
      <c r="W887" s="1702"/>
      <c r="X887" s="1"/>
      <c r="Y887" s="1"/>
      <c r="Z887" s="1"/>
    </row>
    <row r="888" spans="1:26" ht="9.75" customHeight="1" x14ac:dyDescent="0.25">
      <c r="A888" s="19"/>
      <c r="B888" s="1"/>
      <c r="C888" s="1"/>
      <c r="D888" s="1"/>
      <c r="E888" s="1"/>
      <c r="F888" s="1"/>
      <c r="G888" s="1"/>
      <c r="H888" s="1"/>
      <c r="I888" s="1702"/>
      <c r="J888" s="1702"/>
      <c r="K888" s="1702"/>
      <c r="L888" s="1702"/>
      <c r="M888" s="1702"/>
      <c r="N888" s="1702"/>
      <c r="O888" s="1702"/>
      <c r="P888" s="1702"/>
      <c r="Q888" s="1702"/>
      <c r="R888" s="1702"/>
      <c r="S888" s="1702"/>
      <c r="T888" s="1702"/>
      <c r="U888" s="1702"/>
      <c r="V888" s="1702"/>
      <c r="W888" s="1702"/>
      <c r="X888" s="1"/>
      <c r="Y888" s="1"/>
      <c r="Z888" s="1"/>
    </row>
    <row r="889" spans="1:26" ht="9.75" customHeight="1" x14ac:dyDescent="0.25">
      <c r="A889" s="19"/>
      <c r="B889" s="1"/>
      <c r="C889" s="1"/>
      <c r="D889" s="1"/>
      <c r="E889" s="1"/>
      <c r="F889" s="1"/>
      <c r="G889" s="1"/>
      <c r="H889" s="1"/>
      <c r="I889" s="1702"/>
      <c r="J889" s="1702"/>
      <c r="K889" s="1702"/>
      <c r="L889" s="1702"/>
      <c r="M889" s="1702"/>
      <c r="N889" s="1702"/>
      <c r="O889" s="1702"/>
      <c r="P889" s="1702"/>
      <c r="Q889" s="1702"/>
      <c r="R889" s="1702"/>
      <c r="S889" s="1702"/>
      <c r="T889" s="1702"/>
      <c r="U889" s="1702"/>
      <c r="V889" s="1702"/>
      <c r="W889" s="1702"/>
      <c r="X889" s="1"/>
      <c r="Y889" s="1"/>
      <c r="Z889" s="1"/>
    </row>
    <row r="890" spans="1:26" ht="9.75" customHeight="1" x14ac:dyDescent="0.25">
      <c r="A890" s="19"/>
      <c r="B890" s="1"/>
      <c r="C890" s="1"/>
      <c r="D890" s="1"/>
      <c r="E890" s="1"/>
      <c r="F890" s="1"/>
      <c r="G890" s="1"/>
      <c r="H890" s="1"/>
      <c r="I890" s="1702"/>
      <c r="J890" s="1702"/>
      <c r="K890" s="1702"/>
      <c r="L890" s="1702"/>
      <c r="M890" s="1702"/>
      <c r="N890" s="1702"/>
      <c r="O890" s="1702"/>
      <c r="P890" s="1702"/>
      <c r="Q890" s="1702"/>
      <c r="R890" s="1702"/>
      <c r="S890" s="1702"/>
      <c r="T890" s="1702"/>
      <c r="U890" s="1702"/>
      <c r="V890" s="1702"/>
      <c r="W890" s="1702"/>
      <c r="X890" s="1"/>
      <c r="Y890" s="1"/>
      <c r="Z890" s="1"/>
    </row>
    <row r="891" spans="1:26" ht="9.75" customHeight="1" x14ac:dyDescent="0.25">
      <c r="A891" s="19"/>
      <c r="B891" s="1"/>
      <c r="C891" s="1"/>
      <c r="D891" s="1"/>
      <c r="E891" s="1"/>
      <c r="F891" s="1"/>
      <c r="G891" s="1"/>
      <c r="H891" s="1"/>
      <c r="I891" s="1702"/>
      <c r="J891" s="1702"/>
      <c r="K891" s="1702"/>
      <c r="L891" s="1702"/>
      <c r="M891" s="1702"/>
      <c r="N891" s="1702"/>
      <c r="O891" s="1702"/>
      <c r="P891" s="1702"/>
      <c r="Q891" s="1702"/>
      <c r="R891" s="1702"/>
      <c r="S891" s="1702"/>
      <c r="T891" s="1702"/>
      <c r="U891" s="1702"/>
      <c r="V891" s="1702"/>
      <c r="W891" s="1702"/>
      <c r="X891" s="1"/>
      <c r="Y891" s="1"/>
      <c r="Z891" s="1"/>
    </row>
    <row r="892" spans="1:26" ht="9.75" customHeight="1" x14ac:dyDescent="0.25">
      <c r="A892" s="19"/>
      <c r="B892" s="1"/>
      <c r="C892" s="1"/>
      <c r="D892" s="1"/>
      <c r="E892" s="1"/>
      <c r="F892" s="1"/>
      <c r="G892" s="1"/>
      <c r="H892" s="1"/>
      <c r="I892" s="1702"/>
      <c r="J892" s="1702"/>
      <c r="K892" s="1702"/>
      <c r="L892" s="1702"/>
      <c r="M892" s="1702"/>
      <c r="N892" s="1702"/>
      <c r="O892" s="1702"/>
      <c r="P892" s="1702"/>
      <c r="Q892" s="1702"/>
      <c r="R892" s="1702"/>
      <c r="S892" s="1702"/>
      <c r="T892" s="1702"/>
      <c r="U892" s="1702"/>
      <c r="V892" s="1702"/>
      <c r="W892" s="1702"/>
      <c r="X892" s="1"/>
      <c r="Y892" s="1"/>
      <c r="Z892" s="1"/>
    </row>
    <row r="893" spans="1:26" ht="9.75" customHeight="1" x14ac:dyDescent="0.25">
      <c r="A893" s="19"/>
      <c r="B893" s="1"/>
      <c r="C893" s="1"/>
      <c r="D893" s="1"/>
      <c r="E893" s="1"/>
      <c r="F893" s="1"/>
      <c r="G893" s="1"/>
      <c r="H893" s="1"/>
      <c r="I893" s="1702"/>
      <c r="J893" s="1702"/>
      <c r="K893" s="1702"/>
      <c r="L893" s="1702"/>
      <c r="M893" s="1702"/>
      <c r="N893" s="1702"/>
      <c r="O893" s="1702"/>
      <c r="P893" s="1702"/>
      <c r="Q893" s="1702"/>
      <c r="R893" s="1702"/>
      <c r="S893" s="1702"/>
      <c r="T893" s="1702"/>
      <c r="U893" s="1702"/>
      <c r="V893" s="1702"/>
      <c r="W893" s="1702"/>
      <c r="X893" s="1"/>
      <c r="Y893" s="1"/>
      <c r="Z893" s="1"/>
    </row>
    <row r="894" spans="1:26" ht="9.75" customHeight="1" x14ac:dyDescent="0.25">
      <c r="A894" s="19"/>
      <c r="B894" s="1"/>
      <c r="C894" s="1"/>
      <c r="D894" s="1"/>
      <c r="E894" s="1"/>
      <c r="F894" s="1"/>
      <c r="G894" s="1"/>
      <c r="H894" s="1"/>
      <c r="I894" s="1702"/>
      <c r="J894" s="1702"/>
      <c r="K894" s="1702"/>
      <c r="L894" s="1702"/>
      <c r="M894" s="1702"/>
      <c r="N894" s="1702"/>
      <c r="O894" s="1702"/>
      <c r="P894" s="1702"/>
      <c r="Q894" s="1702"/>
      <c r="R894" s="1702"/>
      <c r="S894" s="1702"/>
      <c r="T894" s="1702"/>
      <c r="U894" s="1702"/>
      <c r="V894" s="1702"/>
      <c r="W894" s="1702"/>
      <c r="X894" s="1"/>
      <c r="Y894" s="1"/>
      <c r="Z894" s="1"/>
    </row>
    <row r="895" spans="1:26" ht="9.75" customHeight="1" x14ac:dyDescent="0.25">
      <c r="A895" s="19"/>
      <c r="B895" s="1"/>
      <c r="C895" s="1"/>
      <c r="D895" s="1"/>
      <c r="E895" s="1"/>
      <c r="F895" s="1"/>
      <c r="G895" s="1"/>
      <c r="H895" s="1"/>
      <c r="I895" s="1702"/>
      <c r="J895" s="1702"/>
      <c r="K895" s="1702"/>
      <c r="L895" s="1702"/>
      <c r="M895" s="1702"/>
      <c r="N895" s="1702"/>
      <c r="O895" s="1702"/>
      <c r="P895" s="1702"/>
      <c r="Q895" s="1702"/>
      <c r="R895" s="1702"/>
      <c r="S895" s="1702"/>
      <c r="T895" s="1702"/>
      <c r="U895" s="1702"/>
      <c r="V895" s="1702"/>
      <c r="W895" s="1702"/>
      <c r="X895" s="1"/>
      <c r="Y895" s="1"/>
      <c r="Z895" s="1"/>
    </row>
    <row r="896" spans="1:26" ht="9.75" customHeight="1" x14ac:dyDescent="0.25">
      <c r="A896" s="19"/>
      <c r="B896" s="1"/>
      <c r="C896" s="1"/>
      <c r="D896" s="1"/>
      <c r="E896" s="1"/>
      <c r="F896" s="1"/>
      <c r="G896" s="1"/>
      <c r="H896" s="1"/>
      <c r="I896" s="1702"/>
      <c r="J896" s="1702"/>
      <c r="K896" s="1702"/>
      <c r="L896" s="1702"/>
      <c r="M896" s="1702"/>
      <c r="N896" s="1702"/>
      <c r="O896" s="1702"/>
      <c r="P896" s="1702"/>
      <c r="Q896" s="1702"/>
      <c r="R896" s="1702"/>
      <c r="S896" s="1702"/>
      <c r="T896" s="1702"/>
      <c r="U896" s="1702"/>
      <c r="V896" s="1702"/>
      <c r="W896" s="1702"/>
      <c r="X896" s="1"/>
      <c r="Y896" s="1"/>
      <c r="Z896" s="1"/>
    </row>
    <row r="897" spans="1:26" ht="9.75" customHeight="1" x14ac:dyDescent="0.25">
      <c r="A897" s="19"/>
      <c r="B897" s="1"/>
      <c r="C897" s="1"/>
      <c r="D897" s="1"/>
      <c r="E897" s="1"/>
      <c r="F897" s="1"/>
      <c r="G897" s="1"/>
      <c r="H897" s="1"/>
      <c r="I897" s="1702"/>
      <c r="J897" s="1702"/>
      <c r="K897" s="1702"/>
      <c r="L897" s="1702"/>
      <c r="M897" s="1702"/>
      <c r="N897" s="1702"/>
      <c r="O897" s="1702"/>
      <c r="P897" s="1702"/>
      <c r="Q897" s="1702"/>
      <c r="R897" s="1702"/>
      <c r="S897" s="1702"/>
      <c r="T897" s="1702"/>
      <c r="U897" s="1702"/>
      <c r="V897" s="1702"/>
      <c r="W897" s="1702"/>
      <c r="X897" s="1"/>
      <c r="Y897" s="1"/>
      <c r="Z897" s="1"/>
    </row>
    <row r="898" spans="1:26" ht="9.75" customHeight="1" x14ac:dyDescent="0.25">
      <c r="A898" s="19"/>
      <c r="B898" s="1"/>
      <c r="C898" s="1"/>
      <c r="D898" s="1"/>
      <c r="E898" s="1"/>
      <c r="F898" s="1"/>
      <c r="G898" s="1"/>
      <c r="H898" s="1"/>
      <c r="I898" s="1702"/>
      <c r="J898" s="1702"/>
      <c r="K898" s="1702"/>
      <c r="L898" s="1702"/>
      <c r="M898" s="1702"/>
      <c r="N898" s="1702"/>
      <c r="O898" s="1702"/>
      <c r="P898" s="1702"/>
      <c r="Q898" s="1702"/>
      <c r="R898" s="1702"/>
      <c r="S898" s="1702"/>
      <c r="T898" s="1702"/>
      <c r="U898" s="1702"/>
      <c r="V898" s="1702"/>
      <c r="W898" s="1702"/>
      <c r="X898" s="1"/>
      <c r="Y898" s="1"/>
      <c r="Z898" s="1"/>
    </row>
    <row r="899" spans="1:26" ht="9.75" customHeight="1" x14ac:dyDescent="0.25">
      <c r="A899" s="19"/>
      <c r="B899" s="1"/>
      <c r="C899" s="1"/>
      <c r="D899" s="1"/>
      <c r="E899" s="1"/>
      <c r="F899" s="1"/>
      <c r="G899" s="1"/>
      <c r="H899" s="1"/>
      <c r="I899" s="1702"/>
      <c r="J899" s="1702"/>
      <c r="K899" s="1702"/>
      <c r="L899" s="1702"/>
      <c r="M899" s="1702"/>
      <c r="N899" s="1702"/>
      <c r="O899" s="1702"/>
      <c r="P899" s="1702"/>
      <c r="Q899" s="1702"/>
      <c r="R899" s="1702"/>
      <c r="S899" s="1702"/>
      <c r="T899" s="1702"/>
      <c r="U899" s="1702"/>
      <c r="V899" s="1702"/>
      <c r="W899" s="1702"/>
      <c r="X899" s="1"/>
      <c r="Y899" s="1"/>
      <c r="Z899" s="1"/>
    </row>
    <row r="900" spans="1:26" ht="9.75" customHeight="1" x14ac:dyDescent="0.25">
      <c r="A900" s="19"/>
      <c r="B900" s="1"/>
      <c r="C900" s="1"/>
      <c r="D900" s="1"/>
      <c r="E900" s="1"/>
      <c r="F900" s="1"/>
      <c r="G900" s="1"/>
      <c r="H900" s="1"/>
      <c r="I900" s="1702"/>
      <c r="J900" s="1702"/>
      <c r="K900" s="1702"/>
      <c r="L900" s="1702"/>
      <c r="M900" s="1702"/>
      <c r="N900" s="1702"/>
      <c r="O900" s="1702"/>
      <c r="P900" s="1702"/>
      <c r="Q900" s="1702"/>
      <c r="R900" s="1702"/>
      <c r="S900" s="1702"/>
      <c r="T900" s="1702"/>
      <c r="U900" s="1702"/>
      <c r="V900" s="1702"/>
      <c r="W900" s="1702"/>
      <c r="X900" s="1"/>
      <c r="Y900" s="1"/>
      <c r="Z900" s="1"/>
    </row>
    <row r="901" spans="1:26" ht="9.75" customHeight="1" x14ac:dyDescent="0.25">
      <c r="A901" s="19"/>
      <c r="B901" s="1"/>
      <c r="C901" s="1"/>
      <c r="D901" s="1"/>
      <c r="E901" s="1"/>
      <c r="F901" s="1"/>
      <c r="G901" s="1"/>
      <c r="H901" s="1"/>
      <c r="I901" s="1702"/>
      <c r="J901" s="1702"/>
      <c r="K901" s="1702"/>
      <c r="L901" s="1702"/>
      <c r="M901" s="1702"/>
      <c r="N901" s="1702"/>
      <c r="O901" s="1702"/>
      <c r="P901" s="1702"/>
      <c r="Q901" s="1702"/>
      <c r="R901" s="1702"/>
      <c r="S901" s="1702"/>
      <c r="T901" s="1702"/>
      <c r="U901" s="1702"/>
      <c r="V901" s="1702"/>
      <c r="W901" s="1702"/>
      <c r="X901" s="1"/>
      <c r="Y901" s="1"/>
      <c r="Z901" s="1"/>
    </row>
    <row r="902" spans="1:26" ht="9.75" customHeight="1" x14ac:dyDescent="0.25">
      <c r="A902" s="19"/>
      <c r="B902" s="1"/>
      <c r="C902" s="1"/>
      <c r="D902" s="1"/>
      <c r="E902" s="1"/>
      <c r="F902" s="1"/>
      <c r="G902" s="1"/>
      <c r="H902" s="1"/>
      <c r="I902" s="1702"/>
      <c r="J902" s="1702"/>
      <c r="K902" s="1702"/>
      <c r="L902" s="1702"/>
      <c r="M902" s="1702"/>
      <c r="N902" s="1702"/>
      <c r="O902" s="1702"/>
      <c r="P902" s="1702"/>
      <c r="Q902" s="1702"/>
      <c r="R902" s="1702"/>
      <c r="S902" s="1702"/>
      <c r="T902" s="1702"/>
      <c r="U902" s="1702"/>
      <c r="V902" s="1702"/>
      <c r="W902" s="1702"/>
      <c r="X902" s="1"/>
      <c r="Y902" s="1"/>
      <c r="Z902" s="1"/>
    </row>
    <row r="903" spans="1:26" ht="9.75" customHeight="1" x14ac:dyDescent="0.25">
      <c r="A903" s="19"/>
      <c r="B903" s="1"/>
      <c r="C903" s="1"/>
      <c r="D903" s="1"/>
      <c r="E903" s="1"/>
      <c r="F903" s="1"/>
      <c r="G903" s="1"/>
      <c r="H903" s="1"/>
      <c r="I903" s="1702"/>
      <c r="J903" s="1702"/>
      <c r="K903" s="1702"/>
      <c r="L903" s="1702"/>
      <c r="M903" s="1702"/>
      <c r="N903" s="1702"/>
      <c r="O903" s="1702"/>
      <c r="P903" s="1702"/>
      <c r="Q903" s="1702"/>
      <c r="R903" s="1702"/>
      <c r="S903" s="1702"/>
      <c r="T903" s="1702"/>
      <c r="U903" s="1702"/>
      <c r="V903" s="1702"/>
      <c r="W903" s="1702"/>
      <c r="X903" s="1"/>
      <c r="Y903" s="1"/>
      <c r="Z903" s="1"/>
    </row>
    <row r="904" spans="1:26" ht="9.75" customHeight="1" x14ac:dyDescent="0.25">
      <c r="A904" s="19"/>
      <c r="B904" s="1"/>
      <c r="C904" s="1"/>
      <c r="D904" s="1"/>
      <c r="E904" s="1"/>
      <c r="F904" s="1"/>
      <c r="G904" s="1"/>
      <c r="H904" s="1"/>
      <c r="I904" s="1702"/>
      <c r="J904" s="1702"/>
      <c r="K904" s="1702"/>
      <c r="L904" s="1702"/>
      <c r="M904" s="1702"/>
      <c r="N904" s="1702"/>
      <c r="O904" s="1702"/>
      <c r="P904" s="1702"/>
      <c r="Q904" s="1702"/>
      <c r="R904" s="1702"/>
      <c r="S904" s="1702"/>
      <c r="T904" s="1702"/>
      <c r="U904" s="1702"/>
      <c r="V904" s="1702"/>
      <c r="W904" s="1702"/>
      <c r="X904" s="1"/>
      <c r="Y904" s="1"/>
      <c r="Z904" s="1"/>
    </row>
    <row r="905" spans="1:26" ht="9.75" customHeight="1" x14ac:dyDescent="0.25">
      <c r="A905" s="19"/>
      <c r="B905" s="1"/>
      <c r="C905" s="1"/>
      <c r="D905" s="1"/>
      <c r="E905" s="1"/>
      <c r="F905" s="1"/>
      <c r="G905" s="1"/>
      <c r="H905" s="1"/>
      <c r="I905" s="1702"/>
      <c r="J905" s="1702"/>
      <c r="K905" s="1702"/>
      <c r="L905" s="1702"/>
      <c r="M905" s="1702"/>
      <c r="N905" s="1702"/>
      <c r="O905" s="1702"/>
      <c r="P905" s="1702"/>
      <c r="Q905" s="1702"/>
      <c r="R905" s="1702"/>
      <c r="S905" s="1702"/>
      <c r="T905" s="1702"/>
      <c r="U905" s="1702"/>
      <c r="V905" s="1702"/>
      <c r="W905" s="1702"/>
      <c r="X905" s="1"/>
      <c r="Y905" s="1"/>
      <c r="Z905" s="1"/>
    </row>
    <row r="906" spans="1:26" ht="9.75" customHeight="1" x14ac:dyDescent="0.25">
      <c r="A906" s="19"/>
      <c r="B906" s="1"/>
      <c r="C906" s="1"/>
      <c r="D906" s="1"/>
      <c r="E906" s="1"/>
      <c r="F906" s="1"/>
      <c r="G906" s="1"/>
      <c r="H906" s="1"/>
      <c r="I906" s="1702"/>
      <c r="J906" s="1702"/>
      <c r="K906" s="1702"/>
      <c r="L906" s="1702"/>
      <c r="M906" s="1702"/>
      <c r="N906" s="1702"/>
      <c r="O906" s="1702"/>
      <c r="P906" s="1702"/>
      <c r="Q906" s="1702"/>
      <c r="R906" s="1702"/>
      <c r="S906" s="1702"/>
      <c r="T906" s="1702"/>
      <c r="U906" s="1702"/>
      <c r="V906" s="1702"/>
      <c r="W906" s="1702"/>
      <c r="X906" s="1"/>
      <c r="Y906" s="1"/>
      <c r="Z906" s="1"/>
    </row>
    <row r="907" spans="1:26" ht="9.75" customHeight="1" x14ac:dyDescent="0.25">
      <c r="A907" s="19"/>
      <c r="B907" s="1"/>
      <c r="C907" s="1"/>
      <c r="D907" s="1"/>
      <c r="E907" s="1"/>
      <c r="F907" s="1"/>
      <c r="G907" s="1"/>
      <c r="H907" s="1"/>
      <c r="I907" s="1702"/>
      <c r="J907" s="1702"/>
      <c r="K907" s="1702"/>
      <c r="L907" s="1702"/>
      <c r="M907" s="1702"/>
      <c r="N907" s="1702"/>
      <c r="O907" s="1702"/>
      <c r="P907" s="1702"/>
      <c r="Q907" s="1702"/>
      <c r="R907" s="1702"/>
      <c r="S907" s="1702"/>
      <c r="T907" s="1702"/>
      <c r="U907" s="1702"/>
      <c r="V907" s="1702"/>
      <c r="W907" s="1702"/>
      <c r="X907" s="1"/>
      <c r="Y907" s="1"/>
      <c r="Z907" s="1"/>
    </row>
    <row r="908" spans="1:26" ht="9.75" customHeight="1" x14ac:dyDescent="0.25">
      <c r="A908" s="19"/>
      <c r="B908" s="1"/>
      <c r="C908" s="1"/>
      <c r="D908" s="1"/>
      <c r="E908" s="1"/>
      <c r="F908" s="1"/>
      <c r="G908" s="1"/>
      <c r="H908" s="1"/>
      <c r="I908" s="1702"/>
      <c r="J908" s="1702"/>
      <c r="K908" s="1702"/>
      <c r="L908" s="1702"/>
      <c r="M908" s="1702"/>
      <c r="N908" s="1702"/>
      <c r="O908" s="1702"/>
      <c r="P908" s="1702"/>
      <c r="Q908" s="1702"/>
      <c r="R908" s="1702"/>
      <c r="S908" s="1702"/>
      <c r="T908" s="1702"/>
      <c r="U908" s="1702"/>
      <c r="V908" s="1702"/>
      <c r="W908" s="1702"/>
      <c r="X908" s="1"/>
      <c r="Y908" s="1"/>
      <c r="Z908" s="1"/>
    </row>
    <row r="909" spans="1:26" ht="9.75" customHeight="1" x14ac:dyDescent="0.25">
      <c r="A909" s="19"/>
      <c r="B909" s="1"/>
      <c r="C909" s="1"/>
      <c r="D909" s="1"/>
      <c r="E909" s="1"/>
      <c r="F909" s="1"/>
      <c r="G909" s="1"/>
      <c r="H909" s="1"/>
      <c r="I909" s="1702"/>
      <c r="J909" s="1702"/>
      <c r="K909" s="1702"/>
      <c r="L909" s="1702"/>
      <c r="M909" s="1702"/>
      <c r="N909" s="1702"/>
      <c r="O909" s="1702"/>
      <c r="P909" s="1702"/>
      <c r="Q909" s="1702"/>
      <c r="R909" s="1702"/>
      <c r="S909" s="1702"/>
      <c r="T909" s="1702"/>
      <c r="U909" s="1702"/>
      <c r="V909" s="1702"/>
      <c r="W909" s="1702"/>
      <c r="X909" s="1"/>
      <c r="Y909" s="1"/>
      <c r="Z909" s="1"/>
    </row>
    <row r="910" spans="1:26" ht="9.75" customHeight="1" x14ac:dyDescent="0.25">
      <c r="A910" s="19"/>
      <c r="B910" s="1"/>
      <c r="C910" s="1"/>
      <c r="D910" s="1"/>
      <c r="E910" s="1"/>
      <c r="F910" s="1"/>
      <c r="G910" s="1"/>
      <c r="H910" s="1"/>
      <c r="I910" s="1702"/>
      <c r="J910" s="1702"/>
      <c r="K910" s="1702"/>
      <c r="L910" s="1702"/>
      <c r="M910" s="1702"/>
      <c r="N910" s="1702"/>
      <c r="O910" s="1702"/>
      <c r="P910" s="1702"/>
      <c r="Q910" s="1702"/>
      <c r="R910" s="1702"/>
      <c r="S910" s="1702"/>
      <c r="T910" s="1702"/>
      <c r="U910" s="1702"/>
      <c r="V910" s="1702"/>
      <c r="W910" s="1702"/>
      <c r="X910" s="1"/>
      <c r="Y910" s="1"/>
      <c r="Z910" s="1"/>
    </row>
    <row r="911" spans="1:26" ht="9.75" customHeight="1" x14ac:dyDescent="0.25">
      <c r="A911" s="19"/>
      <c r="B911" s="1"/>
      <c r="C911" s="1"/>
      <c r="D911" s="1"/>
      <c r="E911" s="1"/>
      <c r="F911" s="1"/>
      <c r="G911" s="1"/>
      <c r="H911" s="1"/>
      <c r="I911" s="1702"/>
      <c r="J911" s="1702"/>
      <c r="K911" s="1702"/>
      <c r="L911" s="1702"/>
      <c r="M911" s="1702"/>
      <c r="N911" s="1702"/>
      <c r="O911" s="1702"/>
      <c r="P911" s="1702"/>
      <c r="Q911" s="1702"/>
      <c r="R911" s="1702"/>
      <c r="S911" s="1702"/>
      <c r="T911" s="1702"/>
      <c r="U911" s="1702"/>
      <c r="V911" s="1702"/>
      <c r="W911" s="1702"/>
      <c r="X911" s="1"/>
      <c r="Y911" s="1"/>
      <c r="Z911" s="1"/>
    </row>
    <row r="912" spans="1:26" ht="9.75" customHeight="1" x14ac:dyDescent="0.25">
      <c r="A912" s="19"/>
      <c r="B912" s="1"/>
      <c r="C912" s="1"/>
      <c r="D912" s="1"/>
      <c r="E912" s="1"/>
      <c r="F912" s="1"/>
      <c r="G912" s="1"/>
      <c r="H912" s="1"/>
      <c r="I912" s="1702"/>
      <c r="J912" s="1702"/>
      <c r="K912" s="1702"/>
      <c r="L912" s="1702"/>
      <c r="M912" s="1702"/>
      <c r="N912" s="1702"/>
      <c r="O912" s="1702"/>
      <c r="P912" s="1702"/>
      <c r="Q912" s="1702"/>
      <c r="R912" s="1702"/>
      <c r="S912" s="1702"/>
      <c r="T912" s="1702"/>
      <c r="U912" s="1702"/>
      <c r="V912" s="1702"/>
      <c r="W912" s="1702"/>
      <c r="X912" s="1"/>
      <c r="Y912" s="1"/>
      <c r="Z912" s="1"/>
    </row>
    <row r="913" spans="1:26" ht="9.75" customHeight="1" x14ac:dyDescent="0.25">
      <c r="A913" s="19"/>
      <c r="B913" s="1"/>
      <c r="C913" s="1"/>
      <c r="D913" s="1"/>
      <c r="E913" s="1"/>
      <c r="F913" s="1"/>
      <c r="G913" s="1"/>
      <c r="H913" s="1"/>
      <c r="I913" s="1702"/>
      <c r="J913" s="1702"/>
      <c r="K913" s="1702"/>
      <c r="L913" s="1702"/>
      <c r="M913" s="1702"/>
      <c r="N913" s="1702"/>
      <c r="O913" s="1702"/>
      <c r="P913" s="1702"/>
      <c r="Q913" s="1702"/>
      <c r="R913" s="1702"/>
      <c r="S913" s="1702"/>
      <c r="T913" s="1702"/>
      <c r="U913" s="1702"/>
      <c r="V913" s="1702"/>
      <c r="W913" s="1702"/>
      <c r="X913" s="1"/>
      <c r="Y913" s="1"/>
      <c r="Z913" s="1"/>
    </row>
    <row r="914" spans="1:26" ht="9.75" customHeight="1" x14ac:dyDescent="0.25">
      <c r="A914" s="19"/>
      <c r="B914" s="1"/>
      <c r="C914" s="1"/>
      <c r="D914" s="1"/>
      <c r="E914" s="1"/>
      <c r="F914" s="1"/>
      <c r="G914" s="1"/>
      <c r="H914" s="1"/>
      <c r="I914" s="1702"/>
      <c r="J914" s="1702"/>
      <c r="K914" s="1702"/>
      <c r="L914" s="1702"/>
      <c r="M914" s="1702"/>
      <c r="N914" s="1702"/>
      <c r="O914" s="1702"/>
      <c r="P914" s="1702"/>
      <c r="Q914" s="1702"/>
      <c r="R914" s="1702"/>
      <c r="S914" s="1702"/>
      <c r="T914" s="1702"/>
      <c r="U914" s="1702"/>
      <c r="V914" s="1702"/>
      <c r="W914" s="1702"/>
      <c r="X914" s="1"/>
      <c r="Y914" s="1"/>
      <c r="Z914" s="1"/>
    </row>
    <row r="915" spans="1:26" ht="9.75" customHeight="1" x14ac:dyDescent="0.25">
      <c r="A915" s="19"/>
      <c r="B915" s="1"/>
      <c r="C915" s="1"/>
      <c r="D915" s="1"/>
      <c r="E915" s="1"/>
      <c r="F915" s="1"/>
      <c r="G915" s="1"/>
      <c r="H915" s="1"/>
      <c r="I915" s="1702"/>
      <c r="J915" s="1702"/>
      <c r="K915" s="1702"/>
      <c r="L915" s="1702"/>
      <c r="M915" s="1702"/>
      <c r="N915" s="1702"/>
      <c r="O915" s="1702"/>
      <c r="P915" s="1702"/>
      <c r="Q915" s="1702"/>
      <c r="R915" s="1702"/>
      <c r="S915" s="1702"/>
      <c r="T915" s="1702"/>
      <c r="U915" s="1702"/>
      <c r="V915" s="1702"/>
      <c r="W915" s="1702"/>
      <c r="X915" s="1"/>
      <c r="Y915" s="1"/>
      <c r="Z915" s="1"/>
    </row>
    <row r="916" spans="1:26" ht="9.75" customHeight="1" x14ac:dyDescent="0.25">
      <c r="A916" s="19"/>
      <c r="B916" s="1"/>
      <c r="C916" s="1"/>
      <c r="D916" s="1"/>
      <c r="E916" s="1"/>
      <c r="F916" s="1"/>
      <c r="G916" s="1"/>
      <c r="H916" s="1"/>
      <c r="I916" s="1702"/>
      <c r="J916" s="1702"/>
      <c r="K916" s="1702"/>
      <c r="L916" s="1702"/>
      <c r="M916" s="1702"/>
      <c r="N916" s="1702"/>
      <c r="O916" s="1702"/>
      <c r="P916" s="1702"/>
      <c r="Q916" s="1702"/>
      <c r="R916" s="1702"/>
      <c r="S916" s="1702"/>
      <c r="T916" s="1702"/>
      <c r="U916" s="1702"/>
      <c r="V916" s="1702"/>
      <c r="W916" s="1702"/>
      <c r="X916" s="1"/>
      <c r="Y916" s="1"/>
      <c r="Z916" s="1"/>
    </row>
    <row r="917" spans="1:26" ht="9.75" customHeight="1" x14ac:dyDescent="0.25">
      <c r="A917" s="19"/>
      <c r="B917" s="1"/>
      <c r="C917" s="1"/>
      <c r="D917" s="1"/>
      <c r="E917" s="1"/>
      <c r="F917" s="1"/>
      <c r="G917" s="1"/>
      <c r="H917" s="1"/>
      <c r="I917" s="1702"/>
      <c r="J917" s="1702"/>
      <c r="K917" s="1702"/>
      <c r="L917" s="1702"/>
      <c r="M917" s="1702"/>
      <c r="N917" s="1702"/>
      <c r="O917" s="1702"/>
      <c r="P917" s="1702"/>
      <c r="Q917" s="1702"/>
      <c r="R917" s="1702"/>
      <c r="S917" s="1702"/>
      <c r="T917" s="1702"/>
      <c r="U917" s="1702"/>
      <c r="V917" s="1702"/>
      <c r="W917" s="1702"/>
      <c r="X917" s="1"/>
      <c r="Y917" s="1"/>
      <c r="Z917" s="1"/>
    </row>
    <row r="918" spans="1:26" ht="9.75" customHeight="1" x14ac:dyDescent="0.25">
      <c r="A918" s="19"/>
      <c r="B918" s="1"/>
      <c r="C918" s="1"/>
      <c r="D918" s="1"/>
      <c r="E918" s="1"/>
      <c r="F918" s="1"/>
      <c r="G918" s="1"/>
      <c r="H918" s="1"/>
      <c r="I918" s="1702"/>
      <c r="J918" s="1702"/>
      <c r="K918" s="1702"/>
      <c r="L918" s="1702"/>
      <c r="M918" s="1702"/>
      <c r="N918" s="1702"/>
      <c r="O918" s="1702"/>
      <c r="P918" s="1702"/>
      <c r="Q918" s="1702"/>
      <c r="R918" s="1702"/>
      <c r="S918" s="1702"/>
      <c r="T918" s="1702"/>
      <c r="U918" s="1702"/>
      <c r="V918" s="1702"/>
      <c r="W918" s="1702"/>
      <c r="X918" s="1"/>
      <c r="Y918" s="1"/>
      <c r="Z918" s="1"/>
    </row>
    <row r="919" spans="1:26" ht="9.75" customHeight="1" x14ac:dyDescent="0.25">
      <c r="A919" s="19"/>
      <c r="B919" s="1"/>
      <c r="C919" s="1"/>
      <c r="D919" s="1"/>
      <c r="E919" s="1"/>
      <c r="F919" s="1"/>
      <c r="G919" s="1"/>
      <c r="H919" s="1"/>
      <c r="I919" s="1702"/>
      <c r="J919" s="1702"/>
      <c r="K919" s="1702"/>
      <c r="L919" s="1702"/>
      <c r="M919" s="1702"/>
      <c r="N919" s="1702"/>
      <c r="O919" s="1702"/>
      <c r="P919" s="1702"/>
      <c r="Q919" s="1702"/>
      <c r="R919" s="1702"/>
      <c r="S919" s="1702"/>
      <c r="T919" s="1702"/>
      <c r="U919" s="1702"/>
      <c r="V919" s="1702"/>
      <c r="W919" s="1702"/>
      <c r="X919" s="1"/>
      <c r="Y919" s="1"/>
      <c r="Z919" s="1"/>
    </row>
    <row r="920" spans="1:26" ht="9.75" customHeight="1" x14ac:dyDescent="0.25">
      <c r="A920" s="19"/>
      <c r="B920" s="1"/>
      <c r="C920" s="1"/>
      <c r="D920" s="1"/>
      <c r="E920" s="1"/>
      <c r="F920" s="1"/>
      <c r="G920" s="1"/>
      <c r="H920" s="1"/>
      <c r="I920" s="1702"/>
      <c r="J920" s="1702"/>
      <c r="K920" s="1702"/>
      <c r="L920" s="1702"/>
      <c r="M920" s="1702"/>
      <c r="N920" s="1702"/>
      <c r="O920" s="1702"/>
      <c r="P920" s="1702"/>
      <c r="Q920" s="1702"/>
      <c r="R920" s="1702"/>
      <c r="S920" s="1702"/>
      <c r="T920" s="1702"/>
      <c r="U920" s="1702"/>
      <c r="V920" s="1702"/>
      <c r="W920" s="1702"/>
      <c r="X920" s="1"/>
      <c r="Y920" s="1"/>
      <c r="Z920" s="1"/>
    </row>
    <row r="921" spans="1:26" ht="9.75" customHeight="1" x14ac:dyDescent="0.25">
      <c r="A921" s="19"/>
      <c r="B921" s="1"/>
      <c r="C921" s="1"/>
      <c r="D921" s="1"/>
      <c r="E921" s="1"/>
      <c r="F921" s="1"/>
      <c r="G921" s="1"/>
      <c r="H921" s="1"/>
      <c r="I921" s="1702"/>
      <c r="J921" s="1702"/>
      <c r="K921" s="1702"/>
      <c r="L921" s="1702"/>
      <c r="M921" s="1702"/>
      <c r="N921" s="1702"/>
      <c r="O921" s="1702"/>
      <c r="P921" s="1702"/>
      <c r="Q921" s="1702"/>
      <c r="R921" s="1702"/>
      <c r="S921" s="1702"/>
      <c r="T921" s="1702"/>
      <c r="U921" s="1702"/>
      <c r="V921" s="1702"/>
      <c r="W921" s="1702"/>
      <c r="X921" s="1"/>
      <c r="Y921" s="1"/>
      <c r="Z921" s="1"/>
    </row>
    <row r="922" spans="1:26" ht="9.75" customHeight="1" x14ac:dyDescent="0.25">
      <c r="A922" s="19"/>
      <c r="B922" s="1"/>
      <c r="C922" s="1"/>
      <c r="D922" s="1"/>
      <c r="E922" s="1"/>
      <c r="F922" s="1"/>
      <c r="G922" s="1"/>
      <c r="H922" s="1"/>
      <c r="I922" s="1702"/>
      <c r="J922" s="1702"/>
      <c r="K922" s="1702"/>
      <c r="L922" s="1702"/>
      <c r="M922" s="1702"/>
      <c r="N922" s="1702"/>
      <c r="O922" s="1702"/>
      <c r="P922" s="1702"/>
      <c r="Q922" s="1702"/>
      <c r="R922" s="1702"/>
      <c r="S922" s="1702"/>
      <c r="T922" s="1702"/>
      <c r="U922" s="1702"/>
      <c r="V922" s="1702"/>
      <c r="W922" s="1702"/>
      <c r="X922" s="1"/>
      <c r="Y922" s="1"/>
      <c r="Z922" s="1"/>
    </row>
    <row r="923" spans="1:26" ht="9.75" customHeight="1" x14ac:dyDescent="0.25">
      <c r="A923" s="19"/>
      <c r="B923" s="1"/>
      <c r="C923" s="1"/>
      <c r="D923" s="1"/>
      <c r="E923" s="1"/>
      <c r="F923" s="1"/>
      <c r="G923" s="1"/>
      <c r="H923" s="1"/>
      <c r="I923" s="1702"/>
      <c r="J923" s="1702"/>
      <c r="K923" s="1702"/>
      <c r="L923" s="1702"/>
      <c r="M923" s="1702"/>
      <c r="N923" s="1702"/>
      <c r="O923" s="1702"/>
      <c r="P923" s="1702"/>
      <c r="Q923" s="1702"/>
      <c r="R923" s="1702"/>
      <c r="S923" s="1702"/>
      <c r="T923" s="1702"/>
      <c r="U923" s="1702"/>
      <c r="V923" s="1702"/>
      <c r="W923" s="1702"/>
      <c r="X923" s="1"/>
      <c r="Y923" s="1"/>
      <c r="Z923" s="1"/>
    </row>
    <row r="924" spans="1:26" ht="9.75" customHeight="1" x14ac:dyDescent="0.25">
      <c r="A924" s="19"/>
      <c r="B924" s="1"/>
      <c r="C924" s="1"/>
      <c r="D924" s="1"/>
      <c r="E924" s="1"/>
      <c r="F924" s="1"/>
      <c r="G924" s="1"/>
      <c r="H924" s="1"/>
      <c r="I924" s="1702"/>
      <c r="J924" s="1702"/>
      <c r="K924" s="1702"/>
      <c r="L924" s="1702"/>
      <c r="M924" s="1702"/>
      <c r="N924" s="1702"/>
      <c r="O924" s="1702"/>
      <c r="P924" s="1702"/>
      <c r="Q924" s="1702"/>
      <c r="R924" s="1702"/>
      <c r="S924" s="1702"/>
      <c r="T924" s="1702"/>
      <c r="U924" s="1702"/>
      <c r="V924" s="1702"/>
      <c r="W924" s="1702"/>
      <c r="X924" s="1"/>
      <c r="Y924" s="1"/>
      <c r="Z924" s="1"/>
    </row>
    <row r="925" spans="1:26" ht="9.75" customHeight="1" x14ac:dyDescent="0.25">
      <c r="A925" s="19"/>
      <c r="B925" s="1"/>
      <c r="C925" s="1"/>
      <c r="D925" s="1"/>
      <c r="E925" s="1"/>
      <c r="F925" s="1"/>
      <c r="G925" s="1"/>
      <c r="H925" s="1"/>
      <c r="I925" s="1702"/>
      <c r="J925" s="1702"/>
      <c r="K925" s="1702"/>
      <c r="L925" s="1702"/>
      <c r="M925" s="1702"/>
      <c r="N925" s="1702"/>
      <c r="O925" s="1702"/>
      <c r="P925" s="1702"/>
      <c r="Q925" s="1702"/>
      <c r="R925" s="1702"/>
      <c r="S925" s="1702"/>
      <c r="T925" s="1702"/>
      <c r="U925" s="1702"/>
      <c r="V925" s="1702"/>
      <c r="W925" s="1702"/>
      <c r="X925" s="1"/>
      <c r="Y925" s="1"/>
      <c r="Z925" s="1"/>
    </row>
    <row r="926" spans="1:26" ht="9.75" customHeight="1" x14ac:dyDescent="0.25">
      <c r="A926" s="19"/>
      <c r="B926" s="1"/>
      <c r="C926" s="1"/>
      <c r="D926" s="1"/>
      <c r="E926" s="1"/>
      <c r="F926" s="1"/>
      <c r="G926" s="1"/>
      <c r="H926" s="1"/>
      <c r="I926" s="1702"/>
      <c r="J926" s="1702"/>
      <c r="K926" s="1702"/>
      <c r="L926" s="1702"/>
      <c r="M926" s="1702"/>
      <c r="N926" s="1702"/>
      <c r="O926" s="1702"/>
      <c r="P926" s="1702"/>
      <c r="Q926" s="1702"/>
      <c r="R926" s="1702"/>
      <c r="S926" s="1702"/>
      <c r="T926" s="1702"/>
      <c r="U926" s="1702"/>
      <c r="V926" s="1702"/>
      <c r="W926" s="1702"/>
      <c r="X926" s="1"/>
      <c r="Y926" s="1"/>
      <c r="Z926" s="1"/>
    </row>
    <row r="927" spans="1:26" ht="9.75" customHeight="1" x14ac:dyDescent="0.25">
      <c r="A927" s="19"/>
      <c r="B927" s="1"/>
      <c r="C927" s="1"/>
      <c r="D927" s="1"/>
      <c r="E927" s="1"/>
      <c r="F927" s="1"/>
      <c r="G927" s="1"/>
      <c r="H927" s="1"/>
      <c r="I927" s="1702"/>
      <c r="J927" s="1702"/>
      <c r="K927" s="1702"/>
      <c r="L927" s="1702"/>
      <c r="M927" s="1702"/>
      <c r="N927" s="1702"/>
      <c r="O927" s="1702"/>
      <c r="P927" s="1702"/>
      <c r="Q927" s="1702"/>
      <c r="R927" s="1702"/>
      <c r="S927" s="1702"/>
      <c r="T927" s="1702"/>
      <c r="U927" s="1702"/>
      <c r="V927" s="1702"/>
      <c r="W927" s="1702"/>
      <c r="X927" s="1"/>
      <c r="Y927" s="1"/>
      <c r="Z927" s="1"/>
    </row>
    <row r="928" spans="1:26" ht="9.75" customHeight="1" x14ac:dyDescent="0.25">
      <c r="A928" s="19"/>
      <c r="B928" s="1"/>
      <c r="C928" s="1"/>
      <c r="D928" s="1"/>
      <c r="E928" s="1"/>
      <c r="F928" s="1"/>
      <c r="G928" s="1"/>
      <c r="H928" s="1"/>
      <c r="I928" s="1702"/>
      <c r="J928" s="1702"/>
      <c r="K928" s="1702"/>
      <c r="L928" s="1702"/>
      <c r="M928" s="1702"/>
      <c r="N928" s="1702"/>
      <c r="O928" s="1702"/>
      <c r="P928" s="1702"/>
      <c r="Q928" s="1702"/>
      <c r="R928" s="1702"/>
      <c r="S928" s="1702"/>
      <c r="T928" s="1702"/>
      <c r="U928" s="1702"/>
      <c r="V928" s="1702"/>
      <c r="W928" s="1702"/>
      <c r="X928" s="1"/>
      <c r="Y928" s="1"/>
      <c r="Z928" s="1"/>
    </row>
    <row r="929" spans="1:26" ht="9.75" customHeight="1" x14ac:dyDescent="0.25">
      <c r="A929" s="19"/>
      <c r="B929" s="1"/>
      <c r="C929" s="1"/>
      <c r="D929" s="1"/>
      <c r="E929" s="1"/>
      <c r="F929" s="1"/>
      <c r="G929" s="1"/>
      <c r="H929" s="1"/>
      <c r="I929" s="1702"/>
      <c r="J929" s="1702"/>
      <c r="K929" s="1702"/>
      <c r="L929" s="1702"/>
      <c r="M929" s="1702"/>
      <c r="N929" s="1702"/>
      <c r="O929" s="1702"/>
      <c r="P929" s="1702"/>
      <c r="Q929" s="1702"/>
      <c r="R929" s="1702"/>
      <c r="S929" s="1702"/>
      <c r="T929" s="1702"/>
      <c r="U929" s="1702"/>
      <c r="V929" s="1702"/>
      <c r="W929" s="1702"/>
      <c r="X929" s="1"/>
      <c r="Y929" s="1"/>
      <c r="Z929" s="1"/>
    </row>
    <row r="930" spans="1:26" ht="9.75" customHeight="1" x14ac:dyDescent="0.25">
      <c r="A930" s="19"/>
      <c r="B930" s="1"/>
      <c r="C930" s="1"/>
      <c r="D930" s="1"/>
      <c r="E930" s="1"/>
      <c r="F930" s="1"/>
      <c r="G930" s="1"/>
      <c r="H930" s="1"/>
      <c r="I930" s="1702"/>
      <c r="J930" s="1702"/>
      <c r="K930" s="1702"/>
      <c r="L930" s="1702"/>
      <c r="M930" s="1702"/>
      <c r="N930" s="1702"/>
      <c r="O930" s="1702"/>
      <c r="P930" s="1702"/>
      <c r="Q930" s="1702"/>
      <c r="R930" s="1702"/>
      <c r="S930" s="1702"/>
      <c r="T930" s="1702"/>
      <c r="U930" s="1702"/>
      <c r="V930" s="1702"/>
      <c r="W930" s="1702"/>
      <c r="X930" s="1"/>
      <c r="Y930" s="1"/>
      <c r="Z930" s="1"/>
    </row>
    <row r="931" spans="1:26" ht="9.75" customHeight="1" x14ac:dyDescent="0.25">
      <c r="A931" s="19"/>
      <c r="B931" s="1"/>
      <c r="C931" s="1"/>
      <c r="D931" s="1"/>
      <c r="E931" s="1"/>
      <c r="F931" s="1"/>
      <c r="G931" s="1"/>
      <c r="H931" s="1"/>
      <c r="I931" s="1702"/>
      <c r="J931" s="1702"/>
      <c r="K931" s="1702"/>
      <c r="L931" s="1702"/>
      <c r="M931" s="1702"/>
      <c r="N931" s="1702"/>
      <c r="O931" s="1702"/>
      <c r="P931" s="1702"/>
      <c r="Q931" s="1702"/>
      <c r="R931" s="1702"/>
      <c r="S931" s="1702"/>
      <c r="T931" s="1702"/>
      <c r="U931" s="1702"/>
      <c r="V931" s="1702"/>
      <c r="W931" s="1702"/>
      <c r="X931" s="1"/>
      <c r="Y931" s="1"/>
      <c r="Z931" s="1"/>
    </row>
    <row r="932" spans="1:26" ht="9.75" customHeight="1" x14ac:dyDescent="0.25">
      <c r="A932" s="19"/>
      <c r="B932" s="1"/>
      <c r="C932" s="1"/>
      <c r="D932" s="1"/>
      <c r="E932" s="1"/>
      <c r="F932" s="1"/>
      <c r="G932" s="1"/>
      <c r="H932" s="1"/>
      <c r="I932" s="1702"/>
      <c r="J932" s="1702"/>
      <c r="K932" s="1702"/>
      <c r="L932" s="1702"/>
      <c r="M932" s="1702"/>
      <c r="N932" s="1702"/>
      <c r="O932" s="1702"/>
      <c r="P932" s="1702"/>
      <c r="Q932" s="1702"/>
      <c r="R932" s="1702"/>
      <c r="S932" s="1702"/>
      <c r="T932" s="1702"/>
      <c r="U932" s="1702"/>
      <c r="V932" s="1702"/>
      <c r="W932" s="1702"/>
      <c r="X932" s="1"/>
      <c r="Y932" s="1"/>
      <c r="Z932" s="1"/>
    </row>
    <row r="933" spans="1:26" ht="9.75" customHeight="1" x14ac:dyDescent="0.25">
      <c r="A933" s="19"/>
      <c r="B933" s="1"/>
      <c r="C933" s="1"/>
      <c r="D933" s="1"/>
      <c r="E933" s="1"/>
      <c r="F933" s="1"/>
      <c r="G933" s="1"/>
      <c r="H933" s="1"/>
      <c r="I933" s="1702"/>
      <c r="J933" s="1702"/>
      <c r="K933" s="1702"/>
      <c r="L933" s="1702"/>
      <c r="M933" s="1702"/>
      <c r="N933" s="1702"/>
      <c r="O933" s="1702"/>
      <c r="P933" s="1702"/>
      <c r="Q933" s="1702"/>
      <c r="R933" s="1702"/>
      <c r="S933" s="1702"/>
      <c r="T933" s="1702"/>
      <c r="U933" s="1702"/>
      <c r="V933" s="1702"/>
      <c r="W933" s="1702"/>
      <c r="X933" s="1"/>
      <c r="Y933" s="1"/>
      <c r="Z933" s="1"/>
    </row>
    <row r="934" spans="1:26" ht="9.75" customHeight="1" x14ac:dyDescent="0.25">
      <c r="A934" s="19"/>
      <c r="B934" s="1"/>
      <c r="C934" s="1"/>
      <c r="D934" s="1"/>
      <c r="E934" s="1"/>
      <c r="F934" s="1"/>
      <c r="G934" s="1"/>
      <c r="H934" s="1"/>
      <c r="I934" s="1702"/>
      <c r="J934" s="1702"/>
      <c r="K934" s="1702"/>
      <c r="L934" s="1702"/>
      <c r="M934" s="1702"/>
      <c r="N934" s="1702"/>
      <c r="O934" s="1702"/>
      <c r="P934" s="1702"/>
      <c r="Q934" s="1702"/>
      <c r="R934" s="1702"/>
      <c r="S934" s="1702"/>
      <c r="T934" s="1702"/>
      <c r="U934" s="1702"/>
      <c r="V934" s="1702"/>
      <c r="W934" s="1702"/>
      <c r="X934" s="1"/>
      <c r="Y934" s="1"/>
      <c r="Z934" s="1"/>
    </row>
    <row r="935" spans="1:26" ht="9.75" customHeight="1" x14ac:dyDescent="0.25">
      <c r="A935" s="19"/>
      <c r="B935" s="1"/>
      <c r="C935" s="1"/>
      <c r="D935" s="1"/>
      <c r="E935" s="1"/>
      <c r="F935" s="1"/>
      <c r="G935" s="1"/>
      <c r="H935" s="1"/>
      <c r="I935" s="1702"/>
      <c r="J935" s="1702"/>
      <c r="K935" s="1702"/>
      <c r="L935" s="1702"/>
      <c r="M935" s="1702"/>
      <c r="N935" s="1702"/>
      <c r="O935" s="1702"/>
      <c r="P935" s="1702"/>
      <c r="Q935" s="1702"/>
      <c r="R935" s="1702"/>
      <c r="S935" s="1702"/>
      <c r="T935" s="1702"/>
      <c r="U935" s="1702"/>
      <c r="V935" s="1702"/>
      <c r="W935" s="1702"/>
      <c r="X935" s="1"/>
      <c r="Y935" s="1"/>
      <c r="Z935" s="1"/>
    </row>
    <row r="936" spans="1:26" ht="9.75" customHeight="1" x14ac:dyDescent="0.25">
      <c r="A936" s="19"/>
      <c r="B936" s="1"/>
      <c r="C936" s="1"/>
      <c r="D936" s="1"/>
      <c r="E936" s="1"/>
      <c r="F936" s="1"/>
      <c r="G936" s="1"/>
      <c r="H936" s="1"/>
      <c r="I936" s="1702"/>
      <c r="J936" s="1702"/>
      <c r="K936" s="1702"/>
      <c r="L936" s="1702"/>
      <c r="M936" s="1702"/>
      <c r="N936" s="1702"/>
      <c r="O936" s="1702"/>
      <c r="P936" s="1702"/>
      <c r="Q936" s="1702"/>
      <c r="R936" s="1702"/>
      <c r="S936" s="1702"/>
      <c r="T936" s="1702"/>
      <c r="U936" s="1702"/>
      <c r="V936" s="1702"/>
      <c r="W936" s="1702"/>
      <c r="X936" s="1"/>
      <c r="Y936" s="1"/>
      <c r="Z936" s="1"/>
    </row>
    <row r="937" spans="1:26" ht="9.75" customHeight="1" x14ac:dyDescent="0.25">
      <c r="A937" s="19"/>
      <c r="B937" s="1"/>
      <c r="C937" s="1"/>
      <c r="D937" s="1"/>
      <c r="E937" s="1"/>
      <c r="F937" s="1"/>
      <c r="G937" s="1"/>
      <c r="H937" s="1"/>
      <c r="I937" s="1702"/>
      <c r="J937" s="1702"/>
      <c r="K937" s="1702"/>
      <c r="L937" s="1702"/>
      <c r="M937" s="1702"/>
      <c r="N937" s="1702"/>
      <c r="O937" s="1702"/>
      <c r="P937" s="1702"/>
      <c r="Q937" s="1702"/>
      <c r="R937" s="1702"/>
      <c r="S937" s="1702"/>
      <c r="T937" s="1702"/>
      <c r="U937" s="1702"/>
      <c r="V937" s="1702"/>
      <c r="W937" s="1702"/>
      <c r="X937" s="1"/>
      <c r="Y937" s="1"/>
      <c r="Z937" s="1"/>
    </row>
    <row r="938" spans="1:26" ht="9.75" customHeight="1" x14ac:dyDescent="0.25">
      <c r="A938" s="19"/>
      <c r="B938" s="1"/>
      <c r="C938" s="1"/>
      <c r="D938" s="1"/>
      <c r="E938" s="1"/>
      <c r="F938" s="1"/>
      <c r="G938" s="1"/>
      <c r="H938" s="1"/>
      <c r="I938" s="1702"/>
      <c r="J938" s="1702"/>
      <c r="K938" s="1702"/>
      <c r="L938" s="1702"/>
      <c r="M938" s="1702"/>
      <c r="N938" s="1702"/>
      <c r="O938" s="1702"/>
      <c r="P938" s="1702"/>
      <c r="Q938" s="1702"/>
      <c r="R938" s="1702"/>
      <c r="S938" s="1702"/>
      <c r="T938" s="1702"/>
      <c r="U938" s="1702"/>
      <c r="V938" s="1702"/>
      <c r="W938" s="1702"/>
      <c r="X938" s="1"/>
      <c r="Y938" s="1"/>
      <c r="Z938" s="1"/>
    </row>
    <row r="939" spans="1:26" ht="9.75" customHeight="1" x14ac:dyDescent="0.25">
      <c r="A939" s="19"/>
      <c r="B939" s="1"/>
      <c r="C939" s="1"/>
      <c r="D939" s="1"/>
      <c r="E939" s="1"/>
      <c r="F939" s="1"/>
      <c r="G939" s="1"/>
      <c r="H939" s="1"/>
      <c r="I939" s="1702"/>
      <c r="J939" s="1702"/>
      <c r="K939" s="1702"/>
      <c r="L939" s="1702"/>
      <c r="M939" s="1702"/>
      <c r="N939" s="1702"/>
      <c r="O939" s="1702"/>
      <c r="P939" s="1702"/>
      <c r="Q939" s="1702"/>
      <c r="R939" s="1702"/>
      <c r="S939" s="1702"/>
      <c r="T939" s="1702"/>
      <c r="U939" s="1702"/>
      <c r="V939" s="1702"/>
      <c r="W939" s="1702"/>
      <c r="X939" s="1"/>
      <c r="Y939" s="1"/>
      <c r="Z939" s="1"/>
    </row>
    <row r="940" spans="1:26" ht="9.75" customHeight="1" x14ac:dyDescent="0.25">
      <c r="A940" s="19"/>
      <c r="B940" s="1"/>
      <c r="C940" s="1"/>
      <c r="D940" s="1"/>
      <c r="E940" s="1"/>
      <c r="F940" s="1"/>
      <c r="G940" s="1"/>
      <c r="H940" s="1"/>
      <c r="I940" s="1702"/>
      <c r="J940" s="1702"/>
      <c r="K940" s="1702"/>
      <c r="L940" s="1702"/>
      <c r="M940" s="1702"/>
      <c r="N940" s="1702"/>
      <c r="O940" s="1702"/>
      <c r="P940" s="1702"/>
      <c r="Q940" s="1702"/>
      <c r="R940" s="1702"/>
      <c r="S940" s="1702"/>
      <c r="T940" s="1702"/>
      <c r="U940" s="1702"/>
      <c r="V940" s="1702"/>
      <c r="W940" s="1702"/>
      <c r="X940" s="1"/>
      <c r="Y940" s="1"/>
      <c r="Z940" s="1"/>
    </row>
    <row r="941" spans="1:26" ht="9.75" customHeight="1" x14ac:dyDescent="0.25">
      <c r="A941" s="19"/>
      <c r="B941" s="1"/>
      <c r="C941" s="1"/>
      <c r="D941" s="1"/>
      <c r="E941" s="1"/>
      <c r="F941" s="1"/>
      <c r="G941" s="1"/>
      <c r="H941" s="1"/>
      <c r="I941" s="1702"/>
      <c r="J941" s="1702"/>
      <c r="K941" s="1702"/>
      <c r="L941" s="1702"/>
      <c r="M941" s="1702"/>
      <c r="N941" s="1702"/>
      <c r="O941" s="1702"/>
      <c r="P941" s="1702"/>
      <c r="Q941" s="1702"/>
      <c r="R941" s="1702"/>
      <c r="S941" s="1702"/>
      <c r="T941" s="1702"/>
      <c r="U941" s="1702"/>
      <c r="V941" s="1702"/>
      <c r="W941" s="1702"/>
      <c r="X941" s="1"/>
      <c r="Y941" s="1"/>
      <c r="Z941" s="1"/>
    </row>
    <row r="942" spans="1:26" ht="9.75" customHeight="1" x14ac:dyDescent="0.25">
      <c r="A942" s="19"/>
      <c r="B942" s="1"/>
      <c r="C942" s="1"/>
      <c r="D942" s="1"/>
      <c r="E942" s="1"/>
      <c r="F942" s="1"/>
      <c r="G942" s="1"/>
      <c r="H942" s="1"/>
      <c r="I942" s="1702"/>
      <c r="J942" s="1702"/>
      <c r="K942" s="1702"/>
      <c r="L942" s="1702"/>
      <c r="M942" s="1702"/>
      <c r="N942" s="1702"/>
      <c r="O942" s="1702"/>
      <c r="P942" s="1702"/>
      <c r="Q942" s="1702"/>
      <c r="R942" s="1702"/>
      <c r="S942" s="1702"/>
      <c r="T942" s="1702"/>
      <c r="U942" s="1702"/>
      <c r="V942" s="1702"/>
      <c r="W942" s="1702"/>
      <c r="X942" s="1"/>
      <c r="Y942" s="1"/>
      <c r="Z942" s="1"/>
    </row>
    <row r="943" spans="1:26" ht="9.75" customHeight="1" x14ac:dyDescent="0.25">
      <c r="A943" s="19"/>
      <c r="B943" s="1"/>
      <c r="C943" s="1"/>
      <c r="D943" s="1"/>
      <c r="E943" s="1"/>
      <c r="F943" s="1"/>
      <c r="G943" s="1"/>
      <c r="H943" s="1"/>
      <c r="I943" s="1702"/>
      <c r="J943" s="1702"/>
      <c r="K943" s="1702"/>
      <c r="L943" s="1702"/>
      <c r="M943" s="1702"/>
      <c r="N943" s="1702"/>
      <c r="O943" s="1702"/>
      <c r="P943" s="1702"/>
      <c r="Q943" s="1702"/>
      <c r="R943" s="1702"/>
      <c r="S943" s="1702"/>
      <c r="T943" s="1702"/>
      <c r="U943" s="1702"/>
      <c r="V943" s="1702"/>
      <c r="W943" s="1702"/>
      <c r="X943" s="1"/>
      <c r="Y943" s="1"/>
      <c r="Z943" s="1"/>
    </row>
    <row r="944" spans="1:26" ht="9.75" customHeight="1" x14ac:dyDescent="0.25">
      <c r="A944" s="19"/>
      <c r="B944" s="1"/>
      <c r="C944" s="1"/>
      <c r="D944" s="1"/>
      <c r="E944" s="1"/>
      <c r="F944" s="1"/>
      <c r="G944" s="1"/>
      <c r="H944" s="1"/>
      <c r="I944" s="1702"/>
      <c r="J944" s="1702"/>
      <c r="K944" s="1702"/>
      <c r="L944" s="1702"/>
      <c r="M944" s="1702"/>
      <c r="N944" s="1702"/>
      <c r="O944" s="1702"/>
      <c r="P944" s="1702"/>
      <c r="Q944" s="1702"/>
      <c r="R944" s="1702"/>
      <c r="S944" s="1702"/>
      <c r="T944" s="1702"/>
      <c r="U944" s="1702"/>
      <c r="V944" s="1702"/>
      <c r="W944" s="1702"/>
      <c r="X944" s="1"/>
      <c r="Y944" s="1"/>
      <c r="Z944" s="1"/>
    </row>
    <row r="945" spans="1:26" ht="9.75" customHeight="1" x14ac:dyDescent="0.25">
      <c r="A945" s="19"/>
      <c r="B945" s="1"/>
      <c r="C945" s="1"/>
      <c r="D945" s="1"/>
      <c r="E945" s="1"/>
      <c r="F945" s="1"/>
      <c r="G945" s="1"/>
      <c r="H945" s="1"/>
      <c r="I945" s="1702"/>
      <c r="J945" s="1702"/>
      <c r="K945" s="1702"/>
      <c r="L945" s="1702"/>
      <c r="M945" s="1702"/>
      <c r="N945" s="1702"/>
      <c r="O945" s="1702"/>
      <c r="P945" s="1702"/>
      <c r="Q945" s="1702"/>
      <c r="R945" s="1702"/>
      <c r="S945" s="1702"/>
      <c r="T945" s="1702"/>
      <c r="U945" s="1702"/>
      <c r="V945" s="1702"/>
      <c r="W945" s="1702"/>
      <c r="X945" s="1"/>
      <c r="Y945" s="1"/>
      <c r="Z945" s="1"/>
    </row>
    <row r="946" spans="1:26" ht="9.75" customHeight="1" x14ac:dyDescent="0.25">
      <c r="A946" s="19"/>
      <c r="B946" s="1"/>
      <c r="C946" s="1"/>
      <c r="D946" s="1"/>
      <c r="E946" s="1"/>
      <c r="F946" s="1"/>
      <c r="G946" s="1"/>
      <c r="H946" s="1"/>
      <c r="I946" s="1702"/>
      <c r="J946" s="1702"/>
      <c r="K946" s="1702"/>
      <c r="L946" s="1702"/>
      <c r="M946" s="1702"/>
      <c r="N946" s="1702"/>
      <c r="O946" s="1702"/>
      <c r="P946" s="1702"/>
      <c r="Q946" s="1702"/>
      <c r="R946" s="1702"/>
      <c r="S946" s="1702"/>
      <c r="T946" s="1702"/>
      <c r="U946" s="1702"/>
      <c r="V946" s="1702"/>
      <c r="W946" s="1702"/>
      <c r="X946" s="1"/>
      <c r="Y946" s="1"/>
      <c r="Z946" s="1"/>
    </row>
    <row r="947" spans="1:26" ht="9.75" customHeight="1" x14ac:dyDescent="0.25">
      <c r="A947" s="19"/>
      <c r="B947" s="1"/>
      <c r="C947" s="1"/>
      <c r="D947" s="1"/>
      <c r="E947" s="1"/>
      <c r="F947" s="1"/>
      <c r="G947" s="1"/>
      <c r="H947" s="1"/>
      <c r="I947" s="1702"/>
      <c r="J947" s="1702"/>
      <c r="K947" s="1702"/>
      <c r="L947" s="1702"/>
      <c r="M947" s="1702"/>
      <c r="N947" s="1702"/>
      <c r="O947" s="1702"/>
      <c r="P947" s="1702"/>
      <c r="Q947" s="1702"/>
      <c r="R947" s="1702"/>
      <c r="S947" s="1702"/>
      <c r="T947" s="1702"/>
      <c r="U947" s="1702"/>
      <c r="V947" s="1702"/>
      <c r="W947" s="1702"/>
      <c r="X947" s="1"/>
      <c r="Y947" s="1"/>
      <c r="Z947" s="1"/>
    </row>
    <row r="948" spans="1:26" ht="9.75" customHeight="1" x14ac:dyDescent="0.25">
      <c r="A948" s="19"/>
      <c r="B948" s="1"/>
      <c r="C948" s="1"/>
      <c r="D948" s="1"/>
      <c r="E948" s="1"/>
      <c r="F948" s="1"/>
      <c r="G948" s="1"/>
      <c r="H948" s="1"/>
      <c r="I948" s="1702"/>
      <c r="J948" s="1702"/>
      <c r="K948" s="1702"/>
      <c r="L948" s="1702"/>
      <c r="M948" s="1702"/>
      <c r="N948" s="1702"/>
      <c r="O948" s="1702"/>
      <c r="P948" s="1702"/>
      <c r="Q948" s="1702"/>
      <c r="R948" s="1702"/>
      <c r="S948" s="1702"/>
      <c r="T948" s="1702"/>
      <c r="U948" s="1702"/>
      <c r="V948" s="1702"/>
      <c r="W948" s="1702"/>
      <c r="X948" s="1"/>
      <c r="Y948" s="1"/>
      <c r="Z948" s="1"/>
    </row>
    <row r="949" spans="1:26" ht="9.75" customHeight="1" x14ac:dyDescent="0.25">
      <c r="A949" s="19"/>
      <c r="B949" s="1"/>
      <c r="C949" s="1"/>
      <c r="D949" s="1"/>
      <c r="E949" s="1"/>
      <c r="F949" s="1"/>
      <c r="G949" s="1"/>
      <c r="H949" s="1"/>
      <c r="I949" s="1702"/>
      <c r="J949" s="1702"/>
      <c r="K949" s="1702"/>
      <c r="L949" s="1702"/>
      <c r="M949" s="1702"/>
      <c r="N949" s="1702"/>
      <c r="O949" s="1702"/>
      <c r="P949" s="1702"/>
      <c r="Q949" s="1702"/>
      <c r="R949" s="1702"/>
      <c r="S949" s="1702"/>
      <c r="T949" s="1702"/>
      <c r="U949" s="1702"/>
      <c r="V949" s="1702"/>
      <c r="W949" s="1702"/>
      <c r="X949" s="1"/>
      <c r="Y949" s="1"/>
      <c r="Z949" s="1"/>
    </row>
    <row r="950" spans="1:26" ht="9.75" customHeight="1" x14ac:dyDescent="0.25">
      <c r="A950" s="19"/>
      <c r="B950" s="1"/>
      <c r="C950" s="1"/>
      <c r="D950" s="1"/>
      <c r="E950" s="1"/>
      <c r="F950" s="1"/>
      <c r="G950" s="1"/>
      <c r="H950" s="1"/>
      <c r="I950" s="1702"/>
      <c r="J950" s="1702"/>
      <c r="K950" s="1702"/>
      <c r="L950" s="1702"/>
      <c r="M950" s="1702"/>
      <c r="N950" s="1702"/>
      <c r="O950" s="1702"/>
      <c r="P950" s="1702"/>
      <c r="Q950" s="1702"/>
      <c r="R950" s="1702"/>
      <c r="S950" s="1702"/>
      <c r="T950" s="1702"/>
      <c r="U950" s="1702"/>
      <c r="V950" s="1702"/>
      <c r="W950" s="1702"/>
      <c r="X950" s="1"/>
      <c r="Y950" s="1"/>
      <c r="Z950" s="1"/>
    </row>
    <row r="951" spans="1:26" ht="9.75" customHeight="1" x14ac:dyDescent="0.25">
      <c r="A951" s="19"/>
      <c r="B951" s="1"/>
      <c r="C951" s="1"/>
      <c r="D951" s="1"/>
      <c r="E951" s="1"/>
      <c r="F951" s="1"/>
      <c r="G951" s="1"/>
      <c r="H951" s="1"/>
      <c r="I951" s="1702"/>
      <c r="J951" s="1702"/>
      <c r="K951" s="1702"/>
      <c r="L951" s="1702"/>
      <c r="M951" s="1702"/>
      <c r="N951" s="1702"/>
      <c r="O951" s="1702"/>
      <c r="P951" s="1702"/>
      <c r="Q951" s="1702"/>
      <c r="R951" s="1702"/>
      <c r="S951" s="1702"/>
      <c r="T951" s="1702"/>
      <c r="U951" s="1702"/>
      <c r="V951" s="1702"/>
      <c r="W951" s="1702"/>
      <c r="X951" s="1"/>
      <c r="Y951" s="1"/>
      <c r="Z951" s="1"/>
    </row>
    <row r="952" spans="1:26" ht="9.75" customHeight="1" x14ac:dyDescent="0.25">
      <c r="A952" s="19"/>
      <c r="B952" s="1"/>
      <c r="C952" s="1"/>
      <c r="D952" s="1"/>
      <c r="E952" s="1"/>
      <c r="F952" s="1"/>
      <c r="G952" s="1"/>
      <c r="H952" s="1"/>
      <c r="I952" s="1702"/>
      <c r="J952" s="1702"/>
      <c r="K952" s="1702"/>
      <c r="L952" s="1702"/>
      <c r="M952" s="1702"/>
      <c r="N952" s="1702"/>
      <c r="O952" s="1702"/>
      <c r="P952" s="1702"/>
      <c r="Q952" s="1702"/>
      <c r="R952" s="1702"/>
      <c r="S952" s="1702"/>
      <c r="T952" s="1702"/>
      <c r="U952" s="1702"/>
      <c r="V952" s="1702"/>
      <c r="W952" s="1702"/>
      <c r="X952" s="1"/>
      <c r="Y952" s="1"/>
      <c r="Z952" s="1"/>
    </row>
    <row r="953" spans="1:26" ht="9.75" customHeight="1" x14ac:dyDescent="0.25">
      <c r="A953" s="19"/>
      <c r="B953" s="1"/>
      <c r="C953" s="1"/>
      <c r="D953" s="1"/>
      <c r="E953" s="1"/>
      <c r="F953" s="1"/>
      <c r="G953" s="1"/>
      <c r="H953" s="1"/>
      <c r="I953" s="1702"/>
      <c r="J953" s="1702"/>
      <c r="K953" s="1702"/>
      <c r="L953" s="1702"/>
      <c r="M953" s="1702"/>
      <c r="N953" s="1702"/>
      <c r="O953" s="1702"/>
      <c r="P953" s="1702"/>
      <c r="Q953" s="1702"/>
      <c r="R953" s="1702"/>
      <c r="S953" s="1702"/>
      <c r="T953" s="1702"/>
      <c r="U953" s="1702"/>
      <c r="V953" s="1702"/>
      <c r="W953" s="1702"/>
      <c r="X953" s="1"/>
      <c r="Y953" s="1"/>
      <c r="Z953" s="1"/>
    </row>
    <row r="954" spans="1:26" ht="9.75" customHeight="1" x14ac:dyDescent="0.25">
      <c r="A954" s="19"/>
      <c r="B954" s="1"/>
      <c r="C954" s="1"/>
      <c r="D954" s="1"/>
      <c r="E954" s="1"/>
      <c r="F954" s="1"/>
      <c r="G954" s="1"/>
      <c r="H954" s="1"/>
      <c r="I954" s="1702"/>
      <c r="J954" s="1702"/>
      <c r="K954" s="1702"/>
      <c r="L954" s="1702"/>
      <c r="M954" s="1702"/>
      <c r="N954" s="1702"/>
      <c r="O954" s="1702"/>
      <c r="P954" s="1702"/>
      <c r="Q954" s="1702"/>
      <c r="R954" s="1702"/>
      <c r="S954" s="1702"/>
      <c r="T954" s="1702"/>
      <c r="U954" s="1702"/>
      <c r="V954" s="1702"/>
      <c r="W954" s="1702"/>
      <c r="X954" s="1"/>
      <c r="Y954" s="1"/>
      <c r="Z954" s="1"/>
    </row>
    <row r="955" spans="1:26" ht="9.75" customHeight="1" x14ac:dyDescent="0.25">
      <c r="A955" s="19"/>
      <c r="B955" s="1"/>
      <c r="C955" s="1"/>
      <c r="D955" s="1"/>
      <c r="E955" s="1"/>
      <c r="F955" s="1"/>
      <c r="G955" s="1"/>
      <c r="H955" s="1"/>
      <c r="I955" s="1702"/>
      <c r="J955" s="1702"/>
      <c r="K955" s="1702"/>
      <c r="L955" s="1702"/>
      <c r="M955" s="1702"/>
      <c r="N955" s="1702"/>
      <c r="O955" s="1702"/>
      <c r="P955" s="1702"/>
      <c r="Q955" s="1702"/>
      <c r="R955" s="1702"/>
      <c r="S955" s="1702"/>
      <c r="T955" s="1702"/>
      <c r="U955" s="1702"/>
      <c r="V955" s="1702"/>
      <c r="W955" s="1702"/>
      <c r="X955" s="1"/>
      <c r="Y955" s="1"/>
      <c r="Z955" s="1"/>
    </row>
    <row r="956" spans="1:26" ht="9.75" customHeight="1" x14ac:dyDescent="0.25">
      <c r="A956" s="19"/>
      <c r="B956" s="1"/>
      <c r="C956" s="1"/>
      <c r="D956" s="1"/>
      <c r="E956" s="1"/>
      <c r="F956" s="1"/>
      <c r="G956" s="1"/>
      <c r="H956" s="1"/>
      <c r="I956" s="1702"/>
      <c r="J956" s="1702"/>
      <c r="K956" s="1702"/>
      <c r="L956" s="1702"/>
      <c r="M956" s="1702"/>
      <c r="N956" s="1702"/>
      <c r="O956" s="1702"/>
      <c r="P956" s="1702"/>
      <c r="Q956" s="1702"/>
      <c r="R956" s="1702"/>
      <c r="S956" s="1702"/>
      <c r="T956" s="1702"/>
      <c r="U956" s="1702"/>
      <c r="V956" s="1702"/>
      <c r="W956" s="1702"/>
      <c r="X956" s="1"/>
      <c r="Y956" s="1"/>
      <c r="Z956" s="1"/>
    </row>
    <row r="957" spans="1:26" ht="9.75" customHeight="1" x14ac:dyDescent="0.25">
      <c r="A957" s="19"/>
      <c r="B957" s="1"/>
      <c r="C957" s="1"/>
      <c r="D957" s="1"/>
      <c r="E957" s="1"/>
      <c r="F957" s="1"/>
      <c r="G957" s="1"/>
      <c r="H957" s="1"/>
      <c r="I957" s="1702"/>
      <c r="J957" s="1702"/>
      <c r="K957" s="1702"/>
      <c r="L957" s="1702"/>
      <c r="M957" s="1702"/>
      <c r="N957" s="1702"/>
      <c r="O957" s="1702"/>
      <c r="P957" s="1702"/>
      <c r="Q957" s="1702"/>
      <c r="R957" s="1702"/>
      <c r="S957" s="1702"/>
      <c r="T957" s="1702"/>
      <c r="U957" s="1702"/>
      <c r="V957" s="1702"/>
      <c r="W957" s="1702"/>
      <c r="X957" s="1"/>
      <c r="Y957" s="1"/>
      <c r="Z957" s="1"/>
    </row>
    <row r="958" spans="1:26" ht="9.75" customHeight="1" x14ac:dyDescent="0.25">
      <c r="A958" s="19"/>
      <c r="B958" s="1"/>
      <c r="C958" s="1"/>
      <c r="D958" s="1"/>
      <c r="E958" s="1"/>
      <c r="F958" s="1"/>
      <c r="G958" s="1"/>
      <c r="H958" s="1"/>
      <c r="I958" s="1702"/>
      <c r="J958" s="1702"/>
      <c r="K958" s="1702"/>
      <c r="L958" s="1702"/>
      <c r="M958" s="1702"/>
      <c r="N958" s="1702"/>
      <c r="O958" s="1702"/>
      <c r="P958" s="1702"/>
      <c r="Q958" s="1702"/>
      <c r="R958" s="1702"/>
      <c r="S958" s="1702"/>
      <c r="T958" s="1702"/>
      <c r="U958" s="1702"/>
      <c r="V958" s="1702"/>
      <c r="W958" s="1702"/>
      <c r="X958" s="1"/>
      <c r="Y958" s="1"/>
      <c r="Z958" s="1"/>
    </row>
    <row r="959" spans="1:26" ht="9.75" customHeight="1" x14ac:dyDescent="0.25">
      <c r="A959" s="19"/>
      <c r="B959" s="1"/>
      <c r="C959" s="1"/>
      <c r="D959" s="1"/>
      <c r="E959" s="1"/>
      <c r="F959" s="1"/>
      <c r="G959" s="1"/>
      <c r="H959" s="1"/>
      <c r="I959" s="1702"/>
      <c r="J959" s="1702"/>
      <c r="K959" s="1702"/>
      <c r="L959" s="1702"/>
      <c r="M959" s="1702"/>
      <c r="N959" s="1702"/>
      <c r="O959" s="1702"/>
      <c r="P959" s="1702"/>
      <c r="Q959" s="1702"/>
      <c r="R959" s="1702"/>
      <c r="S959" s="1702"/>
      <c r="T959" s="1702"/>
      <c r="U959" s="1702"/>
      <c r="V959" s="1702"/>
      <c r="W959" s="1702"/>
      <c r="X959" s="1"/>
      <c r="Y959" s="1"/>
      <c r="Z959" s="1"/>
    </row>
    <row r="960" spans="1:26" ht="9.75" customHeight="1" x14ac:dyDescent="0.25">
      <c r="A960" s="19"/>
      <c r="B960" s="1"/>
      <c r="C960" s="1"/>
      <c r="D960" s="1"/>
      <c r="E960" s="1"/>
      <c r="F960" s="1"/>
      <c r="G960" s="1"/>
      <c r="H960" s="1"/>
      <c r="I960" s="1702"/>
      <c r="J960" s="1702"/>
      <c r="K960" s="1702"/>
      <c r="L960" s="1702"/>
      <c r="M960" s="1702"/>
      <c r="N960" s="1702"/>
      <c r="O960" s="1702"/>
      <c r="P960" s="1702"/>
      <c r="Q960" s="1702"/>
      <c r="R960" s="1702"/>
      <c r="S960" s="1702"/>
      <c r="T960" s="1702"/>
      <c r="U960" s="1702"/>
      <c r="V960" s="1702"/>
      <c r="W960" s="1702"/>
      <c r="X960" s="1"/>
      <c r="Y960" s="1"/>
      <c r="Z960" s="1"/>
    </row>
    <row r="961" spans="1:26" ht="9.75" customHeight="1" x14ac:dyDescent="0.25">
      <c r="A961" s="19"/>
      <c r="B961" s="1"/>
      <c r="C961" s="1"/>
      <c r="D961" s="1"/>
      <c r="E961" s="1"/>
      <c r="F961" s="1"/>
      <c r="G961" s="1"/>
      <c r="H961" s="1"/>
      <c r="I961" s="1702"/>
      <c r="J961" s="1702"/>
      <c r="K961" s="1702"/>
      <c r="L961" s="1702"/>
      <c r="M961" s="1702"/>
      <c r="N961" s="1702"/>
      <c r="O961" s="1702"/>
      <c r="P961" s="1702"/>
      <c r="Q961" s="1702"/>
      <c r="R961" s="1702"/>
      <c r="S961" s="1702"/>
      <c r="T961" s="1702"/>
      <c r="U961" s="1702"/>
      <c r="V961" s="1702"/>
      <c r="W961" s="1702"/>
      <c r="X961" s="1"/>
      <c r="Y961" s="1"/>
      <c r="Z961" s="1"/>
    </row>
    <row r="962" spans="1:26" ht="9.75" customHeight="1" x14ac:dyDescent="0.25">
      <c r="A962" s="19"/>
      <c r="B962" s="1"/>
      <c r="C962" s="1"/>
      <c r="D962" s="1"/>
      <c r="E962" s="1"/>
      <c r="F962" s="1"/>
      <c r="G962" s="1"/>
      <c r="H962" s="1"/>
      <c r="I962" s="1702"/>
      <c r="J962" s="1702"/>
      <c r="K962" s="1702"/>
      <c r="L962" s="1702"/>
      <c r="M962" s="1702"/>
      <c r="N962" s="1702"/>
      <c r="O962" s="1702"/>
      <c r="P962" s="1702"/>
      <c r="Q962" s="1702"/>
      <c r="R962" s="1702"/>
      <c r="S962" s="1702"/>
      <c r="T962" s="1702"/>
      <c r="U962" s="1702"/>
      <c r="V962" s="1702"/>
      <c r="W962" s="1702"/>
      <c r="X962" s="1"/>
      <c r="Y962" s="1"/>
      <c r="Z962" s="1"/>
    </row>
    <row r="963" spans="1:26" ht="9.75" customHeight="1" x14ac:dyDescent="0.25">
      <c r="A963" s="19"/>
      <c r="B963" s="1"/>
      <c r="C963" s="1"/>
      <c r="D963" s="1"/>
      <c r="E963" s="1"/>
      <c r="F963" s="1"/>
      <c r="G963" s="1"/>
      <c r="H963" s="1"/>
      <c r="I963" s="1702"/>
      <c r="J963" s="1702"/>
      <c r="K963" s="1702"/>
      <c r="L963" s="1702"/>
      <c r="M963" s="1702"/>
      <c r="N963" s="1702"/>
      <c r="O963" s="1702"/>
      <c r="P963" s="1702"/>
      <c r="Q963" s="1702"/>
      <c r="R963" s="1702"/>
      <c r="S963" s="1702"/>
      <c r="T963" s="1702"/>
      <c r="U963" s="1702"/>
      <c r="V963" s="1702"/>
      <c r="W963" s="1702"/>
      <c r="X963" s="1"/>
      <c r="Y963" s="1"/>
      <c r="Z963" s="1"/>
    </row>
    <row r="964" spans="1:26" ht="9.75" customHeight="1" x14ac:dyDescent="0.25">
      <c r="A964" s="19"/>
      <c r="B964" s="1"/>
      <c r="C964" s="1"/>
      <c r="D964" s="1"/>
      <c r="E964" s="1"/>
      <c r="F964" s="1"/>
      <c r="G964" s="1"/>
      <c r="H964" s="1"/>
      <c r="I964" s="1702"/>
      <c r="J964" s="1702"/>
      <c r="K964" s="1702"/>
      <c r="L964" s="1702"/>
      <c r="M964" s="1702"/>
      <c r="N964" s="1702"/>
      <c r="O964" s="1702"/>
      <c r="P964" s="1702"/>
      <c r="Q964" s="1702"/>
      <c r="R964" s="1702"/>
      <c r="S964" s="1702"/>
      <c r="T964" s="1702"/>
      <c r="U964" s="1702"/>
      <c r="V964" s="1702"/>
      <c r="W964" s="1702"/>
      <c r="X964" s="1"/>
      <c r="Y964" s="1"/>
      <c r="Z964" s="1"/>
    </row>
    <row r="965" spans="1:26" ht="9.75" customHeight="1" x14ac:dyDescent="0.25">
      <c r="A965" s="19"/>
      <c r="B965" s="1"/>
      <c r="C965" s="1"/>
      <c r="D965" s="1"/>
      <c r="E965" s="1"/>
      <c r="F965" s="1"/>
      <c r="G965" s="1"/>
      <c r="H965" s="1"/>
      <c r="I965" s="1702"/>
      <c r="J965" s="1702"/>
      <c r="K965" s="1702"/>
      <c r="L965" s="1702"/>
      <c r="M965" s="1702"/>
      <c r="N965" s="1702"/>
      <c r="O965" s="1702"/>
      <c r="P965" s="1702"/>
      <c r="Q965" s="1702"/>
      <c r="R965" s="1702"/>
      <c r="S965" s="1702"/>
      <c r="T965" s="1702"/>
      <c r="U965" s="1702"/>
      <c r="V965" s="1702"/>
      <c r="W965" s="1702"/>
      <c r="X965" s="1"/>
      <c r="Y965" s="1"/>
      <c r="Z965" s="1"/>
    </row>
    <row r="966" spans="1:26" ht="9.75" customHeight="1" x14ac:dyDescent="0.25">
      <c r="A966" s="19"/>
      <c r="B966" s="1"/>
      <c r="C966" s="1"/>
      <c r="D966" s="1"/>
      <c r="E966" s="1"/>
      <c r="F966" s="1"/>
      <c r="G966" s="1"/>
      <c r="H966" s="1"/>
      <c r="I966" s="1702"/>
      <c r="J966" s="1702"/>
      <c r="K966" s="1702"/>
      <c r="L966" s="1702"/>
      <c r="M966" s="1702"/>
      <c r="N966" s="1702"/>
      <c r="O966" s="1702"/>
      <c r="P966" s="1702"/>
      <c r="Q966" s="1702"/>
      <c r="R966" s="1702"/>
      <c r="S966" s="1702"/>
      <c r="T966" s="1702"/>
      <c r="U966" s="1702"/>
      <c r="V966" s="1702"/>
      <c r="W966" s="1702"/>
      <c r="X966" s="1"/>
      <c r="Y966" s="1"/>
      <c r="Z966" s="1"/>
    </row>
    <row r="967" spans="1:26" ht="9.75" customHeight="1" x14ac:dyDescent="0.25">
      <c r="A967" s="19"/>
      <c r="B967" s="1"/>
      <c r="C967" s="1"/>
      <c r="D967" s="1"/>
      <c r="E967" s="1"/>
      <c r="F967" s="1"/>
      <c r="G967" s="1"/>
      <c r="H967" s="1"/>
      <c r="I967" s="1702"/>
      <c r="J967" s="1702"/>
      <c r="K967" s="1702"/>
      <c r="L967" s="1702"/>
      <c r="M967" s="1702"/>
      <c r="N967" s="1702"/>
      <c r="O967" s="1702"/>
      <c r="P967" s="1702"/>
      <c r="Q967" s="1702"/>
      <c r="R967" s="1702"/>
      <c r="S967" s="1702"/>
      <c r="T967" s="1702"/>
      <c r="U967" s="1702"/>
      <c r="V967" s="1702"/>
      <c r="W967" s="1702"/>
      <c r="X967" s="1"/>
      <c r="Y967" s="1"/>
      <c r="Z967" s="1"/>
    </row>
    <row r="968" spans="1:26" ht="9.75" customHeight="1" x14ac:dyDescent="0.25">
      <c r="A968" s="19"/>
      <c r="B968" s="1"/>
      <c r="C968" s="1"/>
      <c r="D968" s="1"/>
      <c r="E968" s="1"/>
      <c r="F968" s="1"/>
      <c r="G968" s="1"/>
      <c r="H968" s="1"/>
      <c r="I968" s="1702"/>
      <c r="J968" s="1702"/>
      <c r="K968" s="1702"/>
      <c r="L968" s="1702"/>
      <c r="M968" s="1702"/>
      <c r="N968" s="1702"/>
      <c r="O968" s="1702"/>
      <c r="P968" s="1702"/>
      <c r="Q968" s="1702"/>
      <c r="R968" s="1702"/>
      <c r="S968" s="1702"/>
      <c r="T968" s="1702"/>
      <c r="U968" s="1702"/>
      <c r="V968" s="1702"/>
      <c r="W968" s="1702"/>
      <c r="X968" s="1"/>
      <c r="Y968" s="1"/>
      <c r="Z968" s="1"/>
    </row>
    <row r="969" spans="1:26" ht="9.75" customHeight="1" x14ac:dyDescent="0.25">
      <c r="A969" s="19"/>
      <c r="B969" s="1"/>
      <c r="C969" s="1"/>
      <c r="D969" s="1"/>
      <c r="E969" s="1"/>
      <c r="F969" s="1"/>
      <c r="G969" s="1"/>
      <c r="H969" s="1"/>
      <c r="I969" s="1702"/>
      <c r="J969" s="1702"/>
      <c r="K969" s="1702"/>
      <c r="L969" s="1702"/>
      <c r="M969" s="1702"/>
      <c r="N969" s="1702"/>
      <c r="O969" s="1702"/>
      <c r="P969" s="1702"/>
      <c r="Q969" s="1702"/>
      <c r="R969" s="1702"/>
      <c r="S969" s="1702"/>
      <c r="T969" s="1702"/>
      <c r="U969" s="1702"/>
      <c r="V969" s="1702"/>
      <c r="W969" s="1702"/>
      <c r="X969" s="1"/>
      <c r="Y969" s="1"/>
      <c r="Z969" s="1"/>
    </row>
    <row r="970" spans="1:26" ht="9.75" customHeight="1" x14ac:dyDescent="0.25">
      <c r="A970" s="19"/>
      <c r="B970" s="1"/>
      <c r="C970" s="1"/>
      <c r="D970" s="1"/>
      <c r="E970" s="1"/>
      <c r="F970" s="1"/>
      <c r="G970" s="1"/>
      <c r="H970" s="1"/>
      <c r="I970" s="1702"/>
      <c r="J970" s="1702"/>
      <c r="K970" s="1702"/>
      <c r="L970" s="1702"/>
      <c r="M970" s="1702"/>
      <c r="N970" s="1702"/>
      <c r="O970" s="1702"/>
      <c r="P970" s="1702"/>
      <c r="Q970" s="1702"/>
      <c r="R970" s="1702"/>
      <c r="S970" s="1702"/>
      <c r="T970" s="1702"/>
      <c r="U970" s="1702"/>
      <c r="V970" s="1702"/>
      <c r="W970" s="1702"/>
      <c r="X970" s="1"/>
      <c r="Y970" s="1"/>
      <c r="Z970" s="1"/>
    </row>
    <row r="971" spans="1:26" ht="9.75" customHeight="1" x14ac:dyDescent="0.25">
      <c r="A971" s="19"/>
      <c r="B971" s="1"/>
      <c r="C971" s="1"/>
      <c r="D971" s="1"/>
      <c r="E971" s="1"/>
      <c r="F971" s="1"/>
      <c r="G971" s="1"/>
      <c r="H971" s="1"/>
      <c r="I971" s="1702"/>
      <c r="J971" s="1702"/>
      <c r="K971" s="1702"/>
      <c r="L971" s="1702"/>
      <c r="M971" s="1702"/>
      <c r="N971" s="1702"/>
      <c r="O971" s="1702"/>
      <c r="P971" s="1702"/>
      <c r="Q971" s="1702"/>
      <c r="R971" s="1702"/>
      <c r="S971" s="1702"/>
      <c r="T971" s="1702"/>
      <c r="U971" s="1702"/>
      <c r="V971" s="1702"/>
      <c r="W971" s="1702"/>
      <c r="X971" s="1"/>
      <c r="Y971" s="1"/>
      <c r="Z971" s="1"/>
    </row>
    <row r="972" spans="1:26" ht="9.75" customHeight="1" x14ac:dyDescent="0.25">
      <c r="A972" s="19"/>
      <c r="B972" s="1"/>
      <c r="C972" s="1"/>
      <c r="D972" s="1"/>
      <c r="E972" s="1"/>
      <c r="F972" s="1"/>
      <c r="G972" s="1"/>
      <c r="H972" s="1"/>
      <c r="I972" s="1702"/>
      <c r="J972" s="1702"/>
      <c r="K972" s="1702"/>
      <c r="L972" s="1702"/>
      <c r="M972" s="1702"/>
      <c r="N972" s="1702"/>
      <c r="O972" s="1702"/>
      <c r="P972" s="1702"/>
      <c r="Q972" s="1702"/>
      <c r="R972" s="1702"/>
      <c r="S972" s="1702"/>
      <c r="T972" s="1702"/>
      <c r="U972" s="1702"/>
      <c r="V972" s="1702"/>
      <c r="W972" s="1702"/>
      <c r="X972" s="1"/>
      <c r="Y972" s="1"/>
      <c r="Z972" s="1"/>
    </row>
    <row r="973" spans="1:26" ht="9.75" customHeight="1" x14ac:dyDescent="0.25">
      <c r="A973" s="19"/>
      <c r="B973" s="1"/>
      <c r="C973" s="1"/>
      <c r="D973" s="1"/>
      <c r="E973" s="1"/>
      <c r="F973" s="1"/>
      <c r="G973" s="1"/>
      <c r="H973" s="1"/>
      <c r="I973" s="1702"/>
      <c r="J973" s="1702"/>
      <c r="K973" s="1702"/>
      <c r="L973" s="1702"/>
      <c r="M973" s="1702"/>
      <c r="N973" s="1702"/>
      <c r="O973" s="1702"/>
      <c r="P973" s="1702"/>
      <c r="Q973" s="1702"/>
      <c r="R973" s="1702"/>
      <c r="S973" s="1702"/>
      <c r="T973" s="1702"/>
      <c r="U973" s="1702"/>
      <c r="V973" s="1702"/>
      <c r="W973" s="1702"/>
      <c r="X973" s="1"/>
      <c r="Y973" s="1"/>
      <c r="Z973" s="1"/>
    </row>
    <row r="974" spans="1:26" ht="9.75" customHeight="1" x14ac:dyDescent="0.25">
      <c r="A974" s="19"/>
      <c r="B974" s="1"/>
      <c r="C974" s="1"/>
      <c r="D974" s="1"/>
      <c r="E974" s="1"/>
      <c r="F974" s="1"/>
      <c r="G974" s="1"/>
      <c r="H974" s="1"/>
      <c r="I974" s="1702"/>
      <c r="J974" s="1702"/>
      <c r="K974" s="1702"/>
      <c r="L974" s="1702"/>
      <c r="M974" s="1702"/>
      <c r="N974" s="1702"/>
      <c r="O974" s="1702"/>
      <c r="P974" s="1702"/>
      <c r="Q974" s="1702"/>
      <c r="R974" s="1702"/>
      <c r="S974" s="1702"/>
      <c r="T974" s="1702"/>
      <c r="U974" s="1702"/>
      <c r="V974" s="1702"/>
      <c r="W974" s="1702"/>
      <c r="X974" s="1"/>
      <c r="Y974" s="1"/>
      <c r="Z974" s="1"/>
    </row>
    <row r="975" spans="1:26" ht="9.75" customHeight="1" x14ac:dyDescent="0.25">
      <c r="A975" s="19"/>
      <c r="B975" s="1"/>
      <c r="C975" s="1"/>
      <c r="D975" s="1"/>
      <c r="E975" s="1"/>
      <c r="F975" s="1"/>
      <c r="G975" s="1"/>
      <c r="H975" s="1"/>
      <c r="I975" s="1702"/>
      <c r="J975" s="1702"/>
      <c r="K975" s="1702"/>
      <c r="L975" s="1702"/>
      <c r="M975" s="1702"/>
      <c r="N975" s="1702"/>
      <c r="O975" s="1702"/>
      <c r="P975" s="1702"/>
      <c r="Q975" s="1702"/>
      <c r="R975" s="1702"/>
      <c r="S975" s="1702"/>
      <c r="T975" s="1702"/>
      <c r="U975" s="1702"/>
      <c r="V975" s="1702"/>
      <c r="W975" s="1702"/>
      <c r="X975" s="1"/>
      <c r="Y975" s="1"/>
      <c r="Z975" s="1"/>
    </row>
    <row r="976" spans="1:26" ht="9.75" customHeight="1" x14ac:dyDescent="0.25">
      <c r="A976" s="19"/>
      <c r="B976" s="1"/>
      <c r="C976" s="1"/>
      <c r="D976" s="1"/>
      <c r="E976" s="1"/>
      <c r="F976" s="1"/>
      <c r="G976" s="1"/>
      <c r="H976" s="1"/>
      <c r="I976" s="1702"/>
      <c r="J976" s="1702"/>
      <c r="K976" s="1702"/>
      <c r="L976" s="1702"/>
      <c r="M976" s="1702"/>
      <c r="N976" s="1702"/>
      <c r="O976" s="1702"/>
      <c r="P976" s="1702"/>
      <c r="Q976" s="1702"/>
      <c r="R976" s="1702"/>
      <c r="S976" s="1702"/>
      <c r="T976" s="1702"/>
      <c r="U976" s="1702"/>
      <c r="V976" s="1702"/>
      <c r="W976" s="1702"/>
      <c r="X976" s="1"/>
      <c r="Y976" s="1"/>
      <c r="Z976" s="1"/>
    </row>
    <row r="977" spans="1:26" ht="9.75" customHeight="1" x14ac:dyDescent="0.25">
      <c r="A977" s="19"/>
      <c r="B977" s="1"/>
      <c r="C977" s="1"/>
      <c r="D977" s="1"/>
      <c r="E977" s="1"/>
      <c r="F977" s="1"/>
      <c r="G977" s="1"/>
      <c r="H977" s="1"/>
      <c r="I977" s="1702"/>
      <c r="J977" s="1702"/>
      <c r="K977" s="1702"/>
      <c r="L977" s="1702"/>
      <c r="M977" s="1702"/>
      <c r="N977" s="1702"/>
      <c r="O977" s="1702"/>
      <c r="P977" s="1702"/>
      <c r="Q977" s="1702"/>
      <c r="R977" s="1702"/>
      <c r="S977" s="1702"/>
      <c r="T977" s="1702"/>
      <c r="U977" s="1702"/>
      <c r="V977" s="1702"/>
      <c r="W977" s="1702"/>
      <c r="X977" s="1"/>
      <c r="Y977" s="1"/>
      <c r="Z977" s="1"/>
    </row>
    <row r="978" spans="1:26" ht="9.75" customHeight="1" x14ac:dyDescent="0.25">
      <c r="A978" s="19"/>
      <c r="B978" s="1"/>
      <c r="C978" s="1"/>
      <c r="D978" s="1"/>
      <c r="E978" s="1"/>
      <c r="F978" s="1"/>
      <c r="G978" s="1"/>
      <c r="H978" s="1"/>
      <c r="I978" s="1702"/>
      <c r="J978" s="1702"/>
      <c r="K978" s="1702"/>
      <c r="L978" s="1702"/>
      <c r="M978" s="1702"/>
      <c r="N978" s="1702"/>
      <c r="O978" s="1702"/>
      <c r="P978" s="1702"/>
      <c r="Q978" s="1702"/>
      <c r="R978" s="1702"/>
      <c r="S978" s="1702"/>
      <c r="T978" s="1702"/>
      <c r="U978" s="1702"/>
      <c r="V978" s="1702"/>
      <c r="W978" s="1702"/>
      <c r="X978" s="1"/>
      <c r="Y978" s="1"/>
      <c r="Z978" s="1"/>
    </row>
    <row r="979" spans="1:26" ht="9.75" customHeight="1" x14ac:dyDescent="0.25">
      <c r="A979" s="19"/>
      <c r="B979" s="1"/>
      <c r="C979" s="1"/>
      <c r="D979" s="1"/>
      <c r="E979" s="1"/>
      <c r="F979" s="1"/>
      <c r="G979" s="1"/>
      <c r="H979" s="1"/>
      <c r="I979" s="1702"/>
      <c r="J979" s="1702"/>
      <c r="K979" s="1702"/>
      <c r="L979" s="1702"/>
      <c r="M979" s="1702"/>
      <c r="N979" s="1702"/>
      <c r="O979" s="1702"/>
      <c r="P979" s="1702"/>
      <c r="Q979" s="1702"/>
      <c r="R979" s="1702"/>
      <c r="S979" s="1702"/>
      <c r="T979" s="1702"/>
      <c r="U979" s="1702"/>
      <c r="V979" s="1702"/>
      <c r="W979" s="1702"/>
      <c r="X979" s="1"/>
      <c r="Y979" s="1"/>
      <c r="Z979" s="1"/>
    </row>
    <row r="980" spans="1:26" ht="9.75" customHeight="1" x14ac:dyDescent="0.25">
      <c r="A980" s="19"/>
      <c r="B980" s="1"/>
      <c r="C980" s="1"/>
      <c r="D980" s="1"/>
      <c r="E980" s="1"/>
      <c r="F980" s="1"/>
      <c r="G980" s="1"/>
      <c r="H980" s="1"/>
      <c r="I980" s="1702"/>
      <c r="J980" s="1702"/>
      <c r="K980" s="1702"/>
      <c r="L980" s="1702"/>
      <c r="M980" s="1702"/>
      <c r="N980" s="1702"/>
      <c r="O980" s="1702"/>
      <c r="P980" s="1702"/>
      <c r="Q980" s="1702"/>
      <c r="R980" s="1702"/>
      <c r="S980" s="1702"/>
      <c r="T980" s="1702"/>
      <c r="U980" s="1702"/>
      <c r="V980" s="1702"/>
      <c r="W980" s="1702"/>
      <c r="X980" s="1"/>
      <c r="Y980" s="1"/>
      <c r="Z980" s="1"/>
    </row>
    <row r="981" spans="1:26" ht="9.75" customHeight="1" x14ac:dyDescent="0.25">
      <c r="A981" s="19"/>
      <c r="B981" s="1"/>
      <c r="C981" s="1"/>
      <c r="D981" s="1"/>
      <c r="E981" s="1"/>
      <c r="F981" s="1"/>
      <c r="G981" s="1"/>
      <c r="H981" s="1"/>
      <c r="I981" s="1702"/>
      <c r="J981" s="1702"/>
      <c r="K981" s="1702"/>
      <c r="L981" s="1702"/>
      <c r="M981" s="1702"/>
      <c r="N981" s="1702"/>
      <c r="O981" s="1702"/>
      <c r="P981" s="1702"/>
      <c r="Q981" s="1702"/>
      <c r="R981" s="1702"/>
      <c r="S981" s="1702"/>
      <c r="T981" s="1702"/>
      <c r="U981" s="1702"/>
      <c r="V981" s="1702"/>
      <c r="W981" s="1702"/>
      <c r="X981" s="1"/>
      <c r="Y981" s="1"/>
      <c r="Z981" s="1"/>
    </row>
    <row r="982" spans="1:26" ht="9.75" customHeight="1" x14ac:dyDescent="0.25">
      <c r="A982" s="19"/>
      <c r="B982" s="1"/>
      <c r="C982" s="1"/>
      <c r="D982" s="1"/>
      <c r="E982" s="1"/>
      <c r="F982" s="1"/>
      <c r="G982" s="1"/>
      <c r="H982" s="1"/>
      <c r="I982" s="1702"/>
      <c r="J982" s="1702"/>
      <c r="K982" s="1702"/>
      <c r="L982" s="1702"/>
      <c r="M982" s="1702"/>
      <c r="N982" s="1702"/>
      <c r="O982" s="1702"/>
      <c r="P982" s="1702"/>
      <c r="Q982" s="1702"/>
      <c r="R982" s="1702"/>
      <c r="S982" s="1702"/>
      <c r="T982" s="1702"/>
      <c r="U982" s="1702"/>
      <c r="V982" s="1702"/>
      <c r="W982" s="1702"/>
      <c r="X982" s="1"/>
      <c r="Y982" s="1"/>
      <c r="Z982" s="1"/>
    </row>
    <row r="983" spans="1:26" ht="9.75" customHeight="1" x14ac:dyDescent="0.25">
      <c r="A983" s="19"/>
      <c r="B983" s="1"/>
      <c r="C983" s="1"/>
      <c r="D983" s="1"/>
      <c r="E983" s="1"/>
      <c r="F983" s="1"/>
      <c r="G983" s="1"/>
      <c r="H983" s="1"/>
      <c r="I983" s="1702"/>
      <c r="J983" s="1702"/>
      <c r="K983" s="1702"/>
      <c r="L983" s="1702"/>
      <c r="M983" s="1702"/>
      <c r="N983" s="1702"/>
      <c r="O983" s="1702"/>
      <c r="P983" s="1702"/>
      <c r="Q983" s="1702"/>
      <c r="R983" s="1702"/>
      <c r="S983" s="1702"/>
      <c r="T983" s="1702"/>
      <c r="U983" s="1702"/>
      <c r="V983" s="1702"/>
      <c r="W983" s="1702"/>
      <c r="X983" s="1"/>
      <c r="Y983" s="1"/>
      <c r="Z983" s="1"/>
    </row>
    <row r="984" spans="1:26" ht="9.75" customHeight="1" x14ac:dyDescent="0.25">
      <c r="A984" s="19"/>
      <c r="B984" s="1"/>
      <c r="C984" s="1"/>
      <c r="D984" s="1"/>
      <c r="E984" s="1"/>
      <c r="F984" s="1"/>
      <c r="G984" s="1"/>
      <c r="H984" s="1"/>
      <c r="I984" s="1702"/>
      <c r="J984" s="1702"/>
      <c r="K984" s="1702"/>
      <c r="L984" s="1702"/>
      <c r="M984" s="1702"/>
      <c r="N984" s="1702"/>
      <c r="O984" s="1702"/>
      <c r="P984" s="1702"/>
      <c r="Q984" s="1702"/>
      <c r="R984" s="1702"/>
      <c r="S984" s="1702"/>
      <c r="T984" s="1702"/>
      <c r="U984" s="1702"/>
      <c r="V984" s="1702"/>
      <c r="W984" s="1702"/>
      <c r="X984" s="1"/>
      <c r="Y984" s="1"/>
      <c r="Z984" s="1"/>
    </row>
    <row r="985" spans="1:26" ht="9.75" customHeight="1" x14ac:dyDescent="0.25">
      <c r="A985" s="19"/>
      <c r="B985" s="1"/>
      <c r="C985" s="1"/>
      <c r="D985" s="1"/>
      <c r="E985" s="1"/>
      <c r="F985" s="1"/>
      <c r="G985" s="1"/>
      <c r="H985" s="1"/>
      <c r="I985" s="1702"/>
      <c r="J985" s="1702"/>
      <c r="K985" s="1702"/>
      <c r="L985" s="1702"/>
      <c r="M985" s="1702"/>
      <c r="N985" s="1702"/>
      <c r="O985" s="1702"/>
      <c r="P985" s="1702"/>
      <c r="Q985" s="1702"/>
      <c r="R985" s="1702"/>
      <c r="S985" s="1702"/>
      <c r="T985" s="1702"/>
      <c r="U985" s="1702"/>
      <c r="V985" s="1702"/>
      <c r="W985" s="1702"/>
      <c r="X985" s="1"/>
      <c r="Y985" s="1"/>
      <c r="Z985" s="1"/>
    </row>
    <row r="986" spans="1:26" ht="9.75" customHeight="1" x14ac:dyDescent="0.25">
      <c r="A986" s="19"/>
      <c r="B986" s="1"/>
      <c r="C986" s="1"/>
      <c r="D986" s="1"/>
      <c r="E986" s="1"/>
      <c r="F986" s="1"/>
      <c r="G986" s="1"/>
      <c r="H986" s="1"/>
      <c r="I986" s="1702"/>
      <c r="J986" s="1702"/>
      <c r="K986" s="1702"/>
      <c r="L986" s="1702"/>
      <c r="M986" s="1702"/>
      <c r="N986" s="1702"/>
      <c r="O986" s="1702"/>
      <c r="P986" s="1702"/>
      <c r="Q986" s="1702"/>
      <c r="R986" s="1702"/>
      <c r="S986" s="1702"/>
      <c r="T986" s="1702"/>
      <c r="U986" s="1702"/>
      <c r="V986" s="1702"/>
      <c r="W986" s="1702"/>
      <c r="X986" s="1"/>
      <c r="Y986" s="1"/>
      <c r="Z986" s="1"/>
    </row>
    <row r="987" spans="1:26" ht="9.75" customHeight="1" x14ac:dyDescent="0.25">
      <c r="A987" s="19"/>
      <c r="B987" s="1"/>
      <c r="C987" s="1"/>
      <c r="D987" s="1"/>
      <c r="E987" s="1"/>
      <c r="F987" s="1"/>
      <c r="G987" s="1"/>
      <c r="H987" s="1"/>
      <c r="I987" s="1702"/>
      <c r="J987" s="1702"/>
      <c r="K987" s="1702"/>
      <c r="L987" s="1702"/>
      <c r="M987" s="1702"/>
      <c r="N987" s="1702"/>
      <c r="O987" s="1702"/>
      <c r="P987" s="1702"/>
      <c r="Q987" s="1702"/>
      <c r="R987" s="1702"/>
      <c r="S987" s="1702"/>
      <c r="T987" s="1702"/>
      <c r="U987" s="1702"/>
      <c r="V987" s="1702"/>
      <c r="W987" s="1702"/>
      <c r="X987" s="1"/>
      <c r="Y987" s="1"/>
      <c r="Z987" s="1"/>
    </row>
    <row r="988" spans="1:26" ht="9.75" customHeight="1" x14ac:dyDescent="0.25">
      <c r="A988" s="19"/>
      <c r="B988" s="1"/>
      <c r="C988" s="1"/>
      <c r="D988" s="1"/>
      <c r="E988" s="1"/>
      <c r="F988" s="1"/>
      <c r="G988" s="1"/>
      <c r="H988" s="1"/>
      <c r="I988" s="1702"/>
      <c r="J988" s="1702"/>
      <c r="K988" s="1702"/>
      <c r="L988" s="1702"/>
      <c r="M988" s="1702"/>
      <c r="N988" s="1702"/>
      <c r="O988" s="1702"/>
      <c r="P988" s="1702"/>
      <c r="Q988" s="1702"/>
      <c r="R988" s="1702"/>
      <c r="S988" s="1702"/>
      <c r="T988" s="1702"/>
      <c r="U988" s="1702"/>
      <c r="V988" s="1702"/>
      <c r="W988" s="1702"/>
      <c r="X988" s="1"/>
      <c r="Y988" s="1"/>
      <c r="Z988" s="1"/>
    </row>
    <row r="989" spans="1:26" ht="9.75" customHeight="1" x14ac:dyDescent="0.25">
      <c r="A989" s="19"/>
      <c r="B989" s="1"/>
      <c r="C989" s="1"/>
      <c r="D989" s="1"/>
      <c r="E989" s="1"/>
      <c r="F989" s="1"/>
      <c r="G989" s="1"/>
      <c r="H989" s="1"/>
      <c r="I989" s="1702"/>
      <c r="J989" s="1702"/>
      <c r="K989" s="1702"/>
      <c r="L989" s="1702"/>
      <c r="M989" s="1702"/>
      <c r="N989" s="1702"/>
      <c r="O989" s="1702"/>
      <c r="P989" s="1702"/>
      <c r="Q989" s="1702"/>
      <c r="R989" s="1702"/>
      <c r="S989" s="1702"/>
      <c r="T989" s="1702"/>
      <c r="U989" s="1702"/>
      <c r="V989" s="1702"/>
      <c r="W989" s="1702"/>
      <c r="X989" s="1"/>
      <c r="Y989" s="1"/>
      <c r="Z989" s="1"/>
    </row>
    <row r="990" spans="1:26" ht="9.75" customHeight="1" x14ac:dyDescent="0.25">
      <c r="A990" s="19"/>
      <c r="B990" s="1"/>
      <c r="C990" s="1"/>
      <c r="D990" s="1"/>
      <c r="E990" s="1"/>
      <c r="F990" s="1"/>
      <c r="G990" s="1"/>
      <c r="H990" s="1"/>
      <c r="I990" s="1702"/>
      <c r="J990" s="1702"/>
      <c r="K990" s="1702"/>
      <c r="L990" s="1702"/>
      <c r="M990" s="1702"/>
      <c r="N990" s="1702"/>
      <c r="O990" s="1702"/>
      <c r="P990" s="1702"/>
      <c r="Q990" s="1702"/>
      <c r="R990" s="1702"/>
      <c r="S990" s="1702"/>
      <c r="T990" s="1702"/>
      <c r="U990" s="1702"/>
      <c r="V990" s="1702"/>
      <c r="W990" s="1702"/>
      <c r="X990" s="1"/>
      <c r="Y990" s="1"/>
      <c r="Z990" s="1"/>
    </row>
    <row r="991" spans="1:26" ht="9.75" customHeight="1" x14ac:dyDescent="0.25">
      <c r="A991" s="19"/>
      <c r="B991" s="1"/>
      <c r="C991" s="1"/>
      <c r="D991" s="1"/>
      <c r="E991" s="1"/>
      <c r="F991" s="1"/>
      <c r="G991" s="1"/>
      <c r="H991" s="1"/>
      <c r="I991" s="1702"/>
      <c r="J991" s="1702"/>
      <c r="K991" s="1702"/>
      <c r="L991" s="1702"/>
      <c r="M991" s="1702"/>
      <c r="N991" s="1702"/>
      <c r="O991" s="1702"/>
      <c r="P991" s="1702"/>
      <c r="Q991" s="1702"/>
      <c r="R991" s="1702"/>
      <c r="S991" s="1702"/>
      <c r="T991" s="1702"/>
      <c r="U991" s="1702"/>
      <c r="V991" s="1702"/>
      <c r="W991" s="1702"/>
      <c r="X991" s="1"/>
      <c r="Y991" s="1"/>
      <c r="Z991" s="1"/>
    </row>
    <row r="992" spans="1:26" ht="9.75" customHeight="1" x14ac:dyDescent="0.25">
      <c r="A992" s="19"/>
      <c r="B992" s="1"/>
      <c r="C992" s="1"/>
      <c r="D992" s="1"/>
      <c r="E992" s="1"/>
      <c r="F992" s="1"/>
      <c r="G992" s="1"/>
      <c r="H992" s="1"/>
      <c r="I992" s="1702"/>
      <c r="J992" s="1702"/>
      <c r="K992" s="1702"/>
      <c r="L992" s="1702"/>
      <c r="M992" s="1702"/>
      <c r="N992" s="1702"/>
      <c r="O992" s="1702"/>
      <c r="P992" s="1702"/>
      <c r="Q992" s="1702"/>
      <c r="R992" s="1702"/>
      <c r="S992" s="1702"/>
      <c r="T992" s="1702"/>
      <c r="U992" s="1702"/>
      <c r="V992" s="1702"/>
      <c r="W992" s="1702"/>
      <c r="X992" s="1"/>
      <c r="Y992" s="1"/>
      <c r="Z992" s="1"/>
    </row>
    <row r="993" spans="1:26" ht="9.75" customHeight="1" x14ac:dyDescent="0.25">
      <c r="A993" s="19"/>
      <c r="B993" s="1"/>
      <c r="C993" s="1"/>
      <c r="D993" s="1"/>
      <c r="E993" s="1"/>
      <c r="F993" s="1"/>
      <c r="G993" s="1"/>
      <c r="H993" s="1"/>
      <c r="I993" s="1702"/>
      <c r="J993" s="1702"/>
      <c r="K993" s="1702"/>
      <c r="L993" s="1702"/>
      <c r="M993" s="1702"/>
      <c r="N993" s="1702"/>
      <c r="O993" s="1702"/>
      <c r="P993" s="1702"/>
      <c r="Q993" s="1702"/>
      <c r="R993" s="1702"/>
      <c r="S993" s="1702"/>
      <c r="T993" s="1702"/>
      <c r="U993" s="1702"/>
      <c r="V993" s="1702"/>
      <c r="W993" s="1702"/>
      <c r="X993" s="1"/>
      <c r="Y993" s="1"/>
      <c r="Z993" s="1"/>
    </row>
    <row r="994" spans="1:26" ht="9.75" customHeight="1" x14ac:dyDescent="0.25">
      <c r="A994" s="19"/>
      <c r="B994" s="1"/>
      <c r="C994" s="1"/>
      <c r="D994" s="1"/>
      <c r="E994" s="1"/>
      <c r="F994" s="1"/>
      <c r="G994" s="1"/>
      <c r="H994" s="1"/>
      <c r="I994" s="1702"/>
      <c r="J994" s="1702"/>
      <c r="K994" s="1702"/>
      <c r="L994" s="1702"/>
      <c r="M994" s="1702"/>
      <c r="N994" s="1702"/>
      <c r="O994" s="1702"/>
      <c r="P994" s="1702"/>
      <c r="Q994" s="1702"/>
      <c r="R994" s="1702"/>
      <c r="S994" s="1702"/>
      <c r="T994" s="1702"/>
      <c r="U994" s="1702"/>
      <c r="V994" s="1702"/>
      <c r="W994" s="1702"/>
      <c r="X994" s="1"/>
      <c r="Y994" s="1"/>
      <c r="Z994" s="1"/>
    </row>
    <row r="995" spans="1:26" ht="9.75" customHeight="1" x14ac:dyDescent="0.25">
      <c r="A995" s="19"/>
      <c r="B995" s="1"/>
      <c r="C995" s="1"/>
      <c r="D995" s="1"/>
      <c r="E995" s="1"/>
      <c r="F995" s="1"/>
      <c r="G995" s="1"/>
      <c r="H995" s="1"/>
      <c r="I995" s="1702"/>
      <c r="J995" s="1702"/>
      <c r="K995" s="1702"/>
      <c r="L995" s="1702"/>
      <c r="M995" s="1702"/>
      <c r="N995" s="1702"/>
      <c r="O995" s="1702"/>
      <c r="P995" s="1702"/>
      <c r="Q995" s="1702"/>
      <c r="R995" s="1702"/>
      <c r="S995" s="1702"/>
      <c r="T995" s="1702"/>
      <c r="U995" s="1702"/>
      <c r="V995" s="1702"/>
      <c r="W995" s="1702"/>
      <c r="X995" s="1"/>
      <c r="Y995" s="1"/>
      <c r="Z995" s="1"/>
    </row>
    <row r="996" spans="1:26" ht="9.75" customHeight="1" x14ac:dyDescent="0.25">
      <c r="A996" s="19"/>
      <c r="B996" s="1"/>
      <c r="C996" s="1"/>
      <c r="D996" s="1"/>
      <c r="E996" s="1"/>
      <c r="F996" s="1"/>
      <c r="G996" s="1"/>
      <c r="H996" s="1"/>
      <c r="I996" s="1702"/>
      <c r="J996" s="1702"/>
      <c r="K996" s="1702"/>
      <c r="L996" s="1702"/>
      <c r="M996" s="1702"/>
      <c r="N996" s="1702"/>
      <c r="O996" s="1702"/>
      <c r="P996" s="1702"/>
      <c r="Q996" s="1702"/>
      <c r="R996" s="1702"/>
      <c r="S996" s="1702"/>
      <c r="T996" s="1702"/>
      <c r="U996" s="1702"/>
      <c r="V996" s="1702"/>
      <c r="W996" s="1702"/>
      <c r="X996" s="1"/>
      <c r="Y996" s="1"/>
      <c r="Z996" s="1"/>
    </row>
    <row r="997" spans="1:26" ht="9.75" customHeight="1" x14ac:dyDescent="0.25">
      <c r="A997" s="19"/>
      <c r="B997" s="1"/>
      <c r="C997" s="1"/>
      <c r="D997" s="1"/>
      <c r="E997" s="1"/>
      <c r="F997" s="1"/>
      <c r="G997" s="1"/>
      <c r="H997" s="1"/>
      <c r="I997" s="1702"/>
      <c r="J997" s="1702"/>
      <c r="K997" s="1702"/>
      <c r="L997" s="1702"/>
      <c r="M997" s="1702"/>
      <c r="N997" s="1702"/>
      <c r="O997" s="1702"/>
      <c r="P997" s="1702"/>
      <c r="Q997" s="1702"/>
      <c r="R997" s="1702"/>
      <c r="S997" s="1702"/>
      <c r="T997" s="1702"/>
      <c r="U997" s="1702"/>
      <c r="V997" s="1702"/>
      <c r="W997" s="1702"/>
      <c r="X997" s="1"/>
      <c r="Y997" s="1"/>
      <c r="Z997" s="1"/>
    </row>
    <row r="998" spans="1:26" ht="9.75" customHeight="1" x14ac:dyDescent="0.25">
      <c r="A998" s="19"/>
      <c r="B998" s="1"/>
      <c r="C998" s="1"/>
      <c r="D998" s="1"/>
      <c r="E998" s="1"/>
      <c r="F998" s="1"/>
      <c r="G998" s="1"/>
      <c r="H998" s="1"/>
      <c r="I998" s="1702"/>
      <c r="J998" s="1702"/>
      <c r="K998" s="1702"/>
      <c r="L998" s="1702"/>
      <c r="M998" s="1702"/>
      <c r="N998" s="1702"/>
      <c r="O998" s="1702"/>
      <c r="P998" s="1702"/>
      <c r="Q998" s="1702"/>
      <c r="R998" s="1702"/>
      <c r="S998" s="1702"/>
      <c r="T998" s="1702"/>
      <c r="U998" s="1702"/>
      <c r="V998" s="1702"/>
      <c r="W998" s="1702"/>
      <c r="X998" s="1"/>
      <c r="Y998" s="1"/>
      <c r="Z998" s="1"/>
    </row>
    <row r="999" spans="1:26" ht="9.75" customHeight="1" x14ac:dyDescent="0.25">
      <c r="A999" s="19"/>
      <c r="B999" s="1"/>
      <c r="C999" s="1"/>
      <c r="D999" s="1"/>
      <c r="E999" s="1"/>
      <c r="F999" s="1"/>
      <c r="G999" s="1"/>
      <c r="H999" s="1"/>
      <c r="I999" s="1702"/>
      <c r="J999" s="1702"/>
      <c r="K999" s="1702"/>
      <c r="L999" s="1702"/>
      <c r="M999" s="1702"/>
      <c r="N999" s="1702"/>
      <c r="O999" s="1702"/>
      <c r="P999" s="1702"/>
      <c r="Q999" s="1702"/>
      <c r="R999" s="1702"/>
      <c r="S999" s="1702"/>
      <c r="T999" s="1702"/>
      <c r="U999" s="1702"/>
      <c r="V999" s="1702"/>
      <c r="W999" s="1702"/>
      <c r="X999" s="1"/>
      <c r="Y999" s="1"/>
      <c r="Z999" s="1"/>
    </row>
    <row r="1000" spans="1:26" ht="9.75" customHeight="1" x14ac:dyDescent="0.25">
      <c r="A1000" s="19"/>
      <c r="B1000" s="1"/>
      <c r="C1000" s="1"/>
      <c r="D1000" s="1"/>
      <c r="E1000" s="1"/>
      <c r="F1000" s="1"/>
      <c r="G1000" s="1"/>
      <c r="H1000" s="1"/>
      <c r="I1000" s="1702"/>
      <c r="J1000" s="1702"/>
      <c r="K1000" s="1702"/>
      <c r="L1000" s="1702"/>
      <c r="M1000" s="1702"/>
      <c r="N1000" s="1702"/>
      <c r="O1000" s="1702"/>
      <c r="P1000" s="1702"/>
      <c r="Q1000" s="1702"/>
      <c r="R1000" s="1702"/>
      <c r="S1000" s="1702"/>
      <c r="T1000" s="1702"/>
      <c r="U1000" s="1702"/>
      <c r="V1000" s="1702"/>
      <c r="W1000" s="1702"/>
      <c r="X1000" s="1"/>
      <c r="Y1000" s="1"/>
      <c r="Z1000" s="1"/>
    </row>
  </sheetData>
  <mergeCells count="5">
    <mergeCell ref="A1:B1"/>
    <mergeCell ref="C1:H1"/>
    <mergeCell ref="A9:B9"/>
    <mergeCell ref="A15:B15"/>
    <mergeCell ref="B17:B19"/>
  </mergeCells>
  <dataValidations count="5">
    <dataValidation type="list" allowBlank="1" showErrorMessage="1" sqref="B6" xr:uid="{00000000-0002-0000-0000-000000000000}">
      <formula1>$W$11:$W$22</formula1>
    </dataValidation>
    <dataValidation type="decimal" allowBlank="1" showInputMessage="1" showErrorMessage="1" prompt="Número Inválido - Sólo se permite ingresar un dígito entre 0 y 9." sqref="C3:H5" xr:uid="{00000000-0002-0000-0000-000001000000}">
      <formula1>0</formula1>
      <formula2>9</formula2>
    </dataValidation>
    <dataValidation type="decimal" allowBlank="1" showInputMessage="1" showErrorMessage="1" prompt="Número Incorrecto - Sólo se permite ingresar un dígito 0 o 1." sqref="C6" xr:uid="{00000000-0002-0000-0000-000002000000}">
      <formula1>0</formula1>
      <formula2>1</formula2>
    </dataValidation>
    <dataValidation type="decimal" allowBlank="1" showInputMessage="1" showErrorMessage="1" prompt="Número Incorrecto - Sólo se permite ingresar un dígito entre 0 y 9." sqref="D6" xr:uid="{00000000-0002-0000-0000-000003000000}">
      <formula1>0</formula1>
      <formula2>9</formula2>
    </dataValidation>
    <dataValidation type="decimal" allowBlank="1" showInputMessage="1" showErrorMessage="1" prompt="Número Inválido - Sólo se permite ingresar un dígito." sqref="C2:G2" xr:uid="{00000000-0002-0000-0000-000004000000}">
      <formula1>0</formula1>
      <formula2>9</formula2>
    </dataValidation>
  </dataValidation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G258"/>
  <sheetViews>
    <sheetView showGridLines="0" topLeftCell="A20" workbookViewId="0">
      <selection activeCell="F42" sqref="F42:G42"/>
    </sheetView>
  </sheetViews>
  <sheetFormatPr baseColWidth="10" defaultColWidth="14.42578125" defaultRowHeight="15" customHeight="1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customWidth="1"/>
    <col min="6" max="6" width="12.28515625" customWidth="1"/>
    <col min="7" max="7" width="11.425781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14" max="22" width="11.42578125" customWidth="1"/>
    <col min="23" max="34" width="12.7109375" customWidth="1"/>
    <col min="35" max="35" width="11.42578125" customWidth="1"/>
    <col min="36" max="36" width="13.5703125" customWidth="1"/>
    <col min="37" max="38" width="15.7109375" customWidth="1"/>
    <col min="39" max="39" width="12.42578125" customWidth="1"/>
    <col min="40" max="41" width="11.42578125" customWidth="1"/>
    <col min="42" max="42" width="12.7109375" customWidth="1"/>
    <col min="43" max="46" width="11.42578125" customWidth="1"/>
    <col min="47" max="47" width="9.42578125" customWidth="1"/>
    <col min="48" max="77" width="11.42578125" customWidth="1"/>
    <col min="78" max="111" width="11.42578125" hidden="1" customWidth="1"/>
  </cols>
  <sheetData>
    <row r="1" spans="1:111" ht="14.25" customHeight="1" x14ac:dyDescent="0.25">
      <c r="A1" s="1727" t="s">
        <v>28</v>
      </c>
    </row>
    <row r="2" spans="1:111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111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ht="14.25" customHeight="1" x14ac:dyDescent="0.25">
      <c r="A4" s="1727" t="str">
        <f>CONCATENATE("MES: ",NOMBRE!B6, " (",NOMBRE!C6,NOMBRE!D6,")")</f>
        <v>MES: NOVIEMBRE (11)</v>
      </c>
    </row>
    <row r="5" spans="1:111" ht="14.25" customHeight="1" x14ac:dyDescent="0.25">
      <c r="A5" s="1727" t="str">
        <f>CONCATENATE("AÑO: ",NOMBRE!B7)</f>
        <v>AÑO: 2025</v>
      </c>
    </row>
    <row r="6" spans="1:111" ht="18" customHeight="1" x14ac:dyDescent="0.25">
      <c r="A6" s="3164" t="s">
        <v>29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1729"/>
      <c r="R6" s="1729"/>
      <c r="S6" s="1729"/>
      <c r="T6" s="1729"/>
      <c r="U6" s="1729"/>
      <c r="V6" s="1729"/>
      <c r="W6" s="1729"/>
      <c r="X6" s="1729"/>
      <c r="Y6" s="1729"/>
      <c r="Z6" s="1729"/>
      <c r="AA6" s="1729"/>
      <c r="AB6" s="1729"/>
      <c r="AC6" s="1729"/>
      <c r="AD6" s="1729"/>
      <c r="AE6" s="1729"/>
      <c r="AF6" s="1729"/>
      <c r="AG6" s="1729"/>
      <c r="AH6" s="1729"/>
      <c r="AI6" s="1729"/>
      <c r="AJ6" s="1729"/>
      <c r="AK6" s="1729"/>
      <c r="AL6" s="1730"/>
      <c r="AM6" s="1730"/>
      <c r="AN6" s="1730"/>
      <c r="AO6" s="1730"/>
      <c r="AP6" s="1730"/>
      <c r="AQ6" s="1730"/>
      <c r="AR6" s="1730"/>
      <c r="AS6" s="1730"/>
      <c r="AT6" s="1731"/>
      <c r="AU6" s="1731"/>
      <c r="AV6" s="1731"/>
      <c r="AW6" s="1731"/>
      <c r="AX6" s="1731"/>
      <c r="AY6" s="1731"/>
      <c r="AZ6" s="1731"/>
      <c r="BA6" s="1732"/>
      <c r="BB6" s="1732"/>
      <c r="BC6" s="1732"/>
      <c r="BD6" s="1732"/>
      <c r="BE6" s="1732"/>
      <c r="BF6" s="1732"/>
      <c r="BG6" s="1732"/>
      <c r="BH6" s="1732"/>
      <c r="BI6" s="1732"/>
      <c r="BJ6" s="1732"/>
      <c r="BK6" s="1732"/>
      <c r="BL6" s="1732"/>
      <c r="BM6" s="1732"/>
      <c r="BN6" s="1732"/>
      <c r="BO6" s="1732"/>
      <c r="BP6" s="1732"/>
      <c r="BQ6" s="1732"/>
      <c r="BR6" s="1732"/>
      <c r="BS6" s="1732"/>
      <c r="BT6" s="1732"/>
      <c r="BU6" s="1732"/>
      <c r="BV6" s="1732"/>
      <c r="BW6" s="1732"/>
      <c r="BX6" s="1732"/>
      <c r="BY6" s="1732"/>
      <c r="BZ6" s="1732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</row>
    <row r="7" spans="1:111" ht="14.25" customHeight="1" x14ac:dyDescent="0.25"/>
    <row r="8" spans="1:111" ht="18" customHeight="1" x14ac:dyDescent="0.25">
      <c r="A8" s="3166" t="s">
        <v>30</v>
      </c>
      <c r="B8" s="3142"/>
      <c r="C8" s="3142"/>
      <c r="D8" s="3142"/>
      <c r="E8" s="3142"/>
      <c r="F8" s="3142"/>
      <c r="G8" s="3142"/>
      <c r="H8" s="3142"/>
      <c r="I8" s="3142"/>
      <c r="J8" s="3142"/>
      <c r="K8" s="3142"/>
      <c r="L8" s="3142"/>
      <c r="M8" s="3142"/>
      <c r="N8" s="3142"/>
      <c r="O8" s="3142"/>
      <c r="P8" s="3142"/>
      <c r="Q8" s="3142"/>
      <c r="R8" s="3142"/>
      <c r="S8" s="3142"/>
      <c r="T8" s="3142"/>
      <c r="U8" s="3142"/>
      <c r="V8" s="3142"/>
      <c r="W8" s="3142"/>
      <c r="X8" s="3142"/>
      <c r="Y8" s="3142"/>
      <c r="Z8" s="3142"/>
      <c r="AA8" s="3142"/>
      <c r="AB8" s="3142"/>
      <c r="AC8" s="3142"/>
      <c r="AD8" s="3142"/>
      <c r="AE8" s="3142"/>
      <c r="AF8" s="3142"/>
      <c r="AG8" s="3142"/>
      <c r="AH8" s="3142"/>
    </row>
    <row r="9" spans="1:111" ht="14.25" customHeight="1" x14ac:dyDescent="0.25">
      <c r="A9" s="3153" t="s">
        <v>31</v>
      </c>
      <c r="B9" s="3153" t="s">
        <v>32</v>
      </c>
      <c r="C9" s="3138" t="s">
        <v>33</v>
      </c>
      <c r="D9" s="3143" t="s">
        <v>34</v>
      </c>
      <c r="E9" s="3124"/>
      <c r="F9" s="3124"/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35"/>
      <c r="U9" s="3134" t="s">
        <v>35</v>
      </c>
      <c r="V9" s="3135"/>
      <c r="W9" s="3167" t="s">
        <v>36</v>
      </c>
      <c r="X9" s="3162" t="s">
        <v>37</v>
      </c>
      <c r="Y9" s="3162" t="s">
        <v>38</v>
      </c>
      <c r="Z9" s="3162" t="s">
        <v>39</v>
      </c>
      <c r="AA9" s="3162" t="s">
        <v>40</v>
      </c>
      <c r="AB9" s="3162" t="s">
        <v>41</v>
      </c>
      <c r="AC9" s="3162" t="s">
        <v>42</v>
      </c>
      <c r="AD9" s="3139" t="s">
        <v>43</v>
      </c>
      <c r="AE9" s="3148" t="s">
        <v>44</v>
      </c>
      <c r="AF9" s="3161"/>
      <c r="AG9" s="3149"/>
      <c r="AH9" s="3138" t="s">
        <v>45</v>
      </c>
    </row>
    <row r="10" spans="1:111" ht="30" customHeight="1" x14ac:dyDescent="0.25">
      <c r="A10" s="3129"/>
      <c r="B10" s="3129"/>
      <c r="C10" s="3129"/>
      <c r="D10" s="21" t="s">
        <v>46</v>
      </c>
      <c r="E10" s="22" t="s">
        <v>47</v>
      </c>
      <c r="F10" s="22" t="s">
        <v>48</v>
      </c>
      <c r="G10" s="23" t="s">
        <v>49</v>
      </c>
      <c r="H10" s="24" t="s">
        <v>50</v>
      </c>
      <c r="I10" s="24" t="s">
        <v>51</v>
      </c>
      <c r="J10" s="24" t="s">
        <v>52</v>
      </c>
      <c r="K10" s="24" t="s">
        <v>53</v>
      </c>
      <c r="L10" s="24" t="s">
        <v>54</v>
      </c>
      <c r="M10" s="24" t="s">
        <v>55</v>
      </c>
      <c r="N10" s="24" t="s">
        <v>56</v>
      </c>
      <c r="O10" s="24" t="s">
        <v>57</v>
      </c>
      <c r="P10" s="24" t="s">
        <v>58</v>
      </c>
      <c r="Q10" s="24" t="s">
        <v>59</v>
      </c>
      <c r="R10" s="24" t="s">
        <v>60</v>
      </c>
      <c r="S10" s="24" t="s">
        <v>61</v>
      </c>
      <c r="T10" s="25" t="s">
        <v>62</v>
      </c>
      <c r="U10" s="1742" t="s">
        <v>63</v>
      </c>
      <c r="V10" s="26" t="s">
        <v>64</v>
      </c>
      <c r="W10" s="3168"/>
      <c r="X10" s="3163"/>
      <c r="Y10" s="3163"/>
      <c r="Z10" s="3163"/>
      <c r="AA10" s="3163"/>
      <c r="AB10" s="3163"/>
      <c r="AC10" s="3163"/>
      <c r="AD10" s="3140"/>
      <c r="AE10" s="27" t="s">
        <v>65</v>
      </c>
      <c r="AF10" s="23" t="s">
        <v>66</v>
      </c>
      <c r="AG10" s="1743" t="s">
        <v>67</v>
      </c>
      <c r="AH10" s="3129"/>
    </row>
    <row r="11" spans="1:111" ht="15" customHeight="1" x14ac:dyDescent="0.25">
      <c r="A11" s="3132" t="s">
        <v>68</v>
      </c>
      <c r="B11" s="28" t="s">
        <v>69</v>
      </c>
      <c r="C11" s="29">
        <f t="shared" ref="C11:C22" si="0">SUM(F11:N11)</f>
        <v>0</v>
      </c>
      <c r="D11" s="30"/>
      <c r="E11" s="1745"/>
      <c r="F11" s="1746"/>
      <c r="G11" s="1746"/>
      <c r="H11" s="1746"/>
      <c r="I11" s="1746"/>
      <c r="J11" s="1746"/>
      <c r="K11" s="1746"/>
      <c r="L11" s="1746"/>
      <c r="M11" s="1746"/>
      <c r="N11" s="1746"/>
      <c r="O11" s="1747"/>
      <c r="P11" s="31"/>
      <c r="Q11" s="31"/>
      <c r="R11" s="31"/>
      <c r="S11" s="31"/>
      <c r="T11" s="32"/>
      <c r="U11" s="1748"/>
      <c r="V11" s="1749"/>
      <c r="W11" s="1750"/>
      <c r="X11" s="31"/>
      <c r="Y11" s="1746"/>
      <c r="Z11" s="1746"/>
      <c r="AA11" s="1746"/>
      <c r="AB11" s="1746"/>
      <c r="AC11" s="1746"/>
      <c r="AD11" s="1751"/>
      <c r="AE11" s="33"/>
      <c r="AF11" s="34"/>
      <c r="AG11" s="1752"/>
      <c r="AH11" s="1753"/>
      <c r="AI11" s="1754" t="str">
        <f t="shared" ref="AI11:AI32" si="1">$CA11&amp;CB11&amp;CC11&amp;CD11&amp;CE11&amp;CF11&amp;CG11&amp;CH11&amp;CI11&amp;CJ11&amp;CK11&amp;CL11&amp;CM11</f>
        <v/>
      </c>
      <c r="CA11" s="1755" t="str">
        <f t="shared" ref="CA11:CA32" si="2">IF((U11+V11)&lt;&gt;$C11," * La suma de la variable Sexo (Hombres + Mujeres) no puede ser distinto al Total","")</f>
        <v/>
      </c>
      <c r="CB11" s="1755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756"/>
      <c r="CD11" s="1755" t="str">
        <f t="shared" ref="CD11:CD12" si="4">IF(AND($C11&lt;&gt;0,Y11=""),"* No olvide ingresar la variable "&amp;Y$9&amp;""&amp;". Digite CERO si no tiene.  ",IF(Y11&gt;$C11,"* La variable Espacios Amigables/ Adolescentes no debe ser mayor al Total. ",""))</f>
        <v/>
      </c>
      <c r="CE11" s="1755" t="str">
        <f t="shared" ref="CE11:CE28" si="5">IF(AND($C11&lt;&gt;0,Z11=""),"* No olvide ingresar la variable "&amp;Z9&amp;""&amp;". Digite CERO si no tiene.  ",IF(Z11&gt;$C11,"* La variable Niños, Niñas, Adolescentes y Jóvenes SENAME no debe ser mayor al Total. ",""))</f>
        <v/>
      </c>
      <c r="CF11" s="1755" t="str">
        <f t="shared" ref="CF11:CF28" si="6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755" t="str">
        <f t="shared" ref="CG11:CG32" si="7">IF(AND($C11&lt;&gt;0,AB11=""),"* No olvide ingresar la variable "&amp;AB$9&amp;""&amp;". Digite CERO si no tiene. ",IF(AB11&gt;$C11,"* La variable de Pueblos Originarios no debe ser mayor al Total. ",""))</f>
        <v/>
      </c>
      <c r="CH11" s="1755" t="str">
        <f t="shared" ref="CH11:CH32" si="8">IF(AND($C11&lt;&gt;0,AC11=""),"* No olvide ingresar la variable "&amp;AC$9&amp;""&amp;". Digite CERO si no tiene.  ",IF(AC11&gt;$C11,"* La variable Migrantes no debe ser mayor al Total. ",""))</f>
        <v/>
      </c>
      <c r="CI11" s="1755" t="str">
        <f t="shared" ref="CI11:CI32" si="9">IF(AND($C11&lt;&gt;0,AD11=""),"* No olvide ingresar la variable "&amp;AD$9&amp;""&amp;". Digite CERO si no tiene.  ",IF(AD11&gt;$C11,"* La variable Personas con discapacidad no debe ser mayor al Total. ",""))</f>
        <v/>
      </c>
      <c r="CJ11" s="1755" t="str">
        <f t="shared" ref="CJ11:CJ22" si="10">IF(AND($V11&lt;&gt;0,AE11=""),"* No olvide ingresar la variable "&amp;AE$10&amp;""&amp;". Digite CERO si no tiene.  ",IF(AE11&gt;$V11,"* La variable Trans masculino no debe ser mayor al Total Mujeres. ",""))</f>
        <v/>
      </c>
      <c r="CK11" s="1755" t="str">
        <f t="shared" ref="CK11:CK12" si="11">IF(AND($U11&lt;&gt;0,AF11=""),"* No olvide ingresar la variable "&amp;AF$10&amp;""&amp;". Digite CERO si no tiene.  ",IF(AF11&gt;$U11,"* La variable Trans Femenino no debe ser mayor al Total Hombres ",""))</f>
        <v/>
      </c>
      <c r="CL11" s="1755" t="str">
        <f t="shared" ref="CL11:CL22" si="12">IF(AND($C11&lt;&gt;0,AG11=""),"* No olvide ingresar la variable "&amp;AG$10&amp;""&amp;". Digite CERO si no tiene.  ",IF(AG11&gt;$C11,"* La variable No binarie no debe ser mayor al Total. ",""))</f>
        <v/>
      </c>
      <c r="CM11" s="1756"/>
      <c r="CU11" s="1757">
        <f t="shared" ref="CU11:CU32" si="13">IF((U11+V11)&lt;&gt;$C11,1,0)</f>
        <v>0</v>
      </c>
      <c r="CV11" s="1757">
        <f t="shared" ref="CV11:CV13" si="14">IF(AND(C11&gt;0,W11=""),1,IF(W11&gt;C11,1,0))</f>
        <v>0</v>
      </c>
      <c r="CW11" s="1758"/>
      <c r="CX11" s="1757">
        <f t="shared" ref="CX11:CX12" si="15">IF(AND($C11&lt;&gt;0,Y11=""),1,IF(Y11&gt;$C11,1,0))</f>
        <v>0</v>
      </c>
      <c r="CY11" s="1757">
        <f t="shared" ref="CY11:CY28" si="16">IF(AND($C11&lt;&gt;0,Z11=""),1,IF(Z11&gt;C11,1,0))</f>
        <v>0</v>
      </c>
      <c r="CZ11" s="1757">
        <f t="shared" ref="CZ11:CZ28" si="17">IF(AND($C11&lt;&gt;0,AA11=""),1,IF(AA11&gt;C11,1,0))</f>
        <v>0</v>
      </c>
      <c r="DA11" s="1757">
        <f t="shared" ref="DA11:DA32" si="18">IF(AND($C11&lt;&gt;0,AB11=""),1,IF(AB11&gt;C11,1,0))</f>
        <v>0</v>
      </c>
      <c r="DB11" s="1757">
        <f t="shared" ref="DB11:DB32" si="19">IF(AND($C11&lt;&gt;0,AC11=""),1,IF(AC11&gt;C11,1,0))</f>
        <v>0</v>
      </c>
      <c r="DC11" s="1757">
        <f t="shared" ref="DC11:DC32" si="20">IF(AND($C11&lt;&gt;0,AD11=""),1,IF(AD11&gt;$C11,1,0))</f>
        <v>0</v>
      </c>
      <c r="DD11" s="1757">
        <f t="shared" ref="DD11:DD22" si="21">IF(AND($V11&lt;&gt;0,AE11=""),1,IF(AE11&gt;$V11,1,0))</f>
        <v>0</v>
      </c>
      <c r="DE11" s="1757">
        <f t="shared" ref="DE11:DE12" si="22">IF(AND($U11&lt;&gt;0,AF11=""),1,IF(AF11&gt;$U11,1,0))</f>
        <v>0</v>
      </c>
      <c r="DF11" s="1757">
        <f t="shared" ref="DF11:DF22" si="23">IF(AND($C11&lt;&gt;0,AG11=""),1,IF(AG11&gt;$C11,1,0))</f>
        <v>0</v>
      </c>
      <c r="DG11" s="1759"/>
    </row>
    <row r="12" spans="1:111" ht="15" customHeight="1" x14ac:dyDescent="0.25">
      <c r="A12" s="3129"/>
      <c r="B12" s="35" t="s">
        <v>70</v>
      </c>
      <c r="C12" s="1760">
        <f t="shared" si="0"/>
        <v>4</v>
      </c>
      <c r="D12" s="36"/>
      <c r="E12" s="1761"/>
      <c r="F12" s="37">
        <v>0</v>
      </c>
      <c r="G12" s="37">
        <v>0</v>
      </c>
      <c r="H12" s="37">
        <v>1</v>
      </c>
      <c r="I12" s="37">
        <v>1</v>
      </c>
      <c r="J12" s="37">
        <v>1</v>
      </c>
      <c r="K12" s="37">
        <v>1</v>
      </c>
      <c r="L12" s="37">
        <v>0</v>
      </c>
      <c r="M12" s="37">
        <v>0</v>
      </c>
      <c r="N12" s="37">
        <v>0</v>
      </c>
      <c r="O12" s="38"/>
      <c r="P12" s="38"/>
      <c r="Q12" s="38"/>
      <c r="R12" s="38"/>
      <c r="S12" s="38"/>
      <c r="T12" s="39"/>
      <c r="U12" s="1762">
        <v>0</v>
      </c>
      <c r="V12" s="1763">
        <v>4</v>
      </c>
      <c r="W12" s="40">
        <v>0</v>
      </c>
      <c r="X12" s="38"/>
      <c r="Y12" s="37">
        <v>0</v>
      </c>
      <c r="Z12" s="37">
        <v>0</v>
      </c>
      <c r="AA12" s="37">
        <v>0</v>
      </c>
      <c r="AB12" s="37">
        <v>1</v>
      </c>
      <c r="AC12" s="37">
        <v>0</v>
      </c>
      <c r="AD12" s="1764">
        <v>0</v>
      </c>
      <c r="AE12" s="41">
        <v>0</v>
      </c>
      <c r="AF12" s="42">
        <v>0</v>
      </c>
      <c r="AG12" s="1764">
        <v>0</v>
      </c>
      <c r="AH12" s="43"/>
      <c r="AI12" s="1754" t="str">
        <f t="shared" si="1"/>
        <v/>
      </c>
      <c r="CA12" s="1755" t="str">
        <f t="shared" si="2"/>
        <v/>
      </c>
      <c r="CB12" s="1755" t="str">
        <f t="shared" si="3"/>
        <v/>
      </c>
      <c r="CC12" s="1756"/>
      <c r="CD12" s="1755" t="str">
        <f t="shared" si="4"/>
        <v/>
      </c>
      <c r="CE12" s="1755" t="str">
        <f t="shared" si="5"/>
        <v/>
      </c>
      <c r="CF12" s="1755" t="str">
        <f t="shared" si="6"/>
        <v/>
      </c>
      <c r="CG12" s="1755" t="str">
        <f t="shared" si="7"/>
        <v/>
      </c>
      <c r="CH12" s="1755" t="str">
        <f t="shared" si="8"/>
        <v/>
      </c>
      <c r="CI12" s="1755" t="str">
        <f t="shared" si="9"/>
        <v/>
      </c>
      <c r="CJ12" s="1755" t="str">
        <f t="shared" si="10"/>
        <v/>
      </c>
      <c r="CK12" s="1755" t="str">
        <f t="shared" si="11"/>
        <v/>
      </c>
      <c r="CL12" s="1755" t="str">
        <f t="shared" si="12"/>
        <v/>
      </c>
      <c r="CM12" s="1756"/>
      <c r="CU12" s="1757">
        <f t="shared" si="13"/>
        <v>0</v>
      </c>
      <c r="CV12" s="1757">
        <f t="shared" si="14"/>
        <v>0</v>
      </c>
      <c r="CW12" s="1758"/>
      <c r="CX12" s="1757">
        <f t="shared" si="15"/>
        <v>0</v>
      </c>
      <c r="CY12" s="1757">
        <f t="shared" si="16"/>
        <v>0</v>
      </c>
      <c r="CZ12" s="1757">
        <f t="shared" si="17"/>
        <v>0</v>
      </c>
      <c r="DA12" s="1757">
        <f t="shared" si="18"/>
        <v>0</v>
      </c>
      <c r="DB12" s="1757">
        <f t="shared" si="19"/>
        <v>0</v>
      </c>
      <c r="DC12" s="1757">
        <f t="shared" si="20"/>
        <v>0</v>
      </c>
      <c r="DD12" s="1757">
        <f t="shared" si="21"/>
        <v>0</v>
      </c>
      <c r="DE12" s="1757">
        <f t="shared" si="22"/>
        <v>0</v>
      </c>
      <c r="DF12" s="1757">
        <f t="shared" si="23"/>
        <v>0</v>
      </c>
      <c r="DG12" s="1759"/>
    </row>
    <row r="13" spans="1:111" ht="15" customHeight="1" x14ac:dyDescent="0.25">
      <c r="A13" s="3132" t="s">
        <v>71</v>
      </c>
      <c r="B13" s="28" t="s">
        <v>69</v>
      </c>
      <c r="C13" s="1765">
        <f t="shared" si="0"/>
        <v>0</v>
      </c>
      <c r="D13" s="1766"/>
      <c r="E13" s="1767"/>
      <c r="F13" s="1746"/>
      <c r="G13" s="1746"/>
      <c r="H13" s="1746"/>
      <c r="I13" s="1746"/>
      <c r="J13" s="1746"/>
      <c r="K13" s="1746"/>
      <c r="L13" s="1746"/>
      <c r="M13" s="1746"/>
      <c r="N13" s="34"/>
      <c r="O13" s="31"/>
      <c r="P13" s="31"/>
      <c r="Q13" s="31"/>
      <c r="R13" s="31"/>
      <c r="S13" s="31"/>
      <c r="T13" s="44"/>
      <c r="U13" s="1767"/>
      <c r="V13" s="1768"/>
      <c r="W13" s="1750"/>
      <c r="X13" s="1747"/>
      <c r="Y13" s="1769"/>
      <c r="Z13" s="1770"/>
      <c r="AA13" s="1770"/>
      <c r="AB13" s="1770"/>
      <c r="AC13" s="1770"/>
      <c r="AD13" s="1752"/>
      <c r="AE13" s="1771"/>
      <c r="AF13" s="1769"/>
      <c r="AG13" s="1752"/>
      <c r="AH13" s="1753"/>
      <c r="AI13" s="1754" t="str">
        <f t="shared" si="1"/>
        <v/>
      </c>
      <c r="CA13" s="1755" t="str">
        <f t="shared" si="2"/>
        <v/>
      </c>
      <c r="CB13" s="1755" t="str">
        <f t="shared" si="3"/>
        <v/>
      </c>
      <c r="CC13" s="1756"/>
      <c r="CD13" s="1756"/>
      <c r="CE13" s="1755" t="str">
        <f t="shared" si="5"/>
        <v/>
      </c>
      <c r="CF13" s="1755" t="str">
        <f t="shared" si="6"/>
        <v/>
      </c>
      <c r="CG13" s="1755" t="str">
        <f t="shared" si="7"/>
        <v/>
      </c>
      <c r="CH13" s="1755" t="str">
        <f t="shared" si="8"/>
        <v/>
      </c>
      <c r="CI13" s="1755" t="str">
        <f t="shared" si="9"/>
        <v/>
      </c>
      <c r="CJ13" s="1755" t="str">
        <f t="shared" si="10"/>
        <v/>
      </c>
      <c r="CK13" s="1756"/>
      <c r="CL13" s="1755" t="str">
        <f t="shared" si="12"/>
        <v/>
      </c>
      <c r="CM13" s="1756"/>
      <c r="CU13" s="1757">
        <f t="shared" si="13"/>
        <v>0</v>
      </c>
      <c r="CV13" s="1757">
        <f t="shared" si="14"/>
        <v>0</v>
      </c>
      <c r="CW13" s="1758"/>
      <c r="CX13" s="1758"/>
      <c r="CY13" s="1757">
        <f t="shared" si="16"/>
        <v>0</v>
      </c>
      <c r="CZ13" s="1757">
        <f t="shared" si="17"/>
        <v>0</v>
      </c>
      <c r="DA13" s="1757">
        <f t="shared" si="18"/>
        <v>0</v>
      </c>
      <c r="DB13" s="1757">
        <f t="shared" si="19"/>
        <v>0</v>
      </c>
      <c r="DC13" s="1757">
        <f t="shared" si="20"/>
        <v>0</v>
      </c>
      <c r="DD13" s="1757">
        <f t="shared" si="21"/>
        <v>0</v>
      </c>
      <c r="DE13" s="1758"/>
      <c r="DF13" s="1757">
        <f t="shared" si="23"/>
        <v>0</v>
      </c>
      <c r="DG13" s="1759"/>
    </row>
    <row r="14" spans="1:111" ht="15" customHeight="1" x14ac:dyDescent="0.25">
      <c r="A14" s="3128"/>
      <c r="B14" s="35" t="s">
        <v>70</v>
      </c>
      <c r="C14" s="1772">
        <f t="shared" si="0"/>
        <v>110</v>
      </c>
      <c r="D14" s="1773"/>
      <c r="E14" s="1774"/>
      <c r="F14" s="1770">
        <v>0</v>
      </c>
      <c r="G14" s="1770">
        <v>7</v>
      </c>
      <c r="H14" s="1770">
        <v>13</v>
      </c>
      <c r="I14" s="1770">
        <v>23</v>
      </c>
      <c r="J14" s="1770">
        <v>31</v>
      </c>
      <c r="K14" s="1770">
        <v>31</v>
      </c>
      <c r="L14" s="1770">
        <v>5</v>
      </c>
      <c r="M14" s="1770">
        <v>0</v>
      </c>
      <c r="N14" s="42">
        <v>0</v>
      </c>
      <c r="O14" s="45"/>
      <c r="P14" s="38"/>
      <c r="Q14" s="38"/>
      <c r="R14" s="38"/>
      <c r="S14" s="38"/>
      <c r="T14" s="1775"/>
      <c r="U14" s="1776"/>
      <c r="V14" s="1763">
        <v>110</v>
      </c>
      <c r="W14" s="40">
        <v>46</v>
      </c>
      <c r="X14" s="38"/>
      <c r="Y14" s="46"/>
      <c r="Z14" s="37">
        <v>0</v>
      </c>
      <c r="AA14" s="37">
        <v>0</v>
      </c>
      <c r="AB14" s="37">
        <v>19</v>
      </c>
      <c r="AC14" s="37">
        <v>3</v>
      </c>
      <c r="AD14" s="1764">
        <v>0</v>
      </c>
      <c r="AE14" s="41">
        <v>0</v>
      </c>
      <c r="AF14" s="46"/>
      <c r="AG14" s="1764">
        <v>0</v>
      </c>
      <c r="AH14" s="43"/>
      <c r="AI14" s="1754" t="str">
        <f t="shared" si="1"/>
        <v/>
      </c>
      <c r="CA14" s="1755" t="str">
        <f t="shared" si="2"/>
        <v/>
      </c>
      <c r="CB14" s="1755" t="str">
        <f t="shared" si="3"/>
        <v/>
      </c>
      <c r="CC14" s="1756"/>
      <c r="CD14" s="1756"/>
      <c r="CE14" s="1755" t="str">
        <f t="shared" si="5"/>
        <v/>
      </c>
      <c r="CF14" s="1755" t="str">
        <f t="shared" si="6"/>
        <v/>
      </c>
      <c r="CG14" s="1755" t="str">
        <f t="shared" si="7"/>
        <v/>
      </c>
      <c r="CH14" s="1755" t="str">
        <f t="shared" si="8"/>
        <v/>
      </c>
      <c r="CI14" s="1755" t="str">
        <f t="shared" si="9"/>
        <v/>
      </c>
      <c r="CJ14" s="1755" t="str">
        <f t="shared" si="10"/>
        <v/>
      </c>
      <c r="CK14" s="1756"/>
      <c r="CL14" s="1755" t="str">
        <f t="shared" si="12"/>
        <v/>
      </c>
      <c r="CM14" s="1756"/>
      <c r="CU14" s="1757">
        <f t="shared" si="13"/>
        <v>0</v>
      </c>
      <c r="CV14" s="1757">
        <f t="shared" ref="CV14:CV22" si="24">IF(AND(C14&gt;0,W14=""),1,IF(W14&gt;SUM(C14),1,0))</f>
        <v>0</v>
      </c>
      <c r="CW14" s="1758"/>
      <c r="CX14" s="1758"/>
      <c r="CY14" s="1757">
        <f t="shared" si="16"/>
        <v>0</v>
      </c>
      <c r="CZ14" s="1757">
        <f t="shared" si="17"/>
        <v>0</v>
      </c>
      <c r="DA14" s="1757">
        <f t="shared" si="18"/>
        <v>0</v>
      </c>
      <c r="DB14" s="1757">
        <f t="shared" si="19"/>
        <v>0</v>
      </c>
      <c r="DC14" s="1757">
        <f t="shared" si="20"/>
        <v>0</v>
      </c>
      <c r="DD14" s="1757">
        <f t="shared" si="21"/>
        <v>0</v>
      </c>
      <c r="DE14" s="1758"/>
      <c r="DF14" s="1757">
        <f t="shared" si="23"/>
        <v>0</v>
      </c>
      <c r="DG14" s="1759"/>
    </row>
    <row r="15" spans="1:111" ht="15" customHeight="1" x14ac:dyDescent="0.25">
      <c r="A15" s="3132" t="s">
        <v>72</v>
      </c>
      <c r="B15" s="28" t="s">
        <v>69</v>
      </c>
      <c r="C15" s="29">
        <f t="shared" si="0"/>
        <v>0</v>
      </c>
      <c r="D15" s="30"/>
      <c r="E15" s="1745"/>
      <c r="F15" s="34"/>
      <c r="G15" s="34"/>
      <c r="H15" s="34"/>
      <c r="I15" s="34"/>
      <c r="J15" s="34"/>
      <c r="K15" s="34"/>
      <c r="L15" s="34"/>
      <c r="M15" s="34"/>
      <c r="N15" s="34"/>
      <c r="O15" s="31"/>
      <c r="P15" s="31"/>
      <c r="Q15" s="31"/>
      <c r="R15" s="31"/>
      <c r="S15" s="31"/>
      <c r="T15" s="32"/>
      <c r="U15" s="1745"/>
      <c r="V15" s="1768"/>
      <c r="W15" s="1750"/>
      <c r="X15" s="31"/>
      <c r="Y15" s="47"/>
      <c r="Z15" s="1770"/>
      <c r="AA15" s="1770"/>
      <c r="AB15" s="1770"/>
      <c r="AC15" s="1770"/>
      <c r="AD15" s="1752"/>
      <c r="AE15" s="1771"/>
      <c r="AF15" s="1769"/>
      <c r="AG15" s="1752"/>
      <c r="AH15" s="1753"/>
      <c r="AI15" s="1754" t="str">
        <f t="shared" si="1"/>
        <v/>
      </c>
      <c r="CA15" s="1755" t="str">
        <f t="shared" si="2"/>
        <v/>
      </c>
      <c r="CB15" s="1755" t="str">
        <f t="shared" si="3"/>
        <v/>
      </c>
      <c r="CC15" s="1756"/>
      <c r="CD15" s="1756"/>
      <c r="CE15" s="1755" t="str">
        <f t="shared" si="5"/>
        <v/>
      </c>
      <c r="CF15" s="1755" t="str">
        <f t="shared" si="6"/>
        <v/>
      </c>
      <c r="CG15" s="1755" t="str">
        <f t="shared" si="7"/>
        <v/>
      </c>
      <c r="CH15" s="1755" t="str">
        <f t="shared" si="8"/>
        <v/>
      </c>
      <c r="CI15" s="1755" t="str">
        <f t="shared" si="9"/>
        <v/>
      </c>
      <c r="CJ15" s="1755" t="str">
        <f t="shared" si="10"/>
        <v/>
      </c>
      <c r="CK15" s="1756"/>
      <c r="CL15" s="1755" t="str">
        <f t="shared" si="12"/>
        <v/>
      </c>
      <c r="CM15" s="1756"/>
      <c r="CU15" s="1757">
        <f t="shared" si="13"/>
        <v>0</v>
      </c>
      <c r="CV15" s="1757">
        <f t="shared" si="24"/>
        <v>0</v>
      </c>
      <c r="CW15" s="1758"/>
      <c r="CX15" s="1758"/>
      <c r="CY15" s="1757">
        <f t="shared" si="16"/>
        <v>0</v>
      </c>
      <c r="CZ15" s="1757">
        <f t="shared" si="17"/>
        <v>0</v>
      </c>
      <c r="DA15" s="1757">
        <f t="shared" si="18"/>
        <v>0</v>
      </c>
      <c r="DB15" s="1757">
        <f t="shared" si="19"/>
        <v>0</v>
      </c>
      <c r="DC15" s="1757">
        <f t="shared" si="20"/>
        <v>0</v>
      </c>
      <c r="DD15" s="1757">
        <f t="shared" si="21"/>
        <v>0</v>
      </c>
      <c r="DE15" s="1758"/>
      <c r="DF15" s="1757">
        <f t="shared" si="23"/>
        <v>0</v>
      </c>
      <c r="DG15" s="1759"/>
    </row>
    <row r="16" spans="1:111" ht="15" customHeight="1" x14ac:dyDescent="0.25">
      <c r="A16" s="3129"/>
      <c r="B16" s="35" t="s">
        <v>70</v>
      </c>
      <c r="C16" s="1760">
        <f t="shared" si="0"/>
        <v>2</v>
      </c>
      <c r="D16" s="36"/>
      <c r="E16" s="1761"/>
      <c r="F16" s="42">
        <v>0</v>
      </c>
      <c r="G16" s="42">
        <v>0</v>
      </c>
      <c r="H16" s="42">
        <v>0</v>
      </c>
      <c r="I16" s="42">
        <v>2</v>
      </c>
      <c r="J16" s="42">
        <v>0</v>
      </c>
      <c r="K16" s="42">
        <v>0</v>
      </c>
      <c r="L16" s="42">
        <v>0</v>
      </c>
      <c r="M16" s="42">
        <v>0</v>
      </c>
      <c r="N16" s="37">
        <v>0</v>
      </c>
      <c r="O16" s="38"/>
      <c r="P16" s="38"/>
      <c r="Q16" s="38"/>
      <c r="R16" s="38"/>
      <c r="S16" s="38"/>
      <c r="T16" s="39"/>
      <c r="U16" s="1777"/>
      <c r="V16" s="1763">
        <v>2</v>
      </c>
      <c r="W16" s="40">
        <v>0</v>
      </c>
      <c r="X16" s="38"/>
      <c r="Y16" s="46"/>
      <c r="Z16" s="37">
        <v>0</v>
      </c>
      <c r="AA16" s="37">
        <v>0</v>
      </c>
      <c r="AB16" s="37">
        <v>0</v>
      </c>
      <c r="AC16" s="37">
        <v>0</v>
      </c>
      <c r="AD16" s="1764">
        <v>0</v>
      </c>
      <c r="AE16" s="41">
        <v>0</v>
      </c>
      <c r="AF16" s="46"/>
      <c r="AG16" s="1764">
        <v>0</v>
      </c>
      <c r="AH16" s="43"/>
      <c r="AI16" s="1754" t="str">
        <f t="shared" si="1"/>
        <v/>
      </c>
      <c r="CA16" s="1755" t="str">
        <f t="shared" si="2"/>
        <v/>
      </c>
      <c r="CB16" s="1755" t="str">
        <f t="shared" si="3"/>
        <v/>
      </c>
      <c r="CC16" s="1756"/>
      <c r="CD16" s="1756"/>
      <c r="CE16" s="1755" t="str">
        <f t="shared" si="5"/>
        <v/>
      </c>
      <c r="CF16" s="1755" t="str">
        <f t="shared" si="6"/>
        <v/>
      </c>
      <c r="CG16" s="1755" t="str">
        <f t="shared" si="7"/>
        <v/>
      </c>
      <c r="CH16" s="1755" t="str">
        <f t="shared" si="8"/>
        <v/>
      </c>
      <c r="CI16" s="1755" t="str">
        <f t="shared" si="9"/>
        <v/>
      </c>
      <c r="CJ16" s="1755" t="str">
        <f t="shared" si="10"/>
        <v/>
      </c>
      <c r="CK16" s="1756"/>
      <c r="CL16" s="1755" t="str">
        <f t="shared" si="12"/>
        <v/>
      </c>
      <c r="CM16" s="1756"/>
      <c r="CU16" s="1757">
        <f t="shared" si="13"/>
        <v>0</v>
      </c>
      <c r="CV16" s="1757">
        <f t="shared" si="24"/>
        <v>0</v>
      </c>
      <c r="CW16" s="1758"/>
      <c r="CX16" s="1758"/>
      <c r="CY16" s="1757">
        <f t="shared" si="16"/>
        <v>0</v>
      </c>
      <c r="CZ16" s="1757">
        <f t="shared" si="17"/>
        <v>0</v>
      </c>
      <c r="DA16" s="1757">
        <f t="shared" si="18"/>
        <v>0</v>
      </c>
      <c r="DB16" s="1757">
        <f t="shared" si="19"/>
        <v>0</v>
      </c>
      <c r="DC16" s="1757">
        <f t="shared" si="20"/>
        <v>0</v>
      </c>
      <c r="DD16" s="1757">
        <f t="shared" si="21"/>
        <v>0</v>
      </c>
      <c r="DE16" s="1758"/>
      <c r="DF16" s="1757">
        <f t="shared" si="23"/>
        <v>0</v>
      </c>
      <c r="DG16" s="1759"/>
    </row>
    <row r="17" spans="1:111" ht="15" customHeight="1" x14ac:dyDescent="0.25">
      <c r="A17" s="3132" t="s">
        <v>73</v>
      </c>
      <c r="B17" s="28" t="s">
        <v>69</v>
      </c>
      <c r="C17" s="29">
        <f t="shared" si="0"/>
        <v>0</v>
      </c>
      <c r="D17" s="30"/>
      <c r="E17" s="1745"/>
      <c r="F17" s="34"/>
      <c r="G17" s="34"/>
      <c r="H17" s="34"/>
      <c r="I17" s="34"/>
      <c r="J17" s="34"/>
      <c r="K17" s="34"/>
      <c r="L17" s="34"/>
      <c r="M17" s="34"/>
      <c r="N17" s="34"/>
      <c r="O17" s="31"/>
      <c r="P17" s="31"/>
      <c r="Q17" s="31"/>
      <c r="R17" s="31"/>
      <c r="S17" s="31"/>
      <c r="T17" s="32"/>
      <c r="U17" s="1745"/>
      <c r="V17" s="1749"/>
      <c r="W17" s="1750"/>
      <c r="X17" s="31"/>
      <c r="Y17" s="47"/>
      <c r="Z17" s="1770"/>
      <c r="AA17" s="1770"/>
      <c r="AB17" s="1770"/>
      <c r="AC17" s="1770"/>
      <c r="AD17" s="1752"/>
      <c r="AE17" s="1771"/>
      <c r="AF17" s="1769"/>
      <c r="AG17" s="1752"/>
      <c r="AH17" s="1753"/>
      <c r="AI17" s="1754" t="str">
        <f t="shared" si="1"/>
        <v/>
      </c>
      <c r="CA17" s="1755" t="str">
        <f t="shared" si="2"/>
        <v/>
      </c>
      <c r="CB17" s="1755" t="str">
        <f t="shared" si="3"/>
        <v/>
      </c>
      <c r="CC17" s="1756"/>
      <c r="CD17" s="1756"/>
      <c r="CE17" s="1755" t="str">
        <f t="shared" si="5"/>
        <v/>
      </c>
      <c r="CF17" s="1755" t="str">
        <f t="shared" si="6"/>
        <v/>
      </c>
      <c r="CG17" s="1755" t="str">
        <f t="shared" si="7"/>
        <v/>
      </c>
      <c r="CH17" s="1755" t="str">
        <f t="shared" si="8"/>
        <v/>
      </c>
      <c r="CI17" s="1755" t="str">
        <f t="shared" si="9"/>
        <v/>
      </c>
      <c r="CJ17" s="1755" t="str">
        <f t="shared" si="10"/>
        <v/>
      </c>
      <c r="CK17" s="1756"/>
      <c r="CL17" s="1755" t="str">
        <f t="shared" si="12"/>
        <v/>
      </c>
      <c r="CM17" s="1756"/>
      <c r="CU17" s="1757">
        <f t="shared" si="13"/>
        <v>0</v>
      </c>
      <c r="CV17" s="1757">
        <f t="shared" si="24"/>
        <v>0</v>
      </c>
      <c r="CW17" s="1758"/>
      <c r="CX17" s="1758"/>
      <c r="CY17" s="1757">
        <f t="shared" si="16"/>
        <v>0</v>
      </c>
      <c r="CZ17" s="1757">
        <f t="shared" si="17"/>
        <v>0</v>
      </c>
      <c r="DA17" s="1757">
        <f t="shared" si="18"/>
        <v>0</v>
      </c>
      <c r="DB17" s="1757">
        <f t="shared" si="19"/>
        <v>0</v>
      </c>
      <c r="DC17" s="1757">
        <f t="shared" si="20"/>
        <v>0</v>
      </c>
      <c r="DD17" s="1757">
        <f t="shared" si="21"/>
        <v>0</v>
      </c>
      <c r="DE17" s="1758"/>
      <c r="DF17" s="1757">
        <f t="shared" si="23"/>
        <v>0</v>
      </c>
      <c r="DG17" s="1759"/>
    </row>
    <row r="18" spans="1:111" ht="15" customHeight="1" x14ac:dyDescent="0.25">
      <c r="A18" s="3129"/>
      <c r="B18" s="35" t="s">
        <v>70</v>
      </c>
      <c r="C18" s="1760">
        <f t="shared" si="0"/>
        <v>1</v>
      </c>
      <c r="D18" s="36"/>
      <c r="E18" s="1761"/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1</v>
      </c>
      <c r="L18" s="42">
        <v>0</v>
      </c>
      <c r="M18" s="42">
        <v>0</v>
      </c>
      <c r="N18" s="37">
        <v>0</v>
      </c>
      <c r="O18" s="38"/>
      <c r="P18" s="38"/>
      <c r="Q18" s="38"/>
      <c r="R18" s="38"/>
      <c r="S18" s="38"/>
      <c r="T18" s="39"/>
      <c r="U18" s="1761"/>
      <c r="V18" s="1763">
        <v>1</v>
      </c>
      <c r="W18" s="40">
        <v>0</v>
      </c>
      <c r="X18" s="38"/>
      <c r="Y18" s="46"/>
      <c r="Z18" s="37">
        <v>0</v>
      </c>
      <c r="AA18" s="37">
        <v>0</v>
      </c>
      <c r="AB18" s="37">
        <v>0</v>
      </c>
      <c r="AC18" s="37">
        <v>0</v>
      </c>
      <c r="AD18" s="1764">
        <v>0</v>
      </c>
      <c r="AE18" s="41">
        <v>0</v>
      </c>
      <c r="AF18" s="46"/>
      <c r="AG18" s="1764">
        <v>0</v>
      </c>
      <c r="AH18" s="43"/>
      <c r="AI18" s="1754" t="str">
        <f t="shared" si="1"/>
        <v/>
      </c>
      <c r="AK18" s="48"/>
      <c r="AL18" s="48"/>
      <c r="CA18" s="1755" t="str">
        <f t="shared" si="2"/>
        <v/>
      </c>
      <c r="CB18" s="1755" t="str">
        <f t="shared" si="3"/>
        <v/>
      </c>
      <c r="CC18" s="1756"/>
      <c r="CD18" s="1756"/>
      <c r="CE18" s="1755" t="str">
        <f t="shared" si="5"/>
        <v/>
      </c>
      <c r="CF18" s="1755" t="str">
        <f t="shared" si="6"/>
        <v/>
      </c>
      <c r="CG18" s="1755" t="str">
        <f t="shared" si="7"/>
        <v/>
      </c>
      <c r="CH18" s="1755" t="str">
        <f t="shared" si="8"/>
        <v/>
      </c>
      <c r="CI18" s="1755" t="str">
        <f t="shared" si="9"/>
        <v/>
      </c>
      <c r="CJ18" s="1755" t="str">
        <f t="shared" si="10"/>
        <v/>
      </c>
      <c r="CK18" s="1756"/>
      <c r="CL18" s="1755" t="str">
        <f t="shared" si="12"/>
        <v/>
      </c>
      <c r="CM18" s="1756"/>
      <c r="CU18" s="1757">
        <f t="shared" si="13"/>
        <v>0</v>
      </c>
      <c r="CV18" s="1757">
        <f t="shared" si="24"/>
        <v>0</v>
      </c>
      <c r="CW18" s="1758"/>
      <c r="CX18" s="1758"/>
      <c r="CY18" s="1757">
        <f t="shared" si="16"/>
        <v>0</v>
      </c>
      <c r="CZ18" s="1757">
        <f t="shared" si="17"/>
        <v>0</v>
      </c>
      <c r="DA18" s="1757">
        <f t="shared" si="18"/>
        <v>0</v>
      </c>
      <c r="DB18" s="1757">
        <f t="shared" si="19"/>
        <v>0</v>
      </c>
      <c r="DC18" s="1757">
        <f t="shared" si="20"/>
        <v>0</v>
      </c>
      <c r="DD18" s="1757">
        <f t="shared" si="21"/>
        <v>0</v>
      </c>
      <c r="DE18" s="1758"/>
      <c r="DF18" s="1757">
        <f t="shared" si="23"/>
        <v>0</v>
      </c>
      <c r="DG18" s="1759"/>
    </row>
    <row r="19" spans="1:111" ht="15" customHeight="1" x14ac:dyDescent="0.25">
      <c r="A19" s="3133" t="s">
        <v>74</v>
      </c>
      <c r="B19" s="28" t="s">
        <v>69</v>
      </c>
      <c r="C19" s="1765">
        <f t="shared" si="0"/>
        <v>0</v>
      </c>
      <c r="D19" s="1766"/>
      <c r="E19" s="1767"/>
      <c r="F19" s="1746"/>
      <c r="G19" s="1746"/>
      <c r="H19" s="1746"/>
      <c r="I19" s="1746"/>
      <c r="J19" s="1746"/>
      <c r="K19" s="1746"/>
      <c r="L19" s="1746"/>
      <c r="M19" s="1746"/>
      <c r="N19" s="1746"/>
      <c r="O19" s="1747"/>
      <c r="P19" s="1747"/>
      <c r="Q19" s="1747"/>
      <c r="R19" s="1747"/>
      <c r="S19" s="1747"/>
      <c r="T19" s="44"/>
      <c r="U19" s="1767"/>
      <c r="V19" s="1768"/>
      <c r="W19" s="1750"/>
      <c r="X19" s="1746"/>
      <c r="Y19" s="1769"/>
      <c r="Z19" s="1770"/>
      <c r="AA19" s="1770"/>
      <c r="AB19" s="1770"/>
      <c r="AC19" s="1770"/>
      <c r="AD19" s="1752"/>
      <c r="AE19" s="1771"/>
      <c r="AF19" s="1769"/>
      <c r="AG19" s="1752"/>
      <c r="AH19" s="1753"/>
      <c r="AI19" s="1754" t="str">
        <f t="shared" si="1"/>
        <v/>
      </c>
      <c r="AK19" s="48"/>
      <c r="AL19" s="48"/>
      <c r="CA19" s="1755" t="str">
        <f t="shared" si="2"/>
        <v/>
      </c>
      <c r="CB19" s="1755" t="str">
        <f t="shared" si="3"/>
        <v/>
      </c>
      <c r="CC19" s="1755" t="str">
        <f t="shared" ref="CC19:CC26" si="25">IF(AND($C19&lt;&gt;0,X19=""),"* No olvide ingresar la columna "&amp;X$9&amp;""&amp;" (Digite CERO si no tiene).  ",IF(X19&gt;$C19,"* El Número de Control de diada con presencia del padre no puede superar el Total. ",""))</f>
        <v/>
      </c>
      <c r="CD19" s="1756"/>
      <c r="CE19" s="1755" t="str">
        <f t="shared" si="5"/>
        <v/>
      </c>
      <c r="CF19" s="1755" t="str">
        <f t="shared" si="6"/>
        <v/>
      </c>
      <c r="CG19" s="1755" t="str">
        <f t="shared" si="7"/>
        <v/>
      </c>
      <c r="CH19" s="1755" t="str">
        <f t="shared" si="8"/>
        <v/>
      </c>
      <c r="CI19" s="1755" t="str">
        <f t="shared" si="9"/>
        <v/>
      </c>
      <c r="CJ19" s="1755" t="str">
        <f t="shared" si="10"/>
        <v/>
      </c>
      <c r="CK19" s="1756"/>
      <c r="CL19" s="1755" t="str">
        <f t="shared" si="12"/>
        <v/>
      </c>
      <c r="CM19" s="1756"/>
      <c r="CU19" s="1757">
        <f t="shared" si="13"/>
        <v>0</v>
      </c>
      <c r="CV19" s="1757">
        <f t="shared" si="24"/>
        <v>0</v>
      </c>
      <c r="CW19" s="1757">
        <f t="shared" ref="CW19:CW26" si="26">IF(AND(C19&lt;&gt;0,X19=""),1,IF(X19&gt;C19,1,0))</f>
        <v>0</v>
      </c>
      <c r="CX19" s="1758"/>
      <c r="CY19" s="1757">
        <f t="shared" si="16"/>
        <v>0</v>
      </c>
      <c r="CZ19" s="1757">
        <f t="shared" si="17"/>
        <v>0</v>
      </c>
      <c r="DA19" s="1757">
        <f t="shared" si="18"/>
        <v>0</v>
      </c>
      <c r="DB19" s="1757">
        <f t="shared" si="19"/>
        <v>0</v>
      </c>
      <c r="DC19" s="1757">
        <f t="shared" si="20"/>
        <v>0</v>
      </c>
      <c r="DD19" s="1757">
        <f t="shared" si="21"/>
        <v>0</v>
      </c>
      <c r="DE19" s="1758"/>
      <c r="DF19" s="1757">
        <f t="shared" si="23"/>
        <v>0</v>
      </c>
      <c r="DG19" s="1759"/>
    </row>
    <row r="20" spans="1:111" ht="15" customHeight="1" x14ac:dyDescent="0.25">
      <c r="A20" s="3128"/>
      <c r="B20" s="35" t="s">
        <v>70</v>
      </c>
      <c r="C20" s="1772">
        <f t="shared" si="0"/>
        <v>9</v>
      </c>
      <c r="D20" s="1773"/>
      <c r="E20" s="1774"/>
      <c r="F20" s="1770">
        <v>0</v>
      </c>
      <c r="G20" s="1770">
        <v>0</v>
      </c>
      <c r="H20" s="1770">
        <v>2</v>
      </c>
      <c r="I20" s="1770">
        <v>3</v>
      </c>
      <c r="J20" s="1770">
        <v>1</v>
      </c>
      <c r="K20" s="1770">
        <v>3</v>
      </c>
      <c r="L20" s="1770">
        <v>0</v>
      </c>
      <c r="M20" s="1770">
        <v>0</v>
      </c>
      <c r="N20" s="37">
        <v>0</v>
      </c>
      <c r="O20" s="45"/>
      <c r="P20" s="38"/>
      <c r="Q20" s="38"/>
      <c r="R20" s="38"/>
      <c r="S20" s="38"/>
      <c r="T20" s="1775"/>
      <c r="U20" s="1776"/>
      <c r="V20" s="1763">
        <v>9</v>
      </c>
      <c r="W20" s="1779">
        <v>0</v>
      </c>
      <c r="X20" s="1780">
        <v>4</v>
      </c>
      <c r="Y20" s="46"/>
      <c r="Z20" s="37">
        <v>0</v>
      </c>
      <c r="AA20" s="37">
        <v>0</v>
      </c>
      <c r="AB20" s="37">
        <v>2</v>
      </c>
      <c r="AC20" s="37">
        <v>0</v>
      </c>
      <c r="AD20" s="1764">
        <v>0</v>
      </c>
      <c r="AE20" s="41">
        <v>0</v>
      </c>
      <c r="AF20" s="46"/>
      <c r="AG20" s="1764">
        <v>0</v>
      </c>
      <c r="AH20" s="43"/>
      <c r="AI20" s="1754" t="str">
        <f t="shared" si="1"/>
        <v/>
      </c>
      <c r="CA20" s="1755" t="str">
        <f t="shared" si="2"/>
        <v/>
      </c>
      <c r="CB20" s="1755" t="str">
        <f t="shared" si="3"/>
        <v/>
      </c>
      <c r="CC20" s="1755" t="str">
        <f t="shared" si="25"/>
        <v/>
      </c>
      <c r="CD20" s="1756"/>
      <c r="CE20" s="1755" t="str">
        <f t="shared" si="5"/>
        <v/>
      </c>
      <c r="CF20" s="1755" t="str">
        <f t="shared" si="6"/>
        <v/>
      </c>
      <c r="CG20" s="1755" t="str">
        <f t="shared" si="7"/>
        <v/>
      </c>
      <c r="CH20" s="1755" t="str">
        <f t="shared" si="8"/>
        <v/>
      </c>
      <c r="CI20" s="1755" t="str">
        <f t="shared" si="9"/>
        <v/>
      </c>
      <c r="CJ20" s="1755" t="str">
        <f t="shared" si="10"/>
        <v/>
      </c>
      <c r="CK20" s="1756"/>
      <c r="CL20" s="1755" t="str">
        <f t="shared" si="12"/>
        <v/>
      </c>
      <c r="CM20" s="1756"/>
      <c r="CU20" s="1757">
        <f t="shared" si="13"/>
        <v>0</v>
      </c>
      <c r="CV20" s="1757">
        <f t="shared" si="24"/>
        <v>0</v>
      </c>
      <c r="CW20" s="1757">
        <f t="shared" si="26"/>
        <v>0</v>
      </c>
      <c r="CX20" s="1758"/>
      <c r="CY20" s="1757">
        <f t="shared" si="16"/>
        <v>0</v>
      </c>
      <c r="CZ20" s="1757">
        <f t="shared" si="17"/>
        <v>0</v>
      </c>
      <c r="DA20" s="1757">
        <f t="shared" si="18"/>
        <v>0</v>
      </c>
      <c r="DB20" s="1757">
        <f t="shared" si="19"/>
        <v>0</v>
      </c>
      <c r="DC20" s="1757">
        <f t="shared" si="20"/>
        <v>0</v>
      </c>
      <c r="DD20" s="1757">
        <f t="shared" si="21"/>
        <v>0</v>
      </c>
      <c r="DE20" s="1758"/>
      <c r="DF20" s="1757">
        <f t="shared" si="23"/>
        <v>0</v>
      </c>
      <c r="DG20" s="1759"/>
    </row>
    <row r="21" spans="1:111" ht="15" customHeight="1" x14ac:dyDescent="0.25">
      <c r="A21" s="3132" t="s">
        <v>75</v>
      </c>
      <c r="B21" s="28" t="s">
        <v>69</v>
      </c>
      <c r="C21" s="29">
        <f t="shared" si="0"/>
        <v>0</v>
      </c>
      <c r="D21" s="30"/>
      <c r="E21" s="1745"/>
      <c r="F21" s="34"/>
      <c r="G21" s="34"/>
      <c r="H21" s="34"/>
      <c r="I21" s="34"/>
      <c r="J21" s="34"/>
      <c r="K21" s="34"/>
      <c r="L21" s="34"/>
      <c r="M21" s="34"/>
      <c r="N21" s="34"/>
      <c r="O21" s="31"/>
      <c r="P21" s="31"/>
      <c r="Q21" s="31"/>
      <c r="R21" s="31"/>
      <c r="S21" s="31"/>
      <c r="T21" s="32"/>
      <c r="U21" s="1745"/>
      <c r="V21" s="1768"/>
      <c r="W21" s="49"/>
      <c r="X21" s="50"/>
      <c r="Y21" s="1769"/>
      <c r="Z21" s="1770"/>
      <c r="AA21" s="1770"/>
      <c r="AB21" s="1770"/>
      <c r="AC21" s="1770"/>
      <c r="AD21" s="1752"/>
      <c r="AE21" s="1771"/>
      <c r="AF21" s="1769"/>
      <c r="AG21" s="1752"/>
      <c r="AH21" s="1753"/>
      <c r="AI21" s="1754" t="str">
        <f t="shared" si="1"/>
        <v/>
      </c>
      <c r="CA21" s="1755" t="str">
        <f t="shared" si="2"/>
        <v/>
      </c>
      <c r="CB21" s="1755" t="str">
        <f t="shared" si="3"/>
        <v/>
      </c>
      <c r="CC21" s="1755" t="str">
        <f t="shared" si="25"/>
        <v/>
      </c>
      <c r="CD21" s="1756"/>
      <c r="CE21" s="1755" t="str">
        <f t="shared" si="5"/>
        <v/>
      </c>
      <c r="CF21" s="1755" t="str">
        <f t="shared" si="6"/>
        <v/>
      </c>
      <c r="CG21" s="1755" t="str">
        <f t="shared" si="7"/>
        <v/>
      </c>
      <c r="CH21" s="1755" t="str">
        <f t="shared" si="8"/>
        <v/>
      </c>
      <c r="CI21" s="1755" t="str">
        <f t="shared" si="9"/>
        <v/>
      </c>
      <c r="CJ21" s="1755" t="str">
        <f t="shared" si="10"/>
        <v/>
      </c>
      <c r="CK21" s="1756"/>
      <c r="CL21" s="1755" t="str">
        <f t="shared" si="12"/>
        <v/>
      </c>
      <c r="CM21" s="1756"/>
      <c r="CU21" s="1757">
        <f t="shared" si="13"/>
        <v>0</v>
      </c>
      <c r="CV21" s="1757">
        <f t="shared" si="24"/>
        <v>0</v>
      </c>
      <c r="CW21" s="1757">
        <f t="shared" si="26"/>
        <v>0</v>
      </c>
      <c r="CX21" s="1758"/>
      <c r="CY21" s="1757">
        <f t="shared" si="16"/>
        <v>0</v>
      </c>
      <c r="CZ21" s="1757">
        <f t="shared" si="17"/>
        <v>0</v>
      </c>
      <c r="DA21" s="1757">
        <f t="shared" si="18"/>
        <v>0</v>
      </c>
      <c r="DB21" s="1757">
        <f t="shared" si="19"/>
        <v>0</v>
      </c>
      <c r="DC21" s="1757">
        <f t="shared" si="20"/>
        <v>0</v>
      </c>
      <c r="DD21" s="1757">
        <f t="shared" si="21"/>
        <v>0</v>
      </c>
      <c r="DE21" s="1758"/>
      <c r="DF21" s="1757">
        <f t="shared" si="23"/>
        <v>0</v>
      </c>
      <c r="DG21" s="1759"/>
    </row>
    <row r="22" spans="1:111" ht="15" customHeight="1" x14ac:dyDescent="0.25">
      <c r="A22" s="3129"/>
      <c r="B22" s="35" t="s">
        <v>70</v>
      </c>
      <c r="C22" s="1760">
        <f t="shared" si="0"/>
        <v>1</v>
      </c>
      <c r="D22" s="36"/>
      <c r="E22" s="1761"/>
      <c r="F22" s="42">
        <v>0</v>
      </c>
      <c r="G22" s="42">
        <v>0</v>
      </c>
      <c r="H22" s="42">
        <v>0</v>
      </c>
      <c r="I22" s="42">
        <v>1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5"/>
      <c r="P22" s="38"/>
      <c r="Q22" s="38"/>
      <c r="R22" s="38"/>
      <c r="S22" s="38"/>
      <c r="T22" s="39"/>
      <c r="U22" s="1777"/>
      <c r="V22" s="1763">
        <v>1</v>
      </c>
      <c r="W22" s="40">
        <v>0</v>
      </c>
      <c r="X22" s="37">
        <v>1</v>
      </c>
      <c r="Y22" s="46"/>
      <c r="Z22" s="37">
        <v>0</v>
      </c>
      <c r="AA22" s="37">
        <v>0</v>
      </c>
      <c r="AB22" s="37">
        <v>0</v>
      </c>
      <c r="AC22" s="37">
        <v>0</v>
      </c>
      <c r="AD22" s="1764">
        <v>0</v>
      </c>
      <c r="AE22" s="41">
        <v>0</v>
      </c>
      <c r="AF22" s="46"/>
      <c r="AG22" s="1764">
        <v>0</v>
      </c>
      <c r="AH22" s="43"/>
      <c r="AI22" s="1754" t="str">
        <f t="shared" si="1"/>
        <v/>
      </c>
      <c r="CA22" s="1755" t="str">
        <f t="shared" si="2"/>
        <v/>
      </c>
      <c r="CB22" s="1755" t="str">
        <f t="shared" si="3"/>
        <v/>
      </c>
      <c r="CC22" s="1755" t="str">
        <f t="shared" si="25"/>
        <v/>
      </c>
      <c r="CD22" s="1756"/>
      <c r="CE22" s="1755" t="str">
        <f t="shared" si="5"/>
        <v/>
      </c>
      <c r="CF22" s="1755" t="str">
        <f t="shared" si="6"/>
        <v/>
      </c>
      <c r="CG22" s="1755" t="str">
        <f t="shared" si="7"/>
        <v/>
      </c>
      <c r="CH22" s="1755" t="str">
        <f t="shared" si="8"/>
        <v/>
      </c>
      <c r="CI22" s="1755" t="str">
        <f t="shared" si="9"/>
        <v/>
      </c>
      <c r="CJ22" s="1755" t="str">
        <f t="shared" si="10"/>
        <v/>
      </c>
      <c r="CK22" s="1756"/>
      <c r="CL22" s="1755" t="str">
        <f t="shared" si="12"/>
        <v/>
      </c>
      <c r="CM22" s="1756"/>
      <c r="CU22" s="1757">
        <f t="shared" si="13"/>
        <v>0</v>
      </c>
      <c r="CV22" s="1757">
        <f t="shared" si="24"/>
        <v>0</v>
      </c>
      <c r="CW22" s="1757">
        <f t="shared" si="26"/>
        <v>0</v>
      </c>
      <c r="CX22" s="1758"/>
      <c r="CY22" s="1757">
        <f t="shared" si="16"/>
        <v>0</v>
      </c>
      <c r="CZ22" s="1757">
        <f t="shared" si="17"/>
        <v>0</v>
      </c>
      <c r="DA22" s="1757">
        <f t="shared" si="18"/>
        <v>0</v>
      </c>
      <c r="DB22" s="1757">
        <f t="shared" si="19"/>
        <v>0</v>
      </c>
      <c r="DC22" s="1757">
        <f t="shared" si="20"/>
        <v>0</v>
      </c>
      <c r="DD22" s="1757">
        <f t="shared" si="21"/>
        <v>0</v>
      </c>
      <c r="DE22" s="1758"/>
      <c r="DF22" s="1757">
        <f t="shared" si="23"/>
        <v>0</v>
      </c>
      <c r="DG22" s="1759"/>
    </row>
    <row r="23" spans="1:111" ht="15" customHeight="1" x14ac:dyDescent="0.25">
      <c r="A23" s="3133" t="s">
        <v>76</v>
      </c>
      <c r="B23" s="28" t="s">
        <v>69</v>
      </c>
      <c r="C23" s="1765">
        <f t="shared" ref="C23:C26" si="27">SUM(D23)</f>
        <v>0</v>
      </c>
      <c r="D23" s="33"/>
      <c r="E23" s="1745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2"/>
      <c r="U23" s="1748"/>
      <c r="V23" s="1768"/>
      <c r="W23" s="1781"/>
      <c r="X23" s="1770"/>
      <c r="Y23" s="1769"/>
      <c r="Z23" s="1770"/>
      <c r="AA23" s="1770"/>
      <c r="AB23" s="1770"/>
      <c r="AC23" s="1770"/>
      <c r="AD23" s="1752"/>
      <c r="AE23" s="1782"/>
      <c r="AF23" s="1769"/>
      <c r="AG23" s="1783"/>
      <c r="AH23" s="1753"/>
      <c r="AI23" s="1754" t="str">
        <f t="shared" si="1"/>
        <v/>
      </c>
      <c r="CA23" s="1755" t="str">
        <f t="shared" si="2"/>
        <v/>
      </c>
      <c r="CB23" s="1756"/>
      <c r="CC23" s="1755" t="str">
        <f t="shared" si="25"/>
        <v/>
      </c>
      <c r="CD23" s="1756"/>
      <c r="CE23" s="1755" t="str">
        <f t="shared" si="5"/>
        <v/>
      </c>
      <c r="CF23" s="1755" t="str">
        <f t="shared" si="6"/>
        <v/>
      </c>
      <c r="CG23" s="1755" t="str">
        <f t="shared" si="7"/>
        <v/>
      </c>
      <c r="CH23" s="1755" t="str">
        <f t="shared" si="8"/>
        <v/>
      </c>
      <c r="CI23" s="1755" t="str">
        <f t="shared" si="9"/>
        <v/>
      </c>
      <c r="CJ23" s="1756"/>
      <c r="CK23" s="1756"/>
      <c r="CL23" s="1756"/>
      <c r="CM23" s="1756"/>
      <c r="CU23" s="1757">
        <f t="shared" si="13"/>
        <v>0</v>
      </c>
      <c r="CV23" s="1758"/>
      <c r="CW23" s="1757">
        <f t="shared" si="26"/>
        <v>0</v>
      </c>
      <c r="CX23" s="1758"/>
      <c r="CY23" s="1757">
        <f t="shared" si="16"/>
        <v>0</v>
      </c>
      <c r="CZ23" s="1757">
        <f t="shared" si="17"/>
        <v>0</v>
      </c>
      <c r="DA23" s="1757">
        <f t="shared" si="18"/>
        <v>0</v>
      </c>
      <c r="DB23" s="1757">
        <f t="shared" si="19"/>
        <v>0</v>
      </c>
      <c r="DC23" s="1757">
        <f t="shared" si="20"/>
        <v>0</v>
      </c>
      <c r="DD23" s="1758"/>
      <c r="DE23" s="1758"/>
      <c r="DF23" s="1758"/>
      <c r="DG23" s="1759"/>
    </row>
    <row r="24" spans="1:111" ht="15" customHeight="1" x14ac:dyDescent="0.25">
      <c r="A24" s="3128"/>
      <c r="B24" s="35" t="s">
        <v>70</v>
      </c>
      <c r="C24" s="1765">
        <f t="shared" si="27"/>
        <v>0</v>
      </c>
      <c r="D24" s="1784"/>
      <c r="E24" s="1761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9"/>
      <c r="U24" s="1762"/>
      <c r="V24" s="1763"/>
      <c r="W24" s="51"/>
      <c r="X24" s="37"/>
      <c r="Y24" s="46"/>
      <c r="Z24" s="37"/>
      <c r="AA24" s="37"/>
      <c r="AB24" s="37"/>
      <c r="AC24" s="37"/>
      <c r="AD24" s="1764"/>
      <c r="AE24" s="52"/>
      <c r="AF24" s="46"/>
      <c r="AG24" s="1785"/>
      <c r="AH24" s="43"/>
      <c r="AI24" s="1754" t="str">
        <f t="shared" si="1"/>
        <v/>
      </c>
      <c r="CA24" s="1755" t="str">
        <f t="shared" si="2"/>
        <v/>
      </c>
      <c r="CB24" s="1756"/>
      <c r="CC24" s="1755" t="str">
        <f t="shared" si="25"/>
        <v/>
      </c>
      <c r="CD24" s="1756"/>
      <c r="CE24" s="1755" t="str">
        <f t="shared" si="5"/>
        <v/>
      </c>
      <c r="CF24" s="1755" t="str">
        <f t="shared" si="6"/>
        <v/>
      </c>
      <c r="CG24" s="1755" t="str">
        <f t="shared" si="7"/>
        <v/>
      </c>
      <c r="CH24" s="1755" t="str">
        <f t="shared" si="8"/>
        <v/>
      </c>
      <c r="CI24" s="1755" t="str">
        <f t="shared" si="9"/>
        <v/>
      </c>
      <c r="CJ24" s="1756"/>
      <c r="CK24" s="1756"/>
      <c r="CL24" s="1756"/>
      <c r="CM24" s="1756"/>
      <c r="CU24" s="1757">
        <f t="shared" si="13"/>
        <v>0</v>
      </c>
      <c r="CV24" s="1758"/>
      <c r="CW24" s="1757">
        <f t="shared" si="26"/>
        <v>0</v>
      </c>
      <c r="CX24" s="1758"/>
      <c r="CY24" s="1757">
        <f t="shared" si="16"/>
        <v>0</v>
      </c>
      <c r="CZ24" s="1757">
        <f t="shared" si="17"/>
        <v>0</v>
      </c>
      <c r="DA24" s="1757">
        <f t="shared" si="18"/>
        <v>0</v>
      </c>
      <c r="DB24" s="1757">
        <f t="shared" si="19"/>
        <v>0</v>
      </c>
      <c r="DC24" s="1757">
        <f t="shared" si="20"/>
        <v>0</v>
      </c>
      <c r="DD24" s="1758"/>
      <c r="DE24" s="1758"/>
      <c r="DF24" s="1758"/>
      <c r="DG24" s="1759"/>
    </row>
    <row r="25" spans="1:111" ht="15" customHeight="1" x14ac:dyDescent="0.25">
      <c r="A25" s="3132" t="s">
        <v>77</v>
      </c>
      <c r="B25" s="28" t="s">
        <v>69</v>
      </c>
      <c r="C25" s="29">
        <f t="shared" si="27"/>
        <v>0</v>
      </c>
      <c r="D25" s="1786"/>
      <c r="E25" s="1767"/>
      <c r="F25" s="1747"/>
      <c r="G25" s="1747"/>
      <c r="H25" s="1747"/>
      <c r="I25" s="1747"/>
      <c r="J25" s="1747"/>
      <c r="K25" s="1747"/>
      <c r="L25" s="1747"/>
      <c r="M25" s="1747"/>
      <c r="N25" s="1747"/>
      <c r="O25" s="1747"/>
      <c r="P25" s="31"/>
      <c r="Q25" s="31"/>
      <c r="R25" s="31"/>
      <c r="S25" s="31"/>
      <c r="T25" s="32"/>
      <c r="U25" s="1748"/>
      <c r="V25" s="1768"/>
      <c r="W25" s="1781"/>
      <c r="X25" s="1770"/>
      <c r="Y25" s="1769"/>
      <c r="Z25" s="1770"/>
      <c r="AA25" s="1770"/>
      <c r="AB25" s="1770"/>
      <c r="AC25" s="1770"/>
      <c r="AD25" s="1752"/>
      <c r="AE25" s="1782"/>
      <c r="AF25" s="1769"/>
      <c r="AG25" s="1783"/>
      <c r="AH25" s="1753"/>
      <c r="AI25" s="1754" t="str">
        <f t="shared" si="1"/>
        <v/>
      </c>
      <c r="CA25" s="1755" t="str">
        <f t="shared" si="2"/>
        <v/>
      </c>
      <c r="CB25" s="1756"/>
      <c r="CC25" s="1755" t="str">
        <f t="shared" si="25"/>
        <v/>
      </c>
      <c r="CD25" s="1756"/>
      <c r="CE25" s="1755" t="str">
        <f t="shared" si="5"/>
        <v/>
      </c>
      <c r="CF25" s="1755" t="str">
        <f t="shared" si="6"/>
        <v/>
      </c>
      <c r="CG25" s="1755" t="str">
        <f t="shared" si="7"/>
        <v/>
      </c>
      <c r="CH25" s="1755" t="str">
        <f t="shared" si="8"/>
        <v/>
      </c>
      <c r="CI25" s="1755" t="str">
        <f t="shared" si="9"/>
        <v/>
      </c>
      <c r="CJ25" s="1756"/>
      <c r="CK25" s="1756"/>
      <c r="CL25" s="1756"/>
      <c r="CM25" s="1756"/>
      <c r="CU25" s="1757">
        <f t="shared" si="13"/>
        <v>0</v>
      </c>
      <c r="CV25" s="1758"/>
      <c r="CW25" s="1757">
        <f t="shared" si="26"/>
        <v>0</v>
      </c>
      <c r="CX25" s="1758"/>
      <c r="CY25" s="1757">
        <f t="shared" si="16"/>
        <v>0</v>
      </c>
      <c r="CZ25" s="1757">
        <f t="shared" si="17"/>
        <v>0</v>
      </c>
      <c r="DA25" s="1757">
        <f t="shared" si="18"/>
        <v>0</v>
      </c>
      <c r="DB25" s="1757">
        <f t="shared" si="19"/>
        <v>0</v>
      </c>
      <c r="DC25" s="1757">
        <f t="shared" si="20"/>
        <v>0</v>
      </c>
      <c r="DD25" s="1758"/>
      <c r="DE25" s="1758"/>
      <c r="DF25" s="1758"/>
      <c r="DG25" s="1759"/>
    </row>
    <row r="26" spans="1:111" ht="15" customHeight="1" x14ac:dyDescent="0.25">
      <c r="A26" s="3129"/>
      <c r="B26" s="35" t="s">
        <v>70</v>
      </c>
      <c r="C26" s="1760">
        <f t="shared" si="27"/>
        <v>0</v>
      </c>
      <c r="D26" s="1771"/>
      <c r="E26" s="1761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9"/>
      <c r="U26" s="1762"/>
      <c r="V26" s="1763"/>
      <c r="W26" s="51"/>
      <c r="X26" s="37"/>
      <c r="Y26" s="46"/>
      <c r="Z26" s="37"/>
      <c r="AA26" s="37"/>
      <c r="AB26" s="37"/>
      <c r="AC26" s="37"/>
      <c r="AD26" s="1764"/>
      <c r="AE26" s="52"/>
      <c r="AF26" s="46"/>
      <c r="AG26" s="1785"/>
      <c r="AH26" s="43"/>
      <c r="AI26" s="1754" t="str">
        <f t="shared" si="1"/>
        <v/>
      </c>
      <c r="CA26" s="1755" t="str">
        <f t="shared" si="2"/>
        <v/>
      </c>
      <c r="CB26" s="1756"/>
      <c r="CC26" s="1755" t="str">
        <f t="shared" si="25"/>
        <v/>
      </c>
      <c r="CD26" s="1756"/>
      <c r="CE26" s="1755" t="str">
        <f t="shared" si="5"/>
        <v/>
      </c>
      <c r="CF26" s="1755" t="str">
        <f t="shared" si="6"/>
        <v/>
      </c>
      <c r="CG26" s="1755" t="str">
        <f t="shared" si="7"/>
        <v/>
      </c>
      <c r="CH26" s="1755" t="str">
        <f t="shared" si="8"/>
        <v/>
      </c>
      <c r="CI26" s="1755" t="str">
        <f t="shared" si="9"/>
        <v/>
      </c>
      <c r="CJ26" s="1756"/>
      <c r="CK26" s="1756"/>
      <c r="CL26" s="1756"/>
      <c r="CM26" s="1756"/>
      <c r="CU26" s="1757">
        <f t="shared" si="13"/>
        <v>0</v>
      </c>
      <c r="CV26" s="1758"/>
      <c r="CW26" s="1757">
        <f t="shared" si="26"/>
        <v>0</v>
      </c>
      <c r="CX26" s="1758"/>
      <c r="CY26" s="1757">
        <f t="shared" si="16"/>
        <v>0</v>
      </c>
      <c r="CZ26" s="1757">
        <f t="shared" si="17"/>
        <v>0</v>
      </c>
      <c r="DA26" s="1757">
        <f t="shared" si="18"/>
        <v>0</v>
      </c>
      <c r="DB26" s="1757">
        <f t="shared" si="19"/>
        <v>0</v>
      </c>
      <c r="DC26" s="1757">
        <f t="shared" si="20"/>
        <v>0</v>
      </c>
      <c r="DD26" s="1758"/>
      <c r="DE26" s="1758"/>
      <c r="DF26" s="1758"/>
      <c r="DG26" s="1759"/>
    </row>
    <row r="27" spans="1:111" ht="15" customHeight="1" x14ac:dyDescent="0.25">
      <c r="A27" s="3154" t="s">
        <v>78</v>
      </c>
      <c r="B27" s="28" t="s">
        <v>69</v>
      </c>
      <c r="C27" s="28">
        <f t="shared" ref="C27:C28" si="28">SUM(F27:T27)</f>
        <v>0</v>
      </c>
      <c r="D27" s="30"/>
      <c r="E27" s="1745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53"/>
      <c r="U27" s="1767"/>
      <c r="V27" s="1768"/>
      <c r="W27" s="1781"/>
      <c r="X27" s="1747"/>
      <c r="Y27" s="1770"/>
      <c r="Z27" s="1770"/>
      <c r="AA27" s="1770"/>
      <c r="AB27" s="1770"/>
      <c r="AC27" s="1770"/>
      <c r="AD27" s="1752"/>
      <c r="AE27" s="1771"/>
      <c r="AF27" s="1769"/>
      <c r="AG27" s="1752"/>
      <c r="AH27" s="1753"/>
      <c r="AI27" s="1754" t="str">
        <f t="shared" si="1"/>
        <v/>
      </c>
      <c r="CA27" s="1755" t="str">
        <f t="shared" si="2"/>
        <v/>
      </c>
      <c r="CB27" s="1756"/>
      <c r="CC27" s="1756"/>
      <c r="CD27" s="1755" t="str">
        <f t="shared" ref="CD27:CD28" si="29">IF(AND($C27&lt;&gt;0,Y27=""),"* No olvide ingresar la variable "&amp;Y$9&amp;""&amp;". Digite CERO si no tiene.  ",IF(Y27&gt;$C27,"* La variable Espacios Amigables/ Adolescentes no debe ser mayor al Total. ",""))</f>
        <v/>
      </c>
      <c r="CE27" s="1755" t="str">
        <f t="shared" si="5"/>
        <v/>
      </c>
      <c r="CF27" s="1755" t="str">
        <f t="shared" si="6"/>
        <v/>
      </c>
      <c r="CG27" s="1755" t="str">
        <f t="shared" si="7"/>
        <v/>
      </c>
      <c r="CH27" s="1755" t="str">
        <f t="shared" si="8"/>
        <v/>
      </c>
      <c r="CI27" s="1755" t="str">
        <f t="shared" si="9"/>
        <v/>
      </c>
      <c r="CJ27" s="1755" t="str">
        <f t="shared" ref="CJ27:CJ32" si="30">IF(AND($V27&lt;&gt;0,AE27=""),"* No olvide ingresar la variable "&amp;AE$10&amp;""&amp;". Digite CERO si no tiene.  ",IF(AE27&gt;$V27,"* La variable Trans masculino no debe ser mayor al Total Mujeres. ",""))</f>
        <v/>
      </c>
      <c r="CK27" s="1756"/>
      <c r="CL27" s="1755" t="str">
        <f t="shared" ref="CL27:CL32" si="31">IF(AND($C27&lt;&gt;0,AG27=""),"* No olvide ingresar la variable "&amp;AG$10&amp;""&amp;". Digite CERO si no tiene.  ",IF(AG27&gt;$C27,"* La variable No binarie no debe ser mayor al Total. ",""))</f>
        <v/>
      </c>
      <c r="CM27" s="1756"/>
      <c r="CU27" s="1757">
        <f t="shared" si="13"/>
        <v>0</v>
      </c>
      <c r="CV27" s="1758"/>
      <c r="CW27" s="1758"/>
      <c r="CX27" s="1757">
        <f t="shared" ref="CX27:CX28" si="32">IF(AND($C27&lt;&gt;0,Y27=""),1,IF(Y27&gt;$C27,1,0))</f>
        <v>0</v>
      </c>
      <c r="CY27" s="1757">
        <f t="shared" si="16"/>
        <v>0</v>
      </c>
      <c r="CZ27" s="1757">
        <f t="shared" si="17"/>
        <v>0</v>
      </c>
      <c r="DA27" s="1757">
        <f t="shared" si="18"/>
        <v>0</v>
      </c>
      <c r="DB27" s="1757">
        <f t="shared" si="19"/>
        <v>0</v>
      </c>
      <c r="DC27" s="1757">
        <f t="shared" si="20"/>
        <v>0</v>
      </c>
      <c r="DD27" s="1757">
        <f t="shared" ref="DD27:DD32" si="33">IF(AND($V27&lt;&gt;0,AE27=""),1,IF(AE27&gt;$V27,1,0))</f>
        <v>0</v>
      </c>
      <c r="DE27" s="1758"/>
      <c r="DF27" s="1757">
        <f t="shared" ref="DF27:DF32" si="34">IF(AND($C27&lt;&gt;0,AG27=""),1,IF(AG27&gt;$C27,1,0))</f>
        <v>0</v>
      </c>
      <c r="DG27" s="1759"/>
    </row>
    <row r="28" spans="1:111" ht="15" customHeight="1" x14ac:dyDescent="0.25">
      <c r="A28" s="3128"/>
      <c r="B28" s="35" t="s">
        <v>70</v>
      </c>
      <c r="C28" s="1788">
        <f t="shared" si="28"/>
        <v>120</v>
      </c>
      <c r="D28" s="36"/>
      <c r="E28" s="1761"/>
      <c r="F28" s="1770">
        <v>0</v>
      </c>
      <c r="G28" s="1770">
        <v>1</v>
      </c>
      <c r="H28" s="1770">
        <v>8</v>
      </c>
      <c r="I28" s="1770">
        <v>5</v>
      </c>
      <c r="J28" s="1770">
        <v>7</v>
      </c>
      <c r="K28" s="1770">
        <v>11</v>
      </c>
      <c r="L28" s="1770">
        <v>9</v>
      </c>
      <c r="M28" s="1770">
        <v>27</v>
      </c>
      <c r="N28" s="37">
        <v>28</v>
      </c>
      <c r="O28" s="42">
        <v>11</v>
      </c>
      <c r="P28" s="42">
        <v>7</v>
      </c>
      <c r="Q28" s="1770">
        <v>4</v>
      </c>
      <c r="R28" s="1770">
        <v>1</v>
      </c>
      <c r="S28" s="1770">
        <v>1</v>
      </c>
      <c r="T28" s="1789">
        <v>0</v>
      </c>
      <c r="U28" s="1776"/>
      <c r="V28" s="1763">
        <v>120</v>
      </c>
      <c r="W28" s="51"/>
      <c r="X28" s="38"/>
      <c r="Y28" s="37">
        <v>0</v>
      </c>
      <c r="Z28" s="37">
        <v>0</v>
      </c>
      <c r="AA28" s="37">
        <v>0</v>
      </c>
      <c r="AB28" s="37">
        <v>17</v>
      </c>
      <c r="AC28" s="37">
        <v>2</v>
      </c>
      <c r="AD28" s="1764">
        <v>1</v>
      </c>
      <c r="AE28" s="41">
        <v>0</v>
      </c>
      <c r="AF28" s="46"/>
      <c r="AG28" s="1764">
        <v>0</v>
      </c>
      <c r="AH28" s="43"/>
      <c r="AI28" s="1754" t="str">
        <f t="shared" si="1"/>
        <v/>
      </c>
      <c r="CA28" s="1755" t="str">
        <f t="shared" si="2"/>
        <v/>
      </c>
      <c r="CB28" s="1756"/>
      <c r="CC28" s="1756"/>
      <c r="CD28" s="1755" t="str">
        <f t="shared" si="29"/>
        <v/>
      </c>
      <c r="CE28" s="1755" t="str">
        <f t="shared" si="5"/>
        <v/>
      </c>
      <c r="CF28" s="1755" t="str">
        <f t="shared" si="6"/>
        <v/>
      </c>
      <c r="CG28" s="1755" t="str">
        <f t="shared" si="7"/>
        <v/>
      </c>
      <c r="CH28" s="1755" t="str">
        <f t="shared" si="8"/>
        <v/>
      </c>
      <c r="CI28" s="1755" t="str">
        <f t="shared" si="9"/>
        <v/>
      </c>
      <c r="CJ28" s="1755" t="str">
        <f t="shared" si="30"/>
        <v/>
      </c>
      <c r="CK28" s="1756"/>
      <c r="CL28" s="1755" t="str">
        <f t="shared" si="31"/>
        <v/>
      </c>
      <c r="CM28" s="1756"/>
      <c r="CU28" s="1757">
        <f t="shared" si="13"/>
        <v>0</v>
      </c>
      <c r="CV28" s="1758"/>
      <c r="CW28" s="1758"/>
      <c r="CX28" s="1757">
        <f t="shared" si="32"/>
        <v>0</v>
      </c>
      <c r="CY28" s="1757">
        <f t="shared" si="16"/>
        <v>0</v>
      </c>
      <c r="CZ28" s="1757">
        <f t="shared" si="17"/>
        <v>0</v>
      </c>
      <c r="DA28" s="1757">
        <f t="shared" si="18"/>
        <v>0</v>
      </c>
      <c r="DB28" s="1757">
        <f t="shared" si="19"/>
        <v>0</v>
      </c>
      <c r="DC28" s="1757">
        <f t="shared" si="20"/>
        <v>0</v>
      </c>
      <c r="DD28" s="1757">
        <f t="shared" si="33"/>
        <v>0</v>
      </c>
      <c r="DE28" s="1758"/>
      <c r="DF28" s="1757">
        <f t="shared" si="34"/>
        <v>0</v>
      </c>
      <c r="DG28" s="1759"/>
    </row>
    <row r="29" spans="1:111" ht="15" customHeight="1" x14ac:dyDescent="0.25">
      <c r="A29" s="3132" t="s">
        <v>79</v>
      </c>
      <c r="B29" s="28" t="s">
        <v>69</v>
      </c>
      <c r="C29" s="1790">
        <f t="shared" ref="C29:C30" si="35">SUM(L29:P29)</f>
        <v>1</v>
      </c>
      <c r="D29" s="54"/>
      <c r="E29" s="1791"/>
      <c r="F29" s="31"/>
      <c r="G29" s="31"/>
      <c r="H29" s="31"/>
      <c r="I29" s="31"/>
      <c r="J29" s="31"/>
      <c r="K29" s="31"/>
      <c r="L29" s="34">
        <v>0</v>
      </c>
      <c r="M29" s="34">
        <v>0</v>
      </c>
      <c r="N29" s="34">
        <v>1</v>
      </c>
      <c r="O29" s="34">
        <v>0</v>
      </c>
      <c r="P29" s="34">
        <v>0</v>
      </c>
      <c r="Q29" s="31"/>
      <c r="R29" s="31"/>
      <c r="S29" s="31"/>
      <c r="T29" s="32"/>
      <c r="U29" s="1745"/>
      <c r="V29" s="1768">
        <v>1</v>
      </c>
      <c r="W29" s="1781"/>
      <c r="X29" s="1747"/>
      <c r="Y29" s="1769"/>
      <c r="Z29" s="1769"/>
      <c r="AA29" s="1769"/>
      <c r="AB29" s="1770">
        <v>0</v>
      </c>
      <c r="AC29" s="1770">
        <v>0</v>
      </c>
      <c r="AD29" s="1752">
        <v>0</v>
      </c>
      <c r="AE29" s="1771">
        <v>0</v>
      </c>
      <c r="AF29" s="1769"/>
      <c r="AG29" s="1752">
        <v>0</v>
      </c>
      <c r="AH29" s="1753"/>
      <c r="AI29" s="1754" t="str">
        <f t="shared" si="1"/>
        <v/>
      </c>
      <c r="CA29" s="1755" t="str">
        <f t="shared" si="2"/>
        <v/>
      </c>
      <c r="CB29" s="1756"/>
      <c r="CC29" s="1756"/>
      <c r="CD29" s="1756"/>
      <c r="CE29" s="1756"/>
      <c r="CF29" s="1756"/>
      <c r="CG29" s="1755" t="str">
        <f t="shared" si="7"/>
        <v/>
      </c>
      <c r="CH29" s="1755" t="str">
        <f t="shared" si="8"/>
        <v/>
      </c>
      <c r="CI29" s="1755" t="str">
        <f t="shared" si="9"/>
        <v/>
      </c>
      <c r="CJ29" s="1755" t="str">
        <f t="shared" si="30"/>
        <v/>
      </c>
      <c r="CK29" s="1756"/>
      <c r="CL29" s="1755" t="str">
        <f t="shared" si="31"/>
        <v/>
      </c>
      <c r="CM29" s="1756"/>
      <c r="CU29" s="1757">
        <f t="shared" si="13"/>
        <v>0</v>
      </c>
      <c r="CV29" s="1758"/>
      <c r="CW29" s="1758"/>
      <c r="CX29" s="1758"/>
      <c r="CY29" s="1758"/>
      <c r="CZ29" s="1758"/>
      <c r="DA29" s="1757">
        <f t="shared" si="18"/>
        <v>0</v>
      </c>
      <c r="DB29" s="1757">
        <f t="shared" si="19"/>
        <v>0</v>
      </c>
      <c r="DC29" s="1757">
        <f t="shared" si="20"/>
        <v>0</v>
      </c>
      <c r="DD29" s="1757">
        <f t="shared" si="33"/>
        <v>0</v>
      </c>
      <c r="DE29" s="1758"/>
      <c r="DF29" s="1757">
        <f t="shared" si="34"/>
        <v>0</v>
      </c>
      <c r="DG29" s="1759"/>
    </row>
    <row r="30" spans="1:111" ht="15" customHeight="1" x14ac:dyDescent="0.25">
      <c r="A30" s="3129"/>
      <c r="B30" s="35" t="s">
        <v>70</v>
      </c>
      <c r="C30" s="1792">
        <f t="shared" si="35"/>
        <v>8</v>
      </c>
      <c r="D30" s="36"/>
      <c r="E30" s="1761"/>
      <c r="F30" s="45"/>
      <c r="G30" s="45"/>
      <c r="H30" s="45"/>
      <c r="I30" s="45"/>
      <c r="J30" s="45"/>
      <c r="K30" s="45"/>
      <c r="L30" s="42">
        <v>1</v>
      </c>
      <c r="M30" s="37">
        <v>3</v>
      </c>
      <c r="N30" s="37">
        <v>3</v>
      </c>
      <c r="O30" s="42">
        <v>1</v>
      </c>
      <c r="P30" s="42">
        <v>0</v>
      </c>
      <c r="Q30" s="45"/>
      <c r="R30" s="45"/>
      <c r="S30" s="45"/>
      <c r="T30" s="1793"/>
      <c r="U30" s="1761"/>
      <c r="V30" s="1763">
        <v>8</v>
      </c>
      <c r="W30" s="51"/>
      <c r="X30" s="38"/>
      <c r="Y30" s="46"/>
      <c r="Z30" s="46"/>
      <c r="AA30" s="46"/>
      <c r="AB30" s="37">
        <v>1</v>
      </c>
      <c r="AC30" s="37">
        <v>0</v>
      </c>
      <c r="AD30" s="1764">
        <v>0</v>
      </c>
      <c r="AE30" s="41">
        <v>0</v>
      </c>
      <c r="AF30" s="46"/>
      <c r="AG30" s="1764">
        <v>0</v>
      </c>
      <c r="AH30" s="43"/>
      <c r="AI30" s="1754" t="str">
        <f t="shared" si="1"/>
        <v/>
      </c>
      <c r="CA30" s="1755" t="str">
        <f t="shared" si="2"/>
        <v/>
      </c>
      <c r="CB30" s="1756"/>
      <c r="CC30" s="1756"/>
      <c r="CD30" s="1756"/>
      <c r="CE30" s="1756"/>
      <c r="CF30" s="1756"/>
      <c r="CG30" s="1755" t="str">
        <f t="shared" si="7"/>
        <v/>
      </c>
      <c r="CH30" s="1755" t="str">
        <f t="shared" si="8"/>
        <v/>
      </c>
      <c r="CI30" s="1755" t="str">
        <f t="shared" si="9"/>
        <v/>
      </c>
      <c r="CJ30" s="1755" t="str">
        <f t="shared" si="30"/>
        <v/>
      </c>
      <c r="CK30" s="1756"/>
      <c r="CL30" s="1755" t="str">
        <f t="shared" si="31"/>
        <v/>
      </c>
      <c r="CM30" s="1756"/>
      <c r="CU30" s="1757">
        <f t="shared" si="13"/>
        <v>0</v>
      </c>
      <c r="CV30" s="1758"/>
      <c r="CW30" s="1758"/>
      <c r="CX30" s="1758"/>
      <c r="CY30" s="1758"/>
      <c r="CZ30" s="1758"/>
      <c r="DA30" s="1757">
        <f t="shared" si="18"/>
        <v>0</v>
      </c>
      <c r="DB30" s="1757">
        <f t="shared" si="19"/>
        <v>0</v>
      </c>
      <c r="DC30" s="1757">
        <f t="shared" si="20"/>
        <v>0</v>
      </c>
      <c r="DD30" s="1757">
        <f t="shared" si="33"/>
        <v>0</v>
      </c>
      <c r="DE30" s="1758"/>
      <c r="DF30" s="1757">
        <f t="shared" si="34"/>
        <v>0</v>
      </c>
      <c r="DG30" s="1759"/>
    </row>
    <row r="31" spans="1:111" ht="15" customHeight="1" x14ac:dyDescent="0.25">
      <c r="A31" s="3133" t="s">
        <v>80</v>
      </c>
      <c r="B31" s="28" t="s">
        <v>69</v>
      </c>
      <c r="C31" s="28">
        <f t="shared" ref="C31:C32" si="36">SUM(F31:T31)</f>
        <v>0</v>
      </c>
      <c r="D31" s="30"/>
      <c r="E31" s="1745"/>
      <c r="F31" s="1746"/>
      <c r="G31" s="1746"/>
      <c r="H31" s="1746"/>
      <c r="I31" s="1746"/>
      <c r="J31" s="1746"/>
      <c r="K31" s="1746"/>
      <c r="L31" s="1746"/>
      <c r="M31" s="34"/>
      <c r="N31" s="34"/>
      <c r="O31" s="34"/>
      <c r="P31" s="34"/>
      <c r="Q31" s="1746"/>
      <c r="R31" s="1746"/>
      <c r="S31" s="1746"/>
      <c r="T31" s="53"/>
      <c r="U31" s="1794"/>
      <c r="V31" s="1768"/>
      <c r="W31" s="49"/>
      <c r="X31" s="1747"/>
      <c r="Y31" s="1770"/>
      <c r="Z31" s="1770"/>
      <c r="AA31" s="1770"/>
      <c r="AB31" s="1770"/>
      <c r="AC31" s="1770"/>
      <c r="AD31" s="1752"/>
      <c r="AE31" s="1771"/>
      <c r="AF31" s="1770"/>
      <c r="AG31" s="1752"/>
      <c r="AH31" s="1795"/>
      <c r="AI31" s="1754" t="str">
        <f t="shared" si="1"/>
        <v/>
      </c>
      <c r="CA31" s="1755" t="str">
        <f t="shared" si="2"/>
        <v/>
      </c>
      <c r="CB31" s="175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756"/>
      <c r="CD31" s="1755" t="str">
        <f t="shared" ref="CD31:CD32" si="37">IF(AND($C31&lt;&gt;0,Y31=""),"* No olvide ingresar la variable "&amp;Y$9&amp;""&amp;". Digite CERO si no tiene.  ",IF(Y31&gt;$C31,"* La variable Espacios Amigables/ Adolescentes no debe ser mayor al Total. ",""))</f>
        <v/>
      </c>
      <c r="CE31" s="1755" t="str">
        <f t="shared" ref="CE31:CE32" si="38">IF(AND($C31&lt;&gt;0,Z31=""),"* No olvide ingresar la variable "&amp;Z29&amp;""&amp;". Digite CERO si no tiene.  ",IF(Z31&gt;$C31,"* La variable Niños, Niñas, Adolescentes y Jóvenes SENAME no debe ser mayor al Total. ",""))</f>
        <v/>
      </c>
      <c r="CF31" s="1755" t="str">
        <f t="shared" ref="CF31:CF32" si="39"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755" t="str">
        <f t="shared" si="7"/>
        <v/>
      </c>
      <c r="CH31" s="1755" t="str">
        <f t="shared" si="8"/>
        <v/>
      </c>
      <c r="CI31" s="1755" t="str">
        <f t="shared" si="9"/>
        <v/>
      </c>
      <c r="CJ31" s="1755" t="str">
        <f t="shared" si="30"/>
        <v/>
      </c>
      <c r="CK31" s="1755" t="str">
        <f t="shared" ref="CK31:CK32" si="40">IF(AND($U31&lt;&gt;0,AF31=""),"* No olvide ingresar la variable "&amp;AF$10&amp;""&amp;". Digite CERO si no tiene.  ",IF(AF31&gt;$U31,"* La variable Trans Femenino no debe ser mayor al Total Hombres ",""))</f>
        <v/>
      </c>
      <c r="CL31" s="1755" t="str">
        <f t="shared" si="31"/>
        <v/>
      </c>
      <c r="CM31" s="1755" t="str">
        <f t="shared" ref="CM31:CM32" si="41">IF(AND($C31&lt;&gt;0,AH31=""),"* No olvide ingresar la variable "&amp;AH$9&amp;""&amp;". Digite CERO si no tiene.  ",IF(AH31&gt;$C31,"* La variable Adolescente acude a control MAC con pareja no debe ser mayor al Total. ",""))</f>
        <v/>
      </c>
      <c r="CU31" s="1757">
        <f t="shared" si="13"/>
        <v>0</v>
      </c>
      <c r="CV31" s="1757">
        <f t="shared" ref="CV31:CV32" si="42">IF(AND(C31&gt;0,W31=""),1,IF(W31&gt;SUM(C31),1,0))</f>
        <v>0</v>
      </c>
      <c r="CW31" s="1758"/>
      <c r="CX31" s="1757">
        <f t="shared" ref="CX31:CX32" si="43">IF(AND($C31&lt;&gt;0,Y31=""),1,IF(Y31&gt;$C31,1,0))</f>
        <v>0</v>
      </c>
      <c r="CY31" s="1757">
        <f t="shared" ref="CY31:CY32" si="44">IF(AND($C31&lt;&gt;0,Z31=""),1,IF(Z31&gt;C31,1,0))</f>
        <v>0</v>
      </c>
      <c r="CZ31" s="1757">
        <f t="shared" ref="CZ31:CZ32" si="45">IF(AND($C31&lt;&gt;0,AA31=""),1,IF(AA31&gt;C31,1,0))</f>
        <v>0</v>
      </c>
      <c r="DA31" s="1757">
        <f t="shared" si="18"/>
        <v>0</v>
      </c>
      <c r="DB31" s="1757">
        <f t="shared" si="19"/>
        <v>0</v>
      </c>
      <c r="DC31" s="1757">
        <f t="shared" si="20"/>
        <v>0</v>
      </c>
      <c r="DD31" s="1757">
        <f t="shared" si="33"/>
        <v>0</v>
      </c>
      <c r="DE31" s="1757">
        <f t="shared" ref="DE31:DE32" si="46">IF(AND($U31&lt;&gt;0,AF31=""),1,IF(AF31&gt;$U31,1,0))</f>
        <v>0</v>
      </c>
      <c r="DF31" s="1757">
        <f t="shared" si="34"/>
        <v>0</v>
      </c>
      <c r="DG31" s="1757">
        <f t="shared" ref="DG31:DG32" si="47">IF(AND($C31&lt;&gt;0,AH31=""),1,IF(AH31&gt;$C31,1,0))</f>
        <v>0</v>
      </c>
    </row>
    <row r="32" spans="1:111" ht="15" customHeight="1" x14ac:dyDescent="0.25">
      <c r="A32" s="3129"/>
      <c r="B32" s="35" t="s">
        <v>70</v>
      </c>
      <c r="C32" s="35">
        <f t="shared" si="36"/>
        <v>99</v>
      </c>
      <c r="D32" s="36"/>
      <c r="E32" s="1761"/>
      <c r="F32" s="37">
        <v>2</v>
      </c>
      <c r="G32" s="37">
        <v>15</v>
      </c>
      <c r="H32" s="37">
        <v>22</v>
      </c>
      <c r="I32" s="37">
        <v>17</v>
      </c>
      <c r="J32" s="37">
        <v>16</v>
      </c>
      <c r="K32" s="37">
        <v>6</v>
      </c>
      <c r="L32" s="37">
        <v>12</v>
      </c>
      <c r="M32" s="37">
        <v>8</v>
      </c>
      <c r="N32" s="42">
        <v>1</v>
      </c>
      <c r="O32" s="42">
        <v>0</v>
      </c>
      <c r="P32" s="42">
        <v>0</v>
      </c>
      <c r="Q32" s="37">
        <v>0</v>
      </c>
      <c r="R32" s="37">
        <v>0</v>
      </c>
      <c r="S32" s="37">
        <v>0</v>
      </c>
      <c r="T32" s="55">
        <v>0</v>
      </c>
      <c r="U32" s="1762">
        <v>0</v>
      </c>
      <c r="V32" s="1763">
        <v>99</v>
      </c>
      <c r="W32" s="40">
        <v>0</v>
      </c>
      <c r="X32" s="38"/>
      <c r="Y32" s="37">
        <v>0</v>
      </c>
      <c r="Z32" s="37">
        <v>0</v>
      </c>
      <c r="AA32" s="37">
        <v>0</v>
      </c>
      <c r="AB32" s="37">
        <v>25</v>
      </c>
      <c r="AC32" s="37">
        <v>0</v>
      </c>
      <c r="AD32" s="1764">
        <v>0</v>
      </c>
      <c r="AE32" s="41">
        <v>0</v>
      </c>
      <c r="AF32" s="37">
        <v>0</v>
      </c>
      <c r="AG32" s="1764">
        <v>0</v>
      </c>
      <c r="AH32" s="56">
        <v>0</v>
      </c>
      <c r="AI32" s="1754" t="str">
        <f t="shared" si="1"/>
        <v/>
      </c>
      <c r="CA32" s="1755" t="str">
        <f t="shared" si="2"/>
        <v/>
      </c>
      <c r="CB32" s="175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756"/>
      <c r="CD32" s="1755" t="str">
        <f t="shared" si="37"/>
        <v/>
      </c>
      <c r="CE32" s="1755" t="str">
        <f t="shared" si="38"/>
        <v/>
      </c>
      <c r="CF32" s="1755" t="str">
        <f t="shared" si="39"/>
        <v/>
      </c>
      <c r="CG32" s="1755" t="str">
        <f t="shared" si="7"/>
        <v/>
      </c>
      <c r="CH32" s="1755" t="str">
        <f t="shared" si="8"/>
        <v/>
      </c>
      <c r="CI32" s="1755" t="str">
        <f t="shared" si="9"/>
        <v/>
      </c>
      <c r="CJ32" s="1755" t="str">
        <f t="shared" si="30"/>
        <v/>
      </c>
      <c r="CK32" s="1755" t="str">
        <f t="shared" si="40"/>
        <v/>
      </c>
      <c r="CL32" s="1755" t="str">
        <f t="shared" si="31"/>
        <v/>
      </c>
      <c r="CM32" s="1755" t="str">
        <f t="shared" si="41"/>
        <v/>
      </c>
      <c r="CU32" s="1757">
        <f t="shared" si="13"/>
        <v>0</v>
      </c>
      <c r="CV32" s="1757">
        <f t="shared" si="42"/>
        <v>0</v>
      </c>
      <c r="CW32" s="1758"/>
      <c r="CX32" s="1757">
        <f t="shared" si="43"/>
        <v>0</v>
      </c>
      <c r="CY32" s="1757">
        <f t="shared" si="44"/>
        <v>0</v>
      </c>
      <c r="CZ32" s="1757">
        <f t="shared" si="45"/>
        <v>0</v>
      </c>
      <c r="DA32" s="1757">
        <f t="shared" si="18"/>
        <v>0</v>
      </c>
      <c r="DB32" s="1757">
        <f t="shared" si="19"/>
        <v>0</v>
      </c>
      <c r="DC32" s="1757">
        <f t="shared" si="20"/>
        <v>0</v>
      </c>
      <c r="DD32" s="1757">
        <f t="shared" si="33"/>
        <v>0</v>
      </c>
      <c r="DE32" s="1757">
        <f t="shared" si="46"/>
        <v>0</v>
      </c>
      <c r="DF32" s="1757">
        <f t="shared" si="34"/>
        <v>0</v>
      </c>
      <c r="DG32" s="1757">
        <f t="shared" si="47"/>
        <v>0</v>
      </c>
    </row>
    <row r="33" spans="1:105" ht="18" customHeight="1" x14ac:dyDescent="0.25">
      <c r="A33" s="3155" t="s">
        <v>81</v>
      </c>
      <c r="B33" s="3124"/>
      <c r="C33" s="3124"/>
      <c r="D33" s="3124"/>
      <c r="E33" s="3124"/>
      <c r="F33" s="3124"/>
      <c r="G33" s="3124"/>
      <c r="H33" s="3124"/>
      <c r="I33" s="3124"/>
      <c r="J33" s="3124"/>
      <c r="K33" s="3124"/>
      <c r="L33" s="3124"/>
      <c r="M33" s="3124"/>
      <c r="N33" s="3124"/>
      <c r="O33" s="3124"/>
      <c r="P33" s="3124"/>
      <c r="Q33" s="3124"/>
      <c r="R33" s="3124"/>
      <c r="S33" s="3124"/>
      <c r="T33" s="3124"/>
      <c r="U33" s="3124"/>
      <c r="V33" s="3124"/>
      <c r="W33" s="3124"/>
      <c r="X33" s="3124"/>
      <c r="Y33" s="3124"/>
      <c r="Z33" s="3124"/>
      <c r="AA33" s="3124"/>
      <c r="AB33" s="3124"/>
      <c r="AC33" s="3124"/>
      <c r="AD33" s="3124"/>
      <c r="AE33" s="3124"/>
      <c r="AF33" s="3124"/>
      <c r="AG33" s="3124"/>
      <c r="AH33" s="3124"/>
      <c r="AI33" s="1796"/>
      <c r="AJ33" s="1796"/>
      <c r="AK33" s="1796"/>
      <c r="AL33" s="1796"/>
      <c r="AM33" s="1796"/>
      <c r="AN33" s="1796"/>
    </row>
    <row r="34" spans="1:105" ht="26.25" customHeight="1" x14ac:dyDescent="0.25">
      <c r="A34" s="3153" t="s">
        <v>31</v>
      </c>
      <c r="B34" s="3153" t="s">
        <v>32</v>
      </c>
      <c r="C34" s="3159" t="s">
        <v>82</v>
      </c>
      <c r="D34" s="3124"/>
      <c r="E34" s="3122"/>
      <c r="F34" s="3143" t="s">
        <v>34</v>
      </c>
      <c r="G34" s="3124"/>
      <c r="H34" s="3124"/>
      <c r="I34" s="3124"/>
      <c r="J34" s="3124"/>
      <c r="K34" s="3124"/>
      <c r="L34" s="3124"/>
      <c r="M34" s="3124"/>
      <c r="N34" s="3124"/>
      <c r="O34" s="3124"/>
      <c r="P34" s="3124"/>
      <c r="Q34" s="3124"/>
      <c r="R34" s="3124"/>
      <c r="S34" s="3124"/>
      <c r="T34" s="3124"/>
      <c r="U34" s="3124"/>
      <c r="V34" s="3124"/>
      <c r="W34" s="3124"/>
      <c r="X34" s="3124"/>
      <c r="Y34" s="3124"/>
      <c r="Z34" s="3124"/>
      <c r="AA34" s="3124"/>
      <c r="AB34" s="3124"/>
      <c r="AC34" s="3124"/>
      <c r="AD34" s="3124"/>
      <c r="AE34" s="3124"/>
      <c r="AF34" s="3124"/>
      <c r="AG34" s="3124"/>
      <c r="AH34" s="3135"/>
      <c r="AI34" s="3174" t="s">
        <v>83</v>
      </c>
      <c r="AJ34" s="3122"/>
      <c r="AK34" s="3175" t="s">
        <v>39</v>
      </c>
      <c r="AL34" s="3177" t="s">
        <v>40</v>
      </c>
      <c r="AM34" s="3177" t="s">
        <v>41</v>
      </c>
      <c r="AN34" s="3169" t="s">
        <v>42</v>
      </c>
    </row>
    <row r="35" spans="1:105" ht="14.25" customHeight="1" x14ac:dyDescent="0.25">
      <c r="A35" s="3129"/>
      <c r="B35" s="3129"/>
      <c r="C35" s="57" t="s">
        <v>84</v>
      </c>
      <c r="D35" s="58" t="s">
        <v>63</v>
      </c>
      <c r="E35" s="1743" t="s">
        <v>64</v>
      </c>
      <c r="F35" s="1799" t="s">
        <v>85</v>
      </c>
      <c r="G35" s="23" t="s">
        <v>86</v>
      </c>
      <c r="H35" s="23" t="s">
        <v>87</v>
      </c>
      <c r="I35" s="23" t="s">
        <v>88</v>
      </c>
      <c r="J35" s="1800" t="s">
        <v>89</v>
      </c>
      <c r="K35" s="23" t="s">
        <v>90</v>
      </c>
      <c r="L35" s="23" t="s">
        <v>91</v>
      </c>
      <c r="M35" s="23" t="s">
        <v>92</v>
      </c>
      <c r="N35" s="23" t="s">
        <v>93</v>
      </c>
      <c r="O35" s="23" t="s">
        <v>94</v>
      </c>
      <c r="P35" s="23" t="s">
        <v>95</v>
      </c>
      <c r="Q35" s="23" t="s">
        <v>96</v>
      </c>
      <c r="R35" s="23" t="s">
        <v>97</v>
      </c>
      <c r="S35" s="23" t="s">
        <v>98</v>
      </c>
      <c r="T35" s="24" t="s">
        <v>99</v>
      </c>
      <c r="U35" s="24" t="s">
        <v>49</v>
      </c>
      <c r="V35" s="24" t="s">
        <v>50</v>
      </c>
      <c r="W35" s="24" t="s">
        <v>51</v>
      </c>
      <c r="X35" s="24" t="s">
        <v>52</v>
      </c>
      <c r="Y35" s="24" t="s">
        <v>53</v>
      </c>
      <c r="Z35" s="24" t="s">
        <v>54</v>
      </c>
      <c r="AA35" s="24" t="s">
        <v>55</v>
      </c>
      <c r="AB35" s="24" t="s">
        <v>56</v>
      </c>
      <c r="AC35" s="24" t="s">
        <v>57</v>
      </c>
      <c r="AD35" s="24" t="s">
        <v>58</v>
      </c>
      <c r="AE35" s="24" t="s">
        <v>59</v>
      </c>
      <c r="AF35" s="24" t="s">
        <v>60</v>
      </c>
      <c r="AG35" s="24" t="s">
        <v>61</v>
      </c>
      <c r="AH35" s="25" t="s">
        <v>62</v>
      </c>
      <c r="AI35" s="59" t="s">
        <v>100</v>
      </c>
      <c r="AJ35" s="60" t="s">
        <v>101</v>
      </c>
      <c r="AK35" s="3176"/>
      <c r="AL35" s="3163"/>
      <c r="AM35" s="3163"/>
      <c r="AN35" s="3140"/>
    </row>
    <row r="36" spans="1:105" ht="15" customHeight="1" x14ac:dyDescent="0.25">
      <c r="A36" s="3132" t="s">
        <v>102</v>
      </c>
      <c r="B36" s="28" t="s">
        <v>69</v>
      </c>
      <c r="C36" s="28">
        <f t="shared" ref="C36:C39" si="48">SUM(D36:E36)</f>
        <v>32</v>
      </c>
      <c r="D36" s="61">
        <v>24</v>
      </c>
      <c r="E36" s="62">
        <v>8</v>
      </c>
      <c r="F36" s="33">
        <v>0</v>
      </c>
      <c r="G36" s="34">
        <v>19</v>
      </c>
      <c r="H36" s="34">
        <v>0</v>
      </c>
      <c r="I36" s="34">
        <v>13</v>
      </c>
      <c r="J36" s="34">
        <v>0</v>
      </c>
      <c r="K36" s="34">
        <v>0</v>
      </c>
      <c r="L36" s="34">
        <v>0</v>
      </c>
      <c r="M36" s="34">
        <v>0</v>
      </c>
      <c r="N36" s="1748">
        <v>0</v>
      </c>
      <c r="O36" s="1748">
        <v>0</v>
      </c>
      <c r="P36" s="1748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  <c r="W36" s="34">
        <v>0</v>
      </c>
      <c r="X36" s="34">
        <v>0</v>
      </c>
      <c r="Y36" s="34">
        <v>0</v>
      </c>
      <c r="Z36" s="1748">
        <v>0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1749">
        <v>0</v>
      </c>
      <c r="AI36" s="33">
        <v>10</v>
      </c>
      <c r="AJ36" s="1801">
        <v>0</v>
      </c>
      <c r="AK36" s="33">
        <v>0</v>
      </c>
      <c r="AL36" s="34">
        <v>0</v>
      </c>
      <c r="AM36" s="34">
        <v>4</v>
      </c>
      <c r="AN36" s="1801">
        <v>0</v>
      </c>
      <c r="AO36" s="1754" t="str">
        <f t="shared" ref="AO36:AO39" si="49">CA36&amp;CB36&amp;CC36&amp;CD36&amp;CE36&amp;CF36&amp;CG36</f>
        <v/>
      </c>
      <c r="CA36" s="1755" t="str">
        <f t="shared" ref="CA36:CA39" si="50">IF((D36+E36)&lt;&gt;$C36," * La suma de la variable Sexo (Hombres + Mujeres) no puede ser distinto al Total","")</f>
        <v/>
      </c>
      <c r="CB36" s="1755" t="str">
        <f t="shared" ref="CB36:CB38" si="51"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755" t="str">
        <f t="shared" ref="CC36:CC37" si="52"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755" t="str">
        <f t="shared" ref="CD36:CD39" si="53"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755" t="str">
        <f t="shared" ref="CE36:CE39" si="54"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755" t="str">
        <f t="shared" ref="CF36:CF39" si="55">IF(AND($C36&lt;&gt;0,AM36=""),"* No olvide ingresar la variable "&amp;AM$34&amp;""&amp;". Digite CERO si no tiene.  ",IF(AM36&gt;$C36,"* La variable Pueblos Originarios no debe ser mayor al Total Ambos Sexos. ",""))</f>
        <v/>
      </c>
      <c r="CG36" s="1755" t="str">
        <f t="shared" ref="CG36:CG39" si="56">IF(AND($C36&lt;&gt;0,AN36=""),"* No olvide ingresar la variable "&amp;AN$34&amp;""&amp;". Digite CERO si no tiene.  ",IF(AN36&gt;$C36,"* La variable Migrantes no debe ser mayor al Total Ambos Sexos. ",""))</f>
        <v/>
      </c>
      <c r="CH36" s="63"/>
      <c r="CI36" s="64"/>
      <c r="CU36" s="1757">
        <f t="shared" ref="CU36:CU39" si="57">IF(C36&lt;&gt;SUM(D36:E36),1,0)</f>
        <v>0</v>
      </c>
      <c r="CV36" s="1757">
        <f t="shared" ref="CV36:CV37" si="58">IF(AND(SUM(F36:M36)&gt;0,AI36=""),1,IF(AI36&gt;SUM(F36:M36),1,0))</f>
        <v>0</v>
      </c>
      <c r="CW36" s="1757">
        <f t="shared" ref="CW36:CW37" si="59">IF(AND(SUM(N36:P36)&gt;0,AJ36=""),1,IF(AJ36&gt;SUM(N36:P36),1,0))</f>
        <v>0</v>
      </c>
      <c r="CX36" s="1757">
        <f t="shared" ref="CX36:DA36" si="60">IF(AND($C36&lt;&gt;0,AK36=""),1,IF(AK36&gt;$C36,1,0))</f>
        <v>0</v>
      </c>
      <c r="CY36" s="1757">
        <f t="shared" si="60"/>
        <v>0</v>
      </c>
      <c r="CZ36" s="1757">
        <f t="shared" si="60"/>
        <v>0</v>
      </c>
      <c r="DA36" s="1757">
        <f t="shared" si="60"/>
        <v>0</v>
      </c>
    </row>
    <row r="37" spans="1:105" ht="15" customHeight="1" x14ac:dyDescent="0.25">
      <c r="A37" s="3128"/>
      <c r="B37" s="65" t="s">
        <v>103</v>
      </c>
      <c r="C37" s="65">
        <f t="shared" si="48"/>
        <v>205</v>
      </c>
      <c r="D37" s="61">
        <v>105</v>
      </c>
      <c r="E37" s="62">
        <v>100</v>
      </c>
      <c r="F37" s="66">
        <v>0</v>
      </c>
      <c r="G37" s="67">
        <v>1</v>
      </c>
      <c r="H37" s="67">
        <v>12</v>
      </c>
      <c r="I37" s="67">
        <v>0</v>
      </c>
      <c r="J37" s="67">
        <v>15</v>
      </c>
      <c r="K37" s="67">
        <v>1</v>
      </c>
      <c r="L37" s="67">
        <v>14</v>
      </c>
      <c r="M37" s="67">
        <v>21</v>
      </c>
      <c r="N37" s="67">
        <v>14</v>
      </c>
      <c r="O37" s="67">
        <v>12</v>
      </c>
      <c r="P37" s="67">
        <v>31</v>
      </c>
      <c r="Q37" s="67">
        <v>15</v>
      </c>
      <c r="R37" s="67">
        <v>18</v>
      </c>
      <c r="S37" s="67">
        <v>33</v>
      </c>
      <c r="T37" s="67">
        <v>16</v>
      </c>
      <c r="U37" s="67">
        <v>2</v>
      </c>
      <c r="V37" s="67">
        <v>0</v>
      </c>
      <c r="W37" s="67">
        <v>0</v>
      </c>
      <c r="X37" s="67">
        <v>0</v>
      </c>
      <c r="Y37" s="67">
        <v>0</v>
      </c>
      <c r="Z37" s="67">
        <v>0</v>
      </c>
      <c r="AA37" s="67">
        <v>0</v>
      </c>
      <c r="AB37" s="67">
        <v>0</v>
      </c>
      <c r="AC37" s="67">
        <v>0</v>
      </c>
      <c r="AD37" s="67">
        <v>0</v>
      </c>
      <c r="AE37" s="67">
        <v>0</v>
      </c>
      <c r="AF37" s="67">
        <v>0</v>
      </c>
      <c r="AG37" s="67">
        <v>0</v>
      </c>
      <c r="AH37" s="68">
        <v>0</v>
      </c>
      <c r="AI37" s="66">
        <v>20</v>
      </c>
      <c r="AJ37" s="1802">
        <v>15</v>
      </c>
      <c r="AK37" s="66">
        <v>0</v>
      </c>
      <c r="AL37" s="67">
        <v>0</v>
      </c>
      <c r="AM37" s="67">
        <v>45</v>
      </c>
      <c r="AN37" s="1802">
        <v>1</v>
      </c>
      <c r="AO37" s="1754" t="str">
        <f t="shared" si="49"/>
        <v/>
      </c>
      <c r="CA37" s="1755" t="str">
        <f t="shared" si="50"/>
        <v/>
      </c>
      <c r="CB37" s="1755" t="str">
        <f t="shared" si="51"/>
        <v/>
      </c>
      <c r="CC37" s="1755" t="str">
        <f t="shared" si="52"/>
        <v/>
      </c>
      <c r="CD37" s="1755" t="str">
        <f t="shared" si="53"/>
        <v/>
      </c>
      <c r="CE37" s="1755" t="str">
        <f t="shared" si="54"/>
        <v/>
      </c>
      <c r="CF37" s="1755" t="str">
        <f t="shared" si="55"/>
        <v/>
      </c>
      <c r="CG37" s="1755" t="str">
        <f t="shared" si="56"/>
        <v/>
      </c>
      <c r="CH37" s="64"/>
      <c r="CU37" s="1757">
        <f t="shared" si="57"/>
        <v>0</v>
      </c>
      <c r="CV37" s="1757">
        <f t="shared" si="58"/>
        <v>0</v>
      </c>
      <c r="CW37" s="1757">
        <f t="shared" si="59"/>
        <v>0</v>
      </c>
      <c r="CX37" s="1757">
        <f t="shared" ref="CX37:DA37" si="61">IF(AND($C37&lt;&gt;0,AK37=""),1,IF(AK37&gt;$C37,1,0))</f>
        <v>0</v>
      </c>
      <c r="CY37" s="1757">
        <f t="shared" si="61"/>
        <v>0</v>
      </c>
      <c r="CZ37" s="1757">
        <f t="shared" si="61"/>
        <v>0</v>
      </c>
      <c r="DA37" s="1757">
        <f t="shared" si="61"/>
        <v>0</v>
      </c>
    </row>
    <row r="38" spans="1:105" ht="15" customHeight="1" x14ac:dyDescent="0.25">
      <c r="A38" s="3128"/>
      <c r="B38" s="65" t="s">
        <v>70</v>
      </c>
      <c r="C38" s="1788">
        <f t="shared" si="48"/>
        <v>22</v>
      </c>
      <c r="D38" s="61">
        <v>7</v>
      </c>
      <c r="E38" s="62">
        <v>15</v>
      </c>
      <c r="F38" s="66">
        <v>10</v>
      </c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7">
        <v>3</v>
      </c>
      <c r="U38" s="67">
        <v>9</v>
      </c>
      <c r="V38" s="67">
        <v>0</v>
      </c>
      <c r="W38" s="67">
        <v>0</v>
      </c>
      <c r="X38" s="67">
        <v>0</v>
      </c>
      <c r="Y38" s="67">
        <v>0</v>
      </c>
      <c r="Z38" s="67">
        <v>0</v>
      </c>
      <c r="AA38" s="67">
        <v>0</v>
      </c>
      <c r="AB38" s="67">
        <v>0</v>
      </c>
      <c r="AC38" s="67">
        <v>0</v>
      </c>
      <c r="AD38" s="67">
        <v>0</v>
      </c>
      <c r="AE38" s="67">
        <v>0</v>
      </c>
      <c r="AF38" s="67">
        <v>0</v>
      </c>
      <c r="AG38" s="67">
        <v>0</v>
      </c>
      <c r="AH38" s="68">
        <v>0</v>
      </c>
      <c r="AI38" s="66">
        <v>0</v>
      </c>
      <c r="AJ38" s="1803"/>
      <c r="AK38" s="66">
        <v>0</v>
      </c>
      <c r="AL38" s="67">
        <v>1</v>
      </c>
      <c r="AM38" s="67">
        <v>7</v>
      </c>
      <c r="AN38" s="1802">
        <v>0</v>
      </c>
      <c r="AO38" s="1754" t="str">
        <f t="shared" si="49"/>
        <v/>
      </c>
      <c r="CA38" s="1755" t="str">
        <f t="shared" si="50"/>
        <v/>
      </c>
      <c r="CB38" s="1755" t="str">
        <f t="shared" si="51"/>
        <v/>
      </c>
      <c r="CC38" s="1804"/>
      <c r="CD38" s="1755" t="str">
        <f t="shared" si="53"/>
        <v/>
      </c>
      <c r="CE38" s="1755" t="str">
        <f t="shared" si="54"/>
        <v/>
      </c>
      <c r="CF38" s="1755" t="str">
        <f t="shared" si="55"/>
        <v/>
      </c>
      <c r="CG38" s="1755" t="str">
        <f t="shared" si="56"/>
        <v/>
      </c>
      <c r="CH38" s="64"/>
      <c r="CU38" s="1757">
        <f t="shared" si="57"/>
        <v>0</v>
      </c>
      <c r="CV38" s="1757">
        <f>IF(AND(SUM(F38)&gt;0,AI38=""),1,IF(AI38&gt;SUM(F38),1,0))</f>
        <v>0</v>
      </c>
      <c r="CW38" s="1759"/>
      <c r="CX38" s="1757">
        <f t="shared" ref="CX38:DA38" si="62">IF(AND($C38&lt;&gt;0,AK38=""),1,IF(AK38&gt;$C38,1,0))</f>
        <v>0</v>
      </c>
      <c r="CY38" s="1757">
        <f t="shared" si="62"/>
        <v>0</v>
      </c>
      <c r="CZ38" s="1757">
        <f t="shared" si="62"/>
        <v>0</v>
      </c>
      <c r="DA38" s="1757">
        <f t="shared" si="62"/>
        <v>0</v>
      </c>
    </row>
    <row r="39" spans="1:105" ht="15" customHeight="1" x14ac:dyDescent="0.25">
      <c r="A39" s="3129"/>
      <c r="B39" s="70" t="s">
        <v>104</v>
      </c>
      <c r="C39" s="35">
        <f t="shared" si="48"/>
        <v>0</v>
      </c>
      <c r="D39" s="71"/>
      <c r="E39" s="72"/>
      <c r="F39" s="1805"/>
      <c r="G39" s="1777"/>
      <c r="H39" s="1777"/>
      <c r="I39" s="1777"/>
      <c r="J39" s="1777"/>
      <c r="K39" s="45"/>
      <c r="L39" s="45"/>
      <c r="M39" s="45"/>
      <c r="N39" s="37"/>
      <c r="O39" s="37"/>
      <c r="P39" s="37"/>
      <c r="Q39" s="37"/>
      <c r="R39" s="37"/>
      <c r="S39" s="37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1806"/>
      <c r="AH39" s="1793"/>
      <c r="AI39" s="73"/>
      <c r="AJ39" s="1764"/>
      <c r="AK39" s="41"/>
      <c r="AL39" s="37"/>
      <c r="AM39" s="37"/>
      <c r="AN39" s="1764"/>
      <c r="AO39" s="1754" t="str">
        <f t="shared" si="49"/>
        <v/>
      </c>
      <c r="CA39" s="1755" t="str">
        <f t="shared" si="50"/>
        <v/>
      </c>
      <c r="CB39" s="1804"/>
      <c r="CC39" s="175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755" t="str">
        <f t="shared" si="53"/>
        <v/>
      </c>
      <c r="CE39" s="1755" t="str">
        <f t="shared" si="54"/>
        <v/>
      </c>
      <c r="CF39" s="1755" t="str">
        <f t="shared" si="55"/>
        <v/>
      </c>
      <c r="CG39" s="1755" t="str">
        <f t="shared" si="56"/>
        <v/>
      </c>
      <c r="CH39" s="64"/>
      <c r="CU39" s="1757">
        <f t="shared" si="57"/>
        <v>0</v>
      </c>
      <c r="CV39" s="1759"/>
      <c r="CW39" s="1757">
        <f>IF(AND(SUM(N39:P39)&gt;0,AJ39=""),1,IF(AJ39&gt;SUM(N39:P39),1,0))</f>
        <v>0</v>
      </c>
      <c r="CX39" s="1757">
        <f t="shared" ref="CX39:DA39" si="63">IF(AND($C39&lt;&gt;0,AK39=""),1,IF(AK39&gt;$C39,1,0))</f>
        <v>0</v>
      </c>
      <c r="CY39" s="1757">
        <f t="shared" si="63"/>
        <v>0</v>
      </c>
      <c r="CZ39" s="1757">
        <f t="shared" si="63"/>
        <v>0</v>
      </c>
      <c r="DA39" s="1757">
        <f t="shared" si="63"/>
        <v>0</v>
      </c>
    </row>
    <row r="40" spans="1:105" ht="18" customHeight="1" x14ac:dyDescent="0.25">
      <c r="A40" s="3147" t="s">
        <v>105</v>
      </c>
      <c r="B40" s="3124"/>
      <c r="C40" s="3124"/>
      <c r="D40" s="3124"/>
      <c r="E40" s="3124"/>
      <c r="F40" s="3124"/>
      <c r="G40" s="3124"/>
      <c r="H40" s="3124"/>
      <c r="I40" s="3124"/>
      <c r="J40" s="3124"/>
      <c r="K40" s="3124"/>
      <c r="L40" s="3124"/>
      <c r="M40" s="3124"/>
      <c r="N40" s="3124"/>
      <c r="O40" s="3124"/>
      <c r="P40" s="3124"/>
      <c r="Q40" s="3124"/>
      <c r="R40" s="3124"/>
      <c r="S40" s="3124"/>
      <c r="T40" s="3124"/>
      <c r="U40" s="3124"/>
      <c r="V40" s="3124"/>
      <c r="W40" s="3124"/>
      <c r="X40" s="3124"/>
      <c r="Y40" s="3124"/>
      <c r="Z40" s="3124"/>
      <c r="AA40" s="3124"/>
      <c r="AB40" s="3124"/>
      <c r="AC40" s="3124"/>
      <c r="AD40" s="3124"/>
      <c r="AE40" s="3124"/>
      <c r="AF40" s="3124"/>
      <c r="AG40" s="3124"/>
      <c r="AH40" s="3124"/>
      <c r="AI40" s="3124"/>
      <c r="AJ40" s="3124"/>
      <c r="AK40" s="3124"/>
      <c r="AL40" s="3124"/>
      <c r="AM40" s="3178"/>
      <c r="AN40" s="74"/>
      <c r="AO40" s="1808"/>
    </row>
    <row r="41" spans="1:105" ht="15" customHeight="1" x14ac:dyDescent="0.25">
      <c r="A41" s="3153" t="s">
        <v>31</v>
      </c>
      <c r="B41" s="3153" t="s">
        <v>32</v>
      </c>
      <c r="C41" s="3148" t="s">
        <v>82</v>
      </c>
      <c r="D41" s="3161"/>
      <c r="E41" s="3149"/>
      <c r="F41" s="3143" t="s">
        <v>106</v>
      </c>
      <c r="G41" s="3124"/>
      <c r="H41" s="3124"/>
      <c r="I41" s="3124"/>
      <c r="J41" s="3124"/>
      <c r="K41" s="3124"/>
      <c r="L41" s="3124"/>
      <c r="M41" s="3124"/>
      <c r="N41" s="3124"/>
      <c r="O41" s="3124"/>
      <c r="P41" s="3124"/>
      <c r="Q41" s="3124"/>
      <c r="R41" s="3124"/>
      <c r="S41" s="3124"/>
      <c r="T41" s="3124"/>
      <c r="U41" s="3124"/>
      <c r="V41" s="3124"/>
      <c r="W41" s="3124"/>
      <c r="X41" s="3124"/>
      <c r="Y41" s="3124"/>
      <c r="Z41" s="3124"/>
      <c r="AA41" s="3124"/>
      <c r="AB41" s="3124"/>
      <c r="AC41" s="3124"/>
      <c r="AD41" s="3124"/>
      <c r="AE41" s="3124"/>
      <c r="AF41" s="3124"/>
      <c r="AG41" s="3124"/>
      <c r="AH41" s="3124"/>
      <c r="AI41" s="3124"/>
      <c r="AJ41" s="3124"/>
      <c r="AK41" s="3124"/>
      <c r="AL41" s="3124"/>
      <c r="AM41" s="3135"/>
      <c r="AN41" s="3167" t="s">
        <v>41</v>
      </c>
      <c r="AO41" s="3171" t="s">
        <v>42</v>
      </c>
      <c r="AP41" s="3138" t="s">
        <v>107</v>
      </c>
    </row>
    <row r="42" spans="1:105" ht="15" customHeight="1" x14ac:dyDescent="0.25">
      <c r="A42" s="3128"/>
      <c r="B42" s="3128"/>
      <c r="C42" s="3179"/>
      <c r="D42" s="3131"/>
      <c r="E42" s="3180"/>
      <c r="F42" s="3143" t="s">
        <v>108</v>
      </c>
      <c r="G42" s="3122"/>
      <c r="H42" s="3143" t="s">
        <v>47</v>
      </c>
      <c r="I42" s="3122"/>
      <c r="J42" s="3143" t="s">
        <v>48</v>
      </c>
      <c r="K42" s="3122"/>
      <c r="L42" s="3143" t="s">
        <v>49</v>
      </c>
      <c r="M42" s="3122"/>
      <c r="N42" s="3159" t="s">
        <v>50</v>
      </c>
      <c r="O42" s="3122"/>
      <c r="P42" s="3159" t="s">
        <v>51</v>
      </c>
      <c r="Q42" s="3122"/>
      <c r="R42" s="3159" t="s">
        <v>52</v>
      </c>
      <c r="S42" s="3122"/>
      <c r="T42" s="3159" t="s">
        <v>53</v>
      </c>
      <c r="U42" s="3122"/>
      <c r="V42" s="3159" t="s">
        <v>54</v>
      </c>
      <c r="W42" s="3122"/>
      <c r="X42" s="3159" t="s">
        <v>55</v>
      </c>
      <c r="Y42" s="3122"/>
      <c r="Z42" s="3159" t="s">
        <v>56</v>
      </c>
      <c r="AA42" s="3122"/>
      <c r="AB42" s="3159" t="s">
        <v>57</v>
      </c>
      <c r="AC42" s="3122"/>
      <c r="AD42" s="3159" t="s">
        <v>58</v>
      </c>
      <c r="AE42" s="3122"/>
      <c r="AF42" s="3159" t="s">
        <v>59</v>
      </c>
      <c r="AG42" s="3122"/>
      <c r="AH42" s="3159" t="s">
        <v>60</v>
      </c>
      <c r="AI42" s="3122"/>
      <c r="AJ42" s="3159" t="s">
        <v>61</v>
      </c>
      <c r="AK42" s="3122"/>
      <c r="AL42" s="3159" t="s">
        <v>62</v>
      </c>
      <c r="AM42" s="3135"/>
      <c r="AN42" s="3170"/>
      <c r="AO42" s="3172"/>
      <c r="AP42" s="3128"/>
    </row>
    <row r="43" spans="1:105" ht="15" customHeight="1" x14ac:dyDescent="0.25">
      <c r="A43" s="3129"/>
      <c r="B43" s="3129"/>
      <c r="C43" s="58" t="s">
        <v>84</v>
      </c>
      <c r="D43" s="1737" t="s">
        <v>63</v>
      </c>
      <c r="E43" s="75" t="s">
        <v>64</v>
      </c>
      <c r="F43" s="27" t="s">
        <v>63</v>
      </c>
      <c r="G43" s="1743" t="s">
        <v>64</v>
      </c>
      <c r="H43" s="27" t="s">
        <v>63</v>
      </c>
      <c r="I43" s="1743" t="s">
        <v>64</v>
      </c>
      <c r="J43" s="27" t="s">
        <v>63</v>
      </c>
      <c r="K43" s="1743" t="s">
        <v>64</v>
      </c>
      <c r="L43" s="27" t="s">
        <v>63</v>
      </c>
      <c r="M43" s="1743" t="s">
        <v>64</v>
      </c>
      <c r="N43" s="27" t="s">
        <v>63</v>
      </c>
      <c r="O43" s="1743" t="s">
        <v>64</v>
      </c>
      <c r="P43" s="27" t="s">
        <v>63</v>
      </c>
      <c r="Q43" s="1743" t="s">
        <v>64</v>
      </c>
      <c r="R43" s="27" t="s">
        <v>63</v>
      </c>
      <c r="S43" s="1743" t="s">
        <v>64</v>
      </c>
      <c r="T43" s="27" t="s">
        <v>63</v>
      </c>
      <c r="U43" s="1743" t="s">
        <v>64</v>
      </c>
      <c r="V43" s="27" t="s">
        <v>63</v>
      </c>
      <c r="W43" s="1743" t="s">
        <v>64</v>
      </c>
      <c r="X43" s="27" t="s">
        <v>63</v>
      </c>
      <c r="Y43" s="1743" t="s">
        <v>64</v>
      </c>
      <c r="Z43" s="27" t="s">
        <v>63</v>
      </c>
      <c r="AA43" s="1743" t="s">
        <v>64</v>
      </c>
      <c r="AB43" s="27" t="s">
        <v>63</v>
      </c>
      <c r="AC43" s="1743" t="s">
        <v>64</v>
      </c>
      <c r="AD43" s="27" t="s">
        <v>63</v>
      </c>
      <c r="AE43" s="1743" t="s">
        <v>64</v>
      </c>
      <c r="AF43" s="27" t="s">
        <v>63</v>
      </c>
      <c r="AG43" s="1743" t="s">
        <v>64</v>
      </c>
      <c r="AH43" s="27" t="s">
        <v>63</v>
      </c>
      <c r="AI43" s="1743" t="s">
        <v>64</v>
      </c>
      <c r="AJ43" s="27" t="s">
        <v>63</v>
      </c>
      <c r="AK43" s="1743" t="s">
        <v>64</v>
      </c>
      <c r="AL43" s="27" t="s">
        <v>63</v>
      </c>
      <c r="AM43" s="1810" t="s">
        <v>64</v>
      </c>
      <c r="AN43" s="3168"/>
      <c r="AO43" s="3173"/>
      <c r="AP43" s="3129"/>
    </row>
    <row r="44" spans="1:105" ht="15" customHeight="1" x14ac:dyDescent="0.25">
      <c r="A44" s="3132" t="s">
        <v>109</v>
      </c>
      <c r="B44" s="28" t="s">
        <v>69</v>
      </c>
      <c r="C44" s="76">
        <f t="shared" ref="C44:C66" si="64">SUM(D44:E44)</f>
        <v>117</v>
      </c>
      <c r="D44" s="77">
        <f t="shared" ref="D44:E44" si="65">SUM(L44+N44+P44+R44+T44+V44+X44+Z44+AB44+AD44+AF44+AH44+AJ44+AL44)</f>
        <v>48</v>
      </c>
      <c r="E44" s="78">
        <f t="shared" si="65"/>
        <v>69</v>
      </c>
      <c r="F44" s="30"/>
      <c r="G44" s="79"/>
      <c r="H44" s="30"/>
      <c r="I44" s="79"/>
      <c r="J44" s="30"/>
      <c r="K44" s="79"/>
      <c r="L44" s="33">
        <v>0</v>
      </c>
      <c r="M44" s="80">
        <v>0</v>
      </c>
      <c r="N44" s="33">
        <v>0</v>
      </c>
      <c r="O44" s="80">
        <v>0</v>
      </c>
      <c r="P44" s="33">
        <v>0</v>
      </c>
      <c r="Q44" s="80">
        <v>1</v>
      </c>
      <c r="R44" s="33">
        <v>1</v>
      </c>
      <c r="S44" s="80">
        <v>0</v>
      </c>
      <c r="T44" s="33">
        <v>2</v>
      </c>
      <c r="U44" s="80">
        <v>2</v>
      </c>
      <c r="V44" s="33">
        <v>2</v>
      </c>
      <c r="W44" s="80">
        <v>1</v>
      </c>
      <c r="X44" s="33">
        <v>5</v>
      </c>
      <c r="Y44" s="80">
        <v>3</v>
      </c>
      <c r="Z44" s="33">
        <v>4</v>
      </c>
      <c r="AA44" s="80">
        <v>13</v>
      </c>
      <c r="AB44" s="33">
        <v>8</v>
      </c>
      <c r="AC44" s="80">
        <v>10</v>
      </c>
      <c r="AD44" s="33">
        <v>6</v>
      </c>
      <c r="AE44" s="80">
        <v>7</v>
      </c>
      <c r="AF44" s="33">
        <v>9</v>
      </c>
      <c r="AG44" s="80">
        <v>10</v>
      </c>
      <c r="AH44" s="33">
        <v>2</v>
      </c>
      <c r="AI44" s="80">
        <v>10</v>
      </c>
      <c r="AJ44" s="33">
        <v>4</v>
      </c>
      <c r="AK44" s="80">
        <v>6</v>
      </c>
      <c r="AL44" s="33">
        <v>5</v>
      </c>
      <c r="AM44" s="53">
        <v>6</v>
      </c>
      <c r="AN44" s="81">
        <v>15</v>
      </c>
      <c r="AO44" s="80">
        <v>0</v>
      </c>
      <c r="AP44" s="1801">
        <v>0</v>
      </c>
      <c r="AQ44" s="1754" t="str">
        <f t="shared" ref="AQ44:AQ66" si="66">CA44&amp;CB44&amp;CC44</f>
        <v/>
      </c>
      <c r="BU44" s="63"/>
      <c r="BV44" s="63"/>
      <c r="BW44" s="63"/>
      <c r="BX44" s="63"/>
      <c r="BY44" s="63"/>
      <c r="BZ44" s="63"/>
      <c r="CA44" s="1755" t="str">
        <f t="shared" ref="CA44:CA66" si="67">IF(AND($C44&lt;&gt;0,AN44=""),"* No olvide ingresar la variable "&amp;AN$41&amp;""&amp;". Digite CERO si no tiene. ",IF(AN44&gt;$C44,"* La variable Pueblos Originarios no debe ser mayor al Total Ambos Sexos. ",""))</f>
        <v/>
      </c>
      <c r="CB44" s="1755" t="str">
        <f t="shared" ref="CB44:CB66" si="68">IF(AND($C44&lt;&gt;0,AO44=""),"* No olvide ingresar la variable "&amp;AO$41&amp;""&amp;" (Digite CERO si no tiene). ",IF(AO44&gt;$C44,"* La variable Migrantes no debe ser mayor al Total Ambos Sexos. ",""))</f>
        <v/>
      </c>
      <c r="CC44" s="1755" t="str">
        <f t="shared" ref="CC44:CC47" si="69">IF(AND($C44&lt;&gt;0,AP44=""),"* No olvide ingresar la variable "&amp;AP$41&amp;""&amp;" (Digite CERO si no tiene). ",IF(AP44&gt;$C44,"* La variable Extensión Horaria (PRAPS) no debe ser mayor al Total Ambos Sexos. ",""))</f>
        <v/>
      </c>
      <c r="CD44" s="63"/>
      <c r="CU44" s="1757">
        <f t="shared" ref="CU44:CW44" si="70">IF(AND($C44&lt;&gt;0,AN44=""),1,IF(AN44&gt;$C44,1,0))</f>
        <v>0</v>
      </c>
      <c r="CV44" s="1757">
        <f t="shared" si="70"/>
        <v>0</v>
      </c>
      <c r="CW44" s="1757">
        <f t="shared" si="70"/>
        <v>0</v>
      </c>
    </row>
    <row r="45" spans="1:105" ht="15" customHeight="1" x14ac:dyDescent="0.25">
      <c r="A45" s="3128"/>
      <c r="B45" s="65" t="s">
        <v>103</v>
      </c>
      <c r="C45" s="82">
        <f t="shared" si="64"/>
        <v>122</v>
      </c>
      <c r="D45" s="83">
        <f t="shared" ref="D45:E45" si="71">SUM(L45+N45+P45+R45+T45+V45+X45+Z45+AB45+AD45+AF45+AH45+AJ45+AL45)</f>
        <v>46</v>
      </c>
      <c r="E45" s="84">
        <f t="shared" si="71"/>
        <v>76</v>
      </c>
      <c r="F45" s="85"/>
      <c r="G45" s="86"/>
      <c r="H45" s="69"/>
      <c r="I45" s="86"/>
      <c r="J45" s="69"/>
      <c r="K45" s="86"/>
      <c r="L45" s="66">
        <v>0</v>
      </c>
      <c r="M45" s="87">
        <v>0</v>
      </c>
      <c r="N45" s="66">
        <v>0</v>
      </c>
      <c r="O45" s="87">
        <v>0</v>
      </c>
      <c r="P45" s="66">
        <v>0</v>
      </c>
      <c r="Q45" s="87">
        <v>0</v>
      </c>
      <c r="R45" s="66">
        <v>1</v>
      </c>
      <c r="S45" s="87">
        <v>1</v>
      </c>
      <c r="T45" s="66">
        <v>0</v>
      </c>
      <c r="U45" s="87">
        <v>1</v>
      </c>
      <c r="V45" s="66">
        <v>3</v>
      </c>
      <c r="W45" s="87">
        <v>1</v>
      </c>
      <c r="X45" s="66">
        <v>4</v>
      </c>
      <c r="Y45" s="87">
        <v>4</v>
      </c>
      <c r="Z45" s="66">
        <v>0</v>
      </c>
      <c r="AA45" s="87">
        <v>10</v>
      </c>
      <c r="AB45" s="66">
        <v>7</v>
      </c>
      <c r="AC45" s="87">
        <v>13</v>
      </c>
      <c r="AD45" s="66">
        <v>13</v>
      </c>
      <c r="AE45" s="87">
        <v>10</v>
      </c>
      <c r="AF45" s="66">
        <v>7</v>
      </c>
      <c r="AG45" s="87">
        <v>13</v>
      </c>
      <c r="AH45" s="66">
        <v>6</v>
      </c>
      <c r="AI45" s="87">
        <v>13</v>
      </c>
      <c r="AJ45" s="66">
        <v>4</v>
      </c>
      <c r="AK45" s="87">
        <v>5</v>
      </c>
      <c r="AL45" s="66">
        <v>1</v>
      </c>
      <c r="AM45" s="68">
        <v>5</v>
      </c>
      <c r="AN45" s="88">
        <v>22</v>
      </c>
      <c r="AO45" s="87">
        <v>0</v>
      </c>
      <c r="AP45" s="1802">
        <v>0</v>
      </c>
      <c r="AQ45" s="1754" t="str">
        <f t="shared" si="66"/>
        <v/>
      </c>
      <c r="BU45" s="63"/>
      <c r="BV45" s="63"/>
      <c r="BW45" s="63"/>
      <c r="BX45" s="63"/>
      <c r="BY45" s="63"/>
      <c r="BZ45" s="63"/>
      <c r="CA45" s="1755" t="str">
        <f t="shared" si="67"/>
        <v/>
      </c>
      <c r="CB45" s="1755" t="str">
        <f t="shared" si="68"/>
        <v/>
      </c>
      <c r="CC45" s="1755" t="str">
        <f t="shared" si="69"/>
        <v/>
      </c>
      <c r="CD45" s="63"/>
      <c r="CU45" s="1757">
        <f t="shared" ref="CU45:CW45" si="72">IF(AND($C45&lt;&gt;0,AN45=""),1,IF(AN45&gt;$C45,1,0))</f>
        <v>0</v>
      </c>
      <c r="CV45" s="1757">
        <f t="shared" si="72"/>
        <v>0</v>
      </c>
      <c r="CW45" s="1757">
        <f t="shared" si="72"/>
        <v>0</v>
      </c>
    </row>
    <row r="46" spans="1:105" ht="13.5" customHeight="1" x14ac:dyDescent="0.25">
      <c r="A46" s="3128"/>
      <c r="B46" s="65" t="s">
        <v>110</v>
      </c>
      <c r="C46" s="82">
        <f t="shared" si="64"/>
        <v>31</v>
      </c>
      <c r="D46" s="83">
        <f t="shared" ref="D46:E46" si="73">SUM(L46+N46+P46+R46+T46+V46+X46+Z46+AB46+AD46+AF46+AH46+AJ46+AL46)</f>
        <v>12</v>
      </c>
      <c r="E46" s="84">
        <f t="shared" si="73"/>
        <v>19</v>
      </c>
      <c r="F46" s="1766"/>
      <c r="G46" s="1811"/>
      <c r="H46" s="1747"/>
      <c r="I46" s="1811"/>
      <c r="J46" s="1747"/>
      <c r="K46" s="1811"/>
      <c r="L46" s="66">
        <v>0</v>
      </c>
      <c r="M46" s="87">
        <v>0</v>
      </c>
      <c r="N46" s="66">
        <v>0</v>
      </c>
      <c r="O46" s="87">
        <v>0</v>
      </c>
      <c r="P46" s="66">
        <v>0</v>
      </c>
      <c r="Q46" s="87">
        <v>2</v>
      </c>
      <c r="R46" s="66">
        <v>0</v>
      </c>
      <c r="S46" s="87">
        <v>0</v>
      </c>
      <c r="T46" s="66">
        <v>1</v>
      </c>
      <c r="U46" s="87">
        <v>0</v>
      </c>
      <c r="V46" s="66">
        <v>0</v>
      </c>
      <c r="W46" s="87">
        <v>0</v>
      </c>
      <c r="X46" s="66">
        <v>1</v>
      </c>
      <c r="Y46" s="87">
        <v>1</v>
      </c>
      <c r="Z46" s="66">
        <v>1</v>
      </c>
      <c r="AA46" s="87">
        <v>3</v>
      </c>
      <c r="AB46" s="66">
        <v>1</v>
      </c>
      <c r="AC46" s="87">
        <v>2</v>
      </c>
      <c r="AD46" s="66">
        <v>1</v>
      </c>
      <c r="AE46" s="87">
        <v>2</v>
      </c>
      <c r="AF46" s="66">
        <v>2</v>
      </c>
      <c r="AG46" s="87">
        <v>3</v>
      </c>
      <c r="AH46" s="66">
        <v>4</v>
      </c>
      <c r="AI46" s="87">
        <v>2</v>
      </c>
      <c r="AJ46" s="66">
        <v>1</v>
      </c>
      <c r="AK46" s="87">
        <v>2</v>
      </c>
      <c r="AL46" s="66">
        <v>0</v>
      </c>
      <c r="AM46" s="68">
        <v>2</v>
      </c>
      <c r="AN46" s="88">
        <v>4</v>
      </c>
      <c r="AO46" s="87">
        <v>0</v>
      </c>
      <c r="AP46" s="1802">
        <v>0</v>
      </c>
      <c r="AQ46" s="1754" t="str">
        <f t="shared" si="66"/>
        <v/>
      </c>
      <c r="BU46" s="63"/>
      <c r="BV46" s="63"/>
      <c r="BW46" s="63"/>
      <c r="BX46" s="63"/>
      <c r="BY46" s="63"/>
      <c r="BZ46" s="63"/>
      <c r="CA46" s="1755" t="str">
        <f t="shared" si="67"/>
        <v/>
      </c>
      <c r="CB46" s="1755" t="str">
        <f t="shared" si="68"/>
        <v/>
      </c>
      <c r="CC46" s="1755" t="str">
        <f t="shared" si="69"/>
        <v/>
      </c>
      <c r="CD46" s="63"/>
      <c r="CU46" s="1757">
        <f t="shared" ref="CU46:CW46" si="74">IF(AND($C46&lt;&gt;0,AN46=""),1,IF(AN46&gt;$C46,1,0))</f>
        <v>0</v>
      </c>
      <c r="CV46" s="1757">
        <f t="shared" si="74"/>
        <v>0</v>
      </c>
      <c r="CW46" s="1757">
        <f t="shared" si="74"/>
        <v>0</v>
      </c>
    </row>
    <row r="47" spans="1:105" ht="13.5" customHeight="1" x14ac:dyDescent="0.25">
      <c r="A47" s="3129"/>
      <c r="B47" s="70" t="s">
        <v>104</v>
      </c>
      <c r="C47" s="89">
        <f t="shared" si="64"/>
        <v>0</v>
      </c>
      <c r="D47" s="90">
        <f t="shared" ref="D47:E47" si="75">SUM(L47+N47+P47+R47+T47+V47+X47+Z47+AB47+AD47+AF47+AH47+AJ47+AL47)</f>
        <v>0</v>
      </c>
      <c r="E47" s="91">
        <f t="shared" si="75"/>
        <v>0</v>
      </c>
      <c r="F47" s="1766"/>
      <c r="G47" s="1812"/>
      <c r="H47" s="1766"/>
      <c r="I47" s="1812"/>
      <c r="J47" s="1766"/>
      <c r="K47" s="1812"/>
      <c r="L47" s="41">
        <v>0</v>
      </c>
      <c r="M47" s="92">
        <v>0</v>
      </c>
      <c r="N47" s="41">
        <v>0</v>
      </c>
      <c r="O47" s="92">
        <v>0</v>
      </c>
      <c r="P47" s="41">
        <v>0</v>
      </c>
      <c r="Q47" s="92">
        <v>0</v>
      </c>
      <c r="R47" s="41">
        <v>0</v>
      </c>
      <c r="S47" s="92">
        <v>0</v>
      </c>
      <c r="T47" s="41">
        <v>0</v>
      </c>
      <c r="U47" s="92">
        <v>0</v>
      </c>
      <c r="V47" s="41">
        <v>0</v>
      </c>
      <c r="W47" s="92">
        <v>0</v>
      </c>
      <c r="X47" s="41">
        <v>0</v>
      </c>
      <c r="Y47" s="92">
        <v>0</v>
      </c>
      <c r="Z47" s="41">
        <v>0</v>
      </c>
      <c r="AA47" s="92">
        <v>0</v>
      </c>
      <c r="AB47" s="41">
        <v>0</v>
      </c>
      <c r="AC47" s="92">
        <v>0</v>
      </c>
      <c r="AD47" s="41">
        <v>0</v>
      </c>
      <c r="AE47" s="92">
        <v>0</v>
      </c>
      <c r="AF47" s="41">
        <v>0</v>
      </c>
      <c r="AG47" s="92">
        <v>0</v>
      </c>
      <c r="AH47" s="41">
        <v>0</v>
      </c>
      <c r="AI47" s="92">
        <v>0</v>
      </c>
      <c r="AJ47" s="41">
        <v>0</v>
      </c>
      <c r="AK47" s="92">
        <v>0</v>
      </c>
      <c r="AL47" s="41">
        <v>0</v>
      </c>
      <c r="AM47" s="55">
        <v>0</v>
      </c>
      <c r="AN47" s="40">
        <v>0</v>
      </c>
      <c r="AO47" s="92">
        <v>0</v>
      </c>
      <c r="AP47" s="1764">
        <v>0</v>
      </c>
      <c r="AQ47" s="1754" t="str">
        <f t="shared" si="66"/>
        <v/>
      </c>
      <c r="BU47" s="63"/>
      <c r="BV47" s="63"/>
      <c r="BW47" s="63"/>
      <c r="BX47" s="63"/>
      <c r="BY47" s="63"/>
      <c r="BZ47" s="63"/>
      <c r="CA47" s="1755" t="str">
        <f t="shared" si="67"/>
        <v/>
      </c>
      <c r="CB47" s="1755" t="str">
        <f t="shared" si="68"/>
        <v/>
      </c>
      <c r="CC47" s="1755" t="str">
        <f t="shared" si="69"/>
        <v/>
      </c>
      <c r="CD47" s="63"/>
      <c r="CU47" s="1757">
        <f t="shared" ref="CU47:CW47" si="76">IF(AND($C47&lt;&gt;0,AN47=""),1,IF(AN47&gt;$C47,1,0))</f>
        <v>0</v>
      </c>
      <c r="CV47" s="1757">
        <f t="shared" si="76"/>
        <v>0</v>
      </c>
      <c r="CW47" s="1757">
        <f t="shared" si="76"/>
        <v>0</v>
      </c>
    </row>
    <row r="48" spans="1:105" ht="13.5" customHeight="1" x14ac:dyDescent="0.25">
      <c r="A48" s="3133" t="s">
        <v>111</v>
      </c>
      <c r="B48" s="28" t="s">
        <v>69</v>
      </c>
      <c r="C48" s="76">
        <f t="shared" si="64"/>
        <v>0</v>
      </c>
      <c r="D48" s="77">
        <f t="shared" ref="D48:E48" si="77">SUM(AF48+AH48+AJ48+AL48)</f>
        <v>0</v>
      </c>
      <c r="E48" s="78">
        <f t="shared" si="77"/>
        <v>0</v>
      </c>
      <c r="F48" s="30"/>
      <c r="G48" s="1813"/>
      <c r="H48" s="30"/>
      <c r="I48" s="1813"/>
      <c r="J48" s="30"/>
      <c r="K48" s="79"/>
      <c r="L48" s="30"/>
      <c r="M48" s="79"/>
      <c r="N48" s="30"/>
      <c r="O48" s="79"/>
      <c r="P48" s="30"/>
      <c r="Q48" s="79"/>
      <c r="R48" s="30"/>
      <c r="S48" s="79"/>
      <c r="T48" s="30"/>
      <c r="U48" s="79"/>
      <c r="V48" s="30"/>
      <c r="W48" s="79"/>
      <c r="X48" s="30"/>
      <c r="Y48" s="79"/>
      <c r="Z48" s="30"/>
      <c r="AA48" s="79"/>
      <c r="AB48" s="30"/>
      <c r="AC48" s="79"/>
      <c r="AD48" s="30"/>
      <c r="AE48" s="79"/>
      <c r="AF48" s="33"/>
      <c r="AG48" s="80"/>
      <c r="AH48" s="33"/>
      <c r="AI48" s="80"/>
      <c r="AJ48" s="33"/>
      <c r="AK48" s="80"/>
      <c r="AL48" s="33"/>
      <c r="AM48" s="53"/>
      <c r="AN48" s="81"/>
      <c r="AO48" s="80"/>
      <c r="AP48" s="1813"/>
      <c r="AQ48" s="1754" t="str">
        <f t="shared" si="66"/>
        <v/>
      </c>
      <c r="BU48" s="63"/>
      <c r="BV48" s="63"/>
      <c r="BW48" s="63"/>
      <c r="BX48" s="63"/>
      <c r="BY48" s="63"/>
      <c r="BZ48" s="63"/>
      <c r="CA48" s="1755" t="str">
        <f t="shared" si="67"/>
        <v/>
      </c>
      <c r="CB48" s="1755" t="str">
        <f t="shared" si="68"/>
        <v/>
      </c>
      <c r="CC48" s="1804"/>
      <c r="CD48" s="63"/>
      <c r="CU48" s="1757">
        <f t="shared" ref="CU48:CV48" si="78">IF(AND($C48&lt;&gt;0,AN48=""),1,IF(AN48&gt;$C48,1,0))</f>
        <v>0</v>
      </c>
      <c r="CV48" s="1757">
        <f t="shared" si="78"/>
        <v>0</v>
      </c>
    </row>
    <row r="49" spans="1:100" ht="13.5" customHeight="1" x14ac:dyDescent="0.25">
      <c r="A49" s="3128"/>
      <c r="B49" s="65" t="s">
        <v>103</v>
      </c>
      <c r="C49" s="1814">
        <f t="shared" si="64"/>
        <v>0</v>
      </c>
      <c r="D49" s="1718">
        <f t="shared" ref="D49:E49" si="79">SUM(AF49+AH49+AJ49+AL49)</f>
        <v>0</v>
      </c>
      <c r="E49" s="93">
        <f t="shared" si="79"/>
        <v>0</v>
      </c>
      <c r="F49" s="1815"/>
      <c r="G49" s="1816"/>
      <c r="H49" s="1815"/>
      <c r="I49" s="1816"/>
      <c r="J49" s="1815"/>
      <c r="K49" s="94"/>
      <c r="L49" s="1815"/>
      <c r="M49" s="94"/>
      <c r="N49" s="1815"/>
      <c r="O49" s="94"/>
      <c r="P49" s="1815"/>
      <c r="Q49" s="94"/>
      <c r="R49" s="1815"/>
      <c r="S49" s="94"/>
      <c r="T49" s="1815"/>
      <c r="U49" s="94"/>
      <c r="V49" s="1815"/>
      <c r="W49" s="94"/>
      <c r="X49" s="1815"/>
      <c r="Y49" s="94"/>
      <c r="Z49" s="1815"/>
      <c r="AA49" s="94"/>
      <c r="AB49" s="1815"/>
      <c r="AC49" s="94"/>
      <c r="AD49" s="1815"/>
      <c r="AE49" s="94"/>
      <c r="AF49" s="1771"/>
      <c r="AG49" s="95"/>
      <c r="AH49" s="1771"/>
      <c r="AI49" s="95"/>
      <c r="AJ49" s="1771"/>
      <c r="AK49" s="95"/>
      <c r="AL49" s="1771"/>
      <c r="AM49" s="1789"/>
      <c r="AN49" s="96"/>
      <c r="AO49" s="95"/>
      <c r="AP49" s="1816"/>
      <c r="AQ49" s="1754" t="str">
        <f t="shared" si="66"/>
        <v/>
      </c>
      <c r="BU49" s="63"/>
      <c r="BV49" s="63"/>
      <c r="BW49" s="63"/>
      <c r="BX49" s="63"/>
      <c r="BY49" s="63"/>
      <c r="BZ49" s="63"/>
      <c r="CA49" s="1755" t="str">
        <f t="shared" si="67"/>
        <v/>
      </c>
      <c r="CB49" s="1755" t="str">
        <f t="shared" si="68"/>
        <v/>
      </c>
      <c r="CC49" s="1804"/>
      <c r="CD49" s="63"/>
      <c r="CU49" s="1757">
        <f t="shared" ref="CU49:CV49" si="80">IF(AND($C49&lt;&gt;0,AN49=""),1,IF(AN49&gt;$C49,1,0))</f>
        <v>0</v>
      </c>
      <c r="CV49" s="1757">
        <f t="shared" si="80"/>
        <v>0</v>
      </c>
    </row>
    <row r="50" spans="1:100" ht="14.25" customHeight="1" x14ac:dyDescent="0.25">
      <c r="A50" s="3129"/>
      <c r="B50" s="97" t="s">
        <v>112</v>
      </c>
      <c r="C50" s="89">
        <f t="shared" si="64"/>
        <v>0</v>
      </c>
      <c r="D50" s="90">
        <f t="shared" ref="D50:E50" si="81">SUM(AF50+AH50+AJ50+AL50)</f>
        <v>0</v>
      </c>
      <c r="E50" s="91">
        <f t="shared" si="81"/>
        <v>0</v>
      </c>
      <c r="F50" s="36"/>
      <c r="G50" s="1817"/>
      <c r="H50" s="36"/>
      <c r="I50" s="1817"/>
      <c r="J50" s="36"/>
      <c r="K50" s="98"/>
      <c r="L50" s="36"/>
      <c r="M50" s="98"/>
      <c r="N50" s="36"/>
      <c r="O50" s="98"/>
      <c r="P50" s="36"/>
      <c r="Q50" s="98"/>
      <c r="R50" s="36"/>
      <c r="S50" s="98"/>
      <c r="T50" s="36"/>
      <c r="U50" s="98"/>
      <c r="V50" s="36"/>
      <c r="W50" s="98"/>
      <c r="X50" s="36"/>
      <c r="Y50" s="98"/>
      <c r="Z50" s="36"/>
      <c r="AA50" s="98"/>
      <c r="AB50" s="36"/>
      <c r="AC50" s="98"/>
      <c r="AD50" s="36"/>
      <c r="AE50" s="98"/>
      <c r="AF50" s="41"/>
      <c r="AG50" s="92"/>
      <c r="AH50" s="41"/>
      <c r="AI50" s="92"/>
      <c r="AJ50" s="41"/>
      <c r="AK50" s="92"/>
      <c r="AL50" s="41"/>
      <c r="AM50" s="55"/>
      <c r="AN50" s="40"/>
      <c r="AO50" s="92"/>
      <c r="AP50" s="1817"/>
      <c r="AQ50" s="1754" t="str">
        <f t="shared" si="66"/>
        <v/>
      </c>
      <c r="BU50" s="63"/>
      <c r="BV50" s="63"/>
      <c r="BW50" s="63"/>
      <c r="BX50" s="63"/>
      <c r="BY50" s="63"/>
      <c r="BZ50" s="63"/>
      <c r="CA50" s="1755" t="str">
        <f t="shared" si="67"/>
        <v/>
      </c>
      <c r="CB50" s="1755" t="str">
        <f t="shared" si="68"/>
        <v/>
      </c>
      <c r="CC50" s="1804"/>
      <c r="CD50" s="63"/>
      <c r="CU50" s="1757">
        <f t="shared" ref="CU50:CV50" si="82">IF(AND($C50&lt;&gt;0,AN50=""),1,IF(AN50&gt;$C50,1,0))</f>
        <v>0</v>
      </c>
      <c r="CV50" s="1757">
        <f t="shared" si="82"/>
        <v>0</v>
      </c>
    </row>
    <row r="51" spans="1:100" ht="13.5" customHeight="1" x14ac:dyDescent="0.25">
      <c r="A51" s="3132" t="s">
        <v>113</v>
      </c>
      <c r="B51" s="28" t="s">
        <v>69</v>
      </c>
      <c r="C51" s="76">
        <f t="shared" si="64"/>
        <v>0</v>
      </c>
      <c r="D51" s="77">
        <f t="shared" ref="D51:E51" si="83">SUM(AF51+AH51+AJ51+AL51)</f>
        <v>0</v>
      </c>
      <c r="E51" s="78">
        <f t="shared" si="83"/>
        <v>0</v>
      </c>
      <c r="F51" s="30"/>
      <c r="G51" s="1813"/>
      <c r="H51" s="30"/>
      <c r="I51" s="1813"/>
      <c r="J51" s="30"/>
      <c r="K51" s="79"/>
      <c r="L51" s="30"/>
      <c r="M51" s="79"/>
      <c r="N51" s="30"/>
      <c r="O51" s="79"/>
      <c r="P51" s="30"/>
      <c r="Q51" s="79"/>
      <c r="R51" s="30"/>
      <c r="S51" s="79"/>
      <c r="T51" s="30"/>
      <c r="U51" s="79"/>
      <c r="V51" s="30"/>
      <c r="W51" s="79"/>
      <c r="X51" s="30"/>
      <c r="Y51" s="79"/>
      <c r="Z51" s="30"/>
      <c r="AA51" s="79"/>
      <c r="AB51" s="30"/>
      <c r="AC51" s="79"/>
      <c r="AD51" s="30"/>
      <c r="AE51" s="79"/>
      <c r="AF51" s="33"/>
      <c r="AG51" s="80"/>
      <c r="AH51" s="33"/>
      <c r="AI51" s="80"/>
      <c r="AJ51" s="33"/>
      <c r="AK51" s="80"/>
      <c r="AL51" s="33"/>
      <c r="AM51" s="53"/>
      <c r="AN51" s="81"/>
      <c r="AO51" s="80"/>
      <c r="AP51" s="1813"/>
      <c r="AQ51" s="1754" t="str">
        <f t="shared" si="66"/>
        <v/>
      </c>
      <c r="BU51" s="63"/>
      <c r="BV51" s="63"/>
      <c r="BW51" s="63"/>
      <c r="BX51" s="63"/>
      <c r="BY51" s="63"/>
      <c r="BZ51" s="63"/>
      <c r="CA51" s="1755" t="str">
        <f t="shared" si="67"/>
        <v/>
      </c>
      <c r="CB51" s="1755" t="str">
        <f t="shared" si="68"/>
        <v/>
      </c>
      <c r="CC51" s="1804"/>
      <c r="CD51" s="63"/>
      <c r="CU51" s="1757">
        <f t="shared" ref="CU51:CV51" si="84">IF(AND($C51&lt;&gt;0,AN51=""),1,IF(AN51&gt;$C51,1,0))</f>
        <v>0</v>
      </c>
      <c r="CV51" s="1757">
        <f t="shared" si="84"/>
        <v>0</v>
      </c>
    </row>
    <row r="52" spans="1:100" ht="15" customHeight="1" x14ac:dyDescent="0.25">
      <c r="A52" s="3128"/>
      <c r="B52" s="65" t="s">
        <v>103</v>
      </c>
      <c r="C52" s="1814">
        <f t="shared" si="64"/>
        <v>0</v>
      </c>
      <c r="D52" s="1718">
        <f t="shared" ref="D52:E52" si="85">SUM(AF52+AH52+AJ52+AL52)</f>
        <v>0</v>
      </c>
      <c r="E52" s="93">
        <f t="shared" si="85"/>
        <v>0</v>
      </c>
      <c r="F52" s="1815"/>
      <c r="G52" s="1816"/>
      <c r="H52" s="1815"/>
      <c r="I52" s="1816"/>
      <c r="J52" s="1815"/>
      <c r="K52" s="94"/>
      <c r="L52" s="1815"/>
      <c r="M52" s="94"/>
      <c r="N52" s="1815"/>
      <c r="O52" s="94"/>
      <c r="P52" s="1815"/>
      <c r="Q52" s="94"/>
      <c r="R52" s="1815"/>
      <c r="S52" s="94"/>
      <c r="T52" s="1815"/>
      <c r="U52" s="94"/>
      <c r="V52" s="1815"/>
      <c r="W52" s="94"/>
      <c r="X52" s="1815"/>
      <c r="Y52" s="94"/>
      <c r="Z52" s="1815"/>
      <c r="AA52" s="94"/>
      <c r="AB52" s="1815"/>
      <c r="AC52" s="94"/>
      <c r="AD52" s="1815"/>
      <c r="AE52" s="94"/>
      <c r="AF52" s="1771"/>
      <c r="AG52" s="95"/>
      <c r="AH52" s="1771"/>
      <c r="AI52" s="95"/>
      <c r="AJ52" s="1771"/>
      <c r="AK52" s="95"/>
      <c r="AL52" s="1771"/>
      <c r="AM52" s="1789"/>
      <c r="AN52" s="96"/>
      <c r="AO52" s="95"/>
      <c r="AP52" s="1816"/>
      <c r="AQ52" s="1754" t="str">
        <f t="shared" si="66"/>
        <v/>
      </c>
      <c r="BU52" s="63"/>
      <c r="BV52" s="63"/>
      <c r="BW52" s="63"/>
      <c r="BX52" s="63"/>
      <c r="BY52" s="63"/>
      <c r="BZ52" s="63"/>
      <c r="CA52" s="1755" t="str">
        <f t="shared" si="67"/>
        <v/>
      </c>
      <c r="CB52" s="1755" t="str">
        <f t="shared" si="68"/>
        <v/>
      </c>
      <c r="CC52" s="1804"/>
      <c r="CD52" s="63"/>
      <c r="CU52" s="1757">
        <f t="shared" ref="CU52:CV52" si="86">IF(AND($C52&lt;&gt;0,AN52=""),1,IF(AN52&gt;$C52,1,0))</f>
        <v>0</v>
      </c>
      <c r="CV52" s="1757">
        <f t="shared" si="86"/>
        <v>0</v>
      </c>
    </row>
    <row r="53" spans="1:100" ht="24" customHeight="1" x14ac:dyDescent="0.25">
      <c r="A53" s="3129"/>
      <c r="B53" s="97" t="s">
        <v>112</v>
      </c>
      <c r="C53" s="89">
        <f t="shared" si="64"/>
        <v>0</v>
      </c>
      <c r="D53" s="90">
        <f t="shared" ref="D53:E53" si="87">SUM(AF53+AH53+AJ53+AL53)</f>
        <v>0</v>
      </c>
      <c r="E53" s="91">
        <f t="shared" si="87"/>
        <v>0</v>
      </c>
      <c r="F53" s="36"/>
      <c r="G53" s="1817"/>
      <c r="H53" s="36"/>
      <c r="I53" s="1817"/>
      <c r="J53" s="36"/>
      <c r="K53" s="98"/>
      <c r="L53" s="36"/>
      <c r="M53" s="98"/>
      <c r="N53" s="36"/>
      <c r="O53" s="98"/>
      <c r="P53" s="36"/>
      <c r="Q53" s="98"/>
      <c r="R53" s="36"/>
      <c r="S53" s="98"/>
      <c r="T53" s="36"/>
      <c r="U53" s="98"/>
      <c r="V53" s="36"/>
      <c r="W53" s="98"/>
      <c r="X53" s="36"/>
      <c r="Y53" s="98"/>
      <c r="Z53" s="36"/>
      <c r="AA53" s="98"/>
      <c r="AB53" s="36"/>
      <c r="AC53" s="98"/>
      <c r="AD53" s="36"/>
      <c r="AE53" s="98"/>
      <c r="AF53" s="41"/>
      <c r="AG53" s="92"/>
      <c r="AH53" s="41"/>
      <c r="AI53" s="92"/>
      <c r="AJ53" s="41"/>
      <c r="AK53" s="92"/>
      <c r="AL53" s="41"/>
      <c r="AM53" s="55"/>
      <c r="AN53" s="40"/>
      <c r="AO53" s="92"/>
      <c r="AP53" s="1817"/>
      <c r="AQ53" s="1754" t="str">
        <f t="shared" si="66"/>
        <v/>
      </c>
      <c r="BU53" s="63"/>
      <c r="BV53" s="63"/>
      <c r="BW53" s="63"/>
      <c r="BX53" s="63"/>
      <c r="BY53" s="63"/>
      <c r="BZ53" s="63"/>
      <c r="CA53" s="1755" t="str">
        <f t="shared" si="67"/>
        <v/>
      </c>
      <c r="CB53" s="1755" t="str">
        <f t="shared" si="68"/>
        <v/>
      </c>
      <c r="CC53" s="1804"/>
      <c r="CD53" s="63"/>
      <c r="CU53" s="1757">
        <f t="shared" ref="CU53:CV53" si="88">IF(AND($C53&lt;&gt;0,AN53=""),1,IF(AN53&gt;$C53,1,0))</f>
        <v>0</v>
      </c>
      <c r="CV53" s="1757">
        <f t="shared" si="88"/>
        <v>0</v>
      </c>
    </row>
    <row r="54" spans="1:100" ht="15" customHeight="1" x14ac:dyDescent="0.25">
      <c r="A54" s="3132" t="s">
        <v>114</v>
      </c>
      <c r="B54" s="28" t="s">
        <v>69</v>
      </c>
      <c r="C54" s="76">
        <f t="shared" si="64"/>
        <v>0</v>
      </c>
      <c r="D54" s="77">
        <f t="shared" ref="D54:E54" si="89">SUM(F54+H54+J54+L54+N54+P54+R54+T54+V54+X54+Z54+AB54+AD54+AF54+AH54+AJ54+AL54)</f>
        <v>0</v>
      </c>
      <c r="E54" s="78">
        <f t="shared" si="89"/>
        <v>0</v>
      </c>
      <c r="F54" s="33"/>
      <c r="G54" s="80"/>
      <c r="H54" s="33"/>
      <c r="I54" s="80"/>
      <c r="J54" s="33"/>
      <c r="K54" s="80"/>
      <c r="L54" s="33"/>
      <c r="M54" s="80"/>
      <c r="N54" s="33"/>
      <c r="O54" s="80"/>
      <c r="P54" s="33"/>
      <c r="Q54" s="80"/>
      <c r="R54" s="33"/>
      <c r="S54" s="80"/>
      <c r="T54" s="33"/>
      <c r="U54" s="80"/>
      <c r="V54" s="33"/>
      <c r="W54" s="80"/>
      <c r="X54" s="33"/>
      <c r="Y54" s="80"/>
      <c r="Z54" s="33"/>
      <c r="AA54" s="80"/>
      <c r="AB54" s="33"/>
      <c r="AC54" s="80"/>
      <c r="AD54" s="33"/>
      <c r="AE54" s="80"/>
      <c r="AF54" s="33"/>
      <c r="AG54" s="80"/>
      <c r="AH54" s="33"/>
      <c r="AI54" s="80"/>
      <c r="AJ54" s="33"/>
      <c r="AK54" s="80"/>
      <c r="AL54" s="33"/>
      <c r="AM54" s="53"/>
      <c r="AN54" s="81"/>
      <c r="AO54" s="80"/>
      <c r="AP54" s="1813"/>
      <c r="AQ54" s="1754" t="str">
        <f t="shared" si="66"/>
        <v/>
      </c>
      <c r="BU54" s="63"/>
      <c r="BV54" s="63"/>
      <c r="BW54" s="63"/>
      <c r="BX54" s="63"/>
      <c r="BY54" s="63"/>
      <c r="BZ54" s="63"/>
      <c r="CA54" s="1755" t="str">
        <f t="shared" si="67"/>
        <v/>
      </c>
      <c r="CB54" s="1755" t="str">
        <f t="shared" si="68"/>
        <v/>
      </c>
      <c r="CC54" s="1804"/>
      <c r="CD54" s="63"/>
      <c r="CU54" s="1757">
        <f t="shared" ref="CU54:CV54" si="90">IF(AND($C54&lt;&gt;0,AN54=""),1,IF(AN54&gt;$C54,1,0))</f>
        <v>0</v>
      </c>
      <c r="CV54" s="1757">
        <f t="shared" si="90"/>
        <v>0</v>
      </c>
    </row>
    <row r="55" spans="1:100" ht="15" customHeight="1" x14ac:dyDescent="0.25">
      <c r="A55" s="3128"/>
      <c r="B55" s="65" t="s">
        <v>103</v>
      </c>
      <c r="C55" s="82">
        <f t="shared" si="64"/>
        <v>0</v>
      </c>
      <c r="D55" s="83">
        <f t="shared" ref="D55:E55" si="91">SUM(F55+H55+J55+L55+N55+P55+R55+T55+V55+X55+Z55+AB55+AD55+AF55+AH55+AJ55+AL55)</f>
        <v>0</v>
      </c>
      <c r="E55" s="84">
        <f t="shared" si="91"/>
        <v>0</v>
      </c>
      <c r="F55" s="66"/>
      <c r="G55" s="87"/>
      <c r="H55" s="66"/>
      <c r="I55" s="87"/>
      <c r="J55" s="66"/>
      <c r="K55" s="87"/>
      <c r="L55" s="66"/>
      <c r="M55" s="87"/>
      <c r="N55" s="66"/>
      <c r="O55" s="87"/>
      <c r="P55" s="66"/>
      <c r="Q55" s="87"/>
      <c r="R55" s="66"/>
      <c r="S55" s="87"/>
      <c r="T55" s="66"/>
      <c r="U55" s="87"/>
      <c r="V55" s="66"/>
      <c r="W55" s="87"/>
      <c r="X55" s="66"/>
      <c r="Y55" s="87"/>
      <c r="Z55" s="66"/>
      <c r="AA55" s="87"/>
      <c r="AB55" s="66"/>
      <c r="AC55" s="87"/>
      <c r="AD55" s="66"/>
      <c r="AE55" s="87"/>
      <c r="AF55" s="66"/>
      <c r="AG55" s="87"/>
      <c r="AH55" s="66"/>
      <c r="AI55" s="87"/>
      <c r="AJ55" s="66"/>
      <c r="AK55" s="87"/>
      <c r="AL55" s="66"/>
      <c r="AM55" s="68"/>
      <c r="AN55" s="88"/>
      <c r="AO55" s="87"/>
      <c r="AP55" s="1803"/>
      <c r="AQ55" s="1754" t="str">
        <f t="shared" si="66"/>
        <v/>
      </c>
      <c r="BU55" s="63"/>
      <c r="BV55" s="63"/>
      <c r="BW55" s="63"/>
      <c r="BX55" s="63"/>
      <c r="BY55" s="63"/>
      <c r="BZ55" s="63"/>
      <c r="CA55" s="1755" t="str">
        <f t="shared" si="67"/>
        <v/>
      </c>
      <c r="CB55" s="1755" t="str">
        <f t="shared" si="68"/>
        <v/>
      </c>
      <c r="CC55" s="1804"/>
      <c r="CD55" s="63"/>
      <c r="CU55" s="1757">
        <f t="shared" ref="CU55:CV55" si="92">IF(AND($C55&lt;&gt;0,AN55=""),1,IF(AN55&gt;$C55,1,0))</f>
        <v>0</v>
      </c>
      <c r="CV55" s="1757">
        <f t="shared" si="92"/>
        <v>0</v>
      </c>
    </row>
    <row r="56" spans="1:100" ht="15" customHeight="1" x14ac:dyDescent="0.25">
      <c r="A56" s="3129"/>
      <c r="B56" s="65" t="s">
        <v>70</v>
      </c>
      <c r="C56" s="89">
        <f t="shared" si="64"/>
        <v>0</v>
      </c>
      <c r="D56" s="90">
        <f t="shared" ref="D56:E56" si="93">SUM(F56+H56+J56+L56+N56+P56+R56+T56+V56+X56+Z56+AB56+AD56+AF56+AH56+AJ56+AL56)</f>
        <v>0</v>
      </c>
      <c r="E56" s="91">
        <f t="shared" si="93"/>
        <v>0</v>
      </c>
      <c r="F56" s="41"/>
      <c r="G56" s="92"/>
      <c r="H56" s="41"/>
      <c r="I56" s="92"/>
      <c r="J56" s="41"/>
      <c r="K56" s="92"/>
      <c r="L56" s="41"/>
      <c r="M56" s="92"/>
      <c r="N56" s="41"/>
      <c r="O56" s="92"/>
      <c r="P56" s="41"/>
      <c r="Q56" s="92"/>
      <c r="R56" s="41"/>
      <c r="S56" s="92"/>
      <c r="T56" s="41"/>
      <c r="U56" s="92"/>
      <c r="V56" s="41"/>
      <c r="W56" s="92"/>
      <c r="X56" s="41"/>
      <c r="Y56" s="92"/>
      <c r="Z56" s="41"/>
      <c r="AA56" s="92"/>
      <c r="AB56" s="41"/>
      <c r="AC56" s="92"/>
      <c r="AD56" s="41"/>
      <c r="AE56" s="92"/>
      <c r="AF56" s="41"/>
      <c r="AG56" s="92"/>
      <c r="AH56" s="41"/>
      <c r="AI56" s="92"/>
      <c r="AJ56" s="41"/>
      <c r="AK56" s="92"/>
      <c r="AL56" s="41"/>
      <c r="AM56" s="55"/>
      <c r="AN56" s="40"/>
      <c r="AO56" s="92"/>
      <c r="AP56" s="1817"/>
      <c r="AQ56" s="1754" t="str">
        <f t="shared" si="66"/>
        <v/>
      </c>
      <c r="BU56" s="63"/>
      <c r="BV56" s="63"/>
      <c r="BW56" s="63"/>
      <c r="BX56" s="63"/>
      <c r="BY56" s="63"/>
      <c r="BZ56" s="63"/>
      <c r="CA56" s="1755" t="str">
        <f t="shared" si="67"/>
        <v/>
      </c>
      <c r="CB56" s="1755" t="str">
        <f t="shared" si="68"/>
        <v/>
      </c>
      <c r="CC56" s="1804"/>
      <c r="CD56" s="63"/>
      <c r="CU56" s="1757">
        <f t="shared" ref="CU56:CV56" si="94">IF(AND($C56&lt;&gt;0,AN56=""),1,IF(AN56&gt;$C56,1,0))</f>
        <v>0</v>
      </c>
      <c r="CV56" s="1757">
        <f t="shared" si="94"/>
        <v>0</v>
      </c>
    </row>
    <row r="57" spans="1:100" ht="15" customHeight="1" x14ac:dyDescent="0.25">
      <c r="A57" s="3132" t="s">
        <v>115</v>
      </c>
      <c r="B57" s="28" t="s">
        <v>69</v>
      </c>
      <c r="C57" s="76">
        <f t="shared" si="64"/>
        <v>46</v>
      </c>
      <c r="D57" s="77">
        <f t="shared" ref="D57:E57" si="95">SUM(F57+H57+J57+L57+N57+P57+R57+T57+V57+X57+Z57+AB57+AD57+AF57+AH57+AJ57+AL57)</f>
        <v>10</v>
      </c>
      <c r="E57" s="78">
        <f t="shared" si="95"/>
        <v>36</v>
      </c>
      <c r="F57" s="33">
        <v>1</v>
      </c>
      <c r="G57" s="80">
        <v>2</v>
      </c>
      <c r="H57" s="33">
        <v>0</v>
      </c>
      <c r="I57" s="80">
        <v>2</v>
      </c>
      <c r="J57" s="33">
        <v>0</v>
      </c>
      <c r="K57" s="80">
        <v>0</v>
      </c>
      <c r="L57" s="33">
        <v>0</v>
      </c>
      <c r="M57" s="80">
        <v>0</v>
      </c>
      <c r="N57" s="33">
        <v>0</v>
      </c>
      <c r="O57" s="80">
        <v>2</v>
      </c>
      <c r="P57" s="33">
        <v>0</v>
      </c>
      <c r="Q57" s="80">
        <v>2</v>
      </c>
      <c r="R57" s="33">
        <v>0</v>
      </c>
      <c r="S57" s="80">
        <v>2</v>
      </c>
      <c r="T57" s="33">
        <v>0</v>
      </c>
      <c r="U57" s="80">
        <v>1</v>
      </c>
      <c r="V57" s="33">
        <v>1</v>
      </c>
      <c r="W57" s="80">
        <v>0</v>
      </c>
      <c r="X57" s="33">
        <v>1</v>
      </c>
      <c r="Y57" s="80">
        <v>1</v>
      </c>
      <c r="Z57" s="33">
        <v>0</v>
      </c>
      <c r="AA57" s="80">
        <v>4</v>
      </c>
      <c r="AB57" s="33">
        <v>4</v>
      </c>
      <c r="AC57" s="80">
        <v>2</v>
      </c>
      <c r="AD57" s="33">
        <v>1</v>
      </c>
      <c r="AE57" s="80">
        <v>3</v>
      </c>
      <c r="AF57" s="33">
        <v>1</v>
      </c>
      <c r="AG57" s="80">
        <v>7</v>
      </c>
      <c r="AH57" s="33">
        <v>1</v>
      </c>
      <c r="AI57" s="80">
        <v>4</v>
      </c>
      <c r="AJ57" s="33">
        <v>0</v>
      </c>
      <c r="AK57" s="80">
        <v>2</v>
      </c>
      <c r="AL57" s="33">
        <v>0</v>
      </c>
      <c r="AM57" s="53">
        <v>2</v>
      </c>
      <c r="AN57" s="81">
        <v>3</v>
      </c>
      <c r="AO57" s="80">
        <v>0</v>
      </c>
      <c r="AP57" s="1813"/>
      <c r="AQ57" s="1754" t="str">
        <f t="shared" si="66"/>
        <v/>
      </c>
      <c r="BU57" s="63"/>
      <c r="BV57" s="63"/>
      <c r="BW57" s="63"/>
      <c r="BX57" s="63"/>
      <c r="BY57" s="63"/>
      <c r="BZ57" s="63"/>
      <c r="CA57" s="1755" t="str">
        <f t="shared" si="67"/>
        <v/>
      </c>
      <c r="CB57" s="1755" t="str">
        <f t="shared" si="68"/>
        <v/>
      </c>
      <c r="CC57" s="1804"/>
      <c r="CD57" s="63"/>
      <c r="CU57" s="1757">
        <f t="shared" ref="CU57:CV57" si="96">IF(AND($C57&lt;&gt;0,AN57=""),1,IF(AN57&gt;$C57,1,0))</f>
        <v>0</v>
      </c>
      <c r="CV57" s="1757">
        <f t="shared" si="96"/>
        <v>0</v>
      </c>
    </row>
    <row r="58" spans="1:100" ht="15" customHeight="1" x14ac:dyDescent="0.25">
      <c r="A58" s="3128"/>
      <c r="B58" s="65" t="s">
        <v>103</v>
      </c>
      <c r="C58" s="82">
        <f t="shared" si="64"/>
        <v>19</v>
      </c>
      <c r="D58" s="83">
        <f t="shared" ref="D58:E58" si="97">SUM(F58+H58+J58+L58+N58+P58+R58+T58+V58+X58+Z58+AB58+AD58+AF58+AH58+AJ58+AL58)</f>
        <v>2</v>
      </c>
      <c r="E58" s="84">
        <f t="shared" si="97"/>
        <v>17</v>
      </c>
      <c r="F58" s="66">
        <v>0</v>
      </c>
      <c r="G58" s="87">
        <v>1</v>
      </c>
      <c r="H58" s="66">
        <v>0</v>
      </c>
      <c r="I58" s="87">
        <v>0</v>
      </c>
      <c r="J58" s="66">
        <v>0</v>
      </c>
      <c r="K58" s="87">
        <v>0</v>
      </c>
      <c r="L58" s="66">
        <v>0</v>
      </c>
      <c r="M58" s="87">
        <v>0</v>
      </c>
      <c r="N58" s="66">
        <v>0</v>
      </c>
      <c r="O58" s="87">
        <v>0</v>
      </c>
      <c r="P58" s="66">
        <v>0</v>
      </c>
      <c r="Q58" s="87">
        <v>1</v>
      </c>
      <c r="R58" s="66">
        <v>0</v>
      </c>
      <c r="S58" s="87">
        <v>0</v>
      </c>
      <c r="T58" s="66">
        <v>0</v>
      </c>
      <c r="U58" s="87">
        <v>0</v>
      </c>
      <c r="V58" s="66">
        <v>0</v>
      </c>
      <c r="W58" s="87">
        <v>1</v>
      </c>
      <c r="X58" s="66">
        <v>0</v>
      </c>
      <c r="Y58" s="87">
        <v>2</v>
      </c>
      <c r="Z58" s="66">
        <v>0</v>
      </c>
      <c r="AA58" s="87">
        <v>3</v>
      </c>
      <c r="AB58" s="66">
        <v>1</v>
      </c>
      <c r="AC58" s="87">
        <v>1</v>
      </c>
      <c r="AD58" s="66">
        <v>1</v>
      </c>
      <c r="AE58" s="87">
        <v>4</v>
      </c>
      <c r="AF58" s="66">
        <v>0</v>
      </c>
      <c r="AG58" s="87">
        <v>1</v>
      </c>
      <c r="AH58" s="66">
        <v>0</v>
      </c>
      <c r="AI58" s="87">
        <v>2</v>
      </c>
      <c r="AJ58" s="66">
        <v>0</v>
      </c>
      <c r="AK58" s="87">
        <v>0</v>
      </c>
      <c r="AL58" s="66">
        <v>0</v>
      </c>
      <c r="AM58" s="68">
        <v>1</v>
      </c>
      <c r="AN58" s="88">
        <v>2</v>
      </c>
      <c r="AO58" s="87">
        <v>0</v>
      </c>
      <c r="AP58" s="1803"/>
      <c r="AQ58" s="1754" t="str">
        <f t="shared" si="66"/>
        <v/>
      </c>
      <c r="BU58" s="63"/>
      <c r="BV58" s="63"/>
      <c r="BW58" s="63"/>
      <c r="BX58" s="63"/>
      <c r="BY58" s="63"/>
      <c r="BZ58" s="63"/>
      <c r="CA58" s="1755" t="str">
        <f t="shared" si="67"/>
        <v/>
      </c>
      <c r="CB58" s="1755" t="str">
        <f t="shared" si="68"/>
        <v/>
      </c>
      <c r="CC58" s="1804"/>
      <c r="CD58" s="63"/>
      <c r="CU58" s="1757">
        <f t="shared" ref="CU58:CV58" si="98">IF(AND($C58&lt;&gt;0,AN58=""),1,IF(AN58&gt;$C58,1,0))</f>
        <v>0</v>
      </c>
      <c r="CV58" s="1757">
        <f t="shared" si="98"/>
        <v>0</v>
      </c>
    </row>
    <row r="59" spans="1:100" ht="15" customHeight="1" x14ac:dyDescent="0.25">
      <c r="A59" s="3128"/>
      <c r="B59" s="65" t="s">
        <v>70</v>
      </c>
      <c r="C59" s="82">
        <f t="shared" si="64"/>
        <v>0</v>
      </c>
      <c r="D59" s="83">
        <f t="shared" ref="D59:E59" si="99">SUM(F59+H59+J59+L59+N59+P59+R59+T59+V59+X59+Z59+AB59+AD59+AF59+AH59+AJ59+AL59)</f>
        <v>0</v>
      </c>
      <c r="E59" s="84">
        <f t="shared" si="99"/>
        <v>0</v>
      </c>
      <c r="F59" s="66"/>
      <c r="G59" s="87"/>
      <c r="H59" s="66"/>
      <c r="I59" s="87"/>
      <c r="J59" s="66"/>
      <c r="K59" s="87"/>
      <c r="L59" s="66"/>
      <c r="M59" s="87"/>
      <c r="N59" s="66"/>
      <c r="O59" s="87"/>
      <c r="P59" s="66"/>
      <c r="Q59" s="87"/>
      <c r="R59" s="66"/>
      <c r="S59" s="87"/>
      <c r="T59" s="66"/>
      <c r="U59" s="87"/>
      <c r="V59" s="66"/>
      <c r="W59" s="87"/>
      <c r="X59" s="66"/>
      <c r="Y59" s="87"/>
      <c r="Z59" s="66"/>
      <c r="AA59" s="87"/>
      <c r="AB59" s="66"/>
      <c r="AC59" s="87"/>
      <c r="AD59" s="66"/>
      <c r="AE59" s="87"/>
      <c r="AF59" s="66"/>
      <c r="AG59" s="87"/>
      <c r="AH59" s="66"/>
      <c r="AI59" s="87"/>
      <c r="AJ59" s="66"/>
      <c r="AK59" s="87"/>
      <c r="AL59" s="66"/>
      <c r="AM59" s="68"/>
      <c r="AN59" s="88"/>
      <c r="AO59" s="87"/>
      <c r="AP59" s="1803"/>
      <c r="AQ59" s="1754" t="str">
        <f t="shared" si="66"/>
        <v/>
      </c>
      <c r="BU59" s="63"/>
      <c r="BV59" s="63"/>
      <c r="BW59" s="63"/>
      <c r="BX59" s="63"/>
      <c r="BY59" s="63"/>
      <c r="BZ59" s="63"/>
      <c r="CA59" s="1755" t="str">
        <f t="shared" si="67"/>
        <v/>
      </c>
      <c r="CB59" s="1755" t="str">
        <f t="shared" si="68"/>
        <v/>
      </c>
      <c r="CC59" s="1804"/>
      <c r="CD59" s="63"/>
      <c r="CU59" s="1757">
        <f t="shared" ref="CU59:CV59" si="100">IF(AND($C59&lt;&gt;0,AN59=""),1,IF(AN59&gt;$C59,1,0))</f>
        <v>0</v>
      </c>
      <c r="CV59" s="1757">
        <f t="shared" si="100"/>
        <v>0</v>
      </c>
    </row>
    <row r="60" spans="1:100" ht="15" customHeight="1" x14ac:dyDescent="0.25">
      <c r="A60" s="3128"/>
      <c r="B60" s="65" t="s">
        <v>110</v>
      </c>
      <c r="C60" s="82">
        <f t="shared" si="64"/>
        <v>3</v>
      </c>
      <c r="D60" s="83">
        <f t="shared" ref="D60:E60" si="101">SUM(F60+H60+J60+L60+N60+P60+R60+T60+V60+X60+Z60+AB60+AD60+AF60+AH60+AJ60+AL60)</f>
        <v>1</v>
      </c>
      <c r="E60" s="84">
        <f t="shared" si="101"/>
        <v>2</v>
      </c>
      <c r="F60" s="66">
        <v>0</v>
      </c>
      <c r="G60" s="87">
        <v>0</v>
      </c>
      <c r="H60" s="66">
        <v>0</v>
      </c>
      <c r="I60" s="87">
        <v>0</v>
      </c>
      <c r="J60" s="66">
        <v>0</v>
      </c>
      <c r="K60" s="87">
        <v>0</v>
      </c>
      <c r="L60" s="66">
        <v>0</v>
      </c>
      <c r="M60" s="87">
        <v>0</v>
      </c>
      <c r="N60" s="66">
        <v>0</v>
      </c>
      <c r="O60" s="87">
        <v>0</v>
      </c>
      <c r="P60" s="66">
        <v>0</v>
      </c>
      <c r="Q60" s="87">
        <v>0</v>
      </c>
      <c r="R60" s="66">
        <v>0</v>
      </c>
      <c r="S60" s="87">
        <v>0</v>
      </c>
      <c r="T60" s="66">
        <v>0</v>
      </c>
      <c r="U60" s="87">
        <v>0</v>
      </c>
      <c r="V60" s="66">
        <v>0</v>
      </c>
      <c r="W60" s="87">
        <v>0</v>
      </c>
      <c r="X60" s="66">
        <v>1</v>
      </c>
      <c r="Y60" s="87">
        <v>0</v>
      </c>
      <c r="Z60" s="66">
        <v>0</v>
      </c>
      <c r="AA60" s="87">
        <v>0</v>
      </c>
      <c r="AB60" s="66">
        <v>0</v>
      </c>
      <c r="AC60" s="87">
        <v>0</v>
      </c>
      <c r="AD60" s="66">
        <v>0</v>
      </c>
      <c r="AE60" s="87">
        <v>2</v>
      </c>
      <c r="AF60" s="66">
        <v>0</v>
      </c>
      <c r="AG60" s="87">
        <v>0</v>
      </c>
      <c r="AH60" s="66">
        <v>0</v>
      </c>
      <c r="AI60" s="87">
        <v>0</v>
      </c>
      <c r="AJ60" s="66">
        <v>0</v>
      </c>
      <c r="AK60" s="87">
        <v>0</v>
      </c>
      <c r="AL60" s="66">
        <v>0</v>
      </c>
      <c r="AM60" s="68">
        <v>0</v>
      </c>
      <c r="AN60" s="88">
        <v>1</v>
      </c>
      <c r="AO60" s="87">
        <v>0</v>
      </c>
      <c r="AP60" s="1803"/>
      <c r="AQ60" s="1754" t="str">
        <f t="shared" si="66"/>
        <v/>
      </c>
      <c r="BU60" s="63"/>
      <c r="BV60" s="63"/>
      <c r="BW60" s="63"/>
      <c r="BX60" s="63"/>
      <c r="BY60" s="63"/>
      <c r="BZ60" s="63"/>
      <c r="CA60" s="1755" t="str">
        <f t="shared" si="67"/>
        <v/>
      </c>
      <c r="CB60" s="1755" t="str">
        <f t="shared" si="68"/>
        <v/>
      </c>
      <c r="CC60" s="1804"/>
      <c r="CD60" s="63"/>
      <c r="CU60" s="1757">
        <f t="shared" ref="CU60:CV60" si="102">IF(AND($C60&lt;&gt;0,AN60=""),1,IF(AN60&gt;$C60,1,0))</f>
        <v>0</v>
      </c>
      <c r="CV60" s="1757">
        <f t="shared" si="102"/>
        <v>0</v>
      </c>
    </row>
    <row r="61" spans="1:100" ht="15" customHeight="1" x14ac:dyDescent="0.25">
      <c r="A61" s="3128"/>
      <c r="B61" s="65" t="s">
        <v>104</v>
      </c>
      <c r="C61" s="99">
        <f t="shared" si="64"/>
        <v>0</v>
      </c>
      <c r="D61" s="100">
        <f t="shared" ref="D61:E61" si="103">SUM(F61+H61+J61+L61+N61+P61+R61+T61+V61+X61+Z61+AB61+AD61+AF61+AH61+AJ61+AL61)</f>
        <v>0</v>
      </c>
      <c r="E61" s="101">
        <f t="shared" si="103"/>
        <v>0</v>
      </c>
      <c r="F61" s="66"/>
      <c r="G61" s="87"/>
      <c r="H61" s="66"/>
      <c r="I61" s="87"/>
      <c r="J61" s="66"/>
      <c r="K61" s="87"/>
      <c r="L61" s="66"/>
      <c r="M61" s="87"/>
      <c r="N61" s="66"/>
      <c r="O61" s="87"/>
      <c r="P61" s="66"/>
      <c r="Q61" s="87"/>
      <c r="R61" s="66"/>
      <c r="S61" s="87"/>
      <c r="T61" s="66"/>
      <c r="U61" s="87"/>
      <c r="V61" s="66"/>
      <c r="W61" s="87"/>
      <c r="X61" s="66"/>
      <c r="Y61" s="87"/>
      <c r="Z61" s="66"/>
      <c r="AA61" s="87"/>
      <c r="AB61" s="66"/>
      <c r="AC61" s="87"/>
      <c r="AD61" s="66"/>
      <c r="AE61" s="87"/>
      <c r="AF61" s="66"/>
      <c r="AG61" s="87"/>
      <c r="AH61" s="66"/>
      <c r="AI61" s="87"/>
      <c r="AJ61" s="66"/>
      <c r="AK61" s="87"/>
      <c r="AL61" s="66"/>
      <c r="AM61" s="68"/>
      <c r="AN61" s="88"/>
      <c r="AO61" s="87"/>
      <c r="AP61" s="1803"/>
      <c r="AQ61" s="1754" t="str">
        <f t="shared" si="66"/>
        <v/>
      </c>
      <c r="BU61" s="63"/>
      <c r="BV61" s="63"/>
      <c r="BW61" s="63"/>
      <c r="BX61" s="63"/>
      <c r="BY61" s="63"/>
      <c r="BZ61" s="63"/>
      <c r="CA61" s="1755" t="str">
        <f t="shared" si="67"/>
        <v/>
      </c>
      <c r="CB61" s="1755" t="str">
        <f t="shared" si="68"/>
        <v/>
      </c>
      <c r="CC61" s="1804"/>
      <c r="CD61" s="63"/>
      <c r="CU61" s="1757">
        <f t="shared" ref="CU61:CV61" si="104">IF(AND($C61&lt;&gt;0,AN61=""),1,IF(AN61&gt;$C61,1,0))</f>
        <v>0</v>
      </c>
      <c r="CV61" s="1757">
        <f t="shared" si="104"/>
        <v>0</v>
      </c>
    </row>
    <row r="62" spans="1:100" ht="24" customHeight="1" x14ac:dyDescent="0.25">
      <c r="A62" s="3129"/>
      <c r="B62" s="97" t="s">
        <v>112</v>
      </c>
      <c r="C62" s="1814">
        <f t="shared" si="64"/>
        <v>0</v>
      </c>
      <c r="D62" s="1718">
        <f t="shared" ref="D62:E62" si="105">SUM(F62+H62+J62+L62+N62+P62+R62+T62+V62+X62+Z62+AB62+AD62+AF62+AH62+AJ62+AL62)</f>
        <v>0</v>
      </c>
      <c r="E62" s="102">
        <f t="shared" si="105"/>
        <v>0</v>
      </c>
      <c r="F62" s="41"/>
      <c r="G62" s="92"/>
      <c r="H62" s="41"/>
      <c r="I62" s="92"/>
      <c r="J62" s="41"/>
      <c r="K62" s="92"/>
      <c r="L62" s="41"/>
      <c r="M62" s="92"/>
      <c r="N62" s="41"/>
      <c r="O62" s="1764"/>
      <c r="P62" s="41"/>
      <c r="Q62" s="1764"/>
      <c r="R62" s="41"/>
      <c r="S62" s="92"/>
      <c r="T62" s="41"/>
      <c r="U62" s="92"/>
      <c r="V62" s="41"/>
      <c r="W62" s="92"/>
      <c r="X62" s="41"/>
      <c r="Y62" s="92"/>
      <c r="Z62" s="41"/>
      <c r="AA62" s="92"/>
      <c r="AB62" s="41"/>
      <c r="AC62" s="92"/>
      <c r="AD62" s="41"/>
      <c r="AE62" s="92"/>
      <c r="AF62" s="41"/>
      <c r="AG62" s="92"/>
      <c r="AH62" s="41"/>
      <c r="AI62" s="92"/>
      <c r="AJ62" s="41"/>
      <c r="AK62" s="92"/>
      <c r="AL62" s="1818"/>
      <c r="AM62" s="55"/>
      <c r="AN62" s="40"/>
      <c r="AO62" s="92"/>
      <c r="AP62" s="1817"/>
      <c r="AQ62" s="1754" t="str">
        <f t="shared" si="66"/>
        <v/>
      </c>
      <c r="BU62" s="63"/>
      <c r="BV62" s="63"/>
      <c r="BW62" s="63"/>
      <c r="BX62" s="63"/>
      <c r="BY62" s="63"/>
      <c r="BZ62" s="63"/>
      <c r="CA62" s="1755" t="str">
        <f t="shared" si="67"/>
        <v/>
      </c>
      <c r="CB62" s="1755" t="str">
        <f t="shared" si="68"/>
        <v/>
      </c>
      <c r="CC62" s="1804"/>
      <c r="CD62" s="63"/>
      <c r="CU62" s="1757">
        <f t="shared" ref="CU62:CV62" si="106">IF(AND($C62&lt;&gt;0,AN62=""),1,IF(AN62&gt;$C62,1,0))</f>
        <v>0</v>
      </c>
      <c r="CV62" s="1757">
        <f t="shared" si="106"/>
        <v>0</v>
      </c>
    </row>
    <row r="63" spans="1:100" ht="15" customHeight="1" x14ac:dyDescent="0.25">
      <c r="A63" s="3132" t="s">
        <v>116</v>
      </c>
      <c r="B63" s="28" t="s">
        <v>69</v>
      </c>
      <c r="C63" s="76">
        <f t="shared" si="64"/>
        <v>0</v>
      </c>
      <c r="D63" s="77">
        <f t="shared" ref="D63:E63" si="107">SUM(F63+H63+J63+L63)</f>
        <v>0</v>
      </c>
      <c r="E63" s="78">
        <f t="shared" si="107"/>
        <v>0</v>
      </c>
      <c r="F63" s="33"/>
      <c r="G63" s="80"/>
      <c r="H63" s="33"/>
      <c r="I63" s="80"/>
      <c r="J63" s="33"/>
      <c r="K63" s="80"/>
      <c r="L63" s="33"/>
      <c r="M63" s="80"/>
      <c r="N63" s="30"/>
      <c r="O63" s="1813"/>
      <c r="P63" s="30"/>
      <c r="Q63" s="1813"/>
      <c r="R63" s="30"/>
      <c r="S63" s="79"/>
      <c r="T63" s="30"/>
      <c r="U63" s="79"/>
      <c r="V63" s="30"/>
      <c r="W63" s="79"/>
      <c r="X63" s="30"/>
      <c r="Y63" s="79"/>
      <c r="Z63" s="30"/>
      <c r="AA63" s="79"/>
      <c r="AB63" s="30"/>
      <c r="AC63" s="79"/>
      <c r="AD63" s="30"/>
      <c r="AE63" s="79"/>
      <c r="AF63" s="30"/>
      <c r="AG63" s="79"/>
      <c r="AH63" s="30"/>
      <c r="AI63" s="79"/>
      <c r="AJ63" s="30"/>
      <c r="AK63" s="79"/>
      <c r="AL63" s="103"/>
      <c r="AM63" s="32"/>
      <c r="AN63" s="81"/>
      <c r="AO63" s="80"/>
      <c r="AP63" s="1813"/>
      <c r="AQ63" s="1754" t="str">
        <f t="shared" si="66"/>
        <v/>
      </c>
      <c r="BU63" s="63"/>
      <c r="BV63" s="63"/>
      <c r="BW63" s="63"/>
      <c r="BX63" s="63"/>
      <c r="BY63" s="63"/>
      <c r="BZ63" s="63"/>
      <c r="CA63" s="1755" t="str">
        <f t="shared" si="67"/>
        <v/>
      </c>
      <c r="CB63" s="1755" t="str">
        <f t="shared" si="68"/>
        <v/>
      </c>
      <c r="CC63" s="1804"/>
      <c r="CD63" s="63"/>
      <c r="CU63" s="1757">
        <f t="shared" ref="CU63:CV63" si="108">IF(AND($C63&lt;&gt;0,AN63=""),1,IF(AN63&gt;$C63,1,0))</f>
        <v>0</v>
      </c>
      <c r="CV63" s="1757">
        <f t="shared" si="108"/>
        <v>0</v>
      </c>
    </row>
    <row r="64" spans="1:100" ht="15" customHeight="1" x14ac:dyDescent="0.25">
      <c r="A64" s="3128"/>
      <c r="B64" s="65" t="s">
        <v>103</v>
      </c>
      <c r="C64" s="82">
        <f t="shared" si="64"/>
        <v>0</v>
      </c>
      <c r="D64" s="83">
        <f t="shared" ref="D64:E64" si="109">SUM(F64+H64+J64+L64)</f>
        <v>0</v>
      </c>
      <c r="E64" s="84">
        <f t="shared" si="109"/>
        <v>0</v>
      </c>
      <c r="F64" s="66"/>
      <c r="G64" s="87"/>
      <c r="H64" s="66"/>
      <c r="I64" s="87"/>
      <c r="J64" s="66"/>
      <c r="K64" s="87"/>
      <c r="L64" s="66"/>
      <c r="M64" s="87"/>
      <c r="N64" s="85"/>
      <c r="O64" s="1803"/>
      <c r="P64" s="85"/>
      <c r="Q64" s="1803"/>
      <c r="R64" s="85"/>
      <c r="S64" s="86"/>
      <c r="T64" s="85"/>
      <c r="U64" s="86"/>
      <c r="V64" s="85"/>
      <c r="W64" s="86"/>
      <c r="X64" s="85"/>
      <c r="Y64" s="86"/>
      <c r="Z64" s="85"/>
      <c r="AA64" s="86"/>
      <c r="AB64" s="85"/>
      <c r="AC64" s="86"/>
      <c r="AD64" s="85"/>
      <c r="AE64" s="86"/>
      <c r="AF64" s="85"/>
      <c r="AG64" s="86"/>
      <c r="AH64" s="85"/>
      <c r="AI64" s="86"/>
      <c r="AJ64" s="85"/>
      <c r="AK64" s="86"/>
      <c r="AL64" s="1819"/>
      <c r="AM64" s="104"/>
      <c r="AN64" s="88"/>
      <c r="AO64" s="87"/>
      <c r="AP64" s="1803"/>
      <c r="AQ64" s="1754" t="str">
        <f t="shared" si="66"/>
        <v/>
      </c>
      <c r="BU64" s="63"/>
      <c r="BV64" s="63"/>
      <c r="BW64" s="63"/>
      <c r="BX64" s="63"/>
      <c r="BY64" s="63"/>
      <c r="BZ64" s="63"/>
      <c r="CA64" s="1755" t="str">
        <f t="shared" si="67"/>
        <v/>
      </c>
      <c r="CB64" s="1755" t="str">
        <f t="shared" si="68"/>
        <v/>
      </c>
      <c r="CC64" s="1804"/>
      <c r="CD64" s="63"/>
      <c r="CU64" s="1757">
        <f t="shared" ref="CU64:CV64" si="110">IF(AND($C64&lt;&gt;0,AN64=""),1,IF(AN64&gt;$C64,1,0))</f>
        <v>0</v>
      </c>
      <c r="CV64" s="1757">
        <f t="shared" si="110"/>
        <v>0</v>
      </c>
    </row>
    <row r="65" spans="1:102" ht="15" customHeight="1" x14ac:dyDescent="0.25">
      <c r="A65" s="3128"/>
      <c r="B65" s="65" t="s">
        <v>70</v>
      </c>
      <c r="C65" s="82">
        <f t="shared" si="64"/>
        <v>0</v>
      </c>
      <c r="D65" s="83">
        <f t="shared" ref="D65:E65" si="111">SUM(F65+H65+J65+L65)</f>
        <v>0</v>
      </c>
      <c r="E65" s="84">
        <f t="shared" si="111"/>
        <v>0</v>
      </c>
      <c r="F65" s="66"/>
      <c r="G65" s="87"/>
      <c r="H65" s="66"/>
      <c r="I65" s="87"/>
      <c r="J65" s="66"/>
      <c r="K65" s="87"/>
      <c r="L65" s="66"/>
      <c r="M65" s="87"/>
      <c r="N65" s="85"/>
      <c r="O65" s="1803"/>
      <c r="P65" s="85"/>
      <c r="Q65" s="1803"/>
      <c r="R65" s="85"/>
      <c r="S65" s="86"/>
      <c r="T65" s="85"/>
      <c r="U65" s="86"/>
      <c r="V65" s="85"/>
      <c r="W65" s="86"/>
      <c r="X65" s="85"/>
      <c r="Y65" s="86"/>
      <c r="Z65" s="85"/>
      <c r="AA65" s="86"/>
      <c r="AB65" s="85"/>
      <c r="AC65" s="86"/>
      <c r="AD65" s="85"/>
      <c r="AE65" s="86"/>
      <c r="AF65" s="85"/>
      <c r="AG65" s="86"/>
      <c r="AH65" s="85"/>
      <c r="AI65" s="86"/>
      <c r="AJ65" s="85"/>
      <c r="AK65" s="86"/>
      <c r="AL65" s="1819"/>
      <c r="AM65" s="104"/>
      <c r="AN65" s="88"/>
      <c r="AO65" s="87"/>
      <c r="AP65" s="1803"/>
      <c r="AQ65" s="1754" t="str">
        <f t="shared" si="66"/>
        <v/>
      </c>
      <c r="BU65" s="63"/>
      <c r="BV65" s="63"/>
      <c r="BW65" s="63"/>
      <c r="BX65" s="63"/>
      <c r="BY65" s="63"/>
      <c r="BZ65" s="63"/>
      <c r="CA65" s="1755" t="str">
        <f t="shared" si="67"/>
        <v/>
      </c>
      <c r="CB65" s="1755" t="str">
        <f t="shared" si="68"/>
        <v/>
      </c>
      <c r="CC65" s="1804"/>
      <c r="CD65" s="63"/>
      <c r="CU65" s="1757">
        <f t="shared" ref="CU65:CV65" si="112">IF(AND($C65&lt;&gt;0,AN65=""),1,IF(AN65&gt;$C65,1,0))</f>
        <v>0</v>
      </c>
      <c r="CV65" s="1757">
        <f t="shared" si="112"/>
        <v>0</v>
      </c>
    </row>
    <row r="66" spans="1:102" ht="15" customHeight="1" x14ac:dyDescent="0.25">
      <c r="A66" s="3129"/>
      <c r="B66" s="35" t="s">
        <v>110</v>
      </c>
      <c r="C66" s="89">
        <f t="shared" si="64"/>
        <v>0</v>
      </c>
      <c r="D66" s="90">
        <f t="shared" ref="D66:E66" si="113">SUM(F66+H66+J66+L66)</f>
        <v>0</v>
      </c>
      <c r="E66" s="91">
        <f t="shared" si="113"/>
        <v>0</v>
      </c>
      <c r="F66" s="41"/>
      <c r="G66" s="92"/>
      <c r="H66" s="41"/>
      <c r="I66" s="92"/>
      <c r="J66" s="41"/>
      <c r="K66" s="92"/>
      <c r="L66" s="41"/>
      <c r="M66" s="92"/>
      <c r="N66" s="36"/>
      <c r="O66" s="1817"/>
      <c r="P66" s="36"/>
      <c r="Q66" s="1817"/>
      <c r="R66" s="36"/>
      <c r="S66" s="98"/>
      <c r="T66" s="36"/>
      <c r="U66" s="98"/>
      <c r="V66" s="36"/>
      <c r="W66" s="98"/>
      <c r="X66" s="36"/>
      <c r="Y66" s="98"/>
      <c r="Z66" s="36"/>
      <c r="AA66" s="98"/>
      <c r="AB66" s="36"/>
      <c r="AC66" s="98"/>
      <c r="AD66" s="36"/>
      <c r="AE66" s="98"/>
      <c r="AF66" s="36"/>
      <c r="AG66" s="98"/>
      <c r="AH66" s="36"/>
      <c r="AI66" s="98"/>
      <c r="AJ66" s="36"/>
      <c r="AK66" s="98"/>
      <c r="AL66" s="1820"/>
      <c r="AM66" s="39"/>
      <c r="AN66" s="40"/>
      <c r="AO66" s="92"/>
      <c r="AP66" s="1817"/>
      <c r="AQ66" s="1754" t="str">
        <f t="shared" si="66"/>
        <v/>
      </c>
      <c r="BU66" s="63"/>
      <c r="BV66" s="63"/>
      <c r="BW66" s="63"/>
      <c r="BX66" s="63"/>
      <c r="BY66" s="63"/>
      <c r="BZ66" s="63"/>
      <c r="CA66" s="1755" t="str">
        <f t="shared" si="67"/>
        <v/>
      </c>
      <c r="CB66" s="1755" t="str">
        <f t="shared" si="68"/>
        <v/>
      </c>
      <c r="CC66" s="1804"/>
      <c r="CD66" s="63"/>
      <c r="CU66" s="1757">
        <f t="shared" ref="CU66:CV66" si="114">IF(AND($C66&lt;&gt;0,AN66=""),1,IF(AN66&gt;$C66,1,0))</f>
        <v>0</v>
      </c>
      <c r="CV66" s="1757">
        <f t="shared" si="114"/>
        <v>0</v>
      </c>
    </row>
    <row r="67" spans="1:102" ht="18" customHeight="1" x14ac:dyDescent="0.25">
      <c r="A67" s="3147" t="s">
        <v>117</v>
      </c>
      <c r="B67" s="3124"/>
      <c r="C67" s="3124"/>
      <c r="D67" s="3124"/>
      <c r="E67" s="3124"/>
      <c r="F67" s="3124"/>
      <c r="G67" s="3124"/>
      <c r="H67" s="3124"/>
      <c r="I67" s="3124"/>
      <c r="J67" s="3124"/>
      <c r="K67" s="3124"/>
      <c r="L67" s="3124"/>
      <c r="M67" s="1730"/>
      <c r="N67" s="1730"/>
    </row>
    <row r="68" spans="1:102" ht="19.5" customHeight="1" x14ac:dyDescent="0.25">
      <c r="A68" s="3148" t="s">
        <v>118</v>
      </c>
      <c r="B68" s="3149"/>
      <c r="C68" s="3143" t="s">
        <v>99</v>
      </c>
      <c r="D68" s="3124"/>
      <c r="E68" s="3122"/>
      <c r="F68" s="3134" t="s">
        <v>49</v>
      </c>
      <c r="G68" s="3124"/>
      <c r="H68" s="3135"/>
      <c r="I68" s="3136" t="s">
        <v>41</v>
      </c>
      <c r="J68" s="3138" t="s">
        <v>42</v>
      </c>
      <c r="K68" s="3139" t="s">
        <v>39</v>
      </c>
      <c r="L68" s="3138" t="s">
        <v>40</v>
      </c>
    </row>
    <row r="69" spans="1:102" ht="24" customHeight="1" x14ac:dyDescent="0.25">
      <c r="A69" s="3150"/>
      <c r="B69" s="3140"/>
      <c r="C69" s="1734" t="s">
        <v>84</v>
      </c>
      <c r="D69" s="1800" t="s">
        <v>63</v>
      </c>
      <c r="E69" s="1743" t="s">
        <v>64</v>
      </c>
      <c r="F69" s="1737" t="s">
        <v>84</v>
      </c>
      <c r="G69" s="27" t="s">
        <v>63</v>
      </c>
      <c r="H69" s="25" t="s">
        <v>64</v>
      </c>
      <c r="I69" s="3137"/>
      <c r="J69" s="3129"/>
      <c r="K69" s="3140"/>
      <c r="L69" s="3129"/>
    </row>
    <row r="70" spans="1:102" ht="15" customHeight="1" x14ac:dyDescent="0.25">
      <c r="A70" s="3151" t="s">
        <v>119</v>
      </c>
      <c r="B70" s="3152"/>
      <c r="C70" s="28">
        <f t="shared" ref="C70:C73" si="115">SUM(D70:E70)</f>
        <v>0</v>
      </c>
      <c r="D70" s="1823"/>
      <c r="E70" s="1802"/>
      <c r="F70" s="1824">
        <f t="shared" ref="F70:F73" si="116">SUM(G70:H70)</f>
        <v>0</v>
      </c>
      <c r="G70" s="1794"/>
      <c r="H70" s="68"/>
      <c r="I70" s="105"/>
      <c r="J70" s="1825"/>
      <c r="K70" s="1802"/>
      <c r="L70" s="106"/>
      <c r="M70" s="1754" t="str">
        <f t="shared" ref="M70:M73" si="117">$CA70&amp;CB70&amp;CC70&amp;CD70</f>
        <v/>
      </c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1755" t="str">
        <f t="shared" ref="CA70:CA73" si="118"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755" t="str">
        <f t="shared" ref="CB70:CB73" si="119"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755" t="str">
        <f t="shared" ref="CC70:CC73" si="120"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755" t="str">
        <f t="shared" ref="CD70:CD73" si="121"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64"/>
      <c r="CF70" s="64"/>
      <c r="CI70" s="64"/>
      <c r="CU70" s="1757">
        <f t="shared" ref="CU70:CU73" si="122">IF(AND(($C70+F70)&lt;&gt;0,$I70=""),1,IF(I70&gt;($C70+$F70),1,0))</f>
        <v>0</v>
      </c>
      <c r="CV70" s="1757">
        <f t="shared" ref="CV70:CV73" si="123">IF(AND(($C70+F70)&lt;&gt;0,$J70=""),1,IF(J70&gt;($C70+$F70),1,0))</f>
        <v>0</v>
      </c>
      <c r="CW70" s="1757">
        <f t="shared" ref="CW70:CW73" si="124">IF(AND(($C70+F70)&lt;&gt;0,$K70=""),1,IF(K70&gt;($C70+$F70),1,0))</f>
        <v>0</v>
      </c>
      <c r="CX70" s="1757">
        <f t="shared" ref="CX70:CX73" si="125">IF(AND(($C70+F70)&lt;&gt;0,$L70=""),1,IF(L70&gt;($C70+$F70),1,0))</f>
        <v>0</v>
      </c>
    </row>
    <row r="71" spans="1:102" ht="15" customHeight="1" x14ac:dyDescent="0.25">
      <c r="A71" s="3156" t="s">
        <v>120</v>
      </c>
      <c r="B71" s="3157"/>
      <c r="C71" s="65">
        <f t="shared" si="115"/>
        <v>19</v>
      </c>
      <c r="D71" s="1823">
        <v>11</v>
      </c>
      <c r="E71" s="1802">
        <v>8</v>
      </c>
      <c r="F71" s="108">
        <f t="shared" si="116"/>
        <v>9</v>
      </c>
      <c r="G71" s="1823">
        <v>1</v>
      </c>
      <c r="H71" s="68">
        <v>8</v>
      </c>
      <c r="I71" s="105">
        <v>9</v>
      </c>
      <c r="J71" s="1825">
        <v>0</v>
      </c>
      <c r="K71" s="1802">
        <v>0</v>
      </c>
      <c r="L71" s="106">
        <v>0</v>
      </c>
      <c r="M71" s="1754" t="str">
        <f t="shared" si="117"/>
        <v/>
      </c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1755" t="str">
        <f t="shared" si="118"/>
        <v/>
      </c>
      <c r="CB71" s="1755" t="str">
        <f t="shared" si="119"/>
        <v/>
      </c>
      <c r="CC71" s="1755" t="str">
        <f t="shared" si="120"/>
        <v/>
      </c>
      <c r="CD71" s="1755" t="str">
        <f t="shared" si="121"/>
        <v/>
      </c>
      <c r="CE71" s="64"/>
      <c r="CF71" s="64"/>
      <c r="CI71" s="64"/>
      <c r="CU71" s="1757">
        <f t="shared" si="122"/>
        <v>0</v>
      </c>
      <c r="CV71" s="1757">
        <f t="shared" si="123"/>
        <v>0</v>
      </c>
      <c r="CW71" s="1757">
        <f t="shared" si="124"/>
        <v>0</v>
      </c>
      <c r="CX71" s="1757">
        <f t="shared" si="125"/>
        <v>0</v>
      </c>
    </row>
    <row r="72" spans="1:102" ht="15" customHeight="1" x14ac:dyDescent="0.25">
      <c r="A72" s="3156" t="s">
        <v>121</v>
      </c>
      <c r="B72" s="3157"/>
      <c r="C72" s="65">
        <f t="shared" si="115"/>
        <v>0</v>
      </c>
      <c r="D72" s="1823"/>
      <c r="E72" s="1802"/>
      <c r="F72" s="108">
        <f t="shared" si="116"/>
        <v>0</v>
      </c>
      <c r="G72" s="1823"/>
      <c r="H72" s="68"/>
      <c r="I72" s="105"/>
      <c r="J72" s="1825"/>
      <c r="K72" s="1802"/>
      <c r="L72" s="106"/>
      <c r="M72" s="1754" t="str">
        <f t="shared" si="117"/>
        <v/>
      </c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1755" t="str">
        <f t="shared" si="118"/>
        <v/>
      </c>
      <c r="CB72" s="1755" t="str">
        <f t="shared" si="119"/>
        <v/>
      </c>
      <c r="CC72" s="1755" t="str">
        <f t="shared" si="120"/>
        <v/>
      </c>
      <c r="CD72" s="1755" t="str">
        <f t="shared" si="121"/>
        <v/>
      </c>
      <c r="CE72" s="64"/>
      <c r="CF72" s="64"/>
      <c r="CI72" s="64"/>
      <c r="CU72" s="1757">
        <f t="shared" si="122"/>
        <v>0</v>
      </c>
      <c r="CV72" s="1757">
        <f t="shared" si="123"/>
        <v>0</v>
      </c>
      <c r="CW72" s="1757">
        <f t="shared" si="124"/>
        <v>0</v>
      </c>
      <c r="CX72" s="1757">
        <f t="shared" si="125"/>
        <v>0</v>
      </c>
    </row>
    <row r="73" spans="1:102" ht="15" customHeight="1" x14ac:dyDescent="0.25">
      <c r="A73" s="3182" t="s">
        <v>122</v>
      </c>
      <c r="B73" s="3183"/>
      <c r="C73" s="1788">
        <f t="shared" si="115"/>
        <v>0</v>
      </c>
      <c r="D73" s="1823"/>
      <c r="E73" s="1802"/>
      <c r="F73" s="109">
        <f t="shared" si="116"/>
        <v>0</v>
      </c>
      <c r="G73" s="1823"/>
      <c r="H73" s="68"/>
      <c r="I73" s="105"/>
      <c r="J73" s="1825"/>
      <c r="K73" s="1802"/>
      <c r="L73" s="106"/>
      <c r="M73" s="1754" t="str">
        <f t="shared" si="117"/>
        <v/>
      </c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1755" t="str">
        <f t="shared" si="118"/>
        <v/>
      </c>
      <c r="CB73" s="1755" t="str">
        <f t="shared" si="119"/>
        <v/>
      </c>
      <c r="CC73" s="1755" t="str">
        <f t="shared" si="120"/>
        <v/>
      </c>
      <c r="CD73" s="1755" t="str">
        <f t="shared" si="121"/>
        <v/>
      </c>
      <c r="CE73" s="64"/>
      <c r="CF73" s="64"/>
      <c r="CI73" s="64"/>
      <c r="CU73" s="1757">
        <f t="shared" si="122"/>
        <v>0</v>
      </c>
      <c r="CV73" s="1757">
        <f t="shared" si="123"/>
        <v>0</v>
      </c>
      <c r="CW73" s="1757">
        <f t="shared" si="124"/>
        <v>0</v>
      </c>
      <c r="CX73" s="1757">
        <f t="shared" si="125"/>
        <v>0</v>
      </c>
    </row>
    <row r="74" spans="1:102" ht="15" customHeight="1" x14ac:dyDescent="0.25">
      <c r="A74" s="3174" t="s">
        <v>82</v>
      </c>
      <c r="B74" s="3122"/>
      <c r="C74" s="110">
        <f t="shared" ref="C74:L74" si="126">SUM(C70:C73)</f>
        <v>19</v>
      </c>
      <c r="D74" s="1826">
        <f t="shared" si="126"/>
        <v>11</v>
      </c>
      <c r="E74" s="1827">
        <f t="shared" si="126"/>
        <v>8</v>
      </c>
      <c r="F74" s="1827">
        <f t="shared" si="126"/>
        <v>9</v>
      </c>
      <c r="G74" s="1826">
        <f t="shared" si="126"/>
        <v>1</v>
      </c>
      <c r="H74" s="111">
        <f t="shared" si="126"/>
        <v>8</v>
      </c>
      <c r="I74" s="112">
        <f t="shared" si="126"/>
        <v>9</v>
      </c>
      <c r="J74" s="110">
        <f t="shared" si="126"/>
        <v>0</v>
      </c>
      <c r="K74" s="1827">
        <f t="shared" si="126"/>
        <v>0</v>
      </c>
      <c r="L74" s="110">
        <f t="shared" si="126"/>
        <v>0</v>
      </c>
    </row>
    <row r="75" spans="1:102" ht="18" customHeight="1" x14ac:dyDescent="0.25">
      <c r="A75" s="3166" t="s">
        <v>123</v>
      </c>
      <c r="B75" s="3142"/>
      <c r="C75" s="3142"/>
      <c r="D75" s="3142"/>
      <c r="E75" s="3142"/>
      <c r="F75" s="3142"/>
      <c r="G75" s="3142"/>
      <c r="H75" s="3142"/>
      <c r="I75" s="3142"/>
      <c r="J75" s="3142"/>
      <c r="K75" s="3142"/>
      <c r="L75" s="3142"/>
      <c r="M75" s="3142"/>
    </row>
    <row r="76" spans="1:102" ht="18" customHeight="1" x14ac:dyDescent="0.25">
      <c r="A76" s="3138" t="s">
        <v>124</v>
      </c>
      <c r="B76" s="3138" t="s">
        <v>82</v>
      </c>
      <c r="C76" s="3143" t="s">
        <v>35</v>
      </c>
      <c r="D76" s="3135"/>
      <c r="E76" s="3181" t="s">
        <v>125</v>
      </c>
      <c r="F76" s="3122"/>
      <c r="G76" s="3134" t="s">
        <v>126</v>
      </c>
      <c r="H76" s="3124"/>
      <c r="I76" s="3135"/>
      <c r="J76" s="3167" t="s">
        <v>41</v>
      </c>
      <c r="K76" s="3162" t="s">
        <v>42</v>
      </c>
      <c r="L76" s="3162" t="s">
        <v>39</v>
      </c>
      <c r="M76" s="3139" t="s">
        <v>40</v>
      </c>
    </row>
    <row r="77" spans="1:102" ht="45" customHeight="1" x14ac:dyDescent="0.25">
      <c r="A77" s="3129"/>
      <c r="B77" s="3129"/>
      <c r="C77" s="27" t="s">
        <v>63</v>
      </c>
      <c r="D77" s="1810" t="s">
        <v>64</v>
      </c>
      <c r="E77" s="113" t="s">
        <v>127</v>
      </c>
      <c r="F77" s="1743" t="s">
        <v>128</v>
      </c>
      <c r="G77" s="27" t="s">
        <v>129</v>
      </c>
      <c r="H77" s="23" t="s">
        <v>130</v>
      </c>
      <c r="I77" s="1810" t="s">
        <v>131</v>
      </c>
      <c r="J77" s="3168"/>
      <c r="K77" s="3163"/>
      <c r="L77" s="3163"/>
      <c r="M77" s="3140"/>
    </row>
    <row r="78" spans="1:102" ht="15" customHeight="1" x14ac:dyDescent="0.25">
      <c r="A78" s="28" t="s">
        <v>132</v>
      </c>
      <c r="B78" s="29">
        <f t="shared" ref="B78:B82" si="127">SUM(C78:D78)</f>
        <v>0</v>
      </c>
      <c r="C78" s="1748"/>
      <c r="D78" s="53"/>
      <c r="E78" s="81"/>
      <c r="F78" s="80"/>
      <c r="G78" s="30"/>
      <c r="H78" s="1748"/>
      <c r="I78" s="53"/>
      <c r="J78" s="81"/>
      <c r="K78" s="1748"/>
      <c r="L78" s="34"/>
      <c r="M78" s="80"/>
      <c r="N78" s="1754" t="str">
        <f t="shared" ref="N78:N82" si="128">CA78&amp;CB78&amp;CC78&amp;CD78</f>
        <v/>
      </c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1755" t="str">
        <f t="shared" ref="CA78:CA82" si="129">IF(AND($B78&lt;&gt;0,J78=""),"* No olvide ingresar la variable "&amp;J$76&amp;""&amp;". Digite CERO si no tiene. ",IF(J78&gt;$B78,"* La variable Pueblos Originarios no debe ser mayor al Total. ",""))</f>
        <v/>
      </c>
      <c r="CB78" s="1755" t="str">
        <f t="shared" ref="CB78:CB82" si="130">IF(AND($B78&lt;&gt;0,K78=""),"* No olvide ingresar la variable "&amp;K$76&amp;""&amp;". Digite CERO si no tiene. ",IF(K78&gt;$B78,"* La variable Migrantes no debe ser mayor al Total. ",""))</f>
        <v/>
      </c>
      <c r="CC78" s="1755" t="str">
        <f t="shared" ref="CC78:CC82" si="131">IF(AND($B78&lt;&gt;0,L78=""),"* No olvide ingresar la variable "&amp;L$76&amp;""&amp;". Digite CERO si no tiene.  ",IF(L78&gt;$B78,"* La variable Niños, Niñas, Adolescentes y Jóvenes SENAME no debe ser mayor al Total. ",""))</f>
        <v/>
      </c>
      <c r="CD78" s="1755" t="str">
        <f t="shared" ref="CD78:CD82" si="132"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64"/>
      <c r="CG78" s="64"/>
      <c r="CH78" s="64"/>
      <c r="CI78" s="64"/>
      <c r="CU78" s="1757">
        <f t="shared" ref="CU78:CX78" si="133">IF(AND($B78&lt;&gt;0,J78=""),1,IF(J78&gt;$B78,1,0))</f>
        <v>0</v>
      </c>
      <c r="CV78" s="1757">
        <f t="shared" si="133"/>
        <v>0</v>
      </c>
      <c r="CW78" s="1757">
        <f t="shared" si="133"/>
        <v>0</v>
      </c>
      <c r="CX78" s="1757">
        <f t="shared" si="133"/>
        <v>0</v>
      </c>
    </row>
    <row r="79" spans="1:102" ht="15" customHeight="1" x14ac:dyDescent="0.25">
      <c r="A79" s="65" t="s">
        <v>133</v>
      </c>
      <c r="B79" s="114">
        <f t="shared" si="127"/>
        <v>0</v>
      </c>
      <c r="C79" s="1823"/>
      <c r="D79" s="68"/>
      <c r="E79" s="88"/>
      <c r="F79" s="87"/>
      <c r="G79" s="1767"/>
      <c r="H79" s="67"/>
      <c r="I79" s="68"/>
      <c r="J79" s="88"/>
      <c r="K79" s="1823"/>
      <c r="L79" s="67"/>
      <c r="M79" s="87"/>
      <c r="N79" s="1754" t="str">
        <f t="shared" si="128"/>
        <v/>
      </c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1755" t="str">
        <f t="shared" si="129"/>
        <v/>
      </c>
      <c r="CB79" s="1755" t="str">
        <f t="shared" si="130"/>
        <v/>
      </c>
      <c r="CC79" s="1755" t="str">
        <f t="shared" si="131"/>
        <v/>
      </c>
      <c r="CD79" s="1755" t="str">
        <f t="shared" si="132"/>
        <v/>
      </c>
      <c r="CF79" s="64"/>
      <c r="CG79" s="64"/>
      <c r="CH79" s="64"/>
      <c r="CI79" s="64"/>
      <c r="CU79" s="1757">
        <f t="shared" ref="CU79:CX79" si="134">IF(AND($B79&lt;&gt;0,J79=""),1,IF(J79&gt;$B79,1,0))</f>
        <v>0</v>
      </c>
      <c r="CV79" s="1757">
        <f t="shared" si="134"/>
        <v>0</v>
      </c>
      <c r="CW79" s="1757">
        <f t="shared" si="134"/>
        <v>0</v>
      </c>
      <c r="CX79" s="1757">
        <f t="shared" si="134"/>
        <v>0</v>
      </c>
    </row>
    <row r="80" spans="1:102" ht="15" customHeight="1" x14ac:dyDescent="0.25">
      <c r="A80" s="65" t="s">
        <v>134</v>
      </c>
      <c r="B80" s="114">
        <f t="shared" si="127"/>
        <v>0</v>
      </c>
      <c r="C80" s="1823"/>
      <c r="D80" s="68"/>
      <c r="E80" s="88"/>
      <c r="F80" s="87"/>
      <c r="G80" s="1828"/>
      <c r="H80" s="67"/>
      <c r="I80" s="68"/>
      <c r="J80" s="88"/>
      <c r="K80" s="1823"/>
      <c r="L80" s="67"/>
      <c r="M80" s="87"/>
      <c r="N80" s="1754" t="str">
        <f t="shared" si="128"/>
        <v/>
      </c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1755" t="str">
        <f t="shared" si="129"/>
        <v/>
      </c>
      <c r="CB80" s="1755" t="str">
        <f t="shared" si="130"/>
        <v/>
      </c>
      <c r="CC80" s="1755" t="str">
        <f t="shared" si="131"/>
        <v/>
      </c>
      <c r="CD80" s="1755" t="str">
        <f t="shared" si="132"/>
        <v/>
      </c>
      <c r="CF80" s="64"/>
      <c r="CG80" s="64"/>
      <c r="CH80" s="64"/>
      <c r="CI80" s="64"/>
      <c r="CU80" s="1757">
        <f t="shared" ref="CU80:CX80" si="135">IF(AND($B80&lt;&gt;0,J80=""),1,IF(J80&gt;$B80,1,0))</f>
        <v>0</v>
      </c>
      <c r="CV80" s="1757">
        <f t="shared" si="135"/>
        <v>0</v>
      </c>
      <c r="CW80" s="1757">
        <f t="shared" si="135"/>
        <v>0</v>
      </c>
      <c r="CX80" s="1757">
        <f t="shared" si="135"/>
        <v>0</v>
      </c>
    </row>
    <row r="81" spans="1:102" ht="15" customHeight="1" x14ac:dyDescent="0.25">
      <c r="A81" s="65" t="s">
        <v>135</v>
      </c>
      <c r="B81" s="114">
        <f t="shared" si="127"/>
        <v>0</v>
      </c>
      <c r="C81" s="1823"/>
      <c r="D81" s="68"/>
      <c r="E81" s="88"/>
      <c r="F81" s="87"/>
      <c r="G81" s="1828"/>
      <c r="H81" s="67"/>
      <c r="I81" s="68"/>
      <c r="J81" s="88"/>
      <c r="K81" s="1823"/>
      <c r="L81" s="67"/>
      <c r="M81" s="87"/>
      <c r="N81" s="1754" t="str">
        <f t="shared" si="128"/>
        <v/>
      </c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1755" t="str">
        <f t="shared" si="129"/>
        <v/>
      </c>
      <c r="CB81" s="1755" t="str">
        <f t="shared" si="130"/>
        <v/>
      </c>
      <c r="CC81" s="1755" t="str">
        <f t="shared" si="131"/>
        <v/>
      </c>
      <c r="CD81" s="1755" t="str">
        <f t="shared" si="132"/>
        <v/>
      </c>
      <c r="CF81" s="64"/>
      <c r="CG81" s="64"/>
      <c r="CH81" s="64"/>
      <c r="CI81" s="64"/>
      <c r="CU81" s="1757">
        <f t="shared" ref="CU81:CX81" si="136">IF(AND($B81&lt;&gt;0,J81=""),1,IF(J81&gt;$B81,1,0))</f>
        <v>0</v>
      </c>
      <c r="CV81" s="1757">
        <f t="shared" si="136"/>
        <v>0</v>
      </c>
      <c r="CW81" s="1757">
        <f t="shared" si="136"/>
        <v>0</v>
      </c>
      <c r="CX81" s="1757">
        <f t="shared" si="136"/>
        <v>0</v>
      </c>
    </row>
    <row r="82" spans="1:102" ht="15" customHeight="1" x14ac:dyDescent="0.25">
      <c r="A82" s="65" t="s">
        <v>136</v>
      </c>
      <c r="B82" s="114">
        <f t="shared" si="127"/>
        <v>0</v>
      </c>
      <c r="C82" s="1823"/>
      <c r="D82" s="68"/>
      <c r="E82" s="88"/>
      <c r="F82" s="87"/>
      <c r="G82" s="1828"/>
      <c r="H82" s="67"/>
      <c r="I82" s="68"/>
      <c r="J82" s="88"/>
      <c r="K82" s="1823"/>
      <c r="L82" s="67"/>
      <c r="M82" s="87"/>
      <c r="N82" s="1754" t="str">
        <f t="shared" si="128"/>
        <v/>
      </c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1755" t="str">
        <f t="shared" si="129"/>
        <v/>
      </c>
      <c r="CB82" s="1755" t="str">
        <f t="shared" si="130"/>
        <v/>
      </c>
      <c r="CC82" s="1755" t="str">
        <f t="shared" si="131"/>
        <v/>
      </c>
      <c r="CD82" s="1755" t="str">
        <f t="shared" si="132"/>
        <v/>
      </c>
      <c r="CF82" s="64"/>
      <c r="CG82" s="64"/>
      <c r="CH82" s="64"/>
      <c r="CI82" s="64"/>
      <c r="CU82" s="1757">
        <f t="shared" ref="CU82:CX82" si="137">IF(AND($B82&lt;&gt;0,J82=""),1,IF(J82&gt;$B82,1,0))</f>
        <v>0</v>
      </c>
      <c r="CV82" s="1757">
        <f t="shared" si="137"/>
        <v>0</v>
      </c>
      <c r="CW82" s="1757">
        <f t="shared" si="137"/>
        <v>0</v>
      </c>
      <c r="CX82" s="1757">
        <f t="shared" si="137"/>
        <v>0</v>
      </c>
    </row>
    <row r="83" spans="1:102" ht="15" customHeight="1" x14ac:dyDescent="0.25">
      <c r="A83" s="115" t="s">
        <v>137</v>
      </c>
      <c r="B83" s="1825"/>
      <c r="C83" s="1829"/>
      <c r="D83" s="1793"/>
      <c r="E83" s="116"/>
      <c r="F83" s="1812"/>
      <c r="G83" s="1830"/>
      <c r="H83" s="42"/>
      <c r="I83" s="1831"/>
      <c r="J83" s="116"/>
      <c r="K83" s="1777"/>
      <c r="L83" s="45"/>
      <c r="M83" s="1812"/>
      <c r="N83" s="1754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4"/>
      <c r="CG83" s="64"/>
      <c r="CH83" s="64"/>
      <c r="CI83" s="64"/>
    </row>
    <row r="84" spans="1:102" ht="18" customHeight="1" x14ac:dyDescent="0.25">
      <c r="A84" s="3166" t="s">
        <v>138</v>
      </c>
      <c r="B84" s="3142"/>
      <c r="C84" s="3142"/>
      <c r="D84" s="3142"/>
      <c r="E84" s="3142"/>
      <c r="F84" s="3142"/>
      <c r="G84" s="3142"/>
      <c r="H84" s="3142"/>
      <c r="I84" s="3142"/>
      <c r="J84" s="3142"/>
      <c r="K84" s="3142"/>
      <c r="L84" s="3142"/>
      <c r="M84" s="3142"/>
      <c r="N84" s="3142"/>
      <c r="O84" s="3142"/>
      <c r="P84" s="3142"/>
      <c r="Q84" s="3142"/>
      <c r="R84" s="3142"/>
      <c r="S84" s="3142"/>
      <c r="T84" s="3142"/>
      <c r="U84" s="3142"/>
      <c r="V84" s="3142"/>
      <c r="W84" s="3142"/>
      <c r="X84" s="3142"/>
      <c r="Y84" s="3142"/>
      <c r="Z84" s="3142"/>
      <c r="AA84" s="3142"/>
      <c r="AB84" s="3142"/>
      <c r="AC84" s="3142"/>
      <c r="AD84" s="3142"/>
      <c r="AE84" s="3142"/>
      <c r="AF84" s="3142"/>
      <c r="AG84" s="1730"/>
      <c r="AH84" s="1730"/>
    </row>
    <row r="85" spans="1:102" ht="15" customHeight="1" x14ac:dyDescent="0.25">
      <c r="A85" s="3153" t="s">
        <v>31</v>
      </c>
      <c r="B85" s="3148" t="s">
        <v>82</v>
      </c>
      <c r="C85" s="3161"/>
      <c r="D85" s="3149"/>
      <c r="E85" s="3143" t="s">
        <v>106</v>
      </c>
      <c r="F85" s="3124"/>
      <c r="G85" s="3124"/>
      <c r="H85" s="3124"/>
      <c r="I85" s="3124"/>
      <c r="J85" s="3124"/>
      <c r="K85" s="3124"/>
      <c r="L85" s="3124"/>
      <c r="M85" s="3124"/>
      <c r="N85" s="3124"/>
      <c r="O85" s="3124"/>
      <c r="P85" s="3124"/>
      <c r="Q85" s="3124"/>
      <c r="R85" s="3124"/>
      <c r="S85" s="3124"/>
      <c r="T85" s="3124"/>
      <c r="U85" s="3124"/>
      <c r="V85" s="3124"/>
      <c r="W85" s="3124"/>
      <c r="X85" s="3124"/>
      <c r="Y85" s="3124"/>
      <c r="Z85" s="3124"/>
      <c r="AA85" s="3124"/>
      <c r="AB85" s="3124"/>
      <c r="AC85" s="3124"/>
      <c r="AD85" s="3124"/>
      <c r="AE85" s="3124"/>
      <c r="AF85" s="3135"/>
      <c r="AG85" s="3167" t="s">
        <v>42</v>
      </c>
      <c r="AH85" s="3139" t="s">
        <v>41</v>
      </c>
    </row>
    <row r="86" spans="1:102" ht="15" customHeight="1" x14ac:dyDescent="0.25">
      <c r="A86" s="3128"/>
      <c r="B86" s="3179"/>
      <c r="C86" s="3131"/>
      <c r="D86" s="3180"/>
      <c r="E86" s="3143" t="s">
        <v>49</v>
      </c>
      <c r="F86" s="3122"/>
      <c r="G86" s="3158" t="s">
        <v>50</v>
      </c>
      <c r="H86" s="3122"/>
      <c r="I86" s="3158" t="s">
        <v>51</v>
      </c>
      <c r="J86" s="3122"/>
      <c r="K86" s="3159" t="s">
        <v>52</v>
      </c>
      <c r="L86" s="3122"/>
      <c r="M86" s="3158" t="s">
        <v>53</v>
      </c>
      <c r="N86" s="3122"/>
      <c r="O86" s="3158" t="s">
        <v>54</v>
      </c>
      <c r="P86" s="3122"/>
      <c r="Q86" s="3158" t="s">
        <v>55</v>
      </c>
      <c r="R86" s="3122"/>
      <c r="S86" s="3158" t="s">
        <v>56</v>
      </c>
      <c r="T86" s="3122"/>
      <c r="U86" s="3158" t="s">
        <v>57</v>
      </c>
      <c r="V86" s="3122"/>
      <c r="W86" s="3158" t="s">
        <v>58</v>
      </c>
      <c r="X86" s="3124"/>
      <c r="Y86" s="3159" t="s">
        <v>59</v>
      </c>
      <c r="Z86" s="3122"/>
      <c r="AA86" s="3159" t="s">
        <v>60</v>
      </c>
      <c r="AB86" s="3122"/>
      <c r="AC86" s="3159" t="s">
        <v>61</v>
      </c>
      <c r="AD86" s="3122"/>
      <c r="AE86" s="3158" t="s">
        <v>62</v>
      </c>
      <c r="AF86" s="3135"/>
      <c r="AG86" s="3170"/>
      <c r="AH86" s="3180"/>
    </row>
    <row r="87" spans="1:102" ht="15" customHeight="1" x14ac:dyDescent="0.25">
      <c r="A87" s="3129"/>
      <c r="B87" s="58" t="s">
        <v>84</v>
      </c>
      <c r="C87" s="1800" t="s">
        <v>63</v>
      </c>
      <c r="D87" s="1743" t="s">
        <v>64</v>
      </c>
      <c r="E87" s="27" t="s">
        <v>63</v>
      </c>
      <c r="F87" s="1743" t="s">
        <v>64</v>
      </c>
      <c r="G87" s="1800" t="s">
        <v>63</v>
      </c>
      <c r="H87" s="1743" t="s">
        <v>64</v>
      </c>
      <c r="I87" s="1800" t="s">
        <v>63</v>
      </c>
      <c r="J87" s="1743" t="s">
        <v>64</v>
      </c>
      <c r="K87" s="27" t="s">
        <v>63</v>
      </c>
      <c r="L87" s="1743" t="s">
        <v>64</v>
      </c>
      <c r="M87" s="1800" t="s">
        <v>63</v>
      </c>
      <c r="N87" s="1743" t="s">
        <v>64</v>
      </c>
      <c r="O87" s="1800" t="s">
        <v>63</v>
      </c>
      <c r="P87" s="1743" t="s">
        <v>64</v>
      </c>
      <c r="Q87" s="1800" t="s">
        <v>63</v>
      </c>
      <c r="R87" s="1743" t="s">
        <v>64</v>
      </c>
      <c r="S87" s="1800" t="s">
        <v>63</v>
      </c>
      <c r="T87" s="1743" t="s">
        <v>64</v>
      </c>
      <c r="U87" s="1800" t="s">
        <v>63</v>
      </c>
      <c r="V87" s="1743" t="s">
        <v>64</v>
      </c>
      <c r="W87" s="1800" t="s">
        <v>63</v>
      </c>
      <c r="X87" s="1737" t="s">
        <v>64</v>
      </c>
      <c r="Y87" s="27" t="s">
        <v>63</v>
      </c>
      <c r="Z87" s="1743" t="s">
        <v>64</v>
      </c>
      <c r="AA87" s="27" t="s">
        <v>63</v>
      </c>
      <c r="AB87" s="1743" t="s">
        <v>64</v>
      </c>
      <c r="AC87" s="27" t="s">
        <v>63</v>
      </c>
      <c r="AD87" s="1743" t="s">
        <v>64</v>
      </c>
      <c r="AE87" s="1800" t="s">
        <v>63</v>
      </c>
      <c r="AF87" s="1810" t="s">
        <v>64</v>
      </c>
      <c r="AG87" s="3168"/>
      <c r="AH87" s="3140"/>
    </row>
    <row r="88" spans="1:102" ht="15" customHeight="1" x14ac:dyDescent="0.25">
      <c r="A88" s="65" t="s">
        <v>139</v>
      </c>
      <c r="B88" s="117">
        <f t="shared" ref="B88:B93" si="138">SUM(C88:D88)</f>
        <v>0</v>
      </c>
      <c r="C88" s="118">
        <f t="shared" ref="C88:C93" si="139">SUM(E88+G88+I88+K88+M88+O88+Q88+S88+U88+W88+Y88+AA88+AC88+AE88)</f>
        <v>0</v>
      </c>
      <c r="D88" s="119">
        <f t="shared" ref="D88:D93" si="140">SUM(+F88+H88+J88+L88+N88+P88+R88+T88+V88+X88+Z88+AB88+AD88+AF88)</f>
        <v>0</v>
      </c>
      <c r="E88" s="66"/>
      <c r="F88" s="87"/>
      <c r="G88" s="1823"/>
      <c r="H88" s="87"/>
      <c r="I88" s="1823"/>
      <c r="J88" s="87"/>
      <c r="K88" s="66"/>
      <c r="L88" s="87"/>
      <c r="M88" s="1823"/>
      <c r="N88" s="87"/>
      <c r="O88" s="1823"/>
      <c r="P88" s="87"/>
      <c r="Q88" s="1823"/>
      <c r="R88" s="87"/>
      <c r="S88" s="1823"/>
      <c r="T88" s="87"/>
      <c r="U88" s="1823"/>
      <c r="V88" s="87"/>
      <c r="W88" s="1823"/>
      <c r="X88" s="1833"/>
      <c r="Y88" s="66"/>
      <c r="Z88" s="87"/>
      <c r="AA88" s="66"/>
      <c r="AB88" s="87"/>
      <c r="AC88" s="66"/>
      <c r="AD88" s="87"/>
      <c r="AE88" s="1823"/>
      <c r="AF88" s="68"/>
      <c r="AG88" s="81"/>
      <c r="AH88" s="1801"/>
      <c r="AI88" s="1754" t="str">
        <f t="shared" ref="AI88:AI93" si="141">$CA88&amp;CB88</f>
        <v/>
      </c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1755" t="str">
        <f t="shared" ref="CA88:CA93" si="142">IF(AND($B88&lt;&gt;0,AG88=""),"* No olvide ingresar la variable "&amp;AG$85&amp;""&amp;". Digite CERO si no tiene. ",IF(AG88&gt;$B88,"* La variable Migrantes no debe ser mayor al Total Ambos Sexos. ",""))</f>
        <v/>
      </c>
      <c r="CB88" s="1755" t="str">
        <f t="shared" ref="CB88:CB93" si="143">IF(AND($B88&lt;&gt;0,AH88=""),"* No olvide ingresar la variable "&amp;AH$85&amp;""&amp;". Digite CERO si no tiene. ",IF(AH88&gt;$B88,"* La variable Pueblos Originarios no debe ser mayor al Total Ambos Sexos. ",""))</f>
        <v/>
      </c>
      <c r="CC88" s="63"/>
      <c r="CD88" s="63"/>
      <c r="CE88" s="64"/>
      <c r="CF88" s="64"/>
      <c r="CG88" s="64"/>
      <c r="CH88" s="64"/>
      <c r="CI88" s="64"/>
      <c r="CU88" s="1757">
        <f t="shared" ref="CU88:CV88" si="144">IF(AND($B88&lt;&gt;0,AG88=""),1,IF(AG88&gt;$B88,1,0))</f>
        <v>0</v>
      </c>
      <c r="CV88" s="1757">
        <f t="shared" si="144"/>
        <v>0</v>
      </c>
    </row>
    <row r="89" spans="1:102" ht="15" customHeight="1" x14ac:dyDescent="0.25">
      <c r="A89" s="65" t="s">
        <v>140</v>
      </c>
      <c r="B89" s="117">
        <f t="shared" si="138"/>
        <v>0</v>
      </c>
      <c r="C89" s="118">
        <f t="shared" si="139"/>
        <v>0</v>
      </c>
      <c r="D89" s="119">
        <f t="shared" si="140"/>
        <v>0</v>
      </c>
      <c r="E89" s="66"/>
      <c r="F89" s="87"/>
      <c r="G89" s="1823"/>
      <c r="H89" s="87"/>
      <c r="I89" s="1823"/>
      <c r="J89" s="87"/>
      <c r="K89" s="66"/>
      <c r="L89" s="87"/>
      <c r="M89" s="1823"/>
      <c r="N89" s="87"/>
      <c r="O89" s="1823"/>
      <c r="P89" s="87"/>
      <c r="Q89" s="1823"/>
      <c r="R89" s="87"/>
      <c r="S89" s="1823"/>
      <c r="T89" s="87"/>
      <c r="U89" s="1823"/>
      <c r="V89" s="87"/>
      <c r="W89" s="1823"/>
      <c r="X89" s="1833"/>
      <c r="Y89" s="66"/>
      <c r="Z89" s="87"/>
      <c r="AA89" s="66"/>
      <c r="AB89" s="87"/>
      <c r="AC89" s="66"/>
      <c r="AD89" s="87"/>
      <c r="AE89" s="1823"/>
      <c r="AF89" s="68"/>
      <c r="AG89" s="88"/>
      <c r="AH89" s="1802"/>
      <c r="AI89" s="1754" t="str">
        <f t="shared" si="141"/>
        <v/>
      </c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1755" t="str">
        <f t="shared" si="142"/>
        <v/>
      </c>
      <c r="CB89" s="1755" t="str">
        <f t="shared" si="143"/>
        <v/>
      </c>
      <c r="CC89" s="63"/>
      <c r="CD89" s="63"/>
      <c r="CE89" s="64"/>
      <c r="CF89" s="64"/>
      <c r="CG89" s="64"/>
      <c r="CH89" s="64"/>
      <c r="CI89" s="64"/>
      <c r="CU89" s="1757">
        <f t="shared" ref="CU89:CV89" si="145">IF(AND($B89&lt;&gt;0,AG89=""),1,IF(AG89&gt;$B89,1,0))</f>
        <v>0</v>
      </c>
      <c r="CV89" s="1757">
        <f t="shared" si="145"/>
        <v>0</v>
      </c>
    </row>
    <row r="90" spans="1:102" ht="15" customHeight="1" x14ac:dyDescent="0.25">
      <c r="A90" s="120" t="s">
        <v>141</v>
      </c>
      <c r="B90" s="121">
        <f t="shared" si="138"/>
        <v>20</v>
      </c>
      <c r="C90" s="122">
        <f t="shared" si="139"/>
        <v>8</v>
      </c>
      <c r="D90" s="102">
        <f t="shared" si="140"/>
        <v>12</v>
      </c>
      <c r="E90" s="1784">
        <v>0</v>
      </c>
      <c r="F90" s="1834">
        <v>0</v>
      </c>
      <c r="G90" s="1830">
        <v>0</v>
      </c>
      <c r="H90" s="1834">
        <v>0</v>
      </c>
      <c r="I90" s="1830">
        <v>0</v>
      </c>
      <c r="J90" s="1834">
        <v>0</v>
      </c>
      <c r="K90" s="1784">
        <v>0</v>
      </c>
      <c r="L90" s="1834">
        <v>0</v>
      </c>
      <c r="M90" s="1830">
        <v>0</v>
      </c>
      <c r="N90" s="1834">
        <v>1</v>
      </c>
      <c r="O90" s="1830">
        <v>0</v>
      </c>
      <c r="P90" s="1834">
        <v>0</v>
      </c>
      <c r="Q90" s="1830">
        <v>0</v>
      </c>
      <c r="R90" s="1834">
        <v>1</v>
      </c>
      <c r="S90" s="1830">
        <v>2</v>
      </c>
      <c r="T90" s="1834">
        <v>1</v>
      </c>
      <c r="U90" s="1830">
        <v>3</v>
      </c>
      <c r="V90" s="1834">
        <v>1</v>
      </c>
      <c r="W90" s="1830">
        <v>0</v>
      </c>
      <c r="X90" s="1835">
        <v>4</v>
      </c>
      <c r="Y90" s="1784">
        <v>0</v>
      </c>
      <c r="Z90" s="1834">
        <v>1</v>
      </c>
      <c r="AA90" s="1784">
        <v>1</v>
      </c>
      <c r="AB90" s="1834">
        <v>2</v>
      </c>
      <c r="AC90" s="1784">
        <v>1</v>
      </c>
      <c r="AD90" s="1834">
        <v>1</v>
      </c>
      <c r="AE90" s="1830">
        <v>1</v>
      </c>
      <c r="AF90" s="1831">
        <v>0</v>
      </c>
      <c r="AG90" s="40">
        <v>0</v>
      </c>
      <c r="AH90" s="1764">
        <v>5</v>
      </c>
      <c r="AI90" s="1754" t="str">
        <f t="shared" si="141"/>
        <v/>
      </c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1755" t="str">
        <f t="shared" si="142"/>
        <v/>
      </c>
      <c r="CB90" s="1755" t="str">
        <f t="shared" si="143"/>
        <v/>
      </c>
      <c r="CC90" s="63"/>
      <c r="CD90" s="63"/>
      <c r="CE90" s="64"/>
      <c r="CF90" s="64"/>
      <c r="CG90" s="64"/>
      <c r="CH90" s="64"/>
      <c r="CI90" s="64"/>
      <c r="CU90" s="1757">
        <f t="shared" ref="CU90:CV90" si="146">IF(AND($B90&lt;&gt;0,AG90=""),1,IF(AG90&gt;$B90,1,0))</f>
        <v>0</v>
      </c>
      <c r="CV90" s="1757">
        <f t="shared" si="146"/>
        <v>0</v>
      </c>
    </row>
    <row r="91" spans="1:102" ht="15" customHeight="1" x14ac:dyDescent="0.25">
      <c r="A91" s="65" t="s">
        <v>142</v>
      </c>
      <c r="B91" s="1836">
        <f t="shared" si="138"/>
        <v>0</v>
      </c>
      <c r="C91" s="1837">
        <f t="shared" si="139"/>
        <v>0</v>
      </c>
      <c r="D91" s="1838">
        <f t="shared" si="140"/>
        <v>0</v>
      </c>
      <c r="E91" s="66"/>
      <c r="F91" s="87"/>
      <c r="G91" s="1823"/>
      <c r="H91" s="87"/>
      <c r="I91" s="1823"/>
      <c r="J91" s="87"/>
      <c r="K91" s="66"/>
      <c r="L91" s="87"/>
      <c r="M91" s="1823"/>
      <c r="N91" s="87"/>
      <c r="O91" s="1823"/>
      <c r="P91" s="87"/>
      <c r="Q91" s="1823"/>
      <c r="R91" s="87"/>
      <c r="S91" s="1823"/>
      <c r="T91" s="87"/>
      <c r="U91" s="1823"/>
      <c r="V91" s="87"/>
      <c r="W91" s="1823"/>
      <c r="X91" s="1833"/>
      <c r="Y91" s="66"/>
      <c r="Z91" s="87"/>
      <c r="AA91" s="66"/>
      <c r="AB91" s="87"/>
      <c r="AC91" s="66"/>
      <c r="AD91" s="87"/>
      <c r="AE91" s="1823"/>
      <c r="AF91" s="68"/>
      <c r="AG91" s="88"/>
      <c r="AH91" s="1802"/>
      <c r="AI91" s="1754" t="str">
        <f t="shared" si="141"/>
        <v/>
      </c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1755" t="str">
        <f t="shared" si="142"/>
        <v/>
      </c>
      <c r="CB91" s="1755" t="str">
        <f t="shared" si="143"/>
        <v/>
      </c>
      <c r="CC91" s="63"/>
      <c r="CD91" s="63"/>
      <c r="CE91" s="64"/>
      <c r="CF91" s="64"/>
      <c r="CG91" s="64"/>
      <c r="CH91" s="64"/>
      <c r="CI91" s="64"/>
      <c r="CU91" s="1757">
        <f t="shared" ref="CU91:CV91" si="147">IF(AND($B91&lt;&gt;0,AG91=""),1,IF(AG91&gt;$B91,1,0))</f>
        <v>0</v>
      </c>
      <c r="CV91" s="1757">
        <f t="shared" si="147"/>
        <v>0</v>
      </c>
    </row>
    <row r="92" spans="1:102" ht="15" customHeight="1" x14ac:dyDescent="0.25">
      <c r="A92" s="65" t="s">
        <v>143</v>
      </c>
      <c r="B92" s="117">
        <f t="shared" si="138"/>
        <v>0</v>
      </c>
      <c r="C92" s="118">
        <f t="shared" si="139"/>
        <v>0</v>
      </c>
      <c r="D92" s="119">
        <f t="shared" si="140"/>
        <v>0</v>
      </c>
      <c r="E92" s="66"/>
      <c r="F92" s="87"/>
      <c r="G92" s="1823"/>
      <c r="H92" s="87"/>
      <c r="I92" s="1823"/>
      <c r="J92" s="87"/>
      <c r="K92" s="66"/>
      <c r="L92" s="87"/>
      <c r="M92" s="1823"/>
      <c r="N92" s="87"/>
      <c r="O92" s="1823"/>
      <c r="P92" s="87"/>
      <c r="Q92" s="1823"/>
      <c r="R92" s="87"/>
      <c r="S92" s="1823"/>
      <c r="T92" s="87"/>
      <c r="U92" s="1823"/>
      <c r="V92" s="87"/>
      <c r="W92" s="1823"/>
      <c r="X92" s="1833"/>
      <c r="Y92" s="66"/>
      <c r="Z92" s="87"/>
      <c r="AA92" s="66"/>
      <c r="AB92" s="87"/>
      <c r="AC92" s="66"/>
      <c r="AD92" s="87"/>
      <c r="AE92" s="1823"/>
      <c r="AF92" s="68"/>
      <c r="AG92" s="88"/>
      <c r="AH92" s="1802"/>
      <c r="AI92" s="1754" t="str">
        <f t="shared" si="141"/>
        <v/>
      </c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1755" t="str">
        <f t="shared" si="142"/>
        <v/>
      </c>
      <c r="CB92" s="1755" t="str">
        <f t="shared" si="143"/>
        <v/>
      </c>
      <c r="CC92" s="63"/>
      <c r="CD92" s="63"/>
      <c r="CE92" s="64"/>
      <c r="CF92" s="64"/>
      <c r="CG92" s="64"/>
      <c r="CH92" s="64"/>
      <c r="CI92" s="64"/>
      <c r="CU92" s="1757">
        <f t="shared" ref="CU92:CV92" si="148">IF(AND($B92&lt;&gt;0,AG92=""),1,IF(AG92&gt;$B92,1,0))</f>
        <v>0</v>
      </c>
      <c r="CV92" s="1757">
        <f t="shared" si="148"/>
        <v>0</v>
      </c>
    </row>
    <row r="93" spans="1:102" ht="15" customHeight="1" x14ac:dyDescent="0.25">
      <c r="A93" s="120" t="s">
        <v>144</v>
      </c>
      <c r="B93" s="121">
        <f t="shared" si="138"/>
        <v>21</v>
      </c>
      <c r="C93" s="122">
        <f t="shared" si="139"/>
        <v>10</v>
      </c>
      <c r="D93" s="102">
        <f t="shared" si="140"/>
        <v>11</v>
      </c>
      <c r="E93" s="1784">
        <v>0</v>
      </c>
      <c r="F93" s="1834">
        <v>0</v>
      </c>
      <c r="G93" s="1830">
        <v>0</v>
      </c>
      <c r="H93" s="1834">
        <v>0</v>
      </c>
      <c r="I93" s="1830">
        <v>0</v>
      </c>
      <c r="J93" s="1834">
        <v>0</v>
      </c>
      <c r="K93" s="1784">
        <v>0</v>
      </c>
      <c r="L93" s="1834">
        <v>0</v>
      </c>
      <c r="M93" s="1830">
        <v>0</v>
      </c>
      <c r="N93" s="1834">
        <v>1</v>
      </c>
      <c r="O93" s="1830">
        <v>0</v>
      </c>
      <c r="P93" s="1834">
        <v>0</v>
      </c>
      <c r="Q93" s="1830">
        <v>0</v>
      </c>
      <c r="R93" s="1834">
        <v>0</v>
      </c>
      <c r="S93" s="1830">
        <v>0</v>
      </c>
      <c r="T93" s="1834">
        <v>1</v>
      </c>
      <c r="U93" s="1830">
        <v>2</v>
      </c>
      <c r="V93" s="1834">
        <v>2</v>
      </c>
      <c r="W93" s="1830">
        <v>2</v>
      </c>
      <c r="X93" s="1835">
        <v>3</v>
      </c>
      <c r="Y93" s="1784">
        <v>1</v>
      </c>
      <c r="Z93" s="1834">
        <v>2</v>
      </c>
      <c r="AA93" s="1784">
        <v>2</v>
      </c>
      <c r="AB93" s="1834">
        <v>0</v>
      </c>
      <c r="AC93" s="1784">
        <v>1</v>
      </c>
      <c r="AD93" s="1834">
        <v>1</v>
      </c>
      <c r="AE93" s="1830">
        <v>2</v>
      </c>
      <c r="AF93" s="1831">
        <v>1</v>
      </c>
      <c r="AG93" s="123">
        <v>0</v>
      </c>
      <c r="AH93" s="1839">
        <v>2</v>
      </c>
      <c r="AI93" s="1754" t="str">
        <f t="shared" si="141"/>
        <v/>
      </c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1755" t="str">
        <f t="shared" si="142"/>
        <v/>
      </c>
      <c r="CB93" s="1755" t="str">
        <f t="shared" si="143"/>
        <v/>
      </c>
      <c r="CC93" s="63"/>
      <c r="CD93" s="63"/>
      <c r="CE93" s="64"/>
      <c r="CF93" s="64"/>
      <c r="CG93" s="64"/>
      <c r="CH93" s="64"/>
      <c r="CI93" s="64"/>
      <c r="CU93" s="1757">
        <f t="shared" ref="CU93:CV93" si="149">IF(AND($B93&lt;&gt;0,AG93=""),1,IF(AG93&gt;$B93,1,0))</f>
        <v>0</v>
      </c>
      <c r="CV93" s="1757">
        <f t="shared" si="149"/>
        <v>0</v>
      </c>
    </row>
    <row r="94" spans="1:102" ht="23.25" customHeight="1" x14ac:dyDescent="0.25">
      <c r="A94" s="3160" t="s">
        <v>145</v>
      </c>
      <c r="B94" s="3161"/>
      <c r="C94" s="3161"/>
      <c r="D94" s="3161"/>
      <c r="E94" s="3161"/>
      <c r="F94" s="3161"/>
      <c r="G94" s="3161"/>
      <c r="H94" s="3161"/>
      <c r="I94" s="3161"/>
      <c r="J94" s="3161"/>
      <c r="K94" s="3161"/>
      <c r="L94" s="3161"/>
      <c r="M94" s="3161"/>
      <c r="N94" s="3161"/>
    </row>
    <row r="95" spans="1:102" ht="15" customHeight="1" x14ac:dyDescent="0.25">
      <c r="A95" s="3138" t="s">
        <v>146</v>
      </c>
      <c r="B95" s="3143" t="s">
        <v>147</v>
      </c>
      <c r="C95" s="3124"/>
      <c r="D95" s="3124"/>
      <c r="E95" s="3124"/>
      <c r="F95" s="3124"/>
      <c r="G95" s="3124"/>
      <c r="H95" s="3124"/>
      <c r="I95" s="3124"/>
      <c r="J95" s="3124"/>
      <c r="K95" s="3124"/>
      <c r="L95" s="3144" t="s">
        <v>148</v>
      </c>
    </row>
    <row r="96" spans="1:102" ht="15" customHeight="1" x14ac:dyDescent="0.25">
      <c r="A96" s="3128"/>
      <c r="B96" s="3138" t="s">
        <v>82</v>
      </c>
      <c r="C96" s="3139" t="s">
        <v>149</v>
      </c>
      <c r="D96" s="3143" t="s">
        <v>150</v>
      </c>
      <c r="E96" s="3122"/>
      <c r="F96" s="3143" t="s">
        <v>151</v>
      </c>
      <c r="G96" s="3124"/>
      <c r="H96" s="3124"/>
      <c r="I96" s="3124"/>
      <c r="J96" s="3124"/>
      <c r="K96" s="3124"/>
      <c r="L96" s="3145"/>
    </row>
    <row r="97" spans="1:99" ht="23.25" customHeight="1" x14ac:dyDescent="0.25">
      <c r="A97" s="3129"/>
      <c r="B97" s="3129"/>
      <c r="C97" s="3140"/>
      <c r="D97" s="27" t="s">
        <v>152</v>
      </c>
      <c r="E97" s="1743" t="s">
        <v>153</v>
      </c>
      <c r="F97" s="27" t="s">
        <v>154</v>
      </c>
      <c r="G97" s="23" t="s">
        <v>155</v>
      </c>
      <c r="H97" s="23" t="s">
        <v>156</v>
      </c>
      <c r="I97" s="23" t="s">
        <v>157</v>
      </c>
      <c r="J97" s="23" t="s">
        <v>158</v>
      </c>
      <c r="K97" s="1737" t="s">
        <v>159</v>
      </c>
      <c r="L97" s="3146"/>
    </row>
    <row r="98" spans="1:99" ht="14.25" customHeight="1" x14ac:dyDescent="0.25">
      <c r="A98" s="28" t="s">
        <v>160</v>
      </c>
      <c r="B98" s="124">
        <f t="shared" ref="B98:B111" si="150">SUM(C98:K98)</f>
        <v>5</v>
      </c>
      <c r="C98" s="125">
        <v>5</v>
      </c>
      <c r="D98" s="126">
        <v>0</v>
      </c>
      <c r="E98" s="1840">
        <v>0</v>
      </c>
      <c r="F98" s="126">
        <v>0</v>
      </c>
      <c r="G98" s="127">
        <v>0</v>
      </c>
      <c r="H98" s="127">
        <v>0</v>
      </c>
      <c r="I98" s="127">
        <v>0</v>
      </c>
      <c r="J98" s="127">
        <v>0</v>
      </c>
      <c r="K98" s="1841">
        <v>0</v>
      </c>
      <c r="L98" s="1840">
        <v>0</v>
      </c>
      <c r="M98" s="1754" t="str">
        <f t="shared" ref="M98:M110" si="151">$CA98</f>
        <v/>
      </c>
      <c r="CA98" s="1755" t="str">
        <f t="shared" ref="CA98:CA110" si="152">IF(AND($B98&lt;&gt;0,L98=""),"* No olvide ingresar la variable "&amp;L$95&amp;""&amp;". Digite CERO si no tiene. ",IF(L98&gt;$B98,"* La variable Total PAP informados en trans masculino no debe ser mayor al Total. ",""))</f>
        <v/>
      </c>
      <c r="CU98" s="1757">
        <f t="shared" ref="CU98:CU110" si="153">IF(AND($B98&lt;&gt;0,L98=""),1,IF(L98&gt;$B98,1,0))</f>
        <v>0</v>
      </c>
    </row>
    <row r="99" spans="1:99" ht="14.25" customHeight="1" x14ac:dyDescent="0.25">
      <c r="A99" s="65" t="s">
        <v>161</v>
      </c>
      <c r="B99" s="128">
        <f t="shared" si="150"/>
        <v>16</v>
      </c>
      <c r="C99" s="1842">
        <v>16</v>
      </c>
      <c r="D99" s="1843">
        <v>0</v>
      </c>
      <c r="E99" s="1844">
        <v>0</v>
      </c>
      <c r="F99" s="1843">
        <v>0</v>
      </c>
      <c r="G99" s="1845">
        <v>0</v>
      </c>
      <c r="H99" s="1845">
        <v>0</v>
      </c>
      <c r="I99" s="1845">
        <v>0</v>
      </c>
      <c r="J99" s="1845">
        <v>0</v>
      </c>
      <c r="K99" s="1846">
        <v>0</v>
      </c>
      <c r="L99" s="1844">
        <v>0</v>
      </c>
      <c r="M99" s="1754" t="str">
        <f t="shared" si="151"/>
        <v/>
      </c>
      <c r="CA99" s="1755" t="str">
        <f t="shared" si="152"/>
        <v/>
      </c>
      <c r="CU99" s="1757">
        <f t="shared" si="153"/>
        <v>0</v>
      </c>
    </row>
    <row r="100" spans="1:99" ht="14.25" customHeight="1" x14ac:dyDescent="0.25">
      <c r="A100" s="65" t="s">
        <v>162</v>
      </c>
      <c r="B100" s="124">
        <f t="shared" si="150"/>
        <v>20</v>
      </c>
      <c r="C100" s="1842">
        <v>19</v>
      </c>
      <c r="D100" s="1843">
        <v>0</v>
      </c>
      <c r="E100" s="1844">
        <v>0</v>
      </c>
      <c r="F100" s="1843">
        <v>1</v>
      </c>
      <c r="G100" s="1845">
        <v>0</v>
      </c>
      <c r="H100" s="1845">
        <v>0</v>
      </c>
      <c r="I100" s="1845">
        <v>0</v>
      </c>
      <c r="J100" s="1845">
        <v>0</v>
      </c>
      <c r="K100" s="1846">
        <v>0</v>
      </c>
      <c r="L100" s="1844">
        <v>0</v>
      </c>
      <c r="M100" s="1754" t="str">
        <f t="shared" si="151"/>
        <v/>
      </c>
      <c r="CA100" s="1755" t="str">
        <f t="shared" si="152"/>
        <v/>
      </c>
      <c r="CU100" s="1757">
        <f t="shared" si="153"/>
        <v>0</v>
      </c>
    </row>
    <row r="101" spans="1:99" ht="14.25" customHeight="1" x14ac:dyDescent="0.25">
      <c r="A101" s="65" t="s">
        <v>163</v>
      </c>
      <c r="B101" s="128">
        <f t="shared" si="150"/>
        <v>18</v>
      </c>
      <c r="C101" s="1842">
        <v>18</v>
      </c>
      <c r="D101" s="1843">
        <v>0</v>
      </c>
      <c r="E101" s="1844">
        <v>0</v>
      </c>
      <c r="F101" s="1843">
        <v>0</v>
      </c>
      <c r="G101" s="1845">
        <v>0</v>
      </c>
      <c r="H101" s="1845">
        <v>0</v>
      </c>
      <c r="I101" s="1845">
        <v>0</v>
      </c>
      <c r="J101" s="1845">
        <v>0</v>
      </c>
      <c r="K101" s="1846">
        <v>0</v>
      </c>
      <c r="L101" s="1844">
        <v>0</v>
      </c>
      <c r="M101" s="1754" t="str">
        <f t="shared" si="151"/>
        <v/>
      </c>
      <c r="CA101" s="1755" t="str">
        <f t="shared" si="152"/>
        <v/>
      </c>
      <c r="CU101" s="1757">
        <f t="shared" si="153"/>
        <v>0</v>
      </c>
    </row>
    <row r="102" spans="1:99" ht="14.25" customHeight="1" x14ac:dyDescent="0.25">
      <c r="A102" s="65" t="s">
        <v>164</v>
      </c>
      <c r="B102" s="128">
        <f t="shared" si="150"/>
        <v>11</v>
      </c>
      <c r="C102" s="1842">
        <v>10</v>
      </c>
      <c r="D102" s="1843">
        <v>0</v>
      </c>
      <c r="E102" s="1844">
        <v>0</v>
      </c>
      <c r="F102" s="1843">
        <v>0</v>
      </c>
      <c r="G102" s="1845">
        <v>1</v>
      </c>
      <c r="H102" s="1845">
        <v>0</v>
      </c>
      <c r="I102" s="1845">
        <v>0</v>
      </c>
      <c r="J102" s="1845">
        <v>0</v>
      </c>
      <c r="K102" s="1846">
        <v>0</v>
      </c>
      <c r="L102" s="1844">
        <v>0</v>
      </c>
      <c r="M102" s="1754" t="str">
        <f t="shared" si="151"/>
        <v/>
      </c>
      <c r="CA102" s="1755" t="str">
        <f t="shared" si="152"/>
        <v/>
      </c>
      <c r="CU102" s="1757">
        <f t="shared" si="153"/>
        <v>0</v>
      </c>
    </row>
    <row r="103" spans="1:99" ht="14.25" customHeight="1" x14ac:dyDescent="0.25">
      <c r="A103" s="65" t="s">
        <v>165</v>
      </c>
      <c r="B103" s="128">
        <f t="shared" si="150"/>
        <v>18</v>
      </c>
      <c r="C103" s="1842">
        <v>18</v>
      </c>
      <c r="D103" s="1843">
        <v>0</v>
      </c>
      <c r="E103" s="1844">
        <v>0</v>
      </c>
      <c r="F103" s="1843">
        <v>0</v>
      </c>
      <c r="G103" s="1845">
        <v>0</v>
      </c>
      <c r="H103" s="1845">
        <v>0</v>
      </c>
      <c r="I103" s="1845">
        <v>0</v>
      </c>
      <c r="J103" s="1845">
        <v>0</v>
      </c>
      <c r="K103" s="1846">
        <v>0</v>
      </c>
      <c r="L103" s="1844">
        <v>0</v>
      </c>
      <c r="M103" s="1754" t="str">
        <f t="shared" si="151"/>
        <v/>
      </c>
      <c r="CA103" s="1755" t="str">
        <f t="shared" si="152"/>
        <v/>
      </c>
      <c r="CU103" s="1757">
        <f t="shared" si="153"/>
        <v>0</v>
      </c>
    </row>
    <row r="104" spans="1:99" ht="14.25" customHeight="1" x14ac:dyDescent="0.25">
      <c r="A104" s="65" t="s">
        <v>166</v>
      </c>
      <c r="B104" s="128">
        <f t="shared" si="150"/>
        <v>18</v>
      </c>
      <c r="C104" s="1842">
        <v>18</v>
      </c>
      <c r="D104" s="1843">
        <v>0</v>
      </c>
      <c r="E104" s="1844">
        <v>0</v>
      </c>
      <c r="F104" s="1843">
        <v>0</v>
      </c>
      <c r="G104" s="1845">
        <v>0</v>
      </c>
      <c r="H104" s="1845">
        <v>0</v>
      </c>
      <c r="I104" s="1845">
        <v>0</v>
      </c>
      <c r="J104" s="1845">
        <v>0</v>
      </c>
      <c r="K104" s="1846">
        <v>0</v>
      </c>
      <c r="L104" s="1844">
        <v>0</v>
      </c>
      <c r="M104" s="1754" t="str">
        <f t="shared" si="151"/>
        <v/>
      </c>
      <c r="CA104" s="1755" t="str">
        <f t="shared" si="152"/>
        <v/>
      </c>
      <c r="CU104" s="1757">
        <f t="shared" si="153"/>
        <v>0</v>
      </c>
    </row>
    <row r="105" spans="1:99" ht="14.25" customHeight="1" x14ac:dyDescent="0.25">
      <c r="A105" s="65" t="s">
        <v>167</v>
      </c>
      <c r="B105" s="128">
        <f t="shared" si="150"/>
        <v>36</v>
      </c>
      <c r="C105" s="1842">
        <v>35</v>
      </c>
      <c r="D105" s="1843">
        <v>1</v>
      </c>
      <c r="E105" s="1844">
        <v>0</v>
      </c>
      <c r="F105" s="1843">
        <v>0</v>
      </c>
      <c r="G105" s="1845">
        <v>0</v>
      </c>
      <c r="H105" s="1845">
        <v>0</v>
      </c>
      <c r="I105" s="1845">
        <v>0</v>
      </c>
      <c r="J105" s="1845">
        <v>0</v>
      </c>
      <c r="K105" s="1846">
        <v>0</v>
      </c>
      <c r="L105" s="1844">
        <v>0</v>
      </c>
      <c r="M105" s="1754" t="str">
        <f t="shared" si="151"/>
        <v/>
      </c>
      <c r="CA105" s="1755" t="str">
        <f t="shared" si="152"/>
        <v/>
      </c>
      <c r="CU105" s="1757">
        <f t="shared" si="153"/>
        <v>0</v>
      </c>
    </row>
    <row r="106" spans="1:99" ht="14.25" customHeight="1" x14ac:dyDescent="0.25">
      <c r="A106" s="65" t="s">
        <v>168</v>
      </c>
      <c r="B106" s="128">
        <f t="shared" si="150"/>
        <v>27</v>
      </c>
      <c r="C106" s="1842">
        <v>27</v>
      </c>
      <c r="D106" s="1843">
        <v>0</v>
      </c>
      <c r="E106" s="1844">
        <v>0</v>
      </c>
      <c r="F106" s="1843">
        <v>0</v>
      </c>
      <c r="G106" s="1845">
        <v>0</v>
      </c>
      <c r="H106" s="1845">
        <v>0</v>
      </c>
      <c r="I106" s="1845">
        <v>0</v>
      </c>
      <c r="J106" s="1845">
        <v>0</v>
      </c>
      <c r="K106" s="1846">
        <v>0</v>
      </c>
      <c r="L106" s="1844">
        <v>0</v>
      </c>
      <c r="M106" s="1754" t="str">
        <f t="shared" si="151"/>
        <v/>
      </c>
      <c r="CA106" s="1755" t="str">
        <f t="shared" si="152"/>
        <v/>
      </c>
      <c r="CU106" s="1757">
        <f t="shared" si="153"/>
        <v>0</v>
      </c>
    </row>
    <row r="107" spans="1:99" ht="14.25" customHeight="1" x14ac:dyDescent="0.25">
      <c r="A107" s="65" t="s">
        <v>169</v>
      </c>
      <c r="B107" s="128">
        <f t="shared" si="150"/>
        <v>2</v>
      </c>
      <c r="C107" s="1842">
        <v>2</v>
      </c>
      <c r="D107" s="1843">
        <v>0</v>
      </c>
      <c r="E107" s="1844">
        <v>0</v>
      </c>
      <c r="F107" s="1843">
        <v>0</v>
      </c>
      <c r="G107" s="1845">
        <v>0</v>
      </c>
      <c r="H107" s="1845">
        <v>0</v>
      </c>
      <c r="I107" s="1845">
        <v>0</v>
      </c>
      <c r="J107" s="1845">
        <v>0</v>
      </c>
      <c r="K107" s="1846">
        <v>0</v>
      </c>
      <c r="L107" s="1844">
        <v>0</v>
      </c>
      <c r="M107" s="1754" t="str">
        <f t="shared" si="151"/>
        <v/>
      </c>
      <c r="CA107" s="1755" t="str">
        <f t="shared" si="152"/>
        <v/>
      </c>
      <c r="CU107" s="1757">
        <f t="shared" si="153"/>
        <v>0</v>
      </c>
    </row>
    <row r="108" spans="1:99" ht="14.25" customHeight="1" x14ac:dyDescent="0.25">
      <c r="A108" s="65" t="s">
        <v>170</v>
      </c>
      <c r="B108" s="128">
        <f t="shared" si="150"/>
        <v>0</v>
      </c>
      <c r="C108" s="1842">
        <v>0</v>
      </c>
      <c r="D108" s="1843">
        <v>0</v>
      </c>
      <c r="E108" s="1844">
        <v>0</v>
      </c>
      <c r="F108" s="1843">
        <v>0</v>
      </c>
      <c r="G108" s="1845">
        <v>0</v>
      </c>
      <c r="H108" s="1845">
        <v>0</v>
      </c>
      <c r="I108" s="1845">
        <v>0</v>
      </c>
      <c r="J108" s="1845">
        <v>0</v>
      </c>
      <c r="K108" s="1846">
        <v>0</v>
      </c>
      <c r="L108" s="1844">
        <v>0</v>
      </c>
      <c r="M108" s="1754" t="str">
        <f t="shared" si="151"/>
        <v/>
      </c>
      <c r="CA108" s="1755" t="str">
        <f t="shared" si="152"/>
        <v/>
      </c>
      <c r="CU108" s="1757">
        <f t="shared" si="153"/>
        <v>0</v>
      </c>
    </row>
    <row r="109" spans="1:99" ht="14.25" customHeight="1" x14ac:dyDescent="0.25">
      <c r="A109" s="65" t="s">
        <v>171</v>
      </c>
      <c r="B109" s="128">
        <f t="shared" si="150"/>
        <v>0</v>
      </c>
      <c r="C109" s="1842">
        <v>0</v>
      </c>
      <c r="D109" s="1843">
        <v>0</v>
      </c>
      <c r="E109" s="1844">
        <v>0</v>
      </c>
      <c r="F109" s="1843">
        <v>0</v>
      </c>
      <c r="G109" s="1845">
        <v>0</v>
      </c>
      <c r="H109" s="1845">
        <v>0</v>
      </c>
      <c r="I109" s="1845">
        <v>0</v>
      </c>
      <c r="J109" s="1845">
        <v>0</v>
      </c>
      <c r="K109" s="1846">
        <v>0</v>
      </c>
      <c r="L109" s="1844">
        <v>0</v>
      </c>
      <c r="M109" s="1754" t="str">
        <f t="shared" si="151"/>
        <v/>
      </c>
      <c r="CA109" s="1755" t="str">
        <f t="shared" si="152"/>
        <v/>
      </c>
      <c r="CU109" s="1757">
        <f t="shared" si="153"/>
        <v>0</v>
      </c>
    </row>
    <row r="110" spans="1:99" ht="14.25" customHeight="1" x14ac:dyDescent="0.25">
      <c r="A110" s="35" t="s">
        <v>62</v>
      </c>
      <c r="B110" s="129">
        <f t="shared" si="150"/>
        <v>0</v>
      </c>
      <c r="C110" s="130">
        <v>0</v>
      </c>
      <c r="D110" s="131">
        <v>0</v>
      </c>
      <c r="E110" s="1847">
        <v>0</v>
      </c>
      <c r="F110" s="131">
        <v>0</v>
      </c>
      <c r="G110" s="132">
        <v>0</v>
      </c>
      <c r="H110" s="132">
        <v>0</v>
      </c>
      <c r="I110" s="132">
        <v>0</v>
      </c>
      <c r="J110" s="132">
        <v>0</v>
      </c>
      <c r="K110" s="1848">
        <v>0</v>
      </c>
      <c r="L110" s="1847">
        <v>0</v>
      </c>
      <c r="M110" s="1754" t="str">
        <f t="shared" si="151"/>
        <v/>
      </c>
      <c r="CA110" s="1755" t="str">
        <f t="shared" si="152"/>
        <v/>
      </c>
      <c r="CU110" s="1757">
        <f t="shared" si="153"/>
        <v>0</v>
      </c>
    </row>
    <row r="111" spans="1:99" ht="14.25" customHeight="1" x14ac:dyDescent="0.25">
      <c r="A111" s="133" t="s">
        <v>82</v>
      </c>
      <c r="B111" s="134">
        <f t="shared" si="150"/>
        <v>171</v>
      </c>
      <c r="C111" s="134">
        <f t="shared" ref="C111:L111" si="154">SUM(C98:C110)</f>
        <v>168</v>
      </c>
      <c r="D111" s="135">
        <f t="shared" si="154"/>
        <v>1</v>
      </c>
      <c r="E111" s="1849">
        <f t="shared" si="154"/>
        <v>0</v>
      </c>
      <c r="F111" s="135">
        <f t="shared" si="154"/>
        <v>1</v>
      </c>
      <c r="G111" s="1850">
        <f t="shared" si="154"/>
        <v>1</v>
      </c>
      <c r="H111" s="1850">
        <f t="shared" si="154"/>
        <v>0</v>
      </c>
      <c r="I111" s="1850">
        <f t="shared" si="154"/>
        <v>0</v>
      </c>
      <c r="J111" s="1850">
        <f t="shared" si="154"/>
        <v>0</v>
      </c>
      <c r="K111" s="1851">
        <f t="shared" si="154"/>
        <v>0</v>
      </c>
      <c r="L111" s="1849">
        <f t="shared" si="154"/>
        <v>0</v>
      </c>
    </row>
    <row r="112" spans="1:99" ht="18" customHeight="1" x14ac:dyDescent="0.25">
      <c r="A112" s="1852" t="s">
        <v>172</v>
      </c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7"/>
    </row>
    <row r="113" spans="1:99" ht="30.75" customHeight="1" x14ac:dyDescent="0.25">
      <c r="A113" s="3141" t="s">
        <v>173</v>
      </c>
      <c r="B113" s="3142"/>
      <c r="C113" s="3142"/>
      <c r="D113" s="3142"/>
      <c r="E113" s="3142"/>
      <c r="F113" s="3142"/>
      <c r="G113" s="3142"/>
      <c r="H113" s="3142"/>
      <c r="I113" s="3142"/>
      <c r="J113" s="3142"/>
      <c r="K113" s="3142"/>
      <c r="L113" s="3142"/>
      <c r="M113" s="138"/>
      <c r="N113" s="138"/>
    </row>
    <row r="114" spans="1:99" ht="15" customHeight="1" x14ac:dyDescent="0.25">
      <c r="A114" s="3138" t="s">
        <v>146</v>
      </c>
      <c r="B114" s="3143" t="s">
        <v>174</v>
      </c>
      <c r="C114" s="3124"/>
      <c r="D114" s="3124"/>
      <c r="E114" s="3124"/>
      <c r="F114" s="3124"/>
      <c r="G114" s="3124"/>
      <c r="H114" s="3124"/>
      <c r="I114" s="3124"/>
      <c r="J114" s="3124"/>
      <c r="K114" s="3124"/>
      <c r="L114" s="3144" t="s">
        <v>148</v>
      </c>
    </row>
    <row r="115" spans="1:99" ht="15" customHeight="1" x14ac:dyDescent="0.25">
      <c r="A115" s="3128"/>
      <c r="B115" s="3138" t="s">
        <v>82</v>
      </c>
      <c r="C115" s="3139" t="s">
        <v>149</v>
      </c>
      <c r="D115" s="3143" t="s">
        <v>150</v>
      </c>
      <c r="E115" s="3122"/>
      <c r="F115" s="3143" t="s">
        <v>151</v>
      </c>
      <c r="G115" s="3124"/>
      <c r="H115" s="3124"/>
      <c r="I115" s="3124"/>
      <c r="J115" s="3124"/>
      <c r="K115" s="3124"/>
      <c r="L115" s="3145"/>
    </row>
    <row r="116" spans="1:99" ht="27" customHeight="1" x14ac:dyDescent="0.25">
      <c r="A116" s="3129"/>
      <c r="B116" s="3129"/>
      <c r="C116" s="3140"/>
      <c r="D116" s="27" t="s">
        <v>152</v>
      </c>
      <c r="E116" s="1743" t="s">
        <v>153</v>
      </c>
      <c r="F116" s="27" t="s">
        <v>154</v>
      </c>
      <c r="G116" s="23" t="s">
        <v>155</v>
      </c>
      <c r="H116" s="23" t="s">
        <v>156</v>
      </c>
      <c r="I116" s="23" t="s">
        <v>157</v>
      </c>
      <c r="J116" s="23" t="s">
        <v>158</v>
      </c>
      <c r="K116" s="1737" t="s">
        <v>159</v>
      </c>
      <c r="L116" s="3146"/>
    </row>
    <row r="117" spans="1:99" ht="14.25" customHeight="1" x14ac:dyDescent="0.25">
      <c r="A117" s="28" t="s">
        <v>160</v>
      </c>
      <c r="B117" s="124">
        <f t="shared" ref="B117:B130" si="155">SUM(C117:K117)</f>
        <v>0</v>
      </c>
      <c r="C117" s="1844"/>
      <c r="D117" s="1843"/>
      <c r="E117" s="1844"/>
      <c r="F117" s="1843"/>
      <c r="G117" s="1845"/>
      <c r="H117" s="1845"/>
      <c r="I117" s="1845"/>
      <c r="J117" s="1845"/>
      <c r="K117" s="1846"/>
      <c r="L117" s="139"/>
      <c r="M117" s="1754" t="str">
        <f t="shared" ref="M117:M129" si="156">$CA117</f>
        <v/>
      </c>
      <c r="CA117" s="1755" t="str">
        <f t="shared" ref="CA117:CA129" si="157">IF(AND($B117&lt;&gt;0,L117=""),"* No olvide ingresar la variable "&amp;L$114&amp;""&amp;". Digite CERO si no tiene. ",IF(L117&gt;$B117,"* La variable Total PAP informados en trans masculino no debe ser mayor al Total. ",""))</f>
        <v/>
      </c>
      <c r="CU117" s="1757">
        <f t="shared" ref="CU117:CU129" si="158">IF(AND($B117&lt;&gt;0,L117=""),1,IF(L117&gt;$B117,1,0))</f>
        <v>0</v>
      </c>
    </row>
    <row r="118" spans="1:99" ht="14.25" customHeight="1" x14ac:dyDescent="0.25">
      <c r="A118" s="65" t="s">
        <v>161</v>
      </c>
      <c r="B118" s="124">
        <f t="shared" si="155"/>
        <v>0</v>
      </c>
      <c r="C118" s="1844"/>
      <c r="D118" s="1843"/>
      <c r="E118" s="1844"/>
      <c r="F118" s="1843"/>
      <c r="G118" s="1845"/>
      <c r="H118" s="1845"/>
      <c r="I118" s="1845"/>
      <c r="J118" s="1845"/>
      <c r="K118" s="1846"/>
      <c r="L118" s="1844"/>
      <c r="M118" s="1754" t="str">
        <f t="shared" si="156"/>
        <v/>
      </c>
      <c r="CA118" s="1755" t="str">
        <f t="shared" si="157"/>
        <v/>
      </c>
      <c r="CU118" s="1757">
        <f t="shared" si="158"/>
        <v>0</v>
      </c>
    </row>
    <row r="119" spans="1:99" ht="14.25" customHeight="1" x14ac:dyDescent="0.25">
      <c r="A119" s="65" t="s">
        <v>162</v>
      </c>
      <c r="B119" s="124">
        <f t="shared" si="155"/>
        <v>0</v>
      </c>
      <c r="C119" s="1844"/>
      <c r="D119" s="1843"/>
      <c r="E119" s="1844"/>
      <c r="F119" s="1843"/>
      <c r="G119" s="1845"/>
      <c r="H119" s="1845"/>
      <c r="I119" s="1845"/>
      <c r="J119" s="1845"/>
      <c r="K119" s="1846"/>
      <c r="L119" s="1844"/>
      <c r="M119" s="1754" t="str">
        <f t="shared" si="156"/>
        <v/>
      </c>
      <c r="CA119" s="1755" t="str">
        <f t="shared" si="157"/>
        <v/>
      </c>
      <c r="CU119" s="1757">
        <f t="shared" si="158"/>
        <v>0</v>
      </c>
    </row>
    <row r="120" spans="1:99" ht="14.25" customHeight="1" x14ac:dyDescent="0.25">
      <c r="A120" s="65" t="s">
        <v>163</v>
      </c>
      <c r="B120" s="124">
        <f t="shared" si="155"/>
        <v>0</v>
      </c>
      <c r="C120" s="1844"/>
      <c r="D120" s="1843"/>
      <c r="E120" s="1844"/>
      <c r="F120" s="1843"/>
      <c r="G120" s="1845"/>
      <c r="H120" s="1845"/>
      <c r="I120" s="1845"/>
      <c r="J120" s="1845"/>
      <c r="K120" s="1846"/>
      <c r="L120" s="1844"/>
      <c r="M120" s="1754" t="str">
        <f t="shared" si="156"/>
        <v/>
      </c>
      <c r="CA120" s="1755" t="str">
        <f t="shared" si="157"/>
        <v/>
      </c>
      <c r="CU120" s="1757">
        <f t="shared" si="158"/>
        <v>0</v>
      </c>
    </row>
    <row r="121" spans="1:99" ht="14.25" customHeight="1" x14ac:dyDescent="0.25">
      <c r="A121" s="65" t="s">
        <v>164</v>
      </c>
      <c r="B121" s="124">
        <f t="shared" si="155"/>
        <v>0</v>
      </c>
      <c r="C121" s="1844"/>
      <c r="D121" s="1843"/>
      <c r="E121" s="1844"/>
      <c r="F121" s="1843"/>
      <c r="G121" s="1845"/>
      <c r="H121" s="1845"/>
      <c r="I121" s="1845"/>
      <c r="J121" s="1845"/>
      <c r="K121" s="1846"/>
      <c r="L121" s="1844"/>
      <c r="M121" s="1754" t="str">
        <f t="shared" si="156"/>
        <v/>
      </c>
      <c r="CA121" s="1755" t="str">
        <f t="shared" si="157"/>
        <v/>
      </c>
      <c r="CU121" s="1757">
        <f t="shared" si="158"/>
        <v>0</v>
      </c>
    </row>
    <row r="122" spans="1:99" ht="14.25" customHeight="1" x14ac:dyDescent="0.25">
      <c r="A122" s="65" t="s">
        <v>165</v>
      </c>
      <c r="B122" s="124">
        <f t="shared" si="155"/>
        <v>0</v>
      </c>
      <c r="C122" s="1844"/>
      <c r="D122" s="1843"/>
      <c r="E122" s="1844"/>
      <c r="F122" s="1843"/>
      <c r="G122" s="1845"/>
      <c r="H122" s="1845"/>
      <c r="I122" s="1845"/>
      <c r="J122" s="1845"/>
      <c r="K122" s="1846"/>
      <c r="L122" s="1844"/>
      <c r="M122" s="1754" t="str">
        <f t="shared" si="156"/>
        <v/>
      </c>
      <c r="CA122" s="1755" t="str">
        <f t="shared" si="157"/>
        <v/>
      </c>
      <c r="CU122" s="1757">
        <f t="shared" si="158"/>
        <v>0</v>
      </c>
    </row>
    <row r="123" spans="1:99" ht="14.25" customHeight="1" x14ac:dyDescent="0.25">
      <c r="A123" s="65" t="s">
        <v>166</v>
      </c>
      <c r="B123" s="124">
        <f t="shared" si="155"/>
        <v>0</v>
      </c>
      <c r="C123" s="1844"/>
      <c r="D123" s="1843"/>
      <c r="E123" s="1844"/>
      <c r="F123" s="1843"/>
      <c r="G123" s="1845"/>
      <c r="H123" s="1845"/>
      <c r="I123" s="1845"/>
      <c r="J123" s="1845"/>
      <c r="K123" s="1846"/>
      <c r="L123" s="1844"/>
      <c r="M123" s="1754" t="str">
        <f t="shared" si="156"/>
        <v/>
      </c>
      <c r="CA123" s="1755" t="str">
        <f t="shared" si="157"/>
        <v/>
      </c>
      <c r="CU123" s="1757">
        <f t="shared" si="158"/>
        <v>0</v>
      </c>
    </row>
    <row r="124" spans="1:99" ht="14.25" customHeight="1" x14ac:dyDescent="0.25">
      <c r="A124" s="65" t="s">
        <v>167</v>
      </c>
      <c r="B124" s="124">
        <f t="shared" si="155"/>
        <v>0</v>
      </c>
      <c r="C124" s="1844"/>
      <c r="D124" s="1843"/>
      <c r="E124" s="1844"/>
      <c r="F124" s="1843"/>
      <c r="G124" s="1845"/>
      <c r="H124" s="1845"/>
      <c r="I124" s="1845"/>
      <c r="J124" s="1845"/>
      <c r="K124" s="1846"/>
      <c r="L124" s="1844"/>
      <c r="M124" s="1754" t="str">
        <f t="shared" si="156"/>
        <v/>
      </c>
      <c r="CA124" s="1755" t="str">
        <f t="shared" si="157"/>
        <v/>
      </c>
      <c r="CU124" s="1757">
        <f t="shared" si="158"/>
        <v>0</v>
      </c>
    </row>
    <row r="125" spans="1:99" ht="14.25" customHeight="1" x14ac:dyDescent="0.25">
      <c r="A125" s="65" t="s">
        <v>168</v>
      </c>
      <c r="B125" s="124">
        <f t="shared" si="155"/>
        <v>0</v>
      </c>
      <c r="C125" s="1844"/>
      <c r="D125" s="1843"/>
      <c r="E125" s="1844"/>
      <c r="F125" s="1843"/>
      <c r="G125" s="1845"/>
      <c r="H125" s="1845"/>
      <c r="I125" s="1845"/>
      <c r="J125" s="1845"/>
      <c r="K125" s="1846"/>
      <c r="L125" s="1844"/>
      <c r="M125" s="1754" t="str">
        <f t="shared" si="156"/>
        <v/>
      </c>
      <c r="CA125" s="1755" t="str">
        <f t="shared" si="157"/>
        <v/>
      </c>
      <c r="CU125" s="1757">
        <f t="shared" si="158"/>
        <v>0</v>
      </c>
    </row>
    <row r="126" spans="1:99" ht="14.25" customHeight="1" x14ac:dyDescent="0.25">
      <c r="A126" s="65" t="s">
        <v>169</v>
      </c>
      <c r="B126" s="124">
        <f t="shared" si="155"/>
        <v>0</v>
      </c>
      <c r="C126" s="1844"/>
      <c r="D126" s="1843"/>
      <c r="E126" s="1844"/>
      <c r="F126" s="1843"/>
      <c r="G126" s="1845"/>
      <c r="H126" s="1845"/>
      <c r="I126" s="1845"/>
      <c r="J126" s="1845"/>
      <c r="K126" s="1846"/>
      <c r="L126" s="1844"/>
      <c r="M126" s="1754" t="str">
        <f t="shared" si="156"/>
        <v/>
      </c>
      <c r="CA126" s="1755" t="str">
        <f t="shared" si="157"/>
        <v/>
      </c>
      <c r="CU126" s="1757">
        <f t="shared" si="158"/>
        <v>0</v>
      </c>
    </row>
    <row r="127" spans="1:99" ht="14.25" customHeight="1" x14ac:dyDescent="0.25">
      <c r="A127" s="65" t="s">
        <v>170</v>
      </c>
      <c r="B127" s="124">
        <f t="shared" si="155"/>
        <v>0</v>
      </c>
      <c r="C127" s="1844"/>
      <c r="D127" s="1843"/>
      <c r="E127" s="1844"/>
      <c r="F127" s="1843"/>
      <c r="G127" s="1845"/>
      <c r="H127" s="1845"/>
      <c r="I127" s="1845"/>
      <c r="J127" s="1845"/>
      <c r="K127" s="1846"/>
      <c r="L127" s="1844"/>
      <c r="M127" s="1754" t="str">
        <f t="shared" si="156"/>
        <v/>
      </c>
      <c r="CA127" s="1755" t="str">
        <f t="shared" si="157"/>
        <v/>
      </c>
      <c r="CU127" s="1757">
        <f t="shared" si="158"/>
        <v>0</v>
      </c>
    </row>
    <row r="128" spans="1:99" ht="14.25" customHeight="1" x14ac:dyDescent="0.25">
      <c r="A128" s="65" t="s">
        <v>171</v>
      </c>
      <c r="B128" s="124">
        <f t="shared" si="155"/>
        <v>0</v>
      </c>
      <c r="C128" s="1844"/>
      <c r="D128" s="1843"/>
      <c r="E128" s="1844"/>
      <c r="F128" s="1843"/>
      <c r="G128" s="1845"/>
      <c r="H128" s="1845"/>
      <c r="I128" s="1845"/>
      <c r="J128" s="1845"/>
      <c r="K128" s="1846"/>
      <c r="L128" s="1844"/>
      <c r="M128" s="1754" t="str">
        <f t="shared" si="156"/>
        <v/>
      </c>
      <c r="CA128" s="1755" t="str">
        <f t="shared" si="157"/>
        <v/>
      </c>
      <c r="CU128" s="1757">
        <f t="shared" si="158"/>
        <v>0</v>
      </c>
    </row>
    <row r="129" spans="1:99" ht="14.25" customHeight="1" x14ac:dyDescent="0.25">
      <c r="A129" s="35" t="s">
        <v>62</v>
      </c>
      <c r="B129" s="129">
        <f t="shared" si="155"/>
        <v>0</v>
      </c>
      <c r="C129" s="1847"/>
      <c r="D129" s="131"/>
      <c r="E129" s="1847"/>
      <c r="F129" s="131"/>
      <c r="G129" s="132"/>
      <c r="H129" s="132"/>
      <c r="I129" s="132"/>
      <c r="J129" s="132"/>
      <c r="K129" s="1848"/>
      <c r="L129" s="1847"/>
      <c r="M129" s="1754" t="str">
        <f t="shared" si="156"/>
        <v/>
      </c>
      <c r="CA129" s="1755" t="str">
        <f t="shared" si="157"/>
        <v/>
      </c>
      <c r="CU129" s="1757">
        <f t="shared" si="158"/>
        <v>0</v>
      </c>
    </row>
    <row r="130" spans="1:99" ht="14.25" customHeight="1" x14ac:dyDescent="0.25">
      <c r="A130" s="133" t="s">
        <v>82</v>
      </c>
      <c r="B130" s="134">
        <f t="shared" si="155"/>
        <v>0</v>
      </c>
      <c r="C130" s="134">
        <f t="shared" ref="C130:L130" si="159">SUM(C117:C129)</f>
        <v>0</v>
      </c>
      <c r="D130" s="135">
        <f t="shared" si="159"/>
        <v>0</v>
      </c>
      <c r="E130" s="1849">
        <f t="shared" si="159"/>
        <v>0</v>
      </c>
      <c r="F130" s="135">
        <f t="shared" si="159"/>
        <v>0</v>
      </c>
      <c r="G130" s="1850">
        <f t="shared" si="159"/>
        <v>0</v>
      </c>
      <c r="H130" s="1850">
        <f t="shared" si="159"/>
        <v>0</v>
      </c>
      <c r="I130" s="1850">
        <f t="shared" si="159"/>
        <v>0</v>
      </c>
      <c r="J130" s="1850">
        <f t="shared" si="159"/>
        <v>0</v>
      </c>
      <c r="K130" s="1851">
        <f t="shared" si="159"/>
        <v>0</v>
      </c>
      <c r="L130" s="1849">
        <f t="shared" si="159"/>
        <v>0</v>
      </c>
    </row>
    <row r="131" spans="1:99" ht="18" customHeight="1" x14ac:dyDescent="0.25">
      <c r="A131" s="1852" t="s">
        <v>172</v>
      </c>
      <c r="B131" s="1854"/>
      <c r="C131" s="1854"/>
      <c r="D131" s="136"/>
      <c r="E131" s="136"/>
      <c r="F131" s="136"/>
      <c r="G131" s="136"/>
      <c r="H131" s="136"/>
      <c r="I131" s="136"/>
      <c r="J131" s="136"/>
      <c r="K131" s="136"/>
      <c r="L131" s="140"/>
    </row>
    <row r="132" spans="1:99" ht="18" customHeight="1" x14ac:dyDescent="0.25">
      <c r="A132" s="3130" t="s">
        <v>175</v>
      </c>
      <c r="B132" s="3131"/>
      <c r="C132" s="3131"/>
      <c r="D132" s="3131"/>
      <c r="E132" s="3131"/>
      <c r="F132" s="3131"/>
      <c r="G132" s="3131"/>
      <c r="H132" s="3131"/>
      <c r="I132" s="3131"/>
      <c r="J132" s="3131"/>
      <c r="K132" s="3131"/>
      <c r="L132" s="141"/>
    </row>
    <row r="133" spans="1:99" ht="15" customHeight="1" x14ac:dyDescent="0.25">
      <c r="A133" s="3138" t="s">
        <v>146</v>
      </c>
      <c r="B133" s="3143" t="s">
        <v>174</v>
      </c>
      <c r="C133" s="3124"/>
      <c r="D133" s="3124"/>
      <c r="E133" s="3124"/>
      <c r="F133" s="3124"/>
      <c r="G133" s="3124"/>
      <c r="H133" s="3124"/>
      <c r="I133" s="3124"/>
      <c r="J133" s="3124"/>
      <c r="K133" s="3124"/>
      <c r="L133" s="3144" t="s">
        <v>148</v>
      </c>
    </row>
    <row r="134" spans="1:99" ht="15" customHeight="1" x14ac:dyDescent="0.25">
      <c r="A134" s="3128"/>
      <c r="B134" s="3138" t="s">
        <v>82</v>
      </c>
      <c r="C134" s="3139" t="s">
        <v>149</v>
      </c>
      <c r="D134" s="3143" t="s">
        <v>150</v>
      </c>
      <c r="E134" s="3122"/>
      <c r="F134" s="3143" t="s">
        <v>151</v>
      </c>
      <c r="G134" s="3124"/>
      <c r="H134" s="3124"/>
      <c r="I134" s="3124"/>
      <c r="J134" s="3124"/>
      <c r="K134" s="3124"/>
      <c r="L134" s="3145"/>
    </row>
    <row r="135" spans="1:99" ht="14.25" customHeight="1" x14ac:dyDescent="0.25">
      <c r="A135" s="3129"/>
      <c r="B135" s="3129"/>
      <c r="C135" s="3140"/>
      <c r="D135" s="27" t="s">
        <v>152</v>
      </c>
      <c r="E135" s="1743" t="s">
        <v>153</v>
      </c>
      <c r="F135" s="27" t="s">
        <v>154</v>
      </c>
      <c r="G135" s="23" t="s">
        <v>155</v>
      </c>
      <c r="H135" s="23" t="s">
        <v>156</v>
      </c>
      <c r="I135" s="23" t="s">
        <v>157</v>
      </c>
      <c r="J135" s="23" t="s">
        <v>158</v>
      </c>
      <c r="K135" s="1737" t="s">
        <v>159</v>
      </c>
      <c r="L135" s="3146"/>
    </row>
    <row r="136" spans="1:99" ht="14.25" customHeight="1" x14ac:dyDescent="0.25">
      <c r="A136" s="28" t="s">
        <v>160</v>
      </c>
      <c r="B136" s="124">
        <f t="shared" ref="B136:B149" si="160">SUM(C136:K136)</f>
        <v>0</v>
      </c>
      <c r="C136" s="1844"/>
      <c r="D136" s="1843"/>
      <c r="E136" s="1844"/>
      <c r="F136" s="1843"/>
      <c r="G136" s="1845"/>
      <c r="H136" s="1845"/>
      <c r="I136" s="1845"/>
      <c r="J136" s="1845"/>
      <c r="K136" s="1846"/>
      <c r="L136" s="139"/>
      <c r="M136" s="1754" t="str">
        <f t="shared" ref="M136:M148" si="161">$CA136</f>
        <v/>
      </c>
      <c r="CA136" s="1755" t="str">
        <f t="shared" ref="CA136:CA148" si="162">IF(AND($B136&lt;&gt;0,L136=""),"* No olvide ingresar la variable "&amp;L$133&amp;""&amp;". Digite CERO si no tiene. ",IF(L136&gt;$B136,"* La variable Total PAP informados en trans masculino no debe ser mayor al Total. ",""))</f>
        <v/>
      </c>
      <c r="CU136" s="1757">
        <f t="shared" ref="CU136:CU148" si="163">IF(AND($B136&lt;&gt;0,L136=""),1,IF(L136&gt;$B136,1,0))</f>
        <v>0</v>
      </c>
    </row>
    <row r="137" spans="1:99" ht="14.25" customHeight="1" x14ac:dyDescent="0.25">
      <c r="A137" s="65" t="s">
        <v>161</v>
      </c>
      <c r="B137" s="124">
        <f t="shared" si="160"/>
        <v>1</v>
      </c>
      <c r="C137" s="1844">
        <v>1</v>
      </c>
      <c r="D137" s="1843">
        <v>0</v>
      </c>
      <c r="E137" s="1844">
        <v>0</v>
      </c>
      <c r="F137" s="1843">
        <v>0</v>
      </c>
      <c r="G137" s="1845">
        <v>0</v>
      </c>
      <c r="H137" s="1845">
        <v>0</v>
      </c>
      <c r="I137" s="1845">
        <v>0</v>
      </c>
      <c r="J137" s="1845">
        <v>0</v>
      </c>
      <c r="K137" s="1846">
        <v>0</v>
      </c>
      <c r="L137" s="1844">
        <v>0</v>
      </c>
      <c r="M137" s="1754" t="str">
        <f t="shared" si="161"/>
        <v/>
      </c>
      <c r="CA137" s="1755" t="str">
        <f t="shared" si="162"/>
        <v/>
      </c>
      <c r="CU137" s="1757">
        <f t="shared" si="163"/>
        <v>0</v>
      </c>
    </row>
    <row r="138" spans="1:99" ht="14.25" customHeight="1" x14ac:dyDescent="0.25">
      <c r="A138" s="65" t="s">
        <v>162</v>
      </c>
      <c r="B138" s="124">
        <f t="shared" si="160"/>
        <v>0</v>
      </c>
      <c r="C138" s="1844"/>
      <c r="D138" s="1843"/>
      <c r="E138" s="1844"/>
      <c r="F138" s="1843"/>
      <c r="G138" s="1845"/>
      <c r="H138" s="1845"/>
      <c r="I138" s="1845"/>
      <c r="J138" s="1845"/>
      <c r="K138" s="1846"/>
      <c r="L138" s="1844"/>
      <c r="M138" s="1754" t="str">
        <f t="shared" si="161"/>
        <v/>
      </c>
      <c r="CA138" s="1755" t="str">
        <f t="shared" si="162"/>
        <v/>
      </c>
      <c r="CU138" s="1757">
        <f t="shared" si="163"/>
        <v>0</v>
      </c>
    </row>
    <row r="139" spans="1:99" ht="14.25" customHeight="1" x14ac:dyDescent="0.25">
      <c r="A139" s="65" t="s">
        <v>163</v>
      </c>
      <c r="B139" s="124">
        <f t="shared" si="160"/>
        <v>0</v>
      </c>
      <c r="C139" s="1844"/>
      <c r="D139" s="1843"/>
      <c r="E139" s="1844"/>
      <c r="F139" s="1843"/>
      <c r="G139" s="1845"/>
      <c r="H139" s="1845"/>
      <c r="I139" s="1845"/>
      <c r="J139" s="1845"/>
      <c r="K139" s="1846"/>
      <c r="L139" s="1844"/>
      <c r="M139" s="1754" t="str">
        <f t="shared" si="161"/>
        <v/>
      </c>
      <c r="CA139" s="1755" t="str">
        <f t="shared" si="162"/>
        <v/>
      </c>
      <c r="CU139" s="1757">
        <f t="shared" si="163"/>
        <v>0</v>
      </c>
    </row>
    <row r="140" spans="1:99" ht="14.25" customHeight="1" x14ac:dyDescent="0.25">
      <c r="A140" s="65" t="s">
        <v>164</v>
      </c>
      <c r="B140" s="124">
        <f t="shared" si="160"/>
        <v>0</v>
      </c>
      <c r="C140" s="1844"/>
      <c r="D140" s="1843"/>
      <c r="E140" s="1844"/>
      <c r="F140" s="1843"/>
      <c r="G140" s="1845"/>
      <c r="H140" s="1845"/>
      <c r="I140" s="1845"/>
      <c r="J140" s="1845"/>
      <c r="K140" s="1846"/>
      <c r="L140" s="1844"/>
      <c r="M140" s="1754" t="str">
        <f t="shared" si="161"/>
        <v/>
      </c>
      <c r="CA140" s="1755" t="str">
        <f t="shared" si="162"/>
        <v/>
      </c>
      <c r="CU140" s="1757">
        <f t="shared" si="163"/>
        <v>0</v>
      </c>
    </row>
    <row r="141" spans="1:99" ht="14.25" customHeight="1" x14ac:dyDescent="0.25">
      <c r="A141" s="65" t="s">
        <v>165</v>
      </c>
      <c r="B141" s="124">
        <f t="shared" si="160"/>
        <v>0</v>
      </c>
      <c r="C141" s="1844"/>
      <c r="D141" s="1843"/>
      <c r="E141" s="1844"/>
      <c r="F141" s="1843"/>
      <c r="G141" s="1845"/>
      <c r="H141" s="1845"/>
      <c r="I141" s="1845"/>
      <c r="J141" s="1845"/>
      <c r="K141" s="1846"/>
      <c r="L141" s="1844"/>
      <c r="M141" s="1754" t="str">
        <f t="shared" si="161"/>
        <v/>
      </c>
      <c r="CA141" s="1755" t="str">
        <f t="shared" si="162"/>
        <v/>
      </c>
      <c r="CU141" s="1757">
        <f t="shared" si="163"/>
        <v>0</v>
      </c>
    </row>
    <row r="142" spans="1:99" ht="14.25" customHeight="1" x14ac:dyDescent="0.25">
      <c r="A142" s="65" t="s">
        <v>166</v>
      </c>
      <c r="B142" s="124">
        <f t="shared" si="160"/>
        <v>0</v>
      </c>
      <c r="C142" s="1844"/>
      <c r="D142" s="1843"/>
      <c r="E142" s="1844"/>
      <c r="F142" s="1843"/>
      <c r="G142" s="1845"/>
      <c r="H142" s="1845"/>
      <c r="I142" s="1845"/>
      <c r="J142" s="1845"/>
      <c r="K142" s="1846"/>
      <c r="L142" s="1844"/>
      <c r="M142" s="1754" t="str">
        <f t="shared" si="161"/>
        <v/>
      </c>
      <c r="CA142" s="1755" t="str">
        <f t="shared" si="162"/>
        <v/>
      </c>
      <c r="CU142" s="1757">
        <f t="shared" si="163"/>
        <v>0</v>
      </c>
    </row>
    <row r="143" spans="1:99" ht="14.25" customHeight="1" x14ac:dyDescent="0.25">
      <c r="A143" s="65" t="s">
        <v>167</v>
      </c>
      <c r="B143" s="124">
        <f t="shared" si="160"/>
        <v>0</v>
      </c>
      <c r="C143" s="1844"/>
      <c r="D143" s="1843"/>
      <c r="E143" s="1844"/>
      <c r="F143" s="1843"/>
      <c r="G143" s="1845"/>
      <c r="H143" s="1845"/>
      <c r="I143" s="1845"/>
      <c r="J143" s="1845"/>
      <c r="K143" s="1846"/>
      <c r="L143" s="1844"/>
      <c r="M143" s="1754" t="str">
        <f t="shared" si="161"/>
        <v/>
      </c>
      <c r="CA143" s="1755" t="str">
        <f t="shared" si="162"/>
        <v/>
      </c>
      <c r="CU143" s="1757">
        <f t="shared" si="163"/>
        <v>0</v>
      </c>
    </row>
    <row r="144" spans="1:99" ht="14.25" customHeight="1" x14ac:dyDescent="0.25">
      <c r="A144" s="65" t="s">
        <v>168</v>
      </c>
      <c r="B144" s="124">
        <f t="shared" si="160"/>
        <v>0</v>
      </c>
      <c r="C144" s="1844"/>
      <c r="D144" s="1843"/>
      <c r="E144" s="1844"/>
      <c r="F144" s="1843"/>
      <c r="G144" s="1845"/>
      <c r="H144" s="1845"/>
      <c r="I144" s="1845"/>
      <c r="J144" s="1845"/>
      <c r="K144" s="1846"/>
      <c r="L144" s="1844"/>
      <c r="M144" s="1754" t="str">
        <f t="shared" si="161"/>
        <v/>
      </c>
      <c r="CA144" s="1755" t="str">
        <f t="shared" si="162"/>
        <v/>
      </c>
      <c r="CU144" s="1757">
        <f t="shared" si="163"/>
        <v>0</v>
      </c>
    </row>
    <row r="145" spans="1:99" ht="14.25" customHeight="1" x14ac:dyDescent="0.25">
      <c r="A145" s="65" t="s">
        <v>169</v>
      </c>
      <c r="B145" s="124">
        <f t="shared" si="160"/>
        <v>0</v>
      </c>
      <c r="C145" s="1844"/>
      <c r="D145" s="1843"/>
      <c r="E145" s="1844"/>
      <c r="F145" s="1843"/>
      <c r="G145" s="1845"/>
      <c r="H145" s="1845"/>
      <c r="I145" s="1845"/>
      <c r="J145" s="1845"/>
      <c r="K145" s="1846"/>
      <c r="L145" s="1844"/>
      <c r="M145" s="1754" t="str">
        <f t="shared" si="161"/>
        <v/>
      </c>
      <c r="CA145" s="1755" t="str">
        <f t="shared" si="162"/>
        <v/>
      </c>
      <c r="CU145" s="1757">
        <f t="shared" si="163"/>
        <v>0</v>
      </c>
    </row>
    <row r="146" spans="1:99" ht="14.25" customHeight="1" x14ac:dyDescent="0.25">
      <c r="A146" s="65" t="s">
        <v>170</v>
      </c>
      <c r="B146" s="124">
        <f t="shared" si="160"/>
        <v>0</v>
      </c>
      <c r="C146" s="1844"/>
      <c r="D146" s="1843"/>
      <c r="E146" s="1844"/>
      <c r="F146" s="1843"/>
      <c r="G146" s="1845"/>
      <c r="H146" s="1845"/>
      <c r="I146" s="1845"/>
      <c r="J146" s="1845"/>
      <c r="K146" s="1846"/>
      <c r="L146" s="1844"/>
      <c r="M146" s="1754" t="str">
        <f t="shared" si="161"/>
        <v/>
      </c>
      <c r="CA146" s="1755" t="str">
        <f t="shared" si="162"/>
        <v/>
      </c>
      <c r="CU146" s="1757">
        <f t="shared" si="163"/>
        <v>0</v>
      </c>
    </row>
    <row r="147" spans="1:99" ht="14.25" customHeight="1" x14ac:dyDescent="0.25">
      <c r="A147" s="65" t="s">
        <v>171</v>
      </c>
      <c r="B147" s="124">
        <f t="shared" si="160"/>
        <v>0</v>
      </c>
      <c r="C147" s="1844"/>
      <c r="D147" s="1843"/>
      <c r="E147" s="1844"/>
      <c r="F147" s="1843"/>
      <c r="G147" s="1845"/>
      <c r="H147" s="1845"/>
      <c r="I147" s="1845"/>
      <c r="J147" s="1845"/>
      <c r="K147" s="1846"/>
      <c r="L147" s="1844"/>
      <c r="M147" s="1754" t="str">
        <f t="shared" si="161"/>
        <v/>
      </c>
      <c r="CA147" s="1755" t="str">
        <f t="shared" si="162"/>
        <v/>
      </c>
      <c r="CU147" s="1757">
        <f t="shared" si="163"/>
        <v>0</v>
      </c>
    </row>
    <row r="148" spans="1:99" ht="14.25" customHeight="1" x14ac:dyDescent="0.25">
      <c r="A148" s="35" t="s">
        <v>62</v>
      </c>
      <c r="B148" s="129">
        <f t="shared" si="160"/>
        <v>0</v>
      </c>
      <c r="C148" s="1847"/>
      <c r="D148" s="131"/>
      <c r="E148" s="1847"/>
      <c r="F148" s="131"/>
      <c r="G148" s="132"/>
      <c r="H148" s="132"/>
      <c r="I148" s="132"/>
      <c r="J148" s="132"/>
      <c r="K148" s="1848"/>
      <c r="L148" s="1847"/>
      <c r="M148" s="1754" t="str">
        <f t="shared" si="161"/>
        <v/>
      </c>
      <c r="CA148" s="1755" t="str">
        <f t="shared" si="162"/>
        <v/>
      </c>
      <c r="CU148" s="1757">
        <f t="shared" si="163"/>
        <v>0</v>
      </c>
    </row>
    <row r="149" spans="1:99" ht="14.25" customHeight="1" x14ac:dyDescent="0.25">
      <c r="A149" s="133" t="s">
        <v>82</v>
      </c>
      <c r="B149" s="134">
        <f t="shared" si="160"/>
        <v>1</v>
      </c>
      <c r="C149" s="134">
        <f t="shared" ref="C149:L149" si="164">SUM(C136:C148)</f>
        <v>1</v>
      </c>
      <c r="D149" s="135">
        <f t="shared" si="164"/>
        <v>0</v>
      </c>
      <c r="E149" s="1849">
        <f t="shared" si="164"/>
        <v>0</v>
      </c>
      <c r="F149" s="135">
        <f t="shared" si="164"/>
        <v>0</v>
      </c>
      <c r="G149" s="1850">
        <f t="shared" si="164"/>
        <v>0</v>
      </c>
      <c r="H149" s="1850">
        <f t="shared" si="164"/>
        <v>0</v>
      </c>
      <c r="I149" s="1850">
        <f t="shared" si="164"/>
        <v>0</v>
      </c>
      <c r="J149" s="1850">
        <f t="shared" si="164"/>
        <v>0</v>
      </c>
      <c r="K149" s="1851">
        <f t="shared" si="164"/>
        <v>0</v>
      </c>
      <c r="L149" s="1849">
        <f t="shared" si="164"/>
        <v>0</v>
      </c>
    </row>
    <row r="150" spans="1:99" ht="14.25" customHeight="1" x14ac:dyDescent="0.25">
      <c r="A150" s="1854" t="s">
        <v>176</v>
      </c>
      <c r="B150" s="1854"/>
      <c r="C150" s="1854"/>
      <c r="D150" s="136"/>
      <c r="E150" s="136"/>
      <c r="F150" s="136"/>
      <c r="G150" s="136"/>
      <c r="H150" s="136"/>
      <c r="I150" s="136"/>
      <c r="J150" s="136"/>
      <c r="K150" s="136"/>
      <c r="L150" s="140"/>
    </row>
    <row r="151" spans="1:99" ht="27" customHeight="1" x14ac:dyDescent="0.25">
      <c r="A151" s="3141" t="s">
        <v>177</v>
      </c>
      <c r="B151" s="3142"/>
      <c r="C151" s="3142"/>
      <c r="D151" s="3142"/>
      <c r="E151" s="3142"/>
      <c r="F151" s="3142"/>
      <c r="G151" s="3142"/>
      <c r="H151" s="3142"/>
      <c r="I151" s="3142"/>
      <c r="J151" s="3142"/>
      <c r="K151" s="3142"/>
      <c r="L151" s="3142"/>
      <c r="M151" s="3142"/>
      <c r="N151" s="138"/>
    </row>
    <row r="152" spans="1:99" ht="18" customHeight="1" x14ac:dyDescent="0.25">
      <c r="A152" s="3138" t="s">
        <v>178</v>
      </c>
      <c r="B152" s="3138" t="s">
        <v>179</v>
      </c>
      <c r="C152" s="3134" t="s">
        <v>180</v>
      </c>
      <c r="D152" s="3124"/>
      <c r="E152" s="3124"/>
      <c r="F152" s="3124"/>
      <c r="G152" s="3185" t="s">
        <v>181</v>
      </c>
      <c r="H152" s="3184" t="s">
        <v>182</v>
      </c>
      <c r="I152" s="3143" t="s">
        <v>183</v>
      </c>
      <c r="J152" s="3124"/>
      <c r="K152" s="3124"/>
      <c r="L152" s="3135"/>
      <c r="M152" s="3186" t="s">
        <v>184</v>
      </c>
    </row>
    <row r="153" spans="1:99" ht="18" customHeight="1" x14ac:dyDescent="0.25">
      <c r="A153" s="3128"/>
      <c r="B153" s="3128"/>
      <c r="C153" s="3139" t="s">
        <v>185</v>
      </c>
      <c r="D153" s="3143" t="s">
        <v>151</v>
      </c>
      <c r="E153" s="3124"/>
      <c r="F153" s="3124"/>
      <c r="G153" s="3170"/>
      <c r="H153" s="3180"/>
      <c r="I153" s="3138" t="s">
        <v>185</v>
      </c>
      <c r="J153" s="3143" t="s">
        <v>151</v>
      </c>
      <c r="K153" s="3124"/>
      <c r="L153" s="3135"/>
      <c r="M153" s="3180"/>
    </row>
    <row r="154" spans="1:99" ht="18" customHeight="1" x14ac:dyDescent="0.25">
      <c r="A154" s="3129"/>
      <c r="B154" s="3129"/>
      <c r="C154" s="3140"/>
      <c r="D154" s="27" t="s">
        <v>186</v>
      </c>
      <c r="E154" s="23" t="s">
        <v>187</v>
      </c>
      <c r="F154" s="1737" t="s">
        <v>188</v>
      </c>
      <c r="G154" s="3168"/>
      <c r="H154" s="3140"/>
      <c r="I154" s="3129"/>
      <c r="J154" s="27" t="s">
        <v>186</v>
      </c>
      <c r="K154" s="23" t="s">
        <v>187</v>
      </c>
      <c r="L154" s="1810" t="s">
        <v>188</v>
      </c>
      <c r="M154" s="3140"/>
    </row>
    <row r="155" spans="1:99" ht="14.25" customHeight="1" x14ac:dyDescent="0.25">
      <c r="A155" s="65" t="s">
        <v>162</v>
      </c>
      <c r="B155" s="1844"/>
      <c r="C155" s="1844"/>
      <c r="D155" s="1843"/>
      <c r="E155" s="1845"/>
      <c r="F155" s="1846"/>
      <c r="G155" s="1857"/>
      <c r="H155" s="1844"/>
      <c r="I155" s="1844"/>
      <c r="J155" s="1843"/>
      <c r="K155" s="1845"/>
      <c r="L155" s="1846"/>
      <c r="M155" s="1844"/>
      <c r="N155" s="1754" t="str">
        <f t="shared" ref="N155:N165" si="165">$CA155</f>
        <v/>
      </c>
      <c r="CA155" s="1755" t="str">
        <f t="shared" ref="CA155:CA165" si="166">IF(AND($B155&lt;&gt;0,M155=""),"* No olvide ingresar la variable "&amp;M$152&amp;""&amp;". Digite CERO si no tiene. ",IF(M155&gt;$B155,"* La variable Total PAP informados en trans masculino no debe ser mayor al Total. ",""))</f>
        <v/>
      </c>
      <c r="CU155" s="1757">
        <f t="shared" ref="CU155:CU165" si="167">IF(AND($B155&lt;&gt;0,M155=""),1,IF(M155&gt;$B155,1,0))</f>
        <v>0</v>
      </c>
    </row>
    <row r="156" spans="1:99" ht="14.25" customHeight="1" x14ac:dyDescent="0.25">
      <c r="A156" s="65" t="s">
        <v>163</v>
      </c>
      <c r="B156" s="1844"/>
      <c r="C156" s="1844"/>
      <c r="D156" s="1843"/>
      <c r="E156" s="1845"/>
      <c r="F156" s="1846"/>
      <c r="G156" s="1857"/>
      <c r="H156" s="1844"/>
      <c r="I156" s="1844"/>
      <c r="J156" s="1843"/>
      <c r="K156" s="1845"/>
      <c r="L156" s="1846"/>
      <c r="M156" s="1844"/>
      <c r="N156" s="1754" t="str">
        <f t="shared" si="165"/>
        <v/>
      </c>
      <c r="CA156" s="1755" t="str">
        <f t="shared" si="166"/>
        <v/>
      </c>
      <c r="CU156" s="1757">
        <f t="shared" si="167"/>
        <v>0</v>
      </c>
    </row>
    <row r="157" spans="1:99" ht="14.25" customHeight="1" x14ac:dyDescent="0.25">
      <c r="A157" s="65" t="s">
        <v>164</v>
      </c>
      <c r="B157" s="1844"/>
      <c r="C157" s="1844"/>
      <c r="D157" s="1843"/>
      <c r="E157" s="1845"/>
      <c r="F157" s="1846"/>
      <c r="G157" s="1857"/>
      <c r="H157" s="1844"/>
      <c r="I157" s="1844"/>
      <c r="J157" s="1843"/>
      <c r="K157" s="1845"/>
      <c r="L157" s="1846"/>
      <c r="M157" s="1844"/>
      <c r="N157" s="1754" t="str">
        <f t="shared" si="165"/>
        <v/>
      </c>
      <c r="CA157" s="1755" t="str">
        <f t="shared" si="166"/>
        <v/>
      </c>
      <c r="CU157" s="1757">
        <f t="shared" si="167"/>
        <v>0</v>
      </c>
    </row>
    <row r="158" spans="1:99" ht="14.25" customHeight="1" x14ac:dyDescent="0.25">
      <c r="A158" s="65" t="s">
        <v>165</v>
      </c>
      <c r="B158" s="1844"/>
      <c r="C158" s="1844"/>
      <c r="D158" s="1843"/>
      <c r="E158" s="1845"/>
      <c r="F158" s="1846"/>
      <c r="G158" s="1857"/>
      <c r="H158" s="1844"/>
      <c r="I158" s="1844"/>
      <c r="J158" s="1843"/>
      <c r="K158" s="1845"/>
      <c r="L158" s="1846"/>
      <c r="M158" s="1844"/>
      <c r="N158" s="1754" t="str">
        <f t="shared" si="165"/>
        <v/>
      </c>
      <c r="CA158" s="1755" t="str">
        <f t="shared" si="166"/>
        <v/>
      </c>
      <c r="CU158" s="1757">
        <f t="shared" si="167"/>
        <v>0</v>
      </c>
    </row>
    <row r="159" spans="1:99" ht="14.25" customHeight="1" x14ac:dyDescent="0.25">
      <c r="A159" s="65" t="s">
        <v>166</v>
      </c>
      <c r="B159" s="1844"/>
      <c r="C159" s="1844"/>
      <c r="D159" s="1843"/>
      <c r="E159" s="1845"/>
      <c r="F159" s="1846"/>
      <c r="G159" s="1857"/>
      <c r="H159" s="1844"/>
      <c r="I159" s="1844"/>
      <c r="J159" s="1843"/>
      <c r="K159" s="1845"/>
      <c r="L159" s="1846"/>
      <c r="M159" s="1844"/>
      <c r="N159" s="1754" t="str">
        <f t="shared" si="165"/>
        <v/>
      </c>
      <c r="CA159" s="1755" t="str">
        <f t="shared" si="166"/>
        <v/>
      </c>
      <c r="CU159" s="1757">
        <f t="shared" si="167"/>
        <v>0</v>
      </c>
    </row>
    <row r="160" spans="1:99" ht="14.25" customHeight="1" x14ac:dyDescent="0.25">
      <c r="A160" s="65" t="s">
        <v>167</v>
      </c>
      <c r="B160" s="1844"/>
      <c r="C160" s="1844"/>
      <c r="D160" s="1843"/>
      <c r="E160" s="1845"/>
      <c r="F160" s="1846"/>
      <c r="G160" s="1857"/>
      <c r="H160" s="1844"/>
      <c r="I160" s="1844"/>
      <c r="J160" s="1843"/>
      <c r="K160" s="1845"/>
      <c r="L160" s="1846"/>
      <c r="M160" s="1844"/>
      <c r="N160" s="1754" t="str">
        <f t="shared" si="165"/>
        <v/>
      </c>
      <c r="CA160" s="1755" t="str">
        <f t="shared" si="166"/>
        <v/>
      </c>
      <c r="CU160" s="1757">
        <f t="shared" si="167"/>
        <v>0</v>
      </c>
    </row>
    <row r="161" spans="1:100" ht="14.25" customHeight="1" x14ac:dyDescent="0.25">
      <c r="A161" s="65" t="s">
        <v>168</v>
      </c>
      <c r="B161" s="1844"/>
      <c r="C161" s="1844"/>
      <c r="D161" s="1843"/>
      <c r="E161" s="1845"/>
      <c r="F161" s="1846"/>
      <c r="G161" s="1857"/>
      <c r="H161" s="1844"/>
      <c r="I161" s="1844"/>
      <c r="J161" s="1843"/>
      <c r="K161" s="1845"/>
      <c r="L161" s="1846"/>
      <c r="M161" s="1844"/>
      <c r="N161" s="1754" t="str">
        <f t="shared" si="165"/>
        <v/>
      </c>
      <c r="CA161" s="1755" t="str">
        <f t="shared" si="166"/>
        <v/>
      </c>
      <c r="CU161" s="1757">
        <f t="shared" si="167"/>
        <v>0</v>
      </c>
    </row>
    <row r="162" spans="1:100" ht="14.25" customHeight="1" x14ac:dyDescent="0.25">
      <c r="A162" s="65" t="s">
        <v>169</v>
      </c>
      <c r="B162" s="1844"/>
      <c r="C162" s="1844"/>
      <c r="D162" s="1843"/>
      <c r="E162" s="1845"/>
      <c r="F162" s="1846"/>
      <c r="G162" s="1857"/>
      <c r="H162" s="1844"/>
      <c r="I162" s="1844"/>
      <c r="J162" s="1843"/>
      <c r="K162" s="1845"/>
      <c r="L162" s="1846"/>
      <c r="M162" s="1844"/>
      <c r="N162" s="1754" t="str">
        <f t="shared" si="165"/>
        <v/>
      </c>
      <c r="CA162" s="1755" t="str">
        <f t="shared" si="166"/>
        <v/>
      </c>
      <c r="CU162" s="1757">
        <f t="shared" si="167"/>
        <v>0</v>
      </c>
    </row>
    <row r="163" spans="1:100" ht="14.25" customHeight="1" x14ac:dyDescent="0.25">
      <c r="A163" s="65" t="s">
        <v>170</v>
      </c>
      <c r="B163" s="1844"/>
      <c r="C163" s="1844"/>
      <c r="D163" s="1843"/>
      <c r="E163" s="1845"/>
      <c r="F163" s="1846"/>
      <c r="G163" s="1857"/>
      <c r="H163" s="1844"/>
      <c r="I163" s="1844"/>
      <c r="J163" s="1843"/>
      <c r="K163" s="1845"/>
      <c r="L163" s="1846"/>
      <c r="M163" s="1844"/>
      <c r="N163" s="1754" t="str">
        <f t="shared" si="165"/>
        <v/>
      </c>
      <c r="CA163" s="1755" t="str">
        <f t="shared" si="166"/>
        <v/>
      </c>
      <c r="CU163" s="1757">
        <f t="shared" si="167"/>
        <v>0</v>
      </c>
    </row>
    <row r="164" spans="1:100" ht="14.25" customHeight="1" x14ac:dyDescent="0.25">
      <c r="A164" s="65" t="s">
        <v>171</v>
      </c>
      <c r="B164" s="1844"/>
      <c r="C164" s="1844"/>
      <c r="D164" s="1843"/>
      <c r="E164" s="1845"/>
      <c r="F164" s="1846"/>
      <c r="G164" s="1857"/>
      <c r="H164" s="1844"/>
      <c r="I164" s="1844"/>
      <c r="J164" s="1843"/>
      <c r="K164" s="1845"/>
      <c r="L164" s="1846"/>
      <c r="M164" s="1844"/>
      <c r="N164" s="1754" t="str">
        <f t="shared" si="165"/>
        <v/>
      </c>
      <c r="CA164" s="1755" t="str">
        <f t="shared" si="166"/>
        <v/>
      </c>
      <c r="CU164" s="1757">
        <f t="shared" si="167"/>
        <v>0</v>
      </c>
    </row>
    <row r="165" spans="1:100" ht="14.25" customHeight="1" x14ac:dyDescent="0.25">
      <c r="A165" s="35" t="s">
        <v>62</v>
      </c>
      <c r="B165" s="1847"/>
      <c r="C165" s="1847"/>
      <c r="D165" s="131"/>
      <c r="E165" s="132"/>
      <c r="F165" s="1848"/>
      <c r="G165" s="142"/>
      <c r="H165" s="1847"/>
      <c r="I165" s="1847"/>
      <c r="J165" s="131"/>
      <c r="K165" s="132"/>
      <c r="L165" s="1848"/>
      <c r="M165" s="1847"/>
      <c r="N165" s="1754" t="str">
        <f t="shared" si="165"/>
        <v/>
      </c>
      <c r="CA165" s="1755" t="str">
        <f t="shared" si="166"/>
        <v/>
      </c>
      <c r="CU165" s="1757">
        <f t="shared" si="167"/>
        <v>0</v>
      </c>
    </row>
    <row r="166" spans="1:100" ht="14.25" customHeight="1" x14ac:dyDescent="0.25">
      <c r="A166" s="133" t="s">
        <v>82</v>
      </c>
      <c r="B166" s="134">
        <f t="shared" ref="B166:M166" si="168">SUM(B155:B165)</f>
        <v>0</v>
      </c>
      <c r="C166" s="134">
        <f t="shared" si="168"/>
        <v>0</v>
      </c>
      <c r="D166" s="135">
        <f t="shared" si="168"/>
        <v>0</v>
      </c>
      <c r="E166" s="1850">
        <f t="shared" si="168"/>
        <v>0</v>
      </c>
      <c r="F166" s="1851">
        <f t="shared" si="168"/>
        <v>0</v>
      </c>
      <c r="G166" s="1858">
        <f t="shared" si="168"/>
        <v>0</v>
      </c>
      <c r="H166" s="1859">
        <f t="shared" si="168"/>
        <v>0</v>
      </c>
      <c r="I166" s="134">
        <f t="shared" si="168"/>
        <v>0</v>
      </c>
      <c r="J166" s="135">
        <f t="shared" si="168"/>
        <v>0</v>
      </c>
      <c r="K166" s="1850">
        <f t="shared" si="168"/>
        <v>0</v>
      </c>
      <c r="L166" s="1851">
        <f t="shared" si="168"/>
        <v>0</v>
      </c>
      <c r="M166" s="1849">
        <f t="shared" si="168"/>
        <v>0</v>
      </c>
    </row>
    <row r="167" spans="1:100" ht="18" customHeight="1" x14ac:dyDescent="0.25">
      <c r="A167" s="1852" t="s">
        <v>172</v>
      </c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7"/>
    </row>
    <row r="168" spans="1:100" ht="37.5" customHeight="1" x14ac:dyDescent="0.25">
      <c r="A168" s="3141" t="s">
        <v>189</v>
      </c>
      <c r="B168" s="3142"/>
      <c r="C168" s="3142"/>
      <c r="D168" s="3142"/>
      <c r="E168" s="3142"/>
      <c r="F168" s="3142"/>
      <c r="G168" s="3142"/>
      <c r="H168" s="3142"/>
      <c r="I168" s="138"/>
      <c r="J168" s="138"/>
      <c r="K168" s="138"/>
      <c r="L168" s="138"/>
      <c r="M168" s="138"/>
      <c r="N168" s="138"/>
    </row>
    <row r="169" spans="1:100" ht="15" customHeight="1" x14ac:dyDescent="0.25">
      <c r="A169" s="3148" t="s">
        <v>178</v>
      </c>
      <c r="B169" s="3138" t="s">
        <v>82</v>
      </c>
      <c r="C169" s="3134" t="s">
        <v>190</v>
      </c>
      <c r="D169" s="3124"/>
      <c r="E169" s="3124"/>
      <c r="F169" s="3135"/>
      <c r="G169" s="3185" t="s">
        <v>181</v>
      </c>
      <c r="H169" s="3186" t="s">
        <v>191</v>
      </c>
    </row>
    <row r="170" spans="1:100" ht="15" customHeight="1" x14ac:dyDescent="0.25">
      <c r="A170" s="3179"/>
      <c r="B170" s="3128"/>
      <c r="C170" s="3139" t="s">
        <v>185</v>
      </c>
      <c r="D170" s="3143" t="s">
        <v>151</v>
      </c>
      <c r="E170" s="3124"/>
      <c r="F170" s="3124"/>
      <c r="G170" s="3170"/>
      <c r="H170" s="3180"/>
    </row>
    <row r="171" spans="1:100" ht="14.25" customHeight="1" x14ac:dyDescent="0.25">
      <c r="A171" s="3150"/>
      <c r="B171" s="3129"/>
      <c r="C171" s="3140"/>
      <c r="D171" s="27" t="s">
        <v>186</v>
      </c>
      <c r="E171" s="23" t="s">
        <v>187</v>
      </c>
      <c r="F171" s="1737" t="s">
        <v>188</v>
      </c>
      <c r="G171" s="3168"/>
      <c r="H171" s="3140"/>
    </row>
    <row r="172" spans="1:100" ht="14.25" customHeight="1" x14ac:dyDescent="0.25">
      <c r="A172" s="65" t="s">
        <v>162</v>
      </c>
      <c r="B172" s="1844"/>
      <c r="C172" s="1844"/>
      <c r="D172" s="1843"/>
      <c r="E172" s="1845"/>
      <c r="F172" s="1846"/>
      <c r="G172" s="1857"/>
      <c r="H172" s="1844"/>
      <c r="I172" s="1754" t="str">
        <f t="shared" ref="I172:I182" si="169">$CA172&amp;CB172</f>
        <v/>
      </c>
      <c r="CA172" s="1755" t="str">
        <f t="shared" ref="CA172:CA182" si="170">IF(AND($B172&lt;&gt;0,G172=""),"* No olvide ingresar la variable "&amp;G$169&amp;""&amp;". Digite CERO si no tiene. ",IF(G172&gt;$B172,"* La variable Total VPH informados en trans masculino no debe ser mayor al Total. ",""))</f>
        <v/>
      </c>
      <c r="CB172" s="1755" t="str">
        <f t="shared" ref="CB172:CB182" si="171">IF(AND($B172&lt;&gt;0,H172=""),"* No olvide ingresar la variable "&amp;H$169&amp;""&amp;". Digite CERO si no tiene. ",IF(H172&gt;$B172,"* La variable Total examen VPH autotoma informado no debe ser mayor al Total. ",""))</f>
        <v/>
      </c>
      <c r="CU172" s="1757">
        <f t="shared" ref="CU172:CV172" si="172">IF(AND($B172&lt;&gt;0,G172=""),1,IF(G172&gt;$B172,1,0))</f>
        <v>0</v>
      </c>
      <c r="CV172" s="1757">
        <f t="shared" si="172"/>
        <v>0</v>
      </c>
    </row>
    <row r="173" spans="1:100" ht="14.25" customHeight="1" x14ac:dyDescent="0.25">
      <c r="A173" s="65" t="s">
        <v>163</v>
      </c>
      <c r="B173" s="1844"/>
      <c r="C173" s="1844"/>
      <c r="D173" s="1843"/>
      <c r="E173" s="1845"/>
      <c r="F173" s="1846"/>
      <c r="G173" s="1857"/>
      <c r="H173" s="1844"/>
      <c r="I173" s="1754" t="str">
        <f t="shared" si="169"/>
        <v/>
      </c>
      <c r="CA173" s="1755" t="str">
        <f t="shared" si="170"/>
        <v/>
      </c>
      <c r="CB173" s="1755" t="str">
        <f t="shared" si="171"/>
        <v/>
      </c>
      <c r="CU173" s="1757">
        <f t="shared" ref="CU173:CV173" si="173">IF(AND($B173&lt;&gt;0,G173=""),1,IF(G173&gt;$B173,1,0))</f>
        <v>0</v>
      </c>
      <c r="CV173" s="1757">
        <f t="shared" si="173"/>
        <v>0</v>
      </c>
    </row>
    <row r="174" spans="1:100" ht="14.25" customHeight="1" x14ac:dyDescent="0.25">
      <c r="A174" s="65" t="s">
        <v>164</v>
      </c>
      <c r="B174" s="1844"/>
      <c r="C174" s="1844"/>
      <c r="D174" s="1843"/>
      <c r="E174" s="1845"/>
      <c r="F174" s="1846"/>
      <c r="G174" s="1857"/>
      <c r="H174" s="1844"/>
      <c r="I174" s="1754" t="str">
        <f t="shared" si="169"/>
        <v/>
      </c>
      <c r="CA174" s="1755" t="str">
        <f t="shared" si="170"/>
        <v/>
      </c>
      <c r="CB174" s="1755" t="str">
        <f t="shared" si="171"/>
        <v/>
      </c>
      <c r="CU174" s="1757">
        <f t="shared" ref="CU174:CV174" si="174">IF(AND($B174&lt;&gt;0,G174=""),1,IF(G174&gt;$B174,1,0))</f>
        <v>0</v>
      </c>
      <c r="CV174" s="1757">
        <f t="shared" si="174"/>
        <v>0</v>
      </c>
    </row>
    <row r="175" spans="1:100" ht="14.25" customHeight="1" x14ac:dyDescent="0.25">
      <c r="A175" s="65" t="s">
        <v>165</v>
      </c>
      <c r="B175" s="1844"/>
      <c r="C175" s="1844"/>
      <c r="D175" s="1843"/>
      <c r="E175" s="1845"/>
      <c r="F175" s="1846"/>
      <c r="G175" s="1857"/>
      <c r="H175" s="1844"/>
      <c r="I175" s="1754" t="str">
        <f t="shared" si="169"/>
        <v/>
      </c>
      <c r="CA175" s="1755" t="str">
        <f t="shared" si="170"/>
        <v/>
      </c>
      <c r="CB175" s="1755" t="str">
        <f t="shared" si="171"/>
        <v/>
      </c>
      <c r="CU175" s="1757">
        <f t="shared" ref="CU175:CV175" si="175">IF(AND($B175&lt;&gt;0,G175=""),1,IF(G175&gt;$B175,1,0))</f>
        <v>0</v>
      </c>
      <c r="CV175" s="1757">
        <f t="shared" si="175"/>
        <v>0</v>
      </c>
    </row>
    <row r="176" spans="1:100" ht="14.25" customHeight="1" x14ac:dyDescent="0.25">
      <c r="A176" s="65" t="s">
        <v>166</v>
      </c>
      <c r="B176" s="1844"/>
      <c r="C176" s="1844"/>
      <c r="D176" s="1843"/>
      <c r="E176" s="1845"/>
      <c r="F176" s="1846"/>
      <c r="G176" s="1857"/>
      <c r="H176" s="1844"/>
      <c r="I176" s="1754" t="str">
        <f t="shared" si="169"/>
        <v/>
      </c>
      <c r="CA176" s="1755" t="str">
        <f t="shared" si="170"/>
        <v/>
      </c>
      <c r="CB176" s="1755" t="str">
        <f t="shared" si="171"/>
        <v/>
      </c>
      <c r="CU176" s="1757">
        <f t="shared" ref="CU176:CV176" si="176">IF(AND($B176&lt;&gt;0,G176=""),1,IF(G176&gt;$B176,1,0))</f>
        <v>0</v>
      </c>
      <c r="CV176" s="1757">
        <f t="shared" si="176"/>
        <v>0</v>
      </c>
    </row>
    <row r="177" spans="1:100" ht="14.25" customHeight="1" x14ac:dyDescent="0.25">
      <c r="A177" s="65" t="s">
        <v>167</v>
      </c>
      <c r="B177" s="1844"/>
      <c r="C177" s="1844"/>
      <c r="D177" s="1843"/>
      <c r="E177" s="1845"/>
      <c r="F177" s="1846"/>
      <c r="G177" s="1857"/>
      <c r="H177" s="1844"/>
      <c r="I177" s="1754" t="str">
        <f t="shared" si="169"/>
        <v/>
      </c>
      <c r="CA177" s="1755" t="str">
        <f t="shared" si="170"/>
        <v/>
      </c>
      <c r="CB177" s="1755" t="str">
        <f t="shared" si="171"/>
        <v/>
      </c>
      <c r="CU177" s="1757">
        <f t="shared" ref="CU177:CV177" si="177">IF(AND($B177&lt;&gt;0,G177=""),1,IF(G177&gt;$B177,1,0))</f>
        <v>0</v>
      </c>
      <c r="CV177" s="1757">
        <f t="shared" si="177"/>
        <v>0</v>
      </c>
    </row>
    <row r="178" spans="1:100" ht="14.25" customHeight="1" x14ac:dyDescent="0.25">
      <c r="A178" s="65" t="s">
        <v>168</v>
      </c>
      <c r="B178" s="1844"/>
      <c r="C178" s="1844"/>
      <c r="D178" s="1843"/>
      <c r="E178" s="1845"/>
      <c r="F178" s="1846"/>
      <c r="G178" s="1857"/>
      <c r="H178" s="1844"/>
      <c r="I178" s="1754" t="str">
        <f t="shared" si="169"/>
        <v/>
      </c>
      <c r="CA178" s="1755" t="str">
        <f t="shared" si="170"/>
        <v/>
      </c>
      <c r="CB178" s="1755" t="str">
        <f t="shared" si="171"/>
        <v/>
      </c>
      <c r="CU178" s="1757">
        <f t="shared" ref="CU178:CV178" si="178">IF(AND($B178&lt;&gt;0,G178=""),1,IF(G178&gt;$B178,1,0))</f>
        <v>0</v>
      </c>
      <c r="CV178" s="1757">
        <f t="shared" si="178"/>
        <v>0</v>
      </c>
    </row>
    <row r="179" spans="1:100" ht="14.25" customHeight="1" x14ac:dyDescent="0.25">
      <c r="A179" s="65" t="s">
        <v>169</v>
      </c>
      <c r="B179" s="1844"/>
      <c r="C179" s="1844"/>
      <c r="D179" s="1843"/>
      <c r="E179" s="1845"/>
      <c r="F179" s="1846"/>
      <c r="G179" s="1857"/>
      <c r="H179" s="1844"/>
      <c r="I179" s="1754" t="str">
        <f t="shared" si="169"/>
        <v/>
      </c>
      <c r="CA179" s="1755" t="str">
        <f t="shared" si="170"/>
        <v/>
      </c>
      <c r="CB179" s="1755" t="str">
        <f t="shared" si="171"/>
        <v/>
      </c>
      <c r="CU179" s="1757">
        <f t="shared" ref="CU179:CV179" si="179">IF(AND($B179&lt;&gt;0,G179=""),1,IF(G179&gt;$B179,1,0))</f>
        <v>0</v>
      </c>
      <c r="CV179" s="1757">
        <f t="shared" si="179"/>
        <v>0</v>
      </c>
    </row>
    <row r="180" spans="1:100" ht="14.25" customHeight="1" x14ac:dyDescent="0.25">
      <c r="A180" s="65" t="s">
        <v>170</v>
      </c>
      <c r="B180" s="1844"/>
      <c r="C180" s="1844"/>
      <c r="D180" s="1843"/>
      <c r="E180" s="1845"/>
      <c r="F180" s="1846"/>
      <c r="G180" s="1857"/>
      <c r="H180" s="1844"/>
      <c r="I180" s="1754" t="str">
        <f t="shared" si="169"/>
        <v/>
      </c>
      <c r="CA180" s="1755" t="str">
        <f t="shared" si="170"/>
        <v/>
      </c>
      <c r="CB180" s="1755" t="str">
        <f t="shared" si="171"/>
        <v/>
      </c>
      <c r="CU180" s="1757">
        <f t="shared" ref="CU180:CV180" si="180">IF(AND($B180&lt;&gt;0,G180=""),1,IF(G180&gt;$B180,1,0))</f>
        <v>0</v>
      </c>
      <c r="CV180" s="1757">
        <f t="shared" si="180"/>
        <v>0</v>
      </c>
    </row>
    <row r="181" spans="1:100" ht="14.25" customHeight="1" x14ac:dyDescent="0.25">
      <c r="A181" s="65" t="s">
        <v>171</v>
      </c>
      <c r="B181" s="1844"/>
      <c r="C181" s="1844"/>
      <c r="D181" s="1843"/>
      <c r="E181" s="1845"/>
      <c r="F181" s="1846"/>
      <c r="G181" s="1857"/>
      <c r="H181" s="1844"/>
      <c r="I181" s="1754" t="str">
        <f t="shared" si="169"/>
        <v/>
      </c>
      <c r="CA181" s="1755" t="str">
        <f t="shared" si="170"/>
        <v/>
      </c>
      <c r="CB181" s="1755" t="str">
        <f t="shared" si="171"/>
        <v/>
      </c>
      <c r="CU181" s="1757">
        <f t="shared" ref="CU181:CV181" si="181">IF(AND($B181&lt;&gt;0,G181=""),1,IF(G181&gt;$B181,1,0))</f>
        <v>0</v>
      </c>
      <c r="CV181" s="1757">
        <f t="shared" si="181"/>
        <v>0</v>
      </c>
    </row>
    <row r="182" spans="1:100" ht="14.25" customHeight="1" x14ac:dyDescent="0.25">
      <c r="A182" s="35" t="s">
        <v>62</v>
      </c>
      <c r="B182" s="1847"/>
      <c r="C182" s="1847"/>
      <c r="D182" s="131"/>
      <c r="E182" s="132"/>
      <c r="F182" s="1848"/>
      <c r="G182" s="142"/>
      <c r="H182" s="1847"/>
      <c r="I182" s="1754" t="str">
        <f t="shared" si="169"/>
        <v/>
      </c>
      <c r="CA182" s="1755" t="str">
        <f t="shared" si="170"/>
        <v/>
      </c>
      <c r="CB182" s="1755" t="str">
        <f t="shared" si="171"/>
        <v/>
      </c>
      <c r="CU182" s="1757">
        <f t="shared" ref="CU182:CV182" si="182">IF(AND($B182&lt;&gt;0,G182=""),1,IF(G182&gt;$B182,1,0))</f>
        <v>0</v>
      </c>
      <c r="CV182" s="1757">
        <f t="shared" si="182"/>
        <v>0</v>
      </c>
    </row>
    <row r="183" spans="1:100" ht="14.25" customHeight="1" x14ac:dyDescent="0.25">
      <c r="A183" s="133" t="s">
        <v>82</v>
      </c>
      <c r="B183" s="134">
        <f t="shared" ref="B183:H183" si="183">SUM(B172:B182)</f>
        <v>0</v>
      </c>
      <c r="C183" s="134">
        <f t="shared" si="183"/>
        <v>0</v>
      </c>
      <c r="D183" s="135">
        <f t="shared" si="183"/>
        <v>0</v>
      </c>
      <c r="E183" s="1850">
        <f t="shared" si="183"/>
        <v>0</v>
      </c>
      <c r="F183" s="1851">
        <f t="shared" si="183"/>
        <v>0</v>
      </c>
      <c r="G183" s="1858">
        <f t="shared" si="183"/>
        <v>0</v>
      </c>
      <c r="H183" s="1849">
        <f t="shared" si="183"/>
        <v>0</v>
      </c>
    </row>
    <row r="184" spans="1:100" ht="18" customHeight="1" x14ac:dyDescent="0.25">
      <c r="A184" s="1" t="s">
        <v>192</v>
      </c>
    </row>
    <row r="185" spans="1:100" ht="33" customHeight="1" x14ac:dyDescent="0.25">
      <c r="A185" s="3141" t="s">
        <v>193</v>
      </c>
      <c r="B185" s="3142"/>
      <c r="C185" s="3142"/>
      <c r="D185" s="3142"/>
      <c r="E185" s="3142"/>
      <c r="F185" s="3142"/>
      <c r="G185" s="3142"/>
      <c r="H185" s="3142"/>
      <c r="I185" s="138"/>
      <c r="J185" s="138"/>
      <c r="K185" s="138"/>
      <c r="L185" s="138"/>
      <c r="M185" s="138"/>
    </row>
    <row r="186" spans="1:100" ht="15" customHeight="1" x14ac:dyDescent="0.25">
      <c r="A186" s="3138" t="s">
        <v>178</v>
      </c>
      <c r="B186" s="3138" t="s">
        <v>82</v>
      </c>
      <c r="C186" s="3143" t="s">
        <v>190</v>
      </c>
      <c r="D186" s="3124"/>
      <c r="E186" s="3124"/>
      <c r="F186" s="3135"/>
      <c r="G186" s="3185" t="s">
        <v>181</v>
      </c>
      <c r="H186" s="3186" t="s">
        <v>191</v>
      </c>
      <c r="K186" s="137"/>
    </row>
    <row r="187" spans="1:100" ht="15" customHeight="1" x14ac:dyDescent="0.25">
      <c r="A187" s="3128"/>
      <c r="B187" s="3128"/>
      <c r="C187" s="3139" t="s">
        <v>185</v>
      </c>
      <c r="D187" s="3143" t="s">
        <v>151</v>
      </c>
      <c r="E187" s="3124"/>
      <c r="F187" s="3124"/>
      <c r="G187" s="3170"/>
      <c r="H187" s="3180"/>
      <c r="K187" s="137"/>
    </row>
    <row r="188" spans="1:100" ht="14.25" customHeight="1" x14ac:dyDescent="0.25">
      <c r="A188" s="3129"/>
      <c r="B188" s="3129"/>
      <c r="C188" s="3140"/>
      <c r="D188" s="27" t="s">
        <v>186</v>
      </c>
      <c r="E188" s="23" t="s">
        <v>187</v>
      </c>
      <c r="F188" s="1810" t="s">
        <v>194</v>
      </c>
      <c r="G188" s="3168"/>
      <c r="H188" s="3140"/>
      <c r="K188" s="137"/>
    </row>
    <row r="189" spans="1:100" ht="14.25" customHeight="1" x14ac:dyDescent="0.25">
      <c r="A189" s="65" t="s">
        <v>162</v>
      </c>
      <c r="B189" s="1844"/>
      <c r="C189" s="1844"/>
      <c r="D189" s="1843"/>
      <c r="E189" s="1845"/>
      <c r="F189" s="1846"/>
      <c r="G189" s="1857"/>
      <c r="H189" s="1844"/>
      <c r="I189" s="1754" t="str">
        <f t="shared" ref="I189:I199" si="184">$CA189&amp;CB189</f>
        <v/>
      </c>
      <c r="K189" s="137"/>
      <c r="CA189" s="1755" t="str">
        <f t="shared" ref="CA189:CA199" si="185">IF(AND($B189&lt;&gt;0,G189=""),"* No olvide ingresar la variable "&amp;G$186&amp;""&amp;". Digite CERO si no tiene. ",IF(G189&gt;$B189,"* La variable Total VPH informados en trans masculino no debe ser mayor al Total. ",""))</f>
        <v/>
      </c>
      <c r="CB189" s="1755" t="str">
        <f t="shared" ref="CB189:CB199" si="186">IF(AND($B189&lt;&gt;0,H189=""),"* No olvide ingresar la variable "&amp;H$186&amp;""&amp;". Digite CERO si no tiene. ",IF(H189&gt;$B189,"* La variable Total examen VPH autotoma informado no debe ser mayor al Total. ",""))</f>
        <v/>
      </c>
      <c r="CU189" s="1757">
        <f t="shared" ref="CU189:CV189" si="187">IF(AND($B189&lt;&gt;0,G189=""),1,IF(G189&gt;$B189,1,0))</f>
        <v>0</v>
      </c>
      <c r="CV189" s="1757">
        <f t="shared" si="187"/>
        <v>0</v>
      </c>
    </row>
    <row r="190" spans="1:100" ht="14.25" customHeight="1" x14ac:dyDescent="0.25">
      <c r="A190" s="65" t="s">
        <v>163</v>
      </c>
      <c r="B190" s="1844"/>
      <c r="C190" s="1844"/>
      <c r="D190" s="1843"/>
      <c r="E190" s="1845"/>
      <c r="F190" s="1846"/>
      <c r="G190" s="1857"/>
      <c r="H190" s="1844"/>
      <c r="I190" s="1754" t="str">
        <f t="shared" si="184"/>
        <v/>
      </c>
      <c r="K190" s="137"/>
      <c r="CA190" s="1755" t="str">
        <f t="shared" si="185"/>
        <v/>
      </c>
      <c r="CB190" s="1755" t="str">
        <f t="shared" si="186"/>
        <v/>
      </c>
      <c r="CU190" s="1757">
        <f t="shared" ref="CU190:CV190" si="188">IF(AND($B190&lt;&gt;0,G190=""),1,IF(G190&gt;$B190,1,0))</f>
        <v>0</v>
      </c>
      <c r="CV190" s="1757">
        <f t="shared" si="188"/>
        <v>0</v>
      </c>
    </row>
    <row r="191" spans="1:100" ht="14.25" customHeight="1" x14ac:dyDescent="0.25">
      <c r="A191" s="65" t="s">
        <v>164</v>
      </c>
      <c r="B191" s="1844"/>
      <c r="C191" s="1844"/>
      <c r="D191" s="1843"/>
      <c r="E191" s="1845"/>
      <c r="F191" s="1846"/>
      <c r="G191" s="1857"/>
      <c r="H191" s="1844"/>
      <c r="I191" s="1754" t="str">
        <f t="shared" si="184"/>
        <v/>
      </c>
      <c r="K191" s="137"/>
      <c r="CA191" s="1755" t="str">
        <f t="shared" si="185"/>
        <v/>
      </c>
      <c r="CB191" s="1755" t="str">
        <f t="shared" si="186"/>
        <v/>
      </c>
      <c r="CU191" s="1757">
        <f t="shared" ref="CU191:CV191" si="189">IF(AND($B191&lt;&gt;0,G191=""),1,IF(G191&gt;$B191,1,0))</f>
        <v>0</v>
      </c>
      <c r="CV191" s="1757">
        <f t="shared" si="189"/>
        <v>0</v>
      </c>
    </row>
    <row r="192" spans="1:100" ht="14.25" customHeight="1" x14ac:dyDescent="0.25">
      <c r="A192" s="65" t="s">
        <v>165</v>
      </c>
      <c r="B192" s="1844"/>
      <c r="C192" s="1844"/>
      <c r="D192" s="1843"/>
      <c r="E192" s="1845"/>
      <c r="F192" s="1846"/>
      <c r="G192" s="1857"/>
      <c r="H192" s="1844"/>
      <c r="I192" s="1754" t="str">
        <f t="shared" si="184"/>
        <v/>
      </c>
      <c r="K192" s="137"/>
      <c r="CA192" s="1755" t="str">
        <f t="shared" si="185"/>
        <v/>
      </c>
      <c r="CB192" s="1755" t="str">
        <f t="shared" si="186"/>
        <v/>
      </c>
      <c r="CU192" s="1757">
        <f t="shared" ref="CU192:CV192" si="190">IF(AND($B192&lt;&gt;0,G192=""),1,IF(G192&gt;$B192,1,0))</f>
        <v>0</v>
      </c>
      <c r="CV192" s="1757">
        <f t="shared" si="190"/>
        <v>0</v>
      </c>
    </row>
    <row r="193" spans="1:100" ht="14.25" customHeight="1" x14ac:dyDescent="0.25">
      <c r="A193" s="65" t="s">
        <v>166</v>
      </c>
      <c r="B193" s="1844"/>
      <c r="C193" s="1844"/>
      <c r="D193" s="1843"/>
      <c r="E193" s="1845"/>
      <c r="F193" s="1846"/>
      <c r="G193" s="1857"/>
      <c r="H193" s="1844"/>
      <c r="I193" s="1754" t="str">
        <f t="shared" si="184"/>
        <v/>
      </c>
      <c r="K193" s="137"/>
      <c r="CA193" s="1755" t="str">
        <f t="shared" si="185"/>
        <v/>
      </c>
      <c r="CB193" s="1755" t="str">
        <f t="shared" si="186"/>
        <v/>
      </c>
      <c r="CU193" s="1757">
        <f t="shared" ref="CU193:CV193" si="191">IF(AND($B193&lt;&gt;0,G193=""),1,IF(G193&gt;$B193,1,0))</f>
        <v>0</v>
      </c>
      <c r="CV193" s="1757">
        <f t="shared" si="191"/>
        <v>0</v>
      </c>
    </row>
    <row r="194" spans="1:100" ht="14.25" customHeight="1" x14ac:dyDescent="0.25">
      <c r="A194" s="65" t="s">
        <v>167</v>
      </c>
      <c r="B194" s="1844"/>
      <c r="C194" s="1844"/>
      <c r="D194" s="1843"/>
      <c r="E194" s="1845"/>
      <c r="F194" s="1846"/>
      <c r="G194" s="1857"/>
      <c r="H194" s="1844"/>
      <c r="I194" s="1754" t="str">
        <f t="shared" si="184"/>
        <v/>
      </c>
      <c r="K194" s="137"/>
      <c r="CA194" s="1755" t="str">
        <f t="shared" si="185"/>
        <v/>
      </c>
      <c r="CB194" s="1755" t="str">
        <f t="shared" si="186"/>
        <v/>
      </c>
      <c r="CU194" s="1757">
        <f t="shared" ref="CU194:CV194" si="192">IF(AND($B194&lt;&gt;0,G194=""),1,IF(G194&gt;$B194,1,0))</f>
        <v>0</v>
      </c>
      <c r="CV194" s="1757">
        <f t="shared" si="192"/>
        <v>0</v>
      </c>
    </row>
    <row r="195" spans="1:100" ht="14.25" customHeight="1" x14ac:dyDescent="0.25">
      <c r="A195" s="65" t="s">
        <v>168</v>
      </c>
      <c r="B195" s="1844"/>
      <c r="C195" s="1844"/>
      <c r="D195" s="1843"/>
      <c r="E195" s="1845"/>
      <c r="F195" s="1846"/>
      <c r="G195" s="1857"/>
      <c r="H195" s="1844"/>
      <c r="I195" s="1754" t="str">
        <f t="shared" si="184"/>
        <v/>
      </c>
      <c r="K195" s="137"/>
      <c r="CA195" s="1755" t="str">
        <f t="shared" si="185"/>
        <v/>
      </c>
      <c r="CB195" s="1755" t="str">
        <f t="shared" si="186"/>
        <v/>
      </c>
      <c r="CU195" s="1757">
        <f t="shared" ref="CU195:CV195" si="193">IF(AND($B195&lt;&gt;0,G195=""),1,IF(G195&gt;$B195,1,0))</f>
        <v>0</v>
      </c>
      <c r="CV195" s="1757">
        <f t="shared" si="193"/>
        <v>0</v>
      </c>
    </row>
    <row r="196" spans="1:100" ht="14.25" customHeight="1" x14ac:dyDescent="0.25">
      <c r="A196" s="65" t="s">
        <v>169</v>
      </c>
      <c r="B196" s="1844"/>
      <c r="C196" s="1844"/>
      <c r="D196" s="1843"/>
      <c r="E196" s="1845"/>
      <c r="F196" s="1846"/>
      <c r="G196" s="1857"/>
      <c r="H196" s="1844"/>
      <c r="I196" s="1754" t="str">
        <f t="shared" si="184"/>
        <v/>
      </c>
      <c r="K196" s="137"/>
      <c r="CA196" s="1755" t="str">
        <f t="shared" si="185"/>
        <v/>
      </c>
      <c r="CB196" s="1755" t="str">
        <f t="shared" si="186"/>
        <v/>
      </c>
      <c r="CU196" s="1757">
        <f t="shared" ref="CU196:CV196" si="194">IF(AND($B196&lt;&gt;0,G196=""),1,IF(G196&gt;$B196,1,0))</f>
        <v>0</v>
      </c>
      <c r="CV196" s="1757">
        <f t="shared" si="194"/>
        <v>0</v>
      </c>
    </row>
    <row r="197" spans="1:100" ht="14.25" customHeight="1" x14ac:dyDescent="0.25">
      <c r="A197" s="65" t="s">
        <v>170</v>
      </c>
      <c r="B197" s="1844"/>
      <c r="C197" s="1844"/>
      <c r="D197" s="1843"/>
      <c r="E197" s="1845"/>
      <c r="F197" s="1846"/>
      <c r="G197" s="1857"/>
      <c r="H197" s="1844"/>
      <c r="I197" s="1754" t="str">
        <f t="shared" si="184"/>
        <v/>
      </c>
      <c r="K197" s="137"/>
      <c r="CA197" s="1755" t="str">
        <f t="shared" si="185"/>
        <v/>
      </c>
      <c r="CB197" s="1755" t="str">
        <f t="shared" si="186"/>
        <v/>
      </c>
      <c r="CU197" s="1757">
        <f t="shared" ref="CU197:CV197" si="195">IF(AND($B197&lt;&gt;0,G197=""),1,IF(G197&gt;$B197,1,0))</f>
        <v>0</v>
      </c>
      <c r="CV197" s="1757">
        <f t="shared" si="195"/>
        <v>0</v>
      </c>
    </row>
    <row r="198" spans="1:100" ht="14.25" customHeight="1" x14ac:dyDescent="0.25">
      <c r="A198" s="65" t="s">
        <v>171</v>
      </c>
      <c r="B198" s="1844"/>
      <c r="C198" s="1844"/>
      <c r="D198" s="1843"/>
      <c r="E198" s="1845"/>
      <c r="F198" s="1846"/>
      <c r="G198" s="1857"/>
      <c r="H198" s="1844"/>
      <c r="I198" s="1754" t="str">
        <f t="shared" si="184"/>
        <v/>
      </c>
      <c r="K198" s="137"/>
      <c r="CA198" s="1755" t="str">
        <f t="shared" si="185"/>
        <v/>
      </c>
      <c r="CB198" s="1755" t="str">
        <f t="shared" si="186"/>
        <v/>
      </c>
      <c r="CU198" s="1757">
        <f t="shared" ref="CU198:CV198" si="196">IF(AND($B198&lt;&gt;0,G198=""),1,IF(G198&gt;$B198,1,0))</f>
        <v>0</v>
      </c>
      <c r="CV198" s="1757">
        <f t="shared" si="196"/>
        <v>0</v>
      </c>
    </row>
    <row r="199" spans="1:100" ht="14.25" customHeight="1" x14ac:dyDescent="0.25">
      <c r="A199" s="35" t="s">
        <v>62</v>
      </c>
      <c r="B199" s="1847"/>
      <c r="C199" s="1847"/>
      <c r="D199" s="131"/>
      <c r="E199" s="132"/>
      <c r="F199" s="1848"/>
      <c r="G199" s="142"/>
      <c r="H199" s="1847"/>
      <c r="I199" s="1754" t="str">
        <f t="shared" si="184"/>
        <v/>
      </c>
      <c r="K199" s="137"/>
      <c r="CA199" s="1755" t="str">
        <f t="shared" si="185"/>
        <v/>
      </c>
      <c r="CB199" s="1755" t="str">
        <f t="shared" si="186"/>
        <v/>
      </c>
      <c r="CU199" s="1757">
        <f t="shared" ref="CU199:CV199" si="197">IF(AND($B199&lt;&gt;0,G199=""),1,IF(G199&gt;$B199,1,0))</f>
        <v>0</v>
      </c>
      <c r="CV199" s="1757">
        <f t="shared" si="197"/>
        <v>0</v>
      </c>
    </row>
    <row r="200" spans="1:100" ht="14.25" customHeight="1" x14ac:dyDescent="0.25">
      <c r="A200" s="133" t="s">
        <v>82</v>
      </c>
      <c r="B200" s="134">
        <f t="shared" ref="B200:H200" si="198">SUM(B189:B199)</f>
        <v>0</v>
      </c>
      <c r="C200" s="134">
        <f t="shared" si="198"/>
        <v>0</v>
      </c>
      <c r="D200" s="135">
        <f t="shared" si="198"/>
        <v>0</v>
      </c>
      <c r="E200" s="1850">
        <f t="shared" si="198"/>
        <v>0</v>
      </c>
      <c r="F200" s="1851">
        <f t="shared" si="198"/>
        <v>0</v>
      </c>
      <c r="G200" s="1858">
        <f t="shared" si="198"/>
        <v>0</v>
      </c>
      <c r="H200" s="1849">
        <f t="shared" si="198"/>
        <v>0</v>
      </c>
      <c r="K200" s="137"/>
    </row>
    <row r="201" spans="1:100" ht="14.25" customHeight="1" x14ac:dyDescent="0.25"/>
    <row r="202" spans="1:100" ht="14.25" customHeight="1" x14ac:dyDescent="0.25"/>
    <row r="203" spans="1:100" ht="14.25" customHeight="1" x14ac:dyDescent="0.25"/>
    <row r="204" spans="1:100" ht="14.25" customHeight="1" x14ac:dyDescent="0.25"/>
    <row r="205" spans="1:100" ht="14.25" customHeight="1" x14ac:dyDescent="0.25"/>
    <row r="206" spans="1:100" ht="14.25" customHeight="1" x14ac:dyDescent="0.25"/>
    <row r="207" spans="1:100" ht="14.25" customHeight="1" x14ac:dyDescent="0.25"/>
    <row r="208" spans="1:100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7.25" customHeight="1" x14ac:dyDescent="0.25"/>
    <row r="257" spans="1:2" ht="12" customHeight="1" x14ac:dyDescent="0.25"/>
    <row r="258" spans="1:2" ht="25.5" hidden="1" customHeight="1" x14ac:dyDescent="0.25">
      <c r="A258" s="1860">
        <f>SUM(C11:C32,C36:C39,C44:C66,C70:C73,F70:F73,B78:B83,B88:B93,B98:B110,B117:B129,B136:B148,B155:B165,B172:B182,B189:B199)</f>
        <v>1193</v>
      </c>
      <c r="B258" s="1860">
        <f>SUM(CU11:DG199)</f>
        <v>0</v>
      </c>
    </row>
  </sheetData>
  <mergeCells count="165">
    <mergeCell ref="A168:H168"/>
    <mergeCell ref="A169:A171"/>
    <mergeCell ref="C169:F169"/>
    <mergeCell ref="G169:G171"/>
    <mergeCell ref="H169:H171"/>
    <mergeCell ref="C186:F186"/>
    <mergeCell ref="D187:F187"/>
    <mergeCell ref="D170:F170"/>
    <mergeCell ref="A185:H185"/>
    <mergeCell ref="A186:A188"/>
    <mergeCell ref="B186:B188"/>
    <mergeCell ref="G186:G188"/>
    <mergeCell ref="H186:H188"/>
    <mergeCell ref="C187:C188"/>
    <mergeCell ref="B169:B171"/>
    <mergeCell ref="C170:C171"/>
    <mergeCell ref="C152:F152"/>
    <mergeCell ref="I152:L152"/>
    <mergeCell ref="H152:H154"/>
    <mergeCell ref="I153:I154"/>
    <mergeCell ref="D134:E134"/>
    <mergeCell ref="F134:K134"/>
    <mergeCell ref="A151:M151"/>
    <mergeCell ref="A152:A154"/>
    <mergeCell ref="G152:G154"/>
    <mergeCell ref="M152:M154"/>
    <mergeCell ref="D153:F153"/>
    <mergeCell ref="J153:L153"/>
    <mergeCell ref="B152:B154"/>
    <mergeCell ref="C153:C154"/>
    <mergeCell ref="A133:A135"/>
    <mergeCell ref="B133:K133"/>
    <mergeCell ref="L133:L135"/>
    <mergeCell ref="B134:B135"/>
    <mergeCell ref="C134:C135"/>
    <mergeCell ref="L42:M42"/>
    <mergeCell ref="N42:O42"/>
    <mergeCell ref="P42:Q42"/>
    <mergeCell ref="R42:S42"/>
    <mergeCell ref="T42:U42"/>
    <mergeCell ref="V42:W42"/>
    <mergeCell ref="X42:Y42"/>
    <mergeCell ref="G86:H86"/>
    <mergeCell ref="I86:J86"/>
    <mergeCell ref="L76:L77"/>
    <mergeCell ref="M76:M77"/>
    <mergeCell ref="AA86:AB86"/>
    <mergeCell ref="AC86:AD86"/>
    <mergeCell ref="Z42:AA42"/>
    <mergeCell ref="AB42:AC42"/>
    <mergeCell ref="A84:AF84"/>
    <mergeCell ref="A85:A87"/>
    <mergeCell ref="E85:AF85"/>
    <mergeCell ref="AG85:AG87"/>
    <mergeCell ref="AH85:AH87"/>
    <mergeCell ref="AE86:AF86"/>
    <mergeCell ref="K86:L86"/>
    <mergeCell ref="M86:N86"/>
    <mergeCell ref="C76:D76"/>
    <mergeCell ref="E76:F76"/>
    <mergeCell ref="G76:I76"/>
    <mergeCell ref="J76:J77"/>
    <mergeCell ref="K76:K77"/>
    <mergeCell ref="A72:B72"/>
    <mergeCell ref="A73:B73"/>
    <mergeCell ref="A74:B74"/>
    <mergeCell ref="A75:M75"/>
    <mergeCell ref="B85:D86"/>
    <mergeCell ref="E86:F86"/>
    <mergeCell ref="O86:P86"/>
    <mergeCell ref="AN34:AN35"/>
    <mergeCell ref="AN41:AN43"/>
    <mergeCell ref="AO41:AO43"/>
    <mergeCell ref="AP41:AP43"/>
    <mergeCell ref="AH42:AI42"/>
    <mergeCell ref="AJ42:AK42"/>
    <mergeCell ref="AL42:AM42"/>
    <mergeCell ref="AD42:AE42"/>
    <mergeCell ref="AF42:AG42"/>
    <mergeCell ref="AI34:AJ34"/>
    <mergeCell ref="AK34:AK35"/>
    <mergeCell ref="AL34:AL35"/>
    <mergeCell ref="AM34:AM35"/>
    <mergeCell ref="A40:AM40"/>
    <mergeCell ref="C41:E42"/>
    <mergeCell ref="F41:AM41"/>
    <mergeCell ref="A36:A39"/>
    <mergeCell ref="A41:A43"/>
    <mergeCell ref="B41:B43"/>
    <mergeCell ref="C34:E34"/>
    <mergeCell ref="F34:AH34"/>
    <mergeCell ref="F42:G42"/>
    <mergeCell ref="H42:I42"/>
    <mergeCell ref="J42:K42"/>
    <mergeCell ref="Z9:Z10"/>
    <mergeCell ref="AA9:AA10"/>
    <mergeCell ref="AB9:AB10"/>
    <mergeCell ref="AC9:AC10"/>
    <mergeCell ref="AD9:AD10"/>
    <mergeCell ref="AE9:AG9"/>
    <mergeCell ref="AH9:AH10"/>
    <mergeCell ref="A6:P6"/>
    <mergeCell ref="A8:AH8"/>
    <mergeCell ref="A9:A10"/>
    <mergeCell ref="B9:B10"/>
    <mergeCell ref="C9:C10"/>
    <mergeCell ref="D9:T9"/>
    <mergeCell ref="U9:V9"/>
    <mergeCell ref="W9:W10"/>
    <mergeCell ref="X9:X10"/>
    <mergeCell ref="Y9:Y10"/>
    <mergeCell ref="A71:B71"/>
    <mergeCell ref="Q86:R86"/>
    <mergeCell ref="S86:T86"/>
    <mergeCell ref="U86:V86"/>
    <mergeCell ref="W86:X86"/>
    <mergeCell ref="Y86:Z86"/>
    <mergeCell ref="C96:C97"/>
    <mergeCell ref="D96:E96"/>
    <mergeCell ref="A94:N94"/>
    <mergeCell ref="A95:A97"/>
    <mergeCell ref="B95:K95"/>
    <mergeCell ref="L95:L97"/>
    <mergeCell ref="B96:B97"/>
    <mergeCell ref="F96:K96"/>
    <mergeCell ref="A76:A77"/>
    <mergeCell ref="B76:B77"/>
    <mergeCell ref="A11:A12"/>
    <mergeCell ref="A13:A14"/>
    <mergeCell ref="A15:A16"/>
    <mergeCell ref="A17:A18"/>
    <mergeCell ref="A19:A20"/>
    <mergeCell ref="A21:A22"/>
    <mergeCell ref="A23:A24"/>
    <mergeCell ref="A34:A35"/>
    <mergeCell ref="B34:B35"/>
    <mergeCell ref="A25:A26"/>
    <mergeCell ref="A27:A28"/>
    <mergeCell ref="A29:A30"/>
    <mergeCell ref="A31:A32"/>
    <mergeCell ref="A33:AH33"/>
    <mergeCell ref="A132:K132"/>
    <mergeCell ref="A44:A47"/>
    <mergeCell ref="A48:A50"/>
    <mergeCell ref="F68:H68"/>
    <mergeCell ref="I68:I69"/>
    <mergeCell ref="J68:J69"/>
    <mergeCell ref="K68:K69"/>
    <mergeCell ref="A51:A53"/>
    <mergeCell ref="A113:L113"/>
    <mergeCell ref="A114:A116"/>
    <mergeCell ref="B114:K114"/>
    <mergeCell ref="L114:L116"/>
    <mergeCell ref="B115:B116"/>
    <mergeCell ref="C115:C116"/>
    <mergeCell ref="D115:E115"/>
    <mergeCell ref="F115:K115"/>
    <mergeCell ref="A54:A56"/>
    <mergeCell ref="A57:A62"/>
    <mergeCell ref="A63:A66"/>
    <mergeCell ref="A67:L67"/>
    <mergeCell ref="C68:E68"/>
    <mergeCell ref="L68:L69"/>
    <mergeCell ref="A68:B69"/>
    <mergeCell ref="A70:B70"/>
  </mergeCells>
  <dataValidations count="5">
    <dataValidation type="decimal" allowBlank="1" showErrorMessage="1" sqref="C78:M82 B83:M83" xr:uid="{00000000-0002-0000-0100-000000000000}">
      <formula1>0</formula1>
      <formula2>9.99999999999999E+36</formula2>
    </dataValidation>
    <dataValidation type="decimal" allowBlank="1" showErrorMessage="1" sqref="F44:AP66 B155:M165 B172:H182 B189:H199" xr:uid="{00000000-0002-0000-0100-000001000000}">
      <formula1>0</formula1>
      <formula2>9.99999999999999E+39</formula2>
    </dataValidation>
    <dataValidation type="decimal" operator="greaterThanOrEqual" allowBlank="1" showErrorMessage="1" sqref="C98:L110 C117:L129 C136:L148" xr:uid="{00000000-0002-0000-0100-000002000000}">
      <formula1>0</formula1>
    </dataValidation>
    <dataValidation type="decimal" allowBlank="1" showErrorMessage="1" sqref="D11:AH32" xr:uid="{00000000-0002-0000-0100-000003000000}">
      <formula1>0</formula1>
      <formula2>9.99999999999999E+34</formula2>
    </dataValidation>
    <dataValidation type="decimal" operator="greaterThanOrEqual" allowBlank="1" showInputMessage="1" showErrorMessage="1" prompt="Error - Favor ingresar sólo números." sqref="D36:AN39 D70:L73 E88:AH93" xr:uid="{00000000-0002-0000-0100-000004000000}">
      <formula1>0</formula1>
    </dataValidation>
  </dataValidation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1000"/>
  <sheetViews>
    <sheetView showGridLines="0" workbookViewId="0"/>
  </sheetViews>
  <sheetFormatPr baseColWidth="10" defaultColWidth="14.42578125" defaultRowHeight="15" customHeight="1" x14ac:dyDescent="0.25"/>
  <cols>
    <col min="1" max="1" width="44.140625" customWidth="1"/>
    <col min="2" max="2" width="13.42578125" customWidth="1"/>
    <col min="3" max="77" width="11.42578125" customWidth="1"/>
    <col min="78" max="78" width="12" hidden="1" customWidth="1"/>
    <col min="79" max="86" width="11.42578125" hidden="1" customWidth="1"/>
  </cols>
  <sheetData>
    <row r="1" spans="1:86" ht="14.25" customHeight="1" x14ac:dyDescent="0.25">
      <c r="A1" s="1727" t="s">
        <v>28</v>
      </c>
    </row>
    <row r="2" spans="1:86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8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ht="14.25" customHeight="1" x14ac:dyDescent="0.25">
      <c r="A4" s="1727" t="str">
        <f>CONCATENATE("MES: ",NOMBRE!B6, " (",NOMBRE!C6,NOMBRE!D6,")")</f>
        <v>MES: NOVIEMBRE (11)</v>
      </c>
    </row>
    <row r="5" spans="1:86" ht="14.25" customHeight="1" x14ac:dyDescent="0.25">
      <c r="A5" s="1727" t="str">
        <f>CONCATENATE("AÑO: ",NOMBRE!B7)</f>
        <v>AÑO: 2025</v>
      </c>
    </row>
    <row r="6" spans="1:86" ht="14.25" customHeight="1" x14ac:dyDescent="0.25">
      <c r="A6" s="3164" t="s">
        <v>195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3165"/>
      <c r="Y6" s="3165"/>
      <c r="Z6" s="3165"/>
      <c r="AA6" s="3165"/>
      <c r="AB6" s="3165"/>
      <c r="AC6" s="3165"/>
      <c r="AD6" s="3165"/>
      <c r="AE6" s="1861"/>
      <c r="AF6" s="1862"/>
      <c r="AG6" s="1731"/>
      <c r="AH6" s="1731"/>
      <c r="AI6" s="1731"/>
      <c r="AJ6" s="1731"/>
      <c r="AK6" s="1731"/>
      <c r="AL6" s="1731"/>
      <c r="AM6" s="1731"/>
      <c r="AN6" s="1731"/>
      <c r="AO6" s="1731"/>
      <c r="AP6" s="1731"/>
      <c r="AQ6" s="1731"/>
      <c r="AR6" s="1731"/>
      <c r="AS6" s="1731"/>
      <c r="AT6" s="1731"/>
      <c r="AU6" s="1731"/>
      <c r="AV6" s="1731"/>
      <c r="AW6" s="1731"/>
      <c r="AX6" s="1731"/>
      <c r="AY6" s="1731"/>
      <c r="AZ6" s="1731"/>
      <c r="BA6" s="1731"/>
      <c r="BB6" s="1731"/>
      <c r="BC6" s="1731"/>
      <c r="BD6" s="1731"/>
      <c r="BE6" s="1731"/>
      <c r="BF6" s="1731"/>
      <c r="BG6" s="1731"/>
      <c r="BH6" s="1731"/>
      <c r="BI6" s="1731"/>
      <c r="BJ6" s="1731"/>
      <c r="BK6" s="1731"/>
      <c r="BL6" s="1731"/>
      <c r="BM6" s="1731"/>
      <c r="BN6" s="1731"/>
      <c r="BO6" s="1731"/>
      <c r="BP6" s="1731"/>
      <c r="BQ6" s="1731"/>
      <c r="BR6" s="1731"/>
      <c r="BS6" s="1731"/>
      <c r="BT6" s="1731"/>
      <c r="BU6" s="1731"/>
      <c r="BV6" s="1731"/>
      <c r="BW6" s="1731"/>
      <c r="BX6" s="1731"/>
      <c r="BY6" s="1731"/>
      <c r="BZ6" s="1731"/>
      <c r="CA6" s="20"/>
      <c r="CB6" s="20"/>
      <c r="CC6" s="20"/>
      <c r="CD6" s="20"/>
      <c r="CE6" s="20"/>
      <c r="CF6" s="20"/>
      <c r="CG6" s="20"/>
      <c r="CH6" s="20"/>
    </row>
    <row r="7" spans="1:86" ht="14.25" customHeight="1" x14ac:dyDescent="0.25"/>
    <row r="8" spans="1:86" ht="18" customHeight="1" x14ac:dyDescent="0.25">
      <c r="A8" s="3166" t="s">
        <v>196</v>
      </c>
      <c r="B8" s="3142"/>
      <c r="C8" s="3142"/>
      <c r="D8" s="3142"/>
      <c r="E8" s="3142"/>
      <c r="F8" s="3142"/>
      <c r="G8" s="3142"/>
      <c r="H8" s="3142"/>
      <c r="I8" s="3142"/>
      <c r="J8" s="3142"/>
      <c r="K8" s="3142"/>
      <c r="L8" s="3142"/>
      <c r="M8" s="3142"/>
      <c r="N8" s="3142"/>
      <c r="O8" s="3142"/>
      <c r="P8" s="3142"/>
      <c r="Q8" s="3142"/>
      <c r="R8" s="3142"/>
      <c r="S8" s="3142"/>
      <c r="T8" s="3142"/>
      <c r="U8" s="3142"/>
      <c r="V8" s="3142"/>
      <c r="W8" s="3142"/>
      <c r="X8" s="3142"/>
      <c r="Y8" s="3142"/>
      <c r="Z8" s="3142"/>
      <c r="AA8" s="3142"/>
      <c r="AB8" s="3142"/>
      <c r="AC8" s="3142"/>
      <c r="AD8" s="3142"/>
      <c r="AE8" s="3142"/>
      <c r="AF8" s="3142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</row>
    <row r="9" spans="1:86" ht="15" customHeight="1" x14ac:dyDescent="0.25">
      <c r="A9" s="3138" t="s">
        <v>32</v>
      </c>
      <c r="B9" s="3159" t="s">
        <v>82</v>
      </c>
      <c r="C9" s="3124"/>
      <c r="D9" s="3122"/>
      <c r="E9" s="3143" t="s">
        <v>49</v>
      </c>
      <c r="F9" s="3122"/>
      <c r="G9" s="3143" t="s">
        <v>50</v>
      </c>
      <c r="H9" s="3122"/>
      <c r="I9" s="3143" t="s">
        <v>51</v>
      </c>
      <c r="J9" s="3122"/>
      <c r="K9" s="3143" t="s">
        <v>52</v>
      </c>
      <c r="L9" s="3122"/>
      <c r="M9" s="3143" t="s">
        <v>53</v>
      </c>
      <c r="N9" s="3122"/>
      <c r="O9" s="3143" t="s">
        <v>54</v>
      </c>
      <c r="P9" s="3122"/>
      <c r="Q9" s="3143" t="s">
        <v>55</v>
      </c>
      <c r="R9" s="3122"/>
      <c r="S9" s="3143" t="s">
        <v>56</v>
      </c>
      <c r="T9" s="3122"/>
      <c r="U9" s="3143" t="s">
        <v>57</v>
      </c>
      <c r="V9" s="3122"/>
      <c r="W9" s="3143" t="s">
        <v>58</v>
      </c>
      <c r="X9" s="3122"/>
      <c r="Y9" s="3143" t="s">
        <v>59</v>
      </c>
      <c r="Z9" s="3122"/>
      <c r="AA9" s="3143" t="s">
        <v>60</v>
      </c>
      <c r="AB9" s="3122"/>
      <c r="AC9" s="3143" t="s">
        <v>61</v>
      </c>
      <c r="AD9" s="3122"/>
      <c r="AE9" s="3143" t="s">
        <v>62</v>
      </c>
      <c r="AF9" s="3135"/>
      <c r="AG9" s="3167" t="s">
        <v>41</v>
      </c>
      <c r="AH9" s="3139" t="s">
        <v>42</v>
      </c>
    </row>
    <row r="10" spans="1:86" ht="15" customHeight="1" x14ac:dyDescent="0.25">
      <c r="A10" s="3129"/>
      <c r="B10" s="58" t="s">
        <v>84</v>
      </c>
      <c r="C10" s="1742" t="s">
        <v>63</v>
      </c>
      <c r="D10" s="1863" t="s">
        <v>64</v>
      </c>
      <c r="E10" s="1742" t="s">
        <v>63</v>
      </c>
      <c r="F10" s="144" t="s">
        <v>64</v>
      </c>
      <c r="G10" s="58" t="s">
        <v>63</v>
      </c>
      <c r="H10" s="144" t="s">
        <v>64</v>
      </c>
      <c r="I10" s="58" t="s">
        <v>63</v>
      </c>
      <c r="J10" s="144" t="s">
        <v>64</v>
      </c>
      <c r="K10" s="58" t="s">
        <v>63</v>
      </c>
      <c r="L10" s="144" t="s">
        <v>64</v>
      </c>
      <c r="M10" s="58" t="s">
        <v>63</v>
      </c>
      <c r="N10" s="144" t="s">
        <v>64</v>
      </c>
      <c r="O10" s="58" t="s">
        <v>63</v>
      </c>
      <c r="P10" s="144" t="s">
        <v>64</v>
      </c>
      <c r="Q10" s="58" t="s">
        <v>63</v>
      </c>
      <c r="R10" s="144" t="s">
        <v>64</v>
      </c>
      <c r="S10" s="58" t="s">
        <v>63</v>
      </c>
      <c r="T10" s="144" t="s">
        <v>64</v>
      </c>
      <c r="U10" s="58" t="s">
        <v>63</v>
      </c>
      <c r="V10" s="144" t="s">
        <v>64</v>
      </c>
      <c r="W10" s="58" t="s">
        <v>63</v>
      </c>
      <c r="X10" s="144" t="s">
        <v>64</v>
      </c>
      <c r="Y10" s="58" t="s">
        <v>63</v>
      </c>
      <c r="Z10" s="144" t="s">
        <v>64</v>
      </c>
      <c r="AA10" s="58" t="s">
        <v>63</v>
      </c>
      <c r="AB10" s="144" t="s">
        <v>64</v>
      </c>
      <c r="AC10" s="58" t="s">
        <v>63</v>
      </c>
      <c r="AD10" s="144" t="s">
        <v>64</v>
      </c>
      <c r="AE10" s="58" t="s">
        <v>63</v>
      </c>
      <c r="AF10" s="26" t="s">
        <v>64</v>
      </c>
      <c r="AG10" s="3168"/>
      <c r="AH10" s="3140"/>
    </row>
    <row r="11" spans="1:86" ht="15" customHeight="1" x14ac:dyDescent="0.25">
      <c r="A11" s="145" t="s">
        <v>197</v>
      </c>
      <c r="B11" s="146">
        <f t="shared" ref="B11:AH11" si="0">SUM(B12:B17)</f>
        <v>465</v>
      </c>
      <c r="C11" s="1826">
        <f t="shared" si="0"/>
        <v>217</v>
      </c>
      <c r="D11" s="1827">
        <f t="shared" si="0"/>
        <v>248</v>
      </c>
      <c r="E11" s="1826">
        <f t="shared" si="0"/>
        <v>0</v>
      </c>
      <c r="F11" s="147">
        <f t="shared" si="0"/>
        <v>5</v>
      </c>
      <c r="G11" s="1826">
        <f t="shared" si="0"/>
        <v>28</v>
      </c>
      <c r="H11" s="1864">
        <f t="shared" si="0"/>
        <v>33</v>
      </c>
      <c r="I11" s="146">
        <f t="shared" si="0"/>
        <v>22</v>
      </c>
      <c r="J11" s="1864">
        <f t="shared" si="0"/>
        <v>21</v>
      </c>
      <c r="K11" s="146">
        <f t="shared" si="0"/>
        <v>27</v>
      </c>
      <c r="L11" s="1864">
        <f t="shared" si="0"/>
        <v>25</v>
      </c>
      <c r="M11" s="146">
        <f t="shared" si="0"/>
        <v>23</v>
      </c>
      <c r="N11" s="1864">
        <f t="shared" si="0"/>
        <v>19</v>
      </c>
      <c r="O11" s="146">
        <f t="shared" si="0"/>
        <v>24</v>
      </c>
      <c r="P11" s="1864">
        <f t="shared" si="0"/>
        <v>18</v>
      </c>
      <c r="Q11" s="146">
        <f t="shared" si="0"/>
        <v>21</v>
      </c>
      <c r="R11" s="1864">
        <f t="shared" si="0"/>
        <v>13</v>
      </c>
      <c r="S11" s="146">
        <f t="shared" si="0"/>
        <v>16</v>
      </c>
      <c r="T11" s="1864">
        <f t="shared" si="0"/>
        <v>21</v>
      </c>
      <c r="U11" s="146">
        <f t="shared" si="0"/>
        <v>11</v>
      </c>
      <c r="V11" s="1864">
        <f t="shared" si="0"/>
        <v>15</v>
      </c>
      <c r="W11" s="146">
        <f t="shared" si="0"/>
        <v>14</v>
      </c>
      <c r="X11" s="1864">
        <f t="shared" si="0"/>
        <v>14</v>
      </c>
      <c r="Y11" s="146">
        <f t="shared" si="0"/>
        <v>9</v>
      </c>
      <c r="Z11" s="1864">
        <f t="shared" si="0"/>
        <v>21</v>
      </c>
      <c r="AA11" s="146">
        <f t="shared" si="0"/>
        <v>10</v>
      </c>
      <c r="AB11" s="1864">
        <f t="shared" si="0"/>
        <v>17</v>
      </c>
      <c r="AC11" s="146">
        <f t="shared" si="0"/>
        <v>8</v>
      </c>
      <c r="AD11" s="1864">
        <f t="shared" si="0"/>
        <v>12</v>
      </c>
      <c r="AE11" s="146">
        <f t="shared" si="0"/>
        <v>4</v>
      </c>
      <c r="AF11" s="1826">
        <f t="shared" si="0"/>
        <v>14</v>
      </c>
      <c r="AG11" s="148">
        <f t="shared" si="0"/>
        <v>55</v>
      </c>
      <c r="AH11" s="1827">
        <f t="shared" si="0"/>
        <v>2</v>
      </c>
    </row>
    <row r="12" spans="1:86" ht="15" customHeight="1" x14ac:dyDescent="0.25">
      <c r="A12" s="149" t="s">
        <v>69</v>
      </c>
      <c r="B12" s="150">
        <f t="shared" ref="B12:B17" si="1">SUM(C12:D12)</f>
        <v>0</v>
      </c>
      <c r="C12" s="151">
        <f t="shared" ref="C12:D12" si="2">SUM(E12+G12+I12+K12+M12+O12+Q12+S12+U12+W12+Y12+AA12+AC12+AE12)</f>
        <v>0</v>
      </c>
      <c r="D12" s="152">
        <f t="shared" si="2"/>
        <v>0</v>
      </c>
      <c r="E12" s="1794"/>
      <c r="F12" s="1865"/>
      <c r="G12" s="1786"/>
      <c r="H12" s="1865"/>
      <c r="I12" s="1786"/>
      <c r="J12" s="1865"/>
      <c r="K12" s="1786"/>
      <c r="L12" s="1865"/>
      <c r="M12" s="1786"/>
      <c r="N12" s="1865"/>
      <c r="O12" s="1786"/>
      <c r="P12" s="1865"/>
      <c r="Q12" s="1786"/>
      <c r="R12" s="1865"/>
      <c r="S12" s="1786"/>
      <c r="T12" s="1865"/>
      <c r="U12" s="1786"/>
      <c r="V12" s="1865"/>
      <c r="W12" s="1786"/>
      <c r="X12" s="1865"/>
      <c r="Y12" s="1786"/>
      <c r="Z12" s="1865"/>
      <c r="AA12" s="1786"/>
      <c r="AB12" s="1865"/>
      <c r="AC12" s="1786"/>
      <c r="AD12" s="1865"/>
      <c r="AE12" s="1786"/>
      <c r="AF12" s="153"/>
      <c r="AG12" s="1750"/>
      <c r="AH12" s="1751"/>
      <c r="AI12" s="63" t="str">
        <f t="shared" ref="AI12:AI17" si="3">CA12&amp;CB12</f>
        <v/>
      </c>
      <c r="CA12" s="1755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755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757">
        <f t="shared" ref="CF12:CG12" si="6">IF(AND($B12&lt;&gt;0,AG12=""),1,IF(AG12&gt;$B12,1,0))</f>
        <v>0</v>
      </c>
      <c r="CG12" s="1757">
        <f t="shared" si="6"/>
        <v>0</v>
      </c>
    </row>
    <row r="13" spans="1:86" ht="15" customHeight="1" x14ac:dyDescent="0.25">
      <c r="A13" s="154" t="s">
        <v>103</v>
      </c>
      <c r="B13" s="150">
        <f t="shared" si="1"/>
        <v>334</v>
      </c>
      <c r="C13" s="155">
        <f t="shared" ref="C13:D13" si="7">SUM(E13+G13+I13+K13+M13+O13+Q13+S13+U13+W13+Y13+AA13+AC13+AE13)</f>
        <v>165</v>
      </c>
      <c r="D13" s="108">
        <f t="shared" si="7"/>
        <v>169</v>
      </c>
      <c r="E13" s="1823">
        <v>0</v>
      </c>
      <c r="F13" s="87">
        <v>2</v>
      </c>
      <c r="G13" s="66">
        <v>25</v>
      </c>
      <c r="H13" s="87">
        <v>27</v>
      </c>
      <c r="I13" s="66">
        <v>16</v>
      </c>
      <c r="J13" s="87">
        <v>11</v>
      </c>
      <c r="K13" s="66">
        <v>16</v>
      </c>
      <c r="L13" s="87">
        <v>15</v>
      </c>
      <c r="M13" s="66">
        <v>16</v>
      </c>
      <c r="N13" s="87">
        <v>6</v>
      </c>
      <c r="O13" s="66">
        <v>21</v>
      </c>
      <c r="P13" s="87">
        <v>9</v>
      </c>
      <c r="Q13" s="66">
        <v>17</v>
      </c>
      <c r="R13" s="87">
        <v>9</v>
      </c>
      <c r="S13" s="66">
        <v>9</v>
      </c>
      <c r="T13" s="87">
        <v>17</v>
      </c>
      <c r="U13" s="66">
        <v>8</v>
      </c>
      <c r="V13" s="87">
        <v>9</v>
      </c>
      <c r="W13" s="66">
        <v>11</v>
      </c>
      <c r="X13" s="87">
        <v>8</v>
      </c>
      <c r="Y13" s="66">
        <v>7</v>
      </c>
      <c r="Z13" s="87">
        <v>20</v>
      </c>
      <c r="AA13" s="66">
        <v>10</v>
      </c>
      <c r="AB13" s="87">
        <v>16</v>
      </c>
      <c r="AC13" s="66">
        <v>6</v>
      </c>
      <c r="AD13" s="87">
        <v>10</v>
      </c>
      <c r="AE13" s="66">
        <v>3</v>
      </c>
      <c r="AF13" s="68">
        <v>10</v>
      </c>
      <c r="AG13" s="1750">
        <v>32</v>
      </c>
      <c r="AH13" s="1751">
        <v>2</v>
      </c>
      <c r="AI13" s="63" t="str">
        <f t="shared" si="3"/>
        <v/>
      </c>
      <c r="CA13" s="1755" t="str">
        <f t="shared" si="4"/>
        <v/>
      </c>
      <c r="CB13" s="1755" t="str">
        <f t="shared" si="5"/>
        <v/>
      </c>
      <c r="CF13" s="1757">
        <f t="shared" ref="CF13:CG13" si="8">IF(AND($B13&lt;&gt;0,AG13=""),1,IF(AG13&gt;$B13,1,0))</f>
        <v>0</v>
      </c>
      <c r="CG13" s="1757">
        <f t="shared" si="8"/>
        <v>0</v>
      </c>
    </row>
    <row r="14" spans="1:86" ht="15" customHeight="1" x14ac:dyDescent="0.25">
      <c r="A14" s="154" t="s">
        <v>70</v>
      </c>
      <c r="B14" s="150">
        <f t="shared" si="1"/>
        <v>10</v>
      </c>
      <c r="C14" s="155">
        <f t="shared" ref="C14:D14" si="9">SUM(E14+G14+I14+K14+M14+O14+Q14+S14+U14+W14+Y14+AA14+AC14+AE14)</f>
        <v>0</v>
      </c>
      <c r="D14" s="108">
        <f t="shared" si="9"/>
        <v>10</v>
      </c>
      <c r="E14" s="1794">
        <v>0</v>
      </c>
      <c r="F14" s="1865">
        <v>1</v>
      </c>
      <c r="G14" s="1786">
        <v>0</v>
      </c>
      <c r="H14" s="1865">
        <v>1</v>
      </c>
      <c r="I14" s="1786">
        <v>0</v>
      </c>
      <c r="J14" s="1865">
        <v>2</v>
      </c>
      <c r="K14" s="1786">
        <v>0</v>
      </c>
      <c r="L14" s="1865">
        <v>0</v>
      </c>
      <c r="M14" s="1786">
        <v>0</v>
      </c>
      <c r="N14" s="1865">
        <v>3</v>
      </c>
      <c r="O14" s="1786">
        <v>0</v>
      </c>
      <c r="P14" s="1865">
        <v>1</v>
      </c>
      <c r="Q14" s="1786">
        <v>0</v>
      </c>
      <c r="R14" s="1865">
        <v>1</v>
      </c>
      <c r="S14" s="1786">
        <v>0</v>
      </c>
      <c r="T14" s="1865">
        <v>1</v>
      </c>
      <c r="U14" s="1786">
        <v>0</v>
      </c>
      <c r="V14" s="1865">
        <v>0</v>
      </c>
      <c r="W14" s="1786">
        <v>0</v>
      </c>
      <c r="X14" s="1865">
        <v>0</v>
      </c>
      <c r="Y14" s="1786">
        <v>0</v>
      </c>
      <c r="Z14" s="1865">
        <v>0</v>
      </c>
      <c r="AA14" s="1786">
        <v>0</v>
      </c>
      <c r="AB14" s="1865">
        <v>0</v>
      </c>
      <c r="AC14" s="1786">
        <v>0</v>
      </c>
      <c r="AD14" s="1865">
        <v>0</v>
      </c>
      <c r="AE14" s="1786">
        <v>0</v>
      </c>
      <c r="AF14" s="153">
        <v>0</v>
      </c>
      <c r="AG14" s="1750">
        <v>3</v>
      </c>
      <c r="AH14" s="1751">
        <v>0</v>
      </c>
      <c r="AI14" s="63" t="str">
        <f t="shared" si="3"/>
        <v/>
      </c>
      <c r="CA14" s="1755" t="str">
        <f t="shared" si="4"/>
        <v/>
      </c>
      <c r="CB14" s="1755" t="str">
        <f t="shared" si="5"/>
        <v/>
      </c>
      <c r="CF14" s="1757">
        <f t="shared" ref="CF14:CG14" si="10">IF(AND($B14&lt;&gt;0,AG14=""),1,IF(AG14&gt;$B14,1,0))</f>
        <v>0</v>
      </c>
      <c r="CG14" s="1757">
        <f t="shared" si="10"/>
        <v>0</v>
      </c>
    </row>
    <row r="15" spans="1:86" ht="15" customHeight="1" x14ac:dyDescent="0.25">
      <c r="A15" s="154" t="s">
        <v>110</v>
      </c>
      <c r="B15" s="150">
        <f t="shared" si="1"/>
        <v>33</v>
      </c>
      <c r="C15" s="155">
        <f t="shared" ref="C15:D15" si="11">SUM(E15+G15+I15+K15+M15+O15+Q15+S15+U15+W15+Y15+AA15+AC15+AE15)</f>
        <v>5</v>
      </c>
      <c r="D15" s="108">
        <f t="shared" si="11"/>
        <v>28</v>
      </c>
      <c r="E15" s="1794">
        <v>0</v>
      </c>
      <c r="F15" s="1865">
        <v>2</v>
      </c>
      <c r="G15" s="1786">
        <v>0</v>
      </c>
      <c r="H15" s="1865">
        <v>1</v>
      </c>
      <c r="I15" s="1786">
        <v>1</v>
      </c>
      <c r="J15" s="1865">
        <v>5</v>
      </c>
      <c r="K15" s="1786">
        <v>0</v>
      </c>
      <c r="L15" s="1865">
        <v>6</v>
      </c>
      <c r="M15" s="1786">
        <v>0</v>
      </c>
      <c r="N15" s="1865">
        <v>6</v>
      </c>
      <c r="O15" s="1786">
        <v>0</v>
      </c>
      <c r="P15" s="1865">
        <v>0</v>
      </c>
      <c r="Q15" s="1786">
        <v>0</v>
      </c>
      <c r="R15" s="1865">
        <v>0</v>
      </c>
      <c r="S15" s="1786">
        <v>2</v>
      </c>
      <c r="T15" s="1865">
        <v>2</v>
      </c>
      <c r="U15" s="1786">
        <v>2</v>
      </c>
      <c r="V15" s="1865">
        <v>3</v>
      </c>
      <c r="W15" s="1786">
        <v>0</v>
      </c>
      <c r="X15" s="1865">
        <v>3</v>
      </c>
      <c r="Y15" s="1786">
        <v>0</v>
      </c>
      <c r="Z15" s="1865">
        <v>0</v>
      </c>
      <c r="AA15" s="1786">
        <v>0</v>
      </c>
      <c r="AB15" s="1865">
        <v>0</v>
      </c>
      <c r="AC15" s="1786">
        <v>0</v>
      </c>
      <c r="AD15" s="1865">
        <v>0</v>
      </c>
      <c r="AE15" s="1786">
        <v>0</v>
      </c>
      <c r="AF15" s="153">
        <v>0</v>
      </c>
      <c r="AG15" s="1750">
        <v>8</v>
      </c>
      <c r="AH15" s="1751">
        <v>0</v>
      </c>
      <c r="AI15" s="63" t="str">
        <f t="shared" si="3"/>
        <v/>
      </c>
      <c r="CA15" s="1755" t="str">
        <f t="shared" si="4"/>
        <v/>
      </c>
      <c r="CB15" s="1755" t="str">
        <f t="shared" si="5"/>
        <v/>
      </c>
      <c r="CF15" s="1757">
        <f t="shared" ref="CF15:CG15" si="12">IF(AND($B15&lt;&gt;0,AG15=""),1,IF(AG15&gt;$B15,1,0))</f>
        <v>0</v>
      </c>
      <c r="CG15" s="1757">
        <f t="shared" si="12"/>
        <v>0</v>
      </c>
    </row>
    <row r="16" spans="1:86" ht="15" customHeight="1" x14ac:dyDescent="0.25">
      <c r="A16" s="1866" t="s">
        <v>198</v>
      </c>
      <c r="B16" s="150">
        <f t="shared" si="1"/>
        <v>33</v>
      </c>
      <c r="C16" s="155">
        <f t="shared" ref="C16:D16" si="13">SUM(E16+G16+I16+K16+M16+O16+Q16+S16+U16+W16+Y16+AA16+AC16+AE16)</f>
        <v>17</v>
      </c>
      <c r="D16" s="108">
        <f t="shared" si="13"/>
        <v>16</v>
      </c>
      <c r="E16" s="1794">
        <v>0</v>
      </c>
      <c r="F16" s="1865">
        <v>0</v>
      </c>
      <c r="G16" s="1786">
        <v>0</v>
      </c>
      <c r="H16" s="1865">
        <v>2</v>
      </c>
      <c r="I16" s="1786">
        <v>1</v>
      </c>
      <c r="J16" s="1865">
        <v>1</v>
      </c>
      <c r="K16" s="1786">
        <v>1</v>
      </c>
      <c r="L16" s="1865">
        <v>1</v>
      </c>
      <c r="M16" s="1786">
        <v>2</v>
      </c>
      <c r="N16" s="1865">
        <v>0</v>
      </c>
      <c r="O16" s="1786">
        <v>0</v>
      </c>
      <c r="P16" s="1865">
        <v>2</v>
      </c>
      <c r="Q16" s="1786">
        <v>2</v>
      </c>
      <c r="R16" s="1865">
        <v>0</v>
      </c>
      <c r="S16" s="1786">
        <v>3</v>
      </c>
      <c r="T16" s="1865">
        <v>0</v>
      </c>
      <c r="U16" s="1786">
        <v>1</v>
      </c>
      <c r="V16" s="1865">
        <v>2</v>
      </c>
      <c r="W16" s="1786">
        <v>2</v>
      </c>
      <c r="X16" s="1865">
        <v>0</v>
      </c>
      <c r="Y16" s="1786">
        <v>2</v>
      </c>
      <c r="Z16" s="1865">
        <v>1</v>
      </c>
      <c r="AA16" s="1786">
        <v>0</v>
      </c>
      <c r="AB16" s="1865">
        <v>1</v>
      </c>
      <c r="AC16" s="1786">
        <v>2</v>
      </c>
      <c r="AD16" s="1865">
        <v>2</v>
      </c>
      <c r="AE16" s="1786">
        <v>1</v>
      </c>
      <c r="AF16" s="153">
        <v>4</v>
      </c>
      <c r="AG16" s="1750">
        <v>4</v>
      </c>
      <c r="AH16" s="1751">
        <v>0</v>
      </c>
      <c r="AI16" s="63" t="str">
        <f t="shared" si="3"/>
        <v/>
      </c>
      <c r="CA16" s="1755" t="str">
        <f t="shared" si="4"/>
        <v/>
      </c>
      <c r="CB16" s="1755" t="str">
        <f t="shared" si="5"/>
        <v/>
      </c>
      <c r="CF16" s="1757">
        <f t="shared" ref="CF16:CG16" si="14">IF(AND($B16&lt;&gt;0,AG16=""),1,IF(AG16&gt;$B16,1,0))</f>
        <v>0</v>
      </c>
      <c r="CG16" s="1757">
        <f t="shared" si="14"/>
        <v>0</v>
      </c>
    </row>
    <row r="17" spans="1:86" ht="15" customHeight="1" x14ac:dyDescent="0.25">
      <c r="A17" s="156" t="s">
        <v>199</v>
      </c>
      <c r="B17" s="157">
        <f t="shared" si="1"/>
        <v>55</v>
      </c>
      <c r="C17" s="158">
        <f t="shared" ref="C17:D17" si="15">SUM(E17+G17+I17+K17+M17+O17+Q17+S17+U17+W17+Y17+AA17+AC17+AE17)</f>
        <v>30</v>
      </c>
      <c r="D17" s="109">
        <f t="shared" si="15"/>
        <v>25</v>
      </c>
      <c r="E17" s="41">
        <v>0</v>
      </c>
      <c r="F17" s="92">
        <v>0</v>
      </c>
      <c r="G17" s="41">
        <v>3</v>
      </c>
      <c r="H17" s="92">
        <v>2</v>
      </c>
      <c r="I17" s="41">
        <v>4</v>
      </c>
      <c r="J17" s="92">
        <v>2</v>
      </c>
      <c r="K17" s="41">
        <v>10</v>
      </c>
      <c r="L17" s="92">
        <v>3</v>
      </c>
      <c r="M17" s="41">
        <v>5</v>
      </c>
      <c r="N17" s="92">
        <v>4</v>
      </c>
      <c r="O17" s="41">
        <v>3</v>
      </c>
      <c r="P17" s="92">
        <v>6</v>
      </c>
      <c r="Q17" s="41">
        <v>2</v>
      </c>
      <c r="R17" s="92">
        <v>3</v>
      </c>
      <c r="S17" s="41">
        <v>2</v>
      </c>
      <c r="T17" s="92">
        <v>1</v>
      </c>
      <c r="U17" s="41">
        <v>0</v>
      </c>
      <c r="V17" s="92">
        <v>1</v>
      </c>
      <c r="W17" s="41">
        <v>1</v>
      </c>
      <c r="X17" s="92">
        <v>3</v>
      </c>
      <c r="Y17" s="41">
        <v>0</v>
      </c>
      <c r="Z17" s="92">
        <v>0</v>
      </c>
      <c r="AA17" s="41">
        <v>0</v>
      </c>
      <c r="AB17" s="1834">
        <v>0</v>
      </c>
      <c r="AC17" s="1784">
        <v>0</v>
      </c>
      <c r="AD17" s="1834">
        <v>0</v>
      </c>
      <c r="AE17" s="1784">
        <v>0</v>
      </c>
      <c r="AF17" s="1831">
        <v>0</v>
      </c>
      <c r="AG17" s="40">
        <v>8</v>
      </c>
      <c r="AH17" s="1764">
        <v>0</v>
      </c>
      <c r="AI17" s="63" t="str">
        <f t="shared" si="3"/>
        <v/>
      </c>
      <c r="CA17" s="1755" t="str">
        <f t="shared" si="4"/>
        <v/>
      </c>
      <c r="CB17" s="1755" t="str">
        <f t="shared" si="5"/>
        <v/>
      </c>
      <c r="CF17" s="1757">
        <f t="shared" ref="CF17:CG17" si="16">IF(AND($B17&lt;&gt;0,AG17=""),1,IF(AG17&gt;$B17,1,0))</f>
        <v>0</v>
      </c>
      <c r="CG17" s="1757">
        <f t="shared" si="16"/>
        <v>0</v>
      </c>
    </row>
    <row r="18" spans="1:86" ht="18" customHeight="1" x14ac:dyDescent="0.25">
      <c r="A18" s="3166" t="s">
        <v>200</v>
      </c>
      <c r="B18" s="3142"/>
      <c r="C18" s="3142"/>
      <c r="D18" s="3142"/>
      <c r="E18" s="3142"/>
      <c r="F18" s="3142"/>
      <c r="G18" s="3142"/>
      <c r="H18" s="3142"/>
      <c r="I18" s="3142"/>
      <c r="J18" s="3142"/>
      <c r="K18" s="3142"/>
      <c r="L18" s="3142"/>
      <c r="M18" s="3142"/>
      <c r="N18" s="3142"/>
      <c r="O18" s="3142"/>
      <c r="P18" s="3142"/>
      <c r="Q18" s="3142"/>
      <c r="R18" s="3142"/>
      <c r="S18" s="3142"/>
      <c r="T18" s="3142"/>
      <c r="U18" s="3142"/>
      <c r="V18" s="3142"/>
      <c r="W18" s="3142"/>
      <c r="X18" s="3142"/>
      <c r="Y18" s="3142"/>
      <c r="Z18" s="3142"/>
      <c r="AA18" s="3142"/>
      <c r="AB18" s="3142"/>
      <c r="AC18" s="3142"/>
      <c r="AD18" s="3142"/>
      <c r="AE18" s="3142"/>
      <c r="AF18" s="3142"/>
      <c r="AG18" s="1867"/>
      <c r="AH18" s="1867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</row>
    <row r="19" spans="1:86" ht="15" customHeight="1" x14ac:dyDescent="0.25">
      <c r="A19" s="3187" t="s">
        <v>201</v>
      </c>
      <c r="B19" s="3159" t="s">
        <v>82</v>
      </c>
      <c r="C19" s="3124"/>
      <c r="D19" s="3122"/>
      <c r="E19" s="3143" t="s">
        <v>49</v>
      </c>
      <c r="F19" s="3122"/>
      <c r="G19" s="3143" t="s">
        <v>50</v>
      </c>
      <c r="H19" s="3122"/>
      <c r="I19" s="3143" t="s">
        <v>51</v>
      </c>
      <c r="J19" s="3122"/>
      <c r="K19" s="3143" t="s">
        <v>52</v>
      </c>
      <c r="L19" s="3122"/>
      <c r="M19" s="3143" t="s">
        <v>53</v>
      </c>
      <c r="N19" s="3122"/>
      <c r="O19" s="3143" t="s">
        <v>54</v>
      </c>
      <c r="P19" s="3122"/>
      <c r="Q19" s="3143" t="s">
        <v>55</v>
      </c>
      <c r="R19" s="3122"/>
      <c r="S19" s="3143" t="s">
        <v>56</v>
      </c>
      <c r="T19" s="3122"/>
      <c r="U19" s="3143" t="s">
        <v>57</v>
      </c>
      <c r="V19" s="3122"/>
      <c r="W19" s="3143" t="s">
        <v>58</v>
      </c>
      <c r="X19" s="3122"/>
      <c r="Y19" s="3143" t="s">
        <v>59</v>
      </c>
      <c r="Z19" s="3122"/>
      <c r="AA19" s="3143" t="s">
        <v>60</v>
      </c>
      <c r="AB19" s="3122"/>
      <c r="AC19" s="3143" t="s">
        <v>61</v>
      </c>
      <c r="AD19" s="3122"/>
      <c r="AE19" s="3143" t="s">
        <v>62</v>
      </c>
      <c r="AF19" s="3135"/>
      <c r="AG19" s="3167" t="s">
        <v>41</v>
      </c>
      <c r="AH19" s="3139" t="s">
        <v>42</v>
      </c>
    </row>
    <row r="20" spans="1:86" ht="15" customHeight="1" x14ac:dyDescent="0.25">
      <c r="A20" s="3129"/>
      <c r="B20" s="58" t="s">
        <v>84</v>
      </c>
      <c r="C20" s="1742" t="s">
        <v>63</v>
      </c>
      <c r="D20" s="1863" t="s">
        <v>64</v>
      </c>
      <c r="E20" s="58" t="s">
        <v>63</v>
      </c>
      <c r="F20" s="144" t="s">
        <v>64</v>
      </c>
      <c r="G20" s="58" t="s">
        <v>63</v>
      </c>
      <c r="H20" s="144" t="s">
        <v>64</v>
      </c>
      <c r="I20" s="58" t="s">
        <v>63</v>
      </c>
      <c r="J20" s="144" t="s">
        <v>64</v>
      </c>
      <c r="K20" s="58" t="s">
        <v>63</v>
      </c>
      <c r="L20" s="144" t="s">
        <v>64</v>
      </c>
      <c r="M20" s="58" t="s">
        <v>63</v>
      </c>
      <c r="N20" s="144" t="s">
        <v>64</v>
      </c>
      <c r="O20" s="58" t="s">
        <v>63</v>
      </c>
      <c r="P20" s="144" t="s">
        <v>64</v>
      </c>
      <c r="Q20" s="58" t="s">
        <v>63</v>
      </c>
      <c r="R20" s="144" t="s">
        <v>64</v>
      </c>
      <c r="S20" s="58" t="s">
        <v>63</v>
      </c>
      <c r="T20" s="144" t="s">
        <v>64</v>
      </c>
      <c r="U20" s="58" t="s">
        <v>63</v>
      </c>
      <c r="V20" s="144" t="s">
        <v>64</v>
      </c>
      <c r="W20" s="58" t="s">
        <v>63</v>
      </c>
      <c r="X20" s="144" t="s">
        <v>64</v>
      </c>
      <c r="Y20" s="58" t="s">
        <v>63</v>
      </c>
      <c r="Z20" s="144" t="s">
        <v>64</v>
      </c>
      <c r="AA20" s="58" t="s">
        <v>63</v>
      </c>
      <c r="AB20" s="144" t="s">
        <v>64</v>
      </c>
      <c r="AC20" s="58" t="s">
        <v>63</v>
      </c>
      <c r="AD20" s="144" t="s">
        <v>64</v>
      </c>
      <c r="AE20" s="58" t="s">
        <v>63</v>
      </c>
      <c r="AF20" s="26" t="s">
        <v>64</v>
      </c>
      <c r="AG20" s="3168"/>
      <c r="AH20" s="3140"/>
    </row>
    <row r="21" spans="1:86" ht="15" customHeight="1" x14ac:dyDescent="0.25">
      <c r="A21" s="145" t="s">
        <v>82</v>
      </c>
      <c r="B21" s="146">
        <f t="shared" ref="B21:AH21" si="17">SUM(B22:B25)</f>
        <v>465</v>
      </c>
      <c r="C21" s="1826">
        <f t="shared" si="17"/>
        <v>217</v>
      </c>
      <c r="D21" s="1827">
        <f t="shared" si="17"/>
        <v>248</v>
      </c>
      <c r="E21" s="146">
        <f t="shared" si="17"/>
        <v>0</v>
      </c>
      <c r="F21" s="147">
        <f t="shared" si="17"/>
        <v>5</v>
      </c>
      <c r="G21" s="146">
        <f t="shared" si="17"/>
        <v>28</v>
      </c>
      <c r="H21" s="147">
        <f t="shared" si="17"/>
        <v>33</v>
      </c>
      <c r="I21" s="146">
        <f t="shared" si="17"/>
        <v>22</v>
      </c>
      <c r="J21" s="147">
        <f t="shared" si="17"/>
        <v>21</v>
      </c>
      <c r="K21" s="146">
        <f t="shared" si="17"/>
        <v>27</v>
      </c>
      <c r="L21" s="147">
        <f t="shared" si="17"/>
        <v>25</v>
      </c>
      <c r="M21" s="146">
        <f t="shared" si="17"/>
        <v>23</v>
      </c>
      <c r="N21" s="147">
        <f t="shared" si="17"/>
        <v>19</v>
      </c>
      <c r="O21" s="146">
        <f t="shared" si="17"/>
        <v>24</v>
      </c>
      <c r="P21" s="147">
        <f t="shared" si="17"/>
        <v>18</v>
      </c>
      <c r="Q21" s="146">
        <f t="shared" si="17"/>
        <v>21</v>
      </c>
      <c r="R21" s="147">
        <f t="shared" si="17"/>
        <v>13</v>
      </c>
      <c r="S21" s="146">
        <f t="shared" si="17"/>
        <v>16</v>
      </c>
      <c r="T21" s="147">
        <f t="shared" si="17"/>
        <v>21</v>
      </c>
      <c r="U21" s="146">
        <f t="shared" si="17"/>
        <v>11</v>
      </c>
      <c r="V21" s="147">
        <f t="shared" si="17"/>
        <v>15</v>
      </c>
      <c r="W21" s="146">
        <f t="shared" si="17"/>
        <v>14</v>
      </c>
      <c r="X21" s="147">
        <f t="shared" si="17"/>
        <v>14</v>
      </c>
      <c r="Y21" s="146">
        <f t="shared" si="17"/>
        <v>9</v>
      </c>
      <c r="Z21" s="147">
        <f t="shared" si="17"/>
        <v>21</v>
      </c>
      <c r="AA21" s="146">
        <f t="shared" si="17"/>
        <v>10</v>
      </c>
      <c r="AB21" s="147">
        <f t="shared" si="17"/>
        <v>17</v>
      </c>
      <c r="AC21" s="146">
        <f t="shared" si="17"/>
        <v>8</v>
      </c>
      <c r="AD21" s="147">
        <f t="shared" si="17"/>
        <v>12</v>
      </c>
      <c r="AE21" s="146">
        <f t="shared" si="17"/>
        <v>4</v>
      </c>
      <c r="AF21" s="111">
        <f t="shared" si="17"/>
        <v>14</v>
      </c>
      <c r="AG21" s="148">
        <f t="shared" si="17"/>
        <v>55</v>
      </c>
      <c r="AH21" s="1827">
        <f t="shared" si="17"/>
        <v>2</v>
      </c>
      <c r="AI21" s="137" t="str">
        <f t="shared" ref="AI21:AI25" si="18">CA21&amp;CB21&amp;CC21</f>
        <v/>
      </c>
      <c r="CA21" s="63"/>
      <c r="CB21" s="1755" t="str">
        <f>IF(C21&lt;&gt;C11," * Debe coincidir el Total de EMP según estado nutricional en Hombres, con los EMP realizados en Hombres según Profesional de la Sección A","")</f>
        <v/>
      </c>
      <c r="CC21" s="1755" t="str">
        <f>IF(D21&lt;&gt;D11," * Debe coincidir el Total de EMP según estado nutricional en Mujeres, con los EMP realizados en Mujeres según Profesional de la Sección A","")</f>
        <v/>
      </c>
      <c r="CG21" s="1757">
        <f t="shared" ref="CG21:CH21" si="19">IF(C21&lt;&gt;C11,1,0)</f>
        <v>0</v>
      </c>
      <c r="CH21" s="1757">
        <f t="shared" si="19"/>
        <v>0</v>
      </c>
    </row>
    <row r="22" spans="1:86" ht="15" customHeight="1" x14ac:dyDescent="0.25">
      <c r="A22" s="149" t="s">
        <v>202</v>
      </c>
      <c r="B22" s="150">
        <f t="shared" ref="B22:B25" si="20">SUM(C22:D22)</f>
        <v>121</v>
      </c>
      <c r="C22" s="155">
        <f t="shared" ref="C22:D22" si="21">SUM(E22+G22+I22+K22+M22+O22+Q22+S22+U22+W22+Y22+AA22+AC22+AE22)</f>
        <v>56</v>
      </c>
      <c r="D22" s="108">
        <f t="shared" si="21"/>
        <v>65</v>
      </c>
      <c r="E22" s="1786">
        <v>0</v>
      </c>
      <c r="F22" s="1865">
        <v>3</v>
      </c>
      <c r="G22" s="1786">
        <v>14</v>
      </c>
      <c r="H22" s="1865">
        <v>12</v>
      </c>
      <c r="I22" s="1786">
        <v>5</v>
      </c>
      <c r="J22" s="1865">
        <v>5</v>
      </c>
      <c r="K22" s="1786">
        <v>4</v>
      </c>
      <c r="L22" s="1865">
        <v>5</v>
      </c>
      <c r="M22" s="1786">
        <v>3</v>
      </c>
      <c r="N22" s="1865">
        <v>4</v>
      </c>
      <c r="O22" s="1786">
        <v>1</v>
      </c>
      <c r="P22" s="1865">
        <v>5</v>
      </c>
      <c r="Q22" s="1786">
        <v>4</v>
      </c>
      <c r="R22" s="1865">
        <v>3</v>
      </c>
      <c r="S22" s="1786">
        <v>4</v>
      </c>
      <c r="T22" s="1865">
        <v>4</v>
      </c>
      <c r="U22" s="1786">
        <v>2</v>
      </c>
      <c r="V22" s="1865">
        <v>0</v>
      </c>
      <c r="W22" s="1786">
        <v>2</v>
      </c>
      <c r="X22" s="1865">
        <v>4</v>
      </c>
      <c r="Y22" s="1786">
        <v>5</v>
      </c>
      <c r="Z22" s="1865">
        <v>8</v>
      </c>
      <c r="AA22" s="1786">
        <v>6</v>
      </c>
      <c r="AB22" s="1865">
        <v>6</v>
      </c>
      <c r="AC22" s="1786">
        <v>5</v>
      </c>
      <c r="AD22" s="1865">
        <v>1</v>
      </c>
      <c r="AE22" s="1786">
        <v>1</v>
      </c>
      <c r="AF22" s="153">
        <v>5</v>
      </c>
      <c r="AG22" s="1750">
        <v>9</v>
      </c>
      <c r="AH22" s="1751">
        <v>1</v>
      </c>
      <c r="AI22" s="137" t="str">
        <f t="shared" si="18"/>
        <v/>
      </c>
      <c r="CA22" s="1755" t="str">
        <f t="shared" ref="CA22:CA25" si="22">IF(AND($B22&lt;&gt;0,AG22=""),"* No olvide digitar la columna "&amp;AG$19&amp;""&amp;". Digite CERO si no tiene.  ",IF(AG22&gt;$B22,"* El Número de Pueblos Originarios no puede superar el Total Ambos Sexos. ",""))</f>
        <v/>
      </c>
      <c r="CB22" s="1755" t="str">
        <f t="shared" ref="CB22:CB25" si="23">IF(AND($B22&lt;&gt;0,AH22=""),"* No olvide ingresar la columna "&amp;AH$19&amp;""&amp;" (Digite CERO si no tiene).  ",IF(AH22&gt;$B22,"* El Número de Migrantes no puede superar el Total Ambos Sexos. ",""))</f>
        <v/>
      </c>
      <c r="CF22" s="1757">
        <f t="shared" ref="CF22:CG22" si="24">IF(AND($B22&lt;&gt;0,AG22=""),1,IF(AG22&gt;$B22,1,0))</f>
        <v>0</v>
      </c>
      <c r="CG22" s="1757">
        <f t="shared" si="24"/>
        <v>0</v>
      </c>
    </row>
    <row r="23" spans="1:86" ht="15" customHeight="1" x14ac:dyDescent="0.25">
      <c r="A23" s="154" t="s">
        <v>203</v>
      </c>
      <c r="B23" s="150">
        <f t="shared" si="20"/>
        <v>19</v>
      </c>
      <c r="C23" s="155">
        <f t="shared" ref="C23:D23" si="25">SUM(E23+G23+I23+K23+M23+O23+Q23+S23+U23+W23+Y23+AA23+AC23+AE23)</f>
        <v>4</v>
      </c>
      <c r="D23" s="108">
        <f t="shared" si="25"/>
        <v>15</v>
      </c>
      <c r="E23" s="66">
        <v>0</v>
      </c>
      <c r="F23" s="87">
        <v>0</v>
      </c>
      <c r="G23" s="66">
        <v>0</v>
      </c>
      <c r="H23" s="87">
        <v>1</v>
      </c>
      <c r="I23" s="66">
        <v>1</v>
      </c>
      <c r="J23" s="87">
        <v>0</v>
      </c>
      <c r="K23" s="66">
        <v>0</v>
      </c>
      <c r="L23" s="87">
        <v>1</v>
      </c>
      <c r="M23" s="66">
        <v>0</v>
      </c>
      <c r="N23" s="87">
        <v>1</v>
      </c>
      <c r="O23" s="66">
        <v>0</v>
      </c>
      <c r="P23" s="87">
        <v>1</v>
      </c>
      <c r="Q23" s="66">
        <v>0</v>
      </c>
      <c r="R23" s="87">
        <v>0</v>
      </c>
      <c r="S23" s="66">
        <v>0</v>
      </c>
      <c r="T23" s="87">
        <v>0</v>
      </c>
      <c r="U23" s="66">
        <v>0</v>
      </c>
      <c r="V23" s="87">
        <v>0</v>
      </c>
      <c r="W23" s="66">
        <v>0</v>
      </c>
      <c r="X23" s="87">
        <v>0</v>
      </c>
      <c r="Y23" s="66">
        <v>0</v>
      </c>
      <c r="Z23" s="87">
        <v>1</v>
      </c>
      <c r="AA23" s="66">
        <v>0</v>
      </c>
      <c r="AB23" s="87">
        <v>0</v>
      </c>
      <c r="AC23" s="66">
        <v>1</v>
      </c>
      <c r="AD23" s="87">
        <v>3</v>
      </c>
      <c r="AE23" s="66">
        <v>2</v>
      </c>
      <c r="AF23" s="68">
        <v>7</v>
      </c>
      <c r="AG23" s="88">
        <v>2</v>
      </c>
      <c r="AH23" s="1802">
        <v>0</v>
      </c>
      <c r="AI23" s="137" t="str">
        <f t="shared" si="18"/>
        <v/>
      </c>
      <c r="CA23" s="1755" t="str">
        <f t="shared" si="22"/>
        <v/>
      </c>
      <c r="CB23" s="1755" t="str">
        <f t="shared" si="23"/>
        <v/>
      </c>
      <c r="CF23" s="1757">
        <f t="shared" ref="CF23:CG23" si="26">IF(AND($B23&lt;&gt;0,AG23=""),1,IF(AG23&gt;$B23,1,0))</f>
        <v>0</v>
      </c>
      <c r="CG23" s="1757">
        <f t="shared" si="26"/>
        <v>0</v>
      </c>
    </row>
    <row r="24" spans="1:86" ht="15" customHeight="1" x14ac:dyDescent="0.25">
      <c r="A24" s="154" t="s">
        <v>204</v>
      </c>
      <c r="B24" s="150">
        <f t="shared" si="20"/>
        <v>155</v>
      </c>
      <c r="C24" s="155">
        <f t="shared" ref="C24:D24" si="27">SUM(E24+G24+I24+K24+M24+O24+Q24+S24+U24+W24+Y24+AA24+AC24+AE24)</f>
        <v>79</v>
      </c>
      <c r="D24" s="108">
        <f t="shared" si="27"/>
        <v>76</v>
      </c>
      <c r="E24" s="1786">
        <v>0</v>
      </c>
      <c r="F24" s="1865">
        <v>0</v>
      </c>
      <c r="G24" s="1786">
        <v>10</v>
      </c>
      <c r="H24" s="1865">
        <v>15</v>
      </c>
      <c r="I24" s="1786">
        <v>5</v>
      </c>
      <c r="J24" s="1865">
        <v>6</v>
      </c>
      <c r="K24" s="1786">
        <v>11</v>
      </c>
      <c r="L24" s="1865">
        <v>7</v>
      </c>
      <c r="M24" s="1786">
        <v>9</v>
      </c>
      <c r="N24" s="1865">
        <v>4</v>
      </c>
      <c r="O24" s="1786">
        <v>7</v>
      </c>
      <c r="P24" s="1865">
        <v>5</v>
      </c>
      <c r="Q24" s="1786">
        <v>11</v>
      </c>
      <c r="R24" s="1865">
        <v>5</v>
      </c>
      <c r="S24" s="1786">
        <v>6</v>
      </c>
      <c r="T24" s="1865">
        <v>6</v>
      </c>
      <c r="U24" s="1786">
        <v>4</v>
      </c>
      <c r="V24" s="1865">
        <v>8</v>
      </c>
      <c r="W24" s="1786">
        <v>9</v>
      </c>
      <c r="X24" s="1865">
        <v>4</v>
      </c>
      <c r="Y24" s="1786">
        <v>3</v>
      </c>
      <c r="Z24" s="1865">
        <v>5</v>
      </c>
      <c r="AA24" s="1786">
        <v>3</v>
      </c>
      <c r="AB24" s="1865">
        <v>5</v>
      </c>
      <c r="AC24" s="1786">
        <v>0</v>
      </c>
      <c r="AD24" s="1865">
        <v>4</v>
      </c>
      <c r="AE24" s="1786">
        <v>1</v>
      </c>
      <c r="AF24" s="153">
        <v>2</v>
      </c>
      <c r="AG24" s="1750">
        <v>19</v>
      </c>
      <c r="AH24" s="1751">
        <v>0</v>
      </c>
      <c r="AI24" s="137" t="str">
        <f t="shared" si="18"/>
        <v/>
      </c>
      <c r="CA24" s="1755" t="str">
        <f t="shared" si="22"/>
        <v/>
      </c>
      <c r="CB24" s="1755" t="str">
        <f t="shared" si="23"/>
        <v/>
      </c>
      <c r="CF24" s="1757">
        <f t="shared" ref="CF24:CG24" si="28">IF(AND($B24&lt;&gt;0,AG24=""),1,IF(AG24&gt;$B24,1,0))</f>
        <v>0</v>
      </c>
      <c r="CG24" s="1757">
        <f t="shared" si="28"/>
        <v>0</v>
      </c>
    </row>
    <row r="25" spans="1:86" ht="15" customHeight="1" x14ac:dyDescent="0.25">
      <c r="A25" s="159" t="s">
        <v>205</v>
      </c>
      <c r="B25" s="157">
        <f t="shared" si="20"/>
        <v>170</v>
      </c>
      <c r="C25" s="158">
        <f t="shared" ref="C25:D25" si="29">SUM(E25+G25+I25+K25+M25+O25+Q25+S25+U25+W25+Y25+AA25+AC25+AE25)</f>
        <v>78</v>
      </c>
      <c r="D25" s="109">
        <f t="shared" si="29"/>
        <v>92</v>
      </c>
      <c r="E25" s="41">
        <v>0</v>
      </c>
      <c r="F25" s="92">
        <v>2</v>
      </c>
      <c r="G25" s="41">
        <v>4</v>
      </c>
      <c r="H25" s="92">
        <v>5</v>
      </c>
      <c r="I25" s="41">
        <v>11</v>
      </c>
      <c r="J25" s="92">
        <v>10</v>
      </c>
      <c r="K25" s="41">
        <v>12</v>
      </c>
      <c r="L25" s="92">
        <v>12</v>
      </c>
      <c r="M25" s="41">
        <v>11</v>
      </c>
      <c r="N25" s="92">
        <v>10</v>
      </c>
      <c r="O25" s="41">
        <v>16</v>
      </c>
      <c r="P25" s="92">
        <v>7</v>
      </c>
      <c r="Q25" s="41">
        <v>6</v>
      </c>
      <c r="R25" s="92">
        <v>5</v>
      </c>
      <c r="S25" s="41">
        <v>6</v>
      </c>
      <c r="T25" s="92">
        <v>11</v>
      </c>
      <c r="U25" s="41">
        <v>5</v>
      </c>
      <c r="V25" s="92">
        <v>7</v>
      </c>
      <c r="W25" s="41">
        <v>3</v>
      </c>
      <c r="X25" s="92">
        <v>6</v>
      </c>
      <c r="Y25" s="41">
        <v>1</v>
      </c>
      <c r="Z25" s="92">
        <v>7</v>
      </c>
      <c r="AA25" s="41">
        <v>1</v>
      </c>
      <c r="AB25" s="92">
        <v>6</v>
      </c>
      <c r="AC25" s="41">
        <v>2</v>
      </c>
      <c r="AD25" s="92">
        <v>4</v>
      </c>
      <c r="AE25" s="41">
        <v>0</v>
      </c>
      <c r="AF25" s="55">
        <v>0</v>
      </c>
      <c r="AG25" s="40">
        <v>25</v>
      </c>
      <c r="AH25" s="1764">
        <v>1</v>
      </c>
      <c r="AI25" s="137" t="str">
        <f t="shared" si="18"/>
        <v/>
      </c>
      <c r="CA25" s="1755" t="str">
        <f t="shared" si="22"/>
        <v/>
      </c>
      <c r="CB25" s="1755" t="str">
        <f t="shared" si="23"/>
        <v/>
      </c>
      <c r="CF25" s="1757">
        <f t="shared" ref="CF25:CG25" si="30">IF(AND($B25&lt;&gt;0,AG25=""),1,IF(AG25&gt;$B25,1,0))</f>
        <v>0</v>
      </c>
      <c r="CG25" s="1757">
        <f t="shared" si="30"/>
        <v>0</v>
      </c>
    </row>
    <row r="26" spans="1:86" ht="18" customHeight="1" x14ac:dyDescent="0.25">
      <c r="A26" s="3155" t="s">
        <v>206</v>
      </c>
      <c r="B26" s="3124"/>
      <c r="C26" s="3124"/>
      <c r="D26" s="3124"/>
      <c r="E26" s="3124"/>
      <c r="F26" s="3124"/>
      <c r="G26" s="3124"/>
      <c r="H26" s="3124"/>
      <c r="I26" s="3124"/>
      <c r="J26" s="3124"/>
      <c r="K26" s="3124"/>
      <c r="L26" s="3124"/>
      <c r="M26" s="3124"/>
      <c r="N26" s="3124"/>
      <c r="O26" s="3124"/>
      <c r="P26" s="3124"/>
      <c r="Q26" s="3124"/>
      <c r="R26" s="3124"/>
      <c r="S26" s="3124"/>
      <c r="T26" s="3124"/>
      <c r="U26" s="3124"/>
      <c r="V26" s="3124"/>
      <c r="W26" s="3124"/>
      <c r="X26" s="3124"/>
      <c r="Y26" s="3124"/>
      <c r="Z26" s="3124"/>
      <c r="AA26" s="3124"/>
      <c r="AB26" s="3124"/>
      <c r="AC26" s="3124"/>
      <c r="AD26" s="3124"/>
      <c r="AE26" s="3124"/>
      <c r="AF26" s="3124"/>
      <c r="AG26" s="1867"/>
      <c r="AH26" s="1867"/>
      <c r="AI26" s="137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</row>
    <row r="27" spans="1:86" ht="15" customHeight="1" x14ac:dyDescent="0.25">
      <c r="A27" s="3138" t="s">
        <v>207</v>
      </c>
      <c r="B27" s="3159" t="s">
        <v>82</v>
      </c>
      <c r="C27" s="3124"/>
      <c r="D27" s="3122"/>
      <c r="E27" s="3143" t="s">
        <v>49</v>
      </c>
      <c r="F27" s="3122"/>
      <c r="G27" s="3143" t="s">
        <v>50</v>
      </c>
      <c r="H27" s="3122"/>
      <c r="I27" s="3143" t="s">
        <v>51</v>
      </c>
      <c r="J27" s="3122"/>
      <c r="K27" s="3143" t="s">
        <v>52</v>
      </c>
      <c r="L27" s="3122"/>
      <c r="M27" s="3143" t="s">
        <v>53</v>
      </c>
      <c r="N27" s="3122"/>
      <c r="O27" s="3143" t="s">
        <v>54</v>
      </c>
      <c r="P27" s="3122"/>
      <c r="Q27" s="3143" t="s">
        <v>55</v>
      </c>
      <c r="R27" s="3122"/>
      <c r="S27" s="3143" t="s">
        <v>56</v>
      </c>
      <c r="T27" s="3122"/>
      <c r="U27" s="3143" t="s">
        <v>57</v>
      </c>
      <c r="V27" s="3122"/>
      <c r="W27" s="3143" t="s">
        <v>58</v>
      </c>
      <c r="X27" s="3122"/>
      <c r="Y27" s="3143" t="s">
        <v>59</v>
      </c>
      <c r="Z27" s="3122"/>
      <c r="AA27" s="3143" t="s">
        <v>60</v>
      </c>
      <c r="AB27" s="3122"/>
      <c r="AC27" s="3143" t="s">
        <v>61</v>
      </c>
      <c r="AD27" s="3122"/>
      <c r="AE27" s="3143" t="s">
        <v>62</v>
      </c>
      <c r="AF27" s="3135"/>
      <c r="AG27" s="3167" t="s">
        <v>41</v>
      </c>
      <c r="AH27" s="3139" t="s">
        <v>42</v>
      </c>
    </row>
    <row r="28" spans="1:86" ht="15" customHeight="1" x14ac:dyDescent="0.25">
      <c r="A28" s="3129"/>
      <c r="B28" s="58" t="s">
        <v>84</v>
      </c>
      <c r="C28" s="1742" t="s">
        <v>63</v>
      </c>
      <c r="D28" s="1863" t="s">
        <v>64</v>
      </c>
      <c r="E28" s="58" t="s">
        <v>63</v>
      </c>
      <c r="F28" s="144" t="s">
        <v>64</v>
      </c>
      <c r="G28" s="58" t="s">
        <v>63</v>
      </c>
      <c r="H28" s="144" t="s">
        <v>64</v>
      </c>
      <c r="I28" s="58" t="s">
        <v>63</v>
      </c>
      <c r="J28" s="144" t="s">
        <v>64</v>
      </c>
      <c r="K28" s="58" t="s">
        <v>63</v>
      </c>
      <c r="L28" s="144" t="s">
        <v>64</v>
      </c>
      <c r="M28" s="58" t="s">
        <v>63</v>
      </c>
      <c r="N28" s="144" t="s">
        <v>64</v>
      </c>
      <c r="O28" s="58" t="s">
        <v>63</v>
      </c>
      <c r="P28" s="144" t="s">
        <v>64</v>
      </c>
      <c r="Q28" s="58" t="s">
        <v>63</v>
      </c>
      <c r="R28" s="144" t="s">
        <v>64</v>
      </c>
      <c r="S28" s="58" t="s">
        <v>63</v>
      </c>
      <c r="T28" s="144" t="s">
        <v>64</v>
      </c>
      <c r="U28" s="58" t="s">
        <v>63</v>
      </c>
      <c r="V28" s="144" t="s">
        <v>64</v>
      </c>
      <c r="W28" s="58" t="s">
        <v>63</v>
      </c>
      <c r="X28" s="144" t="s">
        <v>64</v>
      </c>
      <c r="Y28" s="58" t="s">
        <v>63</v>
      </c>
      <c r="Z28" s="144" t="s">
        <v>64</v>
      </c>
      <c r="AA28" s="58" t="s">
        <v>63</v>
      </c>
      <c r="AB28" s="144" t="s">
        <v>64</v>
      </c>
      <c r="AC28" s="58" t="s">
        <v>63</v>
      </c>
      <c r="AD28" s="144" t="s">
        <v>64</v>
      </c>
      <c r="AE28" s="58" t="s">
        <v>63</v>
      </c>
      <c r="AF28" s="26" t="s">
        <v>64</v>
      </c>
      <c r="AG28" s="3168"/>
      <c r="AH28" s="3140"/>
    </row>
    <row r="29" spans="1:86" ht="15" customHeight="1" x14ac:dyDescent="0.25">
      <c r="A29" s="160" t="s">
        <v>208</v>
      </c>
      <c r="B29" s="161">
        <f t="shared" ref="B29:B30" si="31">SUM(C29:D29)</f>
        <v>43</v>
      </c>
      <c r="C29" s="151">
        <f t="shared" ref="C29:D29" si="32">SUM(E29+G29+I29+K29+M29+O29+Q29+S29+U29+W29+Y29+AA29+AC29+AE29)</f>
        <v>24</v>
      </c>
      <c r="D29" s="152">
        <f t="shared" si="32"/>
        <v>19</v>
      </c>
      <c r="E29" s="33">
        <v>0</v>
      </c>
      <c r="F29" s="80">
        <v>0</v>
      </c>
      <c r="G29" s="33">
        <v>1</v>
      </c>
      <c r="H29" s="80">
        <v>1</v>
      </c>
      <c r="I29" s="33">
        <v>1</v>
      </c>
      <c r="J29" s="80">
        <v>0</v>
      </c>
      <c r="K29" s="33">
        <v>7</v>
      </c>
      <c r="L29" s="80">
        <v>2</v>
      </c>
      <c r="M29" s="33">
        <v>5</v>
      </c>
      <c r="N29" s="80">
        <v>3</v>
      </c>
      <c r="O29" s="33">
        <v>4</v>
      </c>
      <c r="P29" s="80">
        <v>0</v>
      </c>
      <c r="Q29" s="33">
        <v>1</v>
      </c>
      <c r="R29" s="80">
        <v>2</v>
      </c>
      <c r="S29" s="33">
        <v>2</v>
      </c>
      <c r="T29" s="80">
        <v>2</v>
      </c>
      <c r="U29" s="33">
        <v>0</v>
      </c>
      <c r="V29" s="80">
        <v>3</v>
      </c>
      <c r="W29" s="33">
        <v>1</v>
      </c>
      <c r="X29" s="80">
        <v>0</v>
      </c>
      <c r="Y29" s="33">
        <v>0</v>
      </c>
      <c r="Z29" s="80">
        <v>3</v>
      </c>
      <c r="AA29" s="33">
        <v>0</v>
      </c>
      <c r="AB29" s="80">
        <v>2</v>
      </c>
      <c r="AC29" s="33">
        <v>2</v>
      </c>
      <c r="AD29" s="80">
        <v>1</v>
      </c>
      <c r="AE29" s="33">
        <v>0</v>
      </c>
      <c r="AF29" s="53">
        <v>0</v>
      </c>
      <c r="AG29" s="81">
        <v>7</v>
      </c>
      <c r="AH29" s="1801">
        <v>0</v>
      </c>
      <c r="AI29" s="137" t="str">
        <f t="shared" ref="AI29:AI30" si="33">$CA29&amp;CB29</f>
        <v/>
      </c>
      <c r="CA29" s="1755" t="str">
        <f t="shared" ref="CA29:CA30" si="34">IF(AND($B29&lt;&gt;0,AG29=""),"* No olvide ingresar la columna "&amp;AG$27&amp;""&amp;". Digite CERO si no tiene.  ",IF(AG29&gt;$B29,"* El Número de Pueblos Originarios no puede superar el Total Ambos Sexos. ",""))</f>
        <v/>
      </c>
      <c r="CB29" s="1755" t="str">
        <f t="shared" ref="CB29:CB30" si="35">IF(AND($B29&lt;&gt;0,AH29=""),"* No olvide ingresar la columna "&amp;AH$19&amp;""&amp;". Digite CERO si no tiene.  ",IF(AH29&gt;$B29,"* El Número de Migrantes no puede superar el Total Ambos Sexos. ",""))</f>
        <v/>
      </c>
      <c r="CF29" s="1757">
        <f t="shared" ref="CF29:CG29" si="36">IF(AND($B29&lt;&gt;0,AG29=""),1,IF(AG29&gt;$B29,1,0))</f>
        <v>0</v>
      </c>
      <c r="CG29" s="1757">
        <f t="shared" si="36"/>
        <v>0</v>
      </c>
    </row>
    <row r="30" spans="1:86" ht="15" customHeight="1" x14ac:dyDescent="0.25">
      <c r="A30" s="162" t="s">
        <v>209</v>
      </c>
      <c r="B30" s="157">
        <f t="shared" si="31"/>
        <v>20</v>
      </c>
      <c r="C30" s="158">
        <f t="shared" ref="C30:D30" si="37">SUM(E30+G30+I30+K30+M30+O30+Q30+S30+U30+W30+Y30+AA30+AC30+AE30)</f>
        <v>14</v>
      </c>
      <c r="D30" s="109">
        <f t="shared" si="37"/>
        <v>6</v>
      </c>
      <c r="E30" s="1784">
        <v>0</v>
      </c>
      <c r="F30" s="1834">
        <v>0</v>
      </c>
      <c r="G30" s="1784">
        <v>0</v>
      </c>
      <c r="H30" s="1834">
        <v>0</v>
      </c>
      <c r="I30" s="1784">
        <v>1</v>
      </c>
      <c r="J30" s="1834">
        <v>0</v>
      </c>
      <c r="K30" s="1784">
        <v>2</v>
      </c>
      <c r="L30" s="1834">
        <v>0</v>
      </c>
      <c r="M30" s="1784">
        <v>1</v>
      </c>
      <c r="N30" s="1834">
        <v>0</v>
      </c>
      <c r="O30" s="1784">
        <v>1</v>
      </c>
      <c r="P30" s="1834">
        <v>0</v>
      </c>
      <c r="Q30" s="1784">
        <v>3</v>
      </c>
      <c r="R30" s="1834">
        <v>0</v>
      </c>
      <c r="S30" s="1784">
        <v>0</v>
      </c>
      <c r="T30" s="1834">
        <v>1</v>
      </c>
      <c r="U30" s="1784">
        <v>1</v>
      </c>
      <c r="V30" s="1834">
        <v>2</v>
      </c>
      <c r="W30" s="1784">
        <v>1</v>
      </c>
      <c r="X30" s="1834">
        <v>2</v>
      </c>
      <c r="Y30" s="1784">
        <v>2</v>
      </c>
      <c r="Z30" s="1834">
        <v>1</v>
      </c>
      <c r="AA30" s="1784">
        <v>1</v>
      </c>
      <c r="AB30" s="1834">
        <v>0</v>
      </c>
      <c r="AC30" s="1784">
        <v>1</v>
      </c>
      <c r="AD30" s="1834">
        <v>0</v>
      </c>
      <c r="AE30" s="1784">
        <v>0</v>
      </c>
      <c r="AF30" s="1831">
        <v>0</v>
      </c>
      <c r="AG30" s="123">
        <v>2</v>
      </c>
      <c r="AH30" s="1764">
        <v>1</v>
      </c>
      <c r="AI30" s="137" t="str">
        <f t="shared" si="33"/>
        <v/>
      </c>
      <c r="CA30" s="1755" t="str">
        <f t="shared" si="34"/>
        <v/>
      </c>
      <c r="CB30" s="1755" t="str">
        <f t="shared" si="35"/>
        <v/>
      </c>
      <c r="CF30" s="1757">
        <f t="shared" ref="CF30:CG30" si="38">IF(AND($B30&lt;&gt;0,AG30=""),1,IF(AG30&gt;$B30,1,0))</f>
        <v>0</v>
      </c>
      <c r="CG30" s="1757">
        <f t="shared" si="38"/>
        <v>0</v>
      </c>
    </row>
    <row r="31" spans="1:86" ht="18" customHeight="1" x14ac:dyDescent="0.25">
      <c r="A31" s="3155" t="s">
        <v>210</v>
      </c>
      <c r="B31" s="3124"/>
      <c r="C31" s="3124"/>
      <c r="D31" s="3124"/>
      <c r="E31" s="3124"/>
      <c r="F31" s="3124"/>
      <c r="G31" s="3124"/>
      <c r="H31" s="3124"/>
      <c r="I31" s="3124"/>
      <c r="J31" s="3124"/>
      <c r="K31" s="3124"/>
      <c r="L31" s="3124"/>
      <c r="M31" s="3124"/>
      <c r="N31" s="3124"/>
      <c r="O31" s="3124"/>
      <c r="P31" s="3124"/>
      <c r="Q31" s="3124"/>
      <c r="R31" s="3124"/>
      <c r="S31" s="3124"/>
      <c r="T31" s="3124"/>
      <c r="U31" s="3124"/>
      <c r="V31" s="3124"/>
      <c r="W31" s="3124"/>
      <c r="X31" s="3124"/>
      <c r="Y31" s="3124"/>
      <c r="Z31" s="3124"/>
      <c r="AA31" s="3124"/>
      <c r="AB31" s="3124"/>
      <c r="AC31" s="3124"/>
      <c r="AD31" s="3124"/>
      <c r="AE31" s="3124"/>
      <c r="AF31" s="3124"/>
      <c r="AG31" s="1868"/>
      <c r="AH31" s="1732"/>
    </row>
    <row r="32" spans="1:86" ht="15" customHeight="1" x14ac:dyDescent="0.25">
      <c r="A32" s="3138" t="s">
        <v>207</v>
      </c>
      <c r="B32" s="3159" t="s">
        <v>82</v>
      </c>
      <c r="C32" s="3124"/>
      <c r="D32" s="3122"/>
      <c r="E32" s="3143" t="s">
        <v>49</v>
      </c>
      <c r="F32" s="3122"/>
      <c r="G32" s="3143" t="s">
        <v>50</v>
      </c>
      <c r="H32" s="3122"/>
      <c r="I32" s="3143" t="s">
        <v>51</v>
      </c>
      <c r="J32" s="3122"/>
      <c r="K32" s="3143" t="s">
        <v>52</v>
      </c>
      <c r="L32" s="3122"/>
      <c r="M32" s="3143" t="s">
        <v>53</v>
      </c>
      <c r="N32" s="3122"/>
      <c r="O32" s="3143" t="s">
        <v>54</v>
      </c>
      <c r="P32" s="3122"/>
      <c r="Q32" s="3143" t="s">
        <v>55</v>
      </c>
      <c r="R32" s="3122"/>
      <c r="S32" s="3143" t="s">
        <v>56</v>
      </c>
      <c r="T32" s="3122"/>
      <c r="U32" s="3143" t="s">
        <v>57</v>
      </c>
      <c r="V32" s="3122"/>
      <c r="W32" s="3143" t="s">
        <v>58</v>
      </c>
      <c r="X32" s="3122"/>
      <c r="Y32" s="3143" t="s">
        <v>59</v>
      </c>
      <c r="Z32" s="3122"/>
      <c r="AA32" s="3143" t="s">
        <v>60</v>
      </c>
      <c r="AB32" s="3122"/>
      <c r="AC32" s="3143" t="s">
        <v>61</v>
      </c>
      <c r="AD32" s="3122"/>
      <c r="AE32" s="3143" t="s">
        <v>62</v>
      </c>
      <c r="AF32" s="3135"/>
      <c r="AG32" s="3167" t="s">
        <v>41</v>
      </c>
      <c r="AH32" s="3139" t="s">
        <v>42</v>
      </c>
    </row>
    <row r="33" spans="1:85" ht="15" customHeight="1" x14ac:dyDescent="0.25">
      <c r="A33" s="3129"/>
      <c r="B33" s="58" t="s">
        <v>84</v>
      </c>
      <c r="C33" s="1742" t="s">
        <v>63</v>
      </c>
      <c r="D33" s="1863" t="s">
        <v>64</v>
      </c>
      <c r="E33" s="58" t="s">
        <v>63</v>
      </c>
      <c r="F33" s="144" t="s">
        <v>64</v>
      </c>
      <c r="G33" s="58" t="s">
        <v>63</v>
      </c>
      <c r="H33" s="144" t="s">
        <v>64</v>
      </c>
      <c r="I33" s="58" t="s">
        <v>63</v>
      </c>
      <c r="J33" s="144" t="s">
        <v>64</v>
      </c>
      <c r="K33" s="58" t="s">
        <v>63</v>
      </c>
      <c r="L33" s="144" t="s">
        <v>64</v>
      </c>
      <c r="M33" s="58" t="s">
        <v>63</v>
      </c>
      <c r="N33" s="144" t="s">
        <v>64</v>
      </c>
      <c r="O33" s="58" t="s">
        <v>63</v>
      </c>
      <c r="P33" s="144" t="s">
        <v>64</v>
      </c>
      <c r="Q33" s="58" t="s">
        <v>63</v>
      </c>
      <c r="R33" s="144" t="s">
        <v>64</v>
      </c>
      <c r="S33" s="58" t="s">
        <v>63</v>
      </c>
      <c r="T33" s="144" t="s">
        <v>64</v>
      </c>
      <c r="U33" s="58" t="s">
        <v>63</v>
      </c>
      <c r="V33" s="144" t="s">
        <v>64</v>
      </c>
      <c r="W33" s="58" t="s">
        <v>63</v>
      </c>
      <c r="X33" s="144" t="s">
        <v>64</v>
      </c>
      <c r="Y33" s="58" t="s">
        <v>63</v>
      </c>
      <c r="Z33" s="144" t="s">
        <v>64</v>
      </c>
      <c r="AA33" s="58" t="s">
        <v>63</v>
      </c>
      <c r="AB33" s="144" t="s">
        <v>64</v>
      </c>
      <c r="AC33" s="58" t="s">
        <v>63</v>
      </c>
      <c r="AD33" s="144" t="s">
        <v>64</v>
      </c>
      <c r="AE33" s="58" t="s">
        <v>63</v>
      </c>
      <c r="AF33" s="26" t="s">
        <v>64</v>
      </c>
      <c r="AG33" s="3168"/>
      <c r="AH33" s="3140"/>
    </row>
    <row r="34" spans="1:85" ht="15" customHeight="1" x14ac:dyDescent="0.25">
      <c r="A34" s="163" t="s">
        <v>211</v>
      </c>
      <c r="B34" s="150">
        <f t="shared" ref="B34:B35" si="39">SUM(C34:D34)</f>
        <v>104</v>
      </c>
      <c r="C34" s="155">
        <f t="shared" ref="C34:D34" si="40">SUM(E34+G34+I34+K34+M34+O34+Q34+S34+U34+W34+Y34+AA34+AC34+AE34)</f>
        <v>53</v>
      </c>
      <c r="D34" s="108">
        <f t="shared" si="40"/>
        <v>51</v>
      </c>
      <c r="E34" s="1786">
        <v>0</v>
      </c>
      <c r="F34" s="1865">
        <v>0</v>
      </c>
      <c r="G34" s="1786">
        <v>1</v>
      </c>
      <c r="H34" s="1865">
        <v>3</v>
      </c>
      <c r="I34" s="1786">
        <v>3</v>
      </c>
      <c r="J34" s="1865">
        <v>5</v>
      </c>
      <c r="K34" s="1786">
        <v>6</v>
      </c>
      <c r="L34" s="1865">
        <v>5</v>
      </c>
      <c r="M34" s="1786">
        <v>8</v>
      </c>
      <c r="N34" s="1865">
        <v>3</v>
      </c>
      <c r="O34" s="1786">
        <v>11</v>
      </c>
      <c r="P34" s="1865">
        <v>0</v>
      </c>
      <c r="Q34" s="1786">
        <v>7</v>
      </c>
      <c r="R34" s="1865">
        <v>4</v>
      </c>
      <c r="S34" s="1786">
        <v>1</v>
      </c>
      <c r="T34" s="1865">
        <v>9</v>
      </c>
      <c r="U34" s="1786">
        <v>4</v>
      </c>
      <c r="V34" s="1865">
        <v>3</v>
      </c>
      <c r="W34" s="1786">
        <v>4</v>
      </c>
      <c r="X34" s="1865">
        <v>3</v>
      </c>
      <c r="Y34" s="1786">
        <v>4</v>
      </c>
      <c r="Z34" s="1865">
        <v>5</v>
      </c>
      <c r="AA34" s="1786">
        <v>1</v>
      </c>
      <c r="AB34" s="1865">
        <v>6</v>
      </c>
      <c r="AC34" s="1786">
        <v>1</v>
      </c>
      <c r="AD34" s="1865">
        <v>1</v>
      </c>
      <c r="AE34" s="1786">
        <v>2</v>
      </c>
      <c r="AF34" s="153">
        <v>4</v>
      </c>
      <c r="AG34" s="81">
        <v>26</v>
      </c>
      <c r="AH34" s="1801">
        <v>1</v>
      </c>
      <c r="AI34" s="137" t="str">
        <f t="shared" ref="AI34:AI35" si="41">$CA34&amp;CB34</f>
        <v/>
      </c>
      <c r="CA34" s="1755" t="str">
        <f t="shared" ref="CA34:CA35" si="42">IF(AND($B34&lt;&gt;0,AG34=""),"* No olvide ingresar la columna "&amp;AG$19&amp;""&amp;". Digite CERO si no tiene. ",IF(AG34&gt;$B34,"* El Número de Pueblos Originarios no puede superar el Total Ambos Sexos. ",""))</f>
        <v/>
      </c>
      <c r="CB34" s="1755" t="str">
        <f t="shared" ref="CB34:CB35" si="43">IF(AND($B34&lt;&gt;0,AH34=""),"* No olvide ingresar la columna "&amp;AH$19&amp;""&amp;". Digite CERO si no tiene. ",IF(AH34&gt;$B34,"* El Número de Migrantes no puede superar el Total Ambos Sexos. ",""))</f>
        <v/>
      </c>
      <c r="CF34" s="1757">
        <f t="shared" ref="CF34:CG34" si="44">IF(AND($B34&lt;&gt;0,AG34=""),1,IF(AG34&gt;$B34,1,0))</f>
        <v>0</v>
      </c>
      <c r="CG34" s="1757">
        <f t="shared" si="44"/>
        <v>0</v>
      </c>
    </row>
    <row r="35" spans="1:85" ht="15" customHeight="1" x14ac:dyDescent="0.25">
      <c r="A35" s="120" t="s">
        <v>212</v>
      </c>
      <c r="B35" s="157">
        <f t="shared" si="39"/>
        <v>35</v>
      </c>
      <c r="C35" s="158">
        <f t="shared" ref="C35:D35" si="45">SUM(E35+G35+I35+K35+M35+O35+Q35+S35+U35+W35+Y35+AA35+AC35+AE35)</f>
        <v>14</v>
      </c>
      <c r="D35" s="109">
        <f t="shared" si="45"/>
        <v>21</v>
      </c>
      <c r="E35" s="41">
        <v>0</v>
      </c>
      <c r="F35" s="92">
        <v>0</v>
      </c>
      <c r="G35" s="41">
        <v>0</v>
      </c>
      <c r="H35" s="92">
        <v>0</v>
      </c>
      <c r="I35" s="41">
        <v>3</v>
      </c>
      <c r="J35" s="92">
        <v>1</v>
      </c>
      <c r="K35" s="41">
        <v>1</v>
      </c>
      <c r="L35" s="92">
        <v>2</v>
      </c>
      <c r="M35" s="41">
        <v>1</v>
      </c>
      <c r="N35" s="92">
        <v>1</v>
      </c>
      <c r="O35" s="41">
        <v>5</v>
      </c>
      <c r="P35" s="92">
        <v>3</v>
      </c>
      <c r="Q35" s="41">
        <v>0</v>
      </c>
      <c r="R35" s="92">
        <v>2</v>
      </c>
      <c r="S35" s="41">
        <v>1</v>
      </c>
      <c r="T35" s="92">
        <v>5</v>
      </c>
      <c r="U35" s="41">
        <v>1</v>
      </c>
      <c r="V35" s="92">
        <v>2</v>
      </c>
      <c r="W35" s="41">
        <v>0</v>
      </c>
      <c r="X35" s="92">
        <v>2</v>
      </c>
      <c r="Y35" s="41">
        <v>1</v>
      </c>
      <c r="Z35" s="92">
        <v>1</v>
      </c>
      <c r="AA35" s="41">
        <v>1</v>
      </c>
      <c r="AB35" s="92">
        <v>1</v>
      </c>
      <c r="AC35" s="41">
        <v>0</v>
      </c>
      <c r="AD35" s="92">
        <v>0</v>
      </c>
      <c r="AE35" s="41">
        <v>0</v>
      </c>
      <c r="AF35" s="55">
        <v>1</v>
      </c>
      <c r="AG35" s="123">
        <v>3</v>
      </c>
      <c r="AH35" s="1839">
        <v>1</v>
      </c>
      <c r="AI35" s="137" t="str">
        <f t="shared" si="41"/>
        <v/>
      </c>
      <c r="CA35" s="1755" t="str">
        <f t="shared" si="42"/>
        <v/>
      </c>
      <c r="CB35" s="1755" t="str">
        <f t="shared" si="43"/>
        <v/>
      </c>
      <c r="CF35" s="1757">
        <f t="shared" ref="CF35:CG35" si="46">IF(AND($B35&lt;&gt;0,AG35=""),1,IF(AG35&gt;$B35,1,0))</f>
        <v>0</v>
      </c>
      <c r="CG35" s="1757">
        <f t="shared" si="46"/>
        <v>0</v>
      </c>
    </row>
    <row r="36" spans="1:85" ht="14.25" customHeight="1" x14ac:dyDescent="0.25"/>
    <row r="37" spans="1:85" ht="14.25" customHeight="1" x14ac:dyDescent="0.25"/>
    <row r="38" spans="1:85" ht="14.25" customHeight="1" x14ac:dyDescent="0.25"/>
    <row r="39" spans="1:85" ht="14.25" customHeight="1" x14ac:dyDescent="0.25"/>
    <row r="40" spans="1:85" ht="14.25" customHeight="1" x14ac:dyDescent="0.25"/>
    <row r="41" spans="1:85" ht="14.25" customHeight="1" x14ac:dyDescent="0.25"/>
    <row r="42" spans="1:85" ht="14.25" customHeight="1" x14ac:dyDescent="0.25"/>
    <row r="43" spans="1:85" ht="14.25" customHeight="1" x14ac:dyDescent="0.25"/>
    <row r="44" spans="1:85" ht="14.25" customHeight="1" x14ac:dyDescent="0.25"/>
    <row r="45" spans="1:85" ht="14.25" customHeight="1" x14ac:dyDescent="0.25"/>
    <row r="46" spans="1:85" ht="14.25" customHeight="1" x14ac:dyDescent="0.25"/>
    <row r="47" spans="1:85" ht="14.25" customHeight="1" x14ac:dyDescent="0.25"/>
    <row r="48" spans="1:85" ht="14.25" customHeight="1" x14ac:dyDescent="0.25"/>
    <row r="49" spans="1:86" ht="14.25" customHeight="1" x14ac:dyDescent="0.25"/>
    <row r="50" spans="1:86" ht="14.25" customHeight="1" x14ac:dyDescent="0.25"/>
    <row r="51" spans="1:86" ht="16.5" hidden="1" customHeight="1" x14ac:dyDescent="0.25">
      <c r="A51" s="1860">
        <f>SUM(B12:B17,B22:B25,B29:B30,B34:B35)</f>
        <v>1132</v>
      </c>
      <c r="B51" s="1860">
        <f>SUM(CF12:CH35)</f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</row>
    <row r="52" spans="1:86" ht="14.25" customHeight="1" x14ac:dyDescent="0.25"/>
    <row r="53" spans="1:86" ht="14.25" customHeight="1" x14ac:dyDescent="0.25"/>
    <row r="54" spans="1:86" ht="14.25" customHeight="1" x14ac:dyDescent="0.25"/>
    <row r="55" spans="1:86" ht="14.25" customHeight="1" x14ac:dyDescent="0.25"/>
    <row r="56" spans="1:86" ht="14.25" customHeight="1" x14ac:dyDescent="0.25"/>
    <row r="57" spans="1:86" ht="14.25" customHeight="1" x14ac:dyDescent="0.25"/>
    <row r="58" spans="1:86" ht="14.25" customHeight="1" x14ac:dyDescent="0.25"/>
    <row r="59" spans="1:86" ht="14.25" customHeight="1" x14ac:dyDescent="0.25"/>
    <row r="60" spans="1:86" ht="14.25" customHeight="1" x14ac:dyDescent="0.25"/>
    <row r="61" spans="1:86" ht="14.25" customHeight="1" x14ac:dyDescent="0.25"/>
    <row r="62" spans="1:86" ht="14.25" customHeight="1" x14ac:dyDescent="0.25"/>
    <row r="63" spans="1:86" ht="14.25" customHeight="1" x14ac:dyDescent="0.25"/>
    <row r="64" spans="1:86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77">
    <mergeCell ref="AG32:AG33"/>
    <mergeCell ref="AH32:AH33"/>
    <mergeCell ref="AG9:AG10"/>
    <mergeCell ref="AH9:AH10"/>
    <mergeCell ref="A9:A10"/>
    <mergeCell ref="A19:A20"/>
    <mergeCell ref="A27:A28"/>
    <mergeCell ref="A31:AF31"/>
    <mergeCell ref="B32:D32"/>
    <mergeCell ref="E32:F32"/>
    <mergeCell ref="AE32:AF32"/>
    <mergeCell ref="K9:L9"/>
    <mergeCell ref="M9:N9"/>
    <mergeCell ref="O9:P9"/>
    <mergeCell ref="Q9:R9"/>
    <mergeCell ref="S9:T9"/>
    <mergeCell ref="Y32:Z32"/>
    <mergeCell ref="AA32:AB32"/>
    <mergeCell ref="AC32:AD32"/>
    <mergeCell ref="K32:L32"/>
    <mergeCell ref="M32:N32"/>
    <mergeCell ref="O32:P32"/>
    <mergeCell ref="Q32:R32"/>
    <mergeCell ref="A32:A33"/>
    <mergeCell ref="G32:H32"/>
    <mergeCell ref="I32:J32"/>
    <mergeCell ref="U32:V32"/>
    <mergeCell ref="W32:X32"/>
    <mergeCell ref="S32:T32"/>
    <mergeCell ref="AG19:AG20"/>
    <mergeCell ref="AH19:AH20"/>
    <mergeCell ref="A26:AF26"/>
    <mergeCell ref="B27:D27"/>
    <mergeCell ref="E27:F27"/>
    <mergeCell ref="G27:H27"/>
    <mergeCell ref="I27:J27"/>
    <mergeCell ref="K27:L27"/>
    <mergeCell ref="AG27:AG28"/>
    <mergeCell ref="AH27:AH28"/>
    <mergeCell ref="W27:X27"/>
    <mergeCell ref="Y27:Z27"/>
    <mergeCell ref="AA27:AB27"/>
    <mergeCell ref="AC27:AD27"/>
    <mergeCell ref="AE27:AF27"/>
    <mergeCell ref="M27:N27"/>
    <mergeCell ref="O27:P27"/>
    <mergeCell ref="Q27:R27"/>
    <mergeCell ref="S27:T27"/>
    <mergeCell ref="U27:V27"/>
    <mergeCell ref="A18:AF18"/>
    <mergeCell ref="B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A19:AB19"/>
    <mergeCell ref="AC19:AD19"/>
    <mergeCell ref="AE19:AF19"/>
    <mergeCell ref="AA9:AB9"/>
    <mergeCell ref="AC9:AD9"/>
    <mergeCell ref="A6:AD6"/>
    <mergeCell ref="A8:AF8"/>
    <mergeCell ref="B9:D9"/>
    <mergeCell ref="E9:F9"/>
    <mergeCell ref="G9:H9"/>
    <mergeCell ref="I9:J9"/>
    <mergeCell ref="U9:V9"/>
    <mergeCell ref="W9:X9"/>
    <mergeCell ref="Y9:Z9"/>
    <mergeCell ref="AE9:AF9"/>
  </mergeCells>
  <dataValidations count="1">
    <dataValidation type="decimal" operator="greaterThanOrEqual" allowBlank="1" showErrorMessage="1" sqref="E12:AH17 E22:AH25 E29:AH30 E34:AH35" xr:uid="{00000000-0002-0000-0200-000000000000}">
      <formula1>0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D41" workbookViewId="0">
      <selection activeCell="H67" sqref="H67"/>
    </sheetView>
  </sheetViews>
  <sheetFormatPr baseColWidth="10" defaultColWidth="14.42578125" defaultRowHeight="15" customHeight="1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13" max="22" width="11.42578125" customWidth="1"/>
    <col min="23" max="23" width="13.140625" customWidth="1"/>
    <col min="24" max="71" width="11.42578125" customWidth="1"/>
    <col min="72" max="78" width="16" customWidth="1"/>
    <col min="79" max="96" width="11.42578125" hidden="1" customWidth="1"/>
  </cols>
  <sheetData>
    <row r="1" spans="1:96" ht="14.25" customHeight="1" x14ac:dyDescent="0.25">
      <c r="A1" s="1727" t="s">
        <v>28</v>
      </c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</row>
    <row r="2" spans="1:96" ht="14.25" customHeight="1" x14ac:dyDescent="0.25">
      <c r="A2" s="1727" t="str">
        <f>CONCATENATE("COMUNA: ",NOMBRE!B2, " (",NOMBRE!C2,NOMBRE!D2,NOMBRE!E2,NOMBRE!F2,NOMBRE!G2,")")</f>
        <v>COMUNA: TEMUCO (09101)</v>
      </c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</row>
    <row r="3" spans="1:9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A3" s="143"/>
      <c r="CB3" s="143"/>
      <c r="CC3" s="143"/>
      <c r="CD3" s="143"/>
      <c r="CE3" s="143"/>
      <c r="CF3" s="143"/>
      <c r="CG3" s="143"/>
      <c r="CH3" s="143"/>
      <c r="CI3" s="143"/>
      <c r="CJ3" s="143"/>
      <c r="CK3" s="143"/>
      <c r="CL3" s="143"/>
      <c r="CM3" s="143"/>
      <c r="CN3" s="143"/>
      <c r="CO3" s="143"/>
      <c r="CP3" s="143"/>
    </row>
    <row r="4" spans="1:96" ht="14.25" customHeight="1" x14ac:dyDescent="0.25">
      <c r="A4" s="1727" t="str">
        <f>CONCATENATE("MES: ",NOMBRE!B6, " (",NOMBRE!C6,NOMBRE!D6,")")</f>
        <v>MES: NOVIEMBRE (11)</v>
      </c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</row>
    <row r="5" spans="1:96" ht="14.25" customHeight="1" x14ac:dyDescent="0.25">
      <c r="A5" s="1727" t="str">
        <f>CONCATENATE("AÑO: ",NOMBRE!B7)</f>
        <v>AÑO: 2025</v>
      </c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  <c r="CP5" s="143"/>
    </row>
    <row r="6" spans="1:96" ht="18" customHeight="1" x14ac:dyDescent="0.25">
      <c r="A6" s="3164" t="s">
        <v>213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3165"/>
      <c r="Y6" s="3220"/>
      <c r="Z6" s="1869"/>
      <c r="AA6" s="1869"/>
      <c r="AB6" s="1870"/>
      <c r="AC6" s="1870"/>
      <c r="AD6" s="1870"/>
      <c r="AE6" s="1870"/>
      <c r="AF6" s="1870"/>
      <c r="AG6" s="1870"/>
      <c r="AH6" s="1870"/>
      <c r="AI6" s="1870"/>
      <c r="AJ6" s="1870"/>
      <c r="AK6" s="1870"/>
      <c r="AL6" s="1870"/>
      <c r="AM6" s="1870"/>
      <c r="AN6" s="1871"/>
      <c r="AO6" s="1871"/>
      <c r="AP6" s="1871"/>
      <c r="AQ6" s="1871"/>
      <c r="AR6" s="1871"/>
      <c r="AS6" s="1871"/>
      <c r="AT6" s="1871"/>
      <c r="AU6" s="1871"/>
      <c r="AV6" s="1871"/>
      <c r="AW6" s="1871"/>
      <c r="AX6" s="1871"/>
      <c r="AY6" s="1871"/>
      <c r="AZ6" s="1871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1872"/>
      <c r="CB6" s="1872"/>
      <c r="CC6" s="1872"/>
      <c r="CD6" s="1872"/>
      <c r="CE6" s="1872"/>
      <c r="CF6" s="1872"/>
      <c r="CG6" s="1872"/>
      <c r="CH6" s="1872"/>
      <c r="CI6" s="1872"/>
      <c r="CJ6" s="1872"/>
      <c r="CK6" s="1872"/>
      <c r="CL6" s="1872"/>
      <c r="CM6" s="1872"/>
      <c r="CN6" s="1872"/>
      <c r="CO6" s="1872"/>
      <c r="CP6" s="1872"/>
      <c r="CQ6" s="1871"/>
      <c r="CR6" s="1871"/>
    </row>
    <row r="7" spans="1:96" ht="14.25" customHeight="1" x14ac:dyDescent="0.25"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</row>
    <row r="8" spans="1:96" ht="18" customHeight="1" x14ac:dyDescent="0.25">
      <c r="A8" s="1873" t="s">
        <v>214</v>
      </c>
      <c r="B8" s="1874"/>
      <c r="C8" s="1874"/>
      <c r="D8" s="1874"/>
      <c r="E8" s="1874"/>
      <c r="F8" s="1874"/>
      <c r="G8" s="1874"/>
      <c r="H8" s="1874"/>
      <c r="I8" s="1874"/>
      <c r="J8" s="1874"/>
      <c r="K8" s="1874"/>
      <c r="L8" s="1874"/>
      <c r="M8" s="1874"/>
      <c r="N8" s="1874"/>
      <c r="O8" s="1874"/>
      <c r="P8" s="1875"/>
      <c r="Q8" s="1876"/>
      <c r="R8" s="1869"/>
      <c r="S8" s="1869"/>
      <c r="T8" s="1869"/>
      <c r="U8" s="1869"/>
      <c r="V8" s="1869"/>
      <c r="W8" s="1869"/>
      <c r="X8" s="1869"/>
      <c r="Y8" s="1869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</row>
    <row r="9" spans="1:96" ht="18" customHeight="1" x14ac:dyDescent="0.25">
      <c r="A9" s="1877" t="s">
        <v>215</v>
      </c>
      <c r="B9" s="1878"/>
      <c r="C9" s="1878"/>
      <c r="D9" s="1878"/>
      <c r="E9" s="1878"/>
      <c r="F9" s="1879"/>
      <c r="G9" s="63"/>
      <c r="H9" s="1880"/>
      <c r="I9" s="1881"/>
      <c r="J9" s="63"/>
      <c r="K9" s="164"/>
      <c r="L9" s="63"/>
      <c r="M9" s="1880"/>
      <c r="N9" s="1881"/>
      <c r="O9" s="1881"/>
      <c r="P9" s="165"/>
      <c r="Q9" s="63"/>
      <c r="R9" s="1880"/>
      <c r="S9" s="1880"/>
      <c r="T9" s="1880"/>
      <c r="U9" s="1880"/>
      <c r="V9" s="1880"/>
      <c r="W9" s="1880"/>
      <c r="X9" s="1880"/>
      <c r="Y9" s="1881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</row>
    <row r="10" spans="1:96" ht="15" customHeight="1" x14ac:dyDescent="0.25">
      <c r="A10" s="3148" t="s">
        <v>216</v>
      </c>
      <c r="B10" s="3149"/>
      <c r="C10" s="3148" t="s">
        <v>217</v>
      </c>
      <c r="D10" s="3161"/>
      <c r="E10" s="3149"/>
      <c r="F10" s="3143" t="s">
        <v>106</v>
      </c>
      <c r="G10" s="3124"/>
      <c r="H10" s="3124"/>
      <c r="I10" s="3124"/>
      <c r="J10" s="3124"/>
      <c r="K10" s="3124"/>
      <c r="L10" s="3124"/>
      <c r="M10" s="3124"/>
      <c r="N10" s="3124"/>
      <c r="O10" s="3124"/>
      <c r="P10" s="3124"/>
      <c r="Q10" s="3124"/>
      <c r="R10" s="3124"/>
      <c r="S10" s="3124"/>
      <c r="T10" s="3124"/>
      <c r="U10" s="3124"/>
      <c r="V10" s="3124"/>
      <c r="W10" s="3124"/>
      <c r="X10" s="3124"/>
      <c r="Y10" s="3122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</row>
    <row r="11" spans="1:96" ht="15" customHeight="1" x14ac:dyDescent="0.25">
      <c r="A11" s="3179"/>
      <c r="B11" s="3180"/>
      <c r="C11" s="3150"/>
      <c r="D11" s="3142"/>
      <c r="E11" s="3140"/>
      <c r="F11" s="3143" t="s">
        <v>85</v>
      </c>
      <c r="G11" s="3122"/>
      <c r="H11" s="3143" t="s">
        <v>86</v>
      </c>
      <c r="I11" s="3122"/>
      <c r="J11" s="3143" t="s">
        <v>87</v>
      </c>
      <c r="K11" s="3122"/>
      <c r="L11" s="3143" t="s">
        <v>88</v>
      </c>
      <c r="M11" s="3122"/>
      <c r="N11" s="3143" t="s">
        <v>89</v>
      </c>
      <c r="O11" s="3122"/>
      <c r="P11" s="3143" t="s">
        <v>90</v>
      </c>
      <c r="Q11" s="3122"/>
      <c r="R11" s="3143" t="s">
        <v>91</v>
      </c>
      <c r="S11" s="3122"/>
      <c r="T11" s="3143" t="s">
        <v>218</v>
      </c>
      <c r="U11" s="3122"/>
      <c r="V11" s="3143" t="s">
        <v>93</v>
      </c>
      <c r="W11" s="3122"/>
      <c r="X11" s="3143" t="s">
        <v>219</v>
      </c>
      <c r="Y11" s="3122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</row>
    <row r="12" spans="1:96" ht="15" customHeight="1" x14ac:dyDescent="0.25">
      <c r="A12" s="3150"/>
      <c r="B12" s="3140"/>
      <c r="C12" s="27" t="s">
        <v>84</v>
      </c>
      <c r="D12" s="1800" t="s">
        <v>63</v>
      </c>
      <c r="E12" s="1743" t="s">
        <v>64</v>
      </c>
      <c r="F12" s="1882" t="s">
        <v>63</v>
      </c>
      <c r="G12" s="1743" t="s">
        <v>64</v>
      </c>
      <c r="H12" s="1882" t="s">
        <v>63</v>
      </c>
      <c r="I12" s="1743" t="s">
        <v>64</v>
      </c>
      <c r="J12" s="1882" t="s">
        <v>63</v>
      </c>
      <c r="K12" s="1743" t="s">
        <v>64</v>
      </c>
      <c r="L12" s="1882" t="s">
        <v>63</v>
      </c>
      <c r="M12" s="1743" t="s">
        <v>64</v>
      </c>
      <c r="N12" s="1882" t="s">
        <v>63</v>
      </c>
      <c r="O12" s="1743" t="s">
        <v>64</v>
      </c>
      <c r="P12" s="1882" t="s">
        <v>63</v>
      </c>
      <c r="Q12" s="1743" t="s">
        <v>64</v>
      </c>
      <c r="R12" s="1882" t="s">
        <v>63</v>
      </c>
      <c r="S12" s="1743" t="s">
        <v>64</v>
      </c>
      <c r="T12" s="1882" t="s">
        <v>63</v>
      </c>
      <c r="U12" s="1743" t="s">
        <v>64</v>
      </c>
      <c r="V12" s="1882" t="s">
        <v>63</v>
      </c>
      <c r="W12" s="1743" t="s">
        <v>64</v>
      </c>
      <c r="X12" s="1882" t="s">
        <v>63</v>
      </c>
      <c r="Y12" s="1743" t="s">
        <v>64</v>
      </c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</row>
    <row r="13" spans="1:96" ht="15" customHeight="1" x14ac:dyDescent="0.25">
      <c r="A13" s="3219" t="s">
        <v>220</v>
      </c>
      <c r="B13" s="3122"/>
      <c r="C13" s="166">
        <f t="shared" ref="C13:C15" si="0">SUM(D13+E13)</f>
        <v>48</v>
      </c>
      <c r="D13" s="1883">
        <f t="shared" ref="D13:E13" si="1">SUM(F13+H13+J13+L13+N13+P13+R13+T13+V13+X13)</f>
        <v>24</v>
      </c>
      <c r="E13" s="1859">
        <f t="shared" si="1"/>
        <v>24</v>
      </c>
      <c r="F13" s="167">
        <v>0</v>
      </c>
      <c r="G13" s="168">
        <v>0</v>
      </c>
      <c r="H13" s="167">
        <v>0</v>
      </c>
      <c r="I13" s="168">
        <v>0</v>
      </c>
      <c r="J13" s="167">
        <v>0</v>
      </c>
      <c r="K13" s="168">
        <v>0</v>
      </c>
      <c r="L13" s="167">
        <v>0</v>
      </c>
      <c r="M13" s="168">
        <v>0</v>
      </c>
      <c r="N13" s="167">
        <v>9</v>
      </c>
      <c r="O13" s="168">
        <v>6</v>
      </c>
      <c r="P13" s="167">
        <v>1</v>
      </c>
      <c r="Q13" s="168">
        <v>1</v>
      </c>
      <c r="R13" s="167">
        <v>0</v>
      </c>
      <c r="S13" s="168">
        <v>0</v>
      </c>
      <c r="T13" s="167">
        <v>0</v>
      </c>
      <c r="U13" s="168">
        <v>0</v>
      </c>
      <c r="V13" s="167">
        <v>3</v>
      </c>
      <c r="W13" s="168">
        <v>9</v>
      </c>
      <c r="X13" s="167">
        <v>11</v>
      </c>
      <c r="Y13" s="168">
        <v>8</v>
      </c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</row>
    <row r="14" spans="1:96" ht="15" customHeight="1" x14ac:dyDescent="0.25">
      <c r="A14" s="3212" t="s">
        <v>221</v>
      </c>
      <c r="B14" s="160" t="s">
        <v>202</v>
      </c>
      <c r="C14" s="169">
        <f t="shared" si="0"/>
        <v>39</v>
      </c>
      <c r="D14" s="170">
        <f t="shared" ref="D14:E14" si="2">SUM(F14+H14+J14+L14+N14+P14+R14+T14+V14+X14)</f>
        <v>18</v>
      </c>
      <c r="E14" s="171">
        <f t="shared" si="2"/>
        <v>21</v>
      </c>
      <c r="F14" s="33">
        <v>0</v>
      </c>
      <c r="G14" s="1801">
        <v>0</v>
      </c>
      <c r="H14" s="33">
        <v>0</v>
      </c>
      <c r="I14" s="1801">
        <v>0</v>
      </c>
      <c r="J14" s="33">
        <v>0</v>
      </c>
      <c r="K14" s="1801">
        <v>0</v>
      </c>
      <c r="L14" s="33">
        <v>0</v>
      </c>
      <c r="M14" s="1801">
        <v>0</v>
      </c>
      <c r="N14" s="33">
        <v>7</v>
      </c>
      <c r="O14" s="1801">
        <v>5</v>
      </c>
      <c r="P14" s="33">
        <v>1</v>
      </c>
      <c r="Q14" s="1801">
        <v>1</v>
      </c>
      <c r="R14" s="33">
        <v>0</v>
      </c>
      <c r="S14" s="1801">
        <v>0</v>
      </c>
      <c r="T14" s="33">
        <v>0</v>
      </c>
      <c r="U14" s="1801">
        <v>0</v>
      </c>
      <c r="V14" s="33">
        <v>3</v>
      </c>
      <c r="W14" s="1801">
        <v>8</v>
      </c>
      <c r="X14" s="33">
        <v>7</v>
      </c>
      <c r="Y14" s="1801">
        <v>7</v>
      </c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</row>
    <row r="15" spans="1:96" ht="15" customHeight="1" x14ac:dyDescent="0.25">
      <c r="A15" s="3140"/>
      <c r="B15" s="162" t="s">
        <v>222</v>
      </c>
      <c r="C15" s="172">
        <f t="shared" si="0"/>
        <v>9</v>
      </c>
      <c r="D15" s="1884">
        <f t="shared" ref="D15:E15" si="3">SUM(F15+H15+J15+L15+N15+P15+R15+T15+V15+X15)</f>
        <v>6</v>
      </c>
      <c r="E15" s="173">
        <f t="shared" si="3"/>
        <v>3</v>
      </c>
      <c r="F15" s="71">
        <v>0</v>
      </c>
      <c r="G15" s="72">
        <v>0</v>
      </c>
      <c r="H15" s="41">
        <v>0</v>
      </c>
      <c r="I15" s="1764">
        <v>0</v>
      </c>
      <c r="J15" s="41">
        <v>0</v>
      </c>
      <c r="K15" s="1764">
        <v>0</v>
      </c>
      <c r="L15" s="71">
        <v>0</v>
      </c>
      <c r="M15" s="72">
        <v>0</v>
      </c>
      <c r="N15" s="71">
        <v>2</v>
      </c>
      <c r="O15" s="72">
        <v>1</v>
      </c>
      <c r="P15" s="71">
        <v>0</v>
      </c>
      <c r="Q15" s="72">
        <v>0</v>
      </c>
      <c r="R15" s="71">
        <v>0</v>
      </c>
      <c r="S15" s="72">
        <v>0</v>
      </c>
      <c r="T15" s="71">
        <v>0</v>
      </c>
      <c r="U15" s="174">
        <v>0</v>
      </c>
      <c r="V15" s="71">
        <v>0</v>
      </c>
      <c r="W15" s="174">
        <v>1</v>
      </c>
      <c r="X15" s="71">
        <v>4</v>
      </c>
      <c r="Y15" s="72">
        <v>1</v>
      </c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</row>
    <row r="16" spans="1:96" ht="18" customHeight="1" x14ac:dyDescent="0.25">
      <c r="A16" s="1877" t="s">
        <v>223</v>
      </c>
      <c r="B16" s="1878"/>
      <c r="C16" s="1878"/>
      <c r="D16" s="1878"/>
      <c r="E16" s="1878"/>
      <c r="F16" s="1878"/>
      <c r="G16" s="1878"/>
      <c r="H16" s="1878"/>
      <c r="I16" s="1878"/>
      <c r="J16" s="1878"/>
      <c r="K16" s="1878"/>
      <c r="L16" s="1878"/>
      <c r="M16" s="1878"/>
      <c r="N16" s="1878"/>
      <c r="O16" s="1878"/>
      <c r="P16" s="1879"/>
      <c r="Q16" s="1885"/>
      <c r="R16" s="1886"/>
      <c r="S16" s="1886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</row>
    <row r="17" spans="1:94" ht="15" customHeight="1" x14ac:dyDescent="0.25">
      <c r="A17" s="3138" t="s">
        <v>224</v>
      </c>
      <c r="B17" s="3138" t="s">
        <v>225</v>
      </c>
      <c r="C17" s="3148" t="s">
        <v>226</v>
      </c>
      <c r="D17" s="3161"/>
      <c r="E17" s="3149"/>
      <c r="F17" s="3159" t="s">
        <v>106</v>
      </c>
      <c r="G17" s="3124"/>
      <c r="H17" s="3124"/>
      <c r="I17" s="3124"/>
      <c r="J17" s="3124"/>
      <c r="K17" s="3124"/>
      <c r="L17" s="3124"/>
      <c r="M17" s="3124"/>
      <c r="N17" s="3124"/>
      <c r="O17" s="3124"/>
      <c r="P17" s="3124"/>
      <c r="Q17" s="3124"/>
      <c r="R17" s="3167" t="s">
        <v>41</v>
      </c>
      <c r="S17" s="3139" t="s">
        <v>42</v>
      </c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</row>
    <row r="18" spans="1:94" ht="15" customHeight="1" x14ac:dyDescent="0.25">
      <c r="A18" s="3128"/>
      <c r="B18" s="3128"/>
      <c r="C18" s="3150"/>
      <c r="D18" s="3142"/>
      <c r="E18" s="3140"/>
      <c r="F18" s="3143" t="s">
        <v>227</v>
      </c>
      <c r="G18" s="3122"/>
      <c r="H18" s="3143" t="s">
        <v>228</v>
      </c>
      <c r="I18" s="3122"/>
      <c r="J18" s="3143" t="s">
        <v>93</v>
      </c>
      <c r="K18" s="3122"/>
      <c r="L18" s="3143" t="s">
        <v>229</v>
      </c>
      <c r="M18" s="3122"/>
      <c r="N18" s="3143" t="s">
        <v>230</v>
      </c>
      <c r="O18" s="3122"/>
      <c r="P18" s="3143" t="s">
        <v>231</v>
      </c>
      <c r="Q18" s="3124"/>
      <c r="R18" s="3170"/>
      <c r="S18" s="3180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</row>
    <row r="19" spans="1:94" ht="15" customHeight="1" x14ac:dyDescent="0.25">
      <c r="A19" s="3129"/>
      <c r="B19" s="3129"/>
      <c r="C19" s="1887" t="s">
        <v>84</v>
      </c>
      <c r="D19" s="23" t="s">
        <v>63</v>
      </c>
      <c r="E19" s="1743" t="s">
        <v>64</v>
      </c>
      <c r="F19" s="27" t="s">
        <v>63</v>
      </c>
      <c r="G19" s="1743" t="s">
        <v>64</v>
      </c>
      <c r="H19" s="27" t="s">
        <v>63</v>
      </c>
      <c r="I19" s="1743" t="s">
        <v>64</v>
      </c>
      <c r="J19" s="27" t="s">
        <v>63</v>
      </c>
      <c r="K19" s="1743" t="s">
        <v>64</v>
      </c>
      <c r="L19" s="27" t="s">
        <v>63</v>
      </c>
      <c r="M19" s="1743" t="s">
        <v>64</v>
      </c>
      <c r="N19" s="27" t="s">
        <v>63</v>
      </c>
      <c r="O19" s="1743" t="s">
        <v>64</v>
      </c>
      <c r="P19" s="27" t="s">
        <v>63</v>
      </c>
      <c r="Q19" s="1737" t="s">
        <v>64</v>
      </c>
      <c r="R19" s="3168"/>
      <c r="S19" s="3140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</row>
    <row r="20" spans="1:94" ht="15" customHeight="1" x14ac:dyDescent="0.25">
      <c r="A20" s="3219" t="s">
        <v>232</v>
      </c>
      <c r="B20" s="3122"/>
      <c r="C20" s="1888">
        <f t="shared" ref="C20:C29" si="4">SUM(D20+E20)</f>
        <v>41</v>
      </c>
      <c r="D20" s="1889">
        <f t="shared" ref="D20:E20" si="5">SUM(F20+H20+J20+L20+N20+P20)</f>
        <v>17</v>
      </c>
      <c r="E20" s="1890">
        <f t="shared" si="5"/>
        <v>24</v>
      </c>
      <c r="F20" s="167">
        <v>0</v>
      </c>
      <c r="G20" s="175">
        <v>0</v>
      </c>
      <c r="H20" s="167">
        <v>5</v>
      </c>
      <c r="I20" s="175">
        <v>8</v>
      </c>
      <c r="J20" s="167">
        <v>0</v>
      </c>
      <c r="K20" s="175">
        <v>1</v>
      </c>
      <c r="L20" s="167">
        <v>7</v>
      </c>
      <c r="M20" s="175">
        <v>5</v>
      </c>
      <c r="N20" s="167">
        <v>3</v>
      </c>
      <c r="O20" s="175">
        <v>7</v>
      </c>
      <c r="P20" s="167">
        <v>2</v>
      </c>
      <c r="Q20" s="1891">
        <v>3</v>
      </c>
      <c r="R20" s="176">
        <v>0</v>
      </c>
      <c r="S20" s="168">
        <v>2</v>
      </c>
      <c r="T20" s="1892" t="str">
        <f t="shared" ref="T20:T41" si="6">$CA20&amp;CB20</f>
        <v/>
      </c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77"/>
      <c r="AZ20" s="177"/>
      <c r="BA20" s="177"/>
      <c r="BB20" s="177"/>
      <c r="BC20" s="177"/>
      <c r="BD20" s="177"/>
      <c r="BE20" s="177"/>
      <c r="BF20" s="177"/>
      <c r="BG20" s="177"/>
      <c r="BH20" s="177"/>
      <c r="BI20" s="177"/>
      <c r="BJ20" s="177"/>
      <c r="BK20" s="177"/>
      <c r="BL20" s="177"/>
      <c r="BM20" s="177"/>
      <c r="BN20" s="177"/>
      <c r="BO20" s="177"/>
      <c r="BP20" s="177"/>
      <c r="BQ20" s="177"/>
      <c r="BR20" s="177"/>
      <c r="BS20" s="177"/>
      <c r="BT20" s="177"/>
      <c r="BU20" s="177"/>
      <c r="BV20" s="177"/>
      <c r="BW20" s="177"/>
      <c r="BX20" s="177"/>
      <c r="BY20" s="177"/>
      <c r="BZ20" s="177"/>
      <c r="CA20" s="1893" t="str">
        <f t="shared" ref="CA20:CA41" si="7">IF(AND($C20&lt;&gt;0,R20=""),"* No olvide ingresar la variable "&amp;R$17&amp;""&amp;". Digite CERO si no tiene. ",IF(R20&gt;$C20,"* La variable Pueblos Originarios no debe ser mayor al Total Ambos Sexos. ",""))</f>
        <v/>
      </c>
      <c r="CB20" s="1893" t="str">
        <f t="shared" ref="CB20:CB41" si="8">IF(AND($C20&lt;&gt;0,S20=""),"* No olvide ingresar la variable "&amp;S$17&amp;""&amp;". Digite CERO si no tiene. ",IF(S20&gt;$C20,"* La variable Migrantes no debe ser mayor al Total Ambos Sexos. ",""))</f>
        <v/>
      </c>
      <c r="CC20" s="177"/>
      <c r="CD20" s="177"/>
      <c r="CE20" s="178"/>
      <c r="CF20" s="178"/>
      <c r="CG20" s="178"/>
      <c r="CH20" s="178"/>
      <c r="CI20" s="178"/>
      <c r="CJ20" s="143"/>
      <c r="CK20" s="1894">
        <f t="shared" ref="CK20:CL20" si="9">IF(AND($C20&lt;&gt;0,R20=""),1,IF(R20&gt;$C20,1,0))</f>
        <v>0</v>
      </c>
      <c r="CL20" s="1894">
        <f t="shared" si="9"/>
        <v>0</v>
      </c>
      <c r="CM20" s="143"/>
      <c r="CN20" s="143"/>
      <c r="CO20" s="143"/>
      <c r="CP20" s="143"/>
    </row>
    <row r="21" spans="1:94" ht="15" customHeight="1" x14ac:dyDescent="0.25">
      <c r="A21" s="3132" t="s">
        <v>233</v>
      </c>
      <c r="B21" s="163" t="s">
        <v>202</v>
      </c>
      <c r="C21" s="169">
        <f t="shared" si="4"/>
        <v>29</v>
      </c>
      <c r="D21" s="179">
        <f t="shared" ref="D21:E21" si="10">SUM(F21+H21+J21+L21+N21+P21)</f>
        <v>12</v>
      </c>
      <c r="E21" s="171">
        <f t="shared" si="10"/>
        <v>17</v>
      </c>
      <c r="F21" s="1786">
        <v>0</v>
      </c>
      <c r="G21" s="1865">
        <v>0</v>
      </c>
      <c r="H21" s="1786">
        <v>5</v>
      </c>
      <c r="I21" s="1865">
        <v>8</v>
      </c>
      <c r="J21" s="1786">
        <v>0</v>
      </c>
      <c r="K21" s="1865">
        <v>0</v>
      </c>
      <c r="L21" s="1786">
        <v>5</v>
      </c>
      <c r="M21" s="1865">
        <v>3</v>
      </c>
      <c r="N21" s="1895">
        <v>2</v>
      </c>
      <c r="O21" s="1865">
        <v>6</v>
      </c>
      <c r="P21" s="1895">
        <v>0</v>
      </c>
      <c r="Q21" s="1896">
        <v>0</v>
      </c>
      <c r="R21" s="1750">
        <v>0</v>
      </c>
      <c r="S21" s="1751">
        <v>2</v>
      </c>
      <c r="T21" s="1892" t="str">
        <f t="shared" si="6"/>
        <v/>
      </c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893" t="str">
        <f t="shared" si="7"/>
        <v/>
      </c>
      <c r="CB21" s="1893" t="str">
        <f t="shared" si="8"/>
        <v/>
      </c>
      <c r="CC21" s="177"/>
      <c r="CD21" s="177"/>
      <c r="CE21" s="178"/>
      <c r="CF21" s="178"/>
      <c r="CG21" s="178"/>
      <c r="CH21" s="178"/>
      <c r="CI21" s="178"/>
      <c r="CJ21" s="143"/>
      <c r="CK21" s="1894">
        <f t="shared" ref="CK21:CL21" si="11">IF(AND($C21&lt;&gt;0,R21=""),1,IF(R21&gt;$C21,1,0))</f>
        <v>0</v>
      </c>
      <c r="CL21" s="1894">
        <f t="shared" si="11"/>
        <v>0</v>
      </c>
      <c r="CM21" s="143"/>
      <c r="CN21" s="143"/>
      <c r="CO21" s="143"/>
      <c r="CP21" s="143"/>
    </row>
    <row r="22" spans="1:94" ht="15" customHeight="1" x14ac:dyDescent="0.25">
      <c r="A22" s="3128"/>
      <c r="B22" s="180" t="s">
        <v>234</v>
      </c>
      <c r="C22" s="181">
        <f t="shared" si="4"/>
        <v>2</v>
      </c>
      <c r="D22" s="182">
        <f t="shared" ref="D22:E22" si="12">SUM(F22+H22+J22+L22+N22+P22)</f>
        <v>1</v>
      </c>
      <c r="E22" s="1897">
        <f t="shared" si="12"/>
        <v>1</v>
      </c>
      <c r="F22" s="66">
        <v>0</v>
      </c>
      <c r="G22" s="87">
        <v>0</v>
      </c>
      <c r="H22" s="1786">
        <v>0</v>
      </c>
      <c r="I22" s="1865">
        <v>0</v>
      </c>
      <c r="J22" s="66">
        <v>0</v>
      </c>
      <c r="K22" s="87">
        <v>0</v>
      </c>
      <c r="L22" s="66">
        <v>1</v>
      </c>
      <c r="M22" s="87">
        <v>0</v>
      </c>
      <c r="N22" s="1898">
        <v>0</v>
      </c>
      <c r="O22" s="87">
        <v>1</v>
      </c>
      <c r="P22" s="1898">
        <v>0</v>
      </c>
      <c r="Q22" s="1833">
        <v>0</v>
      </c>
      <c r="R22" s="88">
        <v>0</v>
      </c>
      <c r="S22" s="1802">
        <v>0</v>
      </c>
      <c r="T22" s="1892" t="str">
        <f t="shared" si="6"/>
        <v/>
      </c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77"/>
      <c r="AZ22" s="177"/>
      <c r="BA22" s="177"/>
      <c r="BB22" s="177"/>
      <c r="BC22" s="177"/>
      <c r="BD22" s="177"/>
      <c r="BE22" s="177"/>
      <c r="BF22" s="177"/>
      <c r="BG22" s="177"/>
      <c r="BH22" s="177"/>
      <c r="BI22" s="177"/>
      <c r="BJ22" s="177"/>
      <c r="BK22" s="177"/>
      <c r="BL22" s="177"/>
      <c r="BM22" s="177"/>
      <c r="BN22" s="177"/>
      <c r="BO22" s="177"/>
      <c r="BP22" s="177"/>
      <c r="BQ22" s="177"/>
      <c r="BR22" s="177"/>
      <c r="BS22" s="177"/>
      <c r="BT22" s="177"/>
      <c r="BU22" s="177"/>
      <c r="BV22" s="177"/>
      <c r="BW22" s="177"/>
      <c r="BX22" s="177"/>
      <c r="BY22" s="177"/>
      <c r="BZ22" s="177"/>
      <c r="CA22" s="1893" t="str">
        <f t="shared" si="7"/>
        <v/>
      </c>
      <c r="CB22" s="1893" t="str">
        <f t="shared" si="8"/>
        <v/>
      </c>
      <c r="CC22" s="177"/>
      <c r="CD22" s="177"/>
      <c r="CE22" s="178"/>
      <c r="CF22" s="178"/>
      <c r="CG22" s="178"/>
      <c r="CH22" s="178"/>
      <c r="CI22" s="178"/>
      <c r="CJ22" s="143"/>
      <c r="CK22" s="1894">
        <f t="shared" ref="CK22:CL22" si="13">IF(AND($C22&lt;&gt;0,R22=""),1,IF(R22&gt;$C22,1,0))</f>
        <v>0</v>
      </c>
      <c r="CL22" s="1894">
        <f t="shared" si="13"/>
        <v>0</v>
      </c>
      <c r="CM22" s="143"/>
      <c r="CN22" s="143"/>
      <c r="CO22" s="143"/>
      <c r="CP22" s="143"/>
    </row>
    <row r="23" spans="1:94" ht="15" customHeight="1" x14ac:dyDescent="0.25">
      <c r="A23" s="3128"/>
      <c r="B23" s="183" t="s">
        <v>235</v>
      </c>
      <c r="C23" s="184">
        <f t="shared" si="4"/>
        <v>1</v>
      </c>
      <c r="D23" s="185">
        <f t="shared" ref="D23:E23" si="14">SUM(F23+H23+J23+L23+N23+P23)</f>
        <v>1</v>
      </c>
      <c r="E23" s="186">
        <f t="shared" si="14"/>
        <v>0</v>
      </c>
      <c r="F23" s="66"/>
      <c r="G23" s="87"/>
      <c r="H23" s="1786"/>
      <c r="I23" s="1865"/>
      <c r="J23" s="66"/>
      <c r="K23" s="87"/>
      <c r="L23" s="66"/>
      <c r="M23" s="87"/>
      <c r="N23" s="1898">
        <v>1</v>
      </c>
      <c r="O23" s="87"/>
      <c r="P23" s="1898"/>
      <c r="Q23" s="1833"/>
      <c r="R23" s="88">
        <v>0</v>
      </c>
      <c r="S23" s="1802">
        <v>0</v>
      </c>
      <c r="T23" s="1892" t="str">
        <f t="shared" si="6"/>
        <v/>
      </c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77"/>
      <c r="AZ23" s="177"/>
      <c r="BA23" s="177"/>
      <c r="BB23" s="177"/>
      <c r="BC23" s="177"/>
      <c r="BD23" s="177"/>
      <c r="BE23" s="177"/>
      <c r="BF23" s="177"/>
      <c r="BG23" s="177"/>
      <c r="BH23" s="177"/>
      <c r="BI23" s="177"/>
      <c r="BJ23" s="177"/>
      <c r="BK23" s="177"/>
      <c r="BL23" s="177"/>
      <c r="BM23" s="177"/>
      <c r="BN23" s="177"/>
      <c r="BO23" s="177"/>
      <c r="BP23" s="177"/>
      <c r="BQ23" s="177"/>
      <c r="BR23" s="177"/>
      <c r="BS23" s="177"/>
      <c r="BT23" s="177"/>
      <c r="BU23" s="177"/>
      <c r="BV23" s="177"/>
      <c r="BW23" s="177"/>
      <c r="BX23" s="177"/>
      <c r="BY23" s="177"/>
      <c r="BZ23" s="177"/>
      <c r="CA23" s="1893" t="str">
        <f t="shared" si="7"/>
        <v/>
      </c>
      <c r="CB23" s="1893" t="str">
        <f t="shared" si="8"/>
        <v/>
      </c>
      <c r="CC23" s="177"/>
      <c r="CD23" s="177"/>
      <c r="CE23" s="178"/>
      <c r="CF23" s="178"/>
      <c r="CG23" s="178"/>
      <c r="CH23" s="178"/>
      <c r="CI23" s="178"/>
      <c r="CJ23" s="143"/>
      <c r="CK23" s="1894">
        <f t="shared" ref="CK23:CL23" si="15">IF(AND($C23&lt;&gt;0,R23=""),1,IF(R23&gt;$C23,1,0))</f>
        <v>0</v>
      </c>
      <c r="CL23" s="1894">
        <f t="shared" si="15"/>
        <v>0</v>
      </c>
      <c r="CM23" s="143"/>
      <c r="CN23" s="143"/>
      <c r="CO23" s="143"/>
      <c r="CP23" s="143"/>
    </row>
    <row r="24" spans="1:94" ht="15" customHeight="1" x14ac:dyDescent="0.25">
      <c r="A24" s="3129"/>
      <c r="B24" s="162" t="s">
        <v>236</v>
      </c>
      <c r="C24" s="172">
        <f t="shared" si="4"/>
        <v>0</v>
      </c>
      <c r="D24" s="187">
        <f t="shared" ref="D24:E24" si="16">SUM(F24+H24+J24+L24+N24+P24)</f>
        <v>0</v>
      </c>
      <c r="E24" s="173">
        <f t="shared" si="16"/>
        <v>0</v>
      </c>
      <c r="F24" s="41"/>
      <c r="G24" s="92"/>
      <c r="H24" s="41"/>
      <c r="I24" s="92"/>
      <c r="J24" s="41"/>
      <c r="K24" s="92"/>
      <c r="L24" s="41"/>
      <c r="M24" s="92"/>
      <c r="N24" s="1818"/>
      <c r="O24" s="92"/>
      <c r="P24" s="1818"/>
      <c r="Q24" s="1899"/>
      <c r="R24" s="40"/>
      <c r="S24" s="1764"/>
      <c r="T24" s="1892" t="str">
        <f t="shared" si="6"/>
        <v/>
      </c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77"/>
      <c r="AZ24" s="177"/>
      <c r="BA24" s="177"/>
      <c r="BB24" s="177"/>
      <c r="BC24" s="177"/>
      <c r="BD24" s="177"/>
      <c r="BE24" s="177"/>
      <c r="BF24" s="177"/>
      <c r="BG24" s="177"/>
      <c r="BH24" s="177"/>
      <c r="BI24" s="177"/>
      <c r="BJ24" s="177"/>
      <c r="BK24" s="177"/>
      <c r="BL24" s="177"/>
      <c r="BM24" s="177"/>
      <c r="BN24" s="177"/>
      <c r="BO24" s="177"/>
      <c r="BP24" s="177"/>
      <c r="BQ24" s="177"/>
      <c r="BR24" s="177"/>
      <c r="BS24" s="177"/>
      <c r="BT24" s="177"/>
      <c r="BU24" s="177"/>
      <c r="BV24" s="177"/>
      <c r="BW24" s="177"/>
      <c r="BX24" s="177"/>
      <c r="BY24" s="177"/>
      <c r="BZ24" s="177"/>
      <c r="CA24" s="1893" t="str">
        <f t="shared" si="7"/>
        <v/>
      </c>
      <c r="CB24" s="1893" t="str">
        <f t="shared" si="8"/>
        <v/>
      </c>
      <c r="CC24" s="177"/>
      <c r="CD24" s="177"/>
      <c r="CE24" s="178"/>
      <c r="CF24" s="178"/>
      <c r="CG24" s="178"/>
      <c r="CH24" s="178"/>
      <c r="CI24" s="178"/>
      <c r="CJ24" s="143"/>
      <c r="CK24" s="1894">
        <f t="shared" ref="CK24:CL24" si="17">IF(AND($C24&lt;&gt;0,R24=""),1,IF(R24&gt;$C24,1,0))</f>
        <v>0</v>
      </c>
      <c r="CL24" s="1894">
        <f t="shared" si="17"/>
        <v>0</v>
      </c>
      <c r="CM24" s="143"/>
      <c r="CN24" s="143"/>
      <c r="CO24" s="143"/>
      <c r="CP24" s="143"/>
    </row>
    <row r="25" spans="1:94" ht="14.25" customHeight="1" x14ac:dyDescent="0.25">
      <c r="A25" s="3132" t="s">
        <v>237</v>
      </c>
      <c r="B25" s="163" t="s">
        <v>238</v>
      </c>
      <c r="C25" s="169">
        <f t="shared" si="4"/>
        <v>0</v>
      </c>
      <c r="D25" s="179">
        <f t="shared" ref="D25:E25" si="18">SUM(F25+H25+J25+L25+N25+P25)</f>
        <v>0</v>
      </c>
      <c r="E25" s="171">
        <f t="shared" si="18"/>
        <v>0</v>
      </c>
      <c r="F25" s="33"/>
      <c r="G25" s="80"/>
      <c r="H25" s="33"/>
      <c r="I25" s="80"/>
      <c r="J25" s="33"/>
      <c r="K25" s="80"/>
      <c r="L25" s="33"/>
      <c r="M25" s="80"/>
      <c r="N25" s="188"/>
      <c r="O25" s="80"/>
      <c r="P25" s="188"/>
      <c r="Q25" s="1900"/>
      <c r="R25" s="81"/>
      <c r="S25" s="1801"/>
      <c r="T25" s="1892" t="str">
        <f t="shared" si="6"/>
        <v/>
      </c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77"/>
      <c r="AZ25" s="177"/>
      <c r="BA25" s="177"/>
      <c r="BB25" s="177"/>
      <c r="BC25" s="177"/>
      <c r="BD25" s="177"/>
      <c r="BE25" s="177"/>
      <c r="BF25" s="177"/>
      <c r="BG25" s="177"/>
      <c r="BH25" s="177"/>
      <c r="BI25" s="177"/>
      <c r="BJ25" s="177"/>
      <c r="BK25" s="177"/>
      <c r="BL25" s="177"/>
      <c r="BM25" s="177"/>
      <c r="BN25" s="177"/>
      <c r="BO25" s="177"/>
      <c r="BP25" s="177"/>
      <c r="BQ25" s="177"/>
      <c r="BR25" s="177"/>
      <c r="BS25" s="177"/>
      <c r="BT25" s="177"/>
      <c r="BU25" s="177"/>
      <c r="BV25" s="177"/>
      <c r="BW25" s="177"/>
      <c r="BX25" s="177"/>
      <c r="BY25" s="177"/>
      <c r="BZ25" s="177"/>
      <c r="CA25" s="1893" t="str">
        <f t="shared" si="7"/>
        <v/>
      </c>
      <c r="CB25" s="1893" t="str">
        <f t="shared" si="8"/>
        <v/>
      </c>
      <c r="CC25" s="177"/>
      <c r="CD25" s="177"/>
      <c r="CE25" s="178"/>
      <c r="CF25" s="178"/>
      <c r="CG25" s="178"/>
      <c r="CH25" s="178"/>
      <c r="CI25" s="178"/>
      <c r="CJ25" s="143"/>
      <c r="CK25" s="1894">
        <f t="shared" ref="CK25:CL25" si="19">IF(AND($C25&lt;&gt;0,R25=""),1,IF(R25&gt;$C25,1,0))</f>
        <v>0</v>
      </c>
      <c r="CL25" s="1894">
        <f t="shared" si="19"/>
        <v>0</v>
      </c>
      <c r="CM25" s="143"/>
      <c r="CN25" s="143"/>
      <c r="CO25" s="143"/>
      <c r="CP25" s="143"/>
    </row>
    <row r="26" spans="1:94" ht="15" customHeight="1" x14ac:dyDescent="0.25">
      <c r="A26" s="3128"/>
      <c r="B26" s="1901" t="s">
        <v>239</v>
      </c>
      <c r="C26" s="181">
        <f t="shared" si="4"/>
        <v>7</v>
      </c>
      <c r="D26" s="182">
        <f t="shared" ref="D26:E26" si="20">SUM(F26+H26+J26+L26+N26+P26)</f>
        <v>1</v>
      </c>
      <c r="E26" s="1897">
        <f t="shared" si="20"/>
        <v>6</v>
      </c>
      <c r="F26" s="1786">
        <v>0</v>
      </c>
      <c r="G26" s="1865">
        <v>0</v>
      </c>
      <c r="H26" s="1786">
        <v>0</v>
      </c>
      <c r="I26" s="1865">
        <v>0</v>
      </c>
      <c r="J26" s="1786">
        <v>0</v>
      </c>
      <c r="K26" s="1865">
        <v>1</v>
      </c>
      <c r="L26" s="1786">
        <v>1</v>
      </c>
      <c r="M26" s="1865">
        <v>2</v>
      </c>
      <c r="N26" s="1895">
        <v>0</v>
      </c>
      <c r="O26" s="1865">
        <v>0</v>
      </c>
      <c r="P26" s="1895">
        <v>0</v>
      </c>
      <c r="Q26" s="1896">
        <v>3</v>
      </c>
      <c r="R26" s="1750">
        <v>0</v>
      </c>
      <c r="S26" s="1751">
        <v>0</v>
      </c>
      <c r="T26" s="1892" t="str">
        <f t="shared" si="6"/>
        <v/>
      </c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77"/>
      <c r="AZ26" s="177"/>
      <c r="BA26" s="177"/>
      <c r="BB26" s="177"/>
      <c r="BC26" s="177"/>
      <c r="BD26" s="177"/>
      <c r="BE26" s="177"/>
      <c r="BF26" s="177"/>
      <c r="BG26" s="177"/>
      <c r="BH26" s="177"/>
      <c r="BI26" s="177"/>
      <c r="BJ26" s="177"/>
      <c r="BK26" s="177"/>
      <c r="BL26" s="177"/>
      <c r="BM26" s="177"/>
      <c r="BN26" s="177"/>
      <c r="BO26" s="177"/>
      <c r="BP26" s="177"/>
      <c r="BQ26" s="177"/>
      <c r="BR26" s="177"/>
      <c r="BS26" s="177"/>
      <c r="BT26" s="177"/>
      <c r="BU26" s="177"/>
      <c r="BV26" s="177"/>
      <c r="BW26" s="177"/>
      <c r="BX26" s="177"/>
      <c r="BY26" s="177"/>
      <c r="BZ26" s="177"/>
      <c r="CA26" s="1893" t="str">
        <f t="shared" si="7"/>
        <v/>
      </c>
      <c r="CB26" s="1893" t="str">
        <f t="shared" si="8"/>
        <v/>
      </c>
      <c r="CC26" s="177"/>
      <c r="CD26" s="177"/>
      <c r="CE26" s="178"/>
      <c r="CF26" s="178"/>
      <c r="CG26" s="178"/>
      <c r="CH26" s="178"/>
      <c r="CI26" s="178"/>
      <c r="CJ26" s="143"/>
      <c r="CK26" s="1894">
        <f t="shared" ref="CK26:CL26" si="21">IF(AND($C26&lt;&gt;0,R26=""),1,IF(R26&gt;$C26,1,0))</f>
        <v>0</v>
      </c>
      <c r="CL26" s="1894">
        <f t="shared" si="21"/>
        <v>0</v>
      </c>
      <c r="CM26" s="143"/>
      <c r="CN26" s="143"/>
      <c r="CO26" s="143"/>
      <c r="CP26" s="143"/>
    </row>
    <row r="27" spans="1:94" ht="15" customHeight="1" x14ac:dyDescent="0.25">
      <c r="A27" s="3128"/>
      <c r="B27" s="1901" t="s">
        <v>240</v>
      </c>
      <c r="C27" s="181">
        <f t="shared" si="4"/>
        <v>2</v>
      </c>
      <c r="D27" s="182">
        <f t="shared" ref="D27:E27" si="22">SUM(F27+H27+J27+L27+N27+P27)</f>
        <v>2</v>
      </c>
      <c r="E27" s="1897">
        <f t="shared" si="22"/>
        <v>0</v>
      </c>
      <c r="F27" s="1786"/>
      <c r="G27" s="1865"/>
      <c r="H27" s="1786"/>
      <c r="I27" s="1865"/>
      <c r="J27" s="1786"/>
      <c r="K27" s="1865"/>
      <c r="L27" s="1786"/>
      <c r="M27" s="1865"/>
      <c r="N27" s="1895"/>
      <c r="O27" s="1865"/>
      <c r="P27" s="1895">
        <v>2</v>
      </c>
      <c r="Q27" s="1896"/>
      <c r="R27" s="1750">
        <v>0</v>
      </c>
      <c r="S27" s="1751">
        <v>0</v>
      </c>
      <c r="T27" s="1892" t="str">
        <f t="shared" si="6"/>
        <v/>
      </c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77"/>
      <c r="AZ27" s="177"/>
      <c r="BA27" s="177"/>
      <c r="BB27" s="177"/>
      <c r="BC27" s="177"/>
      <c r="BD27" s="177"/>
      <c r="BE27" s="177"/>
      <c r="BF27" s="177"/>
      <c r="BG27" s="177"/>
      <c r="BH27" s="177"/>
      <c r="BI27" s="177"/>
      <c r="BJ27" s="177"/>
      <c r="BK27" s="177"/>
      <c r="BL27" s="177"/>
      <c r="BM27" s="177"/>
      <c r="BN27" s="177"/>
      <c r="BO27" s="177"/>
      <c r="BP27" s="177"/>
      <c r="BQ27" s="177"/>
      <c r="BR27" s="177"/>
      <c r="BS27" s="177"/>
      <c r="BT27" s="177"/>
      <c r="BU27" s="177"/>
      <c r="BV27" s="177"/>
      <c r="BW27" s="177"/>
      <c r="BX27" s="177"/>
      <c r="BY27" s="177"/>
      <c r="BZ27" s="177"/>
      <c r="CA27" s="1893" t="str">
        <f t="shared" si="7"/>
        <v/>
      </c>
      <c r="CB27" s="1893" t="str">
        <f t="shared" si="8"/>
        <v/>
      </c>
      <c r="CC27" s="177"/>
      <c r="CD27" s="177"/>
      <c r="CE27" s="178"/>
      <c r="CF27" s="178"/>
      <c r="CG27" s="178"/>
      <c r="CH27" s="178"/>
      <c r="CI27" s="178"/>
      <c r="CJ27" s="143"/>
      <c r="CK27" s="1894">
        <f t="shared" ref="CK27:CL27" si="23">IF(AND($C27&lt;&gt;0,R27=""),1,IF(R27&gt;$C27,1,0))</f>
        <v>0</v>
      </c>
      <c r="CL27" s="1894">
        <f t="shared" si="23"/>
        <v>0</v>
      </c>
      <c r="CM27" s="143"/>
      <c r="CN27" s="143"/>
      <c r="CO27" s="143"/>
      <c r="CP27" s="143"/>
    </row>
    <row r="28" spans="1:94" ht="15" customHeight="1" x14ac:dyDescent="0.25">
      <c r="A28" s="3128"/>
      <c r="B28" s="1301" t="s">
        <v>241</v>
      </c>
      <c r="C28" s="1902">
        <f t="shared" si="4"/>
        <v>0</v>
      </c>
      <c r="D28" s="1903">
        <f t="shared" ref="D28:E28" si="24">SUM(F28+H28+J28+L28+N28+P28)</f>
        <v>0</v>
      </c>
      <c r="E28" s="1904">
        <f t="shared" si="24"/>
        <v>0</v>
      </c>
      <c r="F28" s="1786"/>
      <c r="G28" s="1865"/>
      <c r="H28" s="1786"/>
      <c r="I28" s="1865"/>
      <c r="J28" s="1786"/>
      <c r="K28" s="1865"/>
      <c r="L28" s="1786"/>
      <c r="M28" s="1865"/>
      <c r="N28" s="1895"/>
      <c r="O28" s="1865"/>
      <c r="P28" s="1895"/>
      <c r="Q28" s="1896"/>
      <c r="R28" s="1750"/>
      <c r="S28" s="1751"/>
      <c r="T28" s="1892" t="str">
        <f t="shared" si="6"/>
        <v/>
      </c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77"/>
      <c r="AZ28" s="177"/>
      <c r="BA28" s="177"/>
      <c r="BB28" s="177"/>
      <c r="BC28" s="177"/>
      <c r="BD28" s="177"/>
      <c r="BE28" s="177"/>
      <c r="BF28" s="177"/>
      <c r="BG28" s="177"/>
      <c r="BH28" s="177"/>
      <c r="BI28" s="177"/>
      <c r="BJ28" s="177"/>
      <c r="BK28" s="177"/>
      <c r="BL28" s="177"/>
      <c r="BM28" s="177"/>
      <c r="BN28" s="177"/>
      <c r="BO28" s="177"/>
      <c r="BP28" s="177"/>
      <c r="BQ28" s="177"/>
      <c r="BR28" s="177"/>
      <c r="BS28" s="177"/>
      <c r="BT28" s="177"/>
      <c r="BU28" s="177"/>
      <c r="BV28" s="177"/>
      <c r="BW28" s="177"/>
      <c r="BX28" s="177"/>
      <c r="BY28" s="177"/>
      <c r="BZ28" s="177"/>
      <c r="CA28" s="1893" t="str">
        <f t="shared" si="7"/>
        <v/>
      </c>
      <c r="CB28" s="1893" t="str">
        <f t="shared" si="8"/>
        <v/>
      </c>
      <c r="CC28" s="177"/>
      <c r="CD28" s="177"/>
      <c r="CE28" s="178"/>
      <c r="CF28" s="178"/>
      <c r="CG28" s="178"/>
      <c r="CH28" s="178"/>
      <c r="CI28" s="178"/>
      <c r="CJ28" s="143"/>
      <c r="CK28" s="1894">
        <f t="shared" ref="CK28:CL28" si="25">IF(AND($C28&lt;&gt;0,R28=""),1,IF(R28&gt;$C28,1,0))</f>
        <v>0</v>
      </c>
      <c r="CL28" s="1894">
        <f t="shared" si="25"/>
        <v>0</v>
      </c>
      <c r="CM28" s="143"/>
      <c r="CN28" s="143"/>
      <c r="CO28" s="143"/>
      <c r="CP28" s="143"/>
    </row>
    <row r="29" spans="1:94" ht="14.25" customHeight="1" x14ac:dyDescent="0.25">
      <c r="A29" s="3128"/>
      <c r="B29" s="1301" t="s">
        <v>242</v>
      </c>
      <c r="C29" s="1902">
        <f t="shared" si="4"/>
        <v>0</v>
      </c>
      <c r="D29" s="1903">
        <f t="shared" ref="D29:E29" si="26">SUM(F29+H29+J29+L29+N29+P29)</f>
        <v>0</v>
      </c>
      <c r="E29" s="1904">
        <f t="shared" si="26"/>
        <v>0</v>
      </c>
      <c r="F29" s="1786"/>
      <c r="G29" s="1865"/>
      <c r="H29" s="1786"/>
      <c r="I29" s="1865"/>
      <c r="J29" s="1786"/>
      <c r="K29" s="1865"/>
      <c r="L29" s="1786"/>
      <c r="M29" s="1865"/>
      <c r="N29" s="1895"/>
      <c r="O29" s="1865"/>
      <c r="P29" s="1895"/>
      <c r="Q29" s="1896"/>
      <c r="R29" s="1750"/>
      <c r="S29" s="1751"/>
      <c r="T29" s="1892" t="str">
        <f t="shared" si="6"/>
        <v/>
      </c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177"/>
      <c r="BL29" s="177"/>
      <c r="BM29" s="177"/>
      <c r="BN29" s="177"/>
      <c r="BO29" s="177"/>
      <c r="BP29" s="177"/>
      <c r="BQ29" s="177"/>
      <c r="BR29" s="177"/>
      <c r="BS29" s="177"/>
      <c r="BT29" s="177"/>
      <c r="BU29" s="177"/>
      <c r="BV29" s="177"/>
      <c r="BW29" s="177"/>
      <c r="BX29" s="177"/>
      <c r="BY29" s="177"/>
      <c r="BZ29" s="177"/>
      <c r="CA29" s="1893" t="str">
        <f t="shared" si="7"/>
        <v/>
      </c>
      <c r="CB29" s="1893" t="str">
        <f t="shared" si="8"/>
        <v/>
      </c>
      <c r="CC29" s="177"/>
      <c r="CD29" s="177"/>
      <c r="CE29" s="178"/>
      <c r="CF29" s="178"/>
      <c r="CG29" s="178"/>
      <c r="CH29" s="178"/>
      <c r="CI29" s="178"/>
      <c r="CJ29" s="143"/>
      <c r="CK29" s="1894">
        <f t="shared" ref="CK29:CL29" si="27">IF(AND($C29&lt;&gt;0,R29=""),1,IF(R29&gt;$C29,1,0))</f>
        <v>0</v>
      </c>
      <c r="CL29" s="1894">
        <f t="shared" si="27"/>
        <v>0</v>
      </c>
      <c r="CM29" s="143"/>
      <c r="CN29" s="143"/>
      <c r="CO29" s="143"/>
      <c r="CP29" s="143"/>
    </row>
    <row r="30" spans="1:94" ht="15" customHeight="1" x14ac:dyDescent="0.25">
      <c r="A30" s="3128"/>
      <c r="B30" s="1301" t="s">
        <v>243</v>
      </c>
      <c r="C30" s="1902">
        <f t="shared" ref="C30:C31" si="28">SUM(D30:E30)</f>
        <v>0</v>
      </c>
      <c r="D30" s="1903">
        <f t="shared" ref="D30:E30" si="29">SUM(F30+H30+J30+L30+N30+P30)</f>
        <v>0</v>
      </c>
      <c r="E30" s="1904">
        <f t="shared" si="29"/>
        <v>0</v>
      </c>
      <c r="F30" s="1786"/>
      <c r="G30" s="1865"/>
      <c r="H30" s="1786"/>
      <c r="I30" s="1865"/>
      <c r="J30" s="1786"/>
      <c r="K30" s="1865"/>
      <c r="L30" s="1786"/>
      <c r="M30" s="1865"/>
      <c r="N30" s="1895"/>
      <c r="O30" s="1865"/>
      <c r="P30" s="1895"/>
      <c r="Q30" s="1896"/>
      <c r="R30" s="1750"/>
      <c r="S30" s="1751"/>
      <c r="T30" s="1892" t="str">
        <f t="shared" si="6"/>
        <v/>
      </c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177"/>
      <c r="BL30" s="177"/>
      <c r="BM30" s="177"/>
      <c r="BN30" s="177"/>
      <c r="BO30" s="177"/>
      <c r="BP30" s="177"/>
      <c r="BQ30" s="177"/>
      <c r="BR30" s="177"/>
      <c r="BS30" s="177"/>
      <c r="BT30" s="177"/>
      <c r="BU30" s="177"/>
      <c r="BV30" s="177"/>
      <c r="BW30" s="177"/>
      <c r="BX30" s="177"/>
      <c r="BY30" s="177"/>
      <c r="BZ30" s="177"/>
      <c r="CA30" s="1893" t="str">
        <f t="shared" si="7"/>
        <v/>
      </c>
      <c r="CB30" s="1893" t="str">
        <f t="shared" si="8"/>
        <v/>
      </c>
      <c r="CC30" s="177"/>
      <c r="CD30" s="177"/>
      <c r="CE30" s="178"/>
      <c r="CF30" s="178"/>
      <c r="CG30" s="178"/>
      <c r="CH30" s="178"/>
      <c r="CI30" s="178"/>
      <c r="CJ30" s="143"/>
      <c r="CK30" s="1894">
        <f t="shared" ref="CK30:CL30" si="30">IF(AND($C30&lt;&gt;0,R30=""),1,IF(R30&gt;$C30,1,0))</f>
        <v>0</v>
      </c>
      <c r="CL30" s="1894">
        <f t="shared" si="30"/>
        <v>0</v>
      </c>
      <c r="CM30" s="143"/>
      <c r="CN30" s="143"/>
      <c r="CO30" s="143"/>
      <c r="CP30" s="143"/>
    </row>
    <row r="31" spans="1:94" ht="24.75" customHeight="1" x14ac:dyDescent="0.25">
      <c r="A31" s="3128"/>
      <c r="B31" s="1301" t="s">
        <v>244</v>
      </c>
      <c r="C31" s="1902">
        <f t="shared" si="28"/>
        <v>0</v>
      </c>
      <c r="D31" s="182">
        <f t="shared" ref="D31:E31" si="31">SUM(F31+H31+J31+L31+N31+P31)</f>
        <v>0</v>
      </c>
      <c r="E31" s="1897">
        <f t="shared" si="31"/>
        <v>0</v>
      </c>
      <c r="F31" s="1786"/>
      <c r="G31" s="1865"/>
      <c r="H31" s="1786"/>
      <c r="I31" s="1865"/>
      <c r="J31" s="1786"/>
      <c r="K31" s="1865"/>
      <c r="L31" s="1786"/>
      <c r="M31" s="1865"/>
      <c r="N31" s="1895"/>
      <c r="O31" s="1865"/>
      <c r="P31" s="1895"/>
      <c r="Q31" s="1896"/>
      <c r="R31" s="1750"/>
      <c r="S31" s="1751"/>
      <c r="T31" s="1892" t="str">
        <f t="shared" si="6"/>
        <v/>
      </c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77"/>
      <c r="AZ31" s="177"/>
      <c r="BA31" s="177"/>
      <c r="BB31" s="177"/>
      <c r="BC31" s="177"/>
      <c r="BD31" s="177"/>
      <c r="BE31" s="177"/>
      <c r="BF31" s="177"/>
      <c r="BG31" s="177"/>
      <c r="BH31" s="177"/>
      <c r="BI31" s="177"/>
      <c r="BJ31" s="177"/>
      <c r="BK31" s="177"/>
      <c r="BL31" s="177"/>
      <c r="BM31" s="177"/>
      <c r="BN31" s="177"/>
      <c r="BO31" s="177"/>
      <c r="BP31" s="177"/>
      <c r="BQ31" s="177"/>
      <c r="BR31" s="177"/>
      <c r="BS31" s="177"/>
      <c r="BT31" s="177"/>
      <c r="BU31" s="177"/>
      <c r="BV31" s="177"/>
      <c r="BW31" s="177"/>
      <c r="BX31" s="177"/>
      <c r="BY31" s="177"/>
      <c r="BZ31" s="177"/>
      <c r="CA31" s="1893" t="str">
        <f t="shared" si="7"/>
        <v/>
      </c>
      <c r="CB31" s="1893" t="str">
        <f t="shared" si="8"/>
        <v/>
      </c>
      <c r="CC31" s="177"/>
      <c r="CD31" s="177"/>
      <c r="CE31" s="178"/>
      <c r="CF31" s="178"/>
      <c r="CG31" s="178"/>
      <c r="CH31" s="178"/>
      <c r="CI31" s="178"/>
      <c r="CJ31" s="143"/>
      <c r="CK31" s="1894">
        <f t="shared" ref="CK31:CL31" si="32">IF(AND($C31&lt;&gt;0,R31=""),1,IF(R31&gt;$C31,1,0))</f>
        <v>0</v>
      </c>
      <c r="CL31" s="1894">
        <f t="shared" si="32"/>
        <v>0</v>
      </c>
      <c r="CM31" s="143"/>
      <c r="CN31" s="143"/>
      <c r="CO31" s="143"/>
      <c r="CP31" s="143"/>
    </row>
    <row r="32" spans="1:94" ht="15" customHeight="1" x14ac:dyDescent="0.25">
      <c r="A32" s="3128"/>
      <c r="B32" s="1301" t="s">
        <v>245</v>
      </c>
      <c r="C32" s="181">
        <f t="shared" ref="C32:C41" si="33">SUM(D32+E32)</f>
        <v>0</v>
      </c>
      <c r="D32" s="182">
        <f t="shared" ref="D32:E32" si="34">SUM(F32+H32+J32+L32+N32+P32)</f>
        <v>0</v>
      </c>
      <c r="E32" s="1897">
        <f t="shared" si="34"/>
        <v>0</v>
      </c>
      <c r="F32" s="66"/>
      <c r="G32" s="87"/>
      <c r="H32" s="66"/>
      <c r="I32" s="87"/>
      <c r="J32" s="66"/>
      <c r="K32" s="87"/>
      <c r="L32" s="66"/>
      <c r="M32" s="87"/>
      <c r="N32" s="1898"/>
      <c r="O32" s="87"/>
      <c r="P32" s="1898"/>
      <c r="Q32" s="1833"/>
      <c r="R32" s="88"/>
      <c r="S32" s="1802"/>
      <c r="T32" s="1892" t="str">
        <f t="shared" si="6"/>
        <v/>
      </c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77"/>
      <c r="AZ32" s="177"/>
      <c r="BA32" s="177"/>
      <c r="BB32" s="177"/>
      <c r="BC32" s="177"/>
      <c r="BD32" s="177"/>
      <c r="BE32" s="177"/>
      <c r="BF32" s="177"/>
      <c r="BG32" s="177"/>
      <c r="BH32" s="177"/>
      <c r="BI32" s="177"/>
      <c r="BJ32" s="177"/>
      <c r="BK32" s="177"/>
      <c r="BL32" s="177"/>
      <c r="BM32" s="177"/>
      <c r="BN32" s="177"/>
      <c r="BO32" s="177"/>
      <c r="BP32" s="177"/>
      <c r="BQ32" s="177"/>
      <c r="BR32" s="177"/>
      <c r="BS32" s="177"/>
      <c r="BT32" s="177"/>
      <c r="BU32" s="177"/>
      <c r="BV32" s="177"/>
      <c r="BW32" s="177"/>
      <c r="BX32" s="177"/>
      <c r="BY32" s="177"/>
      <c r="BZ32" s="177"/>
      <c r="CA32" s="1893" t="str">
        <f t="shared" si="7"/>
        <v/>
      </c>
      <c r="CB32" s="1893" t="str">
        <f t="shared" si="8"/>
        <v/>
      </c>
      <c r="CC32" s="177"/>
      <c r="CD32" s="177"/>
      <c r="CE32" s="178"/>
      <c r="CF32" s="178"/>
      <c r="CG32" s="178"/>
      <c r="CH32" s="178"/>
      <c r="CI32" s="178"/>
      <c r="CJ32" s="143"/>
      <c r="CK32" s="1894">
        <f t="shared" ref="CK32:CL32" si="35">IF(AND($C32&lt;&gt;0,R32=""),1,IF(R32&gt;$C32,1,0))</f>
        <v>0</v>
      </c>
      <c r="CL32" s="1894">
        <f t="shared" si="35"/>
        <v>0</v>
      </c>
      <c r="CM32" s="143"/>
      <c r="CN32" s="143"/>
      <c r="CO32" s="143"/>
      <c r="CP32" s="143"/>
    </row>
    <row r="33" spans="1:94" ht="15" customHeight="1" x14ac:dyDescent="0.25">
      <c r="A33" s="3128"/>
      <c r="B33" s="1" t="s">
        <v>246</v>
      </c>
      <c r="C33" s="184">
        <f t="shared" si="33"/>
        <v>0</v>
      </c>
      <c r="D33" s="185">
        <f t="shared" ref="D33:E33" si="36">SUM(F33+H33+J33+L33+N33+P33)</f>
        <v>0</v>
      </c>
      <c r="E33" s="186">
        <f t="shared" si="36"/>
        <v>0</v>
      </c>
      <c r="F33" s="1905"/>
      <c r="G33" s="1906"/>
      <c r="H33" s="1905"/>
      <c r="I33" s="1906"/>
      <c r="J33" s="1905"/>
      <c r="K33" s="1906"/>
      <c r="L33" s="1905"/>
      <c r="M33" s="1906"/>
      <c r="N33" s="189"/>
      <c r="O33" s="1906"/>
      <c r="P33" s="189"/>
      <c r="Q33" s="1907"/>
      <c r="R33" s="1779"/>
      <c r="S33" s="190"/>
      <c r="T33" s="1892" t="str">
        <f t="shared" si="6"/>
        <v/>
      </c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77"/>
      <c r="AZ33" s="177"/>
      <c r="BA33" s="177"/>
      <c r="BB33" s="177"/>
      <c r="BC33" s="177"/>
      <c r="BD33" s="177"/>
      <c r="BE33" s="177"/>
      <c r="BF33" s="177"/>
      <c r="BG33" s="177"/>
      <c r="BH33" s="177"/>
      <c r="BI33" s="177"/>
      <c r="BJ33" s="177"/>
      <c r="BK33" s="177"/>
      <c r="BL33" s="177"/>
      <c r="BM33" s="177"/>
      <c r="BN33" s="177"/>
      <c r="BO33" s="177"/>
      <c r="BP33" s="177"/>
      <c r="BQ33" s="177"/>
      <c r="BR33" s="177"/>
      <c r="BS33" s="177"/>
      <c r="BT33" s="177"/>
      <c r="BU33" s="177"/>
      <c r="BV33" s="177"/>
      <c r="BW33" s="177"/>
      <c r="BX33" s="177"/>
      <c r="BY33" s="177"/>
      <c r="BZ33" s="177"/>
      <c r="CA33" s="1893" t="str">
        <f t="shared" si="7"/>
        <v/>
      </c>
      <c r="CB33" s="1893" t="str">
        <f t="shared" si="8"/>
        <v/>
      </c>
      <c r="CC33" s="177"/>
      <c r="CD33" s="177"/>
      <c r="CE33" s="178"/>
      <c r="CF33" s="178"/>
      <c r="CG33" s="178"/>
      <c r="CH33" s="178"/>
      <c r="CI33" s="178"/>
      <c r="CJ33" s="143"/>
      <c r="CK33" s="1894">
        <f t="shared" ref="CK33:CL33" si="37">IF(AND($C33&lt;&gt;0,R33=""),1,IF(R33&gt;$C33,1,0))</f>
        <v>0</v>
      </c>
      <c r="CL33" s="1894">
        <f t="shared" si="37"/>
        <v>0</v>
      </c>
      <c r="CM33" s="143"/>
      <c r="CN33" s="143"/>
      <c r="CO33" s="143"/>
      <c r="CP33" s="143"/>
    </row>
    <row r="34" spans="1:94" ht="15" customHeight="1" x14ac:dyDescent="0.25">
      <c r="A34" s="3128"/>
      <c r="B34" s="180" t="s">
        <v>247</v>
      </c>
      <c r="C34" s="184">
        <f t="shared" si="33"/>
        <v>0</v>
      </c>
      <c r="D34" s="185">
        <f t="shared" ref="D34:E34" si="38">SUM(F34+H34+J34+L34+N34+P34)</f>
        <v>0</v>
      </c>
      <c r="E34" s="186">
        <f t="shared" si="38"/>
        <v>0</v>
      </c>
      <c r="F34" s="1905"/>
      <c r="G34" s="1906"/>
      <c r="H34" s="1905"/>
      <c r="I34" s="1906"/>
      <c r="J34" s="1905"/>
      <c r="K34" s="1906"/>
      <c r="L34" s="1905"/>
      <c r="M34" s="1906"/>
      <c r="N34" s="189"/>
      <c r="O34" s="1906"/>
      <c r="P34" s="189"/>
      <c r="Q34" s="1907"/>
      <c r="R34" s="1779"/>
      <c r="S34" s="190"/>
      <c r="T34" s="1892" t="str">
        <f t="shared" si="6"/>
        <v/>
      </c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77"/>
      <c r="AZ34" s="177"/>
      <c r="BA34" s="177"/>
      <c r="BB34" s="177"/>
      <c r="BC34" s="177"/>
      <c r="BD34" s="177"/>
      <c r="BE34" s="177"/>
      <c r="BF34" s="177"/>
      <c r="BG34" s="177"/>
      <c r="BH34" s="177"/>
      <c r="BI34" s="177"/>
      <c r="BJ34" s="177"/>
      <c r="BK34" s="177"/>
      <c r="BL34" s="177"/>
      <c r="BM34" s="177"/>
      <c r="BN34" s="177"/>
      <c r="BO34" s="177"/>
      <c r="BP34" s="177"/>
      <c r="BQ34" s="177"/>
      <c r="BR34" s="177"/>
      <c r="BS34" s="177"/>
      <c r="BT34" s="177"/>
      <c r="BU34" s="177"/>
      <c r="BV34" s="177"/>
      <c r="BW34" s="177"/>
      <c r="BX34" s="177"/>
      <c r="BY34" s="177"/>
      <c r="BZ34" s="177"/>
      <c r="CA34" s="1893" t="str">
        <f t="shared" si="7"/>
        <v/>
      </c>
      <c r="CB34" s="1893" t="str">
        <f t="shared" si="8"/>
        <v/>
      </c>
      <c r="CC34" s="177"/>
      <c r="CD34" s="177"/>
      <c r="CE34" s="178"/>
      <c r="CF34" s="178"/>
      <c r="CG34" s="178"/>
      <c r="CH34" s="178"/>
      <c r="CI34" s="178"/>
      <c r="CJ34" s="143"/>
      <c r="CK34" s="1894">
        <f t="shared" ref="CK34:CL34" si="39">IF(AND($C34&lt;&gt;0,R34=""),1,IF(R34&gt;$C34,1,0))</f>
        <v>0</v>
      </c>
      <c r="CL34" s="1894">
        <f t="shared" si="39"/>
        <v>0</v>
      </c>
      <c r="CM34" s="143"/>
      <c r="CN34" s="143"/>
      <c r="CO34" s="143"/>
      <c r="CP34" s="143"/>
    </row>
    <row r="35" spans="1:94" ht="15" customHeight="1" x14ac:dyDescent="0.25">
      <c r="A35" s="3128"/>
      <c r="B35" s="191" t="s">
        <v>248</v>
      </c>
      <c r="C35" s="192">
        <f t="shared" si="33"/>
        <v>0</v>
      </c>
      <c r="D35" s="1908">
        <f t="shared" ref="D35:E35" si="40">SUM(F35+H35+J35+L35+N35+P35)</f>
        <v>0</v>
      </c>
      <c r="E35" s="1909">
        <f t="shared" si="40"/>
        <v>0</v>
      </c>
      <c r="F35" s="1905"/>
      <c r="G35" s="1906"/>
      <c r="H35" s="1905"/>
      <c r="I35" s="1906"/>
      <c r="J35" s="1905"/>
      <c r="K35" s="1906"/>
      <c r="L35" s="1905"/>
      <c r="M35" s="1906"/>
      <c r="N35" s="189"/>
      <c r="O35" s="1906"/>
      <c r="P35" s="189"/>
      <c r="Q35" s="1907"/>
      <c r="R35" s="1779"/>
      <c r="S35" s="190"/>
      <c r="T35" s="1892" t="str">
        <f t="shared" si="6"/>
        <v/>
      </c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77"/>
      <c r="AZ35" s="177"/>
      <c r="BA35" s="177"/>
      <c r="BB35" s="177"/>
      <c r="BC35" s="177"/>
      <c r="BD35" s="177"/>
      <c r="BE35" s="177"/>
      <c r="BF35" s="177"/>
      <c r="BG35" s="177"/>
      <c r="BH35" s="177"/>
      <c r="BI35" s="177"/>
      <c r="BJ35" s="177"/>
      <c r="BK35" s="177"/>
      <c r="BL35" s="177"/>
      <c r="BM35" s="177"/>
      <c r="BN35" s="177"/>
      <c r="BO35" s="177"/>
      <c r="BP35" s="177"/>
      <c r="BQ35" s="177"/>
      <c r="BR35" s="177"/>
      <c r="BS35" s="177"/>
      <c r="BT35" s="177"/>
      <c r="BU35" s="177"/>
      <c r="BV35" s="177"/>
      <c r="BW35" s="177"/>
      <c r="BX35" s="177"/>
      <c r="BY35" s="177"/>
      <c r="BZ35" s="177"/>
      <c r="CA35" s="1893" t="str">
        <f t="shared" si="7"/>
        <v/>
      </c>
      <c r="CB35" s="1893" t="str">
        <f t="shared" si="8"/>
        <v/>
      </c>
      <c r="CC35" s="177"/>
      <c r="CD35" s="177"/>
      <c r="CE35" s="178"/>
      <c r="CF35" s="178"/>
      <c r="CG35" s="178"/>
      <c r="CH35" s="178"/>
      <c r="CI35" s="178"/>
      <c r="CJ35" s="143"/>
      <c r="CK35" s="1894">
        <f t="shared" ref="CK35:CL35" si="41">IF(AND($C35&lt;&gt;0,R35=""),1,IF(R35&gt;$C35,1,0))</f>
        <v>0</v>
      </c>
      <c r="CL35" s="1894">
        <f t="shared" si="41"/>
        <v>0</v>
      </c>
      <c r="CM35" s="143"/>
      <c r="CN35" s="143"/>
      <c r="CO35" s="143"/>
      <c r="CP35" s="143"/>
    </row>
    <row r="36" spans="1:94" ht="14.25" customHeight="1" x14ac:dyDescent="0.25">
      <c r="A36" s="3129"/>
      <c r="B36" s="193" t="s">
        <v>249</v>
      </c>
      <c r="C36" s="172">
        <f t="shared" si="33"/>
        <v>0</v>
      </c>
      <c r="D36" s="187">
        <f t="shared" ref="D36:E36" si="42">SUM(F36+H36+J36+L36+N36+P36)</f>
        <v>0</v>
      </c>
      <c r="E36" s="173">
        <f t="shared" si="42"/>
        <v>0</v>
      </c>
      <c r="F36" s="41"/>
      <c r="G36" s="92"/>
      <c r="H36" s="41"/>
      <c r="I36" s="92"/>
      <c r="J36" s="41"/>
      <c r="K36" s="92"/>
      <c r="L36" s="41"/>
      <c r="M36" s="92"/>
      <c r="N36" s="1818"/>
      <c r="O36" s="92"/>
      <c r="P36" s="1818"/>
      <c r="Q36" s="1899"/>
      <c r="R36" s="40"/>
      <c r="S36" s="1764"/>
      <c r="T36" s="1892" t="str">
        <f t="shared" si="6"/>
        <v/>
      </c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77"/>
      <c r="AZ36" s="177"/>
      <c r="BA36" s="177"/>
      <c r="BB36" s="177"/>
      <c r="BC36" s="177"/>
      <c r="BD36" s="177"/>
      <c r="BE36" s="177"/>
      <c r="BF36" s="177"/>
      <c r="BG36" s="177"/>
      <c r="BH36" s="177"/>
      <c r="BI36" s="177"/>
      <c r="BJ36" s="177"/>
      <c r="BK36" s="177"/>
      <c r="BL36" s="177"/>
      <c r="BM36" s="177"/>
      <c r="BN36" s="177"/>
      <c r="BO36" s="177"/>
      <c r="BP36" s="177"/>
      <c r="BQ36" s="177"/>
      <c r="BR36" s="177"/>
      <c r="BS36" s="177"/>
      <c r="BT36" s="177"/>
      <c r="BU36" s="177"/>
      <c r="BV36" s="177"/>
      <c r="BW36" s="177"/>
      <c r="BX36" s="177"/>
      <c r="BY36" s="177"/>
      <c r="BZ36" s="177"/>
      <c r="CA36" s="1893" t="str">
        <f t="shared" si="7"/>
        <v/>
      </c>
      <c r="CB36" s="1893" t="str">
        <f t="shared" si="8"/>
        <v/>
      </c>
      <c r="CC36" s="177"/>
      <c r="CD36" s="177"/>
      <c r="CE36" s="178"/>
      <c r="CF36" s="178"/>
      <c r="CG36" s="178"/>
      <c r="CH36" s="178"/>
      <c r="CI36" s="178"/>
      <c r="CJ36" s="143"/>
      <c r="CK36" s="1894">
        <f t="shared" ref="CK36:CL36" si="43">IF(AND($C36&lt;&gt;0,R36=""),1,IF(R36&gt;$C36,1,0))</f>
        <v>0</v>
      </c>
      <c r="CL36" s="1894">
        <f t="shared" si="43"/>
        <v>0</v>
      </c>
      <c r="CM36" s="143"/>
      <c r="CN36" s="143"/>
      <c r="CO36" s="143"/>
      <c r="CP36" s="143"/>
    </row>
    <row r="37" spans="1:94" ht="15" customHeight="1" x14ac:dyDescent="0.25">
      <c r="A37" s="3221" t="s">
        <v>250</v>
      </c>
      <c r="B37" s="183" t="s">
        <v>235</v>
      </c>
      <c r="C37" s="181">
        <f t="shared" si="33"/>
        <v>0</v>
      </c>
      <c r="D37" s="182">
        <f t="shared" ref="D37:E37" si="44">SUM(F37+H37+J37+L37+N37+P37)</f>
        <v>0</v>
      </c>
      <c r="E37" s="1897">
        <f t="shared" si="44"/>
        <v>0</v>
      </c>
      <c r="F37" s="1786"/>
      <c r="G37" s="1865"/>
      <c r="H37" s="1786"/>
      <c r="I37" s="1865"/>
      <c r="J37" s="1786"/>
      <c r="K37" s="1865"/>
      <c r="L37" s="1786"/>
      <c r="M37" s="1865"/>
      <c r="N37" s="1786"/>
      <c r="O37" s="1865"/>
      <c r="P37" s="1895"/>
      <c r="Q37" s="1896"/>
      <c r="R37" s="1750"/>
      <c r="S37" s="1751"/>
      <c r="T37" s="1892" t="str">
        <f t="shared" si="6"/>
        <v/>
      </c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77"/>
      <c r="AZ37" s="177"/>
      <c r="BA37" s="177"/>
      <c r="BB37" s="177"/>
      <c r="BC37" s="177"/>
      <c r="BD37" s="177"/>
      <c r="BE37" s="177"/>
      <c r="BF37" s="177"/>
      <c r="BG37" s="177"/>
      <c r="BH37" s="177"/>
      <c r="BI37" s="177"/>
      <c r="BJ37" s="177"/>
      <c r="BK37" s="177"/>
      <c r="BL37" s="177"/>
      <c r="BM37" s="177"/>
      <c r="BN37" s="177"/>
      <c r="BO37" s="177"/>
      <c r="BP37" s="177"/>
      <c r="BQ37" s="177"/>
      <c r="BR37" s="177"/>
      <c r="BS37" s="177"/>
      <c r="BT37" s="177"/>
      <c r="BU37" s="177"/>
      <c r="BV37" s="177"/>
      <c r="BW37" s="177"/>
      <c r="BX37" s="177"/>
      <c r="BY37" s="177"/>
      <c r="BZ37" s="177"/>
      <c r="CA37" s="1893" t="str">
        <f t="shared" si="7"/>
        <v/>
      </c>
      <c r="CB37" s="1893" t="str">
        <f t="shared" si="8"/>
        <v/>
      </c>
      <c r="CC37" s="177"/>
      <c r="CD37" s="177"/>
      <c r="CE37" s="178"/>
      <c r="CF37" s="178"/>
      <c r="CG37" s="178"/>
      <c r="CH37" s="178"/>
      <c r="CI37" s="178"/>
      <c r="CJ37" s="143"/>
      <c r="CK37" s="1894">
        <f t="shared" ref="CK37:CL37" si="45">IF(AND($C37&lt;&gt;0,R37=""),1,IF(R37&gt;$C37,1,0))</f>
        <v>0</v>
      </c>
      <c r="CL37" s="1894">
        <f t="shared" si="45"/>
        <v>0</v>
      </c>
      <c r="CM37" s="143"/>
      <c r="CN37" s="143"/>
      <c r="CO37" s="143"/>
      <c r="CP37" s="143"/>
    </row>
    <row r="38" spans="1:94" ht="15" customHeight="1" x14ac:dyDescent="0.25">
      <c r="A38" s="3179"/>
      <c r="B38" s="162" t="s">
        <v>236</v>
      </c>
      <c r="C38" s="194">
        <f t="shared" si="33"/>
        <v>0</v>
      </c>
      <c r="D38" s="195">
        <f t="shared" ref="D38:E38" si="46">SUM(F38+H38+J38+L38+N38+P38)</f>
        <v>0</v>
      </c>
      <c r="E38" s="1910">
        <f t="shared" si="46"/>
        <v>0</v>
      </c>
      <c r="F38" s="1905"/>
      <c r="G38" s="1906"/>
      <c r="H38" s="1905"/>
      <c r="I38" s="1906"/>
      <c r="J38" s="1905"/>
      <c r="K38" s="1906"/>
      <c r="L38" s="1905"/>
      <c r="M38" s="1906"/>
      <c r="N38" s="1905"/>
      <c r="O38" s="1906"/>
      <c r="P38" s="189"/>
      <c r="Q38" s="1907"/>
      <c r="R38" s="1779"/>
      <c r="S38" s="190"/>
      <c r="T38" s="1892" t="str">
        <f t="shared" si="6"/>
        <v/>
      </c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77"/>
      <c r="AZ38" s="177"/>
      <c r="BA38" s="177"/>
      <c r="BB38" s="177"/>
      <c r="BC38" s="177"/>
      <c r="BD38" s="177"/>
      <c r="BE38" s="177"/>
      <c r="BF38" s="177"/>
      <c r="BG38" s="177"/>
      <c r="BH38" s="177"/>
      <c r="BI38" s="177"/>
      <c r="BJ38" s="177"/>
      <c r="BK38" s="177"/>
      <c r="BL38" s="177"/>
      <c r="BM38" s="177"/>
      <c r="BN38" s="177"/>
      <c r="BO38" s="177"/>
      <c r="BP38" s="177"/>
      <c r="BQ38" s="177"/>
      <c r="BR38" s="177"/>
      <c r="BS38" s="177"/>
      <c r="BT38" s="177"/>
      <c r="BU38" s="177"/>
      <c r="BV38" s="177"/>
      <c r="BW38" s="177"/>
      <c r="BX38" s="177"/>
      <c r="BY38" s="177"/>
      <c r="BZ38" s="177"/>
      <c r="CA38" s="1893" t="str">
        <f t="shared" si="7"/>
        <v/>
      </c>
      <c r="CB38" s="1893" t="str">
        <f t="shared" si="8"/>
        <v/>
      </c>
      <c r="CC38" s="177"/>
      <c r="CD38" s="177"/>
      <c r="CE38" s="178"/>
      <c r="CF38" s="178"/>
      <c r="CG38" s="178"/>
      <c r="CH38" s="178"/>
      <c r="CI38" s="178"/>
      <c r="CJ38" s="143"/>
      <c r="CK38" s="1894">
        <f t="shared" ref="CK38:CL38" si="47">IF(AND($C38&lt;&gt;0,R38=""),1,IF(R38&gt;$C38,1,0))</f>
        <v>0</v>
      </c>
      <c r="CL38" s="1894">
        <f t="shared" si="47"/>
        <v>0</v>
      </c>
      <c r="CM38" s="143"/>
      <c r="CN38" s="143"/>
      <c r="CO38" s="143"/>
      <c r="CP38" s="143"/>
    </row>
    <row r="39" spans="1:94" ht="15" customHeight="1" x14ac:dyDescent="0.25">
      <c r="A39" s="3132" t="s">
        <v>251</v>
      </c>
      <c r="B39" s="1744" t="s">
        <v>234</v>
      </c>
      <c r="C39" s="1888">
        <f t="shared" si="33"/>
        <v>0</v>
      </c>
      <c r="D39" s="1889">
        <f t="shared" ref="D39:E39" si="48">SUM(F39+H39+J39+L39+N39+P39)</f>
        <v>0</v>
      </c>
      <c r="E39" s="171">
        <f t="shared" si="48"/>
        <v>0</v>
      </c>
      <c r="F39" s="33"/>
      <c r="G39" s="80"/>
      <c r="H39" s="33"/>
      <c r="I39" s="80"/>
      <c r="J39" s="33"/>
      <c r="K39" s="80"/>
      <c r="L39" s="33"/>
      <c r="M39" s="80"/>
      <c r="N39" s="33"/>
      <c r="O39" s="80"/>
      <c r="P39" s="188"/>
      <c r="Q39" s="1900"/>
      <c r="R39" s="81"/>
      <c r="S39" s="1801"/>
      <c r="T39" s="1892" t="str">
        <f t="shared" si="6"/>
        <v/>
      </c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77"/>
      <c r="AZ39" s="177"/>
      <c r="BA39" s="177"/>
      <c r="BB39" s="177"/>
      <c r="BC39" s="177"/>
      <c r="BD39" s="177"/>
      <c r="BE39" s="177"/>
      <c r="BF39" s="177"/>
      <c r="BG39" s="177"/>
      <c r="BH39" s="177"/>
      <c r="BI39" s="177"/>
      <c r="BJ39" s="177"/>
      <c r="BK39" s="177"/>
      <c r="BL39" s="177"/>
      <c r="BM39" s="177"/>
      <c r="BN39" s="177"/>
      <c r="BO39" s="177"/>
      <c r="BP39" s="177"/>
      <c r="BQ39" s="177"/>
      <c r="BR39" s="177"/>
      <c r="BS39" s="177"/>
      <c r="BT39" s="177"/>
      <c r="BU39" s="177"/>
      <c r="BV39" s="177"/>
      <c r="BW39" s="177"/>
      <c r="BX39" s="177"/>
      <c r="BY39" s="177"/>
      <c r="BZ39" s="177"/>
      <c r="CA39" s="1893" t="str">
        <f t="shared" si="7"/>
        <v/>
      </c>
      <c r="CB39" s="1893" t="str">
        <f t="shared" si="8"/>
        <v/>
      </c>
      <c r="CC39" s="177"/>
      <c r="CD39" s="177"/>
      <c r="CE39" s="178"/>
      <c r="CF39" s="178"/>
      <c r="CG39" s="178"/>
      <c r="CH39" s="178"/>
      <c r="CI39" s="178"/>
      <c r="CJ39" s="143"/>
      <c r="CK39" s="1894">
        <f t="shared" ref="CK39:CL39" si="49">IF(AND($C39&lt;&gt;0,R39=""),1,IF(R39&gt;$C39,1,0))</f>
        <v>0</v>
      </c>
      <c r="CL39" s="1894">
        <f t="shared" si="49"/>
        <v>0</v>
      </c>
      <c r="CM39" s="143"/>
      <c r="CN39" s="143"/>
      <c r="CO39" s="143"/>
      <c r="CP39" s="143"/>
    </row>
    <row r="40" spans="1:94" ht="15" customHeight="1" x14ac:dyDescent="0.25">
      <c r="A40" s="3128"/>
      <c r="B40" s="180" t="s">
        <v>235</v>
      </c>
      <c r="C40" s="184">
        <f t="shared" si="33"/>
        <v>0</v>
      </c>
      <c r="D40" s="185">
        <f t="shared" ref="D40:E40" si="50">SUM(F40+H40+J40+L40+N40+P40)</f>
        <v>0</v>
      </c>
      <c r="E40" s="186">
        <f t="shared" si="50"/>
        <v>0</v>
      </c>
      <c r="F40" s="66"/>
      <c r="G40" s="87"/>
      <c r="H40" s="66"/>
      <c r="I40" s="87"/>
      <c r="J40" s="66"/>
      <c r="K40" s="87"/>
      <c r="L40" s="66"/>
      <c r="M40" s="87"/>
      <c r="N40" s="66"/>
      <c r="O40" s="87"/>
      <c r="P40" s="1898"/>
      <c r="Q40" s="1833"/>
      <c r="R40" s="88"/>
      <c r="S40" s="1802"/>
      <c r="T40" s="1892" t="str">
        <f t="shared" si="6"/>
        <v/>
      </c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77"/>
      <c r="AZ40" s="177"/>
      <c r="BA40" s="177"/>
      <c r="BB40" s="177"/>
      <c r="BC40" s="177"/>
      <c r="BD40" s="177"/>
      <c r="BE40" s="177"/>
      <c r="BF40" s="177"/>
      <c r="BG40" s="177"/>
      <c r="BH40" s="177"/>
      <c r="BI40" s="177"/>
      <c r="BJ40" s="177"/>
      <c r="BK40" s="177"/>
      <c r="BL40" s="177"/>
      <c r="BM40" s="177"/>
      <c r="BN40" s="177"/>
      <c r="BO40" s="177"/>
      <c r="BP40" s="177"/>
      <c r="BQ40" s="177"/>
      <c r="BR40" s="177"/>
      <c r="BS40" s="177"/>
      <c r="BT40" s="177"/>
      <c r="BU40" s="177"/>
      <c r="BV40" s="177"/>
      <c r="BW40" s="177"/>
      <c r="BX40" s="177"/>
      <c r="BY40" s="177"/>
      <c r="BZ40" s="177"/>
      <c r="CA40" s="1893" t="str">
        <f t="shared" si="7"/>
        <v/>
      </c>
      <c r="CB40" s="1893" t="str">
        <f t="shared" si="8"/>
        <v/>
      </c>
      <c r="CC40" s="177"/>
      <c r="CD40" s="177"/>
      <c r="CE40" s="178"/>
      <c r="CF40" s="178"/>
      <c r="CG40" s="178"/>
      <c r="CH40" s="178"/>
      <c r="CI40" s="178"/>
      <c r="CJ40" s="143"/>
      <c r="CK40" s="1894">
        <f t="shared" ref="CK40:CL40" si="51">IF(AND($C40&lt;&gt;0,R40=""),1,IF(R40&gt;$C40,1,0))</f>
        <v>0</v>
      </c>
      <c r="CL40" s="1894">
        <f t="shared" si="51"/>
        <v>0</v>
      </c>
      <c r="CM40" s="143"/>
      <c r="CN40" s="143"/>
      <c r="CO40" s="143"/>
      <c r="CP40" s="143"/>
    </row>
    <row r="41" spans="1:94" ht="15" customHeight="1" x14ac:dyDescent="0.25">
      <c r="A41" s="3129"/>
      <c r="B41" s="162" t="s">
        <v>236</v>
      </c>
      <c r="C41" s="172">
        <f t="shared" si="33"/>
        <v>0</v>
      </c>
      <c r="D41" s="187">
        <f t="shared" ref="D41:E41" si="52">SUM(F41+H41+J41+L41+N41+P41)</f>
        <v>0</v>
      </c>
      <c r="E41" s="173">
        <f t="shared" si="52"/>
        <v>0</v>
      </c>
      <c r="F41" s="41"/>
      <c r="G41" s="92"/>
      <c r="H41" s="41"/>
      <c r="I41" s="92"/>
      <c r="J41" s="41"/>
      <c r="K41" s="92"/>
      <c r="L41" s="41"/>
      <c r="M41" s="92"/>
      <c r="N41" s="41"/>
      <c r="O41" s="92"/>
      <c r="P41" s="1818"/>
      <c r="Q41" s="1899"/>
      <c r="R41" s="40"/>
      <c r="S41" s="1764"/>
      <c r="T41" s="1892" t="str">
        <f t="shared" si="6"/>
        <v/>
      </c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77"/>
      <c r="AZ41" s="177"/>
      <c r="BA41" s="177"/>
      <c r="BB41" s="177"/>
      <c r="BC41" s="177"/>
      <c r="BD41" s="177"/>
      <c r="BE41" s="177"/>
      <c r="BF41" s="177"/>
      <c r="BG41" s="177"/>
      <c r="BH41" s="177"/>
      <c r="BI41" s="177"/>
      <c r="BJ41" s="177"/>
      <c r="BK41" s="177"/>
      <c r="BL41" s="177"/>
      <c r="BM41" s="177"/>
      <c r="BN41" s="177"/>
      <c r="BO41" s="177"/>
      <c r="BP41" s="177"/>
      <c r="BQ41" s="177"/>
      <c r="BR41" s="177"/>
      <c r="BS41" s="177"/>
      <c r="BT41" s="177"/>
      <c r="BU41" s="177"/>
      <c r="BV41" s="177"/>
      <c r="BW41" s="177"/>
      <c r="BX41" s="177"/>
      <c r="BY41" s="177"/>
      <c r="BZ41" s="177"/>
      <c r="CA41" s="1893" t="str">
        <f t="shared" si="7"/>
        <v/>
      </c>
      <c r="CB41" s="1893" t="str">
        <f t="shared" si="8"/>
        <v/>
      </c>
      <c r="CC41" s="177"/>
      <c r="CD41" s="177"/>
      <c r="CE41" s="178"/>
      <c r="CF41" s="178"/>
      <c r="CG41" s="178"/>
      <c r="CH41" s="178"/>
      <c r="CI41" s="178"/>
      <c r="CJ41" s="143"/>
      <c r="CK41" s="1894">
        <f t="shared" ref="CK41:CL41" si="53">IF(AND($C41&lt;&gt;0,R41=""),1,IF(R41&gt;$C41,1,0))</f>
        <v>0</v>
      </c>
      <c r="CL41" s="1894">
        <f t="shared" si="53"/>
        <v>0</v>
      </c>
      <c r="CM41" s="143"/>
      <c r="CN41" s="143"/>
      <c r="CO41" s="143"/>
      <c r="CP41" s="143"/>
    </row>
    <row r="42" spans="1:94" ht="18" customHeight="1" x14ac:dyDescent="0.25">
      <c r="A42" s="1911" t="s">
        <v>252</v>
      </c>
      <c r="B42" s="1912"/>
      <c r="C42" s="1912"/>
      <c r="D42" s="1912"/>
      <c r="E42" s="1912"/>
      <c r="F42" s="1912"/>
      <c r="G42" s="1912"/>
      <c r="H42" s="1912"/>
      <c r="I42" s="1912"/>
      <c r="J42" s="1912"/>
      <c r="K42" s="1912"/>
      <c r="L42" s="1912"/>
      <c r="M42" s="1912"/>
      <c r="N42" s="1912"/>
      <c r="O42" s="1912"/>
      <c r="P42" s="1912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</row>
    <row r="43" spans="1:94" ht="15" customHeight="1" x14ac:dyDescent="0.25">
      <c r="A43" s="3138" t="s">
        <v>253</v>
      </c>
      <c r="B43" s="3148" t="s">
        <v>226</v>
      </c>
      <c r="C43" s="3161"/>
      <c r="D43" s="3149"/>
      <c r="E43" s="3159" t="s">
        <v>106</v>
      </c>
      <c r="F43" s="3124"/>
      <c r="G43" s="3124"/>
      <c r="H43" s="3124"/>
      <c r="I43" s="3124"/>
      <c r="J43" s="3124"/>
      <c r="K43" s="3124"/>
      <c r="L43" s="3124"/>
      <c r="M43" s="3124"/>
      <c r="N43" s="3124"/>
      <c r="O43" s="3124"/>
      <c r="P43" s="3124"/>
      <c r="Q43" s="3167" t="s">
        <v>41</v>
      </c>
      <c r="R43" s="3171" t="s">
        <v>42</v>
      </c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</row>
    <row r="44" spans="1:94" ht="15" customHeight="1" x14ac:dyDescent="0.25">
      <c r="A44" s="3128"/>
      <c r="B44" s="3150"/>
      <c r="C44" s="3142"/>
      <c r="D44" s="3140"/>
      <c r="E44" s="3143" t="s">
        <v>227</v>
      </c>
      <c r="F44" s="3122"/>
      <c r="G44" s="3143" t="s">
        <v>228</v>
      </c>
      <c r="H44" s="3122"/>
      <c r="I44" s="3143" t="s">
        <v>93</v>
      </c>
      <c r="J44" s="3122"/>
      <c r="K44" s="3143" t="s">
        <v>229</v>
      </c>
      <c r="L44" s="3122"/>
      <c r="M44" s="3143" t="s">
        <v>230</v>
      </c>
      <c r="N44" s="3122"/>
      <c r="O44" s="3143" t="s">
        <v>231</v>
      </c>
      <c r="P44" s="3124"/>
      <c r="Q44" s="3170"/>
      <c r="R44" s="3172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</row>
    <row r="45" spans="1:94" ht="15" customHeight="1" x14ac:dyDescent="0.25">
      <c r="A45" s="3129"/>
      <c r="B45" s="1735" t="s">
        <v>84</v>
      </c>
      <c r="C45" s="1800" t="s">
        <v>63</v>
      </c>
      <c r="D45" s="1913" t="s">
        <v>64</v>
      </c>
      <c r="E45" s="27" t="s">
        <v>63</v>
      </c>
      <c r="F45" s="1740" t="s">
        <v>64</v>
      </c>
      <c r="G45" s="27" t="s">
        <v>63</v>
      </c>
      <c r="H45" s="1740" t="s">
        <v>64</v>
      </c>
      <c r="I45" s="27" t="s">
        <v>63</v>
      </c>
      <c r="J45" s="1740" t="s">
        <v>64</v>
      </c>
      <c r="K45" s="27" t="s">
        <v>63</v>
      </c>
      <c r="L45" s="1740" t="s">
        <v>64</v>
      </c>
      <c r="M45" s="27" t="s">
        <v>63</v>
      </c>
      <c r="N45" s="1740" t="s">
        <v>64</v>
      </c>
      <c r="O45" s="27" t="s">
        <v>63</v>
      </c>
      <c r="P45" s="1914" t="s">
        <v>64</v>
      </c>
      <c r="Q45" s="3168"/>
      <c r="R45" s="317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</row>
    <row r="46" spans="1:94" ht="15" customHeight="1" x14ac:dyDescent="0.25">
      <c r="A46" s="1915" t="s">
        <v>234</v>
      </c>
      <c r="B46" s="196">
        <f t="shared" ref="B46:B48" si="54">SUM(C46+D46)</f>
        <v>2</v>
      </c>
      <c r="C46" s="197">
        <f t="shared" ref="C46:D46" si="55">SUM(E46+G46+I46+K46+M46+O46)</f>
        <v>1</v>
      </c>
      <c r="D46" s="152">
        <f t="shared" si="55"/>
        <v>1</v>
      </c>
      <c r="E46" s="33"/>
      <c r="F46" s="1801"/>
      <c r="G46" s="33"/>
      <c r="H46" s="1801"/>
      <c r="I46" s="33"/>
      <c r="J46" s="80"/>
      <c r="K46" s="33">
        <v>1</v>
      </c>
      <c r="L46" s="80"/>
      <c r="M46" s="188"/>
      <c r="N46" s="80">
        <v>1</v>
      </c>
      <c r="O46" s="188"/>
      <c r="P46" s="1900"/>
      <c r="Q46" s="81">
        <v>0</v>
      </c>
      <c r="R46" s="80">
        <v>0</v>
      </c>
      <c r="S46" s="1892" t="str">
        <f t="shared" ref="S46:S49" si="56">$CA46&amp;CB46</f>
        <v/>
      </c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77"/>
      <c r="AY46" s="177"/>
      <c r="AZ46" s="177"/>
      <c r="BA46" s="177"/>
      <c r="BB46" s="177"/>
      <c r="BC46" s="177"/>
      <c r="BD46" s="177"/>
      <c r="BE46" s="177"/>
      <c r="BF46" s="177"/>
      <c r="BG46" s="177"/>
      <c r="BH46" s="177"/>
      <c r="BI46" s="177"/>
      <c r="BJ46" s="177"/>
      <c r="BK46" s="177"/>
      <c r="BL46" s="177"/>
      <c r="BM46" s="177"/>
      <c r="BN46" s="177"/>
      <c r="BO46" s="177"/>
      <c r="BP46" s="177"/>
      <c r="BQ46" s="177"/>
      <c r="BR46" s="177"/>
      <c r="BS46" s="177"/>
      <c r="BT46" s="177"/>
      <c r="BU46" s="177"/>
      <c r="BV46" s="177"/>
      <c r="BW46" s="177"/>
      <c r="BX46" s="177"/>
      <c r="BY46" s="177"/>
      <c r="BZ46" s="177"/>
      <c r="CA46" s="1893" t="str">
        <f t="shared" ref="CA46:CA49" si="57">IF(AND($B46&lt;&gt;0,Q46=""),"* No olvide ingresar la variable "&amp;Q$43&amp;""&amp;". Digite CERO si no tiene. ",IF(Q46&gt;$B46,"* La variable Pueblos Originarios no debe ser mayor al Total Ambos Sexos. ",""))</f>
        <v/>
      </c>
      <c r="CB46" s="1893" t="str">
        <f t="shared" ref="CB46:CB49" si="58">IF(AND($B46&lt;&gt;0,R46=""),"* No olvide ingresar la variable "&amp;R$43&amp;""&amp;" (Digite CERO si no tiene). ",IF(R46&gt;$B46,"* La variable Migrantes no debe ser mayor al Total Ambos Sexos. ",""))</f>
        <v/>
      </c>
      <c r="CC46" s="177"/>
      <c r="CD46" s="177"/>
      <c r="CE46" s="178"/>
      <c r="CF46" s="178"/>
      <c r="CG46" s="178"/>
      <c r="CH46" s="178"/>
      <c r="CI46" s="178"/>
      <c r="CJ46" s="143"/>
      <c r="CK46" s="1894">
        <f t="shared" ref="CK46:CL46" si="59">IF(AND($B46&lt;&gt;0,Q46=""),1,IF(Q46&gt;$B46,1,0))</f>
        <v>0</v>
      </c>
      <c r="CL46" s="1894">
        <f t="shared" si="59"/>
        <v>0</v>
      </c>
      <c r="CM46" s="143"/>
      <c r="CN46" s="143"/>
      <c r="CO46" s="143"/>
      <c r="CP46" s="143"/>
    </row>
    <row r="47" spans="1:94" ht="15" customHeight="1" x14ac:dyDescent="0.25">
      <c r="A47" s="198" t="s">
        <v>235</v>
      </c>
      <c r="B47" s="199">
        <f t="shared" si="54"/>
        <v>1</v>
      </c>
      <c r="C47" s="200">
        <f t="shared" ref="C47:D47" si="60">SUM(E47+G47+I47+K47+M47+O47)</f>
        <v>1</v>
      </c>
      <c r="D47" s="1824">
        <f t="shared" si="60"/>
        <v>0</v>
      </c>
      <c r="E47" s="66">
        <v>0</v>
      </c>
      <c r="F47" s="1751">
        <v>0</v>
      </c>
      <c r="G47" s="1786">
        <v>0</v>
      </c>
      <c r="H47" s="1751">
        <v>0</v>
      </c>
      <c r="I47" s="1786">
        <v>0</v>
      </c>
      <c r="J47" s="1865">
        <v>0</v>
      </c>
      <c r="K47" s="1786">
        <v>0</v>
      </c>
      <c r="L47" s="1865">
        <v>0</v>
      </c>
      <c r="M47" s="1895">
        <v>1</v>
      </c>
      <c r="N47" s="1865">
        <v>0</v>
      </c>
      <c r="O47" s="1895">
        <v>0</v>
      </c>
      <c r="P47" s="1896">
        <v>0</v>
      </c>
      <c r="Q47" s="88">
        <v>0</v>
      </c>
      <c r="R47" s="87">
        <v>0</v>
      </c>
      <c r="S47" s="1892" t="str">
        <f t="shared" si="56"/>
        <v/>
      </c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77"/>
      <c r="AY47" s="177"/>
      <c r="AZ47" s="177"/>
      <c r="BA47" s="177"/>
      <c r="BB47" s="177"/>
      <c r="BC47" s="177"/>
      <c r="BD47" s="177"/>
      <c r="BE47" s="177"/>
      <c r="BF47" s="177"/>
      <c r="BG47" s="177"/>
      <c r="BH47" s="177"/>
      <c r="BI47" s="177"/>
      <c r="BJ47" s="177"/>
      <c r="BK47" s="177"/>
      <c r="BL47" s="177"/>
      <c r="BM47" s="177"/>
      <c r="BN47" s="177"/>
      <c r="BO47" s="177"/>
      <c r="BP47" s="177"/>
      <c r="BQ47" s="177"/>
      <c r="BR47" s="177"/>
      <c r="BS47" s="177"/>
      <c r="BT47" s="177"/>
      <c r="BU47" s="177"/>
      <c r="BV47" s="177"/>
      <c r="BW47" s="177"/>
      <c r="BX47" s="177"/>
      <c r="BY47" s="177"/>
      <c r="BZ47" s="177"/>
      <c r="CA47" s="1893" t="str">
        <f t="shared" si="57"/>
        <v/>
      </c>
      <c r="CB47" s="1893" t="str">
        <f t="shared" si="58"/>
        <v/>
      </c>
      <c r="CC47" s="177"/>
      <c r="CD47" s="177"/>
      <c r="CE47" s="178"/>
      <c r="CF47" s="178"/>
      <c r="CG47" s="178"/>
      <c r="CH47" s="178"/>
      <c r="CI47" s="178"/>
      <c r="CJ47" s="143"/>
      <c r="CK47" s="1894">
        <f t="shared" ref="CK47:CL47" si="61">IF(AND($B47&lt;&gt;0,Q47=""),1,IF(Q47&gt;$B47,1,0))</f>
        <v>0</v>
      </c>
      <c r="CL47" s="1894">
        <f t="shared" si="61"/>
        <v>0</v>
      </c>
      <c r="CM47" s="143"/>
      <c r="CN47" s="143"/>
      <c r="CO47" s="143"/>
      <c r="CP47" s="143"/>
    </row>
    <row r="48" spans="1:94" ht="15" customHeight="1" x14ac:dyDescent="0.25">
      <c r="A48" s="198" t="s">
        <v>236</v>
      </c>
      <c r="B48" s="201">
        <f t="shared" si="54"/>
        <v>0</v>
      </c>
      <c r="C48" s="202">
        <f t="shared" ref="C48:D48" si="62">SUM(E48+G48+I48+K48+M48+O48)</f>
        <v>0</v>
      </c>
      <c r="D48" s="108">
        <f t="shared" si="62"/>
        <v>0</v>
      </c>
      <c r="E48" s="66"/>
      <c r="F48" s="1802"/>
      <c r="G48" s="66"/>
      <c r="H48" s="1802"/>
      <c r="I48" s="66"/>
      <c r="J48" s="87"/>
      <c r="K48" s="66"/>
      <c r="L48" s="87"/>
      <c r="M48" s="1898"/>
      <c r="N48" s="87"/>
      <c r="O48" s="1898"/>
      <c r="P48" s="1833"/>
      <c r="Q48" s="88"/>
      <c r="R48" s="87"/>
      <c r="S48" s="1892" t="str">
        <f t="shared" si="56"/>
        <v/>
      </c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7"/>
      <c r="BN48" s="177"/>
      <c r="BO48" s="177"/>
      <c r="BP48" s="177"/>
      <c r="BQ48" s="177"/>
      <c r="BR48" s="177"/>
      <c r="BS48" s="177"/>
      <c r="BT48" s="177"/>
      <c r="BU48" s="177"/>
      <c r="BV48" s="177"/>
      <c r="BW48" s="177"/>
      <c r="BX48" s="177"/>
      <c r="BY48" s="177"/>
      <c r="BZ48" s="177"/>
      <c r="CA48" s="1893" t="str">
        <f t="shared" si="57"/>
        <v/>
      </c>
      <c r="CB48" s="1893" t="str">
        <f t="shared" si="58"/>
        <v/>
      </c>
      <c r="CC48" s="177"/>
      <c r="CD48" s="177"/>
      <c r="CE48" s="178"/>
      <c r="CF48" s="178"/>
      <c r="CG48" s="178"/>
      <c r="CH48" s="178"/>
      <c r="CI48" s="178"/>
      <c r="CJ48" s="143"/>
      <c r="CK48" s="1894">
        <f t="shared" ref="CK48:CL48" si="63">IF(AND($B48&lt;&gt;0,Q48=""),1,IF(Q48&gt;$B48,1,0))</f>
        <v>0</v>
      </c>
      <c r="CL48" s="1894">
        <f t="shared" si="63"/>
        <v>0</v>
      </c>
      <c r="CM48" s="143"/>
      <c r="CN48" s="143"/>
      <c r="CO48" s="143"/>
      <c r="CP48" s="143"/>
    </row>
    <row r="49" spans="1:94" ht="15" customHeight="1" x14ac:dyDescent="0.25">
      <c r="A49" s="1916" t="s">
        <v>254</v>
      </c>
      <c r="B49" s="203">
        <f>SUM(C49:D49)</f>
        <v>0</v>
      </c>
      <c r="C49" s="1917">
        <f t="shared" ref="C49:D49" si="64">SUM(E49+G49+I49+K49+M49+O49)</f>
        <v>0</v>
      </c>
      <c r="D49" s="1918">
        <f t="shared" si="64"/>
        <v>0</v>
      </c>
      <c r="E49" s="1784"/>
      <c r="F49" s="1839"/>
      <c r="G49" s="1784"/>
      <c r="H49" s="1839"/>
      <c r="I49" s="1784"/>
      <c r="J49" s="1834"/>
      <c r="K49" s="1784"/>
      <c r="L49" s="1834"/>
      <c r="M49" s="1919"/>
      <c r="N49" s="1834"/>
      <c r="O49" s="1919"/>
      <c r="P49" s="1835"/>
      <c r="Q49" s="123"/>
      <c r="R49" s="1834"/>
      <c r="S49" s="1892" t="str">
        <f t="shared" si="56"/>
        <v/>
      </c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77"/>
      <c r="AY49" s="177"/>
      <c r="AZ49" s="177"/>
      <c r="BA49" s="177"/>
      <c r="BB49" s="177"/>
      <c r="BC49" s="177"/>
      <c r="BD49" s="177"/>
      <c r="BE49" s="177"/>
      <c r="BF49" s="177"/>
      <c r="BG49" s="177"/>
      <c r="BH49" s="177"/>
      <c r="BI49" s="177"/>
      <c r="BJ49" s="177"/>
      <c r="BK49" s="177"/>
      <c r="BL49" s="177"/>
      <c r="BM49" s="177"/>
      <c r="BN49" s="177"/>
      <c r="BO49" s="177"/>
      <c r="BP49" s="177"/>
      <c r="BQ49" s="177"/>
      <c r="BR49" s="177"/>
      <c r="BS49" s="177"/>
      <c r="BT49" s="177"/>
      <c r="BU49" s="177"/>
      <c r="BV49" s="177"/>
      <c r="BW49" s="177"/>
      <c r="BX49" s="177"/>
      <c r="BY49" s="177"/>
      <c r="BZ49" s="177"/>
      <c r="CA49" s="1893" t="str">
        <f t="shared" si="57"/>
        <v/>
      </c>
      <c r="CB49" s="1893" t="str">
        <f t="shared" si="58"/>
        <v/>
      </c>
      <c r="CC49" s="177"/>
      <c r="CD49" s="177"/>
      <c r="CE49" s="178"/>
      <c r="CF49" s="178"/>
      <c r="CG49" s="178"/>
      <c r="CH49" s="178"/>
      <c r="CI49" s="178"/>
      <c r="CJ49" s="143"/>
      <c r="CK49" s="1894">
        <f t="shared" ref="CK49:CL49" si="65">IF(AND($B49&lt;&gt;0,Q49=""),1,IF(Q49&gt;$B49,1,0))</f>
        <v>0</v>
      </c>
      <c r="CL49" s="1894">
        <f t="shared" si="65"/>
        <v>0</v>
      </c>
      <c r="CM49" s="143"/>
      <c r="CN49" s="143"/>
      <c r="CO49" s="143"/>
      <c r="CP49" s="143"/>
    </row>
    <row r="50" spans="1:94" ht="18" customHeight="1" x14ac:dyDescent="0.25">
      <c r="A50" s="1877" t="s">
        <v>255</v>
      </c>
      <c r="B50" s="1878"/>
      <c r="C50" s="1878"/>
      <c r="D50" s="1878"/>
      <c r="E50" s="1878"/>
      <c r="F50" s="1878"/>
      <c r="G50" s="1878"/>
      <c r="H50" s="1878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</row>
    <row r="51" spans="1:94" ht="15" customHeight="1" x14ac:dyDescent="0.25">
      <c r="A51" s="3153" t="s">
        <v>256</v>
      </c>
      <c r="B51" s="3148" t="s">
        <v>217</v>
      </c>
      <c r="C51" s="3161"/>
      <c r="D51" s="3149"/>
      <c r="E51" s="3143" t="s">
        <v>106</v>
      </c>
      <c r="F51" s="3124"/>
      <c r="G51" s="3124"/>
      <c r="H51" s="3122"/>
      <c r="I51" s="3167" t="s">
        <v>41</v>
      </c>
      <c r="J51" s="3171" t="s">
        <v>42</v>
      </c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</row>
    <row r="52" spans="1:94" ht="15" customHeight="1" x14ac:dyDescent="0.25">
      <c r="A52" s="3128"/>
      <c r="B52" s="3150"/>
      <c r="C52" s="3142"/>
      <c r="D52" s="3140"/>
      <c r="E52" s="3143" t="s">
        <v>86</v>
      </c>
      <c r="F52" s="3122"/>
      <c r="G52" s="3143" t="s">
        <v>87</v>
      </c>
      <c r="H52" s="3124"/>
      <c r="I52" s="3170"/>
      <c r="J52" s="3172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</row>
    <row r="53" spans="1:94" ht="15" customHeight="1" x14ac:dyDescent="0.25">
      <c r="A53" s="3129"/>
      <c r="B53" s="1735" t="s">
        <v>84</v>
      </c>
      <c r="C53" s="1800" t="s">
        <v>63</v>
      </c>
      <c r="D53" s="1913" t="s">
        <v>64</v>
      </c>
      <c r="E53" s="27" t="s">
        <v>63</v>
      </c>
      <c r="F53" s="1743" t="s">
        <v>64</v>
      </c>
      <c r="G53" s="27" t="s">
        <v>63</v>
      </c>
      <c r="H53" s="1737" t="s">
        <v>64</v>
      </c>
      <c r="I53" s="3168"/>
      <c r="J53" s="317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</row>
    <row r="54" spans="1:94" ht="21" customHeight="1" x14ac:dyDescent="0.25">
      <c r="A54" s="1920" t="s">
        <v>257</v>
      </c>
      <c r="B54" s="204">
        <f t="shared" ref="B54:B57" si="66">SUM(C54+D54)</f>
        <v>19</v>
      </c>
      <c r="C54" s="1921">
        <f t="shared" ref="C54:D54" si="67">SUM(E54+G54)</f>
        <v>14</v>
      </c>
      <c r="D54" s="1890">
        <f t="shared" si="67"/>
        <v>5</v>
      </c>
      <c r="E54" s="146">
        <f t="shared" ref="E54:J54" si="68">SUM(E55:E57)</f>
        <v>14</v>
      </c>
      <c r="F54" s="1827">
        <f t="shared" si="68"/>
        <v>5</v>
      </c>
      <c r="G54" s="1922">
        <f t="shared" si="68"/>
        <v>0</v>
      </c>
      <c r="H54" s="205">
        <f t="shared" si="68"/>
        <v>0</v>
      </c>
      <c r="I54" s="1923">
        <f t="shared" si="68"/>
        <v>0</v>
      </c>
      <c r="J54" s="147">
        <f t="shared" si="68"/>
        <v>0</v>
      </c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</row>
    <row r="55" spans="1:94" ht="15" customHeight="1" x14ac:dyDescent="0.25">
      <c r="A55" s="1924" t="s">
        <v>202</v>
      </c>
      <c r="B55" s="124">
        <f t="shared" si="66"/>
        <v>17</v>
      </c>
      <c r="C55" s="206">
        <f t="shared" ref="C55:D55" si="69">SUM(E55+G55)</f>
        <v>12</v>
      </c>
      <c r="D55" s="1897">
        <f t="shared" si="69"/>
        <v>5</v>
      </c>
      <c r="E55" s="1786">
        <v>12</v>
      </c>
      <c r="F55" s="1751">
        <v>5</v>
      </c>
      <c r="G55" s="1895">
        <v>0</v>
      </c>
      <c r="H55" s="1896">
        <v>0</v>
      </c>
      <c r="I55" s="88">
        <v>0</v>
      </c>
      <c r="J55" s="87">
        <v>0</v>
      </c>
      <c r="K55" s="1892" t="str">
        <f t="shared" ref="K55:K57" si="70">$CA55&amp;CB55</f>
        <v/>
      </c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177"/>
      <c r="BB55" s="177"/>
      <c r="BC55" s="177"/>
      <c r="BD55" s="177"/>
      <c r="BE55" s="177"/>
      <c r="BF55" s="177"/>
      <c r="BG55" s="177"/>
      <c r="BH55" s="177"/>
      <c r="BI55" s="177"/>
      <c r="BJ55" s="177"/>
      <c r="BK55" s="177"/>
      <c r="BL55" s="177"/>
      <c r="BM55" s="177"/>
      <c r="BN55" s="177"/>
      <c r="BO55" s="177"/>
      <c r="BP55" s="177"/>
      <c r="BQ55" s="177"/>
      <c r="BR55" s="177"/>
      <c r="BS55" s="177"/>
      <c r="BT55" s="177"/>
      <c r="BU55" s="177"/>
      <c r="BV55" s="177"/>
      <c r="BW55" s="177"/>
      <c r="BX55" s="177"/>
      <c r="BY55" s="177"/>
      <c r="BZ55" s="177"/>
      <c r="CA55" s="1893" t="str">
        <f t="shared" ref="CA55:CA57" si="71">IF(AND($B55&lt;&gt;0,I55=""),"* No olvide ingresar la variable "&amp;I$51&amp;""&amp;". Digite CERO si no tiene. ",IF(I55&gt;$B55,"* La variable Pueblos Originarios no debe ser mayor al Total Ambos Sexos. ",""))</f>
        <v/>
      </c>
      <c r="CB55" s="1893" t="str">
        <f t="shared" ref="CB55:CB57" si="72">IF(AND($B55&lt;&gt;0,J55=""),"* No olvide ingresar la variable "&amp;J$51&amp;""&amp;" (Digite CERO si no tiene). ",IF(J55&gt;$B55,"* La variable Migrantes no debe ser mayor al Total Ambos Sexos. ",""))</f>
        <v/>
      </c>
      <c r="CC55" s="177"/>
      <c r="CD55" s="177"/>
      <c r="CE55" s="178"/>
      <c r="CF55" s="178"/>
      <c r="CG55" s="178"/>
      <c r="CH55" s="178"/>
      <c r="CI55" s="178"/>
      <c r="CJ55" s="143"/>
      <c r="CK55" s="1894">
        <f t="shared" ref="CK55:CL55" si="73">IF(AND($B55&lt;&gt;0,I55=""),1,IF(I55&gt;$B55,1,0))</f>
        <v>0</v>
      </c>
      <c r="CL55" s="1894">
        <f t="shared" si="73"/>
        <v>0</v>
      </c>
      <c r="CM55" s="143"/>
      <c r="CN55" s="143"/>
      <c r="CO55" s="143"/>
      <c r="CP55" s="143"/>
    </row>
    <row r="56" spans="1:94" ht="15" customHeight="1" x14ac:dyDescent="0.25">
      <c r="A56" s="198" t="s">
        <v>258</v>
      </c>
      <c r="B56" s="207">
        <f t="shared" si="66"/>
        <v>1</v>
      </c>
      <c r="C56" s="208">
        <f t="shared" ref="C56:D56" si="74">SUM(E56+G56)</f>
        <v>1</v>
      </c>
      <c r="D56" s="186">
        <f t="shared" si="74"/>
        <v>0</v>
      </c>
      <c r="E56" s="66">
        <v>1</v>
      </c>
      <c r="F56" s="1802">
        <v>0</v>
      </c>
      <c r="G56" s="1898">
        <v>0</v>
      </c>
      <c r="H56" s="1833">
        <v>0</v>
      </c>
      <c r="I56" s="88">
        <v>0</v>
      </c>
      <c r="J56" s="87">
        <v>0</v>
      </c>
      <c r="K56" s="1892" t="str">
        <f t="shared" si="70"/>
        <v/>
      </c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77"/>
      <c r="AQ56" s="177"/>
      <c r="AR56" s="177"/>
      <c r="AS56" s="177"/>
      <c r="AT56" s="177"/>
      <c r="AU56" s="177"/>
      <c r="AV56" s="177"/>
      <c r="AW56" s="177"/>
      <c r="AX56" s="177"/>
      <c r="AY56" s="177"/>
      <c r="AZ56" s="177"/>
      <c r="BA56" s="177"/>
      <c r="BB56" s="177"/>
      <c r="BC56" s="177"/>
      <c r="BD56" s="177"/>
      <c r="BE56" s="177"/>
      <c r="BF56" s="177"/>
      <c r="BG56" s="177"/>
      <c r="BH56" s="177"/>
      <c r="BI56" s="177"/>
      <c r="BJ56" s="177"/>
      <c r="BK56" s="177"/>
      <c r="BL56" s="177"/>
      <c r="BM56" s="177"/>
      <c r="BN56" s="177"/>
      <c r="BO56" s="177"/>
      <c r="BP56" s="177"/>
      <c r="BQ56" s="177"/>
      <c r="BR56" s="177"/>
      <c r="BS56" s="177"/>
      <c r="BT56" s="177"/>
      <c r="BU56" s="177"/>
      <c r="BV56" s="177"/>
      <c r="BW56" s="177"/>
      <c r="BX56" s="177"/>
      <c r="BY56" s="177"/>
      <c r="BZ56" s="177"/>
      <c r="CA56" s="1893" t="str">
        <f t="shared" si="71"/>
        <v/>
      </c>
      <c r="CB56" s="1893" t="str">
        <f t="shared" si="72"/>
        <v/>
      </c>
      <c r="CC56" s="177"/>
      <c r="CD56" s="177"/>
      <c r="CE56" s="178"/>
      <c r="CF56" s="178"/>
      <c r="CG56" s="178"/>
      <c r="CH56" s="178"/>
      <c r="CI56" s="178"/>
      <c r="CJ56" s="143"/>
      <c r="CK56" s="1894">
        <f t="shared" ref="CK56:CL56" si="75">IF(AND($B56&lt;&gt;0,I56=""),1,IF(I56&gt;$B56,1,0))</f>
        <v>0</v>
      </c>
      <c r="CL56" s="1894">
        <f t="shared" si="75"/>
        <v>0</v>
      </c>
      <c r="CM56" s="143"/>
      <c r="CN56" s="143"/>
      <c r="CO56" s="143"/>
      <c r="CP56" s="143"/>
    </row>
    <row r="57" spans="1:94" ht="15" customHeight="1" x14ac:dyDescent="0.25">
      <c r="A57" s="209" t="s">
        <v>259</v>
      </c>
      <c r="B57" s="210">
        <f t="shared" si="66"/>
        <v>1</v>
      </c>
      <c r="C57" s="211">
        <f t="shared" ref="C57:D57" si="76">SUM(E57+G57)</f>
        <v>1</v>
      </c>
      <c r="D57" s="173">
        <f t="shared" si="76"/>
        <v>0</v>
      </c>
      <c r="E57" s="41">
        <v>1</v>
      </c>
      <c r="F57" s="1764">
        <v>0</v>
      </c>
      <c r="G57" s="1818">
        <v>0</v>
      </c>
      <c r="H57" s="1899">
        <v>0</v>
      </c>
      <c r="I57" s="40">
        <v>0</v>
      </c>
      <c r="J57" s="92">
        <v>0</v>
      </c>
      <c r="K57" s="1892" t="str">
        <f t="shared" si="70"/>
        <v/>
      </c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77"/>
      <c r="AQ57" s="177"/>
      <c r="AR57" s="177"/>
      <c r="AS57" s="177"/>
      <c r="AT57" s="177"/>
      <c r="AU57" s="177"/>
      <c r="AV57" s="177"/>
      <c r="AW57" s="177"/>
      <c r="AX57" s="177"/>
      <c r="AY57" s="177"/>
      <c r="AZ57" s="177"/>
      <c r="BA57" s="177"/>
      <c r="BB57" s="177"/>
      <c r="BC57" s="177"/>
      <c r="BD57" s="177"/>
      <c r="BE57" s="177"/>
      <c r="BF57" s="177"/>
      <c r="BG57" s="177"/>
      <c r="BH57" s="177"/>
      <c r="BI57" s="177"/>
      <c r="BJ57" s="177"/>
      <c r="BK57" s="177"/>
      <c r="BL57" s="177"/>
      <c r="BM57" s="177"/>
      <c r="BN57" s="177"/>
      <c r="BO57" s="177"/>
      <c r="BP57" s="177"/>
      <c r="BQ57" s="177"/>
      <c r="BR57" s="177"/>
      <c r="BS57" s="177"/>
      <c r="BT57" s="177"/>
      <c r="BU57" s="177"/>
      <c r="BV57" s="177"/>
      <c r="BW57" s="177"/>
      <c r="BX57" s="177"/>
      <c r="BY57" s="177"/>
      <c r="BZ57" s="177"/>
      <c r="CA57" s="1893" t="str">
        <f t="shared" si="71"/>
        <v/>
      </c>
      <c r="CB57" s="1893" t="str">
        <f t="shared" si="72"/>
        <v/>
      </c>
      <c r="CC57" s="177"/>
      <c r="CD57" s="177"/>
      <c r="CE57" s="178"/>
      <c r="CF57" s="178"/>
      <c r="CG57" s="178"/>
      <c r="CH57" s="178"/>
      <c r="CI57" s="178"/>
      <c r="CJ57" s="143"/>
      <c r="CK57" s="1894">
        <f t="shared" ref="CK57:CL57" si="77">IF(AND($B57&lt;&gt;0,I57=""),1,IF(I57&gt;$B57,1,0))</f>
        <v>0</v>
      </c>
      <c r="CL57" s="1894">
        <f t="shared" si="77"/>
        <v>0</v>
      </c>
      <c r="CM57" s="143"/>
      <c r="CN57" s="143"/>
      <c r="CO57" s="143"/>
      <c r="CP57" s="143"/>
    </row>
    <row r="58" spans="1:94" ht="18" customHeight="1" x14ac:dyDescent="0.25">
      <c r="A58" s="1877" t="s">
        <v>260</v>
      </c>
      <c r="B58" s="1878"/>
      <c r="C58" s="1878"/>
      <c r="D58" s="1878"/>
      <c r="E58" s="1878"/>
      <c r="F58" s="1878"/>
      <c r="G58" s="1878"/>
      <c r="H58" s="1878"/>
      <c r="I58" s="1878"/>
      <c r="J58" s="1879"/>
      <c r="K58" s="1879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</row>
    <row r="59" spans="1:94" ht="15" customHeight="1" x14ac:dyDescent="0.25">
      <c r="A59" s="3148" t="s">
        <v>261</v>
      </c>
      <c r="B59" s="3149"/>
      <c r="C59" s="3138" t="s">
        <v>82</v>
      </c>
      <c r="D59" s="3143" t="s">
        <v>262</v>
      </c>
      <c r="E59" s="3124"/>
      <c r="F59" s="3124"/>
      <c r="G59" s="3124"/>
      <c r="H59" s="3124"/>
      <c r="I59" s="3124"/>
      <c r="J59" s="3135"/>
      <c r="K59" s="3224" t="s">
        <v>41</v>
      </c>
      <c r="L59" s="3139" t="s">
        <v>42</v>
      </c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</row>
    <row r="60" spans="1:94" ht="14.25" customHeight="1" x14ac:dyDescent="0.25">
      <c r="A60" s="3150"/>
      <c r="B60" s="3140"/>
      <c r="C60" s="3129"/>
      <c r="D60" s="27" t="s">
        <v>263</v>
      </c>
      <c r="E60" s="23" t="s">
        <v>264</v>
      </c>
      <c r="F60" s="23" t="s">
        <v>265</v>
      </c>
      <c r="G60" s="23" t="s">
        <v>266</v>
      </c>
      <c r="H60" s="23" t="s">
        <v>267</v>
      </c>
      <c r="I60" s="23" t="s">
        <v>268</v>
      </c>
      <c r="J60" s="25" t="s">
        <v>269</v>
      </c>
      <c r="K60" s="3225"/>
      <c r="L60" s="3180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</row>
    <row r="61" spans="1:94" ht="15" customHeight="1" x14ac:dyDescent="0.25">
      <c r="A61" s="3228" t="s">
        <v>270</v>
      </c>
      <c r="B61" s="3149"/>
      <c r="C61" s="212">
        <f t="shared" ref="C61:C63" si="78">SUM(D61:H61)</f>
        <v>43</v>
      </c>
      <c r="D61" s="33">
        <v>9</v>
      </c>
      <c r="E61" s="34">
        <v>1</v>
      </c>
      <c r="F61" s="34">
        <v>14</v>
      </c>
      <c r="G61" s="34">
        <v>9</v>
      </c>
      <c r="H61" s="34">
        <v>10</v>
      </c>
      <c r="I61" s="47"/>
      <c r="J61" s="213"/>
      <c r="K61" s="1748">
        <v>3</v>
      </c>
      <c r="L61" s="80">
        <v>0</v>
      </c>
      <c r="M61" s="1892" t="str">
        <f t="shared" ref="M61:M67" si="79">$CA61&amp;CB61</f>
        <v/>
      </c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77"/>
      <c r="AS61" s="177"/>
      <c r="AT61" s="177"/>
      <c r="AU61" s="177"/>
      <c r="AV61" s="177"/>
      <c r="AW61" s="177"/>
      <c r="AX61" s="177"/>
      <c r="AY61" s="177"/>
      <c r="AZ61" s="177"/>
      <c r="BA61" s="177"/>
      <c r="BB61" s="177"/>
      <c r="BC61" s="177"/>
      <c r="BD61" s="177"/>
      <c r="BE61" s="177"/>
      <c r="BF61" s="177"/>
      <c r="BG61" s="177"/>
      <c r="BH61" s="177"/>
      <c r="BI61" s="177"/>
      <c r="BJ61" s="177"/>
      <c r="BK61" s="177"/>
      <c r="BL61" s="177"/>
      <c r="BM61" s="177"/>
      <c r="BN61" s="177"/>
      <c r="BO61" s="177"/>
      <c r="BP61" s="177"/>
      <c r="BQ61" s="177"/>
      <c r="BR61" s="177"/>
      <c r="BS61" s="177"/>
      <c r="BT61" s="177"/>
      <c r="BU61" s="177"/>
      <c r="BV61" s="177"/>
      <c r="BW61" s="177"/>
      <c r="BX61" s="177"/>
      <c r="BY61" s="177"/>
      <c r="BZ61" s="177"/>
      <c r="CA61" s="1893" t="str">
        <f t="shared" ref="CA61:CA67" si="80">IF(AND($C61&lt;&gt;0,K61=""),"* No olvide ingresar la variable "&amp;K$59&amp;""&amp;". Digite CERO si no tiene. ",IF(K61&gt;$C61,"* La variable Pueblos Originarios no debe ser mayor al Total. ",""))</f>
        <v/>
      </c>
      <c r="CB61" s="1893" t="str">
        <f t="shared" ref="CB61:CB67" si="81">IF(AND($C61&lt;&gt;0,L61=""),"* No olvide ingresar la variable "&amp;L$59&amp;""&amp;". Digite CERO si no tiene. ",IF(L61&gt;$C61,"* La variable Migrantes no debe ser mayor al Total. ",""))</f>
        <v/>
      </c>
      <c r="CC61" s="177"/>
      <c r="CD61" s="177"/>
      <c r="CE61" s="178"/>
      <c r="CF61" s="178"/>
      <c r="CG61" s="178"/>
      <c r="CH61" s="178"/>
      <c r="CI61" s="178"/>
      <c r="CJ61" s="143"/>
      <c r="CK61" s="1894">
        <f t="shared" ref="CK61:CL61" si="82">IF(AND($C61&lt;&gt;0,K61=""),1,IF(K61&gt;$C61,1,0))</f>
        <v>0</v>
      </c>
      <c r="CL61" s="1894">
        <f t="shared" si="82"/>
        <v>0</v>
      </c>
      <c r="CM61" s="143"/>
      <c r="CN61" s="143"/>
      <c r="CO61" s="143"/>
      <c r="CP61" s="143"/>
    </row>
    <row r="62" spans="1:94" ht="15" customHeight="1" x14ac:dyDescent="0.25">
      <c r="A62" s="3229" t="s">
        <v>271</v>
      </c>
      <c r="B62" s="3183"/>
      <c r="C62" s="207">
        <f t="shared" si="78"/>
        <v>11</v>
      </c>
      <c r="D62" s="1786">
        <v>0</v>
      </c>
      <c r="E62" s="1746">
        <v>0</v>
      </c>
      <c r="F62" s="1746">
        <v>5</v>
      </c>
      <c r="G62" s="1746">
        <v>3</v>
      </c>
      <c r="H62" s="1746">
        <v>3</v>
      </c>
      <c r="I62" s="1747"/>
      <c r="J62" s="44"/>
      <c r="K62" s="1823">
        <v>0</v>
      </c>
      <c r="L62" s="87">
        <v>0</v>
      </c>
      <c r="M62" s="1892" t="str">
        <f t="shared" si="79"/>
        <v/>
      </c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  <c r="BC62" s="177"/>
      <c r="BD62" s="177"/>
      <c r="BE62" s="177"/>
      <c r="BF62" s="177"/>
      <c r="BG62" s="177"/>
      <c r="BH62" s="177"/>
      <c r="BI62" s="177"/>
      <c r="BJ62" s="177"/>
      <c r="BK62" s="177"/>
      <c r="BL62" s="177"/>
      <c r="BM62" s="177"/>
      <c r="BN62" s="177"/>
      <c r="BO62" s="177"/>
      <c r="BP62" s="177"/>
      <c r="BQ62" s="177"/>
      <c r="BR62" s="177"/>
      <c r="BS62" s="177"/>
      <c r="BT62" s="177"/>
      <c r="BU62" s="177"/>
      <c r="BV62" s="177"/>
      <c r="BW62" s="177"/>
      <c r="BX62" s="177"/>
      <c r="BY62" s="177"/>
      <c r="BZ62" s="177"/>
      <c r="CA62" s="1893" t="str">
        <f t="shared" si="80"/>
        <v/>
      </c>
      <c r="CB62" s="1893" t="str">
        <f t="shared" si="81"/>
        <v/>
      </c>
      <c r="CC62" s="177"/>
      <c r="CD62" s="177"/>
      <c r="CE62" s="178"/>
      <c r="CF62" s="178"/>
      <c r="CG62" s="178"/>
      <c r="CH62" s="178"/>
      <c r="CI62" s="178"/>
      <c r="CJ62" s="143"/>
      <c r="CK62" s="1894">
        <f t="shared" ref="CK62:CL62" si="83">IF(AND($C62&lt;&gt;0,K62=""),1,IF(K62&gt;$C62,1,0))</f>
        <v>0</v>
      </c>
      <c r="CL62" s="1894">
        <f t="shared" si="83"/>
        <v>0</v>
      </c>
      <c r="CM62" s="143"/>
      <c r="CN62" s="143"/>
      <c r="CO62" s="143"/>
      <c r="CP62" s="143"/>
    </row>
    <row r="63" spans="1:94" ht="15" customHeight="1" x14ac:dyDescent="0.25">
      <c r="A63" s="3229" t="s">
        <v>272</v>
      </c>
      <c r="B63" s="3183"/>
      <c r="C63" s="207">
        <f t="shared" si="78"/>
        <v>2</v>
      </c>
      <c r="D63" s="66">
        <v>0</v>
      </c>
      <c r="E63" s="67">
        <v>0</v>
      </c>
      <c r="F63" s="67">
        <v>0</v>
      </c>
      <c r="G63" s="67">
        <v>1</v>
      </c>
      <c r="H63" s="67">
        <v>1</v>
      </c>
      <c r="I63" s="69"/>
      <c r="J63" s="104"/>
      <c r="K63" s="1823">
        <v>0</v>
      </c>
      <c r="L63" s="87">
        <v>0</v>
      </c>
      <c r="M63" s="1892" t="str">
        <f t="shared" si="79"/>
        <v/>
      </c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77"/>
      <c r="AS63" s="177"/>
      <c r="AT63" s="177"/>
      <c r="AU63" s="177"/>
      <c r="AV63" s="177"/>
      <c r="AW63" s="177"/>
      <c r="AX63" s="177"/>
      <c r="AY63" s="177"/>
      <c r="AZ63" s="177"/>
      <c r="BA63" s="177"/>
      <c r="BB63" s="177"/>
      <c r="BC63" s="177"/>
      <c r="BD63" s="177"/>
      <c r="BE63" s="177"/>
      <c r="BF63" s="177"/>
      <c r="BG63" s="177"/>
      <c r="BH63" s="177"/>
      <c r="BI63" s="177"/>
      <c r="BJ63" s="177"/>
      <c r="BK63" s="177"/>
      <c r="BL63" s="177"/>
      <c r="BM63" s="177"/>
      <c r="BN63" s="177"/>
      <c r="BO63" s="177"/>
      <c r="BP63" s="177"/>
      <c r="BQ63" s="177"/>
      <c r="BR63" s="177"/>
      <c r="BS63" s="177"/>
      <c r="BT63" s="177"/>
      <c r="BU63" s="177"/>
      <c r="BV63" s="177"/>
      <c r="BW63" s="177"/>
      <c r="BX63" s="177"/>
      <c r="BY63" s="177"/>
      <c r="BZ63" s="177"/>
      <c r="CA63" s="1893" t="str">
        <f t="shared" si="80"/>
        <v/>
      </c>
      <c r="CB63" s="1893" t="str">
        <f t="shared" si="81"/>
        <v/>
      </c>
      <c r="CC63" s="177"/>
      <c r="CD63" s="177"/>
      <c r="CE63" s="178"/>
      <c r="CF63" s="178"/>
      <c r="CG63" s="178"/>
      <c r="CH63" s="178"/>
      <c r="CI63" s="178"/>
      <c r="CJ63" s="143"/>
      <c r="CK63" s="1894">
        <f t="shared" ref="CK63:CL63" si="84">IF(AND($C63&lt;&gt;0,K63=""),1,IF(K63&gt;$C63,1,0))</f>
        <v>0</v>
      </c>
      <c r="CL63" s="1894">
        <f t="shared" si="84"/>
        <v>0</v>
      </c>
      <c r="CM63" s="143"/>
      <c r="CN63" s="143"/>
      <c r="CO63" s="143"/>
      <c r="CP63" s="143"/>
    </row>
    <row r="64" spans="1:94" ht="15" customHeight="1" x14ac:dyDescent="0.25">
      <c r="A64" s="3229" t="s">
        <v>273</v>
      </c>
      <c r="B64" s="3183"/>
      <c r="C64" s="184">
        <f t="shared" ref="C64:C66" si="85">SUM(H64:J64)</f>
        <v>2</v>
      </c>
      <c r="D64" s="1926"/>
      <c r="E64" s="1927"/>
      <c r="F64" s="1927"/>
      <c r="G64" s="1927"/>
      <c r="H64" s="1746">
        <v>0</v>
      </c>
      <c r="I64" s="67">
        <v>1</v>
      </c>
      <c r="J64" s="68">
        <v>1</v>
      </c>
      <c r="K64" s="1823">
        <v>1</v>
      </c>
      <c r="L64" s="87">
        <v>0</v>
      </c>
      <c r="M64" s="1892" t="str">
        <f t="shared" si="79"/>
        <v/>
      </c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77"/>
      <c r="AS64" s="177"/>
      <c r="AT64" s="177"/>
      <c r="AU64" s="177"/>
      <c r="AV64" s="177"/>
      <c r="AW64" s="177"/>
      <c r="AX64" s="177"/>
      <c r="AY64" s="177"/>
      <c r="AZ64" s="177"/>
      <c r="BA64" s="177"/>
      <c r="BB64" s="177"/>
      <c r="BC64" s="177"/>
      <c r="BD64" s="177"/>
      <c r="BE64" s="177"/>
      <c r="BF64" s="177"/>
      <c r="BG64" s="177"/>
      <c r="BH64" s="177"/>
      <c r="BI64" s="177"/>
      <c r="BJ64" s="177"/>
      <c r="BK64" s="177"/>
      <c r="BL64" s="177"/>
      <c r="BM64" s="177"/>
      <c r="BN64" s="177"/>
      <c r="BO64" s="177"/>
      <c r="BP64" s="177"/>
      <c r="BQ64" s="177"/>
      <c r="BR64" s="177"/>
      <c r="BS64" s="177"/>
      <c r="BT64" s="177"/>
      <c r="BU64" s="177"/>
      <c r="BV64" s="177"/>
      <c r="BW64" s="177"/>
      <c r="BX64" s="177"/>
      <c r="BY64" s="177"/>
      <c r="BZ64" s="177"/>
      <c r="CA64" s="1893" t="str">
        <f t="shared" si="80"/>
        <v/>
      </c>
      <c r="CB64" s="1893" t="str">
        <f t="shared" si="81"/>
        <v/>
      </c>
      <c r="CC64" s="177"/>
      <c r="CD64" s="177"/>
      <c r="CE64" s="178"/>
      <c r="CF64" s="178"/>
      <c r="CG64" s="178"/>
      <c r="CH64" s="178"/>
      <c r="CI64" s="178"/>
      <c r="CJ64" s="143"/>
      <c r="CK64" s="1894">
        <f t="shared" ref="CK64:CL64" si="86">IF(AND($C64&lt;&gt;0,K64=""),1,IF(K64&gt;$C64,1,0))</f>
        <v>0</v>
      </c>
      <c r="CL64" s="1894">
        <f t="shared" si="86"/>
        <v>0</v>
      </c>
      <c r="CM64" s="143"/>
      <c r="CN64" s="143"/>
      <c r="CO64" s="143"/>
      <c r="CP64" s="143"/>
    </row>
    <row r="65" spans="1:94" ht="24" customHeight="1" x14ac:dyDescent="0.25">
      <c r="A65" s="3229" t="s">
        <v>274</v>
      </c>
      <c r="B65" s="3183"/>
      <c r="C65" s="184">
        <f t="shared" si="85"/>
        <v>5</v>
      </c>
      <c r="D65" s="1926"/>
      <c r="E65" s="1927"/>
      <c r="F65" s="1927"/>
      <c r="G65" s="1927"/>
      <c r="H65" s="1746">
        <v>0</v>
      </c>
      <c r="I65" s="67">
        <v>3</v>
      </c>
      <c r="J65" s="68">
        <v>2</v>
      </c>
      <c r="K65" s="1823">
        <v>2</v>
      </c>
      <c r="L65" s="87">
        <v>0</v>
      </c>
      <c r="M65" s="1892" t="str">
        <f t="shared" si="79"/>
        <v/>
      </c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77"/>
      <c r="AS65" s="177"/>
      <c r="AT65" s="177"/>
      <c r="AU65" s="177"/>
      <c r="AV65" s="177"/>
      <c r="AW65" s="177"/>
      <c r="AX65" s="177"/>
      <c r="AY65" s="177"/>
      <c r="AZ65" s="177"/>
      <c r="BA65" s="177"/>
      <c r="BB65" s="177"/>
      <c r="BC65" s="177"/>
      <c r="BD65" s="177"/>
      <c r="BE65" s="177"/>
      <c r="BF65" s="177"/>
      <c r="BG65" s="177"/>
      <c r="BH65" s="177"/>
      <c r="BI65" s="177"/>
      <c r="BJ65" s="177"/>
      <c r="BK65" s="177"/>
      <c r="BL65" s="177"/>
      <c r="BM65" s="177"/>
      <c r="BN65" s="177"/>
      <c r="BO65" s="177"/>
      <c r="BP65" s="177"/>
      <c r="BQ65" s="177"/>
      <c r="BR65" s="177"/>
      <c r="BS65" s="177"/>
      <c r="BT65" s="177"/>
      <c r="BU65" s="177"/>
      <c r="BV65" s="177"/>
      <c r="BW65" s="177"/>
      <c r="BX65" s="177"/>
      <c r="BY65" s="177"/>
      <c r="BZ65" s="177"/>
      <c r="CA65" s="1893" t="str">
        <f t="shared" si="80"/>
        <v/>
      </c>
      <c r="CB65" s="1893" t="str">
        <f t="shared" si="81"/>
        <v/>
      </c>
      <c r="CC65" s="177"/>
      <c r="CD65" s="177"/>
      <c r="CE65" s="178"/>
      <c r="CF65" s="178"/>
      <c r="CG65" s="178"/>
      <c r="CH65" s="178"/>
      <c r="CI65" s="178"/>
      <c r="CJ65" s="143"/>
      <c r="CK65" s="1894">
        <f t="shared" ref="CK65:CL65" si="87">IF(AND($C65&lt;&gt;0,K65=""),1,IF(K65&gt;$C65,1,0))</f>
        <v>0</v>
      </c>
      <c r="CL65" s="1894">
        <f t="shared" si="87"/>
        <v>0</v>
      </c>
      <c r="CM65" s="143"/>
      <c r="CN65" s="143"/>
      <c r="CO65" s="143"/>
      <c r="CP65" s="143"/>
    </row>
    <row r="66" spans="1:94" ht="15" customHeight="1" x14ac:dyDescent="0.25">
      <c r="A66" s="3204" t="s">
        <v>275</v>
      </c>
      <c r="B66" s="3205"/>
      <c r="C66" s="210">
        <f t="shared" si="85"/>
        <v>3</v>
      </c>
      <c r="D66" s="36"/>
      <c r="E66" s="38"/>
      <c r="F66" s="38"/>
      <c r="G66" s="38"/>
      <c r="H66" s="37">
        <v>0</v>
      </c>
      <c r="I66" s="37">
        <v>2</v>
      </c>
      <c r="J66" s="55">
        <v>1</v>
      </c>
      <c r="K66" s="1762">
        <v>2</v>
      </c>
      <c r="L66" s="92">
        <v>0</v>
      </c>
      <c r="M66" s="1892" t="str">
        <f t="shared" si="79"/>
        <v/>
      </c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77"/>
      <c r="AS66" s="177"/>
      <c r="AT66" s="177"/>
      <c r="AU66" s="177"/>
      <c r="AV66" s="177"/>
      <c r="AW66" s="177"/>
      <c r="AX66" s="177"/>
      <c r="AY66" s="177"/>
      <c r="AZ66" s="177"/>
      <c r="BA66" s="177"/>
      <c r="BB66" s="177"/>
      <c r="BC66" s="177"/>
      <c r="BD66" s="177"/>
      <c r="BE66" s="177"/>
      <c r="BF66" s="177"/>
      <c r="BG66" s="177"/>
      <c r="BH66" s="177"/>
      <c r="BI66" s="177"/>
      <c r="BJ66" s="177"/>
      <c r="BK66" s="177"/>
      <c r="BL66" s="177"/>
      <c r="BM66" s="177"/>
      <c r="BN66" s="177"/>
      <c r="BO66" s="177"/>
      <c r="BP66" s="177"/>
      <c r="BQ66" s="177"/>
      <c r="BR66" s="177"/>
      <c r="BS66" s="177"/>
      <c r="BT66" s="177"/>
      <c r="BU66" s="177"/>
      <c r="BV66" s="177"/>
      <c r="BW66" s="177"/>
      <c r="BX66" s="177"/>
      <c r="BY66" s="177"/>
      <c r="BZ66" s="177"/>
      <c r="CA66" s="1893" t="str">
        <f t="shared" si="80"/>
        <v/>
      </c>
      <c r="CB66" s="1893" t="str">
        <f t="shared" si="81"/>
        <v/>
      </c>
      <c r="CC66" s="177"/>
      <c r="CD66" s="177"/>
      <c r="CE66" s="178"/>
      <c r="CF66" s="178"/>
      <c r="CG66" s="178"/>
      <c r="CH66" s="178"/>
      <c r="CI66" s="178"/>
      <c r="CJ66" s="143"/>
      <c r="CK66" s="1894">
        <f t="shared" ref="CK66:CL66" si="88">IF(AND($C66&lt;&gt;0,K66=""),1,IF(K66&gt;$C66,1,0))</f>
        <v>0</v>
      </c>
      <c r="CL66" s="1894">
        <f t="shared" si="88"/>
        <v>0</v>
      </c>
      <c r="CM66" s="143"/>
      <c r="CN66" s="143"/>
      <c r="CO66" s="143"/>
      <c r="CP66" s="143"/>
    </row>
    <row r="67" spans="1:94" ht="15" customHeight="1" x14ac:dyDescent="0.25">
      <c r="A67" s="3189" t="s">
        <v>276</v>
      </c>
      <c r="B67" s="3122"/>
      <c r="C67" s="215">
        <f>SUM(D67:J67)</f>
        <v>66</v>
      </c>
      <c r="D67" s="1784">
        <v>9</v>
      </c>
      <c r="E67" s="42">
        <v>1</v>
      </c>
      <c r="F67" s="42">
        <v>19</v>
      </c>
      <c r="G67" s="42">
        <v>13</v>
      </c>
      <c r="H67" s="42">
        <v>14</v>
      </c>
      <c r="I67" s="42">
        <v>6</v>
      </c>
      <c r="J67" s="1831">
        <v>4</v>
      </c>
      <c r="K67" s="1830">
        <v>8</v>
      </c>
      <c r="L67" s="1834">
        <v>0</v>
      </c>
      <c r="M67" s="1892" t="str">
        <f t="shared" si="79"/>
        <v/>
      </c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77"/>
      <c r="AS67" s="177"/>
      <c r="AT67" s="177"/>
      <c r="AU67" s="177"/>
      <c r="AV67" s="177"/>
      <c r="AW67" s="177"/>
      <c r="AX67" s="177"/>
      <c r="AY67" s="177"/>
      <c r="AZ67" s="177"/>
      <c r="BA67" s="177"/>
      <c r="BB67" s="177"/>
      <c r="BC67" s="177"/>
      <c r="BD67" s="177"/>
      <c r="BE67" s="177"/>
      <c r="BF67" s="177"/>
      <c r="BG67" s="177"/>
      <c r="BH67" s="177"/>
      <c r="BI67" s="177"/>
      <c r="BJ67" s="177"/>
      <c r="BK67" s="177"/>
      <c r="BL67" s="177"/>
      <c r="BM67" s="177"/>
      <c r="BN67" s="177"/>
      <c r="BO67" s="177"/>
      <c r="BP67" s="177"/>
      <c r="BQ67" s="177"/>
      <c r="BR67" s="177"/>
      <c r="BS67" s="177"/>
      <c r="BT67" s="177"/>
      <c r="BU67" s="177"/>
      <c r="BV67" s="177"/>
      <c r="BW67" s="177"/>
      <c r="BX67" s="177"/>
      <c r="BY67" s="177"/>
      <c r="BZ67" s="177"/>
      <c r="CA67" s="1893" t="str">
        <f t="shared" si="80"/>
        <v/>
      </c>
      <c r="CB67" s="1893" t="str">
        <f t="shared" si="81"/>
        <v/>
      </c>
      <c r="CC67" s="177"/>
      <c r="CD67" s="177"/>
      <c r="CE67" s="178"/>
      <c r="CF67" s="178"/>
      <c r="CG67" s="178"/>
      <c r="CH67" s="178"/>
      <c r="CI67" s="178"/>
      <c r="CJ67" s="143"/>
      <c r="CK67" s="1894">
        <f t="shared" ref="CK67:CL67" si="89">IF(AND($C67&lt;&gt;0,K67=""),1,IF(K67&gt;$C67,1,0))</f>
        <v>0</v>
      </c>
      <c r="CL67" s="1894">
        <f t="shared" si="89"/>
        <v>0</v>
      </c>
      <c r="CM67" s="143"/>
      <c r="CN67" s="143"/>
      <c r="CO67" s="143"/>
      <c r="CP67" s="143"/>
    </row>
    <row r="68" spans="1:94" ht="18" customHeight="1" x14ac:dyDescent="0.25">
      <c r="A68" s="1877" t="s">
        <v>277</v>
      </c>
      <c r="B68" s="1878"/>
      <c r="C68" s="1878"/>
      <c r="D68" s="1878"/>
      <c r="E68" s="1878"/>
      <c r="F68" s="1878"/>
      <c r="G68" s="1878"/>
      <c r="H68" s="1878"/>
      <c r="I68" s="1878"/>
      <c r="J68" s="1879"/>
      <c r="K68" s="1879"/>
      <c r="L68" s="1868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</row>
    <row r="69" spans="1:94" ht="15" customHeight="1" x14ac:dyDescent="0.25">
      <c r="A69" s="3139" t="s">
        <v>225</v>
      </c>
      <c r="B69" s="3148" t="s">
        <v>217</v>
      </c>
      <c r="C69" s="3161"/>
      <c r="D69" s="3149"/>
      <c r="E69" s="3143" t="s">
        <v>106</v>
      </c>
      <c r="F69" s="3124"/>
      <c r="G69" s="3124"/>
      <c r="H69" s="3135"/>
      <c r="I69" s="3167" t="s">
        <v>41</v>
      </c>
      <c r="J69" s="3171" t="s">
        <v>42</v>
      </c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</row>
    <row r="70" spans="1:94" ht="15" customHeight="1" x14ac:dyDescent="0.25">
      <c r="A70" s="3180"/>
      <c r="B70" s="3150"/>
      <c r="C70" s="3142"/>
      <c r="D70" s="3140"/>
      <c r="E70" s="3143" t="s">
        <v>88</v>
      </c>
      <c r="F70" s="3122"/>
      <c r="G70" s="3134" t="s">
        <v>89</v>
      </c>
      <c r="H70" s="3135"/>
      <c r="I70" s="3170"/>
      <c r="J70" s="3172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</row>
    <row r="71" spans="1:94" ht="15" customHeight="1" x14ac:dyDescent="0.25">
      <c r="A71" s="3140"/>
      <c r="B71" s="216" t="s">
        <v>84</v>
      </c>
      <c r="C71" s="1800" t="s">
        <v>63</v>
      </c>
      <c r="D71" s="1913" t="s">
        <v>64</v>
      </c>
      <c r="E71" s="27" t="s">
        <v>63</v>
      </c>
      <c r="F71" s="1743" t="s">
        <v>64</v>
      </c>
      <c r="G71" s="27" t="s">
        <v>63</v>
      </c>
      <c r="H71" s="1810" t="s">
        <v>64</v>
      </c>
      <c r="I71" s="3168"/>
      <c r="J71" s="317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</row>
    <row r="72" spans="1:94" ht="15" customHeight="1" x14ac:dyDescent="0.25">
      <c r="A72" s="1928" t="s">
        <v>202</v>
      </c>
      <c r="B72" s="217">
        <f t="shared" ref="B72:B74" si="90">SUM(C72:D72)</f>
        <v>9</v>
      </c>
      <c r="C72" s="1929">
        <f t="shared" ref="C72:D72" si="91">+E72+G72</f>
        <v>8</v>
      </c>
      <c r="D72" s="1930">
        <f t="shared" si="91"/>
        <v>1</v>
      </c>
      <c r="E72" s="33">
        <v>6</v>
      </c>
      <c r="F72" s="1751">
        <v>1</v>
      </c>
      <c r="G72" s="1786">
        <v>2</v>
      </c>
      <c r="H72" s="1768">
        <v>0</v>
      </c>
      <c r="I72" s="1794">
        <v>0</v>
      </c>
      <c r="J72" s="1865">
        <v>0</v>
      </c>
      <c r="K72" s="1892" t="str">
        <f t="shared" ref="K72:K74" si="92">$CA72&amp;CB72</f>
        <v/>
      </c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77"/>
      <c r="AQ72" s="177"/>
      <c r="AR72" s="177"/>
      <c r="AS72" s="177"/>
      <c r="AT72" s="177"/>
      <c r="AU72" s="177"/>
      <c r="AV72" s="177"/>
      <c r="AW72" s="177"/>
      <c r="AX72" s="177"/>
      <c r="AY72" s="177"/>
      <c r="AZ72" s="177"/>
      <c r="BA72" s="177"/>
      <c r="BB72" s="177"/>
      <c r="BC72" s="177"/>
      <c r="BD72" s="177"/>
      <c r="BE72" s="177"/>
      <c r="BF72" s="177"/>
      <c r="BG72" s="177"/>
      <c r="BH72" s="177"/>
      <c r="BI72" s="177"/>
      <c r="BJ72" s="177"/>
      <c r="BK72" s="177"/>
      <c r="BL72" s="177"/>
      <c r="BM72" s="177"/>
      <c r="BN72" s="177"/>
      <c r="BO72" s="177"/>
      <c r="BP72" s="177"/>
      <c r="BQ72" s="177"/>
      <c r="BR72" s="177"/>
      <c r="BS72" s="177"/>
      <c r="BT72" s="177"/>
      <c r="BU72" s="177"/>
      <c r="BV72" s="177"/>
      <c r="BW72" s="177"/>
      <c r="BX72" s="177"/>
      <c r="BY72" s="177"/>
      <c r="BZ72" s="177"/>
      <c r="CA72" s="1893" t="str">
        <f t="shared" ref="CA72:CA74" si="93">IF(AND($B72&lt;&gt;0,I72=""),"* No olvide ingresar la variable "&amp;I$51&amp;""&amp;". Digite CERO si no tiene. ",IF(I72&gt;$B72,"* La variable Pueblos Originarios no debe ser mayor al Total Ambos Sexos. ",""))</f>
        <v/>
      </c>
      <c r="CB72" s="1893" t="str">
        <f t="shared" ref="CB72:CB74" si="94">IF(AND($B72&lt;&gt;0,J72=""),"* No olvide ingresar la variable "&amp;J$51&amp;""&amp;" (Digite CERO si no tiene). ",IF(J72&gt;$B72,"* La variable Migrantes no debe ser mayor al Total Ambos Sexos. ",""))</f>
        <v/>
      </c>
      <c r="CC72" s="177"/>
      <c r="CD72" s="177"/>
      <c r="CE72" s="178"/>
      <c r="CF72" s="178"/>
      <c r="CG72" s="178"/>
      <c r="CH72" s="178"/>
      <c r="CI72" s="178"/>
      <c r="CJ72" s="143"/>
      <c r="CK72" s="1894">
        <f t="shared" ref="CK72:CL72" si="95">IF(AND($B72&lt;&gt;0,I72=""),1,IF(I72&gt;$B72,1,0))</f>
        <v>0</v>
      </c>
      <c r="CL72" s="1894">
        <f t="shared" si="95"/>
        <v>0</v>
      </c>
      <c r="CM72" s="143"/>
      <c r="CN72" s="143"/>
      <c r="CO72" s="143"/>
      <c r="CP72" s="143"/>
    </row>
    <row r="73" spans="1:94" ht="15" customHeight="1" x14ac:dyDescent="0.25">
      <c r="A73" s="1931" t="s">
        <v>258</v>
      </c>
      <c r="B73" s="207">
        <f t="shared" si="90"/>
        <v>3</v>
      </c>
      <c r="C73" s="1932">
        <f t="shared" ref="C73:D73" si="96">+E73+G73</f>
        <v>0</v>
      </c>
      <c r="D73" s="1933">
        <f t="shared" si="96"/>
        <v>3</v>
      </c>
      <c r="E73" s="66">
        <v>0</v>
      </c>
      <c r="F73" s="1802">
        <v>3</v>
      </c>
      <c r="G73" s="66">
        <v>0</v>
      </c>
      <c r="H73" s="218">
        <v>0</v>
      </c>
      <c r="I73" s="1823">
        <v>0</v>
      </c>
      <c r="J73" s="87">
        <v>0</v>
      </c>
      <c r="K73" s="1892" t="str">
        <f t="shared" si="92"/>
        <v/>
      </c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77"/>
      <c r="AQ73" s="177"/>
      <c r="AR73" s="177"/>
      <c r="AS73" s="177"/>
      <c r="AT73" s="177"/>
      <c r="AU73" s="177"/>
      <c r="AV73" s="177"/>
      <c r="AW73" s="177"/>
      <c r="AX73" s="177"/>
      <c r="AY73" s="177"/>
      <c r="AZ73" s="177"/>
      <c r="BA73" s="177"/>
      <c r="BB73" s="177"/>
      <c r="BC73" s="177"/>
      <c r="BD73" s="177"/>
      <c r="BE73" s="177"/>
      <c r="BF73" s="177"/>
      <c r="BG73" s="177"/>
      <c r="BH73" s="177"/>
      <c r="BI73" s="177"/>
      <c r="BJ73" s="177"/>
      <c r="BK73" s="177"/>
      <c r="BL73" s="177"/>
      <c r="BM73" s="177"/>
      <c r="BN73" s="177"/>
      <c r="BO73" s="177"/>
      <c r="BP73" s="177"/>
      <c r="BQ73" s="177"/>
      <c r="BR73" s="177"/>
      <c r="BS73" s="177"/>
      <c r="BT73" s="177"/>
      <c r="BU73" s="177"/>
      <c r="BV73" s="177"/>
      <c r="BW73" s="177"/>
      <c r="BX73" s="177"/>
      <c r="BY73" s="177"/>
      <c r="BZ73" s="177"/>
      <c r="CA73" s="1893" t="str">
        <f t="shared" si="93"/>
        <v/>
      </c>
      <c r="CB73" s="1893" t="str">
        <f t="shared" si="94"/>
        <v/>
      </c>
      <c r="CC73" s="177"/>
      <c r="CD73" s="177"/>
      <c r="CE73" s="178"/>
      <c r="CF73" s="178"/>
      <c r="CG73" s="178"/>
      <c r="CH73" s="178"/>
      <c r="CI73" s="178"/>
      <c r="CJ73" s="143"/>
      <c r="CK73" s="1894">
        <f t="shared" ref="CK73:CL73" si="97">IF(AND($B73&lt;&gt;0,I73=""),1,IF(I73&gt;$B73,1,0))</f>
        <v>0</v>
      </c>
      <c r="CL73" s="1894">
        <f t="shared" si="97"/>
        <v>0</v>
      </c>
      <c r="CM73" s="143"/>
      <c r="CN73" s="143"/>
      <c r="CO73" s="143"/>
      <c r="CP73" s="143"/>
    </row>
    <row r="74" spans="1:94" ht="15" customHeight="1" x14ac:dyDescent="0.25">
      <c r="A74" s="209" t="s">
        <v>278</v>
      </c>
      <c r="B74" s="210">
        <f t="shared" si="90"/>
        <v>2</v>
      </c>
      <c r="C74" s="1934">
        <f t="shared" ref="C74:D74" si="98">+E74+G74</f>
        <v>2</v>
      </c>
      <c r="D74" s="1935">
        <f t="shared" si="98"/>
        <v>0</v>
      </c>
      <c r="E74" s="41">
        <v>2</v>
      </c>
      <c r="F74" s="1764">
        <v>0</v>
      </c>
      <c r="G74" s="41">
        <v>0</v>
      </c>
      <c r="H74" s="1763">
        <v>0</v>
      </c>
      <c r="I74" s="1762">
        <v>0</v>
      </c>
      <c r="J74" s="92">
        <v>0</v>
      </c>
      <c r="K74" s="1892" t="str">
        <f t="shared" si="92"/>
        <v/>
      </c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77"/>
      <c r="AQ74" s="177"/>
      <c r="AR74" s="177"/>
      <c r="AS74" s="177"/>
      <c r="AT74" s="177"/>
      <c r="AU74" s="177"/>
      <c r="AV74" s="177"/>
      <c r="AW74" s="177"/>
      <c r="AX74" s="177"/>
      <c r="AY74" s="177"/>
      <c r="AZ74" s="177"/>
      <c r="BA74" s="177"/>
      <c r="BB74" s="177"/>
      <c r="BC74" s="177"/>
      <c r="BD74" s="177"/>
      <c r="BE74" s="177"/>
      <c r="BF74" s="177"/>
      <c r="BG74" s="177"/>
      <c r="BH74" s="177"/>
      <c r="BI74" s="177"/>
      <c r="BJ74" s="177"/>
      <c r="BK74" s="177"/>
      <c r="BL74" s="177"/>
      <c r="BM74" s="177"/>
      <c r="BN74" s="177"/>
      <c r="BO74" s="177"/>
      <c r="BP74" s="177"/>
      <c r="BQ74" s="177"/>
      <c r="BR74" s="177"/>
      <c r="BS74" s="177"/>
      <c r="BT74" s="177"/>
      <c r="BU74" s="177"/>
      <c r="BV74" s="177"/>
      <c r="BW74" s="177"/>
      <c r="BX74" s="177"/>
      <c r="BY74" s="177"/>
      <c r="BZ74" s="177"/>
      <c r="CA74" s="1893" t="str">
        <f t="shared" si="93"/>
        <v/>
      </c>
      <c r="CB74" s="1893" t="str">
        <f t="shared" si="94"/>
        <v/>
      </c>
      <c r="CC74" s="177"/>
      <c r="CD74" s="177"/>
      <c r="CE74" s="178"/>
      <c r="CF74" s="178"/>
      <c r="CG74" s="178"/>
      <c r="CH74" s="178"/>
      <c r="CI74" s="178"/>
      <c r="CJ74" s="143"/>
      <c r="CK74" s="1894">
        <f t="shared" ref="CK74:CL74" si="99">IF(AND($B74&lt;&gt;0,I74=""),1,IF(I74&gt;$B74,1,0))</f>
        <v>0</v>
      </c>
      <c r="CL74" s="1894">
        <f t="shared" si="99"/>
        <v>0</v>
      </c>
      <c r="CM74" s="143"/>
      <c r="CN74" s="143"/>
      <c r="CO74" s="143"/>
      <c r="CP74" s="143"/>
    </row>
    <row r="75" spans="1:94" ht="18" customHeight="1" x14ac:dyDescent="0.25">
      <c r="A75" s="1936" t="s">
        <v>279</v>
      </c>
      <c r="B75" s="1868"/>
      <c r="C75" s="1868"/>
      <c r="D75" s="1868"/>
      <c r="E75" s="1868"/>
      <c r="F75" s="1868"/>
      <c r="G75" s="1868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</row>
    <row r="76" spans="1:94" ht="18" customHeight="1" x14ac:dyDescent="0.25">
      <c r="A76" s="1936" t="s">
        <v>280</v>
      </c>
      <c r="B76" s="1937"/>
      <c r="C76" s="1937"/>
      <c r="D76" s="1937"/>
      <c r="E76" s="1937"/>
      <c r="F76" s="1937"/>
      <c r="G76" s="1937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</row>
    <row r="77" spans="1:94" ht="15" customHeight="1" x14ac:dyDescent="0.25">
      <c r="A77" s="3138" t="s">
        <v>201</v>
      </c>
      <c r="B77" s="3138" t="s">
        <v>82</v>
      </c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</row>
    <row r="78" spans="1:94" ht="15" customHeight="1" x14ac:dyDescent="0.25">
      <c r="A78" s="3128"/>
      <c r="B78" s="3129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</row>
    <row r="79" spans="1:94" ht="15" customHeight="1" x14ac:dyDescent="0.25">
      <c r="A79" s="3129"/>
      <c r="B79" s="110">
        <f>SUM(B80:B83)</f>
        <v>5</v>
      </c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</row>
    <row r="80" spans="1:94" ht="15" customHeight="1" x14ac:dyDescent="0.25">
      <c r="A80" s="219" t="s">
        <v>281</v>
      </c>
      <c r="B80" s="1825">
        <v>4</v>
      </c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</row>
    <row r="81" spans="1:94" ht="15" customHeight="1" x14ac:dyDescent="0.25">
      <c r="A81" s="65" t="s">
        <v>204</v>
      </c>
      <c r="B81" s="106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</row>
    <row r="82" spans="1:94" ht="15" customHeight="1" x14ac:dyDescent="0.25">
      <c r="A82" s="65" t="s">
        <v>202</v>
      </c>
      <c r="B82" s="106">
        <v>1</v>
      </c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</row>
    <row r="83" spans="1:94" ht="15" customHeight="1" x14ac:dyDescent="0.25">
      <c r="A83" s="35" t="s">
        <v>282</v>
      </c>
      <c r="B83" s="56">
        <v>0</v>
      </c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</row>
    <row r="84" spans="1:94" ht="18" customHeight="1" x14ac:dyDescent="0.25">
      <c r="A84" s="1873" t="s">
        <v>283</v>
      </c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</row>
    <row r="85" spans="1:94" ht="14.25" customHeight="1" x14ac:dyDescent="0.25">
      <c r="A85" s="1736" t="s">
        <v>284</v>
      </c>
      <c r="B85" s="216" t="s">
        <v>285</v>
      </c>
      <c r="C85" s="27" t="s">
        <v>286</v>
      </c>
      <c r="D85" s="23" t="s">
        <v>287</v>
      </c>
      <c r="E85" s="23" t="s">
        <v>288</v>
      </c>
      <c r="F85" s="1743" t="s">
        <v>289</v>
      </c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</row>
    <row r="86" spans="1:94" ht="15" customHeight="1" x14ac:dyDescent="0.25">
      <c r="A86" s="1938" t="s">
        <v>290</v>
      </c>
      <c r="B86" s="220">
        <v>13</v>
      </c>
      <c r="C86" s="33">
        <v>2</v>
      </c>
      <c r="D86" s="34">
        <v>0</v>
      </c>
      <c r="E86" s="34">
        <v>0</v>
      </c>
      <c r="F86" s="80">
        <v>0</v>
      </c>
      <c r="G86" s="1892" t="str">
        <f t="shared" ref="G86:G87" si="100">$CA86&amp;CB86&amp;CC86&amp;CD86&amp;CE86</f>
        <v/>
      </c>
      <c r="CA86" s="1893" t="str">
        <f t="shared" ref="CA86:CA87" si="101">IF(CK86=1,"* Las Aplicaciones de EPSA con resultado de Riesgo psicosocial NO DEBE ser MAYOR que el Total de las Aplicaciones. ","")</f>
        <v/>
      </c>
      <c r="CB86" s="1893" t="str">
        <f t="shared" ref="CB86:CB87" si="102">IF(CL86=1,"* Las Aplicaciones de EPSA con resultado de Riesgo psicosocial NO DEBE ser MENOR que la variable Plan de equipo de cabecera en gestantes con 3 o más riesgos psicosociales. ","")</f>
        <v/>
      </c>
      <c r="CC86" s="1893" t="str">
        <f t="shared" ref="CC86:CC87" si="103">IF(CM86=1,"* Las Aplicaciones de EPSA asociadas a Violencia de Género NO DEBEN ser MAYOR al Total de Aplicaciones. ","")</f>
        <v/>
      </c>
      <c r="CD86" s="1893" t="str">
        <f t="shared" ref="CD86:CD87" si="104">IF(CN86=1,"* Las Aplicaciones de EPSA asociadas a 3 o más riesgos psicosociales NO DEBEN ser MAYOR al Total de Aplicaciones. ","")</f>
        <v/>
      </c>
      <c r="CE86" s="1893" t="str">
        <f t="shared" ref="CE86:CE87" si="105">IF(CO86=1,"* La variable Plan de equipo de cabecera en gestantes con 3 o más riesgos psicosociales NO DEBE ser MAYOR al Total de Aplicaciones. ","")</f>
        <v/>
      </c>
      <c r="CF86" s="177"/>
      <c r="CG86" s="177"/>
      <c r="CH86" s="177"/>
      <c r="CI86" s="177"/>
      <c r="CJ86" s="177"/>
      <c r="CK86" s="1939">
        <f t="shared" ref="CK86:CK87" si="106">IF(B86&lt;C86,1,0)</f>
        <v>0</v>
      </c>
      <c r="CL86" s="1939">
        <f t="shared" ref="CL86:CL87" si="107">IF(C86&lt;F86,1,0)</f>
        <v>0</v>
      </c>
      <c r="CM86" s="1939">
        <f t="shared" ref="CM86:CO86" si="108">IF(D86&gt;$B86,1,0)</f>
        <v>0</v>
      </c>
      <c r="CN86" s="1939">
        <f t="shared" si="108"/>
        <v>0</v>
      </c>
      <c r="CO86" s="1939">
        <f t="shared" si="108"/>
        <v>0</v>
      </c>
      <c r="CP86" s="143"/>
    </row>
    <row r="87" spans="1:94" ht="15" customHeight="1" x14ac:dyDescent="0.25">
      <c r="A87" s="1940" t="s">
        <v>291</v>
      </c>
      <c r="B87" s="1941"/>
      <c r="C87" s="1784"/>
      <c r="D87" s="42"/>
      <c r="E87" s="42"/>
      <c r="F87" s="1834"/>
      <c r="G87" s="1892" t="str">
        <f t="shared" si="100"/>
        <v/>
      </c>
      <c r="CA87" s="1893" t="str">
        <f t="shared" si="101"/>
        <v/>
      </c>
      <c r="CB87" s="1893" t="str">
        <f t="shared" si="102"/>
        <v/>
      </c>
      <c r="CC87" s="1893" t="str">
        <f t="shared" si="103"/>
        <v/>
      </c>
      <c r="CD87" s="1893" t="str">
        <f t="shared" si="104"/>
        <v/>
      </c>
      <c r="CE87" s="1893" t="str">
        <f t="shared" si="105"/>
        <v/>
      </c>
      <c r="CF87" s="177"/>
      <c r="CG87" s="177"/>
      <c r="CH87" s="177"/>
      <c r="CI87" s="177"/>
      <c r="CJ87" s="177"/>
      <c r="CK87" s="1939">
        <f t="shared" si="106"/>
        <v>0</v>
      </c>
      <c r="CL87" s="1939">
        <f t="shared" si="107"/>
        <v>0</v>
      </c>
      <c r="CM87" s="1939">
        <f t="shared" ref="CM87:CO87" si="109">IF(D87&gt;$B87,1,0)</f>
        <v>0</v>
      </c>
      <c r="CN87" s="1939">
        <f t="shared" si="109"/>
        <v>0</v>
      </c>
      <c r="CO87" s="1939">
        <f t="shared" si="109"/>
        <v>0</v>
      </c>
      <c r="CP87" s="143"/>
    </row>
    <row r="88" spans="1:94" ht="18" customHeight="1" x14ac:dyDescent="0.25">
      <c r="A88" s="1873" t="s">
        <v>292</v>
      </c>
      <c r="B88" s="1879"/>
      <c r="C88" s="1879"/>
      <c r="D88" s="1879"/>
      <c r="E88" s="1879"/>
      <c r="F88" s="1937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</row>
    <row r="89" spans="1:94" ht="39" customHeight="1" x14ac:dyDescent="0.25">
      <c r="A89" s="3148" t="s">
        <v>293</v>
      </c>
      <c r="B89" s="3149"/>
      <c r="C89" s="27" t="s">
        <v>294</v>
      </c>
      <c r="D89" s="23" t="s">
        <v>295</v>
      </c>
      <c r="E89" s="23" t="s">
        <v>296</v>
      </c>
      <c r="F89" s="23" t="s">
        <v>297</v>
      </c>
      <c r="G89" s="1810" t="s">
        <v>298</v>
      </c>
      <c r="H89" s="1743" t="s">
        <v>299</v>
      </c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</row>
    <row r="90" spans="1:94" ht="24" customHeight="1" x14ac:dyDescent="0.25">
      <c r="A90" s="3212" t="s">
        <v>300</v>
      </c>
      <c r="B90" s="196" t="s">
        <v>301</v>
      </c>
      <c r="C90" s="1748">
        <v>13</v>
      </c>
      <c r="D90" s="47"/>
      <c r="E90" s="47"/>
      <c r="F90" s="34">
        <v>2</v>
      </c>
      <c r="G90" s="53">
        <v>0</v>
      </c>
      <c r="H90" s="1801">
        <v>2</v>
      </c>
      <c r="I90" s="1892" t="str">
        <f t="shared" ref="I90:I93" si="110">$CA90</f>
        <v/>
      </c>
      <c r="CA90" s="1893" t="str">
        <f t="shared" ref="CA90:CA93" si="111"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177"/>
      <c r="CC90" s="177"/>
      <c r="CD90" s="177"/>
      <c r="CE90" s="178"/>
      <c r="CF90" s="178"/>
      <c r="CG90" s="178"/>
      <c r="CH90" s="178"/>
      <c r="CI90" s="178"/>
      <c r="CJ90" s="143"/>
      <c r="CK90" s="1894">
        <f t="shared" ref="CK90:CK93" si="112">IF(AND($C90&lt;&gt;0,H90=""),1,IF(H90&gt;$C90,1,0))</f>
        <v>0</v>
      </c>
      <c r="CL90" s="143"/>
      <c r="CM90" s="143"/>
      <c r="CN90" s="143"/>
      <c r="CO90" s="143"/>
      <c r="CP90" s="143"/>
    </row>
    <row r="91" spans="1:94" ht="21" customHeight="1" x14ac:dyDescent="0.25">
      <c r="A91" s="3140"/>
      <c r="B91" s="221" t="s">
        <v>302</v>
      </c>
      <c r="C91" s="1762">
        <v>1</v>
      </c>
      <c r="D91" s="46"/>
      <c r="E91" s="46"/>
      <c r="F91" s="37">
        <v>1</v>
      </c>
      <c r="G91" s="55">
        <v>0</v>
      </c>
      <c r="H91" s="1764">
        <v>1</v>
      </c>
      <c r="I91" s="1892" t="str">
        <f t="shared" si="110"/>
        <v/>
      </c>
      <c r="CA91" s="1893" t="str">
        <f t="shared" si="111"/>
        <v/>
      </c>
      <c r="CB91" s="177"/>
      <c r="CC91" s="177"/>
      <c r="CD91" s="177"/>
      <c r="CE91" s="178"/>
      <c r="CF91" s="178"/>
      <c r="CG91" s="178"/>
      <c r="CH91" s="178"/>
      <c r="CI91" s="178"/>
      <c r="CJ91" s="143"/>
      <c r="CK91" s="1894">
        <f t="shared" si="112"/>
        <v>0</v>
      </c>
      <c r="CL91" s="143"/>
      <c r="CM91" s="143"/>
      <c r="CN91" s="143"/>
      <c r="CO91" s="143"/>
      <c r="CP91" s="143"/>
    </row>
    <row r="92" spans="1:94" ht="15" customHeight="1" x14ac:dyDescent="0.25">
      <c r="A92" s="3133" t="s">
        <v>303</v>
      </c>
      <c r="B92" s="199" t="s">
        <v>304</v>
      </c>
      <c r="C92" s="33">
        <v>12</v>
      </c>
      <c r="D92" s="34">
        <v>5</v>
      </c>
      <c r="E92" s="34">
        <v>1</v>
      </c>
      <c r="F92" s="31"/>
      <c r="G92" s="32"/>
      <c r="H92" s="222">
        <v>0</v>
      </c>
      <c r="I92" s="1892" t="str">
        <f t="shared" si="110"/>
        <v/>
      </c>
      <c r="CA92" s="1893" t="str">
        <f t="shared" si="111"/>
        <v/>
      </c>
      <c r="CB92" s="177"/>
      <c r="CC92" s="177"/>
      <c r="CD92" s="177"/>
      <c r="CE92" s="178"/>
      <c r="CF92" s="178"/>
      <c r="CG92" s="178"/>
      <c r="CH92" s="178"/>
      <c r="CI92" s="178"/>
      <c r="CJ92" s="143"/>
      <c r="CK92" s="1894">
        <f t="shared" si="112"/>
        <v>0</v>
      </c>
      <c r="CL92" s="143"/>
      <c r="CM92" s="143"/>
      <c r="CN92" s="143"/>
      <c r="CO92" s="143"/>
      <c r="CP92" s="143"/>
    </row>
    <row r="93" spans="1:94" ht="15" customHeight="1" x14ac:dyDescent="0.25">
      <c r="A93" s="3129"/>
      <c r="B93" s="221" t="s">
        <v>305</v>
      </c>
      <c r="C93" s="41">
        <v>12</v>
      </c>
      <c r="D93" s="37">
        <v>3</v>
      </c>
      <c r="E93" s="37">
        <v>1</v>
      </c>
      <c r="F93" s="38"/>
      <c r="G93" s="39"/>
      <c r="H93" s="223">
        <v>0</v>
      </c>
      <c r="I93" s="1892" t="str">
        <f t="shared" si="110"/>
        <v/>
      </c>
      <c r="CA93" s="1893" t="str">
        <f t="shared" si="111"/>
        <v/>
      </c>
      <c r="CB93" s="177"/>
      <c r="CC93" s="177"/>
      <c r="CD93" s="177"/>
      <c r="CE93" s="178"/>
      <c r="CF93" s="178"/>
      <c r="CG93" s="178"/>
      <c r="CH93" s="178"/>
      <c r="CI93" s="178"/>
      <c r="CJ93" s="143"/>
      <c r="CK93" s="1894">
        <f t="shared" si="112"/>
        <v>0</v>
      </c>
      <c r="CL93" s="143"/>
      <c r="CM93" s="143"/>
      <c r="CN93" s="143"/>
      <c r="CO93" s="143"/>
      <c r="CP93" s="143"/>
    </row>
    <row r="94" spans="1:94" ht="18" customHeight="1" x14ac:dyDescent="0.25">
      <c r="A94" s="1873" t="s">
        <v>306</v>
      </c>
      <c r="B94" s="224"/>
      <c r="C94" s="137"/>
      <c r="D94" s="137"/>
      <c r="E94" s="137"/>
      <c r="F94" s="1869"/>
      <c r="G94" s="1868"/>
      <c r="H94" s="1942"/>
      <c r="I94" s="1869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</row>
    <row r="95" spans="1:94" ht="15" customHeight="1" x14ac:dyDescent="0.25">
      <c r="A95" s="3195" t="s">
        <v>201</v>
      </c>
      <c r="B95" s="3149"/>
      <c r="C95" s="3143" t="s">
        <v>82</v>
      </c>
      <c r="D95" s="3124"/>
      <c r="E95" s="3122"/>
      <c r="F95" s="3143" t="s">
        <v>99</v>
      </c>
      <c r="G95" s="3122"/>
      <c r="H95" s="3143" t="s">
        <v>49</v>
      </c>
      <c r="I95" s="3122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</row>
    <row r="96" spans="1:94" ht="15" customHeight="1" x14ac:dyDescent="0.25">
      <c r="A96" s="3142"/>
      <c r="B96" s="3140"/>
      <c r="C96" s="27" t="s">
        <v>84</v>
      </c>
      <c r="D96" s="1800" t="s">
        <v>63</v>
      </c>
      <c r="E96" s="1743" t="s">
        <v>64</v>
      </c>
      <c r="F96" s="27" t="s">
        <v>63</v>
      </c>
      <c r="G96" s="1743" t="s">
        <v>64</v>
      </c>
      <c r="H96" s="27" t="s">
        <v>63</v>
      </c>
      <c r="I96" s="1743" t="s">
        <v>64</v>
      </c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</row>
    <row r="97" spans="1:94" ht="15" customHeight="1" x14ac:dyDescent="0.25">
      <c r="A97" s="3143" t="s">
        <v>82</v>
      </c>
      <c r="B97" s="3122"/>
      <c r="C97" s="146">
        <f t="shared" ref="C97:I97" si="113">SUM(C98:C102)</f>
        <v>28</v>
      </c>
      <c r="D97" s="1826">
        <f t="shared" si="113"/>
        <v>12</v>
      </c>
      <c r="E97" s="1827">
        <f t="shared" si="113"/>
        <v>16</v>
      </c>
      <c r="F97" s="146">
        <f t="shared" si="113"/>
        <v>11</v>
      </c>
      <c r="G97" s="1827">
        <f t="shared" si="113"/>
        <v>8</v>
      </c>
      <c r="H97" s="146">
        <f t="shared" si="113"/>
        <v>1</v>
      </c>
      <c r="I97" s="1827">
        <f t="shared" si="113"/>
        <v>8</v>
      </c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</row>
    <row r="98" spans="1:94" ht="15" customHeight="1" x14ac:dyDescent="0.25">
      <c r="A98" s="3213" t="s">
        <v>202</v>
      </c>
      <c r="B98" s="3152"/>
      <c r="C98" s="161">
        <f t="shared" ref="C98:C102" si="114">SUM(D98+E98)</f>
        <v>21</v>
      </c>
      <c r="D98" s="151">
        <f t="shared" ref="D98:E98" si="115">SUM(F98+H98)</f>
        <v>8</v>
      </c>
      <c r="E98" s="152">
        <f t="shared" si="115"/>
        <v>13</v>
      </c>
      <c r="F98" s="33">
        <v>7</v>
      </c>
      <c r="G98" s="1801">
        <v>7</v>
      </c>
      <c r="H98" s="33">
        <v>1</v>
      </c>
      <c r="I98" s="80">
        <v>6</v>
      </c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</row>
    <row r="99" spans="1:94" ht="15" customHeight="1" x14ac:dyDescent="0.25">
      <c r="A99" s="3214" t="s">
        <v>282</v>
      </c>
      <c r="B99" s="3157"/>
      <c r="C99" s="225">
        <f t="shared" si="114"/>
        <v>0</v>
      </c>
      <c r="D99" s="226">
        <f t="shared" ref="D99:E99" si="116">SUM(F99+H99)</f>
        <v>0</v>
      </c>
      <c r="E99" s="1824">
        <f t="shared" si="116"/>
        <v>0</v>
      </c>
      <c r="F99" s="1786"/>
      <c r="G99" s="1751"/>
      <c r="H99" s="1786"/>
      <c r="I99" s="1865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</row>
    <row r="100" spans="1:94" ht="15" customHeight="1" x14ac:dyDescent="0.25">
      <c r="A100" s="3214" t="s">
        <v>204</v>
      </c>
      <c r="B100" s="3157"/>
      <c r="C100" s="225">
        <f t="shared" si="114"/>
        <v>3</v>
      </c>
      <c r="D100" s="226">
        <f t="shared" ref="D100:E100" si="117">SUM(F100+H100)</f>
        <v>1</v>
      </c>
      <c r="E100" s="1824">
        <f t="shared" si="117"/>
        <v>2</v>
      </c>
      <c r="F100" s="66">
        <v>1</v>
      </c>
      <c r="G100" s="1802">
        <v>1</v>
      </c>
      <c r="H100" s="66">
        <v>0</v>
      </c>
      <c r="I100" s="87">
        <v>1</v>
      </c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</row>
    <row r="101" spans="1:94" ht="15" customHeight="1" x14ac:dyDescent="0.25">
      <c r="A101" s="3226" t="s">
        <v>205</v>
      </c>
      <c r="B101" s="3180"/>
      <c r="C101" s="227">
        <f t="shared" si="114"/>
        <v>4</v>
      </c>
      <c r="D101" s="228">
        <f t="shared" ref="D101:E101" si="118">SUM(F101+H101)</f>
        <v>3</v>
      </c>
      <c r="E101" s="1943">
        <f t="shared" si="118"/>
        <v>1</v>
      </c>
      <c r="F101" s="1905">
        <v>3</v>
      </c>
      <c r="G101" s="190">
        <v>0</v>
      </c>
      <c r="H101" s="1905">
        <v>0</v>
      </c>
      <c r="I101" s="1906">
        <v>1</v>
      </c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</row>
    <row r="102" spans="1:94" ht="15" customHeight="1" x14ac:dyDescent="0.25">
      <c r="A102" s="3227" t="s">
        <v>307</v>
      </c>
      <c r="B102" s="3205"/>
      <c r="C102" s="157">
        <f t="shared" si="114"/>
        <v>0</v>
      </c>
      <c r="D102" s="158">
        <f t="shared" ref="D102:E102" si="119">SUM(F102+H102)</f>
        <v>0</v>
      </c>
      <c r="E102" s="109">
        <f t="shared" si="119"/>
        <v>0</v>
      </c>
      <c r="F102" s="41"/>
      <c r="G102" s="1764"/>
      <c r="H102" s="41"/>
      <c r="I102" s="92"/>
      <c r="CA102" s="143"/>
      <c r="CB102" s="143"/>
      <c r="CC102" s="143"/>
      <c r="CD102" s="143"/>
      <c r="CE102" s="143"/>
      <c r="CF102" s="143"/>
      <c r="CG102" s="143"/>
      <c r="CH102" s="143"/>
      <c r="CI102" s="143"/>
      <c r="CJ102" s="143"/>
      <c r="CK102" s="143"/>
      <c r="CL102" s="143"/>
      <c r="CM102" s="143"/>
      <c r="CN102" s="143"/>
      <c r="CO102" s="143"/>
      <c r="CP102" s="143"/>
    </row>
    <row r="103" spans="1:94" ht="18" customHeight="1" x14ac:dyDescent="0.25">
      <c r="A103" s="3222" t="s">
        <v>308</v>
      </c>
      <c r="B103" s="3165"/>
      <c r="C103" s="3165"/>
      <c r="D103" s="3165"/>
      <c r="E103" s="3165"/>
      <c r="F103" s="3165"/>
      <c r="G103" s="3165"/>
      <c r="H103" s="3165"/>
      <c r="I103" s="3165"/>
      <c r="J103" s="3165"/>
      <c r="K103" s="3165"/>
      <c r="L103" s="3165"/>
      <c r="M103" s="3165"/>
      <c r="N103" s="3165"/>
      <c r="O103" s="3165"/>
      <c r="P103" s="3165"/>
      <c r="Q103" s="177"/>
      <c r="R103" s="1869"/>
      <c r="S103" s="1869"/>
      <c r="T103" s="1869"/>
      <c r="U103" s="1869"/>
      <c r="CA103" s="143"/>
      <c r="CB103" s="143"/>
      <c r="CC103" s="143"/>
      <c r="CD103" s="143"/>
      <c r="CE103" s="143"/>
      <c r="CF103" s="143"/>
      <c r="CG103" s="143"/>
      <c r="CH103" s="143"/>
      <c r="CI103" s="143"/>
      <c r="CJ103" s="143"/>
      <c r="CK103" s="143"/>
      <c r="CL103" s="143"/>
      <c r="CM103" s="143"/>
      <c r="CN103" s="143"/>
      <c r="CO103" s="143"/>
      <c r="CP103" s="143"/>
    </row>
    <row r="104" spans="1:94" ht="18" customHeight="1" x14ac:dyDescent="0.25">
      <c r="A104" s="3223" t="s">
        <v>309</v>
      </c>
      <c r="B104" s="3165"/>
      <c r="C104" s="3165"/>
      <c r="D104" s="3165"/>
      <c r="E104" s="3165"/>
      <c r="F104" s="3165"/>
      <c r="G104" s="3165"/>
      <c r="H104" s="3165"/>
      <c r="I104" s="3165"/>
      <c r="J104" s="3165"/>
      <c r="K104" s="3165"/>
      <c r="L104" s="3165"/>
      <c r="M104" s="3165"/>
      <c r="N104" s="3165"/>
      <c r="O104" s="3165"/>
      <c r="P104" s="3165"/>
      <c r="Q104" s="3165"/>
      <c r="R104" s="1869"/>
      <c r="S104" s="1869"/>
      <c r="T104" s="1869"/>
      <c r="U104" s="1869"/>
      <c r="CA104" s="143"/>
      <c r="CB104" s="143"/>
      <c r="CC104" s="143"/>
      <c r="CD104" s="143"/>
      <c r="CE104" s="143"/>
      <c r="CF104" s="143"/>
      <c r="CG104" s="143"/>
      <c r="CH104" s="143"/>
      <c r="CI104" s="143"/>
      <c r="CJ104" s="143"/>
      <c r="CK104" s="143"/>
      <c r="CL104" s="143"/>
      <c r="CM104" s="143"/>
      <c r="CN104" s="143"/>
      <c r="CO104" s="143"/>
      <c r="CP104" s="143"/>
    </row>
    <row r="105" spans="1:94" ht="15" customHeight="1" x14ac:dyDescent="0.25">
      <c r="A105" s="3201" t="s">
        <v>310</v>
      </c>
      <c r="B105" s="3149"/>
      <c r="C105" s="3148" t="s">
        <v>311</v>
      </c>
      <c r="D105" s="3161"/>
      <c r="E105" s="3149"/>
      <c r="F105" s="3159" t="s">
        <v>106</v>
      </c>
      <c r="G105" s="3124"/>
      <c r="H105" s="3124"/>
      <c r="I105" s="3124"/>
      <c r="J105" s="3124"/>
      <c r="K105" s="3124"/>
      <c r="L105" s="3124"/>
      <c r="M105" s="3124"/>
      <c r="N105" s="3124"/>
      <c r="O105" s="3124"/>
      <c r="P105" s="3124"/>
      <c r="Q105" s="3124"/>
      <c r="R105" s="3124"/>
      <c r="S105" s="3124"/>
      <c r="T105" s="3124"/>
      <c r="U105" s="3135"/>
      <c r="V105" s="3167" t="s">
        <v>39</v>
      </c>
      <c r="W105" s="3171" t="s">
        <v>40</v>
      </c>
      <c r="CA105" s="143"/>
      <c r="CB105" s="143"/>
      <c r="CC105" s="143"/>
      <c r="CD105" s="143"/>
      <c r="CE105" s="143"/>
      <c r="CF105" s="143"/>
      <c r="CG105" s="143"/>
      <c r="CH105" s="143"/>
      <c r="CI105" s="143"/>
      <c r="CJ105" s="143"/>
      <c r="CK105" s="143"/>
      <c r="CL105" s="143"/>
      <c r="CM105" s="143"/>
      <c r="CN105" s="143"/>
      <c r="CO105" s="143"/>
      <c r="CP105" s="143"/>
    </row>
    <row r="106" spans="1:94" ht="15" customHeight="1" x14ac:dyDescent="0.25">
      <c r="A106" s="3179"/>
      <c r="B106" s="3180"/>
      <c r="C106" s="3150"/>
      <c r="D106" s="3142"/>
      <c r="E106" s="3140"/>
      <c r="F106" s="3143" t="s">
        <v>312</v>
      </c>
      <c r="G106" s="3122"/>
      <c r="H106" s="3143" t="s">
        <v>313</v>
      </c>
      <c r="I106" s="3122"/>
      <c r="J106" s="3143" t="s">
        <v>314</v>
      </c>
      <c r="K106" s="3122"/>
      <c r="L106" s="3143" t="s">
        <v>315</v>
      </c>
      <c r="M106" s="3122"/>
      <c r="N106" s="3143" t="s">
        <v>316</v>
      </c>
      <c r="O106" s="3122"/>
      <c r="P106" s="3143" t="s">
        <v>317</v>
      </c>
      <c r="Q106" s="3122"/>
      <c r="R106" s="3143" t="s">
        <v>318</v>
      </c>
      <c r="S106" s="3122"/>
      <c r="T106" s="3143" t="s">
        <v>62</v>
      </c>
      <c r="U106" s="3135"/>
      <c r="V106" s="3170"/>
      <c r="W106" s="3172"/>
      <c r="CA106" s="143"/>
      <c r="CB106" s="143"/>
      <c r="CC106" s="143"/>
      <c r="CD106" s="143"/>
      <c r="CE106" s="143"/>
      <c r="CF106" s="143"/>
      <c r="CG106" s="143"/>
      <c r="CH106" s="143"/>
      <c r="CI106" s="143"/>
      <c r="CJ106" s="143"/>
      <c r="CK106" s="143"/>
      <c r="CL106" s="143"/>
      <c r="CM106" s="143"/>
      <c r="CN106" s="143"/>
      <c r="CO106" s="143"/>
      <c r="CP106" s="143"/>
    </row>
    <row r="107" spans="1:94" ht="15" customHeight="1" x14ac:dyDescent="0.25">
      <c r="A107" s="3150"/>
      <c r="B107" s="3140"/>
      <c r="C107" s="1735" t="s">
        <v>84</v>
      </c>
      <c r="D107" s="1800" t="s">
        <v>63</v>
      </c>
      <c r="E107" s="1913" t="s">
        <v>64</v>
      </c>
      <c r="F107" s="229" t="s">
        <v>63</v>
      </c>
      <c r="G107" s="230" t="s">
        <v>64</v>
      </c>
      <c r="H107" s="229" t="s">
        <v>63</v>
      </c>
      <c r="I107" s="230" t="s">
        <v>64</v>
      </c>
      <c r="J107" s="229" t="s">
        <v>63</v>
      </c>
      <c r="K107" s="230" t="s">
        <v>64</v>
      </c>
      <c r="L107" s="229" t="s">
        <v>63</v>
      </c>
      <c r="M107" s="230" t="s">
        <v>64</v>
      </c>
      <c r="N107" s="229" t="s">
        <v>63</v>
      </c>
      <c r="O107" s="230" t="s">
        <v>64</v>
      </c>
      <c r="P107" s="229" t="s">
        <v>63</v>
      </c>
      <c r="Q107" s="230" t="s">
        <v>64</v>
      </c>
      <c r="R107" s="229" t="s">
        <v>63</v>
      </c>
      <c r="S107" s="230" t="s">
        <v>64</v>
      </c>
      <c r="T107" s="229" t="s">
        <v>63</v>
      </c>
      <c r="U107" s="231" t="s">
        <v>64</v>
      </c>
      <c r="V107" s="3168"/>
      <c r="W107" s="3173"/>
      <c r="CA107" s="143"/>
      <c r="CB107" s="143"/>
      <c r="CC107" s="143"/>
      <c r="CD107" s="143"/>
      <c r="CE107" s="143"/>
      <c r="CF107" s="143"/>
      <c r="CG107" s="143"/>
      <c r="CH107" s="143"/>
      <c r="CI107" s="143"/>
      <c r="CJ107" s="143"/>
      <c r="CK107" s="143"/>
      <c r="CL107" s="143"/>
      <c r="CM107" s="143"/>
      <c r="CN107" s="143"/>
      <c r="CO107" s="143"/>
      <c r="CP107" s="143"/>
    </row>
    <row r="108" spans="1:94" ht="15" customHeight="1" x14ac:dyDescent="0.25">
      <c r="A108" s="3190" t="s">
        <v>319</v>
      </c>
      <c r="B108" s="3152"/>
      <c r="C108" s="232">
        <f t="shared" ref="C108:C117" si="120">SUM(D108+E108)</f>
        <v>446</v>
      </c>
      <c r="D108" s="233">
        <f t="shared" ref="D108:E108" si="121">+J108+L108+N108+P108+R108+T108</f>
        <v>217</v>
      </c>
      <c r="E108" s="171">
        <f t="shared" si="121"/>
        <v>229</v>
      </c>
      <c r="F108" s="54"/>
      <c r="G108" s="234"/>
      <c r="H108" s="54"/>
      <c r="I108" s="234"/>
      <c r="J108" s="33">
        <v>28</v>
      </c>
      <c r="K108" s="80">
        <v>33</v>
      </c>
      <c r="L108" s="33">
        <v>96</v>
      </c>
      <c r="M108" s="80">
        <v>83</v>
      </c>
      <c r="N108" s="33">
        <v>62</v>
      </c>
      <c r="O108" s="80">
        <v>49</v>
      </c>
      <c r="P108" s="188">
        <v>9</v>
      </c>
      <c r="Q108" s="80">
        <v>21</v>
      </c>
      <c r="R108" s="188">
        <v>18</v>
      </c>
      <c r="S108" s="80">
        <v>29</v>
      </c>
      <c r="T108" s="188">
        <v>4</v>
      </c>
      <c r="U108" s="1900">
        <v>14</v>
      </c>
      <c r="V108" s="1946"/>
      <c r="W108" s="1947"/>
      <c r="X108" s="63"/>
      <c r="CA108" s="177"/>
      <c r="CB108" s="177"/>
      <c r="CC108" s="177"/>
      <c r="CD108" s="177"/>
      <c r="CE108" s="178"/>
      <c r="CF108" s="178"/>
      <c r="CG108" s="178"/>
      <c r="CH108" s="178"/>
      <c r="CI108" s="178"/>
      <c r="CJ108" s="143"/>
      <c r="CK108" s="143"/>
      <c r="CL108" s="143"/>
      <c r="CM108" s="143"/>
      <c r="CN108" s="143"/>
      <c r="CO108" s="143"/>
      <c r="CP108" s="143"/>
    </row>
    <row r="109" spans="1:94" ht="15" customHeight="1" x14ac:dyDescent="0.25">
      <c r="A109" s="3206" t="s">
        <v>320</v>
      </c>
      <c r="B109" s="3157"/>
      <c r="C109" s="128">
        <f t="shared" si="120"/>
        <v>325</v>
      </c>
      <c r="D109" s="236">
        <f t="shared" ref="D109:E109" si="122">SUM(J109+L109+N109+P109+R109+T109)</f>
        <v>153</v>
      </c>
      <c r="E109" s="186">
        <f t="shared" si="122"/>
        <v>172</v>
      </c>
      <c r="F109" s="237"/>
      <c r="G109" s="1948"/>
      <c r="H109" s="237"/>
      <c r="I109" s="238"/>
      <c r="J109" s="66">
        <v>0</v>
      </c>
      <c r="K109" s="87">
        <v>4</v>
      </c>
      <c r="L109" s="66">
        <v>91</v>
      </c>
      <c r="M109" s="87">
        <v>75</v>
      </c>
      <c r="N109" s="66">
        <v>49</v>
      </c>
      <c r="O109" s="87">
        <v>70</v>
      </c>
      <c r="P109" s="1898">
        <v>2</v>
      </c>
      <c r="Q109" s="87">
        <v>10</v>
      </c>
      <c r="R109" s="1898">
        <v>9</v>
      </c>
      <c r="S109" s="87">
        <v>9</v>
      </c>
      <c r="T109" s="1898">
        <v>2</v>
      </c>
      <c r="U109" s="1833">
        <v>4</v>
      </c>
      <c r="V109" s="239"/>
      <c r="W109" s="1949"/>
      <c r="X109" s="63"/>
      <c r="CA109" s="143"/>
      <c r="CB109" s="143"/>
      <c r="CC109" s="143"/>
      <c r="CD109" s="143"/>
      <c r="CE109" s="143"/>
      <c r="CF109" s="143"/>
      <c r="CG109" s="143"/>
      <c r="CH109" s="143"/>
      <c r="CI109" s="143"/>
      <c r="CJ109" s="143"/>
      <c r="CK109" s="143"/>
      <c r="CL109" s="143"/>
      <c r="CM109" s="143"/>
      <c r="CN109" s="143"/>
      <c r="CO109" s="143"/>
      <c r="CP109" s="143"/>
    </row>
    <row r="110" spans="1:94" ht="15" customHeight="1" x14ac:dyDescent="0.25">
      <c r="A110" s="3206" t="s">
        <v>321</v>
      </c>
      <c r="B110" s="3157"/>
      <c r="C110" s="128">
        <f t="shared" si="120"/>
        <v>0</v>
      </c>
      <c r="D110" s="236">
        <f t="shared" ref="D110:E110" si="123">SUM(J110+L110+N110+P110+R110+T110)</f>
        <v>0</v>
      </c>
      <c r="E110" s="186">
        <f t="shared" si="123"/>
        <v>0</v>
      </c>
      <c r="F110" s="1950"/>
      <c r="G110" s="1951"/>
      <c r="H110" s="1950"/>
      <c r="I110" s="1952"/>
      <c r="J110" s="1905"/>
      <c r="K110" s="1906"/>
      <c r="L110" s="1905"/>
      <c r="M110" s="1906"/>
      <c r="N110" s="1905"/>
      <c r="O110" s="1906"/>
      <c r="P110" s="189"/>
      <c r="Q110" s="1906"/>
      <c r="R110" s="189"/>
      <c r="S110" s="1906"/>
      <c r="T110" s="189"/>
      <c r="U110" s="1907"/>
      <c r="V110" s="239"/>
      <c r="W110" s="1949"/>
      <c r="X110" s="63"/>
      <c r="CA110" s="143"/>
      <c r="CB110" s="143"/>
      <c r="CC110" s="143"/>
      <c r="CD110" s="143"/>
      <c r="CE110" s="143"/>
      <c r="CF110" s="143"/>
      <c r="CG110" s="143"/>
      <c r="CH110" s="143"/>
      <c r="CI110" s="143"/>
      <c r="CJ110" s="143"/>
      <c r="CK110" s="143"/>
      <c r="CL110" s="143"/>
      <c r="CM110" s="143"/>
      <c r="CN110" s="143"/>
      <c r="CO110" s="143"/>
      <c r="CP110" s="143"/>
    </row>
    <row r="111" spans="1:94" ht="15" customHeight="1" x14ac:dyDescent="0.25">
      <c r="A111" s="3206" t="s">
        <v>322</v>
      </c>
      <c r="B111" s="3157"/>
      <c r="C111" s="128">
        <f t="shared" si="120"/>
        <v>0</v>
      </c>
      <c r="D111" s="236">
        <f t="shared" ref="D111:E111" si="124">SUM(J111+L111+N111+P111+R111+T111)</f>
        <v>0</v>
      </c>
      <c r="E111" s="186">
        <f t="shared" si="124"/>
        <v>0</v>
      </c>
      <c r="F111" s="1950"/>
      <c r="G111" s="1951"/>
      <c r="H111" s="1950"/>
      <c r="I111" s="1952"/>
      <c r="J111" s="1905"/>
      <c r="K111" s="1906"/>
      <c r="L111" s="1905"/>
      <c r="M111" s="1906"/>
      <c r="N111" s="1905"/>
      <c r="O111" s="1906"/>
      <c r="P111" s="189"/>
      <c r="Q111" s="1906"/>
      <c r="R111" s="189"/>
      <c r="S111" s="1906"/>
      <c r="T111" s="189"/>
      <c r="U111" s="1907"/>
      <c r="V111" s="239"/>
      <c r="W111" s="1949"/>
      <c r="X111" s="63"/>
      <c r="CA111" s="143"/>
      <c r="CB111" s="143"/>
      <c r="CC111" s="143"/>
      <c r="CD111" s="143"/>
      <c r="CE111" s="143"/>
      <c r="CF111" s="143"/>
      <c r="CG111" s="143"/>
      <c r="CH111" s="143"/>
      <c r="CI111" s="143"/>
      <c r="CJ111" s="143"/>
      <c r="CK111" s="143"/>
      <c r="CL111" s="143"/>
      <c r="CM111" s="143"/>
      <c r="CN111" s="143"/>
      <c r="CO111" s="143"/>
      <c r="CP111" s="143"/>
    </row>
    <row r="112" spans="1:94" ht="15" customHeight="1" x14ac:dyDescent="0.25">
      <c r="A112" s="3206" t="s">
        <v>323</v>
      </c>
      <c r="B112" s="3157"/>
      <c r="C112" s="128">
        <f t="shared" si="120"/>
        <v>2</v>
      </c>
      <c r="D112" s="236">
        <f t="shared" ref="D112:E112" si="125">+F112+H112</f>
        <v>2</v>
      </c>
      <c r="E112" s="186">
        <f t="shared" si="125"/>
        <v>0</v>
      </c>
      <c r="F112" s="1905">
        <v>0</v>
      </c>
      <c r="G112" s="1953">
        <v>0</v>
      </c>
      <c r="H112" s="1905">
        <v>2</v>
      </c>
      <c r="I112" s="190">
        <v>0</v>
      </c>
      <c r="J112" s="237"/>
      <c r="K112" s="238"/>
      <c r="L112" s="237"/>
      <c r="M112" s="238"/>
      <c r="N112" s="237"/>
      <c r="O112" s="238"/>
      <c r="P112" s="1954"/>
      <c r="Q112" s="238"/>
      <c r="R112" s="1954"/>
      <c r="S112" s="238"/>
      <c r="T112" s="1954"/>
      <c r="U112" s="1955"/>
      <c r="V112" s="88">
        <v>0</v>
      </c>
      <c r="W112" s="190">
        <v>1</v>
      </c>
      <c r="X112" s="240" t="str">
        <f t="shared" ref="X112:X117" si="126">CA112&amp;CB112</f>
        <v/>
      </c>
      <c r="CA112" s="1893" t="str">
        <f t="shared" ref="CA112:CA117" si="1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1893" t="str">
        <f t="shared" ref="CB112:CB117" si="1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177"/>
      <c r="CD112" s="177"/>
      <c r="CE112" s="178"/>
      <c r="CF112" s="178"/>
      <c r="CG112" s="178"/>
      <c r="CH112" s="178"/>
      <c r="CI112" s="178"/>
      <c r="CJ112" s="143"/>
      <c r="CK112" s="1894">
        <f t="shared" ref="CK112:CL112" si="129">IF(AND($C112&lt;&gt;0,V112=""),1,IF(V112&gt;$C112,1,0))</f>
        <v>0</v>
      </c>
      <c r="CL112" s="1894">
        <f t="shared" si="129"/>
        <v>0</v>
      </c>
      <c r="CM112" s="143"/>
      <c r="CN112" s="143"/>
      <c r="CO112" s="143"/>
      <c r="CP112" s="143"/>
    </row>
    <row r="113" spans="1:94" ht="15" customHeight="1" x14ac:dyDescent="0.25">
      <c r="A113" s="3206" t="s">
        <v>324</v>
      </c>
      <c r="B113" s="3157"/>
      <c r="C113" s="1956">
        <f t="shared" si="120"/>
        <v>0</v>
      </c>
      <c r="D113" s="236">
        <f t="shared" ref="D113:E113" si="130">+H113</f>
        <v>0</v>
      </c>
      <c r="E113" s="186">
        <f t="shared" si="130"/>
        <v>0</v>
      </c>
      <c r="F113" s="1950"/>
      <c r="G113" s="1951"/>
      <c r="H113" s="1905"/>
      <c r="I113" s="190"/>
      <c r="J113" s="237"/>
      <c r="K113" s="1949"/>
      <c r="L113" s="237"/>
      <c r="M113" s="1949"/>
      <c r="N113" s="237"/>
      <c r="O113" s="1949"/>
      <c r="P113" s="237"/>
      <c r="Q113" s="1949"/>
      <c r="R113" s="237"/>
      <c r="S113" s="1949"/>
      <c r="T113" s="237"/>
      <c r="U113" s="241"/>
      <c r="V113" s="88"/>
      <c r="W113" s="1802"/>
      <c r="X113" s="63" t="str">
        <f t="shared" si="126"/>
        <v/>
      </c>
      <c r="CA113" s="1893" t="str">
        <f t="shared" si="127"/>
        <v/>
      </c>
      <c r="CB113" s="1893" t="str">
        <f t="shared" si="128"/>
        <v/>
      </c>
      <c r="CC113" s="177"/>
      <c r="CD113" s="177"/>
      <c r="CE113" s="178"/>
      <c r="CF113" s="178"/>
      <c r="CG113" s="178"/>
      <c r="CH113" s="178"/>
      <c r="CI113" s="178"/>
      <c r="CJ113" s="143"/>
      <c r="CK113" s="1894">
        <f t="shared" ref="CK113:CL113" si="131">IF(AND($C113&lt;&gt;0,V113=""),1,IF(V113&gt;$C113,1,0))</f>
        <v>0</v>
      </c>
      <c r="CL113" s="1894">
        <f t="shared" si="131"/>
        <v>0</v>
      </c>
      <c r="CM113" s="143"/>
      <c r="CN113" s="143"/>
      <c r="CO113" s="143"/>
      <c r="CP113" s="143"/>
    </row>
    <row r="114" spans="1:94" ht="15" customHeight="1" x14ac:dyDescent="0.25">
      <c r="A114" s="3206" t="s">
        <v>325</v>
      </c>
      <c r="B114" s="3157"/>
      <c r="C114" s="1956">
        <f t="shared" si="120"/>
        <v>0</v>
      </c>
      <c r="D114" s="236">
        <f t="shared" ref="D114:E114" si="132">(F114+H114)</f>
        <v>0</v>
      </c>
      <c r="E114" s="186">
        <f t="shared" si="132"/>
        <v>0</v>
      </c>
      <c r="F114" s="1905"/>
      <c r="G114" s="190"/>
      <c r="H114" s="1905"/>
      <c r="I114" s="190"/>
      <c r="J114" s="1782"/>
      <c r="K114" s="1783"/>
      <c r="L114" s="1782"/>
      <c r="M114" s="1783"/>
      <c r="N114" s="1782"/>
      <c r="O114" s="1783"/>
      <c r="P114" s="1957"/>
      <c r="Q114" s="1783"/>
      <c r="R114" s="1957"/>
      <c r="S114" s="1783"/>
      <c r="T114" s="1957"/>
      <c r="U114" s="1958"/>
      <c r="V114" s="40"/>
      <c r="W114" s="190"/>
      <c r="X114" s="63" t="str">
        <f t="shared" si="126"/>
        <v/>
      </c>
      <c r="CA114" s="1893" t="str">
        <f t="shared" si="127"/>
        <v/>
      </c>
      <c r="CB114" s="1893" t="str">
        <f t="shared" si="128"/>
        <v/>
      </c>
      <c r="CC114" s="177"/>
      <c r="CD114" s="177"/>
      <c r="CE114" s="178"/>
      <c r="CF114" s="178"/>
      <c r="CG114" s="178"/>
      <c r="CH114" s="178"/>
      <c r="CI114" s="178"/>
      <c r="CJ114" s="143"/>
      <c r="CK114" s="1894">
        <f t="shared" ref="CK114:CL114" si="133">IF(AND($C114&lt;&gt;0,V114=""),1,IF(V114&gt;$C114,1,0))</f>
        <v>0</v>
      </c>
      <c r="CL114" s="1894">
        <f t="shared" si="133"/>
        <v>0</v>
      </c>
      <c r="CM114" s="143"/>
      <c r="CN114" s="143"/>
      <c r="CO114" s="143"/>
      <c r="CP114" s="143"/>
    </row>
    <row r="115" spans="1:94" ht="15" customHeight="1" x14ac:dyDescent="0.25">
      <c r="A115" s="3132" t="s">
        <v>326</v>
      </c>
      <c r="B115" s="1959" t="s">
        <v>327</v>
      </c>
      <c r="C115" s="1960">
        <f t="shared" si="120"/>
        <v>761</v>
      </c>
      <c r="D115" s="1961">
        <f t="shared" ref="D115:E115" si="134">SUM(F115+H115+J115+L115+N115+P115+R115+T115)</f>
        <v>362</v>
      </c>
      <c r="E115" s="171">
        <f t="shared" si="134"/>
        <v>399</v>
      </c>
      <c r="F115" s="33">
        <v>0</v>
      </c>
      <c r="G115" s="242">
        <v>0</v>
      </c>
      <c r="H115" s="33">
        <v>0</v>
      </c>
      <c r="I115" s="1801">
        <v>0</v>
      </c>
      <c r="J115" s="33">
        <v>27</v>
      </c>
      <c r="K115" s="80">
        <v>37</v>
      </c>
      <c r="L115" s="33">
        <v>183</v>
      </c>
      <c r="M115" s="80">
        <v>157</v>
      </c>
      <c r="N115" s="33">
        <v>109</v>
      </c>
      <c r="O115" s="1801">
        <v>119</v>
      </c>
      <c r="P115" s="33">
        <v>11</v>
      </c>
      <c r="Q115" s="1801">
        <v>31</v>
      </c>
      <c r="R115" s="33">
        <v>26</v>
      </c>
      <c r="S115" s="1801">
        <v>37</v>
      </c>
      <c r="T115" s="33">
        <v>6</v>
      </c>
      <c r="U115" s="53">
        <v>18</v>
      </c>
      <c r="V115" s="81">
        <v>0</v>
      </c>
      <c r="W115" s="1801">
        <v>0</v>
      </c>
      <c r="X115" s="63" t="str">
        <f t="shared" si="126"/>
        <v/>
      </c>
      <c r="CA115" s="1893" t="str">
        <f t="shared" si="127"/>
        <v/>
      </c>
      <c r="CB115" s="1893" t="str">
        <f t="shared" si="128"/>
        <v/>
      </c>
      <c r="CC115" s="177"/>
      <c r="CD115" s="177"/>
      <c r="CE115" s="178"/>
      <c r="CF115" s="178"/>
      <c r="CG115" s="178"/>
      <c r="CH115" s="178"/>
      <c r="CI115" s="178"/>
      <c r="CJ115" s="143"/>
      <c r="CK115" s="1894">
        <f t="shared" ref="CK115:CL115" si="135">IF(AND($C115&lt;&gt;0,V115=""),1,IF(V115&gt;$C115,1,0))</f>
        <v>0</v>
      </c>
      <c r="CL115" s="1894">
        <f t="shared" si="135"/>
        <v>0</v>
      </c>
      <c r="CM115" s="143"/>
      <c r="CN115" s="143"/>
      <c r="CO115" s="143"/>
      <c r="CP115" s="143"/>
    </row>
    <row r="116" spans="1:94" ht="19.5" customHeight="1" x14ac:dyDescent="0.25">
      <c r="A116" s="3128"/>
      <c r="B116" s="243" t="s">
        <v>328</v>
      </c>
      <c r="C116" s="1962">
        <f t="shared" si="120"/>
        <v>9</v>
      </c>
      <c r="D116" s="244">
        <f t="shared" ref="D116:E116" si="136">SUM(F116+H116+J116+L116+N116+P116+R116+T116)</f>
        <v>7</v>
      </c>
      <c r="E116" s="1963">
        <f t="shared" si="136"/>
        <v>2</v>
      </c>
      <c r="F116" s="1905">
        <v>0</v>
      </c>
      <c r="G116" s="1953">
        <v>0</v>
      </c>
      <c r="H116" s="1905">
        <v>2</v>
      </c>
      <c r="I116" s="190">
        <v>0</v>
      </c>
      <c r="J116" s="1905">
        <v>0</v>
      </c>
      <c r="K116" s="1906">
        <v>0</v>
      </c>
      <c r="L116" s="1905">
        <v>3</v>
      </c>
      <c r="M116" s="1906">
        <v>1</v>
      </c>
      <c r="N116" s="1905">
        <v>1</v>
      </c>
      <c r="O116" s="190">
        <v>0</v>
      </c>
      <c r="P116" s="1905">
        <v>0</v>
      </c>
      <c r="Q116" s="190">
        <v>0</v>
      </c>
      <c r="R116" s="1905">
        <v>1</v>
      </c>
      <c r="S116" s="190">
        <v>1</v>
      </c>
      <c r="T116" s="1905">
        <v>0</v>
      </c>
      <c r="U116" s="68">
        <v>0</v>
      </c>
      <c r="V116" s="96">
        <v>0</v>
      </c>
      <c r="W116" s="1802">
        <v>1</v>
      </c>
      <c r="X116" s="63" t="str">
        <f t="shared" si="126"/>
        <v/>
      </c>
      <c r="CA116" s="1893" t="str">
        <f t="shared" si="127"/>
        <v/>
      </c>
      <c r="CB116" s="1893" t="str">
        <f t="shared" si="128"/>
        <v/>
      </c>
      <c r="CC116" s="177"/>
      <c r="CD116" s="177"/>
      <c r="CE116" s="178"/>
      <c r="CF116" s="178"/>
      <c r="CG116" s="178"/>
      <c r="CH116" s="178"/>
      <c r="CI116" s="178"/>
      <c r="CJ116" s="143"/>
      <c r="CK116" s="1894">
        <f t="shared" ref="CK116:CL116" si="137">IF(AND($C116&lt;&gt;0,V116=""),1,IF(V116&gt;$C116,1,0))</f>
        <v>0</v>
      </c>
      <c r="CL116" s="1894">
        <f t="shared" si="137"/>
        <v>0</v>
      </c>
      <c r="CM116" s="143"/>
      <c r="CN116" s="143"/>
      <c r="CO116" s="143"/>
      <c r="CP116" s="143"/>
    </row>
    <row r="117" spans="1:94" ht="14.25" customHeight="1" x14ac:dyDescent="0.25">
      <c r="A117" s="3129"/>
      <c r="B117" s="245" t="s">
        <v>329</v>
      </c>
      <c r="C117" s="210">
        <f t="shared" si="120"/>
        <v>3</v>
      </c>
      <c r="D117" s="211">
        <f t="shared" ref="D117:E117" si="138">SUM(F117+H117+J117+L117+N117+P117+R117+T117)</f>
        <v>3</v>
      </c>
      <c r="E117" s="246">
        <f t="shared" si="138"/>
        <v>0</v>
      </c>
      <c r="F117" s="41">
        <v>0</v>
      </c>
      <c r="G117" s="1964">
        <v>0</v>
      </c>
      <c r="H117" s="41">
        <v>0</v>
      </c>
      <c r="I117" s="1764">
        <v>0</v>
      </c>
      <c r="J117" s="41">
        <v>1</v>
      </c>
      <c r="K117" s="92">
        <v>0</v>
      </c>
      <c r="L117" s="41">
        <v>1</v>
      </c>
      <c r="M117" s="92">
        <v>0</v>
      </c>
      <c r="N117" s="41">
        <v>1</v>
      </c>
      <c r="O117" s="1764">
        <v>0</v>
      </c>
      <c r="P117" s="41">
        <v>0</v>
      </c>
      <c r="Q117" s="1764">
        <v>0</v>
      </c>
      <c r="R117" s="41">
        <v>0</v>
      </c>
      <c r="S117" s="1764">
        <v>0</v>
      </c>
      <c r="T117" s="41">
        <v>0</v>
      </c>
      <c r="U117" s="1964">
        <v>0</v>
      </c>
      <c r="V117" s="40">
        <v>0</v>
      </c>
      <c r="W117" s="1764">
        <v>1</v>
      </c>
      <c r="X117" s="63" t="str">
        <f t="shared" si="126"/>
        <v/>
      </c>
      <c r="CA117" s="1893" t="str">
        <f t="shared" si="127"/>
        <v/>
      </c>
      <c r="CB117" s="1893" t="str">
        <f t="shared" si="128"/>
        <v/>
      </c>
      <c r="CC117" s="177"/>
      <c r="CD117" s="177"/>
      <c r="CE117" s="178"/>
      <c r="CF117" s="178"/>
      <c r="CG117" s="178"/>
      <c r="CH117" s="178"/>
      <c r="CI117" s="178"/>
      <c r="CJ117" s="143"/>
      <c r="CK117" s="1894">
        <f t="shared" ref="CK117:CL117" si="139">IF(AND($C117&lt;&gt;0,V117=""),1,IF(V117&gt;$C117,1,0))</f>
        <v>0</v>
      </c>
      <c r="CL117" s="1894">
        <f t="shared" si="139"/>
        <v>0</v>
      </c>
      <c r="CM117" s="143"/>
      <c r="CN117" s="143"/>
      <c r="CO117" s="143"/>
      <c r="CP117" s="143"/>
    </row>
    <row r="118" spans="1:94" ht="18" customHeight="1" x14ac:dyDescent="0.25">
      <c r="A118" s="1877" t="s">
        <v>330</v>
      </c>
      <c r="B118" s="1965"/>
      <c r="C118" s="1965"/>
      <c r="D118" s="1965"/>
      <c r="E118" s="1965"/>
      <c r="F118" s="1966"/>
      <c r="G118" s="1966"/>
      <c r="H118" s="1966"/>
      <c r="I118" s="1967"/>
      <c r="J118" s="1968"/>
      <c r="K118" s="1968"/>
      <c r="L118" s="1969"/>
      <c r="M118" s="247"/>
      <c r="N118" s="248"/>
      <c r="O118" s="1966"/>
      <c r="P118" s="248"/>
      <c r="Q118" s="1970"/>
      <c r="R118" s="1971"/>
      <c r="S118" s="1971"/>
      <c r="T118" s="248"/>
      <c r="U118" s="248"/>
      <c r="V118" s="248"/>
      <c r="W118" s="1966"/>
      <c r="X118" s="248"/>
      <c r="Y118" s="1966"/>
      <c r="Z118" s="1972"/>
      <c r="AA118" s="1973"/>
      <c r="CA118" s="143"/>
      <c r="CB118" s="143"/>
      <c r="CC118" s="143"/>
      <c r="CD118" s="143"/>
      <c r="CE118" s="143"/>
      <c r="CF118" s="143"/>
      <c r="CG118" s="143"/>
      <c r="CH118" s="143"/>
      <c r="CI118" s="143"/>
      <c r="CJ118" s="143"/>
      <c r="CK118" s="143"/>
      <c r="CL118" s="143"/>
      <c r="CM118" s="143"/>
      <c r="CN118" s="143"/>
      <c r="CO118" s="143"/>
      <c r="CP118" s="143"/>
    </row>
    <row r="119" spans="1:94" ht="15" customHeight="1" x14ac:dyDescent="0.25">
      <c r="A119" s="3215" t="s">
        <v>224</v>
      </c>
      <c r="B119" s="3215" t="s">
        <v>225</v>
      </c>
      <c r="C119" s="3216" t="s">
        <v>226</v>
      </c>
      <c r="D119" s="3131"/>
      <c r="E119" s="3180"/>
      <c r="F119" s="3159" t="s">
        <v>106</v>
      </c>
      <c r="G119" s="3124"/>
      <c r="H119" s="3124"/>
      <c r="I119" s="3124"/>
      <c r="J119" s="3124"/>
      <c r="K119" s="3124"/>
      <c r="L119" s="3124"/>
      <c r="M119" s="3124"/>
      <c r="N119" s="3124"/>
      <c r="O119" s="3124"/>
      <c r="P119" s="3124"/>
      <c r="Q119" s="3124"/>
      <c r="R119" s="3124"/>
      <c r="S119" s="3124"/>
      <c r="T119" s="3124"/>
      <c r="U119" s="3124"/>
      <c r="V119" s="3124"/>
      <c r="W119" s="3124"/>
      <c r="X119" s="3124"/>
      <c r="Y119" s="3124"/>
      <c r="Z119" s="3124"/>
      <c r="AA119" s="3135"/>
      <c r="AB119" s="3234" t="s">
        <v>331</v>
      </c>
      <c r="AC119" s="3235" t="s">
        <v>42</v>
      </c>
      <c r="CA119" s="143"/>
      <c r="CB119" s="143"/>
      <c r="CC119" s="143"/>
      <c r="CD119" s="143"/>
      <c r="CE119" s="143"/>
      <c r="CF119" s="143"/>
      <c r="CG119" s="143"/>
      <c r="CH119" s="143"/>
      <c r="CI119" s="143"/>
      <c r="CJ119" s="143"/>
      <c r="CK119" s="143"/>
      <c r="CL119" s="143"/>
      <c r="CM119" s="143"/>
      <c r="CN119" s="143"/>
      <c r="CO119" s="143"/>
      <c r="CP119" s="143"/>
    </row>
    <row r="120" spans="1:94" ht="15" customHeight="1" x14ac:dyDescent="0.25">
      <c r="A120" s="3128"/>
      <c r="B120" s="3128"/>
      <c r="C120" s="3150"/>
      <c r="D120" s="3142"/>
      <c r="E120" s="3140"/>
      <c r="F120" s="3143" t="s">
        <v>332</v>
      </c>
      <c r="G120" s="3122"/>
      <c r="H120" s="3143" t="s">
        <v>333</v>
      </c>
      <c r="I120" s="3122"/>
      <c r="J120" s="3143" t="s">
        <v>334</v>
      </c>
      <c r="K120" s="3122"/>
      <c r="L120" s="3134" t="s">
        <v>335</v>
      </c>
      <c r="M120" s="3122"/>
      <c r="N120" s="3143" t="s">
        <v>99</v>
      </c>
      <c r="O120" s="3122"/>
      <c r="P120" s="3143" t="s">
        <v>49</v>
      </c>
      <c r="Q120" s="3122"/>
      <c r="R120" s="3143" t="s">
        <v>50</v>
      </c>
      <c r="S120" s="3122"/>
      <c r="T120" s="3143" t="s">
        <v>336</v>
      </c>
      <c r="U120" s="3122"/>
      <c r="V120" s="3143" t="s">
        <v>59</v>
      </c>
      <c r="W120" s="3122"/>
      <c r="X120" s="3143" t="s">
        <v>337</v>
      </c>
      <c r="Y120" s="3122"/>
      <c r="Z120" s="3230" t="s">
        <v>62</v>
      </c>
      <c r="AA120" s="3135"/>
      <c r="AB120" s="3170"/>
      <c r="AC120" s="3180"/>
      <c r="CA120" s="143"/>
      <c r="CB120" s="143"/>
      <c r="CC120" s="143"/>
      <c r="CD120" s="143"/>
      <c r="CE120" s="143"/>
      <c r="CF120" s="143"/>
      <c r="CG120" s="143"/>
      <c r="CH120" s="143"/>
      <c r="CI120" s="143"/>
      <c r="CJ120" s="143"/>
      <c r="CK120" s="143"/>
      <c r="CL120" s="143"/>
      <c r="CM120" s="143"/>
      <c r="CN120" s="143"/>
      <c r="CO120" s="143"/>
      <c r="CP120" s="143"/>
    </row>
    <row r="121" spans="1:94" ht="15" customHeight="1" x14ac:dyDescent="0.25">
      <c r="A121" s="3129"/>
      <c r="B121" s="3129"/>
      <c r="C121" s="216" t="s">
        <v>84</v>
      </c>
      <c r="D121" s="1800" t="s">
        <v>63</v>
      </c>
      <c r="E121" s="75" t="s">
        <v>64</v>
      </c>
      <c r="F121" s="27" t="s">
        <v>63</v>
      </c>
      <c r="G121" s="1913" t="s">
        <v>64</v>
      </c>
      <c r="H121" s="27" t="s">
        <v>63</v>
      </c>
      <c r="I121" s="1913" t="s">
        <v>64</v>
      </c>
      <c r="J121" s="27" t="s">
        <v>63</v>
      </c>
      <c r="K121" s="1913" t="s">
        <v>64</v>
      </c>
      <c r="L121" s="1800" t="s">
        <v>63</v>
      </c>
      <c r="M121" s="1913" t="s">
        <v>64</v>
      </c>
      <c r="N121" s="27" t="s">
        <v>63</v>
      </c>
      <c r="O121" s="1913" t="s">
        <v>64</v>
      </c>
      <c r="P121" s="27" t="s">
        <v>63</v>
      </c>
      <c r="Q121" s="1913" t="s">
        <v>64</v>
      </c>
      <c r="R121" s="27" t="s">
        <v>63</v>
      </c>
      <c r="S121" s="216" t="s">
        <v>64</v>
      </c>
      <c r="T121" s="27" t="s">
        <v>63</v>
      </c>
      <c r="U121" s="1913" t="s">
        <v>64</v>
      </c>
      <c r="V121" s="27" t="s">
        <v>63</v>
      </c>
      <c r="W121" s="1913" t="s">
        <v>64</v>
      </c>
      <c r="X121" s="27" t="s">
        <v>63</v>
      </c>
      <c r="Y121" s="1913" t="s">
        <v>64</v>
      </c>
      <c r="Z121" s="21" t="s">
        <v>63</v>
      </c>
      <c r="AA121" s="249" t="s">
        <v>64</v>
      </c>
      <c r="AB121" s="3168"/>
      <c r="AC121" s="3140"/>
      <c r="CA121" s="143"/>
      <c r="CB121" s="143"/>
      <c r="CC121" s="143"/>
      <c r="CD121" s="143"/>
      <c r="CE121" s="143"/>
      <c r="CF121" s="143"/>
      <c r="CG121" s="143"/>
      <c r="CH121" s="143"/>
      <c r="CI121" s="143"/>
      <c r="CJ121" s="143"/>
      <c r="CK121" s="143"/>
      <c r="CL121" s="143"/>
      <c r="CM121" s="143"/>
      <c r="CN121" s="143"/>
      <c r="CO121" s="143"/>
      <c r="CP121" s="143"/>
    </row>
    <row r="122" spans="1:94" ht="15" customHeight="1" x14ac:dyDescent="0.25">
      <c r="A122" s="3132" t="s">
        <v>338</v>
      </c>
      <c r="B122" s="163" t="s">
        <v>339</v>
      </c>
      <c r="C122" s="28">
        <f t="shared" ref="C122:C151" si="140">SUM(D122+E122)</f>
        <v>0</v>
      </c>
      <c r="D122" s="151">
        <f t="shared" ref="D122:E122" si="141">SUM(F122+H122+J122+L122+N122+P122+R122+T122+V122+X122+Z122)</f>
        <v>0</v>
      </c>
      <c r="E122" s="250">
        <f t="shared" si="141"/>
        <v>0</v>
      </c>
      <c r="F122" s="33"/>
      <c r="G122" s="1801"/>
      <c r="H122" s="33"/>
      <c r="I122" s="80"/>
      <c r="J122" s="33"/>
      <c r="K122" s="80"/>
      <c r="L122" s="242"/>
      <c r="M122" s="80"/>
      <c r="N122" s="33"/>
      <c r="O122" s="80"/>
      <c r="P122" s="33"/>
      <c r="Q122" s="80"/>
      <c r="R122" s="33"/>
      <c r="S122" s="80"/>
      <c r="T122" s="33"/>
      <c r="U122" s="80"/>
      <c r="V122" s="188"/>
      <c r="W122" s="80"/>
      <c r="X122" s="188"/>
      <c r="Y122" s="80"/>
      <c r="Z122" s="242"/>
      <c r="AA122" s="53"/>
      <c r="AB122" s="242"/>
      <c r="AC122" s="80"/>
      <c r="AD122" s="63" t="str">
        <f t="shared" ref="AD122:AD151" si="142">CA122&amp;CB122</f>
        <v/>
      </c>
      <c r="CA122" s="1893" t="str">
        <f t="shared" ref="CA122:CA151" si="143">IF(AND($C122&lt;&gt;0,AB122=""),"* No olvide ingresar la variable "&amp;AB$119&amp;""&amp;". Digite CERO si no tiene. ",IF(AB122&gt;$C122,"* La variable Pueblos Originarios no debe ser mayor al Total Ambos Sexos. ",""))</f>
        <v/>
      </c>
      <c r="CB122" s="1893" t="str">
        <f t="shared" ref="CB122:CB151" si="144">IF(AND($C122&lt;&gt;0,AC122=""),"* No olvide ingresar la variable "&amp;AC$119&amp;""&amp;". Digite CERO si no tiene. ",IF(AC122&gt;$C122,"* La variable Migrantes no debe ser mayor al Total Ambos Sexos. ",""))</f>
        <v/>
      </c>
      <c r="CC122" s="143"/>
      <c r="CD122" s="143"/>
      <c r="CE122" s="143"/>
      <c r="CF122" s="143"/>
      <c r="CG122" s="143"/>
      <c r="CH122" s="143"/>
      <c r="CI122" s="143"/>
      <c r="CJ122" s="143"/>
      <c r="CK122" s="1975">
        <f t="shared" ref="CK122:CL122" si="145">IF(AND($C122&lt;&gt;0,AB122=""),1,IF(AB122&gt;$C122,1,0))</f>
        <v>0</v>
      </c>
      <c r="CL122" s="1975">
        <f t="shared" si="145"/>
        <v>0</v>
      </c>
      <c r="CM122" s="143"/>
      <c r="CN122" s="143"/>
      <c r="CO122" s="143"/>
      <c r="CP122" s="143"/>
    </row>
    <row r="123" spans="1:94" ht="15" customHeight="1" x14ac:dyDescent="0.25">
      <c r="A123" s="3128"/>
      <c r="B123" s="183" t="s">
        <v>340</v>
      </c>
      <c r="C123" s="219">
        <f t="shared" si="140"/>
        <v>0</v>
      </c>
      <c r="D123" s="226">
        <f t="shared" ref="D123:E123" si="146">SUM(F123+H123+J123+L123+N123+P123+R123+T123+V123+X123+Z123)</f>
        <v>0</v>
      </c>
      <c r="E123" s="251">
        <f t="shared" si="146"/>
        <v>0</v>
      </c>
      <c r="F123" s="66"/>
      <c r="G123" s="1802"/>
      <c r="H123" s="66"/>
      <c r="I123" s="87"/>
      <c r="J123" s="66"/>
      <c r="K123" s="87"/>
      <c r="L123" s="1976"/>
      <c r="M123" s="87"/>
      <c r="N123" s="66"/>
      <c r="O123" s="87"/>
      <c r="P123" s="66"/>
      <c r="Q123" s="87"/>
      <c r="R123" s="66"/>
      <c r="S123" s="87"/>
      <c r="T123" s="66"/>
      <c r="U123" s="87"/>
      <c r="V123" s="1898"/>
      <c r="W123" s="87"/>
      <c r="X123" s="1898"/>
      <c r="Y123" s="87"/>
      <c r="Z123" s="1976"/>
      <c r="AA123" s="68"/>
      <c r="AB123" s="1976"/>
      <c r="AC123" s="87"/>
      <c r="AD123" s="63" t="str">
        <f t="shared" si="142"/>
        <v/>
      </c>
      <c r="CA123" s="1893" t="str">
        <f t="shared" si="143"/>
        <v/>
      </c>
      <c r="CB123" s="1893" t="str">
        <f t="shared" si="144"/>
        <v/>
      </c>
      <c r="CC123" s="143"/>
      <c r="CD123" s="143"/>
      <c r="CE123" s="143"/>
      <c r="CF123" s="143"/>
      <c r="CG123" s="143"/>
      <c r="CH123" s="143"/>
      <c r="CI123" s="143"/>
      <c r="CJ123" s="143"/>
      <c r="CK123" s="1975">
        <f t="shared" ref="CK123:CL123" si="147">IF(AND($C123&lt;&gt;0,AB123=""),1,IF(AB123&gt;$C123,1,0))</f>
        <v>0</v>
      </c>
      <c r="CL123" s="1975">
        <f t="shared" si="147"/>
        <v>0</v>
      </c>
      <c r="CM123" s="143"/>
      <c r="CN123" s="143"/>
      <c r="CO123" s="143"/>
      <c r="CP123" s="143"/>
    </row>
    <row r="124" spans="1:94" ht="15" customHeight="1" x14ac:dyDescent="0.25">
      <c r="A124" s="3128"/>
      <c r="B124" s="180" t="s">
        <v>341</v>
      </c>
      <c r="C124" s="219">
        <f t="shared" si="140"/>
        <v>0</v>
      </c>
      <c r="D124" s="226">
        <f t="shared" ref="D124:E124" si="148">SUM(F124+H124+J124+L124+N124+P124+R124+T124+V124+X124+Z124)</f>
        <v>0</v>
      </c>
      <c r="E124" s="251">
        <f t="shared" si="148"/>
        <v>0</v>
      </c>
      <c r="F124" s="66"/>
      <c r="G124" s="1802"/>
      <c r="H124" s="66"/>
      <c r="I124" s="87"/>
      <c r="J124" s="66"/>
      <c r="K124" s="87"/>
      <c r="L124" s="1976"/>
      <c r="M124" s="87"/>
      <c r="N124" s="66"/>
      <c r="O124" s="87"/>
      <c r="P124" s="66"/>
      <c r="Q124" s="87"/>
      <c r="R124" s="66"/>
      <c r="S124" s="87"/>
      <c r="T124" s="66"/>
      <c r="U124" s="87"/>
      <c r="V124" s="1898"/>
      <c r="W124" s="87"/>
      <c r="X124" s="1898"/>
      <c r="Y124" s="87"/>
      <c r="Z124" s="1976"/>
      <c r="AA124" s="68"/>
      <c r="AB124" s="1976"/>
      <c r="AC124" s="87"/>
      <c r="AD124" s="63" t="str">
        <f t="shared" si="142"/>
        <v/>
      </c>
      <c r="CA124" s="1893" t="str">
        <f t="shared" si="143"/>
        <v/>
      </c>
      <c r="CB124" s="1893" t="str">
        <f t="shared" si="144"/>
        <v/>
      </c>
      <c r="CC124" s="143"/>
      <c r="CD124" s="143"/>
      <c r="CE124" s="143"/>
      <c r="CF124" s="143"/>
      <c r="CG124" s="143"/>
      <c r="CH124" s="143"/>
      <c r="CI124" s="143"/>
      <c r="CJ124" s="143"/>
      <c r="CK124" s="1975">
        <f t="shared" ref="CK124:CL124" si="149">IF(AND($C124&lt;&gt;0,AB124=""),1,IF(AB124&gt;$C124,1,0))</f>
        <v>0</v>
      </c>
      <c r="CL124" s="1975">
        <f t="shared" si="149"/>
        <v>0</v>
      </c>
      <c r="CM124" s="143"/>
      <c r="CN124" s="143"/>
      <c r="CO124" s="143"/>
      <c r="CP124" s="143"/>
    </row>
    <row r="125" spans="1:94" ht="15" customHeight="1" x14ac:dyDescent="0.25">
      <c r="A125" s="3128"/>
      <c r="B125" s="180" t="s">
        <v>342</v>
      </c>
      <c r="C125" s="65">
        <f t="shared" si="140"/>
        <v>1</v>
      </c>
      <c r="D125" s="155">
        <f t="shared" ref="D125:E125" si="150">SUM(F125+H125+J125+L125+N125+P125+R125+T125+V125+X125+Z125)</f>
        <v>1</v>
      </c>
      <c r="E125" s="252">
        <f t="shared" si="150"/>
        <v>0</v>
      </c>
      <c r="F125" s="66">
        <v>0</v>
      </c>
      <c r="G125" s="1802">
        <v>0</v>
      </c>
      <c r="H125" s="66">
        <v>0</v>
      </c>
      <c r="I125" s="87">
        <v>0</v>
      </c>
      <c r="J125" s="66">
        <v>0</v>
      </c>
      <c r="K125" s="87">
        <v>0</v>
      </c>
      <c r="L125" s="1976">
        <v>0</v>
      </c>
      <c r="M125" s="87">
        <v>0</v>
      </c>
      <c r="N125" s="66">
        <v>0</v>
      </c>
      <c r="O125" s="87">
        <v>0</v>
      </c>
      <c r="P125" s="66">
        <v>0</v>
      </c>
      <c r="Q125" s="87">
        <v>0</v>
      </c>
      <c r="R125" s="66">
        <v>0</v>
      </c>
      <c r="S125" s="87">
        <v>0</v>
      </c>
      <c r="T125" s="66">
        <v>1</v>
      </c>
      <c r="U125" s="87">
        <v>0</v>
      </c>
      <c r="V125" s="1898">
        <v>0</v>
      </c>
      <c r="W125" s="87">
        <v>0</v>
      </c>
      <c r="X125" s="1898">
        <v>0</v>
      </c>
      <c r="Y125" s="87">
        <v>0</v>
      </c>
      <c r="Z125" s="1976">
        <v>0</v>
      </c>
      <c r="AA125" s="68">
        <v>0</v>
      </c>
      <c r="AB125" s="1976">
        <v>0</v>
      </c>
      <c r="AC125" s="87">
        <v>0</v>
      </c>
      <c r="AD125" s="63" t="str">
        <f t="shared" si="142"/>
        <v/>
      </c>
      <c r="CA125" s="1893" t="str">
        <f t="shared" si="143"/>
        <v/>
      </c>
      <c r="CB125" s="1893" t="str">
        <f t="shared" si="144"/>
        <v/>
      </c>
      <c r="CC125" s="143"/>
      <c r="CD125" s="143"/>
      <c r="CE125" s="143"/>
      <c r="CF125" s="143"/>
      <c r="CG125" s="143"/>
      <c r="CH125" s="143"/>
      <c r="CI125" s="143"/>
      <c r="CJ125" s="143"/>
      <c r="CK125" s="1975">
        <f t="shared" ref="CK125:CL125" si="151">IF(AND($C125&lt;&gt;0,AB125=""),1,IF(AB125&gt;$C125,1,0))</f>
        <v>0</v>
      </c>
      <c r="CL125" s="1975">
        <f t="shared" si="151"/>
        <v>0</v>
      </c>
      <c r="CM125" s="143"/>
      <c r="CN125" s="143"/>
      <c r="CO125" s="143"/>
      <c r="CP125" s="143"/>
    </row>
    <row r="126" spans="1:94" ht="15" customHeight="1" x14ac:dyDescent="0.25">
      <c r="A126" s="3129"/>
      <c r="B126" s="162" t="s">
        <v>343</v>
      </c>
      <c r="C126" s="35">
        <f t="shared" si="140"/>
        <v>0</v>
      </c>
      <c r="D126" s="158">
        <f t="shared" ref="D126:E126" si="152">SUM(F126+H126+J126+L126+N126+P126+R126+T126+V126+X126+Z126)</f>
        <v>0</v>
      </c>
      <c r="E126" s="253">
        <f t="shared" si="152"/>
        <v>0</v>
      </c>
      <c r="F126" s="41"/>
      <c r="G126" s="1764"/>
      <c r="H126" s="41"/>
      <c r="I126" s="92"/>
      <c r="J126" s="41"/>
      <c r="K126" s="92"/>
      <c r="L126" s="1964"/>
      <c r="M126" s="92"/>
      <c r="N126" s="41"/>
      <c r="O126" s="92"/>
      <c r="P126" s="41"/>
      <c r="Q126" s="92"/>
      <c r="R126" s="41"/>
      <c r="S126" s="92"/>
      <c r="T126" s="41"/>
      <c r="U126" s="92"/>
      <c r="V126" s="1818"/>
      <c r="W126" s="92"/>
      <c r="X126" s="1818"/>
      <c r="Y126" s="92"/>
      <c r="Z126" s="1964"/>
      <c r="AA126" s="55"/>
      <c r="AB126" s="1964"/>
      <c r="AC126" s="92"/>
      <c r="AD126" s="63" t="str">
        <f t="shared" si="142"/>
        <v/>
      </c>
      <c r="CA126" s="1893" t="str">
        <f t="shared" si="143"/>
        <v/>
      </c>
      <c r="CB126" s="1893" t="str">
        <f t="shared" si="144"/>
        <v/>
      </c>
      <c r="CC126" s="143"/>
      <c r="CD126" s="143"/>
      <c r="CE126" s="143"/>
      <c r="CF126" s="143"/>
      <c r="CG126" s="143"/>
      <c r="CH126" s="143"/>
      <c r="CI126" s="143"/>
      <c r="CJ126" s="143"/>
      <c r="CK126" s="1975">
        <f t="shared" ref="CK126:CL126" si="153">IF(AND($C126&lt;&gt;0,AB126=""),1,IF(AB126&gt;$C126,1,0))</f>
        <v>0</v>
      </c>
      <c r="CL126" s="1975">
        <f t="shared" si="153"/>
        <v>0</v>
      </c>
      <c r="CM126" s="143"/>
      <c r="CN126" s="143"/>
      <c r="CO126" s="143"/>
      <c r="CP126" s="143"/>
    </row>
    <row r="127" spans="1:94" ht="15" customHeight="1" x14ac:dyDescent="0.25">
      <c r="A127" s="3132" t="s">
        <v>344</v>
      </c>
      <c r="B127" s="163" t="s">
        <v>339</v>
      </c>
      <c r="C127" s="28">
        <f t="shared" si="140"/>
        <v>0</v>
      </c>
      <c r="D127" s="151">
        <f t="shared" ref="D127:E127" si="154">SUM(F127+H127+J127+L127+N127+P127+R127+T127+V127+X127+Z127)</f>
        <v>0</v>
      </c>
      <c r="E127" s="250">
        <f t="shared" si="154"/>
        <v>0</v>
      </c>
      <c r="F127" s="33"/>
      <c r="G127" s="1801"/>
      <c r="H127" s="33"/>
      <c r="I127" s="80"/>
      <c r="J127" s="33"/>
      <c r="K127" s="80"/>
      <c r="L127" s="242"/>
      <c r="M127" s="80"/>
      <c r="N127" s="33"/>
      <c r="O127" s="80"/>
      <c r="P127" s="33"/>
      <c r="Q127" s="80"/>
      <c r="R127" s="33"/>
      <c r="S127" s="80"/>
      <c r="T127" s="33"/>
      <c r="U127" s="80"/>
      <c r="V127" s="188"/>
      <c r="W127" s="80"/>
      <c r="X127" s="188"/>
      <c r="Y127" s="80"/>
      <c r="Z127" s="242"/>
      <c r="AA127" s="53"/>
      <c r="AB127" s="242"/>
      <c r="AC127" s="80"/>
      <c r="AD127" s="63" t="str">
        <f t="shared" si="142"/>
        <v/>
      </c>
      <c r="CA127" s="1893" t="str">
        <f t="shared" si="143"/>
        <v/>
      </c>
      <c r="CB127" s="1893" t="str">
        <f t="shared" si="144"/>
        <v/>
      </c>
      <c r="CC127" s="143"/>
      <c r="CD127" s="143"/>
      <c r="CE127" s="143"/>
      <c r="CF127" s="143"/>
      <c r="CG127" s="143"/>
      <c r="CH127" s="143"/>
      <c r="CI127" s="143"/>
      <c r="CJ127" s="143"/>
      <c r="CK127" s="1975">
        <f t="shared" ref="CK127:CL127" si="155">IF(AND($C127&lt;&gt;0,AB127=""),1,IF(AB127&gt;$C127,1,0))</f>
        <v>0</v>
      </c>
      <c r="CL127" s="1975">
        <f t="shared" si="155"/>
        <v>0</v>
      </c>
      <c r="CM127" s="143"/>
      <c r="CN127" s="143"/>
      <c r="CO127" s="143"/>
      <c r="CP127" s="143"/>
    </row>
    <row r="128" spans="1:94" ht="15" customHeight="1" x14ac:dyDescent="0.25">
      <c r="A128" s="3128"/>
      <c r="B128" s="183" t="s">
        <v>340</v>
      </c>
      <c r="C128" s="219">
        <f t="shared" si="140"/>
        <v>0</v>
      </c>
      <c r="D128" s="226">
        <f t="shared" ref="D128:E128" si="156">SUM(F128+H128+J128+L128+N128+P128+R128+T128+V128+X128+Z128)</f>
        <v>0</v>
      </c>
      <c r="E128" s="251">
        <f t="shared" si="156"/>
        <v>0</v>
      </c>
      <c r="F128" s="66"/>
      <c r="G128" s="1802"/>
      <c r="H128" s="66"/>
      <c r="I128" s="87"/>
      <c r="J128" s="66"/>
      <c r="K128" s="87"/>
      <c r="L128" s="1976"/>
      <c r="M128" s="87"/>
      <c r="N128" s="66"/>
      <c r="O128" s="87"/>
      <c r="P128" s="66"/>
      <c r="Q128" s="87"/>
      <c r="R128" s="66"/>
      <c r="S128" s="87"/>
      <c r="T128" s="66"/>
      <c r="U128" s="87"/>
      <c r="V128" s="1898"/>
      <c r="W128" s="87"/>
      <c r="X128" s="1898"/>
      <c r="Y128" s="87"/>
      <c r="Z128" s="1976"/>
      <c r="AA128" s="68"/>
      <c r="AB128" s="1976"/>
      <c r="AC128" s="87"/>
      <c r="AD128" s="63" t="str">
        <f t="shared" si="142"/>
        <v/>
      </c>
      <c r="CA128" s="1893" t="str">
        <f t="shared" si="143"/>
        <v/>
      </c>
      <c r="CB128" s="1893" t="str">
        <f t="shared" si="144"/>
        <v/>
      </c>
      <c r="CC128" s="143"/>
      <c r="CD128" s="143"/>
      <c r="CE128" s="143"/>
      <c r="CF128" s="143"/>
      <c r="CG128" s="143"/>
      <c r="CH128" s="143"/>
      <c r="CI128" s="143"/>
      <c r="CJ128" s="143"/>
      <c r="CK128" s="1975">
        <f t="shared" ref="CK128:CL128" si="157">IF(AND($C128&lt;&gt;0,AB128=""),1,IF(AB128&gt;$C128,1,0))</f>
        <v>0</v>
      </c>
      <c r="CL128" s="1975">
        <f t="shared" si="157"/>
        <v>0</v>
      </c>
      <c r="CM128" s="143"/>
      <c r="CN128" s="143"/>
      <c r="CO128" s="143"/>
      <c r="CP128" s="143"/>
    </row>
    <row r="129" spans="1:94" ht="15" customHeight="1" x14ac:dyDescent="0.25">
      <c r="A129" s="3128"/>
      <c r="B129" s="180" t="s">
        <v>341</v>
      </c>
      <c r="C129" s="219">
        <f t="shared" si="140"/>
        <v>0</v>
      </c>
      <c r="D129" s="226">
        <f t="shared" ref="D129:E129" si="158">SUM(F129+H129+J129+L129+N129+P129+R129+T129+V129+X129+Z129)</f>
        <v>0</v>
      </c>
      <c r="E129" s="251">
        <f t="shared" si="158"/>
        <v>0</v>
      </c>
      <c r="F129" s="66"/>
      <c r="G129" s="1802"/>
      <c r="H129" s="66"/>
      <c r="I129" s="87"/>
      <c r="J129" s="66"/>
      <c r="K129" s="87"/>
      <c r="L129" s="1976"/>
      <c r="M129" s="87"/>
      <c r="N129" s="66"/>
      <c r="O129" s="87"/>
      <c r="P129" s="66"/>
      <c r="Q129" s="87"/>
      <c r="R129" s="66"/>
      <c r="S129" s="87"/>
      <c r="T129" s="66"/>
      <c r="U129" s="87"/>
      <c r="V129" s="1898"/>
      <c r="W129" s="87"/>
      <c r="X129" s="1898"/>
      <c r="Y129" s="87"/>
      <c r="Z129" s="1976"/>
      <c r="AA129" s="68"/>
      <c r="AB129" s="1976"/>
      <c r="AC129" s="87"/>
      <c r="AD129" s="63" t="str">
        <f t="shared" si="142"/>
        <v/>
      </c>
      <c r="CA129" s="1893" t="str">
        <f t="shared" si="143"/>
        <v/>
      </c>
      <c r="CB129" s="1893" t="str">
        <f t="shared" si="144"/>
        <v/>
      </c>
      <c r="CC129" s="143"/>
      <c r="CD129" s="143"/>
      <c r="CE129" s="143"/>
      <c r="CF129" s="143"/>
      <c r="CG129" s="143"/>
      <c r="CH129" s="143"/>
      <c r="CI129" s="143"/>
      <c r="CJ129" s="143"/>
      <c r="CK129" s="1975">
        <f t="shared" ref="CK129:CL129" si="159">IF(AND($C129&lt;&gt;0,AB129=""),1,IF(AB129&gt;$C129,1,0))</f>
        <v>0</v>
      </c>
      <c r="CL129" s="1975">
        <f t="shared" si="159"/>
        <v>0</v>
      </c>
      <c r="CM129" s="143"/>
      <c r="CN129" s="143"/>
      <c r="CO129" s="143"/>
      <c r="CP129" s="143"/>
    </row>
    <row r="130" spans="1:94" ht="15" customHeight="1" x14ac:dyDescent="0.25">
      <c r="A130" s="3128"/>
      <c r="B130" s="180" t="s">
        <v>342</v>
      </c>
      <c r="C130" s="65">
        <f t="shared" si="140"/>
        <v>0</v>
      </c>
      <c r="D130" s="155">
        <f t="shared" ref="D130:E130" si="160">SUM(F130+H130+J130+L130+N130+P130+R130+T130+V130+X130+Z130)</f>
        <v>0</v>
      </c>
      <c r="E130" s="252">
        <f t="shared" si="160"/>
        <v>0</v>
      </c>
      <c r="F130" s="66"/>
      <c r="G130" s="1802"/>
      <c r="H130" s="66"/>
      <c r="I130" s="87"/>
      <c r="J130" s="66"/>
      <c r="K130" s="87"/>
      <c r="L130" s="1976"/>
      <c r="M130" s="87"/>
      <c r="N130" s="66"/>
      <c r="O130" s="87"/>
      <c r="P130" s="66"/>
      <c r="Q130" s="87"/>
      <c r="R130" s="66"/>
      <c r="S130" s="87"/>
      <c r="T130" s="66"/>
      <c r="U130" s="87"/>
      <c r="V130" s="1898"/>
      <c r="W130" s="87"/>
      <c r="X130" s="1898"/>
      <c r="Y130" s="87"/>
      <c r="Z130" s="1976"/>
      <c r="AA130" s="68"/>
      <c r="AB130" s="1976"/>
      <c r="AC130" s="87"/>
      <c r="AD130" s="63" t="str">
        <f t="shared" si="142"/>
        <v/>
      </c>
      <c r="CA130" s="1893" t="str">
        <f t="shared" si="143"/>
        <v/>
      </c>
      <c r="CB130" s="1893" t="str">
        <f t="shared" si="144"/>
        <v/>
      </c>
      <c r="CC130" s="143"/>
      <c r="CD130" s="143"/>
      <c r="CE130" s="143"/>
      <c r="CF130" s="143"/>
      <c r="CG130" s="143"/>
      <c r="CH130" s="143"/>
      <c r="CI130" s="143"/>
      <c r="CJ130" s="143"/>
      <c r="CK130" s="1975">
        <f t="shared" ref="CK130:CL130" si="161">IF(AND($C130&lt;&gt;0,AB130=""),1,IF(AB130&gt;$C130,1,0))</f>
        <v>0</v>
      </c>
      <c r="CL130" s="1975">
        <f t="shared" si="161"/>
        <v>0</v>
      </c>
      <c r="CM130" s="143"/>
      <c r="CN130" s="143"/>
      <c r="CO130" s="143"/>
      <c r="CP130" s="143"/>
    </row>
    <row r="131" spans="1:94" ht="15" customHeight="1" x14ac:dyDescent="0.25">
      <c r="A131" s="3129"/>
      <c r="B131" s="162" t="s">
        <v>343</v>
      </c>
      <c r="C131" s="35">
        <f t="shared" si="140"/>
        <v>0</v>
      </c>
      <c r="D131" s="158">
        <f t="shared" ref="D131:E131" si="162">SUM(F131+H131+J131+L131+N131+P131+R131+T131+V131+X131+Z131)</f>
        <v>0</v>
      </c>
      <c r="E131" s="253">
        <f t="shared" si="162"/>
        <v>0</v>
      </c>
      <c r="F131" s="41"/>
      <c r="G131" s="1764"/>
      <c r="H131" s="41"/>
      <c r="I131" s="92"/>
      <c r="J131" s="41"/>
      <c r="K131" s="92"/>
      <c r="L131" s="1964"/>
      <c r="M131" s="92"/>
      <c r="N131" s="41"/>
      <c r="O131" s="92"/>
      <c r="P131" s="41"/>
      <c r="Q131" s="92"/>
      <c r="R131" s="41"/>
      <c r="S131" s="92"/>
      <c r="T131" s="41"/>
      <c r="U131" s="92"/>
      <c r="V131" s="1818"/>
      <c r="W131" s="92"/>
      <c r="X131" s="1818"/>
      <c r="Y131" s="92"/>
      <c r="Z131" s="1964"/>
      <c r="AA131" s="55"/>
      <c r="AB131" s="1964"/>
      <c r="AC131" s="92"/>
      <c r="AD131" s="63" t="str">
        <f t="shared" si="142"/>
        <v/>
      </c>
      <c r="CA131" s="1893" t="str">
        <f t="shared" si="143"/>
        <v/>
      </c>
      <c r="CB131" s="1893" t="str">
        <f t="shared" si="144"/>
        <v/>
      </c>
      <c r="CC131" s="143"/>
      <c r="CD131" s="143"/>
      <c r="CE131" s="143"/>
      <c r="CF131" s="143"/>
      <c r="CG131" s="143"/>
      <c r="CH131" s="143"/>
      <c r="CI131" s="143"/>
      <c r="CJ131" s="143"/>
      <c r="CK131" s="1975">
        <f t="shared" ref="CK131:CL131" si="163">IF(AND($C131&lt;&gt;0,AB131=""),1,IF(AB131&gt;$C131,1,0))</f>
        <v>0</v>
      </c>
      <c r="CL131" s="1975">
        <f t="shared" si="163"/>
        <v>0</v>
      </c>
      <c r="CM131" s="143"/>
      <c r="CN131" s="143"/>
      <c r="CO131" s="143"/>
      <c r="CP131" s="143"/>
    </row>
    <row r="132" spans="1:94" ht="15" customHeight="1" x14ac:dyDescent="0.25">
      <c r="A132" s="3132" t="s">
        <v>345</v>
      </c>
      <c r="B132" s="163" t="s">
        <v>339</v>
      </c>
      <c r="C132" s="28">
        <f t="shared" si="140"/>
        <v>0</v>
      </c>
      <c r="D132" s="151">
        <f t="shared" ref="D132:E132" si="164">SUM(F132+H132+J132+L132+N132+P132+R132+T132+V132+X132+Z132)</f>
        <v>0</v>
      </c>
      <c r="E132" s="250">
        <f t="shared" si="164"/>
        <v>0</v>
      </c>
      <c r="F132" s="33"/>
      <c r="G132" s="1801"/>
      <c r="H132" s="33"/>
      <c r="I132" s="80"/>
      <c r="J132" s="33"/>
      <c r="K132" s="80"/>
      <c r="L132" s="242"/>
      <c r="M132" s="80"/>
      <c r="N132" s="33"/>
      <c r="O132" s="80"/>
      <c r="P132" s="33"/>
      <c r="Q132" s="80"/>
      <c r="R132" s="33"/>
      <c r="S132" s="80"/>
      <c r="T132" s="33"/>
      <c r="U132" s="80"/>
      <c r="V132" s="188"/>
      <c r="W132" s="80"/>
      <c r="X132" s="188"/>
      <c r="Y132" s="80"/>
      <c r="Z132" s="242"/>
      <c r="AA132" s="53"/>
      <c r="AB132" s="242"/>
      <c r="AC132" s="80"/>
      <c r="AD132" s="63" t="str">
        <f t="shared" si="142"/>
        <v/>
      </c>
      <c r="CA132" s="1893" t="str">
        <f t="shared" si="143"/>
        <v/>
      </c>
      <c r="CB132" s="1893" t="str">
        <f t="shared" si="144"/>
        <v/>
      </c>
      <c r="CC132" s="143"/>
      <c r="CD132" s="143"/>
      <c r="CE132" s="143"/>
      <c r="CF132" s="143"/>
      <c r="CG132" s="143"/>
      <c r="CH132" s="143"/>
      <c r="CI132" s="143"/>
      <c r="CJ132" s="143"/>
      <c r="CK132" s="1975">
        <f t="shared" ref="CK132:CL132" si="165">IF(AND($C132&lt;&gt;0,AB132=""),1,IF(AB132&gt;$C132,1,0))</f>
        <v>0</v>
      </c>
      <c r="CL132" s="1975">
        <f t="shared" si="165"/>
        <v>0</v>
      </c>
      <c r="CM132" s="143"/>
      <c r="CN132" s="143"/>
      <c r="CO132" s="143"/>
      <c r="CP132" s="143"/>
    </row>
    <row r="133" spans="1:94" ht="15" customHeight="1" x14ac:dyDescent="0.25">
      <c r="A133" s="3128"/>
      <c r="B133" s="183" t="s">
        <v>340</v>
      </c>
      <c r="C133" s="219">
        <f t="shared" si="140"/>
        <v>0</v>
      </c>
      <c r="D133" s="226">
        <f t="shared" ref="D133:E133" si="166">SUM(F133+H133+J133+L133+N133+P133+R133+T133+V133+X133+Z133)</f>
        <v>0</v>
      </c>
      <c r="E133" s="251">
        <f t="shared" si="166"/>
        <v>0</v>
      </c>
      <c r="F133" s="66"/>
      <c r="G133" s="1802"/>
      <c r="H133" s="66"/>
      <c r="I133" s="87"/>
      <c r="J133" s="66"/>
      <c r="K133" s="87"/>
      <c r="L133" s="1976"/>
      <c r="M133" s="87"/>
      <c r="N133" s="66"/>
      <c r="O133" s="87"/>
      <c r="P133" s="66"/>
      <c r="Q133" s="87"/>
      <c r="R133" s="66"/>
      <c r="S133" s="87"/>
      <c r="T133" s="66"/>
      <c r="U133" s="87"/>
      <c r="V133" s="1898"/>
      <c r="W133" s="87"/>
      <c r="X133" s="1898"/>
      <c r="Y133" s="87"/>
      <c r="Z133" s="1976"/>
      <c r="AA133" s="68"/>
      <c r="AB133" s="1976"/>
      <c r="AC133" s="87"/>
      <c r="AD133" s="63" t="str">
        <f t="shared" si="142"/>
        <v/>
      </c>
      <c r="CA133" s="1893" t="str">
        <f t="shared" si="143"/>
        <v/>
      </c>
      <c r="CB133" s="1893" t="str">
        <f t="shared" si="144"/>
        <v/>
      </c>
      <c r="CC133" s="143"/>
      <c r="CD133" s="143"/>
      <c r="CE133" s="143"/>
      <c r="CF133" s="143"/>
      <c r="CG133" s="143"/>
      <c r="CH133" s="143"/>
      <c r="CI133" s="143"/>
      <c r="CJ133" s="143"/>
      <c r="CK133" s="1975">
        <f t="shared" ref="CK133:CL133" si="167">IF(AND($C133&lt;&gt;0,AB133=""),1,IF(AB133&gt;$C133,1,0))</f>
        <v>0</v>
      </c>
      <c r="CL133" s="1975">
        <f t="shared" si="167"/>
        <v>0</v>
      </c>
      <c r="CM133" s="143"/>
      <c r="CN133" s="143"/>
      <c r="CO133" s="143"/>
      <c r="CP133" s="143"/>
    </row>
    <row r="134" spans="1:94" ht="15" customHeight="1" x14ac:dyDescent="0.25">
      <c r="A134" s="3128"/>
      <c r="B134" s="180" t="s">
        <v>341</v>
      </c>
      <c r="C134" s="219">
        <f t="shared" si="140"/>
        <v>0</v>
      </c>
      <c r="D134" s="226">
        <f t="shared" ref="D134:E134" si="168">SUM(F134+H134+J134+L134+N134+P134+R134+T134+V134+X134+Z134)</f>
        <v>0</v>
      </c>
      <c r="E134" s="251">
        <f t="shared" si="168"/>
        <v>0</v>
      </c>
      <c r="F134" s="66"/>
      <c r="G134" s="1802"/>
      <c r="H134" s="66"/>
      <c r="I134" s="87"/>
      <c r="J134" s="66"/>
      <c r="K134" s="87"/>
      <c r="L134" s="1976"/>
      <c r="M134" s="87"/>
      <c r="N134" s="66"/>
      <c r="O134" s="87"/>
      <c r="P134" s="66"/>
      <c r="Q134" s="87"/>
      <c r="R134" s="66"/>
      <c r="S134" s="87"/>
      <c r="T134" s="66"/>
      <c r="U134" s="87"/>
      <c r="V134" s="1898"/>
      <c r="W134" s="87"/>
      <c r="X134" s="1898"/>
      <c r="Y134" s="87"/>
      <c r="Z134" s="1976"/>
      <c r="AA134" s="68"/>
      <c r="AB134" s="1976"/>
      <c r="AC134" s="87"/>
      <c r="AD134" s="63" t="str">
        <f t="shared" si="142"/>
        <v/>
      </c>
      <c r="CA134" s="1893" t="str">
        <f t="shared" si="143"/>
        <v/>
      </c>
      <c r="CB134" s="1893" t="str">
        <f t="shared" si="144"/>
        <v/>
      </c>
      <c r="CC134" s="143"/>
      <c r="CD134" s="143"/>
      <c r="CE134" s="143"/>
      <c r="CF134" s="143"/>
      <c r="CG134" s="143"/>
      <c r="CH134" s="143"/>
      <c r="CI134" s="143"/>
      <c r="CJ134" s="143"/>
      <c r="CK134" s="1975">
        <f t="shared" ref="CK134:CL134" si="169">IF(AND($C134&lt;&gt;0,AB134=""),1,IF(AB134&gt;$C134,1,0))</f>
        <v>0</v>
      </c>
      <c r="CL134" s="1975">
        <f t="shared" si="169"/>
        <v>0</v>
      </c>
      <c r="CM134" s="143"/>
      <c r="CN134" s="143"/>
      <c r="CO134" s="143"/>
      <c r="CP134" s="143"/>
    </row>
    <row r="135" spans="1:94" ht="15" customHeight="1" x14ac:dyDescent="0.25">
      <c r="A135" s="3128"/>
      <c r="B135" s="180" t="s">
        <v>342</v>
      </c>
      <c r="C135" s="65">
        <f t="shared" si="140"/>
        <v>0</v>
      </c>
      <c r="D135" s="155">
        <f t="shared" ref="D135:E135" si="170">SUM(F135+H135+J135+L135+N135+P135+R135+T135+V135+X135+Z135)</f>
        <v>0</v>
      </c>
      <c r="E135" s="252">
        <f t="shared" si="170"/>
        <v>0</v>
      </c>
      <c r="F135" s="66"/>
      <c r="G135" s="1802"/>
      <c r="H135" s="66"/>
      <c r="I135" s="87"/>
      <c r="J135" s="66"/>
      <c r="K135" s="87"/>
      <c r="L135" s="1976"/>
      <c r="M135" s="87"/>
      <c r="N135" s="66"/>
      <c r="O135" s="87"/>
      <c r="P135" s="66"/>
      <c r="Q135" s="87"/>
      <c r="R135" s="66"/>
      <c r="S135" s="87"/>
      <c r="T135" s="66"/>
      <c r="U135" s="87"/>
      <c r="V135" s="1898"/>
      <c r="W135" s="87"/>
      <c r="X135" s="1898"/>
      <c r="Y135" s="87"/>
      <c r="Z135" s="1976"/>
      <c r="AA135" s="68"/>
      <c r="AB135" s="1976"/>
      <c r="AC135" s="87"/>
      <c r="AD135" s="63" t="str">
        <f t="shared" si="142"/>
        <v/>
      </c>
      <c r="CA135" s="1893" t="str">
        <f t="shared" si="143"/>
        <v/>
      </c>
      <c r="CB135" s="1893" t="str">
        <f t="shared" si="144"/>
        <v/>
      </c>
      <c r="CC135" s="143"/>
      <c r="CD135" s="143"/>
      <c r="CE135" s="143"/>
      <c r="CF135" s="143"/>
      <c r="CG135" s="143"/>
      <c r="CH135" s="143"/>
      <c r="CI135" s="143"/>
      <c r="CJ135" s="143"/>
      <c r="CK135" s="1975">
        <f t="shared" ref="CK135:CL135" si="171">IF(AND($C135&lt;&gt;0,AB135=""),1,IF(AB135&gt;$C135,1,0))</f>
        <v>0</v>
      </c>
      <c r="CL135" s="1975">
        <f t="shared" si="171"/>
        <v>0</v>
      </c>
      <c r="CM135" s="143"/>
      <c r="CN135" s="143"/>
      <c r="CO135" s="143"/>
      <c r="CP135" s="143"/>
    </row>
    <row r="136" spans="1:94" ht="15" customHeight="1" x14ac:dyDescent="0.25">
      <c r="A136" s="3129"/>
      <c r="B136" s="162" t="s">
        <v>343</v>
      </c>
      <c r="C136" s="35">
        <f t="shared" si="140"/>
        <v>0</v>
      </c>
      <c r="D136" s="158">
        <f t="shared" ref="D136:E136" si="172">SUM(F136+H136+J136+L136+N136+P136+R136+T136+V136+X136+Z136)</f>
        <v>0</v>
      </c>
      <c r="E136" s="253">
        <f t="shared" si="172"/>
        <v>0</v>
      </c>
      <c r="F136" s="41"/>
      <c r="G136" s="1764"/>
      <c r="H136" s="41"/>
      <c r="I136" s="92"/>
      <c r="J136" s="41"/>
      <c r="K136" s="92"/>
      <c r="L136" s="1964"/>
      <c r="M136" s="92"/>
      <c r="N136" s="41"/>
      <c r="O136" s="92"/>
      <c r="P136" s="41"/>
      <c r="Q136" s="92"/>
      <c r="R136" s="41"/>
      <c r="S136" s="92"/>
      <c r="T136" s="41"/>
      <c r="U136" s="92"/>
      <c r="V136" s="1818"/>
      <c r="W136" s="92"/>
      <c r="X136" s="1818"/>
      <c r="Y136" s="92"/>
      <c r="Z136" s="1964"/>
      <c r="AA136" s="55"/>
      <c r="AB136" s="1964"/>
      <c r="AC136" s="92"/>
      <c r="AD136" s="63" t="str">
        <f t="shared" si="142"/>
        <v/>
      </c>
      <c r="CA136" s="1893" t="str">
        <f t="shared" si="143"/>
        <v/>
      </c>
      <c r="CB136" s="1893" t="str">
        <f t="shared" si="144"/>
        <v/>
      </c>
      <c r="CC136" s="143"/>
      <c r="CD136" s="143"/>
      <c r="CE136" s="143"/>
      <c r="CF136" s="143"/>
      <c r="CG136" s="143"/>
      <c r="CH136" s="143"/>
      <c r="CI136" s="143"/>
      <c r="CJ136" s="143"/>
      <c r="CK136" s="1975">
        <f t="shared" ref="CK136:CL136" si="173">IF(AND($C136&lt;&gt;0,AB136=""),1,IF(AB136&gt;$C136,1,0))</f>
        <v>0</v>
      </c>
      <c r="CL136" s="1975">
        <f t="shared" si="173"/>
        <v>0</v>
      </c>
      <c r="CM136" s="143"/>
      <c r="CN136" s="143"/>
      <c r="CO136" s="143"/>
      <c r="CP136" s="143"/>
    </row>
    <row r="137" spans="1:94" ht="15" customHeight="1" x14ac:dyDescent="0.25">
      <c r="A137" s="3132" t="s">
        <v>346</v>
      </c>
      <c r="B137" s="163" t="s">
        <v>339</v>
      </c>
      <c r="C137" s="28">
        <f t="shared" si="140"/>
        <v>0</v>
      </c>
      <c r="D137" s="151">
        <f t="shared" ref="D137:E137" si="174">SUM(F137+H137+J137+L137+N137+P137+R137+T137+V137+X137+Z137)</f>
        <v>0</v>
      </c>
      <c r="E137" s="250">
        <f t="shared" si="174"/>
        <v>0</v>
      </c>
      <c r="F137" s="33"/>
      <c r="G137" s="1801"/>
      <c r="H137" s="33"/>
      <c r="I137" s="80"/>
      <c r="J137" s="33"/>
      <c r="K137" s="80"/>
      <c r="L137" s="242"/>
      <c r="M137" s="80"/>
      <c r="N137" s="33"/>
      <c r="O137" s="80"/>
      <c r="P137" s="33"/>
      <c r="Q137" s="80"/>
      <c r="R137" s="33"/>
      <c r="S137" s="80"/>
      <c r="T137" s="33"/>
      <c r="U137" s="80"/>
      <c r="V137" s="188"/>
      <c r="W137" s="80"/>
      <c r="X137" s="188"/>
      <c r="Y137" s="80"/>
      <c r="Z137" s="242"/>
      <c r="AA137" s="53"/>
      <c r="AB137" s="242"/>
      <c r="AC137" s="80"/>
      <c r="AD137" s="63" t="str">
        <f t="shared" si="142"/>
        <v/>
      </c>
      <c r="CA137" s="1893" t="str">
        <f t="shared" si="143"/>
        <v/>
      </c>
      <c r="CB137" s="1893" t="str">
        <f t="shared" si="144"/>
        <v/>
      </c>
      <c r="CC137" s="143"/>
      <c r="CD137" s="143"/>
      <c r="CE137" s="143"/>
      <c r="CF137" s="143"/>
      <c r="CG137" s="143"/>
      <c r="CH137" s="143"/>
      <c r="CI137" s="143"/>
      <c r="CJ137" s="143"/>
      <c r="CK137" s="1975">
        <f t="shared" ref="CK137:CL137" si="175">IF(AND($C137&lt;&gt;0,AB137=""),1,IF(AB137&gt;$C137,1,0))</f>
        <v>0</v>
      </c>
      <c r="CL137" s="1975">
        <f t="shared" si="175"/>
        <v>0</v>
      </c>
      <c r="CM137" s="143"/>
      <c r="CN137" s="143"/>
      <c r="CO137" s="143"/>
      <c r="CP137" s="143"/>
    </row>
    <row r="138" spans="1:94" ht="15" customHeight="1" x14ac:dyDescent="0.25">
      <c r="A138" s="3128"/>
      <c r="B138" s="183" t="s">
        <v>340</v>
      </c>
      <c r="C138" s="219">
        <f t="shared" si="140"/>
        <v>1</v>
      </c>
      <c r="D138" s="226">
        <f t="shared" ref="D138:E138" si="176">SUM(F138+H138+J138+L138+N138+P138+R138+T138+V138+X138+Z138)</f>
        <v>0</v>
      </c>
      <c r="E138" s="251">
        <f t="shared" si="176"/>
        <v>1</v>
      </c>
      <c r="F138" s="66">
        <v>0</v>
      </c>
      <c r="G138" s="1802">
        <v>0</v>
      </c>
      <c r="H138" s="66">
        <v>0</v>
      </c>
      <c r="I138" s="87">
        <v>0</v>
      </c>
      <c r="J138" s="66">
        <v>0</v>
      </c>
      <c r="K138" s="87">
        <v>0</v>
      </c>
      <c r="L138" s="1976">
        <v>0</v>
      </c>
      <c r="M138" s="87">
        <v>0</v>
      </c>
      <c r="N138" s="66">
        <v>0</v>
      </c>
      <c r="O138" s="87">
        <v>1</v>
      </c>
      <c r="P138" s="66">
        <v>0</v>
      </c>
      <c r="Q138" s="87">
        <v>0</v>
      </c>
      <c r="R138" s="66">
        <v>0</v>
      </c>
      <c r="S138" s="87">
        <v>0</v>
      </c>
      <c r="T138" s="66">
        <v>0</v>
      </c>
      <c r="U138" s="87">
        <v>0</v>
      </c>
      <c r="V138" s="1898">
        <v>0</v>
      </c>
      <c r="W138" s="87">
        <v>0</v>
      </c>
      <c r="X138" s="1898">
        <v>0</v>
      </c>
      <c r="Y138" s="87">
        <v>0</v>
      </c>
      <c r="Z138" s="1976">
        <v>0</v>
      </c>
      <c r="AA138" s="68">
        <v>0</v>
      </c>
      <c r="AB138" s="1976">
        <v>1</v>
      </c>
      <c r="AC138" s="87">
        <v>0</v>
      </c>
      <c r="AD138" s="63" t="str">
        <f t="shared" si="142"/>
        <v/>
      </c>
      <c r="CA138" s="1893" t="str">
        <f t="shared" si="143"/>
        <v/>
      </c>
      <c r="CB138" s="1893" t="str">
        <f t="shared" si="144"/>
        <v/>
      </c>
      <c r="CC138" s="143"/>
      <c r="CD138" s="143"/>
      <c r="CE138" s="143"/>
      <c r="CF138" s="143"/>
      <c r="CG138" s="143"/>
      <c r="CH138" s="143"/>
      <c r="CI138" s="143"/>
      <c r="CJ138" s="143"/>
      <c r="CK138" s="1975">
        <f t="shared" ref="CK138:CL138" si="177">IF(AND($C138&lt;&gt;0,AB138=""),1,IF(AB138&gt;$C138,1,0))</f>
        <v>0</v>
      </c>
      <c r="CL138" s="1975">
        <f t="shared" si="177"/>
        <v>0</v>
      </c>
      <c r="CM138" s="143"/>
      <c r="CN138" s="143"/>
      <c r="CO138" s="143"/>
      <c r="CP138" s="143"/>
    </row>
    <row r="139" spans="1:94" ht="15" customHeight="1" x14ac:dyDescent="0.25">
      <c r="A139" s="3128"/>
      <c r="B139" s="180" t="s">
        <v>341</v>
      </c>
      <c r="C139" s="219">
        <f t="shared" si="140"/>
        <v>1</v>
      </c>
      <c r="D139" s="226">
        <f t="shared" ref="D139:E139" si="178">SUM(F139+H139+J139+L139+N139+P139+R139+T139+V139+X139+Z139)</f>
        <v>1</v>
      </c>
      <c r="E139" s="251">
        <f t="shared" si="178"/>
        <v>0</v>
      </c>
      <c r="F139" s="66">
        <v>0</v>
      </c>
      <c r="G139" s="1802">
        <v>0</v>
      </c>
      <c r="H139" s="66">
        <v>0</v>
      </c>
      <c r="I139" s="87">
        <v>0</v>
      </c>
      <c r="J139" s="66">
        <v>0</v>
      </c>
      <c r="K139" s="87">
        <v>0</v>
      </c>
      <c r="L139" s="1976">
        <v>1</v>
      </c>
      <c r="M139" s="87">
        <v>0</v>
      </c>
      <c r="N139" s="66">
        <v>0</v>
      </c>
      <c r="O139" s="87">
        <v>0</v>
      </c>
      <c r="P139" s="66">
        <v>0</v>
      </c>
      <c r="Q139" s="87">
        <v>0</v>
      </c>
      <c r="R139" s="66">
        <v>0</v>
      </c>
      <c r="S139" s="87">
        <v>0</v>
      </c>
      <c r="T139" s="66">
        <v>0</v>
      </c>
      <c r="U139" s="87">
        <v>0</v>
      </c>
      <c r="V139" s="1898">
        <v>0</v>
      </c>
      <c r="W139" s="87">
        <v>0</v>
      </c>
      <c r="X139" s="1898">
        <v>0</v>
      </c>
      <c r="Y139" s="87">
        <v>0</v>
      </c>
      <c r="Z139" s="1976">
        <v>0</v>
      </c>
      <c r="AA139" s="68">
        <v>0</v>
      </c>
      <c r="AB139" s="1976">
        <v>0</v>
      </c>
      <c r="AC139" s="87">
        <v>0</v>
      </c>
      <c r="AD139" s="63" t="str">
        <f t="shared" si="142"/>
        <v/>
      </c>
      <c r="CA139" s="1893" t="str">
        <f t="shared" si="143"/>
        <v/>
      </c>
      <c r="CB139" s="1893" t="str">
        <f t="shared" si="144"/>
        <v/>
      </c>
      <c r="CC139" s="143"/>
      <c r="CD139" s="143"/>
      <c r="CE139" s="143"/>
      <c r="CF139" s="143"/>
      <c r="CG139" s="143"/>
      <c r="CH139" s="143"/>
      <c r="CI139" s="143"/>
      <c r="CJ139" s="143"/>
      <c r="CK139" s="1975">
        <f t="shared" ref="CK139:CL139" si="179">IF(AND($C139&lt;&gt;0,AB139=""),1,IF(AB139&gt;$C139,1,0))</f>
        <v>0</v>
      </c>
      <c r="CL139" s="1975">
        <f t="shared" si="179"/>
        <v>0</v>
      </c>
      <c r="CM139" s="143"/>
      <c r="CN139" s="143"/>
      <c r="CO139" s="143"/>
      <c r="CP139" s="143"/>
    </row>
    <row r="140" spans="1:94" ht="15" customHeight="1" x14ac:dyDescent="0.25">
      <c r="A140" s="3128"/>
      <c r="B140" s="180" t="s">
        <v>342</v>
      </c>
      <c r="C140" s="65">
        <f t="shared" si="140"/>
        <v>1</v>
      </c>
      <c r="D140" s="155">
        <f t="shared" ref="D140:E140" si="180">SUM(F140+H140+J140+L140+N140+P140+R140+T140+V140+X140+Z140)</f>
        <v>1</v>
      </c>
      <c r="E140" s="252">
        <f t="shared" si="180"/>
        <v>0</v>
      </c>
      <c r="F140" s="66">
        <v>0</v>
      </c>
      <c r="G140" s="1802">
        <v>0</v>
      </c>
      <c r="H140" s="66">
        <v>0</v>
      </c>
      <c r="I140" s="87">
        <v>0</v>
      </c>
      <c r="J140" s="66">
        <v>1</v>
      </c>
      <c r="K140" s="87">
        <v>0</v>
      </c>
      <c r="L140" s="1976">
        <v>0</v>
      </c>
      <c r="M140" s="87">
        <v>0</v>
      </c>
      <c r="N140" s="66">
        <v>0</v>
      </c>
      <c r="O140" s="87">
        <v>0</v>
      </c>
      <c r="P140" s="66">
        <v>0</v>
      </c>
      <c r="Q140" s="87">
        <v>0</v>
      </c>
      <c r="R140" s="66">
        <v>0</v>
      </c>
      <c r="S140" s="87">
        <v>0</v>
      </c>
      <c r="T140" s="66">
        <v>0</v>
      </c>
      <c r="U140" s="87">
        <v>0</v>
      </c>
      <c r="V140" s="1898">
        <v>0</v>
      </c>
      <c r="W140" s="87">
        <v>0</v>
      </c>
      <c r="X140" s="1898">
        <v>0</v>
      </c>
      <c r="Y140" s="87">
        <v>0</v>
      </c>
      <c r="Z140" s="1976">
        <v>0</v>
      </c>
      <c r="AA140" s="68">
        <v>0</v>
      </c>
      <c r="AB140" s="1976">
        <v>0</v>
      </c>
      <c r="AC140" s="87">
        <v>0</v>
      </c>
      <c r="AD140" s="63" t="str">
        <f t="shared" si="142"/>
        <v/>
      </c>
      <c r="CA140" s="1893" t="str">
        <f t="shared" si="143"/>
        <v/>
      </c>
      <c r="CB140" s="1893" t="str">
        <f t="shared" si="144"/>
        <v/>
      </c>
      <c r="CC140" s="143"/>
      <c r="CD140" s="143"/>
      <c r="CE140" s="143"/>
      <c r="CF140" s="143"/>
      <c r="CG140" s="143"/>
      <c r="CH140" s="143"/>
      <c r="CI140" s="143"/>
      <c r="CJ140" s="143"/>
      <c r="CK140" s="1975">
        <f t="shared" ref="CK140:CL140" si="181">IF(AND($C140&lt;&gt;0,AB140=""),1,IF(AB140&gt;$C140,1,0))</f>
        <v>0</v>
      </c>
      <c r="CL140" s="1975">
        <f t="shared" si="181"/>
        <v>0</v>
      </c>
      <c r="CM140" s="143"/>
      <c r="CN140" s="143"/>
      <c r="CO140" s="143"/>
      <c r="CP140" s="143"/>
    </row>
    <row r="141" spans="1:94" ht="15" customHeight="1" x14ac:dyDescent="0.25">
      <c r="A141" s="3129"/>
      <c r="B141" s="162" t="s">
        <v>343</v>
      </c>
      <c r="C141" s="35">
        <f t="shared" si="140"/>
        <v>0</v>
      </c>
      <c r="D141" s="158">
        <f t="shared" ref="D141:E141" si="182">SUM(F141+H141+J141+L141+N141+P141+R141+T141+V141+X141+Z141)</f>
        <v>0</v>
      </c>
      <c r="E141" s="253">
        <f t="shared" si="182"/>
        <v>0</v>
      </c>
      <c r="F141" s="41"/>
      <c r="G141" s="1764"/>
      <c r="H141" s="41"/>
      <c r="I141" s="92"/>
      <c r="J141" s="41"/>
      <c r="K141" s="92"/>
      <c r="L141" s="1964"/>
      <c r="M141" s="92"/>
      <c r="N141" s="41"/>
      <c r="O141" s="92"/>
      <c r="P141" s="41"/>
      <c r="Q141" s="92"/>
      <c r="R141" s="41"/>
      <c r="S141" s="92"/>
      <c r="T141" s="41"/>
      <c r="U141" s="92"/>
      <c r="V141" s="1818"/>
      <c r="W141" s="92"/>
      <c r="X141" s="1818"/>
      <c r="Y141" s="92"/>
      <c r="Z141" s="1964"/>
      <c r="AA141" s="55"/>
      <c r="AB141" s="1964"/>
      <c r="AC141" s="92"/>
      <c r="AD141" s="63" t="str">
        <f t="shared" si="142"/>
        <v/>
      </c>
      <c r="CA141" s="1893" t="str">
        <f t="shared" si="143"/>
        <v/>
      </c>
      <c r="CB141" s="1893" t="str">
        <f t="shared" si="144"/>
        <v/>
      </c>
      <c r="CC141" s="143"/>
      <c r="CD141" s="143"/>
      <c r="CE141" s="143"/>
      <c r="CF141" s="143"/>
      <c r="CG141" s="143"/>
      <c r="CH141" s="143"/>
      <c r="CI141" s="143"/>
      <c r="CJ141" s="143"/>
      <c r="CK141" s="1975">
        <f t="shared" ref="CK141:CL141" si="183">IF(AND($C141&lt;&gt;0,AB141=""),1,IF(AB141&gt;$C141,1,0))</f>
        <v>0</v>
      </c>
      <c r="CL141" s="1975">
        <f t="shared" si="183"/>
        <v>0</v>
      </c>
      <c r="CM141" s="143"/>
      <c r="CN141" s="143"/>
      <c r="CO141" s="143"/>
      <c r="CP141" s="143"/>
    </row>
    <row r="142" spans="1:94" ht="15" customHeight="1" x14ac:dyDescent="0.25">
      <c r="A142" s="3132" t="s">
        <v>347</v>
      </c>
      <c r="B142" s="163" t="s">
        <v>339</v>
      </c>
      <c r="C142" s="28">
        <f t="shared" si="140"/>
        <v>0</v>
      </c>
      <c r="D142" s="151">
        <f t="shared" ref="D142:E142" si="184">SUM(F142+H142+J142+L142+N142+P142+R142+T142+V142+X142+Z142)</f>
        <v>0</v>
      </c>
      <c r="E142" s="250">
        <f t="shared" si="184"/>
        <v>0</v>
      </c>
      <c r="F142" s="33"/>
      <c r="G142" s="1801"/>
      <c r="H142" s="33"/>
      <c r="I142" s="80"/>
      <c r="J142" s="33"/>
      <c r="K142" s="80"/>
      <c r="L142" s="242"/>
      <c r="M142" s="80"/>
      <c r="N142" s="33"/>
      <c r="O142" s="80"/>
      <c r="P142" s="33"/>
      <c r="Q142" s="80"/>
      <c r="R142" s="33"/>
      <c r="S142" s="80"/>
      <c r="T142" s="33"/>
      <c r="U142" s="80"/>
      <c r="V142" s="188"/>
      <c r="W142" s="80"/>
      <c r="X142" s="188"/>
      <c r="Y142" s="80"/>
      <c r="Z142" s="242"/>
      <c r="AA142" s="53"/>
      <c r="AB142" s="242"/>
      <c r="AC142" s="80"/>
      <c r="AD142" s="63" t="str">
        <f t="shared" si="142"/>
        <v/>
      </c>
      <c r="CA142" s="1893" t="str">
        <f t="shared" si="143"/>
        <v/>
      </c>
      <c r="CB142" s="1893" t="str">
        <f t="shared" si="144"/>
        <v/>
      </c>
      <c r="CC142" s="143"/>
      <c r="CD142" s="143"/>
      <c r="CE142" s="143"/>
      <c r="CF142" s="143"/>
      <c r="CG142" s="143"/>
      <c r="CH142" s="143"/>
      <c r="CI142" s="143"/>
      <c r="CJ142" s="143"/>
      <c r="CK142" s="1975">
        <f t="shared" ref="CK142:CL142" si="185">IF(AND($C142&lt;&gt;0,AB142=""),1,IF(AB142&gt;$C142,1,0))</f>
        <v>0</v>
      </c>
      <c r="CL142" s="1975">
        <f t="shared" si="185"/>
        <v>0</v>
      </c>
      <c r="CM142" s="143"/>
      <c r="CN142" s="143"/>
      <c r="CO142" s="143"/>
      <c r="CP142" s="143"/>
    </row>
    <row r="143" spans="1:94" ht="15" customHeight="1" x14ac:dyDescent="0.25">
      <c r="A143" s="3128"/>
      <c r="B143" s="183" t="s">
        <v>340</v>
      </c>
      <c r="C143" s="219">
        <f t="shared" si="140"/>
        <v>0</v>
      </c>
      <c r="D143" s="226">
        <f t="shared" ref="D143:E143" si="186">SUM(F143+H143+J143+L143+N143+P143+R143+T143+V143+X143+Z143)</f>
        <v>0</v>
      </c>
      <c r="E143" s="251">
        <f t="shared" si="186"/>
        <v>0</v>
      </c>
      <c r="F143" s="66"/>
      <c r="G143" s="1802"/>
      <c r="H143" s="66"/>
      <c r="I143" s="87"/>
      <c r="J143" s="66"/>
      <c r="K143" s="87"/>
      <c r="L143" s="1976"/>
      <c r="M143" s="87"/>
      <c r="N143" s="66"/>
      <c r="O143" s="87"/>
      <c r="P143" s="66"/>
      <c r="Q143" s="87"/>
      <c r="R143" s="66"/>
      <c r="S143" s="87"/>
      <c r="T143" s="66"/>
      <c r="U143" s="87"/>
      <c r="V143" s="1898"/>
      <c r="W143" s="87"/>
      <c r="X143" s="1898"/>
      <c r="Y143" s="87"/>
      <c r="Z143" s="1976"/>
      <c r="AA143" s="68"/>
      <c r="AB143" s="1976"/>
      <c r="AC143" s="87"/>
      <c r="AD143" s="63" t="str">
        <f t="shared" si="142"/>
        <v/>
      </c>
      <c r="CA143" s="1893" t="str">
        <f t="shared" si="143"/>
        <v/>
      </c>
      <c r="CB143" s="1893" t="str">
        <f t="shared" si="144"/>
        <v/>
      </c>
      <c r="CC143" s="143"/>
      <c r="CD143" s="143"/>
      <c r="CE143" s="143"/>
      <c r="CF143" s="143"/>
      <c r="CG143" s="143"/>
      <c r="CH143" s="143"/>
      <c r="CI143" s="143"/>
      <c r="CJ143" s="143"/>
      <c r="CK143" s="1975">
        <f t="shared" ref="CK143:CL143" si="187">IF(AND($C143&lt;&gt;0,AB143=""),1,IF(AB143&gt;$C143,1,0))</f>
        <v>0</v>
      </c>
      <c r="CL143" s="1975">
        <f t="shared" si="187"/>
        <v>0</v>
      </c>
      <c r="CM143" s="143"/>
      <c r="CN143" s="143"/>
      <c r="CO143" s="143"/>
      <c r="CP143" s="143"/>
    </row>
    <row r="144" spans="1:94" ht="15" customHeight="1" x14ac:dyDescent="0.25">
      <c r="A144" s="3128"/>
      <c r="B144" s="180" t="s">
        <v>341</v>
      </c>
      <c r="C144" s="219">
        <f t="shared" si="140"/>
        <v>0</v>
      </c>
      <c r="D144" s="226">
        <f t="shared" ref="D144:E144" si="188">SUM(F144+H144+J144+L144+N144+P144+R144+T144+V144+X144+Z144)</f>
        <v>0</v>
      </c>
      <c r="E144" s="251">
        <f t="shared" si="188"/>
        <v>0</v>
      </c>
      <c r="F144" s="66"/>
      <c r="G144" s="1802"/>
      <c r="H144" s="66"/>
      <c r="I144" s="87"/>
      <c r="J144" s="66"/>
      <c r="K144" s="87"/>
      <c r="L144" s="1976"/>
      <c r="M144" s="87"/>
      <c r="N144" s="66"/>
      <c r="O144" s="87"/>
      <c r="P144" s="66"/>
      <c r="Q144" s="87"/>
      <c r="R144" s="66"/>
      <c r="S144" s="87"/>
      <c r="T144" s="66"/>
      <c r="U144" s="87"/>
      <c r="V144" s="1898"/>
      <c r="W144" s="87"/>
      <c r="X144" s="1898"/>
      <c r="Y144" s="87"/>
      <c r="Z144" s="1976"/>
      <c r="AA144" s="68"/>
      <c r="AB144" s="1976"/>
      <c r="AC144" s="87"/>
      <c r="AD144" s="63" t="str">
        <f t="shared" si="142"/>
        <v/>
      </c>
      <c r="CA144" s="1893" t="str">
        <f t="shared" si="143"/>
        <v/>
      </c>
      <c r="CB144" s="1893" t="str">
        <f t="shared" si="144"/>
        <v/>
      </c>
      <c r="CC144" s="143"/>
      <c r="CD144" s="143"/>
      <c r="CE144" s="143"/>
      <c r="CF144" s="143"/>
      <c r="CG144" s="143"/>
      <c r="CH144" s="143"/>
      <c r="CI144" s="143"/>
      <c r="CJ144" s="143"/>
      <c r="CK144" s="1975">
        <f t="shared" ref="CK144:CL144" si="189">IF(AND($C144&lt;&gt;0,AB144=""),1,IF(AB144&gt;$C144,1,0))</f>
        <v>0</v>
      </c>
      <c r="CL144" s="1975">
        <f t="shared" si="189"/>
        <v>0</v>
      </c>
      <c r="CM144" s="143"/>
      <c r="CN144" s="143"/>
      <c r="CO144" s="143"/>
      <c r="CP144" s="143"/>
    </row>
    <row r="145" spans="1:94" ht="15" customHeight="1" x14ac:dyDescent="0.25">
      <c r="A145" s="3128"/>
      <c r="B145" s="180" t="s">
        <v>342</v>
      </c>
      <c r="C145" s="65">
        <f t="shared" si="140"/>
        <v>0</v>
      </c>
      <c r="D145" s="155">
        <f t="shared" ref="D145:E145" si="190">SUM(F145+H145+J145+L145+N145+P145+R145+T145+V145+X145+Z145)</f>
        <v>0</v>
      </c>
      <c r="E145" s="252">
        <f t="shared" si="190"/>
        <v>0</v>
      </c>
      <c r="F145" s="66"/>
      <c r="G145" s="1802"/>
      <c r="H145" s="66"/>
      <c r="I145" s="87"/>
      <c r="J145" s="66"/>
      <c r="K145" s="87"/>
      <c r="L145" s="1976"/>
      <c r="M145" s="87"/>
      <c r="N145" s="66"/>
      <c r="O145" s="87"/>
      <c r="P145" s="66"/>
      <c r="Q145" s="87"/>
      <c r="R145" s="66"/>
      <c r="S145" s="87"/>
      <c r="T145" s="66"/>
      <c r="U145" s="87"/>
      <c r="V145" s="1898"/>
      <c r="W145" s="87"/>
      <c r="X145" s="1898"/>
      <c r="Y145" s="87"/>
      <c r="Z145" s="1976"/>
      <c r="AA145" s="68"/>
      <c r="AB145" s="1976"/>
      <c r="AC145" s="87"/>
      <c r="AD145" s="63" t="str">
        <f t="shared" si="142"/>
        <v/>
      </c>
      <c r="CA145" s="1893" t="str">
        <f t="shared" si="143"/>
        <v/>
      </c>
      <c r="CB145" s="1893" t="str">
        <f t="shared" si="144"/>
        <v/>
      </c>
      <c r="CC145" s="143"/>
      <c r="CD145" s="143"/>
      <c r="CE145" s="143"/>
      <c r="CF145" s="143"/>
      <c r="CG145" s="143"/>
      <c r="CH145" s="143"/>
      <c r="CI145" s="143"/>
      <c r="CJ145" s="143"/>
      <c r="CK145" s="1975">
        <f t="shared" ref="CK145:CL145" si="191">IF(AND($C145&lt;&gt;0,AB145=""),1,IF(AB145&gt;$C145,1,0))</f>
        <v>0</v>
      </c>
      <c r="CL145" s="1975">
        <f t="shared" si="191"/>
        <v>0</v>
      </c>
      <c r="CM145" s="143"/>
      <c r="CN145" s="143"/>
      <c r="CO145" s="143"/>
      <c r="CP145" s="143"/>
    </row>
    <row r="146" spans="1:94" ht="15" customHeight="1" x14ac:dyDescent="0.25">
      <c r="A146" s="3129"/>
      <c r="B146" s="162" t="s">
        <v>343</v>
      </c>
      <c r="C146" s="35">
        <f t="shared" si="140"/>
        <v>0</v>
      </c>
      <c r="D146" s="158">
        <f t="shared" ref="D146:E146" si="192">SUM(F146+H146+J146+L146+N146+P146+R146+T146+V146+X146+Z146)</f>
        <v>0</v>
      </c>
      <c r="E146" s="253">
        <f t="shared" si="192"/>
        <v>0</v>
      </c>
      <c r="F146" s="41"/>
      <c r="G146" s="1764"/>
      <c r="H146" s="41"/>
      <c r="I146" s="92"/>
      <c r="J146" s="41"/>
      <c r="K146" s="92"/>
      <c r="L146" s="1964"/>
      <c r="M146" s="92"/>
      <c r="N146" s="41"/>
      <c r="O146" s="92"/>
      <c r="P146" s="41"/>
      <c r="Q146" s="92"/>
      <c r="R146" s="41"/>
      <c r="S146" s="92"/>
      <c r="T146" s="41"/>
      <c r="U146" s="92"/>
      <c r="V146" s="1818"/>
      <c r="W146" s="92"/>
      <c r="X146" s="1818"/>
      <c r="Y146" s="92"/>
      <c r="Z146" s="1964"/>
      <c r="AA146" s="55"/>
      <c r="AB146" s="1964"/>
      <c r="AC146" s="92"/>
      <c r="AD146" s="63" t="str">
        <f t="shared" si="142"/>
        <v/>
      </c>
      <c r="CA146" s="1893" t="str">
        <f t="shared" si="143"/>
        <v/>
      </c>
      <c r="CB146" s="1893" t="str">
        <f t="shared" si="144"/>
        <v/>
      </c>
      <c r="CC146" s="143"/>
      <c r="CD146" s="143"/>
      <c r="CE146" s="143"/>
      <c r="CF146" s="143"/>
      <c r="CG146" s="143"/>
      <c r="CH146" s="143"/>
      <c r="CI146" s="143"/>
      <c r="CJ146" s="143"/>
      <c r="CK146" s="1975">
        <f t="shared" ref="CK146:CL146" si="193">IF(AND($C146&lt;&gt;0,AB146=""),1,IF(AB146&gt;$C146,1,0))</f>
        <v>0</v>
      </c>
      <c r="CL146" s="1975">
        <f t="shared" si="193"/>
        <v>0</v>
      </c>
      <c r="CM146" s="143"/>
      <c r="CN146" s="143"/>
      <c r="CO146" s="143"/>
      <c r="CP146" s="143"/>
    </row>
    <row r="147" spans="1:94" ht="15" customHeight="1" x14ac:dyDescent="0.25">
      <c r="A147" s="3132" t="s">
        <v>348</v>
      </c>
      <c r="B147" s="163" t="s">
        <v>339</v>
      </c>
      <c r="C147" s="28">
        <f t="shared" si="140"/>
        <v>0</v>
      </c>
      <c r="D147" s="151">
        <f t="shared" ref="D147:E147" si="194">SUM(F147+H147+J147+L147+N147+P147+R147+T147+V147+X147+Z147)</f>
        <v>0</v>
      </c>
      <c r="E147" s="250">
        <f t="shared" si="194"/>
        <v>0</v>
      </c>
      <c r="F147" s="33"/>
      <c r="G147" s="1801"/>
      <c r="H147" s="33"/>
      <c r="I147" s="80"/>
      <c r="J147" s="33"/>
      <c r="K147" s="80"/>
      <c r="L147" s="242"/>
      <c r="M147" s="80"/>
      <c r="N147" s="33"/>
      <c r="O147" s="80"/>
      <c r="P147" s="33"/>
      <c r="Q147" s="80"/>
      <c r="R147" s="33"/>
      <c r="S147" s="80"/>
      <c r="T147" s="33"/>
      <c r="U147" s="80"/>
      <c r="V147" s="188"/>
      <c r="W147" s="80"/>
      <c r="X147" s="188"/>
      <c r="Y147" s="80"/>
      <c r="Z147" s="242"/>
      <c r="AA147" s="53"/>
      <c r="AB147" s="242"/>
      <c r="AC147" s="80"/>
      <c r="AD147" s="63" t="str">
        <f t="shared" si="142"/>
        <v/>
      </c>
      <c r="CA147" s="1893" t="str">
        <f t="shared" si="143"/>
        <v/>
      </c>
      <c r="CB147" s="1893" t="str">
        <f t="shared" si="144"/>
        <v/>
      </c>
      <c r="CC147" s="143"/>
      <c r="CD147" s="143"/>
      <c r="CE147" s="143"/>
      <c r="CF147" s="143"/>
      <c r="CG147" s="143"/>
      <c r="CH147" s="143"/>
      <c r="CI147" s="143"/>
      <c r="CJ147" s="143"/>
      <c r="CK147" s="1975">
        <f t="shared" ref="CK147:CL147" si="195">IF(AND($C147&lt;&gt;0,AB147=""),1,IF(AB147&gt;$C147,1,0))</f>
        <v>0</v>
      </c>
      <c r="CL147" s="1975">
        <f t="shared" si="195"/>
        <v>0</v>
      </c>
      <c r="CM147" s="143"/>
      <c r="CN147" s="143"/>
      <c r="CO147" s="143"/>
      <c r="CP147" s="143"/>
    </row>
    <row r="148" spans="1:94" ht="15" customHeight="1" x14ac:dyDescent="0.25">
      <c r="A148" s="3128"/>
      <c r="B148" s="183" t="s">
        <v>340</v>
      </c>
      <c r="C148" s="219">
        <f t="shared" si="140"/>
        <v>0</v>
      </c>
      <c r="D148" s="226">
        <f t="shared" ref="D148:E148" si="196">SUM(F148+H148+J148+L148+N148+P148+R148+T148+V148+X148+Z148)</f>
        <v>0</v>
      </c>
      <c r="E148" s="251">
        <f t="shared" si="196"/>
        <v>0</v>
      </c>
      <c r="F148" s="66"/>
      <c r="G148" s="1802"/>
      <c r="H148" s="66"/>
      <c r="I148" s="87"/>
      <c r="J148" s="66"/>
      <c r="K148" s="87"/>
      <c r="L148" s="1976"/>
      <c r="M148" s="87"/>
      <c r="N148" s="66"/>
      <c r="O148" s="87"/>
      <c r="P148" s="66"/>
      <c r="Q148" s="87"/>
      <c r="R148" s="66"/>
      <c r="S148" s="87"/>
      <c r="T148" s="66"/>
      <c r="U148" s="87"/>
      <c r="V148" s="1898"/>
      <c r="W148" s="87"/>
      <c r="X148" s="1898"/>
      <c r="Y148" s="87"/>
      <c r="Z148" s="1976"/>
      <c r="AA148" s="68"/>
      <c r="AB148" s="1976"/>
      <c r="AC148" s="87"/>
      <c r="AD148" s="63" t="str">
        <f t="shared" si="142"/>
        <v/>
      </c>
      <c r="CA148" s="1893" t="str">
        <f t="shared" si="143"/>
        <v/>
      </c>
      <c r="CB148" s="1893" t="str">
        <f t="shared" si="144"/>
        <v/>
      </c>
      <c r="CC148" s="143"/>
      <c r="CD148" s="143"/>
      <c r="CE148" s="143"/>
      <c r="CF148" s="143"/>
      <c r="CG148" s="143"/>
      <c r="CH148" s="143"/>
      <c r="CI148" s="143"/>
      <c r="CJ148" s="143"/>
      <c r="CK148" s="1975">
        <f t="shared" ref="CK148:CL148" si="197">IF(AND($C148&lt;&gt;0,AB148=""),1,IF(AB148&gt;$C148,1,0))</f>
        <v>0</v>
      </c>
      <c r="CL148" s="1975">
        <f t="shared" si="197"/>
        <v>0</v>
      </c>
      <c r="CM148" s="143"/>
      <c r="CN148" s="143"/>
      <c r="CO148" s="143"/>
      <c r="CP148" s="143"/>
    </row>
    <row r="149" spans="1:94" ht="15" customHeight="1" x14ac:dyDescent="0.25">
      <c r="A149" s="3128"/>
      <c r="B149" s="180" t="s">
        <v>341</v>
      </c>
      <c r="C149" s="219">
        <f t="shared" si="140"/>
        <v>0</v>
      </c>
      <c r="D149" s="226">
        <f t="shared" ref="D149:E149" si="198">SUM(F149+H149+J149+L149+N149+P149+R149+T149+V149+X149+Z149)</f>
        <v>0</v>
      </c>
      <c r="E149" s="251">
        <f t="shared" si="198"/>
        <v>0</v>
      </c>
      <c r="F149" s="66"/>
      <c r="G149" s="1802"/>
      <c r="H149" s="66"/>
      <c r="I149" s="87"/>
      <c r="J149" s="66"/>
      <c r="K149" s="87"/>
      <c r="L149" s="1976"/>
      <c r="M149" s="87"/>
      <c r="N149" s="66"/>
      <c r="O149" s="87"/>
      <c r="P149" s="66"/>
      <c r="Q149" s="87"/>
      <c r="R149" s="66"/>
      <c r="S149" s="87"/>
      <c r="T149" s="66"/>
      <c r="U149" s="87"/>
      <c r="V149" s="1898"/>
      <c r="W149" s="87"/>
      <c r="X149" s="1898"/>
      <c r="Y149" s="87"/>
      <c r="Z149" s="1976"/>
      <c r="AA149" s="68"/>
      <c r="AB149" s="1976"/>
      <c r="AC149" s="87"/>
      <c r="AD149" s="63" t="str">
        <f t="shared" si="142"/>
        <v/>
      </c>
      <c r="CA149" s="1893" t="str">
        <f t="shared" si="143"/>
        <v/>
      </c>
      <c r="CB149" s="1893" t="str">
        <f t="shared" si="144"/>
        <v/>
      </c>
      <c r="CC149" s="143"/>
      <c r="CD149" s="143"/>
      <c r="CE149" s="143"/>
      <c r="CF149" s="143"/>
      <c r="CG149" s="143"/>
      <c r="CH149" s="143"/>
      <c r="CI149" s="143"/>
      <c r="CJ149" s="143"/>
      <c r="CK149" s="1975">
        <f t="shared" ref="CK149:CL149" si="199">IF(AND($C149&lt;&gt;0,AB149=""),1,IF(AB149&gt;$C149,1,0))</f>
        <v>0</v>
      </c>
      <c r="CL149" s="1975">
        <f t="shared" si="199"/>
        <v>0</v>
      </c>
      <c r="CM149" s="143"/>
      <c r="CN149" s="143"/>
      <c r="CO149" s="143"/>
      <c r="CP149" s="143"/>
    </row>
    <row r="150" spans="1:94" ht="15" customHeight="1" x14ac:dyDescent="0.25">
      <c r="A150" s="3128"/>
      <c r="B150" s="180" t="s">
        <v>342</v>
      </c>
      <c r="C150" s="65">
        <f t="shared" si="140"/>
        <v>2</v>
      </c>
      <c r="D150" s="155">
        <f t="shared" ref="D150:E150" si="200">SUM(F150+H150+J150+L150+N150+P150+R150+T150+V150+X150+Z150)</f>
        <v>1</v>
      </c>
      <c r="E150" s="252">
        <f t="shared" si="200"/>
        <v>1</v>
      </c>
      <c r="F150" s="66"/>
      <c r="G150" s="1802"/>
      <c r="H150" s="66"/>
      <c r="I150" s="87"/>
      <c r="J150" s="66"/>
      <c r="K150" s="87"/>
      <c r="L150" s="1976"/>
      <c r="M150" s="87"/>
      <c r="N150" s="66"/>
      <c r="O150" s="87"/>
      <c r="P150" s="66"/>
      <c r="Q150" s="87"/>
      <c r="R150" s="66"/>
      <c r="S150" s="87"/>
      <c r="T150" s="66"/>
      <c r="U150" s="87"/>
      <c r="V150" s="1898"/>
      <c r="W150" s="87"/>
      <c r="X150" s="1898"/>
      <c r="Y150" s="87">
        <v>1</v>
      </c>
      <c r="Z150" s="1976">
        <v>1</v>
      </c>
      <c r="AA150" s="68"/>
      <c r="AB150" s="1976">
        <v>0</v>
      </c>
      <c r="AC150" s="87">
        <v>0</v>
      </c>
      <c r="AD150" s="63" t="str">
        <f t="shared" si="142"/>
        <v/>
      </c>
      <c r="CA150" s="1893" t="str">
        <f t="shared" si="143"/>
        <v/>
      </c>
      <c r="CB150" s="1893" t="str">
        <f t="shared" si="144"/>
        <v/>
      </c>
      <c r="CC150" s="143"/>
      <c r="CD150" s="143"/>
      <c r="CE150" s="143"/>
      <c r="CF150" s="143"/>
      <c r="CG150" s="143"/>
      <c r="CH150" s="143"/>
      <c r="CI150" s="143"/>
      <c r="CJ150" s="143"/>
      <c r="CK150" s="1975">
        <f t="shared" ref="CK150:CL150" si="201">IF(AND($C150&lt;&gt;0,AB150=""),1,IF(AB150&gt;$C150,1,0))</f>
        <v>0</v>
      </c>
      <c r="CL150" s="1975">
        <f t="shared" si="201"/>
        <v>0</v>
      </c>
      <c r="CM150" s="143"/>
      <c r="CN150" s="143"/>
      <c r="CO150" s="143"/>
      <c r="CP150" s="143"/>
    </row>
    <row r="151" spans="1:94" ht="15" customHeight="1" x14ac:dyDescent="0.25">
      <c r="A151" s="3128"/>
      <c r="B151" s="162" t="s">
        <v>343</v>
      </c>
      <c r="C151" s="1788">
        <f t="shared" si="140"/>
        <v>1</v>
      </c>
      <c r="D151" s="228">
        <f t="shared" ref="D151:E151" si="202">SUM(F151+H151+J151+L151+N151+P151+R151+T151+V151+X151+Z151)</f>
        <v>0</v>
      </c>
      <c r="E151" s="254">
        <f t="shared" si="202"/>
        <v>1</v>
      </c>
      <c r="F151" s="1905"/>
      <c r="G151" s="190"/>
      <c r="H151" s="1905"/>
      <c r="I151" s="1906"/>
      <c r="J151" s="1905"/>
      <c r="K151" s="1906"/>
      <c r="L151" s="1953"/>
      <c r="M151" s="1906"/>
      <c r="N151" s="1905"/>
      <c r="O151" s="1906"/>
      <c r="P151" s="1905"/>
      <c r="Q151" s="1906"/>
      <c r="R151" s="1905"/>
      <c r="S151" s="1906"/>
      <c r="T151" s="1905"/>
      <c r="U151" s="1906"/>
      <c r="V151" s="189"/>
      <c r="W151" s="1906"/>
      <c r="X151" s="189"/>
      <c r="Y151" s="1906"/>
      <c r="Z151" s="1953"/>
      <c r="AA151" s="1977">
        <v>1</v>
      </c>
      <c r="AB151" s="1953">
        <v>0</v>
      </c>
      <c r="AC151" s="1906">
        <v>0</v>
      </c>
      <c r="AD151" s="63" t="str">
        <f t="shared" si="142"/>
        <v/>
      </c>
      <c r="CA151" s="1893" t="str">
        <f t="shared" si="143"/>
        <v/>
      </c>
      <c r="CB151" s="1893" t="str">
        <f t="shared" si="144"/>
        <v/>
      </c>
      <c r="CC151" s="143"/>
      <c r="CD151" s="143"/>
      <c r="CE151" s="143"/>
      <c r="CF151" s="143"/>
      <c r="CG151" s="143"/>
      <c r="CH151" s="143"/>
      <c r="CI151" s="143"/>
      <c r="CJ151" s="143"/>
      <c r="CK151" s="1975">
        <f t="shared" ref="CK151:CL151" si="203">IF(AND($C151&lt;&gt;0,AB151=""),1,IF(AB151&gt;$C151,1,0))</f>
        <v>0</v>
      </c>
      <c r="CL151" s="1975">
        <f t="shared" si="203"/>
        <v>0</v>
      </c>
      <c r="CM151" s="143"/>
      <c r="CN151" s="143"/>
      <c r="CO151" s="143"/>
      <c r="CP151" s="143"/>
    </row>
    <row r="152" spans="1:94" ht="15" customHeight="1" x14ac:dyDescent="0.25">
      <c r="A152" s="3143" t="s">
        <v>349</v>
      </c>
      <c r="B152" s="3122"/>
      <c r="C152" s="255">
        <f t="shared" ref="C152:AC152" si="204">SUM(C122:C151)</f>
        <v>7</v>
      </c>
      <c r="D152" s="1978">
        <f t="shared" si="204"/>
        <v>4</v>
      </c>
      <c r="E152" s="256">
        <f t="shared" si="204"/>
        <v>3</v>
      </c>
      <c r="F152" s="257">
        <f t="shared" si="204"/>
        <v>0</v>
      </c>
      <c r="G152" s="1979">
        <f t="shared" si="204"/>
        <v>0</v>
      </c>
      <c r="H152" s="257">
        <f t="shared" si="204"/>
        <v>0</v>
      </c>
      <c r="I152" s="1979">
        <f t="shared" si="204"/>
        <v>0</v>
      </c>
      <c r="J152" s="257">
        <f t="shared" si="204"/>
        <v>1</v>
      </c>
      <c r="K152" s="1979">
        <f t="shared" si="204"/>
        <v>0</v>
      </c>
      <c r="L152" s="257">
        <f t="shared" si="204"/>
        <v>1</v>
      </c>
      <c r="M152" s="1979">
        <f t="shared" si="204"/>
        <v>0</v>
      </c>
      <c r="N152" s="257">
        <f t="shared" si="204"/>
        <v>0</v>
      </c>
      <c r="O152" s="1979">
        <f t="shared" si="204"/>
        <v>1</v>
      </c>
      <c r="P152" s="257">
        <f t="shared" si="204"/>
        <v>0</v>
      </c>
      <c r="Q152" s="1979">
        <f t="shared" si="204"/>
        <v>0</v>
      </c>
      <c r="R152" s="257">
        <f t="shared" si="204"/>
        <v>0</v>
      </c>
      <c r="S152" s="1979">
        <f t="shared" si="204"/>
        <v>0</v>
      </c>
      <c r="T152" s="257">
        <f t="shared" si="204"/>
        <v>1</v>
      </c>
      <c r="U152" s="1979">
        <f t="shared" si="204"/>
        <v>0</v>
      </c>
      <c r="V152" s="257">
        <f t="shared" si="204"/>
        <v>0</v>
      </c>
      <c r="W152" s="1979">
        <f t="shared" si="204"/>
        <v>0</v>
      </c>
      <c r="X152" s="257">
        <f t="shared" si="204"/>
        <v>0</v>
      </c>
      <c r="Y152" s="1979">
        <f t="shared" si="204"/>
        <v>1</v>
      </c>
      <c r="Z152" s="258">
        <f t="shared" si="204"/>
        <v>1</v>
      </c>
      <c r="AA152" s="259">
        <f t="shared" si="204"/>
        <v>1</v>
      </c>
      <c r="AB152" s="260">
        <f t="shared" si="204"/>
        <v>1</v>
      </c>
      <c r="AC152" s="261">
        <f t="shared" si="204"/>
        <v>0</v>
      </c>
      <c r="AD152" s="63"/>
      <c r="CA152" s="143"/>
      <c r="CB152" s="143"/>
      <c r="CC152" s="143"/>
      <c r="CD152" s="143"/>
      <c r="CE152" s="143"/>
      <c r="CF152" s="143"/>
      <c r="CG152" s="143"/>
      <c r="CH152" s="143"/>
      <c r="CI152" s="143"/>
      <c r="CJ152" s="143"/>
      <c r="CK152" s="143"/>
      <c r="CL152" s="143"/>
      <c r="CM152" s="143"/>
      <c r="CN152" s="143"/>
      <c r="CO152" s="143"/>
      <c r="CP152" s="143"/>
    </row>
    <row r="153" spans="1:94" ht="15" customHeight="1" x14ac:dyDescent="0.25">
      <c r="A153" s="3217" t="s">
        <v>350</v>
      </c>
      <c r="B153" s="1980" t="s">
        <v>339</v>
      </c>
      <c r="C153" s="1981"/>
      <c r="D153" s="1982"/>
      <c r="E153" s="1983"/>
      <c r="F153" s="1926"/>
      <c r="G153" s="1947"/>
      <c r="H153" s="1926"/>
      <c r="I153" s="1984"/>
      <c r="J153" s="1926"/>
      <c r="K153" s="1984"/>
      <c r="L153" s="1985"/>
      <c r="M153" s="1984"/>
      <c r="N153" s="1926"/>
      <c r="O153" s="1984"/>
      <c r="P153" s="1926"/>
      <c r="Q153" s="1984"/>
      <c r="R153" s="1926"/>
      <c r="S153" s="1984"/>
      <c r="T153" s="1926"/>
      <c r="U153" s="1984"/>
      <c r="V153" s="1986"/>
      <c r="W153" s="1984"/>
      <c r="X153" s="1986"/>
      <c r="Y153" s="1984"/>
      <c r="Z153" s="1985"/>
      <c r="AA153" s="262"/>
      <c r="AB153" s="1985"/>
      <c r="AC153" s="1984"/>
      <c r="AD153" s="63" t="str">
        <f t="shared" ref="AD153:AD157" si="205">CA153&amp;CB153</f>
        <v/>
      </c>
      <c r="CA153" s="1893" t="str">
        <f t="shared" ref="CA153:CA157" si="206">IF(AND($C153&lt;&gt;0,AB153=""),"* No olvide ingresar la variable "&amp;AB$119&amp;""&amp;". Digite CERO si no tiene. ",IF(AB153&gt;$C153,"* La variable Pueblos Originarios no debe ser mayor al Total Ambos Sexos. ",""))</f>
        <v/>
      </c>
      <c r="CB153" s="1893" t="str">
        <f t="shared" ref="CB153:CB157" si="207">IF(AND($C153&lt;&gt;0,AC153=""),"* No olvide ingresar la variable "&amp;AC$119&amp;""&amp;". Digite CERO si no tiene. ",IF(AC153&gt;$C153,"* La variable Migrantes no debe ser mayor al Total Ambos Sexos. ",""))</f>
        <v/>
      </c>
      <c r="CC153" s="143"/>
      <c r="CD153" s="143"/>
      <c r="CE153" s="143"/>
      <c r="CF153" s="143"/>
      <c r="CG153" s="143"/>
      <c r="CH153" s="143"/>
      <c r="CI153" s="143"/>
      <c r="CJ153" s="143"/>
      <c r="CK153" s="1975">
        <f t="shared" ref="CK153:CL153" si="208">IF(AND($C153&lt;&gt;0,AB153=""),1,IF(AB153&gt;$C153,1,0))</f>
        <v>0</v>
      </c>
      <c r="CL153" s="1975">
        <f t="shared" si="208"/>
        <v>0</v>
      </c>
      <c r="CM153" s="143"/>
      <c r="CN153" s="143"/>
      <c r="CO153" s="143"/>
      <c r="CP153" s="143"/>
    </row>
    <row r="154" spans="1:94" ht="15" customHeight="1" x14ac:dyDescent="0.25">
      <c r="A154" s="3179"/>
      <c r="B154" s="1980" t="s">
        <v>340</v>
      </c>
      <c r="C154" s="1981"/>
      <c r="D154" s="1982"/>
      <c r="E154" s="1983"/>
      <c r="F154" s="1926"/>
      <c r="G154" s="1947"/>
      <c r="H154" s="1926"/>
      <c r="I154" s="1984"/>
      <c r="J154" s="1926"/>
      <c r="K154" s="1984"/>
      <c r="L154" s="1985"/>
      <c r="M154" s="1984"/>
      <c r="N154" s="1926"/>
      <c r="O154" s="1984"/>
      <c r="P154" s="1926"/>
      <c r="Q154" s="1984"/>
      <c r="R154" s="1926"/>
      <c r="S154" s="1984"/>
      <c r="T154" s="1926"/>
      <c r="U154" s="1984"/>
      <c r="V154" s="1986"/>
      <c r="W154" s="1984"/>
      <c r="X154" s="1986"/>
      <c r="Y154" s="1984"/>
      <c r="Z154" s="1985"/>
      <c r="AA154" s="262"/>
      <c r="AB154" s="1985"/>
      <c r="AC154" s="1984"/>
      <c r="AD154" s="63" t="str">
        <f t="shared" si="205"/>
        <v/>
      </c>
      <c r="CA154" s="1893" t="str">
        <f t="shared" si="206"/>
        <v/>
      </c>
      <c r="CB154" s="1893" t="str">
        <f t="shared" si="207"/>
        <v/>
      </c>
      <c r="CC154" s="143"/>
      <c r="CD154" s="143"/>
      <c r="CE154" s="143"/>
      <c r="CF154" s="143"/>
      <c r="CG154" s="143"/>
      <c r="CH154" s="143"/>
      <c r="CI154" s="143"/>
      <c r="CJ154" s="143"/>
      <c r="CK154" s="1975">
        <f t="shared" ref="CK154:CL154" si="209">IF(AND($C154&lt;&gt;0,AB154=""),1,IF(AB154&gt;$C154,1,0))</f>
        <v>0</v>
      </c>
      <c r="CL154" s="1975">
        <f t="shared" si="209"/>
        <v>0</v>
      </c>
      <c r="CM154" s="143"/>
      <c r="CN154" s="143"/>
      <c r="CO154" s="143"/>
      <c r="CP154" s="143"/>
    </row>
    <row r="155" spans="1:94" ht="15" customHeight="1" x14ac:dyDescent="0.25">
      <c r="A155" s="3179"/>
      <c r="B155" s="263" t="s">
        <v>341</v>
      </c>
      <c r="C155" s="1981"/>
      <c r="D155" s="1982"/>
      <c r="E155" s="1983"/>
      <c r="F155" s="1926"/>
      <c r="G155" s="1947"/>
      <c r="H155" s="1926"/>
      <c r="I155" s="1984"/>
      <c r="J155" s="1926"/>
      <c r="K155" s="1984"/>
      <c r="L155" s="1985"/>
      <c r="M155" s="1984"/>
      <c r="N155" s="1926"/>
      <c r="O155" s="1984"/>
      <c r="P155" s="1926"/>
      <c r="Q155" s="1984"/>
      <c r="R155" s="1926"/>
      <c r="S155" s="1984"/>
      <c r="T155" s="1926"/>
      <c r="U155" s="1984"/>
      <c r="V155" s="1986"/>
      <c r="W155" s="1984"/>
      <c r="X155" s="1986"/>
      <c r="Y155" s="1984"/>
      <c r="Z155" s="1985"/>
      <c r="AA155" s="262"/>
      <c r="AB155" s="1985"/>
      <c r="AC155" s="1984"/>
      <c r="AD155" s="63" t="str">
        <f t="shared" si="205"/>
        <v/>
      </c>
      <c r="CA155" s="1893" t="str">
        <f t="shared" si="206"/>
        <v/>
      </c>
      <c r="CB155" s="1893" t="str">
        <f t="shared" si="207"/>
        <v/>
      </c>
      <c r="CC155" s="143"/>
      <c r="CD155" s="143"/>
      <c r="CE155" s="143"/>
      <c r="CF155" s="143"/>
      <c r="CG155" s="143"/>
      <c r="CH155" s="143"/>
      <c r="CI155" s="143"/>
      <c r="CJ155" s="143"/>
      <c r="CK155" s="1975">
        <f t="shared" ref="CK155:CL155" si="210">IF(AND($C155&lt;&gt;0,AB155=""),1,IF(AB155&gt;$C155,1,0))</f>
        <v>0</v>
      </c>
      <c r="CL155" s="1975">
        <f t="shared" si="210"/>
        <v>0</v>
      </c>
      <c r="CM155" s="143"/>
      <c r="CN155" s="143"/>
      <c r="CO155" s="143"/>
      <c r="CP155" s="143"/>
    </row>
    <row r="156" spans="1:94" ht="15" customHeight="1" x14ac:dyDescent="0.25">
      <c r="A156" s="3179"/>
      <c r="B156" s="263" t="s">
        <v>342</v>
      </c>
      <c r="C156" s="1981"/>
      <c r="D156" s="1982"/>
      <c r="E156" s="1983"/>
      <c r="F156" s="1926"/>
      <c r="G156" s="1947"/>
      <c r="H156" s="1926"/>
      <c r="I156" s="1984"/>
      <c r="J156" s="1926"/>
      <c r="K156" s="1984"/>
      <c r="L156" s="1985"/>
      <c r="M156" s="1984"/>
      <c r="N156" s="1926"/>
      <c r="O156" s="1984"/>
      <c r="P156" s="1926"/>
      <c r="Q156" s="1984"/>
      <c r="R156" s="1926"/>
      <c r="S156" s="1984"/>
      <c r="T156" s="1926"/>
      <c r="U156" s="1984"/>
      <c r="V156" s="1986"/>
      <c r="W156" s="1984"/>
      <c r="X156" s="1986"/>
      <c r="Y156" s="1984"/>
      <c r="Z156" s="1985"/>
      <c r="AA156" s="262"/>
      <c r="AB156" s="1985"/>
      <c r="AC156" s="1984"/>
      <c r="AD156" s="63" t="str">
        <f t="shared" si="205"/>
        <v/>
      </c>
      <c r="CA156" s="1893" t="str">
        <f t="shared" si="206"/>
        <v/>
      </c>
      <c r="CB156" s="1893" t="str">
        <f t="shared" si="207"/>
        <v/>
      </c>
      <c r="CC156" s="143"/>
      <c r="CD156" s="143"/>
      <c r="CE156" s="143"/>
      <c r="CF156" s="143"/>
      <c r="CG156" s="143"/>
      <c r="CH156" s="143"/>
      <c r="CI156" s="143"/>
      <c r="CJ156" s="143"/>
      <c r="CK156" s="1975">
        <f t="shared" ref="CK156:CL156" si="211">IF(AND($C156&lt;&gt;0,AB156=""),1,IF(AB156&gt;$C156,1,0))</f>
        <v>0</v>
      </c>
      <c r="CL156" s="1975">
        <f t="shared" si="211"/>
        <v>0</v>
      </c>
      <c r="CM156" s="143"/>
      <c r="CN156" s="143"/>
      <c r="CO156" s="143"/>
      <c r="CP156" s="143"/>
    </row>
    <row r="157" spans="1:94" ht="15" customHeight="1" x14ac:dyDescent="0.25">
      <c r="A157" s="3179"/>
      <c r="B157" s="264" t="s">
        <v>343</v>
      </c>
      <c r="C157" s="1987"/>
      <c r="D157" s="1988"/>
      <c r="E157" s="265"/>
      <c r="F157" s="1782"/>
      <c r="G157" s="1783"/>
      <c r="H157" s="1782"/>
      <c r="I157" s="266"/>
      <c r="J157" s="1782"/>
      <c r="K157" s="266"/>
      <c r="L157" s="1958"/>
      <c r="M157" s="266"/>
      <c r="N157" s="1782"/>
      <c r="O157" s="266"/>
      <c r="P157" s="1782"/>
      <c r="Q157" s="266"/>
      <c r="R157" s="1782"/>
      <c r="S157" s="266"/>
      <c r="T157" s="1782"/>
      <c r="U157" s="266"/>
      <c r="V157" s="1989"/>
      <c r="W157" s="266"/>
      <c r="X157" s="1989"/>
      <c r="Y157" s="266"/>
      <c r="Z157" s="1958"/>
      <c r="AA157" s="1990"/>
      <c r="AB157" s="1958"/>
      <c r="AC157" s="266"/>
      <c r="AD157" s="63" t="str">
        <f t="shared" si="205"/>
        <v/>
      </c>
      <c r="CA157" s="1893" t="str">
        <f t="shared" si="206"/>
        <v/>
      </c>
      <c r="CB157" s="1893" t="str">
        <f t="shared" si="207"/>
        <v/>
      </c>
      <c r="CC157" s="143"/>
      <c r="CD157" s="143"/>
      <c r="CE157" s="143"/>
      <c r="CF157" s="143"/>
      <c r="CG157" s="143"/>
      <c r="CH157" s="143"/>
      <c r="CI157" s="143"/>
      <c r="CJ157" s="143"/>
      <c r="CK157" s="1975">
        <f t="shared" ref="CK157:CL157" si="212">IF(AND($C157&lt;&gt;0,AB157=""),1,IF(AB157&gt;$C157,1,0))</f>
        <v>0</v>
      </c>
      <c r="CL157" s="1975">
        <f t="shared" si="212"/>
        <v>0</v>
      </c>
      <c r="CM157" s="143"/>
      <c r="CN157" s="143"/>
      <c r="CO157" s="143"/>
      <c r="CP157" s="143"/>
    </row>
    <row r="158" spans="1:94" ht="14.25" customHeight="1" x14ac:dyDescent="0.25">
      <c r="A158" s="3218" t="s">
        <v>349</v>
      </c>
      <c r="B158" s="3122"/>
      <c r="C158" s="267"/>
      <c r="D158" s="268"/>
      <c r="E158" s="269"/>
      <c r="F158" s="270"/>
      <c r="G158" s="271"/>
      <c r="H158" s="270"/>
      <c r="I158" s="271"/>
      <c r="J158" s="270"/>
      <c r="K158" s="271"/>
      <c r="L158" s="270"/>
      <c r="M158" s="271"/>
      <c r="N158" s="270"/>
      <c r="O158" s="271"/>
      <c r="P158" s="270"/>
      <c r="Q158" s="271"/>
      <c r="R158" s="270"/>
      <c r="S158" s="271"/>
      <c r="T158" s="270"/>
      <c r="U158" s="271"/>
      <c r="V158" s="270"/>
      <c r="W158" s="271"/>
      <c r="X158" s="270"/>
      <c r="Y158" s="271"/>
      <c r="Z158" s="270"/>
      <c r="AA158" s="272"/>
      <c r="AB158" s="268"/>
      <c r="AC158" s="271"/>
      <c r="CA158" s="143"/>
      <c r="CB158" s="143"/>
      <c r="CC158" s="143"/>
      <c r="CD158" s="143"/>
      <c r="CE158" s="143"/>
      <c r="CF158" s="143"/>
      <c r="CG158" s="143"/>
      <c r="CH158" s="143"/>
      <c r="CI158" s="143"/>
      <c r="CJ158" s="143"/>
      <c r="CK158" s="143"/>
      <c r="CL158" s="143"/>
      <c r="CM158" s="143"/>
      <c r="CN158" s="143"/>
      <c r="CO158" s="143"/>
      <c r="CP158" s="143"/>
    </row>
    <row r="159" spans="1:94" ht="18" customHeight="1" x14ac:dyDescent="0.25">
      <c r="A159" s="1991" t="s">
        <v>351</v>
      </c>
      <c r="B159" s="1992"/>
      <c r="C159" s="1992"/>
      <c r="D159" s="1992"/>
      <c r="E159" s="137"/>
      <c r="F159" s="1993"/>
      <c r="G159" s="1993"/>
      <c r="H159" s="1993"/>
      <c r="I159" s="1993"/>
      <c r="J159" s="1993"/>
      <c r="K159" s="1993"/>
      <c r="L159" s="1993"/>
      <c r="M159" s="1993"/>
      <c r="N159" s="1993"/>
      <c r="O159" s="1993"/>
      <c r="P159" s="1993"/>
      <c r="Q159" s="1993"/>
      <c r="R159" s="1993"/>
      <c r="S159" s="1993"/>
      <c r="T159" s="1993"/>
      <c r="U159" s="1993"/>
      <c r="V159" s="1993"/>
      <c r="W159" s="1993"/>
      <c r="X159" s="1993"/>
      <c r="Y159" s="1993"/>
      <c r="Z159" s="1869"/>
      <c r="AA159" s="1869"/>
      <c r="AB159" s="1870"/>
      <c r="AC159" s="1870"/>
      <c r="AD159" s="1870"/>
      <c r="AE159" s="1870"/>
      <c r="AF159" s="1870"/>
      <c r="AG159" s="1870"/>
      <c r="AH159" s="1870"/>
      <c r="AI159" s="1870"/>
      <c r="AJ159" s="1870"/>
      <c r="AK159" s="1870"/>
      <c r="AL159" s="1870"/>
      <c r="AM159" s="1870"/>
      <c r="CA159" s="143"/>
      <c r="CB159" s="143"/>
      <c r="CC159" s="143"/>
      <c r="CD159" s="143"/>
      <c r="CE159" s="143"/>
      <c r="CF159" s="143"/>
      <c r="CG159" s="143"/>
      <c r="CH159" s="143"/>
      <c r="CI159" s="143"/>
      <c r="CJ159" s="143"/>
      <c r="CK159" s="143"/>
      <c r="CL159" s="143"/>
      <c r="CM159" s="143"/>
      <c r="CN159" s="143"/>
      <c r="CO159" s="143"/>
      <c r="CP159" s="143"/>
    </row>
    <row r="160" spans="1:94" ht="15" customHeight="1" x14ac:dyDescent="0.25">
      <c r="A160" s="3195" t="s">
        <v>256</v>
      </c>
      <c r="B160" s="3149"/>
      <c r="C160" s="3148" t="s">
        <v>82</v>
      </c>
      <c r="D160" s="3161"/>
      <c r="E160" s="3149"/>
      <c r="F160" s="3143" t="s">
        <v>106</v>
      </c>
      <c r="G160" s="3124"/>
      <c r="H160" s="3124"/>
      <c r="I160" s="3124"/>
      <c r="J160" s="3124"/>
      <c r="K160" s="3124"/>
      <c r="L160" s="3124"/>
      <c r="M160" s="3124"/>
      <c r="N160" s="3124"/>
      <c r="O160" s="3124"/>
      <c r="P160" s="3124"/>
      <c r="Q160" s="3124"/>
      <c r="R160" s="3124"/>
      <c r="S160" s="3124"/>
      <c r="T160" s="3124"/>
      <c r="U160" s="3124"/>
      <c r="V160" s="3124"/>
      <c r="W160" s="3124"/>
      <c r="X160" s="3124"/>
      <c r="Y160" s="3124"/>
      <c r="Z160" s="3124"/>
      <c r="AA160" s="3124"/>
      <c r="AB160" s="3124"/>
      <c r="AC160" s="3124"/>
      <c r="AD160" s="3124"/>
      <c r="AE160" s="3124"/>
      <c r="AF160" s="3124"/>
      <c r="AG160" s="3124"/>
      <c r="AH160" s="3124"/>
      <c r="AI160" s="3124"/>
      <c r="AJ160" s="3124"/>
      <c r="AK160" s="3124"/>
      <c r="AL160" s="3124"/>
      <c r="AM160" s="3122"/>
      <c r="CA160" s="143"/>
      <c r="CB160" s="143"/>
      <c r="CC160" s="143"/>
      <c r="CD160" s="143"/>
      <c r="CE160" s="143"/>
      <c r="CF160" s="143"/>
      <c r="CG160" s="143"/>
      <c r="CH160" s="143"/>
      <c r="CI160" s="143"/>
      <c r="CJ160" s="143"/>
      <c r="CK160" s="143"/>
      <c r="CL160" s="143"/>
      <c r="CM160" s="143"/>
      <c r="CN160" s="143"/>
      <c r="CO160" s="143"/>
      <c r="CP160" s="143"/>
    </row>
    <row r="161" spans="1:94" ht="15" customHeight="1" x14ac:dyDescent="0.25">
      <c r="A161" s="3131"/>
      <c r="B161" s="3180"/>
      <c r="C161" s="3150"/>
      <c r="D161" s="3142"/>
      <c r="E161" s="3140"/>
      <c r="F161" s="3143" t="s">
        <v>352</v>
      </c>
      <c r="G161" s="3122"/>
      <c r="H161" s="3143" t="s">
        <v>335</v>
      </c>
      <c r="I161" s="3122"/>
      <c r="J161" s="3143" t="s">
        <v>99</v>
      </c>
      <c r="K161" s="3122"/>
      <c r="L161" s="3143" t="s">
        <v>49</v>
      </c>
      <c r="M161" s="3231"/>
      <c r="N161" s="3233" t="s">
        <v>50</v>
      </c>
      <c r="O161" s="3122"/>
      <c r="P161" s="3143" t="s">
        <v>51</v>
      </c>
      <c r="Q161" s="3122"/>
      <c r="R161" s="3134" t="s">
        <v>52</v>
      </c>
      <c r="S161" s="3122"/>
      <c r="T161" s="3134" t="s">
        <v>53</v>
      </c>
      <c r="U161" s="3122"/>
      <c r="V161" s="3143" t="s">
        <v>54</v>
      </c>
      <c r="W161" s="3122"/>
      <c r="X161" s="3134" t="s">
        <v>55</v>
      </c>
      <c r="Y161" s="3122"/>
      <c r="Z161" s="3230" t="s">
        <v>56</v>
      </c>
      <c r="AA161" s="3122"/>
      <c r="AB161" s="3230" t="s">
        <v>57</v>
      </c>
      <c r="AC161" s="3122"/>
      <c r="AD161" s="3230" t="s">
        <v>58</v>
      </c>
      <c r="AE161" s="3122"/>
      <c r="AF161" s="3230" t="s">
        <v>59</v>
      </c>
      <c r="AG161" s="3122"/>
      <c r="AH161" s="3230" t="s">
        <v>60</v>
      </c>
      <c r="AI161" s="3122"/>
      <c r="AJ161" s="3230" t="s">
        <v>61</v>
      </c>
      <c r="AK161" s="3122"/>
      <c r="AL161" s="3232" t="s">
        <v>62</v>
      </c>
      <c r="AM161" s="3122"/>
      <c r="CA161" s="143"/>
      <c r="CB161" s="143"/>
      <c r="CC161" s="143"/>
      <c r="CD161" s="143"/>
      <c r="CE161" s="143"/>
      <c r="CF161" s="143"/>
      <c r="CG161" s="143"/>
      <c r="CH161" s="143"/>
      <c r="CI161" s="143"/>
      <c r="CJ161" s="143"/>
      <c r="CK161" s="143"/>
      <c r="CL161" s="143"/>
      <c r="CM161" s="143"/>
      <c r="CN161" s="143"/>
      <c r="CO161" s="143"/>
      <c r="CP161" s="143"/>
    </row>
    <row r="162" spans="1:94" ht="15" customHeight="1" x14ac:dyDescent="0.25">
      <c r="A162" s="3142"/>
      <c r="B162" s="3140"/>
      <c r="C162" s="1735" t="s">
        <v>84</v>
      </c>
      <c r="D162" s="1994" t="s">
        <v>63</v>
      </c>
      <c r="E162" s="1995" t="s">
        <v>64</v>
      </c>
      <c r="F162" s="1882" t="s">
        <v>63</v>
      </c>
      <c r="G162" s="1995" t="s">
        <v>64</v>
      </c>
      <c r="H162" s="1882" t="s">
        <v>63</v>
      </c>
      <c r="I162" s="1995" t="s">
        <v>64</v>
      </c>
      <c r="J162" s="1882" t="s">
        <v>63</v>
      </c>
      <c r="K162" s="1995" t="s">
        <v>64</v>
      </c>
      <c r="L162" s="27" t="s">
        <v>63</v>
      </c>
      <c r="M162" s="1996" t="s">
        <v>64</v>
      </c>
      <c r="N162" s="23" t="s">
        <v>63</v>
      </c>
      <c r="O162" s="75" t="s">
        <v>64</v>
      </c>
      <c r="P162" s="23" t="s">
        <v>63</v>
      </c>
      <c r="Q162" s="75" t="s">
        <v>64</v>
      </c>
      <c r="R162" s="1800" t="s">
        <v>63</v>
      </c>
      <c r="S162" s="1913" t="s">
        <v>64</v>
      </c>
      <c r="T162" s="1800" t="s">
        <v>63</v>
      </c>
      <c r="U162" s="1913" t="s">
        <v>64</v>
      </c>
      <c r="V162" s="27" t="s">
        <v>63</v>
      </c>
      <c r="W162" s="1913" t="s">
        <v>64</v>
      </c>
      <c r="X162" s="1800" t="s">
        <v>63</v>
      </c>
      <c r="Y162" s="1913" t="s">
        <v>64</v>
      </c>
      <c r="Z162" s="21" t="s">
        <v>63</v>
      </c>
      <c r="AA162" s="1997" t="s">
        <v>64</v>
      </c>
      <c r="AB162" s="21" t="s">
        <v>63</v>
      </c>
      <c r="AC162" s="1997" t="s">
        <v>64</v>
      </c>
      <c r="AD162" s="21" t="s">
        <v>63</v>
      </c>
      <c r="AE162" s="1997" t="s">
        <v>64</v>
      </c>
      <c r="AF162" s="21" t="s">
        <v>63</v>
      </c>
      <c r="AG162" s="1997" t="s">
        <v>64</v>
      </c>
      <c r="AH162" s="21" t="s">
        <v>63</v>
      </c>
      <c r="AI162" s="1997" t="s">
        <v>64</v>
      </c>
      <c r="AJ162" s="21" t="s">
        <v>63</v>
      </c>
      <c r="AK162" s="1997" t="s">
        <v>64</v>
      </c>
      <c r="AL162" s="274" t="s">
        <v>63</v>
      </c>
      <c r="AM162" s="1997" t="s">
        <v>64</v>
      </c>
      <c r="CA162" s="143"/>
      <c r="CB162" s="143"/>
      <c r="CC162" s="143"/>
      <c r="CD162" s="143"/>
      <c r="CE162" s="143"/>
      <c r="CF162" s="143"/>
      <c r="CG162" s="143"/>
      <c r="CH162" s="143"/>
      <c r="CI162" s="143"/>
      <c r="CJ162" s="143"/>
      <c r="CK162" s="143"/>
      <c r="CL162" s="143"/>
      <c r="CM162" s="143"/>
      <c r="CN162" s="143"/>
      <c r="CO162" s="143"/>
      <c r="CP162" s="143"/>
    </row>
    <row r="163" spans="1:94" ht="15" customHeight="1" x14ac:dyDescent="0.25">
      <c r="A163" s="3203" t="s">
        <v>353</v>
      </c>
      <c r="B163" s="1790" t="s">
        <v>354</v>
      </c>
      <c r="C163" s="28">
        <f t="shared" ref="C163:C168" si="213">SUM(D163+E163)</f>
        <v>5</v>
      </c>
      <c r="D163" s="151">
        <f t="shared" ref="D163:E163" si="214">SUM(F163+H163+J163+L163+N163+P163+R163+T163+V163+X163+Z163+AB163+AD163+AF163+AH163+AJ163+AL163)</f>
        <v>3</v>
      </c>
      <c r="E163" s="152">
        <f t="shared" si="214"/>
        <v>2</v>
      </c>
      <c r="F163" s="33">
        <v>0</v>
      </c>
      <c r="G163" s="80">
        <v>0</v>
      </c>
      <c r="H163" s="33">
        <v>1</v>
      </c>
      <c r="I163" s="80">
        <v>0</v>
      </c>
      <c r="J163" s="33">
        <v>1</v>
      </c>
      <c r="K163" s="80">
        <v>0</v>
      </c>
      <c r="L163" s="33">
        <v>1</v>
      </c>
      <c r="M163" s="34">
        <v>0</v>
      </c>
      <c r="N163" s="34">
        <v>0</v>
      </c>
      <c r="O163" s="80">
        <v>0</v>
      </c>
      <c r="P163" s="33">
        <v>0</v>
      </c>
      <c r="Q163" s="80">
        <v>1</v>
      </c>
      <c r="R163" s="1748">
        <v>0</v>
      </c>
      <c r="S163" s="80">
        <v>0</v>
      </c>
      <c r="T163" s="1748">
        <v>0</v>
      </c>
      <c r="U163" s="80">
        <v>0</v>
      </c>
      <c r="V163" s="33">
        <v>0</v>
      </c>
      <c r="W163" s="80">
        <v>0</v>
      </c>
      <c r="X163" s="1748">
        <v>0</v>
      </c>
      <c r="Y163" s="80">
        <v>0</v>
      </c>
      <c r="Z163" s="33">
        <v>0</v>
      </c>
      <c r="AA163" s="80">
        <v>0</v>
      </c>
      <c r="AB163" s="33">
        <v>0</v>
      </c>
      <c r="AC163" s="80">
        <v>1</v>
      </c>
      <c r="AD163" s="33">
        <v>0</v>
      </c>
      <c r="AE163" s="80">
        <v>0</v>
      </c>
      <c r="AF163" s="33">
        <v>0</v>
      </c>
      <c r="AG163" s="80">
        <v>0</v>
      </c>
      <c r="AH163" s="33">
        <v>0</v>
      </c>
      <c r="AI163" s="80">
        <v>0</v>
      </c>
      <c r="AJ163" s="33">
        <v>0</v>
      </c>
      <c r="AK163" s="80">
        <v>0</v>
      </c>
      <c r="AL163" s="1748">
        <v>0</v>
      </c>
      <c r="AM163" s="80">
        <v>0</v>
      </c>
      <c r="CA163" s="143"/>
      <c r="CB163" s="143"/>
      <c r="CC163" s="143"/>
      <c r="CD163" s="143"/>
      <c r="CE163" s="143"/>
      <c r="CF163" s="143"/>
      <c r="CG163" s="143"/>
      <c r="CH163" s="143"/>
      <c r="CI163" s="143"/>
      <c r="CJ163" s="143"/>
      <c r="CK163" s="143"/>
      <c r="CL163" s="143"/>
      <c r="CM163" s="143"/>
      <c r="CN163" s="143"/>
      <c r="CO163" s="143"/>
      <c r="CP163" s="143"/>
    </row>
    <row r="164" spans="1:94" ht="15" customHeight="1" x14ac:dyDescent="0.25">
      <c r="A164" s="3180"/>
      <c r="B164" s="275" t="s">
        <v>355</v>
      </c>
      <c r="C164" s="219">
        <f t="shared" si="213"/>
        <v>6</v>
      </c>
      <c r="D164" s="226">
        <f t="shared" ref="D164:E164" si="215">SUM(F164+H164+J164+L164+N164+P164+R164+T164+V164+X164+Z164+AB164+AD164+AF164+AH164+AJ164+AL164)</f>
        <v>2</v>
      </c>
      <c r="E164" s="1824">
        <f t="shared" si="215"/>
        <v>4</v>
      </c>
      <c r="F164" s="66">
        <v>0</v>
      </c>
      <c r="G164" s="87">
        <v>0</v>
      </c>
      <c r="H164" s="66">
        <v>0</v>
      </c>
      <c r="I164" s="87">
        <v>0</v>
      </c>
      <c r="J164" s="66">
        <v>1</v>
      </c>
      <c r="K164" s="87">
        <v>0</v>
      </c>
      <c r="L164" s="66">
        <v>0</v>
      </c>
      <c r="M164" s="67">
        <v>2</v>
      </c>
      <c r="N164" s="67">
        <v>0</v>
      </c>
      <c r="O164" s="87">
        <v>1</v>
      </c>
      <c r="P164" s="66">
        <v>0</v>
      </c>
      <c r="Q164" s="87">
        <v>0</v>
      </c>
      <c r="R164" s="1823">
        <v>0</v>
      </c>
      <c r="S164" s="87">
        <v>0</v>
      </c>
      <c r="T164" s="1823">
        <v>0</v>
      </c>
      <c r="U164" s="87">
        <v>1</v>
      </c>
      <c r="V164" s="66">
        <v>1</v>
      </c>
      <c r="W164" s="87">
        <v>0</v>
      </c>
      <c r="X164" s="1823">
        <v>0</v>
      </c>
      <c r="Y164" s="87">
        <v>0</v>
      </c>
      <c r="Z164" s="66">
        <v>0</v>
      </c>
      <c r="AA164" s="87">
        <v>0</v>
      </c>
      <c r="AB164" s="66">
        <v>0</v>
      </c>
      <c r="AC164" s="87">
        <v>0</v>
      </c>
      <c r="AD164" s="66">
        <v>0</v>
      </c>
      <c r="AE164" s="87">
        <v>0</v>
      </c>
      <c r="AF164" s="66">
        <v>0</v>
      </c>
      <c r="AG164" s="87">
        <v>0</v>
      </c>
      <c r="AH164" s="66">
        <v>0</v>
      </c>
      <c r="AI164" s="87">
        <v>0</v>
      </c>
      <c r="AJ164" s="66">
        <v>0</v>
      </c>
      <c r="AK164" s="87">
        <v>0</v>
      </c>
      <c r="AL164" s="1823">
        <v>0</v>
      </c>
      <c r="AM164" s="87">
        <v>0</v>
      </c>
      <c r="CA164" s="143"/>
      <c r="CB164" s="143"/>
      <c r="CC164" s="143"/>
      <c r="CD164" s="143"/>
      <c r="CE164" s="143"/>
      <c r="CF164" s="143"/>
      <c r="CG164" s="143"/>
      <c r="CH164" s="143"/>
      <c r="CI164" s="143"/>
      <c r="CJ164" s="143"/>
      <c r="CK164" s="143"/>
      <c r="CL164" s="143"/>
      <c r="CM164" s="143"/>
      <c r="CN164" s="143"/>
      <c r="CO164" s="143"/>
      <c r="CP164" s="143"/>
    </row>
    <row r="165" spans="1:94" ht="15" customHeight="1" x14ac:dyDescent="0.25">
      <c r="A165" s="3140"/>
      <c r="B165" s="276" t="s">
        <v>356</v>
      </c>
      <c r="C165" s="70">
        <f t="shared" si="213"/>
        <v>17</v>
      </c>
      <c r="D165" s="1999">
        <f t="shared" ref="D165:E165" si="216">SUM(F165+H165+J165+L165+N165+P165+R165+T165+V165+X165+Z165+AB165+AD165+AF165+AH165+AJ165+AL165)</f>
        <v>7</v>
      </c>
      <c r="E165" s="1918">
        <f t="shared" si="216"/>
        <v>10</v>
      </c>
      <c r="F165" s="41">
        <v>0</v>
      </c>
      <c r="G165" s="92">
        <v>0</v>
      </c>
      <c r="H165" s="41">
        <v>0</v>
      </c>
      <c r="I165" s="92">
        <v>0</v>
      </c>
      <c r="J165" s="41">
        <v>0</v>
      </c>
      <c r="K165" s="92">
        <v>1</v>
      </c>
      <c r="L165" s="41">
        <v>1</v>
      </c>
      <c r="M165" s="37">
        <v>1</v>
      </c>
      <c r="N165" s="37">
        <v>2</v>
      </c>
      <c r="O165" s="92">
        <v>2</v>
      </c>
      <c r="P165" s="41">
        <v>2</v>
      </c>
      <c r="Q165" s="92">
        <v>2</v>
      </c>
      <c r="R165" s="1762">
        <v>0</v>
      </c>
      <c r="S165" s="92">
        <v>1</v>
      </c>
      <c r="T165" s="1762">
        <v>0</v>
      </c>
      <c r="U165" s="92">
        <v>0</v>
      </c>
      <c r="V165" s="41">
        <v>0</v>
      </c>
      <c r="W165" s="92">
        <v>0</v>
      </c>
      <c r="X165" s="1762">
        <v>0</v>
      </c>
      <c r="Y165" s="92">
        <v>1</v>
      </c>
      <c r="Z165" s="41">
        <v>1</v>
      </c>
      <c r="AA165" s="92">
        <v>0</v>
      </c>
      <c r="AB165" s="41">
        <v>1</v>
      </c>
      <c r="AC165" s="92">
        <v>1</v>
      </c>
      <c r="AD165" s="41">
        <v>0</v>
      </c>
      <c r="AE165" s="92">
        <v>0</v>
      </c>
      <c r="AF165" s="41">
        <v>0</v>
      </c>
      <c r="AG165" s="92">
        <v>0</v>
      </c>
      <c r="AH165" s="41">
        <v>0</v>
      </c>
      <c r="AI165" s="92">
        <v>0</v>
      </c>
      <c r="AJ165" s="41">
        <v>0</v>
      </c>
      <c r="AK165" s="92">
        <v>1</v>
      </c>
      <c r="AL165" s="1762">
        <v>0</v>
      </c>
      <c r="AM165" s="92">
        <v>0</v>
      </c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</row>
    <row r="166" spans="1:94" ht="15" customHeight="1" x14ac:dyDescent="0.25">
      <c r="A166" s="3203" t="s">
        <v>357</v>
      </c>
      <c r="B166" s="1790" t="s">
        <v>354</v>
      </c>
      <c r="C166" s="28">
        <f t="shared" si="213"/>
        <v>4</v>
      </c>
      <c r="D166" s="151">
        <f t="shared" ref="D166:E166" si="217">SUM(F166+H166+J166+L166+N166+P166+R166+T166+V166+X166+Z166+AB166+AD166+AF166+AH166+AJ166+AL166)</f>
        <v>1</v>
      </c>
      <c r="E166" s="152">
        <f t="shared" si="217"/>
        <v>3</v>
      </c>
      <c r="F166" s="33">
        <v>0</v>
      </c>
      <c r="G166" s="80">
        <v>0</v>
      </c>
      <c r="H166" s="33">
        <v>0</v>
      </c>
      <c r="I166" s="80">
        <v>0</v>
      </c>
      <c r="J166" s="33">
        <v>0</v>
      </c>
      <c r="K166" s="80">
        <v>0</v>
      </c>
      <c r="L166" s="33">
        <v>0</v>
      </c>
      <c r="M166" s="34">
        <v>0</v>
      </c>
      <c r="N166" s="34">
        <v>0</v>
      </c>
      <c r="O166" s="80">
        <v>1</v>
      </c>
      <c r="P166" s="33">
        <v>0</v>
      </c>
      <c r="Q166" s="80">
        <v>0</v>
      </c>
      <c r="R166" s="1748">
        <v>0</v>
      </c>
      <c r="S166" s="80">
        <v>0</v>
      </c>
      <c r="T166" s="1748">
        <v>0</v>
      </c>
      <c r="U166" s="80">
        <v>0</v>
      </c>
      <c r="V166" s="33">
        <v>0</v>
      </c>
      <c r="W166" s="80">
        <v>0</v>
      </c>
      <c r="X166" s="1748">
        <v>1</v>
      </c>
      <c r="Y166" s="80">
        <v>0</v>
      </c>
      <c r="Z166" s="33">
        <v>0</v>
      </c>
      <c r="AA166" s="80">
        <v>1</v>
      </c>
      <c r="AB166" s="33">
        <v>0</v>
      </c>
      <c r="AC166" s="80">
        <v>1</v>
      </c>
      <c r="AD166" s="33">
        <v>0</v>
      </c>
      <c r="AE166" s="80">
        <v>0</v>
      </c>
      <c r="AF166" s="33">
        <v>0</v>
      </c>
      <c r="AG166" s="80">
        <v>0</v>
      </c>
      <c r="AH166" s="33">
        <v>0</v>
      </c>
      <c r="AI166" s="80">
        <v>0</v>
      </c>
      <c r="AJ166" s="33">
        <v>0</v>
      </c>
      <c r="AK166" s="80">
        <v>0</v>
      </c>
      <c r="AL166" s="1748">
        <v>0</v>
      </c>
      <c r="AM166" s="80">
        <v>0</v>
      </c>
      <c r="CA166" s="143"/>
      <c r="CB166" s="143"/>
      <c r="CC166" s="143"/>
      <c r="CD166" s="143"/>
      <c r="CE166" s="143"/>
      <c r="CF166" s="143"/>
      <c r="CG166" s="143"/>
      <c r="CH166" s="143"/>
      <c r="CI166" s="143"/>
      <c r="CJ166" s="143"/>
      <c r="CK166" s="143"/>
      <c r="CL166" s="143"/>
      <c r="CM166" s="143"/>
      <c r="CN166" s="143"/>
      <c r="CO166" s="143"/>
      <c r="CP166" s="143"/>
    </row>
    <row r="167" spans="1:94" ht="15" customHeight="1" x14ac:dyDescent="0.25">
      <c r="A167" s="3180"/>
      <c r="B167" s="275" t="s">
        <v>355</v>
      </c>
      <c r="C167" s="219">
        <f t="shared" si="213"/>
        <v>0</v>
      </c>
      <c r="D167" s="226">
        <f t="shared" ref="D167:E167" si="218">SUM(F167+H167+J167+L167+N167+P167+R167+T167+V167+X167+Z167+AB167+AD167+AF167+AH167+AJ167+AL167)</f>
        <v>0</v>
      </c>
      <c r="E167" s="1824">
        <f t="shared" si="218"/>
        <v>0</v>
      </c>
      <c r="F167" s="66"/>
      <c r="G167" s="87"/>
      <c r="H167" s="66"/>
      <c r="I167" s="87"/>
      <c r="J167" s="66"/>
      <c r="K167" s="87"/>
      <c r="L167" s="66"/>
      <c r="M167" s="67"/>
      <c r="N167" s="67"/>
      <c r="O167" s="87"/>
      <c r="P167" s="66"/>
      <c r="Q167" s="87"/>
      <c r="R167" s="1823"/>
      <c r="S167" s="87"/>
      <c r="T167" s="1823"/>
      <c r="U167" s="87"/>
      <c r="V167" s="66"/>
      <c r="W167" s="87"/>
      <c r="X167" s="1823"/>
      <c r="Y167" s="87"/>
      <c r="Z167" s="66"/>
      <c r="AA167" s="87"/>
      <c r="AB167" s="66"/>
      <c r="AC167" s="87"/>
      <c r="AD167" s="66"/>
      <c r="AE167" s="87"/>
      <c r="AF167" s="66"/>
      <c r="AG167" s="87"/>
      <c r="AH167" s="66"/>
      <c r="AI167" s="87"/>
      <c r="AJ167" s="66"/>
      <c r="AK167" s="87"/>
      <c r="AL167" s="1823"/>
      <c r="AM167" s="87"/>
      <c r="CA167" s="143"/>
      <c r="CB167" s="143"/>
      <c r="CC167" s="143"/>
      <c r="CD167" s="143"/>
      <c r="CE167" s="143"/>
      <c r="CF167" s="143"/>
      <c r="CG167" s="143"/>
      <c r="CH167" s="143"/>
      <c r="CI167" s="143"/>
      <c r="CJ167" s="143"/>
      <c r="CK167" s="143"/>
      <c r="CL167" s="143"/>
      <c r="CM167" s="143"/>
      <c r="CN167" s="143"/>
      <c r="CO167" s="143"/>
      <c r="CP167" s="143"/>
    </row>
    <row r="168" spans="1:94" ht="15" customHeight="1" x14ac:dyDescent="0.25">
      <c r="A168" s="3140"/>
      <c r="B168" s="276" t="s">
        <v>356</v>
      </c>
      <c r="C168" s="70">
        <f t="shared" si="213"/>
        <v>0</v>
      </c>
      <c r="D168" s="1999">
        <f t="shared" ref="D168:E168" si="219">SUM(F168+H168+J168+L168+N168+P168+R168+T168+V168+X168+Z168+AB168+AD168+AF168+AH168+AJ168+AL168)</f>
        <v>0</v>
      </c>
      <c r="E168" s="1918">
        <f t="shared" si="219"/>
        <v>0</v>
      </c>
      <c r="F168" s="41"/>
      <c r="G168" s="92"/>
      <c r="H168" s="41"/>
      <c r="I168" s="92"/>
      <c r="J168" s="41"/>
      <c r="K168" s="92"/>
      <c r="L168" s="41"/>
      <c r="M168" s="37"/>
      <c r="N168" s="37"/>
      <c r="O168" s="92"/>
      <c r="P168" s="41"/>
      <c r="Q168" s="92"/>
      <c r="R168" s="1762"/>
      <c r="S168" s="92"/>
      <c r="T168" s="1762"/>
      <c r="U168" s="92"/>
      <c r="V168" s="41"/>
      <c r="W168" s="92"/>
      <c r="X168" s="1762"/>
      <c r="Y168" s="92"/>
      <c r="Z168" s="41"/>
      <c r="AA168" s="92"/>
      <c r="AB168" s="41"/>
      <c r="AC168" s="92"/>
      <c r="AD168" s="41"/>
      <c r="AE168" s="92"/>
      <c r="AF168" s="41"/>
      <c r="AG168" s="92"/>
      <c r="AH168" s="41"/>
      <c r="AI168" s="92"/>
      <c r="AJ168" s="41"/>
      <c r="AK168" s="92"/>
      <c r="AL168" s="1762"/>
      <c r="AM168" s="92"/>
      <c r="CA168" s="143"/>
      <c r="CB168" s="143"/>
      <c r="CC168" s="143"/>
      <c r="CD168" s="143"/>
      <c r="CE168" s="143"/>
      <c r="CF168" s="143"/>
      <c r="CG168" s="143"/>
      <c r="CH168" s="143"/>
      <c r="CI168" s="143"/>
      <c r="CJ168" s="143"/>
      <c r="CK168" s="143"/>
      <c r="CL168" s="143"/>
      <c r="CM168" s="143"/>
      <c r="CN168" s="143"/>
      <c r="CO168" s="143"/>
      <c r="CP168" s="143"/>
    </row>
    <row r="169" spans="1:94" ht="18" customHeight="1" x14ac:dyDescent="0.25">
      <c r="A169" s="1991" t="s">
        <v>358</v>
      </c>
      <c r="B169" s="1878"/>
      <c r="C169" s="1878"/>
      <c r="D169" s="1878"/>
      <c r="E169" s="1879"/>
      <c r="F169" s="1879"/>
      <c r="G169" s="1879"/>
      <c r="H169" s="1879"/>
      <c r="I169" s="1879"/>
      <c r="J169" s="1879"/>
      <c r="K169" s="1879"/>
      <c r="L169" s="1879"/>
      <c r="M169" s="2000"/>
      <c r="N169" s="1869"/>
      <c r="O169" s="1869"/>
      <c r="CA169" s="143"/>
      <c r="CB169" s="143"/>
      <c r="CC169" s="143"/>
      <c r="CD169" s="143"/>
      <c r="CE169" s="143"/>
      <c r="CF169" s="143"/>
      <c r="CG169" s="143"/>
      <c r="CH169" s="143"/>
      <c r="CI169" s="143"/>
      <c r="CJ169" s="143"/>
      <c r="CK169" s="143"/>
      <c r="CL169" s="143"/>
      <c r="CM169" s="143"/>
      <c r="CN169" s="143"/>
      <c r="CO169" s="143"/>
      <c r="CP169" s="143"/>
    </row>
    <row r="170" spans="1:94" ht="15" customHeight="1" x14ac:dyDescent="0.25">
      <c r="A170" s="3138" t="s">
        <v>224</v>
      </c>
      <c r="B170" s="3138" t="s">
        <v>225</v>
      </c>
      <c r="C170" s="3148" t="s">
        <v>82</v>
      </c>
      <c r="D170" s="3161"/>
      <c r="E170" s="3149"/>
      <c r="F170" s="3143" t="s">
        <v>106</v>
      </c>
      <c r="G170" s="3124"/>
      <c r="H170" s="3124"/>
      <c r="I170" s="3124"/>
      <c r="J170" s="3124"/>
      <c r="K170" s="3124"/>
      <c r="L170" s="3124"/>
      <c r="M170" s="3124"/>
      <c r="N170" s="3124"/>
      <c r="O170" s="3122"/>
      <c r="CA170" s="143"/>
      <c r="CB170" s="143"/>
      <c r="CC170" s="143"/>
      <c r="CD170" s="143"/>
      <c r="CE170" s="143"/>
      <c r="CF170" s="143"/>
      <c r="CG170" s="143"/>
      <c r="CH170" s="143"/>
      <c r="CI170" s="143"/>
      <c r="CJ170" s="143"/>
      <c r="CK170" s="143"/>
      <c r="CL170" s="143"/>
      <c r="CM170" s="143"/>
      <c r="CN170" s="143"/>
      <c r="CO170" s="143"/>
      <c r="CP170" s="143"/>
    </row>
    <row r="171" spans="1:94" ht="15" customHeight="1" x14ac:dyDescent="0.25">
      <c r="A171" s="3128"/>
      <c r="B171" s="3128"/>
      <c r="C171" s="3150"/>
      <c r="D171" s="3142"/>
      <c r="E171" s="3140"/>
      <c r="F171" s="3143" t="s">
        <v>58</v>
      </c>
      <c r="G171" s="3122"/>
      <c r="H171" s="3143" t="s">
        <v>59</v>
      </c>
      <c r="I171" s="3122"/>
      <c r="J171" s="3143" t="s">
        <v>60</v>
      </c>
      <c r="K171" s="3122"/>
      <c r="L171" s="3143" t="s">
        <v>61</v>
      </c>
      <c r="M171" s="3122"/>
      <c r="N171" s="3143" t="s">
        <v>62</v>
      </c>
      <c r="O171" s="3122"/>
      <c r="CA171" s="143"/>
      <c r="CB171" s="143"/>
      <c r="CC171" s="143"/>
      <c r="CD171" s="143"/>
      <c r="CE171" s="143"/>
      <c r="CF171" s="143"/>
      <c r="CG171" s="143"/>
      <c r="CH171" s="143"/>
      <c r="CI171" s="143"/>
      <c r="CJ171" s="143"/>
      <c r="CK171" s="143"/>
      <c r="CL171" s="143"/>
      <c r="CM171" s="143"/>
      <c r="CN171" s="143"/>
      <c r="CO171" s="143"/>
      <c r="CP171" s="143"/>
    </row>
    <row r="172" spans="1:94" ht="15" customHeight="1" x14ac:dyDescent="0.25">
      <c r="A172" s="3129"/>
      <c r="B172" s="3129"/>
      <c r="C172" s="1735" t="s">
        <v>84</v>
      </c>
      <c r="D172" s="1994" t="s">
        <v>63</v>
      </c>
      <c r="E172" s="1995" t="s">
        <v>64</v>
      </c>
      <c r="F172" s="1882" t="s">
        <v>63</v>
      </c>
      <c r="G172" s="1995" t="s">
        <v>64</v>
      </c>
      <c r="H172" s="1882" t="s">
        <v>63</v>
      </c>
      <c r="I172" s="1995" t="s">
        <v>64</v>
      </c>
      <c r="J172" s="1882" t="s">
        <v>63</v>
      </c>
      <c r="K172" s="1995" t="s">
        <v>64</v>
      </c>
      <c r="L172" s="1882" t="s">
        <v>63</v>
      </c>
      <c r="M172" s="1995" t="s">
        <v>64</v>
      </c>
      <c r="N172" s="1882" t="s">
        <v>63</v>
      </c>
      <c r="O172" s="1995" t="s">
        <v>64</v>
      </c>
      <c r="CA172" s="143"/>
      <c r="CB172" s="143"/>
      <c r="CC172" s="143"/>
      <c r="CD172" s="143"/>
      <c r="CE172" s="143"/>
      <c r="CF172" s="143"/>
      <c r="CG172" s="143"/>
      <c r="CH172" s="143"/>
      <c r="CI172" s="143"/>
      <c r="CJ172" s="143"/>
      <c r="CK172" s="143"/>
      <c r="CL172" s="143"/>
      <c r="CM172" s="143"/>
      <c r="CN172" s="143"/>
      <c r="CO172" s="143"/>
      <c r="CP172" s="143"/>
    </row>
    <row r="173" spans="1:94" ht="15" customHeight="1" x14ac:dyDescent="0.25">
      <c r="A173" s="3132" t="s">
        <v>359</v>
      </c>
      <c r="B173" s="1790" t="s">
        <v>360</v>
      </c>
      <c r="C173" s="28">
        <f t="shared" ref="C173:C178" si="220">SUM(D173+E173)</f>
        <v>9</v>
      </c>
      <c r="D173" s="151">
        <f t="shared" ref="D173:E173" si="221">SUM(F173+H173+J173+L173+N173)</f>
        <v>2</v>
      </c>
      <c r="E173" s="152">
        <f t="shared" si="221"/>
        <v>7</v>
      </c>
      <c r="F173" s="33">
        <v>0</v>
      </c>
      <c r="G173" s="1900">
        <v>3</v>
      </c>
      <c r="H173" s="33">
        <v>0</v>
      </c>
      <c r="I173" s="80">
        <v>1</v>
      </c>
      <c r="J173" s="1748">
        <v>0</v>
      </c>
      <c r="K173" s="1900">
        <v>2</v>
      </c>
      <c r="L173" s="33">
        <v>1</v>
      </c>
      <c r="M173" s="80"/>
      <c r="N173" s="33">
        <v>1</v>
      </c>
      <c r="O173" s="80">
        <v>1</v>
      </c>
      <c r="CA173" s="143"/>
      <c r="CB173" s="143"/>
      <c r="CC173" s="143"/>
      <c r="CD173" s="143"/>
      <c r="CE173" s="143"/>
      <c r="CF173" s="143"/>
      <c r="CG173" s="143"/>
      <c r="CH173" s="143"/>
      <c r="CI173" s="143"/>
      <c r="CJ173" s="143"/>
      <c r="CK173" s="143"/>
      <c r="CL173" s="143"/>
      <c r="CM173" s="143"/>
      <c r="CN173" s="143"/>
      <c r="CO173" s="143"/>
      <c r="CP173" s="143"/>
    </row>
    <row r="174" spans="1:94" ht="15" customHeight="1" x14ac:dyDescent="0.25">
      <c r="A174" s="3128"/>
      <c r="B174" s="65" t="s">
        <v>361</v>
      </c>
      <c r="C174" s="2001">
        <f t="shared" si="220"/>
        <v>1</v>
      </c>
      <c r="D174" s="2002">
        <f t="shared" ref="D174:E174" si="222">SUM(F174+H174+J174+L174+N174)</f>
        <v>0</v>
      </c>
      <c r="E174" s="2003">
        <f t="shared" si="222"/>
        <v>1</v>
      </c>
      <c r="F174" s="1771">
        <v>0</v>
      </c>
      <c r="G174" s="2004">
        <v>0</v>
      </c>
      <c r="H174" s="1771">
        <v>0</v>
      </c>
      <c r="I174" s="95">
        <v>0</v>
      </c>
      <c r="J174" s="2005">
        <v>0</v>
      </c>
      <c r="K174" s="2004">
        <v>1</v>
      </c>
      <c r="L174" s="1771">
        <v>0</v>
      </c>
      <c r="M174" s="95">
        <v>0</v>
      </c>
      <c r="N174" s="1771">
        <v>0</v>
      </c>
      <c r="O174" s="95">
        <v>0</v>
      </c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</row>
    <row r="175" spans="1:94" ht="15" customHeight="1" x14ac:dyDescent="0.25">
      <c r="A175" s="3129"/>
      <c r="B175" s="277" t="s">
        <v>362</v>
      </c>
      <c r="C175" s="2006">
        <f t="shared" si="220"/>
        <v>1</v>
      </c>
      <c r="D175" s="228">
        <f t="shared" ref="D175:E175" si="223">SUM(F175+H175+J175+L175+N175)</f>
        <v>0</v>
      </c>
      <c r="E175" s="1943">
        <f t="shared" si="223"/>
        <v>1</v>
      </c>
      <c r="F175" s="1905"/>
      <c r="G175" s="1907"/>
      <c r="H175" s="1905"/>
      <c r="I175" s="1906"/>
      <c r="J175" s="2007"/>
      <c r="K175" s="1907"/>
      <c r="L175" s="1905"/>
      <c r="M175" s="1906">
        <v>1</v>
      </c>
      <c r="N175" s="1905"/>
      <c r="O175" s="1906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</row>
    <row r="176" spans="1:94" ht="15" customHeight="1" x14ac:dyDescent="0.25">
      <c r="A176" s="3132" t="s">
        <v>363</v>
      </c>
      <c r="B176" s="1790" t="s">
        <v>360</v>
      </c>
      <c r="C176" s="28">
        <f t="shared" si="220"/>
        <v>5</v>
      </c>
      <c r="D176" s="151">
        <f t="shared" ref="D176:E176" si="224">SUM(F176+H176+J176+L176+N176)</f>
        <v>2</v>
      </c>
      <c r="E176" s="152">
        <f t="shared" si="224"/>
        <v>3</v>
      </c>
      <c r="F176" s="33">
        <v>0</v>
      </c>
      <c r="G176" s="80">
        <v>1</v>
      </c>
      <c r="H176" s="33">
        <v>0</v>
      </c>
      <c r="I176" s="1900">
        <v>0</v>
      </c>
      <c r="J176" s="33">
        <v>0</v>
      </c>
      <c r="K176" s="80">
        <v>1</v>
      </c>
      <c r="L176" s="1748">
        <v>1</v>
      </c>
      <c r="M176" s="1900">
        <v>1</v>
      </c>
      <c r="N176" s="33">
        <v>1</v>
      </c>
      <c r="O176" s="80">
        <v>0</v>
      </c>
      <c r="CA176" s="143"/>
      <c r="CB176" s="143"/>
      <c r="CC176" s="143"/>
      <c r="CD176" s="143"/>
      <c r="CE176" s="143"/>
      <c r="CF176" s="143"/>
      <c r="CG176" s="143"/>
      <c r="CH176" s="143"/>
      <c r="CI176" s="143"/>
      <c r="CJ176" s="143"/>
      <c r="CK176" s="143"/>
      <c r="CL176" s="143"/>
      <c r="CM176" s="143"/>
      <c r="CN176" s="143"/>
      <c r="CO176" s="143"/>
      <c r="CP176" s="143"/>
    </row>
    <row r="177" spans="1:94" ht="15" customHeight="1" x14ac:dyDescent="0.25">
      <c r="A177" s="3128"/>
      <c r="B177" s="65" t="s">
        <v>361</v>
      </c>
      <c r="C177" s="65">
        <f t="shared" si="220"/>
        <v>4</v>
      </c>
      <c r="D177" s="155">
        <f t="shared" ref="D177:E177" si="225">SUM(F177+H177+J177+L177+N177)</f>
        <v>0</v>
      </c>
      <c r="E177" s="108">
        <f t="shared" si="225"/>
        <v>4</v>
      </c>
      <c r="F177" s="1771">
        <v>0</v>
      </c>
      <c r="G177" s="95">
        <v>1</v>
      </c>
      <c r="H177" s="66">
        <v>0</v>
      </c>
      <c r="I177" s="1833">
        <v>1</v>
      </c>
      <c r="J177" s="66">
        <v>0</v>
      </c>
      <c r="K177" s="87">
        <v>1</v>
      </c>
      <c r="L177" s="1823">
        <v>0</v>
      </c>
      <c r="M177" s="1833">
        <v>0</v>
      </c>
      <c r="N177" s="66">
        <v>0</v>
      </c>
      <c r="O177" s="87">
        <v>1</v>
      </c>
      <c r="CA177" s="143"/>
      <c r="CB177" s="143"/>
      <c r="CC177" s="143"/>
      <c r="CD177" s="143"/>
      <c r="CE177" s="143"/>
      <c r="CF177" s="143"/>
      <c r="CG177" s="143"/>
      <c r="CH177" s="143"/>
      <c r="CI177" s="143"/>
      <c r="CJ177" s="143"/>
      <c r="CK177" s="143"/>
      <c r="CL177" s="143"/>
      <c r="CM177" s="143"/>
      <c r="CN177" s="143"/>
      <c r="CO177" s="143"/>
      <c r="CP177" s="143"/>
    </row>
    <row r="178" spans="1:94" ht="15" customHeight="1" x14ac:dyDescent="0.25">
      <c r="A178" s="3129"/>
      <c r="B178" s="277" t="s">
        <v>362</v>
      </c>
      <c r="C178" s="35">
        <f t="shared" si="220"/>
        <v>2</v>
      </c>
      <c r="D178" s="158">
        <f t="shared" ref="D178:E178" si="226">SUM(F178+H178+J178+L178+N178)</f>
        <v>0</v>
      </c>
      <c r="E178" s="109">
        <f t="shared" si="226"/>
        <v>2</v>
      </c>
      <c r="F178" s="41">
        <v>0</v>
      </c>
      <c r="G178" s="92">
        <v>1</v>
      </c>
      <c r="H178" s="41">
        <v>0</v>
      </c>
      <c r="I178" s="1899">
        <v>0</v>
      </c>
      <c r="J178" s="41">
        <v>0</v>
      </c>
      <c r="K178" s="92">
        <v>1</v>
      </c>
      <c r="L178" s="1762">
        <v>0</v>
      </c>
      <c r="M178" s="1899">
        <v>0</v>
      </c>
      <c r="N178" s="41">
        <v>0</v>
      </c>
      <c r="O178" s="92">
        <v>0</v>
      </c>
      <c r="CA178" s="143"/>
      <c r="CB178" s="143"/>
      <c r="CC178" s="143"/>
      <c r="CD178" s="143"/>
      <c r="CE178" s="143"/>
      <c r="CF178" s="143"/>
      <c r="CG178" s="143"/>
      <c r="CH178" s="143"/>
      <c r="CI178" s="143"/>
      <c r="CJ178" s="143"/>
      <c r="CK178" s="143"/>
      <c r="CL178" s="143"/>
      <c r="CM178" s="143"/>
      <c r="CN178" s="143"/>
      <c r="CO178" s="143"/>
      <c r="CP178" s="143"/>
    </row>
    <row r="179" spans="1:94" ht="18" customHeight="1" x14ac:dyDescent="0.25">
      <c r="A179" s="3191" t="s">
        <v>364</v>
      </c>
      <c r="B179" s="3161"/>
      <c r="C179" s="3161"/>
      <c r="D179" s="3161"/>
      <c r="E179" s="3161"/>
      <c r="F179" s="3161"/>
      <c r="G179" s="3161"/>
      <c r="H179" s="3161"/>
      <c r="I179" s="3161"/>
      <c r="J179" s="3161"/>
      <c r="K179" s="3161"/>
      <c r="L179" s="3161"/>
      <c r="M179" s="3161"/>
      <c r="N179" s="3161"/>
      <c r="O179" s="3161"/>
      <c r="P179" s="1869"/>
      <c r="Q179" s="1869"/>
      <c r="CA179" s="143"/>
      <c r="CB179" s="143"/>
      <c r="CC179" s="143"/>
      <c r="CD179" s="143"/>
      <c r="CE179" s="143"/>
      <c r="CF179" s="143"/>
      <c r="CG179" s="143"/>
      <c r="CH179" s="143"/>
      <c r="CI179" s="143"/>
      <c r="CJ179" s="143"/>
      <c r="CK179" s="143"/>
      <c r="CL179" s="143"/>
      <c r="CM179" s="143"/>
      <c r="CN179" s="143"/>
      <c r="CO179" s="143"/>
      <c r="CP179" s="143"/>
    </row>
    <row r="180" spans="1:94" ht="15" customHeight="1" x14ac:dyDescent="0.25">
      <c r="A180" s="3148" t="s">
        <v>365</v>
      </c>
      <c r="B180" s="3149"/>
      <c r="C180" s="3148" t="s">
        <v>82</v>
      </c>
      <c r="D180" s="3161"/>
      <c r="E180" s="3149"/>
      <c r="F180" s="3143" t="s">
        <v>106</v>
      </c>
      <c r="G180" s="3124"/>
      <c r="H180" s="3124"/>
      <c r="I180" s="3124"/>
      <c r="J180" s="3124"/>
      <c r="K180" s="3124"/>
      <c r="L180" s="3124"/>
      <c r="M180" s="3124"/>
      <c r="N180" s="3124"/>
      <c r="O180" s="3124"/>
      <c r="P180" s="3124"/>
      <c r="Q180" s="3122"/>
      <c r="CA180" s="143"/>
      <c r="CB180" s="143"/>
      <c r="CC180" s="143"/>
      <c r="CD180" s="143"/>
      <c r="CE180" s="143"/>
      <c r="CF180" s="143"/>
      <c r="CG180" s="143"/>
      <c r="CH180" s="143"/>
      <c r="CI180" s="143"/>
      <c r="CJ180" s="143"/>
      <c r="CK180" s="143"/>
      <c r="CL180" s="143"/>
      <c r="CM180" s="143"/>
      <c r="CN180" s="143"/>
      <c r="CO180" s="143"/>
      <c r="CP180" s="143"/>
    </row>
    <row r="181" spans="1:94" ht="15" customHeight="1" x14ac:dyDescent="0.25">
      <c r="A181" s="3179"/>
      <c r="B181" s="3180"/>
      <c r="C181" s="3150"/>
      <c r="D181" s="3142"/>
      <c r="E181" s="3140"/>
      <c r="F181" s="3143" t="s">
        <v>59</v>
      </c>
      <c r="G181" s="3122"/>
      <c r="H181" s="3143" t="s">
        <v>60</v>
      </c>
      <c r="I181" s="3122"/>
      <c r="J181" s="3143" t="s">
        <v>61</v>
      </c>
      <c r="K181" s="3122"/>
      <c r="L181" s="3143" t="s">
        <v>366</v>
      </c>
      <c r="M181" s="3122"/>
      <c r="N181" s="3143" t="s">
        <v>367</v>
      </c>
      <c r="O181" s="3122"/>
      <c r="P181" s="3143" t="s">
        <v>368</v>
      </c>
      <c r="Q181" s="3122"/>
      <c r="CA181" s="143"/>
      <c r="CB181" s="143"/>
      <c r="CC181" s="143"/>
      <c r="CD181" s="143"/>
      <c r="CE181" s="143"/>
      <c r="CF181" s="143"/>
      <c r="CG181" s="143"/>
      <c r="CH181" s="143"/>
      <c r="CI181" s="143"/>
      <c r="CJ181" s="143"/>
      <c r="CK181" s="143"/>
      <c r="CL181" s="143"/>
      <c r="CM181" s="143"/>
      <c r="CN181" s="143"/>
      <c r="CO181" s="143"/>
      <c r="CP181" s="143"/>
    </row>
    <row r="182" spans="1:94" ht="15" customHeight="1" x14ac:dyDescent="0.25">
      <c r="A182" s="3150"/>
      <c r="B182" s="3140"/>
      <c r="C182" s="1735" t="s">
        <v>84</v>
      </c>
      <c r="D182" s="1994" t="s">
        <v>63</v>
      </c>
      <c r="E182" s="1995" t="s">
        <v>64</v>
      </c>
      <c r="F182" s="1882" t="s">
        <v>63</v>
      </c>
      <c r="G182" s="1995" t="s">
        <v>64</v>
      </c>
      <c r="H182" s="1882" t="s">
        <v>63</v>
      </c>
      <c r="I182" s="1995" t="s">
        <v>64</v>
      </c>
      <c r="J182" s="1882" t="s">
        <v>63</v>
      </c>
      <c r="K182" s="2008" t="s">
        <v>64</v>
      </c>
      <c r="L182" s="1882" t="s">
        <v>63</v>
      </c>
      <c r="M182" s="1995" t="s">
        <v>64</v>
      </c>
      <c r="N182" s="1882" t="s">
        <v>63</v>
      </c>
      <c r="O182" s="1995" t="s">
        <v>64</v>
      </c>
      <c r="P182" s="1882" t="s">
        <v>63</v>
      </c>
      <c r="Q182" s="2008" t="s">
        <v>64</v>
      </c>
      <c r="CA182" s="143"/>
      <c r="CB182" s="143"/>
      <c r="CC182" s="143"/>
      <c r="CD182" s="143"/>
      <c r="CE182" s="143"/>
      <c r="CF182" s="143"/>
      <c r="CG182" s="143"/>
      <c r="CH182" s="143"/>
      <c r="CI182" s="143"/>
      <c r="CJ182" s="143"/>
      <c r="CK182" s="143"/>
      <c r="CL182" s="143"/>
      <c r="CM182" s="143"/>
      <c r="CN182" s="143"/>
      <c r="CO182" s="143"/>
      <c r="CP182" s="143"/>
    </row>
    <row r="183" spans="1:94" ht="15" customHeight="1" x14ac:dyDescent="0.25">
      <c r="A183" s="3151" t="s">
        <v>369</v>
      </c>
      <c r="B183" s="3152"/>
      <c r="C183" s="28">
        <f t="shared" ref="C183:C185" si="227">SUM(D183+E183)</f>
        <v>0</v>
      </c>
      <c r="D183" s="151">
        <f t="shared" ref="D183:E183" si="228">SUM(F183+H183+J183+L183+N183+P183)</f>
        <v>0</v>
      </c>
      <c r="E183" s="152">
        <f t="shared" si="228"/>
        <v>0</v>
      </c>
      <c r="F183" s="33"/>
      <c r="G183" s="1900"/>
      <c r="H183" s="33"/>
      <c r="I183" s="80"/>
      <c r="J183" s="1748"/>
      <c r="K183" s="80"/>
      <c r="L183" s="1748"/>
      <c r="M183" s="1900"/>
      <c r="N183" s="33"/>
      <c r="O183" s="80"/>
      <c r="P183" s="1748"/>
      <c r="Q183" s="80"/>
      <c r="CA183" s="143"/>
      <c r="CB183" s="143"/>
      <c r="CC183" s="143"/>
      <c r="CD183" s="143"/>
      <c r="CE183" s="143"/>
      <c r="CF183" s="143"/>
      <c r="CG183" s="143"/>
      <c r="CH183" s="143"/>
      <c r="CI183" s="143"/>
      <c r="CJ183" s="143"/>
      <c r="CK183" s="143"/>
      <c r="CL183" s="143"/>
      <c r="CM183" s="143"/>
      <c r="CN183" s="143"/>
      <c r="CO183" s="143"/>
      <c r="CP183" s="143"/>
    </row>
    <row r="184" spans="1:94" ht="15" customHeight="1" x14ac:dyDescent="0.25">
      <c r="A184" s="3193" t="s">
        <v>370</v>
      </c>
      <c r="B184" s="3157"/>
      <c r="C184" s="65">
        <f t="shared" si="227"/>
        <v>0</v>
      </c>
      <c r="D184" s="155">
        <f t="shared" ref="D184:E184" si="229">SUM(F184+H184+J184+L184+N184+P184)</f>
        <v>0</v>
      </c>
      <c r="E184" s="2003">
        <f t="shared" si="229"/>
        <v>0</v>
      </c>
      <c r="F184" s="1771"/>
      <c r="G184" s="2004"/>
      <c r="H184" s="1771"/>
      <c r="I184" s="95"/>
      <c r="J184" s="2005"/>
      <c r="K184" s="95"/>
      <c r="L184" s="2005"/>
      <c r="M184" s="2004"/>
      <c r="N184" s="1771"/>
      <c r="O184" s="95"/>
      <c r="P184" s="2005"/>
      <c r="Q184" s="95"/>
      <c r="CA184" s="143"/>
      <c r="CB184" s="143"/>
      <c r="CC184" s="143"/>
      <c r="CD184" s="143"/>
      <c r="CE184" s="143"/>
      <c r="CF184" s="143"/>
      <c r="CG184" s="143"/>
      <c r="CH184" s="143"/>
      <c r="CI184" s="143"/>
      <c r="CJ184" s="143"/>
      <c r="CK184" s="143"/>
      <c r="CL184" s="143"/>
      <c r="CM184" s="143"/>
      <c r="CN184" s="143"/>
      <c r="CO184" s="143"/>
      <c r="CP184" s="143"/>
    </row>
    <row r="185" spans="1:94" ht="15" customHeight="1" x14ac:dyDescent="0.25">
      <c r="A185" s="3194" t="s">
        <v>371</v>
      </c>
      <c r="B185" s="3157"/>
      <c r="C185" s="280">
        <f t="shared" si="227"/>
        <v>0</v>
      </c>
      <c r="D185" s="155">
        <f t="shared" ref="D185:E185" si="230">SUM(F185+H185+J185+L185+N185+P185)</f>
        <v>0</v>
      </c>
      <c r="E185" s="108">
        <f t="shared" si="230"/>
        <v>0</v>
      </c>
      <c r="F185" s="66"/>
      <c r="G185" s="1833"/>
      <c r="H185" s="66"/>
      <c r="I185" s="87"/>
      <c r="J185" s="1823"/>
      <c r="K185" s="87"/>
      <c r="L185" s="1823"/>
      <c r="M185" s="1833"/>
      <c r="N185" s="66"/>
      <c r="O185" s="87"/>
      <c r="P185" s="1823"/>
      <c r="Q185" s="87"/>
      <c r="CA185" s="143"/>
      <c r="CB185" s="143"/>
      <c r="CC185" s="143"/>
      <c r="CD185" s="143"/>
      <c r="CE185" s="143"/>
      <c r="CF185" s="143"/>
      <c r="CG185" s="143"/>
      <c r="CH185" s="143"/>
      <c r="CI185" s="143"/>
      <c r="CJ185" s="143"/>
      <c r="CK185" s="143"/>
      <c r="CL185" s="143"/>
      <c r="CM185" s="143"/>
      <c r="CN185" s="143"/>
      <c r="CO185" s="143"/>
      <c r="CP185" s="143"/>
    </row>
    <row r="186" spans="1:94" ht="15" customHeight="1" x14ac:dyDescent="0.25">
      <c r="A186" s="3143" t="s">
        <v>82</v>
      </c>
      <c r="B186" s="3122"/>
      <c r="C186" s="110">
        <f t="shared" ref="C186:Q186" si="231">SUM(C183:C185)</f>
        <v>0</v>
      </c>
      <c r="D186" s="1826">
        <f t="shared" si="231"/>
        <v>0</v>
      </c>
      <c r="E186" s="1826">
        <f t="shared" si="231"/>
        <v>0</v>
      </c>
      <c r="F186" s="146">
        <f t="shared" si="231"/>
        <v>0</v>
      </c>
      <c r="G186" s="1826">
        <f t="shared" si="231"/>
        <v>0</v>
      </c>
      <c r="H186" s="146">
        <f t="shared" si="231"/>
        <v>0</v>
      </c>
      <c r="I186" s="1826">
        <f t="shared" si="231"/>
        <v>0</v>
      </c>
      <c r="J186" s="146">
        <f t="shared" si="231"/>
        <v>0</v>
      </c>
      <c r="K186" s="1826">
        <f t="shared" si="231"/>
        <v>0</v>
      </c>
      <c r="L186" s="146">
        <f t="shared" si="231"/>
        <v>0</v>
      </c>
      <c r="M186" s="1826">
        <f t="shared" si="231"/>
        <v>0</v>
      </c>
      <c r="N186" s="146">
        <f t="shared" si="231"/>
        <v>0</v>
      </c>
      <c r="O186" s="1826">
        <f t="shared" si="231"/>
        <v>0</v>
      </c>
      <c r="P186" s="146">
        <f t="shared" si="231"/>
        <v>0</v>
      </c>
      <c r="Q186" s="147">
        <f t="shared" si="231"/>
        <v>0</v>
      </c>
      <c r="CA186" s="143"/>
      <c r="CB186" s="143"/>
      <c r="CC186" s="143"/>
      <c r="CD186" s="143"/>
      <c r="CE186" s="143"/>
      <c r="CF186" s="143"/>
      <c r="CG186" s="143"/>
      <c r="CH186" s="143"/>
      <c r="CI186" s="143"/>
      <c r="CJ186" s="143"/>
      <c r="CK186" s="143"/>
      <c r="CL186" s="143"/>
      <c r="CM186" s="143"/>
      <c r="CN186" s="143"/>
      <c r="CO186" s="143"/>
      <c r="CP186" s="143"/>
    </row>
    <row r="187" spans="1:94" ht="15" customHeight="1" x14ac:dyDescent="0.25">
      <c r="A187" s="1871" t="s">
        <v>372</v>
      </c>
      <c r="CA187" s="143"/>
      <c r="CB187" s="143"/>
      <c r="CC187" s="143"/>
      <c r="CD187" s="143"/>
      <c r="CE187" s="143"/>
      <c r="CF187" s="143"/>
      <c r="CG187" s="143"/>
      <c r="CH187" s="143"/>
      <c r="CI187" s="143"/>
      <c r="CJ187" s="143"/>
      <c r="CK187" s="143"/>
      <c r="CL187" s="143"/>
      <c r="CM187" s="143"/>
      <c r="CN187" s="143"/>
      <c r="CO187" s="143"/>
      <c r="CP187" s="143"/>
    </row>
    <row r="188" spans="1:94" ht="18" customHeight="1" x14ac:dyDescent="0.25">
      <c r="A188" s="281" t="s">
        <v>373</v>
      </c>
      <c r="B188" s="282"/>
      <c r="C188" s="282"/>
      <c r="D188" s="282"/>
      <c r="E188" s="282"/>
      <c r="F188" s="1869"/>
      <c r="G188" s="1869"/>
      <c r="H188" s="1869"/>
      <c r="I188" s="1869"/>
      <c r="J188" s="1869"/>
      <c r="K188" s="1869"/>
      <c r="L188" s="1869"/>
      <c r="M188" s="1869"/>
      <c r="N188" s="1869"/>
      <c r="O188" s="1869"/>
      <c r="P188" s="1869"/>
      <c r="Q188" s="1869"/>
      <c r="CA188" s="143"/>
      <c r="CB188" s="143"/>
      <c r="CC188" s="143"/>
      <c r="CD188" s="143"/>
      <c r="CE188" s="143"/>
      <c r="CF188" s="143"/>
      <c r="CG188" s="143"/>
      <c r="CH188" s="143"/>
      <c r="CI188" s="143"/>
      <c r="CJ188" s="143"/>
      <c r="CK188" s="143"/>
      <c r="CL188" s="143"/>
      <c r="CM188" s="143"/>
      <c r="CN188" s="143"/>
      <c r="CO188" s="143"/>
      <c r="CP188" s="143"/>
    </row>
    <row r="189" spans="1:94" ht="15" customHeight="1" x14ac:dyDescent="0.25">
      <c r="A189" s="3148" t="s">
        <v>374</v>
      </c>
      <c r="B189" s="3149"/>
      <c r="C189" s="3148" t="s">
        <v>311</v>
      </c>
      <c r="D189" s="3161"/>
      <c r="E189" s="3149"/>
      <c r="F189" s="3159" t="s">
        <v>106</v>
      </c>
      <c r="G189" s="3124"/>
      <c r="H189" s="3124"/>
      <c r="I189" s="3124"/>
      <c r="J189" s="3124"/>
      <c r="K189" s="3124"/>
      <c r="L189" s="3124"/>
      <c r="M189" s="3124"/>
      <c r="N189" s="3124"/>
      <c r="O189" s="3124"/>
      <c r="P189" s="3124"/>
      <c r="Q189" s="3124"/>
      <c r="R189" s="3124"/>
      <c r="S189" s="3124"/>
      <c r="T189" s="3124"/>
      <c r="U189" s="3122"/>
      <c r="CA189" s="143"/>
      <c r="CB189" s="143"/>
      <c r="CC189" s="143"/>
      <c r="CD189" s="143"/>
      <c r="CE189" s="143"/>
      <c r="CF189" s="143"/>
      <c r="CG189" s="143"/>
      <c r="CH189" s="143"/>
      <c r="CI189" s="143"/>
      <c r="CJ189" s="143"/>
      <c r="CK189" s="143"/>
      <c r="CL189" s="143"/>
      <c r="CM189" s="143"/>
      <c r="CN189" s="143"/>
      <c r="CO189" s="143"/>
      <c r="CP189" s="143"/>
    </row>
    <row r="190" spans="1:94" ht="15" customHeight="1" x14ac:dyDescent="0.25">
      <c r="A190" s="3179"/>
      <c r="B190" s="3180"/>
      <c r="C190" s="3150"/>
      <c r="D190" s="3142"/>
      <c r="E190" s="3140"/>
      <c r="F190" s="3143" t="s">
        <v>352</v>
      </c>
      <c r="G190" s="3122"/>
      <c r="H190" s="3134" t="s">
        <v>335</v>
      </c>
      <c r="I190" s="3122"/>
      <c r="J190" s="3143" t="s">
        <v>99</v>
      </c>
      <c r="K190" s="3122"/>
      <c r="L190" s="3134" t="s">
        <v>49</v>
      </c>
      <c r="M190" s="3122"/>
      <c r="N190" s="3134" t="s">
        <v>50</v>
      </c>
      <c r="O190" s="3122"/>
      <c r="P190" s="3134" t="s">
        <v>375</v>
      </c>
      <c r="Q190" s="3122"/>
      <c r="R190" s="3134" t="s">
        <v>376</v>
      </c>
      <c r="S190" s="3122"/>
      <c r="T190" s="3202" t="s">
        <v>377</v>
      </c>
      <c r="U190" s="3180"/>
      <c r="CA190" s="143"/>
      <c r="CB190" s="143"/>
      <c r="CC190" s="143"/>
      <c r="CD190" s="143"/>
      <c r="CE190" s="143"/>
      <c r="CF190" s="143"/>
      <c r="CG190" s="143"/>
      <c r="CH190" s="143"/>
      <c r="CI190" s="143"/>
      <c r="CJ190" s="143"/>
      <c r="CK190" s="143"/>
      <c r="CL190" s="143"/>
      <c r="CM190" s="143"/>
      <c r="CN190" s="143"/>
      <c r="CO190" s="143"/>
      <c r="CP190" s="143"/>
    </row>
    <row r="191" spans="1:94" ht="15" customHeight="1" x14ac:dyDescent="0.25">
      <c r="A191" s="3150"/>
      <c r="B191" s="3140"/>
      <c r="C191" s="216" t="s">
        <v>84</v>
      </c>
      <c r="D191" s="1800" t="s">
        <v>63</v>
      </c>
      <c r="E191" s="1743" t="s">
        <v>64</v>
      </c>
      <c r="F191" s="27" t="s">
        <v>63</v>
      </c>
      <c r="G191" s="75" t="s">
        <v>64</v>
      </c>
      <c r="H191" s="1800" t="s">
        <v>63</v>
      </c>
      <c r="I191" s="75" t="s">
        <v>64</v>
      </c>
      <c r="J191" s="27" t="s">
        <v>63</v>
      </c>
      <c r="K191" s="75" t="s">
        <v>64</v>
      </c>
      <c r="L191" s="1800" t="s">
        <v>63</v>
      </c>
      <c r="M191" s="75" t="s">
        <v>64</v>
      </c>
      <c r="N191" s="1800" t="s">
        <v>63</v>
      </c>
      <c r="O191" s="75" t="s">
        <v>64</v>
      </c>
      <c r="P191" s="1800" t="s">
        <v>63</v>
      </c>
      <c r="Q191" s="75" t="s">
        <v>64</v>
      </c>
      <c r="R191" s="1800" t="s">
        <v>63</v>
      </c>
      <c r="S191" s="75" t="s">
        <v>64</v>
      </c>
      <c r="T191" s="1800" t="s">
        <v>63</v>
      </c>
      <c r="U191" s="75" t="s">
        <v>64</v>
      </c>
      <c r="CA191" s="143"/>
      <c r="CB191" s="143"/>
      <c r="CC191" s="143"/>
      <c r="CD191" s="143"/>
      <c r="CE191" s="143"/>
      <c r="CF191" s="143"/>
      <c r="CG191" s="143"/>
      <c r="CH191" s="143"/>
      <c r="CI191" s="143"/>
      <c r="CJ191" s="143"/>
      <c r="CK191" s="143"/>
      <c r="CL191" s="143"/>
      <c r="CM191" s="143"/>
      <c r="CN191" s="143"/>
      <c r="CO191" s="143"/>
      <c r="CP191" s="143"/>
    </row>
    <row r="192" spans="1:94" ht="15" customHeight="1" x14ac:dyDescent="0.25">
      <c r="A192" s="3190" t="s">
        <v>378</v>
      </c>
      <c r="B192" s="3152"/>
      <c r="C192" s="217">
        <f t="shared" ref="C192:C194" si="232">SUM(D192+E192)</f>
        <v>3</v>
      </c>
      <c r="D192" s="284">
        <f t="shared" ref="D192:E192" si="233">SUM(F192+H192+J192+L192+N192+P192+R192+T192)</f>
        <v>2</v>
      </c>
      <c r="E192" s="2009">
        <f t="shared" si="233"/>
        <v>1</v>
      </c>
      <c r="F192" s="1926"/>
      <c r="G192" s="1984"/>
      <c r="H192" s="2010"/>
      <c r="I192" s="1984"/>
      <c r="J192" s="1926"/>
      <c r="K192" s="1984"/>
      <c r="L192" s="1794">
        <v>0</v>
      </c>
      <c r="M192" s="1865">
        <v>0</v>
      </c>
      <c r="N192" s="1794">
        <v>0</v>
      </c>
      <c r="O192" s="1865">
        <v>0</v>
      </c>
      <c r="P192" s="1794">
        <v>0</v>
      </c>
      <c r="Q192" s="1865">
        <v>0</v>
      </c>
      <c r="R192" s="1794">
        <v>0</v>
      </c>
      <c r="S192" s="1865">
        <v>0</v>
      </c>
      <c r="T192" s="1794">
        <v>2</v>
      </c>
      <c r="U192" s="1865">
        <v>1</v>
      </c>
      <c r="CA192" s="143"/>
      <c r="CB192" s="143"/>
      <c r="CC192" s="143"/>
      <c r="CD192" s="143"/>
      <c r="CE192" s="143"/>
      <c r="CF192" s="143"/>
      <c r="CG192" s="143"/>
      <c r="CH192" s="143"/>
      <c r="CI192" s="143"/>
      <c r="CJ192" s="143"/>
      <c r="CK192" s="143"/>
      <c r="CL192" s="143"/>
      <c r="CM192" s="143"/>
      <c r="CN192" s="143"/>
      <c r="CO192" s="143"/>
      <c r="CP192" s="143"/>
    </row>
    <row r="193" spans="1:94" ht="15" customHeight="1" x14ac:dyDescent="0.25">
      <c r="A193" s="3188" t="s">
        <v>379</v>
      </c>
      <c r="B193" s="3180"/>
      <c r="C193" s="1962">
        <f t="shared" si="232"/>
        <v>1</v>
      </c>
      <c r="D193" s="2011">
        <f t="shared" ref="D193:E193" si="234">SUM(F193+H193+J193+L193+N193+P193+R193+T193)</f>
        <v>0</v>
      </c>
      <c r="E193" s="2012">
        <f t="shared" si="234"/>
        <v>1</v>
      </c>
      <c r="F193" s="1950"/>
      <c r="G193" s="1952"/>
      <c r="H193" s="2013"/>
      <c r="I193" s="1952"/>
      <c r="J193" s="1950"/>
      <c r="K193" s="1952"/>
      <c r="L193" s="2007">
        <v>0</v>
      </c>
      <c r="M193" s="1906">
        <v>0</v>
      </c>
      <c r="N193" s="2007">
        <v>0</v>
      </c>
      <c r="O193" s="1906">
        <v>0</v>
      </c>
      <c r="P193" s="2007">
        <v>0</v>
      </c>
      <c r="Q193" s="1906">
        <v>0</v>
      </c>
      <c r="R193" s="2007">
        <v>0</v>
      </c>
      <c r="S193" s="1906">
        <v>0</v>
      </c>
      <c r="T193" s="2007">
        <v>0</v>
      </c>
      <c r="U193" s="1906">
        <v>1</v>
      </c>
      <c r="CA193" s="143"/>
      <c r="CB193" s="143"/>
      <c r="CC193" s="143"/>
      <c r="CD193" s="143"/>
      <c r="CE193" s="143"/>
      <c r="CF193" s="143"/>
      <c r="CG193" s="143"/>
      <c r="CH193" s="143"/>
      <c r="CI193" s="143"/>
      <c r="CJ193" s="143"/>
      <c r="CK193" s="143"/>
      <c r="CL193" s="143"/>
      <c r="CM193" s="143"/>
      <c r="CN193" s="143"/>
      <c r="CO193" s="143"/>
      <c r="CP193" s="143"/>
    </row>
    <row r="194" spans="1:94" ht="15" customHeight="1" x14ac:dyDescent="0.25">
      <c r="A194" s="3189" t="s">
        <v>380</v>
      </c>
      <c r="B194" s="3122"/>
      <c r="C194" s="204">
        <f t="shared" si="232"/>
        <v>4</v>
      </c>
      <c r="D194" s="1921">
        <f t="shared" ref="D194:E194" si="235">SUM(F194+H194+J194+L194+N194+P194+R194+T194)</f>
        <v>2</v>
      </c>
      <c r="E194" s="1890">
        <f t="shared" si="235"/>
        <v>2</v>
      </c>
      <c r="F194" s="146">
        <f t="shared" ref="F194:U194" si="236">SUM(F192:F193)</f>
        <v>0</v>
      </c>
      <c r="G194" s="147">
        <f t="shared" si="236"/>
        <v>0</v>
      </c>
      <c r="H194" s="1826">
        <f t="shared" si="236"/>
        <v>0</v>
      </c>
      <c r="I194" s="147">
        <f t="shared" si="236"/>
        <v>0</v>
      </c>
      <c r="J194" s="146">
        <f t="shared" si="236"/>
        <v>0</v>
      </c>
      <c r="K194" s="147">
        <f t="shared" si="236"/>
        <v>0</v>
      </c>
      <c r="L194" s="1826">
        <f t="shared" si="236"/>
        <v>0</v>
      </c>
      <c r="M194" s="147">
        <f t="shared" si="236"/>
        <v>0</v>
      </c>
      <c r="N194" s="1826">
        <f t="shared" si="236"/>
        <v>0</v>
      </c>
      <c r="O194" s="147">
        <f t="shared" si="236"/>
        <v>0</v>
      </c>
      <c r="P194" s="1826">
        <f t="shared" si="236"/>
        <v>0</v>
      </c>
      <c r="Q194" s="147">
        <f t="shared" si="236"/>
        <v>0</v>
      </c>
      <c r="R194" s="1826">
        <f t="shared" si="236"/>
        <v>0</v>
      </c>
      <c r="S194" s="147">
        <f t="shared" si="236"/>
        <v>0</v>
      </c>
      <c r="T194" s="1826">
        <f t="shared" si="236"/>
        <v>2</v>
      </c>
      <c r="U194" s="147">
        <f t="shared" si="236"/>
        <v>2</v>
      </c>
      <c r="CA194" s="143"/>
      <c r="CB194" s="143"/>
      <c r="CC194" s="143"/>
      <c r="CD194" s="143"/>
      <c r="CE194" s="143"/>
      <c r="CF194" s="143"/>
      <c r="CG194" s="143"/>
      <c r="CH194" s="143"/>
      <c r="CI194" s="143"/>
      <c r="CJ194" s="143"/>
      <c r="CK194" s="143"/>
      <c r="CL194" s="143"/>
      <c r="CM194" s="143"/>
      <c r="CN194" s="143"/>
      <c r="CO194" s="143"/>
      <c r="CP194" s="143"/>
    </row>
    <row r="195" spans="1:94" ht="18" customHeight="1" x14ac:dyDescent="0.25">
      <c r="A195" s="281" t="s">
        <v>381</v>
      </c>
      <c r="B195" s="282"/>
      <c r="C195" s="282"/>
      <c r="D195" s="282"/>
      <c r="E195" s="282"/>
      <c r="F195" s="1869"/>
      <c r="G195" s="1869"/>
      <c r="H195" s="1869"/>
      <c r="I195" s="1869"/>
      <c r="J195" s="1869"/>
      <c r="K195" s="1869"/>
      <c r="L195" s="1869"/>
      <c r="M195" s="1869"/>
      <c r="N195" s="1869"/>
      <c r="O195" s="1869"/>
      <c r="P195" s="1869"/>
      <c r="Q195" s="1869"/>
      <c r="T195" s="137"/>
      <c r="U195" s="137"/>
      <c r="CA195" s="143"/>
      <c r="CB195" s="143"/>
      <c r="CC195" s="143"/>
      <c r="CD195" s="143"/>
      <c r="CE195" s="143"/>
      <c r="CF195" s="143"/>
      <c r="CG195" s="143"/>
      <c r="CH195" s="143"/>
      <c r="CI195" s="143"/>
      <c r="CJ195" s="143"/>
      <c r="CK195" s="143"/>
      <c r="CL195" s="143"/>
      <c r="CM195" s="143"/>
      <c r="CN195" s="143"/>
      <c r="CO195" s="143"/>
      <c r="CP195" s="143"/>
    </row>
    <row r="196" spans="1:94" ht="15" customHeight="1" x14ac:dyDescent="0.25">
      <c r="A196" s="3148" t="s">
        <v>374</v>
      </c>
      <c r="B196" s="3149"/>
      <c r="C196" s="3148" t="s">
        <v>311</v>
      </c>
      <c r="D196" s="3161"/>
      <c r="E196" s="3149"/>
      <c r="F196" s="3159" t="s">
        <v>106</v>
      </c>
      <c r="G196" s="3124"/>
      <c r="H196" s="3124"/>
      <c r="I196" s="3124"/>
      <c r="J196" s="3124"/>
      <c r="K196" s="3124"/>
      <c r="L196" s="3124"/>
      <c r="M196" s="3124"/>
      <c r="N196" s="3124"/>
      <c r="O196" s="3135"/>
      <c r="P196" s="3134" t="s">
        <v>382</v>
      </c>
      <c r="Q196" s="3124"/>
      <c r="R196" s="3124"/>
      <c r="S196" s="3122"/>
      <c r="T196" s="137"/>
      <c r="U196" s="137"/>
      <c r="CA196" s="143"/>
      <c r="CB196" s="143"/>
      <c r="CC196" s="143"/>
      <c r="CD196" s="143"/>
      <c r="CE196" s="143"/>
      <c r="CF196" s="143"/>
      <c r="CG196" s="143"/>
      <c r="CH196" s="143"/>
      <c r="CI196" s="143"/>
      <c r="CJ196" s="143"/>
      <c r="CK196" s="143"/>
      <c r="CL196" s="143"/>
      <c r="CM196" s="143"/>
      <c r="CN196" s="143"/>
      <c r="CO196" s="143"/>
      <c r="CP196" s="143"/>
    </row>
    <row r="197" spans="1:94" ht="15" customHeight="1" x14ac:dyDescent="0.25">
      <c r="A197" s="3179"/>
      <c r="B197" s="3180"/>
      <c r="C197" s="3150"/>
      <c r="D197" s="3142"/>
      <c r="E197" s="3140"/>
      <c r="F197" s="3192" t="s">
        <v>49</v>
      </c>
      <c r="G197" s="3140"/>
      <c r="H197" s="3192" t="s">
        <v>50</v>
      </c>
      <c r="I197" s="3140"/>
      <c r="J197" s="3192" t="s">
        <v>375</v>
      </c>
      <c r="K197" s="3140"/>
      <c r="L197" s="3192" t="s">
        <v>376</v>
      </c>
      <c r="M197" s="3140"/>
      <c r="N197" s="3192" t="s">
        <v>377</v>
      </c>
      <c r="O197" s="3198"/>
      <c r="P197" s="3167" t="s">
        <v>352</v>
      </c>
      <c r="Q197" s="3162" t="s">
        <v>335</v>
      </c>
      <c r="R197" s="3162" t="s">
        <v>99</v>
      </c>
      <c r="S197" s="3139" t="s">
        <v>49</v>
      </c>
      <c r="T197" s="137"/>
      <c r="U197" s="137"/>
      <c r="CA197" s="143"/>
      <c r="CB197" s="143"/>
      <c r="CC197" s="143"/>
      <c r="CD197" s="143"/>
      <c r="CE197" s="143"/>
      <c r="CF197" s="143"/>
      <c r="CG197" s="143"/>
      <c r="CH197" s="143"/>
      <c r="CI197" s="143"/>
      <c r="CJ197" s="143"/>
      <c r="CK197" s="143"/>
      <c r="CL197" s="143"/>
      <c r="CM197" s="143"/>
      <c r="CN197" s="143"/>
      <c r="CO197" s="143"/>
      <c r="CP197" s="143"/>
    </row>
    <row r="198" spans="1:94" ht="15" customHeight="1" x14ac:dyDescent="0.25">
      <c r="A198" s="3150"/>
      <c r="B198" s="3140"/>
      <c r="C198" s="216" t="s">
        <v>84</v>
      </c>
      <c r="D198" s="1800" t="s">
        <v>63</v>
      </c>
      <c r="E198" s="1743" t="s">
        <v>64</v>
      </c>
      <c r="F198" s="1800" t="s">
        <v>63</v>
      </c>
      <c r="G198" s="75" t="s">
        <v>64</v>
      </c>
      <c r="H198" s="1800" t="s">
        <v>63</v>
      </c>
      <c r="I198" s="75" t="s">
        <v>64</v>
      </c>
      <c r="J198" s="1800" t="s">
        <v>63</v>
      </c>
      <c r="K198" s="75" t="s">
        <v>64</v>
      </c>
      <c r="L198" s="1800" t="s">
        <v>63</v>
      </c>
      <c r="M198" s="75" t="s">
        <v>64</v>
      </c>
      <c r="N198" s="1800" t="s">
        <v>63</v>
      </c>
      <c r="O198" s="25" t="s">
        <v>64</v>
      </c>
      <c r="P198" s="3168"/>
      <c r="Q198" s="3163"/>
      <c r="R198" s="3163"/>
      <c r="S198" s="3140"/>
      <c r="T198" s="137"/>
      <c r="U198" s="137"/>
      <c r="CA198" s="143"/>
      <c r="CB198" s="143"/>
      <c r="CC198" s="143"/>
      <c r="CD198" s="143"/>
      <c r="CE198" s="143"/>
      <c r="CF198" s="143"/>
      <c r="CG198" s="143"/>
      <c r="CH198" s="143"/>
      <c r="CI198" s="143"/>
      <c r="CJ198" s="143"/>
      <c r="CK198" s="143"/>
      <c r="CL198" s="143"/>
      <c r="CM198" s="143"/>
      <c r="CN198" s="143"/>
      <c r="CO198" s="143"/>
      <c r="CP198" s="143"/>
    </row>
    <row r="199" spans="1:94" ht="15" customHeight="1" x14ac:dyDescent="0.25">
      <c r="A199" s="3190" t="s">
        <v>383</v>
      </c>
      <c r="B199" s="3152"/>
      <c r="C199" s="217">
        <f t="shared" ref="C199:C201" si="237">SUM(D199+E199)</f>
        <v>0</v>
      </c>
      <c r="D199" s="284">
        <f t="shared" ref="D199:E199" si="238">SUM(F199+H199+J199+L199+N199)</f>
        <v>0</v>
      </c>
      <c r="E199" s="2009">
        <f t="shared" si="238"/>
        <v>0</v>
      </c>
      <c r="F199" s="1794"/>
      <c r="G199" s="1865"/>
      <c r="H199" s="1794"/>
      <c r="I199" s="1865"/>
      <c r="J199" s="1794"/>
      <c r="K199" s="1865"/>
      <c r="L199" s="1794"/>
      <c r="M199" s="1865"/>
      <c r="N199" s="1794"/>
      <c r="O199" s="153"/>
      <c r="P199" s="49"/>
      <c r="Q199" s="34"/>
      <c r="R199" s="34"/>
      <c r="S199" s="2015"/>
      <c r="T199" s="137" t="str">
        <f t="shared" ref="T199:T200" si="239">CA199&amp;CB199&amp;CC199&amp;CD199&amp;CE199&amp;CF199</f>
        <v/>
      </c>
      <c r="U199" s="137"/>
      <c r="CA199" s="1893" t="str">
        <f t="shared" ref="CA199:CA200" si="240"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1893" t="str">
        <f t="shared" ref="CB199:CB200" si="241"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1893" t="str">
        <f t="shared" ref="CC199:CC200" si="242"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1893" t="str">
        <f t="shared" ref="CD199:CD200" si="243"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1893" t="str">
        <f t="shared" ref="CE199:CE200" si="244">IF(AND($C199&lt;&gt;0,P199+Q199+R199+S199=0),"* La suma de variable "&amp;P$196&amp;""&amp;" no puede ser 0. ","")</f>
        <v/>
      </c>
      <c r="CF199" s="1893" t="str">
        <f t="shared" ref="CF199:CF200" si="245">IF(AND(Q199+R199+S199+P199&gt;$C199),"* La suma de la variable "&amp;P$196&amp;""&amp;" no puede superar el Total Ambos Sexos. ","")</f>
        <v/>
      </c>
      <c r="CG199" s="178"/>
      <c r="CH199" s="178"/>
      <c r="CI199" s="178"/>
      <c r="CJ199" s="143"/>
      <c r="CK199" s="1894">
        <f t="shared" ref="CK199:CN199" si="246">IF(AND($C199&lt;&gt;0,P199=""),1,IF(P199&gt;$C199,1,0))</f>
        <v>0</v>
      </c>
      <c r="CL199" s="1894">
        <f t="shared" si="246"/>
        <v>0</v>
      </c>
      <c r="CM199" s="1894">
        <f t="shared" si="246"/>
        <v>0</v>
      </c>
      <c r="CN199" s="1894">
        <f t="shared" si="246"/>
        <v>0</v>
      </c>
      <c r="CO199" s="1975">
        <f t="shared" ref="CO199:CO200" si="247">IF(AND($C199&lt;&gt;0,P199+Q199+R199+S199=0),1,0)</f>
        <v>0</v>
      </c>
      <c r="CP199" s="1975">
        <f t="shared" ref="CP199:CP200" si="248">IF(AND(Q199+R199+S199+P199&gt;$C199),1,0)</f>
        <v>0</v>
      </c>
    </row>
    <row r="200" spans="1:94" ht="15" customHeight="1" x14ac:dyDescent="0.25">
      <c r="A200" s="3188" t="s">
        <v>384</v>
      </c>
      <c r="B200" s="3180"/>
      <c r="C200" s="1962">
        <f t="shared" si="237"/>
        <v>0</v>
      </c>
      <c r="D200" s="2011">
        <f t="shared" ref="D200:E200" si="249">SUM(F200+H200+J200+L200+N200)</f>
        <v>0</v>
      </c>
      <c r="E200" s="2012">
        <f t="shared" si="249"/>
        <v>0</v>
      </c>
      <c r="F200" s="2007"/>
      <c r="G200" s="1906"/>
      <c r="H200" s="2007"/>
      <c r="I200" s="1906"/>
      <c r="J200" s="2007"/>
      <c r="K200" s="1906"/>
      <c r="L200" s="2007"/>
      <c r="M200" s="1906"/>
      <c r="N200" s="2007"/>
      <c r="O200" s="1977"/>
      <c r="P200" s="40"/>
      <c r="Q200" s="42"/>
      <c r="R200" s="42"/>
      <c r="S200" s="1764"/>
      <c r="T200" s="137" t="str">
        <f t="shared" si="239"/>
        <v/>
      </c>
      <c r="U200" s="137"/>
      <c r="CA200" s="1893" t="str">
        <f t="shared" si="240"/>
        <v/>
      </c>
      <c r="CB200" s="1893" t="str">
        <f t="shared" si="241"/>
        <v/>
      </c>
      <c r="CC200" s="1893" t="str">
        <f t="shared" si="242"/>
        <v/>
      </c>
      <c r="CD200" s="1893" t="str">
        <f t="shared" si="243"/>
        <v/>
      </c>
      <c r="CE200" s="1893" t="str">
        <f t="shared" si="244"/>
        <v/>
      </c>
      <c r="CF200" s="1893" t="str">
        <f t="shared" si="245"/>
        <v/>
      </c>
      <c r="CG200" s="178"/>
      <c r="CH200" s="178"/>
      <c r="CI200" s="178"/>
      <c r="CJ200" s="143"/>
      <c r="CK200" s="1894">
        <f t="shared" ref="CK200:CN200" si="250">IF(AND($C200&lt;&gt;0,P200=""),1,IF(P200&gt;$C200,1,0))</f>
        <v>0</v>
      </c>
      <c r="CL200" s="1894">
        <f t="shared" si="250"/>
        <v>0</v>
      </c>
      <c r="CM200" s="1894">
        <f t="shared" si="250"/>
        <v>0</v>
      </c>
      <c r="CN200" s="1894">
        <f t="shared" si="250"/>
        <v>0</v>
      </c>
      <c r="CO200" s="1975">
        <f t="shared" si="247"/>
        <v>0</v>
      </c>
      <c r="CP200" s="1975">
        <f t="shared" si="248"/>
        <v>0</v>
      </c>
    </row>
    <row r="201" spans="1:94" ht="15" customHeight="1" x14ac:dyDescent="0.25">
      <c r="A201" s="3200" t="s">
        <v>385</v>
      </c>
      <c r="B201" s="3122"/>
      <c r="C201" s="204">
        <f t="shared" si="237"/>
        <v>0</v>
      </c>
      <c r="D201" s="1921">
        <f t="shared" ref="D201:E201" si="251">SUM(F201+H201+J201+L201+N201)</f>
        <v>0</v>
      </c>
      <c r="E201" s="1890">
        <f t="shared" si="251"/>
        <v>0</v>
      </c>
      <c r="F201" s="1826">
        <f t="shared" ref="F201:S201" si="252">SUM(F199:F200)</f>
        <v>0</v>
      </c>
      <c r="G201" s="147">
        <f t="shared" si="252"/>
        <v>0</v>
      </c>
      <c r="H201" s="1826">
        <f t="shared" si="252"/>
        <v>0</v>
      </c>
      <c r="I201" s="147">
        <f t="shared" si="252"/>
        <v>0</v>
      </c>
      <c r="J201" s="1826">
        <f t="shared" si="252"/>
        <v>0</v>
      </c>
      <c r="K201" s="147">
        <f t="shared" si="252"/>
        <v>0</v>
      </c>
      <c r="L201" s="1826">
        <f t="shared" si="252"/>
        <v>0</v>
      </c>
      <c r="M201" s="147">
        <f t="shared" si="252"/>
        <v>0</v>
      </c>
      <c r="N201" s="1826">
        <f t="shared" si="252"/>
        <v>0</v>
      </c>
      <c r="O201" s="111">
        <f t="shared" si="252"/>
        <v>0</v>
      </c>
      <c r="P201" s="148">
        <f t="shared" si="252"/>
        <v>0</v>
      </c>
      <c r="Q201" s="285">
        <f t="shared" si="252"/>
        <v>0</v>
      </c>
      <c r="R201" s="285">
        <f t="shared" si="252"/>
        <v>0</v>
      </c>
      <c r="S201" s="1827">
        <f t="shared" si="252"/>
        <v>0</v>
      </c>
      <c r="T201" s="137"/>
      <c r="U201" s="137"/>
      <c r="CA201" s="143"/>
      <c r="CB201" s="143"/>
      <c r="CC201" s="143"/>
      <c r="CD201" s="143"/>
      <c r="CE201" s="143"/>
      <c r="CF201" s="143"/>
      <c r="CG201" s="143"/>
      <c r="CH201" s="143"/>
      <c r="CI201" s="143"/>
      <c r="CJ201" s="143"/>
      <c r="CK201" s="143"/>
      <c r="CL201" s="143"/>
      <c r="CM201" s="143"/>
      <c r="CN201" s="143"/>
      <c r="CO201" s="143"/>
      <c r="CP201" s="143"/>
    </row>
    <row r="202" spans="1:94" ht="18" customHeight="1" x14ac:dyDescent="0.25">
      <c r="A202" s="281" t="s">
        <v>386</v>
      </c>
      <c r="B202" s="286"/>
      <c r="C202" s="286"/>
      <c r="D202" s="286"/>
      <c r="E202" s="286"/>
      <c r="F202" s="286"/>
      <c r="G202" s="286"/>
      <c r="H202" s="286"/>
      <c r="I202" s="1869"/>
      <c r="J202" s="1869"/>
      <c r="K202" s="1869"/>
      <c r="L202" s="1869"/>
      <c r="M202" s="1869"/>
      <c r="N202" s="1869"/>
      <c r="O202" s="1869"/>
      <c r="P202" s="1869"/>
      <c r="Q202" s="1869"/>
      <c r="R202" s="1871"/>
      <c r="S202" s="1871"/>
      <c r="T202" s="1871"/>
      <c r="U202" s="1871"/>
      <c r="V202" s="1871"/>
      <c r="W202" s="1871"/>
      <c r="X202" s="1871"/>
      <c r="Y202" s="1871"/>
      <c r="Z202" s="1870"/>
      <c r="AA202" s="1870"/>
      <c r="AB202" s="1870"/>
      <c r="AC202" s="1870"/>
      <c r="AD202" s="1870"/>
      <c r="AE202" s="1870"/>
      <c r="AF202" s="1870"/>
      <c r="AG202" s="1870"/>
      <c r="AH202" s="1870"/>
      <c r="AI202" s="1870"/>
      <c r="CA202" s="143"/>
      <c r="CB202" s="143"/>
      <c r="CC202" s="143"/>
      <c r="CD202" s="143"/>
      <c r="CE202" s="143"/>
      <c r="CF202" s="143"/>
      <c r="CG202" s="143"/>
      <c r="CH202" s="143"/>
      <c r="CI202" s="143"/>
      <c r="CJ202" s="143"/>
      <c r="CK202" s="143"/>
      <c r="CL202" s="143"/>
      <c r="CM202" s="143"/>
      <c r="CN202" s="143"/>
      <c r="CO202" s="143"/>
      <c r="CP202" s="143"/>
    </row>
    <row r="203" spans="1:94" ht="15" customHeight="1" x14ac:dyDescent="0.25">
      <c r="A203" s="3148" t="s">
        <v>387</v>
      </c>
      <c r="B203" s="3149"/>
      <c r="C203" s="3201" t="s">
        <v>82</v>
      </c>
      <c r="D203" s="3161"/>
      <c r="E203" s="3149"/>
      <c r="F203" s="3199" t="s">
        <v>106</v>
      </c>
      <c r="G203" s="3124"/>
      <c r="H203" s="3124"/>
      <c r="I203" s="3124"/>
      <c r="J203" s="3124"/>
      <c r="K203" s="3124"/>
      <c r="L203" s="3124"/>
      <c r="M203" s="3124"/>
      <c r="N203" s="3124"/>
      <c r="O203" s="3124"/>
      <c r="P203" s="3124"/>
      <c r="Q203" s="3124"/>
      <c r="R203" s="3124"/>
      <c r="S203" s="3124"/>
      <c r="T203" s="3124"/>
      <c r="U203" s="3124"/>
      <c r="V203" s="3124"/>
      <c r="W203" s="3124"/>
      <c r="X203" s="3124"/>
      <c r="Y203" s="3124"/>
      <c r="Z203" s="3124"/>
      <c r="AA203" s="3124"/>
      <c r="AB203" s="3124"/>
      <c r="AC203" s="3135"/>
      <c r="AD203" s="3136" t="s">
        <v>39</v>
      </c>
      <c r="AE203" s="3149"/>
      <c r="AF203" s="3195" t="s">
        <v>40</v>
      </c>
      <c r="AG203" s="3149"/>
      <c r="AH203" s="3196" t="s">
        <v>41</v>
      </c>
      <c r="AI203" s="3139" t="s">
        <v>42</v>
      </c>
      <c r="CA203" s="143"/>
      <c r="CB203" s="143"/>
      <c r="CC203" s="143"/>
      <c r="CD203" s="143"/>
      <c r="CE203" s="143"/>
      <c r="CF203" s="143"/>
      <c r="CG203" s="143"/>
      <c r="CH203" s="143"/>
      <c r="CI203" s="143"/>
      <c r="CJ203" s="143"/>
      <c r="CK203" s="143"/>
      <c r="CL203" s="143"/>
      <c r="CM203" s="143"/>
      <c r="CN203" s="143"/>
      <c r="CO203" s="143"/>
      <c r="CP203" s="143"/>
    </row>
    <row r="204" spans="1:94" ht="15" customHeight="1" x14ac:dyDescent="0.25">
      <c r="A204" s="3179"/>
      <c r="B204" s="3180"/>
      <c r="C204" s="3150"/>
      <c r="D204" s="3142"/>
      <c r="E204" s="3140"/>
      <c r="F204" s="3159" t="s">
        <v>388</v>
      </c>
      <c r="G204" s="3122"/>
      <c r="H204" s="3236" t="s">
        <v>389</v>
      </c>
      <c r="I204" s="3140"/>
      <c r="J204" s="3236" t="s">
        <v>390</v>
      </c>
      <c r="K204" s="3140"/>
      <c r="L204" s="3236" t="s">
        <v>391</v>
      </c>
      <c r="M204" s="3140"/>
      <c r="N204" s="3236" t="s">
        <v>392</v>
      </c>
      <c r="O204" s="3140"/>
      <c r="P204" s="3236" t="s">
        <v>393</v>
      </c>
      <c r="Q204" s="3140"/>
      <c r="R204" s="3236" t="s">
        <v>394</v>
      </c>
      <c r="S204" s="3140"/>
      <c r="T204" s="3143" t="s">
        <v>395</v>
      </c>
      <c r="U204" s="3122"/>
      <c r="V204" s="3143" t="s">
        <v>396</v>
      </c>
      <c r="W204" s="3122"/>
      <c r="X204" s="3143" t="s">
        <v>397</v>
      </c>
      <c r="Y204" s="3122"/>
      <c r="Z204" s="3134" t="s">
        <v>312</v>
      </c>
      <c r="AA204" s="3122"/>
      <c r="AB204" s="3134" t="s">
        <v>313</v>
      </c>
      <c r="AC204" s="3135"/>
      <c r="AD204" s="3137"/>
      <c r="AE204" s="3140"/>
      <c r="AF204" s="3142"/>
      <c r="AG204" s="3140"/>
      <c r="AH204" s="3197"/>
      <c r="AI204" s="3180"/>
      <c r="CA204" s="143"/>
      <c r="CB204" s="143"/>
      <c r="CC204" s="143"/>
      <c r="CD204" s="143"/>
      <c r="CE204" s="143"/>
      <c r="CF204" s="143"/>
      <c r="CG204" s="143"/>
      <c r="CH204" s="143"/>
      <c r="CI204" s="143"/>
      <c r="CJ204" s="143"/>
      <c r="CK204" s="143"/>
      <c r="CL204" s="143"/>
      <c r="CM204" s="143"/>
      <c r="CN204" s="143"/>
      <c r="CO204" s="143"/>
      <c r="CP204" s="143"/>
    </row>
    <row r="205" spans="1:94" ht="15" customHeight="1" x14ac:dyDescent="0.25">
      <c r="A205" s="3150"/>
      <c r="B205" s="3140"/>
      <c r="C205" s="1734" t="s">
        <v>398</v>
      </c>
      <c r="D205" s="1925" t="s">
        <v>63</v>
      </c>
      <c r="E205" s="1740" t="s">
        <v>64</v>
      </c>
      <c r="F205" s="27" t="s">
        <v>63</v>
      </c>
      <c r="G205" s="75" t="s">
        <v>64</v>
      </c>
      <c r="H205" s="27" t="s">
        <v>63</v>
      </c>
      <c r="I205" s="75" t="s">
        <v>64</v>
      </c>
      <c r="J205" s="27" t="s">
        <v>63</v>
      </c>
      <c r="K205" s="75" t="s">
        <v>64</v>
      </c>
      <c r="L205" s="27" t="s">
        <v>63</v>
      </c>
      <c r="M205" s="75" t="s">
        <v>64</v>
      </c>
      <c r="N205" s="27" t="s">
        <v>63</v>
      </c>
      <c r="O205" s="75" t="s">
        <v>64</v>
      </c>
      <c r="P205" s="27" t="s">
        <v>63</v>
      </c>
      <c r="Q205" s="75" t="s">
        <v>64</v>
      </c>
      <c r="R205" s="27" t="s">
        <v>63</v>
      </c>
      <c r="S205" s="75" t="s">
        <v>64</v>
      </c>
      <c r="T205" s="27" t="s">
        <v>63</v>
      </c>
      <c r="U205" s="75" t="s">
        <v>64</v>
      </c>
      <c r="V205" s="27" t="s">
        <v>63</v>
      </c>
      <c r="W205" s="75" t="s">
        <v>64</v>
      </c>
      <c r="X205" s="27" t="s">
        <v>63</v>
      </c>
      <c r="Y205" s="75" t="s">
        <v>64</v>
      </c>
      <c r="Z205" s="27" t="s">
        <v>63</v>
      </c>
      <c r="AA205" s="75" t="s">
        <v>64</v>
      </c>
      <c r="AB205" s="27" t="s">
        <v>63</v>
      </c>
      <c r="AC205" s="25" t="s">
        <v>64</v>
      </c>
      <c r="AD205" s="1800" t="s">
        <v>63</v>
      </c>
      <c r="AE205" s="75" t="s">
        <v>64</v>
      </c>
      <c r="AF205" s="1800" t="s">
        <v>63</v>
      </c>
      <c r="AG205" s="75" t="s">
        <v>64</v>
      </c>
      <c r="AH205" s="3176"/>
      <c r="AI205" s="3140"/>
      <c r="CA205" s="143"/>
      <c r="CB205" s="143"/>
      <c r="CC205" s="143"/>
      <c r="CD205" s="143"/>
      <c r="CE205" s="143"/>
      <c r="CF205" s="143"/>
      <c r="CG205" s="143"/>
      <c r="CH205" s="143"/>
      <c r="CI205" s="143"/>
      <c r="CJ205" s="143"/>
      <c r="CK205" s="143"/>
      <c r="CL205" s="143"/>
      <c r="CM205" s="143"/>
      <c r="CN205" s="143"/>
      <c r="CO205" s="143"/>
      <c r="CP205" s="143"/>
    </row>
    <row r="206" spans="1:94" ht="15" customHeight="1" x14ac:dyDescent="0.25">
      <c r="A206" s="3132" t="s">
        <v>399</v>
      </c>
      <c r="B206" s="28" t="s">
        <v>327</v>
      </c>
      <c r="C206" s="28">
        <f t="shared" ref="C206:C208" si="253">SUM(D206+E206)</f>
        <v>25</v>
      </c>
      <c r="D206" s="151">
        <f t="shared" ref="D206:E206" si="254">SUM(F206+H206+J206+L206+N206+P206+R206+T206+V206+X206+Z206+AB206)</f>
        <v>14</v>
      </c>
      <c r="E206" s="152">
        <f t="shared" si="254"/>
        <v>11</v>
      </c>
      <c r="F206" s="33">
        <v>3</v>
      </c>
      <c r="G206" s="1748">
        <v>4</v>
      </c>
      <c r="H206" s="33">
        <v>0</v>
      </c>
      <c r="I206" s="1748">
        <v>1</v>
      </c>
      <c r="J206" s="33">
        <v>1</v>
      </c>
      <c r="K206" s="1748">
        <v>1</v>
      </c>
      <c r="L206" s="33">
        <v>4</v>
      </c>
      <c r="M206" s="1748">
        <v>0</v>
      </c>
      <c r="N206" s="33">
        <v>0</v>
      </c>
      <c r="O206" s="1748">
        <v>0</v>
      </c>
      <c r="P206" s="33">
        <v>0</v>
      </c>
      <c r="Q206" s="1801">
        <v>0</v>
      </c>
      <c r="R206" s="33">
        <v>1</v>
      </c>
      <c r="S206" s="1801">
        <v>0</v>
      </c>
      <c r="T206" s="33">
        <v>1</v>
      </c>
      <c r="U206" s="1748">
        <v>0</v>
      </c>
      <c r="V206" s="33">
        <v>1</v>
      </c>
      <c r="W206" s="1748">
        <v>1</v>
      </c>
      <c r="X206" s="33">
        <v>0</v>
      </c>
      <c r="Y206" s="1801">
        <v>0</v>
      </c>
      <c r="Z206" s="33">
        <v>2</v>
      </c>
      <c r="AA206" s="1801">
        <v>4</v>
      </c>
      <c r="AB206" s="33">
        <v>1</v>
      </c>
      <c r="AC206" s="1749">
        <v>0</v>
      </c>
      <c r="AD206" s="1748">
        <v>0</v>
      </c>
      <c r="AE206" s="1801">
        <v>0</v>
      </c>
      <c r="AF206" s="1748">
        <v>0</v>
      </c>
      <c r="AG206" s="1801">
        <v>0</v>
      </c>
      <c r="AH206" s="33">
        <v>9</v>
      </c>
      <c r="AI206" s="1801">
        <v>0</v>
      </c>
      <c r="AJ206" s="1754" t="str">
        <f>$CA206&amp;CB206&amp;CC206&amp;CD206&amp;CE206&amp;CF206</f>
        <v/>
      </c>
      <c r="CA206" s="189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1893" t="str">
        <f t="shared" ref="CB206:CB207" si="255"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1893" t="str">
        <f t="shared" ref="CC206:CC207" si="256"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1893" t="str">
        <f t="shared" ref="CD206:CD207" si="257"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1893" t="str">
        <f t="shared" ref="CE206:CE207" si="258">IF(AND($C206&lt;&gt;0,AH206=""),"* No olvide ingresar la variable "&amp;AH$203&amp;""&amp;" (Digite CERO si no tiene).  ",IF(AH206&gt;$C206,"* La variable Pueblos Originarios no puede superar el Total Ambos Sexos. ",""))</f>
        <v/>
      </c>
      <c r="CF206" s="1893" t="str">
        <f t="shared" ref="CF206:CF207" si="259">IF(AND($C206&lt;&gt;0,AI206=""),"* No olvide ingresar la variable "&amp;AI$203&amp;""&amp;" (Digite CERO si no tiene).  ",IF(AI206&gt;$C206,"* La variable Migrantes no puede superar el Total Ambos Sexos. ",""))</f>
        <v/>
      </c>
      <c r="CG206" s="143"/>
      <c r="CH206" s="143"/>
      <c r="CI206" s="143"/>
      <c r="CJ206" s="143"/>
      <c r="CK206" s="1894">
        <f t="shared" ref="CK206:CK207" si="260">IF(AND($D206&lt;&gt;0,AD206=""),1,IF(AD206&gt;$D206,1,0))</f>
        <v>0</v>
      </c>
      <c r="CL206" s="1894">
        <f t="shared" ref="CL206:CL207" si="261">IF(AND($E206&lt;&gt;0,AE206=""),1,IF(AE206&gt;$E206,1,0))</f>
        <v>0</v>
      </c>
      <c r="CM206" s="1894">
        <f t="shared" ref="CM206:CM207" si="262">IF(AND($D206&lt;&gt;0,AF206=""),1,IF(AF206&gt;$D206,1,0))</f>
        <v>0</v>
      </c>
      <c r="CN206" s="1894">
        <f t="shared" ref="CN206:CN207" si="263">IF(AND($E206&lt;&gt;0,AG206=""),1,IF(AG206&gt;$E206,1,0))</f>
        <v>0</v>
      </c>
      <c r="CO206" s="1894">
        <f t="shared" ref="CO206:CP206" si="264">IF(AND($C206&lt;&gt;0,AH206=""),1,IF(AH206&gt;$C206,1,0))</f>
        <v>0</v>
      </c>
      <c r="CP206" s="1894">
        <f t="shared" si="264"/>
        <v>0</v>
      </c>
    </row>
    <row r="207" spans="1:94" ht="15" customHeight="1" x14ac:dyDescent="0.25">
      <c r="A207" s="3129"/>
      <c r="B207" s="35" t="s">
        <v>400</v>
      </c>
      <c r="C207" s="219">
        <f t="shared" si="253"/>
        <v>20</v>
      </c>
      <c r="D207" s="226">
        <f t="shared" ref="D207:E207" si="265">SUM(F207+H207+J207+L207+N207+P207+R207+T207+V207+X207+Z207+AB207)</f>
        <v>12</v>
      </c>
      <c r="E207" s="1824">
        <f t="shared" si="265"/>
        <v>8</v>
      </c>
      <c r="F207" s="41">
        <v>0</v>
      </c>
      <c r="G207" s="1823">
        <v>0</v>
      </c>
      <c r="H207" s="41">
        <v>0</v>
      </c>
      <c r="I207" s="1823">
        <v>0</v>
      </c>
      <c r="J207" s="41">
        <v>2</v>
      </c>
      <c r="K207" s="1823">
        <v>0</v>
      </c>
      <c r="L207" s="41">
        <v>1</v>
      </c>
      <c r="M207" s="1823">
        <v>1</v>
      </c>
      <c r="N207" s="41">
        <v>0</v>
      </c>
      <c r="O207" s="1823">
        <v>0</v>
      </c>
      <c r="P207" s="41">
        <v>0</v>
      </c>
      <c r="Q207" s="1764">
        <v>0</v>
      </c>
      <c r="R207" s="41">
        <v>0</v>
      </c>
      <c r="S207" s="1764">
        <v>0</v>
      </c>
      <c r="T207" s="41">
        <v>1</v>
      </c>
      <c r="U207" s="1823">
        <v>1</v>
      </c>
      <c r="V207" s="41">
        <v>0</v>
      </c>
      <c r="W207" s="1823">
        <v>2</v>
      </c>
      <c r="X207" s="41">
        <v>2</v>
      </c>
      <c r="Y207" s="1764">
        <v>2</v>
      </c>
      <c r="Z207" s="41">
        <v>1</v>
      </c>
      <c r="AA207" s="1764">
        <v>2</v>
      </c>
      <c r="AB207" s="41">
        <v>5</v>
      </c>
      <c r="AC207" s="1763">
        <v>0</v>
      </c>
      <c r="AD207" s="1762">
        <v>0</v>
      </c>
      <c r="AE207" s="1764">
        <v>0</v>
      </c>
      <c r="AF207" s="1762">
        <v>0</v>
      </c>
      <c r="AG207" s="1764">
        <v>1</v>
      </c>
      <c r="AH207" s="41">
        <v>6</v>
      </c>
      <c r="AI207" s="1764">
        <v>0</v>
      </c>
      <c r="AJ207" s="1754" t="str">
        <f>$CA207&amp;CB207&amp;CC207&amp;CE207&amp;CF207&amp;CD207</f>
        <v/>
      </c>
      <c r="CA207" s="189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1893" t="str">
        <f t="shared" si="255"/>
        <v/>
      </c>
      <c r="CC207" s="1893" t="str">
        <f t="shared" si="256"/>
        <v/>
      </c>
      <c r="CD207" s="1893" t="str">
        <f t="shared" si="257"/>
        <v/>
      </c>
      <c r="CE207" s="1893" t="str">
        <f t="shared" si="258"/>
        <v/>
      </c>
      <c r="CF207" s="1893" t="str">
        <f t="shared" si="259"/>
        <v/>
      </c>
      <c r="CG207" s="143"/>
      <c r="CH207" s="143"/>
      <c r="CI207" s="143"/>
      <c r="CJ207" s="143"/>
      <c r="CK207" s="1894">
        <f t="shared" si="260"/>
        <v>0</v>
      </c>
      <c r="CL207" s="1894">
        <f t="shared" si="261"/>
        <v>0</v>
      </c>
      <c r="CM207" s="1894">
        <f t="shared" si="262"/>
        <v>0</v>
      </c>
      <c r="CN207" s="1894">
        <f t="shared" si="263"/>
        <v>0</v>
      </c>
      <c r="CO207" s="1894">
        <f t="shared" ref="CO207:CP207" si="266">IF(AND($C207&lt;&gt;0,AH207=""),1,IF(AH207&gt;$C207,1,0))</f>
        <v>0</v>
      </c>
      <c r="CP207" s="1894">
        <f t="shared" si="266"/>
        <v>0</v>
      </c>
    </row>
    <row r="208" spans="1:94" ht="15" customHeight="1" x14ac:dyDescent="0.25">
      <c r="A208" s="3239" t="s">
        <v>82</v>
      </c>
      <c r="B208" s="3140"/>
      <c r="C208" s="110">
        <f t="shared" si="253"/>
        <v>45</v>
      </c>
      <c r="D208" s="1826">
        <f t="shared" ref="D208:AI208" si="267">SUM(D206+D207)</f>
        <v>26</v>
      </c>
      <c r="E208" s="1827">
        <f t="shared" si="267"/>
        <v>19</v>
      </c>
      <c r="F208" s="146">
        <f t="shared" si="267"/>
        <v>3</v>
      </c>
      <c r="G208" s="147">
        <f t="shared" si="267"/>
        <v>4</v>
      </c>
      <c r="H208" s="146">
        <f t="shared" si="267"/>
        <v>0</v>
      </c>
      <c r="I208" s="147">
        <f t="shared" si="267"/>
        <v>1</v>
      </c>
      <c r="J208" s="146">
        <f t="shared" si="267"/>
        <v>3</v>
      </c>
      <c r="K208" s="147">
        <f t="shared" si="267"/>
        <v>1</v>
      </c>
      <c r="L208" s="146">
        <f t="shared" si="267"/>
        <v>5</v>
      </c>
      <c r="M208" s="147">
        <f t="shared" si="267"/>
        <v>1</v>
      </c>
      <c r="N208" s="146">
        <f t="shared" si="267"/>
        <v>0</v>
      </c>
      <c r="O208" s="147">
        <f t="shared" si="267"/>
        <v>0</v>
      </c>
      <c r="P208" s="146">
        <f t="shared" si="267"/>
        <v>0</v>
      </c>
      <c r="Q208" s="147">
        <f t="shared" si="267"/>
        <v>0</v>
      </c>
      <c r="R208" s="146">
        <f t="shared" si="267"/>
        <v>1</v>
      </c>
      <c r="S208" s="147">
        <f t="shared" si="267"/>
        <v>0</v>
      </c>
      <c r="T208" s="146">
        <f t="shared" si="267"/>
        <v>2</v>
      </c>
      <c r="U208" s="147">
        <f t="shared" si="267"/>
        <v>1</v>
      </c>
      <c r="V208" s="146">
        <f t="shared" si="267"/>
        <v>1</v>
      </c>
      <c r="W208" s="147">
        <f t="shared" si="267"/>
        <v>3</v>
      </c>
      <c r="X208" s="146">
        <f t="shared" si="267"/>
        <v>2</v>
      </c>
      <c r="Y208" s="147">
        <f t="shared" si="267"/>
        <v>2</v>
      </c>
      <c r="Z208" s="146">
        <f t="shared" si="267"/>
        <v>3</v>
      </c>
      <c r="AA208" s="147">
        <f t="shared" si="267"/>
        <v>6</v>
      </c>
      <c r="AB208" s="146">
        <f t="shared" si="267"/>
        <v>6</v>
      </c>
      <c r="AC208" s="111">
        <f t="shared" si="267"/>
        <v>0</v>
      </c>
      <c r="AD208" s="1826">
        <f t="shared" si="267"/>
        <v>0</v>
      </c>
      <c r="AE208" s="147">
        <f t="shared" si="267"/>
        <v>0</v>
      </c>
      <c r="AF208" s="1826">
        <f t="shared" si="267"/>
        <v>0</v>
      </c>
      <c r="AG208" s="147">
        <f t="shared" si="267"/>
        <v>1</v>
      </c>
      <c r="AH208" s="146">
        <f t="shared" si="267"/>
        <v>15</v>
      </c>
      <c r="AI208" s="1827">
        <f t="shared" si="267"/>
        <v>0</v>
      </c>
      <c r="CA208" s="143"/>
      <c r="CB208" s="143"/>
      <c r="CC208" s="143"/>
      <c r="CD208" s="143"/>
      <c r="CE208" s="143"/>
      <c r="CF208" s="143"/>
      <c r="CG208" s="143"/>
      <c r="CH208" s="143"/>
      <c r="CI208" s="143"/>
      <c r="CJ208" s="143"/>
      <c r="CK208" s="143"/>
      <c r="CL208" s="143"/>
      <c r="CM208" s="143"/>
      <c r="CN208" s="143"/>
      <c r="CO208" s="143"/>
      <c r="CP208" s="143"/>
    </row>
    <row r="209" spans="1:94" ht="18" customHeight="1" x14ac:dyDescent="0.25">
      <c r="A209" s="281" t="s">
        <v>401</v>
      </c>
      <c r="B209" s="286"/>
      <c r="C209" s="286"/>
      <c r="D209" s="286"/>
      <c r="E209" s="286"/>
      <c r="F209" s="286"/>
      <c r="G209" s="1871"/>
      <c r="H209" s="1871"/>
      <c r="I209" s="1993"/>
      <c r="J209" s="1993"/>
      <c r="K209" s="1993"/>
      <c r="L209" s="1993"/>
      <c r="M209" s="1993"/>
      <c r="N209" s="1993"/>
      <c r="O209" s="1993"/>
      <c r="P209" s="1993"/>
      <c r="Q209" s="1993"/>
      <c r="R209" s="1871"/>
      <c r="S209" s="1871"/>
      <c r="T209" s="1871"/>
      <c r="U209" s="1871"/>
      <c r="V209" s="1871"/>
      <c r="W209" s="1871"/>
      <c r="CA209" s="143"/>
      <c r="CB209" s="143"/>
      <c r="CC209" s="143"/>
      <c r="CD209" s="143"/>
      <c r="CE209" s="143"/>
      <c r="CF209" s="143"/>
      <c r="CG209" s="143"/>
      <c r="CH209" s="143"/>
      <c r="CI209" s="143"/>
      <c r="CJ209" s="143"/>
      <c r="CK209" s="143"/>
      <c r="CL209" s="143"/>
      <c r="CM209" s="143"/>
      <c r="CN209" s="143"/>
      <c r="CO209" s="143"/>
      <c r="CP209" s="143"/>
    </row>
    <row r="210" spans="1:94" ht="15" customHeight="1" x14ac:dyDescent="0.25">
      <c r="A210" s="3148" t="s">
        <v>402</v>
      </c>
      <c r="B210" s="3149"/>
      <c r="C210" s="3240" t="s">
        <v>82</v>
      </c>
      <c r="D210" s="3161"/>
      <c r="E210" s="3149"/>
      <c r="F210" s="3199" t="s">
        <v>106</v>
      </c>
      <c r="G210" s="3124"/>
      <c r="H210" s="3124"/>
      <c r="I210" s="3124"/>
      <c r="J210" s="3124"/>
      <c r="K210" s="3124"/>
      <c r="L210" s="3124"/>
      <c r="M210" s="3124"/>
      <c r="N210" s="3124"/>
      <c r="O210" s="3124"/>
      <c r="P210" s="3199" t="s">
        <v>403</v>
      </c>
      <c r="Q210" s="3124"/>
      <c r="R210" s="3135"/>
      <c r="S210" s="3167" t="s">
        <v>41</v>
      </c>
      <c r="T210" s="3237" t="s">
        <v>42</v>
      </c>
      <c r="U210" s="3195" t="s">
        <v>404</v>
      </c>
      <c r="V210" s="3161"/>
      <c r="W210" s="3161"/>
      <c r="X210" s="3161"/>
      <c r="Y210" s="3161"/>
      <c r="Z210" s="3149"/>
      <c r="AA210" s="3148" t="s">
        <v>405</v>
      </c>
      <c r="AB210" s="3161"/>
      <c r="AC210" s="3161"/>
      <c r="AD210" s="3161"/>
      <c r="AE210" s="3161"/>
      <c r="AF210" s="3149"/>
      <c r="CA210" s="143"/>
      <c r="CB210" s="143"/>
      <c r="CC210" s="143"/>
      <c r="CD210" s="143"/>
      <c r="CE210" s="143"/>
      <c r="CF210" s="143"/>
      <c r="CG210" s="143"/>
      <c r="CH210" s="143"/>
      <c r="CI210" s="143"/>
      <c r="CJ210" s="143"/>
      <c r="CK210" s="143"/>
      <c r="CL210" s="143"/>
      <c r="CM210" s="143"/>
      <c r="CN210" s="143"/>
      <c r="CO210" s="143"/>
      <c r="CP210" s="143"/>
    </row>
    <row r="211" spans="1:94" ht="15" customHeight="1" x14ac:dyDescent="0.25">
      <c r="A211" s="3179"/>
      <c r="B211" s="3180"/>
      <c r="C211" s="3142"/>
      <c r="D211" s="3142"/>
      <c r="E211" s="3140"/>
      <c r="F211" s="3143" t="s">
        <v>406</v>
      </c>
      <c r="G211" s="3122"/>
      <c r="H211" s="3143" t="s">
        <v>228</v>
      </c>
      <c r="I211" s="3122"/>
      <c r="J211" s="3143" t="s">
        <v>333</v>
      </c>
      <c r="K211" s="3122"/>
      <c r="L211" s="3143" t="s">
        <v>407</v>
      </c>
      <c r="M211" s="3122"/>
      <c r="N211" s="3143" t="s">
        <v>408</v>
      </c>
      <c r="O211" s="3122"/>
      <c r="P211" s="3196" t="s">
        <v>409</v>
      </c>
      <c r="Q211" s="3162" t="s">
        <v>410</v>
      </c>
      <c r="R211" s="3195" t="s">
        <v>411</v>
      </c>
      <c r="S211" s="3170"/>
      <c r="T211" s="3238"/>
      <c r="U211" s="3142"/>
      <c r="V211" s="3142"/>
      <c r="W211" s="3142"/>
      <c r="X211" s="3142"/>
      <c r="Y211" s="3142"/>
      <c r="Z211" s="3140"/>
      <c r="AA211" s="3150"/>
      <c r="AB211" s="3142"/>
      <c r="AC211" s="3142"/>
      <c r="AD211" s="3142"/>
      <c r="AE211" s="3142"/>
      <c r="AF211" s="3140"/>
      <c r="CA211" s="143"/>
      <c r="CB211" s="143"/>
      <c r="CC211" s="143"/>
      <c r="CD211" s="143"/>
      <c r="CE211" s="143"/>
      <c r="CF211" s="143"/>
      <c r="CG211" s="143"/>
      <c r="CH211" s="143"/>
      <c r="CI211" s="143"/>
      <c r="CJ211" s="143"/>
      <c r="CK211" s="143"/>
      <c r="CL211" s="143"/>
      <c r="CM211" s="143"/>
      <c r="CN211" s="143"/>
      <c r="CO211" s="143"/>
      <c r="CP211" s="143"/>
    </row>
    <row r="212" spans="1:94" ht="18.75" customHeight="1" x14ac:dyDescent="0.25">
      <c r="A212" s="3150"/>
      <c r="B212" s="3140"/>
      <c r="C212" s="1734" t="s">
        <v>398</v>
      </c>
      <c r="D212" s="1800" t="s">
        <v>63</v>
      </c>
      <c r="E212" s="1740" t="s">
        <v>64</v>
      </c>
      <c r="F212" s="27" t="s">
        <v>63</v>
      </c>
      <c r="G212" s="75" t="s">
        <v>64</v>
      </c>
      <c r="H212" s="27" t="s">
        <v>63</v>
      </c>
      <c r="I212" s="75" t="s">
        <v>64</v>
      </c>
      <c r="J212" s="27" t="s">
        <v>63</v>
      </c>
      <c r="K212" s="75" t="s">
        <v>64</v>
      </c>
      <c r="L212" s="27" t="s">
        <v>63</v>
      </c>
      <c r="M212" s="75" t="s">
        <v>64</v>
      </c>
      <c r="N212" s="27" t="s">
        <v>63</v>
      </c>
      <c r="O212" s="273" t="s">
        <v>64</v>
      </c>
      <c r="P212" s="3176"/>
      <c r="Q212" s="3163"/>
      <c r="R212" s="3142"/>
      <c r="S212" s="3168"/>
      <c r="T212" s="3198"/>
      <c r="U212" s="113" t="s">
        <v>412</v>
      </c>
      <c r="V212" s="287" t="s">
        <v>89</v>
      </c>
      <c r="W212" s="288" t="s">
        <v>413</v>
      </c>
      <c r="X212" s="288" t="s">
        <v>414</v>
      </c>
      <c r="Y212" s="288" t="s">
        <v>415</v>
      </c>
      <c r="Z212" s="289" t="s">
        <v>416</v>
      </c>
      <c r="AA212" s="290" t="s">
        <v>412</v>
      </c>
      <c r="AB212" s="287" t="s">
        <v>89</v>
      </c>
      <c r="AC212" s="288" t="s">
        <v>413</v>
      </c>
      <c r="AD212" s="288" t="s">
        <v>414</v>
      </c>
      <c r="AE212" s="288" t="s">
        <v>415</v>
      </c>
      <c r="AF212" s="2018" t="s">
        <v>416</v>
      </c>
      <c r="CA212" s="143"/>
      <c r="CB212" s="143"/>
      <c r="CC212" s="143"/>
      <c r="CD212" s="143"/>
      <c r="CE212" s="143"/>
      <c r="CF212" s="143"/>
      <c r="CG212" s="143"/>
      <c r="CH212" s="143"/>
      <c r="CI212" s="143"/>
      <c r="CJ212" s="143"/>
      <c r="CK212" s="143"/>
      <c r="CL212" s="143"/>
      <c r="CM212" s="143"/>
      <c r="CN212" s="143"/>
      <c r="CO212" s="143"/>
      <c r="CP212" s="143"/>
    </row>
    <row r="213" spans="1:94" ht="21.75" customHeight="1" x14ac:dyDescent="0.25">
      <c r="A213" s="3151" t="s">
        <v>417</v>
      </c>
      <c r="B213" s="3152"/>
      <c r="C213" s="28">
        <f t="shared" ref="C213:C215" si="268">SUM(D213+E213)</f>
        <v>0</v>
      </c>
      <c r="D213" s="151">
        <f t="shared" ref="D213:E213" si="269">SUM(F213+H213+J213+L213+N213)</f>
        <v>0</v>
      </c>
      <c r="E213" s="250">
        <f t="shared" si="269"/>
        <v>0</v>
      </c>
      <c r="F213" s="33"/>
      <c r="G213" s="1801"/>
      <c r="H213" s="33"/>
      <c r="I213" s="1801"/>
      <c r="J213" s="33"/>
      <c r="K213" s="1801"/>
      <c r="L213" s="33"/>
      <c r="M213" s="1801"/>
      <c r="N213" s="33"/>
      <c r="O213" s="242"/>
      <c r="P213" s="33"/>
      <c r="Q213" s="34"/>
      <c r="R213" s="1749"/>
      <c r="S213" s="81"/>
      <c r="T213" s="1749"/>
      <c r="U213" s="1750"/>
      <c r="V213" s="1746"/>
      <c r="W213" s="1746"/>
      <c r="X213" s="1746"/>
      <c r="Y213" s="1746"/>
      <c r="Z213" s="1865"/>
      <c r="AA213" s="33"/>
      <c r="AB213" s="34"/>
      <c r="AC213" s="34"/>
      <c r="AD213" s="34"/>
      <c r="AE213" s="34"/>
      <c r="AF213" s="1801"/>
      <c r="AG213" s="137" t="str">
        <f t="shared" ref="AG213:AG215" si="270">CA213&amp;CB213</f>
        <v/>
      </c>
      <c r="AH213" s="143"/>
      <c r="AI213" s="143"/>
      <c r="AJ213" s="143"/>
      <c r="AK213" s="143"/>
      <c r="AL213" s="143"/>
      <c r="AM213" s="143"/>
      <c r="AN213" s="143"/>
      <c r="AO213" s="143"/>
      <c r="AP213" s="143"/>
      <c r="AQ213" s="143"/>
      <c r="AR213" s="143"/>
      <c r="AS213" s="143"/>
      <c r="AT213" s="143"/>
      <c r="AU213" s="143"/>
      <c r="AV213" s="143"/>
      <c r="AW213" s="143"/>
      <c r="AX213" s="143"/>
      <c r="AY213" s="143"/>
      <c r="AZ213" s="177"/>
      <c r="BA213" s="177"/>
      <c r="BB213" s="177"/>
      <c r="BC213" s="177"/>
      <c r="BD213" s="177"/>
      <c r="BE213" s="177"/>
      <c r="BF213" s="177"/>
      <c r="BG213" s="177"/>
      <c r="BH213" s="177"/>
      <c r="BI213" s="177"/>
      <c r="BJ213" s="177"/>
      <c r="BK213" s="177"/>
      <c r="BL213" s="177"/>
      <c r="BM213" s="177"/>
      <c r="BN213" s="177"/>
      <c r="BO213" s="177"/>
      <c r="BP213" s="177"/>
      <c r="BQ213" s="177"/>
      <c r="BR213" s="177"/>
      <c r="BS213" s="177"/>
      <c r="BT213" s="177"/>
      <c r="BU213" s="177"/>
      <c r="BV213" s="177"/>
      <c r="BW213" s="177"/>
      <c r="BX213" s="177"/>
      <c r="BY213" s="177"/>
      <c r="BZ213" s="177"/>
      <c r="CA213" s="1893" t="str">
        <f t="shared" ref="CA213:CA215" si="271">IF(AND($C213&lt;&gt;0,S213=""),"* No olvide ingresar la variable "&amp;S$210&amp;""&amp;" (Digite CERO si no tiene). ",IF(S213&gt;$C213,"* La variable Pueblos Originarios no puede superar el Total Ambos Sexos. ",""))</f>
        <v/>
      </c>
      <c r="CB213" s="1893" t="str">
        <f t="shared" ref="CB213:CB215" si="272">IF(AND($C213&lt;&gt;0,T213=""),"* No olvide ingresar la variable "&amp;T$210&amp;""&amp;" (Digite CERO si no tiene). ",IF(T213&gt;$C213,"* La variable Migrantes no puede superar el Total Ambos Sexos. ",""))</f>
        <v/>
      </c>
      <c r="CC213" s="143"/>
      <c r="CD213" s="177"/>
      <c r="CE213" s="177"/>
      <c r="CF213" s="178"/>
      <c r="CG213" s="178"/>
      <c r="CH213" s="178"/>
      <c r="CI213" s="178"/>
      <c r="CJ213" s="178"/>
      <c r="CK213" s="1894">
        <f t="shared" ref="CK213:CL213" si="273">IF(AND($C213&lt;&gt;0,S213=""),1,IF(S213&gt;$C213,1,0))</f>
        <v>0</v>
      </c>
      <c r="CL213" s="1894">
        <f t="shared" si="273"/>
        <v>0</v>
      </c>
      <c r="CM213" s="143"/>
      <c r="CN213" s="143"/>
      <c r="CO213" s="143"/>
      <c r="CP213" s="143"/>
    </row>
    <row r="214" spans="1:94" ht="15" customHeight="1" x14ac:dyDescent="0.25">
      <c r="A214" s="3156" t="s">
        <v>418</v>
      </c>
      <c r="B214" s="3157"/>
      <c r="C214" s="65">
        <f t="shared" si="268"/>
        <v>0</v>
      </c>
      <c r="D214" s="155">
        <f t="shared" ref="D214:E214" si="274">SUM(F214+H214+J214+L214+N214)</f>
        <v>0</v>
      </c>
      <c r="E214" s="252">
        <f t="shared" si="274"/>
        <v>0</v>
      </c>
      <c r="F214" s="66"/>
      <c r="G214" s="1802"/>
      <c r="H214" s="66"/>
      <c r="I214" s="1802"/>
      <c r="J214" s="66"/>
      <c r="K214" s="1802"/>
      <c r="L214" s="66"/>
      <c r="M214" s="1802"/>
      <c r="N214" s="66"/>
      <c r="O214" s="1976"/>
      <c r="P214" s="66"/>
      <c r="Q214" s="67"/>
      <c r="R214" s="291"/>
      <c r="S214" s="88"/>
      <c r="T214" s="218"/>
      <c r="U214" s="88"/>
      <c r="V214" s="67"/>
      <c r="W214" s="67"/>
      <c r="X214" s="67"/>
      <c r="Y214" s="67"/>
      <c r="Z214" s="87"/>
      <c r="AA214" s="66"/>
      <c r="AB214" s="67"/>
      <c r="AC214" s="67"/>
      <c r="AD214" s="67"/>
      <c r="AE214" s="67"/>
      <c r="AF214" s="1802"/>
      <c r="AG214" s="137" t="str">
        <f t="shared" si="270"/>
        <v/>
      </c>
      <c r="AH214" s="143"/>
      <c r="AI214" s="143"/>
      <c r="AJ214" s="143"/>
      <c r="AK214" s="143"/>
      <c r="AL214" s="143"/>
      <c r="AM214" s="143"/>
      <c r="AN214" s="143"/>
      <c r="AO214" s="143"/>
      <c r="AP214" s="143"/>
      <c r="AQ214" s="143"/>
      <c r="AR214" s="143"/>
      <c r="AS214" s="143"/>
      <c r="AT214" s="143"/>
      <c r="AU214" s="143"/>
      <c r="AV214" s="143"/>
      <c r="AW214" s="143"/>
      <c r="AX214" s="143"/>
      <c r="AY214" s="143"/>
      <c r="AZ214" s="177"/>
      <c r="BA214" s="177"/>
      <c r="BB214" s="177"/>
      <c r="BC214" s="177"/>
      <c r="BD214" s="177"/>
      <c r="BE214" s="177"/>
      <c r="BF214" s="177"/>
      <c r="BG214" s="177"/>
      <c r="BH214" s="177"/>
      <c r="BI214" s="177"/>
      <c r="BJ214" s="177"/>
      <c r="BK214" s="177"/>
      <c r="BL214" s="177"/>
      <c r="BM214" s="177"/>
      <c r="BN214" s="177"/>
      <c r="BO214" s="177"/>
      <c r="BP214" s="177"/>
      <c r="BQ214" s="177"/>
      <c r="BR214" s="177"/>
      <c r="BS214" s="177"/>
      <c r="BT214" s="177"/>
      <c r="BU214" s="177"/>
      <c r="BV214" s="177"/>
      <c r="BW214" s="177"/>
      <c r="BX214" s="177"/>
      <c r="BY214" s="177"/>
      <c r="BZ214" s="177"/>
      <c r="CA214" s="1893" t="str">
        <f t="shared" si="271"/>
        <v/>
      </c>
      <c r="CB214" s="1893" t="str">
        <f t="shared" si="272"/>
        <v/>
      </c>
      <c r="CC214" s="143"/>
      <c r="CD214" s="177"/>
      <c r="CE214" s="177"/>
      <c r="CF214" s="178"/>
      <c r="CG214" s="178"/>
      <c r="CH214" s="178"/>
      <c r="CI214" s="178"/>
      <c r="CJ214" s="178"/>
      <c r="CK214" s="1894">
        <f t="shared" ref="CK214:CL214" si="275">IF(AND($C214&lt;&gt;0,S214=""),1,IF(S214&gt;$C214,1,0))</f>
        <v>0</v>
      </c>
      <c r="CL214" s="1894">
        <f t="shared" si="275"/>
        <v>0</v>
      </c>
      <c r="CM214" s="143"/>
      <c r="CN214" s="143"/>
      <c r="CO214" s="143"/>
      <c r="CP214" s="143"/>
    </row>
    <row r="215" spans="1:94" ht="15" customHeight="1" x14ac:dyDescent="0.25">
      <c r="A215" s="3210" t="s">
        <v>419</v>
      </c>
      <c r="B215" s="3205"/>
      <c r="C215" s="35">
        <f t="shared" si="268"/>
        <v>0</v>
      </c>
      <c r="D215" s="158">
        <f t="shared" ref="D215:E215" si="276">SUM(F215+H215+J215+L215+N215)</f>
        <v>0</v>
      </c>
      <c r="E215" s="253">
        <f t="shared" si="276"/>
        <v>0</v>
      </c>
      <c r="F215" s="41"/>
      <c r="G215" s="1764"/>
      <c r="H215" s="41"/>
      <c r="I215" s="1764"/>
      <c r="J215" s="41"/>
      <c r="K215" s="1764"/>
      <c r="L215" s="41"/>
      <c r="M215" s="1764"/>
      <c r="N215" s="41"/>
      <c r="O215" s="1964"/>
      <c r="P215" s="41"/>
      <c r="Q215" s="37"/>
      <c r="R215" s="1763"/>
      <c r="S215" s="40"/>
      <c r="T215" s="1763"/>
      <c r="U215" s="40"/>
      <c r="V215" s="37"/>
      <c r="W215" s="37"/>
      <c r="X215" s="37"/>
      <c r="Y215" s="37"/>
      <c r="Z215" s="92"/>
      <c r="AA215" s="41"/>
      <c r="AB215" s="37"/>
      <c r="AC215" s="37"/>
      <c r="AD215" s="37"/>
      <c r="AE215" s="37"/>
      <c r="AF215" s="1764"/>
      <c r="AG215" s="137" t="str">
        <f t="shared" si="270"/>
        <v/>
      </c>
      <c r="AH215" s="143"/>
      <c r="AI215" s="143"/>
      <c r="AJ215" s="143"/>
      <c r="AK215" s="143"/>
      <c r="AL215" s="143"/>
      <c r="AM215" s="143"/>
      <c r="AN215" s="143"/>
      <c r="AO215" s="143"/>
      <c r="AP215" s="143"/>
      <c r="AQ215" s="143"/>
      <c r="AR215" s="143"/>
      <c r="AS215" s="143"/>
      <c r="AT215" s="143"/>
      <c r="AU215" s="143"/>
      <c r="AV215" s="143"/>
      <c r="AW215" s="143"/>
      <c r="AX215" s="143"/>
      <c r="AY215" s="143"/>
      <c r="AZ215" s="177"/>
      <c r="BA215" s="177"/>
      <c r="BB215" s="177"/>
      <c r="BC215" s="177"/>
      <c r="BD215" s="177"/>
      <c r="BE215" s="177"/>
      <c r="BF215" s="177"/>
      <c r="BG215" s="177"/>
      <c r="BH215" s="177"/>
      <c r="BI215" s="177"/>
      <c r="BJ215" s="177"/>
      <c r="BK215" s="177"/>
      <c r="BL215" s="177"/>
      <c r="BM215" s="177"/>
      <c r="BN215" s="177"/>
      <c r="BO215" s="177"/>
      <c r="BP215" s="177"/>
      <c r="BQ215" s="177"/>
      <c r="BR215" s="177"/>
      <c r="BS215" s="177"/>
      <c r="BT215" s="177"/>
      <c r="BU215" s="177"/>
      <c r="BV215" s="177"/>
      <c r="BW215" s="177"/>
      <c r="BX215" s="177"/>
      <c r="BY215" s="177"/>
      <c r="BZ215" s="177"/>
      <c r="CA215" s="1893" t="str">
        <f t="shared" si="271"/>
        <v/>
      </c>
      <c r="CB215" s="1893" t="str">
        <f t="shared" si="272"/>
        <v/>
      </c>
      <c r="CC215" s="143"/>
      <c r="CD215" s="177"/>
      <c r="CE215" s="177"/>
      <c r="CF215" s="178"/>
      <c r="CG215" s="178"/>
      <c r="CH215" s="178"/>
      <c r="CI215" s="178"/>
      <c r="CJ215" s="178"/>
      <c r="CK215" s="1894">
        <f t="shared" ref="CK215:CL215" si="277">IF(AND($C215&lt;&gt;0,S215=""),1,IF(S215&gt;$C215,1,0))</f>
        <v>0</v>
      </c>
      <c r="CL215" s="1894">
        <f t="shared" si="277"/>
        <v>0</v>
      </c>
      <c r="CM215" s="143"/>
      <c r="CN215" s="143"/>
      <c r="CO215" s="143"/>
      <c r="CP215" s="143"/>
    </row>
    <row r="216" spans="1:94" ht="18" customHeight="1" x14ac:dyDescent="0.25">
      <c r="A216" s="293" t="s">
        <v>420</v>
      </c>
      <c r="B216" s="293"/>
      <c r="C216" s="293"/>
      <c r="D216" s="2019"/>
      <c r="E216" s="2019"/>
      <c r="F216" s="2019"/>
      <c r="G216" s="2019"/>
      <c r="H216" s="294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CA216" s="143"/>
      <c r="CB216" s="143"/>
      <c r="CC216" s="143"/>
      <c r="CD216" s="143"/>
      <c r="CE216" s="143"/>
      <c r="CF216" s="143"/>
      <c r="CG216" s="143"/>
      <c r="CH216" s="143"/>
      <c r="CI216" s="143"/>
      <c r="CJ216" s="143"/>
      <c r="CK216" s="143"/>
      <c r="CL216" s="143"/>
      <c r="CM216" s="143"/>
      <c r="CN216" s="143"/>
      <c r="CO216" s="143"/>
      <c r="CP216" s="143"/>
    </row>
    <row r="217" spans="1:94" ht="30" customHeight="1" x14ac:dyDescent="0.25">
      <c r="A217" s="3242" t="s">
        <v>421</v>
      </c>
      <c r="B217" s="3161"/>
      <c r="C217" s="3161"/>
      <c r="D217" s="3149"/>
      <c r="E217" s="3242" t="s">
        <v>63</v>
      </c>
      <c r="F217" s="3243" t="s">
        <v>64</v>
      </c>
      <c r="G217" s="3244" t="s">
        <v>422</v>
      </c>
      <c r="H217" s="3135"/>
      <c r="I217" s="3185" t="s">
        <v>41</v>
      </c>
      <c r="J217" s="3186" t="s">
        <v>42</v>
      </c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CA217" s="143"/>
      <c r="CB217" s="143"/>
      <c r="CC217" s="143"/>
      <c r="CD217" s="143"/>
      <c r="CE217" s="143"/>
      <c r="CF217" s="143"/>
      <c r="CG217" s="143"/>
      <c r="CH217" s="143"/>
      <c r="CI217" s="143"/>
      <c r="CJ217" s="143"/>
      <c r="CK217" s="143"/>
      <c r="CL217" s="143"/>
      <c r="CM217" s="143"/>
      <c r="CN217" s="143"/>
      <c r="CO217" s="143"/>
      <c r="CP217" s="143"/>
    </row>
    <row r="218" spans="1:94" ht="29.25" customHeight="1" x14ac:dyDescent="0.25">
      <c r="A218" s="3150"/>
      <c r="B218" s="3142"/>
      <c r="C218" s="3142"/>
      <c r="D218" s="3140"/>
      <c r="E218" s="3150"/>
      <c r="F218" s="3173"/>
      <c r="G218" s="295" t="s">
        <v>423</v>
      </c>
      <c r="H218" s="2020" t="s">
        <v>424</v>
      </c>
      <c r="I218" s="3168"/>
      <c r="J218" s="3140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CA218" s="143"/>
      <c r="CB218" s="143"/>
      <c r="CC218" s="143"/>
      <c r="CD218" s="143"/>
      <c r="CE218" s="143"/>
      <c r="CF218" s="143"/>
      <c r="CG218" s="143"/>
      <c r="CH218" s="143"/>
      <c r="CI218" s="143"/>
      <c r="CJ218" s="143"/>
      <c r="CK218" s="143"/>
      <c r="CL218" s="143"/>
      <c r="CM218" s="143"/>
      <c r="CN218" s="143"/>
      <c r="CO218" s="143"/>
      <c r="CP218" s="143"/>
    </row>
    <row r="219" spans="1:94" ht="15" customHeight="1" x14ac:dyDescent="0.25">
      <c r="A219" s="3246" t="s">
        <v>425</v>
      </c>
      <c r="B219" s="3247"/>
      <c r="C219" s="3247"/>
      <c r="D219" s="3152"/>
      <c r="E219" s="296">
        <v>0</v>
      </c>
      <c r="F219" s="1801">
        <v>0</v>
      </c>
      <c r="G219" s="33">
        <v>0</v>
      </c>
      <c r="H219" s="1749">
        <v>0</v>
      </c>
      <c r="I219" s="81">
        <v>0</v>
      </c>
      <c r="J219" s="1801">
        <v>0</v>
      </c>
      <c r="K219" s="1754" t="str">
        <f t="shared" ref="K219:K221" si="278">$CA219&amp;CB219</f>
        <v/>
      </c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CA219" s="1893" t="str">
        <f t="shared" ref="CA219:CA221" si="279">IF(AND($E219+F219&lt;&gt;0,I219=""),"* No olvide ingresar la variable "&amp;I$217&amp;""&amp;" (Digite CERO si no tiene). ",IF(I219&gt;$E219+$F219,"* La variable Pueblos Originarios la suma de Hombres + Mujeres.",""))</f>
        <v/>
      </c>
      <c r="CB219" s="1893" t="str">
        <f t="shared" ref="CB219:CB221" si="280">IF(AND($E219+F219&lt;&gt;0,J219=""),"* No olvide ingresar la variable "&amp;J$217&amp;""&amp;" (Digite CERO si no tiene). ",IF(J219&gt;$E219+$F219,"* La variable Migrantes no puede superar la suma de Hombres + Mujeres. ",""))</f>
        <v/>
      </c>
      <c r="CC219" s="143"/>
      <c r="CD219" s="177"/>
      <c r="CE219" s="177"/>
      <c r="CF219" s="178"/>
      <c r="CG219" s="178"/>
      <c r="CH219" s="178"/>
      <c r="CI219" s="178"/>
      <c r="CJ219" s="178"/>
      <c r="CK219" s="1894">
        <f t="shared" ref="CK219:CL219" si="281">IF(AND($E219+$F219&lt;&gt;0,I219=""),1,IF(I219&gt;$E219+$F219,1,0))</f>
        <v>0</v>
      </c>
      <c r="CL219" s="1894">
        <f t="shared" si="281"/>
        <v>0</v>
      </c>
      <c r="CM219" s="143"/>
      <c r="CN219" s="143"/>
      <c r="CO219" s="143"/>
      <c r="CP219" s="143"/>
    </row>
    <row r="220" spans="1:94" ht="15" customHeight="1" x14ac:dyDescent="0.25">
      <c r="A220" s="3245" t="s">
        <v>426</v>
      </c>
      <c r="B220" s="3131"/>
      <c r="C220" s="3131"/>
      <c r="D220" s="3180"/>
      <c r="E220" s="66"/>
      <c r="F220" s="1752"/>
      <c r="G220" s="66"/>
      <c r="H220" s="1976"/>
      <c r="I220" s="88"/>
      <c r="J220" s="1802"/>
      <c r="K220" s="1754" t="str">
        <f t="shared" si="278"/>
        <v/>
      </c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  <c r="AF220" s="143"/>
      <c r="AG220" s="143"/>
      <c r="AH220" s="143"/>
      <c r="AI220" s="143"/>
      <c r="AJ220" s="143"/>
      <c r="AK220" s="143"/>
      <c r="AL220" s="177"/>
      <c r="AM220" s="177"/>
      <c r="AN220" s="177"/>
      <c r="AO220" s="177"/>
      <c r="AP220" s="177"/>
      <c r="AQ220" s="177"/>
      <c r="AR220" s="177"/>
      <c r="AS220" s="177"/>
      <c r="AT220" s="177"/>
      <c r="AU220" s="177"/>
      <c r="AV220" s="177"/>
      <c r="AW220" s="177"/>
      <c r="AX220" s="177"/>
      <c r="AY220" s="177"/>
      <c r="AZ220" s="177"/>
      <c r="BA220" s="177"/>
      <c r="BB220" s="177"/>
      <c r="BC220" s="177"/>
      <c r="BD220" s="177"/>
      <c r="BE220" s="177"/>
      <c r="BF220" s="177"/>
      <c r="BG220" s="177"/>
      <c r="BH220" s="177"/>
      <c r="BI220" s="177"/>
      <c r="BJ220" s="177"/>
      <c r="BK220" s="177"/>
      <c r="BL220" s="177"/>
      <c r="BM220" s="177"/>
      <c r="BN220" s="177"/>
      <c r="BO220" s="177"/>
      <c r="BP220" s="177"/>
      <c r="BQ220" s="177"/>
      <c r="BR220" s="177"/>
      <c r="BS220" s="177"/>
      <c r="BT220" s="177"/>
      <c r="BU220" s="177"/>
      <c r="BV220" s="177"/>
      <c r="BW220" s="177"/>
      <c r="BX220" s="177"/>
      <c r="BY220" s="177"/>
      <c r="BZ220" s="177"/>
      <c r="CA220" s="1893" t="str">
        <f t="shared" si="279"/>
        <v/>
      </c>
      <c r="CB220" s="1893" t="str">
        <f t="shared" si="280"/>
        <v/>
      </c>
      <c r="CC220" s="143"/>
      <c r="CD220" s="177"/>
      <c r="CE220" s="177"/>
      <c r="CF220" s="178"/>
      <c r="CG220" s="178"/>
      <c r="CH220" s="178"/>
      <c r="CI220" s="178"/>
      <c r="CJ220" s="178"/>
      <c r="CK220" s="1894">
        <f t="shared" ref="CK220:CL220" si="282">IF(AND($E220+$F220&lt;&gt;0,I220=""),1,IF(I220&gt;$E220+$F220,1,0))</f>
        <v>0</v>
      </c>
      <c r="CL220" s="1894">
        <f t="shared" si="282"/>
        <v>0</v>
      </c>
      <c r="CM220" s="143"/>
      <c r="CN220" s="143"/>
      <c r="CO220" s="143"/>
      <c r="CP220" s="143"/>
    </row>
    <row r="221" spans="1:94" ht="23.25" customHeight="1" x14ac:dyDescent="0.25">
      <c r="A221" s="3248" t="s">
        <v>427</v>
      </c>
      <c r="B221" s="3249"/>
      <c r="C221" s="3249"/>
      <c r="D221" s="3205"/>
      <c r="E221" s="41"/>
      <c r="F221" s="1764"/>
      <c r="G221" s="1771"/>
      <c r="H221" s="2022"/>
      <c r="I221" s="123"/>
      <c r="J221" s="1839"/>
      <c r="K221" s="1754" t="str">
        <f t="shared" si="278"/>
        <v/>
      </c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  <c r="AF221" s="143"/>
      <c r="AG221" s="143"/>
      <c r="AH221" s="143"/>
      <c r="AI221" s="143"/>
      <c r="AJ221" s="143"/>
      <c r="AK221" s="143"/>
      <c r="AL221" s="177"/>
      <c r="AM221" s="177"/>
      <c r="AN221" s="177"/>
      <c r="AO221" s="177"/>
      <c r="AP221" s="177"/>
      <c r="AQ221" s="177"/>
      <c r="AR221" s="177"/>
      <c r="AS221" s="177"/>
      <c r="AT221" s="177"/>
      <c r="AU221" s="177"/>
      <c r="AV221" s="177"/>
      <c r="AW221" s="177"/>
      <c r="AX221" s="177"/>
      <c r="AY221" s="177"/>
      <c r="AZ221" s="177"/>
      <c r="BA221" s="177"/>
      <c r="BB221" s="177"/>
      <c r="BC221" s="177"/>
      <c r="BD221" s="177"/>
      <c r="BE221" s="177"/>
      <c r="BF221" s="177"/>
      <c r="BG221" s="177"/>
      <c r="BH221" s="177"/>
      <c r="BI221" s="177"/>
      <c r="BJ221" s="177"/>
      <c r="BK221" s="177"/>
      <c r="BL221" s="177"/>
      <c r="BM221" s="177"/>
      <c r="BN221" s="177"/>
      <c r="BO221" s="177"/>
      <c r="BP221" s="177"/>
      <c r="BQ221" s="177"/>
      <c r="BR221" s="177"/>
      <c r="BS221" s="177"/>
      <c r="BT221" s="177"/>
      <c r="BU221" s="177"/>
      <c r="BV221" s="177"/>
      <c r="BW221" s="177"/>
      <c r="BX221" s="177"/>
      <c r="BY221" s="177"/>
      <c r="BZ221" s="177"/>
      <c r="CA221" s="1893" t="str">
        <f t="shared" si="279"/>
        <v/>
      </c>
      <c r="CB221" s="1893" t="str">
        <f t="shared" si="280"/>
        <v/>
      </c>
      <c r="CC221" s="143"/>
      <c r="CD221" s="177"/>
      <c r="CE221" s="177"/>
      <c r="CF221" s="178"/>
      <c r="CG221" s="178"/>
      <c r="CH221" s="178"/>
      <c r="CI221" s="178"/>
      <c r="CJ221" s="178"/>
      <c r="CK221" s="1894">
        <f t="shared" ref="CK221:CL221" si="283">IF(AND($E221+$F221&lt;&gt;0,I221=""),1,IF(I221&gt;$E221+$F221,1,0))</f>
        <v>0</v>
      </c>
      <c r="CL221" s="1894">
        <f t="shared" si="283"/>
        <v>0</v>
      </c>
      <c r="CM221" s="143"/>
      <c r="CN221" s="143"/>
      <c r="CO221" s="143"/>
      <c r="CP221" s="143"/>
    </row>
    <row r="222" spans="1:94" ht="18.75" customHeight="1" x14ac:dyDescent="0.25">
      <c r="A222" s="3211" t="s">
        <v>82</v>
      </c>
      <c r="B222" s="3124"/>
      <c r="C222" s="3124"/>
      <c r="D222" s="3122"/>
      <c r="E222" s="2024">
        <f t="shared" ref="E222:J222" si="284">SUM(E219:E221)</f>
        <v>0</v>
      </c>
      <c r="F222" s="298">
        <f t="shared" si="284"/>
        <v>0</v>
      </c>
      <c r="G222" s="299">
        <f t="shared" si="284"/>
        <v>0</v>
      </c>
      <c r="H222" s="300">
        <f t="shared" si="284"/>
        <v>0</v>
      </c>
      <c r="I222" s="301">
        <f t="shared" si="284"/>
        <v>0</v>
      </c>
      <c r="J222" s="1890">
        <f t="shared" si="284"/>
        <v>0</v>
      </c>
      <c r="K222" s="1754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  <c r="AA222" s="143"/>
      <c r="AB222" s="143"/>
      <c r="AC222" s="143"/>
      <c r="AD222" s="143"/>
      <c r="AE222" s="143"/>
      <c r="AF222" s="143"/>
      <c r="AG222" s="143"/>
      <c r="AH222" s="143"/>
      <c r="AI222" s="143"/>
      <c r="AJ222" s="143"/>
      <c r="AK222" s="143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7"/>
      <c r="BC222" s="177"/>
      <c r="BD222" s="177"/>
      <c r="BE222" s="177"/>
      <c r="BF222" s="177"/>
      <c r="BG222" s="177"/>
      <c r="BH222" s="177"/>
      <c r="BI222" s="177"/>
      <c r="BJ222" s="177"/>
      <c r="BK222" s="177"/>
      <c r="BL222" s="177"/>
      <c r="BM222" s="177"/>
      <c r="BN222" s="177"/>
      <c r="BO222" s="177"/>
      <c r="BP222" s="177"/>
      <c r="BQ222" s="177"/>
      <c r="BR222" s="177"/>
      <c r="BS222" s="177"/>
      <c r="BT222" s="177"/>
      <c r="BU222" s="177"/>
      <c r="BV222" s="177"/>
      <c r="BW222" s="177"/>
      <c r="BX222" s="177"/>
      <c r="BY222" s="177"/>
      <c r="BZ222" s="177"/>
      <c r="CA222" s="177"/>
      <c r="CB222" s="177"/>
      <c r="CC222" s="143"/>
      <c r="CD222" s="177"/>
      <c r="CE222" s="177"/>
      <c r="CF222" s="178"/>
      <c r="CG222" s="178"/>
      <c r="CH222" s="178"/>
      <c r="CI222" s="178"/>
      <c r="CJ222" s="178"/>
      <c r="CK222" s="143"/>
      <c r="CL222" s="143"/>
      <c r="CM222" s="143"/>
      <c r="CN222" s="143"/>
      <c r="CO222" s="143"/>
      <c r="CP222" s="143"/>
    </row>
    <row r="223" spans="1:94" ht="15" customHeight="1" x14ac:dyDescent="0.25">
      <c r="A223" s="3250" t="s">
        <v>428</v>
      </c>
      <c r="B223" s="3246" t="s">
        <v>429</v>
      </c>
      <c r="C223" s="3247"/>
      <c r="D223" s="3152"/>
      <c r="E223" s="302"/>
      <c r="F223" s="2026"/>
      <c r="G223" s="237"/>
      <c r="H223" s="2027"/>
      <c r="I223" s="303"/>
      <c r="J223" s="2026"/>
      <c r="K223" s="1754" t="str">
        <f t="shared" ref="K223:K226" si="285">$CA223&amp;CB223</f>
        <v/>
      </c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  <c r="AF223" s="143"/>
      <c r="AG223" s="143"/>
      <c r="AH223" s="143"/>
      <c r="AI223" s="143"/>
      <c r="AJ223" s="143"/>
      <c r="AK223" s="143"/>
      <c r="AL223" s="177"/>
      <c r="AM223" s="177"/>
      <c r="AN223" s="177"/>
      <c r="AO223" s="177"/>
      <c r="AP223" s="177"/>
      <c r="AQ223" s="177"/>
      <c r="AR223" s="177"/>
      <c r="AS223" s="177"/>
      <c r="AT223" s="177"/>
      <c r="AU223" s="177"/>
      <c r="AV223" s="177"/>
      <c r="AW223" s="177"/>
      <c r="AX223" s="177"/>
      <c r="AY223" s="177"/>
      <c r="AZ223" s="177"/>
      <c r="BA223" s="177"/>
      <c r="BB223" s="177"/>
      <c r="BC223" s="177"/>
      <c r="BD223" s="177"/>
      <c r="BE223" s="177"/>
      <c r="BF223" s="177"/>
      <c r="BG223" s="177"/>
      <c r="BH223" s="177"/>
      <c r="BI223" s="177"/>
      <c r="BJ223" s="177"/>
      <c r="BK223" s="177"/>
      <c r="BL223" s="177"/>
      <c r="BM223" s="177"/>
      <c r="BN223" s="177"/>
      <c r="BO223" s="177"/>
      <c r="BP223" s="177"/>
      <c r="BQ223" s="177"/>
      <c r="BR223" s="177"/>
      <c r="BS223" s="177"/>
      <c r="BT223" s="177"/>
      <c r="BU223" s="177"/>
      <c r="BV223" s="177"/>
      <c r="BW223" s="177"/>
      <c r="BX223" s="177"/>
      <c r="BY223" s="177"/>
      <c r="BZ223" s="177"/>
      <c r="CA223" s="1893" t="str">
        <f t="shared" ref="CA223:CA226" si="286"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1893" t="str">
        <f t="shared" ref="CB223:CB226" si="287">IF(AND($E223+F223&lt;&gt;0,J223=""),"* No olvide ingresar la variable "&amp;J$217&amp;""&amp;" (Digite CERO si no tiene). ",IF(J223&gt;$E223+$F223,"* La variable Migrantes no debe ser mayor a la suma de Hombres + Mujeres. ",""))</f>
        <v/>
      </c>
      <c r="CC223" s="143"/>
      <c r="CD223" s="177"/>
      <c r="CE223" s="177"/>
      <c r="CF223" s="178"/>
      <c r="CG223" s="178"/>
      <c r="CH223" s="178"/>
      <c r="CI223" s="178"/>
      <c r="CJ223" s="178"/>
      <c r="CK223" s="1894">
        <f t="shared" ref="CK223:CL223" si="288">IF(AND($E223+$F223&lt;&gt;0,I223=""),1,IF(I223&gt;$E223+$F223,1,0))</f>
        <v>0</v>
      </c>
      <c r="CL223" s="1894">
        <f t="shared" si="288"/>
        <v>0</v>
      </c>
      <c r="CM223" s="143"/>
      <c r="CN223" s="143"/>
      <c r="CO223" s="143"/>
      <c r="CP223" s="143"/>
    </row>
    <row r="224" spans="1:94" ht="21" customHeight="1" x14ac:dyDescent="0.25">
      <c r="A224" s="3128"/>
      <c r="B224" s="3251" t="s">
        <v>430</v>
      </c>
      <c r="C224" s="3245" t="s">
        <v>431</v>
      </c>
      <c r="D224" s="3180"/>
      <c r="E224" s="304"/>
      <c r="F224" s="2028"/>
      <c r="G224" s="237"/>
      <c r="H224" s="2027"/>
      <c r="I224" s="305"/>
      <c r="J224" s="2029"/>
      <c r="K224" s="1754" t="str">
        <f t="shared" si="285"/>
        <v/>
      </c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  <c r="AF224" s="143"/>
      <c r="AG224" s="143"/>
      <c r="AH224" s="143"/>
      <c r="AI224" s="143"/>
      <c r="AJ224" s="143"/>
      <c r="AK224" s="143"/>
      <c r="AL224" s="177"/>
      <c r="AM224" s="177"/>
      <c r="AN224" s="177"/>
      <c r="AO224" s="177"/>
      <c r="AP224" s="177"/>
      <c r="AQ224" s="177"/>
      <c r="AR224" s="177"/>
      <c r="AS224" s="177"/>
      <c r="AT224" s="177"/>
      <c r="AU224" s="177"/>
      <c r="AV224" s="177"/>
      <c r="AW224" s="177"/>
      <c r="AX224" s="177"/>
      <c r="AY224" s="177"/>
      <c r="AZ224" s="177"/>
      <c r="BA224" s="177"/>
      <c r="BB224" s="177"/>
      <c r="BC224" s="177"/>
      <c r="BD224" s="177"/>
      <c r="BE224" s="177"/>
      <c r="BF224" s="177"/>
      <c r="BG224" s="177"/>
      <c r="BH224" s="177"/>
      <c r="BI224" s="177"/>
      <c r="BJ224" s="177"/>
      <c r="BK224" s="177"/>
      <c r="BL224" s="177"/>
      <c r="BM224" s="177"/>
      <c r="BN224" s="177"/>
      <c r="BO224" s="177"/>
      <c r="BP224" s="177"/>
      <c r="BQ224" s="177"/>
      <c r="BR224" s="177"/>
      <c r="BS224" s="177"/>
      <c r="BT224" s="177"/>
      <c r="BU224" s="177"/>
      <c r="BV224" s="177"/>
      <c r="BW224" s="177"/>
      <c r="BX224" s="177"/>
      <c r="BY224" s="177"/>
      <c r="BZ224" s="177"/>
      <c r="CA224" s="1893" t="str">
        <f t="shared" si="286"/>
        <v/>
      </c>
      <c r="CB224" s="1893" t="str">
        <f t="shared" si="287"/>
        <v/>
      </c>
      <c r="CC224" s="143"/>
      <c r="CD224" s="177"/>
      <c r="CE224" s="177"/>
      <c r="CF224" s="178"/>
      <c r="CG224" s="178"/>
      <c r="CH224" s="178"/>
      <c r="CI224" s="178"/>
      <c r="CJ224" s="178"/>
      <c r="CK224" s="1894">
        <f t="shared" ref="CK224:CL224" si="289">IF(AND($E224+$F224&lt;&gt;0,I224=""),1,IF(I224&gt;$E224+$F224,1,0))</f>
        <v>0</v>
      </c>
      <c r="CL224" s="1894">
        <f t="shared" si="289"/>
        <v>0</v>
      </c>
      <c r="CM224" s="143"/>
      <c r="CN224" s="143"/>
      <c r="CO224" s="143"/>
      <c r="CP224" s="143"/>
    </row>
    <row r="225" spans="1:94" ht="22.5" customHeight="1" x14ac:dyDescent="0.25">
      <c r="A225" s="3128"/>
      <c r="B225" s="3128"/>
      <c r="C225" s="3241" t="s">
        <v>432</v>
      </c>
      <c r="D225" s="3157"/>
      <c r="E225" s="2030"/>
      <c r="F225" s="2028"/>
      <c r="G225" s="237"/>
      <c r="H225" s="2027"/>
      <c r="I225" s="307"/>
      <c r="J225" s="2031"/>
      <c r="K225" s="1754" t="str">
        <f t="shared" si="285"/>
        <v/>
      </c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  <c r="AH225" s="143"/>
      <c r="AI225" s="143"/>
      <c r="AJ225" s="143"/>
      <c r="AK225" s="143"/>
      <c r="AL225" s="177"/>
      <c r="AM225" s="177"/>
      <c r="AN225" s="177"/>
      <c r="AO225" s="177"/>
      <c r="AP225" s="177"/>
      <c r="AQ225" s="177"/>
      <c r="AR225" s="177"/>
      <c r="AS225" s="177"/>
      <c r="AT225" s="177"/>
      <c r="AU225" s="177"/>
      <c r="AV225" s="177"/>
      <c r="AW225" s="177"/>
      <c r="AX225" s="177"/>
      <c r="AY225" s="177"/>
      <c r="AZ225" s="177"/>
      <c r="BA225" s="177"/>
      <c r="BB225" s="177"/>
      <c r="BC225" s="177"/>
      <c r="BD225" s="177"/>
      <c r="BE225" s="177"/>
      <c r="BF225" s="177"/>
      <c r="BG225" s="177"/>
      <c r="BH225" s="177"/>
      <c r="BI225" s="177"/>
      <c r="BJ225" s="177"/>
      <c r="BK225" s="177"/>
      <c r="BL225" s="177"/>
      <c r="BM225" s="177"/>
      <c r="BN225" s="177"/>
      <c r="BO225" s="177"/>
      <c r="BP225" s="177"/>
      <c r="BQ225" s="177"/>
      <c r="BR225" s="177"/>
      <c r="BS225" s="177"/>
      <c r="BT225" s="177"/>
      <c r="BU225" s="177"/>
      <c r="BV225" s="177"/>
      <c r="BW225" s="177"/>
      <c r="BX225" s="177"/>
      <c r="BY225" s="177"/>
      <c r="BZ225" s="177"/>
      <c r="CA225" s="1893" t="str">
        <f t="shared" si="286"/>
        <v/>
      </c>
      <c r="CB225" s="1893" t="str">
        <f t="shared" si="287"/>
        <v/>
      </c>
      <c r="CC225" s="143"/>
      <c r="CD225" s="177"/>
      <c r="CE225" s="177"/>
      <c r="CF225" s="178"/>
      <c r="CG225" s="178"/>
      <c r="CH225" s="178"/>
      <c r="CI225" s="178"/>
      <c r="CJ225" s="178"/>
      <c r="CK225" s="1894">
        <f t="shared" ref="CK225:CL225" si="290">IF(AND($E225+$F225&lt;&gt;0,I225=""),1,IF(I225&gt;$E225+$F225,1,0))</f>
        <v>0</v>
      </c>
      <c r="CL225" s="1894">
        <f t="shared" si="290"/>
        <v>0</v>
      </c>
      <c r="CM225" s="143"/>
      <c r="CN225" s="143"/>
      <c r="CO225" s="143"/>
      <c r="CP225" s="143"/>
    </row>
    <row r="226" spans="1:94" ht="23.25" customHeight="1" x14ac:dyDescent="0.25">
      <c r="A226" s="3129"/>
      <c r="B226" s="308" t="s">
        <v>433</v>
      </c>
      <c r="C226" s="3252" t="s">
        <v>432</v>
      </c>
      <c r="D226" s="3140"/>
      <c r="E226" s="309"/>
      <c r="F226" s="2032"/>
      <c r="G226" s="52"/>
      <c r="H226" s="310"/>
      <c r="I226" s="311"/>
      <c r="J226" s="2032"/>
      <c r="K226" s="1754" t="str">
        <f t="shared" si="285"/>
        <v/>
      </c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  <c r="AF226" s="143"/>
      <c r="AG226" s="143"/>
      <c r="AH226" s="143"/>
      <c r="AI226" s="143"/>
      <c r="AJ226" s="143"/>
      <c r="AK226" s="143"/>
      <c r="AL226" s="177"/>
      <c r="AM226" s="177"/>
      <c r="AN226" s="177"/>
      <c r="AO226" s="177"/>
      <c r="AP226" s="177"/>
      <c r="AQ226" s="177"/>
      <c r="AR226" s="177"/>
      <c r="AS226" s="177"/>
      <c r="AT226" s="177"/>
      <c r="AU226" s="177"/>
      <c r="AV226" s="177"/>
      <c r="AW226" s="177"/>
      <c r="AX226" s="177"/>
      <c r="AY226" s="177"/>
      <c r="AZ226" s="177"/>
      <c r="BA226" s="177"/>
      <c r="BB226" s="177"/>
      <c r="BC226" s="177"/>
      <c r="BD226" s="177"/>
      <c r="BE226" s="177"/>
      <c r="BF226" s="177"/>
      <c r="BG226" s="177"/>
      <c r="BH226" s="177"/>
      <c r="BI226" s="177"/>
      <c r="BJ226" s="177"/>
      <c r="BK226" s="177"/>
      <c r="BL226" s="177"/>
      <c r="BM226" s="177"/>
      <c r="BN226" s="177"/>
      <c r="BO226" s="177"/>
      <c r="BP226" s="177"/>
      <c r="BQ226" s="177"/>
      <c r="BR226" s="177"/>
      <c r="BS226" s="177"/>
      <c r="BT226" s="177"/>
      <c r="BU226" s="177"/>
      <c r="BV226" s="177"/>
      <c r="BW226" s="177"/>
      <c r="BX226" s="177"/>
      <c r="BY226" s="177"/>
      <c r="BZ226" s="177"/>
      <c r="CA226" s="1893" t="str">
        <f t="shared" si="286"/>
        <v/>
      </c>
      <c r="CB226" s="1893" t="str">
        <f t="shared" si="287"/>
        <v/>
      </c>
      <c r="CC226" s="143"/>
      <c r="CD226" s="177"/>
      <c r="CE226" s="177"/>
      <c r="CF226" s="178"/>
      <c r="CG226" s="178"/>
      <c r="CH226" s="178"/>
      <c r="CI226" s="178"/>
      <c r="CJ226" s="178"/>
      <c r="CK226" s="1894">
        <f t="shared" ref="CK226:CL226" si="291">IF(AND($E226+$F226&lt;&gt;0,I226=""),1,IF(I226&gt;$E226+$F226,1,0))</f>
        <v>0</v>
      </c>
      <c r="CL226" s="1894">
        <f t="shared" si="291"/>
        <v>0</v>
      </c>
      <c r="CM226" s="143"/>
      <c r="CN226" s="143"/>
      <c r="CO226" s="143"/>
      <c r="CP226" s="143"/>
    </row>
    <row r="227" spans="1:94" ht="15" customHeight="1" x14ac:dyDescent="0.25">
      <c r="A227" s="3211" t="s">
        <v>82</v>
      </c>
      <c r="B227" s="3124"/>
      <c r="C227" s="3124"/>
      <c r="D227" s="3122"/>
      <c r="E227" s="2033">
        <f t="shared" ref="E227:F227" si="292">SUM(E223:E226)</f>
        <v>0</v>
      </c>
      <c r="F227" s="312">
        <f t="shared" si="292"/>
        <v>0</v>
      </c>
      <c r="G227" s="2034"/>
      <c r="H227" s="2035"/>
      <c r="I227" s="313">
        <f t="shared" ref="I227:J227" si="293">SUM(I223:I226)</f>
        <v>0</v>
      </c>
      <c r="J227" s="2036">
        <f t="shared" si="293"/>
        <v>0</v>
      </c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  <c r="AF227" s="143"/>
      <c r="AG227" s="143"/>
      <c r="AH227" s="143"/>
      <c r="AI227" s="143"/>
      <c r="AJ227" s="143"/>
      <c r="AK227" s="143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77"/>
      <c r="BI227" s="177"/>
      <c r="BJ227" s="177"/>
      <c r="BK227" s="177"/>
      <c r="BL227" s="177"/>
      <c r="BM227" s="177"/>
      <c r="BN227" s="177"/>
      <c r="BO227" s="177"/>
      <c r="BP227" s="177"/>
      <c r="BQ227" s="177"/>
      <c r="BR227" s="177"/>
      <c r="BS227" s="177"/>
      <c r="BT227" s="177"/>
      <c r="BU227" s="177"/>
      <c r="BV227" s="177"/>
      <c r="BW227" s="177"/>
      <c r="BX227" s="177"/>
      <c r="BY227" s="177"/>
      <c r="BZ227" s="177"/>
      <c r="CA227" s="177"/>
      <c r="CB227" s="177"/>
      <c r="CC227" s="177"/>
      <c r="CD227" s="177"/>
      <c r="CE227" s="143"/>
      <c r="CF227" s="143"/>
      <c r="CG227" s="143"/>
      <c r="CH227" s="143"/>
      <c r="CI227" s="143"/>
      <c r="CJ227" s="143"/>
      <c r="CK227" s="143"/>
      <c r="CL227" s="143"/>
      <c r="CM227" s="143"/>
      <c r="CN227" s="143"/>
      <c r="CO227" s="143"/>
      <c r="CP227" s="143"/>
    </row>
    <row r="228" spans="1:94" ht="18" customHeight="1" x14ac:dyDescent="0.25">
      <c r="A228" s="314" t="s">
        <v>434</v>
      </c>
      <c r="B228" s="314"/>
      <c r="C228" s="314"/>
      <c r="D228" s="2037"/>
      <c r="E228" s="2037"/>
      <c r="F228" s="2037"/>
      <c r="G228" s="315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  <c r="AH228" s="143"/>
      <c r="AI228" s="143"/>
      <c r="AJ228" s="143"/>
      <c r="AK228" s="143"/>
      <c r="AL228" s="177"/>
      <c r="AM228" s="177"/>
      <c r="AN228" s="177"/>
      <c r="AO228" s="177"/>
      <c r="AP228" s="177"/>
      <c r="AQ228" s="177"/>
      <c r="AR228" s="177"/>
      <c r="AS228" s="177"/>
      <c r="AT228" s="177"/>
      <c r="AU228" s="177"/>
      <c r="AV228" s="177"/>
      <c r="AW228" s="177"/>
      <c r="AX228" s="177"/>
      <c r="AY228" s="177"/>
      <c r="AZ228" s="177"/>
      <c r="BA228" s="177"/>
      <c r="BB228" s="177"/>
      <c r="BC228" s="177"/>
      <c r="BD228" s="177"/>
      <c r="BE228" s="177"/>
      <c r="BF228" s="177"/>
      <c r="BG228" s="177"/>
      <c r="BH228" s="177"/>
      <c r="BI228" s="177"/>
      <c r="BJ228" s="177"/>
      <c r="BK228" s="177"/>
      <c r="BL228" s="177"/>
      <c r="BM228" s="177"/>
      <c r="BN228" s="177"/>
      <c r="BO228" s="177"/>
      <c r="BP228" s="177"/>
      <c r="BQ228" s="177"/>
      <c r="BR228" s="177"/>
      <c r="BS228" s="177"/>
      <c r="BT228" s="177"/>
      <c r="BU228" s="177"/>
      <c r="BV228" s="177"/>
      <c r="BW228" s="177"/>
      <c r="BX228" s="177"/>
      <c r="BY228" s="177"/>
      <c r="BZ228" s="177"/>
      <c r="CA228" s="177"/>
      <c r="CB228" s="177"/>
      <c r="CC228" s="177"/>
      <c r="CD228" s="177"/>
      <c r="CE228" s="143"/>
      <c r="CF228" s="143"/>
      <c r="CG228" s="143"/>
      <c r="CH228" s="143"/>
      <c r="CI228" s="143"/>
      <c r="CJ228" s="143"/>
      <c r="CK228" s="143"/>
      <c r="CL228" s="143"/>
      <c r="CM228" s="143"/>
      <c r="CN228" s="143"/>
      <c r="CO228" s="143"/>
      <c r="CP228" s="143"/>
    </row>
    <row r="229" spans="1:94" ht="24.75" customHeight="1" x14ac:dyDescent="0.25">
      <c r="A229" s="3211" t="s">
        <v>402</v>
      </c>
      <c r="B229" s="3122"/>
      <c r="C229" s="2023" t="s">
        <v>63</v>
      </c>
      <c r="D229" s="316" t="s">
        <v>64</v>
      </c>
      <c r="E229" s="2038" t="s">
        <v>41</v>
      </c>
      <c r="F229" s="2025" t="s">
        <v>42</v>
      </c>
      <c r="G229" s="315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  <c r="AG229" s="143"/>
      <c r="AH229" s="143"/>
      <c r="AI229" s="143"/>
      <c r="AJ229" s="143"/>
      <c r="AK229" s="143"/>
      <c r="AL229" s="177"/>
      <c r="AM229" s="177"/>
      <c r="AN229" s="177"/>
      <c r="AO229" s="177"/>
      <c r="AP229" s="177"/>
      <c r="AQ229" s="177"/>
      <c r="AR229" s="177"/>
      <c r="AS229" s="177"/>
      <c r="AT229" s="177"/>
      <c r="AU229" s="177"/>
      <c r="AV229" s="177"/>
      <c r="AW229" s="177"/>
      <c r="AX229" s="177"/>
      <c r="AY229" s="177"/>
      <c r="AZ229" s="177"/>
      <c r="BA229" s="177"/>
      <c r="BB229" s="177"/>
      <c r="BC229" s="177"/>
      <c r="BD229" s="177"/>
      <c r="BE229" s="177"/>
      <c r="BF229" s="177"/>
      <c r="BG229" s="177"/>
      <c r="BH229" s="177"/>
      <c r="BI229" s="177"/>
      <c r="BJ229" s="177"/>
      <c r="BK229" s="177"/>
      <c r="BL229" s="177"/>
      <c r="BM229" s="177"/>
      <c r="BN229" s="177"/>
      <c r="BO229" s="177"/>
      <c r="BP229" s="177"/>
      <c r="BQ229" s="177"/>
      <c r="BR229" s="177"/>
      <c r="BS229" s="177"/>
      <c r="BT229" s="177"/>
      <c r="BU229" s="177"/>
      <c r="BV229" s="177"/>
      <c r="BW229" s="177"/>
      <c r="BX229" s="177"/>
      <c r="BY229" s="177"/>
      <c r="BZ229" s="177"/>
      <c r="CA229" s="177"/>
      <c r="CB229" s="177"/>
      <c r="CC229" s="177"/>
      <c r="CD229" s="177"/>
      <c r="CE229" s="143"/>
      <c r="CF229" s="143"/>
      <c r="CG229" s="143"/>
      <c r="CH229" s="143"/>
      <c r="CI229" s="143"/>
      <c r="CJ229" s="143"/>
      <c r="CK229" s="143"/>
      <c r="CL229" s="143"/>
      <c r="CM229" s="143"/>
      <c r="CN229" s="143"/>
      <c r="CO229" s="143"/>
      <c r="CP229" s="143"/>
    </row>
    <row r="230" spans="1:94" ht="14.25" customHeight="1" x14ac:dyDescent="0.25">
      <c r="A230" s="3209" t="s">
        <v>435</v>
      </c>
      <c r="B230" s="317" t="s">
        <v>431</v>
      </c>
      <c r="C230" s="318"/>
      <c r="D230" s="319"/>
      <c r="E230" s="320"/>
      <c r="F230" s="321"/>
      <c r="G230" s="1754" t="str">
        <f t="shared" ref="G230:G231" si="294">$CB230&amp;CA230</f>
        <v/>
      </c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  <c r="AF230" s="143"/>
      <c r="AG230" s="143"/>
      <c r="AH230" s="143"/>
      <c r="AI230" s="143"/>
      <c r="AJ230" s="143"/>
      <c r="AK230" s="143"/>
      <c r="AL230" s="177"/>
      <c r="AM230" s="177"/>
      <c r="AN230" s="177"/>
      <c r="AO230" s="177"/>
      <c r="AP230" s="177"/>
      <c r="AQ230" s="177"/>
      <c r="AR230" s="177"/>
      <c r="AS230" s="177"/>
      <c r="AT230" s="177"/>
      <c r="AU230" s="177"/>
      <c r="AV230" s="177"/>
      <c r="AW230" s="177"/>
      <c r="AX230" s="177"/>
      <c r="AY230" s="177"/>
      <c r="AZ230" s="177"/>
      <c r="BA230" s="177"/>
      <c r="BB230" s="177"/>
      <c r="BC230" s="177"/>
      <c r="BD230" s="177"/>
      <c r="BE230" s="177"/>
      <c r="BF230" s="177"/>
      <c r="BG230" s="177"/>
      <c r="BH230" s="177"/>
      <c r="BI230" s="177"/>
      <c r="BJ230" s="177"/>
      <c r="BK230" s="177"/>
      <c r="BL230" s="177"/>
      <c r="BM230" s="177"/>
      <c r="BN230" s="177"/>
      <c r="BO230" s="177"/>
      <c r="BP230" s="177"/>
      <c r="BQ230" s="177"/>
      <c r="BR230" s="177"/>
      <c r="BS230" s="177"/>
      <c r="BT230" s="177"/>
      <c r="BU230" s="177"/>
      <c r="BV230" s="177"/>
      <c r="BW230" s="177"/>
      <c r="BX230" s="177"/>
      <c r="BY230" s="177"/>
      <c r="BZ230" s="177"/>
      <c r="CA230" s="1893" t="str">
        <f t="shared" ref="CA230:CA231" si="295"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1893" t="str">
        <f t="shared" ref="CB230:CB231" si="296">IF(AND($C230+D230&lt;&gt;0,F230=""),"* No olvide ingresar la variable "&amp;F$229&amp;""&amp;" (Digite CERO si no tiene). ",IF(F230&gt;$C230+$D230,"* La variable Migrantes no debe ser mayor a la suma de Hombres + Mujeres.",""))</f>
        <v/>
      </c>
      <c r="CC230" s="143"/>
      <c r="CD230" s="177"/>
      <c r="CE230" s="177"/>
      <c r="CF230" s="178"/>
      <c r="CG230" s="178"/>
      <c r="CH230" s="178"/>
      <c r="CI230" s="178"/>
      <c r="CJ230" s="178"/>
      <c r="CK230" s="1894">
        <f t="shared" ref="CK230:CL230" si="297">IF(AND($C230+$D230&lt;&gt;0,E230=""),1,IF(E230&gt;$C230+$D230,1,0))</f>
        <v>0</v>
      </c>
      <c r="CL230" s="1894">
        <f t="shared" si="297"/>
        <v>0</v>
      </c>
      <c r="CM230" s="143"/>
      <c r="CN230" s="143"/>
      <c r="CO230" s="143"/>
      <c r="CP230" s="143"/>
    </row>
    <row r="231" spans="1:94" ht="14.25" customHeight="1" x14ac:dyDescent="0.25">
      <c r="A231" s="3129"/>
      <c r="B231" s="322" t="s">
        <v>432</v>
      </c>
      <c r="C231" s="323"/>
      <c r="D231" s="324"/>
      <c r="E231" s="2039"/>
      <c r="F231" s="325"/>
      <c r="G231" s="1754" t="str">
        <f t="shared" si="294"/>
        <v/>
      </c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  <c r="AF231" s="143"/>
      <c r="AG231" s="143"/>
      <c r="AH231" s="143"/>
      <c r="AI231" s="143"/>
      <c r="AJ231" s="143"/>
      <c r="AK231" s="143"/>
      <c r="AL231" s="177"/>
      <c r="AM231" s="177"/>
      <c r="AN231" s="177"/>
      <c r="AO231" s="177"/>
      <c r="AP231" s="177"/>
      <c r="AQ231" s="177"/>
      <c r="AR231" s="177"/>
      <c r="AS231" s="177"/>
      <c r="AT231" s="177"/>
      <c r="AU231" s="177"/>
      <c r="AV231" s="177"/>
      <c r="AW231" s="177"/>
      <c r="AX231" s="177"/>
      <c r="AY231" s="177"/>
      <c r="AZ231" s="177"/>
      <c r="BA231" s="177"/>
      <c r="BB231" s="177"/>
      <c r="BC231" s="177"/>
      <c r="BD231" s="177"/>
      <c r="BE231" s="177"/>
      <c r="BF231" s="177"/>
      <c r="BG231" s="177"/>
      <c r="BH231" s="177"/>
      <c r="BI231" s="177"/>
      <c r="BJ231" s="177"/>
      <c r="BK231" s="177"/>
      <c r="BL231" s="177"/>
      <c r="BM231" s="177"/>
      <c r="BN231" s="177"/>
      <c r="BO231" s="177"/>
      <c r="BP231" s="177"/>
      <c r="BQ231" s="177"/>
      <c r="BR231" s="177"/>
      <c r="BS231" s="177"/>
      <c r="BT231" s="177"/>
      <c r="BU231" s="177"/>
      <c r="BV231" s="177"/>
      <c r="BW231" s="177"/>
      <c r="BX231" s="177"/>
      <c r="BY231" s="177"/>
      <c r="BZ231" s="177"/>
      <c r="CA231" s="1893" t="str">
        <f t="shared" si="295"/>
        <v/>
      </c>
      <c r="CB231" s="1893" t="str">
        <f t="shared" si="296"/>
        <v/>
      </c>
      <c r="CC231" s="143"/>
      <c r="CD231" s="177"/>
      <c r="CE231" s="177"/>
      <c r="CF231" s="178"/>
      <c r="CG231" s="178"/>
      <c r="CH231" s="178"/>
      <c r="CI231" s="178"/>
      <c r="CJ231" s="178"/>
      <c r="CK231" s="1894">
        <f t="shared" ref="CK231:CL231" si="298">IF(AND($C231+$D231&lt;&gt;0,E231=""),1,IF(E231&gt;$C231+$D231,1,0))</f>
        <v>0</v>
      </c>
      <c r="CL231" s="1894">
        <f t="shared" si="298"/>
        <v>0</v>
      </c>
      <c r="CM231" s="143"/>
      <c r="CN231" s="143"/>
      <c r="CO231" s="143"/>
      <c r="CP231" s="143"/>
    </row>
    <row r="232" spans="1:94" ht="15" customHeight="1" x14ac:dyDescent="0.25">
      <c r="A232" s="3211" t="s">
        <v>82</v>
      </c>
      <c r="B232" s="3122"/>
      <c r="C232" s="2040">
        <f t="shared" ref="C232:F232" si="299">SUM(C230:C231)</f>
        <v>0</v>
      </c>
      <c r="D232" s="326">
        <f t="shared" si="299"/>
        <v>0</v>
      </c>
      <c r="E232" s="2041">
        <f t="shared" si="299"/>
        <v>0</v>
      </c>
      <c r="F232" s="327">
        <f t="shared" si="299"/>
        <v>0</v>
      </c>
      <c r="G232" s="315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  <c r="AF232" s="143"/>
      <c r="AG232" s="143"/>
      <c r="AH232" s="143"/>
      <c r="AI232" s="143"/>
      <c r="AJ232" s="143"/>
      <c r="AK232" s="143"/>
      <c r="AL232" s="177"/>
      <c r="AM232" s="177"/>
      <c r="AN232" s="177"/>
      <c r="AO232" s="177"/>
      <c r="AP232" s="177"/>
      <c r="AQ232" s="177"/>
      <c r="AR232" s="177"/>
      <c r="AS232" s="177"/>
      <c r="AT232" s="177"/>
      <c r="AU232" s="177"/>
      <c r="AV232" s="177"/>
      <c r="AW232" s="177"/>
      <c r="AX232" s="177"/>
      <c r="AY232" s="177"/>
      <c r="AZ232" s="177"/>
      <c r="BA232" s="177"/>
      <c r="BB232" s="177"/>
      <c r="BC232" s="177"/>
      <c r="BD232" s="177"/>
      <c r="BE232" s="177"/>
      <c r="BF232" s="177"/>
      <c r="BG232" s="177"/>
      <c r="BH232" s="177"/>
      <c r="BI232" s="177"/>
      <c r="BJ232" s="177"/>
      <c r="BK232" s="177"/>
      <c r="BL232" s="177"/>
      <c r="BM232" s="177"/>
      <c r="BN232" s="177"/>
      <c r="BO232" s="177"/>
      <c r="BP232" s="177"/>
      <c r="BQ232" s="177"/>
      <c r="BR232" s="177"/>
      <c r="BS232" s="177"/>
      <c r="BT232" s="177"/>
      <c r="BU232" s="177"/>
      <c r="BV232" s="177"/>
      <c r="BW232" s="177"/>
      <c r="BX232" s="177"/>
      <c r="BY232" s="177"/>
      <c r="BZ232" s="177"/>
      <c r="CA232" s="177"/>
      <c r="CB232" s="177"/>
      <c r="CC232" s="177"/>
      <c r="CD232" s="177"/>
      <c r="CE232" s="143"/>
      <c r="CF232" s="143"/>
      <c r="CG232" s="143"/>
      <c r="CH232" s="143"/>
      <c r="CI232" s="143"/>
      <c r="CJ232" s="143"/>
      <c r="CK232" s="143"/>
      <c r="CL232" s="143"/>
      <c r="CM232" s="143"/>
      <c r="CN232" s="143"/>
      <c r="CO232" s="143"/>
      <c r="CP232" s="143"/>
    </row>
    <row r="233" spans="1:94" ht="18" customHeight="1" x14ac:dyDescent="0.25">
      <c r="A233" s="281" t="s">
        <v>436</v>
      </c>
      <c r="B233" s="286"/>
      <c r="C233" s="286"/>
      <c r="D233" s="1871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7"/>
      <c r="BC233" s="177"/>
      <c r="BD233" s="177"/>
      <c r="BE233" s="177"/>
      <c r="BF233" s="177"/>
      <c r="BG233" s="177"/>
      <c r="BH233" s="177"/>
      <c r="BI233" s="177"/>
      <c r="BJ233" s="177"/>
      <c r="BK233" s="177"/>
      <c r="BL233" s="177"/>
      <c r="BM233" s="177"/>
      <c r="BN233" s="177"/>
      <c r="BO233" s="177"/>
      <c r="BP233" s="177"/>
      <c r="BQ233" s="177"/>
      <c r="BR233" s="177"/>
      <c r="BS233" s="177"/>
      <c r="BT233" s="177"/>
      <c r="BU233" s="177"/>
      <c r="BV233" s="177"/>
      <c r="BW233" s="177"/>
      <c r="BX233" s="177"/>
      <c r="BY233" s="177"/>
      <c r="BZ233" s="177"/>
      <c r="CA233" s="177"/>
      <c r="CB233" s="177"/>
      <c r="CC233" s="177"/>
      <c r="CD233" s="177"/>
      <c r="CE233" s="143"/>
      <c r="CF233" s="143"/>
      <c r="CG233" s="143"/>
      <c r="CH233" s="143"/>
      <c r="CI233" s="143"/>
      <c r="CJ233" s="143"/>
      <c r="CK233" s="143"/>
      <c r="CL233" s="143"/>
      <c r="CM233" s="143"/>
      <c r="CN233" s="143"/>
      <c r="CO233" s="143"/>
      <c r="CP233" s="143"/>
    </row>
    <row r="234" spans="1:94" ht="21.75" customHeight="1" x14ac:dyDescent="0.25">
      <c r="A234" s="3148" t="s">
        <v>437</v>
      </c>
      <c r="B234" s="3149"/>
      <c r="C234" s="3143" t="s">
        <v>438</v>
      </c>
      <c r="D234" s="3124"/>
      <c r="E234" s="3122"/>
      <c r="AB234" s="143"/>
      <c r="AC234" s="143"/>
      <c r="AD234" s="143"/>
      <c r="AE234" s="143"/>
      <c r="AF234" s="143"/>
      <c r="AG234" s="143"/>
      <c r="AH234" s="143"/>
      <c r="AI234" s="143"/>
      <c r="AJ234" s="143"/>
      <c r="AK234" s="143"/>
      <c r="AL234" s="177"/>
      <c r="AM234" s="177"/>
      <c r="AN234" s="177"/>
      <c r="AO234" s="177"/>
      <c r="AP234" s="177"/>
      <c r="AQ234" s="177"/>
      <c r="AR234" s="177"/>
      <c r="AS234" s="177"/>
      <c r="AT234" s="177"/>
      <c r="AU234" s="177"/>
      <c r="AV234" s="177"/>
      <c r="AW234" s="177"/>
      <c r="AX234" s="177"/>
      <c r="AY234" s="177"/>
      <c r="AZ234" s="177"/>
      <c r="BA234" s="177"/>
      <c r="BB234" s="177"/>
      <c r="BC234" s="177"/>
      <c r="BD234" s="177"/>
      <c r="BE234" s="177"/>
      <c r="BF234" s="177"/>
      <c r="BG234" s="177"/>
      <c r="BH234" s="177"/>
      <c r="BI234" s="177"/>
      <c r="BJ234" s="177"/>
      <c r="BK234" s="177"/>
      <c r="BL234" s="177"/>
      <c r="BM234" s="177"/>
      <c r="BN234" s="177"/>
      <c r="BO234" s="177"/>
      <c r="BP234" s="177"/>
      <c r="BQ234" s="177"/>
      <c r="BR234" s="177"/>
      <c r="BS234" s="177"/>
      <c r="BT234" s="177"/>
      <c r="BU234" s="177"/>
      <c r="BV234" s="177"/>
      <c r="BW234" s="177"/>
      <c r="BX234" s="177"/>
      <c r="BY234" s="177"/>
      <c r="BZ234" s="177"/>
      <c r="CA234" s="177"/>
      <c r="CB234" s="177"/>
      <c r="CC234" s="177"/>
      <c r="CD234" s="177"/>
      <c r="CE234" s="143"/>
      <c r="CF234" s="143"/>
      <c r="CG234" s="143"/>
      <c r="CH234" s="143"/>
      <c r="CI234" s="143"/>
      <c r="CJ234" s="143"/>
      <c r="CK234" s="143"/>
      <c r="CL234" s="143"/>
      <c r="CM234" s="143"/>
      <c r="CN234" s="143"/>
      <c r="CO234" s="143"/>
      <c r="CP234" s="143"/>
    </row>
    <row r="235" spans="1:94" ht="15" customHeight="1" x14ac:dyDescent="0.25">
      <c r="A235" s="3179"/>
      <c r="B235" s="3180"/>
      <c r="C235" s="3201" t="s">
        <v>439</v>
      </c>
      <c r="D235" s="3143" t="s">
        <v>440</v>
      </c>
      <c r="E235" s="3122"/>
      <c r="AB235" s="143"/>
      <c r="AC235" s="143"/>
      <c r="AD235" s="143"/>
      <c r="AE235" s="143"/>
      <c r="AF235" s="143"/>
      <c r="AG235" s="143"/>
      <c r="AH235" s="143"/>
      <c r="AI235" s="143"/>
      <c r="AJ235" s="143"/>
      <c r="AK235" s="143"/>
      <c r="AL235" s="177"/>
      <c r="AM235" s="177"/>
      <c r="AN235" s="177"/>
      <c r="AO235" s="177"/>
      <c r="AP235" s="177"/>
      <c r="AQ235" s="177"/>
      <c r="AR235" s="177"/>
      <c r="AS235" s="177"/>
      <c r="AT235" s="177"/>
      <c r="AU235" s="177"/>
      <c r="AV235" s="177"/>
      <c r="AW235" s="177"/>
      <c r="AX235" s="177"/>
      <c r="AY235" s="177"/>
      <c r="AZ235" s="177"/>
      <c r="BA235" s="177"/>
      <c r="BB235" s="177"/>
      <c r="BC235" s="177"/>
      <c r="BD235" s="177"/>
      <c r="BE235" s="177"/>
      <c r="BF235" s="177"/>
      <c r="BG235" s="177"/>
      <c r="BH235" s="177"/>
      <c r="BI235" s="177"/>
      <c r="BJ235" s="177"/>
      <c r="BK235" s="177"/>
      <c r="BL235" s="177"/>
      <c r="BM235" s="177"/>
      <c r="BN235" s="177"/>
      <c r="BO235" s="177"/>
      <c r="BP235" s="177"/>
      <c r="BQ235" s="177"/>
      <c r="BR235" s="177"/>
      <c r="BS235" s="177"/>
      <c r="BT235" s="177"/>
      <c r="BU235" s="177"/>
      <c r="BV235" s="177"/>
      <c r="BW235" s="177"/>
      <c r="BX235" s="177"/>
      <c r="BY235" s="177"/>
      <c r="BZ235" s="177"/>
      <c r="CA235" s="177"/>
      <c r="CB235" s="177"/>
      <c r="CC235" s="177"/>
      <c r="CD235" s="177"/>
      <c r="CE235" s="143"/>
      <c r="CF235" s="143"/>
      <c r="CG235" s="143"/>
      <c r="CH235" s="143"/>
      <c r="CI235" s="143"/>
      <c r="CJ235" s="143"/>
      <c r="CK235" s="143"/>
      <c r="CL235" s="143"/>
      <c r="CM235" s="143"/>
      <c r="CN235" s="143"/>
      <c r="CO235" s="143"/>
      <c r="CP235" s="143"/>
    </row>
    <row r="236" spans="1:94" ht="15" customHeight="1" x14ac:dyDescent="0.25">
      <c r="A236" s="3150"/>
      <c r="B236" s="3140"/>
      <c r="C236" s="3150"/>
      <c r="D236" s="1736" t="s">
        <v>441</v>
      </c>
      <c r="E236" s="75" t="s">
        <v>442</v>
      </c>
      <c r="AB236" s="143"/>
      <c r="AC236" s="143"/>
      <c r="AD236" s="143"/>
      <c r="AE236" s="143"/>
      <c r="AF236" s="143"/>
      <c r="AG236" s="143"/>
      <c r="AH236" s="143"/>
      <c r="AI236" s="143"/>
      <c r="AJ236" s="143"/>
      <c r="AK236" s="143"/>
      <c r="AL236" s="177"/>
      <c r="AM236" s="177"/>
      <c r="CA236" s="143"/>
      <c r="CB236" s="143"/>
      <c r="CC236" s="143"/>
      <c r="CD236" s="143"/>
      <c r="CE236" s="143"/>
      <c r="CF236" s="143"/>
      <c r="CG236" s="143"/>
      <c r="CH236" s="143"/>
      <c r="CI236" s="143"/>
      <c r="CJ236" s="143"/>
      <c r="CK236" s="143"/>
      <c r="CL236" s="143"/>
      <c r="CM236" s="143"/>
      <c r="CN236" s="143"/>
      <c r="CO236" s="143"/>
      <c r="CP236" s="143"/>
    </row>
    <row r="237" spans="1:94" ht="15" customHeight="1" x14ac:dyDescent="0.25">
      <c r="A237" s="3151" t="s">
        <v>443</v>
      </c>
      <c r="B237" s="3152"/>
      <c r="C237" s="188">
        <v>9</v>
      </c>
      <c r="D237" s="33">
        <v>8</v>
      </c>
      <c r="E237" s="1801">
        <v>1</v>
      </c>
      <c r="AB237" s="143"/>
      <c r="AC237" s="143"/>
      <c r="AD237" s="143"/>
      <c r="AE237" s="143"/>
      <c r="AF237" s="143"/>
      <c r="AG237" s="143"/>
      <c r="AH237" s="143"/>
      <c r="AI237" s="143"/>
      <c r="AJ237" s="143"/>
      <c r="AK237" s="143"/>
      <c r="AL237" s="177"/>
      <c r="AM237" s="177"/>
      <c r="CA237" s="143"/>
      <c r="CB237" s="143"/>
      <c r="CC237" s="143"/>
      <c r="CD237" s="143"/>
      <c r="CE237" s="143"/>
      <c r="CF237" s="143"/>
      <c r="CG237" s="143"/>
      <c r="CH237" s="143"/>
      <c r="CI237" s="143"/>
      <c r="CJ237" s="143"/>
      <c r="CK237" s="143"/>
      <c r="CL237" s="143"/>
      <c r="CM237" s="143"/>
      <c r="CN237" s="143"/>
      <c r="CO237" s="143"/>
      <c r="CP237" s="143"/>
    </row>
    <row r="238" spans="1:94" ht="15" customHeight="1" x14ac:dyDescent="0.25">
      <c r="A238" s="3156" t="s">
        <v>444</v>
      </c>
      <c r="B238" s="3157"/>
      <c r="C238" s="1895">
        <v>6</v>
      </c>
      <c r="D238" s="1898">
        <v>6</v>
      </c>
      <c r="E238" s="87">
        <v>0</v>
      </c>
      <c r="AB238" s="143"/>
      <c r="AC238" s="143"/>
      <c r="AD238" s="143"/>
      <c r="AE238" s="143"/>
      <c r="AF238" s="143"/>
      <c r="AG238" s="143"/>
      <c r="AH238" s="143"/>
      <c r="AI238" s="143"/>
      <c r="AJ238" s="143"/>
      <c r="AK238" s="143"/>
      <c r="AL238" s="177"/>
      <c r="AM238" s="177"/>
      <c r="CA238" s="143"/>
      <c r="CB238" s="143"/>
      <c r="CC238" s="143"/>
      <c r="CD238" s="143"/>
      <c r="CE238" s="143"/>
      <c r="CF238" s="143"/>
      <c r="CG238" s="143"/>
      <c r="CH238" s="143"/>
      <c r="CI238" s="143"/>
      <c r="CJ238" s="143"/>
      <c r="CK238" s="143"/>
      <c r="CL238" s="143"/>
      <c r="CM238" s="143"/>
      <c r="CN238" s="143"/>
      <c r="CO238" s="143"/>
      <c r="CP238" s="143"/>
    </row>
    <row r="239" spans="1:94" ht="18" customHeight="1" x14ac:dyDescent="0.25">
      <c r="A239" s="3156" t="s">
        <v>445</v>
      </c>
      <c r="B239" s="3157"/>
      <c r="C239" s="1898">
        <v>3</v>
      </c>
      <c r="D239" s="1898">
        <v>3</v>
      </c>
      <c r="E239" s="87">
        <v>0</v>
      </c>
      <c r="CA239" s="143"/>
      <c r="CB239" s="143"/>
      <c r="CC239" s="143"/>
      <c r="CD239" s="143"/>
      <c r="CE239" s="143"/>
      <c r="CF239" s="143"/>
      <c r="CG239" s="143"/>
      <c r="CH239" s="143"/>
      <c r="CI239" s="143"/>
      <c r="CJ239" s="143"/>
      <c r="CK239" s="143"/>
      <c r="CL239" s="143"/>
      <c r="CM239" s="143"/>
      <c r="CN239" s="143"/>
      <c r="CO239" s="143"/>
      <c r="CP239" s="143"/>
    </row>
    <row r="240" spans="1:94" ht="15" customHeight="1" x14ac:dyDescent="0.25">
      <c r="A240" s="3156" t="s">
        <v>446</v>
      </c>
      <c r="B240" s="3157"/>
      <c r="C240" s="1898">
        <v>2</v>
      </c>
      <c r="D240" s="1898">
        <v>2</v>
      </c>
      <c r="E240" s="87">
        <v>0</v>
      </c>
      <c r="CA240" s="143"/>
      <c r="CB240" s="143"/>
      <c r="CC240" s="143"/>
      <c r="CD240" s="143"/>
      <c r="CE240" s="143"/>
      <c r="CF240" s="143"/>
      <c r="CG240" s="143"/>
      <c r="CH240" s="143"/>
      <c r="CI240" s="143"/>
      <c r="CJ240" s="143"/>
      <c r="CK240" s="143"/>
      <c r="CL240" s="143"/>
      <c r="CM240" s="143"/>
      <c r="CN240" s="143"/>
      <c r="CO240" s="143"/>
      <c r="CP240" s="143"/>
    </row>
    <row r="241" spans="1:94" ht="15" customHeight="1" x14ac:dyDescent="0.25">
      <c r="A241" s="3210" t="s">
        <v>447</v>
      </c>
      <c r="B241" s="3205"/>
      <c r="C241" s="1919">
        <v>6</v>
      </c>
      <c r="D241" s="1818">
        <v>6</v>
      </c>
      <c r="E241" s="92">
        <v>1</v>
      </c>
      <c r="CA241" s="143"/>
      <c r="CB241" s="143"/>
      <c r="CC241" s="143"/>
      <c r="CD241" s="143"/>
      <c r="CE241" s="143"/>
      <c r="CF241" s="143"/>
      <c r="CG241" s="143"/>
      <c r="CH241" s="143"/>
      <c r="CI241" s="143"/>
      <c r="CJ241" s="143"/>
      <c r="CK241" s="143"/>
      <c r="CL241" s="143"/>
      <c r="CM241" s="143"/>
      <c r="CN241" s="143"/>
      <c r="CO241" s="143"/>
      <c r="CP241" s="143"/>
    </row>
    <row r="242" spans="1:94" ht="18" customHeight="1" x14ac:dyDescent="0.25">
      <c r="A242" s="3223" t="s">
        <v>448</v>
      </c>
      <c r="B242" s="3165"/>
      <c r="C242" s="3165"/>
      <c r="D242" s="3165"/>
      <c r="E242" s="3165"/>
      <c r="F242" s="3165"/>
      <c r="G242" s="3165"/>
      <c r="H242" s="3165"/>
      <c r="I242" s="3165"/>
      <c r="J242" s="3165"/>
      <c r="K242" s="3165"/>
      <c r="L242" s="3165"/>
      <c r="M242" s="3165"/>
      <c r="N242" s="1885"/>
      <c r="O242" s="1885"/>
      <c r="P242" s="1885"/>
      <c r="Q242" s="1885"/>
      <c r="R242" s="1885"/>
      <c r="S242" s="1885"/>
      <c r="T242" s="1885"/>
      <c r="U242" s="1885"/>
      <c r="V242" s="1885"/>
      <c r="W242" s="1885"/>
      <c r="X242" s="1885"/>
      <c r="Y242" s="1885"/>
      <c r="CA242" s="143"/>
      <c r="CB242" s="143"/>
      <c r="CC242" s="143"/>
      <c r="CD242" s="143"/>
      <c r="CE242" s="143"/>
      <c r="CF242" s="143"/>
      <c r="CG242" s="143"/>
      <c r="CH242" s="143"/>
      <c r="CI242" s="143"/>
      <c r="CJ242" s="143"/>
      <c r="CK242" s="143"/>
      <c r="CL242" s="143"/>
      <c r="CM242" s="143"/>
      <c r="CN242" s="143"/>
      <c r="CO242" s="143"/>
      <c r="CP242" s="143"/>
    </row>
    <row r="243" spans="1:94" ht="15" customHeight="1" x14ac:dyDescent="0.25">
      <c r="A243" s="3201" t="s">
        <v>310</v>
      </c>
      <c r="B243" s="3149"/>
      <c r="C243" s="3148" t="s">
        <v>311</v>
      </c>
      <c r="D243" s="3161"/>
      <c r="E243" s="3149"/>
      <c r="F243" s="3159" t="s">
        <v>106</v>
      </c>
      <c r="G243" s="3124"/>
      <c r="H243" s="3124"/>
      <c r="I243" s="3124"/>
      <c r="J243" s="3124"/>
      <c r="K243" s="3124"/>
      <c r="L243" s="3124"/>
      <c r="M243" s="3124"/>
      <c r="N243" s="3124"/>
      <c r="O243" s="3124"/>
      <c r="P243" s="3124"/>
      <c r="Q243" s="3124"/>
      <c r="R243" s="3124"/>
      <c r="S243" s="3124"/>
      <c r="T243" s="3124"/>
      <c r="U243" s="3124"/>
      <c r="V243" s="3124"/>
      <c r="W243" s="3124"/>
      <c r="X243" s="3124"/>
      <c r="Y243" s="3124"/>
      <c r="Z243" s="3124"/>
      <c r="AA243" s="3122"/>
      <c r="CA243" s="143"/>
      <c r="CB243" s="143"/>
      <c r="CC243" s="143"/>
      <c r="CD243" s="143"/>
      <c r="CE243" s="143"/>
      <c r="CF243" s="143"/>
      <c r="CG243" s="143"/>
      <c r="CH243" s="143"/>
      <c r="CI243" s="143"/>
      <c r="CJ243" s="143"/>
      <c r="CK243" s="143"/>
      <c r="CL243" s="143"/>
      <c r="CM243" s="143"/>
      <c r="CN243" s="143"/>
      <c r="CO243" s="143"/>
      <c r="CP243" s="143"/>
    </row>
    <row r="244" spans="1:94" ht="15" customHeight="1" x14ac:dyDescent="0.25">
      <c r="A244" s="3179"/>
      <c r="B244" s="3180"/>
      <c r="C244" s="3150"/>
      <c r="D244" s="3142"/>
      <c r="E244" s="3140"/>
      <c r="F244" s="3236" t="s">
        <v>335</v>
      </c>
      <c r="G244" s="3140"/>
      <c r="H244" s="3236" t="s">
        <v>99</v>
      </c>
      <c r="I244" s="3140"/>
      <c r="J244" s="3236" t="s">
        <v>49</v>
      </c>
      <c r="K244" s="3140"/>
      <c r="L244" s="3236" t="s">
        <v>50</v>
      </c>
      <c r="M244" s="3140"/>
      <c r="N244" s="3236" t="s">
        <v>51</v>
      </c>
      <c r="O244" s="3140"/>
      <c r="P244" s="3236" t="s">
        <v>449</v>
      </c>
      <c r="Q244" s="3140"/>
      <c r="R244" s="3236" t="s">
        <v>450</v>
      </c>
      <c r="S244" s="3140"/>
      <c r="T244" s="3236" t="s">
        <v>58</v>
      </c>
      <c r="U244" s="3140"/>
      <c r="V244" s="3236" t="s">
        <v>59</v>
      </c>
      <c r="W244" s="3140"/>
      <c r="X244" s="3236" t="s">
        <v>337</v>
      </c>
      <c r="Y244" s="3140"/>
      <c r="Z244" s="3236" t="s">
        <v>62</v>
      </c>
      <c r="AA244" s="3140"/>
      <c r="CA244" s="143"/>
      <c r="CB244" s="143"/>
      <c r="CC244" s="143"/>
      <c r="CD244" s="143"/>
      <c r="CE244" s="143"/>
      <c r="CF244" s="143"/>
      <c r="CG244" s="143"/>
      <c r="CH244" s="143"/>
      <c r="CI244" s="143"/>
      <c r="CJ244" s="143"/>
      <c r="CK244" s="143"/>
      <c r="CL244" s="143"/>
      <c r="CM244" s="143"/>
      <c r="CN244" s="143"/>
      <c r="CO244" s="143"/>
      <c r="CP244" s="143"/>
    </row>
    <row r="245" spans="1:94" ht="15" customHeight="1" x14ac:dyDescent="0.25">
      <c r="A245" s="3150"/>
      <c r="B245" s="3140"/>
      <c r="C245" s="1735" t="s">
        <v>84</v>
      </c>
      <c r="D245" s="1925" t="s">
        <v>63</v>
      </c>
      <c r="E245" s="2042" t="s">
        <v>64</v>
      </c>
      <c r="F245" s="27" t="s">
        <v>63</v>
      </c>
      <c r="G245" s="75" t="s">
        <v>64</v>
      </c>
      <c r="H245" s="27" t="s">
        <v>63</v>
      </c>
      <c r="I245" s="1740" t="s">
        <v>64</v>
      </c>
      <c r="J245" s="27" t="s">
        <v>63</v>
      </c>
      <c r="K245" s="1740" t="s">
        <v>64</v>
      </c>
      <c r="L245" s="27" t="s">
        <v>63</v>
      </c>
      <c r="M245" s="1740" t="s">
        <v>64</v>
      </c>
      <c r="N245" s="27" t="s">
        <v>63</v>
      </c>
      <c r="O245" s="1740" t="s">
        <v>64</v>
      </c>
      <c r="P245" s="27" t="s">
        <v>63</v>
      </c>
      <c r="Q245" s="1740" t="s">
        <v>64</v>
      </c>
      <c r="R245" s="27" t="s">
        <v>63</v>
      </c>
      <c r="S245" s="1740" t="s">
        <v>64</v>
      </c>
      <c r="T245" s="27" t="s">
        <v>63</v>
      </c>
      <c r="U245" s="1740" t="s">
        <v>64</v>
      </c>
      <c r="V245" s="27" t="s">
        <v>63</v>
      </c>
      <c r="W245" s="1740" t="s">
        <v>64</v>
      </c>
      <c r="X245" s="27" t="s">
        <v>63</v>
      </c>
      <c r="Y245" s="1740" t="s">
        <v>64</v>
      </c>
      <c r="Z245" s="27" t="s">
        <v>63</v>
      </c>
      <c r="AA245" s="1740" t="s">
        <v>64</v>
      </c>
      <c r="CA245" s="143"/>
      <c r="CB245" s="143"/>
      <c r="CC245" s="143"/>
      <c r="CD245" s="143"/>
      <c r="CE245" s="143"/>
      <c r="CF245" s="143"/>
      <c r="CG245" s="143"/>
      <c r="CH245" s="143"/>
      <c r="CI245" s="143"/>
      <c r="CJ245" s="143"/>
      <c r="CK245" s="143"/>
      <c r="CL245" s="143"/>
      <c r="CM245" s="143"/>
      <c r="CN245" s="143"/>
      <c r="CO245" s="143"/>
      <c r="CP245" s="143"/>
    </row>
    <row r="246" spans="1:94" ht="15" customHeight="1" x14ac:dyDescent="0.25">
      <c r="A246" s="3190" t="s">
        <v>451</v>
      </c>
      <c r="B246" s="3152"/>
      <c r="C246" s="232">
        <f t="shared" ref="C246:C255" si="300">SUM(D246+E246)</f>
        <v>0</v>
      </c>
      <c r="D246" s="233">
        <f t="shared" ref="D246:E246" si="301">+F246</f>
        <v>0</v>
      </c>
      <c r="E246" s="171">
        <f t="shared" si="301"/>
        <v>0</v>
      </c>
      <c r="F246" s="1823"/>
      <c r="G246" s="1865"/>
      <c r="H246" s="54"/>
      <c r="I246" s="328"/>
      <c r="J246" s="54"/>
      <c r="K246" s="328"/>
      <c r="L246" s="54"/>
      <c r="M246" s="328"/>
      <c r="N246" s="54"/>
      <c r="O246" s="328"/>
      <c r="P246" s="54"/>
      <c r="Q246" s="328"/>
      <c r="R246" s="54"/>
      <c r="S246" s="328"/>
      <c r="T246" s="54"/>
      <c r="U246" s="328"/>
      <c r="V246" s="54"/>
      <c r="W246" s="328"/>
      <c r="X246" s="54"/>
      <c r="Y246" s="328"/>
      <c r="Z246" s="54"/>
      <c r="AA246" s="328"/>
      <c r="CA246" s="143"/>
      <c r="CB246" s="143"/>
      <c r="CC246" s="143"/>
      <c r="CD246" s="143"/>
      <c r="CE246" s="143"/>
      <c r="CF246" s="143"/>
      <c r="CG246" s="143"/>
      <c r="CH246" s="143"/>
      <c r="CI246" s="143"/>
      <c r="CJ246" s="143"/>
      <c r="CK246" s="143"/>
      <c r="CL246" s="143"/>
      <c r="CM246" s="143"/>
      <c r="CN246" s="143"/>
      <c r="CO246" s="143"/>
      <c r="CP246" s="143"/>
    </row>
    <row r="247" spans="1:94" ht="15" customHeight="1" x14ac:dyDescent="0.25">
      <c r="A247" s="3206" t="s">
        <v>452</v>
      </c>
      <c r="B247" s="3157"/>
      <c r="C247" s="128">
        <f t="shared" si="300"/>
        <v>0</v>
      </c>
      <c r="D247" s="236">
        <f t="shared" ref="D247:E247" si="302">+H247</f>
        <v>0</v>
      </c>
      <c r="E247" s="186">
        <f t="shared" si="302"/>
        <v>0</v>
      </c>
      <c r="F247" s="2027"/>
      <c r="G247" s="238"/>
      <c r="H247" s="66"/>
      <c r="I247" s="87"/>
      <c r="J247" s="237"/>
      <c r="K247" s="238"/>
      <c r="L247" s="237"/>
      <c r="M247" s="238"/>
      <c r="N247" s="237"/>
      <c r="O247" s="238"/>
      <c r="P247" s="237"/>
      <c r="Q247" s="238"/>
      <c r="R247" s="237"/>
      <c r="S247" s="238"/>
      <c r="T247" s="237"/>
      <c r="U247" s="238"/>
      <c r="V247" s="237"/>
      <c r="W247" s="238"/>
      <c r="X247" s="237"/>
      <c r="Y247" s="238"/>
      <c r="Z247" s="237"/>
      <c r="AA247" s="238"/>
      <c r="CA247" s="143"/>
      <c r="CB247" s="143"/>
      <c r="CC247" s="143"/>
      <c r="CD247" s="143"/>
      <c r="CE247" s="143"/>
      <c r="CF247" s="143"/>
      <c r="CG247" s="143"/>
      <c r="CH247" s="143"/>
      <c r="CI247" s="143"/>
      <c r="CJ247" s="143"/>
      <c r="CK247" s="143"/>
      <c r="CL247" s="143"/>
      <c r="CM247" s="143"/>
      <c r="CN247" s="143"/>
      <c r="CO247" s="143"/>
      <c r="CP247" s="143"/>
    </row>
    <row r="248" spans="1:94" ht="18" customHeight="1" x14ac:dyDescent="0.25">
      <c r="A248" s="3206" t="s">
        <v>453</v>
      </c>
      <c r="B248" s="3157"/>
      <c r="C248" s="128">
        <f t="shared" si="300"/>
        <v>0</v>
      </c>
      <c r="D248" s="236">
        <f t="shared" ref="D248:E248" si="303">+J248</f>
        <v>0</v>
      </c>
      <c r="E248" s="186">
        <f t="shared" si="303"/>
        <v>0</v>
      </c>
      <c r="F248" s="2027"/>
      <c r="G248" s="238"/>
      <c r="H248" s="237"/>
      <c r="I248" s="238"/>
      <c r="J248" s="66"/>
      <c r="K248" s="87"/>
      <c r="L248" s="237"/>
      <c r="M248" s="238"/>
      <c r="N248" s="237"/>
      <c r="O248" s="238"/>
      <c r="P248" s="237"/>
      <c r="Q248" s="238"/>
      <c r="R248" s="237"/>
      <c r="S248" s="238"/>
      <c r="T248" s="237"/>
      <c r="U248" s="238"/>
      <c r="V248" s="237"/>
      <c r="W248" s="238"/>
      <c r="X248" s="237"/>
      <c r="Y248" s="238"/>
      <c r="Z248" s="237"/>
      <c r="AA248" s="238"/>
      <c r="CA248" s="143"/>
      <c r="CB248" s="143"/>
      <c r="CC248" s="143"/>
      <c r="CD248" s="143"/>
      <c r="CE248" s="143"/>
      <c r="CF248" s="143"/>
      <c r="CG248" s="143"/>
      <c r="CH248" s="143"/>
      <c r="CI248" s="143"/>
      <c r="CJ248" s="143"/>
      <c r="CK248" s="143"/>
      <c r="CL248" s="143"/>
      <c r="CM248" s="143"/>
      <c r="CN248" s="143"/>
      <c r="CO248" s="143"/>
      <c r="CP248" s="143"/>
    </row>
    <row r="249" spans="1:94" ht="15" customHeight="1" x14ac:dyDescent="0.25">
      <c r="A249" s="3206" t="s">
        <v>454</v>
      </c>
      <c r="B249" s="3157"/>
      <c r="C249" s="128">
        <f t="shared" si="300"/>
        <v>0</v>
      </c>
      <c r="D249" s="236">
        <f t="shared" ref="D249:E249" si="304">(L249+N249+P249+R249+T249)</f>
        <v>0</v>
      </c>
      <c r="E249" s="186">
        <f t="shared" si="304"/>
        <v>0</v>
      </c>
      <c r="F249" s="2027"/>
      <c r="G249" s="238"/>
      <c r="H249" s="237"/>
      <c r="I249" s="238"/>
      <c r="J249" s="237"/>
      <c r="K249" s="238"/>
      <c r="L249" s="66"/>
      <c r="M249" s="87"/>
      <c r="N249" s="66"/>
      <c r="O249" s="87"/>
      <c r="P249" s="66"/>
      <c r="Q249" s="87"/>
      <c r="R249" s="66"/>
      <c r="S249" s="87"/>
      <c r="T249" s="66"/>
      <c r="U249" s="87"/>
      <c r="V249" s="237"/>
      <c r="W249" s="238"/>
      <c r="X249" s="237"/>
      <c r="Y249" s="238"/>
      <c r="Z249" s="237"/>
      <c r="AA249" s="238"/>
      <c r="CA249" s="143"/>
      <c r="CB249" s="143"/>
      <c r="CC249" s="143"/>
      <c r="CD249" s="143"/>
      <c r="CE249" s="143"/>
      <c r="CF249" s="143"/>
      <c r="CG249" s="143"/>
      <c r="CH249" s="143"/>
      <c r="CI249" s="143"/>
      <c r="CJ249" s="143"/>
      <c r="CK249" s="143"/>
      <c r="CL249" s="143"/>
      <c r="CM249" s="143"/>
      <c r="CN249" s="143"/>
      <c r="CO249" s="143"/>
      <c r="CP249" s="143"/>
    </row>
    <row r="250" spans="1:94" ht="15" customHeight="1" x14ac:dyDescent="0.25">
      <c r="A250" s="3206" t="s">
        <v>455</v>
      </c>
      <c r="B250" s="3157"/>
      <c r="C250" s="128">
        <f t="shared" si="300"/>
        <v>0</v>
      </c>
      <c r="D250" s="236">
        <f t="shared" ref="D250:E250" si="305">+H250+J250+L250+N250</f>
        <v>0</v>
      </c>
      <c r="E250" s="186">
        <f t="shared" si="305"/>
        <v>0</v>
      </c>
      <c r="F250" s="2027"/>
      <c r="G250" s="238"/>
      <c r="H250" s="66"/>
      <c r="I250" s="87"/>
      <c r="J250" s="66"/>
      <c r="K250" s="87"/>
      <c r="L250" s="66"/>
      <c r="M250" s="87"/>
      <c r="N250" s="66"/>
      <c r="O250" s="87"/>
      <c r="P250" s="237"/>
      <c r="Q250" s="238"/>
      <c r="R250" s="237"/>
      <c r="S250" s="238"/>
      <c r="T250" s="237"/>
      <c r="U250" s="238"/>
      <c r="V250" s="237"/>
      <c r="W250" s="238"/>
      <c r="X250" s="237"/>
      <c r="Y250" s="238"/>
      <c r="Z250" s="237"/>
      <c r="AA250" s="238"/>
      <c r="CA250" s="143"/>
      <c r="CB250" s="143"/>
      <c r="CC250" s="143"/>
      <c r="CD250" s="143"/>
      <c r="CE250" s="143"/>
      <c r="CF250" s="143"/>
      <c r="CG250" s="143"/>
      <c r="CH250" s="143"/>
      <c r="CI250" s="143"/>
      <c r="CJ250" s="143"/>
      <c r="CK250" s="143"/>
      <c r="CL250" s="143"/>
      <c r="CM250" s="143"/>
      <c r="CN250" s="143"/>
      <c r="CO250" s="143"/>
      <c r="CP250" s="143"/>
    </row>
    <row r="251" spans="1:94" ht="15" customHeight="1" x14ac:dyDescent="0.25">
      <c r="A251" s="3206" t="s">
        <v>456</v>
      </c>
      <c r="B251" s="3157"/>
      <c r="C251" s="128">
        <f t="shared" si="300"/>
        <v>0</v>
      </c>
      <c r="D251" s="236">
        <f t="shared" ref="D251:E251" si="306">+H251+J251+L251+N251+P251+R251+T251+V251+X251+Z251</f>
        <v>0</v>
      </c>
      <c r="E251" s="186">
        <f t="shared" si="306"/>
        <v>0</v>
      </c>
      <c r="F251" s="2027"/>
      <c r="G251" s="238"/>
      <c r="H251" s="66"/>
      <c r="I251" s="1823"/>
      <c r="J251" s="66"/>
      <c r="K251" s="87"/>
      <c r="L251" s="66"/>
      <c r="M251" s="87"/>
      <c r="N251" s="66"/>
      <c r="O251" s="87"/>
      <c r="P251" s="66"/>
      <c r="Q251" s="87"/>
      <c r="R251" s="66"/>
      <c r="S251" s="87"/>
      <c r="T251" s="66"/>
      <c r="U251" s="87"/>
      <c r="V251" s="66"/>
      <c r="W251" s="87"/>
      <c r="X251" s="66"/>
      <c r="Y251" s="87"/>
      <c r="Z251" s="66"/>
      <c r="AA251" s="87"/>
      <c r="CA251" s="143"/>
      <c r="CB251" s="143"/>
      <c r="CC251" s="143"/>
      <c r="CD251" s="143"/>
      <c r="CE251" s="143"/>
      <c r="CF251" s="143"/>
      <c r="CG251" s="143"/>
      <c r="CH251" s="143"/>
      <c r="CI251" s="143"/>
      <c r="CJ251" s="143"/>
      <c r="CK251" s="143"/>
      <c r="CL251" s="143"/>
      <c r="CM251" s="143"/>
      <c r="CN251" s="143"/>
      <c r="CO251" s="143"/>
      <c r="CP251" s="143"/>
    </row>
    <row r="252" spans="1:94" ht="15" customHeight="1" x14ac:dyDescent="0.25">
      <c r="A252" s="3207" t="s">
        <v>457</v>
      </c>
      <c r="B252" s="3205"/>
      <c r="C252" s="210">
        <f t="shared" si="300"/>
        <v>11</v>
      </c>
      <c r="D252" s="211">
        <f t="shared" ref="D252:E252" si="307">+V252+X252+Z252+T252</f>
        <v>2</v>
      </c>
      <c r="E252" s="246">
        <f t="shared" si="307"/>
        <v>9</v>
      </c>
      <c r="F252" s="2043"/>
      <c r="G252" s="330"/>
      <c r="H252" s="52"/>
      <c r="I252" s="2043"/>
      <c r="J252" s="52"/>
      <c r="K252" s="330"/>
      <c r="L252" s="52"/>
      <c r="M252" s="330"/>
      <c r="N252" s="52"/>
      <c r="O252" s="330"/>
      <c r="P252" s="52"/>
      <c r="Q252" s="330"/>
      <c r="R252" s="52"/>
      <c r="S252" s="330"/>
      <c r="T252" s="1905">
        <v>0</v>
      </c>
      <c r="U252" s="1906">
        <v>0</v>
      </c>
      <c r="V252" s="41">
        <v>0</v>
      </c>
      <c r="W252" s="92">
        <v>4</v>
      </c>
      <c r="X252" s="41">
        <v>2</v>
      </c>
      <c r="Y252" s="92">
        <v>2</v>
      </c>
      <c r="Z252" s="41">
        <v>0</v>
      </c>
      <c r="AA252" s="92">
        <v>3</v>
      </c>
      <c r="CA252" s="143"/>
      <c r="CB252" s="143"/>
      <c r="CC252" s="143"/>
      <c r="CD252" s="143"/>
      <c r="CE252" s="143"/>
      <c r="CF252" s="143"/>
      <c r="CG252" s="143"/>
      <c r="CH252" s="143"/>
      <c r="CI252" s="143"/>
      <c r="CJ252" s="143"/>
      <c r="CK252" s="143"/>
      <c r="CL252" s="143"/>
      <c r="CM252" s="143"/>
      <c r="CN252" s="143"/>
      <c r="CO252" s="143"/>
      <c r="CP252" s="143"/>
    </row>
    <row r="253" spans="1:94" ht="15" customHeight="1" x14ac:dyDescent="0.25">
      <c r="A253" s="3132" t="s">
        <v>326</v>
      </c>
      <c r="B253" s="1915" t="s">
        <v>327</v>
      </c>
      <c r="C253" s="217">
        <f t="shared" si="300"/>
        <v>4</v>
      </c>
      <c r="D253" s="284">
        <f t="shared" ref="D253:E253" si="308">F253+H253+J253+L253+N253+P253+R253+T253+V253+X253+Z253</f>
        <v>0</v>
      </c>
      <c r="E253" s="331">
        <f t="shared" si="308"/>
        <v>4</v>
      </c>
      <c r="F253" s="1794">
        <v>0</v>
      </c>
      <c r="G253" s="1865">
        <v>0</v>
      </c>
      <c r="H253" s="1786">
        <v>0</v>
      </c>
      <c r="I253" s="1865">
        <v>0</v>
      </c>
      <c r="J253" s="1786">
        <v>0</v>
      </c>
      <c r="K253" s="1865">
        <v>0</v>
      </c>
      <c r="L253" s="1786">
        <v>0</v>
      </c>
      <c r="M253" s="1865">
        <v>0</v>
      </c>
      <c r="N253" s="1786">
        <v>0</v>
      </c>
      <c r="O253" s="1896">
        <v>0</v>
      </c>
      <c r="P253" s="1786">
        <v>0</v>
      </c>
      <c r="Q253" s="1896">
        <v>0</v>
      </c>
      <c r="R253" s="33">
        <v>0</v>
      </c>
      <c r="S253" s="80">
        <v>0</v>
      </c>
      <c r="T253" s="33">
        <v>0</v>
      </c>
      <c r="U253" s="80">
        <v>0</v>
      </c>
      <c r="V253" s="1794">
        <v>0</v>
      </c>
      <c r="W253" s="1865">
        <v>2</v>
      </c>
      <c r="X253" s="1786">
        <v>0</v>
      </c>
      <c r="Y253" s="1865">
        <v>1</v>
      </c>
      <c r="Z253" s="1786">
        <v>0</v>
      </c>
      <c r="AA253" s="1865">
        <v>1</v>
      </c>
      <c r="CA253" s="143"/>
      <c r="CB253" s="143"/>
      <c r="CC253" s="143"/>
      <c r="CD253" s="143"/>
      <c r="CE253" s="143"/>
      <c r="CF253" s="143"/>
      <c r="CG253" s="143"/>
      <c r="CH253" s="143"/>
      <c r="CI253" s="143"/>
      <c r="CJ253" s="143"/>
      <c r="CK253" s="143"/>
      <c r="CL253" s="143"/>
      <c r="CM253" s="143"/>
      <c r="CN253" s="143"/>
      <c r="CO253" s="143"/>
      <c r="CP253" s="143"/>
    </row>
    <row r="254" spans="1:94" ht="15" customHeight="1" x14ac:dyDescent="0.25">
      <c r="A254" s="3128"/>
      <c r="B254" s="198" t="s">
        <v>430</v>
      </c>
      <c r="C254" s="2044">
        <f t="shared" si="300"/>
        <v>5</v>
      </c>
      <c r="D254" s="284">
        <f t="shared" ref="D254:E254" si="309">F254+H254+J254+L254+N254+P254+R254+T254+V254+X254+Z254</f>
        <v>1</v>
      </c>
      <c r="E254" s="331">
        <f t="shared" si="309"/>
        <v>4</v>
      </c>
      <c r="F254" s="1823">
        <v>0</v>
      </c>
      <c r="G254" s="87">
        <v>0</v>
      </c>
      <c r="H254" s="66">
        <v>0</v>
      </c>
      <c r="I254" s="87">
        <v>0</v>
      </c>
      <c r="J254" s="66">
        <v>0</v>
      </c>
      <c r="K254" s="87">
        <v>0</v>
      </c>
      <c r="L254" s="66">
        <v>0</v>
      </c>
      <c r="M254" s="87">
        <v>0</v>
      </c>
      <c r="N254" s="66">
        <v>0</v>
      </c>
      <c r="O254" s="1833">
        <v>0</v>
      </c>
      <c r="P254" s="66">
        <v>0</v>
      </c>
      <c r="Q254" s="1833">
        <v>0</v>
      </c>
      <c r="R254" s="66">
        <v>0</v>
      </c>
      <c r="S254" s="87">
        <v>0</v>
      </c>
      <c r="T254" s="66">
        <v>0</v>
      </c>
      <c r="U254" s="87">
        <v>0</v>
      </c>
      <c r="V254" s="1823">
        <v>0</v>
      </c>
      <c r="W254" s="87">
        <v>1</v>
      </c>
      <c r="X254" s="66">
        <v>1</v>
      </c>
      <c r="Y254" s="87">
        <v>1</v>
      </c>
      <c r="Z254" s="66">
        <v>0</v>
      </c>
      <c r="AA254" s="87">
        <v>2</v>
      </c>
      <c r="CA254" s="143"/>
      <c r="CB254" s="143"/>
      <c r="CC254" s="143"/>
      <c r="CD254" s="143"/>
      <c r="CE254" s="143"/>
      <c r="CF254" s="143"/>
      <c r="CG254" s="143"/>
      <c r="CH254" s="143"/>
      <c r="CI254" s="143"/>
      <c r="CJ254" s="143"/>
      <c r="CK254" s="143"/>
      <c r="CL254" s="143"/>
      <c r="CM254" s="143"/>
      <c r="CN254" s="143"/>
      <c r="CO254" s="143"/>
      <c r="CP254" s="143"/>
    </row>
    <row r="255" spans="1:94" ht="15" customHeight="1" x14ac:dyDescent="0.25">
      <c r="A255" s="3129"/>
      <c r="B255" s="209" t="s">
        <v>400</v>
      </c>
      <c r="C255" s="210">
        <f t="shared" si="300"/>
        <v>2</v>
      </c>
      <c r="D255" s="2045">
        <f t="shared" ref="D255:E255" si="310">F255+H255+J255+L255+N255+P255+R255+T255+V255+X255+Z255</f>
        <v>1</v>
      </c>
      <c r="E255" s="332">
        <f t="shared" si="310"/>
        <v>1</v>
      </c>
      <c r="F255" s="1762">
        <v>0</v>
      </c>
      <c r="G255" s="92">
        <v>0</v>
      </c>
      <c r="H255" s="41">
        <v>0</v>
      </c>
      <c r="I255" s="92">
        <v>0</v>
      </c>
      <c r="J255" s="41">
        <v>0</v>
      </c>
      <c r="K255" s="92">
        <v>0</v>
      </c>
      <c r="L255" s="41">
        <v>0</v>
      </c>
      <c r="M255" s="92">
        <v>0</v>
      </c>
      <c r="N255" s="41">
        <v>0</v>
      </c>
      <c r="O255" s="1899">
        <v>0</v>
      </c>
      <c r="P255" s="41">
        <v>0</v>
      </c>
      <c r="Q255" s="1899">
        <v>0</v>
      </c>
      <c r="R255" s="41">
        <v>0</v>
      </c>
      <c r="S255" s="92">
        <v>0</v>
      </c>
      <c r="T255" s="41">
        <v>0</v>
      </c>
      <c r="U255" s="92">
        <v>0</v>
      </c>
      <c r="V255" s="1762">
        <v>0</v>
      </c>
      <c r="W255" s="92">
        <v>1</v>
      </c>
      <c r="X255" s="41">
        <v>1</v>
      </c>
      <c r="Y255" s="92">
        <v>0</v>
      </c>
      <c r="Z255" s="41">
        <v>0</v>
      </c>
      <c r="AA255" s="92">
        <v>0</v>
      </c>
      <c r="CA255" s="143"/>
      <c r="CB255" s="143"/>
      <c r="CC255" s="143"/>
      <c r="CD255" s="143"/>
      <c r="CE255" s="143"/>
      <c r="CF255" s="143"/>
      <c r="CG255" s="143"/>
      <c r="CH255" s="143"/>
      <c r="CI255" s="143"/>
      <c r="CJ255" s="143"/>
      <c r="CK255" s="143"/>
      <c r="CL255" s="143"/>
      <c r="CM255" s="143"/>
      <c r="CN255" s="143"/>
      <c r="CO255" s="143"/>
      <c r="CP255" s="143"/>
    </row>
    <row r="256" spans="1:94" ht="18" customHeight="1" x14ac:dyDescent="0.25">
      <c r="A256" s="293" t="s">
        <v>458</v>
      </c>
      <c r="C256" s="240"/>
      <c r="D256" s="240"/>
      <c r="E256" s="240"/>
      <c r="K256" s="333"/>
      <c r="L256" s="333"/>
      <c r="M256" s="333"/>
      <c r="N256" s="333"/>
      <c r="O256" s="333"/>
      <c r="CA256" s="143"/>
      <c r="CB256" s="143"/>
      <c r="CC256" s="143"/>
      <c r="CD256" s="143"/>
      <c r="CE256" s="143"/>
      <c r="CF256" s="143"/>
      <c r="CG256" s="143"/>
      <c r="CH256" s="143"/>
      <c r="CI256" s="143"/>
      <c r="CJ256" s="143"/>
      <c r="CK256" s="143"/>
      <c r="CL256" s="143"/>
      <c r="CM256" s="143"/>
      <c r="CN256" s="143"/>
      <c r="CO256" s="143"/>
      <c r="CP256" s="143"/>
    </row>
    <row r="257" spans="1:96" ht="15" customHeight="1" x14ac:dyDescent="0.25">
      <c r="A257" s="3208" t="s">
        <v>256</v>
      </c>
      <c r="B257" s="3149"/>
      <c r="C257" s="3148" t="s">
        <v>82</v>
      </c>
      <c r="D257" s="3161"/>
      <c r="E257" s="3149"/>
      <c r="F257" s="3143" t="s">
        <v>106</v>
      </c>
      <c r="G257" s="3124"/>
      <c r="H257" s="3124"/>
      <c r="I257" s="3124"/>
      <c r="J257" s="3124"/>
      <c r="K257" s="3124"/>
      <c r="L257" s="3124"/>
      <c r="M257" s="3124"/>
      <c r="N257" s="3124"/>
      <c r="O257" s="3122"/>
      <c r="P257" s="3254" t="s">
        <v>459</v>
      </c>
      <c r="Q257" s="48"/>
      <c r="R257" s="48"/>
      <c r="CA257" s="143"/>
      <c r="CB257" s="143"/>
      <c r="CC257" s="143"/>
      <c r="CD257" s="143"/>
      <c r="CE257" s="143"/>
      <c r="CF257" s="143"/>
      <c r="CG257" s="143"/>
      <c r="CH257" s="143"/>
      <c r="CI257" s="143"/>
      <c r="CJ257" s="143"/>
      <c r="CK257" s="143"/>
      <c r="CL257" s="143"/>
      <c r="CM257" s="143"/>
      <c r="CN257" s="143"/>
      <c r="CO257" s="143"/>
      <c r="CP257" s="143"/>
    </row>
    <row r="258" spans="1:96" ht="15" customHeight="1" x14ac:dyDescent="0.25">
      <c r="A258" s="3179"/>
      <c r="B258" s="3180"/>
      <c r="C258" s="3150"/>
      <c r="D258" s="3142"/>
      <c r="E258" s="3140"/>
      <c r="F258" s="3143" t="s">
        <v>352</v>
      </c>
      <c r="G258" s="3122"/>
      <c r="H258" s="3143" t="s">
        <v>335</v>
      </c>
      <c r="I258" s="3122"/>
      <c r="J258" s="3143" t="s">
        <v>99</v>
      </c>
      <c r="K258" s="3122"/>
      <c r="L258" s="3143" t="s">
        <v>49</v>
      </c>
      <c r="M258" s="3122"/>
      <c r="N258" s="3134" t="s">
        <v>50</v>
      </c>
      <c r="O258" s="3122"/>
      <c r="P258" s="3145"/>
      <c r="Q258" s="48"/>
      <c r="R258" s="3202"/>
      <c r="CA258" s="143"/>
      <c r="CB258" s="143"/>
      <c r="CC258" s="143"/>
      <c r="CD258" s="143"/>
      <c r="CE258" s="143"/>
      <c r="CF258" s="143"/>
      <c r="CG258" s="143"/>
      <c r="CH258" s="143"/>
      <c r="CI258" s="143"/>
      <c r="CJ258" s="143"/>
      <c r="CK258" s="143"/>
      <c r="CL258" s="143"/>
      <c r="CM258" s="143"/>
      <c r="CN258" s="143"/>
      <c r="CO258" s="143"/>
      <c r="CP258" s="143"/>
    </row>
    <row r="259" spans="1:96" ht="15" customHeight="1" x14ac:dyDescent="0.25">
      <c r="A259" s="3150"/>
      <c r="B259" s="3140"/>
      <c r="C259" s="1735" t="s">
        <v>84</v>
      </c>
      <c r="D259" s="1994" t="s">
        <v>63</v>
      </c>
      <c r="E259" s="1995" t="s">
        <v>64</v>
      </c>
      <c r="F259" s="1882" t="s">
        <v>63</v>
      </c>
      <c r="G259" s="1995" t="s">
        <v>64</v>
      </c>
      <c r="H259" s="1882" t="s">
        <v>63</v>
      </c>
      <c r="I259" s="1995" t="s">
        <v>64</v>
      </c>
      <c r="J259" s="1882" t="s">
        <v>63</v>
      </c>
      <c r="K259" s="1995" t="s">
        <v>64</v>
      </c>
      <c r="L259" s="27" t="s">
        <v>63</v>
      </c>
      <c r="M259" s="334" t="s">
        <v>64</v>
      </c>
      <c r="N259" s="1800" t="s">
        <v>63</v>
      </c>
      <c r="O259" s="75" t="s">
        <v>64</v>
      </c>
      <c r="P259" s="3146"/>
      <c r="Q259" s="48"/>
      <c r="R259" s="3131"/>
      <c r="CA259" s="143"/>
      <c r="CB259" s="143"/>
      <c r="CC259" s="143"/>
      <c r="CD259" s="143"/>
      <c r="CE259" s="143"/>
      <c r="CF259" s="143"/>
      <c r="CG259" s="143"/>
      <c r="CH259" s="143"/>
      <c r="CI259" s="143"/>
      <c r="CJ259" s="143"/>
      <c r="CK259" s="143"/>
      <c r="CL259" s="143"/>
      <c r="CM259" s="143"/>
      <c r="CN259" s="143"/>
      <c r="CO259" s="143"/>
      <c r="CP259" s="143"/>
    </row>
    <row r="260" spans="1:96" ht="15" customHeight="1" x14ac:dyDescent="0.25">
      <c r="A260" s="3209" t="s">
        <v>353</v>
      </c>
      <c r="B260" s="317" t="s">
        <v>460</v>
      </c>
      <c r="C260" s="28">
        <f t="shared" ref="C260:C265" si="311">SUM(D260:E260)</f>
        <v>0</v>
      </c>
      <c r="D260" s="151">
        <f t="shared" ref="D260:E260" si="312">+F260+H260+J260+L260+N260</f>
        <v>0</v>
      </c>
      <c r="E260" s="152">
        <f t="shared" si="312"/>
        <v>0</v>
      </c>
      <c r="F260" s="1748"/>
      <c r="G260" s="80"/>
      <c r="H260" s="33"/>
      <c r="I260" s="80"/>
      <c r="J260" s="33"/>
      <c r="K260" s="80"/>
      <c r="L260" s="33"/>
      <c r="M260" s="80"/>
      <c r="N260" s="1748"/>
      <c r="O260" s="80"/>
      <c r="P260" s="222"/>
      <c r="Q260" s="1754" t="str">
        <f t="shared" ref="Q260:Q262" si="313">$CA260</f>
        <v/>
      </c>
      <c r="R260" s="137"/>
      <c r="CA260" s="1893" t="str">
        <f t="shared" ref="CA260:CA262" si="314">IF(AND($C260&lt;&gt;0,P260=""),"* No olvide ingresar la variable "&amp;P$257&amp;""&amp;" (Digite CERO si no tiene). ",IF(P260&gt;$C260,"* La variable Derivación efectiva no debe ser mayor al Total Ambos Sexos.",""))</f>
        <v/>
      </c>
      <c r="CB260" s="177"/>
      <c r="CC260" s="143"/>
      <c r="CD260" s="177"/>
      <c r="CE260" s="177"/>
      <c r="CF260" s="178"/>
      <c r="CG260" s="178"/>
      <c r="CH260" s="178"/>
      <c r="CI260" s="178"/>
      <c r="CJ260" s="178"/>
      <c r="CK260" s="1975">
        <f t="shared" ref="CK260:CK262" si="315">IF(AND($C260&lt;&gt;0,P260=""),0,IF(P260&gt;$C260,1,0))</f>
        <v>0</v>
      </c>
      <c r="CL260" s="143"/>
      <c r="CM260" s="143"/>
      <c r="CN260" s="143"/>
      <c r="CO260" s="143"/>
      <c r="CP260" s="143"/>
    </row>
    <row r="261" spans="1:96" ht="15" customHeight="1" x14ac:dyDescent="0.25">
      <c r="A261" s="3128"/>
      <c r="B261" s="335" t="s">
        <v>355</v>
      </c>
      <c r="C261" s="219">
        <f t="shared" si="311"/>
        <v>0</v>
      </c>
      <c r="D261" s="226">
        <f t="shared" ref="D261:E261" si="316">+F261+H261+J261+L261+N261</f>
        <v>0</v>
      </c>
      <c r="E261" s="1824">
        <f t="shared" si="316"/>
        <v>0</v>
      </c>
      <c r="F261" s="1823"/>
      <c r="G261" s="87"/>
      <c r="H261" s="66"/>
      <c r="I261" s="87"/>
      <c r="J261" s="66"/>
      <c r="K261" s="87"/>
      <c r="L261" s="66"/>
      <c r="M261" s="87"/>
      <c r="N261" s="1823"/>
      <c r="O261" s="87"/>
      <c r="P261" s="336"/>
      <c r="Q261" s="1754" t="str">
        <f t="shared" si="313"/>
        <v/>
      </c>
      <c r="R261" s="137"/>
      <c r="CA261" s="1893" t="str">
        <f t="shared" si="314"/>
        <v/>
      </c>
      <c r="CB261" s="177"/>
      <c r="CC261" s="143"/>
      <c r="CD261" s="177"/>
      <c r="CE261" s="177"/>
      <c r="CF261" s="178"/>
      <c r="CG261" s="178"/>
      <c r="CH261" s="178"/>
      <c r="CI261" s="178"/>
      <c r="CJ261" s="178"/>
      <c r="CK261" s="1975">
        <f t="shared" si="315"/>
        <v>0</v>
      </c>
      <c r="CL261" s="143"/>
      <c r="CM261" s="143"/>
      <c r="CN261" s="143"/>
      <c r="CO261" s="143"/>
      <c r="CP261" s="143"/>
    </row>
    <row r="262" spans="1:96" ht="18" customHeight="1" x14ac:dyDescent="0.25">
      <c r="A262" s="3129"/>
      <c r="B262" s="322" t="s">
        <v>356</v>
      </c>
      <c r="C262" s="70">
        <f t="shared" si="311"/>
        <v>0</v>
      </c>
      <c r="D262" s="1999">
        <f t="shared" ref="D262:E262" si="317">+F262+H262+J262+L262+N262</f>
        <v>0</v>
      </c>
      <c r="E262" s="1918">
        <f t="shared" si="317"/>
        <v>0</v>
      </c>
      <c r="F262" s="1762"/>
      <c r="G262" s="92"/>
      <c r="H262" s="41"/>
      <c r="I262" s="92"/>
      <c r="J262" s="41"/>
      <c r="K262" s="92"/>
      <c r="L262" s="41"/>
      <c r="M262" s="92"/>
      <c r="N262" s="1762"/>
      <c r="O262" s="92"/>
      <c r="P262" s="337"/>
      <c r="Q262" s="1754" t="str">
        <f t="shared" si="313"/>
        <v/>
      </c>
      <c r="R262" s="137"/>
      <c r="CA262" s="1893" t="str">
        <f t="shared" si="314"/>
        <v/>
      </c>
      <c r="CB262" s="177"/>
      <c r="CC262" s="143"/>
      <c r="CD262" s="177"/>
      <c r="CE262" s="177"/>
      <c r="CF262" s="178"/>
      <c r="CG262" s="178"/>
      <c r="CH262" s="178"/>
      <c r="CI262" s="178"/>
      <c r="CJ262" s="178"/>
      <c r="CK262" s="1975">
        <f t="shared" si="315"/>
        <v>0</v>
      </c>
      <c r="CL262" s="143"/>
      <c r="CM262" s="143"/>
      <c r="CN262" s="143"/>
      <c r="CO262" s="143"/>
      <c r="CP262" s="143"/>
    </row>
    <row r="263" spans="1:96" ht="15" customHeight="1" x14ac:dyDescent="0.25">
      <c r="A263" s="3209" t="s">
        <v>357</v>
      </c>
      <c r="B263" s="317" t="s">
        <v>460</v>
      </c>
      <c r="C263" s="28">
        <f t="shared" si="311"/>
        <v>0</v>
      </c>
      <c r="D263" s="151">
        <f t="shared" ref="D263:E263" si="318">+F263+H263+J263+L263+N263</f>
        <v>0</v>
      </c>
      <c r="E263" s="152">
        <f t="shared" si="318"/>
        <v>0</v>
      </c>
      <c r="F263" s="1748"/>
      <c r="G263" s="80"/>
      <c r="H263" s="33"/>
      <c r="I263" s="80"/>
      <c r="J263" s="33"/>
      <c r="K263" s="80"/>
      <c r="L263" s="33"/>
      <c r="M263" s="80"/>
      <c r="N263" s="1748"/>
      <c r="O263" s="53"/>
      <c r="P263" s="2046"/>
      <c r="CA263" s="143"/>
      <c r="CB263" s="143"/>
      <c r="CC263" s="143"/>
      <c r="CD263" s="143"/>
      <c r="CE263" s="143"/>
      <c r="CF263" s="143"/>
      <c r="CG263" s="143"/>
      <c r="CH263" s="143"/>
      <c r="CI263" s="143"/>
      <c r="CJ263" s="143"/>
      <c r="CK263" s="143"/>
      <c r="CL263" s="143"/>
      <c r="CM263" s="143"/>
      <c r="CN263" s="143"/>
      <c r="CO263" s="143"/>
      <c r="CP263" s="143"/>
    </row>
    <row r="264" spans="1:96" ht="15" customHeight="1" x14ac:dyDescent="0.25">
      <c r="A264" s="3128"/>
      <c r="B264" s="335" t="s">
        <v>355</v>
      </c>
      <c r="C264" s="219">
        <f t="shared" si="311"/>
        <v>0</v>
      </c>
      <c r="D264" s="226">
        <f t="shared" ref="D264:E264" si="319">+F264+H264+J264+L264+N264</f>
        <v>0</v>
      </c>
      <c r="E264" s="1824">
        <f t="shared" si="319"/>
        <v>0</v>
      </c>
      <c r="F264" s="1823"/>
      <c r="G264" s="87"/>
      <c r="H264" s="66"/>
      <c r="I264" s="87"/>
      <c r="J264" s="66"/>
      <c r="K264" s="87"/>
      <c r="L264" s="66"/>
      <c r="M264" s="87"/>
      <c r="N264" s="1823"/>
      <c r="O264" s="68"/>
      <c r="P264" s="1949"/>
      <c r="CA264" s="143"/>
      <c r="CB264" s="143"/>
      <c r="CC264" s="143"/>
      <c r="CD264" s="143"/>
      <c r="CE264" s="143"/>
      <c r="CF264" s="143"/>
      <c r="CG264" s="143"/>
      <c r="CH264" s="143"/>
      <c r="CI264" s="143"/>
      <c r="CJ264" s="143"/>
      <c r="CK264" s="143"/>
      <c r="CL264" s="143"/>
      <c r="CM264" s="143"/>
      <c r="CN264" s="143"/>
      <c r="CO264" s="143"/>
      <c r="CP264" s="143"/>
    </row>
    <row r="265" spans="1:96" ht="15" customHeight="1" x14ac:dyDescent="0.25">
      <c r="A265" s="3129"/>
      <c r="B265" s="322" t="s">
        <v>356</v>
      </c>
      <c r="C265" s="70">
        <f t="shared" si="311"/>
        <v>0</v>
      </c>
      <c r="D265" s="1999">
        <f t="shared" ref="D265:E265" si="320">+F265+H265+J265+L265+N265</f>
        <v>0</v>
      </c>
      <c r="E265" s="1918">
        <f t="shared" si="320"/>
        <v>0</v>
      </c>
      <c r="F265" s="1762"/>
      <c r="G265" s="92"/>
      <c r="H265" s="41"/>
      <c r="I265" s="92"/>
      <c r="J265" s="41"/>
      <c r="K265" s="92"/>
      <c r="L265" s="41"/>
      <c r="M265" s="92"/>
      <c r="N265" s="1762"/>
      <c r="O265" s="55"/>
      <c r="P265" s="1785"/>
      <c r="CA265" s="143"/>
      <c r="CB265" s="143"/>
      <c r="CC265" s="143"/>
      <c r="CD265" s="143"/>
      <c r="CE265" s="143"/>
      <c r="CF265" s="143"/>
      <c r="CG265" s="143"/>
      <c r="CH265" s="143"/>
      <c r="CI265" s="143"/>
      <c r="CJ265" s="143"/>
      <c r="CK265" s="143"/>
      <c r="CL265" s="143"/>
      <c r="CM265" s="143"/>
      <c r="CN265" s="143"/>
      <c r="CO265" s="143"/>
      <c r="CP265" s="143"/>
    </row>
    <row r="266" spans="1:96" ht="18" customHeight="1" x14ac:dyDescent="0.25">
      <c r="A266" s="281" t="s">
        <v>461</v>
      </c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CA266" s="143"/>
      <c r="CB266" s="143"/>
      <c r="CC266" s="143"/>
      <c r="CD266" s="143"/>
      <c r="CE266" s="143"/>
      <c r="CF266" s="143"/>
      <c r="CG266" s="143"/>
      <c r="CH266" s="143"/>
      <c r="CI266" s="143"/>
      <c r="CJ266" s="143"/>
      <c r="CK266" s="143"/>
      <c r="CL266" s="143"/>
      <c r="CM266" s="143"/>
      <c r="CN266" s="143"/>
      <c r="CO266" s="143"/>
      <c r="CP266" s="143"/>
    </row>
    <row r="267" spans="1:96" ht="14.25" customHeight="1" x14ac:dyDescent="0.25">
      <c r="A267" s="3138" t="s">
        <v>224</v>
      </c>
      <c r="B267" s="3138" t="s">
        <v>462</v>
      </c>
      <c r="C267" s="3148" t="s">
        <v>463</v>
      </c>
      <c r="D267" s="3161"/>
      <c r="E267" s="3149"/>
      <c r="F267" s="3143" t="s">
        <v>106</v>
      </c>
      <c r="G267" s="3124"/>
      <c r="H267" s="3124"/>
      <c r="I267" s="3124"/>
      <c r="J267" s="3124"/>
      <c r="K267" s="3124"/>
      <c r="L267" s="3124"/>
      <c r="M267" s="3124"/>
      <c r="N267" s="3124"/>
      <c r="O267" s="3124"/>
      <c r="P267" s="3124"/>
      <c r="Q267" s="3124"/>
      <c r="R267" s="3124"/>
      <c r="S267" s="3124"/>
      <c r="T267" s="3124"/>
      <c r="U267" s="3135"/>
      <c r="V267" s="3167" t="s">
        <v>464</v>
      </c>
      <c r="W267" s="3139" t="s">
        <v>465</v>
      </c>
      <c r="X267" s="3224" t="s">
        <v>466</v>
      </c>
      <c r="Y267" s="3139" t="s">
        <v>467</v>
      </c>
      <c r="Z267" s="3240" t="s">
        <v>468</v>
      </c>
      <c r="AA267" s="3149"/>
      <c r="AB267" s="3196" t="s">
        <v>41</v>
      </c>
      <c r="AC267" s="3171" t="s">
        <v>42</v>
      </c>
      <c r="CA267" s="143"/>
      <c r="CB267" s="143"/>
      <c r="CC267" s="143"/>
      <c r="CD267" s="143"/>
      <c r="CE267" s="143"/>
      <c r="CF267" s="143"/>
      <c r="CG267" s="143"/>
      <c r="CH267" s="143"/>
      <c r="CI267" s="143"/>
      <c r="CJ267" s="143"/>
      <c r="CK267" s="143"/>
      <c r="CL267" s="143"/>
      <c r="CM267" s="143"/>
      <c r="CN267" s="143"/>
      <c r="CO267" s="143"/>
      <c r="CP267" s="143"/>
    </row>
    <row r="268" spans="1:96" ht="14.25" customHeight="1" x14ac:dyDescent="0.25">
      <c r="A268" s="3128"/>
      <c r="B268" s="3128"/>
      <c r="C268" s="3150"/>
      <c r="D268" s="3142"/>
      <c r="E268" s="3140"/>
      <c r="F268" s="3143" t="s">
        <v>469</v>
      </c>
      <c r="G268" s="3122"/>
      <c r="H268" s="3143" t="s">
        <v>470</v>
      </c>
      <c r="I268" s="3122"/>
      <c r="J268" s="3143" t="s">
        <v>50</v>
      </c>
      <c r="K268" s="3122"/>
      <c r="L268" s="3143" t="s">
        <v>375</v>
      </c>
      <c r="M268" s="3122"/>
      <c r="N268" s="3143" t="s">
        <v>450</v>
      </c>
      <c r="O268" s="3122"/>
      <c r="P268" s="3143" t="s">
        <v>58</v>
      </c>
      <c r="Q268" s="3122"/>
      <c r="R268" s="3143" t="s">
        <v>471</v>
      </c>
      <c r="S268" s="3122"/>
      <c r="T268" s="3143" t="s">
        <v>62</v>
      </c>
      <c r="U268" s="3135"/>
      <c r="V268" s="3170"/>
      <c r="W268" s="3180"/>
      <c r="X268" s="3225"/>
      <c r="Y268" s="3180"/>
      <c r="Z268" s="3142"/>
      <c r="AA268" s="3140"/>
      <c r="AB268" s="3197"/>
      <c r="AC268" s="3172"/>
      <c r="CA268" s="143"/>
      <c r="CB268" s="143"/>
      <c r="CC268" s="143"/>
      <c r="CD268" s="143"/>
      <c r="CE268" s="143"/>
      <c r="CF268" s="143"/>
      <c r="CG268" s="143"/>
      <c r="CH268" s="143"/>
      <c r="CI268" s="143"/>
      <c r="CJ268" s="143"/>
      <c r="CK268" s="143"/>
      <c r="CL268" s="143"/>
      <c r="CM268" s="143"/>
      <c r="CN268" s="143"/>
      <c r="CO268" s="143"/>
      <c r="CP268" s="143"/>
    </row>
    <row r="269" spans="1:96" ht="14.25" customHeight="1" x14ac:dyDescent="0.25">
      <c r="A269" s="3129"/>
      <c r="B269" s="3129"/>
      <c r="C269" s="145" t="s">
        <v>84</v>
      </c>
      <c r="D269" s="1742" t="s">
        <v>63</v>
      </c>
      <c r="E269" s="1743" t="s">
        <v>64</v>
      </c>
      <c r="F269" s="27" t="s">
        <v>63</v>
      </c>
      <c r="G269" s="1743" t="s">
        <v>64</v>
      </c>
      <c r="H269" s="27" t="s">
        <v>63</v>
      </c>
      <c r="I269" s="1743" t="s">
        <v>64</v>
      </c>
      <c r="J269" s="27" t="s">
        <v>63</v>
      </c>
      <c r="K269" s="1743" t="s">
        <v>64</v>
      </c>
      <c r="L269" s="27" t="s">
        <v>472</v>
      </c>
      <c r="M269" s="1743" t="s">
        <v>64</v>
      </c>
      <c r="N269" s="27" t="s">
        <v>472</v>
      </c>
      <c r="O269" s="1743" t="s">
        <v>64</v>
      </c>
      <c r="P269" s="27" t="s">
        <v>472</v>
      </c>
      <c r="Q269" s="1743" t="s">
        <v>64</v>
      </c>
      <c r="R269" s="27" t="s">
        <v>472</v>
      </c>
      <c r="S269" s="1743" t="s">
        <v>64</v>
      </c>
      <c r="T269" s="27" t="s">
        <v>472</v>
      </c>
      <c r="U269" s="1810" t="s">
        <v>64</v>
      </c>
      <c r="V269" s="3168"/>
      <c r="W269" s="3140"/>
      <c r="X269" s="3253"/>
      <c r="Y269" s="3140"/>
      <c r="Z269" s="27" t="s">
        <v>473</v>
      </c>
      <c r="AA269" s="1913" t="s">
        <v>474</v>
      </c>
      <c r="AB269" s="3176"/>
      <c r="AC269" s="3173"/>
      <c r="CA269" s="143"/>
      <c r="CB269" s="143"/>
      <c r="CC269" s="143"/>
      <c r="CD269" s="143"/>
      <c r="CE269" s="143"/>
      <c r="CF269" s="143"/>
      <c r="CG269" s="143"/>
      <c r="CH269" s="143"/>
      <c r="CI269" s="143"/>
      <c r="CJ269" s="143"/>
      <c r="CK269" s="143"/>
      <c r="CL269" s="143"/>
      <c r="CM269" s="143"/>
      <c r="CN269" s="143"/>
      <c r="CO269" s="143"/>
      <c r="CP269" s="143"/>
    </row>
    <row r="270" spans="1:96" ht="14.25" customHeight="1" x14ac:dyDescent="0.25">
      <c r="A270" s="3132" t="s">
        <v>475</v>
      </c>
      <c r="B270" s="339" t="s">
        <v>476</v>
      </c>
      <c r="C270" s="212">
        <f t="shared" ref="C270:C274" si="321">SUM(D270+E270)</f>
        <v>0</v>
      </c>
      <c r="D270" s="340">
        <f t="shared" ref="D270:E270" si="322">SUM(F270+H270+J270+L270+N270+P270+R270+T270)</f>
        <v>0</v>
      </c>
      <c r="E270" s="341">
        <f t="shared" si="322"/>
        <v>0</v>
      </c>
      <c r="F270" s="33"/>
      <c r="G270" s="1801"/>
      <c r="H270" s="33"/>
      <c r="I270" s="1801"/>
      <c r="J270" s="33"/>
      <c r="K270" s="1801"/>
      <c r="L270" s="33"/>
      <c r="M270" s="1801"/>
      <c r="N270" s="33"/>
      <c r="O270" s="1801"/>
      <c r="P270" s="33"/>
      <c r="Q270" s="1801"/>
      <c r="R270" s="33"/>
      <c r="S270" s="1801"/>
      <c r="T270" s="33"/>
      <c r="U270" s="1749"/>
      <c r="V270" s="342"/>
      <c r="W270" s="1813"/>
      <c r="X270" s="1745"/>
      <c r="Y270" s="1813"/>
      <c r="Z270" s="30"/>
      <c r="AA270" s="1813"/>
      <c r="AB270" s="30"/>
      <c r="AC270" s="79"/>
      <c r="CA270" s="143"/>
      <c r="CB270" s="143"/>
      <c r="CC270" s="143"/>
      <c r="CD270" s="143"/>
      <c r="CE270" s="143"/>
      <c r="CF270" s="143"/>
      <c r="CG270" s="143"/>
      <c r="CH270" s="143"/>
      <c r="CI270" s="143"/>
      <c r="CJ270" s="143"/>
      <c r="CK270" s="143"/>
      <c r="CL270" s="143"/>
      <c r="CM270" s="143"/>
      <c r="CN270" s="143"/>
      <c r="CO270" s="143"/>
      <c r="CP270" s="143"/>
    </row>
    <row r="271" spans="1:96" ht="14.25" customHeight="1" x14ac:dyDescent="0.25">
      <c r="A271" s="3128"/>
      <c r="B271" s="219" t="s">
        <v>477</v>
      </c>
      <c r="C271" s="217">
        <f t="shared" si="321"/>
        <v>0</v>
      </c>
      <c r="D271" s="284">
        <f t="shared" ref="D271:E271" si="323">SUM(F271+H271+J271+L271+N271+P271+R271+T271)</f>
        <v>0</v>
      </c>
      <c r="E271" s="2009">
        <f t="shared" si="323"/>
        <v>0</v>
      </c>
      <c r="F271" s="1786"/>
      <c r="G271" s="1751"/>
      <c r="H271" s="1786"/>
      <c r="I271" s="1751"/>
      <c r="J271" s="1786"/>
      <c r="K271" s="1751"/>
      <c r="L271" s="1786"/>
      <c r="M271" s="1751"/>
      <c r="N271" s="1786"/>
      <c r="O271" s="1751"/>
      <c r="P271" s="1786"/>
      <c r="Q271" s="1751"/>
      <c r="R271" s="1786"/>
      <c r="S271" s="1751"/>
      <c r="T271" s="1786"/>
      <c r="U271" s="1768"/>
      <c r="V271" s="1750"/>
      <c r="W271" s="1751"/>
      <c r="X271" s="1794"/>
      <c r="Y271" s="1751"/>
      <c r="Z271" s="1786"/>
      <c r="AA271" s="1751"/>
      <c r="AB271" s="1786"/>
      <c r="AC271" s="1865"/>
      <c r="AD271" s="137" t="str">
        <f t="shared" ref="AD271:AD274" si="324">CA271&amp;CB271&amp;CC271&amp;CD271&amp;CE271&amp;CF271&amp;CG271&amp;CH271</f>
        <v/>
      </c>
      <c r="CA271" s="1893" t="str">
        <f t="shared" ref="CA271:CA274" si="325">IF(AND($C271&lt;&gt;0,V271=""),"* No olvide ingresar la variable "&amp;V$267&amp;""&amp;". Digite CERO si no tiene. ",IF(V271&gt;$C271,"* La variable Gestantes no debe ser mayor al Total Ambos Sexos. ",""))</f>
        <v/>
      </c>
      <c r="CB271" s="1893" t="str">
        <f t="shared" ref="CB271:CB274" si="326">IF(AND($C271&lt;&gt;0,W271=""),"* No olvide ingresar la variable "&amp;W$267&amp;""&amp;". Digite CERO si no tiene. ",IF(W271&gt;$C271,"* La variable Madre de hijo menor de 5 años no debe ser mayor al Total Ambos Sexos. ",""))</f>
        <v/>
      </c>
      <c r="CC271" s="1893" t="str">
        <f t="shared" ref="CC271:CC274" si="327"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1893" t="str">
        <f t="shared" ref="CD271:CD274" si="328"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1893" t="str">
        <f t="shared" ref="CE271:CE274" si="329">IF(AND($E271&lt;&gt;0,Z271=""),"* No olvide ingresar la variable "&amp;Z$267&amp;""&amp;" Masculino. Digite CERO si no tiene. ",IF(Z271&gt;$E271,"* La variable TRANS Masculino no debe ser mayor al Total Mujeres. ",""))</f>
        <v/>
      </c>
      <c r="CF271" s="1893" t="str">
        <f t="shared" ref="CF271:CF274" si="330">IF(AND($D271&lt;&gt;0,AA271=""),"* No olvide ingresar la variable "&amp;Z$267&amp;""&amp;" Femenino. Digite CERO si no tiene. ",IF(AA271&gt;$D271,"* La variable TRANS Femenino no debe ser mayor al Total Hombres. ",""))</f>
        <v/>
      </c>
      <c r="CG271" s="1893" t="str">
        <f t="shared" ref="CG271:CG274" si="331">IF(AND($C271&lt;&gt;0,AB271=""),"* No olvide ingresar la variable "&amp;AB$267&amp;""&amp;". Digite CERO si no tiene. ",IF(AB271&gt;$C271,"* La variable Pueblos Originarios no debe ser mayor al Total Ambos Sexos. ",""))</f>
        <v/>
      </c>
      <c r="CH271" s="1893" t="str">
        <f t="shared" ref="CH271:CH274" si="332">IF(AND($C271&lt;&gt;0,AC271=""),"* No olvide ingresar la variable "&amp;AC$267&amp;""&amp;". Digite CERO si no tiene. ",IF(AC271&gt;$C271,"* La variable Migrantes no debe ser mayor al Total Ambos Sexos. ",""))</f>
        <v/>
      </c>
      <c r="CI271" s="178"/>
      <c r="CJ271" s="143"/>
      <c r="CK271" s="1894">
        <f t="shared" ref="CK271:CN271" si="333">IF(AND($C271&lt;&gt;0,V271=""),1,IF(V271&gt;$C271,1,0))</f>
        <v>0</v>
      </c>
      <c r="CL271" s="1894">
        <f t="shared" si="333"/>
        <v>0</v>
      </c>
      <c r="CM271" s="1894">
        <f t="shared" si="333"/>
        <v>0</v>
      </c>
      <c r="CN271" s="1894">
        <f t="shared" si="333"/>
        <v>0</v>
      </c>
      <c r="CO271" s="1894">
        <f t="shared" ref="CO271:CO274" si="334">IF(AND($E271&lt;&gt;0,Z271=""),1,IF(Z271&gt;$E271,1,0))</f>
        <v>0</v>
      </c>
      <c r="CP271" s="1894">
        <f t="shared" ref="CP271:CP274" si="335">IF(AND($D271&lt;&gt;0,AA271=""),1,IF(AA271&gt;$D271,1,0))</f>
        <v>0</v>
      </c>
      <c r="CQ271" s="1894">
        <f t="shared" ref="CQ271:CR271" si="336">IF(AND($C271&lt;&gt;0,AB271=""),1,IF(AB271&gt;$C271,1,0))</f>
        <v>0</v>
      </c>
      <c r="CR271" s="1894">
        <f t="shared" si="336"/>
        <v>0</v>
      </c>
    </row>
    <row r="272" spans="1:96" ht="14.25" customHeight="1" x14ac:dyDescent="0.25">
      <c r="A272" s="3128"/>
      <c r="B272" s="65" t="s">
        <v>478</v>
      </c>
      <c r="C272" s="207">
        <f t="shared" si="321"/>
        <v>0</v>
      </c>
      <c r="D272" s="208">
        <f t="shared" ref="D272:E272" si="337">SUM(F272+H272+J272+L272+N272+P272+R272+T272)</f>
        <v>0</v>
      </c>
      <c r="E272" s="343">
        <f t="shared" si="337"/>
        <v>0</v>
      </c>
      <c r="F272" s="1786"/>
      <c r="G272" s="1751"/>
      <c r="H272" s="1786"/>
      <c r="I272" s="1751"/>
      <c r="J272" s="1786"/>
      <c r="K272" s="1751"/>
      <c r="L272" s="1786"/>
      <c r="M272" s="1751"/>
      <c r="N272" s="1786"/>
      <c r="O272" s="1751"/>
      <c r="P272" s="1786"/>
      <c r="Q272" s="1751"/>
      <c r="R272" s="1786"/>
      <c r="S272" s="1751"/>
      <c r="T272" s="1786"/>
      <c r="U272" s="1768"/>
      <c r="V272" s="1750"/>
      <c r="W272" s="1751"/>
      <c r="X272" s="1794"/>
      <c r="Y272" s="1751"/>
      <c r="Z272" s="1786"/>
      <c r="AA272" s="1751"/>
      <c r="AB272" s="1786"/>
      <c r="AC272" s="1865"/>
      <c r="AD272" s="137" t="str">
        <f t="shared" si="324"/>
        <v/>
      </c>
      <c r="CA272" s="1893" t="str">
        <f t="shared" si="325"/>
        <v/>
      </c>
      <c r="CB272" s="1893" t="str">
        <f t="shared" si="326"/>
        <v/>
      </c>
      <c r="CC272" s="1893" t="str">
        <f t="shared" si="327"/>
        <v/>
      </c>
      <c r="CD272" s="1893" t="str">
        <f t="shared" si="328"/>
        <v/>
      </c>
      <c r="CE272" s="1893" t="str">
        <f t="shared" si="329"/>
        <v/>
      </c>
      <c r="CF272" s="1893" t="str">
        <f t="shared" si="330"/>
        <v/>
      </c>
      <c r="CG272" s="1893" t="str">
        <f t="shared" si="331"/>
        <v/>
      </c>
      <c r="CH272" s="1893" t="str">
        <f t="shared" si="332"/>
        <v/>
      </c>
      <c r="CI272" s="178"/>
      <c r="CJ272" s="143"/>
      <c r="CK272" s="1894">
        <f t="shared" ref="CK272:CN272" si="338">IF(AND($C272&lt;&gt;0,V272=""),1,IF(V272&gt;$C272,1,0))</f>
        <v>0</v>
      </c>
      <c r="CL272" s="1894">
        <f t="shared" si="338"/>
        <v>0</v>
      </c>
      <c r="CM272" s="1894">
        <f t="shared" si="338"/>
        <v>0</v>
      </c>
      <c r="CN272" s="1894">
        <f t="shared" si="338"/>
        <v>0</v>
      </c>
      <c r="CO272" s="1894">
        <f t="shared" si="334"/>
        <v>0</v>
      </c>
      <c r="CP272" s="1894">
        <f t="shared" si="335"/>
        <v>0</v>
      </c>
      <c r="CQ272" s="1894">
        <f t="shared" ref="CQ272:CR272" si="339">IF(AND($C272&lt;&gt;0,AB272=""),1,IF(AB272&gt;$C272,1,0))</f>
        <v>0</v>
      </c>
      <c r="CR272" s="1894">
        <f t="shared" si="339"/>
        <v>0</v>
      </c>
    </row>
    <row r="273" spans="1:96" ht="14.25" customHeight="1" x14ac:dyDescent="0.25">
      <c r="A273" s="3128"/>
      <c r="B273" s="280" t="s">
        <v>479</v>
      </c>
      <c r="C273" s="207">
        <f t="shared" si="321"/>
        <v>0</v>
      </c>
      <c r="D273" s="208">
        <f t="shared" ref="D273:E273" si="340">SUM(F273+H273+J273+L273+N273+P273+R273+T273)</f>
        <v>0</v>
      </c>
      <c r="E273" s="343">
        <f t="shared" si="340"/>
        <v>0</v>
      </c>
      <c r="F273" s="66"/>
      <c r="G273" s="1802"/>
      <c r="H273" s="66"/>
      <c r="I273" s="1802"/>
      <c r="J273" s="66"/>
      <c r="K273" s="1802"/>
      <c r="L273" s="66"/>
      <c r="M273" s="1802"/>
      <c r="N273" s="66"/>
      <c r="O273" s="1802"/>
      <c r="P273" s="66"/>
      <c r="Q273" s="1802"/>
      <c r="R273" s="66"/>
      <c r="S273" s="1802"/>
      <c r="T273" s="66"/>
      <c r="U273" s="218"/>
      <c r="V273" s="88"/>
      <c r="W273" s="1802"/>
      <c r="X273" s="1823"/>
      <c r="Y273" s="1802"/>
      <c r="Z273" s="66"/>
      <c r="AA273" s="1802"/>
      <c r="AB273" s="66"/>
      <c r="AC273" s="87"/>
      <c r="AD273" s="137" t="str">
        <f t="shared" si="324"/>
        <v/>
      </c>
      <c r="CA273" s="1893" t="str">
        <f t="shared" si="325"/>
        <v/>
      </c>
      <c r="CB273" s="1893" t="str">
        <f t="shared" si="326"/>
        <v/>
      </c>
      <c r="CC273" s="1893" t="str">
        <f t="shared" si="327"/>
        <v/>
      </c>
      <c r="CD273" s="1893" t="str">
        <f t="shared" si="328"/>
        <v/>
      </c>
      <c r="CE273" s="1893" t="str">
        <f t="shared" si="329"/>
        <v/>
      </c>
      <c r="CF273" s="1893" t="str">
        <f t="shared" si="330"/>
        <v/>
      </c>
      <c r="CG273" s="1893" t="str">
        <f t="shared" si="331"/>
        <v/>
      </c>
      <c r="CH273" s="1893" t="str">
        <f t="shared" si="332"/>
        <v/>
      </c>
      <c r="CI273" s="178"/>
      <c r="CJ273" s="143"/>
      <c r="CK273" s="1894">
        <f t="shared" ref="CK273:CN273" si="341">IF(AND($C273&lt;&gt;0,V273=""),1,IF(V273&gt;$C273,1,0))</f>
        <v>0</v>
      </c>
      <c r="CL273" s="1894">
        <f t="shared" si="341"/>
        <v>0</v>
      </c>
      <c r="CM273" s="1894">
        <f t="shared" si="341"/>
        <v>0</v>
      </c>
      <c r="CN273" s="1894">
        <f t="shared" si="341"/>
        <v>0</v>
      </c>
      <c r="CO273" s="1894">
        <f t="shared" si="334"/>
        <v>0</v>
      </c>
      <c r="CP273" s="1894">
        <f t="shared" si="335"/>
        <v>0</v>
      </c>
      <c r="CQ273" s="1894">
        <f t="shared" ref="CQ273:CR273" si="342">IF(AND($C273&lt;&gt;0,AB273=""),1,IF(AB273&gt;$C273,1,0))</f>
        <v>0</v>
      </c>
      <c r="CR273" s="1894">
        <f t="shared" si="342"/>
        <v>0</v>
      </c>
    </row>
    <row r="274" spans="1:96" ht="14.25" customHeight="1" x14ac:dyDescent="0.25">
      <c r="A274" s="3129"/>
      <c r="B274" s="35" t="s">
        <v>480</v>
      </c>
      <c r="C274" s="210">
        <f t="shared" si="321"/>
        <v>0</v>
      </c>
      <c r="D274" s="211">
        <f t="shared" ref="D274:E274" si="343">SUM(F274+H274+J274+L274+N274+P274+R274+T274)</f>
        <v>0</v>
      </c>
      <c r="E274" s="246">
        <f t="shared" si="343"/>
        <v>0</v>
      </c>
      <c r="F274" s="1784"/>
      <c r="G274" s="1839"/>
      <c r="H274" s="1784"/>
      <c r="I274" s="1839"/>
      <c r="J274" s="1784"/>
      <c r="K274" s="1839"/>
      <c r="L274" s="1784"/>
      <c r="M274" s="1839"/>
      <c r="N274" s="1784"/>
      <c r="O274" s="1839"/>
      <c r="P274" s="1784"/>
      <c r="Q274" s="1839"/>
      <c r="R274" s="1784"/>
      <c r="S274" s="1839"/>
      <c r="T274" s="1784"/>
      <c r="U274" s="2047"/>
      <c r="V274" s="123"/>
      <c r="W274" s="1839"/>
      <c r="X274" s="1830"/>
      <c r="Y274" s="1839"/>
      <c r="Z274" s="1784"/>
      <c r="AA274" s="1839"/>
      <c r="AB274" s="1784"/>
      <c r="AC274" s="1834"/>
      <c r="AD274" s="137" t="str">
        <f t="shared" si="324"/>
        <v/>
      </c>
      <c r="CA274" s="1893" t="str">
        <f t="shared" si="325"/>
        <v/>
      </c>
      <c r="CB274" s="1893" t="str">
        <f t="shared" si="326"/>
        <v/>
      </c>
      <c r="CC274" s="1893" t="str">
        <f t="shared" si="327"/>
        <v/>
      </c>
      <c r="CD274" s="1893" t="str">
        <f t="shared" si="328"/>
        <v/>
      </c>
      <c r="CE274" s="1893" t="str">
        <f t="shared" si="329"/>
        <v/>
      </c>
      <c r="CF274" s="1893" t="str">
        <f t="shared" si="330"/>
        <v/>
      </c>
      <c r="CG274" s="1893" t="str">
        <f t="shared" si="331"/>
        <v/>
      </c>
      <c r="CH274" s="1893" t="str">
        <f t="shared" si="332"/>
        <v/>
      </c>
      <c r="CI274" s="178"/>
      <c r="CJ274" s="143"/>
      <c r="CK274" s="1894">
        <f t="shared" ref="CK274:CN274" si="344">IF(AND($C274&lt;&gt;0,V274=""),1,IF(V274&gt;$C274,1,0))</f>
        <v>0</v>
      </c>
      <c r="CL274" s="1894">
        <f t="shared" si="344"/>
        <v>0</v>
      </c>
      <c r="CM274" s="1894">
        <f t="shared" si="344"/>
        <v>0</v>
      </c>
      <c r="CN274" s="1894">
        <f t="shared" si="344"/>
        <v>0</v>
      </c>
      <c r="CO274" s="1894">
        <f t="shared" si="334"/>
        <v>0</v>
      </c>
      <c r="CP274" s="1894">
        <f t="shared" si="335"/>
        <v>0</v>
      </c>
      <c r="CQ274" s="1894">
        <f t="shared" ref="CQ274:CR274" si="345">IF(AND($C274&lt;&gt;0,AB274=""),1,IF(AB274&gt;$C274,1,0))</f>
        <v>0</v>
      </c>
      <c r="CR274" s="1894">
        <f t="shared" si="345"/>
        <v>0</v>
      </c>
    </row>
    <row r="275" spans="1:96" ht="14.25" customHeight="1" x14ac:dyDescent="0.25">
      <c r="CA275" s="143"/>
      <c r="CB275" s="143"/>
      <c r="CC275" s="143"/>
      <c r="CD275" s="143"/>
      <c r="CE275" s="143"/>
      <c r="CF275" s="143"/>
      <c r="CG275" s="143"/>
      <c r="CH275" s="143"/>
      <c r="CI275" s="143"/>
      <c r="CJ275" s="143"/>
      <c r="CK275" s="143"/>
      <c r="CL275" s="143"/>
      <c r="CM275" s="143"/>
      <c r="CN275" s="143"/>
      <c r="CO275" s="143"/>
      <c r="CP275" s="143"/>
    </row>
    <row r="276" spans="1:96" ht="14.25" customHeight="1" x14ac:dyDescent="0.25">
      <c r="CA276" s="143"/>
      <c r="CB276" s="143"/>
      <c r="CC276" s="143"/>
      <c r="CD276" s="143"/>
      <c r="CE276" s="143"/>
      <c r="CF276" s="143"/>
      <c r="CG276" s="143"/>
      <c r="CH276" s="143"/>
      <c r="CI276" s="143"/>
      <c r="CJ276" s="143"/>
      <c r="CK276" s="143"/>
      <c r="CL276" s="143"/>
      <c r="CM276" s="143"/>
      <c r="CN276" s="143"/>
      <c r="CO276" s="143"/>
      <c r="CP276" s="143"/>
    </row>
    <row r="277" spans="1:96" ht="12" customHeight="1" x14ac:dyDescent="0.25">
      <c r="CA277" s="143"/>
      <c r="CB277" s="143"/>
      <c r="CC277" s="143"/>
      <c r="CD277" s="143"/>
      <c r="CE277" s="143"/>
      <c r="CF277" s="143"/>
      <c r="CG277" s="143"/>
      <c r="CH277" s="143"/>
      <c r="CI277" s="143"/>
      <c r="CJ277" s="143"/>
      <c r="CK277" s="143"/>
      <c r="CL277" s="143"/>
      <c r="CM277" s="143"/>
      <c r="CN277" s="143"/>
      <c r="CO277" s="143"/>
      <c r="CP277" s="143"/>
    </row>
    <row r="278" spans="1:96" ht="18" hidden="1" customHeight="1" x14ac:dyDescent="0.25">
      <c r="A278" s="2048">
        <f>SUM(C13:C15,C20:C41,B46:B49,B54:B57,C61:C67,B72:B74,B80:B83,B86:F87,C90:G93,C97:C102,C108:C117,C122:C158,C163:C168,C173:C178,C183:C186,C192:C194,C199:C201,C206:C208,C213:C215,E219:H221,E223:F226,C230:D231,C237:E241,C246:C255,C260:C265,C270:C274)</f>
        <v>2279</v>
      </c>
      <c r="B278" s="2048">
        <f>SUM(CK20:CR274)</f>
        <v>0</v>
      </c>
      <c r="CA278" s="143"/>
      <c r="CB278" s="143"/>
      <c r="CC278" s="143"/>
      <c r="CD278" s="143"/>
      <c r="CE278" s="143"/>
      <c r="CF278" s="143"/>
      <c r="CG278" s="143"/>
      <c r="CH278" s="143"/>
      <c r="CI278" s="143"/>
      <c r="CJ278" s="143"/>
      <c r="CK278" s="143"/>
      <c r="CL278" s="143"/>
      <c r="CM278" s="143"/>
      <c r="CN278" s="143"/>
      <c r="CO278" s="143"/>
      <c r="CP278" s="143"/>
    </row>
  </sheetData>
  <mergeCells count="335">
    <mergeCell ref="Z267:AA268"/>
    <mergeCell ref="AB267:AB269"/>
    <mergeCell ref="AC267:AC269"/>
    <mergeCell ref="Z244:AA244"/>
    <mergeCell ref="C226:D226"/>
    <mergeCell ref="A227:D227"/>
    <mergeCell ref="A242:M242"/>
    <mergeCell ref="F243:AA243"/>
    <mergeCell ref="F244:G244"/>
    <mergeCell ref="H244:I244"/>
    <mergeCell ref="J244:K244"/>
    <mergeCell ref="L244:M244"/>
    <mergeCell ref="N244:O244"/>
    <mergeCell ref="X267:X269"/>
    <mergeCell ref="T244:U244"/>
    <mergeCell ref="V244:W244"/>
    <mergeCell ref="X244:Y244"/>
    <mergeCell ref="F257:O257"/>
    <mergeCell ref="P257:P259"/>
    <mergeCell ref="F258:G258"/>
    <mergeCell ref="H258:I258"/>
    <mergeCell ref="J258:K258"/>
    <mergeCell ref="Y267:Y269"/>
    <mergeCell ref="P268:Q268"/>
    <mergeCell ref="W267:W269"/>
    <mergeCell ref="A215:B215"/>
    <mergeCell ref="A217:D218"/>
    <mergeCell ref="E217:E218"/>
    <mergeCell ref="F217:F218"/>
    <mergeCell ref="F268:G268"/>
    <mergeCell ref="H268:I268"/>
    <mergeCell ref="J268:K268"/>
    <mergeCell ref="L268:M268"/>
    <mergeCell ref="N268:O268"/>
    <mergeCell ref="G217:H217"/>
    <mergeCell ref="I217:I218"/>
    <mergeCell ref="J217:J218"/>
    <mergeCell ref="C257:E258"/>
    <mergeCell ref="C267:E268"/>
    <mergeCell ref="C243:E244"/>
    <mergeCell ref="C224:D224"/>
    <mergeCell ref="A219:D219"/>
    <mergeCell ref="A220:D220"/>
    <mergeCell ref="A221:D221"/>
    <mergeCell ref="A222:D222"/>
    <mergeCell ref="A223:A226"/>
    <mergeCell ref="B223:D223"/>
    <mergeCell ref="B224:B225"/>
    <mergeCell ref="A213:B213"/>
    <mergeCell ref="A214:B214"/>
    <mergeCell ref="R268:S268"/>
    <mergeCell ref="T268:U268"/>
    <mergeCell ref="L258:M258"/>
    <mergeCell ref="N258:O258"/>
    <mergeCell ref="R258:R259"/>
    <mergeCell ref="F267:U267"/>
    <mergeCell ref="V267:V269"/>
    <mergeCell ref="P244:Q244"/>
    <mergeCell ref="R244:S244"/>
    <mergeCell ref="C225:D225"/>
    <mergeCell ref="A232:B232"/>
    <mergeCell ref="A234:B236"/>
    <mergeCell ref="C235:C236"/>
    <mergeCell ref="A237:B237"/>
    <mergeCell ref="A238:B238"/>
    <mergeCell ref="T210:T212"/>
    <mergeCell ref="U210:Z211"/>
    <mergeCell ref="AA210:AF211"/>
    <mergeCell ref="P211:P212"/>
    <mergeCell ref="Q211:Q212"/>
    <mergeCell ref="R211:R212"/>
    <mergeCell ref="AF161:AG161"/>
    <mergeCell ref="A206:A207"/>
    <mergeCell ref="A208:B208"/>
    <mergeCell ref="C210:E211"/>
    <mergeCell ref="A210:B212"/>
    <mergeCell ref="F211:G211"/>
    <mergeCell ref="H211:I211"/>
    <mergeCell ref="J211:K211"/>
    <mergeCell ref="L211:M211"/>
    <mergeCell ref="N211:O211"/>
    <mergeCell ref="F210:O210"/>
    <mergeCell ref="P210:R210"/>
    <mergeCell ref="F170:O170"/>
    <mergeCell ref="F171:G171"/>
    <mergeCell ref="H171:I171"/>
    <mergeCell ref="J171:K171"/>
    <mergeCell ref="L171:M171"/>
    <mergeCell ref="F204:G204"/>
    <mergeCell ref="H204:I204"/>
    <mergeCell ref="J204:K204"/>
    <mergeCell ref="L204:M204"/>
    <mergeCell ref="N204:O204"/>
    <mergeCell ref="P204:Q204"/>
    <mergeCell ref="R204:S204"/>
    <mergeCell ref="R190:S190"/>
    <mergeCell ref="S210:S212"/>
    <mergeCell ref="AH161:AI161"/>
    <mergeCell ref="AJ161:AK161"/>
    <mergeCell ref="V120:W120"/>
    <mergeCell ref="X120:Y120"/>
    <mergeCell ref="F160:AM160"/>
    <mergeCell ref="F161:G161"/>
    <mergeCell ref="H161:I161"/>
    <mergeCell ref="J161:K161"/>
    <mergeCell ref="L161:M161"/>
    <mergeCell ref="AL161:AM161"/>
    <mergeCell ref="N161:O161"/>
    <mergeCell ref="P161:Q161"/>
    <mergeCell ref="AB119:AB121"/>
    <mergeCell ref="AC119:AC121"/>
    <mergeCell ref="F120:G120"/>
    <mergeCell ref="H120:I120"/>
    <mergeCell ref="Z120:AA120"/>
    <mergeCell ref="R161:S161"/>
    <mergeCell ref="T161:U161"/>
    <mergeCell ref="V161:W161"/>
    <mergeCell ref="X161:Y161"/>
    <mergeCell ref="Z161:AA161"/>
    <mergeCell ref="AB161:AC161"/>
    <mergeCell ref="AD161:AE161"/>
    <mergeCell ref="V105:V107"/>
    <mergeCell ref="W105:W107"/>
    <mergeCell ref="J120:K120"/>
    <mergeCell ref="L120:M120"/>
    <mergeCell ref="N120:O120"/>
    <mergeCell ref="P120:Q120"/>
    <mergeCell ref="R120:S120"/>
    <mergeCell ref="T120:U120"/>
    <mergeCell ref="R106:S106"/>
    <mergeCell ref="T106:U106"/>
    <mergeCell ref="F119:AA119"/>
    <mergeCell ref="F106:G106"/>
    <mergeCell ref="H106:I106"/>
    <mergeCell ref="J106:K106"/>
    <mergeCell ref="L106:M106"/>
    <mergeCell ref="N106:O106"/>
    <mergeCell ref="P106:Q106"/>
    <mergeCell ref="F95:G95"/>
    <mergeCell ref="H95:I95"/>
    <mergeCell ref="A103:P103"/>
    <mergeCell ref="A104:Q104"/>
    <mergeCell ref="F105:U105"/>
    <mergeCell ref="K59:K60"/>
    <mergeCell ref="L59:L60"/>
    <mergeCell ref="A69:A71"/>
    <mergeCell ref="B69:D70"/>
    <mergeCell ref="E69:H69"/>
    <mergeCell ref="I69:I71"/>
    <mergeCell ref="J69:J71"/>
    <mergeCell ref="E70:F70"/>
    <mergeCell ref="G70:H70"/>
    <mergeCell ref="A101:B101"/>
    <mergeCell ref="A102:B102"/>
    <mergeCell ref="C105:E106"/>
    <mergeCell ref="A105:B107"/>
    <mergeCell ref="C95:E95"/>
    <mergeCell ref="A61:B61"/>
    <mergeCell ref="A62:B62"/>
    <mergeCell ref="A63:B63"/>
    <mergeCell ref="A64:B64"/>
    <mergeCell ref="A65:B65"/>
    <mergeCell ref="R43:R45"/>
    <mergeCell ref="I44:J44"/>
    <mergeCell ref="K44:L44"/>
    <mergeCell ref="M44:N44"/>
    <mergeCell ref="O44:P44"/>
    <mergeCell ref="A21:A24"/>
    <mergeCell ref="A25:A36"/>
    <mergeCell ref="A37:A38"/>
    <mergeCell ref="A39:A41"/>
    <mergeCell ref="A43:A45"/>
    <mergeCell ref="B43:D44"/>
    <mergeCell ref="E43:P43"/>
    <mergeCell ref="E44:F44"/>
    <mergeCell ref="G44:H44"/>
    <mergeCell ref="R11:S11"/>
    <mergeCell ref="R17:R19"/>
    <mergeCell ref="S17:S19"/>
    <mergeCell ref="T11:U11"/>
    <mergeCell ref="V11:W11"/>
    <mergeCell ref="A6:Y6"/>
    <mergeCell ref="C10:E11"/>
    <mergeCell ref="F10:Y10"/>
    <mergeCell ref="F11:G11"/>
    <mergeCell ref="H11:I11"/>
    <mergeCell ref="J11:K11"/>
    <mergeCell ref="X11:Y11"/>
    <mergeCell ref="N18:O18"/>
    <mergeCell ref="P18:Q18"/>
    <mergeCell ref="L11:M11"/>
    <mergeCell ref="N11:O11"/>
    <mergeCell ref="F17:Q17"/>
    <mergeCell ref="F18:G18"/>
    <mergeCell ref="H18:I18"/>
    <mergeCell ref="J18:K18"/>
    <mergeCell ref="L18:M18"/>
    <mergeCell ref="A10:B12"/>
    <mergeCell ref="A13:B13"/>
    <mergeCell ref="A14:A15"/>
    <mergeCell ref="A137:A141"/>
    <mergeCell ref="A142:A146"/>
    <mergeCell ref="A147:A151"/>
    <mergeCell ref="A152:B152"/>
    <mergeCell ref="A153:A157"/>
    <mergeCell ref="A158:B158"/>
    <mergeCell ref="C234:E234"/>
    <mergeCell ref="D235:E235"/>
    <mergeCell ref="P11:Q11"/>
    <mergeCell ref="A17:A19"/>
    <mergeCell ref="B17:B19"/>
    <mergeCell ref="C17:E18"/>
    <mergeCell ref="A20:B20"/>
    <mergeCell ref="Q43:Q45"/>
    <mergeCell ref="A51:A53"/>
    <mergeCell ref="B51:D52"/>
    <mergeCell ref="E51:H51"/>
    <mergeCell ref="I51:I53"/>
    <mergeCell ref="J51:J53"/>
    <mergeCell ref="E52:F52"/>
    <mergeCell ref="G52:H52"/>
    <mergeCell ref="A59:B60"/>
    <mergeCell ref="C59:C60"/>
    <mergeCell ref="D59:J59"/>
    <mergeCell ref="A113:B113"/>
    <mergeCell ref="A114:B114"/>
    <mergeCell ref="A115:A117"/>
    <mergeCell ref="A119:A121"/>
    <mergeCell ref="B119:B121"/>
    <mergeCell ref="C119:E120"/>
    <mergeCell ref="A122:A126"/>
    <mergeCell ref="A127:A131"/>
    <mergeCell ref="A132:A136"/>
    <mergeCell ref="A108:B108"/>
    <mergeCell ref="A109:B109"/>
    <mergeCell ref="A110:B110"/>
    <mergeCell ref="A111:B111"/>
    <mergeCell ref="A112:B112"/>
    <mergeCell ref="A89:B89"/>
    <mergeCell ref="A90:A91"/>
    <mergeCell ref="A92:A93"/>
    <mergeCell ref="A95:B96"/>
    <mergeCell ref="A97:B97"/>
    <mergeCell ref="A98:B98"/>
    <mergeCell ref="A99:B99"/>
    <mergeCell ref="A100:B100"/>
    <mergeCell ref="A66:B66"/>
    <mergeCell ref="A67:B67"/>
    <mergeCell ref="A77:A79"/>
    <mergeCell ref="B77:B78"/>
    <mergeCell ref="A250:B250"/>
    <mergeCell ref="A251:B251"/>
    <mergeCell ref="A252:B252"/>
    <mergeCell ref="A267:A269"/>
    <mergeCell ref="A270:A274"/>
    <mergeCell ref="A253:A255"/>
    <mergeCell ref="A257:B259"/>
    <mergeCell ref="A260:A262"/>
    <mergeCell ref="A263:A265"/>
    <mergeCell ref="B267:B269"/>
    <mergeCell ref="A239:B239"/>
    <mergeCell ref="A240:B240"/>
    <mergeCell ref="A241:B241"/>
    <mergeCell ref="A243:B245"/>
    <mergeCell ref="A246:B246"/>
    <mergeCell ref="A247:B247"/>
    <mergeCell ref="A248:B248"/>
    <mergeCell ref="A249:B249"/>
    <mergeCell ref="A229:B229"/>
    <mergeCell ref="A230:A231"/>
    <mergeCell ref="A192:B192"/>
    <mergeCell ref="A160:B162"/>
    <mergeCell ref="C160:E161"/>
    <mergeCell ref="A163:A165"/>
    <mergeCell ref="A166:A168"/>
    <mergeCell ref="A170:A172"/>
    <mergeCell ref="B170:B172"/>
    <mergeCell ref="C170:E171"/>
    <mergeCell ref="A173:A175"/>
    <mergeCell ref="A176:A178"/>
    <mergeCell ref="A200:B200"/>
    <mergeCell ref="AD203:AE204"/>
    <mergeCell ref="AF203:AG204"/>
    <mergeCell ref="AH203:AH205"/>
    <mergeCell ref="AI203:AI205"/>
    <mergeCell ref="L197:M197"/>
    <mergeCell ref="N197:O197"/>
    <mergeCell ref="P197:P198"/>
    <mergeCell ref="Q197:Q198"/>
    <mergeCell ref="R197:R198"/>
    <mergeCell ref="S197:S198"/>
    <mergeCell ref="F203:AC203"/>
    <mergeCell ref="T204:U204"/>
    <mergeCell ref="V204:W204"/>
    <mergeCell ref="X204:Y204"/>
    <mergeCell ref="Z204:AA204"/>
    <mergeCell ref="AB204:AC204"/>
    <mergeCell ref="A201:B201"/>
    <mergeCell ref="A203:B205"/>
    <mergeCell ref="C203:E204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A189:B191"/>
    <mergeCell ref="C189:E190"/>
    <mergeCell ref="T190:U190"/>
    <mergeCell ref="A193:B193"/>
    <mergeCell ref="A194:B194"/>
    <mergeCell ref="A196:B198"/>
    <mergeCell ref="C196:E197"/>
    <mergeCell ref="A199:B199"/>
    <mergeCell ref="N171:O171"/>
    <mergeCell ref="A179:O179"/>
    <mergeCell ref="F180:Q180"/>
    <mergeCell ref="F181:G181"/>
    <mergeCell ref="H181:I181"/>
    <mergeCell ref="J181:K181"/>
    <mergeCell ref="L181:M181"/>
    <mergeCell ref="F196:O196"/>
    <mergeCell ref="P196:S196"/>
    <mergeCell ref="F197:G197"/>
    <mergeCell ref="H197:I197"/>
    <mergeCell ref="J197:K197"/>
    <mergeCell ref="A180:B182"/>
    <mergeCell ref="C180:E181"/>
    <mergeCell ref="A183:B183"/>
    <mergeCell ref="A184:B184"/>
    <mergeCell ref="A185:B185"/>
    <mergeCell ref="A186:B186"/>
    <mergeCell ref="N181:O181"/>
  </mergeCells>
  <dataValidations count="8">
    <dataValidation type="decimal" operator="greaterThanOrEqual" allowBlank="1" showInputMessage="1" showErrorMessage="1" prompt="Error - Favor ingresar Números." sqref="F13:Y15 F20:S41 E46:R49 E55:J57 E72:J74 B80:B83 B86:F87 F98:I102 F122:AC151 F153:AC157 F163:AM168 F173:O178 F183:Q185 F192:U193 F199:S200 F206:AI207 F213:AF215 C216:F216 E217:F217 E227:F227 I227:J227 C228:F232 C237:E241 R260:R262" xr:uid="{00000000-0002-0000-0300-000000000000}">
      <formula1>0</formula1>
    </dataValidation>
    <dataValidation type="decimal" allowBlank="1" showInputMessage="1" showErrorMessage="1" prompt="Error - Favor ingresar Números." sqref="C72:D74 F152:AC152 C256:E256 C257 C259:E265" xr:uid="{00000000-0002-0000-0300-000001000000}">
      <formula1>0</formula1>
      <formula2>1E+29</formula2>
    </dataValidation>
    <dataValidation type="decimal" allowBlank="1" showErrorMessage="1" sqref="F108:W117" xr:uid="{00000000-0002-0000-0300-000002000000}">
      <formula1>0</formula1>
      <formula2>9.99999999999999E+30</formula2>
    </dataValidation>
    <dataValidation type="decimal" allowBlank="1" showErrorMessage="1" sqref="E219:J226 G227:H227" xr:uid="{00000000-0002-0000-0300-000003000000}">
      <formula1>0</formula1>
      <formula2>9.99999999999999E+39</formula2>
    </dataValidation>
    <dataValidation type="decimal" allowBlank="1" showErrorMessage="1" sqref="D61:L67 F246:AA255" xr:uid="{00000000-0002-0000-0300-000004000000}">
      <formula1>0</formula1>
      <formula2>9.99999999999999E+31</formula2>
    </dataValidation>
    <dataValidation type="decimal" allowBlank="1" showErrorMessage="1" sqref="F270:AC274" xr:uid="{00000000-0002-0000-0300-000005000000}">
      <formula1>0</formula1>
      <formula2>9.99999999999999E+34</formula2>
    </dataValidation>
    <dataValidation type="decimal" allowBlank="1" showErrorMessage="1" sqref="C203 F204 H204 J204 L204 N204 P204 R204 T204 V204 X204 Z204 AB204 C205:AG205 C206:E207 C208:AI208" xr:uid="{00000000-0002-0000-0300-000006000000}">
      <formula1>0</formula1>
      <formula2>1E+29</formula2>
    </dataValidation>
    <dataValidation type="decimal" allowBlank="1" showErrorMessage="1" sqref="C90:H93 F260:P265" xr:uid="{00000000-0002-0000-0300-000007000000}">
      <formula1>0</formula1>
      <formula2>9.99999999999999E+32</formula2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1000"/>
  <sheetViews>
    <sheetView showGridLines="0" topLeftCell="AK27" workbookViewId="0">
      <selection activeCell="AO48" sqref="AO48"/>
    </sheetView>
  </sheetViews>
  <sheetFormatPr baseColWidth="10" defaultColWidth="14.42578125" defaultRowHeight="15" customHeight="1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2" max="12" width="11.42578125" customWidth="1"/>
    <col min="13" max="13" width="11.85546875" customWidth="1"/>
    <col min="14" max="14" width="13.85546875" customWidth="1"/>
    <col min="15" max="15" width="13.42578125" customWidth="1"/>
    <col min="16" max="17" width="11.42578125" customWidth="1"/>
    <col min="18" max="18" width="12.5703125" customWidth="1"/>
    <col min="19" max="19" width="13.5703125" customWidth="1"/>
    <col min="20" max="40" width="11.42578125" customWidth="1"/>
    <col min="41" max="41" width="11.28515625" customWidth="1"/>
    <col min="42" max="42" width="12" customWidth="1"/>
    <col min="43" max="65" width="11.42578125" customWidth="1"/>
    <col min="66" max="77" width="11.42578125" hidden="1" customWidth="1"/>
  </cols>
  <sheetData>
    <row r="1" spans="1:77" ht="14.25" customHeight="1" x14ac:dyDescent="0.25">
      <c r="A1" s="1727" t="s">
        <v>28</v>
      </c>
    </row>
    <row r="2" spans="1:77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77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ht="14.25" customHeight="1" x14ac:dyDescent="0.25">
      <c r="A4" s="1727" t="str">
        <f>CONCATENATE("MES: ",NOMBRE!B6, " (",NOMBRE!C6,NOMBRE!D6,")")</f>
        <v>MES: NOVIEMBRE (11)</v>
      </c>
    </row>
    <row r="5" spans="1:77" ht="14.25" customHeight="1" x14ac:dyDescent="0.25">
      <c r="A5" s="1727" t="str">
        <f>CONCATENATE("AÑO: ",NOMBRE!B7)</f>
        <v>AÑO: 2025</v>
      </c>
    </row>
    <row r="6" spans="1:77" ht="18" customHeight="1" x14ac:dyDescent="0.25">
      <c r="A6" s="3270" t="s">
        <v>481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  <c r="Q6" s="3131"/>
      <c r="R6" s="3131"/>
      <c r="S6" s="3131"/>
      <c r="T6" s="3131"/>
      <c r="U6" s="3131"/>
      <c r="V6" s="3131"/>
      <c r="W6" s="3131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</row>
    <row r="7" spans="1:77" ht="14.25" customHeight="1" x14ac:dyDescent="0.25"/>
    <row r="8" spans="1:77" ht="18" customHeight="1" x14ac:dyDescent="0.25">
      <c r="A8" s="281" t="s">
        <v>482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140"/>
      <c r="Z8" s="140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20"/>
    </row>
    <row r="9" spans="1:77" ht="14.25" customHeight="1" x14ac:dyDescent="0.25">
      <c r="A9" s="3153" t="s">
        <v>483</v>
      </c>
      <c r="B9" s="3148" t="s">
        <v>33</v>
      </c>
      <c r="C9" s="3161"/>
      <c r="D9" s="3149"/>
      <c r="E9" s="3159" t="s">
        <v>106</v>
      </c>
      <c r="F9" s="3124"/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24"/>
      <c r="AN9" s="3135"/>
      <c r="AO9" s="3167" t="s">
        <v>41</v>
      </c>
      <c r="AP9" s="3162" t="s">
        <v>42</v>
      </c>
      <c r="AQ9" s="3162" t="s">
        <v>39</v>
      </c>
      <c r="AR9" s="3162" t="s">
        <v>40</v>
      </c>
      <c r="AS9" s="3139" t="s">
        <v>484</v>
      </c>
    </row>
    <row r="10" spans="1:77" ht="24" customHeight="1" x14ac:dyDescent="0.25">
      <c r="A10" s="3128"/>
      <c r="B10" s="3150"/>
      <c r="C10" s="3142"/>
      <c r="D10" s="3140"/>
      <c r="E10" s="3143" t="s">
        <v>485</v>
      </c>
      <c r="F10" s="3122"/>
      <c r="G10" s="3143" t="s">
        <v>486</v>
      </c>
      <c r="H10" s="3122"/>
      <c r="I10" s="3143" t="s">
        <v>335</v>
      </c>
      <c r="J10" s="3122"/>
      <c r="K10" s="3143" t="s">
        <v>99</v>
      </c>
      <c r="L10" s="3122"/>
      <c r="M10" s="3143" t="s">
        <v>49</v>
      </c>
      <c r="N10" s="3122"/>
      <c r="O10" s="3143" t="s">
        <v>50</v>
      </c>
      <c r="P10" s="3122"/>
      <c r="Q10" s="3143" t="s">
        <v>51</v>
      </c>
      <c r="R10" s="3122"/>
      <c r="S10" s="3143" t="s">
        <v>52</v>
      </c>
      <c r="T10" s="3122"/>
      <c r="U10" s="3143" t="s">
        <v>53</v>
      </c>
      <c r="V10" s="3122"/>
      <c r="W10" s="3143" t="s">
        <v>54</v>
      </c>
      <c r="X10" s="3122"/>
      <c r="Y10" s="3143" t="s">
        <v>55</v>
      </c>
      <c r="Z10" s="3122"/>
      <c r="AA10" s="3143" t="s">
        <v>56</v>
      </c>
      <c r="AB10" s="3122"/>
      <c r="AC10" s="3143" t="s">
        <v>57</v>
      </c>
      <c r="AD10" s="3122"/>
      <c r="AE10" s="3143" t="s">
        <v>58</v>
      </c>
      <c r="AF10" s="3122"/>
      <c r="AG10" s="3143" t="s">
        <v>59</v>
      </c>
      <c r="AH10" s="3122"/>
      <c r="AI10" s="3143" t="s">
        <v>60</v>
      </c>
      <c r="AJ10" s="3122"/>
      <c r="AK10" s="3143" t="s">
        <v>61</v>
      </c>
      <c r="AL10" s="3122"/>
      <c r="AM10" s="3159" t="s">
        <v>487</v>
      </c>
      <c r="AN10" s="3135"/>
      <c r="AO10" s="3170"/>
      <c r="AP10" s="3269"/>
      <c r="AQ10" s="3269"/>
      <c r="AR10" s="3269"/>
      <c r="AS10" s="3180"/>
    </row>
    <row r="11" spans="1:77" ht="14.25" customHeight="1" x14ac:dyDescent="0.25">
      <c r="A11" s="3129"/>
      <c r="B11" s="27" t="s">
        <v>84</v>
      </c>
      <c r="C11" s="1800" t="s">
        <v>63</v>
      </c>
      <c r="D11" s="1743" t="s">
        <v>64</v>
      </c>
      <c r="E11" s="58" t="s">
        <v>63</v>
      </c>
      <c r="F11" s="1863" t="s">
        <v>64</v>
      </c>
      <c r="G11" s="58" t="s">
        <v>63</v>
      </c>
      <c r="H11" s="1863" t="s">
        <v>64</v>
      </c>
      <c r="I11" s="58" t="s">
        <v>63</v>
      </c>
      <c r="J11" s="1863" t="s">
        <v>64</v>
      </c>
      <c r="K11" s="58" t="s">
        <v>63</v>
      </c>
      <c r="L11" s="1863" t="s">
        <v>64</v>
      </c>
      <c r="M11" s="58" t="s">
        <v>63</v>
      </c>
      <c r="N11" s="1863" t="s">
        <v>64</v>
      </c>
      <c r="O11" s="58" t="s">
        <v>63</v>
      </c>
      <c r="P11" s="1863" t="s">
        <v>64</v>
      </c>
      <c r="Q11" s="58" t="s">
        <v>63</v>
      </c>
      <c r="R11" s="1863" t="s">
        <v>64</v>
      </c>
      <c r="S11" s="58" t="s">
        <v>63</v>
      </c>
      <c r="T11" s="1863" t="s">
        <v>64</v>
      </c>
      <c r="U11" s="58" t="s">
        <v>63</v>
      </c>
      <c r="V11" s="1863" t="s">
        <v>64</v>
      </c>
      <c r="W11" s="58" t="s">
        <v>63</v>
      </c>
      <c r="X11" s="1863" t="s">
        <v>64</v>
      </c>
      <c r="Y11" s="58" t="s">
        <v>63</v>
      </c>
      <c r="Z11" s="1863" t="s">
        <v>64</v>
      </c>
      <c r="AA11" s="58" t="s">
        <v>63</v>
      </c>
      <c r="AB11" s="1863" t="s">
        <v>64</v>
      </c>
      <c r="AC11" s="58" t="s">
        <v>63</v>
      </c>
      <c r="AD11" s="1863" t="s">
        <v>64</v>
      </c>
      <c r="AE11" s="58" t="s">
        <v>63</v>
      </c>
      <c r="AF11" s="1863" t="s">
        <v>64</v>
      </c>
      <c r="AG11" s="58" t="s">
        <v>63</v>
      </c>
      <c r="AH11" s="1863" t="s">
        <v>64</v>
      </c>
      <c r="AI11" s="58" t="s">
        <v>63</v>
      </c>
      <c r="AJ11" s="1863" t="s">
        <v>64</v>
      </c>
      <c r="AK11" s="58" t="s">
        <v>63</v>
      </c>
      <c r="AL11" s="1863" t="s">
        <v>64</v>
      </c>
      <c r="AM11" s="58" t="s">
        <v>63</v>
      </c>
      <c r="AN11" s="2049" t="s">
        <v>64</v>
      </c>
      <c r="AO11" s="3168"/>
      <c r="AP11" s="3163"/>
      <c r="AQ11" s="3163"/>
      <c r="AR11" s="3163"/>
      <c r="AS11" s="3140"/>
    </row>
    <row r="12" spans="1:77" ht="14.25" customHeight="1" x14ac:dyDescent="0.25">
      <c r="A12" s="145" t="s">
        <v>82</v>
      </c>
      <c r="B12" s="166">
        <f t="shared" ref="B12:AS12" si="0">SUM(B13:B26)</f>
        <v>1566</v>
      </c>
      <c r="C12" s="1883">
        <f t="shared" si="0"/>
        <v>573</v>
      </c>
      <c r="D12" s="2012">
        <f t="shared" si="0"/>
        <v>993</v>
      </c>
      <c r="E12" s="344">
        <f t="shared" si="0"/>
        <v>20</v>
      </c>
      <c r="F12" s="345">
        <f t="shared" si="0"/>
        <v>14</v>
      </c>
      <c r="G12" s="346">
        <f t="shared" si="0"/>
        <v>25</v>
      </c>
      <c r="H12" s="345">
        <f t="shared" si="0"/>
        <v>30</v>
      </c>
      <c r="I12" s="344">
        <f t="shared" si="0"/>
        <v>44</v>
      </c>
      <c r="J12" s="345">
        <f t="shared" si="0"/>
        <v>39</v>
      </c>
      <c r="K12" s="344">
        <f t="shared" si="0"/>
        <v>43</v>
      </c>
      <c r="L12" s="345">
        <f t="shared" si="0"/>
        <v>44</v>
      </c>
      <c r="M12" s="344">
        <f t="shared" si="0"/>
        <v>42</v>
      </c>
      <c r="N12" s="345">
        <f t="shared" si="0"/>
        <v>56</v>
      </c>
      <c r="O12" s="344">
        <f t="shared" si="0"/>
        <v>33</v>
      </c>
      <c r="P12" s="345">
        <f t="shared" si="0"/>
        <v>52</v>
      </c>
      <c r="Q12" s="344">
        <f t="shared" si="0"/>
        <v>26</v>
      </c>
      <c r="R12" s="345">
        <f t="shared" si="0"/>
        <v>50</v>
      </c>
      <c r="S12" s="344">
        <f t="shared" si="0"/>
        <v>29</v>
      </c>
      <c r="T12" s="345">
        <f t="shared" si="0"/>
        <v>58</v>
      </c>
      <c r="U12" s="344">
        <f t="shared" si="0"/>
        <v>23</v>
      </c>
      <c r="V12" s="345">
        <f t="shared" si="0"/>
        <v>53</v>
      </c>
      <c r="W12" s="344">
        <f t="shared" si="0"/>
        <v>34</v>
      </c>
      <c r="X12" s="345">
        <f t="shared" si="0"/>
        <v>47</v>
      </c>
      <c r="Y12" s="344">
        <f t="shared" si="0"/>
        <v>22</v>
      </c>
      <c r="Z12" s="345">
        <f t="shared" si="0"/>
        <v>58</v>
      </c>
      <c r="AA12" s="344">
        <f t="shared" si="0"/>
        <v>34</v>
      </c>
      <c r="AB12" s="345">
        <f t="shared" si="0"/>
        <v>112</v>
      </c>
      <c r="AC12" s="344">
        <f t="shared" si="0"/>
        <v>58</v>
      </c>
      <c r="AD12" s="345">
        <f t="shared" si="0"/>
        <v>85</v>
      </c>
      <c r="AE12" s="344">
        <f t="shared" si="0"/>
        <v>44</v>
      </c>
      <c r="AF12" s="345">
        <f t="shared" si="0"/>
        <v>81</v>
      </c>
      <c r="AG12" s="344">
        <f t="shared" si="0"/>
        <v>29</v>
      </c>
      <c r="AH12" s="345">
        <f t="shared" si="0"/>
        <v>78</v>
      </c>
      <c r="AI12" s="344">
        <f t="shared" si="0"/>
        <v>27</v>
      </c>
      <c r="AJ12" s="345">
        <f t="shared" si="0"/>
        <v>46</v>
      </c>
      <c r="AK12" s="344">
        <f t="shared" si="0"/>
        <v>21</v>
      </c>
      <c r="AL12" s="345">
        <f t="shared" si="0"/>
        <v>56</v>
      </c>
      <c r="AM12" s="344">
        <f t="shared" si="0"/>
        <v>19</v>
      </c>
      <c r="AN12" s="347">
        <f t="shared" si="0"/>
        <v>34</v>
      </c>
      <c r="AO12" s="348">
        <f t="shared" si="0"/>
        <v>333</v>
      </c>
      <c r="AP12" s="349">
        <f t="shared" si="0"/>
        <v>6</v>
      </c>
      <c r="AQ12" s="349">
        <f t="shared" si="0"/>
        <v>0</v>
      </c>
      <c r="AR12" s="349">
        <f t="shared" si="0"/>
        <v>9</v>
      </c>
      <c r="AS12" s="2050">
        <f t="shared" si="0"/>
        <v>0</v>
      </c>
    </row>
    <row r="13" spans="1:77" ht="15" customHeight="1" x14ac:dyDescent="0.25">
      <c r="A13" s="2051" t="s">
        <v>488</v>
      </c>
      <c r="B13" s="350">
        <f t="shared" ref="B13:B26" si="1">SUM(C13:D13)</f>
        <v>6</v>
      </c>
      <c r="C13" s="233">
        <f t="shared" ref="C13:D13" si="2">SUM(E13+G13+I13+K13+M13+O13+Q13+S13+U13+W13+Y13+AA13+AC13+AE13+AG13+AI13+AK13+AM13)</f>
        <v>2</v>
      </c>
      <c r="D13" s="2052">
        <f t="shared" si="2"/>
        <v>4</v>
      </c>
      <c r="E13" s="126">
        <v>0</v>
      </c>
      <c r="F13" s="1840">
        <v>0</v>
      </c>
      <c r="G13" s="126">
        <v>0</v>
      </c>
      <c r="H13" s="1840">
        <v>0</v>
      </c>
      <c r="I13" s="126">
        <v>1</v>
      </c>
      <c r="J13" s="351">
        <v>0</v>
      </c>
      <c r="K13" s="126">
        <v>0</v>
      </c>
      <c r="L13" s="1840">
        <v>1</v>
      </c>
      <c r="M13" s="126">
        <v>1</v>
      </c>
      <c r="N13" s="1840">
        <v>1</v>
      </c>
      <c r="O13" s="126">
        <v>0</v>
      </c>
      <c r="P13" s="1840">
        <v>0</v>
      </c>
      <c r="Q13" s="126">
        <v>0</v>
      </c>
      <c r="R13" s="1840">
        <v>0</v>
      </c>
      <c r="S13" s="126">
        <v>0</v>
      </c>
      <c r="T13" s="1840">
        <v>0</v>
      </c>
      <c r="U13" s="126">
        <v>0</v>
      </c>
      <c r="V13" s="1840">
        <v>0</v>
      </c>
      <c r="W13" s="126">
        <v>0</v>
      </c>
      <c r="X13" s="1840">
        <v>0</v>
      </c>
      <c r="Y13" s="126">
        <v>0</v>
      </c>
      <c r="Z13" s="1840">
        <v>0</v>
      </c>
      <c r="AA13" s="126">
        <v>0</v>
      </c>
      <c r="AB13" s="1840">
        <v>0</v>
      </c>
      <c r="AC13" s="126">
        <v>0</v>
      </c>
      <c r="AD13" s="1840">
        <v>0</v>
      </c>
      <c r="AE13" s="126">
        <v>0</v>
      </c>
      <c r="AF13" s="1840">
        <v>1</v>
      </c>
      <c r="AG13" s="126">
        <v>0</v>
      </c>
      <c r="AH13" s="1840">
        <v>0</v>
      </c>
      <c r="AI13" s="126">
        <v>0</v>
      </c>
      <c r="AJ13" s="1840">
        <v>1</v>
      </c>
      <c r="AK13" s="126">
        <v>0</v>
      </c>
      <c r="AL13" s="1840">
        <v>0</v>
      </c>
      <c r="AM13" s="126">
        <v>0</v>
      </c>
      <c r="AN13" s="1840">
        <v>0</v>
      </c>
      <c r="AO13" s="352">
        <v>2</v>
      </c>
      <c r="AP13" s="353">
        <v>0</v>
      </c>
      <c r="AQ13" s="353">
        <v>0</v>
      </c>
      <c r="AR13" s="353">
        <v>0</v>
      </c>
      <c r="AS13" s="2053">
        <v>0</v>
      </c>
      <c r="AT13" s="240" t="str">
        <f t="shared" ref="AT13:AT26" si="3">BO13&amp;BP13&amp;BQ13&amp;BR13&amp;BS13</f>
        <v/>
      </c>
      <c r="BO13" s="2054" t="str">
        <f t="shared" ref="BO13:BO26" si="4">IF(AND(B13&gt;0,AO13="")," * No olvide digitar la variable Pueblos originarios. Digite Cero si no tiene.",IF(AO13&gt;B13," *  La variable Pueblos originarios No puede ser mayor al Total.",""))</f>
        <v/>
      </c>
      <c r="BP13" s="2054" t="str">
        <f t="shared" ref="BP13:BP26" si="5">IF(AND(B13&gt;0,AP13="")," * No olvide digitar la variable Migrantes. Digite Cero si no tiene.",IF(AP13&gt;B13," *  La variable Migrantes No puede ser mayor al Total.",""))</f>
        <v/>
      </c>
      <c r="BQ13" s="2054" t="str">
        <f t="shared" ref="BQ13:BQ26" si="6"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054" t="str">
        <f t="shared" ref="BR13:BR26" si="7"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054" t="str">
        <f t="shared" ref="BS13:BS18" si="8">IF(AND(B13&gt;0,AS13="")," * No olvide digitar la variable Por campaña de invierno. Digite Cero si no tiene.",IF(AS13&gt;B13," *  La variable Por campaña de invierno No puede ser mayor al Total.",""))</f>
        <v/>
      </c>
      <c r="BU13" s="2055">
        <f t="shared" ref="BU13:BU26" si="9">IF(AND(B13&gt;0,AO13=""),1,IF(AO13&gt;B13,1,0))</f>
        <v>0</v>
      </c>
      <c r="BV13" s="2055">
        <f t="shared" ref="BV13:BV26" si="10">IF(AND(B13&gt;0,AP13=""),1,IF(AP13&gt;B13,1,0))</f>
        <v>0</v>
      </c>
      <c r="BW13" s="2055">
        <f t="shared" ref="BW13:BW26" si="11">IF(AND(B13&gt;0,AQ13=""),1,IF(AQ13&gt;B13,1,0))</f>
        <v>0</v>
      </c>
      <c r="BX13" s="2055">
        <f t="shared" ref="BX13:BX26" si="12">IF(AND(B13&gt;0,AR13=""),1,IF(AR13&gt;B13,1,0))</f>
        <v>0</v>
      </c>
      <c r="BY13" s="2055">
        <f t="shared" ref="BY13:BY18" si="13">IF(AND(B13&gt;0,AS13=""),1,IF(AS13&gt;B13,1,0))</f>
        <v>0</v>
      </c>
    </row>
    <row r="14" spans="1:77" ht="15" customHeight="1" x14ac:dyDescent="0.25">
      <c r="A14" s="275" t="s">
        <v>489</v>
      </c>
      <c r="B14" s="354">
        <f t="shared" si="1"/>
        <v>2</v>
      </c>
      <c r="C14" s="236">
        <f t="shared" ref="C14:D14" si="14">SUM(E14+G14+I14)</f>
        <v>1</v>
      </c>
      <c r="D14" s="2056">
        <f t="shared" si="14"/>
        <v>1</v>
      </c>
      <c r="E14" s="355">
        <v>1</v>
      </c>
      <c r="F14" s="2057">
        <v>0</v>
      </c>
      <c r="G14" s="355">
        <v>0</v>
      </c>
      <c r="H14" s="2057">
        <v>1</v>
      </c>
      <c r="I14" s="355">
        <v>0</v>
      </c>
      <c r="J14" s="356">
        <v>0</v>
      </c>
      <c r="K14" s="357"/>
      <c r="L14" s="358"/>
      <c r="M14" s="357"/>
      <c r="N14" s="358"/>
      <c r="O14" s="357"/>
      <c r="P14" s="358"/>
      <c r="Q14" s="357"/>
      <c r="R14" s="358"/>
      <c r="S14" s="357"/>
      <c r="T14" s="358"/>
      <c r="U14" s="357"/>
      <c r="V14" s="358"/>
      <c r="W14" s="357"/>
      <c r="X14" s="358"/>
      <c r="Y14" s="357"/>
      <c r="Z14" s="358"/>
      <c r="AA14" s="357"/>
      <c r="AB14" s="358"/>
      <c r="AC14" s="357"/>
      <c r="AD14" s="358"/>
      <c r="AE14" s="357"/>
      <c r="AF14" s="358"/>
      <c r="AG14" s="357"/>
      <c r="AH14" s="358"/>
      <c r="AI14" s="357"/>
      <c r="AJ14" s="358"/>
      <c r="AK14" s="357"/>
      <c r="AL14" s="358"/>
      <c r="AM14" s="357"/>
      <c r="AN14" s="359"/>
      <c r="AO14" s="360">
        <v>0</v>
      </c>
      <c r="AP14" s="361">
        <v>0</v>
      </c>
      <c r="AQ14" s="361">
        <v>0</v>
      </c>
      <c r="AR14" s="361">
        <v>0</v>
      </c>
      <c r="AS14" s="2058">
        <v>0</v>
      </c>
      <c r="AT14" s="240" t="str">
        <f t="shared" si="3"/>
        <v/>
      </c>
      <c r="BO14" s="2054" t="str">
        <f t="shared" si="4"/>
        <v/>
      </c>
      <c r="BP14" s="2054" t="str">
        <f t="shared" si="5"/>
        <v/>
      </c>
      <c r="BQ14" s="2054" t="str">
        <f t="shared" si="6"/>
        <v/>
      </c>
      <c r="BR14" s="2054" t="str">
        <f t="shared" si="7"/>
        <v/>
      </c>
      <c r="BS14" s="2054" t="str">
        <f t="shared" si="8"/>
        <v/>
      </c>
      <c r="BU14" s="2055">
        <f t="shared" si="9"/>
        <v>0</v>
      </c>
      <c r="BV14" s="2055">
        <f t="shared" si="10"/>
        <v>0</v>
      </c>
      <c r="BW14" s="2055">
        <f t="shared" si="11"/>
        <v>0</v>
      </c>
      <c r="BX14" s="2055">
        <f t="shared" si="12"/>
        <v>0</v>
      </c>
      <c r="BY14" s="2055">
        <f t="shared" si="13"/>
        <v>0</v>
      </c>
    </row>
    <row r="15" spans="1:77" ht="15" customHeight="1" x14ac:dyDescent="0.25">
      <c r="A15" s="235" t="s">
        <v>490</v>
      </c>
      <c r="B15" s="354">
        <f t="shared" si="1"/>
        <v>0</v>
      </c>
      <c r="C15" s="236">
        <f t="shared" ref="C15:D15" si="15">SUM(E15+G15+I15+K15+M15+O15+Q15+S15+U15+W15+Y15+AA15+AC15+AE15+AG15+AI15+AK15+AM15)</f>
        <v>0</v>
      </c>
      <c r="D15" s="2056">
        <f t="shared" si="15"/>
        <v>0</v>
      </c>
      <c r="E15" s="355"/>
      <c r="F15" s="2057"/>
      <c r="G15" s="355"/>
      <c r="H15" s="2057"/>
      <c r="I15" s="355"/>
      <c r="J15" s="356"/>
      <c r="K15" s="355"/>
      <c r="L15" s="356"/>
      <c r="M15" s="355"/>
      <c r="N15" s="356"/>
      <c r="O15" s="355"/>
      <c r="P15" s="356"/>
      <c r="Q15" s="355"/>
      <c r="R15" s="356"/>
      <c r="S15" s="355"/>
      <c r="T15" s="356"/>
      <c r="U15" s="355"/>
      <c r="V15" s="356"/>
      <c r="W15" s="355"/>
      <c r="X15" s="356"/>
      <c r="Y15" s="355"/>
      <c r="Z15" s="356"/>
      <c r="AA15" s="355"/>
      <c r="AB15" s="356"/>
      <c r="AC15" s="355"/>
      <c r="AD15" s="356"/>
      <c r="AE15" s="355"/>
      <c r="AF15" s="356"/>
      <c r="AG15" s="355"/>
      <c r="AH15" s="356"/>
      <c r="AI15" s="355"/>
      <c r="AJ15" s="356"/>
      <c r="AK15" s="355"/>
      <c r="AL15" s="356"/>
      <c r="AM15" s="2059"/>
      <c r="AN15" s="362"/>
      <c r="AO15" s="360"/>
      <c r="AP15" s="361"/>
      <c r="AQ15" s="361"/>
      <c r="AR15" s="361"/>
      <c r="AS15" s="2058"/>
      <c r="AT15" s="240" t="str">
        <f t="shared" si="3"/>
        <v/>
      </c>
      <c r="BO15" s="2054" t="str">
        <f t="shared" si="4"/>
        <v/>
      </c>
      <c r="BP15" s="2054" t="str">
        <f t="shared" si="5"/>
        <v/>
      </c>
      <c r="BQ15" s="2054" t="str">
        <f t="shared" si="6"/>
        <v/>
      </c>
      <c r="BR15" s="2054" t="str">
        <f t="shared" si="7"/>
        <v/>
      </c>
      <c r="BS15" s="2054" t="str">
        <f t="shared" si="8"/>
        <v/>
      </c>
      <c r="BU15" s="2055">
        <f t="shared" si="9"/>
        <v>0</v>
      </c>
      <c r="BV15" s="2055">
        <f t="shared" si="10"/>
        <v>0</v>
      </c>
      <c r="BW15" s="2055">
        <f t="shared" si="11"/>
        <v>0</v>
      </c>
      <c r="BX15" s="2055">
        <f t="shared" si="12"/>
        <v>0</v>
      </c>
      <c r="BY15" s="2055">
        <f t="shared" si="13"/>
        <v>0</v>
      </c>
    </row>
    <row r="16" spans="1:77" ht="15" customHeight="1" x14ac:dyDescent="0.25">
      <c r="A16" s="199" t="s">
        <v>491</v>
      </c>
      <c r="B16" s="181">
        <f t="shared" si="1"/>
        <v>0</v>
      </c>
      <c r="C16" s="284">
        <f t="shared" ref="C16:D16" si="16">SUM(I16+K16+M16+O16+Q16+S16+U16+W16+Y16+AA16+AC16+AE16+AG16+AI16+AK16+AM16)</f>
        <v>0</v>
      </c>
      <c r="D16" s="2060">
        <f t="shared" si="16"/>
        <v>0</v>
      </c>
      <c r="E16" s="357"/>
      <c r="F16" s="358"/>
      <c r="G16" s="2061"/>
      <c r="H16" s="363"/>
      <c r="I16" s="355"/>
      <c r="J16" s="356"/>
      <c r="K16" s="355"/>
      <c r="L16" s="356"/>
      <c r="M16" s="355"/>
      <c r="N16" s="356"/>
      <c r="O16" s="355"/>
      <c r="P16" s="356"/>
      <c r="Q16" s="355"/>
      <c r="R16" s="356"/>
      <c r="S16" s="355"/>
      <c r="T16" s="356"/>
      <c r="U16" s="355"/>
      <c r="V16" s="356"/>
      <c r="W16" s="355"/>
      <c r="X16" s="356"/>
      <c r="Y16" s="355"/>
      <c r="Z16" s="356"/>
      <c r="AA16" s="355"/>
      <c r="AB16" s="356"/>
      <c r="AC16" s="355"/>
      <c r="AD16" s="356"/>
      <c r="AE16" s="355"/>
      <c r="AF16" s="356"/>
      <c r="AG16" s="355"/>
      <c r="AH16" s="356"/>
      <c r="AI16" s="355"/>
      <c r="AJ16" s="356"/>
      <c r="AK16" s="355"/>
      <c r="AL16" s="356"/>
      <c r="AM16" s="2059"/>
      <c r="AN16" s="362"/>
      <c r="AO16" s="360"/>
      <c r="AP16" s="361"/>
      <c r="AQ16" s="361"/>
      <c r="AR16" s="361"/>
      <c r="AS16" s="2058"/>
      <c r="AT16" s="240" t="str">
        <f t="shared" si="3"/>
        <v/>
      </c>
      <c r="BO16" s="2054" t="str">
        <f t="shared" si="4"/>
        <v/>
      </c>
      <c r="BP16" s="2054" t="str">
        <f t="shared" si="5"/>
        <v/>
      </c>
      <c r="BQ16" s="2054" t="str">
        <f t="shared" si="6"/>
        <v/>
      </c>
      <c r="BR16" s="2054" t="str">
        <f t="shared" si="7"/>
        <v/>
      </c>
      <c r="BS16" s="2054" t="str">
        <f t="shared" si="8"/>
        <v/>
      </c>
      <c r="BU16" s="2055">
        <f t="shared" si="9"/>
        <v>0</v>
      </c>
      <c r="BV16" s="2055">
        <f t="shared" si="10"/>
        <v>0</v>
      </c>
      <c r="BW16" s="2055">
        <f t="shared" si="11"/>
        <v>0</v>
      </c>
      <c r="BX16" s="2055">
        <f t="shared" si="12"/>
        <v>0</v>
      </c>
      <c r="BY16" s="2055">
        <f t="shared" si="13"/>
        <v>0</v>
      </c>
    </row>
    <row r="17" spans="1:77" ht="15" customHeight="1" x14ac:dyDescent="0.25">
      <c r="A17" s="364" t="s">
        <v>492</v>
      </c>
      <c r="B17" s="354">
        <f t="shared" si="1"/>
        <v>0</v>
      </c>
      <c r="C17" s="236">
        <f t="shared" ref="C17:D17" si="17">SUM(U17+W17+Y17+AA17+AC17+AE17+AG17+AI17+AK17+AM17)</f>
        <v>0</v>
      </c>
      <c r="D17" s="2056">
        <f t="shared" si="17"/>
        <v>0</v>
      </c>
      <c r="E17" s="357"/>
      <c r="F17" s="2062"/>
      <c r="G17" s="357"/>
      <c r="H17" s="2062"/>
      <c r="I17" s="357"/>
      <c r="J17" s="358"/>
      <c r="K17" s="357"/>
      <c r="L17" s="358"/>
      <c r="M17" s="357"/>
      <c r="N17" s="358"/>
      <c r="O17" s="357"/>
      <c r="P17" s="358"/>
      <c r="Q17" s="357"/>
      <c r="R17" s="358"/>
      <c r="S17" s="357"/>
      <c r="T17" s="358"/>
      <c r="U17" s="355"/>
      <c r="V17" s="356"/>
      <c r="W17" s="355"/>
      <c r="X17" s="356"/>
      <c r="Y17" s="355"/>
      <c r="Z17" s="356"/>
      <c r="AA17" s="355"/>
      <c r="AB17" s="356"/>
      <c r="AC17" s="355"/>
      <c r="AD17" s="356"/>
      <c r="AE17" s="355"/>
      <c r="AF17" s="356"/>
      <c r="AG17" s="355"/>
      <c r="AH17" s="356"/>
      <c r="AI17" s="355"/>
      <c r="AJ17" s="356"/>
      <c r="AK17" s="355"/>
      <c r="AL17" s="356"/>
      <c r="AM17" s="2059"/>
      <c r="AN17" s="362"/>
      <c r="AO17" s="360"/>
      <c r="AP17" s="361"/>
      <c r="AQ17" s="361"/>
      <c r="AR17" s="361"/>
      <c r="AS17" s="2058"/>
      <c r="AT17" s="240" t="str">
        <f t="shared" si="3"/>
        <v/>
      </c>
      <c r="BO17" s="2054" t="str">
        <f t="shared" si="4"/>
        <v/>
      </c>
      <c r="BP17" s="2054" t="str">
        <f t="shared" si="5"/>
        <v/>
      </c>
      <c r="BQ17" s="2054" t="str">
        <f t="shared" si="6"/>
        <v/>
      </c>
      <c r="BR17" s="2054" t="str">
        <f t="shared" si="7"/>
        <v/>
      </c>
      <c r="BS17" s="2054" t="str">
        <f t="shared" si="8"/>
        <v/>
      </c>
      <c r="BU17" s="2055">
        <f t="shared" si="9"/>
        <v>0</v>
      </c>
      <c r="BV17" s="2055">
        <f t="shared" si="10"/>
        <v>0</v>
      </c>
      <c r="BW17" s="2055">
        <f t="shared" si="11"/>
        <v>0</v>
      </c>
      <c r="BX17" s="2055">
        <f t="shared" si="12"/>
        <v>0</v>
      </c>
      <c r="BY17" s="2055">
        <f t="shared" si="13"/>
        <v>0</v>
      </c>
    </row>
    <row r="18" spans="1:77" ht="15" customHeight="1" x14ac:dyDescent="0.25">
      <c r="A18" s="278" t="s">
        <v>493</v>
      </c>
      <c r="B18" s="354">
        <f t="shared" si="1"/>
        <v>49</v>
      </c>
      <c r="C18" s="236">
        <f t="shared" ref="C18:D18" si="18">SUM(E18+G18+I18+K18+M18+O18+Q18+S18+U18+W18+Y18+AA18+AC18+AE18+AG18+AI18+AK18+AM18)</f>
        <v>23</v>
      </c>
      <c r="D18" s="2056">
        <f t="shared" si="18"/>
        <v>26</v>
      </c>
      <c r="E18" s="355">
        <v>2</v>
      </c>
      <c r="F18" s="2057">
        <v>0</v>
      </c>
      <c r="G18" s="355">
        <v>1</v>
      </c>
      <c r="H18" s="2057">
        <v>5</v>
      </c>
      <c r="I18" s="355">
        <v>4</v>
      </c>
      <c r="J18" s="356">
        <v>3</v>
      </c>
      <c r="K18" s="1843">
        <v>2</v>
      </c>
      <c r="L18" s="356">
        <v>1</v>
      </c>
      <c r="M18" s="355">
        <v>2</v>
      </c>
      <c r="N18" s="356">
        <v>0</v>
      </c>
      <c r="O18" s="355">
        <v>1</v>
      </c>
      <c r="P18" s="356">
        <v>1</v>
      </c>
      <c r="Q18" s="355">
        <v>1</v>
      </c>
      <c r="R18" s="356">
        <v>1</v>
      </c>
      <c r="S18" s="355">
        <v>2</v>
      </c>
      <c r="T18" s="356">
        <v>0</v>
      </c>
      <c r="U18" s="355">
        <v>0</v>
      </c>
      <c r="V18" s="356">
        <v>0</v>
      </c>
      <c r="W18" s="355">
        <v>0</v>
      </c>
      <c r="X18" s="356">
        <v>0</v>
      </c>
      <c r="Y18" s="355">
        <v>0</v>
      </c>
      <c r="Z18" s="356">
        <v>2</v>
      </c>
      <c r="AA18" s="355">
        <v>0</v>
      </c>
      <c r="AB18" s="356">
        <v>1</v>
      </c>
      <c r="AC18" s="355">
        <v>2</v>
      </c>
      <c r="AD18" s="356">
        <v>0</v>
      </c>
      <c r="AE18" s="355">
        <v>2</v>
      </c>
      <c r="AF18" s="356">
        <v>7</v>
      </c>
      <c r="AG18" s="355">
        <v>2</v>
      </c>
      <c r="AH18" s="356">
        <v>2</v>
      </c>
      <c r="AI18" s="355">
        <v>1</v>
      </c>
      <c r="AJ18" s="356">
        <v>1</v>
      </c>
      <c r="AK18" s="355">
        <v>1</v>
      </c>
      <c r="AL18" s="356">
        <v>0</v>
      </c>
      <c r="AM18" s="2059">
        <v>0</v>
      </c>
      <c r="AN18" s="362">
        <v>2</v>
      </c>
      <c r="AO18" s="360">
        <v>11</v>
      </c>
      <c r="AP18" s="361">
        <v>0</v>
      </c>
      <c r="AQ18" s="361">
        <v>0</v>
      </c>
      <c r="AR18" s="361">
        <v>0</v>
      </c>
      <c r="AS18" s="2058">
        <v>0</v>
      </c>
      <c r="AT18" s="240" t="str">
        <f t="shared" si="3"/>
        <v/>
      </c>
      <c r="BO18" s="2054" t="str">
        <f t="shared" si="4"/>
        <v/>
      </c>
      <c r="BP18" s="2054" t="str">
        <f t="shared" si="5"/>
        <v/>
      </c>
      <c r="BQ18" s="2054" t="str">
        <f t="shared" si="6"/>
        <v/>
      </c>
      <c r="BR18" s="2054" t="str">
        <f t="shared" si="7"/>
        <v/>
      </c>
      <c r="BS18" s="2054" t="str">
        <f t="shared" si="8"/>
        <v/>
      </c>
      <c r="BU18" s="2055">
        <f t="shared" si="9"/>
        <v>0</v>
      </c>
      <c r="BV18" s="2055">
        <f t="shared" si="10"/>
        <v>0</v>
      </c>
      <c r="BW18" s="2055">
        <f t="shared" si="11"/>
        <v>0</v>
      </c>
      <c r="BX18" s="2055">
        <f t="shared" si="12"/>
        <v>0</v>
      </c>
      <c r="BY18" s="2055">
        <f t="shared" si="13"/>
        <v>0</v>
      </c>
    </row>
    <row r="19" spans="1:77" ht="15" customHeight="1" x14ac:dyDescent="0.25">
      <c r="A19" s="2063" t="s">
        <v>494</v>
      </c>
      <c r="B19" s="354">
        <f t="shared" si="1"/>
        <v>0</v>
      </c>
      <c r="C19" s="1774"/>
      <c r="D19" s="365">
        <f>SUM(L19+N19+P19+R19+T19+V19+X19+Z19+AB19+AD19+AF19)</f>
        <v>0</v>
      </c>
      <c r="E19" s="2061"/>
      <c r="F19" s="363"/>
      <c r="G19" s="2061"/>
      <c r="H19" s="363"/>
      <c r="I19" s="2061"/>
      <c r="J19" s="2064"/>
      <c r="K19" s="357"/>
      <c r="L19" s="2065"/>
      <c r="M19" s="2066"/>
      <c r="N19" s="2065"/>
      <c r="O19" s="2066"/>
      <c r="P19" s="2065"/>
      <c r="Q19" s="2066"/>
      <c r="R19" s="2065"/>
      <c r="S19" s="2066"/>
      <c r="T19" s="2065"/>
      <c r="U19" s="2066"/>
      <c r="V19" s="2065"/>
      <c r="W19" s="2066"/>
      <c r="X19" s="2065"/>
      <c r="Y19" s="2066"/>
      <c r="Z19" s="2065"/>
      <c r="AA19" s="2066"/>
      <c r="AB19" s="2065"/>
      <c r="AC19" s="2066"/>
      <c r="AD19" s="2065"/>
      <c r="AE19" s="2066"/>
      <c r="AF19" s="2065"/>
      <c r="AG19" s="2061"/>
      <c r="AH19" s="2064"/>
      <c r="AI19" s="2061"/>
      <c r="AJ19" s="2064"/>
      <c r="AK19" s="2061"/>
      <c r="AL19" s="2064"/>
      <c r="AM19" s="366"/>
      <c r="AN19" s="359"/>
      <c r="AO19" s="2067"/>
      <c r="AP19" s="2068"/>
      <c r="AQ19" s="2068"/>
      <c r="AR19" s="2068"/>
      <c r="AS19" s="367"/>
      <c r="AT19" s="240" t="str">
        <f t="shared" si="3"/>
        <v/>
      </c>
      <c r="BO19" s="2054" t="str">
        <f t="shared" si="4"/>
        <v/>
      </c>
      <c r="BP19" s="2054" t="str">
        <f t="shared" si="5"/>
        <v/>
      </c>
      <c r="BQ19" s="2054" t="str">
        <f t="shared" si="6"/>
        <v/>
      </c>
      <c r="BR19" s="2054" t="str">
        <f t="shared" si="7"/>
        <v/>
      </c>
      <c r="BS19" s="2054"/>
      <c r="BU19" s="2055">
        <f t="shared" si="9"/>
        <v>0</v>
      </c>
      <c r="BV19" s="2055">
        <f t="shared" si="10"/>
        <v>0</v>
      </c>
      <c r="BW19" s="2055">
        <f t="shared" si="11"/>
        <v>0</v>
      </c>
      <c r="BX19" s="2055">
        <f t="shared" si="12"/>
        <v>0</v>
      </c>
      <c r="BY19" s="2055"/>
    </row>
    <row r="20" spans="1:77" ht="15" customHeight="1" x14ac:dyDescent="0.25">
      <c r="A20" s="2063" t="s">
        <v>495</v>
      </c>
      <c r="B20" s="354">
        <f t="shared" si="1"/>
        <v>0</v>
      </c>
      <c r="C20" s="1774"/>
      <c r="D20" s="2056">
        <f>SUM(F20+H20+J20+L20+N20+P20+R20+T20+V20+X20+Z20+AB20+AD20+AF20+AH20+AJ20+AL20+AN20)</f>
        <v>0</v>
      </c>
      <c r="E20" s="2061"/>
      <c r="F20" s="2057"/>
      <c r="G20" s="2061"/>
      <c r="H20" s="2057"/>
      <c r="I20" s="2061"/>
      <c r="J20" s="2065"/>
      <c r="K20" s="2061"/>
      <c r="L20" s="2065"/>
      <c r="M20" s="2066"/>
      <c r="N20" s="2065"/>
      <c r="O20" s="2066"/>
      <c r="P20" s="2065"/>
      <c r="Q20" s="2066"/>
      <c r="R20" s="2065"/>
      <c r="S20" s="2066"/>
      <c r="T20" s="2065"/>
      <c r="U20" s="2066"/>
      <c r="V20" s="2065"/>
      <c r="W20" s="2066"/>
      <c r="X20" s="2065"/>
      <c r="Y20" s="2066"/>
      <c r="Z20" s="2065"/>
      <c r="AA20" s="2066"/>
      <c r="AB20" s="2065"/>
      <c r="AC20" s="2066"/>
      <c r="AD20" s="2065"/>
      <c r="AE20" s="2066"/>
      <c r="AF20" s="2065"/>
      <c r="AG20" s="2066"/>
      <c r="AH20" s="2065"/>
      <c r="AI20" s="2066"/>
      <c r="AJ20" s="2065"/>
      <c r="AK20" s="2066"/>
      <c r="AL20" s="2065"/>
      <c r="AM20" s="2066"/>
      <c r="AN20" s="2069"/>
      <c r="AO20" s="2067"/>
      <c r="AP20" s="2068"/>
      <c r="AQ20" s="2068"/>
      <c r="AR20" s="2068"/>
      <c r="AS20" s="367"/>
      <c r="AT20" s="240" t="str">
        <f t="shared" si="3"/>
        <v/>
      </c>
      <c r="BO20" s="2054" t="str">
        <f t="shared" si="4"/>
        <v/>
      </c>
      <c r="BP20" s="2054" t="str">
        <f t="shared" si="5"/>
        <v/>
      </c>
      <c r="BQ20" s="2054" t="str">
        <f t="shared" si="6"/>
        <v/>
      </c>
      <c r="BR20" s="2054" t="str">
        <f t="shared" si="7"/>
        <v/>
      </c>
      <c r="BS20" s="2054"/>
      <c r="BU20" s="2055">
        <f t="shared" si="9"/>
        <v>0</v>
      </c>
      <c r="BV20" s="2055">
        <f t="shared" si="10"/>
        <v>0</v>
      </c>
      <c r="BW20" s="2055">
        <f t="shared" si="11"/>
        <v>0</v>
      </c>
      <c r="BX20" s="2055">
        <f t="shared" si="12"/>
        <v>0</v>
      </c>
      <c r="BY20" s="2055"/>
    </row>
    <row r="21" spans="1:77" ht="15" customHeight="1" x14ac:dyDescent="0.25">
      <c r="A21" s="2063" t="s">
        <v>496</v>
      </c>
      <c r="B21" s="368">
        <f t="shared" si="1"/>
        <v>0</v>
      </c>
      <c r="C21" s="369">
        <f t="shared" ref="C21:D21" si="19">SUM(O21+Q21+S21+U21+W21+Y21+AA21)</f>
        <v>0</v>
      </c>
      <c r="D21" s="2056">
        <f t="shared" si="19"/>
        <v>0</v>
      </c>
      <c r="E21" s="2061"/>
      <c r="F21" s="363"/>
      <c r="G21" s="2061"/>
      <c r="H21" s="363"/>
      <c r="I21" s="2061"/>
      <c r="J21" s="2064"/>
      <c r="K21" s="357"/>
      <c r="L21" s="2064"/>
      <c r="M21" s="2061"/>
      <c r="N21" s="2064"/>
      <c r="O21" s="2070"/>
      <c r="P21" s="2065"/>
      <c r="Q21" s="2070"/>
      <c r="R21" s="2065"/>
      <c r="S21" s="2070"/>
      <c r="T21" s="2065"/>
      <c r="U21" s="2070"/>
      <c r="V21" s="2065"/>
      <c r="W21" s="2070"/>
      <c r="X21" s="2065"/>
      <c r="Y21" s="2070"/>
      <c r="Z21" s="2065"/>
      <c r="AA21" s="2070"/>
      <c r="AB21" s="2065"/>
      <c r="AC21" s="2061"/>
      <c r="AD21" s="2064"/>
      <c r="AE21" s="2061"/>
      <c r="AF21" s="2064"/>
      <c r="AG21" s="2066"/>
      <c r="AH21" s="2064"/>
      <c r="AI21" s="2061"/>
      <c r="AJ21" s="2064"/>
      <c r="AK21" s="2061"/>
      <c r="AL21" s="2064"/>
      <c r="AM21" s="366"/>
      <c r="AN21" s="359"/>
      <c r="AO21" s="2067"/>
      <c r="AP21" s="2068"/>
      <c r="AQ21" s="2068"/>
      <c r="AR21" s="2068"/>
      <c r="AS21" s="367"/>
      <c r="AT21" s="240" t="str">
        <f t="shared" si="3"/>
        <v/>
      </c>
      <c r="BO21" s="2054" t="str">
        <f t="shared" si="4"/>
        <v/>
      </c>
      <c r="BP21" s="2054" t="str">
        <f t="shared" si="5"/>
        <v/>
      </c>
      <c r="BQ21" s="2054" t="str">
        <f t="shared" si="6"/>
        <v/>
      </c>
      <c r="BR21" s="2054" t="str">
        <f t="shared" si="7"/>
        <v/>
      </c>
      <c r="BS21" s="2054"/>
      <c r="BU21" s="2055">
        <f t="shared" si="9"/>
        <v>0</v>
      </c>
      <c r="BV21" s="2055">
        <f t="shared" si="10"/>
        <v>0</v>
      </c>
      <c r="BW21" s="2055">
        <f t="shared" si="11"/>
        <v>0</v>
      </c>
      <c r="BX21" s="2055">
        <f t="shared" si="12"/>
        <v>0</v>
      </c>
      <c r="BY21" s="2055"/>
    </row>
    <row r="22" spans="1:77" ht="15" customHeight="1" x14ac:dyDescent="0.25">
      <c r="A22" s="2063" t="s">
        <v>497</v>
      </c>
      <c r="B22" s="368">
        <f t="shared" si="1"/>
        <v>0</v>
      </c>
      <c r="C22" s="369">
        <f t="shared" ref="C22:D22" si="20">SUM(E22+G22+I22+K22+M22+O22+Q22+S22+U22+W22+Y22+AA22+AC22+AE22+AG22+AI22+AK22+AM22)</f>
        <v>0</v>
      </c>
      <c r="D22" s="365">
        <f t="shared" si="20"/>
        <v>0</v>
      </c>
      <c r="E22" s="2070"/>
      <c r="F22" s="370"/>
      <c r="G22" s="2070"/>
      <c r="H22" s="370"/>
      <c r="I22" s="2070"/>
      <c r="J22" s="2065"/>
      <c r="K22" s="1843"/>
      <c r="L22" s="2065"/>
      <c r="M22" s="2070"/>
      <c r="N22" s="2065"/>
      <c r="O22" s="2070"/>
      <c r="P22" s="2065"/>
      <c r="Q22" s="2070"/>
      <c r="R22" s="2065"/>
      <c r="S22" s="2070"/>
      <c r="T22" s="2065"/>
      <c r="U22" s="2070"/>
      <c r="V22" s="2065"/>
      <c r="W22" s="2070"/>
      <c r="X22" s="2065"/>
      <c r="Y22" s="2070"/>
      <c r="Z22" s="2065"/>
      <c r="AA22" s="2070"/>
      <c r="AB22" s="2065"/>
      <c r="AC22" s="2070"/>
      <c r="AD22" s="2065"/>
      <c r="AE22" s="2070"/>
      <c r="AF22" s="2065"/>
      <c r="AG22" s="2070"/>
      <c r="AH22" s="2065"/>
      <c r="AI22" s="2070"/>
      <c r="AJ22" s="2065"/>
      <c r="AK22" s="2070"/>
      <c r="AL22" s="2065"/>
      <c r="AM22" s="371"/>
      <c r="AN22" s="2069"/>
      <c r="AO22" s="2067"/>
      <c r="AP22" s="2068"/>
      <c r="AQ22" s="2068"/>
      <c r="AR22" s="2068"/>
      <c r="AS22" s="367"/>
      <c r="AT22" s="240" t="str">
        <f t="shared" si="3"/>
        <v/>
      </c>
      <c r="BO22" s="2054" t="str">
        <f t="shared" si="4"/>
        <v/>
      </c>
      <c r="BP22" s="2054" t="str">
        <f t="shared" si="5"/>
        <v/>
      </c>
      <c r="BQ22" s="2054" t="str">
        <f t="shared" si="6"/>
        <v/>
      </c>
      <c r="BR22" s="2054" t="str">
        <f t="shared" si="7"/>
        <v/>
      </c>
      <c r="BS22" s="2054"/>
      <c r="BU22" s="2055">
        <f t="shared" si="9"/>
        <v>0</v>
      </c>
      <c r="BV22" s="2055">
        <f t="shared" si="10"/>
        <v>0</v>
      </c>
      <c r="BW22" s="2055">
        <f t="shared" si="11"/>
        <v>0</v>
      </c>
      <c r="BX22" s="2055">
        <f t="shared" si="12"/>
        <v>0</v>
      </c>
      <c r="BY22" s="2055"/>
    </row>
    <row r="23" spans="1:77" ht="15" customHeight="1" x14ac:dyDescent="0.25">
      <c r="A23" s="364" t="s">
        <v>498</v>
      </c>
      <c r="B23" s="368">
        <f t="shared" si="1"/>
        <v>0</v>
      </c>
      <c r="C23" s="369">
        <f t="shared" ref="C23:D23" si="21">SUM(E23+G23+I23+K23+M23+O23+Q23+S23+U23+W23+Y23+AA23+AC23+AE23+AG23+AI23+AK23+AM23)</f>
        <v>0</v>
      </c>
      <c r="D23" s="365">
        <f t="shared" si="21"/>
        <v>0</v>
      </c>
      <c r="E23" s="2070"/>
      <c r="F23" s="370"/>
      <c r="G23" s="2070"/>
      <c r="H23" s="370"/>
      <c r="I23" s="2070"/>
      <c r="J23" s="2065"/>
      <c r="K23" s="1843"/>
      <c r="L23" s="2065"/>
      <c r="M23" s="2070"/>
      <c r="N23" s="2065"/>
      <c r="O23" s="2070"/>
      <c r="P23" s="2065"/>
      <c r="Q23" s="2070"/>
      <c r="R23" s="2065"/>
      <c r="S23" s="2070"/>
      <c r="T23" s="2065"/>
      <c r="U23" s="2070"/>
      <c r="V23" s="2065"/>
      <c r="W23" s="2070"/>
      <c r="X23" s="2065"/>
      <c r="Y23" s="2070"/>
      <c r="Z23" s="2065"/>
      <c r="AA23" s="2070"/>
      <c r="AB23" s="2065"/>
      <c r="AC23" s="2070"/>
      <c r="AD23" s="2065"/>
      <c r="AE23" s="2070"/>
      <c r="AF23" s="2065"/>
      <c r="AG23" s="2070"/>
      <c r="AH23" s="2065"/>
      <c r="AI23" s="2070"/>
      <c r="AJ23" s="2065"/>
      <c r="AK23" s="2070"/>
      <c r="AL23" s="2065"/>
      <c r="AM23" s="371"/>
      <c r="AN23" s="2069"/>
      <c r="AO23" s="2067"/>
      <c r="AP23" s="2068"/>
      <c r="AQ23" s="2068"/>
      <c r="AR23" s="2068"/>
      <c r="AS23" s="367"/>
      <c r="AT23" s="240" t="str">
        <f t="shared" si="3"/>
        <v/>
      </c>
      <c r="BO23" s="2054" t="str">
        <f t="shared" si="4"/>
        <v/>
      </c>
      <c r="BP23" s="2054" t="str">
        <f t="shared" si="5"/>
        <v/>
      </c>
      <c r="BQ23" s="2054" t="str">
        <f t="shared" si="6"/>
        <v/>
      </c>
      <c r="BR23" s="2054" t="str">
        <f t="shared" si="7"/>
        <v/>
      </c>
      <c r="BS23" s="2054"/>
      <c r="BU23" s="2055">
        <f t="shared" si="9"/>
        <v>0</v>
      </c>
      <c r="BV23" s="2055">
        <f t="shared" si="10"/>
        <v>0</v>
      </c>
      <c r="BW23" s="2055">
        <f t="shared" si="11"/>
        <v>0</v>
      </c>
      <c r="BX23" s="2055">
        <f t="shared" si="12"/>
        <v>0</v>
      </c>
      <c r="BY23" s="2055"/>
    </row>
    <row r="24" spans="1:77" ht="15" customHeight="1" x14ac:dyDescent="0.25">
      <c r="A24" s="364" t="s">
        <v>499</v>
      </c>
      <c r="B24" s="354">
        <f t="shared" si="1"/>
        <v>35</v>
      </c>
      <c r="C24" s="236">
        <f t="shared" ref="C24:D24" si="22">SUM(G24+I24+K24+M24+O24+Q24+S24+U24+W24+Y24+AA24+AC24+AE24+AG24+AI24+AK24+AM24)</f>
        <v>11</v>
      </c>
      <c r="D24" s="2056">
        <f t="shared" si="22"/>
        <v>24</v>
      </c>
      <c r="E24" s="357"/>
      <c r="F24" s="358"/>
      <c r="G24" s="2070">
        <v>2</v>
      </c>
      <c r="H24" s="370">
        <v>0</v>
      </c>
      <c r="I24" s="2070">
        <v>1</v>
      </c>
      <c r="J24" s="2065">
        <v>0</v>
      </c>
      <c r="K24" s="1843">
        <v>4</v>
      </c>
      <c r="L24" s="2065">
        <v>2</v>
      </c>
      <c r="M24" s="2070">
        <v>1</v>
      </c>
      <c r="N24" s="2065">
        <v>3</v>
      </c>
      <c r="O24" s="2070">
        <v>0</v>
      </c>
      <c r="P24" s="2065">
        <v>1</v>
      </c>
      <c r="Q24" s="2070">
        <v>2</v>
      </c>
      <c r="R24" s="2065">
        <v>4</v>
      </c>
      <c r="S24" s="2070">
        <v>0</v>
      </c>
      <c r="T24" s="2065">
        <v>2</v>
      </c>
      <c r="U24" s="2070">
        <v>0</v>
      </c>
      <c r="V24" s="2065">
        <v>2</v>
      </c>
      <c r="W24" s="2070">
        <v>0</v>
      </c>
      <c r="X24" s="2065">
        <v>1</v>
      </c>
      <c r="Y24" s="2070">
        <v>0</v>
      </c>
      <c r="Z24" s="2065">
        <v>4</v>
      </c>
      <c r="AA24" s="2070">
        <v>1</v>
      </c>
      <c r="AB24" s="2065">
        <v>1</v>
      </c>
      <c r="AC24" s="2070">
        <v>0</v>
      </c>
      <c r="AD24" s="2065">
        <v>1</v>
      </c>
      <c r="AE24" s="2070">
        <v>0</v>
      </c>
      <c r="AF24" s="2065">
        <v>0</v>
      </c>
      <c r="AG24" s="2070">
        <v>0</v>
      </c>
      <c r="AH24" s="2065">
        <v>1</v>
      </c>
      <c r="AI24" s="2070">
        <v>0</v>
      </c>
      <c r="AJ24" s="2065">
        <v>0</v>
      </c>
      <c r="AK24" s="2070">
        <v>0</v>
      </c>
      <c r="AL24" s="2065">
        <v>2</v>
      </c>
      <c r="AM24" s="371">
        <v>0</v>
      </c>
      <c r="AN24" s="2069">
        <v>0</v>
      </c>
      <c r="AO24" s="2067">
        <v>6</v>
      </c>
      <c r="AP24" s="2068">
        <v>0</v>
      </c>
      <c r="AQ24" s="2068">
        <v>0</v>
      </c>
      <c r="AR24" s="2068">
        <v>0</v>
      </c>
      <c r="AS24" s="367"/>
      <c r="AT24" s="240" t="str">
        <f t="shared" si="3"/>
        <v/>
      </c>
      <c r="BO24" s="2054" t="str">
        <f t="shared" si="4"/>
        <v/>
      </c>
      <c r="BP24" s="2054" t="str">
        <f t="shared" si="5"/>
        <v/>
      </c>
      <c r="BQ24" s="2054" t="str">
        <f t="shared" si="6"/>
        <v/>
      </c>
      <c r="BR24" s="2054" t="str">
        <f t="shared" si="7"/>
        <v/>
      </c>
      <c r="BS24" s="2054"/>
      <c r="BU24" s="2055">
        <f t="shared" si="9"/>
        <v>0</v>
      </c>
      <c r="BV24" s="2055">
        <f t="shared" si="10"/>
        <v>0</v>
      </c>
      <c r="BW24" s="2055">
        <f t="shared" si="11"/>
        <v>0</v>
      </c>
      <c r="BX24" s="2055">
        <f t="shared" si="12"/>
        <v>0</v>
      </c>
      <c r="BY24" s="2055"/>
    </row>
    <row r="25" spans="1:77" ht="15" customHeight="1" x14ac:dyDescent="0.25">
      <c r="A25" s="364" t="s">
        <v>500</v>
      </c>
      <c r="B25" s="354">
        <f t="shared" si="1"/>
        <v>30</v>
      </c>
      <c r="C25" s="236">
        <f t="shared" ref="C25:D25" si="23">SUM(M25+O25+Q25+S25+U25+W25+Y25+AA25+AC25+AE25+AG25+AI25+AK25+AM25)</f>
        <v>9</v>
      </c>
      <c r="D25" s="2056">
        <f t="shared" si="23"/>
        <v>21</v>
      </c>
      <c r="E25" s="2071"/>
      <c r="F25" s="2064"/>
      <c r="G25" s="2061"/>
      <c r="H25" s="363"/>
      <c r="I25" s="2061"/>
      <c r="J25" s="363"/>
      <c r="K25" s="2061"/>
      <c r="L25" s="363"/>
      <c r="M25" s="2070">
        <v>0</v>
      </c>
      <c r="N25" s="2065">
        <v>0</v>
      </c>
      <c r="O25" s="2070">
        <v>0</v>
      </c>
      <c r="P25" s="2065">
        <v>0</v>
      </c>
      <c r="Q25" s="2070">
        <v>0</v>
      </c>
      <c r="R25" s="2065">
        <v>0</v>
      </c>
      <c r="S25" s="2070">
        <v>0</v>
      </c>
      <c r="T25" s="2065">
        <v>1</v>
      </c>
      <c r="U25" s="2070">
        <v>0</v>
      </c>
      <c r="V25" s="2065">
        <v>0</v>
      </c>
      <c r="W25" s="2070">
        <v>0</v>
      </c>
      <c r="X25" s="2065">
        <v>1</v>
      </c>
      <c r="Y25" s="2070">
        <v>1</v>
      </c>
      <c r="Z25" s="2065">
        <v>1</v>
      </c>
      <c r="AA25" s="2070">
        <v>3</v>
      </c>
      <c r="AB25" s="2065">
        <v>5</v>
      </c>
      <c r="AC25" s="2070">
        <v>1</v>
      </c>
      <c r="AD25" s="2065">
        <v>3</v>
      </c>
      <c r="AE25" s="2070">
        <v>1</v>
      </c>
      <c r="AF25" s="2065">
        <v>3</v>
      </c>
      <c r="AG25" s="2070">
        <v>1</v>
      </c>
      <c r="AH25" s="2065">
        <v>2</v>
      </c>
      <c r="AI25" s="2070">
        <v>2</v>
      </c>
      <c r="AJ25" s="2065">
        <v>2</v>
      </c>
      <c r="AK25" s="2070">
        <v>0</v>
      </c>
      <c r="AL25" s="2065">
        <v>3</v>
      </c>
      <c r="AM25" s="371">
        <v>0</v>
      </c>
      <c r="AN25" s="2069">
        <v>0</v>
      </c>
      <c r="AO25" s="2067">
        <v>6</v>
      </c>
      <c r="AP25" s="2068">
        <v>1</v>
      </c>
      <c r="AQ25" s="2068">
        <v>0</v>
      </c>
      <c r="AR25" s="2068">
        <v>0</v>
      </c>
      <c r="AS25" s="367"/>
      <c r="AT25" s="240" t="str">
        <f t="shared" si="3"/>
        <v/>
      </c>
      <c r="BO25" s="2054" t="str">
        <f t="shared" si="4"/>
        <v/>
      </c>
      <c r="BP25" s="2054" t="str">
        <f t="shared" si="5"/>
        <v/>
      </c>
      <c r="BQ25" s="2054" t="str">
        <f t="shared" si="6"/>
        <v/>
      </c>
      <c r="BR25" s="2054" t="str">
        <f t="shared" si="7"/>
        <v/>
      </c>
      <c r="BS25" s="2054"/>
      <c r="BU25" s="2055">
        <f t="shared" si="9"/>
        <v>0</v>
      </c>
      <c r="BV25" s="2055">
        <f t="shared" si="10"/>
        <v>0</v>
      </c>
      <c r="BW25" s="2055">
        <f t="shared" si="11"/>
        <v>0</v>
      </c>
      <c r="BX25" s="2055">
        <f t="shared" si="12"/>
        <v>0</v>
      </c>
      <c r="BY25" s="2055"/>
    </row>
    <row r="26" spans="1:77" ht="15" customHeight="1" x14ac:dyDescent="0.25">
      <c r="A26" s="221" t="s">
        <v>501</v>
      </c>
      <c r="B26" s="215">
        <f t="shared" si="1"/>
        <v>1444</v>
      </c>
      <c r="C26" s="2045">
        <f t="shared" ref="C26:D26" si="24">SUM(E26+G26+I26+K26+M26+O26+Q26+S26+U26+W26+Y26+AA26+AC26+AE26+AG26+AI26+AK26+AM26)</f>
        <v>527</v>
      </c>
      <c r="D26" s="2072">
        <f t="shared" si="24"/>
        <v>917</v>
      </c>
      <c r="E26" s="2073">
        <v>17</v>
      </c>
      <c r="F26" s="372">
        <v>14</v>
      </c>
      <c r="G26" s="131">
        <v>22</v>
      </c>
      <c r="H26" s="1847">
        <v>24</v>
      </c>
      <c r="I26" s="131">
        <v>38</v>
      </c>
      <c r="J26" s="372">
        <v>36</v>
      </c>
      <c r="K26" s="2074">
        <v>37</v>
      </c>
      <c r="L26" s="372">
        <v>40</v>
      </c>
      <c r="M26" s="131">
        <v>38</v>
      </c>
      <c r="N26" s="372">
        <v>52</v>
      </c>
      <c r="O26" s="131">
        <v>32</v>
      </c>
      <c r="P26" s="372">
        <v>50</v>
      </c>
      <c r="Q26" s="131">
        <v>23</v>
      </c>
      <c r="R26" s="372">
        <v>45</v>
      </c>
      <c r="S26" s="131">
        <v>27</v>
      </c>
      <c r="T26" s="372">
        <v>55</v>
      </c>
      <c r="U26" s="131">
        <v>23</v>
      </c>
      <c r="V26" s="372">
        <v>51</v>
      </c>
      <c r="W26" s="131">
        <v>34</v>
      </c>
      <c r="X26" s="372">
        <v>45</v>
      </c>
      <c r="Y26" s="131">
        <v>21</v>
      </c>
      <c r="Z26" s="372">
        <v>51</v>
      </c>
      <c r="AA26" s="131">
        <v>30</v>
      </c>
      <c r="AB26" s="372">
        <v>105</v>
      </c>
      <c r="AC26" s="131">
        <v>55</v>
      </c>
      <c r="AD26" s="372">
        <v>81</v>
      </c>
      <c r="AE26" s="131">
        <v>41</v>
      </c>
      <c r="AF26" s="372">
        <v>70</v>
      </c>
      <c r="AG26" s="131">
        <v>26</v>
      </c>
      <c r="AH26" s="372">
        <v>73</v>
      </c>
      <c r="AI26" s="131">
        <v>24</v>
      </c>
      <c r="AJ26" s="372">
        <v>42</v>
      </c>
      <c r="AK26" s="131">
        <v>20</v>
      </c>
      <c r="AL26" s="372">
        <v>51</v>
      </c>
      <c r="AM26" s="2075">
        <v>19</v>
      </c>
      <c r="AN26" s="373">
        <v>32</v>
      </c>
      <c r="AO26" s="374">
        <v>308</v>
      </c>
      <c r="AP26" s="375">
        <v>5</v>
      </c>
      <c r="AQ26" s="375">
        <v>0</v>
      </c>
      <c r="AR26" s="375">
        <v>9</v>
      </c>
      <c r="AS26" s="2076">
        <v>0</v>
      </c>
      <c r="AT26" s="240" t="str">
        <f t="shared" si="3"/>
        <v/>
      </c>
      <c r="BO26" s="2054" t="str">
        <f t="shared" si="4"/>
        <v/>
      </c>
      <c r="BP26" s="2054" t="str">
        <f t="shared" si="5"/>
        <v/>
      </c>
      <c r="BQ26" s="2054" t="str">
        <f t="shared" si="6"/>
        <v/>
      </c>
      <c r="BR26" s="2054" t="str">
        <f t="shared" si="7"/>
        <v/>
      </c>
      <c r="BS26" s="2054" t="str">
        <f>IF(AND(B26&gt;0,AS26="")," * No olvide digitar la variable Por campaña de invierno. Digite Cero si no tiene.",IF(AS26&gt;B26," *  La variable Por campaña de invierno No puede ser mayor al Total.",""))</f>
        <v/>
      </c>
      <c r="BU26" s="2055">
        <f t="shared" si="9"/>
        <v>0</v>
      </c>
      <c r="BV26" s="2055">
        <f t="shared" si="10"/>
        <v>0</v>
      </c>
      <c r="BW26" s="2055">
        <f t="shared" si="11"/>
        <v>0</v>
      </c>
      <c r="BX26" s="2055">
        <f t="shared" si="12"/>
        <v>0</v>
      </c>
      <c r="BY26" s="2055">
        <f>IF(AND(B26&gt;0,AS26=""),1,IF(AS26&gt;B26,1,0))</f>
        <v>0</v>
      </c>
    </row>
    <row r="27" spans="1:77" ht="18" customHeight="1" x14ac:dyDescent="0.25">
      <c r="A27" s="281" t="s">
        <v>502</v>
      </c>
      <c r="B27" s="286"/>
      <c r="C27" s="286"/>
      <c r="D27" s="286"/>
      <c r="E27" s="286"/>
      <c r="F27" s="1912"/>
      <c r="G27" s="1912" t="s">
        <v>16</v>
      </c>
      <c r="H27" s="2077"/>
      <c r="I27" s="2077"/>
      <c r="J27" s="1912"/>
      <c r="K27" s="1912"/>
      <c r="L27" s="1912"/>
      <c r="M27" s="1912"/>
      <c r="N27" s="1912"/>
      <c r="O27" s="1912"/>
      <c r="P27" s="1912"/>
      <c r="Q27" s="1912"/>
      <c r="R27" s="1912"/>
      <c r="S27" s="1912"/>
      <c r="T27" s="1912"/>
      <c r="U27" s="1912"/>
      <c r="V27" s="1912"/>
      <c r="W27" s="1912"/>
      <c r="X27" s="1912"/>
      <c r="Y27" s="1864"/>
      <c r="Z27" s="1864"/>
      <c r="AA27" s="1864"/>
      <c r="AB27" s="1864"/>
      <c r="AC27" s="1864"/>
      <c r="AD27" s="1864"/>
      <c r="AE27" s="1864"/>
      <c r="AF27" s="1864"/>
      <c r="AG27" s="1864"/>
      <c r="AH27" s="1864"/>
      <c r="AI27" s="1864"/>
      <c r="AJ27" s="1864"/>
      <c r="AK27" s="1864"/>
      <c r="AL27" s="1864"/>
      <c r="AM27" s="1864"/>
      <c r="AN27" s="1864"/>
      <c r="AO27" s="1864"/>
      <c r="AP27" s="1852"/>
      <c r="AQ27" s="1852"/>
      <c r="AR27" s="137"/>
      <c r="AS27" s="20"/>
    </row>
    <row r="28" spans="1:77" ht="18.75" customHeight="1" x14ac:dyDescent="0.25">
      <c r="A28" s="3153" t="s">
        <v>32</v>
      </c>
      <c r="B28" s="3148" t="s">
        <v>33</v>
      </c>
      <c r="C28" s="3161"/>
      <c r="D28" s="3149"/>
      <c r="E28" s="3159" t="s">
        <v>106</v>
      </c>
      <c r="F28" s="3124"/>
      <c r="G28" s="3124"/>
      <c r="H28" s="3124"/>
      <c r="I28" s="3124"/>
      <c r="J28" s="3124"/>
      <c r="K28" s="3124"/>
      <c r="L28" s="3124"/>
      <c r="M28" s="3124"/>
      <c r="N28" s="3124"/>
      <c r="O28" s="3124"/>
      <c r="P28" s="3124"/>
      <c r="Q28" s="3124"/>
      <c r="R28" s="3124"/>
      <c r="S28" s="3124"/>
      <c r="T28" s="3124"/>
      <c r="U28" s="3124"/>
      <c r="V28" s="3124"/>
      <c r="W28" s="3124"/>
      <c r="X28" s="3124"/>
      <c r="Y28" s="3124"/>
      <c r="Z28" s="3124"/>
      <c r="AA28" s="3124"/>
      <c r="AB28" s="3124"/>
      <c r="AC28" s="3124"/>
      <c r="AD28" s="3124"/>
      <c r="AE28" s="3124"/>
      <c r="AF28" s="3124"/>
      <c r="AG28" s="3124"/>
      <c r="AH28" s="3124"/>
      <c r="AI28" s="3124"/>
      <c r="AJ28" s="3124"/>
      <c r="AK28" s="3124"/>
      <c r="AL28" s="3124"/>
      <c r="AM28" s="3124"/>
      <c r="AN28" s="3135"/>
      <c r="AO28" s="3167" t="s">
        <v>41</v>
      </c>
      <c r="AP28" s="3162" t="s">
        <v>42</v>
      </c>
      <c r="AQ28" s="3162" t="s">
        <v>503</v>
      </c>
      <c r="AR28" s="3162" t="s">
        <v>39</v>
      </c>
      <c r="AS28" s="3139" t="s">
        <v>40</v>
      </c>
    </row>
    <row r="29" spans="1:77" ht="15.75" customHeight="1" x14ac:dyDescent="0.25">
      <c r="A29" s="3128"/>
      <c r="B29" s="3150"/>
      <c r="C29" s="3142"/>
      <c r="D29" s="3140"/>
      <c r="E29" s="3143" t="s">
        <v>485</v>
      </c>
      <c r="F29" s="3122"/>
      <c r="G29" s="3143" t="s">
        <v>486</v>
      </c>
      <c r="H29" s="3122"/>
      <c r="I29" s="3143" t="s">
        <v>335</v>
      </c>
      <c r="J29" s="3122"/>
      <c r="K29" s="3143" t="s">
        <v>99</v>
      </c>
      <c r="L29" s="3122"/>
      <c r="M29" s="3143" t="s">
        <v>49</v>
      </c>
      <c r="N29" s="3122"/>
      <c r="O29" s="3143" t="s">
        <v>50</v>
      </c>
      <c r="P29" s="3122"/>
      <c r="Q29" s="3143" t="s">
        <v>51</v>
      </c>
      <c r="R29" s="3122"/>
      <c r="S29" s="3143" t="s">
        <v>52</v>
      </c>
      <c r="T29" s="3122"/>
      <c r="U29" s="3143" t="s">
        <v>53</v>
      </c>
      <c r="V29" s="3122"/>
      <c r="W29" s="3143" t="s">
        <v>54</v>
      </c>
      <c r="X29" s="3122"/>
      <c r="Y29" s="3143" t="s">
        <v>55</v>
      </c>
      <c r="Z29" s="3122"/>
      <c r="AA29" s="3143" t="s">
        <v>56</v>
      </c>
      <c r="AB29" s="3122"/>
      <c r="AC29" s="3143" t="s">
        <v>57</v>
      </c>
      <c r="AD29" s="3122"/>
      <c r="AE29" s="3143" t="s">
        <v>58</v>
      </c>
      <c r="AF29" s="3122"/>
      <c r="AG29" s="3143" t="s">
        <v>59</v>
      </c>
      <c r="AH29" s="3122"/>
      <c r="AI29" s="3143" t="s">
        <v>60</v>
      </c>
      <c r="AJ29" s="3122"/>
      <c r="AK29" s="3143" t="s">
        <v>61</v>
      </c>
      <c r="AL29" s="3122"/>
      <c r="AM29" s="3159" t="s">
        <v>487</v>
      </c>
      <c r="AN29" s="3135"/>
      <c r="AO29" s="3170"/>
      <c r="AP29" s="3269"/>
      <c r="AQ29" s="3269"/>
      <c r="AR29" s="3269"/>
      <c r="AS29" s="3180"/>
    </row>
    <row r="30" spans="1:77" ht="16.5" customHeight="1" x14ac:dyDescent="0.25">
      <c r="A30" s="3129"/>
      <c r="B30" s="27" t="s">
        <v>84</v>
      </c>
      <c r="C30" s="1800" t="s">
        <v>63</v>
      </c>
      <c r="D30" s="1913" t="s">
        <v>64</v>
      </c>
      <c r="E30" s="27" t="s">
        <v>63</v>
      </c>
      <c r="F30" s="1740" t="s">
        <v>64</v>
      </c>
      <c r="G30" s="27" t="s">
        <v>63</v>
      </c>
      <c r="H30" s="1740" t="s">
        <v>64</v>
      </c>
      <c r="I30" s="27" t="s">
        <v>63</v>
      </c>
      <c r="J30" s="1740" t="s">
        <v>64</v>
      </c>
      <c r="K30" s="27" t="s">
        <v>63</v>
      </c>
      <c r="L30" s="1740" t="s">
        <v>64</v>
      </c>
      <c r="M30" s="27" t="s">
        <v>63</v>
      </c>
      <c r="N30" s="1740" t="s">
        <v>64</v>
      </c>
      <c r="O30" s="27" t="s">
        <v>63</v>
      </c>
      <c r="P30" s="1740" t="s">
        <v>64</v>
      </c>
      <c r="Q30" s="27" t="s">
        <v>63</v>
      </c>
      <c r="R30" s="1740" t="s">
        <v>64</v>
      </c>
      <c r="S30" s="27" t="s">
        <v>63</v>
      </c>
      <c r="T30" s="1740" t="s">
        <v>64</v>
      </c>
      <c r="U30" s="27" t="s">
        <v>63</v>
      </c>
      <c r="V30" s="1740" t="s">
        <v>64</v>
      </c>
      <c r="W30" s="27" t="s">
        <v>63</v>
      </c>
      <c r="X30" s="1740" t="s">
        <v>64</v>
      </c>
      <c r="Y30" s="27" t="s">
        <v>63</v>
      </c>
      <c r="Z30" s="1740" t="s">
        <v>64</v>
      </c>
      <c r="AA30" s="27" t="s">
        <v>63</v>
      </c>
      <c r="AB30" s="1740" t="s">
        <v>64</v>
      </c>
      <c r="AC30" s="27" t="s">
        <v>63</v>
      </c>
      <c r="AD30" s="1740" t="s">
        <v>64</v>
      </c>
      <c r="AE30" s="27" t="s">
        <v>63</v>
      </c>
      <c r="AF30" s="1740" t="s">
        <v>64</v>
      </c>
      <c r="AG30" s="27" t="s">
        <v>63</v>
      </c>
      <c r="AH30" s="1740" t="s">
        <v>64</v>
      </c>
      <c r="AI30" s="27" t="s">
        <v>63</v>
      </c>
      <c r="AJ30" s="1740" t="s">
        <v>64</v>
      </c>
      <c r="AK30" s="1800" t="s">
        <v>63</v>
      </c>
      <c r="AL30" s="1740" t="s">
        <v>64</v>
      </c>
      <c r="AM30" s="27" t="s">
        <v>63</v>
      </c>
      <c r="AN30" s="2017" t="s">
        <v>64</v>
      </c>
      <c r="AO30" s="3168"/>
      <c r="AP30" s="3163"/>
      <c r="AQ30" s="3163"/>
      <c r="AR30" s="3163"/>
      <c r="AS30" s="3140"/>
    </row>
    <row r="31" spans="1:77" ht="15" customHeight="1" x14ac:dyDescent="0.25">
      <c r="A31" s="28" t="s">
        <v>103</v>
      </c>
      <c r="B31" s="376">
        <f t="shared" ref="B31:B48" si="25">SUM(C31:D31)</f>
        <v>121</v>
      </c>
      <c r="C31" s="233">
        <f t="shared" ref="C31:D31" si="26">SUM(E31+G31+I31+K31+M31+O31+Q31+S31+U31+W31+Y31+AA31+AC31+AE31+AG31+AI31+AK31+AM31)</f>
        <v>73</v>
      </c>
      <c r="D31" s="2052">
        <f t="shared" si="26"/>
        <v>48</v>
      </c>
      <c r="E31" s="126">
        <v>1</v>
      </c>
      <c r="F31" s="1840">
        <v>0</v>
      </c>
      <c r="G31" s="126">
        <v>3</v>
      </c>
      <c r="H31" s="351">
        <v>1</v>
      </c>
      <c r="I31" s="126">
        <v>1</v>
      </c>
      <c r="J31" s="351">
        <v>3</v>
      </c>
      <c r="K31" s="126">
        <v>1</v>
      </c>
      <c r="L31" s="351">
        <v>0</v>
      </c>
      <c r="M31" s="126">
        <v>0</v>
      </c>
      <c r="N31" s="351">
        <v>1</v>
      </c>
      <c r="O31" s="126">
        <v>0</v>
      </c>
      <c r="P31" s="351">
        <v>1</v>
      </c>
      <c r="Q31" s="2078">
        <v>0</v>
      </c>
      <c r="R31" s="351">
        <v>1</v>
      </c>
      <c r="S31" s="126">
        <v>1</v>
      </c>
      <c r="T31" s="351">
        <v>1</v>
      </c>
      <c r="U31" s="126">
        <v>0</v>
      </c>
      <c r="V31" s="351">
        <v>4</v>
      </c>
      <c r="W31" s="126">
        <v>2</v>
      </c>
      <c r="X31" s="351">
        <v>0</v>
      </c>
      <c r="Y31" s="126">
        <v>0</v>
      </c>
      <c r="Z31" s="351">
        <v>0</v>
      </c>
      <c r="AA31" s="126">
        <v>5</v>
      </c>
      <c r="AB31" s="351">
        <v>3</v>
      </c>
      <c r="AC31" s="2078">
        <v>0</v>
      </c>
      <c r="AD31" s="351">
        <v>2</v>
      </c>
      <c r="AE31" s="126">
        <v>6</v>
      </c>
      <c r="AF31" s="351">
        <v>1</v>
      </c>
      <c r="AG31" s="2078">
        <v>17</v>
      </c>
      <c r="AH31" s="351">
        <v>3</v>
      </c>
      <c r="AI31" s="126">
        <v>10</v>
      </c>
      <c r="AJ31" s="351">
        <v>5</v>
      </c>
      <c r="AK31" s="2078">
        <v>12</v>
      </c>
      <c r="AL31" s="351">
        <v>8</v>
      </c>
      <c r="AM31" s="377">
        <v>14</v>
      </c>
      <c r="AN31" s="378">
        <v>14</v>
      </c>
      <c r="AO31" s="352">
        <v>21</v>
      </c>
      <c r="AP31" s="353">
        <v>0</v>
      </c>
      <c r="AQ31" s="353">
        <v>0</v>
      </c>
      <c r="AR31" s="353">
        <v>0</v>
      </c>
      <c r="AS31" s="2053">
        <v>0</v>
      </c>
      <c r="AT31" s="240" t="str">
        <f t="shared" ref="AT31:AT48" si="27">BO31&amp;BP31&amp;BQ31&amp;BR31&amp;BS31</f>
        <v/>
      </c>
      <c r="BO31" s="2054" t="str">
        <f t="shared" ref="BO31:BO48" si="28">IF(AND(B31&gt;0,AO31="")," * No olvide digitar la variable Pueblos originarios. Digite Cero si no tiene.",IF(AO31&gt;B31," * La variable Pueblos originarios No puede ser mayor al Total.",""))</f>
        <v/>
      </c>
      <c r="BP31" s="2054" t="str">
        <f t="shared" ref="BP31:BP48" si="29">IF(AND(B31&gt;0,AP31="")," * No olvide digitar la variable Migrantes. Digite Cero si no tiene.",IF(AP31&gt;B31," * La variable Migrantes No puede ser mayor al Total.",""))</f>
        <v/>
      </c>
      <c r="BQ31" s="2054" t="str">
        <f t="shared" ref="BQ31:BQ48" si="30">IF(AND(B31&gt;0,AQ31="")," * No olvide digitar la variable Espacios Amigables. Digite Cero si no tiene.",IF(AQ31&gt;B31," * La variable Espacios Amigables No puede ser mayor al Total.",""))</f>
        <v/>
      </c>
      <c r="BR31" s="2054" t="str">
        <f t="shared" ref="BR31:BR48" si="31"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054" t="str">
        <f t="shared" ref="BS31:BS48" si="32"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55">
        <f t="shared" ref="BU31:BU48" si="33">IF(AND(B31&gt;0,AO31=""),1,IF(AO31&gt;B31,1,0))</f>
        <v>0</v>
      </c>
      <c r="BV31" s="2055">
        <f t="shared" ref="BV31:BV48" si="34">IF(AND(B31&gt;0,AP31=""),1,IF(AP31&gt;B31,1,0))</f>
        <v>0</v>
      </c>
      <c r="BW31" s="2055">
        <f t="shared" ref="BW31:BW48" si="35">IF(AND(B31&gt;0,AQ31=""),1,IF(AQ31&gt;B31,1,0))</f>
        <v>0</v>
      </c>
      <c r="BX31" s="2055">
        <f t="shared" ref="BX31:BX48" si="36">IF(AND(B31&gt;0,AR31=""),1,IF(AR31&gt;B31,1,0))</f>
        <v>0</v>
      </c>
      <c r="BY31" s="2055">
        <f t="shared" ref="BY31:BY48" si="37">IF(AND(B31&gt;0,AS31=""),1,IF(AS31&gt;B31,1,0))</f>
        <v>0</v>
      </c>
    </row>
    <row r="32" spans="1:77" ht="15" customHeight="1" x14ac:dyDescent="0.25">
      <c r="A32" s="65" t="s">
        <v>504</v>
      </c>
      <c r="B32" s="354">
        <f t="shared" si="25"/>
        <v>36</v>
      </c>
      <c r="C32" s="2027"/>
      <c r="D32" s="2056">
        <f t="shared" ref="D32:D33" si="38">SUM(F32+H32+J32+L32+N32+P32+R32+T32+V32+X32+Z32+AB32+AD32+AF32+AH32+AJ32+AL32+AN32)</f>
        <v>36</v>
      </c>
      <c r="E32" s="379"/>
      <c r="F32" s="2057"/>
      <c r="G32" s="379"/>
      <c r="H32" s="356"/>
      <c r="I32" s="379"/>
      <c r="J32" s="356"/>
      <c r="K32" s="379"/>
      <c r="L32" s="356">
        <v>1</v>
      </c>
      <c r="M32" s="379"/>
      <c r="N32" s="356">
        <v>5</v>
      </c>
      <c r="O32" s="379"/>
      <c r="P32" s="356">
        <v>7</v>
      </c>
      <c r="Q32" s="2079"/>
      <c r="R32" s="356">
        <v>3</v>
      </c>
      <c r="S32" s="379"/>
      <c r="T32" s="356">
        <v>5</v>
      </c>
      <c r="U32" s="379"/>
      <c r="V32" s="356">
        <v>3</v>
      </c>
      <c r="W32" s="379"/>
      <c r="X32" s="356">
        <v>2</v>
      </c>
      <c r="Y32" s="379"/>
      <c r="Z32" s="356">
        <v>2</v>
      </c>
      <c r="AA32" s="379"/>
      <c r="AB32" s="356">
        <v>1</v>
      </c>
      <c r="AC32" s="2079"/>
      <c r="AD32" s="356">
        <v>3</v>
      </c>
      <c r="AE32" s="379"/>
      <c r="AF32" s="356">
        <v>1</v>
      </c>
      <c r="AG32" s="2079"/>
      <c r="AH32" s="356">
        <v>1</v>
      </c>
      <c r="AI32" s="379"/>
      <c r="AJ32" s="356"/>
      <c r="AK32" s="2079"/>
      <c r="AL32" s="356">
        <v>1</v>
      </c>
      <c r="AM32" s="2080"/>
      <c r="AN32" s="362">
        <v>1</v>
      </c>
      <c r="AO32" s="2081">
        <v>7</v>
      </c>
      <c r="AP32" s="2082">
        <v>0</v>
      </c>
      <c r="AQ32" s="2082">
        <v>0</v>
      </c>
      <c r="AR32" s="2082">
        <v>0</v>
      </c>
      <c r="AS32" s="2083">
        <v>0</v>
      </c>
      <c r="AT32" s="240" t="str">
        <f t="shared" si="27"/>
        <v/>
      </c>
      <c r="BO32" s="2054" t="str">
        <f t="shared" si="28"/>
        <v/>
      </c>
      <c r="BP32" s="2054" t="str">
        <f t="shared" si="29"/>
        <v/>
      </c>
      <c r="BQ32" s="2054" t="str">
        <f t="shared" si="30"/>
        <v/>
      </c>
      <c r="BR32" s="2054" t="str">
        <f t="shared" si="31"/>
        <v/>
      </c>
      <c r="BS32" s="2054" t="str">
        <f t="shared" si="32"/>
        <v/>
      </c>
      <c r="BU32" s="2055">
        <f t="shared" si="33"/>
        <v>0</v>
      </c>
      <c r="BV32" s="2055">
        <f t="shared" si="34"/>
        <v>0</v>
      </c>
      <c r="BW32" s="2055">
        <f t="shared" si="35"/>
        <v>0</v>
      </c>
      <c r="BX32" s="2055">
        <f t="shared" si="36"/>
        <v>0</v>
      </c>
      <c r="BY32" s="2055">
        <f t="shared" si="37"/>
        <v>0</v>
      </c>
    </row>
    <row r="33" spans="1:77" ht="15" customHeight="1" x14ac:dyDescent="0.25">
      <c r="A33" s="219" t="s">
        <v>505</v>
      </c>
      <c r="B33" s="354">
        <f t="shared" si="25"/>
        <v>0</v>
      </c>
      <c r="C33" s="2027"/>
      <c r="D33" s="365">
        <f t="shared" si="38"/>
        <v>0</v>
      </c>
      <c r="E33" s="379"/>
      <c r="F33" s="2057"/>
      <c r="G33" s="379"/>
      <c r="H33" s="356"/>
      <c r="I33" s="379"/>
      <c r="J33" s="356"/>
      <c r="K33" s="379"/>
      <c r="L33" s="356"/>
      <c r="M33" s="379"/>
      <c r="N33" s="356"/>
      <c r="O33" s="379"/>
      <c r="P33" s="356"/>
      <c r="Q33" s="2079"/>
      <c r="R33" s="356"/>
      <c r="S33" s="379"/>
      <c r="T33" s="356"/>
      <c r="U33" s="379"/>
      <c r="V33" s="356"/>
      <c r="W33" s="379"/>
      <c r="X33" s="356"/>
      <c r="Y33" s="379"/>
      <c r="Z33" s="356"/>
      <c r="AA33" s="379"/>
      <c r="AB33" s="356"/>
      <c r="AC33" s="2079"/>
      <c r="AD33" s="356"/>
      <c r="AE33" s="379"/>
      <c r="AF33" s="356"/>
      <c r="AG33" s="2079"/>
      <c r="AH33" s="356"/>
      <c r="AI33" s="379"/>
      <c r="AJ33" s="356"/>
      <c r="AK33" s="2079"/>
      <c r="AL33" s="356"/>
      <c r="AM33" s="2080"/>
      <c r="AN33" s="362"/>
      <c r="AO33" s="2081"/>
      <c r="AP33" s="2082"/>
      <c r="AQ33" s="2082"/>
      <c r="AR33" s="2082"/>
      <c r="AS33" s="2083"/>
      <c r="AT33" s="240" t="str">
        <f t="shared" si="27"/>
        <v/>
      </c>
      <c r="BO33" s="2054" t="str">
        <f t="shared" si="28"/>
        <v/>
      </c>
      <c r="BP33" s="2054" t="str">
        <f t="shared" si="29"/>
        <v/>
      </c>
      <c r="BQ33" s="2054" t="str">
        <f t="shared" si="30"/>
        <v/>
      </c>
      <c r="BR33" s="2054" t="str">
        <f t="shared" si="31"/>
        <v/>
      </c>
      <c r="BS33" s="2054" t="str">
        <f t="shared" si="32"/>
        <v/>
      </c>
      <c r="BU33" s="2055">
        <f t="shared" si="33"/>
        <v>0</v>
      </c>
      <c r="BV33" s="2055">
        <f t="shared" si="34"/>
        <v>0</v>
      </c>
      <c r="BW33" s="2055">
        <f t="shared" si="35"/>
        <v>0</v>
      </c>
      <c r="BX33" s="2055">
        <f t="shared" si="36"/>
        <v>0</v>
      </c>
      <c r="BY33" s="2055">
        <f t="shared" si="37"/>
        <v>0</v>
      </c>
    </row>
    <row r="34" spans="1:77" ht="15" customHeight="1" x14ac:dyDescent="0.25">
      <c r="A34" s="219" t="s">
        <v>506</v>
      </c>
      <c r="B34" s="354">
        <f t="shared" si="25"/>
        <v>0</v>
      </c>
      <c r="C34" s="236">
        <f t="shared" ref="C34:D34" si="39">SUM(E34+G34+I34+K34+M34+O34+Q34+S34+U34+W34+Y34+AA34+AC34+AE34+AG34+AI34+AK34+AM34)</f>
        <v>0</v>
      </c>
      <c r="D34" s="365">
        <f t="shared" si="39"/>
        <v>0</v>
      </c>
      <c r="E34" s="355"/>
      <c r="F34" s="2057"/>
      <c r="G34" s="355"/>
      <c r="H34" s="356"/>
      <c r="I34" s="355"/>
      <c r="J34" s="356"/>
      <c r="K34" s="355"/>
      <c r="L34" s="356"/>
      <c r="M34" s="355"/>
      <c r="N34" s="356"/>
      <c r="O34" s="355"/>
      <c r="P34" s="356"/>
      <c r="Q34" s="2084"/>
      <c r="R34" s="356"/>
      <c r="S34" s="355"/>
      <c r="T34" s="356"/>
      <c r="U34" s="355"/>
      <c r="V34" s="356"/>
      <c r="W34" s="355"/>
      <c r="X34" s="356"/>
      <c r="Y34" s="355"/>
      <c r="Z34" s="356"/>
      <c r="AA34" s="355"/>
      <c r="AB34" s="356"/>
      <c r="AC34" s="2084"/>
      <c r="AD34" s="356"/>
      <c r="AE34" s="355"/>
      <c r="AF34" s="356"/>
      <c r="AG34" s="2084"/>
      <c r="AH34" s="356"/>
      <c r="AI34" s="355"/>
      <c r="AJ34" s="356"/>
      <c r="AK34" s="2084"/>
      <c r="AL34" s="356"/>
      <c r="AM34" s="2085"/>
      <c r="AN34" s="362"/>
      <c r="AO34" s="360"/>
      <c r="AP34" s="361"/>
      <c r="AQ34" s="361"/>
      <c r="AR34" s="361"/>
      <c r="AS34" s="2058"/>
      <c r="AT34" s="240" t="str">
        <f t="shared" si="27"/>
        <v/>
      </c>
      <c r="BO34" s="2054" t="str">
        <f t="shared" si="28"/>
        <v/>
      </c>
      <c r="BP34" s="2054" t="str">
        <f t="shared" si="29"/>
        <v/>
      </c>
      <c r="BQ34" s="2054" t="str">
        <f t="shared" si="30"/>
        <v/>
      </c>
      <c r="BR34" s="2054" t="str">
        <f t="shared" si="31"/>
        <v/>
      </c>
      <c r="BS34" s="2054" t="str">
        <f t="shared" si="32"/>
        <v/>
      </c>
      <c r="BU34" s="2055">
        <f t="shared" si="33"/>
        <v>0</v>
      </c>
      <c r="BV34" s="2055">
        <f t="shared" si="34"/>
        <v>0</v>
      </c>
      <c r="BW34" s="2055">
        <f t="shared" si="35"/>
        <v>0</v>
      </c>
      <c r="BX34" s="2055">
        <f t="shared" si="36"/>
        <v>0</v>
      </c>
      <c r="BY34" s="2055">
        <f t="shared" si="37"/>
        <v>0</v>
      </c>
    </row>
    <row r="35" spans="1:77" ht="15" customHeight="1" x14ac:dyDescent="0.25">
      <c r="A35" s="219" t="s">
        <v>507</v>
      </c>
      <c r="B35" s="354">
        <f t="shared" si="25"/>
        <v>0</v>
      </c>
      <c r="C35" s="236">
        <f t="shared" ref="C35:D35" si="40">SUM(O35+Q35+S35+U35+W35+Y35+AA35)</f>
        <v>0</v>
      </c>
      <c r="D35" s="365">
        <f t="shared" si="40"/>
        <v>0</v>
      </c>
      <c r="E35" s="2061"/>
      <c r="F35" s="363"/>
      <c r="G35" s="2061"/>
      <c r="H35" s="2064"/>
      <c r="I35" s="2061"/>
      <c r="J35" s="2064"/>
      <c r="K35" s="2061"/>
      <c r="L35" s="2064"/>
      <c r="M35" s="2061"/>
      <c r="N35" s="2064"/>
      <c r="O35" s="355"/>
      <c r="P35" s="356"/>
      <c r="Q35" s="2084"/>
      <c r="R35" s="356"/>
      <c r="S35" s="355"/>
      <c r="T35" s="356"/>
      <c r="U35" s="355"/>
      <c r="V35" s="356"/>
      <c r="W35" s="355"/>
      <c r="X35" s="356"/>
      <c r="Y35" s="355"/>
      <c r="Z35" s="356"/>
      <c r="AA35" s="355"/>
      <c r="AB35" s="2065"/>
      <c r="AC35" s="2086"/>
      <c r="AD35" s="2064"/>
      <c r="AE35" s="2061"/>
      <c r="AF35" s="2064"/>
      <c r="AG35" s="2086"/>
      <c r="AH35" s="2064"/>
      <c r="AI35" s="2061"/>
      <c r="AJ35" s="2064"/>
      <c r="AK35" s="2086"/>
      <c r="AL35" s="2064"/>
      <c r="AM35" s="2087"/>
      <c r="AN35" s="359"/>
      <c r="AO35" s="360"/>
      <c r="AP35" s="361"/>
      <c r="AQ35" s="361"/>
      <c r="AR35" s="361"/>
      <c r="AS35" s="2058"/>
      <c r="AT35" s="240" t="str">
        <f t="shared" si="27"/>
        <v/>
      </c>
      <c r="BO35" s="2054" t="str">
        <f t="shared" si="28"/>
        <v/>
      </c>
      <c r="BP35" s="2054" t="str">
        <f t="shared" si="29"/>
        <v/>
      </c>
      <c r="BQ35" s="2054" t="str">
        <f t="shared" si="30"/>
        <v/>
      </c>
      <c r="BR35" s="2054" t="str">
        <f t="shared" si="31"/>
        <v/>
      </c>
      <c r="BS35" s="2054" t="str">
        <f t="shared" si="32"/>
        <v/>
      </c>
      <c r="BU35" s="2055">
        <f t="shared" si="33"/>
        <v>0</v>
      </c>
      <c r="BV35" s="2055">
        <f t="shared" si="34"/>
        <v>0</v>
      </c>
      <c r="BW35" s="2055">
        <f t="shared" si="35"/>
        <v>0</v>
      </c>
      <c r="BX35" s="2055">
        <f t="shared" si="36"/>
        <v>0</v>
      </c>
      <c r="BY35" s="2055">
        <f t="shared" si="37"/>
        <v>0</v>
      </c>
    </row>
    <row r="36" spans="1:77" ht="15" customHeight="1" x14ac:dyDescent="0.25">
      <c r="A36" s="219" t="s">
        <v>508</v>
      </c>
      <c r="B36" s="354">
        <f t="shared" si="25"/>
        <v>5</v>
      </c>
      <c r="C36" s="236">
        <f t="shared" ref="C36:D36" si="41">SUM(E36+G36+I36+K36+M36+O36+Q36+S36+U36+W36+Y36+AA36+AC36+AE36+AG36+AI36+AK36+AM36)</f>
        <v>1</v>
      </c>
      <c r="D36" s="365">
        <f t="shared" si="41"/>
        <v>4</v>
      </c>
      <c r="E36" s="355">
        <v>0</v>
      </c>
      <c r="F36" s="2057">
        <v>0</v>
      </c>
      <c r="G36" s="355">
        <v>0</v>
      </c>
      <c r="H36" s="356">
        <v>0</v>
      </c>
      <c r="I36" s="355">
        <v>0</v>
      </c>
      <c r="J36" s="356">
        <v>0</v>
      </c>
      <c r="K36" s="355">
        <v>0</v>
      </c>
      <c r="L36" s="356">
        <v>1</v>
      </c>
      <c r="M36" s="355">
        <v>1</v>
      </c>
      <c r="N36" s="356">
        <v>2</v>
      </c>
      <c r="O36" s="355">
        <v>0</v>
      </c>
      <c r="P36" s="356">
        <v>0</v>
      </c>
      <c r="Q36" s="2084">
        <v>0</v>
      </c>
      <c r="R36" s="356">
        <v>0</v>
      </c>
      <c r="S36" s="355">
        <v>0</v>
      </c>
      <c r="T36" s="356">
        <v>0</v>
      </c>
      <c r="U36" s="355">
        <v>0</v>
      </c>
      <c r="V36" s="356">
        <v>0</v>
      </c>
      <c r="W36" s="355">
        <v>0</v>
      </c>
      <c r="X36" s="356">
        <v>0</v>
      </c>
      <c r="Y36" s="355">
        <v>0</v>
      </c>
      <c r="Z36" s="356">
        <v>1</v>
      </c>
      <c r="AA36" s="355">
        <v>0</v>
      </c>
      <c r="AB36" s="356">
        <v>0</v>
      </c>
      <c r="AC36" s="2084">
        <v>0</v>
      </c>
      <c r="AD36" s="356">
        <v>0</v>
      </c>
      <c r="AE36" s="355">
        <v>0</v>
      </c>
      <c r="AF36" s="356">
        <v>0</v>
      </c>
      <c r="AG36" s="2084">
        <v>0</v>
      </c>
      <c r="AH36" s="356">
        <v>0</v>
      </c>
      <c r="AI36" s="355">
        <v>0</v>
      </c>
      <c r="AJ36" s="356">
        <v>0</v>
      </c>
      <c r="AK36" s="2084">
        <v>0</v>
      </c>
      <c r="AL36" s="356">
        <v>0</v>
      </c>
      <c r="AM36" s="2085">
        <v>0</v>
      </c>
      <c r="AN36" s="362">
        <v>0</v>
      </c>
      <c r="AO36" s="2081">
        <v>0</v>
      </c>
      <c r="AP36" s="2082">
        <v>0</v>
      </c>
      <c r="AQ36" s="2082">
        <v>0</v>
      </c>
      <c r="AR36" s="2082">
        <v>0</v>
      </c>
      <c r="AS36" s="2083">
        <v>0</v>
      </c>
      <c r="AT36" s="240" t="str">
        <f t="shared" si="27"/>
        <v/>
      </c>
      <c r="BO36" s="2054" t="str">
        <f t="shared" si="28"/>
        <v/>
      </c>
      <c r="BP36" s="2054" t="str">
        <f t="shared" si="29"/>
        <v/>
      </c>
      <c r="BQ36" s="2054" t="str">
        <f t="shared" si="30"/>
        <v/>
      </c>
      <c r="BR36" s="2054" t="str">
        <f t="shared" si="31"/>
        <v/>
      </c>
      <c r="BS36" s="2054" t="str">
        <f t="shared" si="32"/>
        <v/>
      </c>
      <c r="BU36" s="2055">
        <f t="shared" si="33"/>
        <v>0</v>
      </c>
      <c r="BV36" s="2055">
        <f t="shared" si="34"/>
        <v>0</v>
      </c>
      <c r="BW36" s="2055">
        <f t="shared" si="35"/>
        <v>0</v>
      </c>
      <c r="BX36" s="2055">
        <f t="shared" si="36"/>
        <v>0</v>
      </c>
      <c r="BY36" s="2055">
        <f t="shared" si="37"/>
        <v>0</v>
      </c>
    </row>
    <row r="37" spans="1:77" ht="15" customHeight="1" x14ac:dyDescent="0.25">
      <c r="A37" s="219" t="s">
        <v>509</v>
      </c>
      <c r="B37" s="354">
        <f t="shared" si="25"/>
        <v>7</v>
      </c>
      <c r="C37" s="236">
        <f t="shared" ref="C37:D37" si="42">SUM(K37+M37+O37+Q37+S37+U37+W37+Y37+AA37+AC37+AE37+AG37+AI37+AK37+AM37)</f>
        <v>0</v>
      </c>
      <c r="D37" s="365">
        <f t="shared" si="42"/>
        <v>7</v>
      </c>
      <c r="E37" s="379"/>
      <c r="F37" s="2088"/>
      <c r="G37" s="379"/>
      <c r="H37" s="380"/>
      <c r="I37" s="379"/>
      <c r="J37" s="380"/>
      <c r="K37" s="355">
        <v>0</v>
      </c>
      <c r="L37" s="356">
        <v>0</v>
      </c>
      <c r="M37" s="355">
        <v>0</v>
      </c>
      <c r="N37" s="356">
        <v>0</v>
      </c>
      <c r="O37" s="355">
        <v>0</v>
      </c>
      <c r="P37" s="356">
        <v>1</v>
      </c>
      <c r="Q37" s="2084">
        <v>0</v>
      </c>
      <c r="R37" s="356">
        <v>1</v>
      </c>
      <c r="S37" s="355">
        <v>0</v>
      </c>
      <c r="T37" s="356">
        <v>0</v>
      </c>
      <c r="U37" s="355">
        <v>0</v>
      </c>
      <c r="V37" s="356">
        <v>0</v>
      </c>
      <c r="W37" s="355">
        <v>0</v>
      </c>
      <c r="X37" s="356">
        <v>1</v>
      </c>
      <c r="Y37" s="355">
        <v>0</v>
      </c>
      <c r="Z37" s="356">
        <v>1</v>
      </c>
      <c r="AA37" s="355">
        <v>0</v>
      </c>
      <c r="AB37" s="356">
        <v>1</v>
      </c>
      <c r="AC37" s="2084">
        <v>0</v>
      </c>
      <c r="AD37" s="356">
        <v>1</v>
      </c>
      <c r="AE37" s="355">
        <v>0</v>
      </c>
      <c r="AF37" s="356">
        <v>1</v>
      </c>
      <c r="AG37" s="2084">
        <v>0</v>
      </c>
      <c r="AH37" s="356">
        <v>0</v>
      </c>
      <c r="AI37" s="355">
        <v>0</v>
      </c>
      <c r="AJ37" s="356">
        <v>0</v>
      </c>
      <c r="AK37" s="2084">
        <v>0</v>
      </c>
      <c r="AL37" s="356">
        <v>0</v>
      </c>
      <c r="AM37" s="2085">
        <v>0</v>
      </c>
      <c r="AN37" s="362">
        <v>0</v>
      </c>
      <c r="AO37" s="2081">
        <v>0</v>
      </c>
      <c r="AP37" s="2082">
        <v>1</v>
      </c>
      <c r="AQ37" s="2082">
        <v>0</v>
      </c>
      <c r="AR37" s="2082">
        <v>0</v>
      </c>
      <c r="AS37" s="2083">
        <v>0</v>
      </c>
      <c r="AT37" s="240" t="str">
        <f t="shared" si="27"/>
        <v/>
      </c>
      <c r="BO37" s="2054" t="str">
        <f t="shared" si="28"/>
        <v/>
      </c>
      <c r="BP37" s="2054" t="str">
        <f t="shared" si="29"/>
        <v/>
      </c>
      <c r="BQ37" s="2054" t="str">
        <f t="shared" si="30"/>
        <v/>
      </c>
      <c r="BR37" s="2054" t="str">
        <f t="shared" si="31"/>
        <v/>
      </c>
      <c r="BS37" s="2054" t="str">
        <f t="shared" si="32"/>
        <v/>
      </c>
      <c r="BU37" s="2055">
        <f t="shared" si="33"/>
        <v>0</v>
      </c>
      <c r="BV37" s="2055">
        <f t="shared" si="34"/>
        <v>0</v>
      </c>
      <c r="BW37" s="2055">
        <f t="shared" si="35"/>
        <v>0</v>
      </c>
      <c r="BX37" s="2055">
        <f t="shared" si="36"/>
        <v>0</v>
      </c>
      <c r="BY37" s="2055">
        <f t="shared" si="37"/>
        <v>0</v>
      </c>
    </row>
    <row r="38" spans="1:77" ht="15" customHeight="1" x14ac:dyDescent="0.25">
      <c r="A38" s="219" t="s">
        <v>510</v>
      </c>
      <c r="B38" s="381">
        <f t="shared" si="25"/>
        <v>0</v>
      </c>
      <c r="C38" s="2027"/>
      <c r="D38" s="365">
        <f>SUM(L38+N38+P38+R38+T38+V38+X38+Z38+AB38+AD38+AF38+AH38+AJ38+AL38+AN38)</f>
        <v>0</v>
      </c>
      <c r="E38" s="379"/>
      <c r="F38" s="2088"/>
      <c r="G38" s="379"/>
      <c r="H38" s="380"/>
      <c r="I38" s="379"/>
      <c r="J38" s="380"/>
      <c r="K38" s="379"/>
      <c r="L38" s="356"/>
      <c r="M38" s="379"/>
      <c r="N38" s="356"/>
      <c r="O38" s="379"/>
      <c r="P38" s="356"/>
      <c r="Q38" s="2079"/>
      <c r="R38" s="356"/>
      <c r="S38" s="379"/>
      <c r="T38" s="356"/>
      <c r="U38" s="379"/>
      <c r="V38" s="356"/>
      <c r="W38" s="379"/>
      <c r="X38" s="356"/>
      <c r="Y38" s="379"/>
      <c r="Z38" s="356"/>
      <c r="AA38" s="379"/>
      <c r="AB38" s="356"/>
      <c r="AC38" s="2079"/>
      <c r="AD38" s="356"/>
      <c r="AE38" s="379"/>
      <c r="AF38" s="356"/>
      <c r="AG38" s="2079"/>
      <c r="AH38" s="356"/>
      <c r="AI38" s="379"/>
      <c r="AJ38" s="356"/>
      <c r="AK38" s="2079"/>
      <c r="AL38" s="356"/>
      <c r="AM38" s="2080"/>
      <c r="AN38" s="362"/>
      <c r="AO38" s="2081"/>
      <c r="AP38" s="2082"/>
      <c r="AQ38" s="2082"/>
      <c r="AR38" s="2082"/>
      <c r="AS38" s="2083"/>
      <c r="AT38" s="240" t="str">
        <f t="shared" si="27"/>
        <v/>
      </c>
      <c r="BO38" s="2054" t="str">
        <f t="shared" si="28"/>
        <v/>
      </c>
      <c r="BP38" s="2054" t="str">
        <f t="shared" si="29"/>
        <v/>
      </c>
      <c r="BQ38" s="2054" t="str">
        <f t="shared" si="30"/>
        <v/>
      </c>
      <c r="BR38" s="2054" t="str">
        <f t="shared" si="31"/>
        <v/>
      </c>
      <c r="BS38" s="2054" t="str">
        <f t="shared" si="32"/>
        <v/>
      </c>
      <c r="BU38" s="2055">
        <f t="shared" si="33"/>
        <v>0</v>
      </c>
      <c r="BV38" s="2055">
        <f t="shared" si="34"/>
        <v>0</v>
      </c>
      <c r="BW38" s="2055">
        <f t="shared" si="35"/>
        <v>0</v>
      </c>
      <c r="BX38" s="2055">
        <f t="shared" si="36"/>
        <v>0</v>
      </c>
      <c r="BY38" s="2055">
        <f t="shared" si="37"/>
        <v>0</v>
      </c>
    </row>
    <row r="39" spans="1:77" ht="15" customHeight="1" x14ac:dyDescent="0.25">
      <c r="A39" s="364" t="s">
        <v>511</v>
      </c>
      <c r="B39" s="354">
        <f t="shared" si="25"/>
        <v>66</v>
      </c>
      <c r="C39" s="236">
        <f t="shared" ref="C39:D39" si="43">SUM(E39+G39+I39+K39+M39+O39+Q39+S39+U39+W39+Y39+AA39+AC39+AE39+AG39+AI39+AK39+AM39)</f>
        <v>18</v>
      </c>
      <c r="D39" s="2056">
        <f t="shared" si="43"/>
        <v>48</v>
      </c>
      <c r="E39" s="355">
        <v>9</v>
      </c>
      <c r="F39" s="2057">
        <v>19</v>
      </c>
      <c r="G39" s="355">
        <v>4</v>
      </c>
      <c r="H39" s="356">
        <v>4</v>
      </c>
      <c r="I39" s="355">
        <v>0</v>
      </c>
      <c r="J39" s="356">
        <v>0</v>
      </c>
      <c r="K39" s="355">
        <v>1</v>
      </c>
      <c r="L39" s="356">
        <v>1</v>
      </c>
      <c r="M39" s="355">
        <v>0</v>
      </c>
      <c r="N39" s="356">
        <v>3</v>
      </c>
      <c r="O39" s="355">
        <v>0</v>
      </c>
      <c r="P39" s="356">
        <v>4</v>
      </c>
      <c r="Q39" s="2084">
        <v>0</v>
      </c>
      <c r="R39" s="356">
        <v>3</v>
      </c>
      <c r="S39" s="355">
        <v>0</v>
      </c>
      <c r="T39" s="356">
        <v>5</v>
      </c>
      <c r="U39" s="355">
        <v>0</v>
      </c>
      <c r="V39" s="356">
        <v>1</v>
      </c>
      <c r="W39" s="355">
        <v>0</v>
      </c>
      <c r="X39" s="356">
        <v>1</v>
      </c>
      <c r="Y39" s="355">
        <v>0</v>
      </c>
      <c r="Z39" s="356">
        <v>0</v>
      </c>
      <c r="AA39" s="355">
        <v>0</v>
      </c>
      <c r="AB39" s="356">
        <v>0</v>
      </c>
      <c r="AC39" s="2084">
        <v>0</v>
      </c>
      <c r="AD39" s="356">
        <v>0</v>
      </c>
      <c r="AE39" s="355">
        <v>0</v>
      </c>
      <c r="AF39" s="356">
        <v>0</v>
      </c>
      <c r="AG39" s="2084">
        <v>0</v>
      </c>
      <c r="AH39" s="356">
        <v>0</v>
      </c>
      <c r="AI39" s="355">
        <v>1</v>
      </c>
      <c r="AJ39" s="356">
        <v>0</v>
      </c>
      <c r="AK39" s="2084">
        <v>1</v>
      </c>
      <c r="AL39" s="356">
        <v>2</v>
      </c>
      <c r="AM39" s="2085">
        <v>2</v>
      </c>
      <c r="AN39" s="362">
        <v>5</v>
      </c>
      <c r="AO39" s="360">
        <v>12</v>
      </c>
      <c r="AP39" s="361">
        <v>0</v>
      </c>
      <c r="AQ39" s="361">
        <v>0</v>
      </c>
      <c r="AR39" s="361">
        <v>0</v>
      </c>
      <c r="AS39" s="2058">
        <v>1</v>
      </c>
      <c r="AT39" s="240" t="str">
        <f t="shared" si="27"/>
        <v/>
      </c>
      <c r="BO39" s="2054" t="str">
        <f t="shared" si="28"/>
        <v/>
      </c>
      <c r="BP39" s="2054" t="str">
        <f t="shared" si="29"/>
        <v/>
      </c>
      <c r="BQ39" s="2054" t="str">
        <f t="shared" si="30"/>
        <v/>
      </c>
      <c r="BR39" s="2054" t="str">
        <f t="shared" si="31"/>
        <v/>
      </c>
      <c r="BS39" s="2054" t="str">
        <f t="shared" si="32"/>
        <v/>
      </c>
      <c r="BU39" s="2055">
        <f t="shared" si="33"/>
        <v>0</v>
      </c>
      <c r="BV39" s="2055">
        <f t="shared" si="34"/>
        <v>0</v>
      </c>
      <c r="BW39" s="2055">
        <f t="shared" si="35"/>
        <v>0</v>
      </c>
      <c r="BX39" s="2055">
        <f t="shared" si="36"/>
        <v>0</v>
      </c>
      <c r="BY39" s="2055">
        <f t="shared" si="37"/>
        <v>0</v>
      </c>
    </row>
    <row r="40" spans="1:77" ht="15" customHeight="1" x14ac:dyDescent="0.25">
      <c r="A40" s="364" t="s">
        <v>512</v>
      </c>
      <c r="B40" s="354">
        <f t="shared" si="25"/>
        <v>104</v>
      </c>
      <c r="C40" s="236">
        <f t="shared" ref="C40:D40" si="44">SUM(E40+G40+I40+K40+M40+O40+Q40+S40+U40+W40+Y40+AA40+AC40+AE40+AG40+AI40+AK40+AM40)</f>
        <v>27</v>
      </c>
      <c r="D40" s="2056">
        <f t="shared" si="44"/>
        <v>77</v>
      </c>
      <c r="E40" s="355">
        <v>7</v>
      </c>
      <c r="F40" s="2057">
        <v>13</v>
      </c>
      <c r="G40" s="355">
        <v>8</v>
      </c>
      <c r="H40" s="356">
        <v>2</v>
      </c>
      <c r="I40" s="355">
        <v>1</v>
      </c>
      <c r="J40" s="356">
        <v>2</v>
      </c>
      <c r="K40" s="355">
        <v>2</v>
      </c>
      <c r="L40" s="356">
        <v>2</v>
      </c>
      <c r="M40" s="355">
        <v>1</v>
      </c>
      <c r="N40" s="356">
        <v>5</v>
      </c>
      <c r="O40" s="355">
        <v>2</v>
      </c>
      <c r="P40" s="356">
        <v>10</v>
      </c>
      <c r="Q40" s="2084">
        <v>1</v>
      </c>
      <c r="R40" s="356">
        <v>11</v>
      </c>
      <c r="S40" s="355">
        <v>0</v>
      </c>
      <c r="T40" s="356">
        <v>9</v>
      </c>
      <c r="U40" s="355">
        <v>0</v>
      </c>
      <c r="V40" s="356">
        <v>11</v>
      </c>
      <c r="W40" s="355">
        <v>2</v>
      </c>
      <c r="X40" s="356">
        <v>2</v>
      </c>
      <c r="Y40" s="355">
        <v>2</v>
      </c>
      <c r="Z40" s="356">
        <v>4</v>
      </c>
      <c r="AA40" s="355">
        <v>0</v>
      </c>
      <c r="AB40" s="356">
        <v>2</v>
      </c>
      <c r="AC40" s="2084">
        <v>0</v>
      </c>
      <c r="AD40" s="356">
        <v>3</v>
      </c>
      <c r="AE40" s="355">
        <v>0</v>
      </c>
      <c r="AF40" s="356">
        <v>0</v>
      </c>
      <c r="AG40" s="2084">
        <v>0</v>
      </c>
      <c r="AH40" s="356">
        <v>0</v>
      </c>
      <c r="AI40" s="355">
        <v>1</v>
      </c>
      <c r="AJ40" s="356">
        <v>1</v>
      </c>
      <c r="AK40" s="2084">
        <v>0</v>
      </c>
      <c r="AL40" s="356">
        <v>0</v>
      </c>
      <c r="AM40" s="2085">
        <v>0</v>
      </c>
      <c r="AN40" s="362">
        <v>0</v>
      </c>
      <c r="AO40" s="360">
        <v>25</v>
      </c>
      <c r="AP40" s="361">
        <v>2</v>
      </c>
      <c r="AQ40" s="361">
        <v>0</v>
      </c>
      <c r="AR40" s="361">
        <v>0</v>
      </c>
      <c r="AS40" s="2058">
        <v>1</v>
      </c>
      <c r="AT40" s="240" t="str">
        <f t="shared" si="27"/>
        <v/>
      </c>
      <c r="BO40" s="2054" t="str">
        <f t="shared" si="28"/>
        <v/>
      </c>
      <c r="BP40" s="2054" t="str">
        <f t="shared" si="29"/>
        <v/>
      </c>
      <c r="BQ40" s="2054" t="str">
        <f t="shared" si="30"/>
        <v/>
      </c>
      <c r="BR40" s="2054" t="str">
        <f t="shared" si="31"/>
        <v/>
      </c>
      <c r="BS40" s="2054" t="str">
        <f t="shared" si="32"/>
        <v/>
      </c>
      <c r="BU40" s="2055">
        <f t="shared" si="33"/>
        <v>0</v>
      </c>
      <c r="BV40" s="2055">
        <f t="shared" si="34"/>
        <v>0</v>
      </c>
      <c r="BW40" s="2055">
        <f t="shared" si="35"/>
        <v>0</v>
      </c>
      <c r="BX40" s="2055">
        <f t="shared" si="36"/>
        <v>0</v>
      </c>
      <c r="BY40" s="2055">
        <f t="shared" si="37"/>
        <v>0</v>
      </c>
    </row>
    <row r="41" spans="1:77" ht="15" customHeight="1" x14ac:dyDescent="0.25">
      <c r="A41" s="364" t="s">
        <v>513</v>
      </c>
      <c r="B41" s="354">
        <f t="shared" si="25"/>
        <v>32</v>
      </c>
      <c r="C41" s="236">
        <f t="shared" ref="C41:D41" si="45">SUM(E41+G41+I41+K41+M41+O41+Q41+S41+U41+W41+Y41+AA41+AC41+AE41+AG41+AI41+AK41+AM41)</f>
        <v>6</v>
      </c>
      <c r="D41" s="2056">
        <f t="shared" si="45"/>
        <v>26</v>
      </c>
      <c r="E41" s="355">
        <v>3</v>
      </c>
      <c r="F41" s="2057">
        <v>15</v>
      </c>
      <c r="G41" s="355">
        <v>0</v>
      </c>
      <c r="H41" s="356">
        <v>0</v>
      </c>
      <c r="I41" s="355">
        <v>0</v>
      </c>
      <c r="J41" s="356">
        <v>0</v>
      </c>
      <c r="K41" s="355">
        <v>0</v>
      </c>
      <c r="L41" s="356">
        <v>0</v>
      </c>
      <c r="M41" s="355">
        <v>0</v>
      </c>
      <c r="N41" s="356">
        <v>0</v>
      </c>
      <c r="O41" s="355">
        <v>0</v>
      </c>
      <c r="P41" s="356">
        <v>0</v>
      </c>
      <c r="Q41" s="2084">
        <v>0</v>
      </c>
      <c r="R41" s="356">
        <v>2</v>
      </c>
      <c r="S41" s="355">
        <v>0</v>
      </c>
      <c r="T41" s="356">
        <v>0</v>
      </c>
      <c r="U41" s="355">
        <v>0</v>
      </c>
      <c r="V41" s="356">
        <v>2</v>
      </c>
      <c r="W41" s="355">
        <v>0</v>
      </c>
      <c r="X41" s="356">
        <v>0</v>
      </c>
      <c r="Y41" s="355">
        <v>0</v>
      </c>
      <c r="Z41" s="356">
        <v>0</v>
      </c>
      <c r="AA41" s="355">
        <v>0</v>
      </c>
      <c r="AB41" s="356">
        <v>0</v>
      </c>
      <c r="AC41" s="2084">
        <v>0</v>
      </c>
      <c r="AD41" s="356">
        <v>0</v>
      </c>
      <c r="AE41" s="355">
        <v>0</v>
      </c>
      <c r="AF41" s="356">
        <v>0</v>
      </c>
      <c r="AG41" s="2084">
        <v>0</v>
      </c>
      <c r="AH41" s="356">
        <v>1</v>
      </c>
      <c r="AI41" s="355">
        <v>0</v>
      </c>
      <c r="AJ41" s="356">
        <v>0</v>
      </c>
      <c r="AK41" s="2084">
        <v>0</v>
      </c>
      <c r="AL41" s="356">
        <v>1</v>
      </c>
      <c r="AM41" s="2085">
        <v>3</v>
      </c>
      <c r="AN41" s="362">
        <v>5</v>
      </c>
      <c r="AO41" s="360">
        <v>10</v>
      </c>
      <c r="AP41" s="361">
        <v>0</v>
      </c>
      <c r="AQ41" s="361">
        <v>0</v>
      </c>
      <c r="AR41" s="361">
        <v>0</v>
      </c>
      <c r="AS41" s="2058">
        <v>0</v>
      </c>
      <c r="AT41" s="240" t="str">
        <f t="shared" si="27"/>
        <v/>
      </c>
      <c r="BO41" s="2054" t="str">
        <f t="shared" si="28"/>
        <v/>
      </c>
      <c r="BP41" s="2054" t="str">
        <f t="shared" si="29"/>
        <v/>
      </c>
      <c r="BQ41" s="2054" t="str">
        <f t="shared" si="30"/>
        <v/>
      </c>
      <c r="BR41" s="2054" t="str">
        <f t="shared" si="31"/>
        <v/>
      </c>
      <c r="BS41" s="2054" t="str">
        <f t="shared" si="32"/>
        <v/>
      </c>
      <c r="BU41" s="2055">
        <f t="shared" si="33"/>
        <v>0</v>
      </c>
      <c r="BV41" s="2055">
        <f t="shared" si="34"/>
        <v>0</v>
      </c>
      <c r="BW41" s="2055">
        <f t="shared" si="35"/>
        <v>0</v>
      </c>
      <c r="BX41" s="2055">
        <f t="shared" si="36"/>
        <v>0</v>
      </c>
      <c r="BY41" s="2055">
        <f t="shared" si="37"/>
        <v>0</v>
      </c>
    </row>
    <row r="42" spans="1:77" ht="15" customHeight="1" x14ac:dyDescent="0.25">
      <c r="A42" s="364" t="s">
        <v>514</v>
      </c>
      <c r="B42" s="354">
        <f t="shared" si="25"/>
        <v>29</v>
      </c>
      <c r="C42" s="236">
        <f t="shared" ref="C42:D42" si="46">SUM(E42+G42+I42+K42+M42+O42+Q42+S42+U42+W42+Y42+AA42+AC42+AE42+AG42+AI42+AK42+AM42)</f>
        <v>10</v>
      </c>
      <c r="D42" s="2056">
        <f t="shared" si="46"/>
        <v>19</v>
      </c>
      <c r="E42" s="355">
        <v>0</v>
      </c>
      <c r="F42" s="2057">
        <v>0</v>
      </c>
      <c r="G42" s="355">
        <v>2</v>
      </c>
      <c r="H42" s="356">
        <v>0</v>
      </c>
      <c r="I42" s="355">
        <v>1</v>
      </c>
      <c r="J42" s="356">
        <v>0</v>
      </c>
      <c r="K42" s="355">
        <v>0</v>
      </c>
      <c r="L42" s="356">
        <v>1</v>
      </c>
      <c r="M42" s="355">
        <v>0</v>
      </c>
      <c r="N42" s="356">
        <v>0</v>
      </c>
      <c r="O42" s="355">
        <v>1</v>
      </c>
      <c r="P42" s="356">
        <v>0</v>
      </c>
      <c r="Q42" s="2084">
        <v>0</v>
      </c>
      <c r="R42" s="356">
        <v>0</v>
      </c>
      <c r="S42" s="355">
        <v>0</v>
      </c>
      <c r="T42" s="356">
        <v>1</v>
      </c>
      <c r="U42" s="355">
        <v>0</v>
      </c>
      <c r="V42" s="356">
        <v>0</v>
      </c>
      <c r="W42" s="355">
        <v>0</v>
      </c>
      <c r="X42" s="356">
        <v>0</v>
      </c>
      <c r="Y42" s="355">
        <v>0</v>
      </c>
      <c r="Z42" s="356">
        <v>0</v>
      </c>
      <c r="AA42" s="355">
        <v>0</v>
      </c>
      <c r="AB42" s="356">
        <v>0</v>
      </c>
      <c r="AC42" s="2084">
        <v>0</v>
      </c>
      <c r="AD42" s="356">
        <v>0</v>
      </c>
      <c r="AE42" s="355">
        <v>0</v>
      </c>
      <c r="AF42" s="356">
        <v>0</v>
      </c>
      <c r="AG42" s="2084">
        <v>1</v>
      </c>
      <c r="AH42" s="356">
        <v>1</v>
      </c>
      <c r="AI42" s="355">
        <v>0</v>
      </c>
      <c r="AJ42" s="356">
        <v>2</v>
      </c>
      <c r="AK42" s="2084">
        <v>3</v>
      </c>
      <c r="AL42" s="356">
        <v>7</v>
      </c>
      <c r="AM42" s="2085">
        <v>2</v>
      </c>
      <c r="AN42" s="362">
        <v>7</v>
      </c>
      <c r="AO42" s="360">
        <v>3</v>
      </c>
      <c r="AP42" s="361">
        <v>0</v>
      </c>
      <c r="AQ42" s="361">
        <v>0</v>
      </c>
      <c r="AR42" s="361">
        <v>0</v>
      </c>
      <c r="AS42" s="2058">
        <v>0</v>
      </c>
      <c r="AT42" s="240" t="str">
        <f t="shared" si="27"/>
        <v/>
      </c>
      <c r="BO42" s="2054" t="str">
        <f t="shared" si="28"/>
        <v/>
      </c>
      <c r="BP42" s="2054" t="str">
        <f t="shared" si="29"/>
        <v/>
      </c>
      <c r="BQ42" s="2054" t="str">
        <f t="shared" si="30"/>
        <v/>
      </c>
      <c r="BR42" s="2054" t="str">
        <f t="shared" si="31"/>
        <v/>
      </c>
      <c r="BS42" s="2054" t="str">
        <f t="shared" si="32"/>
        <v/>
      </c>
      <c r="BU42" s="2055">
        <f t="shared" si="33"/>
        <v>0</v>
      </c>
      <c r="BV42" s="2055">
        <f t="shared" si="34"/>
        <v>0</v>
      </c>
      <c r="BW42" s="2055">
        <f t="shared" si="35"/>
        <v>0</v>
      </c>
      <c r="BX42" s="2055">
        <f t="shared" si="36"/>
        <v>0</v>
      </c>
      <c r="BY42" s="2055">
        <f t="shared" si="37"/>
        <v>0</v>
      </c>
    </row>
    <row r="43" spans="1:77" ht="15" customHeight="1" x14ac:dyDescent="0.25">
      <c r="A43" s="364" t="s">
        <v>515</v>
      </c>
      <c r="B43" s="354">
        <f t="shared" si="25"/>
        <v>7</v>
      </c>
      <c r="C43" s="236">
        <f t="shared" ref="C43:D43" si="47">SUM(E43+G43+I43+K43+M43+O43+Q43+S43+U43+W43+Y43+AA43+AC43+AE43+AG43+AI43+AK43+AM43)</f>
        <v>4</v>
      </c>
      <c r="D43" s="2056">
        <f t="shared" si="47"/>
        <v>3</v>
      </c>
      <c r="E43" s="355">
        <v>0</v>
      </c>
      <c r="F43" s="2057">
        <v>0</v>
      </c>
      <c r="G43" s="355">
        <v>2</v>
      </c>
      <c r="H43" s="356">
        <v>0</v>
      </c>
      <c r="I43" s="355">
        <v>0</v>
      </c>
      <c r="J43" s="356">
        <v>0</v>
      </c>
      <c r="K43" s="355">
        <v>0</v>
      </c>
      <c r="L43" s="356">
        <v>0</v>
      </c>
      <c r="M43" s="355">
        <v>0</v>
      </c>
      <c r="N43" s="356">
        <v>0</v>
      </c>
      <c r="O43" s="355">
        <v>0</v>
      </c>
      <c r="P43" s="356">
        <v>0</v>
      </c>
      <c r="Q43" s="2084">
        <v>0</v>
      </c>
      <c r="R43" s="356">
        <v>0</v>
      </c>
      <c r="S43" s="355">
        <v>0</v>
      </c>
      <c r="T43" s="356">
        <v>0</v>
      </c>
      <c r="U43" s="355">
        <v>0</v>
      </c>
      <c r="V43" s="356">
        <v>0</v>
      </c>
      <c r="W43" s="355">
        <v>0</v>
      </c>
      <c r="X43" s="356">
        <v>0</v>
      </c>
      <c r="Y43" s="355">
        <v>0</v>
      </c>
      <c r="Z43" s="356">
        <v>0</v>
      </c>
      <c r="AA43" s="355">
        <v>0</v>
      </c>
      <c r="AB43" s="356">
        <v>0</v>
      </c>
      <c r="AC43" s="2084">
        <v>1</v>
      </c>
      <c r="AD43" s="356">
        <v>0</v>
      </c>
      <c r="AE43" s="355">
        <v>0</v>
      </c>
      <c r="AF43" s="356">
        <v>0</v>
      </c>
      <c r="AG43" s="2084">
        <v>0</v>
      </c>
      <c r="AH43" s="356">
        <v>0</v>
      </c>
      <c r="AI43" s="355">
        <v>0</v>
      </c>
      <c r="AJ43" s="356">
        <v>0</v>
      </c>
      <c r="AK43" s="2084">
        <v>0</v>
      </c>
      <c r="AL43" s="356">
        <v>1</v>
      </c>
      <c r="AM43" s="2085">
        <v>1</v>
      </c>
      <c r="AN43" s="362">
        <v>2</v>
      </c>
      <c r="AO43" s="2067">
        <v>0</v>
      </c>
      <c r="AP43" s="2068">
        <v>0</v>
      </c>
      <c r="AQ43" s="2068">
        <v>0</v>
      </c>
      <c r="AR43" s="2068">
        <v>0</v>
      </c>
      <c r="AS43" s="382">
        <v>0</v>
      </c>
      <c r="AT43" s="240" t="str">
        <f t="shared" si="27"/>
        <v/>
      </c>
      <c r="BO43" s="2054" t="str">
        <f t="shared" si="28"/>
        <v/>
      </c>
      <c r="BP43" s="2054" t="str">
        <f t="shared" si="29"/>
        <v/>
      </c>
      <c r="BQ43" s="2054" t="str">
        <f t="shared" si="30"/>
        <v/>
      </c>
      <c r="BR43" s="2054" t="str">
        <f t="shared" si="31"/>
        <v/>
      </c>
      <c r="BS43" s="2054" t="str">
        <f t="shared" si="32"/>
        <v/>
      </c>
      <c r="BU43" s="2055">
        <f t="shared" si="33"/>
        <v>0</v>
      </c>
      <c r="BV43" s="2055">
        <f t="shared" si="34"/>
        <v>0</v>
      </c>
      <c r="BW43" s="2055">
        <f t="shared" si="35"/>
        <v>0</v>
      </c>
      <c r="BX43" s="2055">
        <f t="shared" si="36"/>
        <v>0</v>
      </c>
      <c r="BY43" s="2055">
        <f t="shared" si="37"/>
        <v>0</v>
      </c>
    </row>
    <row r="44" spans="1:77" ht="15" customHeight="1" x14ac:dyDescent="0.25">
      <c r="A44" s="364" t="s">
        <v>516</v>
      </c>
      <c r="B44" s="354">
        <f t="shared" si="25"/>
        <v>107</v>
      </c>
      <c r="C44" s="236">
        <f t="shared" ref="C44:D44" si="48">SUM(E44+G44+I44+K44+M44+O44+Q44+S44+U44+W44+Y44+AA44+AC44+AE44+AG44+AI44+AK44+AM44)</f>
        <v>33</v>
      </c>
      <c r="D44" s="2056">
        <f t="shared" si="48"/>
        <v>74</v>
      </c>
      <c r="E44" s="355">
        <v>0</v>
      </c>
      <c r="F44" s="2057">
        <v>0</v>
      </c>
      <c r="G44" s="355">
        <v>0</v>
      </c>
      <c r="H44" s="356">
        <v>0</v>
      </c>
      <c r="I44" s="355">
        <v>1</v>
      </c>
      <c r="J44" s="356">
        <v>0</v>
      </c>
      <c r="K44" s="355">
        <v>0</v>
      </c>
      <c r="L44" s="356">
        <v>0</v>
      </c>
      <c r="M44" s="355">
        <v>0</v>
      </c>
      <c r="N44" s="356">
        <v>0</v>
      </c>
      <c r="O44" s="355">
        <v>0</v>
      </c>
      <c r="P44" s="356">
        <v>3</v>
      </c>
      <c r="Q44" s="2084">
        <v>0</v>
      </c>
      <c r="R44" s="356">
        <v>0</v>
      </c>
      <c r="S44" s="355">
        <v>0</v>
      </c>
      <c r="T44" s="356">
        <v>0</v>
      </c>
      <c r="U44" s="355">
        <v>0</v>
      </c>
      <c r="V44" s="356">
        <v>10</v>
      </c>
      <c r="W44" s="355">
        <v>0</v>
      </c>
      <c r="X44" s="356">
        <v>4</v>
      </c>
      <c r="Y44" s="355">
        <v>0</v>
      </c>
      <c r="Z44" s="356">
        <v>0</v>
      </c>
      <c r="AA44" s="355">
        <v>9</v>
      </c>
      <c r="AB44" s="356">
        <v>9</v>
      </c>
      <c r="AC44" s="2084">
        <v>4</v>
      </c>
      <c r="AD44" s="356">
        <v>9</v>
      </c>
      <c r="AE44" s="355">
        <v>4</v>
      </c>
      <c r="AF44" s="356">
        <v>5</v>
      </c>
      <c r="AG44" s="2084">
        <v>1</v>
      </c>
      <c r="AH44" s="356">
        <v>2</v>
      </c>
      <c r="AI44" s="355">
        <v>3</v>
      </c>
      <c r="AJ44" s="356">
        <v>0</v>
      </c>
      <c r="AK44" s="2084">
        <v>3</v>
      </c>
      <c r="AL44" s="356">
        <v>13</v>
      </c>
      <c r="AM44" s="2085">
        <v>8</v>
      </c>
      <c r="AN44" s="362">
        <v>19</v>
      </c>
      <c r="AO44" s="2067">
        <v>10</v>
      </c>
      <c r="AP44" s="2068">
        <v>0</v>
      </c>
      <c r="AQ44" s="2068">
        <v>0</v>
      </c>
      <c r="AR44" s="2068">
        <v>0</v>
      </c>
      <c r="AS44" s="382">
        <v>0</v>
      </c>
      <c r="AT44" s="240" t="str">
        <f t="shared" si="27"/>
        <v/>
      </c>
      <c r="BO44" s="2054" t="str">
        <f t="shared" si="28"/>
        <v/>
      </c>
      <c r="BP44" s="2054" t="str">
        <f t="shared" si="29"/>
        <v/>
      </c>
      <c r="BQ44" s="2054" t="str">
        <f t="shared" si="30"/>
        <v/>
      </c>
      <c r="BR44" s="2054" t="str">
        <f t="shared" si="31"/>
        <v/>
      </c>
      <c r="BS44" s="2054" t="str">
        <f t="shared" si="32"/>
        <v/>
      </c>
      <c r="BU44" s="2055">
        <f t="shared" si="33"/>
        <v>0</v>
      </c>
      <c r="BV44" s="2055">
        <f t="shared" si="34"/>
        <v>0</v>
      </c>
      <c r="BW44" s="2055">
        <f t="shared" si="35"/>
        <v>0</v>
      </c>
      <c r="BX44" s="2055">
        <f t="shared" si="36"/>
        <v>0</v>
      </c>
      <c r="BY44" s="2055">
        <f t="shared" si="37"/>
        <v>0</v>
      </c>
    </row>
    <row r="45" spans="1:77" ht="15" customHeight="1" x14ac:dyDescent="0.25">
      <c r="A45" s="364" t="s">
        <v>517</v>
      </c>
      <c r="B45" s="354">
        <f t="shared" si="25"/>
        <v>1</v>
      </c>
      <c r="C45" s="236">
        <f t="shared" ref="C45:D45" si="49">SUM(E45+G45+I45+K45+M45+O45+Q45+S45+U45+W45+Y45+AA45+AC45+AE45+AG45+AI45+AK45+AM45)</f>
        <v>0</v>
      </c>
      <c r="D45" s="2056">
        <f t="shared" si="49"/>
        <v>1</v>
      </c>
      <c r="E45" s="355">
        <v>0</v>
      </c>
      <c r="F45" s="2057">
        <v>0</v>
      </c>
      <c r="G45" s="355">
        <v>0</v>
      </c>
      <c r="H45" s="356">
        <v>0</v>
      </c>
      <c r="I45" s="355">
        <v>0</v>
      </c>
      <c r="J45" s="356">
        <v>1</v>
      </c>
      <c r="K45" s="355">
        <v>0</v>
      </c>
      <c r="L45" s="356">
        <v>0</v>
      </c>
      <c r="M45" s="355">
        <v>0</v>
      </c>
      <c r="N45" s="356">
        <v>0</v>
      </c>
      <c r="O45" s="355">
        <v>0</v>
      </c>
      <c r="P45" s="356">
        <v>0</v>
      </c>
      <c r="Q45" s="2084">
        <v>0</v>
      </c>
      <c r="R45" s="356">
        <v>0</v>
      </c>
      <c r="S45" s="355">
        <v>0</v>
      </c>
      <c r="T45" s="356">
        <v>0</v>
      </c>
      <c r="U45" s="355">
        <v>0</v>
      </c>
      <c r="V45" s="356">
        <v>0</v>
      </c>
      <c r="W45" s="355">
        <v>0</v>
      </c>
      <c r="X45" s="356">
        <v>0</v>
      </c>
      <c r="Y45" s="355">
        <v>0</v>
      </c>
      <c r="Z45" s="356">
        <v>0</v>
      </c>
      <c r="AA45" s="355">
        <v>0</v>
      </c>
      <c r="AB45" s="356">
        <v>0</v>
      </c>
      <c r="AC45" s="2084">
        <v>0</v>
      </c>
      <c r="AD45" s="356">
        <v>0</v>
      </c>
      <c r="AE45" s="355">
        <v>0</v>
      </c>
      <c r="AF45" s="356">
        <v>0</v>
      </c>
      <c r="AG45" s="2084">
        <v>0</v>
      </c>
      <c r="AH45" s="356">
        <v>0</v>
      </c>
      <c r="AI45" s="355">
        <v>0</v>
      </c>
      <c r="AJ45" s="356">
        <v>0</v>
      </c>
      <c r="AK45" s="2084">
        <v>0</v>
      </c>
      <c r="AL45" s="356">
        <v>0</v>
      </c>
      <c r="AM45" s="2085">
        <v>0</v>
      </c>
      <c r="AN45" s="362">
        <v>0</v>
      </c>
      <c r="AO45" s="2067">
        <v>1</v>
      </c>
      <c r="AP45" s="2068">
        <v>0</v>
      </c>
      <c r="AQ45" s="2068">
        <v>0</v>
      </c>
      <c r="AR45" s="2068">
        <v>0</v>
      </c>
      <c r="AS45" s="382">
        <v>0</v>
      </c>
      <c r="AT45" s="240" t="str">
        <f t="shared" si="27"/>
        <v/>
      </c>
      <c r="BO45" s="2054" t="str">
        <f t="shared" si="28"/>
        <v/>
      </c>
      <c r="BP45" s="2054" t="str">
        <f t="shared" si="29"/>
        <v/>
      </c>
      <c r="BQ45" s="2054" t="str">
        <f t="shared" si="30"/>
        <v/>
      </c>
      <c r="BR45" s="2054" t="str">
        <f t="shared" si="31"/>
        <v/>
      </c>
      <c r="BS45" s="2054" t="str">
        <f t="shared" si="32"/>
        <v/>
      </c>
      <c r="BU45" s="2055">
        <f t="shared" si="33"/>
        <v>0</v>
      </c>
      <c r="BV45" s="2055">
        <f t="shared" si="34"/>
        <v>0</v>
      </c>
      <c r="BW45" s="2055">
        <f t="shared" si="35"/>
        <v>0</v>
      </c>
      <c r="BX45" s="2055">
        <f t="shared" si="36"/>
        <v>0</v>
      </c>
      <c r="BY45" s="2055">
        <f t="shared" si="37"/>
        <v>0</v>
      </c>
    </row>
    <row r="46" spans="1:77" ht="15" customHeight="1" x14ac:dyDescent="0.25">
      <c r="A46" s="2063" t="s">
        <v>518</v>
      </c>
      <c r="B46" s="354">
        <f t="shared" si="25"/>
        <v>59</v>
      </c>
      <c r="C46" s="236">
        <f t="shared" ref="C46:D46" si="50">SUM(E46+G46+I46+K46+M46+O46+Q46+S46+U46+W46+Y46+AA46+AC46+AE46+AG46+AI46+AK46+AM46)</f>
        <v>15</v>
      </c>
      <c r="D46" s="2056">
        <f t="shared" si="50"/>
        <v>44</v>
      </c>
      <c r="E46" s="2070">
        <v>0</v>
      </c>
      <c r="F46" s="370">
        <v>3</v>
      </c>
      <c r="G46" s="2070">
        <v>0</v>
      </c>
      <c r="H46" s="2065">
        <v>0</v>
      </c>
      <c r="I46" s="2070">
        <v>1</v>
      </c>
      <c r="J46" s="2065">
        <v>0</v>
      </c>
      <c r="K46" s="2070">
        <v>1</v>
      </c>
      <c r="L46" s="2065">
        <v>2</v>
      </c>
      <c r="M46" s="2070">
        <v>2</v>
      </c>
      <c r="N46" s="2065">
        <v>3</v>
      </c>
      <c r="O46" s="2070">
        <v>2</v>
      </c>
      <c r="P46" s="2065">
        <v>4</v>
      </c>
      <c r="Q46" s="2089">
        <v>0</v>
      </c>
      <c r="R46" s="2065">
        <v>4</v>
      </c>
      <c r="S46" s="2070">
        <v>3</v>
      </c>
      <c r="T46" s="2065">
        <v>1</v>
      </c>
      <c r="U46" s="2070">
        <v>0</v>
      </c>
      <c r="V46" s="2065">
        <v>3</v>
      </c>
      <c r="W46" s="2070">
        <v>0</v>
      </c>
      <c r="X46" s="2065">
        <v>0</v>
      </c>
      <c r="Y46" s="2070">
        <v>0</v>
      </c>
      <c r="Z46" s="2065">
        <v>1</v>
      </c>
      <c r="AA46" s="2070">
        <v>1</v>
      </c>
      <c r="AB46" s="2065">
        <v>3</v>
      </c>
      <c r="AC46" s="2089">
        <v>1</v>
      </c>
      <c r="AD46" s="2065">
        <v>6</v>
      </c>
      <c r="AE46" s="355">
        <v>0</v>
      </c>
      <c r="AF46" s="356">
        <v>4</v>
      </c>
      <c r="AG46" s="2084">
        <v>1</v>
      </c>
      <c r="AH46" s="356">
        <v>0</v>
      </c>
      <c r="AI46" s="355">
        <v>2</v>
      </c>
      <c r="AJ46" s="356">
        <v>6</v>
      </c>
      <c r="AK46" s="2084">
        <v>1</v>
      </c>
      <c r="AL46" s="356">
        <v>2</v>
      </c>
      <c r="AM46" s="2084">
        <v>0</v>
      </c>
      <c r="AN46" s="2069">
        <v>2</v>
      </c>
      <c r="AO46" s="2067">
        <v>15</v>
      </c>
      <c r="AP46" s="2068">
        <v>2</v>
      </c>
      <c r="AQ46" s="2068">
        <v>0</v>
      </c>
      <c r="AR46" s="2068">
        <v>0</v>
      </c>
      <c r="AS46" s="382">
        <v>0</v>
      </c>
      <c r="AT46" s="240" t="str">
        <f t="shared" si="27"/>
        <v/>
      </c>
      <c r="BO46" s="2054" t="str">
        <f t="shared" si="28"/>
        <v/>
      </c>
      <c r="BP46" s="2054" t="str">
        <f t="shared" si="29"/>
        <v/>
      </c>
      <c r="BQ46" s="2054" t="str">
        <f t="shared" si="30"/>
        <v/>
      </c>
      <c r="BR46" s="2054" t="str">
        <f t="shared" si="31"/>
        <v/>
      </c>
      <c r="BS46" s="2054" t="str">
        <f t="shared" si="32"/>
        <v/>
      </c>
      <c r="BU46" s="2055">
        <f t="shared" si="33"/>
        <v>0</v>
      </c>
      <c r="BV46" s="2055">
        <f t="shared" si="34"/>
        <v>0</v>
      </c>
      <c r="BW46" s="2055">
        <f t="shared" si="35"/>
        <v>0</v>
      </c>
      <c r="BX46" s="2055">
        <f t="shared" si="36"/>
        <v>0</v>
      </c>
      <c r="BY46" s="2055">
        <f t="shared" si="37"/>
        <v>0</v>
      </c>
    </row>
    <row r="47" spans="1:77" ht="15" customHeight="1" x14ac:dyDescent="0.25">
      <c r="A47" s="364" t="s">
        <v>519</v>
      </c>
      <c r="B47" s="354">
        <f t="shared" si="25"/>
        <v>80</v>
      </c>
      <c r="C47" s="236">
        <f t="shared" ref="C47:D47" si="51">SUM(E47+G47+I47)</f>
        <v>55</v>
      </c>
      <c r="D47" s="2056">
        <f t="shared" si="51"/>
        <v>25</v>
      </c>
      <c r="E47" s="355">
        <v>11</v>
      </c>
      <c r="F47" s="2057">
        <v>18</v>
      </c>
      <c r="G47" s="355">
        <v>44</v>
      </c>
      <c r="H47" s="356">
        <v>7</v>
      </c>
      <c r="I47" s="355">
        <v>0</v>
      </c>
      <c r="J47" s="356">
        <v>0</v>
      </c>
      <c r="K47" s="379"/>
      <c r="L47" s="380"/>
      <c r="M47" s="379"/>
      <c r="N47" s="380"/>
      <c r="O47" s="379"/>
      <c r="P47" s="380"/>
      <c r="Q47" s="379"/>
      <c r="R47" s="2088"/>
      <c r="S47" s="379"/>
      <c r="T47" s="2088"/>
      <c r="U47" s="379"/>
      <c r="V47" s="2088"/>
      <c r="W47" s="379"/>
      <c r="X47" s="2088"/>
      <c r="Y47" s="379"/>
      <c r="Z47" s="2088"/>
      <c r="AA47" s="379"/>
      <c r="AB47" s="2088"/>
      <c r="AC47" s="379"/>
      <c r="AD47" s="2088"/>
      <c r="AE47" s="2090"/>
      <c r="AF47" s="2091"/>
      <c r="AG47" s="2090"/>
      <c r="AH47" s="2091"/>
      <c r="AI47" s="2090"/>
      <c r="AJ47" s="2091"/>
      <c r="AK47" s="2090"/>
      <c r="AL47" s="2091"/>
      <c r="AM47" s="2090"/>
      <c r="AN47" s="383"/>
      <c r="AO47" s="360">
        <v>24</v>
      </c>
      <c r="AP47" s="361">
        <v>0</v>
      </c>
      <c r="AQ47" s="361">
        <v>0</v>
      </c>
      <c r="AR47" s="361">
        <v>0</v>
      </c>
      <c r="AS47" s="2058">
        <v>1</v>
      </c>
      <c r="AT47" s="240" t="str">
        <f t="shared" si="27"/>
        <v/>
      </c>
      <c r="BO47" s="2054" t="str">
        <f t="shared" si="28"/>
        <v/>
      </c>
      <c r="BP47" s="2054" t="str">
        <f t="shared" si="29"/>
        <v/>
      </c>
      <c r="BQ47" s="2054" t="str">
        <f t="shared" si="30"/>
        <v/>
      </c>
      <c r="BR47" s="2054" t="str">
        <f t="shared" si="31"/>
        <v/>
      </c>
      <c r="BS47" s="2054" t="str">
        <f t="shared" si="32"/>
        <v/>
      </c>
      <c r="BU47" s="2055">
        <f t="shared" si="33"/>
        <v>0</v>
      </c>
      <c r="BV47" s="2055">
        <f t="shared" si="34"/>
        <v>0</v>
      </c>
      <c r="BW47" s="2055">
        <f t="shared" si="35"/>
        <v>0</v>
      </c>
      <c r="BX47" s="2055">
        <f t="shared" si="36"/>
        <v>0</v>
      </c>
      <c r="BY47" s="2055">
        <f t="shared" si="37"/>
        <v>0</v>
      </c>
    </row>
    <row r="48" spans="1:77" ht="15" customHeight="1" x14ac:dyDescent="0.25">
      <c r="A48" s="2092" t="s">
        <v>520</v>
      </c>
      <c r="B48" s="135">
        <f t="shared" si="25"/>
        <v>646</v>
      </c>
      <c r="C48" s="1884">
        <f t="shared" ref="C48:D48" si="52">SUM(E48+G48+I48+K48+M48+O48+Q48+S48+U48+W48+Y48+AA48+AC48+AE48+AG48+AI48+AK48+AM48)</f>
        <v>238</v>
      </c>
      <c r="D48" s="2072">
        <f t="shared" si="52"/>
        <v>408</v>
      </c>
      <c r="E48" s="2074">
        <v>25</v>
      </c>
      <c r="F48" s="2093">
        <v>6</v>
      </c>
      <c r="G48" s="2074">
        <v>32</v>
      </c>
      <c r="H48" s="2093">
        <v>22</v>
      </c>
      <c r="I48" s="2074">
        <v>7</v>
      </c>
      <c r="J48" s="2093">
        <v>31</v>
      </c>
      <c r="K48" s="2074">
        <v>19</v>
      </c>
      <c r="L48" s="2093">
        <v>8</v>
      </c>
      <c r="M48" s="2074">
        <v>30</v>
      </c>
      <c r="N48" s="2093">
        <v>13</v>
      </c>
      <c r="O48" s="2074">
        <v>2</v>
      </c>
      <c r="P48" s="2093">
        <v>19</v>
      </c>
      <c r="Q48" s="2074">
        <v>0</v>
      </c>
      <c r="R48" s="2093">
        <v>10</v>
      </c>
      <c r="S48" s="2074">
        <v>24</v>
      </c>
      <c r="T48" s="2093">
        <v>10</v>
      </c>
      <c r="U48" s="2074">
        <v>7</v>
      </c>
      <c r="V48" s="2093">
        <v>11</v>
      </c>
      <c r="W48" s="2074">
        <v>2</v>
      </c>
      <c r="X48" s="2093">
        <v>5</v>
      </c>
      <c r="Y48" s="2074">
        <v>5</v>
      </c>
      <c r="Z48" s="2093">
        <v>11</v>
      </c>
      <c r="AA48" s="2074">
        <v>7</v>
      </c>
      <c r="AB48" s="2093">
        <v>26</v>
      </c>
      <c r="AC48" s="2074">
        <v>11</v>
      </c>
      <c r="AD48" s="2093">
        <v>13</v>
      </c>
      <c r="AE48" s="2074">
        <v>3</v>
      </c>
      <c r="AF48" s="2093">
        <v>10</v>
      </c>
      <c r="AG48" s="2074">
        <v>18</v>
      </c>
      <c r="AH48" s="2093">
        <v>42</v>
      </c>
      <c r="AI48" s="2074">
        <v>13</v>
      </c>
      <c r="AJ48" s="2093">
        <v>61</v>
      </c>
      <c r="AK48" s="2074">
        <v>15</v>
      </c>
      <c r="AL48" s="2093">
        <v>58</v>
      </c>
      <c r="AM48" s="2074">
        <v>18</v>
      </c>
      <c r="AN48" s="2094">
        <v>52</v>
      </c>
      <c r="AO48" s="384">
        <v>86</v>
      </c>
      <c r="AP48" s="385">
        <v>1</v>
      </c>
      <c r="AQ48" s="385">
        <v>0</v>
      </c>
      <c r="AR48" s="385">
        <v>0</v>
      </c>
      <c r="AS48" s="2095">
        <v>6</v>
      </c>
      <c r="AT48" s="240" t="str">
        <f t="shared" si="27"/>
        <v/>
      </c>
      <c r="BO48" s="2054" t="str">
        <f t="shared" si="28"/>
        <v/>
      </c>
      <c r="BP48" s="2054" t="str">
        <f t="shared" si="29"/>
        <v/>
      </c>
      <c r="BQ48" s="2054" t="str">
        <f t="shared" si="30"/>
        <v/>
      </c>
      <c r="BR48" s="2054" t="str">
        <f t="shared" si="31"/>
        <v/>
      </c>
      <c r="BS48" s="2054" t="str">
        <f t="shared" si="32"/>
        <v/>
      </c>
      <c r="BU48" s="2055">
        <f t="shared" si="33"/>
        <v>0</v>
      </c>
      <c r="BV48" s="2055">
        <f t="shared" si="34"/>
        <v>0</v>
      </c>
      <c r="BW48" s="2055">
        <f t="shared" si="35"/>
        <v>0</v>
      </c>
      <c r="BX48" s="2055">
        <f t="shared" si="36"/>
        <v>0</v>
      </c>
      <c r="BY48" s="2055">
        <f t="shared" si="37"/>
        <v>0</v>
      </c>
    </row>
    <row r="49" spans="1:75" ht="18" customHeight="1" x14ac:dyDescent="0.25">
      <c r="A49" s="281" t="s">
        <v>521</v>
      </c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</row>
    <row r="50" spans="1:75" ht="18" customHeight="1" x14ac:dyDescent="0.25">
      <c r="A50" s="3242" t="s">
        <v>32</v>
      </c>
      <c r="B50" s="3272" t="s">
        <v>398</v>
      </c>
      <c r="C50" s="3274" t="s">
        <v>472</v>
      </c>
      <c r="D50" s="3186" t="s">
        <v>64</v>
      </c>
      <c r="E50" s="3244" t="s">
        <v>522</v>
      </c>
      <c r="F50" s="3124"/>
      <c r="G50" s="3124"/>
      <c r="H50" s="3124"/>
      <c r="I50" s="3124"/>
      <c r="J50" s="3124"/>
      <c r="K50" s="3124"/>
      <c r="L50" s="3122"/>
      <c r="M50" s="3271" t="s">
        <v>398</v>
      </c>
      <c r="N50" s="3272" t="s">
        <v>472</v>
      </c>
      <c r="O50" s="3186" t="s">
        <v>64</v>
      </c>
      <c r="P50" s="3244" t="s">
        <v>523</v>
      </c>
      <c r="Q50" s="3124"/>
      <c r="R50" s="3124"/>
      <c r="S50" s="3124"/>
      <c r="T50" s="3124"/>
      <c r="U50" s="3124"/>
      <c r="V50" s="3124"/>
      <c r="W50" s="3135"/>
      <c r="X50" s="3273" t="s">
        <v>524</v>
      </c>
      <c r="Y50" s="3122"/>
      <c r="Z50" s="3272" t="s">
        <v>43</v>
      </c>
      <c r="AA50" s="3186" t="s">
        <v>38</v>
      </c>
      <c r="AB50" s="3274" t="s">
        <v>41</v>
      </c>
      <c r="AC50" s="3243" t="s">
        <v>42</v>
      </c>
    </row>
    <row r="51" spans="1:75" ht="14.25" customHeight="1" x14ac:dyDescent="0.25">
      <c r="A51" s="3179"/>
      <c r="B51" s="3197"/>
      <c r="C51" s="3225"/>
      <c r="D51" s="3180"/>
      <c r="E51" s="3273" t="s">
        <v>99</v>
      </c>
      <c r="F51" s="3122"/>
      <c r="G51" s="3273" t="s">
        <v>49</v>
      </c>
      <c r="H51" s="3122"/>
      <c r="I51" s="3244" t="s">
        <v>50</v>
      </c>
      <c r="J51" s="3122"/>
      <c r="K51" s="3244" t="s">
        <v>525</v>
      </c>
      <c r="L51" s="3122"/>
      <c r="M51" s="3131"/>
      <c r="N51" s="3197"/>
      <c r="O51" s="3180"/>
      <c r="P51" s="3273" t="s">
        <v>99</v>
      </c>
      <c r="Q51" s="3122"/>
      <c r="R51" s="3273" t="s">
        <v>49</v>
      </c>
      <c r="S51" s="3122"/>
      <c r="T51" s="3244" t="s">
        <v>50</v>
      </c>
      <c r="U51" s="3122"/>
      <c r="V51" s="3244" t="s">
        <v>525</v>
      </c>
      <c r="W51" s="3135"/>
      <c r="X51" s="3272" t="s">
        <v>65</v>
      </c>
      <c r="Y51" s="3243" t="s">
        <v>67</v>
      </c>
      <c r="Z51" s="3197"/>
      <c r="AA51" s="3180"/>
      <c r="AB51" s="3225"/>
      <c r="AC51" s="3172"/>
    </row>
    <row r="52" spans="1:75" ht="21" customHeight="1" x14ac:dyDescent="0.25">
      <c r="A52" s="3150"/>
      <c r="B52" s="3176"/>
      <c r="C52" s="3253"/>
      <c r="D52" s="3140"/>
      <c r="E52" s="295" t="s">
        <v>63</v>
      </c>
      <c r="F52" s="2100" t="s">
        <v>64</v>
      </c>
      <c r="G52" s="295" t="s">
        <v>63</v>
      </c>
      <c r="H52" s="2100" t="s">
        <v>64</v>
      </c>
      <c r="I52" s="295" t="s">
        <v>63</v>
      </c>
      <c r="J52" s="2100" t="s">
        <v>64</v>
      </c>
      <c r="K52" s="295" t="s">
        <v>63</v>
      </c>
      <c r="L52" s="2100" t="s">
        <v>64</v>
      </c>
      <c r="M52" s="3142"/>
      <c r="N52" s="3176"/>
      <c r="O52" s="3140"/>
      <c r="P52" s="295" t="s">
        <v>63</v>
      </c>
      <c r="Q52" s="2100" t="s">
        <v>64</v>
      </c>
      <c r="R52" s="295" t="s">
        <v>63</v>
      </c>
      <c r="S52" s="2100" t="s">
        <v>64</v>
      </c>
      <c r="T52" s="295" t="s">
        <v>63</v>
      </c>
      <c r="U52" s="2100" t="s">
        <v>64</v>
      </c>
      <c r="V52" s="295" t="s">
        <v>63</v>
      </c>
      <c r="W52" s="2020" t="s">
        <v>64</v>
      </c>
      <c r="X52" s="3176"/>
      <c r="Y52" s="3173"/>
      <c r="Z52" s="3176"/>
      <c r="AA52" s="3140"/>
      <c r="AB52" s="3253"/>
      <c r="AC52" s="3173"/>
    </row>
    <row r="53" spans="1:75" ht="15" customHeight="1" x14ac:dyDescent="0.25">
      <c r="A53" s="386" t="s">
        <v>69</v>
      </c>
      <c r="B53" s="387">
        <f t="shared" ref="B53:B54" si="53">SUM(C53:D53)</f>
        <v>0</v>
      </c>
      <c r="C53" s="388">
        <f t="shared" ref="C53:D53" si="54">+E53+G53+I53+K53</f>
        <v>0</v>
      </c>
      <c r="D53" s="389">
        <f t="shared" si="54"/>
        <v>0</v>
      </c>
      <c r="E53" s="318"/>
      <c r="F53" s="2101"/>
      <c r="G53" s="318"/>
      <c r="H53" s="2101"/>
      <c r="I53" s="318"/>
      <c r="J53" s="2101"/>
      <c r="K53" s="318"/>
      <c r="L53" s="2101"/>
      <c r="M53" s="389">
        <f t="shared" ref="M53:M54" si="55">SUM(N53:O53)</f>
        <v>0</v>
      </c>
      <c r="N53" s="387">
        <f t="shared" ref="N53:O53" si="56">+P53+R53+T53+V53</f>
        <v>0</v>
      </c>
      <c r="O53" s="389">
        <f t="shared" si="56"/>
        <v>0</v>
      </c>
      <c r="P53" s="318"/>
      <c r="Q53" s="2101"/>
      <c r="R53" s="318"/>
      <c r="S53" s="2101"/>
      <c r="T53" s="318"/>
      <c r="U53" s="2101"/>
      <c r="V53" s="318"/>
      <c r="W53" s="2102"/>
      <c r="X53" s="2103"/>
      <c r="Y53" s="2101"/>
      <c r="Z53" s="2103"/>
      <c r="AA53" s="2101"/>
      <c r="AB53" s="2104"/>
      <c r="AC53" s="2105"/>
      <c r="AD53" s="240" t="str">
        <f t="shared" ref="AD53:AD54" si="57">BO53&amp;BP53&amp;BQ53</f>
        <v/>
      </c>
      <c r="BO53" s="2054" t="str">
        <f t="shared" ref="BO53:BO54" si="58">IF(AND(B53&gt;0,AB53=""),"  * No olvide digitar la variable Pueblos originarios. Digite Cero si no tiene.",IF(AB53&gt;B53,"  * La variable Pueblos originarios No puede ser mayor al Total.",""))</f>
        <v/>
      </c>
      <c r="BP53" s="2054" t="str">
        <f t="shared" ref="BP53:BP54" si="59">IF(AND(B53&gt;0,AC53=""),"  * No olvide digitar la variable Migrantes. Digite Cero si no tiene.",IF(AC53&gt;B53,"  * La variable Migrantes No puede ser mayor al Total.",""))</f>
        <v/>
      </c>
      <c r="BQ53" s="2054" t="str">
        <f t="shared" ref="BQ53:BQ54" si="60">IF(AND(B53&gt;0,AA53=""),"  * No olvide digitar la variable Espacios Amigables/Adolescentes. Digite Cero si no tiene.",IF(AA53&gt;B53,"  * La variable Espacios Amigables/Adolescentes No puede ser mayor al Total.",""))</f>
        <v/>
      </c>
      <c r="BR53" s="2106"/>
      <c r="BS53" s="2106"/>
      <c r="BU53" s="2055">
        <f t="shared" ref="BU53:BU54" si="61">IF(AND(B53&gt;0,AB53=""),1,IF(AB53&gt;B53,1,0))</f>
        <v>0</v>
      </c>
      <c r="BV53" s="2055">
        <f t="shared" ref="BV53:BV54" si="62">IF(AND(B53&gt;0,AC53=""),1,IF(AC53&gt;B53,1,0))</f>
        <v>0</v>
      </c>
      <c r="BW53" s="2055">
        <f t="shared" ref="BW53:BW54" si="63">IF(AND(B53&gt;0,AA53=""),1,IF(AA53&gt;B53,1,0))</f>
        <v>0</v>
      </c>
    </row>
    <row r="54" spans="1:75" ht="15" customHeight="1" x14ac:dyDescent="0.25">
      <c r="A54" s="390" t="s">
        <v>70</v>
      </c>
      <c r="B54" s="391">
        <f t="shared" si="53"/>
        <v>5</v>
      </c>
      <c r="C54" s="2107">
        <f t="shared" ref="C54:D54" si="64">+E54+G54+I54+K54</f>
        <v>1</v>
      </c>
      <c r="D54" s="2108">
        <f t="shared" si="64"/>
        <v>4</v>
      </c>
      <c r="E54" s="323">
        <v>0</v>
      </c>
      <c r="F54" s="2109">
        <v>1</v>
      </c>
      <c r="G54" s="323">
        <v>1</v>
      </c>
      <c r="H54" s="2109">
        <v>2</v>
      </c>
      <c r="I54" s="323">
        <v>0</v>
      </c>
      <c r="J54" s="2109">
        <v>0</v>
      </c>
      <c r="K54" s="323">
        <v>0</v>
      </c>
      <c r="L54" s="2109">
        <v>1</v>
      </c>
      <c r="M54" s="2108">
        <f t="shared" si="55"/>
        <v>0</v>
      </c>
      <c r="N54" s="391">
        <f t="shared" ref="N54:O54" si="65">+P54+R54+T54+V54</f>
        <v>0</v>
      </c>
      <c r="O54" s="2108">
        <f t="shared" si="65"/>
        <v>0</v>
      </c>
      <c r="P54" s="323">
        <v>0</v>
      </c>
      <c r="Q54" s="2109">
        <v>0</v>
      </c>
      <c r="R54" s="323">
        <v>0</v>
      </c>
      <c r="S54" s="2109">
        <v>0</v>
      </c>
      <c r="T54" s="323">
        <v>0</v>
      </c>
      <c r="U54" s="2109">
        <v>0</v>
      </c>
      <c r="V54" s="323">
        <v>0</v>
      </c>
      <c r="W54" s="2110">
        <v>0</v>
      </c>
      <c r="X54" s="323">
        <v>0</v>
      </c>
      <c r="Y54" s="2109">
        <v>0</v>
      </c>
      <c r="Z54" s="323">
        <v>0</v>
      </c>
      <c r="AA54" s="2109">
        <v>0</v>
      </c>
      <c r="AB54" s="2111">
        <v>0</v>
      </c>
      <c r="AC54" s="392">
        <v>0</v>
      </c>
      <c r="AD54" s="240" t="str">
        <f t="shared" si="57"/>
        <v/>
      </c>
      <c r="BO54" s="2054" t="str">
        <f t="shared" si="58"/>
        <v/>
      </c>
      <c r="BP54" s="2054" t="str">
        <f t="shared" si="59"/>
        <v/>
      </c>
      <c r="BQ54" s="2054" t="str">
        <f t="shared" si="60"/>
        <v/>
      </c>
      <c r="BR54" s="2106"/>
      <c r="BS54" s="2106"/>
      <c r="BU54" s="2055">
        <f t="shared" si="61"/>
        <v>0</v>
      </c>
      <c r="BV54" s="2055">
        <f t="shared" si="62"/>
        <v>0</v>
      </c>
      <c r="BW54" s="2055">
        <f t="shared" si="63"/>
        <v>0</v>
      </c>
    </row>
    <row r="55" spans="1:75" ht="18" customHeight="1" x14ac:dyDescent="0.25">
      <c r="A55" s="1877" t="s">
        <v>526</v>
      </c>
      <c r="B55" s="1965"/>
      <c r="C55" s="1965"/>
      <c r="D55" s="1965"/>
      <c r="E55" s="1965"/>
      <c r="F55" s="1965"/>
      <c r="G55" s="393"/>
      <c r="H55" s="393"/>
      <c r="I55" s="393"/>
      <c r="J55" s="393"/>
      <c r="K55" s="393"/>
      <c r="L55" s="393"/>
      <c r="M55" s="393"/>
      <c r="N55" s="393"/>
      <c r="O55" s="394"/>
      <c r="P55" s="1965"/>
      <c r="Q55" s="393"/>
      <c r="R55" s="393"/>
      <c r="S55" s="394"/>
      <c r="T55" s="1965"/>
      <c r="U55" s="393"/>
      <c r="V55" s="394"/>
      <c r="W55" s="395"/>
      <c r="X55" s="137"/>
    </row>
    <row r="56" spans="1:75" ht="14.25" customHeight="1" x14ac:dyDescent="0.25">
      <c r="A56" s="3153" t="s">
        <v>527</v>
      </c>
      <c r="B56" s="3148" t="s">
        <v>82</v>
      </c>
      <c r="C56" s="3161"/>
      <c r="D56" s="3149"/>
      <c r="E56" s="3159" t="s">
        <v>34</v>
      </c>
      <c r="F56" s="3124"/>
      <c r="G56" s="3124"/>
      <c r="H56" s="3124"/>
      <c r="I56" s="3124"/>
      <c r="J56" s="3124"/>
      <c r="K56" s="3124"/>
      <c r="L56" s="3124"/>
      <c r="M56" s="3124"/>
      <c r="N56" s="3124"/>
      <c r="O56" s="3124"/>
      <c r="P56" s="3124"/>
      <c r="Q56" s="3124"/>
      <c r="R56" s="3124"/>
      <c r="S56" s="3124"/>
      <c r="T56" s="3124"/>
      <c r="U56" s="3124"/>
      <c r="V56" s="3135"/>
      <c r="W56" s="3167" t="s">
        <v>41</v>
      </c>
      <c r="X56" s="3139" t="s">
        <v>42</v>
      </c>
    </row>
    <row r="57" spans="1:75" ht="14.25" customHeight="1" x14ac:dyDescent="0.25">
      <c r="A57" s="3128"/>
      <c r="B57" s="3150"/>
      <c r="C57" s="3142"/>
      <c r="D57" s="3140"/>
      <c r="E57" s="3138" t="s">
        <v>485</v>
      </c>
      <c r="F57" s="3138" t="s">
        <v>486</v>
      </c>
      <c r="G57" s="3139" t="s">
        <v>335</v>
      </c>
      <c r="H57" s="3153" t="s">
        <v>99</v>
      </c>
      <c r="I57" s="3153" t="s">
        <v>49</v>
      </c>
      <c r="J57" s="3139" t="s">
        <v>50</v>
      </c>
      <c r="K57" s="3139" t="s">
        <v>51</v>
      </c>
      <c r="L57" s="3139" t="s">
        <v>52</v>
      </c>
      <c r="M57" s="3139" t="s">
        <v>53</v>
      </c>
      <c r="N57" s="3139" t="s">
        <v>54</v>
      </c>
      <c r="O57" s="3139" t="s">
        <v>55</v>
      </c>
      <c r="P57" s="3139" t="s">
        <v>56</v>
      </c>
      <c r="Q57" s="3139" t="s">
        <v>57</v>
      </c>
      <c r="R57" s="3139" t="s">
        <v>58</v>
      </c>
      <c r="S57" s="3139" t="s">
        <v>59</v>
      </c>
      <c r="T57" s="3139" t="s">
        <v>60</v>
      </c>
      <c r="U57" s="3139" t="s">
        <v>61</v>
      </c>
      <c r="V57" s="3237" t="s">
        <v>487</v>
      </c>
      <c r="W57" s="3170"/>
      <c r="X57" s="3180"/>
    </row>
    <row r="58" spans="1:75" ht="14.25" customHeight="1" x14ac:dyDescent="0.25">
      <c r="A58" s="3129"/>
      <c r="B58" s="27" t="s">
        <v>84</v>
      </c>
      <c r="C58" s="1800" t="s">
        <v>63</v>
      </c>
      <c r="D58" s="1743" t="s">
        <v>64</v>
      </c>
      <c r="E58" s="3129"/>
      <c r="F58" s="3129"/>
      <c r="G58" s="3140"/>
      <c r="H58" s="3129"/>
      <c r="I58" s="3129"/>
      <c r="J58" s="3140"/>
      <c r="K58" s="3140"/>
      <c r="L58" s="3140"/>
      <c r="M58" s="3140"/>
      <c r="N58" s="3140"/>
      <c r="O58" s="3140"/>
      <c r="P58" s="3140"/>
      <c r="Q58" s="3140"/>
      <c r="R58" s="3140"/>
      <c r="S58" s="3140"/>
      <c r="T58" s="3140"/>
      <c r="U58" s="3140"/>
      <c r="V58" s="3198"/>
      <c r="W58" s="3168"/>
      <c r="X58" s="3140"/>
    </row>
    <row r="59" spans="1:75" ht="15" customHeight="1" x14ac:dyDescent="0.25">
      <c r="A59" s="2112" t="s">
        <v>528</v>
      </c>
      <c r="B59" s="166">
        <f t="shared" ref="B59:X59" si="66">SUM(B60:B61)</f>
        <v>374</v>
      </c>
      <c r="C59" s="1883">
        <f t="shared" si="66"/>
        <v>143</v>
      </c>
      <c r="D59" s="1859">
        <f t="shared" si="66"/>
        <v>231</v>
      </c>
      <c r="E59" s="110">
        <f t="shared" si="66"/>
        <v>8</v>
      </c>
      <c r="F59" s="110">
        <f t="shared" si="66"/>
        <v>18</v>
      </c>
      <c r="G59" s="1827">
        <f t="shared" si="66"/>
        <v>23</v>
      </c>
      <c r="H59" s="110">
        <f t="shared" si="66"/>
        <v>24</v>
      </c>
      <c r="I59" s="110">
        <f t="shared" si="66"/>
        <v>24</v>
      </c>
      <c r="J59" s="1864">
        <f t="shared" si="66"/>
        <v>33</v>
      </c>
      <c r="K59" s="110">
        <f t="shared" si="66"/>
        <v>19</v>
      </c>
      <c r="L59" s="1864">
        <f t="shared" si="66"/>
        <v>26</v>
      </c>
      <c r="M59" s="110">
        <f t="shared" si="66"/>
        <v>26</v>
      </c>
      <c r="N59" s="1864">
        <f t="shared" si="66"/>
        <v>15</v>
      </c>
      <c r="O59" s="110">
        <f t="shared" si="66"/>
        <v>21</v>
      </c>
      <c r="P59" s="1864">
        <f t="shared" si="66"/>
        <v>43</v>
      </c>
      <c r="Q59" s="110">
        <f t="shared" si="66"/>
        <v>28</v>
      </c>
      <c r="R59" s="1864">
        <f t="shared" si="66"/>
        <v>20</v>
      </c>
      <c r="S59" s="110">
        <f t="shared" si="66"/>
        <v>14</v>
      </c>
      <c r="T59" s="1864">
        <f t="shared" si="66"/>
        <v>9</v>
      </c>
      <c r="U59" s="110">
        <f t="shared" si="66"/>
        <v>17</v>
      </c>
      <c r="V59" s="396">
        <f t="shared" si="66"/>
        <v>6</v>
      </c>
      <c r="W59" s="148">
        <f t="shared" si="66"/>
        <v>70</v>
      </c>
      <c r="X59" s="1827">
        <f t="shared" si="66"/>
        <v>1</v>
      </c>
    </row>
    <row r="60" spans="1:75" ht="15" customHeight="1" x14ac:dyDescent="0.25">
      <c r="A60" s="196" t="s">
        <v>69</v>
      </c>
      <c r="B60" s="350">
        <f t="shared" ref="B60:B61" si="67">SUM(C60:D60)</f>
        <v>349</v>
      </c>
      <c r="C60" s="397">
        <v>136</v>
      </c>
      <c r="D60" s="398">
        <v>213</v>
      </c>
      <c r="E60" s="1842">
        <v>7</v>
      </c>
      <c r="F60" s="2113">
        <v>17</v>
      </c>
      <c r="G60" s="1842">
        <v>22</v>
      </c>
      <c r="H60" s="2113">
        <v>24</v>
      </c>
      <c r="I60" s="1842">
        <v>22</v>
      </c>
      <c r="J60" s="2113">
        <v>30</v>
      </c>
      <c r="K60" s="1842">
        <v>18</v>
      </c>
      <c r="L60" s="2113">
        <v>26</v>
      </c>
      <c r="M60" s="1842">
        <v>25</v>
      </c>
      <c r="N60" s="2113">
        <v>14</v>
      </c>
      <c r="O60" s="1842">
        <v>20</v>
      </c>
      <c r="P60" s="2113">
        <v>38</v>
      </c>
      <c r="Q60" s="1842">
        <v>27</v>
      </c>
      <c r="R60" s="2113">
        <v>20</v>
      </c>
      <c r="S60" s="1842">
        <v>11</v>
      </c>
      <c r="T60" s="2113">
        <v>8</v>
      </c>
      <c r="U60" s="1842">
        <v>15</v>
      </c>
      <c r="V60" s="399">
        <v>5</v>
      </c>
      <c r="W60" s="1857">
        <v>67</v>
      </c>
      <c r="X60" s="1844">
        <v>0</v>
      </c>
      <c r="Y60" s="240" t="str">
        <f t="shared" ref="Y60:Y61" si="68">BO60&amp;BP60&amp;BQ60</f>
        <v/>
      </c>
      <c r="BO60" s="2054" t="str">
        <f t="shared" ref="BO60:BO61" si="69">IF(AND(B60&gt;0,W60="")," * No olvide digitar la variable Pueblos originarios. Digite Cero si no tiene.",IF(W60&gt;B60,"  * La variable Pueblos originarios No puede ser mayor al Total.",""))</f>
        <v/>
      </c>
      <c r="BP60" s="2054" t="str">
        <f t="shared" ref="BP60:BP61" si="70">IF(AND(B60&gt;0,X60="")," * No olvide digitar la variable Migrantes. Digite Cero si no tiene.",IF(X60&gt;B60,"  * La variable Migrantes No puede ser mayor al Total.",""))</f>
        <v/>
      </c>
      <c r="BQ60" s="2106" t="str">
        <f t="shared" ref="BQ60:BQ61" si="71">IF((C60+D60)&lt;&gt;SUM(E60:V60)," * Los datos desglosados por edad debe ser igual al total de ambos sexos.","")</f>
        <v/>
      </c>
      <c r="BR60" s="2106"/>
      <c r="BS60" s="2106"/>
      <c r="BU60" s="2055">
        <f t="shared" ref="BU60:BU61" si="72">IF(AND(B60&gt;0,W60=""),1,IF(W60&gt;B60,1,0))</f>
        <v>0</v>
      </c>
      <c r="BV60" s="2055">
        <f t="shared" ref="BV60:BV61" si="73">IF(AND(B60&gt;0,X60=""),1,IF(X60&gt;B60,1,0))</f>
        <v>0</v>
      </c>
      <c r="BW60" s="2055">
        <f t="shared" ref="BW60:BW61" si="74">IF((C60+D60)&lt;&gt;SUM(E60:V60),1,0)</f>
        <v>0</v>
      </c>
    </row>
    <row r="61" spans="1:75" ht="15" customHeight="1" x14ac:dyDescent="0.25">
      <c r="A61" s="329" t="s">
        <v>529</v>
      </c>
      <c r="B61" s="400">
        <f t="shared" si="67"/>
        <v>25</v>
      </c>
      <c r="C61" s="401">
        <v>7</v>
      </c>
      <c r="D61" s="72">
        <v>18</v>
      </c>
      <c r="E61" s="130">
        <v>1</v>
      </c>
      <c r="F61" s="2114">
        <v>1</v>
      </c>
      <c r="G61" s="130">
        <v>1</v>
      </c>
      <c r="H61" s="2114">
        <v>0</v>
      </c>
      <c r="I61" s="130">
        <v>2</v>
      </c>
      <c r="J61" s="2114">
        <v>3</v>
      </c>
      <c r="K61" s="130">
        <v>1</v>
      </c>
      <c r="L61" s="2114">
        <v>0</v>
      </c>
      <c r="M61" s="130">
        <v>1</v>
      </c>
      <c r="N61" s="2114">
        <v>1</v>
      </c>
      <c r="O61" s="130">
        <v>1</v>
      </c>
      <c r="P61" s="2114">
        <v>5</v>
      </c>
      <c r="Q61" s="130">
        <v>1</v>
      </c>
      <c r="R61" s="2114">
        <v>0</v>
      </c>
      <c r="S61" s="130">
        <v>3</v>
      </c>
      <c r="T61" s="2114">
        <v>1</v>
      </c>
      <c r="U61" s="130">
        <v>2</v>
      </c>
      <c r="V61" s="402">
        <v>1</v>
      </c>
      <c r="W61" s="142">
        <v>3</v>
      </c>
      <c r="X61" s="1847">
        <v>1</v>
      </c>
      <c r="Y61" s="240" t="str">
        <f t="shared" si="68"/>
        <v/>
      </c>
      <c r="BO61" s="2054" t="str">
        <f t="shared" si="69"/>
        <v/>
      </c>
      <c r="BP61" s="2054" t="str">
        <f t="shared" si="70"/>
        <v/>
      </c>
      <c r="BQ61" s="2106" t="str">
        <f t="shared" si="71"/>
        <v/>
      </c>
      <c r="BR61" s="2106"/>
      <c r="BS61" s="2106"/>
      <c r="BU61" s="2055">
        <f t="shared" si="72"/>
        <v>0</v>
      </c>
      <c r="BV61" s="2055">
        <f t="shared" si="73"/>
        <v>0</v>
      </c>
      <c r="BW61" s="2055">
        <f t="shared" si="74"/>
        <v>0</v>
      </c>
    </row>
    <row r="62" spans="1:75" ht="15" customHeight="1" x14ac:dyDescent="0.25">
      <c r="A62" s="403" t="s">
        <v>530</v>
      </c>
      <c r="B62" s="299">
        <f t="shared" ref="B62:X62" si="75">SUM(B63:B64)</f>
        <v>87</v>
      </c>
      <c r="C62" s="1921">
        <f t="shared" si="75"/>
        <v>34</v>
      </c>
      <c r="D62" s="1859">
        <f t="shared" si="75"/>
        <v>53</v>
      </c>
      <c r="E62" s="110">
        <f t="shared" si="75"/>
        <v>2</v>
      </c>
      <c r="F62" s="1864">
        <f t="shared" si="75"/>
        <v>2</v>
      </c>
      <c r="G62" s="110">
        <f t="shared" si="75"/>
        <v>5</v>
      </c>
      <c r="H62" s="1864">
        <f t="shared" si="75"/>
        <v>2</v>
      </c>
      <c r="I62" s="110">
        <f t="shared" si="75"/>
        <v>5</v>
      </c>
      <c r="J62" s="1864">
        <f t="shared" si="75"/>
        <v>4</v>
      </c>
      <c r="K62" s="110">
        <f t="shared" si="75"/>
        <v>4</v>
      </c>
      <c r="L62" s="1864">
        <f t="shared" si="75"/>
        <v>4</v>
      </c>
      <c r="M62" s="110">
        <f t="shared" si="75"/>
        <v>3</v>
      </c>
      <c r="N62" s="1864">
        <f t="shared" si="75"/>
        <v>5</v>
      </c>
      <c r="O62" s="110">
        <f t="shared" si="75"/>
        <v>8</v>
      </c>
      <c r="P62" s="1864">
        <f t="shared" si="75"/>
        <v>8</v>
      </c>
      <c r="Q62" s="110">
        <f t="shared" si="75"/>
        <v>13</v>
      </c>
      <c r="R62" s="1864">
        <f t="shared" si="75"/>
        <v>4</v>
      </c>
      <c r="S62" s="110">
        <f t="shared" si="75"/>
        <v>7</v>
      </c>
      <c r="T62" s="1864">
        <f t="shared" si="75"/>
        <v>5</v>
      </c>
      <c r="U62" s="110">
        <f t="shared" si="75"/>
        <v>3</v>
      </c>
      <c r="V62" s="396">
        <f t="shared" si="75"/>
        <v>3</v>
      </c>
      <c r="W62" s="148">
        <f t="shared" si="75"/>
        <v>19</v>
      </c>
      <c r="X62" s="1827">
        <f t="shared" si="75"/>
        <v>0</v>
      </c>
    </row>
    <row r="63" spans="1:75" ht="15" customHeight="1" x14ac:dyDescent="0.25">
      <c r="A63" s="196" t="s">
        <v>69</v>
      </c>
      <c r="B63" s="350">
        <f t="shared" ref="B63:B64" si="76">SUM(C63:D63)</f>
        <v>87</v>
      </c>
      <c r="C63" s="397">
        <v>34</v>
      </c>
      <c r="D63" s="398">
        <v>53</v>
      </c>
      <c r="E63" s="1842">
        <v>2</v>
      </c>
      <c r="F63" s="2113">
        <v>2</v>
      </c>
      <c r="G63" s="1842">
        <v>5</v>
      </c>
      <c r="H63" s="2113">
        <v>2</v>
      </c>
      <c r="I63" s="1842">
        <v>5</v>
      </c>
      <c r="J63" s="2113">
        <v>4</v>
      </c>
      <c r="K63" s="1842">
        <v>4</v>
      </c>
      <c r="L63" s="2113">
        <v>4</v>
      </c>
      <c r="M63" s="1842">
        <v>3</v>
      </c>
      <c r="N63" s="2113">
        <v>5</v>
      </c>
      <c r="O63" s="1842">
        <v>8</v>
      </c>
      <c r="P63" s="2113">
        <v>8</v>
      </c>
      <c r="Q63" s="1842">
        <v>13</v>
      </c>
      <c r="R63" s="2113">
        <v>4</v>
      </c>
      <c r="S63" s="1842">
        <v>7</v>
      </c>
      <c r="T63" s="2113">
        <v>5</v>
      </c>
      <c r="U63" s="1842">
        <v>3</v>
      </c>
      <c r="V63" s="399">
        <v>3</v>
      </c>
      <c r="W63" s="1857">
        <v>19</v>
      </c>
      <c r="X63" s="1844">
        <v>0</v>
      </c>
      <c r="Y63" s="240" t="str">
        <f t="shared" ref="Y63:Y64" si="77">BO63&amp;BP63&amp;BQ63</f>
        <v/>
      </c>
      <c r="BO63" s="2054" t="str">
        <f t="shared" ref="BO63:BO64" si="78">IF(AND(B63&gt;0,W63="")," * No olvide digitar la variable Pueblos originarios. Digite Cero si no tiene.",IF(W63&gt;B63,"  * La variable Pueblos originarios No puede ser mayor al Total.",""))</f>
        <v/>
      </c>
      <c r="BP63" s="2054" t="str">
        <f t="shared" ref="BP63:BP64" si="79">IF(AND(B63&gt;0,X63="")," * No olvide digitar la variable Migrantes. Digite Cero si no tiene.",IF(X63&gt;B63,"  * La variable Migrantes No puede ser mayor al Total.",""))</f>
        <v/>
      </c>
      <c r="BQ63" s="2106" t="str">
        <f t="shared" ref="BQ63:BQ64" si="80">IF((C63+D63)&lt;&gt;SUM(E63:V63)," * Los datos desglosados por edad debe ser igual al total de ambos sexos.","")</f>
        <v/>
      </c>
      <c r="BR63" s="2106"/>
      <c r="BS63" s="2106"/>
      <c r="BU63" s="2055">
        <f t="shared" ref="BU63:BU64" si="81">IF(AND(B63&gt;0,W63=""),1,IF(W63&gt;B63,1,0))</f>
        <v>0</v>
      </c>
      <c r="BV63" s="2055">
        <f t="shared" ref="BV63:BV64" si="82">IF(AND(B63&gt;0,X63=""),1,IF(X63&gt;B63,1,0))</f>
        <v>0</v>
      </c>
      <c r="BW63" s="2055">
        <f t="shared" ref="BW63:BW64" si="83">IF((C63+D63)&lt;&gt;SUM(E63:V63),1,0)</f>
        <v>0</v>
      </c>
    </row>
    <row r="64" spans="1:75" ht="15" customHeight="1" x14ac:dyDescent="0.25">
      <c r="A64" s="329" t="s">
        <v>529</v>
      </c>
      <c r="B64" s="400">
        <f t="shared" si="76"/>
        <v>0</v>
      </c>
      <c r="C64" s="401"/>
      <c r="D64" s="72"/>
      <c r="E64" s="130"/>
      <c r="F64" s="2114"/>
      <c r="G64" s="130"/>
      <c r="H64" s="2114"/>
      <c r="I64" s="130"/>
      <c r="J64" s="2114"/>
      <c r="K64" s="130"/>
      <c r="L64" s="2114"/>
      <c r="M64" s="130"/>
      <c r="N64" s="2114"/>
      <c r="O64" s="130"/>
      <c r="P64" s="2114"/>
      <c r="Q64" s="130"/>
      <c r="R64" s="2114"/>
      <c r="S64" s="130"/>
      <c r="T64" s="2114"/>
      <c r="U64" s="130"/>
      <c r="V64" s="402"/>
      <c r="W64" s="142"/>
      <c r="X64" s="1847"/>
      <c r="Y64" s="240" t="str">
        <f t="shared" si="77"/>
        <v/>
      </c>
      <c r="BO64" s="2054" t="str">
        <f t="shared" si="78"/>
        <v/>
      </c>
      <c r="BP64" s="2054" t="str">
        <f t="shared" si="79"/>
        <v/>
      </c>
      <c r="BQ64" s="2106" t="str">
        <f t="shared" si="80"/>
        <v/>
      </c>
      <c r="BR64" s="2106"/>
      <c r="BS64" s="2106"/>
      <c r="BU64" s="2055">
        <f t="shared" si="81"/>
        <v>0</v>
      </c>
      <c r="BV64" s="2055">
        <f t="shared" si="82"/>
        <v>0</v>
      </c>
      <c r="BW64" s="2055">
        <f t="shared" si="83"/>
        <v>0</v>
      </c>
    </row>
    <row r="65" spans="1:77" ht="18" customHeight="1" x14ac:dyDescent="0.25">
      <c r="A65" s="1877" t="s">
        <v>531</v>
      </c>
      <c r="B65" s="286"/>
    </row>
    <row r="66" spans="1:77" ht="15" customHeight="1" x14ac:dyDescent="0.25">
      <c r="A66" s="404" t="s">
        <v>32</v>
      </c>
      <c r="B66" s="404" t="s">
        <v>82</v>
      </c>
    </row>
    <row r="67" spans="1:77" ht="15" customHeight="1" x14ac:dyDescent="0.25">
      <c r="A67" s="196" t="s">
        <v>69</v>
      </c>
      <c r="B67" s="405">
        <v>167</v>
      </c>
    </row>
    <row r="68" spans="1:77" ht="15" customHeight="1" x14ac:dyDescent="0.25">
      <c r="A68" s="221" t="s">
        <v>70</v>
      </c>
      <c r="B68" s="406">
        <v>239</v>
      </c>
    </row>
    <row r="69" spans="1:77" ht="18" customHeight="1" x14ac:dyDescent="0.25">
      <c r="A69" s="281" t="s">
        <v>532</v>
      </c>
      <c r="B69" s="286"/>
      <c r="C69" s="407"/>
      <c r="D69" s="407"/>
      <c r="E69" s="137"/>
      <c r="F69" s="137"/>
      <c r="G69" s="137"/>
      <c r="H69" s="137"/>
      <c r="I69" s="137"/>
      <c r="J69" s="408"/>
      <c r="K69" s="408"/>
      <c r="L69" s="408"/>
      <c r="M69" s="408"/>
      <c r="N69" s="408"/>
      <c r="O69" s="408"/>
      <c r="P69" s="408"/>
      <c r="Q69" s="408"/>
      <c r="R69" s="408"/>
      <c r="S69" s="408"/>
      <c r="T69" s="409"/>
      <c r="U69" s="409"/>
    </row>
    <row r="70" spans="1:77" ht="15" customHeight="1" x14ac:dyDescent="0.25">
      <c r="A70" s="3201" t="s">
        <v>310</v>
      </c>
      <c r="B70" s="3149"/>
      <c r="C70" s="3143" t="s">
        <v>82</v>
      </c>
      <c r="D70" s="3124"/>
      <c r="E70" s="3122"/>
      <c r="F70" s="3148" t="s">
        <v>106</v>
      </c>
      <c r="G70" s="3161"/>
      <c r="H70" s="3161"/>
      <c r="I70" s="3161"/>
      <c r="J70" s="3161"/>
      <c r="K70" s="3161"/>
      <c r="L70" s="3161"/>
      <c r="M70" s="3161"/>
      <c r="N70" s="3161"/>
      <c r="O70" s="3161"/>
      <c r="P70" s="3161"/>
      <c r="Q70" s="3161"/>
      <c r="R70" s="3161"/>
      <c r="S70" s="3161"/>
      <c r="T70" s="3161"/>
      <c r="U70" s="3161"/>
      <c r="V70" s="3161"/>
      <c r="W70" s="3161"/>
      <c r="X70" s="3161"/>
      <c r="Y70" s="3161"/>
      <c r="Z70" s="3161"/>
      <c r="AA70" s="3161"/>
      <c r="AB70" s="3161"/>
      <c r="AC70" s="3161"/>
      <c r="AD70" s="3161"/>
      <c r="AE70" s="3161"/>
      <c r="AF70" s="3161"/>
      <c r="AG70" s="3161"/>
      <c r="AH70" s="3161"/>
      <c r="AI70" s="3161"/>
      <c r="AJ70" s="3161"/>
      <c r="AK70" s="3161"/>
      <c r="AL70" s="3161"/>
      <c r="AM70" s="3149"/>
    </row>
    <row r="71" spans="1:77" ht="15" customHeight="1" x14ac:dyDescent="0.25">
      <c r="A71" s="3179"/>
      <c r="B71" s="3180"/>
      <c r="C71" s="3196" t="s">
        <v>84</v>
      </c>
      <c r="D71" s="3275" t="s">
        <v>533</v>
      </c>
      <c r="E71" s="3276" t="s">
        <v>534</v>
      </c>
      <c r="F71" s="3143" t="s">
        <v>352</v>
      </c>
      <c r="G71" s="3122"/>
      <c r="H71" s="3134" t="s">
        <v>535</v>
      </c>
      <c r="I71" s="3124"/>
      <c r="J71" s="3143" t="s">
        <v>99</v>
      </c>
      <c r="K71" s="3122"/>
      <c r="L71" s="3134" t="s">
        <v>49</v>
      </c>
      <c r="M71" s="3124"/>
      <c r="N71" s="3143" t="s">
        <v>50</v>
      </c>
      <c r="O71" s="3122"/>
      <c r="P71" s="3134" t="s">
        <v>51</v>
      </c>
      <c r="Q71" s="3124"/>
      <c r="R71" s="3143" t="s">
        <v>52</v>
      </c>
      <c r="S71" s="3122"/>
      <c r="T71" s="3134" t="s">
        <v>53</v>
      </c>
      <c r="U71" s="3124"/>
      <c r="V71" s="3143" t="s">
        <v>54</v>
      </c>
      <c r="W71" s="3122"/>
      <c r="X71" s="3134" t="s">
        <v>55</v>
      </c>
      <c r="Y71" s="3124"/>
      <c r="Z71" s="3143" t="s">
        <v>56</v>
      </c>
      <c r="AA71" s="3122"/>
      <c r="AB71" s="3134" t="s">
        <v>57</v>
      </c>
      <c r="AC71" s="3124"/>
      <c r="AD71" s="3143" t="s">
        <v>58</v>
      </c>
      <c r="AE71" s="3122"/>
      <c r="AF71" s="3134" t="s">
        <v>59</v>
      </c>
      <c r="AG71" s="3124"/>
      <c r="AH71" s="3143" t="s">
        <v>60</v>
      </c>
      <c r="AI71" s="3122"/>
      <c r="AJ71" s="3143" t="s">
        <v>61</v>
      </c>
      <c r="AK71" s="3122"/>
      <c r="AL71" s="3143" t="s">
        <v>487</v>
      </c>
      <c r="AM71" s="3122"/>
    </row>
    <row r="72" spans="1:77" ht="15" customHeight="1" x14ac:dyDescent="0.25">
      <c r="A72" s="3150"/>
      <c r="B72" s="3140"/>
      <c r="C72" s="3176"/>
      <c r="D72" s="3253"/>
      <c r="E72" s="3140"/>
      <c r="F72" s="27" t="s">
        <v>533</v>
      </c>
      <c r="G72" s="75" t="s">
        <v>534</v>
      </c>
      <c r="H72" s="1800" t="s">
        <v>533</v>
      </c>
      <c r="I72" s="273" t="s">
        <v>534</v>
      </c>
      <c r="J72" s="27" t="s">
        <v>533</v>
      </c>
      <c r="K72" s="75" t="s">
        <v>534</v>
      </c>
      <c r="L72" s="1800" t="s">
        <v>533</v>
      </c>
      <c r="M72" s="273" t="s">
        <v>534</v>
      </c>
      <c r="N72" s="27" t="s">
        <v>533</v>
      </c>
      <c r="O72" s="75" t="s">
        <v>534</v>
      </c>
      <c r="P72" s="1800" t="s">
        <v>533</v>
      </c>
      <c r="Q72" s="273" t="s">
        <v>534</v>
      </c>
      <c r="R72" s="27" t="s">
        <v>533</v>
      </c>
      <c r="S72" s="75" t="s">
        <v>534</v>
      </c>
      <c r="T72" s="1800" t="s">
        <v>533</v>
      </c>
      <c r="U72" s="273" t="s">
        <v>534</v>
      </c>
      <c r="V72" s="27" t="s">
        <v>533</v>
      </c>
      <c r="W72" s="75" t="s">
        <v>534</v>
      </c>
      <c r="X72" s="1800" t="s">
        <v>533</v>
      </c>
      <c r="Y72" s="273" t="s">
        <v>534</v>
      </c>
      <c r="Z72" s="27" t="s">
        <v>533</v>
      </c>
      <c r="AA72" s="75" t="s">
        <v>534</v>
      </c>
      <c r="AB72" s="1800" t="s">
        <v>533</v>
      </c>
      <c r="AC72" s="273" t="s">
        <v>534</v>
      </c>
      <c r="AD72" s="27" t="s">
        <v>533</v>
      </c>
      <c r="AE72" s="75" t="s">
        <v>534</v>
      </c>
      <c r="AF72" s="1800" t="s">
        <v>533</v>
      </c>
      <c r="AG72" s="273" t="s">
        <v>534</v>
      </c>
      <c r="AH72" s="27" t="s">
        <v>533</v>
      </c>
      <c r="AI72" s="75" t="s">
        <v>534</v>
      </c>
      <c r="AJ72" s="27" t="s">
        <v>533</v>
      </c>
      <c r="AK72" s="75" t="s">
        <v>534</v>
      </c>
      <c r="AL72" s="27" t="s">
        <v>533</v>
      </c>
      <c r="AM72" s="75" t="s">
        <v>534</v>
      </c>
    </row>
    <row r="73" spans="1:77" ht="15" customHeight="1" x14ac:dyDescent="0.25">
      <c r="A73" s="3138" t="s">
        <v>536</v>
      </c>
      <c r="B73" s="410" t="s">
        <v>331</v>
      </c>
      <c r="C73" s="411">
        <f t="shared" ref="C73:C74" si="84">SUM(D73,E73)</f>
        <v>0</v>
      </c>
      <c r="D73" s="197">
        <f t="shared" ref="D73:D75" si="85">SUM(F73,H73,J73,L73,N73,P73,R73,T73,V73,X73,Z73,AB73,AD73,AF73,AH73,AJ73,AL73)</f>
        <v>0</v>
      </c>
      <c r="E73" s="412">
        <f t="shared" ref="E73:E75" si="86">SUM(G73,I73,K73,M73,O73,Q73,S73,U73,W73,Y73,AA73,AC73,AE73,,AG73,AI73,AK73,AM73)</f>
        <v>0</v>
      </c>
      <c r="F73" s="33"/>
      <c r="G73" s="1801"/>
      <c r="H73" s="33"/>
      <c r="I73" s="80"/>
      <c r="J73" s="33"/>
      <c r="K73" s="80"/>
      <c r="L73" s="33"/>
      <c r="M73" s="80"/>
      <c r="N73" s="1748"/>
      <c r="O73" s="1900"/>
      <c r="P73" s="33"/>
      <c r="Q73" s="80"/>
      <c r="R73" s="1748"/>
      <c r="S73" s="1900"/>
      <c r="T73" s="33"/>
      <c r="U73" s="1900"/>
      <c r="V73" s="33"/>
      <c r="W73" s="80"/>
      <c r="X73" s="1748"/>
      <c r="Y73" s="1900"/>
      <c r="Z73" s="33"/>
      <c r="AA73" s="80"/>
      <c r="AB73" s="1748"/>
      <c r="AC73" s="1900"/>
      <c r="AD73" s="33"/>
      <c r="AE73" s="80"/>
      <c r="AF73" s="1748"/>
      <c r="AG73" s="1900"/>
      <c r="AH73" s="33"/>
      <c r="AI73" s="80"/>
      <c r="AJ73" s="33"/>
      <c r="AK73" s="80"/>
      <c r="AL73" s="33"/>
      <c r="AM73" s="80"/>
    </row>
    <row r="74" spans="1:77" ht="15" customHeight="1" x14ac:dyDescent="0.25">
      <c r="A74" s="3129"/>
      <c r="B74" s="1913" t="s">
        <v>537</v>
      </c>
      <c r="C74" s="413">
        <f t="shared" si="84"/>
        <v>0</v>
      </c>
      <c r="D74" s="1917">
        <f t="shared" si="85"/>
        <v>0</v>
      </c>
      <c r="E74" s="2116">
        <f t="shared" si="86"/>
        <v>0</v>
      </c>
      <c r="F74" s="1784"/>
      <c r="G74" s="1839"/>
      <c r="H74" s="1784"/>
      <c r="I74" s="1834"/>
      <c r="J74" s="1784"/>
      <c r="K74" s="1834"/>
      <c r="L74" s="1784"/>
      <c r="M74" s="1834"/>
      <c r="N74" s="1830"/>
      <c r="O74" s="1835"/>
      <c r="P74" s="1784"/>
      <c r="Q74" s="1834"/>
      <c r="R74" s="1830"/>
      <c r="S74" s="1835"/>
      <c r="T74" s="1784"/>
      <c r="U74" s="1835"/>
      <c r="V74" s="1784"/>
      <c r="W74" s="1834"/>
      <c r="X74" s="1830"/>
      <c r="Y74" s="1835"/>
      <c r="Z74" s="1784"/>
      <c r="AA74" s="1834"/>
      <c r="AB74" s="1830"/>
      <c r="AC74" s="1835"/>
      <c r="AD74" s="1784"/>
      <c r="AE74" s="1834"/>
      <c r="AF74" s="1830"/>
      <c r="AG74" s="1835"/>
      <c r="AH74" s="1784"/>
      <c r="AI74" s="1834"/>
      <c r="AJ74" s="1784"/>
      <c r="AK74" s="1834"/>
      <c r="AL74" s="1784"/>
      <c r="AM74" s="1834"/>
    </row>
    <row r="75" spans="1:77" ht="15" customHeight="1" x14ac:dyDescent="0.25">
      <c r="A75" s="3143" t="s">
        <v>82</v>
      </c>
      <c r="B75" s="3122"/>
      <c r="C75" s="414">
        <f>SUM(D75:E75)</f>
        <v>0</v>
      </c>
      <c r="D75" s="1917">
        <f t="shared" si="85"/>
        <v>0</v>
      </c>
      <c r="E75" s="415">
        <f t="shared" si="86"/>
        <v>0</v>
      </c>
      <c r="F75" s="416">
        <f t="shared" ref="F75:AM75" si="87">SUM(F73:F74)</f>
        <v>0</v>
      </c>
      <c r="G75" s="417">
        <f t="shared" si="87"/>
        <v>0</v>
      </c>
      <c r="H75" s="416">
        <f t="shared" si="87"/>
        <v>0</v>
      </c>
      <c r="I75" s="417">
        <f t="shared" si="87"/>
        <v>0</v>
      </c>
      <c r="J75" s="416">
        <f t="shared" si="87"/>
        <v>0</v>
      </c>
      <c r="K75" s="417">
        <f t="shared" si="87"/>
        <v>0</v>
      </c>
      <c r="L75" s="416">
        <f t="shared" si="87"/>
        <v>0</v>
      </c>
      <c r="M75" s="417">
        <f t="shared" si="87"/>
        <v>0</v>
      </c>
      <c r="N75" s="416">
        <f t="shared" si="87"/>
        <v>0</v>
      </c>
      <c r="O75" s="417">
        <f t="shared" si="87"/>
        <v>0</v>
      </c>
      <c r="P75" s="416">
        <f t="shared" si="87"/>
        <v>0</v>
      </c>
      <c r="Q75" s="417">
        <f t="shared" si="87"/>
        <v>0</v>
      </c>
      <c r="R75" s="416">
        <f t="shared" si="87"/>
        <v>0</v>
      </c>
      <c r="S75" s="417">
        <f t="shared" si="87"/>
        <v>0</v>
      </c>
      <c r="T75" s="416">
        <f t="shared" si="87"/>
        <v>0</v>
      </c>
      <c r="U75" s="417">
        <f t="shared" si="87"/>
        <v>0</v>
      </c>
      <c r="V75" s="416">
        <f t="shared" si="87"/>
        <v>0</v>
      </c>
      <c r="W75" s="417">
        <f t="shared" si="87"/>
        <v>0</v>
      </c>
      <c r="X75" s="416">
        <f t="shared" si="87"/>
        <v>0</v>
      </c>
      <c r="Y75" s="417">
        <f t="shared" si="87"/>
        <v>0</v>
      </c>
      <c r="Z75" s="416">
        <f t="shared" si="87"/>
        <v>0</v>
      </c>
      <c r="AA75" s="417">
        <f t="shared" si="87"/>
        <v>0</v>
      </c>
      <c r="AB75" s="416">
        <f t="shared" si="87"/>
        <v>0</v>
      </c>
      <c r="AC75" s="417">
        <f t="shared" si="87"/>
        <v>0</v>
      </c>
      <c r="AD75" s="416">
        <f t="shared" si="87"/>
        <v>0</v>
      </c>
      <c r="AE75" s="417">
        <f t="shared" si="87"/>
        <v>0</v>
      </c>
      <c r="AF75" s="416">
        <f t="shared" si="87"/>
        <v>0</v>
      </c>
      <c r="AG75" s="417">
        <f t="shared" si="87"/>
        <v>0</v>
      </c>
      <c r="AH75" s="416">
        <f t="shared" si="87"/>
        <v>0</v>
      </c>
      <c r="AI75" s="417">
        <f t="shared" si="87"/>
        <v>0</v>
      </c>
      <c r="AJ75" s="416">
        <f t="shared" si="87"/>
        <v>0</v>
      </c>
      <c r="AK75" s="417">
        <f t="shared" si="87"/>
        <v>0</v>
      </c>
      <c r="AL75" s="416">
        <f t="shared" si="87"/>
        <v>0</v>
      </c>
      <c r="AM75" s="417">
        <f t="shared" si="87"/>
        <v>0</v>
      </c>
      <c r="BO75" s="1"/>
      <c r="BP75" s="1"/>
    </row>
    <row r="76" spans="1:77" ht="18" customHeight="1" x14ac:dyDescent="0.25">
      <c r="A76" s="3147" t="s">
        <v>538</v>
      </c>
      <c r="B76" s="3124"/>
      <c r="C76" s="3124"/>
      <c r="D76" s="3124"/>
      <c r="E76" s="3124"/>
      <c r="F76" s="3124"/>
      <c r="G76" s="3124"/>
      <c r="H76" s="286"/>
      <c r="I76" s="286"/>
      <c r="J76" s="286"/>
      <c r="K76" s="286"/>
      <c r="L76" s="286"/>
      <c r="M76" s="286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2117"/>
      <c r="AB76" s="2117"/>
      <c r="AC76" s="2117"/>
      <c r="AD76" s="2117"/>
      <c r="AE76" s="418"/>
      <c r="AF76" s="418"/>
      <c r="AG76" s="418"/>
      <c r="AH76" s="419"/>
      <c r="AI76" s="409"/>
      <c r="AJ76" s="409"/>
      <c r="AK76" s="409"/>
      <c r="AL76" s="409"/>
      <c r="AM76" s="409"/>
      <c r="AN76" s="409"/>
    </row>
    <row r="77" spans="1:77" ht="15" customHeight="1" x14ac:dyDescent="0.25">
      <c r="A77" s="3153" t="s">
        <v>32</v>
      </c>
      <c r="B77" s="3148" t="s">
        <v>539</v>
      </c>
      <c r="C77" s="3148" t="s">
        <v>82</v>
      </c>
      <c r="D77" s="3161"/>
      <c r="E77" s="3149"/>
      <c r="F77" s="3159" t="s">
        <v>106</v>
      </c>
      <c r="G77" s="3124"/>
      <c r="H77" s="3124"/>
      <c r="I77" s="3124"/>
      <c r="J77" s="3124"/>
      <c r="K77" s="3124"/>
      <c r="L77" s="3124"/>
      <c r="M77" s="3124"/>
      <c r="N77" s="3124"/>
      <c r="O77" s="3124"/>
      <c r="P77" s="3124"/>
      <c r="Q77" s="3124"/>
      <c r="R77" s="3124"/>
      <c r="S77" s="3124"/>
      <c r="T77" s="3124"/>
      <c r="U77" s="3124"/>
      <c r="V77" s="3124"/>
      <c r="W77" s="3124"/>
      <c r="X77" s="3124"/>
      <c r="Y77" s="3124"/>
      <c r="Z77" s="3124"/>
      <c r="AA77" s="3124"/>
      <c r="AB77" s="3124"/>
      <c r="AC77" s="3124"/>
      <c r="AD77" s="3124"/>
      <c r="AE77" s="3124"/>
      <c r="AF77" s="3124"/>
      <c r="AG77" s="3124"/>
      <c r="AH77" s="3124"/>
      <c r="AI77" s="3135"/>
      <c r="AJ77" s="3167" t="s">
        <v>464</v>
      </c>
      <c r="AK77" s="3162" t="s">
        <v>72</v>
      </c>
      <c r="AL77" s="3162" t="s">
        <v>41</v>
      </c>
      <c r="AM77" s="3162" t="s">
        <v>42</v>
      </c>
      <c r="AN77" s="3139" t="s">
        <v>38</v>
      </c>
    </row>
    <row r="78" spans="1:77" ht="15" customHeight="1" x14ac:dyDescent="0.25">
      <c r="A78" s="3128"/>
      <c r="B78" s="3179"/>
      <c r="C78" s="3150"/>
      <c r="D78" s="3142"/>
      <c r="E78" s="3140"/>
      <c r="F78" s="3159" t="s">
        <v>540</v>
      </c>
      <c r="G78" s="3122"/>
      <c r="H78" s="3159" t="s">
        <v>334</v>
      </c>
      <c r="I78" s="3122"/>
      <c r="J78" s="3143" t="s">
        <v>335</v>
      </c>
      <c r="K78" s="3122"/>
      <c r="L78" s="3143" t="s">
        <v>99</v>
      </c>
      <c r="M78" s="3122"/>
      <c r="N78" s="3159" t="s">
        <v>541</v>
      </c>
      <c r="O78" s="3122"/>
      <c r="P78" s="3159" t="s">
        <v>542</v>
      </c>
      <c r="Q78" s="3122"/>
      <c r="R78" s="3143" t="s">
        <v>50</v>
      </c>
      <c r="S78" s="3122"/>
      <c r="T78" s="3143" t="s">
        <v>51</v>
      </c>
      <c r="U78" s="3122"/>
      <c r="V78" s="3143" t="s">
        <v>52</v>
      </c>
      <c r="W78" s="3122"/>
      <c r="X78" s="3143" t="s">
        <v>53</v>
      </c>
      <c r="Y78" s="3122"/>
      <c r="Z78" s="3143" t="s">
        <v>54</v>
      </c>
      <c r="AA78" s="3122"/>
      <c r="AB78" s="3143" t="s">
        <v>55</v>
      </c>
      <c r="AC78" s="3122"/>
      <c r="AD78" s="3143" t="s">
        <v>56</v>
      </c>
      <c r="AE78" s="3122"/>
      <c r="AF78" s="3143" t="s">
        <v>57</v>
      </c>
      <c r="AG78" s="3122"/>
      <c r="AH78" s="3143" t="s">
        <v>58</v>
      </c>
      <c r="AI78" s="3122"/>
      <c r="AJ78" s="3170"/>
      <c r="AK78" s="3269"/>
      <c r="AL78" s="3269"/>
      <c r="AM78" s="3269"/>
      <c r="AN78" s="3180"/>
    </row>
    <row r="79" spans="1:77" ht="15" customHeight="1" x14ac:dyDescent="0.25">
      <c r="A79" s="3129"/>
      <c r="B79" s="3150"/>
      <c r="C79" s="27" t="s">
        <v>84</v>
      </c>
      <c r="D79" s="1800" t="s">
        <v>63</v>
      </c>
      <c r="E79" s="1743" t="s">
        <v>64</v>
      </c>
      <c r="F79" s="27" t="s">
        <v>63</v>
      </c>
      <c r="G79" s="1743" t="s">
        <v>64</v>
      </c>
      <c r="H79" s="1800" t="s">
        <v>63</v>
      </c>
      <c r="I79" s="1743" t="s">
        <v>64</v>
      </c>
      <c r="J79" s="27" t="s">
        <v>63</v>
      </c>
      <c r="K79" s="1743" t="s">
        <v>64</v>
      </c>
      <c r="L79" s="27" t="s">
        <v>63</v>
      </c>
      <c r="M79" s="1743" t="s">
        <v>64</v>
      </c>
      <c r="N79" s="27" t="s">
        <v>63</v>
      </c>
      <c r="O79" s="1743" t="s">
        <v>64</v>
      </c>
      <c r="P79" s="27" t="s">
        <v>63</v>
      </c>
      <c r="Q79" s="1743" t="s">
        <v>64</v>
      </c>
      <c r="R79" s="27" t="s">
        <v>63</v>
      </c>
      <c r="S79" s="1743" t="s">
        <v>64</v>
      </c>
      <c r="T79" s="27" t="s">
        <v>63</v>
      </c>
      <c r="U79" s="1743" t="s">
        <v>64</v>
      </c>
      <c r="V79" s="27" t="s">
        <v>63</v>
      </c>
      <c r="W79" s="1743" t="s">
        <v>64</v>
      </c>
      <c r="X79" s="27" t="s">
        <v>63</v>
      </c>
      <c r="Y79" s="1743" t="s">
        <v>64</v>
      </c>
      <c r="Z79" s="27" t="s">
        <v>63</v>
      </c>
      <c r="AA79" s="1743" t="s">
        <v>64</v>
      </c>
      <c r="AB79" s="27" t="s">
        <v>63</v>
      </c>
      <c r="AC79" s="1743" t="s">
        <v>64</v>
      </c>
      <c r="AD79" s="27" t="s">
        <v>63</v>
      </c>
      <c r="AE79" s="1743" t="s">
        <v>64</v>
      </c>
      <c r="AF79" s="27" t="s">
        <v>63</v>
      </c>
      <c r="AG79" s="1743" t="s">
        <v>64</v>
      </c>
      <c r="AH79" s="27" t="s">
        <v>63</v>
      </c>
      <c r="AI79" s="1810" t="s">
        <v>64</v>
      </c>
      <c r="AJ79" s="3168"/>
      <c r="AK79" s="3163"/>
      <c r="AL79" s="3163"/>
      <c r="AM79" s="3163"/>
      <c r="AN79" s="3140"/>
    </row>
    <row r="80" spans="1:77" ht="15" customHeight="1" x14ac:dyDescent="0.25">
      <c r="A80" s="420" t="s">
        <v>543</v>
      </c>
      <c r="B80" s="2118" t="s">
        <v>544</v>
      </c>
      <c r="C80" s="166">
        <f t="shared" ref="C80:C83" si="88">SUM(D80:E80)</f>
        <v>41</v>
      </c>
      <c r="D80" s="1883">
        <f t="shared" ref="D80:E80" si="89">SUM(F80,H80,J80,L80,N80,P80,R80,T80,V80,X80,Z80,AB80,AD80,AF80,AH80)</f>
        <v>16</v>
      </c>
      <c r="E80" s="1859">
        <f t="shared" si="89"/>
        <v>25</v>
      </c>
      <c r="F80" s="1784"/>
      <c r="G80" s="1839"/>
      <c r="H80" s="1830">
        <v>10</v>
      </c>
      <c r="I80" s="1839">
        <v>18</v>
      </c>
      <c r="J80" s="1784"/>
      <c r="K80" s="1834"/>
      <c r="L80" s="1784">
        <v>6</v>
      </c>
      <c r="M80" s="1834">
        <v>4</v>
      </c>
      <c r="N80" s="1784"/>
      <c r="O80" s="1834"/>
      <c r="P80" s="1784"/>
      <c r="Q80" s="1834"/>
      <c r="R80" s="1784"/>
      <c r="S80" s="1834"/>
      <c r="T80" s="1784"/>
      <c r="U80" s="1834"/>
      <c r="V80" s="1784"/>
      <c r="W80" s="1834"/>
      <c r="X80" s="1784"/>
      <c r="Y80" s="1834"/>
      <c r="Z80" s="1784"/>
      <c r="AA80" s="1834">
        <v>2</v>
      </c>
      <c r="AB80" s="1784"/>
      <c r="AC80" s="1834"/>
      <c r="AD80" s="1784"/>
      <c r="AE80" s="1834">
        <v>1</v>
      </c>
      <c r="AF80" s="1784"/>
      <c r="AG80" s="1834"/>
      <c r="AH80" s="1784"/>
      <c r="AI80" s="1831"/>
      <c r="AJ80" s="123">
        <v>0</v>
      </c>
      <c r="AK80" s="42">
        <v>0</v>
      </c>
      <c r="AL80" s="42">
        <v>0</v>
      </c>
      <c r="AM80" s="42">
        <v>0</v>
      </c>
      <c r="AN80" s="1839">
        <v>0</v>
      </c>
      <c r="AO80" s="240" t="str">
        <f t="shared" ref="AO80:AO83" si="90">BO80&amp;BP80&amp;BQ80&amp;BR80&amp;BS80</f>
        <v/>
      </c>
      <c r="BO80" s="2054" t="str">
        <f t="shared" ref="BO80:BO83" si="91">IF(AND(E80&gt;0,AJ80="")," *  No olvide digitar la variable Gestantes. Digite Cero si no tiene.",IF(AJ80&gt;E80,"  * La variable Gestantes No puede ser mayor al Total Mujeres.",""))</f>
        <v/>
      </c>
      <c r="BP80" s="2054" t="str">
        <f t="shared" ref="BP80:BP83" si="92">IF(AND(E80&gt;0,AK80="")," *  No olvide digitar la variable Postparto. Digite Cero si no tiene.",IF(AK80&gt;E80,"  * La variable Postparto No puede ser mayor al Total Mujeres.",""))</f>
        <v/>
      </c>
      <c r="BQ80" s="2054" t="str">
        <f t="shared" ref="BQ80:BQ83" si="93">IF(AND(C80&gt;0,AL80="")," *  No olvide digitar la variable Pueblos originarios. Digite Cero si no tiene.",IF(AL80&gt;C80,"  * La variable Pueblos originarios No puede ser mayor al Total.",""))</f>
        <v/>
      </c>
      <c r="BR80" s="2054" t="str">
        <f t="shared" ref="BR80:BR83" si="94">IF(AND(C80&gt;0,AM80="")," *  No olvide digitar la variable Migrantes. Digite Cero si no tiene.",IF(AM80&gt;C80,"  * La variable Migrantes No puede ser mayor al Total.",""))</f>
        <v/>
      </c>
      <c r="BS80" s="2054" t="str">
        <f t="shared" ref="BS80:BS83" si="95">IF(AND(C80&gt;0,AN80="")," *  No olvide digitar la variable Espacios Amigables/adolescentes. Digite Cero si no tiene.",IF(AN80&gt;C80,"  * La variable Espacios Amigables/adolescentes No puede ser mayor al Total.",""))</f>
        <v/>
      </c>
      <c r="BU80" s="2055">
        <f t="shared" ref="BU80:BU83" si="96">IF(AND(E80&gt;0,AJ80=""),1,IF(AJ80&gt;E80,1,0))</f>
        <v>0</v>
      </c>
      <c r="BV80" s="2055">
        <f t="shared" ref="BV80:BV83" si="97">IF(AND(E80&gt;0,AK80=""),1,IF(AK80&gt;E80,1,0))</f>
        <v>0</v>
      </c>
      <c r="BW80" s="2055">
        <f t="shared" ref="BW80:BW83" si="98">IF(AND(C80&gt;0,AL80=""),1,IF(AL80&gt;C80,1,0))</f>
        <v>0</v>
      </c>
      <c r="BX80" s="2055">
        <f t="shared" ref="BX80:BX83" si="99">IF(AND(C80&gt;0,AM80=""),1,IF(AM80&gt;C80,1,0))</f>
        <v>0</v>
      </c>
      <c r="BY80" s="2055">
        <f t="shared" ref="BY80:BY83" si="100">IF(AND(C80&gt;0,AN80=""),1,IF(AN80&gt;C80,1,0))</f>
        <v>0</v>
      </c>
    </row>
    <row r="81" spans="1:77" ht="15" customHeight="1" x14ac:dyDescent="0.25">
      <c r="A81" s="3257" t="s">
        <v>545</v>
      </c>
      <c r="B81" s="160" t="s">
        <v>546</v>
      </c>
      <c r="C81" s="350">
        <f t="shared" si="88"/>
        <v>0</v>
      </c>
      <c r="D81" s="206">
        <f t="shared" ref="D81:E81" si="101">SUM(F81,H81,J81,L81,N81,P81,R81,T81,V81,X81,Z81,AB81,AD81,AF81,AH81)</f>
        <v>0</v>
      </c>
      <c r="E81" s="421">
        <f t="shared" si="101"/>
        <v>0</v>
      </c>
      <c r="F81" s="1786"/>
      <c r="G81" s="1751"/>
      <c r="H81" s="1794"/>
      <c r="I81" s="1751"/>
      <c r="J81" s="1786"/>
      <c r="K81" s="1865"/>
      <c r="L81" s="1786"/>
      <c r="M81" s="1865"/>
      <c r="N81" s="1786"/>
      <c r="O81" s="1865"/>
      <c r="P81" s="1786"/>
      <c r="Q81" s="1865"/>
      <c r="R81" s="1786"/>
      <c r="S81" s="1865"/>
      <c r="T81" s="1786"/>
      <c r="U81" s="1865"/>
      <c r="V81" s="1786"/>
      <c r="W81" s="1865"/>
      <c r="X81" s="1786"/>
      <c r="Y81" s="1865"/>
      <c r="Z81" s="1786"/>
      <c r="AA81" s="1865"/>
      <c r="AB81" s="1786"/>
      <c r="AC81" s="1865"/>
      <c r="AD81" s="1786"/>
      <c r="AE81" s="1865"/>
      <c r="AF81" s="1786"/>
      <c r="AG81" s="1865"/>
      <c r="AH81" s="1786"/>
      <c r="AI81" s="153"/>
      <c r="AJ81" s="1750">
        <v>0</v>
      </c>
      <c r="AK81" s="1746">
        <v>0</v>
      </c>
      <c r="AL81" s="1746">
        <v>0</v>
      </c>
      <c r="AM81" s="1746">
        <v>0</v>
      </c>
      <c r="AN81" s="1751">
        <v>0</v>
      </c>
      <c r="AO81" s="240" t="str">
        <f t="shared" si="90"/>
        <v/>
      </c>
      <c r="BO81" s="2054" t="str">
        <f t="shared" si="91"/>
        <v/>
      </c>
      <c r="BP81" s="2054" t="str">
        <f t="shared" si="92"/>
        <v/>
      </c>
      <c r="BQ81" s="2054" t="str">
        <f t="shared" si="93"/>
        <v/>
      </c>
      <c r="BR81" s="2054" t="str">
        <f t="shared" si="94"/>
        <v/>
      </c>
      <c r="BS81" s="2054" t="str">
        <f t="shared" si="95"/>
        <v/>
      </c>
      <c r="BU81" s="2055">
        <f t="shared" si="96"/>
        <v>0</v>
      </c>
      <c r="BV81" s="2055">
        <f t="shared" si="97"/>
        <v>0</v>
      </c>
      <c r="BW81" s="2055">
        <f t="shared" si="98"/>
        <v>0</v>
      </c>
      <c r="BX81" s="2055">
        <f t="shared" si="99"/>
        <v>0</v>
      </c>
      <c r="BY81" s="2055">
        <f t="shared" si="100"/>
        <v>0</v>
      </c>
    </row>
    <row r="82" spans="1:77" ht="15" customHeight="1" x14ac:dyDescent="0.25">
      <c r="A82" s="3129"/>
      <c r="B82" s="180" t="s">
        <v>547</v>
      </c>
      <c r="C82" s="368">
        <f t="shared" si="88"/>
        <v>33</v>
      </c>
      <c r="D82" s="206">
        <f t="shared" ref="D82:E82" si="102">SUM(F82,H82,J82,L82,N82,P82,R82,T82,V82,X82,Z82,AB82,AD82,AF82,AH82)</f>
        <v>14</v>
      </c>
      <c r="E82" s="421">
        <f t="shared" si="102"/>
        <v>19</v>
      </c>
      <c r="F82" s="1905"/>
      <c r="G82" s="190"/>
      <c r="H82" s="2007">
        <v>8</v>
      </c>
      <c r="I82" s="190">
        <v>12</v>
      </c>
      <c r="J82" s="1905"/>
      <c r="K82" s="1906"/>
      <c r="L82" s="1905">
        <v>6</v>
      </c>
      <c r="M82" s="1906">
        <v>5</v>
      </c>
      <c r="N82" s="1905"/>
      <c r="O82" s="1906"/>
      <c r="P82" s="1905"/>
      <c r="Q82" s="1906"/>
      <c r="R82" s="1905"/>
      <c r="S82" s="1906"/>
      <c r="T82" s="1905"/>
      <c r="U82" s="1906"/>
      <c r="V82" s="1905"/>
      <c r="W82" s="1906"/>
      <c r="X82" s="1905"/>
      <c r="Y82" s="1906"/>
      <c r="Z82" s="1905"/>
      <c r="AA82" s="1906">
        <v>1</v>
      </c>
      <c r="AB82" s="1905"/>
      <c r="AC82" s="1906"/>
      <c r="AD82" s="1905"/>
      <c r="AE82" s="1906">
        <v>1</v>
      </c>
      <c r="AF82" s="1905"/>
      <c r="AG82" s="1906"/>
      <c r="AH82" s="1905"/>
      <c r="AI82" s="1977"/>
      <c r="AJ82" s="1779">
        <v>0</v>
      </c>
      <c r="AK82" s="1780">
        <v>0</v>
      </c>
      <c r="AL82" s="1780">
        <v>0</v>
      </c>
      <c r="AM82" s="1780">
        <v>0</v>
      </c>
      <c r="AN82" s="190">
        <v>0</v>
      </c>
      <c r="AO82" s="240" t="str">
        <f t="shared" si="90"/>
        <v/>
      </c>
      <c r="BO82" s="2054" t="str">
        <f t="shared" si="91"/>
        <v/>
      </c>
      <c r="BP82" s="2054" t="str">
        <f t="shared" si="92"/>
        <v/>
      </c>
      <c r="BQ82" s="2054" t="str">
        <f t="shared" si="93"/>
        <v/>
      </c>
      <c r="BR82" s="2054" t="str">
        <f t="shared" si="94"/>
        <v/>
      </c>
      <c r="BS82" s="2054" t="str">
        <f t="shared" si="95"/>
        <v/>
      </c>
      <c r="BU82" s="2055">
        <f t="shared" si="96"/>
        <v>0</v>
      </c>
      <c r="BV82" s="2055">
        <f t="shared" si="97"/>
        <v>0</v>
      </c>
      <c r="BW82" s="2055">
        <f t="shared" si="98"/>
        <v>0</v>
      </c>
      <c r="BX82" s="2055">
        <f t="shared" si="99"/>
        <v>0</v>
      </c>
      <c r="BY82" s="2055">
        <f t="shared" si="100"/>
        <v>0</v>
      </c>
    </row>
    <row r="83" spans="1:77" ht="15" customHeight="1" x14ac:dyDescent="0.25">
      <c r="A83" s="422" t="s">
        <v>514</v>
      </c>
      <c r="B83" s="422" t="s">
        <v>548</v>
      </c>
      <c r="C83" s="166">
        <f t="shared" si="88"/>
        <v>16</v>
      </c>
      <c r="D83" s="1883">
        <f t="shared" ref="D83:E83" si="103">SUM(F83,H83,J83,L83,N83,P83,R83,T83,V83,X83,Z83,AB83,AD83,AF83,AH83)</f>
        <v>6</v>
      </c>
      <c r="E83" s="1859">
        <f t="shared" si="103"/>
        <v>10</v>
      </c>
      <c r="F83" s="167"/>
      <c r="G83" s="168"/>
      <c r="H83" s="423">
        <v>3</v>
      </c>
      <c r="I83" s="168">
        <v>5</v>
      </c>
      <c r="J83" s="167"/>
      <c r="K83" s="175"/>
      <c r="L83" s="167">
        <v>3</v>
      </c>
      <c r="M83" s="175">
        <v>3</v>
      </c>
      <c r="N83" s="167"/>
      <c r="O83" s="175"/>
      <c r="P83" s="167"/>
      <c r="Q83" s="175"/>
      <c r="R83" s="167"/>
      <c r="S83" s="175"/>
      <c r="T83" s="167"/>
      <c r="U83" s="175"/>
      <c r="V83" s="167"/>
      <c r="W83" s="175"/>
      <c r="X83" s="167"/>
      <c r="Y83" s="175"/>
      <c r="Z83" s="167"/>
      <c r="AA83" s="175">
        <v>1</v>
      </c>
      <c r="AB83" s="167"/>
      <c r="AC83" s="175"/>
      <c r="AD83" s="167"/>
      <c r="AE83" s="175">
        <v>1</v>
      </c>
      <c r="AF83" s="167"/>
      <c r="AG83" s="175"/>
      <c r="AH83" s="167"/>
      <c r="AI83" s="424"/>
      <c r="AJ83" s="176">
        <v>0</v>
      </c>
      <c r="AK83" s="425">
        <v>0</v>
      </c>
      <c r="AL83" s="425">
        <v>0</v>
      </c>
      <c r="AM83" s="425">
        <v>0</v>
      </c>
      <c r="AN83" s="168">
        <v>0</v>
      </c>
      <c r="AO83" s="240" t="str">
        <f t="shared" si="90"/>
        <v/>
      </c>
      <c r="BO83" s="2054" t="str">
        <f t="shared" si="91"/>
        <v/>
      </c>
      <c r="BP83" s="2054" t="str">
        <f t="shared" si="92"/>
        <v/>
      </c>
      <c r="BQ83" s="2054" t="str">
        <f t="shared" si="93"/>
        <v/>
      </c>
      <c r="BR83" s="2054" t="str">
        <f t="shared" si="94"/>
        <v/>
      </c>
      <c r="BS83" s="2054" t="str">
        <f t="shared" si="95"/>
        <v/>
      </c>
      <c r="BU83" s="2055">
        <f t="shared" si="96"/>
        <v>0</v>
      </c>
      <c r="BV83" s="2055">
        <f t="shared" si="97"/>
        <v>0</v>
      </c>
      <c r="BW83" s="2055">
        <f t="shared" si="98"/>
        <v>0</v>
      </c>
      <c r="BX83" s="2055">
        <f t="shared" si="99"/>
        <v>0</v>
      </c>
      <c r="BY83" s="2055">
        <f t="shared" si="100"/>
        <v>0</v>
      </c>
    </row>
    <row r="84" spans="1:77" ht="18" customHeight="1" x14ac:dyDescent="0.25">
      <c r="A84" s="281" t="s">
        <v>549</v>
      </c>
      <c r="B84" s="137"/>
      <c r="C84" s="137"/>
      <c r="D84" s="137"/>
      <c r="E84" s="137"/>
      <c r="F84" s="137"/>
    </row>
    <row r="85" spans="1:77" ht="30.75" customHeight="1" x14ac:dyDescent="0.25">
      <c r="A85" s="3153" t="s">
        <v>310</v>
      </c>
      <c r="B85" s="3258"/>
      <c r="C85" s="3138" t="s">
        <v>550</v>
      </c>
      <c r="D85" s="3259" t="s">
        <v>551</v>
      </c>
      <c r="E85" s="3139" t="s">
        <v>552</v>
      </c>
      <c r="F85" s="3138" t="s">
        <v>553</v>
      </c>
    </row>
    <row r="86" spans="1:77" ht="24" customHeight="1" x14ac:dyDescent="0.25">
      <c r="A86" s="3129"/>
      <c r="B86" s="3129"/>
      <c r="C86" s="3129"/>
      <c r="D86" s="3260"/>
      <c r="E86" s="3140"/>
      <c r="F86" s="3129"/>
    </row>
    <row r="87" spans="1:77" ht="15" customHeight="1" x14ac:dyDescent="0.25">
      <c r="A87" s="3277" t="s">
        <v>554</v>
      </c>
      <c r="B87" s="3124"/>
      <c r="C87" s="3124"/>
      <c r="D87" s="3124"/>
      <c r="E87" s="3124"/>
      <c r="F87" s="3122"/>
    </row>
    <row r="88" spans="1:77" ht="15" customHeight="1" x14ac:dyDescent="0.25">
      <c r="A88" s="160" t="s">
        <v>555</v>
      </c>
      <c r="B88" s="426"/>
      <c r="C88" s="125">
        <v>44</v>
      </c>
      <c r="D88" s="427"/>
      <c r="E88" s="1840">
        <v>44</v>
      </c>
      <c r="F88" s="125">
        <v>0</v>
      </c>
    </row>
    <row r="89" spans="1:77" ht="15" customHeight="1" x14ac:dyDescent="0.25">
      <c r="A89" s="154" t="s">
        <v>556</v>
      </c>
      <c r="B89" s="428"/>
      <c r="C89" s="429">
        <v>11</v>
      </c>
      <c r="D89" s="430"/>
      <c r="E89" s="2057">
        <v>3</v>
      </c>
      <c r="F89" s="429">
        <v>8</v>
      </c>
    </row>
    <row r="90" spans="1:77" ht="15" customHeight="1" x14ac:dyDescent="0.25">
      <c r="A90" s="154" t="s">
        <v>557</v>
      </c>
      <c r="B90" s="428"/>
      <c r="C90" s="429">
        <v>46</v>
      </c>
      <c r="D90" s="430"/>
      <c r="E90" s="2057">
        <v>45</v>
      </c>
      <c r="F90" s="429">
        <v>1</v>
      </c>
    </row>
    <row r="91" spans="1:77" ht="15" customHeight="1" x14ac:dyDescent="0.25">
      <c r="A91" s="154" t="s">
        <v>558</v>
      </c>
      <c r="B91" s="428"/>
      <c r="C91" s="429">
        <v>11</v>
      </c>
      <c r="D91" s="430"/>
      <c r="E91" s="2057">
        <v>0</v>
      </c>
      <c r="F91" s="429">
        <v>11</v>
      </c>
    </row>
    <row r="92" spans="1:77" ht="15" customHeight="1" x14ac:dyDescent="0.25">
      <c r="A92" s="1787" t="s">
        <v>559</v>
      </c>
      <c r="B92" s="431"/>
      <c r="C92" s="1842"/>
      <c r="D92" s="432"/>
      <c r="E92" s="1844"/>
      <c r="F92" s="1842"/>
    </row>
    <row r="93" spans="1:77" ht="15" customHeight="1" x14ac:dyDescent="0.25">
      <c r="A93" s="3277" t="s">
        <v>560</v>
      </c>
      <c r="B93" s="3124"/>
      <c r="C93" s="3124"/>
      <c r="D93" s="3124"/>
      <c r="E93" s="3124"/>
      <c r="F93" s="3122"/>
    </row>
    <row r="94" spans="1:77" ht="15" customHeight="1" x14ac:dyDescent="0.25">
      <c r="A94" s="163" t="s">
        <v>561</v>
      </c>
      <c r="B94" s="433"/>
      <c r="C94" s="125">
        <v>11</v>
      </c>
      <c r="D94" s="427"/>
      <c r="E94" s="1840">
        <v>11</v>
      </c>
      <c r="F94" s="125">
        <v>0</v>
      </c>
    </row>
    <row r="95" spans="1:77" ht="15" customHeight="1" x14ac:dyDescent="0.25">
      <c r="A95" s="180" t="s">
        <v>562</v>
      </c>
      <c r="B95" s="434"/>
      <c r="C95" s="429"/>
      <c r="D95" s="430"/>
      <c r="E95" s="2057"/>
      <c r="F95" s="429"/>
    </row>
    <row r="96" spans="1:77" ht="21" customHeight="1" x14ac:dyDescent="0.25">
      <c r="A96" s="120" t="s">
        <v>563</v>
      </c>
      <c r="B96" s="43"/>
      <c r="C96" s="2119"/>
      <c r="D96" s="432"/>
      <c r="E96" s="2093"/>
      <c r="F96" s="2119"/>
    </row>
    <row r="97" spans="1:18" ht="21" customHeight="1" x14ac:dyDescent="0.25">
      <c r="A97" s="281" t="s">
        <v>564</v>
      </c>
      <c r="B97" s="137"/>
      <c r="C97" s="137"/>
      <c r="D97" s="137"/>
      <c r="E97" s="137"/>
    </row>
    <row r="98" spans="1:18" ht="21" customHeight="1" x14ac:dyDescent="0.25">
      <c r="A98" s="3153" t="s">
        <v>310</v>
      </c>
      <c r="B98" s="3138" t="s">
        <v>82</v>
      </c>
      <c r="C98" s="3138" t="s">
        <v>550</v>
      </c>
      <c r="D98" s="3138" t="s">
        <v>551</v>
      </c>
      <c r="E98" s="3139" t="s">
        <v>565</v>
      </c>
    </row>
    <row r="99" spans="1:18" ht="21" customHeight="1" x14ac:dyDescent="0.25">
      <c r="A99" s="3129"/>
      <c r="B99" s="3129"/>
      <c r="C99" s="3129"/>
      <c r="D99" s="3129"/>
      <c r="E99" s="3140"/>
    </row>
    <row r="100" spans="1:18" ht="15" customHeight="1" x14ac:dyDescent="0.25">
      <c r="A100" s="2120" t="s">
        <v>554</v>
      </c>
      <c r="B100" s="2121"/>
      <c r="C100" s="2121"/>
      <c r="D100" s="2121"/>
      <c r="E100" s="2122"/>
    </row>
    <row r="101" spans="1:18" ht="15" customHeight="1" x14ac:dyDescent="0.25">
      <c r="A101" s="160" t="s">
        <v>555</v>
      </c>
      <c r="B101" s="435">
        <f t="shared" ref="B101:B105" si="104">SUM(C101:E101)</f>
        <v>0</v>
      </c>
      <c r="C101" s="125"/>
      <c r="D101" s="125"/>
      <c r="E101" s="1840"/>
    </row>
    <row r="102" spans="1:18" ht="15" customHeight="1" x14ac:dyDescent="0.25">
      <c r="A102" s="154" t="s">
        <v>556</v>
      </c>
      <c r="B102" s="436">
        <f t="shared" si="104"/>
        <v>0</v>
      </c>
      <c r="C102" s="429"/>
      <c r="D102" s="429"/>
      <c r="E102" s="2057"/>
    </row>
    <row r="103" spans="1:18" ht="15" customHeight="1" x14ac:dyDescent="0.25">
      <c r="A103" s="154" t="s">
        <v>557</v>
      </c>
      <c r="B103" s="436">
        <f t="shared" si="104"/>
        <v>0</v>
      </c>
      <c r="C103" s="429"/>
      <c r="D103" s="429"/>
      <c r="E103" s="2057"/>
    </row>
    <row r="104" spans="1:18" ht="15" customHeight="1" x14ac:dyDescent="0.25">
      <c r="A104" s="154" t="s">
        <v>558</v>
      </c>
      <c r="B104" s="436">
        <f t="shared" si="104"/>
        <v>0</v>
      </c>
      <c r="C104" s="429"/>
      <c r="D104" s="429"/>
      <c r="E104" s="2057"/>
    </row>
    <row r="105" spans="1:18" ht="15" customHeight="1" x14ac:dyDescent="0.25">
      <c r="A105" s="1787" t="s">
        <v>559</v>
      </c>
      <c r="B105" s="437">
        <f t="shared" si="104"/>
        <v>0</v>
      </c>
      <c r="C105" s="1842"/>
      <c r="D105" s="2119"/>
      <c r="E105" s="1844"/>
    </row>
    <row r="106" spans="1:18" ht="15" customHeight="1" x14ac:dyDescent="0.25">
      <c r="A106" s="2120" t="s">
        <v>560</v>
      </c>
      <c r="B106" s="2121"/>
      <c r="C106" s="2121"/>
      <c r="D106" s="2121"/>
      <c r="E106" s="2122"/>
    </row>
    <row r="107" spans="1:18" ht="15" customHeight="1" x14ac:dyDescent="0.25">
      <c r="A107" s="163" t="s">
        <v>561</v>
      </c>
      <c r="B107" s="435">
        <f t="shared" ref="B107:B109" si="105">SUM(C107:E107)</f>
        <v>0</v>
      </c>
      <c r="C107" s="125"/>
      <c r="D107" s="125"/>
      <c r="E107" s="1840"/>
    </row>
    <row r="108" spans="1:18" ht="15" customHeight="1" x14ac:dyDescent="0.25">
      <c r="A108" s="180" t="s">
        <v>562</v>
      </c>
      <c r="B108" s="436">
        <f t="shared" si="105"/>
        <v>0</v>
      </c>
      <c r="C108" s="429"/>
      <c r="D108" s="429"/>
      <c r="E108" s="2057"/>
    </row>
    <row r="109" spans="1:18" ht="20.25" customHeight="1" x14ac:dyDescent="0.25">
      <c r="A109" s="120" t="s">
        <v>563</v>
      </c>
      <c r="B109" s="438">
        <f t="shared" si="105"/>
        <v>0</v>
      </c>
      <c r="C109" s="2119"/>
      <c r="D109" s="2119"/>
      <c r="E109" s="2093"/>
    </row>
    <row r="110" spans="1:18" ht="18" customHeight="1" x14ac:dyDescent="0.25">
      <c r="A110" s="3255" t="s">
        <v>566</v>
      </c>
      <c r="B110" s="3142"/>
      <c r="C110" s="3142"/>
      <c r="D110" s="3142"/>
      <c r="E110" s="3142"/>
      <c r="F110" s="3256"/>
      <c r="G110" s="439"/>
      <c r="H110" s="439"/>
      <c r="I110" s="439"/>
      <c r="J110" s="439"/>
      <c r="K110" s="439"/>
      <c r="L110" s="439"/>
      <c r="M110" s="439"/>
      <c r="N110" s="439"/>
      <c r="O110" s="439"/>
    </row>
    <row r="111" spans="1:18" ht="24" customHeight="1" x14ac:dyDescent="0.25">
      <c r="A111" s="3138" t="s">
        <v>567</v>
      </c>
      <c r="B111" s="3201" t="s">
        <v>568</v>
      </c>
      <c r="C111" s="3161"/>
      <c r="D111" s="3149"/>
      <c r="E111" s="3201" t="s">
        <v>569</v>
      </c>
      <c r="F111" s="3149"/>
      <c r="G111" s="3201" t="s">
        <v>570</v>
      </c>
      <c r="H111" s="3265"/>
      <c r="I111" s="3136" t="s">
        <v>571</v>
      </c>
      <c r="J111" s="3265"/>
      <c r="K111" s="3139" t="s">
        <v>572</v>
      </c>
      <c r="L111" s="3148" t="s">
        <v>573</v>
      </c>
      <c r="M111" s="3161"/>
      <c r="N111" s="3149"/>
      <c r="O111" s="3148" t="s">
        <v>574</v>
      </c>
      <c r="P111" s="3149"/>
      <c r="Q111" s="3148" t="s">
        <v>575</v>
      </c>
      <c r="R111" s="3149"/>
    </row>
    <row r="112" spans="1:18" ht="21" customHeight="1" x14ac:dyDescent="0.25">
      <c r="A112" s="3128"/>
      <c r="B112" s="3150"/>
      <c r="C112" s="3142"/>
      <c r="D112" s="3140"/>
      <c r="E112" s="3150"/>
      <c r="F112" s="3140"/>
      <c r="G112" s="3150"/>
      <c r="H112" s="3198"/>
      <c r="I112" s="3137"/>
      <c r="J112" s="3198"/>
      <c r="K112" s="3180"/>
      <c r="L112" s="3150"/>
      <c r="M112" s="3142"/>
      <c r="N112" s="3140"/>
      <c r="O112" s="3150"/>
      <c r="P112" s="3140"/>
      <c r="Q112" s="3150"/>
      <c r="R112" s="3140"/>
    </row>
    <row r="113" spans="1:20" ht="41.25" customHeight="1" x14ac:dyDescent="0.25">
      <c r="A113" s="3129"/>
      <c r="B113" s="27" t="s">
        <v>576</v>
      </c>
      <c r="C113" s="27" t="s">
        <v>577</v>
      </c>
      <c r="D113" s="1743" t="s">
        <v>578</v>
      </c>
      <c r="E113" s="27" t="s">
        <v>579</v>
      </c>
      <c r="F113" s="1743" t="s">
        <v>580</v>
      </c>
      <c r="G113" s="27" t="s">
        <v>581</v>
      </c>
      <c r="H113" s="25" t="s">
        <v>582</v>
      </c>
      <c r="I113" s="113" t="s">
        <v>579</v>
      </c>
      <c r="J113" s="1810" t="s">
        <v>580</v>
      </c>
      <c r="K113" s="3140"/>
      <c r="L113" s="27" t="s">
        <v>583</v>
      </c>
      <c r="M113" s="2123" t="s">
        <v>577</v>
      </c>
      <c r="N113" s="334" t="s">
        <v>584</v>
      </c>
      <c r="O113" s="27" t="s">
        <v>581</v>
      </c>
      <c r="P113" s="75" t="s">
        <v>582</v>
      </c>
      <c r="Q113" s="27" t="s">
        <v>585</v>
      </c>
      <c r="R113" s="75" t="s">
        <v>586</v>
      </c>
    </row>
    <row r="114" spans="1:20" ht="15" customHeight="1" x14ac:dyDescent="0.25">
      <c r="A114" s="1915" t="s">
        <v>587</v>
      </c>
      <c r="B114" s="2124">
        <f t="shared" ref="B114:B117" si="106">SUM(C114:D114)</f>
        <v>4589</v>
      </c>
      <c r="C114" s="126">
        <v>4500</v>
      </c>
      <c r="D114" s="1840">
        <v>89</v>
      </c>
      <c r="E114" s="126">
        <v>4575</v>
      </c>
      <c r="F114" s="1840">
        <v>14</v>
      </c>
      <c r="G114" s="126">
        <v>12738</v>
      </c>
      <c r="H114" s="378">
        <v>722</v>
      </c>
      <c r="I114" s="440">
        <v>75</v>
      </c>
      <c r="J114" s="1841">
        <v>0</v>
      </c>
      <c r="K114" s="1840">
        <v>4500</v>
      </c>
      <c r="L114" s="126">
        <v>1801</v>
      </c>
      <c r="M114" s="2078">
        <v>1801</v>
      </c>
      <c r="N114" s="351">
        <v>0</v>
      </c>
      <c r="O114" s="126">
        <v>4750</v>
      </c>
      <c r="P114" s="351">
        <v>0</v>
      </c>
      <c r="Q114" s="2090"/>
      <c r="R114" s="1983"/>
    </row>
    <row r="115" spans="1:20" ht="15" customHeight="1" x14ac:dyDescent="0.25">
      <c r="A115" s="201" t="s">
        <v>588</v>
      </c>
      <c r="B115" s="2124">
        <f t="shared" si="106"/>
        <v>1297</v>
      </c>
      <c r="C115" s="1843">
        <v>1295</v>
      </c>
      <c r="D115" s="1844">
        <v>2</v>
      </c>
      <c r="E115" s="1843">
        <v>1289</v>
      </c>
      <c r="F115" s="1844">
        <v>8</v>
      </c>
      <c r="G115" s="1843">
        <v>3120</v>
      </c>
      <c r="H115" s="441">
        <v>8</v>
      </c>
      <c r="I115" s="1857">
        <v>0</v>
      </c>
      <c r="J115" s="1846">
        <v>0</v>
      </c>
      <c r="K115" s="1844">
        <v>1295</v>
      </c>
      <c r="L115" s="2090"/>
      <c r="M115" s="1982"/>
      <c r="N115" s="1983"/>
      <c r="O115" s="2090"/>
      <c r="P115" s="1983"/>
      <c r="Q115" s="126">
        <v>0</v>
      </c>
      <c r="R115" s="351">
        <v>0</v>
      </c>
    </row>
    <row r="116" spans="1:20" ht="15" customHeight="1" x14ac:dyDescent="0.25">
      <c r="A116" s="201" t="s">
        <v>589</v>
      </c>
      <c r="B116" s="442">
        <f t="shared" si="106"/>
        <v>127</v>
      </c>
      <c r="C116" s="131">
        <v>127</v>
      </c>
      <c r="D116" s="2057">
        <v>0</v>
      </c>
      <c r="E116" s="355">
        <v>127</v>
      </c>
      <c r="F116" s="2057">
        <v>0</v>
      </c>
      <c r="G116" s="131">
        <v>127</v>
      </c>
      <c r="H116" s="362">
        <v>0</v>
      </c>
      <c r="I116" s="443"/>
      <c r="J116" s="444"/>
      <c r="K116" s="2057">
        <v>127</v>
      </c>
      <c r="L116" s="445"/>
      <c r="M116" s="2125"/>
      <c r="N116" s="380"/>
      <c r="O116" s="379"/>
      <c r="P116" s="380"/>
      <c r="Q116" s="131"/>
      <c r="R116" s="372"/>
    </row>
    <row r="117" spans="1:20" ht="15" customHeight="1" x14ac:dyDescent="0.25">
      <c r="A117" s="1736" t="s">
        <v>82</v>
      </c>
      <c r="B117" s="166">
        <f t="shared" si="106"/>
        <v>6013</v>
      </c>
      <c r="C117" s="166">
        <f t="shared" ref="C117:K117" si="107">SUM(C114:C116)</f>
        <v>5922</v>
      </c>
      <c r="D117" s="1859">
        <f t="shared" si="107"/>
        <v>91</v>
      </c>
      <c r="E117" s="166">
        <f t="shared" si="107"/>
        <v>5991</v>
      </c>
      <c r="F117" s="1859">
        <f t="shared" si="107"/>
        <v>22</v>
      </c>
      <c r="G117" s="166">
        <f t="shared" si="107"/>
        <v>15985</v>
      </c>
      <c r="H117" s="446">
        <f t="shared" si="107"/>
        <v>730</v>
      </c>
      <c r="I117" s="447">
        <f t="shared" si="107"/>
        <v>75</v>
      </c>
      <c r="J117" s="2126">
        <f t="shared" si="107"/>
        <v>0</v>
      </c>
      <c r="K117" s="1859">
        <f t="shared" si="107"/>
        <v>5922</v>
      </c>
      <c r="L117" s="166">
        <f t="shared" ref="L117:P117" si="108">SUM(L114)</f>
        <v>1801</v>
      </c>
      <c r="M117" s="1883">
        <f t="shared" si="108"/>
        <v>1801</v>
      </c>
      <c r="N117" s="448">
        <f t="shared" si="108"/>
        <v>0</v>
      </c>
      <c r="O117" s="166">
        <f t="shared" si="108"/>
        <v>4750</v>
      </c>
      <c r="P117" s="448">
        <f t="shared" si="108"/>
        <v>0</v>
      </c>
      <c r="Q117" s="166">
        <f t="shared" ref="Q117:R117" si="109">SUM(Q115:Q116)</f>
        <v>0</v>
      </c>
      <c r="R117" s="1883">
        <f t="shared" si="109"/>
        <v>0</v>
      </c>
    </row>
    <row r="118" spans="1:20" ht="15" customHeight="1" x14ac:dyDescent="0.25">
      <c r="A118" s="3264" t="s">
        <v>590</v>
      </c>
      <c r="B118" s="3124"/>
      <c r="C118" s="3124"/>
      <c r="D118" s="3124"/>
      <c r="E118" s="3124"/>
      <c r="F118" s="3178"/>
      <c r="G118" s="439"/>
      <c r="H118" s="439"/>
      <c r="I118" s="439"/>
      <c r="J118" s="439"/>
      <c r="K118" s="439"/>
      <c r="L118" s="449"/>
      <c r="M118" s="449"/>
      <c r="N118" s="449"/>
      <c r="O118" s="449"/>
      <c r="P118" s="449"/>
      <c r="Q118" s="449"/>
      <c r="R118" s="449"/>
    </row>
    <row r="119" spans="1:20" ht="15" customHeight="1" x14ac:dyDescent="0.25">
      <c r="A119" s="3138" t="s">
        <v>567</v>
      </c>
      <c r="B119" s="3201" t="s">
        <v>568</v>
      </c>
      <c r="C119" s="3161"/>
      <c r="D119" s="3149"/>
      <c r="E119" s="3201" t="s">
        <v>569</v>
      </c>
      <c r="F119" s="3161"/>
      <c r="G119" s="3161"/>
      <c r="H119" s="3149"/>
      <c r="I119" s="3201" t="s">
        <v>570</v>
      </c>
      <c r="J119" s="3265"/>
      <c r="K119" s="3139" t="s">
        <v>591</v>
      </c>
      <c r="L119" s="3201" t="s">
        <v>592</v>
      </c>
      <c r="M119" s="3149"/>
      <c r="N119" s="449"/>
      <c r="O119" s="449"/>
      <c r="P119" s="449"/>
      <c r="Q119" s="449"/>
      <c r="R119" s="449"/>
      <c r="S119" s="449"/>
      <c r="T119" s="449"/>
    </row>
    <row r="120" spans="1:20" ht="15" customHeight="1" x14ac:dyDescent="0.25">
      <c r="A120" s="3128"/>
      <c r="B120" s="3150"/>
      <c r="C120" s="3142"/>
      <c r="D120" s="3140"/>
      <c r="E120" s="3150"/>
      <c r="F120" s="3142"/>
      <c r="G120" s="3142"/>
      <c r="H120" s="3140"/>
      <c r="I120" s="3150"/>
      <c r="J120" s="3198"/>
      <c r="K120" s="3180"/>
      <c r="L120" s="3150"/>
      <c r="M120" s="3140"/>
      <c r="N120" s="449"/>
      <c r="O120" s="449"/>
      <c r="P120" s="449"/>
      <c r="Q120" s="449"/>
      <c r="R120" s="449"/>
      <c r="S120" s="449"/>
      <c r="T120" s="449"/>
    </row>
    <row r="121" spans="1:20" ht="63.75" customHeight="1" x14ac:dyDescent="0.25">
      <c r="A121" s="3129"/>
      <c r="B121" s="27" t="s">
        <v>576</v>
      </c>
      <c r="C121" s="27" t="s">
        <v>577</v>
      </c>
      <c r="D121" s="1743" t="s">
        <v>578</v>
      </c>
      <c r="E121" s="27" t="s">
        <v>579</v>
      </c>
      <c r="F121" s="1743" t="s">
        <v>580</v>
      </c>
      <c r="G121" s="27" t="s">
        <v>593</v>
      </c>
      <c r="H121" s="1743" t="s">
        <v>594</v>
      </c>
      <c r="I121" s="27" t="s">
        <v>581</v>
      </c>
      <c r="J121" s="25" t="s">
        <v>582</v>
      </c>
      <c r="K121" s="3140"/>
      <c r="L121" s="27" t="s">
        <v>595</v>
      </c>
      <c r="M121" s="75" t="s">
        <v>596</v>
      </c>
      <c r="N121" s="449"/>
      <c r="O121" s="449"/>
      <c r="P121" s="449"/>
      <c r="Q121" s="449"/>
      <c r="R121" s="449"/>
      <c r="S121" s="449"/>
      <c r="T121" s="449"/>
    </row>
    <row r="122" spans="1:20" ht="15" customHeight="1" x14ac:dyDescent="0.25">
      <c r="A122" s="1915" t="s">
        <v>597</v>
      </c>
      <c r="B122" s="2124">
        <f t="shared" ref="B122:B124" si="110">SUM(C122:D122)</f>
        <v>0</v>
      </c>
      <c r="C122" s="126"/>
      <c r="D122" s="1840"/>
      <c r="E122" s="450"/>
      <c r="F122" s="2127"/>
      <c r="G122" s="450"/>
      <c r="H122" s="2127"/>
      <c r="I122" s="126"/>
      <c r="J122" s="378"/>
      <c r="K122" s="2127"/>
      <c r="L122" s="126"/>
      <c r="M122" s="351"/>
      <c r="N122" s="449"/>
      <c r="O122" s="449"/>
      <c r="P122" s="449"/>
      <c r="Q122" s="449"/>
      <c r="R122" s="449"/>
      <c r="S122" s="449"/>
      <c r="T122" s="449"/>
    </row>
    <row r="123" spans="1:20" ht="15" customHeight="1" x14ac:dyDescent="0.25">
      <c r="A123" s="201" t="s">
        <v>598</v>
      </c>
      <c r="B123" s="2124">
        <f t="shared" si="110"/>
        <v>0</v>
      </c>
      <c r="C123" s="1843"/>
      <c r="D123" s="1844"/>
      <c r="E123" s="1843"/>
      <c r="F123" s="1844"/>
      <c r="G123" s="1843"/>
      <c r="H123" s="1844"/>
      <c r="I123" s="1843"/>
      <c r="J123" s="441"/>
      <c r="K123" s="1844"/>
      <c r="L123" s="1843"/>
      <c r="M123" s="2128"/>
      <c r="N123" s="449"/>
      <c r="O123" s="449"/>
      <c r="P123" s="449"/>
      <c r="Q123" s="449"/>
      <c r="R123" s="449"/>
      <c r="S123" s="449"/>
      <c r="T123" s="449"/>
    </row>
    <row r="124" spans="1:20" ht="15" customHeight="1" x14ac:dyDescent="0.25">
      <c r="A124" s="221" t="s">
        <v>565</v>
      </c>
      <c r="B124" s="442">
        <f t="shared" si="110"/>
        <v>0</v>
      </c>
      <c r="C124" s="131"/>
      <c r="D124" s="1847"/>
      <c r="E124" s="445"/>
      <c r="F124" s="2129"/>
      <c r="G124" s="445"/>
      <c r="H124" s="2129"/>
      <c r="I124" s="131"/>
      <c r="J124" s="373"/>
      <c r="K124" s="2129"/>
      <c r="L124" s="131"/>
      <c r="M124" s="372"/>
      <c r="N124" s="449"/>
      <c r="O124" s="449"/>
      <c r="P124" s="449"/>
      <c r="Q124" s="449"/>
      <c r="R124" s="449"/>
      <c r="S124" s="449"/>
      <c r="T124" s="449"/>
    </row>
    <row r="125" spans="1:20" ht="18" customHeight="1" x14ac:dyDescent="0.25">
      <c r="A125" s="1877" t="s">
        <v>599</v>
      </c>
      <c r="B125" s="2130"/>
      <c r="C125" s="2130"/>
      <c r="D125" s="2131"/>
      <c r="E125" s="2132"/>
      <c r="F125" s="2132"/>
      <c r="G125" s="2132"/>
      <c r="H125" s="2132"/>
      <c r="I125" s="451"/>
      <c r="J125" s="20"/>
      <c r="K125" s="451"/>
      <c r="L125" s="20"/>
      <c r="M125" s="1862"/>
    </row>
    <row r="126" spans="1:20" ht="15" customHeight="1" x14ac:dyDescent="0.25">
      <c r="A126" s="3148" t="s">
        <v>600</v>
      </c>
      <c r="B126" s="3138" t="s">
        <v>601</v>
      </c>
      <c r="C126" s="3143" t="s">
        <v>602</v>
      </c>
      <c r="D126" s="3124"/>
      <c r="E126" s="3124"/>
      <c r="F126" s="3124"/>
      <c r="G126" s="3124"/>
      <c r="H126" s="3124"/>
      <c r="I126" s="3124"/>
      <c r="J126" s="3124"/>
      <c r="K126" s="3124"/>
      <c r="L126" s="3122"/>
      <c r="M126" s="3138" t="s">
        <v>603</v>
      </c>
    </row>
    <row r="127" spans="1:20" ht="38.25" customHeight="1" x14ac:dyDescent="0.25">
      <c r="A127" s="3150"/>
      <c r="B127" s="3129"/>
      <c r="C127" s="58" t="s">
        <v>69</v>
      </c>
      <c r="D127" s="24" t="s">
        <v>604</v>
      </c>
      <c r="E127" s="24" t="s">
        <v>103</v>
      </c>
      <c r="F127" s="24" t="s">
        <v>70</v>
      </c>
      <c r="G127" s="24" t="s">
        <v>110</v>
      </c>
      <c r="H127" s="23" t="s">
        <v>199</v>
      </c>
      <c r="I127" s="23" t="s">
        <v>605</v>
      </c>
      <c r="J127" s="24" t="s">
        <v>606</v>
      </c>
      <c r="K127" s="23" t="s">
        <v>607</v>
      </c>
      <c r="L127" s="1863" t="s">
        <v>608</v>
      </c>
      <c r="M127" s="3129"/>
    </row>
    <row r="128" spans="1:20" ht="15" customHeight="1" x14ac:dyDescent="0.25">
      <c r="A128" s="28" t="s">
        <v>609</v>
      </c>
      <c r="B128" s="1840"/>
      <c r="C128" s="126"/>
      <c r="D128" s="127"/>
      <c r="E128" s="127"/>
      <c r="F128" s="127"/>
      <c r="G128" s="127"/>
      <c r="H128" s="127"/>
      <c r="I128" s="127"/>
      <c r="J128" s="127"/>
      <c r="K128" s="127"/>
      <c r="L128" s="1840"/>
      <c r="M128" s="125"/>
    </row>
    <row r="129" spans="1:76" ht="15" customHeight="1" x14ac:dyDescent="0.25">
      <c r="A129" s="65" t="s">
        <v>610</v>
      </c>
      <c r="B129" s="2057"/>
      <c r="C129" s="355"/>
      <c r="D129" s="452"/>
      <c r="E129" s="452"/>
      <c r="F129" s="452"/>
      <c r="G129" s="452"/>
      <c r="H129" s="452"/>
      <c r="I129" s="452"/>
      <c r="J129" s="452"/>
      <c r="K129" s="452"/>
      <c r="L129" s="2057"/>
      <c r="M129" s="429"/>
    </row>
    <row r="130" spans="1:76" ht="15" customHeight="1" x14ac:dyDescent="0.25">
      <c r="A130" s="35" t="s">
        <v>611</v>
      </c>
      <c r="B130" s="1847"/>
      <c r="C130" s="131"/>
      <c r="D130" s="132"/>
      <c r="E130" s="132"/>
      <c r="F130" s="132"/>
      <c r="G130" s="132"/>
      <c r="H130" s="132"/>
      <c r="I130" s="132"/>
      <c r="J130" s="132"/>
      <c r="K130" s="132"/>
      <c r="L130" s="1847"/>
      <c r="M130" s="130"/>
    </row>
    <row r="131" spans="1:76" ht="18" customHeight="1" x14ac:dyDescent="0.25">
      <c r="A131" s="281" t="s">
        <v>612</v>
      </c>
      <c r="B131" s="2133"/>
      <c r="C131" s="2133"/>
      <c r="D131" s="2133"/>
      <c r="E131" s="2133"/>
      <c r="F131" s="2133"/>
      <c r="G131" s="2133"/>
      <c r="H131" s="2133"/>
      <c r="I131" s="2133"/>
      <c r="J131" s="2133"/>
      <c r="K131" s="2133"/>
      <c r="L131" s="2133"/>
      <c r="M131" s="2133"/>
      <c r="N131" s="2133"/>
      <c r="O131" s="2133"/>
      <c r="P131" s="2133"/>
      <c r="Q131" s="2133"/>
      <c r="R131" s="2133"/>
      <c r="S131" s="2133"/>
      <c r="T131" s="2133"/>
      <c r="U131" s="2133"/>
      <c r="V131" s="2133"/>
      <c r="W131" s="2133"/>
      <c r="X131" s="2133"/>
      <c r="Y131" s="2133"/>
      <c r="Z131" s="2133"/>
      <c r="AA131" s="2133"/>
      <c r="AB131" s="2133"/>
      <c r="AC131" s="2133"/>
      <c r="AD131" s="2133"/>
      <c r="AE131" s="2133"/>
      <c r="AF131" s="2133"/>
      <c r="AG131" s="2133"/>
      <c r="AH131" s="2133"/>
      <c r="AI131" s="2133"/>
      <c r="AJ131" s="2133"/>
      <c r="AK131" s="2133"/>
      <c r="AL131" s="2133"/>
      <c r="AM131" s="2133"/>
      <c r="AN131" s="2133"/>
      <c r="AO131" s="453"/>
      <c r="AP131" s="453"/>
      <c r="AQ131" s="137"/>
      <c r="AR131" s="137"/>
    </row>
    <row r="132" spans="1:76" ht="15" customHeight="1" x14ac:dyDescent="0.25">
      <c r="A132" s="3153" t="s">
        <v>613</v>
      </c>
      <c r="B132" s="3148" t="s">
        <v>33</v>
      </c>
      <c r="C132" s="3161"/>
      <c r="D132" s="3149"/>
      <c r="E132" s="3159" t="s">
        <v>106</v>
      </c>
      <c r="F132" s="3124"/>
      <c r="G132" s="3124"/>
      <c r="H132" s="3124"/>
      <c r="I132" s="3124"/>
      <c r="J132" s="3124"/>
      <c r="K132" s="3124"/>
      <c r="L132" s="3124"/>
      <c r="M132" s="3124"/>
      <c r="N132" s="3124"/>
      <c r="O132" s="3124"/>
      <c r="P132" s="3124"/>
      <c r="Q132" s="3124"/>
      <c r="R132" s="3124"/>
      <c r="S132" s="3124"/>
      <c r="T132" s="3124"/>
      <c r="U132" s="3124"/>
      <c r="V132" s="3124"/>
      <c r="W132" s="3124"/>
      <c r="X132" s="3124"/>
      <c r="Y132" s="3124"/>
      <c r="Z132" s="3124"/>
      <c r="AA132" s="3124"/>
      <c r="AB132" s="3124"/>
      <c r="AC132" s="3124"/>
      <c r="AD132" s="3124"/>
      <c r="AE132" s="3124"/>
      <c r="AF132" s="3124"/>
      <c r="AG132" s="3124"/>
      <c r="AH132" s="3124"/>
      <c r="AI132" s="3124"/>
      <c r="AJ132" s="3124"/>
      <c r="AK132" s="3124"/>
      <c r="AL132" s="3124"/>
      <c r="AM132" s="3124"/>
      <c r="AN132" s="3135"/>
      <c r="AO132" s="3167" t="s">
        <v>614</v>
      </c>
      <c r="AP132" s="3162" t="s">
        <v>464</v>
      </c>
      <c r="AQ132" s="3162" t="s">
        <v>39</v>
      </c>
      <c r="AR132" s="3139" t="s">
        <v>40</v>
      </c>
    </row>
    <row r="133" spans="1:76" ht="21" customHeight="1" x14ac:dyDescent="0.25">
      <c r="A133" s="3128"/>
      <c r="B133" s="3150"/>
      <c r="C133" s="3142"/>
      <c r="D133" s="3140"/>
      <c r="E133" s="3143" t="s">
        <v>485</v>
      </c>
      <c r="F133" s="3122"/>
      <c r="G133" s="3159" t="s">
        <v>486</v>
      </c>
      <c r="H133" s="3122"/>
      <c r="I133" s="3159" t="s">
        <v>335</v>
      </c>
      <c r="J133" s="3122"/>
      <c r="K133" s="3159" t="s">
        <v>99</v>
      </c>
      <c r="L133" s="3122"/>
      <c r="M133" s="3159" t="s">
        <v>49</v>
      </c>
      <c r="N133" s="3122"/>
      <c r="O133" s="3159" t="s">
        <v>50</v>
      </c>
      <c r="P133" s="3122"/>
      <c r="Q133" s="3158" t="s">
        <v>51</v>
      </c>
      <c r="R133" s="3122"/>
      <c r="S133" s="3159" t="s">
        <v>52</v>
      </c>
      <c r="T133" s="3122"/>
      <c r="U133" s="3159" t="s">
        <v>53</v>
      </c>
      <c r="V133" s="3122"/>
      <c r="W133" s="3159" t="s">
        <v>54</v>
      </c>
      <c r="X133" s="3122"/>
      <c r="Y133" s="3159" t="s">
        <v>55</v>
      </c>
      <c r="Z133" s="3122"/>
      <c r="AA133" s="3159" t="s">
        <v>56</v>
      </c>
      <c r="AB133" s="3122"/>
      <c r="AC133" s="3159" t="s">
        <v>57</v>
      </c>
      <c r="AD133" s="3122"/>
      <c r="AE133" s="3159" t="s">
        <v>58</v>
      </c>
      <c r="AF133" s="3122"/>
      <c r="AG133" s="3159" t="s">
        <v>59</v>
      </c>
      <c r="AH133" s="3122"/>
      <c r="AI133" s="3159" t="s">
        <v>60</v>
      </c>
      <c r="AJ133" s="3122"/>
      <c r="AK133" s="3159" t="s">
        <v>61</v>
      </c>
      <c r="AL133" s="3122"/>
      <c r="AM133" s="3158" t="s">
        <v>487</v>
      </c>
      <c r="AN133" s="3135"/>
      <c r="AO133" s="3170"/>
      <c r="AP133" s="3269"/>
      <c r="AQ133" s="3269"/>
      <c r="AR133" s="3180"/>
    </row>
    <row r="134" spans="1:76" ht="15" customHeight="1" x14ac:dyDescent="0.25">
      <c r="A134" s="3129"/>
      <c r="B134" s="216" t="s">
        <v>84</v>
      </c>
      <c r="C134" s="1800" t="s">
        <v>63</v>
      </c>
      <c r="D134" s="1913" t="s">
        <v>64</v>
      </c>
      <c r="E134" s="27" t="s">
        <v>63</v>
      </c>
      <c r="F134" s="1743" t="s">
        <v>64</v>
      </c>
      <c r="G134" s="27" t="s">
        <v>63</v>
      </c>
      <c r="H134" s="1743" t="s">
        <v>64</v>
      </c>
      <c r="I134" s="27" t="s">
        <v>63</v>
      </c>
      <c r="J134" s="1743" t="s">
        <v>64</v>
      </c>
      <c r="K134" s="27" t="s">
        <v>63</v>
      </c>
      <c r="L134" s="1743" t="s">
        <v>64</v>
      </c>
      <c r="M134" s="27" t="s">
        <v>63</v>
      </c>
      <c r="N134" s="1743" t="s">
        <v>64</v>
      </c>
      <c r="O134" s="27" t="s">
        <v>63</v>
      </c>
      <c r="P134" s="1743" t="s">
        <v>64</v>
      </c>
      <c r="Q134" s="27" t="s">
        <v>63</v>
      </c>
      <c r="R134" s="1743" t="s">
        <v>64</v>
      </c>
      <c r="S134" s="27" t="s">
        <v>63</v>
      </c>
      <c r="T134" s="1743" t="s">
        <v>64</v>
      </c>
      <c r="U134" s="27" t="s">
        <v>63</v>
      </c>
      <c r="V134" s="1743" t="s">
        <v>64</v>
      </c>
      <c r="W134" s="27" t="s">
        <v>63</v>
      </c>
      <c r="X134" s="1743" t="s">
        <v>64</v>
      </c>
      <c r="Y134" s="27" t="s">
        <v>63</v>
      </c>
      <c r="Z134" s="1743" t="s">
        <v>64</v>
      </c>
      <c r="AA134" s="27" t="s">
        <v>63</v>
      </c>
      <c r="AB134" s="1743" t="s">
        <v>64</v>
      </c>
      <c r="AC134" s="27" t="s">
        <v>63</v>
      </c>
      <c r="AD134" s="1743" t="s">
        <v>64</v>
      </c>
      <c r="AE134" s="27" t="s">
        <v>63</v>
      </c>
      <c r="AF134" s="1743" t="s">
        <v>64</v>
      </c>
      <c r="AG134" s="27" t="s">
        <v>63</v>
      </c>
      <c r="AH134" s="1743" t="s">
        <v>64</v>
      </c>
      <c r="AI134" s="27" t="s">
        <v>63</v>
      </c>
      <c r="AJ134" s="1743" t="s">
        <v>64</v>
      </c>
      <c r="AK134" s="27" t="s">
        <v>63</v>
      </c>
      <c r="AL134" s="1743" t="s">
        <v>64</v>
      </c>
      <c r="AM134" s="27" t="s">
        <v>63</v>
      </c>
      <c r="AN134" s="1810" t="s">
        <v>64</v>
      </c>
      <c r="AO134" s="3168"/>
      <c r="AP134" s="3163"/>
      <c r="AQ134" s="3163"/>
      <c r="AR134" s="3140"/>
    </row>
    <row r="135" spans="1:76" ht="24.75" customHeight="1" x14ac:dyDescent="0.25">
      <c r="A135" s="454" t="s">
        <v>615</v>
      </c>
      <c r="B135" s="65">
        <f t="shared" ref="B135:B137" si="111">SUM(C135:D135)</f>
        <v>11</v>
      </c>
      <c r="C135" s="155">
        <f t="shared" ref="C135:D135" si="112">SUM(E135+G135+I135+K135+M135+O135+Q135+S135+U135+W135+Y135+AA135+AC135+AE135+AG135+AI135+AK135+AM135)</f>
        <v>2</v>
      </c>
      <c r="D135" s="2134">
        <f t="shared" si="112"/>
        <v>9</v>
      </c>
      <c r="E135" s="1843">
        <v>2</v>
      </c>
      <c r="F135" s="1844">
        <v>7</v>
      </c>
      <c r="G135" s="1843">
        <v>0</v>
      </c>
      <c r="H135" s="2128">
        <v>0</v>
      </c>
      <c r="I135" s="1843">
        <v>0</v>
      </c>
      <c r="J135" s="2128">
        <v>0</v>
      </c>
      <c r="K135" s="1843">
        <v>0</v>
      </c>
      <c r="L135" s="2128">
        <v>0</v>
      </c>
      <c r="M135" s="1843">
        <v>0</v>
      </c>
      <c r="N135" s="2128">
        <v>0</v>
      </c>
      <c r="O135" s="1843">
        <v>0</v>
      </c>
      <c r="P135" s="2128">
        <v>0</v>
      </c>
      <c r="Q135" s="2135">
        <v>0</v>
      </c>
      <c r="R135" s="2128">
        <v>1</v>
      </c>
      <c r="S135" s="1843">
        <v>0</v>
      </c>
      <c r="T135" s="2128">
        <v>0</v>
      </c>
      <c r="U135" s="1843">
        <v>0</v>
      </c>
      <c r="V135" s="2128">
        <v>1</v>
      </c>
      <c r="W135" s="1843">
        <v>0</v>
      </c>
      <c r="X135" s="2128">
        <v>0</v>
      </c>
      <c r="Y135" s="1843">
        <v>0</v>
      </c>
      <c r="Z135" s="2128">
        <v>0</v>
      </c>
      <c r="AA135" s="1843">
        <v>0</v>
      </c>
      <c r="AB135" s="2128">
        <v>0</v>
      </c>
      <c r="AC135" s="1843">
        <v>0</v>
      </c>
      <c r="AD135" s="2128">
        <v>0</v>
      </c>
      <c r="AE135" s="1843">
        <v>0</v>
      </c>
      <c r="AF135" s="2128">
        <v>0</v>
      </c>
      <c r="AG135" s="1843">
        <v>0</v>
      </c>
      <c r="AH135" s="2128">
        <v>0</v>
      </c>
      <c r="AI135" s="1843">
        <v>0</v>
      </c>
      <c r="AJ135" s="2128">
        <v>0</v>
      </c>
      <c r="AK135" s="1843">
        <v>0</v>
      </c>
      <c r="AL135" s="2128">
        <v>0</v>
      </c>
      <c r="AM135" s="2113">
        <v>0</v>
      </c>
      <c r="AN135" s="441">
        <v>0</v>
      </c>
      <c r="AO135" s="2081">
        <v>11</v>
      </c>
      <c r="AP135" s="2082">
        <v>0</v>
      </c>
      <c r="AQ135" s="353">
        <v>0</v>
      </c>
      <c r="AR135" s="2053">
        <v>0</v>
      </c>
      <c r="AS135" s="240" t="str">
        <f t="shared" ref="AS135:AS137" si="113">BO135&amp;BP135&amp;BQ135&amp;BR135&amp;BS135</f>
        <v/>
      </c>
      <c r="BO135" s="2054" t="str">
        <f t="shared" ref="BO135:BO137" si="114">IF(AND(B135&gt;0,AO135="")," * No olvide digitar la variable Beneficiarios. Digite Cero si no tiene.",IF(AO135&gt;B135,"  * La variable Beneficiarios No puede ser mayor al Total.",""))</f>
        <v/>
      </c>
      <c r="BP135" s="2054" t="str">
        <f t="shared" ref="BP135:BP137" si="115">IF(AND(D135&gt;0,AP135="")," * No olvide digitar la variable Gestantes. Digite Cero si no tiene.",IF(AP135&gt;D135,"  * La variable Gestantes No puede ser mayor al Total Mujeres.",""))</f>
        <v/>
      </c>
      <c r="BQ135" s="2054" t="str">
        <f t="shared" ref="BQ135:BQ137" si="116"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2054" t="str">
        <f t="shared" ref="BR135:BR137" si="117"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055">
        <f t="shared" ref="BU135:BU137" si="118">IF(AND(B135&gt;0,AO135=""),1,IF(AO135&gt;B135,1,0))</f>
        <v>0</v>
      </c>
      <c r="BV135" s="2055">
        <f t="shared" ref="BV135:BV137" si="119">IF(AND(D135&gt;0,AP135=""),1,IF(AP135&gt;D135,1,0))</f>
        <v>0</v>
      </c>
      <c r="BW135" s="2055">
        <f t="shared" ref="BW135:BW137" si="120">IF(AND(B135&gt;0,AQ135=""),1,IF(AQ135&gt;B135,1,0))</f>
        <v>0</v>
      </c>
      <c r="BX135" s="2055">
        <f t="shared" ref="BX135:BX137" si="121">IF(AND(B135&gt;0,AR135=""),1,IF(AR135&gt;B135,1,0))</f>
        <v>0</v>
      </c>
    </row>
    <row r="136" spans="1:76" ht="15" customHeight="1" x14ac:dyDescent="0.25">
      <c r="A136" s="108" t="s">
        <v>616</v>
      </c>
      <c r="B136" s="65">
        <f t="shared" si="111"/>
        <v>32</v>
      </c>
      <c r="C136" s="155">
        <f t="shared" ref="C136:D136" si="122">SUM(E136+G136+I136+K136+M136+O136+Q136+S136+U136+W136+Y136+AA136+AC136+AE136+AG136+AI136+AK136+AM136)</f>
        <v>7</v>
      </c>
      <c r="D136" s="2134">
        <f t="shared" si="122"/>
        <v>25</v>
      </c>
      <c r="E136" s="355">
        <v>2</v>
      </c>
      <c r="F136" s="2057">
        <v>5</v>
      </c>
      <c r="G136" s="355">
        <v>2</v>
      </c>
      <c r="H136" s="356">
        <v>1</v>
      </c>
      <c r="I136" s="355">
        <v>0</v>
      </c>
      <c r="J136" s="356">
        <v>1</v>
      </c>
      <c r="K136" s="355">
        <v>1</v>
      </c>
      <c r="L136" s="356">
        <v>1</v>
      </c>
      <c r="M136" s="355">
        <v>0</v>
      </c>
      <c r="N136" s="356">
        <v>1</v>
      </c>
      <c r="O136" s="355">
        <v>0</v>
      </c>
      <c r="P136" s="356">
        <v>4</v>
      </c>
      <c r="Q136" s="2084">
        <v>0</v>
      </c>
      <c r="R136" s="356">
        <v>3</v>
      </c>
      <c r="S136" s="355">
        <v>0</v>
      </c>
      <c r="T136" s="356">
        <v>2</v>
      </c>
      <c r="U136" s="355">
        <v>0</v>
      </c>
      <c r="V136" s="356">
        <v>3</v>
      </c>
      <c r="W136" s="355">
        <v>1</v>
      </c>
      <c r="X136" s="356">
        <v>0</v>
      </c>
      <c r="Y136" s="355">
        <v>1</v>
      </c>
      <c r="Z136" s="356">
        <v>2</v>
      </c>
      <c r="AA136" s="355">
        <v>0</v>
      </c>
      <c r="AB136" s="356">
        <v>1</v>
      </c>
      <c r="AC136" s="355">
        <v>0</v>
      </c>
      <c r="AD136" s="356">
        <v>1</v>
      </c>
      <c r="AE136" s="355">
        <v>0</v>
      </c>
      <c r="AF136" s="356">
        <v>0</v>
      </c>
      <c r="AG136" s="355">
        <v>0</v>
      </c>
      <c r="AH136" s="356">
        <v>0</v>
      </c>
      <c r="AI136" s="355">
        <v>0</v>
      </c>
      <c r="AJ136" s="356">
        <v>0</v>
      </c>
      <c r="AK136" s="355">
        <v>0</v>
      </c>
      <c r="AL136" s="356">
        <v>0</v>
      </c>
      <c r="AM136" s="2085">
        <v>0</v>
      </c>
      <c r="AN136" s="362">
        <v>0</v>
      </c>
      <c r="AO136" s="360">
        <v>32</v>
      </c>
      <c r="AP136" s="361">
        <v>0</v>
      </c>
      <c r="AQ136" s="2082">
        <v>0</v>
      </c>
      <c r="AR136" s="2083">
        <v>0</v>
      </c>
      <c r="AS136" s="240" t="str">
        <f t="shared" si="113"/>
        <v/>
      </c>
      <c r="BO136" s="2054" t="str">
        <f t="shared" si="114"/>
        <v/>
      </c>
      <c r="BP136" s="2054" t="str">
        <f t="shared" si="115"/>
        <v/>
      </c>
      <c r="BQ136" s="2054" t="str">
        <f t="shared" si="116"/>
        <v/>
      </c>
      <c r="BR136" s="2054" t="str">
        <f t="shared" si="117"/>
        <v/>
      </c>
      <c r="BU136" s="2055">
        <f t="shared" si="118"/>
        <v>0</v>
      </c>
      <c r="BV136" s="2055">
        <f t="shared" si="119"/>
        <v>0</v>
      </c>
      <c r="BW136" s="2055">
        <f t="shared" si="120"/>
        <v>0</v>
      </c>
      <c r="BX136" s="2055">
        <f t="shared" si="121"/>
        <v>0</v>
      </c>
    </row>
    <row r="137" spans="1:76" ht="15" customHeight="1" x14ac:dyDescent="0.25">
      <c r="A137" s="1918" t="s">
        <v>617</v>
      </c>
      <c r="B137" s="35">
        <f t="shared" si="111"/>
        <v>56</v>
      </c>
      <c r="C137" s="158">
        <f t="shared" ref="C137:D137" si="123">SUM(E137+G137+I137+K137+M137+O137+Q137+S137+U137+W137+Y137+AA137+AC137+AE137+AG137+AI137+AK137+AM137)</f>
        <v>14</v>
      </c>
      <c r="D137" s="2136">
        <f t="shared" si="123"/>
        <v>42</v>
      </c>
      <c r="E137" s="131">
        <v>9</v>
      </c>
      <c r="F137" s="1847">
        <v>19</v>
      </c>
      <c r="G137" s="131">
        <v>4</v>
      </c>
      <c r="H137" s="372">
        <v>4</v>
      </c>
      <c r="I137" s="131">
        <v>0</v>
      </c>
      <c r="J137" s="372">
        <v>0</v>
      </c>
      <c r="K137" s="131">
        <v>1</v>
      </c>
      <c r="L137" s="372">
        <v>1</v>
      </c>
      <c r="M137" s="131">
        <v>0</v>
      </c>
      <c r="N137" s="372">
        <v>3</v>
      </c>
      <c r="O137" s="131">
        <v>0</v>
      </c>
      <c r="P137" s="372">
        <v>4</v>
      </c>
      <c r="Q137" s="2137">
        <v>0</v>
      </c>
      <c r="R137" s="372">
        <v>3</v>
      </c>
      <c r="S137" s="131">
        <v>0</v>
      </c>
      <c r="T137" s="372">
        <v>5</v>
      </c>
      <c r="U137" s="131">
        <v>0</v>
      </c>
      <c r="V137" s="372">
        <v>1</v>
      </c>
      <c r="W137" s="131">
        <v>0</v>
      </c>
      <c r="X137" s="372">
        <v>1</v>
      </c>
      <c r="Y137" s="131">
        <v>0</v>
      </c>
      <c r="Z137" s="372">
        <v>0</v>
      </c>
      <c r="AA137" s="131">
        <v>0</v>
      </c>
      <c r="AB137" s="372">
        <v>0</v>
      </c>
      <c r="AC137" s="131">
        <v>0</v>
      </c>
      <c r="AD137" s="372">
        <v>0</v>
      </c>
      <c r="AE137" s="131">
        <v>0</v>
      </c>
      <c r="AF137" s="372">
        <v>0</v>
      </c>
      <c r="AG137" s="131">
        <v>0</v>
      </c>
      <c r="AH137" s="372">
        <v>0</v>
      </c>
      <c r="AI137" s="131">
        <v>0</v>
      </c>
      <c r="AJ137" s="372">
        <v>0</v>
      </c>
      <c r="AK137" s="131">
        <v>0</v>
      </c>
      <c r="AL137" s="372">
        <v>0</v>
      </c>
      <c r="AM137" s="2114">
        <v>0</v>
      </c>
      <c r="AN137" s="373">
        <v>1</v>
      </c>
      <c r="AO137" s="374">
        <v>56</v>
      </c>
      <c r="AP137" s="375">
        <v>4</v>
      </c>
      <c r="AQ137" s="375">
        <v>0</v>
      </c>
      <c r="AR137" s="2076">
        <v>1</v>
      </c>
      <c r="AS137" s="240" t="str">
        <f t="shared" si="113"/>
        <v/>
      </c>
      <c r="BO137" s="2054" t="str">
        <f t="shared" si="114"/>
        <v/>
      </c>
      <c r="BP137" s="2054" t="str">
        <f t="shared" si="115"/>
        <v/>
      </c>
      <c r="BQ137" s="2054" t="str">
        <f t="shared" si="116"/>
        <v/>
      </c>
      <c r="BR137" s="2054" t="str">
        <f t="shared" si="117"/>
        <v/>
      </c>
      <c r="BU137" s="2055">
        <f t="shared" si="118"/>
        <v>0</v>
      </c>
      <c r="BV137" s="2055">
        <f t="shared" si="119"/>
        <v>0</v>
      </c>
      <c r="BW137" s="2055">
        <f t="shared" si="120"/>
        <v>0</v>
      </c>
      <c r="BX137" s="2055">
        <f t="shared" si="121"/>
        <v>0</v>
      </c>
    </row>
    <row r="138" spans="1:76" ht="18" customHeight="1" x14ac:dyDescent="0.25">
      <c r="A138" s="281" t="s">
        <v>618</v>
      </c>
      <c r="B138" s="455"/>
      <c r="C138" s="455"/>
      <c r="D138" s="137"/>
      <c r="E138" s="455"/>
      <c r="F138" s="137"/>
      <c r="G138" s="137"/>
      <c r="H138" s="137"/>
      <c r="I138" s="137"/>
      <c r="J138" s="137"/>
      <c r="K138" s="137"/>
    </row>
    <row r="139" spans="1:76" ht="15" customHeight="1" x14ac:dyDescent="0.25">
      <c r="A139" s="3240" t="s">
        <v>619</v>
      </c>
      <c r="B139" s="3149"/>
      <c r="C139" s="3153" t="s">
        <v>82</v>
      </c>
      <c r="D139" s="3159" t="s">
        <v>34</v>
      </c>
      <c r="E139" s="3124"/>
      <c r="F139" s="3124"/>
      <c r="G139" s="3124"/>
      <c r="H139" s="3122"/>
      <c r="I139" s="3240" t="s">
        <v>464</v>
      </c>
      <c r="J139" s="3167" t="s">
        <v>41</v>
      </c>
      <c r="K139" s="3266" t="s">
        <v>42</v>
      </c>
    </row>
    <row r="140" spans="1:76" ht="35.25" customHeight="1" x14ac:dyDescent="0.25">
      <c r="A140" s="3142"/>
      <c r="B140" s="3140"/>
      <c r="C140" s="3129"/>
      <c r="D140" s="58" t="s">
        <v>620</v>
      </c>
      <c r="E140" s="23" t="s">
        <v>621</v>
      </c>
      <c r="F140" s="23" t="s">
        <v>622</v>
      </c>
      <c r="G140" s="23" t="s">
        <v>623</v>
      </c>
      <c r="H140" s="1863" t="s">
        <v>624</v>
      </c>
      <c r="I140" s="3142"/>
      <c r="J140" s="3168"/>
      <c r="K140" s="3140"/>
    </row>
    <row r="141" spans="1:76" ht="15" customHeight="1" x14ac:dyDescent="0.25">
      <c r="A141" s="3132" t="s">
        <v>625</v>
      </c>
      <c r="B141" s="2138" t="s">
        <v>626</v>
      </c>
      <c r="C141" s="161">
        <f t="shared" ref="C141:C143" si="124">SUM(D141:H141)</f>
        <v>6</v>
      </c>
      <c r="D141" s="456">
        <v>3</v>
      </c>
      <c r="E141" s="457">
        <v>3</v>
      </c>
      <c r="F141" s="457">
        <v>0</v>
      </c>
      <c r="G141" s="457">
        <v>0</v>
      </c>
      <c r="H141" s="458">
        <v>0</v>
      </c>
      <c r="I141" s="2139"/>
      <c r="J141" s="459">
        <v>3</v>
      </c>
      <c r="K141" s="460">
        <v>0</v>
      </c>
      <c r="L141" s="240" t="str">
        <f t="shared" ref="L141:L149" si="125">BO141&amp;BP141&amp;BQ141</f>
        <v/>
      </c>
      <c r="BO141" s="1"/>
      <c r="BP141" s="2106" t="str">
        <f t="shared" ref="BP141:BP149" si="126">IF(AND(C141&gt;0,J141="")," * No olvide digitar la variable Pueblos originarios. Digite Cero si no tiene.",IF(J141&gt;C141," * La variable Pueblos originarios No puede ser mayor al Total.",""))</f>
        <v/>
      </c>
      <c r="BQ141" s="2106" t="str">
        <f t="shared" ref="BQ141:BQ149" si="127">IF(AND(C141&gt;0,K141="")," * No olvide digitar la variable Migrantes. Digite Cero si no tiene.",IF(K141&gt;C141," * La variable Migrantes No puede ser mayor al Total.",""))</f>
        <v/>
      </c>
      <c r="BV141" s="2055">
        <f t="shared" ref="BV141:BV149" si="128">IF(AND(C141&gt;0,J141=""),1,IF(J141&gt;C141,1,0))</f>
        <v>0</v>
      </c>
      <c r="BW141" s="2055">
        <f t="shared" ref="BW141:BW149" si="129">IF(AND(C141&gt;0,K141=""),1,IF(K141&gt;C141,1,0))</f>
        <v>0</v>
      </c>
    </row>
    <row r="142" spans="1:76" ht="24" customHeight="1" x14ac:dyDescent="0.25">
      <c r="A142" s="3128"/>
      <c r="B142" s="2140" t="s">
        <v>627</v>
      </c>
      <c r="C142" s="150">
        <f t="shared" si="124"/>
        <v>36</v>
      </c>
      <c r="D142" s="461">
        <v>19</v>
      </c>
      <c r="E142" s="462">
        <v>16</v>
      </c>
      <c r="F142" s="462">
        <v>1</v>
      </c>
      <c r="G142" s="462">
        <v>0</v>
      </c>
      <c r="H142" s="463">
        <v>0</v>
      </c>
      <c r="I142" s="2139"/>
      <c r="J142" s="464">
        <v>9</v>
      </c>
      <c r="K142" s="465">
        <v>0</v>
      </c>
      <c r="L142" s="240" t="str">
        <f t="shared" si="125"/>
        <v/>
      </c>
      <c r="BO142" s="1"/>
      <c r="BP142" s="2106" t="str">
        <f t="shared" si="126"/>
        <v/>
      </c>
      <c r="BQ142" s="2106" t="str">
        <f t="shared" si="127"/>
        <v/>
      </c>
      <c r="BV142" s="2055">
        <f t="shared" si="128"/>
        <v>0</v>
      </c>
      <c r="BW142" s="2055">
        <f t="shared" si="129"/>
        <v>0</v>
      </c>
    </row>
    <row r="143" spans="1:76" ht="15" customHeight="1" x14ac:dyDescent="0.25">
      <c r="A143" s="3129"/>
      <c r="B143" s="97" t="s">
        <v>628</v>
      </c>
      <c r="C143" s="466">
        <f t="shared" si="124"/>
        <v>9</v>
      </c>
      <c r="D143" s="467">
        <v>9</v>
      </c>
      <c r="E143" s="468">
        <v>0</v>
      </c>
      <c r="F143" s="468">
        <v>0</v>
      </c>
      <c r="G143" s="468">
        <v>0</v>
      </c>
      <c r="H143" s="469">
        <v>0</v>
      </c>
      <c r="I143" s="2139"/>
      <c r="J143" s="470">
        <v>2</v>
      </c>
      <c r="K143" s="471">
        <v>0</v>
      </c>
      <c r="L143" s="240" t="str">
        <f t="shared" si="125"/>
        <v/>
      </c>
      <c r="BO143" s="1"/>
      <c r="BP143" s="2106" t="str">
        <f t="shared" si="126"/>
        <v/>
      </c>
      <c r="BQ143" s="2106" t="str">
        <f t="shared" si="127"/>
        <v/>
      </c>
      <c r="BV143" s="2055">
        <f t="shared" si="128"/>
        <v>0</v>
      </c>
      <c r="BW143" s="2055">
        <f t="shared" si="129"/>
        <v>0</v>
      </c>
    </row>
    <row r="144" spans="1:76" ht="23.25" customHeight="1" x14ac:dyDescent="0.25">
      <c r="A144" s="3132" t="s">
        <v>629</v>
      </c>
      <c r="B144" s="472" t="s">
        <v>630</v>
      </c>
      <c r="C144" s="161">
        <f>SUM(I144)</f>
        <v>0</v>
      </c>
      <c r="D144" s="450"/>
      <c r="E144" s="473"/>
      <c r="F144" s="473"/>
      <c r="G144" s="473"/>
      <c r="H144" s="474"/>
      <c r="I144" s="377"/>
      <c r="J144" s="475"/>
      <c r="K144" s="2141"/>
      <c r="L144" s="240" t="str">
        <f t="shared" si="125"/>
        <v/>
      </c>
      <c r="BO144" s="2054" t="str">
        <f>IF(AND(C144&gt;0,I144="")," * No olvide digitar la variable Gestantes. Digite Cero si no tiene.",IF(I144&gt;C144,"  * La variable Pueblos Gestantes No puede ser mayor al Total.",""))</f>
        <v/>
      </c>
      <c r="BP144" s="2106" t="str">
        <f t="shared" si="126"/>
        <v/>
      </c>
      <c r="BQ144" s="2106" t="str">
        <f t="shared" si="127"/>
        <v/>
      </c>
      <c r="BU144" s="2055">
        <f>IF(AND(C144&gt;0,I144=""),1,IF(I144&gt;C144,1,0))</f>
        <v>0</v>
      </c>
      <c r="BV144" s="2055">
        <f t="shared" si="128"/>
        <v>0</v>
      </c>
      <c r="BW144" s="2055">
        <f t="shared" si="129"/>
        <v>0</v>
      </c>
    </row>
    <row r="145" spans="1:75" ht="25.5" customHeight="1" x14ac:dyDescent="0.25">
      <c r="A145" s="3129"/>
      <c r="B145" s="476" t="s">
        <v>631</v>
      </c>
      <c r="C145" s="466">
        <f>SUM(D145:H145)</f>
        <v>0</v>
      </c>
      <c r="D145" s="2074"/>
      <c r="E145" s="477"/>
      <c r="F145" s="477"/>
      <c r="G145" s="477"/>
      <c r="H145" s="2142"/>
      <c r="I145" s="2143"/>
      <c r="J145" s="470"/>
      <c r="K145" s="471"/>
      <c r="L145" s="240" t="str">
        <f t="shared" si="125"/>
        <v/>
      </c>
      <c r="BO145" s="1"/>
      <c r="BP145" s="2106" t="str">
        <f t="shared" si="126"/>
        <v/>
      </c>
      <c r="BQ145" s="2106" t="str">
        <f t="shared" si="127"/>
        <v/>
      </c>
      <c r="BV145" s="2055">
        <f t="shared" si="128"/>
        <v>0</v>
      </c>
      <c r="BW145" s="2055">
        <f t="shared" si="129"/>
        <v>0</v>
      </c>
    </row>
    <row r="146" spans="1:75" ht="15" customHeight="1" x14ac:dyDescent="0.25">
      <c r="A146" s="3133" t="s">
        <v>632</v>
      </c>
      <c r="B146" s="2051" t="s">
        <v>69</v>
      </c>
      <c r="C146" s="225">
        <f t="shared" ref="C146:C149" si="130">SUM(D146:I146)</f>
        <v>0</v>
      </c>
      <c r="D146" s="478"/>
      <c r="E146" s="479"/>
      <c r="F146" s="479"/>
      <c r="G146" s="479"/>
      <c r="H146" s="458"/>
      <c r="I146" s="480"/>
      <c r="J146" s="481"/>
      <c r="K146" s="482"/>
      <c r="L146" s="240" t="str">
        <f t="shared" si="125"/>
        <v/>
      </c>
      <c r="BO146" s="2106" t="str">
        <f t="shared" ref="BO146:BO149" si="131">IF(AND(C146&gt;0,I146="")," * No olvide digitar la variable Gestantes. Digite Cero si no tiene.",IF(I146&gt;C146," * La variable Gestantes No puede ser mayor al Total.",""))</f>
        <v/>
      </c>
      <c r="BP146" s="2106" t="str">
        <f t="shared" si="126"/>
        <v/>
      </c>
      <c r="BQ146" s="2106" t="str">
        <f t="shared" si="127"/>
        <v/>
      </c>
      <c r="BR146" s="240" t="str">
        <f>IF(AND(C146&gt;0,I146="")," * No olvide digitar la variable Gestantes. Digite Cero si no tiene.",IF(I146&gt;C146," * La variable Gestantes No puede ser mayor al Total.",""))</f>
        <v/>
      </c>
      <c r="BU146" s="2055">
        <f t="shared" ref="BU146:BU149" si="132">IF(AND(C146&gt;0,I146=""),1,IF(I146&gt;C146,1,0))</f>
        <v>0</v>
      </c>
      <c r="BV146" s="2055">
        <f t="shared" si="128"/>
        <v>0</v>
      </c>
      <c r="BW146" s="2055">
        <f t="shared" si="129"/>
        <v>0</v>
      </c>
    </row>
    <row r="147" spans="1:75" ht="15" customHeight="1" x14ac:dyDescent="0.25">
      <c r="A147" s="3128"/>
      <c r="B147" s="2051" t="s">
        <v>70</v>
      </c>
      <c r="C147" s="225">
        <f t="shared" si="130"/>
        <v>24</v>
      </c>
      <c r="D147" s="478">
        <v>23</v>
      </c>
      <c r="E147" s="479">
        <v>1</v>
      </c>
      <c r="F147" s="479">
        <v>0</v>
      </c>
      <c r="G147" s="479">
        <v>0</v>
      </c>
      <c r="H147" s="483">
        <v>0</v>
      </c>
      <c r="I147" s="480">
        <v>0</v>
      </c>
      <c r="J147" s="481">
        <v>11</v>
      </c>
      <c r="K147" s="482">
        <v>0</v>
      </c>
      <c r="L147" s="240" t="str">
        <f t="shared" si="125"/>
        <v/>
      </c>
      <c r="BO147" s="2106" t="str">
        <f t="shared" si="131"/>
        <v/>
      </c>
      <c r="BP147" s="2106" t="str">
        <f t="shared" si="126"/>
        <v/>
      </c>
      <c r="BQ147" s="2106" t="str">
        <f t="shared" si="127"/>
        <v/>
      </c>
      <c r="BU147" s="2055">
        <f t="shared" si="132"/>
        <v>0</v>
      </c>
      <c r="BV147" s="2055">
        <f t="shared" si="128"/>
        <v>0</v>
      </c>
      <c r="BW147" s="2055">
        <f t="shared" si="129"/>
        <v>0</v>
      </c>
    </row>
    <row r="148" spans="1:75" ht="15" customHeight="1" x14ac:dyDescent="0.25">
      <c r="A148" s="3128"/>
      <c r="B148" s="275" t="s">
        <v>103</v>
      </c>
      <c r="C148" s="225">
        <f t="shared" si="130"/>
        <v>11</v>
      </c>
      <c r="D148" s="461">
        <v>3</v>
      </c>
      <c r="E148" s="462">
        <v>8</v>
      </c>
      <c r="F148" s="462">
        <v>0</v>
      </c>
      <c r="G148" s="462">
        <v>0</v>
      </c>
      <c r="H148" s="463">
        <v>0</v>
      </c>
      <c r="I148" s="484">
        <v>0</v>
      </c>
      <c r="J148" s="464">
        <v>0</v>
      </c>
      <c r="K148" s="465">
        <v>0</v>
      </c>
      <c r="L148" s="240" t="str">
        <f t="shared" si="125"/>
        <v/>
      </c>
      <c r="BO148" s="2106" t="str">
        <f t="shared" si="131"/>
        <v/>
      </c>
      <c r="BP148" s="2106" t="str">
        <f t="shared" si="126"/>
        <v/>
      </c>
      <c r="BQ148" s="2106" t="str">
        <f t="shared" si="127"/>
        <v/>
      </c>
      <c r="BU148" s="2055">
        <f t="shared" si="132"/>
        <v>0</v>
      </c>
      <c r="BV148" s="2055">
        <f t="shared" si="128"/>
        <v>0</v>
      </c>
      <c r="BW148" s="2055">
        <f t="shared" si="129"/>
        <v>0</v>
      </c>
    </row>
    <row r="149" spans="1:75" ht="15" customHeight="1" x14ac:dyDescent="0.25">
      <c r="A149" s="3129"/>
      <c r="B149" s="485" t="s">
        <v>545</v>
      </c>
      <c r="C149" s="35">
        <f t="shared" si="130"/>
        <v>16</v>
      </c>
      <c r="D149" s="467">
        <v>5</v>
      </c>
      <c r="E149" s="468">
        <v>10</v>
      </c>
      <c r="F149" s="468">
        <v>1</v>
      </c>
      <c r="G149" s="468">
        <v>0</v>
      </c>
      <c r="H149" s="469">
        <v>0</v>
      </c>
      <c r="I149" s="486">
        <v>0</v>
      </c>
      <c r="J149" s="470">
        <v>3</v>
      </c>
      <c r="K149" s="471">
        <v>0</v>
      </c>
      <c r="L149" s="240" t="str">
        <f t="shared" si="125"/>
        <v/>
      </c>
      <c r="BO149" s="2106" t="str">
        <f t="shared" si="131"/>
        <v/>
      </c>
      <c r="BP149" s="2106" t="str">
        <f t="shared" si="126"/>
        <v/>
      </c>
      <c r="BQ149" s="2106" t="str">
        <f t="shared" si="127"/>
        <v/>
      </c>
      <c r="BU149" s="2055">
        <f t="shared" si="132"/>
        <v>0</v>
      </c>
      <c r="BV149" s="2055">
        <f t="shared" si="128"/>
        <v>0</v>
      </c>
      <c r="BW149" s="2055">
        <f t="shared" si="129"/>
        <v>0</v>
      </c>
    </row>
    <row r="150" spans="1:75" ht="18" customHeight="1" x14ac:dyDescent="0.25">
      <c r="A150" s="281" t="s">
        <v>633</v>
      </c>
      <c r="AN150" s="20"/>
      <c r="AO150" s="20"/>
    </row>
    <row r="151" spans="1:75" ht="15" customHeight="1" x14ac:dyDescent="0.25">
      <c r="A151" s="3267" t="s">
        <v>32</v>
      </c>
      <c r="B151" s="3267" t="s">
        <v>634</v>
      </c>
      <c r="C151" s="3196" t="s">
        <v>84</v>
      </c>
      <c r="D151" s="3224" t="s">
        <v>63</v>
      </c>
      <c r="E151" s="3266" t="s">
        <v>64</v>
      </c>
      <c r="F151" s="3263" t="s">
        <v>106</v>
      </c>
      <c r="G151" s="3124"/>
      <c r="H151" s="3124"/>
      <c r="I151" s="3124"/>
      <c r="J151" s="3124"/>
      <c r="K151" s="3124"/>
      <c r="L151" s="3124"/>
      <c r="M151" s="3124"/>
      <c r="N151" s="3124"/>
      <c r="O151" s="3124"/>
      <c r="P151" s="3124"/>
      <c r="Q151" s="3124"/>
      <c r="R151" s="3124"/>
      <c r="S151" s="3124"/>
      <c r="T151" s="3124"/>
      <c r="U151" s="3124"/>
      <c r="V151" s="3124"/>
      <c r="W151" s="3124"/>
      <c r="X151" s="3124"/>
      <c r="Y151" s="3124"/>
      <c r="Z151" s="3124"/>
      <c r="AA151" s="3124"/>
      <c r="AB151" s="3124"/>
      <c r="AC151" s="3124"/>
      <c r="AD151" s="3124"/>
      <c r="AE151" s="3124"/>
      <c r="AF151" s="3124"/>
      <c r="AG151" s="3124"/>
      <c r="AH151" s="3124"/>
      <c r="AI151" s="3124"/>
      <c r="AJ151" s="3124"/>
      <c r="AK151" s="3124"/>
      <c r="AL151" s="3124"/>
      <c r="AM151" s="3135"/>
      <c r="AN151" s="3224" t="s">
        <v>41</v>
      </c>
      <c r="AO151" s="3266" t="s">
        <v>42</v>
      </c>
    </row>
    <row r="152" spans="1:75" ht="15" customHeight="1" x14ac:dyDescent="0.25">
      <c r="A152" s="3180"/>
      <c r="B152" s="3180"/>
      <c r="C152" s="3197"/>
      <c r="D152" s="3225"/>
      <c r="E152" s="3180"/>
      <c r="F152" s="3143" t="s">
        <v>352</v>
      </c>
      <c r="G152" s="3122"/>
      <c r="H152" s="3143" t="s">
        <v>335</v>
      </c>
      <c r="I152" s="3122"/>
      <c r="J152" s="3143" t="s">
        <v>99</v>
      </c>
      <c r="K152" s="3122"/>
      <c r="L152" s="3143" t="s">
        <v>49</v>
      </c>
      <c r="M152" s="3122"/>
      <c r="N152" s="3143" t="s">
        <v>50</v>
      </c>
      <c r="O152" s="3122"/>
      <c r="P152" s="3134" t="s">
        <v>51</v>
      </c>
      <c r="Q152" s="3122"/>
      <c r="R152" s="3143" t="s">
        <v>52</v>
      </c>
      <c r="S152" s="3122"/>
      <c r="T152" s="3143" t="s">
        <v>53</v>
      </c>
      <c r="U152" s="3122"/>
      <c r="V152" s="3143" t="s">
        <v>54</v>
      </c>
      <c r="W152" s="3122"/>
      <c r="X152" s="3143" t="s">
        <v>55</v>
      </c>
      <c r="Y152" s="3122"/>
      <c r="Z152" s="3143" t="s">
        <v>56</v>
      </c>
      <c r="AA152" s="3122"/>
      <c r="AB152" s="3143" t="s">
        <v>57</v>
      </c>
      <c r="AC152" s="3122"/>
      <c r="AD152" s="3143" t="s">
        <v>58</v>
      </c>
      <c r="AE152" s="3122"/>
      <c r="AF152" s="3143" t="s">
        <v>59</v>
      </c>
      <c r="AG152" s="3122"/>
      <c r="AH152" s="3143" t="s">
        <v>60</v>
      </c>
      <c r="AI152" s="3122"/>
      <c r="AJ152" s="3143" t="s">
        <v>61</v>
      </c>
      <c r="AK152" s="3122"/>
      <c r="AL152" s="3143" t="s">
        <v>62</v>
      </c>
      <c r="AM152" s="3135"/>
      <c r="AN152" s="3225"/>
      <c r="AO152" s="3180"/>
    </row>
    <row r="153" spans="1:75" ht="15" customHeight="1" x14ac:dyDescent="0.25">
      <c r="A153" s="3140"/>
      <c r="B153" s="3140"/>
      <c r="C153" s="3176"/>
      <c r="D153" s="3253"/>
      <c r="E153" s="3140"/>
      <c r="F153" s="27" t="s">
        <v>472</v>
      </c>
      <c r="G153" s="75" t="s">
        <v>64</v>
      </c>
      <c r="H153" s="27" t="s">
        <v>472</v>
      </c>
      <c r="I153" s="75" t="s">
        <v>64</v>
      </c>
      <c r="J153" s="27" t="s">
        <v>472</v>
      </c>
      <c r="K153" s="75" t="s">
        <v>64</v>
      </c>
      <c r="L153" s="27" t="s">
        <v>472</v>
      </c>
      <c r="M153" s="75" t="s">
        <v>64</v>
      </c>
      <c r="N153" s="27" t="s">
        <v>472</v>
      </c>
      <c r="O153" s="75" t="s">
        <v>64</v>
      </c>
      <c r="P153" s="27" t="s">
        <v>472</v>
      </c>
      <c r="Q153" s="75" t="s">
        <v>64</v>
      </c>
      <c r="R153" s="27" t="s">
        <v>472</v>
      </c>
      <c r="S153" s="75" t="s">
        <v>64</v>
      </c>
      <c r="T153" s="27" t="s">
        <v>472</v>
      </c>
      <c r="U153" s="75" t="s">
        <v>64</v>
      </c>
      <c r="V153" s="27" t="s">
        <v>472</v>
      </c>
      <c r="W153" s="75" t="s">
        <v>64</v>
      </c>
      <c r="X153" s="27" t="s">
        <v>472</v>
      </c>
      <c r="Y153" s="75" t="s">
        <v>64</v>
      </c>
      <c r="Z153" s="27" t="s">
        <v>472</v>
      </c>
      <c r="AA153" s="75" t="s">
        <v>64</v>
      </c>
      <c r="AB153" s="27" t="s">
        <v>472</v>
      </c>
      <c r="AC153" s="75" t="s">
        <v>64</v>
      </c>
      <c r="AD153" s="27" t="s">
        <v>472</v>
      </c>
      <c r="AE153" s="75" t="s">
        <v>64</v>
      </c>
      <c r="AF153" s="27" t="s">
        <v>472</v>
      </c>
      <c r="AG153" s="75" t="s">
        <v>64</v>
      </c>
      <c r="AH153" s="27" t="s">
        <v>472</v>
      </c>
      <c r="AI153" s="75" t="s">
        <v>64</v>
      </c>
      <c r="AJ153" s="27" t="s">
        <v>472</v>
      </c>
      <c r="AK153" s="75" t="s">
        <v>64</v>
      </c>
      <c r="AL153" s="27" t="s">
        <v>472</v>
      </c>
      <c r="AM153" s="25" t="s">
        <v>64</v>
      </c>
      <c r="AN153" s="3253"/>
      <c r="AO153" s="3140"/>
    </row>
    <row r="154" spans="1:75" ht="15" customHeight="1" x14ac:dyDescent="0.25">
      <c r="A154" s="3132" t="s">
        <v>69</v>
      </c>
      <c r="B154" s="28" t="s">
        <v>635</v>
      </c>
      <c r="C154" s="161">
        <f t="shared" ref="C154:C167" si="133">SUM(D154:E154)</f>
        <v>0</v>
      </c>
      <c r="D154" s="151">
        <f t="shared" ref="D154:E154" si="134">+F154+H154+J154+L154+N154+P154+R154+T154+V154+X154+Z154+AB154+AD154+AF154+AH154+AJ154+AL154</f>
        <v>0</v>
      </c>
      <c r="E154" s="152">
        <f t="shared" si="134"/>
        <v>0</v>
      </c>
      <c r="F154" s="126"/>
      <c r="G154" s="1840"/>
      <c r="H154" s="126"/>
      <c r="I154" s="1840"/>
      <c r="J154" s="126"/>
      <c r="K154" s="1840"/>
      <c r="L154" s="126"/>
      <c r="M154" s="1840"/>
      <c r="N154" s="126"/>
      <c r="O154" s="1840"/>
      <c r="P154" s="126"/>
      <c r="Q154" s="1840"/>
      <c r="R154" s="126"/>
      <c r="S154" s="1840"/>
      <c r="T154" s="126"/>
      <c r="U154" s="1840"/>
      <c r="V154" s="126"/>
      <c r="W154" s="1840"/>
      <c r="X154" s="126"/>
      <c r="Y154" s="1840"/>
      <c r="Z154" s="126"/>
      <c r="AA154" s="1840"/>
      <c r="AB154" s="126"/>
      <c r="AC154" s="1840"/>
      <c r="AD154" s="126"/>
      <c r="AE154" s="1840"/>
      <c r="AF154" s="126"/>
      <c r="AG154" s="1840"/>
      <c r="AH154" s="126"/>
      <c r="AI154" s="1840"/>
      <c r="AJ154" s="126"/>
      <c r="AK154" s="1840"/>
      <c r="AL154" s="126"/>
      <c r="AM154" s="1841"/>
      <c r="AN154" s="2078"/>
      <c r="AO154" s="1840"/>
      <c r="AP154" s="240" t="str">
        <f t="shared" ref="AP154:AP167" si="135">BO154&amp;BP154</f>
        <v/>
      </c>
      <c r="BO154" s="2054" t="str">
        <f t="shared" ref="BO154:BO167" si="136">IF(AND(C154&gt;0,AN154=""),"  * No olvide digitar la variable Pueblos originarios. Digite Cero si no tiene.",IF(AN154&gt;C154,"  * La variable Pueblos originarios No puede ser mayor al Total.",""))</f>
        <v/>
      </c>
      <c r="BP154" s="2054" t="str">
        <f t="shared" ref="BP154:BP167" si="137">IF(AND(C154&gt;0,AO154=""),"  * No olvide digitar la variable Migrantes. Digite Cero si no tiene.",IF(AO154&gt;C154,"  * La variable Migrantes No puede ser mayor al Total.",""))</f>
        <v/>
      </c>
      <c r="BQ154" s="2106"/>
      <c r="BR154" s="2106"/>
      <c r="BS154" s="2106"/>
      <c r="BU154" s="2055">
        <f t="shared" ref="BU154:BU167" si="138">IF(AND(C154&gt;0,AN154=""),1,IF(AN154&gt;C154,1,0))</f>
        <v>0</v>
      </c>
      <c r="BV154" s="2055">
        <f t="shared" ref="BV154:BV167" si="139">IF(AND(C154&gt;0,AO154=""),1,IF(AO154&gt;C154,1,0))</f>
        <v>0</v>
      </c>
    </row>
    <row r="155" spans="1:75" ht="15" customHeight="1" x14ac:dyDescent="0.25">
      <c r="A155" s="3128"/>
      <c r="B155" s="65" t="s">
        <v>636</v>
      </c>
      <c r="C155" s="150">
        <f t="shared" si="133"/>
        <v>0</v>
      </c>
      <c r="D155" s="155">
        <f t="shared" ref="D155:E155" si="140">+F155+H155+J155+L155+N155+P155+R155+T155+V155+X155+Z155+AB155+AD155+AF155+AH155+AJ155+AL155</f>
        <v>0</v>
      </c>
      <c r="E155" s="108">
        <f t="shared" si="140"/>
        <v>0</v>
      </c>
      <c r="F155" s="1843"/>
      <c r="G155" s="1844"/>
      <c r="H155" s="1843"/>
      <c r="I155" s="1844"/>
      <c r="J155" s="1843"/>
      <c r="K155" s="1844"/>
      <c r="L155" s="1843"/>
      <c r="M155" s="1844"/>
      <c r="N155" s="1843"/>
      <c r="O155" s="1844"/>
      <c r="P155" s="1843"/>
      <c r="Q155" s="1844"/>
      <c r="R155" s="1843"/>
      <c r="S155" s="1844"/>
      <c r="T155" s="1843"/>
      <c r="U155" s="1844"/>
      <c r="V155" s="1843"/>
      <c r="W155" s="1844"/>
      <c r="X155" s="1843"/>
      <c r="Y155" s="1844"/>
      <c r="Z155" s="1843"/>
      <c r="AA155" s="1844"/>
      <c r="AB155" s="1843"/>
      <c r="AC155" s="1844"/>
      <c r="AD155" s="1843"/>
      <c r="AE155" s="1844"/>
      <c r="AF155" s="1843"/>
      <c r="AG155" s="1844"/>
      <c r="AH155" s="1843"/>
      <c r="AI155" s="1844"/>
      <c r="AJ155" s="1843"/>
      <c r="AK155" s="1844"/>
      <c r="AL155" s="1843"/>
      <c r="AM155" s="1846"/>
      <c r="AN155" s="2135"/>
      <c r="AO155" s="1844"/>
      <c r="AP155" s="240" t="str">
        <f t="shared" si="135"/>
        <v/>
      </c>
      <c r="BO155" s="2054" t="str">
        <f t="shared" si="136"/>
        <v/>
      </c>
      <c r="BP155" s="2054" t="str">
        <f t="shared" si="137"/>
        <v/>
      </c>
      <c r="BQ155" s="2106"/>
      <c r="BR155" s="2106"/>
      <c r="BS155" s="2106"/>
      <c r="BU155" s="2055">
        <f t="shared" si="138"/>
        <v>0</v>
      </c>
      <c r="BV155" s="2055">
        <f t="shared" si="139"/>
        <v>0</v>
      </c>
    </row>
    <row r="156" spans="1:75" ht="15" customHeight="1" x14ac:dyDescent="0.25">
      <c r="A156" s="3128"/>
      <c r="B156" s="65" t="s">
        <v>637</v>
      </c>
      <c r="C156" s="150">
        <f t="shared" si="133"/>
        <v>2</v>
      </c>
      <c r="D156" s="155">
        <f t="shared" ref="D156:E156" si="141">+F156+H156+J156+L156+N156+P156+R156+T156+V156+X156+Z156+AB156+AD156+AF156+AH156+AJ156+AL156</f>
        <v>1</v>
      </c>
      <c r="E156" s="108">
        <f t="shared" si="141"/>
        <v>1</v>
      </c>
      <c r="F156" s="355">
        <v>0</v>
      </c>
      <c r="G156" s="2057">
        <v>0</v>
      </c>
      <c r="H156" s="355">
        <v>0</v>
      </c>
      <c r="I156" s="2057">
        <v>0</v>
      </c>
      <c r="J156" s="355">
        <v>0</v>
      </c>
      <c r="K156" s="2057">
        <v>0</v>
      </c>
      <c r="L156" s="355">
        <v>0</v>
      </c>
      <c r="M156" s="2057">
        <v>0</v>
      </c>
      <c r="N156" s="355">
        <v>0</v>
      </c>
      <c r="O156" s="2057">
        <v>0</v>
      </c>
      <c r="P156" s="355">
        <v>0</v>
      </c>
      <c r="Q156" s="2057">
        <v>0</v>
      </c>
      <c r="R156" s="355">
        <v>0</v>
      </c>
      <c r="S156" s="2057">
        <v>0</v>
      </c>
      <c r="T156" s="355">
        <v>0</v>
      </c>
      <c r="U156" s="2057">
        <v>0</v>
      </c>
      <c r="V156" s="355">
        <v>0</v>
      </c>
      <c r="W156" s="2057">
        <v>0</v>
      </c>
      <c r="X156" s="355">
        <v>0</v>
      </c>
      <c r="Y156" s="2057">
        <v>0</v>
      </c>
      <c r="Z156" s="355">
        <v>0</v>
      </c>
      <c r="AA156" s="2057">
        <v>0</v>
      </c>
      <c r="AB156" s="355">
        <v>0</v>
      </c>
      <c r="AC156" s="2057">
        <v>1</v>
      </c>
      <c r="AD156" s="355">
        <v>0</v>
      </c>
      <c r="AE156" s="2057">
        <v>0</v>
      </c>
      <c r="AF156" s="355">
        <v>0</v>
      </c>
      <c r="AG156" s="2057">
        <v>0</v>
      </c>
      <c r="AH156" s="355">
        <v>0</v>
      </c>
      <c r="AI156" s="2057">
        <v>0</v>
      </c>
      <c r="AJ156" s="355">
        <v>1</v>
      </c>
      <c r="AK156" s="2057">
        <v>0</v>
      </c>
      <c r="AL156" s="355">
        <v>0</v>
      </c>
      <c r="AM156" s="444">
        <v>0</v>
      </c>
      <c r="AN156" s="2084">
        <v>1</v>
      </c>
      <c r="AO156" s="2057">
        <v>0</v>
      </c>
      <c r="AP156" s="240" t="str">
        <f t="shared" si="135"/>
        <v/>
      </c>
      <c r="BO156" s="2054" t="str">
        <f t="shared" si="136"/>
        <v/>
      </c>
      <c r="BP156" s="2054" t="str">
        <f t="shared" si="137"/>
        <v/>
      </c>
      <c r="BQ156" s="2106"/>
      <c r="BR156" s="2106"/>
      <c r="BS156" s="2106"/>
      <c r="BU156" s="2055">
        <f t="shared" si="138"/>
        <v>0</v>
      </c>
      <c r="BV156" s="2055">
        <f t="shared" si="139"/>
        <v>0</v>
      </c>
    </row>
    <row r="157" spans="1:75" ht="15" customHeight="1" x14ac:dyDescent="0.25">
      <c r="A157" s="3128"/>
      <c r="B157" s="65" t="s">
        <v>638</v>
      </c>
      <c r="C157" s="150">
        <f t="shared" si="133"/>
        <v>0</v>
      </c>
      <c r="D157" s="155">
        <f t="shared" ref="D157:E157" si="142">+F157+H157+J157+L157+N157+P157+R157+T157+V157+X157+Z157+AB157+AD157+AF157+AH157+AJ157+AL157</f>
        <v>0</v>
      </c>
      <c r="E157" s="108">
        <f t="shared" si="142"/>
        <v>0</v>
      </c>
      <c r="F157" s="355"/>
      <c r="G157" s="2057"/>
      <c r="H157" s="355"/>
      <c r="I157" s="2057"/>
      <c r="J157" s="355"/>
      <c r="K157" s="2057"/>
      <c r="L157" s="355"/>
      <c r="M157" s="2057"/>
      <c r="N157" s="355"/>
      <c r="O157" s="2057"/>
      <c r="P157" s="355"/>
      <c r="Q157" s="2057"/>
      <c r="R157" s="355"/>
      <c r="S157" s="2057"/>
      <c r="T157" s="355"/>
      <c r="U157" s="2057"/>
      <c r="V157" s="355"/>
      <c r="W157" s="2057"/>
      <c r="X157" s="355"/>
      <c r="Y157" s="2057"/>
      <c r="Z157" s="355"/>
      <c r="AA157" s="2057"/>
      <c r="AB157" s="355"/>
      <c r="AC157" s="2057"/>
      <c r="AD157" s="355"/>
      <c r="AE157" s="2057"/>
      <c r="AF157" s="355"/>
      <c r="AG157" s="2057"/>
      <c r="AH157" s="355"/>
      <c r="AI157" s="2057"/>
      <c r="AJ157" s="355"/>
      <c r="AK157" s="2057"/>
      <c r="AL157" s="355"/>
      <c r="AM157" s="444"/>
      <c r="AN157" s="2084"/>
      <c r="AO157" s="2057"/>
      <c r="AP157" s="240" t="str">
        <f t="shared" si="135"/>
        <v/>
      </c>
      <c r="BO157" s="2054" t="str">
        <f t="shared" si="136"/>
        <v/>
      </c>
      <c r="BP157" s="2054" t="str">
        <f t="shared" si="137"/>
        <v/>
      </c>
      <c r="BQ157" s="2106"/>
      <c r="BR157" s="2106"/>
      <c r="BS157" s="2106"/>
      <c r="BU157" s="2055">
        <f t="shared" si="138"/>
        <v>0</v>
      </c>
      <c r="BV157" s="2055">
        <f t="shared" si="139"/>
        <v>0</v>
      </c>
    </row>
    <row r="158" spans="1:75" ht="15" customHeight="1" x14ac:dyDescent="0.25">
      <c r="A158" s="3128"/>
      <c r="B158" s="65" t="s">
        <v>639</v>
      </c>
      <c r="C158" s="150">
        <f t="shared" si="133"/>
        <v>0</v>
      </c>
      <c r="D158" s="155">
        <f t="shared" ref="D158:E158" si="143">+F158+H158+J158+L158+N158+P158+R158+T158+V158+X158+Z158+AB158+AD158+AF158+AH158+AJ158+AL158</f>
        <v>0</v>
      </c>
      <c r="E158" s="108">
        <f t="shared" si="143"/>
        <v>0</v>
      </c>
      <c r="F158" s="355"/>
      <c r="G158" s="2057"/>
      <c r="H158" s="355"/>
      <c r="I158" s="2057"/>
      <c r="J158" s="355"/>
      <c r="K158" s="2057"/>
      <c r="L158" s="355"/>
      <c r="M158" s="2057"/>
      <c r="N158" s="355"/>
      <c r="O158" s="2057"/>
      <c r="P158" s="355"/>
      <c r="Q158" s="2057"/>
      <c r="R158" s="355"/>
      <c r="S158" s="2057"/>
      <c r="T158" s="355"/>
      <c r="U158" s="2057"/>
      <c r="V158" s="355"/>
      <c r="W158" s="2057"/>
      <c r="X158" s="355"/>
      <c r="Y158" s="2057"/>
      <c r="Z158" s="355"/>
      <c r="AA158" s="2057"/>
      <c r="AB158" s="355"/>
      <c r="AC158" s="2057"/>
      <c r="AD158" s="355"/>
      <c r="AE158" s="2057"/>
      <c r="AF158" s="355"/>
      <c r="AG158" s="2057"/>
      <c r="AH158" s="355"/>
      <c r="AI158" s="2057"/>
      <c r="AJ158" s="355"/>
      <c r="AK158" s="2057"/>
      <c r="AL158" s="355"/>
      <c r="AM158" s="444"/>
      <c r="AN158" s="2084"/>
      <c r="AO158" s="2057"/>
      <c r="AP158" s="240" t="str">
        <f t="shared" si="135"/>
        <v/>
      </c>
      <c r="BO158" s="2054" t="str">
        <f t="shared" si="136"/>
        <v/>
      </c>
      <c r="BP158" s="2054" t="str">
        <f t="shared" si="137"/>
        <v/>
      </c>
      <c r="BQ158" s="2106"/>
      <c r="BR158" s="2106"/>
      <c r="BS158" s="2106"/>
      <c r="BU158" s="2055">
        <f t="shared" si="138"/>
        <v>0</v>
      </c>
      <c r="BV158" s="2055">
        <f t="shared" si="139"/>
        <v>0</v>
      </c>
    </row>
    <row r="159" spans="1:75" ht="15" customHeight="1" x14ac:dyDescent="0.25">
      <c r="A159" s="3128"/>
      <c r="B159" s="65" t="s">
        <v>640</v>
      </c>
      <c r="C159" s="150">
        <f t="shared" si="133"/>
        <v>0</v>
      </c>
      <c r="D159" s="155">
        <f t="shared" ref="D159:E159" si="144">+F159+H159+J159+L159+N159+P159+R159+T159+V159+X159+Z159+AB159+AD159+AF159+AH159+AJ159+AL159</f>
        <v>0</v>
      </c>
      <c r="E159" s="108">
        <f t="shared" si="144"/>
        <v>0</v>
      </c>
      <c r="F159" s="2070"/>
      <c r="G159" s="370"/>
      <c r="H159" s="2070"/>
      <c r="I159" s="370"/>
      <c r="J159" s="2070"/>
      <c r="K159" s="370"/>
      <c r="L159" s="2070"/>
      <c r="M159" s="370"/>
      <c r="N159" s="2070"/>
      <c r="O159" s="370"/>
      <c r="P159" s="2070"/>
      <c r="Q159" s="370"/>
      <c r="R159" s="2070"/>
      <c r="S159" s="370"/>
      <c r="T159" s="2070"/>
      <c r="U159" s="370"/>
      <c r="V159" s="2070"/>
      <c r="W159" s="370"/>
      <c r="X159" s="2070"/>
      <c r="Y159" s="370"/>
      <c r="Z159" s="2070"/>
      <c r="AA159" s="370"/>
      <c r="AB159" s="2070"/>
      <c r="AC159" s="370"/>
      <c r="AD159" s="2070"/>
      <c r="AE159" s="370"/>
      <c r="AF159" s="2070"/>
      <c r="AG159" s="370"/>
      <c r="AH159" s="2070"/>
      <c r="AI159" s="370"/>
      <c r="AJ159" s="2070"/>
      <c r="AK159" s="370"/>
      <c r="AL159" s="2070"/>
      <c r="AM159" s="487"/>
      <c r="AN159" s="2089"/>
      <c r="AO159" s="370"/>
      <c r="AP159" s="240" t="str">
        <f t="shared" si="135"/>
        <v/>
      </c>
      <c r="BO159" s="2054" t="str">
        <f t="shared" si="136"/>
        <v/>
      </c>
      <c r="BP159" s="2054" t="str">
        <f t="shared" si="137"/>
        <v/>
      </c>
      <c r="BQ159" s="2106"/>
      <c r="BR159" s="2106"/>
      <c r="BS159" s="2106"/>
      <c r="BU159" s="2055">
        <f t="shared" si="138"/>
        <v>0</v>
      </c>
      <c r="BV159" s="2055">
        <f t="shared" si="139"/>
        <v>0</v>
      </c>
    </row>
    <row r="160" spans="1:75" ht="15" customHeight="1" x14ac:dyDescent="0.25">
      <c r="A160" s="3128"/>
      <c r="B160" s="65" t="s">
        <v>641</v>
      </c>
      <c r="C160" s="150">
        <f t="shared" si="133"/>
        <v>0</v>
      </c>
      <c r="D160" s="155">
        <f t="shared" ref="D160:E160" si="145">+F160+H160+J160+L160+N160+P160+R160+T160+V160+X160+Z160+AB160+AD160+AF160+AH160+AJ160+AL160</f>
        <v>0</v>
      </c>
      <c r="E160" s="108">
        <f t="shared" si="145"/>
        <v>0</v>
      </c>
      <c r="F160" s="2070"/>
      <c r="G160" s="370"/>
      <c r="H160" s="2070"/>
      <c r="I160" s="370"/>
      <c r="J160" s="2070"/>
      <c r="K160" s="370"/>
      <c r="L160" s="2070"/>
      <c r="M160" s="370"/>
      <c r="N160" s="2070"/>
      <c r="O160" s="370"/>
      <c r="P160" s="2070"/>
      <c r="Q160" s="370"/>
      <c r="R160" s="2070"/>
      <c r="S160" s="370"/>
      <c r="T160" s="2070"/>
      <c r="U160" s="370"/>
      <c r="V160" s="2070"/>
      <c r="W160" s="370"/>
      <c r="X160" s="2070"/>
      <c r="Y160" s="370"/>
      <c r="Z160" s="2070"/>
      <c r="AA160" s="370"/>
      <c r="AB160" s="2070"/>
      <c r="AC160" s="370"/>
      <c r="AD160" s="2070"/>
      <c r="AE160" s="370"/>
      <c r="AF160" s="2070"/>
      <c r="AG160" s="370"/>
      <c r="AH160" s="2070"/>
      <c r="AI160" s="370"/>
      <c r="AJ160" s="2070"/>
      <c r="AK160" s="370"/>
      <c r="AL160" s="2070"/>
      <c r="AM160" s="487"/>
      <c r="AN160" s="2089"/>
      <c r="AO160" s="370"/>
      <c r="AP160" s="240" t="str">
        <f t="shared" si="135"/>
        <v/>
      </c>
      <c r="BO160" s="2054" t="str">
        <f t="shared" si="136"/>
        <v/>
      </c>
      <c r="BP160" s="2054" t="str">
        <f t="shared" si="137"/>
        <v/>
      </c>
      <c r="BQ160" s="2106"/>
      <c r="BR160" s="2106"/>
      <c r="BS160" s="2106"/>
      <c r="BU160" s="2055">
        <f t="shared" si="138"/>
        <v>0</v>
      </c>
      <c r="BV160" s="2055">
        <f t="shared" si="139"/>
        <v>0</v>
      </c>
    </row>
    <row r="161" spans="1:74" ht="15" customHeight="1" x14ac:dyDescent="0.25">
      <c r="A161" s="3129"/>
      <c r="B161" s="35" t="s">
        <v>642</v>
      </c>
      <c r="C161" s="157">
        <f t="shared" si="133"/>
        <v>0</v>
      </c>
      <c r="D161" s="158">
        <f t="shared" ref="D161:E161" si="146">+F161+H161+J161+L161+N161+P161+R161+T161+V161+X161+Z161+AB161+AD161+AF161+AH161+AJ161+AL161</f>
        <v>0</v>
      </c>
      <c r="E161" s="109">
        <f t="shared" si="146"/>
        <v>0</v>
      </c>
      <c r="F161" s="131"/>
      <c r="G161" s="1847"/>
      <c r="H161" s="131"/>
      <c r="I161" s="1847"/>
      <c r="J161" s="131"/>
      <c r="K161" s="1847"/>
      <c r="L161" s="131"/>
      <c r="M161" s="1847"/>
      <c r="N161" s="131"/>
      <c r="O161" s="1847"/>
      <c r="P161" s="131"/>
      <c r="Q161" s="1847"/>
      <c r="R161" s="131"/>
      <c r="S161" s="1847"/>
      <c r="T161" s="131"/>
      <c r="U161" s="1847"/>
      <c r="V161" s="131"/>
      <c r="W161" s="1847"/>
      <c r="X161" s="131"/>
      <c r="Y161" s="1847"/>
      <c r="Z161" s="131"/>
      <c r="AA161" s="1847"/>
      <c r="AB161" s="131"/>
      <c r="AC161" s="1847"/>
      <c r="AD161" s="131"/>
      <c r="AE161" s="1847"/>
      <c r="AF161" s="131"/>
      <c r="AG161" s="1847"/>
      <c r="AH161" s="131"/>
      <c r="AI161" s="1847"/>
      <c r="AJ161" s="131"/>
      <c r="AK161" s="1847"/>
      <c r="AL161" s="131"/>
      <c r="AM161" s="1848"/>
      <c r="AN161" s="2137"/>
      <c r="AO161" s="1847"/>
      <c r="AP161" s="240" t="str">
        <f t="shared" si="135"/>
        <v/>
      </c>
      <c r="BO161" s="2054" t="str">
        <f t="shared" si="136"/>
        <v/>
      </c>
      <c r="BP161" s="2054" t="str">
        <f t="shared" si="137"/>
        <v/>
      </c>
      <c r="BQ161" s="2106"/>
      <c r="BR161" s="2106"/>
      <c r="BS161" s="2106"/>
      <c r="BU161" s="2055">
        <f t="shared" si="138"/>
        <v>0</v>
      </c>
      <c r="BV161" s="2055">
        <f t="shared" si="139"/>
        <v>0</v>
      </c>
    </row>
    <row r="162" spans="1:74" ht="15" customHeight="1" x14ac:dyDescent="0.25">
      <c r="A162" s="3132" t="s">
        <v>103</v>
      </c>
      <c r="B162" s="28" t="s">
        <v>635</v>
      </c>
      <c r="C162" s="161">
        <f t="shared" si="133"/>
        <v>0</v>
      </c>
      <c r="D162" s="151">
        <f t="shared" ref="D162:E162" si="147">+F162+H162+J162+L162+N162+P162+R162+T162+V162+X162+Z162+AB162+AD162+AF162+AH162+AJ162+AL162</f>
        <v>0</v>
      </c>
      <c r="E162" s="152">
        <f t="shared" si="147"/>
        <v>0</v>
      </c>
      <c r="F162" s="126"/>
      <c r="G162" s="1840"/>
      <c r="H162" s="126"/>
      <c r="I162" s="1840"/>
      <c r="J162" s="126"/>
      <c r="K162" s="1840"/>
      <c r="L162" s="126"/>
      <c r="M162" s="1840"/>
      <c r="N162" s="126"/>
      <c r="O162" s="1840"/>
      <c r="P162" s="126"/>
      <c r="Q162" s="1840"/>
      <c r="R162" s="126"/>
      <c r="S162" s="1840"/>
      <c r="T162" s="126"/>
      <c r="U162" s="1840"/>
      <c r="V162" s="126"/>
      <c r="W162" s="1840"/>
      <c r="X162" s="126"/>
      <c r="Y162" s="1840"/>
      <c r="Z162" s="126"/>
      <c r="AA162" s="1840"/>
      <c r="AB162" s="126"/>
      <c r="AC162" s="1840"/>
      <c r="AD162" s="126"/>
      <c r="AE162" s="1840"/>
      <c r="AF162" s="126"/>
      <c r="AG162" s="1840"/>
      <c r="AH162" s="126"/>
      <c r="AI162" s="1840"/>
      <c r="AJ162" s="126"/>
      <c r="AK162" s="1840"/>
      <c r="AL162" s="126"/>
      <c r="AM162" s="1841"/>
      <c r="AN162" s="2078"/>
      <c r="AO162" s="1840"/>
      <c r="AP162" s="240" t="str">
        <f t="shared" si="135"/>
        <v/>
      </c>
      <c r="BO162" s="2054" t="str">
        <f t="shared" si="136"/>
        <v/>
      </c>
      <c r="BP162" s="2054" t="str">
        <f t="shared" si="137"/>
        <v/>
      </c>
      <c r="BQ162" s="2106"/>
      <c r="BR162" s="2106"/>
      <c r="BS162" s="2106"/>
      <c r="BU162" s="2055">
        <f t="shared" si="138"/>
        <v>0</v>
      </c>
      <c r="BV162" s="2055">
        <f t="shared" si="139"/>
        <v>0</v>
      </c>
    </row>
    <row r="163" spans="1:74" ht="15" customHeight="1" x14ac:dyDescent="0.25">
      <c r="A163" s="3128"/>
      <c r="B163" s="65" t="s">
        <v>637</v>
      </c>
      <c r="C163" s="150">
        <f t="shared" si="133"/>
        <v>0</v>
      </c>
      <c r="D163" s="155">
        <f t="shared" ref="D163:E163" si="148">+F163+H163+J163+L163+N163+P163+R163+T163+V163+X163+Z163+AB163+AD163+AF163+AH163+AJ163+AL163</f>
        <v>0</v>
      </c>
      <c r="E163" s="108">
        <f t="shared" si="148"/>
        <v>0</v>
      </c>
      <c r="F163" s="355"/>
      <c r="G163" s="2057"/>
      <c r="H163" s="355"/>
      <c r="I163" s="2057"/>
      <c r="J163" s="355"/>
      <c r="K163" s="2057"/>
      <c r="L163" s="355"/>
      <c r="M163" s="2057"/>
      <c r="N163" s="355"/>
      <c r="O163" s="2057"/>
      <c r="P163" s="355"/>
      <c r="Q163" s="2057"/>
      <c r="R163" s="355"/>
      <c r="S163" s="2057"/>
      <c r="T163" s="355"/>
      <c r="U163" s="2057"/>
      <c r="V163" s="355"/>
      <c r="W163" s="2057"/>
      <c r="X163" s="355"/>
      <c r="Y163" s="2057"/>
      <c r="Z163" s="355"/>
      <c r="AA163" s="2057"/>
      <c r="AB163" s="355"/>
      <c r="AC163" s="2057"/>
      <c r="AD163" s="355"/>
      <c r="AE163" s="2057"/>
      <c r="AF163" s="355"/>
      <c r="AG163" s="2057"/>
      <c r="AH163" s="355"/>
      <c r="AI163" s="2057"/>
      <c r="AJ163" s="355"/>
      <c r="AK163" s="2057"/>
      <c r="AL163" s="355"/>
      <c r="AM163" s="444"/>
      <c r="AN163" s="2084"/>
      <c r="AO163" s="2057"/>
      <c r="AP163" s="240" t="str">
        <f t="shared" si="135"/>
        <v/>
      </c>
      <c r="BO163" s="2054" t="str">
        <f t="shared" si="136"/>
        <v/>
      </c>
      <c r="BP163" s="2054" t="str">
        <f t="shared" si="137"/>
        <v/>
      </c>
      <c r="BQ163" s="2106"/>
      <c r="BR163" s="2106"/>
      <c r="BS163" s="2106"/>
      <c r="BU163" s="2055">
        <f t="shared" si="138"/>
        <v>0</v>
      </c>
      <c r="BV163" s="2055">
        <f t="shared" si="139"/>
        <v>0</v>
      </c>
    </row>
    <row r="164" spans="1:74" ht="15" customHeight="1" x14ac:dyDescent="0.25">
      <c r="A164" s="3128"/>
      <c r="B164" s="65" t="s">
        <v>638</v>
      </c>
      <c r="C164" s="150">
        <f t="shared" si="133"/>
        <v>2</v>
      </c>
      <c r="D164" s="155">
        <f t="shared" ref="D164:E164" si="149">+F164+H164+J164+L164+N164+P164+R164+T164+V164+X164+Z164+AB164+AD164+AF164+AH164+AJ164+AL164</f>
        <v>1</v>
      </c>
      <c r="E164" s="108">
        <f t="shared" si="149"/>
        <v>1</v>
      </c>
      <c r="F164" s="355">
        <v>0</v>
      </c>
      <c r="G164" s="2057">
        <v>0</v>
      </c>
      <c r="H164" s="355">
        <v>0</v>
      </c>
      <c r="I164" s="2057">
        <v>0</v>
      </c>
      <c r="J164" s="355">
        <v>0</v>
      </c>
      <c r="K164" s="2057">
        <v>0</v>
      </c>
      <c r="L164" s="355">
        <v>0</v>
      </c>
      <c r="M164" s="2057">
        <v>0</v>
      </c>
      <c r="N164" s="355">
        <v>0</v>
      </c>
      <c r="O164" s="2057">
        <v>0</v>
      </c>
      <c r="P164" s="355">
        <v>0</v>
      </c>
      <c r="Q164" s="2057">
        <v>0</v>
      </c>
      <c r="R164" s="355">
        <v>0</v>
      </c>
      <c r="S164" s="2057">
        <v>0</v>
      </c>
      <c r="T164" s="355">
        <v>0</v>
      </c>
      <c r="U164" s="2057">
        <v>0</v>
      </c>
      <c r="V164" s="355">
        <v>0</v>
      </c>
      <c r="W164" s="2057">
        <v>0</v>
      </c>
      <c r="X164" s="355">
        <v>0</v>
      </c>
      <c r="Y164" s="2057">
        <v>0</v>
      </c>
      <c r="Z164" s="355">
        <v>0</v>
      </c>
      <c r="AA164" s="2057">
        <v>0</v>
      </c>
      <c r="AB164" s="355">
        <v>0</v>
      </c>
      <c r="AC164" s="2057">
        <v>1</v>
      </c>
      <c r="AD164" s="355">
        <v>0</v>
      </c>
      <c r="AE164" s="2057">
        <v>0</v>
      </c>
      <c r="AF164" s="355">
        <v>0</v>
      </c>
      <c r="AG164" s="2057">
        <v>0</v>
      </c>
      <c r="AH164" s="355">
        <v>0</v>
      </c>
      <c r="AI164" s="2057">
        <v>0</v>
      </c>
      <c r="AJ164" s="355">
        <v>1</v>
      </c>
      <c r="AK164" s="2057">
        <v>0</v>
      </c>
      <c r="AL164" s="355">
        <v>0</v>
      </c>
      <c r="AM164" s="444">
        <v>0</v>
      </c>
      <c r="AN164" s="2084">
        <v>1</v>
      </c>
      <c r="AO164" s="2057">
        <v>0</v>
      </c>
      <c r="AP164" s="240" t="str">
        <f t="shared" si="135"/>
        <v/>
      </c>
      <c r="BO164" s="2054" t="str">
        <f t="shared" si="136"/>
        <v/>
      </c>
      <c r="BP164" s="2054" t="str">
        <f t="shared" si="137"/>
        <v/>
      </c>
      <c r="BQ164" s="2106"/>
      <c r="BR164" s="2106"/>
      <c r="BS164" s="2106"/>
      <c r="BU164" s="2055">
        <f t="shared" si="138"/>
        <v>0</v>
      </c>
      <c r="BV164" s="2055">
        <f t="shared" si="139"/>
        <v>0</v>
      </c>
    </row>
    <row r="165" spans="1:74" ht="15" customHeight="1" x14ac:dyDescent="0.25">
      <c r="A165" s="3128"/>
      <c r="B165" s="65" t="s">
        <v>639</v>
      </c>
      <c r="C165" s="150">
        <f t="shared" si="133"/>
        <v>0</v>
      </c>
      <c r="D165" s="155">
        <f t="shared" ref="D165:E165" si="150">+F165+H165+J165+L165+N165+P165+R165+T165+V165+X165+Z165+AB165+AD165+AF165+AH165+AJ165+AL165</f>
        <v>0</v>
      </c>
      <c r="E165" s="108">
        <f t="shared" si="150"/>
        <v>0</v>
      </c>
      <c r="F165" s="355"/>
      <c r="G165" s="2057"/>
      <c r="H165" s="355"/>
      <c r="I165" s="2057"/>
      <c r="J165" s="355"/>
      <c r="K165" s="2057"/>
      <c r="L165" s="355"/>
      <c r="M165" s="2057"/>
      <c r="N165" s="355"/>
      <c r="O165" s="2057"/>
      <c r="P165" s="355"/>
      <c r="Q165" s="2057"/>
      <c r="R165" s="355"/>
      <c r="S165" s="2057"/>
      <c r="T165" s="355"/>
      <c r="U165" s="2057"/>
      <c r="V165" s="355"/>
      <c r="W165" s="2057"/>
      <c r="X165" s="355"/>
      <c r="Y165" s="2057"/>
      <c r="Z165" s="355"/>
      <c r="AA165" s="2057"/>
      <c r="AB165" s="355"/>
      <c r="AC165" s="2057"/>
      <c r="AD165" s="355"/>
      <c r="AE165" s="2057"/>
      <c r="AF165" s="355"/>
      <c r="AG165" s="2057"/>
      <c r="AH165" s="355"/>
      <c r="AI165" s="2057"/>
      <c r="AJ165" s="355"/>
      <c r="AK165" s="2057"/>
      <c r="AL165" s="355"/>
      <c r="AM165" s="444"/>
      <c r="AN165" s="2084"/>
      <c r="AO165" s="2057"/>
      <c r="AP165" s="240" t="str">
        <f t="shared" si="135"/>
        <v/>
      </c>
      <c r="BO165" s="2054" t="str">
        <f t="shared" si="136"/>
        <v/>
      </c>
      <c r="BP165" s="2054" t="str">
        <f t="shared" si="137"/>
        <v/>
      </c>
      <c r="BQ165" s="2106"/>
      <c r="BR165" s="2106"/>
      <c r="BS165" s="2106"/>
      <c r="BU165" s="2055">
        <f t="shared" si="138"/>
        <v>0</v>
      </c>
      <c r="BV165" s="2055">
        <f t="shared" si="139"/>
        <v>0</v>
      </c>
    </row>
    <row r="166" spans="1:74" ht="15" customHeight="1" x14ac:dyDescent="0.25">
      <c r="A166" s="3128"/>
      <c r="B166" s="65" t="s">
        <v>640</v>
      </c>
      <c r="C166" s="227">
        <f t="shared" si="133"/>
        <v>0</v>
      </c>
      <c r="D166" s="228">
        <f t="shared" ref="D166:E166" si="151">+F166+H166+J166+L166+N166+P166+R166+T166+V166+X166+Z166+AB166+AD166+AF166+AH166+AJ166+AL166</f>
        <v>0</v>
      </c>
      <c r="E166" s="1943">
        <f t="shared" si="151"/>
        <v>0</v>
      </c>
      <c r="F166" s="2070"/>
      <c r="G166" s="370"/>
      <c r="H166" s="2070"/>
      <c r="I166" s="370"/>
      <c r="J166" s="2070"/>
      <c r="K166" s="370"/>
      <c r="L166" s="2070"/>
      <c r="M166" s="370"/>
      <c r="N166" s="2070"/>
      <c r="O166" s="370"/>
      <c r="P166" s="2070"/>
      <c r="Q166" s="370"/>
      <c r="R166" s="2070"/>
      <c r="S166" s="370"/>
      <c r="T166" s="2070"/>
      <c r="U166" s="370"/>
      <c r="V166" s="2070"/>
      <c r="W166" s="370"/>
      <c r="X166" s="2070"/>
      <c r="Y166" s="370"/>
      <c r="Z166" s="2070"/>
      <c r="AA166" s="370"/>
      <c r="AB166" s="2070"/>
      <c r="AC166" s="370"/>
      <c r="AD166" s="2070"/>
      <c r="AE166" s="370"/>
      <c r="AF166" s="2070"/>
      <c r="AG166" s="370"/>
      <c r="AH166" s="2070"/>
      <c r="AI166" s="370"/>
      <c r="AJ166" s="2070"/>
      <c r="AK166" s="370"/>
      <c r="AL166" s="2070"/>
      <c r="AM166" s="487"/>
      <c r="AN166" s="2089"/>
      <c r="AO166" s="370"/>
      <c r="AP166" s="240" t="str">
        <f t="shared" si="135"/>
        <v/>
      </c>
      <c r="BO166" s="2054" t="str">
        <f t="shared" si="136"/>
        <v/>
      </c>
      <c r="BP166" s="2054" t="str">
        <f t="shared" si="137"/>
        <v/>
      </c>
      <c r="BQ166" s="2106"/>
      <c r="BR166" s="2106"/>
      <c r="BS166" s="2106"/>
      <c r="BU166" s="2055">
        <f t="shared" si="138"/>
        <v>0</v>
      </c>
      <c r="BV166" s="2055">
        <f t="shared" si="139"/>
        <v>0</v>
      </c>
    </row>
    <row r="167" spans="1:74" ht="15" customHeight="1" x14ac:dyDescent="0.25">
      <c r="A167" s="3129"/>
      <c r="B167" s="35" t="s">
        <v>642</v>
      </c>
      <c r="C167" s="157">
        <f t="shared" si="133"/>
        <v>0</v>
      </c>
      <c r="D167" s="158">
        <f t="shared" ref="D167:E167" si="152">+F167+H167+J167+L167+N167+P167+R167+T167+V167+X167+Z167+AB167+AD167+AF167+AH167+AJ167+AL167</f>
        <v>0</v>
      </c>
      <c r="E167" s="109">
        <f t="shared" si="152"/>
        <v>0</v>
      </c>
      <c r="F167" s="131"/>
      <c r="G167" s="1847"/>
      <c r="H167" s="131"/>
      <c r="I167" s="1847"/>
      <c r="J167" s="131"/>
      <c r="K167" s="1847"/>
      <c r="L167" s="131"/>
      <c r="M167" s="1847"/>
      <c r="N167" s="131"/>
      <c r="O167" s="1847"/>
      <c r="P167" s="131"/>
      <c r="Q167" s="1847"/>
      <c r="R167" s="131"/>
      <c r="S167" s="1847"/>
      <c r="T167" s="131"/>
      <c r="U167" s="1847"/>
      <c r="V167" s="131"/>
      <c r="W167" s="1847"/>
      <c r="X167" s="131"/>
      <c r="Y167" s="1847"/>
      <c r="Z167" s="131"/>
      <c r="AA167" s="1847"/>
      <c r="AB167" s="131"/>
      <c r="AC167" s="1847"/>
      <c r="AD167" s="131"/>
      <c r="AE167" s="1847"/>
      <c r="AF167" s="131"/>
      <c r="AG167" s="1847"/>
      <c r="AH167" s="131"/>
      <c r="AI167" s="1847"/>
      <c r="AJ167" s="131"/>
      <c r="AK167" s="1847"/>
      <c r="AL167" s="131"/>
      <c r="AM167" s="1848"/>
      <c r="AN167" s="2137"/>
      <c r="AO167" s="1847"/>
      <c r="AP167" s="240" t="str">
        <f t="shared" si="135"/>
        <v/>
      </c>
      <c r="BO167" s="2054" t="str">
        <f t="shared" si="136"/>
        <v/>
      </c>
      <c r="BP167" s="2054" t="str">
        <f t="shared" si="137"/>
        <v/>
      </c>
      <c r="BQ167" s="2106"/>
      <c r="BR167" s="2106"/>
      <c r="BS167" s="2106"/>
      <c r="BU167" s="2055">
        <f t="shared" si="138"/>
        <v>0</v>
      </c>
      <c r="BV167" s="2055">
        <f t="shared" si="139"/>
        <v>0</v>
      </c>
    </row>
    <row r="168" spans="1:74" ht="18" customHeight="1" x14ac:dyDescent="0.25">
      <c r="A168" s="281" t="s">
        <v>643</v>
      </c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Q168" s="20"/>
      <c r="R168" s="20"/>
      <c r="S168" s="20"/>
      <c r="T168" s="20"/>
      <c r="U168" s="20"/>
    </row>
    <row r="169" spans="1:74" ht="15" customHeight="1" x14ac:dyDescent="0.25">
      <c r="A169" s="3138" t="s">
        <v>644</v>
      </c>
      <c r="B169" s="3268" t="s">
        <v>82</v>
      </c>
      <c r="C169" s="3263" t="s">
        <v>34</v>
      </c>
      <c r="D169" s="3124"/>
      <c r="E169" s="3124"/>
      <c r="F169" s="3124"/>
      <c r="G169" s="3124"/>
      <c r="H169" s="3124"/>
      <c r="I169" s="3124"/>
      <c r="J169" s="3124"/>
      <c r="K169" s="3124"/>
      <c r="L169" s="3124"/>
      <c r="M169" s="3124"/>
      <c r="N169" s="3124"/>
      <c r="O169" s="3124"/>
      <c r="P169" s="3124"/>
      <c r="Q169" s="3124"/>
      <c r="R169" s="3124"/>
      <c r="S169" s="3135"/>
      <c r="T169" s="3185" t="s">
        <v>41</v>
      </c>
      <c r="U169" s="3186" t="s">
        <v>42</v>
      </c>
    </row>
    <row r="170" spans="1:74" ht="15" customHeight="1" x14ac:dyDescent="0.25">
      <c r="A170" s="3129"/>
      <c r="B170" s="3129"/>
      <c r="C170" s="488" t="s">
        <v>352</v>
      </c>
      <c r="D170" s="489" t="s">
        <v>335</v>
      </c>
      <c r="E170" s="489" t="s">
        <v>312</v>
      </c>
      <c r="F170" s="489" t="s">
        <v>49</v>
      </c>
      <c r="G170" s="489" t="s">
        <v>314</v>
      </c>
      <c r="H170" s="489" t="s">
        <v>51</v>
      </c>
      <c r="I170" s="489" t="s">
        <v>645</v>
      </c>
      <c r="J170" s="489" t="s">
        <v>53</v>
      </c>
      <c r="K170" s="489" t="s">
        <v>646</v>
      </c>
      <c r="L170" s="489" t="s">
        <v>55</v>
      </c>
      <c r="M170" s="489" t="s">
        <v>647</v>
      </c>
      <c r="N170" s="489" t="s">
        <v>57</v>
      </c>
      <c r="O170" s="489" t="s">
        <v>58</v>
      </c>
      <c r="P170" s="489" t="s">
        <v>59</v>
      </c>
      <c r="Q170" s="489" t="s">
        <v>60</v>
      </c>
      <c r="R170" s="489" t="s">
        <v>61</v>
      </c>
      <c r="S170" s="2146" t="s">
        <v>62</v>
      </c>
      <c r="T170" s="3168"/>
      <c r="U170" s="3140"/>
    </row>
    <row r="171" spans="1:74" ht="22.5" customHeight="1" x14ac:dyDescent="0.25">
      <c r="A171" s="2147" t="s">
        <v>648</v>
      </c>
      <c r="B171" s="146">
        <f>SUM(C171:S171)</f>
        <v>18</v>
      </c>
      <c r="C171" s="131"/>
      <c r="D171" s="132"/>
      <c r="E171" s="132"/>
      <c r="F171" s="132"/>
      <c r="G171" s="132">
        <v>1</v>
      </c>
      <c r="H171" s="132">
        <v>1</v>
      </c>
      <c r="I171" s="132">
        <v>1</v>
      </c>
      <c r="J171" s="132"/>
      <c r="K171" s="132"/>
      <c r="L171" s="132">
        <v>2</v>
      </c>
      <c r="M171" s="132">
        <v>2</v>
      </c>
      <c r="N171" s="132">
        <v>1</v>
      </c>
      <c r="O171" s="132"/>
      <c r="P171" s="132">
        <v>2</v>
      </c>
      <c r="Q171" s="132">
        <v>2</v>
      </c>
      <c r="R171" s="132">
        <v>4</v>
      </c>
      <c r="S171" s="1848">
        <v>2</v>
      </c>
      <c r="T171" s="142">
        <v>7</v>
      </c>
      <c r="U171" s="1847">
        <v>0</v>
      </c>
      <c r="V171" s="240" t="str">
        <f>BO171&amp;BP171</f>
        <v/>
      </c>
      <c r="BO171" s="2054" t="str">
        <f>IF(AND(B171&gt;0,T171=""),"  * No olvide digitar la variable Pueblos originarios. Digite Cero si no tiene.",IF(T171&gt;B171," * La variable Pueblos originarios No puede ser mayor al Total.",""))</f>
        <v/>
      </c>
      <c r="BP171" s="2054" t="str">
        <f>IF(AND(B171&gt;0,U171=""),"  * No olvide digitar la variable Migrantes. Digite Cero si no tiene.",IF(U171&gt;B171," * La variable Migrantes No puede ser mayor al Total.",""))</f>
        <v/>
      </c>
      <c r="BU171" s="2055">
        <f>IF(AND(B171&gt;0,T171=""),1,IF(T171&gt;B171,1,0))</f>
        <v>0</v>
      </c>
      <c r="BV171" s="2055">
        <f>IF(AND(B171&gt;0,U171=""),1,IF(U171&gt;B171,1,0))</f>
        <v>0</v>
      </c>
    </row>
    <row r="172" spans="1:74" ht="18" customHeight="1" x14ac:dyDescent="0.25">
      <c r="A172" s="293" t="s">
        <v>649</v>
      </c>
      <c r="B172" s="490"/>
      <c r="C172" s="491"/>
      <c r="D172" s="491"/>
      <c r="E172" s="491"/>
      <c r="F172" s="491"/>
      <c r="G172" s="491"/>
      <c r="H172" s="491"/>
      <c r="I172" s="491"/>
      <c r="J172" s="491"/>
      <c r="K172" s="491"/>
      <c r="L172" s="491"/>
    </row>
    <row r="173" spans="1:74" ht="14.25" customHeight="1" x14ac:dyDescent="0.25">
      <c r="A173" s="3208" t="s">
        <v>224</v>
      </c>
      <c r="B173" s="3262" t="s">
        <v>650</v>
      </c>
      <c r="C173" s="3261" t="s">
        <v>651</v>
      </c>
      <c r="D173" s="3124"/>
      <c r="E173" s="3124"/>
      <c r="F173" s="3124"/>
      <c r="G173" s="3124"/>
      <c r="H173" s="3124"/>
      <c r="I173" s="3124"/>
      <c r="J173" s="3124"/>
      <c r="K173" s="3122"/>
      <c r="L173" s="3263" t="s">
        <v>652</v>
      </c>
      <c r="M173" s="3124"/>
      <c r="N173" s="3124"/>
      <c r="O173" s="3124"/>
      <c r="P173" s="3124"/>
      <c r="Q173" s="3124"/>
      <c r="R173" s="3124"/>
      <c r="S173" s="3124"/>
      <c r="T173" s="3122"/>
      <c r="U173" s="3263" t="s">
        <v>653</v>
      </c>
      <c r="V173" s="3124"/>
      <c r="W173" s="3124"/>
      <c r="X173" s="3124"/>
      <c r="Y173" s="3124"/>
      <c r="Z173" s="3124"/>
      <c r="AA173" s="3124"/>
      <c r="AB173" s="3124"/>
      <c r="AC173" s="3135"/>
      <c r="AD173" s="3195" t="s">
        <v>41</v>
      </c>
      <c r="AE173" s="3171" t="s">
        <v>42</v>
      </c>
    </row>
    <row r="174" spans="1:74" ht="18" customHeight="1" x14ac:dyDescent="0.25">
      <c r="A174" s="3179"/>
      <c r="B174" s="3128"/>
      <c r="C174" s="3230" t="s">
        <v>82</v>
      </c>
      <c r="D174" s="3124"/>
      <c r="E174" s="3122"/>
      <c r="F174" s="3261" t="s">
        <v>654</v>
      </c>
      <c r="G174" s="3122"/>
      <c r="H174" s="3261" t="s">
        <v>655</v>
      </c>
      <c r="I174" s="3122"/>
      <c r="J174" s="3230" t="s">
        <v>656</v>
      </c>
      <c r="K174" s="3122"/>
      <c r="L174" s="3230" t="s">
        <v>82</v>
      </c>
      <c r="M174" s="3124"/>
      <c r="N174" s="3122"/>
      <c r="O174" s="3261" t="s">
        <v>654</v>
      </c>
      <c r="P174" s="3122"/>
      <c r="Q174" s="3261" t="s">
        <v>655</v>
      </c>
      <c r="R174" s="3122"/>
      <c r="S174" s="3230" t="s">
        <v>656</v>
      </c>
      <c r="T174" s="3122"/>
      <c r="U174" s="3230" t="s">
        <v>82</v>
      </c>
      <c r="V174" s="3124"/>
      <c r="W174" s="3122"/>
      <c r="X174" s="3261" t="s">
        <v>654</v>
      </c>
      <c r="Y174" s="3122"/>
      <c r="Z174" s="3261" t="s">
        <v>655</v>
      </c>
      <c r="AA174" s="3122"/>
      <c r="AB174" s="3230" t="s">
        <v>656</v>
      </c>
      <c r="AC174" s="3135"/>
      <c r="AD174" s="3131"/>
      <c r="AE174" s="3172"/>
    </row>
    <row r="175" spans="1:74" ht="25.5" customHeight="1" x14ac:dyDescent="0.25">
      <c r="A175" s="3179"/>
      <c r="B175" s="3128"/>
      <c r="C175" s="492" t="s">
        <v>657</v>
      </c>
      <c r="D175" s="2148" t="s">
        <v>63</v>
      </c>
      <c r="E175" s="493" t="s">
        <v>64</v>
      </c>
      <c r="F175" s="21" t="s">
        <v>63</v>
      </c>
      <c r="G175" s="494" t="s">
        <v>64</v>
      </c>
      <c r="H175" s="21" t="s">
        <v>63</v>
      </c>
      <c r="I175" s="494" t="s">
        <v>64</v>
      </c>
      <c r="J175" s="21" t="s">
        <v>63</v>
      </c>
      <c r="K175" s="494" t="s">
        <v>64</v>
      </c>
      <c r="L175" s="21" t="s">
        <v>657</v>
      </c>
      <c r="M175" s="274" t="s">
        <v>63</v>
      </c>
      <c r="N175" s="495" t="s">
        <v>64</v>
      </c>
      <c r="O175" s="21" t="s">
        <v>63</v>
      </c>
      <c r="P175" s="495" t="s">
        <v>64</v>
      </c>
      <c r="Q175" s="21" t="s">
        <v>63</v>
      </c>
      <c r="R175" s="495" t="s">
        <v>64</v>
      </c>
      <c r="S175" s="21" t="s">
        <v>63</v>
      </c>
      <c r="T175" s="495" t="s">
        <v>64</v>
      </c>
      <c r="U175" s="21" t="s">
        <v>657</v>
      </c>
      <c r="V175" s="2149" t="s">
        <v>63</v>
      </c>
      <c r="W175" s="494" t="s">
        <v>64</v>
      </c>
      <c r="X175" s="21" t="s">
        <v>63</v>
      </c>
      <c r="Y175" s="494" t="s">
        <v>64</v>
      </c>
      <c r="Z175" s="21" t="s">
        <v>63</v>
      </c>
      <c r="AA175" s="494" t="s">
        <v>64</v>
      </c>
      <c r="AB175" s="21" t="s">
        <v>63</v>
      </c>
      <c r="AC175" s="496" t="s">
        <v>64</v>
      </c>
      <c r="AD175" s="3142"/>
      <c r="AE175" s="3173"/>
    </row>
    <row r="176" spans="1:74" ht="24.75" customHeight="1" x14ac:dyDescent="0.25">
      <c r="A176" s="1822" t="s">
        <v>658</v>
      </c>
      <c r="B176" s="497">
        <f>SUM(C176+L176+U176)</f>
        <v>0</v>
      </c>
      <c r="C176" s="498">
        <f t="shared" ref="C176:C183" si="153">SUM(D176:E176)</f>
        <v>0</v>
      </c>
      <c r="D176" s="151">
        <f t="shared" ref="D176:E176" si="154">SUM(F176+H176+J176)</f>
        <v>0</v>
      </c>
      <c r="E176" s="250">
        <f t="shared" si="154"/>
        <v>0</v>
      </c>
      <c r="F176" s="126"/>
      <c r="G176" s="351"/>
      <c r="H176" s="126"/>
      <c r="I176" s="351"/>
      <c r="J176" s="126"/>
      <c r="K176" s="351"/>
      <c r="L176" s="161">
        <f>SUM(M176:N176)</f>
        <v>0</v>
      </c>
      <c r="M176" s="151">
        <f t="shared" ref="M176:N176" si="155">SUM(O176+Q176+S176)</f>
        <v>0</v>
      </c>
      <c r="N176" s="152">
        <f t="shared" si="155"/>
        <v>0</v>
      </c>
      <c r="O176" s="126"/>
      <c r="P176" s="1840"/>
      <c r="Q176" s="126"/>
      <c r="R176" s="1840"/>
      <c r="S176" s="126"/>
      <c r="T176" s="1840"/>
      <c r="U176" s="161">
        <f t="shared" ref="U176:U183" si="156">SUM(V176:W176)</f>
        <v>0</v>
      </c>
      <c r="V176" s="151">
        <f t="shared" ref="V176:W176" si="157">SUM(X176+Z176+AB176)</f>
        <v>0</v>
      </c>
      <c r="W176" s="250">
        <f t="shared" si="157"/>
        <v>0</v>
      </c>
      <c r="X176" s="126"/>
      <c r="Y176" s="351"/>
      <c r="Z176" s="126"/>
      <c r="AA176" s="351"/>
      <c r="AB176" s="126"/>
      <c r="AC176" s="378"/>
      <c r="AD176" s="377"/>
      <c r="AE176" s="351"/>
      <c r="AF176" s="240" t="str">
        <f t="shared" ref="AF176:AF183" si="158">BO176&amp;BP176</f>
        <v/>
      </c>
      <c r="BO176" s="2054" t="str">
        <f t="shared" ref="BO176:BO183" si="159">IF(AND(B176&gt;0,AD176=""),"  * No olvide digitar la variable Pueblos originarios. Digite Cero si no tiene.",IF(AD176&gt;B176," * La variable Pueblos originarios No puede ser mayor al Total.",""))</f>
        <v/>
      </c>
      <c r="BP176" s="2054" t="str">
        <f t="shared" ref="BP176:BP183" si="160">IF(AND(B176&gt;0,AE176=""),"  * No olvide digitar la variable Migrantes. Digite Cero si no tiene.",IF(AE176&gt;B176," * La variable Migrantes No puede ser mayor al Total.",""))</f>
        <v/>
      </c>
      <c r="BU176" s="2055">
        <f t="shared" ref="BU176:BU183" si="161">IF(AND(B176&gt;0,AD176=""),1,IF(AD176&gt;B176,1,0))</f>
        <v>0</v>
      </c>
      <c r="BV176" s="2055">
        <f t="shared" ref="BV176:BV183" si="162">IF(AND(B176&gt;0,AE176=""),1,IF(AE176&gt;B176,1,0))</f>
        <v>0</v>
      </c>
    </row>
    <row r="177" spans="1:74" ht="25.5" customHeight="1" x14ac:dyDescent="0.25">
      <c r="A177" s="292" t="s">
        <v>659</v>
      </c>
      <c r="B177" s="499">
        <f>SUM(C177+U177)</f>
        <v>0</v>
      </c>
      <c r="C177" s="500">
        <f t="shared" si="153"/>
        <v>0</v>
      </c>
      <c r="D177" s="2150">
        <f t="shared" ref="D177:E177" si="163">SUM(F177+H177+J177)</f>
        <v>0</v>
      </c>
      <c r="E177" s="501">
        <f t="shared" si="163"/>
        <v>0</v>
      </c>
      <c r="F177" s="131"/>
      <c r="G177" s="372"/>
      <c r="H177" s="131"/>
      <c r="I177" s="372"/>
      <c r="J177" s="131"/>
      <c r="K177" s="372"/>
      <c r="L177" s="502"/>
      <c r="M177" s="2079"/>
      <c r="N177" s="2088"/>
      <c r="O177" s="502"/>
      <c r="P177" s="2088"/>
      <c r="Q177" s="502"/>
      <c r="R177" s="2088"/>
      <c r="S177" s="502"/>
      <c r="T177" s="2088"/>
      <c r="U177" s="157">
        <f t="shared" si="156"/>
        <v>0</v>
      </c>
      <c r="V177" s="158">
        <f t="shared" ref="V177:W177" si="164">SUM(X177+Z177+AB177)</f>
        <v>0</v>
      </c>
      <c r="W177" s="253">
        <f t="shared" si="164"/>
        <v>0</v>
      </c>
      <c r="X177" s="131"/>
      <c r="Y177" s="372"/>
      <c r="Z177" s="131"/>
      <c r="AA177" s="372"/>
      <c r="AB177" s="131"/>
      <c r="AC177" s="373"/>
      <c r="AD177" s="2114"/>
      <c r="AE177" s="372"/>
      <c r="AF177" s="240" t="str">
        <f t="shared" si="158"/>
        <v/>
      </c>
      <c r="BO177" s="2054" t="str">
        <f t="shared" si="159"/>
        <v/>
      </c>
      <c r="BP177" s="2054" t="str">
        <f t="shared" si="160"/>
        <v/>
      </c>
      <c r="BU177" s="2055">
        <f t="shared" si="161"/>
        <v>0</v>
      </c>
      <c r="BV177" s="2055">
        <f t="shared" si="162"/>
        <v>0</v>
      </c>
    </row>
    <row r="178" spans="1:74" ht="24.75" customHeight="1" x14ac:dyDescent="0.25">
      <c r="A178" s="1822" t="s">
        <v>660</v>
      </c>
      <c r="B178" s="497">
        <f>SUM(C178+L178+U178)</f>
        <v>23</v>
      </c>
      <c r="C178" s="498">
        <f t="shared" si="153"/>
        <v>23</v>
      </c>
      <c r="D178" s="2151">
        <f t="shared" ref="D178:E178" si="165">SUM(F178+H178+J178)</f>
        <v>20</v>
      </c>
      <c r="E178" s="503">
        <f t="shared" si="165"/>
        <v>3</v>
      </c>
      <c r="F178" s="126">
        <v>0</v>
      </c>
      <c r="G178" s="351">
        <v>0</v>
      </c>
      <c r="H178" s="126">
        <v>4</v>
      </c>
      <c r="I178" s="351">
        <v>1</v>
      </c>
      <c r="J178" s="126">
        <v>16</v>
      </c>
      <c r="K178" s="351">
        <v>2</v>
      </c>
      <c r="L178" s="161">
        <f>SUM(M178:N178)</f>
        <v>0</v>
      </c>
      <c r="M178" s="151">
        <f t="shared" ref="M178:N178" si="166">SUM(O178+Q178+S178)</f>
        <v>0</v>
      </c>
      <c r="N178" s="152">
        <f t="shared" si="166"/>
        <v>0</v>
      </c>
      <c r="O178" s="126">
        <v>0</v>
      </c>
      <c r="P178" s="1840">
        <v>0</v>
      </c>
      <c r="Q178" s="126">
        <v>0</v>
      </c>
      <c r="R178" s="1840">
        <v>0</v>
      </c>
      <c r="S178" s="126">
        <v>0</v>
      </c>
      <c r="T178" s="1840">
        <v>0</v>
      </c>
      <c r="U178" s="161">
        <f t="shared" si="156"/>
        <v>0</v>
      </c>
      <c r="V178" s="151">
        <f t="shared" ref="V178:W178" si="167">SUM(X178+Z178+AB178)</f>
        <v>0</v>
      </c>
      <c r="W178" s="250">
        <f t="shared" si="167"/>
        <v>0</v>
      </c>
      <c r="X178" s="126">
        <v>0</v>
      </c>
      <c r="Y178" s="351">
        <v>0</v>
      </c>
      <c r="Z178" s="126">
        <v>0</v>
      </c>
      <c r="AA178" s="351">
        <v>0</v>
      </c>
      <c r="AB178" s="126">
        <v>0</v>
      </c>
      <c r="AC178" s="378">
        <v>0</v>
      </c>
      <c r="AD178" s="377">
        <v>9</v>
      </c>
      <c r="AE178" s="351">
        <v>0</v>
      </c>
      <c r="AF178" s="240" t="str">
        <f t="shared" si="158"/>
        <v/>
      </c>
      <c r="BO178" s="2054" t="str">
        <f t="shared" si="159"/>
        <v/>
      </c>
      <c r="BP178" s="2054" t="str">
        <f t="shared" si="160"/>
        <v/>
      </c>
      <c r="BU178" s="2055">
        <f t="shared" si="161"/>
        <v>0</v>
      </c>
      <c r="BV178" s="2055">
        <f t="shared" si="162"/>
        <v>0</v>
      </c>
    </row>
    <row r="179" spans="1:74" ht="26.25" customHeight="1" x14ac:dyDescent="0.25">
      <c r="A179" s="292" t="s">
        <v>661</v>
      </c>
      <c r="B179" s="499">
        <f>SUM(C179+U179)</f>
        <v>0</v>
      </c>
      <c r="C179" s="500">
        <f t="shared" si="153"/>
        <v>0</v>
      </c>
      <c r="D179" s="2150">
        <f t="shared" ref="D179:E179" si="168">SUM(F179+H179+J179)</f>
        <v>0</v>
      </c>
      <c r="E179" s="501">
        <f t="shared" si="168"/>
        <v>0</v>
      </c>
      <c r="F179" s="131"/>
      <c r="G179" s="372"/>
      <c r="H179" s="131"/>
      <c r="I179" s="372"/>
      <c r="J179" s="131"/>
      <c r="K179" s="372"/>
      <c r="L179" s="502"/>
      <c r="M179" s="2079"/>
      <c r="N179" s="2088"/>
      <c r="O179" s="502"/>
      <c r="P179" s="2088"/>
      <c r="Q179" s="502"/>
      <c r="R179" s="2088"/>
      <c r="S179" s="502"/>
      <c r="T179" s="2088"/>
      <c r="U179" s="157">
        <f t="shared" si="156"/>
        <v>0</v>
      </c>
      <c r="V179" s="158">
        <f t="shared" ref="V179:W179" si="169">SUM(X179+Z179+AB179)</f>
        <v>0</v>
      </c>
      <c r="W179" s="253">
        <f t="shared" si="169"/>
        <v>0</v>
      </c>
      <c r="X179" s="131"/>
      <c r="Y179" s="372"/>
      <c r="Z179" s="131"/>
      <c r="AA179" s="372"/>
      <c r="AB179" s="131"/>
      <c r="AC179" s="373"/>
      <c r="AD179" s="2114"/>
      <c r="AE179" s="372"/>
      <c r="AF179" s="240" t="str">
        <f t="shared" si="158"/>
        <v/>
      </c>
      <c r="BO179" s="2054" t="str">
        <f t="shared" si="159"/>
        <v/>
      </c>
      <c r="BP179" s="2054" t="str">
        <f t="shared" si="160"/>
        <v/>
      </c>
      <c r="BU179" s="2055">
        <f t="shared" si="161"/>
        <v>0</v>
      </c>
      <c r="BV179" s="2055">
        <f t="shared" si="162"/>
        <v>0</v>
      </c>
    </row>
    <row r="180" spans="1:74" ht="14.25" customHeight="1" x14ac:dyDescent="0.25">
      <c r="A180" s="1822" t="s">
        <v>662</v>
      </c>
      <c r="B180" s="497">
        <f>SUM(C180+L180+U180)</f>
        <v>4</v>
      </c>
      <c r="C180" s="498">
        <f t="shared" si="153"/>
        <v>4</v>
      </c>
      <c r="D180" s="2151">
        <f t="shared" ref="D180:E180" si="170">SUM(F180+H180+J180)</f>
        <v>3</v>
      </c>
      <c r="E180" s="503">
        <f t="shared" si="170"/>
        <v>1</v>
      </c>
      <c r="F180" s="126">
        <v>0</v>
      </c>
      <c r="G180" s="351">
        <v>0</v>
      </c>
      <c r="H180" s="126">
        <v>3</v>
      </c>
      <c r="I180" s="351">
        <v>0</v>
      </c>
      <c r="J180" s="126">
        <v>0</v>
      </c>
      <c r="K180" s="351">
        <v>1</v>
      </c>
      <c r="L180" s="161">
        <f>SUM(M180:N180)</f>
        <v>0</v>
      </c>
      <c r="M180" s="151">
        <f t="shared" ref="M180:N180" si="171">SUM(O180+Q180+S180)</f>
        <v>0</v>
      </c>
      <c r="N180" s="152">
        <f t="shared" si="171"/>
        <v>0</v>
      </c>
      <c r="O180" s="126">
        <v>0</v>
      </c>
      <c r="P180" s="1840">
        <v>0</v>
      </c>
      <c r="Q180" s="126">
        <v>0</v>
      </c>
      <c r="R180" s="1840">
        <v>0</v>
      </c>
      <c r="S180" s="126">
        <v>0</v>
      </c>
      <c r="T180" s="1840">
        <v>0</v>
      </c>
      <c r="U180" s="161">
        <f t="shared" si="156"/>
        <v>0</v>
      </c>
      <c r="V180" s="151">
        <f t="shared" ref="V180:W180" si="172">SUM(X180+Z180+AB180)</f>
        <v>0</v>
      </c>
      <c r="W180" s="250">
        <f t="shared" si="172"/>
        <v>0</v>
      </c>
      <c r="X180" s="126">
        <v>0</v>
      </c>
      <c r="Y180" s="351">
        <v>0</v>
      </c>
      <c r="Z180" s="126">
        <v>0</v>
      </c>
      <c r="AA180" s="351">
        <v>0</v>
      </c>
      <c r="AB180" s="126">
        <v>0</v>
      </c>
      <c r="AC180" s="378">
        <v>0</v>
      </c>
      <c r="AD180" s="377">
        <v>0</v>
      </c>
      <c r="AE180" s="351">
        <v>0</v>
      </c>
      <c r="AF180" s="240" t="str">
        <f t="shared" si="158"/>
        <v/>
      </c>
      <c r="BO180" s="2054" t="str">
        <f t="shared" si="159"/>
        <v/>
      </c>
      <c r="BP180" s="2054" t="str">
        <f t="shared" si="160"/>
        <v/>
      </c>
      <c r="BU180" s="2055">
        <f t="shared" si="161"/>
        <v>0</v>
      </c>
      <c r="BV180" s="2055">
        <f t="shared" si="162"/>
        <v>0</v>
      </c>
    </row>
    <row r="181" spans="1:74" ht="25.5" customHeight="1" x14ac:dyDescent="0.25">
      <c r="A181" s="292" t="s">
        <v>663</v>
      </c>
      <c r="B181" s="499">
        <f>SUM(C181+U181)</f>
        <v>0</v>
      </c>
      <c r="C181" s="500">
        <f t="shared" si="153"/>
        <v>0</v>
      </c>
      <c r="D181" s="2150">
        <f t="shared" ref="D181:E181" si="173">SUM(F181+H181+J181)</f>
        <v>0</v>
      </c>
      <c r="E181" s="501">
        <f t="shared" si="173"/>
        <v>0</v>
      </c>
      <c r="F181" s="131"/>
      <c r="G181" s="372"/>
      <c r="H181" s="131"/>
      <c r="I181" s="372"/>
      <c r="J181" s="131"/>
      <c r="K181" s="372"/>
      <c r="L181" s="502"/>
      <c r="M181" s="2079"/>
      <c r="N181" s="2088"/>
      <c r="O181" s="502"/>
      <c r="P181" s="2088"/>
      <c r="Q181" s="502"/>
      <c r="R181" s="2088"/>
      <c r="S181" s="502"/>
      <c r="T181" s="2088"/>
      <c r="U181" s="157">
        <f t="shared" si="156"/>
        <v>0</v>
      </c>
      <c r="V181" s="158">
        <f t="shared" ref="V181:W181" si="174">SUM(X181+Z181+AB181)</f>
        <v>0</v>
      </c>
      <c r="W181" s="253">
        <f t="shared" si="174"/>
        <v>0</v>
      </c>
      <c r="X181" s="131"/>
      <c r="Y181" s="372"/>
      <c r="Z181" s="131"/>
      <c r="AA181" s="372"/>
      <c r="AB181" s="131"/>
      <c r="AC181" s="373"/>
      <c r="AD181" s="2114"/>
      <c r="AE181" s="372"/>
      <c r="AF181" s="240" t="str">
        <f t="shared" si="158"/>
        <v/>
      </c>
      <c r="BO181" s="2054" t="str">
        <f t="shared" si="159"/>
        <v/>
      </c>
      <c r="BP181" s="2054" t="str">
        <f t="shared" si="160"/>
        <v/>
      </c>
      <c r="BU181" s="2055">
        <f t="shared" si="161"/>
        <v>0</v>
      </c>
      <c r="BV181" s="2055">
        <f t="shared" si="162"/>
        <v>0</v>
      </c>
    </row>
    <row r="182" spans="1:74" ht="26.25" customHeight="1" x14ac:dyDescent="0.25">
      <c r="A182" s="1901" t="s">
        <v>664</v>
      </c>
      <c r="B182" s="2152">
        <f>SUM(C182+L182+U182)</f>
        <v>44</v>
      </c>
      <c r="C182" s="1902">
        <f t="shared" si="153"/>
        <v>44</v>
      </c>
      <c r="D182" s="2153">
        <f t="shared" ref="D182:E182" si="175">SUM(F182+H182+J182)</f>
        <v>25</v>
      </c>
      <c r="E182" s="2154">
        <f t="shared" si="175"/>
        <v>19</v>
      </c>
      <c r="F182" s="1843">
        <v>11</v>
      </c>
      <c r="G182" s="2128">
        <v>17</v>
      </c>
      <c r="H182" s="1843">
        <v>8</v>
      </c>
      <c r="I182" s="2128">
        <v>1</v>
      </c>
      <c r="J182" s="1843">
        <v>6</v>
      </c>
      <c r="K182" s="2128">
        <v>1</v>
      </c>
      <c r="L182" s="225">
        <f>SUM(M182:N182)</f>
        <v>0</v>
      </c>
      <c r="M182" s="226">
        <f t="shared" ref="M182:N182" si="176">SUM(O182+Q182+S182)</f>
        <v>0</v>
      </c>
      <c r="N182" s="1824">
        <f t="shared" si="176"/>
        <v>0</v>
      </c>
      <c r="O182" s="1843">
        <v>0</v>
      </c>
      <c r="P182" s="1844">
        <v>0</v>
      </c>
      <c r="Q182" s="1843">
        <v>0</v>
      </c>
      <c r="R182" s="1844">
        <v>0</v>
      </c>
      <c r="S182" s="1843">
        <v>0</v>
      </c>
      <c r="T182" s="1844">
        <v>0</v>
      </c>
      <c r="U182" s="225">
        <f t="shared" si="156"/>
        <v>0</v>
      </c>
      <c r="V182" s="226">
        <f t="shared" ref="V182:W182" si="177">SUM(X182+Z182+AB182)</f>
        <v>0</v>
      </c>
      <c r="W182" s="251">
        <f t="shared" si="177"/>
        <v>0</v>
      </c>
      <c r="X182" s="1843">
        <v>0</v>
      </c>
      <c r="Y182" s="2128">
        <v>0</v>
      </c>
      <c r="Z182" s="1843">
        <v>0</v>
      </c>
      <c r="AA182" s="2128">
        <v>0</v>
      </c>
      <c r="AB182" s="1843">
        <v>0</v>
      </c>
      <c r="AC182" s="441">
        <v>0</v>
      </c>
      <c r="AD182" s="2113">
        <v>12</v>
      </c>
      <c r="AE182" s="2128">
        <v>0</v>
      </c>
      <c r="AF182" s="240" t="str">
        <f t="shared" si="158"/>
        <v/>
      </c>
      <c r="BO182" s="2054" t="str">
        <f t="shared" si="159"/>
        <v/>
      </c>
      <c r="BP182" s="2054" t="str">
        <f t="shared" si="160"/>
        <v/>
      </c>
      <c r="BU182" s="2055">
        <f t="shared" si="161"/>
        <v>0</v>
      </c>
      <c r="BV182" s="2055">
        <f t="shared" si="162"/>
        <v>0</v>
      </c>
    </row>
    <row r="183" spans="1:74" ht="30.75" customHeight="1" x14ac:dyDescent="0.25">
      <c r="A183" s="292" t="s">
        <v>665</v>
      </c>
      <c r="B183" s="499">
        <f>SUM(C183+U183)</f>
        <v>0</v>
      </c>
      <c r="C183" s="500">
        <f t="shared" si="153"/>
        <v>0</v>
      </c>
      <c r="D183" s="2150">
        <f t="shared" ref="D183:E183" si="178">SUM(F183+H183+J183)</f>
        <v>0</v>
      </c>
      <c r="E183" s="501">
        <f t="shared" si="178"/>
        <v>0</v>
      </c>
      <c r="F183" s="131"/>
      <c r="G183" s="372"/>
      <c r="H183" s="131"/>
      <c r="I183" s="372"/>
      <c r="J183" s="131"/>
      <c r="K183" s="372"/>
      <c r="L183" s="504"/>
      <c r="M183" s="2125"/>
      <c r="N183" s="2129"/>
      <c r="O183" s="504"/>
      <c r="P183" s="2129"/>
      <c r="Q183" s="504"/>
      <c r="R183" s="2129"/>
      <c r="S183" s="504"/>
      <c r="T183" s="2129"/>
      <c r="U183" s="157">
        <f t="shared" si="156"/>
        <v>0</v>
      </c>
      <c r="V183" s="158">
        <f t="shared" ref="V183:W183" si="179">SUM(X183+Z183+AB183)</f>
        <v>0</v>
      </c>
      <c r="W183" s="253">
        <f t="shared" si="179"/>
        <v>0</v>
      </c>
      <c r="X183" s="131"/>
      <c r="Y183" s="372"/>
      <c r="Z183" s="131"/>
      <c r="AA183" s="372"/>
      <c r="AB183" s="131"/>
      <c r="AC183" s="373"/>
      <c r="AD183" s="2114"/>
      <c r="AE183" s="372"/>
      <c r="AF183" s="240" t="str">
        <f t="shared" si="158"/>
        <v/>
      </c>
      <c r="BO183" s="2054" t="str">
        <f t="shared" si="159"/>
        <v/>
      </c>
      <c r="BP183" s="2054" t="str">
        <f t="shared" si="160"/>
        <v/>
      </c>
      <c r="BU183" s="2055">
        <f t="shared" si="161"/>
        <v>0</v>
      </c>
      <c r="BV183" s="2055">
        <f t="shared" si="162"/>
        <v>0</v>
      </c>
    </row>
    <row r="184" spans="1:74" ht="18" customHeight="1" x14ac:dyDescent="0.25">
      <c r="A184" s="2155" t="s">
        <v>666</v>
      </c>
      <c r="B184" s="505"/>
      <c r="C184" s="505"/>
      <c r="D184" s="505"/>
      <c r="E184" s="505"/>
    </row>
    <row r="185" spans="1:74" ht="14.25" customHeight="1" x14ac:dyDescent="0.25">
      <c r="A185" s="1797" t="s">
        <v>667</v>
      </c>
      <c r="B185" s="1741" t="s">
        <v>82</v>
      </c>
      <c r="C185" s="1736" t="s">
        <v>668</v>
      </c>
      <c r="D185" s="75" t="s">
        <v>669</v>
      </c>
    </row>
    <row r="186" spans="1:74" ht="14.25" customHeight="1" x14ac:dyDescent="0.25">
      <c r="A186" s="1915" t="s">
        <v>670</v>
      </c>
      <c r="B186" s="506">
        <f t="shared" ref="B186:B189" si="180">SUM(C186:D186)</f>
        <v>0</v>
      </c>
      <c r="C186" s="1843"/>
      <c r="D186" s="1844"/>
    </row>
    <row r="187" spans="1:74" ht="14.25" customHeight="1" x14ac:dyDescent="0.25">
      <c r="A187" s="198" t="s">
        <v>671</v>
      </c>
      <c r="B187" s="2156">
        <f t="shared" si="180"/>
        <v>0</v>
      </c>
      <c r="C187" s="355"/>
      <c r="D187" s="2057"/>
    </row>
    <row r="188" spans="1:74" ht="14.25" customHeight="1" x14ac:dyDescent="0.25">
      <c r="A188" s="198" t="s">
        <v>672</v>
      </c>
      <c r="B188" s="436">
        <f t="shared" si="180"/>
        <v>0</v>
      </c>
      <c r="C188" s="355"/>
      <c r="D188" s="356"/>
    </row>
    <row r="189" spans="1:74" ht="14.25" customHeight="1" x14ac:dyDescent="0.25">
      <c r="A189" s="209" t="s">
        <v>673</v>
      </c>
      <c r="B189" s="437">
        <f t="shared" si="180"/>
        <v>0</v>
      </c>
      <c r="C189" s="131"/>
      <c r="D189" s="372"/>
    </row>
    <row r="190" spans="1:74" ht="18" customHeight="1" x14ac:dyDescent="0.25">
      <c r="A190" s="2155" t="s">
        <v>674</v>
      </c>
      <c r="B190" s="505"/>
      <c r="C190" s="505"/>
      <c r="D190" s="505"/>
      <c r="E190" s="505"/>
    </row>
    <row r="191" spans="1:74" ht="30" customHeight="1" x14ac:dyDescent="0.25">
      <c r="A191" s="3266" t="s">
        <v>667</v>
      </c>
      <c r="B191" s="3139" t="s">
        <v>82</v>
      </c>
      <c r="C191" s="3143" t="s">
        <v>34</v>
      </c>
      <c r="D191" s="3124"/>
      <c r="E191" s="3135"/>
      <c r="F191" s="3224" t="s">
        <v>675</v>
      </c>
      <c r="G191" s="3162" t="s">
        <v>676</v>
      </c>
      <c r="H191" s="3139" t="s">
        <v>677</v>
      </c>
    </row>
    <row r="192" spans="1:74" ht="38.25" customHeight="1" x14ac:dyDescent="0.25">
      <c r="A192" s="3140"/>
      <c r="B192" s="3140"/>
      <c r="C192" s="1741" t="s">
        <v>678</v>
      </c>
      <c r="D192" s="1739" t="s">
        <v>679</v>
      </c>
      <c r="E192" s="25" t="s">
        <v>680</v>
      </c>
      <c r="F192" s="3253"/>
      <c r="G192" s="3163"/>
      <c r="H192" s="3140"/>
    </row>
    <row r="193" spans="1:75" ht="14.25" customHeight="1" x14ac:dyDescent="0.25">
      <c r="A193" s="412" t="s">
        <v>681</v>
      </c>
      <c r="B193" s="2157">
        <f t="shared" ref="B193:B198" si="181">SUM(C193:E193)</f>
        <v>0</v>
      </c>
      <c r="C193" s="126"/>
      <c r="D193" s="127"/>
      <c r="E193" s="378"/>
      <c r="F193" s="2078"/>
      <c r="G193" s="127"/>
      <c r="H193" s="1840"/>
      <c r="I193" s="240" t="str">
        <f t="shared" ref="I193:I198" si="182">BO193&amp;BP193&amp;BQ193</f>
        <v/>
      </c>
      <c r="BO193" s="2054" t="str">
        <f t="shared" ref="BO193:BO198" si="183">IF(AND($B193&gt;0,F193=""),"  * No olvide digitar la variable Lugar de trabajo. Digite Cero si no tiene.",IF(F193&gt;$B193," * La variable Lugar de trabajo No puede ser mayor al Total.",""))</f>
        <v/>
      </c>
      <c r="BP193" s="2054" t="str">
        <f t="shared" ref="BP193:BP198" si="184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2054" t="str">
        <f t="shared" ref="BQ193:BQ198" si="185">IF(AND($B193&gt;0,H193=""),"  * No olvide digitar la variable Grupos comunitarios. Digite Cero si no tiene.",IF(H193&gt;$B193," * La variable Grupos comunitarios No puede ser mayor al Total.",""))</f>
        <v/>
      </c>
      <c r="BU193" s="2055">
        <f t="shared" ref="BU193:BW193" si="186">IF(AND($B193&gt;0,F193=""),1,IF(F193&gt;$B193,1,0))</f>
        <v>0</v>
      </c>
      <c r="BV193" s="2055">
        <f t="shared" si="186"/>
        <v>0</v>
      </c>
      <c r="BW193" s="2055">
        <f t="shared" si="186"/>
        <v>0</v>
      </c>
    </row>
    <row r="194" spans="1:75" ht="14.25" customHeight="1" x14ac:dyDescent="0.25">
      <c r="A194" s="507" t="s">
        <v>682</v>
      </c>
      <c r="B194" s="2158">
        <f t="shared" si="181"/>
        <v>0</v>
      </c>
      <c r="C194" s="355"/>
      <c r="D194" s="452"/>
      <c r="E194" s="362"/>
      <c r="F194" s="2084"/>
      <c r="G194" s="452"/>
      <c r="H194" s="2057"/>
      <c r="I194" s="240" t="str">
        <f t="shared" si="182"/>
        <v/>
      </c>
      <c r="BO194" s="2054" t="str">
        <f t="shared" si="183"/>
        <v/>
      </c>
      <c r="BP194" s="2054" t="str">
        <f t="shared" si="184"/>
        <v/>
      </c>
      <c r="BQ194" s="2054" t="str">
        <f t="shared" si="185"/>
        <v/>
      </c>
      <c r="BU194" s="2055">
        <f t="shared" ref="BU194:BW194" si="187">IF(AND($B194&gt;0,F194=""),1,IF(F194&gt;$B194,1,0))</f>
        <v>0</v>
      </c>
      <c r="BV194" s="2055">
        <f t="shared" si="187"/>
        <v>0</v>
      </c>
      <c r="BW194" s="2055">
        <f t="shared" si="187"/>
        <v>0</v>
      </c>
    </row>
    <row r="195" spans="1:75" ht="14.25" customHeight="1" x14ac:dyDescent="0.25">
      <c r="A195" s="508" t="s">
        <v>683</v>
      </c>
      <c r="B195" s="2159">
        <f t="shared" si="181"/>
        <v>0</v>
      </c>
      <c r="C195" s="1843"/>
      <c r="D195" s="1845"/>
      <c r="E195" s="441"/>
      <c r="F195" s="2135"/>
      <c r="G195" s="1845"/>
      <c r="H195" s="1844"/>
      <c r="I195" s="240" t="str">
        <f t="shared" si="182"/>
        <v/>
      </c>
      <c r="BO195" s="2054" t="str">
        <f t="shared" si="183"/>
        <v/>
      </c>
      <c r="BP195" s="2054" t="str">
        <f t="shared" si="184"/>
        <v/>
      </c>
      <c r="BQ195" s="2054" t="str">
        <f t="shared" si="185"/>
        <v/>
      </c>
      <c r="BU195" s="2055">
        <f t="shared" ref="BU195:BW195" si="188">IF(AND($B195&gt;0,F195=""),1,IF(F195&gt;$B195,1,0))</f>
        <v>0</v>
      </c>
      <c r="BV195" s="2055">
        <f t="shared" si="188"/>
        <v>0</v>
      </c>
      <c r="BW195" s="2055">
        <f t="shared" si="188"/>
        <v>0</v>
      </c>
    </row>
    <row r="196" spans="1:75" ht="14.25" customHeight="1" x14ac:dyDescent="0.25">
      <c r="A196" s="508" t="s">
        <v>684</v>
      </c>
      <c r="B196" s="2159">
        <f t="shared" si="181"/>
        <v>0</v>
      </c>
      <c r="C196" s="1843"/>
      <c r="D196" s="1845"/>
      <c r="E196" s="441"/>
      <c r="F196" s="2135"/>
      <c r="G196" s="1845"/>
      <c r="H196" s="1844"/>
      <c r="I196" s="240" t="str">
        <f t="shared" si="182"/>
        <v/>
      </c>
      <c r="BO196" s="2054" t="str">
        <f t="shared" si="183"/>
        <v/>
      </c>
      <c r="BP196" s="2054" t="str">
        <f t="shared" si="184"/>
        <v/>
      </c>
      <c r="BQ196" s="2054" t="str">
        <f t="shared" si="185"/>
        <v/>
      </c>
      <c r="BU196" s="2055">
        <f t="shared" ref="BU196:BW196" si="189">IF(AND($B196&gt;0,F196=""),1,IF(F196&gt;$B196,1,0))</f>
        <v>0</v>
      </c>
      <c r="BV196" s="2055">
        <f t="shared" si="189"/>
        <v>0</v>
      </c>
      <c r="BW196" s="2055">
        <f t="shared" si="189"/>
        <v>0</v>
      </c>
    </row>
    <row r="197" spans="1:75" ht="14.25" customHeight="1" x14ac:dyDescent="0.25">
      <c r="A197" s="508" t="s">
        <v>685</v>
      </c>
      <c r="B197" s="2159">
        <f t="shared" si="181"/>
        <v>0</v>
      </c>
      <c r="C197" s="1843"/>
      <c r="D197" s="1845"/>
      <c r="E197" s="441"/>
      <c r="F197" s="2135"/>
      <c r="G197" s="1845"/>
      <c r="H197" s="1844"/>
      <c r="I197" s="240" t="str">
        <f t="shared" si="182"/>
        <v/>
      </c>
      <c r="BO197" s="2054" t="str">
        <f t="shared" si="183"/>
        <v/>
      </c>
      <c r="BP197" s="2054" t="str">
        <f t="shared" si="184"/>
        <v/>
      </c>
      <c r="BQ197" s="2054" t="str">
        <f t="shared" si="185"/>
        <v/>
      </c>
      <c r="BU197" s="2055">
        <f t="shared" ref="BU197:BW197" si="190">IF(AND($B197&gt;0,F197=""),1,IF(F197&gt;$B197,1,0))</f>
        <v>0</v>
      </c>
      <c r="BV197" s="2055">
        <f t="shared" si="190"/>
        <v>0</v>
      </c>
      <c r="BW197" s="2055">
        <f t="shared" si="190"/>
        <v>0</v>
      </c>
    </row>
    <row r="198" spans="1:75" ht="14.25" customHeight="1" x14ac:dyDescent="0.25">
      <c r="A198" s="2116" t="s">
        <v>686</v>
      </c>
      <c r="B198" s="2160">
        <f t="shared" si="181"/>
        <v>0</v>
      </c>
      <c r="C198" s="2074"/>
      <c r="D198" s="477"/>
      <c r="E198" s="2161"/>
      <c r="F198" s="2162"/>
      <c r="G198" s="477"/>
      <c r="H198" s="2093"/>
      <c r="I198" s="240" t="str">
        <f t="shared" si="182"/>
        <v/>
      </c>
      <c r="BO198" s="2054" t="str">
        <f t="shared" si="183"/>
        <v/>
      </c>
      <c r="BP198" s="2054" t="str">
        <f t="shared" si="184"/>
        <v/>
      </c>
      <c r="BQ198" s="2054" t="str">
        <f t="shared" si="185"/>
        <v/>
      </c>
      <c r="BU198" s="2055">
        <f t="shared" ref="BU198:BW198" si="191">IF(AND($B198&gt;0,F198=""),1,IF(F198&gt;$B198,1,0))</f>
        <v>0</v>
      </c>
      <c r="BV198" s="2055">
        <f t="shared" si="191"/>
        <v>0</v>
      </c>
      <c r="BW198" s="2055">
        <f t="shared" si="191"/>
        <v>0</v>
      </c>
    </row>
    <row r="199" spans="1:75" ht="18" customHeight="1" x14ac:dyDescent="0.25">
      <c r="A199" s="2155" t="s">
        <v>687</v>
      </c>
      <c r="B199" s="505"/>
      <c r="C199" s="505"/>
      <c r="D199" s="505"/>
      <c r="E199" s="505"/>
    </row>
    <row r="200" spans="1:75" ht="14.25" customHeight="1" x14ac:dyDescent="0.25">
      <c r="A200" s="3153" t="s">
        <v>667</v>
      </c>
      <c r="B200" s="3138" t="s">
        <v>82</v>
      </c>
      <c r="C200" s="3143" t="s">
        <v>34</v>
      </c>
      <c r="D200" s="3124"/>
      <c r="E200" s="3122"/>
    </row>
    <row r="201" spans="1:75" ht="21" customHeight="1" x14ac:dyDescent="0.25">
      <c r="A201" s="3129"/>
      <c r="B201" s="3129"/>
      <c r="C201" s="1741" t="s">
        <v>678</v>
      </c>
      <c r="D201" s="1739" t="s">
        <v>679</v>
      </c>
      <c r="E201" s="75" t="s">
        <v>680</v>
      </c>
    </row>
    <row r="202" spans="1:75" ht="14.25" customHeight="1" x14ac:dyDescent="0.25">
      <c r="A202" s="1928" t="s">
        <v>688</v>
      </c>
      <c r="B202" s="2163">
        <f t="shared" ref="B202:B206" si="192">SUM(C202:E202)</f>
        <v>0</v>
      </c>
      <c r="C202" s="126"/>
      <c r="D202" s="127"/>
      <c r="E202" s="351"/>
    </row>
    <row r="203" spans="1:75" ht="14.25" customHeight="1" x14ac:dyDescent="0.25">
      <c r="A203" s="198" t="s">
        <v>689</v>
      </c>
      <c r="B203" s="436">
        <f t="shared" si="192"/>
        <v>0</v>
      </c>
      <c r="C203" s="355"/>
      <c r="D203" s="452"/>
      <c r="E203" s="356"/>
    </row>
    <row r="204" spans="1:75" ht="14.25" customHeight="1" x14ac:dyDescent="0.25">
      <c r="A204" s="198" t="s">
        <v>690</v>
      </c>
      <c r="B204" s="436">
        <f t="shared" si="192"/>
        <v>0</v>
      </c>
      <c r="C204" s="1843"/>
      <c r="D204" s="1845"/>
      <c r="E204" s="2128"/>
    </row>
    <row r="205" spans="1:75" ht="14.25" customHeight="1" x14ac:dyDescent="0.25">
      <c r="A205" s="198" t="s">
        <v>691</v>
      </c>
      <c r="B205" s="436">
        <f t="shared" si="192"/>
        <v>0</v>
      </c>
      <c r="C205" s="1843"/>
      <c r="D205" s="1845"/>
      <c r="E205" s="2128"/>
    </row>
    <row r="206" spans="1:75" ht="23.25" customHeight="1" x14ac:dyDescent="0.25">
      <c r="A206" s="221" t="s">
        <v>692</v>
      </c>
      <c r="B206" s="438">
        <f t="shared" si="192"/>
        <v>0</v>
      </c>
      <c r="C206" s="131"/>
      <c r="D206" s="132"/>
      <c r="E206" s="372"/>
    </row>
    <row r="207" spans="1:75" ht="18" customHeight="1" x14ac:dyDescent="0.25">
      <c r="A207" s="509" t="s">
        <v>693</v>
      </c>
    </row>
    <row r="208" spans="1:75" ht="14.25" customHeight="1" x14ac:dyDescent="0.25">
      <c r="A208" s="3240" t="s">
        <v>667</v>
      </c>
      <c r="B208" s="3149"/>
      <c r="C208" s="3139" t="s">
        <v>82</v>
      </c>
      <c r="D208" s="3143" t="s">
        <v>34</v>
      </c>
      <c r="E208" s="3124"/>
      <c r="F208" s="3122"/>
    </row>
    <row r="209" spans="1:6" ht="24" customHeight="1" x14ac:dyDescent="0.25">
      <c r="A209" s="3142"/>
      <c r="B209" s="3140"/>
      <c r="C209" s="3140"/>
      <c r="D209" s="1741" t="s">
        <v>678</v>
      </c>
      <c r="E209" s="1739" t="s">
        <v>679</v>
      </c>
      <c r="F209" s="75" t="s">
        <v>680</v>
      </c>
    </row>
    <row r="210" spans="1:6" ht="14.25" customHeight="1" x14ac:dyDescent="0.25">
      <c r="A210" s="3266" t="s">
        <v>694</v>
      </c>
      <c r="B210" s="196" t="s">
        <v>695</v>
      </c>
      <c r="C210" s="2164">
        <f t="shared" ref="C210:C213" si="193">SUM(D210:F210)</f>
        <v>0</v>
      </c>
      <c r="D210" s="126"/>
      <c r="E210" s="127"/>
      <c r="F210" s="351"/>
    </row>
    <row r="211" spans="1:6" ht="16.5" customHeight="1" x14ac:dyDescent="0.25">
      <c r="A211" s="3180"/>
      <c r="B211" s="221" t="s">
        <v>696</v>
      </c>
      <c r="C211" s="2164">
        <f t="shared" si="193"/>
        <v>0</v>
      </c>
      <c r="D211" s="131"/>
      <c r="E211" s="132"/>
      <c r="F211" s="372"/>
    </row>
    <row r="212" spans="1:6" ht="16.5" customHeight="1" x14ac:dyDescent="0.25">
      <c r="A212" s="3266" t="s">
        <v>697</v>
      </c>
      <c r="B212" s="199" t="s">
        <v>698</v>
      </c>
      <c r="C212" s="2159">
        <f t="shared" si="193"/>
        <v>0</v>
      </c>
      <c r="D212" s="1843"/>
      <c r="E212" s="1845"/>
      <c r="F212" s="2128"/>
    </row>
    <row r="213" spans="1:6" ht="14.25" customHeight="1" x14ac:dyDescent="0.25">
      <c r="A213" s="3140"/>
      <c r="B213" s="2165" t="s">
        <v>699</v>
      </c>
      <c r="C213" s="2166">
        <f t="shared" si="193"/>
        <v>0</v>
      </c>
      <c r="D213" s="131"/>
      <c r="E213" s="132"/>
      <c r="F213" s="372"/>
    </row>
    <row r="214" spans="1:6" ht="18" customHeight="1" x14ac:dyDescent="0.25">
      <c r="A214" s="1807" t="s">
        <v>700</v>
      </c>
      <c r="B214" s="2167"/>
      <c r="C214" s="505"/>
      <c r="D214" s="505"/>
    </row>
    <row r="215" spans="1:6" ht="14.25" customHeight="1" x14ac:dyDescent="0.25">
      <c r="A215" s="3266" t="s">
        <v>667</v>
      </c>
      <c r="B215" s="3139" t="s">
        <v>82</v>
      </c>
      <c r="C215" s="3134" t="s">
        <v>701</v>
      </c>
      <c r="D215" s="3124"/>
      <c r="E215" s="3124"/>
      <c r="F215" s="2168"/>
    </row>
    <row r="216" spans="1:6" ht="14.25" customHeight="1" x14ac:dyDescent="0.25">
      <c r="A216" s="3140"/>
      <c r="B216" s="3140"/>
      <c r="C216" s="1914" t="s">
        <v>702</v>
      </c>
      <c r="D216" s="1739" t="s">
        <v>703</v>
      </c>
      <c r="E216" s="75" t="s">
        <v>704</v>
      </c>
    </row>
    <row r="217" spans="1:6" ht="14.25" customHeight="1" x14ac:dyDescent="0.25">
      <c r="A217" s="196" t="s">
        <v>705</v>
      </c>
      <c r="B217" s="2052">
        <f t="shared" ref="B217:B219" si="194">SUM(C217:E217)</f>
        <v>0</v>
      </c>
      <c r="C217" s="2078"/>
      <c r="D217" s="127"/>
      <c r="E217" s="351"/>
    </row>
    <row r="218" spans="1:6" ht="14.25" customHeight="1" x14ac:dyDescent="0.25">
      <c r="A218" s="201" t="s">
        <v>706</v>
      </c>
      <c r="B218" s="2056">
        <f t="shared" si="194"/>
        <v>0</v>
      </c>
      <c r="C218" s="355"/>
      <c r="D218" s="452"/>
      <c r="E218" s="356"/>
    </row>
    <row r="219" spans="1:6" ht="14.25" customHeight="1" x14ac:dyDescent="0.25">
      <c r="A219" s="221" t="s">
        <v>707</v>
      </c>
      <c r="B219" s="510">
        <f t="shared" si="194"/>
        <v>0</v>
      </c>
      <c r="C219" s="2162"/>
      <c r="D219" s="477"/>
      <c r="E219" s="2142"/>
    </row>
    <row r="220" spans="1:6" ht="18" customHeight="1" x14ac:dyDescent="0.25">
      <c r="A220" s="1807" t="s">
        <v>708</v>
      </c>
      <c r="B220" s="2167"/>
    </row>
    <row r="221" spans="1:6" ht="14.25" customHeight="1" x14ac:dyDescent="0.25">
      <c r="A221" s="3266" t="s">
        <v>667</v>
      </c>
      <c r="B221" s="3138" t="s">
        <v>709</v>
      </c>
    </row>
    <row r="222" spans="1:6" ht="14.25" customHeight="1" x14ac:dyDescent="0.25">
      <c r="A222" s="3140"/>
      <c r="B222" s="3129"/>
    </row>
    <row r="223" spans="1:6" ht="14.25" customHeight="1" x14ac:dyDescent="0.25">
      <c r="A223" s="196" t="s">
        <v>710</v>
      </c>
      <c r="B223" s="429"/>
    </row>
    <row r="224" spans="1:6" ht="14.25" customHeight="1" x14ac:dyDescent="0.25">
      <c r="A224" s="221" t="s">
        <v>711</v>
      </c>
      <c r="B224" s="130"/>
    </row>
    <row r="225" spans="1:1" ht="14.25" customHeight="1" x14ac:dyDescent="0.25"/>
    <row r="226" spans="1:1" ht="14.25" customHeight="1" x14ac:dyDescent="0.25"/>
    <row r="227" spans="1:1" ht="14.25" customHeight="1" x14ac:dyDescent="0.25"/>
    <row r="228" spans="1:1" ht="14.25" customHeight="1" x14ac:dyDescent="0.25"/>
    <row r="229" spans="1:1" ht="14.25" customHeight="1" x14ac:dyDescent="0.25"/>
    <row r="230" spans="1:1" ht="14.25" customHeight="1" x14ac:dyDescent="0.25"/>
    <row r="231" spans="1:1" ht="14.25" customHeight="1" x14ac:dyDescent="0.25"/>
    <row r="232" spans="1:1" ht="14.25" customHeight="1" x14ac:dyDescent="0.25"/>
    <row r="233" spans="1:1" ht="14.25" customHeight="1" x14ac:dyDescent="0.25"/>
    <row r="234" spans="1:1" ht="14.25" customHeight="1" x14ac:dyDescent="0.25"/>
    <row r="235" spans="1:1" ht="14.25" customHeight="1" x14ac:dyDescent="0.25"/>
    <row r="236" spans="1:1" ht="14.25" customHeight="1" x14ac:dyDescent="0.25"/>
    <row r="237" spans="1:1" ht="14.25" customHeight="1" x14ac:dyDescent="0.25"/>
    <row r="238" spans="1:1" ht="12.75" customHeight="1" x14ac:dyDescent="0.25"/>
    <row r="239" spans="1:1" ht="19.5" hidden="1" customHeight="1" x14ac:dyDescent="0.25">
      <c r="A239" s="2169">
        <f>SUM(B12:B26,B31:B47,B53:B54,M53:M54,B60:B61,B63:B64,B67:B68,C73:C74,C80:C83,B88:B92,B94:B96,B114:B116,B128:M130,B135:B137,C141:C149,C154:C167,B171,B176:B183,B186:B189,B193:B198,B202:B206,C210:C213,B217:B219,B223:B224)</f>
        <v>11055</v>
      </c>
    </row>
    <row r="240" spans="1:1" ht="19.5" hidden="1" customHeight="1" x14ac:dyDescent="0.25">
      <c r="A240" s="2170">
        <f>SUM(BU13:BY198)</f>
        <v>0</v>
      </c>
    </row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89">
    <mergeCell ref="AP132:AP134"/>
    <mergeCell ref="AQ132:AQ134"/>
    <mergeCell ref="AR132:AR134"/>
    <mergeCell ref="E133:F133"/>
    <mergeCell ref="AM133:AN133"/>
    <mergeCell ref="V152:W152"/>
    <mergeCell ref="X152:Y152"/>
    <mergeCell ref="AF152:AG152"/>
    <mergeCell ref="AH152:AI152"/>
    <mergeCell ref="AJ152:AK152"/>
    <mergeCell ref="AI133:AJ133"/>
    <mergeCell ref="AK133:AL133"/>
    <mergeCell ref="F151:AM151"/>
    <mergeCell ref="AN151:AN153"/>
    <mergeCell ref="AO151:AO153"/>
    <mergeCell ref="R152:S152"/>
    <mergeCell ref="T152:U152"/>
    <mergeCell ref="AL152:AM152"/>
    <mergeCell ref="O133:P133"/>
    <mergeCell ref="Q133:R133"/>
    <mergeCell ref="S133:T133"/>
    <mergeCell ref="U133:V133"/>
    <mergeCell ref="W133:X133"/>
    <mergeCell ref="Y133:Z133"/>
    <mergeCell ref="AA133:AB133"/>
    <mergeCell ref="AC133:AD133"/>
    <mergeCell ref="AE133:AF133"/>
    <mergeCell ref="AG133:AH133"/>
    <mergeCell ref="AO132:AO134"/>
    <mergeCell ref="A75:B75"/>
    <mergeCell ref="A76:G76"/>
    <mergeCell ref="A77:A79"/>
    <mergeCell ref="B77:B79"/>
    <mergeCell ref="C77:E78"/>
    <mergeCell ref="F78:G78"/>
    <mergeCell ref="N78:O78"/>
    <mergeCell ref="P78:Q78"/>
    <mergeCell ref="R78:S78"/>
    <mergeCell ref="T78:U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B98:B99"/>
    <mergeCell ref="Z152:AA152"/>
    <mergeCell ref="AB152:AC152"/>
    <mergeCell ref="AD152:AE152"/>
    <mergeCell ref="M126:M127"/>
    <mergeCell ref="E132:AN132"/>
    <mergeCell ref="AN77:AN79"/>
    <mergeCell ref="A70:B72"/>
    <mergeCell ref="C70:E70"/>
    <mergeCell ref="F70:AM70"/>
    <mergeCell ref="C71:C72"/>
    <mergeCell ref="D71:D72"/>
    <mergeCell ref="E71:E72"/>
    <mergeCell ref="F71:G71"/>
    <mergeCell ref="F77:AI77"/>
    <mergeCell ref="V78:W78"/>
    <mergeCell ref="X78:Y78"/>
    <mergeCell ref="Z78:AA78"/>
    <mergeCell ref="AB78:AC78"/>
    <mergeCell ref="AD78:AE78"/>
    <mergeCell ref="AF78:AG78"/>
    <mergeCell ref="AH78:AI78"/>
    <mergeCell ref="H78:I78"/>
    <mergeCell ref="J78:K78"/>
    <mergeCell ref="L78:M78"/>
    <mergeCell ref="A73:A74"/>
    <mergeCell ref="Z71:AA71"/>
    <mergeCell ref="AB71:AC71"/>
    <mergeCell ref="AD71:AE71"/>
    <mergeCell ref="AF71:AG71"/>
    <mergeCell ref="AH71:AI71"/>
    <mergeCell ref="AJ71:AK71"/>
    <mergeCell ref="AL71:AM71"/>
    <mergeCell ref="AJ77:AJ79"/>
    <mergeCell ref="AK77:AK79"/>
    <mergeCell ref="AL77:AL79"/>
    <mergeCell ref="AM77:AM79"/>
    <mergeCell ref="H71:I71"/>
    <mergeCell ref="J71:K71"/>
    <mergeCell ref="L71:M71"/>
    <mergeCell ref="N71:O71"/>
    <mergeCell ref="P71:Q71"/>
    <mergeCell ref="R71:S71"/>
    <mergeCell ref="T71:U71"/>
    <mergeCell ref="V71:W71"/>
    <mergeCell ref="X71:Y71"/>
    <mergeCell ref="V57:V58"/>
    <mergeCell ref="O57:O58"/>
    <mergeCell ref="P57:P58"/>
    <mergeCell ref="H57:H58"/>
    <mergeCell ref="I57:I58"/>
    <mergeCell ref="J57:J58"/>
    <mergeCell ref="K57:K58"/>
    <mergeCell ref="L57:L58"/>
    <mergeCell ref="M57:M58"/>
    <mergeCell ref="N57:N58"/>
    <mergeCell ref="E56:V56"/>
    <mergeCell ref="U29:V29"/>
    <mergeCell ref="W29:X29"/>
    <mergeCell ref="A50:A52"/>
    <mergeCell ref="B50:B52"/>
    <mergeCell ref="C50:C52"/>
    <mergeCell ref="D50:D52"/>
    <mergeCell ref="O50:O52"/>
    <mergeCell ref="E51:F51"/>
    <mergeCell ref="G51:H51"/>
    <mergeCell ref="A56:A58"/>
    <mergeCell ref="B56:D57"/>
    <mergeCell ref="E57:E58"/>
    <mergeCell ref="F57:F58"/>
    <mergeCell ref="G57:G58"/>
    <mergeCell ref="T57:T58"/>
    <mergeCell ref="U57:U58"/>
    <mergeCell ref="T51:U51"/>
    <mergeCell ref="V51:W51"/>
    <mergeCell ref="W56:W58"/>
    <mergeCell ref="X56:X58"/>
    <mergeCell ref="Q57:Q58"/>
    <mergeCell ref="R57:R58"/>
    <mergeCell ref="S57:S58"/>
    <mergeCell ref="M50:M52"/>
    <mergeCell ref="N50:N52"/>
    <mergeCell ref="X50:Y50"/>
    <mergeCell ref="Z50:Z52"/>
    <mergeCell ref="AA50:AA52"/>
    <mergeCell ref="AB50:AB52"/>
    <mergeCell ref="AC50:AC52"/>
    <mergeCell ref="Y51:Y52"/>
    <mergeCell ref="E50:L50"/>
    <mergeCell ref="P50:W50"/>
    <mergeCell ref="I51:J51"/>
    <mergeCell ref="K51:L51"/>
    <mergeCell ref="P51:Q51"/>
    <mergeCell ref="R51:S51"/>
    <mergeCell ref="X51:X52"/>
    <mergeCell ref="A6:W6"/>
    <mergeCell ref="A9:A11"/>
    <mergeCell ref="B9:D10"/>
    <mergeCell ref="E9:AN9"/>
    <mergeCell ref="AO9:AO11"/>
    <mergeCell ref="AP9:AP11"/>
    <mergeCell ref="AQ9:AQ11"/>
    <mergeCell ref="Y29:Z29"/>
    <mergeCell ref="AA29:AB29"/>
    <mergeCell ref="AC29:AD29"/>
    <mergeCell ref="AE29:AF29"/>
    <mergeCell ref="AG29:AH29"/>
    <mergeCell ref="AI29:AJ29"/>
    <mergeCell ref="AK29:AL29"/>
    <mergeCell ref="AM29:AN29"/>
    <mergeCell ref="AC10:AD10"/>
    <mergeCell ref="AE10:AF10"/>
    <mergeCell ref="A28:A30"/>
    <mergeCell ref="B28:D29"/>
    <mergeCell ref="E28:AN28"/>
    <mergeCell ref="AO28:AO30"/>
    <mergeCell ref="AP28:AP3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S29:T2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G10:AH10"/>
    <mergeCell ref="AI10:AJ10"/>
    <mergeCell ref="AK10:AL10"/>
    <mergeCell ref="AM10:AN10"/>
    <mergeCell ref="A154:A161"/>
    <mergeCell ref="A162:A167"/>
    <mergeCell ref="A169:A170"/>
    <mergeCell ref="B169:B170"/>
    <mergeCell ref="C169:S169"/>
    <mergeCell ref="T169:T170"/>
    <mergeCell ref="U169:U170"/>
    <mergeCell ref="H174:I174"/>
    <mergeCell ref="J174:K174"/>
    <mergeCell ref="Q174:R174"/>
    <mergeCell ref="S174:T174"/>
    <mergeCell ref="C174:E174"/>
    <mergeCell ref="F174:G174"/>
    <mergeCell ref="L152:M152"/>
    <mergeCell ref="N152:O152"/>
    <mergeCell ref="P152:Q152"/>
    <mergeCell ref="A144:A145"/>
    <mergeCell ref="A146:A149"/>
    <mergeCell ref="A151:A153"/>
    <mergeCell ref="B151:B153"/>
    <mergeCell ref="C151:C153"/>
    <mergeCell ref="D151:D153"/>
    <mergeCell ref="E151:E153"/>
    <mergeCell ref="A139:B140"/>
    <mergeCell ref="C139:C140"/>
    <mergeCell ref="D139:H139"/>
    <mergeCell ref="I139:I140"/>
    <mergeCell ref="J139:J140"/>
    <mergeCell ref="K139:K140"/>
    <mergeCell ref="A141:A143"/>
    <mergeCell ref="F152:G152"/>
    <mergeCell ref="H152:I152"/>
    <mergeCell ref="J152:K152"/>
    <mergeCell ref="AD173:AD175"/>
    <mergeCell ref="AE173:AE175"/>
    <mergeCell ref="A210:A211"/>
    <mergeCell ref="A212:A213"/>
    <mergeCell ref="A215:A216"/>
    <mergeCell ref="B215:B216"/>
    <mergeCell ref="C215:E215"/>
    <mergeCell ref="A221:A222"/>
    <mergeCell ref="B221:B222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C191:E191"/>
    <mergeCell ref="F191:F192"/>
    <mergeCell ref="G191:G192"/>
    <mergeCell ref="H191:H192"/>
    <mergeCell ref="L174:N174"/>
    <mergeCell ref="O174:P174"/>
    <mergeCell ref="U174:W174"/>
    <mergeCell ref="X174:Y174"/>
    <mergeCell ref="Z174:AA174"/>
    <mergeCell ref="AB174:AC174"/>
    <mergeCell ref="A173:A175"/>
    <mergeCell ref="B173:B175"/>
    <mergeCell ref="C173:K173"/>
    <mergeCell ref="L173:T173"/>
    <mergeCell ref="U173:AC173"/>
    <mergeCell ref="A118:F118"/>
    <mergeCell ref="B119:D120"/>
    <mergeCell ref="E119:H120"/>
    <mergeCell ref="I119:J120"/>
    <mergeCell ref="K119:K121"/>
    <mergeCell ref="L119:M120"/>
    <mergeCell ref="C126:L126"/>
    <mergeCell ref="G133:H133"/>
    <mergeCell ref="I133:J133"/>
    <mergeCell ref="K133:L133"/>
    <mergeCell ref="M133:N133"/>
    <mergeCell ref="A119:A121"/>
    <mergeCell ref="A126:A127"/>
    <mergeCell ref="B126:B127"/>
    <mergeCell ref="A132:A134"/>
    <mergeCell ref="B132:D133"/>
    <mergeCell ref="C98:C99"/>
    <mergeCell ref="D98:D99"/>
    <mergeCell ref="E98:E99"/>
    <mergeCell ref="A110:F110"/>
    <mergeCell ref="A98:A99"/>
    <mergeCell ref="A111:A113"/>
    <mergeCell ref="A81:A82"/>
    <mergeCell ref="A85:A86"/>
    <mergeCell ref="B85:B86"/>
    <mergeCell ref="C85:C86"/>
    <mergeCell ref="D85:D86"/>
    <mergeCell ref="E85:E86"/>
    <mergeCell ref="F85:F86"/>
    <mergeCell ref="B111:D112"/>
    <mergeCell ref="E111:F112"/>
  </mergeCells>
  <dataValidations count="11">
    <dataValidation type="decimal" allowBlank="1" showErrorMessage="1" sqref="F154:AO167 X176:AE183" xr:uid="{00000000-0002-0000-0400-000000000000}">
      <formula1>0</formula1>
      <formula2>9.99999999999999E+36</formula2>
    </dataValidation>
    <dataValidation type="decimal" operator="equal" allowBlank="1" showErrorMessage="1" sqref="C19:C20 AS19:AS25 E35:J35 M35:N35 AC35:AN35 E37:J38 Q114:R114 L115:P116 E122:H122 E124:H124 I141:I143 D144:H144 I145 L177:T177 L179:T179 L181:T181 L183:T183" xr:uid="{00000000-0002-0000-0400-000001000000}">
      <formula1>0</formula1>
    </dataValidation>
    <dataValidation type="decimal" operator="greaterThanOrEqual" allowBlank="1" showErrorMessage="1" sqref="E31:AS31 F32:F33 H32:H33 J32:L33 N32:N33 P32:AS33 E34:AS34 K35:L35 O35:AB35 AO35:AS35 E36:AS36 K37:AS38 E39:AS48 C114:P114 C115:K116 Q115:R116 C122:D122 I122:M122 C123:M123 C124:D124 I124:M124 D141:H143 J141:K143 I144:K144 D145:H145 J145:K145 D146:K149 O176:T176 O178:T178 O180:T180 O182:T182" xr:uid="{00000000-0002-0000-0400-000002000000}">
      <formula1>0</formula1>
    </dataValidation>
    <dataValidation type="decimal" allowBlank="1" showErrorMessage="1" sqref="E13:AS18 E19:AR25 E26:AS26 C101:E105 C107:E109 C186:D189" xr:uid="{00000000-0002-0000-0400-000003000000}">
      <formula1>0</formula1>
      <formula2>9.99999999999999E+37</formula2>
    </dataValidation>
    <dataValidation type="decimal" allowBlank="1" showErrorMessage="1" sqref="E53:L54 P53:AC54" xr:uid="{00000000-0002-0000-0400-000004000000}">
      <formula1>0</formula1>
      <formula2>9.99999999999999E+31</formula2>
    </dataValidation>
    <dataValidation type="decimal" allowBlank="1" showErrorMessage="1" sqref="E135:AR137" xr:uid="{00000000-0002-0000-0400-000005000000}">
      <formula1>0</formula1>
      <formula2>9.99999999999999E+34</formula2>
    </dataValidation>
    <dataValidation type="decimal" allowBlank="1" showErrorMessage="1" sqref="E32:E33 G32:G33 I32:I33 M32:M33 O32:O33 C63:X64 F80:AN83 C88:C92 E88:F92 C94:C96 E94:F96 D210:F213 C217:E219 B223:B224" xr:uid="{00000000-0002-0000-0400-000006000000}">
      <formula1>0</formula1>
      <formula2>9.99999999999999E+40</formula2>
    </dataValidation>
    <dataValidation type="decimal" allowBlank="1" showErrorMessage="1" sqref="C60:X61 B67:B68 F73:AM74 D88:D92 B94:B96 D94:D96 C193:H198" xr:uid="{00000000-0002-0000-0400-000007000000}">
      <formula1>0</formula1>
      <formula2>9.99999999999999E+38</formula2>
    </dataValidation>
    <dataValidation type="decimal" allowBlank="1" showErrorMessage="1" sqref="C32:C33 B88:B92 C171:U171" xr:uid="{00000000-0002-0000-0400-000008000000}">
      <formula1>0</formula1>
      <formula2>9.99999999999999E+42</formula2>
    </dataValidation>
    <dataValidation type="decimal" allowBlank="1" showErrorMessage="1" sqref="C202:E206" xr:uid="{00000000-0002-0000-0400-000009000000}">
      <formula1>0</formula1>
      <formula2>9.99999999999999E+35</formula2>
    </dataValidation>
    <dataValidation type="decimal" allowBlank="1" showErrorMessage="1" sqref="C38 B128:M130 F176:K183" xr:uid="{00000000-0002-0000-0400-00000A000000}">
      <formula1>0</formula1>
      <formula2>9.99999999999999E+41</formula2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Y437"/>
  <sheetViews>
    <sheetView showGridLines="0" topLeftCell="AF191" workbookViewId="0">
      <selection activeCell="AN219" sqref="AN219"/>
    </sheetView>
  </sheetViews>
  <sheetFormatPr baseColWidth="10" defaultColWidth="14.42578125" defaultRowHeight="15" customHeight="1" x14ac:dyDescent="0.25"/>
  <cols>
    <col min="1" max="1" width="41.7109375" customWidth="1"/>
    <col min="2" max="2" width="37.42578125" customWidth="1"/>
    <col min="3" max="3" width="12.140625" customWidth="1"/>
    <col min="4" max="13" width="11.425781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19" max="19" width="11.4257812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25" max="34" width="11.42578125" customWidth="1"/>
    <col min="35" max="35" width="10.7109375" customWidth="1"/>
    <col min="36" max="36" width="11.5703125" customWidth="1"/>
    <col min="37" max="37" width="10.42578125" customWidth="1"/>
    <col min="38" max="38" width="11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3" max="45" width="11.42578125" customWidth="1"/>
    <col min="46" max="46" width="11.140625" customWidth="1"/>
    <col min="47" max="48" width="11.42578125" customWidth="1"/>
    <col min="49" max="50" width="12.5703125" customWidth="1"/>
    <col min="51" max="77" width="11.42578125" customWidth="1"/>
    <col min="78" max="103" width="11.42578125" hidden="1" customWidth="1"/>
  </cols>
  <sheetData>
    <row r="1" spans="1:102" ht="14.25" customHeight="1" x14ac:dyDescent="0.25">
      <c r="A1" s="1727" t="s">
        <v>28</v>
      </c>
    </row>
    <row r="2" spans="1:102" ht="14.25" customHeight="1" x14ac:dyDescent="0.25">
      <c r="A2" s="1727" t="str">
        <f>CONCATENATE("COMUNA: ",NOMBRE!B2," (",NOMBRE!C2,NOMBRE!D2,NOMBRE!E2,NOMBRE!F2,NOMBRE!G2,")")</f>
        <v>COMUNA: TEMUCO (09101)</v>
      </c>
    </row>
    <row r="3" spans="1:102" ht="14.25" customHeight="1" x14ac:dyDescent="0.25">
      <c r="A3" s="1727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ht="14.25" customHeight="1" x14ac:dyDescent="0.25">
      <c r="A4" s="1727" t="str">
        <f>CONCATENATE("MES: ",NOMBRE!B6," (",NOMBRE!C6,NOMBRE!D6,")")</f>
        <v>MES: NOVIEMBRE (11)</v>
      </c>
    </row>
    <row r="5" spans="1:102" ht="14.25" customHeight="1" x14ac:dyDescent="0.25">
      <c r="A5" s="1727" t="str">
        <f>CONCATENATE("AÑO: ",NOMBRE!B7)</f>
        <v>AÑO: 2025</v>
      </c>
    </row>
    <row r="6" spans="1:102" ht="18" customHeight="1" x14ac:dyDescent="0.25">
      <c r="A6" s="3270" t="s">
        <v>712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</row>
    <row r="7" spans="1:102" ht="14.25" customHeight="1" x14ac:dyDescent="0.25"/>
    <row r="8" spans="1:102" ht="18" customHeight="1" x14ac:dyDescent="0.25">
      <c r="A8" s="293" t="s">
        <v>713</v>
      </c>
    </row>
    <row r="9" spans="1:102" ht="21" customHeight="1" x14ac:dyDescent="0.25">
      <c r="A9" s="3148" t="s">
        <v>714</v>
      </c>
      <c r="B9" s="3149"/>
      <c r="C9" s="3138" t="s">
        <v>33</v>
      </c>
      <c r="D9" s="3159" t="s">
        <v>34</v>
      </c>
      <c r="E9" s="3124"/>
      <c r="F9" s="3124"/>
      <c r="G9" s="3124"/>
      <c r="H9" s="3124"/>
      <c r="I9" s="3124"/>
      <c r="J9" s="3124"/>
      <c r="K9" s="3124"/>
      <c r="L9" s="3124"/>
      <c r="M9" s="3124"/>
      <c r="N9" s="3135"/>
      <c r="O9" s="3167" t="s">
        <v>715</v>
      </c>
      <c r="P9" s="3162" t="s">
        <v>716</v>
      </c>
      <c r="Q9" s="3162" t="s">
        <v>717</v>
      </c>
      <c r="R9" s="3286" t="s">
        <v>718</v>
      </c>
      <c r="S9" s="3287" t="s">
        <v>524</v>
      </c>
      <c r="T9" s="3231"/>
      <c r="U9" s="3162" t="s">
        <v>43</v>
      </c>
      <c r="V9" s="3139" t="s">
        <v>41</v>
      </c>
      <c r="W9" s="3143" t="s">
        <v>42</v>
      </c>
      <c r="X9" s="3122"/>
    </row>
    <row r="10" spans="1:102" ht="27" customHeight="1" x14ac:dyDescent="0.25">
      <c r="A10" s="3179"/>
      <c r="B10" s="3180"/>
      <c r="C10" s="3129"/>
      <c r="D10" s="27" t="s">
        <v>719</v>
      </c>
      <c r="E10" s="1800" t="s">
        <v>720</v>
      </c>
      <c r="F10" s="24" t="s">
        <v>49</v>
      </c>
      <c r="G10" s="24" t="s">
        <v>50</v>
      </c>
      <c r="H10" s="24" t="s">
        <v>51</v>
      </c>
      <c r="I10" s="24" t="s">
        <v>52</v>
      </c>
      <c r="J10" s="24" t="s">
        <v>53</v>
      </c>
      <c r="K10" s="24" t="s">
        <v>54</v>
      </c>
      <c r="L10" s="24" t="s">
        <v>55</v>
      </c>
      <c r="M10" s="24" t="s">
        <v>56</v>
      </c>
      <c r="N10" s="25" t="s">
        <v>721</v>
      </c>
      <c r="O10" s="3168"/>
      <c r="P10" s="3163"/>
      <c r="Q10" s="3163"/>
      <c r="R10" s="3163"/>
      <c r="S10" s="2171" t="s">
        <v>65</v>
      </c>
      <c r="T10" s="2171" t="s">
        <v>67</v>
      </c>
      <c r="U10" s="3163"/>
      <c r="V10" s="3140"/>
      <c r="W10" s="27" t="s">
        <v>722</v>
      </c>
      <c r="X10" s="1913" t="s">
        <v>723</v>
      </c>
    </row>
    <row r="11" spans="1:102" ht="15" customHeight="1" x14ac:dyDescent="0.25">
      <c r="A11" s="3278" t="s">
        <v>724</v>
      </c>
      <c r="B11" s="3152"/>
      <c r="C11" s="29">
        <f t="shared" ref="C11:C14" si="0">SUM(D11:N11)</f>
        <v>13</v>
      </c>
      <c r="D11" s="126">
        <v>0</v>
      </c>
      <c r="E11" s="2078">
        <v>0</v>
      </c>
      <c r="F11" s="127">
        <v>0</v>
      </c>
      <c r="G11" s="127">
        <v>4</v>
      </c>
      <c r="H11" s="127">
        <v>4</v>
      </c>
      <c r="I11" s="127">
        <v>3</v>
      </c>
      <c r="J11" s="127">
        <v>2</v>
      </c>
      <c r="K11" s="127">
        <v>0</v>
      </c>
      <c r="L11" s="127">
        <v>0</v>
      </c>
      <c r="M11" s="2172">
        <v>0</v>
      </c>
      <c r="N11" s="378">
        <v>0</v>
      </c>
      <c r="O11" s="440">
        <v>0</v>
      </c>
      <c r="P11" s="127">
        <v>2</v>
      </c>
      <c r="Q11" s="127">
        <v>4</v>
      </c>
      <c r="R11" s="2173">
        <v>0</v>
      </c>
      <c r="S11" s="2173">
        <v>0</v>
      </c>
      <c r="T11" s="2173">
        <v>0</v>
      </c>
      <c r="U11" s="2173">
        <v>0</v>
      </c>
      <c r="V11" s="1840">
        <v>1</v>
      </c>
      <c r="W11" s="126">
        <v>0</v>
      </c>
      <c r="X11" s="1840">
        <v>0</v>
      </c>
      <c r="Y11" s="240" t="str">
        <f t="shared" ref="Y11:Y14" si="1">CA11&amp;CB11&amp;CC11&amp;CD11&amp;CE11&amp;CF11&amp;CG11&amp;CH11&amp;CI11&amp;CJ11</f>
        <v/>
      </c>
      <c r="CA11" s="2174" t="str">
        <f t="shared" ref="CA11:CA14" si="2">IF(AND($C11&gt;0,O11="")," * No olvide digitar la variable Víctima de Violencia de Género. Digite Cero si no tiene.",IF(O11&gt;$C11," * La variable Víctima de Violencia de Género No puede ser mayor al Total.",""))</f>
        <v/>
      </c>
      <c r="CB11" s="2174" t="str">
        <f t="shared" ref="CB11:CB14" si="3">IF(AND(C11&gt;0,P11=""),"  * No olvide digitar la variable Ingresos por Traslados. Digite Cero si no tiene.",IF(P11&gt;C11,"  * La variable Ingresos por Traslados No puede ser mayor al Total.",""))</f>
        <v/>
      </c>
      <c r="CC11" s="2174" t="str">
        <f t="shared" ref="CC11:CC14" si="4"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2174" t="str">
        <f t="shared" ref="CD11:CD14" si="5"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2174" t="str">
        <f t="shared" ref="CE11:CE14" si="6">IF(AND($C11&gt;0,S11=""),"  * No olvide digitar la variable Trans masculino. Digite Cero si no tiene.",IF(S11&gt;$C11,"  * La variable Trans masculino No puede ser mayor al Total.",""))</f>
        <v/>
      </c>
      <c r="CF11" s="2174" t="str">
        <f t="shared" ref="CF11:CF14" si="7">IF(AND($C11&gt;0,T11=""),"  * No olvide digitar la variable No binarie. Digite Cero si no tiene.",IF(T11&gt;$C11," * La variable No binarie No puede ser mayor al Total.",""))</f>
        <v/>
      </c>
      <c r="CG11" s="2174" t="str">
        <f t="shared" ref="CG11:CG14" si="8">IF(AND($C11&gt;0,U11="")," * No olvide digitar la variable Personas con discapacidad. Digite Cero si no tiene.",IF(U11&gt;$C11," *La variable Personas con discapacidad No puede ser mayor al Total.",""))</f>
        <v/>
      </c>
      <c r="CH11" s="2174" t="str">
        <f t="shared" ref="CH11:CH14" si="9">IF(AND($C11&gt;0,V11="")," * No olvide digitar la variable Pueblos Originarios. Digite Cero si no tiene.",IF(V11&gt;$C11," *La variable Pueblos Originarios No puede ser mayor al Total.",""))</f>
        <v/>
      </c>
      <c r="CI11" s="2174" t="str">
        <f t="shared" ref="CI11:CI14" si="10"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2174" t="str">
        <f t="shared" ref="CJ11:CJ14" si="11"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2175">
        <f t="shared" ref="CO11:CQ11" si="12">IF(AND($C11&gt;0,O11=""),1,IF(O11&gt;$C11,1,0))</f>
        <v>0</v>
      </c>
      <c r="CP11" s="2175">
        <f t="shared" si="12"/>
        <v>0</v>
      </c>
      <c r="CQ11" s="2175">
        <f t="shared" si="12"/>
        <v>0</v>
      </c>
      <c r="CR11" s="2176">
        <f t="shared" ref="CR11:CR14" si="13">IF(R11&gt;$E11+D11,1,0)</f>
        <v>0</v>
      </c>
      <c r="CS11" s="2175">
        <f t="shared" ref="CS11:CV11" si="14">IF(AND($C11&gt;0,S11=""),1,IF(S11&gt;$C11,1,0))</f>
        <v>0</v>
      </c>
      <c r="CT11" s="2175">
        <f t="shared" si="14"/>
        <v>0</v>
      </c>
      <c r="CU11" s="2175">
        <f t="shared" si="14"/>
        <v>0</v>
      </c>
      <c r="CV11" s="2175">
        <f t="shared" si="14"/>
        <v>0</v>
      </c>
      <c r="CW11" s="2175">
        <f t="shared" ref="CW11:CW14" si="15">IF(AND(D11+E11+F11&gt;0,W11=""),1,IF(W11&gt;D11+E11+F11,1,0))</f>
        <v>0</v>
      </c>
      <c r="CX11" s="2175">
        <f t="shared" ref="CX11:CX14" si="16">IF(AND($G11+$H11+$I11+$J11+$K11+$L11+$M11+$N11&gt;0,$X11=""),1,IF($G11+$H11+$I11+$J11+$K11+$L11+$M11+$N11&lt;$X11,1,0))</f>
        <v>0</v>
      </c>
    </row>
    <row r="12" spans="1:102" ht="15" customHeight="1" x14ac:dyDescent="0.25">
      <c r="A12" s="3279" t="s">
        <v>725</v>
      </c>
      <c r="B12" s="3157"/>
      <c r="C12" s="114">
        <f t="shared" si="0"/>
        <v>5</v>
      </c>
      <c r="D12" s="355">
        <v>0</v>
      </c>
      <c r="E12" s="2084">
        <v>0</v>
      </c>
      <c r="F12" s="452">
        <v>0</v>
      </c>
      <c r="G12" s="452">
        <v>3</v>
      </c>
      <c r="H12" s="452">
        <v>1</v>
      </c>
      <c r="I12" s="452">
        <v>1</v>
      </c>
      <c r="J12" s="452">
        <v>0</v>
      </c>
      <c r="K12" s="452">
        <v>0</v>
      </c>
      <c r="L12" s="452">
        <v>0</v>
      </c>
      <c r="M12" s="2177">
        <v>0</v>
      </c>
      <c r="N12" s="362">
        <v>0</v>
      </c>
      <c r="O12" s="443">
        <v>0</v>
      </c>
      <c r="P12" s="452">
        <v>1</v>
      </c>
      <c r="Q12" s="452">
        <v>2</v>
      </c>
      <c r="R12" s="2173">
        <v>0</v>
      </c>
      <c r="S12" s="2173">
        <v>0</v>
      </c>
      <c r="T12" s="2173">
        <v>0</v>
      </c>
      <c r="U12" s="2173">
        <v>0</v>
      </c>
      <c r="V12" s="2057">
        <v>1</v>
      </c>
      <c r="W12" s="355">
        <v>0</v>
      </c>
      <c r="X12" s="2057">
        <v>0</v>
      </c>
      <c r="Y12" s="240" t="str">
        <f t="shared" si="1"/>
        <v/>
      </c>
      <c r="CA12" s="2174" t="str">
        <f t="shared" si="2"/>
        <v/>
      </c>
      <c r="CB12" s="2174" t="str">
        <f t="shared" si="3"/>
        <v/>
      </c>
      <c r="CC12" s="2174" t="str">
        <f t="shared" si="4"/>
        <v/>
      </c>
      <c r="CD12" s="2174" t="str">
        <f t="shared" si="5"/>
        <v/>
      </c>
      <c r="CE12" s="2174" t="str">
        <f t="shared" si="6"/>
        <v/>
      </c>
      <c r="CF12" s="2174" t="str">
        <f t="shared" si="7"/>
        <v/>
      </c>
      <c r="CG12" s="2174" t="str">
        <f t="shared" si="8"/>
        <v/>
      </c>
      <c r="CH12" s="2174" t="str">
        <f t="shared" si="9"/>
        <v/>
      </c>
      <c r="CI12" s="2174" t="str">
        <f t="shared" si="10"/>
        <v/>
      </c>
      <c r="CJ12" s="2174" t="str">
        <f t="shared" si="11"/>
        <v/>
      </c>
      <c r="CO12" s="2175">
        <f t="shared" ref="CO12:CQ12" si="17">IF(AND($C12&gt;0,O12=""),1,IF(O12&gt;$C12,1,0))</f>
        <v>0</v>
      </c>
      <c r="CP12" s="2175">
        <f t="shared" si="17"/>
        <v>0</v>
      </c>
      <c r="CQ12" s="2175">
        <f t="shared" si="17"/>
        <v>0</v>
      </c>
      <c r="CR12" s="2176">
        <f t="shared" si="13"/>
        <v>0</v>
      </c>
      <c r="CS12" s="2175">
        <f t="shared" ref="CS12:CV12" si="18">IF(AND($C12&gt;0,S12=""),1,IF(S12&gt;$C12,1,0))</f>
        <v>0</v>
      </c>
      <c r="CT12" s="2175">
        <f t="shared" si="18"/>
        <v>0</v>
      </c>
      <c r="CU12" s="2175">
        <f t="shared" si="18"/>
        <v>0</v>
      </c>
      <c r="CV12" s="2175">
        <f t="shared" si="18"/>
        <v>0</v>
      </c>
      <c r="CW12" s="2175">
        <f t="shared" si="15"/>
        <v>0</v>
      </c>
      <c r="CX12" s="2175">
        <f t="shared" si="16"/>
        <v>0</v>
      </c>
    </row>
    <row r="13" spans="1:102" ht="15" customHeight="1" x14ac:dyDescent="0.25">
      <c r="A13" s="3280" t="s">
        <v>726</v>
      </c>
      <c r="B13" s="3157"/>
      <c r="C13" s="114">
        <f t="shared" si="0"/>
        <v>12</v>
      </c>
      <c r="D13" s="355">
        <v>0</v>
      </c>
      <c r="E13" s="2084">
        <v>0</v>
      </c>
      <c r="F13" s="452">
        <v>0</v>
      </c>
      <c r="G13" s="452">
        <v>4</v>
      </c>
      <c r="H13" s="452">
        <v>3</v>
      </c>
      <c r="I13" s="452">
        <v>3</v>
      </c>
      <c r="J13" s="452">
        <v>2</v>
      </c>
      <c r="K13" s="452">
        <v>0</v>
      </c>
      <c r="L13" s="452">
        <v>0</v>
      </c>
      <c r="M13" s="2177">
        <v>0</v>
      </c>
      <c r="N13" s="362">
        <v>0</v>
      </c>
      <c r="O13" s="443">
        <v>0</v>
      </c>
      <c r="P13" s="452">
        <v>0</v>
      </c>
      <c r="Q13" s="452">
        <v>2</v>
      </c>
      <c r="R13" s="2173">
        <v>0</v>
      </c>
      <c r="S13" s="2173">
        <v>0</v>
      </c>
      <c r="T13" s="2173">
        <v>0</v>
      </c>
      <c r="U13" s="2173">
        <v>0</v>
      </c>
      <c r="V13" s="2057">
        <v>1</v>
      </c>
      <c r="W13" s="355">
        <v>0</v>
      </c>
      <c r="X13" s="2057">
        <v>0</v>
      </c>
      <c r="Y13" s="240" t="str">
        <f t="shared" si="1"/>
        <v/>
      </c>
      <c r="CA13" s="2174" t="str">
        <f t="shared" si="2"/>
        <v/>
      </c>
      <c r="CB13" s="2174" t="str">
        <f t="shared" si="3"/>
        <v/>
      </c>
      <c r="CC13" s="2174" t="str">
        <f t="shared" si="4"/>
        <v/>
      </c>
      <c r="CD13" s="2174" t="str">
        <f t="shared" si="5"/>
        <v/>
      </c>
      <c r="CE13" s="2174" t="str">
        <f t="shared" si="6"/>
        <v/>
      </c>
      <c r="CF13" s="2174" t="str">
        <f t="shared" si="7"/>
        <v/>
      </c>
      <c r="CG13" s="2174" t="str">
        <f t="shared" si="8"/>
        <v/>
      </c>
      <c r="CH13" s="2174" t="str">
        <f t="shared" si="9"/>
        <v/>
      </c>
      <c r="CI13" s="2174" t="str">
        <f t="shared" si="10"/>
        <v/>
      </c>
      <c r="CJ13" s="2174" t="str">
        <f t="shared" si="11"/>
        <v/>
      </c>
      <c r="CO13" s="2175">
        <f t="shared" ref="CO13:CQ13" si="19">IF(AND($C13&gt;0,O13=""),1,IF(O13&gt;$C13,1,0))</f>
        <v>0</v>
      </c>
      <c r="CP13" s="2175">
        <f t="shared" si="19"/>
        <v>0</v>
      </c>
      <c r="CQ13" s="2175">
        <f t="shared" si="19"/>
        <v>0</v>
      </c>
      <c r="CR13" s="2176">
        <f t="shared" si="13"/>
        <v>0</v>
      </c>
      <c r="CS13" s="2175">
        <f t="shared" ref="CS13:CV13" si="20">IF(AND($C13&gt;0,S13=""),1,IF(S13&gt;$C13,1,0))</f>
        <v>0</v>
      </c>
      <c r="CT13" s="2175">
        <f t="shared" si="20"/>
        <v>0</v>
      </c>
      <c r="CU13" s="2175">
        <f t="shared" si="20"/>
        <v>0</v>
      </c>
      <c r="CV13" s="2175">
        <f t="shared" si="20"/>
        <v>0</v>
      </c>
      <c r="CW13" s="2175">
        <f t="shared" si="15"/>
        <v>0</v>
      </c>
      <c r="CX13" s="2175">
        <f t="shared" si="16"/>
        <v>0</v>
      </c>
    </row>
    <row r="14" spans="1:102" ht="15" customHeight="1" x14ac:dyDescent="0.25">
      <c r="A14" s="3281" t="s">
        <v>727</v>
      </c>
      <c r="B14" s="3205"/>
      <c r="C14" s="513">
        <f t="shared" si="0"/>
        <v>7</v>
      </c>
      <c r="D14" s="131">
        <v>0</v>
      </c>
      <c r="E14" s="2137">
        <v>0</v>
      </c>
      <c r="F14" s="132">
        <v>0</v>
      </c>
      <c r="G14" s="132">
        <v>4</v>
      </c>
      <c r="H14" s="132">
        <v>0</v>
      </c>
      <c r="I14" s="132">
        <v>3</v>
      </c>
      <c r="J14" s="132">
        <v>0</v>
      </c>
      <c r="K14" s="132">
        <v>0</v>
      </c>
      <c r="L14" s="132">
        <v>0</v>
      </c>
      <c r="M14" s="2178">
        <v>0</v>
      </c>
      <c r="N14" s="373">
        <v>0</v>
      </c>
      <c r="O14" s="142">
        <v>0</v>
      </c>
      <c r="P14" s="132">
        <v>1</v>
      </c>
      <c r="Q14" s="132">
        <v>2</v>
      </c>
      <c r="R14" s="514">
        <v>0</v>
      </c>
      <c r="S14" s="514">
        <v>0</v>
      </c>
      <c r="T14" s="514">
        <v>0</v>
      </c>
      <c r="U14" s="514">
        <v>0</v>
      </c>
      <c r="V14" s="1847">
        <v>1</v>
      </c>
      <c r="W14" s="131">
        <v>0</v>
      </c>
      <c r="X14" s="1847">
        <v>0</v>
      </c>
      <c r="Y14" s="240" t="str">
        <f t="shared" si="1"/>
        <v/>
      </c>
      <c r="CA14" s="2174" t="str">
        <f t="shared" si="2"/>
        <v/>
      </c>
      <c r="CB14" s="2174" t="str">
        <f t="shared" si="3"/>
        <v/>
      </c>
      <c r="CC14" s="2174" t="str">
        <f t="shared" si="4"/>
        <v/>
      </c>
      <c r="CD14" s="2174" t="str">
        <f t="shared" si="5"/>
        <v/>
      </c>
      <c r="CE14" s="2174" t="str">
        <f t="shared" si="6"/>
        <v/>
      </c>
      <c r="CF14" s="2174" t="str">
        <f t="shared" si="7"/>
        <v/>
      </c>
      <c r="CG14" s="2174" t="str">
        <f t="shared" si="8"/>
        <v/>
      </c>
      <c r="CH14" s="2174" t="str">
        <f t="shared" si="9"/>
        <v/>
      </c>
      <c r="CI14" s="2174" t="str">
        <f t="shared" si="10"/>
        <v/>
      </c>
      <c r="CJ14" s="2174" t="str">
        <f t="shared" si="11"/>
        <v/>
      </c>
      <c r="CO14" s="2175">
        <f t="shared" ref="CO14:CQ14" si="21">IF(AND($C14&gt;0,O14=""),1,IF(O14&gt;$C14,1,0))</f>
        <v>0</v>
      </c>
      <c r="CP14" s="2175">
        <f t="shared" si="21"/>
        <v>0</v>
      </c>
      <c r="CQ14" s="2175">
        <f t="shared" si="21"/>
        <v>0</v>
      </c>
      <c r="CR14" s="2176">
        <f t="shared" si="13"/>
        <v>0</v>
      </c>
      <c r="CS14" s="2175">
        <f t="shared" ref="CS14:CV14" si="22">IF(AND($C14&gt;0,S14=""),1,IF(S14&gt;$C14,1,0))</f>
        <v>0</v>
      </c>
      <c r="CT14" s="2175">
        <f t="shared" si="22"/>
        <v>0</v>
      </c>
      <c r="CU14" s="2175">
        <f t="shared" si="22"/>
        <v>0</v>
      </c>
      <c r="CV14" s="2175">
        <f t="shared" si="22"/>
        <v>0</v>
      </c>
      <c r="CW14" s="2175">
        <f t="shared" si="15"/>
        <v>0</v>
      </c>
      <c r="CX14" s="2175">
        <f t="shared" si="16"/>
        <v>0</v>
      </c>
    </row>
    <row r="15" spans="1:102" ht="18" customHeight="1" x14ac:dyDescent="0.25">
      <c r="A15" s="281" t="s">
        <v>728</v>
      </c>
      <c r="B15" s="286"/>
      <c r="C15" s="286"/>
      <c r="D15" s="286"/>
      <c r="E15" s="286"/>
      <c r="F15" s="286"/>
      <c r="G15" s="286"/>
      <c r="H15" s="286"/>
      <c r="I15" s="286"/>
      <c r="J15" s="286"/>
      <c r="CN15" s="1"/>
      <c r="CO15" s="1"/>
      <c r="CP15" s="1"/>
      <c r="CQ15" s="1"/>
      <c r="CR15" s="1"/>
      <c r="CS15" s="1"/>
      <c r="CT15" s="1"/>
      <c r="CU15" s="1"/>
      <c r="CV15" s="1"/>
      <c r="CW15" s="1"/>
    </row>
    <row r="16" spans="1:102" ht="15" customHeight="1" x14ac:dyDescent="0.25">
      <c r="A16" s="3148" t="s">
        <v>729</v>
      </c>
      <c r="B16" s="3149"/>
      <c r="C16" s="3196" t="s">
        <v>730</v>
      </c>
      <c r="D16" s="3282" t="s">
        <v>731</v>
      </c>
      <c r="E16" s="3224" t="s">
        <v>41</v>
      </c>
      <c r="F16" s="3139" t="s">
        <v>42</v>
      </c>
      <c r="CN16" s="1"/>
      <c r="CO16" s="1"/>
      <c r="CP16" s="1"/>
      <c r="CQ16" s="1"/>
      <c r="CR16" s="1"/>
      <c r="CS16" s="1"/>
      <c r="CT16" s="1"/>
      <c r="CU16" s="1"/>
      <c r="CV16" s="1"/>
      <c r="CW16" s="1"/>
    </row>
    <row r="17" spans="1:103" ht="18.75" customHeight="1" x14ac:dyDescent="0.25">
      <c r="A17" s="3179"/>
      <c r="B17" s="3180"/>
      <c r="C17" s="3176"/>
      <c r="D17" s="3283"/>
      <c r="E17" s="3253"/>
      <c r="F17" s="3140"/>
      <c r="CN17" s="1"/>
      <c r="CO17" s="1"/>
      <c r="CP17" s="1"/>
      <c r="CQ17" s="1"/>
      <c r="CR17" s="1"/>
      <c r="CS17" s="1"/>
      <c r="CT17" s="1"/>
      <c r="CU17" s="1"/>
      <c r="CV17" s="1"/>
      <c r="CW17" s="1"/>
    </row>
    <row r="18" spans="1:103" ht="15" customHeight="1" x14ac:dyDescent="0.25">
      <c r="A18" s="3189" t="s">
        <v>732</v>
      </c>
      <c r="B18" s="3122"/>
      <c r="C18" s="515"/>
      <c r="D18" s="516"/>
      <c r="E18" s="517"/>
      <c r="F18" s="518"/>
      <c r="G18" s="240" t="str">
        <f t="shared" ref="G18:G31" si="23">CA18&amp;CB18&amp;CC18</f>
        <v/>
      </c>
      <c r="CA18" s="2174" t="str">
        <f t="shared" ref="CA18:CA31" si="24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2174" t="str">
        <f t="shared" ref="CB18:CB31" si="25">IF(AND(C18&gt;0,E18=""),"  * No olvide digitar la "&amp;$E$16&amp;""&amp;" . Digite Cero si no tiene.",IF(E18&gt;C18,"  * La variable Pueblos originarios No puede ser mayor al  "&amp;$C$16&amp;""&amp;" .",""))</f>
        <v/>
      </c>
      <c r="CC18" s="2174" t="str">
        <f t="shared" ref="CC18:CC31" si="26">IF(AND(C18&gt;0,F18=""),"  * No olvide digitar la "&amp;$F$16&amp;""&amp;" . Digite Cero si no tiene.",IF(F18&gt;C18,"  * La variable Migrantes No puede ser mayor al  "&amp;$C$16&amp;""&amp;" .",""))</f>
        <v/>
      </c>
      <c r="CN18" s="1"/>
      <c r="CO18" s="2175">
        <f t="shared" ref="CO18:CO31" si="27">IF(AND(C18&gt;0,D18=""),1,IF(D18&gt;C18,1,0))</f>
        <v>0</v>
      </c>
      <c r="CP18" s="2175">
        <f t="shared" ref="CP18:CP31" si="28">IF(AND(C18&gt;0,E18=""),1,IF(E18&gt;C18,1,0))</f>
        <v>0</v>
      </c>
      <c r="CQ18" s="2175">
        <f t="shared" ref="CQ18:CQ31" si="29">IF(AND(C18&gt;0,F18=""),1,IF(F18&gt;C18,1,0))</f>
        <v>0</v>
      </c>
      <c r="CR18" s="1"/>
      <c r="CS18" s="1"/>
      <c r="CT18" s="1"/>
      <c r="CU18" s="1"/>
      <c r="CV18" s="1"/>
      <c r="CW18" s="1"/>
    </row>
    <row r="19" spans="1:103" ht="15" customHeight="1" x14ac:dyDescent="0.25">
      <c r="A19" s="3311" t="s">
        <v>733</v>
      </c>
      <c r="B19" s="3152"/>
      <c r="C19" s="1843"/>
      <c r="D19" s="441"/>
      <c r="E19" s="2135"/>
      <c r="F19" s="1844"/>
      <c r="G19" s="240" t="str">
        <f t="shared" si="23"/>
        <v/>
      </c>
      <c r="CA19" s="2174" t="str">
        <f t="shared" si="24"/>
        <v/>
      </c>
      <c r="CB19" s="2174" t="str">
        <f t="shared" si="25"/>
        <v/>
      </c>
      <c r="CC19" s="2174" t="str">
        <f t="shared" si="26"/>
        <v/>
      </c>
      <c r="CN19" s="1"/>
      <c r="CO19" s="2175">
        <f t="shared" si="27"/>
        <v>0</v>
      </c>
      <c r="CP19" s="2175">
        <f t="shared" si="28"/>
        <v>0</v>
      </c>
      <c r="CQ19" s="2175">
        <f t="shared" si="29"/>
        <v>0</v>
      </c>
      <c r="CR19" s="1"/>
      <c r="CS19" s="1"/>
      <c r="CT19" s="1"/>
      <c r="CU19" s="1"/>
      <c r="CV19" s="1"/>
      <c r="CW19" s="1"/>
    </row>
    <row r="20" spans="1:103" ht="15" customHeight="1" x14ac:dyDescent="0.25">
      <c r="A20" s="3194" t="s">
        <v>734</v>
      </c>
      <c r="B20" s="3157"/>
      <c r="C20" s="355"/>
      <c r="D20" s="362"/>
      <c r="E20" s="2084"/>
      <c r="F20" s="2057"/>
      <c r="G20" s="240" t="str">
        <f t="shared" si="23"/>
        <v/>
      </c>
      <c r="P20" s="240" t="s">
        <v>16</v>
      </c>
      <c r="CA20" s="2174" t="str">
        <f t="shared" si="24"/>
        <v/>
      </c>
      <c r="CB20" s="2174" t="str">
        <f t="shared" si="25"/>
        <v/>
      </c>
      <c r="CC20" s="2174" t="str">
        <f t="shared" si="26"/>
        <v/>
      </c>
      <c r="CN20" s="1"/>
      <c r="CO20" s="2175">
        <f t="shared" si="27"/>
        <v>0</v>
      </c>
      <c r="CP20" s="2175">
        <f t="shared" si="28"/>
        <v>0</v>
      </c>
      <c r="CQ20" s="2175">
        <f t="shared" si="29"/>
        <v>0</v>
      </c>
      <c r="CR20" s="1"/>
      <c r="CS20" s="1"/>
      <c r="CT20" s="1"/>
      <c r="CU20" s="1"/>
      <c r="CV20" s="1"/>
      <c r="CW20" s="1"/>
    </row>
    <row r="21" spans="1:103" ht="15" customHeight="1" x14ac:dyDescent="0.25">
      <c r="A21" s="3194" t="s">
        <v>735</v>
      </c>
      <c r="B21" s="3157"/>
      <c r="C21" s="355"/>
      <c r="D21" s="362"/>
      <c r="E21" s="2084"/>
      <c r="F21" s="2057"/>
      <c r="G21" s="240" t="str">
        <f t="shared" si="23"/>
        <v/>
      </c>
      <c r="CA21" s="2174" t="str">
        <f t="shared" si="24"/>
        <v/>
      </c>
      <c r="CB21" s="2174" t="str">
        <f t="shared" si="25"/>
        <v/>
      </c>
      <c r="CC21" s="2174" t="str">
        <f t="shared" si="26"/>
        <v/>
      </c>
      <c r="CN21" s="1"/>
      <c r="CO21" s="2175">
        <f t="shared" si="27"/>
        <v>0</v>
      </c>
      <c r="CP21" s="2175">
        <f t="shared" si="28"/>
        <v>0</v>
      </c>
      <c r="CQ21" s="2175">
        <f t="shared" si="29"/>
        <v>0</v>
      </c>
      <c r="CR21" s="1"/>
      <c r="CS21" s="1"/>
      <c r="CT21" s="1"/>
      <c r="CU21" s="1"/>
      <c r="CV21" s="1"/>
      <c r="CW21" s="1"/>
    </row>
    <row r="22" spans="1:103" ht="15" customHeight="1" x14ac:dyDescent="0.25">
      <c r="A22" s="3194" t="s">
        <v>736</v>
      </c>
      <c r="B22" s="3157"/>
      <c r="C22" s="355"/>
      <c r="D22" s="362"/>
      <c r="E22" s="2084"/>
      <c r="F22" s="2057"/>
      <c r="G22" s="240" t="str">
        <f t="shared" si="23"/>
        <v/>
      </c>
      <c r="CA22" s="2174" t="str">
        <f t="shared" si="24"/>
        <v/>
      </c>
      <c r="CB22" s="2174" t="str">
        <f t="shared" si="25"/>
        <v/>
      </c>
      <c r="CC22" s="2174" t="str">
        <f t="shared" si="26"/>
        <v/>
      </c>
      <c r="CN22" s="1"/>
      <c r="CO22" s="2175">
        <f t="shared" si="27"/>
        <v>0</v>
      </c>
      <c r="CP22" s="2175">
        <f t="shared" si="28"/>
        <v>0</v>
      </c>
      <c r="CQ22" s="2175">
        <f t="shared" si="29"/>
        <v>0</v>
      </c>
      <c r="CR22" s="1"/>
      <c r="CS22" s="1"/>
      <c r="CT22" s="1"/>
      <c r="CU22" s="1"/>
      <c r="CV22" s="1"/>
      <c r="CW22" s="1"/>
    </row>
    <row r="23" spans="1:103" ht="15" customHeight="1" x14ac:dyDescent="0.25">
      <c r="A23" s="3194" t="s">
        <v>737</v>
      </c>
      <c r="B23" s="3157"/>
      <c r="C23" s="355"/>
      <c r="D23" s="362"/>
      <c r="E23" s="2084"/>
      <c r="F23" s="2057"/>
      <c r="G23" s="240" t="str">
        <f t="shared" si="23"/>
        <v/>
      </c>
      <c r="CA23" s="2174" t="str">
        <f t="shared" si="24"/>
        <v/>
      </c>
      <c r="CB23" s="2174" t="str">
        <f t="shared" si="25"/>
        <v/>
      </c>
      <c r="CC23" s="2174" t="str">
        <f t="shared" si="26"/>
        <v/>
      </c>
      <c r="CN23" s="1"/>
      <c r="CO23" s="2175">
        <f t="shared" si="27"/>
        <v>0</v>
      </c>
      <c r="CP23" s="2175">
        <f t="shared" si="28"/>
        <v>0</v>
      </c>
      <c r="CQ23" s="2175">
        <f t="shared" si="29"/>
        <v>0</v>
      </c>
      <c r="CR23" s="1"/>
      <c r="CS23" s="1"/>
      <c r="CT23" s="1"/>
      <c r="CU23" s="1"/>
      <c r="CV23" s="1"/>
      <c r="CW23" s="1"/>
    </row>
    <row r="24" spans="1:103" ht="15" customHeight="1" x14ac:dyDescent="0.25">
      <c r="A24" s="3194" t="s">
        <v>738</v>
      </c>
      <c r="B24" s="3157"/>
      <c r="C24" s="355"/>
      <c r="D24" s="362"/>
      <c r="E24" s="2084"/>
      <c r="F24" s="2057"/>
      <c r="G24" s="240" t="str">
        <f t="shared" si="23"/>
        <v/>
      </c>
      <c r="CA24" s="2174" t="str">
        <f t="shared" si="24"/>
        <v/>
      </c>
      <c r="CB24" s="2174" t="str">
        <f t="shared" si="25"/>
        <v/>
      </c>
      <c r="CC24" s="2174" t="str">
        <f t="shared" si="26"/>
        <v/>
      </c>
      <c r="CN24" s="1"/>
      <c r="CO24" s="2175">
        <f t="shared" si="27"/>
        <v>0</v>
      </c>
      <c r="CP24" s="2175">
        <f t="shared" si="28"/>
        <v>0</v>
      </c>
      <c r="CQ24" s="2175">
        <f t="shared" si="29"/>
        <v>0</v>
      </c>
      <c r="CR24" s="1"/>
      <c r="CS24" s="1"/>
      <c r="CT24" s="1"/>
      <c r="CU24" s="1"/>
      <c r="CV24" s="1"/>
      <c r="CW24" s="1"/>
    </row>
    <row r="25" spans="1:103" ht="15" customHeight="1" x14ac:dyDescent="0.25">
      <c r="A25" s="3194" t="s">
        <v>739</v>
      </c>
      <c r="B25" s="3157"/>
      <c r="C25" s="355"/>
      <c r="D25" s="362"/>
      <c r="E25" s="2084"/>
      <c r="F25" s="2057"/>
      <c r="G25" s="240" t="str">
        <f t="shared" si="23"/>
        <v/>
      </c>
      <c r="CA25" s="2174" t="str">
        <f t="shared" si="24"/>
        <v/>
      </c>
      <c r="CB25" s="2174" t="str">
        <f t="shared" si="25"/>
        <v/>
      </c>
      <c r="CC25" s="2174" t="str">
        <f t="shared" si="26"/>
        <v/>
      </c>
      <c r="CN25" s="1"/>
      <c r="CO25" s="2175">
        <f t="shared" si="27"/>
        <v>0</v>
      </c>
      <c r="CP25" s="2175">
        <f t="shared" si="28"/>
        <v>0</v>
      </c>
      <c r="CQ25" s="2175">
        <f t="shared" si="29"/>
        <v>0</v>
      </c>
      <c r="CR25" s="1"/>
      <c r="CS25" s="1"/>
      <c r="CT25" s="1"/>
      <c r="CU25" s="1"/>
      <c r="CV25" s="1"/>
      <c r="CW25" s="1"/>
    </row>
    <row r="26" spans="1:103" ht="15" customHeight="1" x14ac:dyDescent="0.25">
      <c r="A26" s="3194" t="s">
        <v>740</v>
      </c>
      <c r="B26" s="3157"/>
      <c r="C26" s="355"/>
      <c r="D26" s="362"/>
      <c r="E26" s="2084"/>
      <c r="F26" s="2057"/>
      <c r="G26" s="240" t="str">
        <f t="shared" si="23"/>
        <v/>
      </c>
      <c r="CA26" s="2174" t="str">
        <f t="shared" si="24"/>
        <v/>
      </c>
      <c r="CB26" s="2174" t="str">
        <f t="shared" si="25"/>
        <v/>
      </c>
      <c r="CC26" s="2174" t="str">
        <f t="shared" si="26"/>
        <v/>
      </c>
      <c r="CN26" s="1"/>
      <c r="CO26" s="2175">
        <f t="shared" si="27"/>
        <v>0</v>
      </c>
      <c r="CP26" s="2175">
        <f t="shared" si="28"/>
        <v>0</v>
      </c>
      <c r="CQ26" s="2175">
        <f t="shared" si="29"/>
        <v>0</v>
      </c>
      <c r="CR26" s="1"/>
      <c r="CS26" s="1"/>
      <c r="CT26" s="1"/>
      <c r="CU26" s="1"/>
      <c r="CV26" s="1"/>
      <c r="CW26" s="1"/>
    </row>
    <row r="27" spans="1:103" ht="15" customHeight="1" x14ac:dyDescent="0.25">
      <c r="A27" s="3194" t="s">
        <v>741</v>
      </c>
      <c r="B27" s="3157"/>
      <c r="C27" s="355"/>
      <c r="D27" s="362"/>
      <c r="E27" s="2084"/>
      <c r="F27" s="2057"/>
      <c r="G27" s="240" t="str">
        <f t="shared" si="23"/>
        <v/>
      </c>
      <c r="CA27" s="2174" t="str">
        <f t="shared" si="24"/>
        <v/>
      </c>
      <c r="CB27" s="2174" t="str">
        <f t="shared" si="25"/>
        <v/>
      </c>
      <c r="CC27" s="2174" t="str">
        <f t="shared" si="26"/>
        <v/>
      </c>
      <c r="CN27" s="1"/>
      <c r="CO27" s="2175">
        <f t="shared" si="27"/>
        <v>0</v>
      </c>
      <c r="CP27" s="2175">
        <f t="shared" si="28"/>
        <v>0</v>
      </c>
      <c r="CQ27" s="2175">
        <f t="shared" si="29"/>
        <v>0</v>
      </c>
      <c r="CR27" s="1"/>
      <c r="CS27" s="1"/>
      <c r="CT27" s="1"/>
      <c r="CU27" s="1"/>
      <c r="CV27" s="1"/>
      <c r="CW27" s="1"/>
    </row>
    <row r="28" spans="1:103" ht="15" customHeight="1" x14ac:dyDescent="0.25">
      <c r="A28" s="3194" t="s">
        <v>742</v>
      </c>
      <c r="B28" s="3157"/>
      <c r="C28" s="2070"/>
      <c r="D28" s="2069"/>
      <c r="E28" s="2089"/>
      <c r="F28" s="370"/>
      <c r="G28" s="240" t="str">
        <f t="shared" si="23"/>
        <v/>
      </c>
      <c r="CA28" s="2174" t="str">
        <f t="shared" si="24"/>
        <v/>
      </c>
      <c r="CB28" s="2174" t="str">
        <f t="shared" si="25"/>
        <v/>
      </c>
      <c r="CC28" s="2174" t="str">
        <f t="shared" si="26"/>
        <v/>
      </c>
      <c r="CN28" s="1"/>
      <c r="CO28" s="2175">
        <f t="shared" si="27"/>
        <v>0</v>
      </c>
      <c r="CP28" s="2175">
        <f t="shared" si="28"/>
        <v>0</v>
      </c>
      <c r="CQ28" s="2175">
        <f t="shared" si="29"/>
        <v>0</v>
      </c>
      <c r="CR28" s="1"/>
      <c r="CS28" s="1"/>
      <c r="CT28" s="1"/>
      <c r="CU28" s="1"/>
      <c r="CV28" s="1"/>
      <c r="CW28" s="1"/>
    </row>
    <row r="29" spans="1:103" ht="15" customHeight="1" x14ac:dyDescent="0.25">
      <c r="A29" s="3194" t="s">
        <v>743</v>
      </c>
      <c r="B29" s="3157"/>
      <c r="C29" s="2070"/>
      <c r="D29" s="2069"/>
      <c r="E29" s="2089"/>
      <c r="F29" s="370"/>
      <c r="G29" s="240" t="str">
        <f t="shared" si="23"/>
        <v/>
      </c>
      <c r="CA29" s="2174" t="str">
        <f t="shared" si="24"/>
        <v/>
      </c>
      <c r="CB29" s="2174" t="str">
        <f t="shared" si="25"/>
        <v/>
      </c>
      <c r="CC29" s="2174" t="str">
        <f t="shared" si="26"/>
        <v/>
      </c>
      <c r="CN29" s="1"/>
      <c r="CO29" s="2175">
        <f t="shared" si="27"/>
        <v>0</v>
      </c>
      <c r="CP29" s="2175">
        <f t="shared" si="28"/>
        <v>0</v>
      </c>
      <c r="CQ29" s="2175">
        <f t="shared" si="29"/>
        <v>0</v>
      </c>
      <c r="CR29" s="1"/>
      <c r="CS29" s="1"/>
      <c r="CT29" s="1"/>
      <c r="CU29" s="1"/>
      <c r="CV29" s="1"/>
      <c r="CW29" s="1"/>
    </row>
    <row r="30" spans="1:103" ht="15" customHeight="1" x14ac:dyDescent="0.25">
      <c r="A30" s="3194" t="s">
        <v>744</v>
      </c>
      <c r="B30" s="3157"/>
      <c r="C30" s="2070"/>
      <c r="D30" s="2069"/>
      <c r="E30" s="2089"/>
      <c r="F30" s="370"/>
      <c r="G30" s="240" t="str">
        <f t="shared" si="23"/>
        <v/>
      </c>
      <c r="CA30" s="2174" t="str">
        <f t="shared" si="24"/>
        <v/>
      </c>
      <c r="CB30" s="2174" t="str">
        <f t="shared" si="25"/>
        <v/>
      </c>
      <c r="CC30" s="2174" t="str">
        <f t="shared" si="26"/>
        <v/>
      </c>
      <c r="CN30" s="1"/>
      <c r="CO30" s="2175">
        <f t="shared" si="27"/>
        <v>0</v>
      </c>
      <c r="CP30" s="2175">
        <f t="shared" si="28"/>
        <v>0</v>
      </c>
      <c r="CQ30" s="2175">
        <f t="shared" si="29"/>
        <v>0</v>
      </c>
      <c r="CR30" s="1"/>
      <c r="CS30" s="1"/>
      <c r="CT30" s="1"/>
      <c r="CU30" s="1"/>
      <c r="CV30" s="1"/>
      <c r="CW30" s="1"/>
    </row>
    <row r="31" spans="1:103" ht="15" customHeight="1" x14ac:dyDescent="0.25">
      <c r="A31" s="3204" t="s">
        <v>745</v>
      </c>
      <c r="B31" s="3205"/>
      <c r="C31" s="131"/>
      <c r="D31" s="373"/>
      <c r="E31" s="2137"/>
      <c r="F31" s="1847"/>
      <c r="G31" s="240" t="str">
        <f t="shared" si="23"/>
        <v/>
      </c>
      <c r="CA31" s="2174" t="str">
        <f t="shared" si="24"/>
        <v/>
      </c>
      <c r="CB31" s="2174" t="str">
        <f t="shared" si="25"/>
        <v/>
      </c>
      <c r="CC31" s="2174" t="str">
        <f t="shared" si="26"/>
        <v/>
      </c>
      <c r="CN31" s="1"/>
      <c r="CO31" s="2175">
        <f t="shared" si="27"/>
        <v>0</v>
      </c>
      <c r="CP31" s="2175">
        <f t="shared" si="28"/>
        <v>0</v>
      </c>
      <c r="CQ31" s="2175">
        <f t="shared" si="29"/>
        <v>0</v>
      </c>
      <c r="CR31" s="1"/>
      <c r="CS31" s="1"/>
      <c r="CT31" s="1"/>
      <c r="CU31" s="1"/>
      <c r="CV31" s="1"/>
      <c r="CW31" s="1"/>
    </row>
    <row r="32" spans="1:103" ht="18" customHeight="1" x14ac:dyDescent="0.25">
      <c r="A32" s="281" t="s">
        <v>746</v>
      </c>
      <c r="B32" s="2181"/>
      <c r="C32" s="2182"/>
      <c r="D32" s="338"/>
      <c r="E32" s="338"/>
      <c r="F32" s="281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</row>
    <row r="33" spans="1:103" ht="21.75" customHeight="1" x14ac:dyDescent="0.25">
      <c r="A33" s="3148" t="s">
        <v>747</v>
      </c>
      <c r="B33" s="3149"/>
      <c r="C33" s="3138" t="s">
        <v>33</v>
      </c>
      <c r="D33" s="3159" t="s">
        <v>34</v>
      </c>
      <c r="E33" s="3124"/>
      <c r="F33" s="3124"/>
      <c r="G33" s="3124"/>
      <c r="H33" s="3124"/>
      <c r="I33" s="3124"/>
      <c r="J33" s="3124"/>
      <c r="K33" s="3124"/>
      <c r="L33" s="3124"/>
      <c r="M33" s="3124"/>
      <c r="N33" s="3124"/>
      <c r="O33" s="3124"/>
      <c r="P33" s="3135"/>
      <c r="Q33" s="3167" t="s">
        <v>38</v>
      </c>
      <c r="R33" s="3162" t="s">
        <v>748</v>
      </c>
      <c r="S33" s="3139" t="s">
        <v>41</v>
      </c>
      <c r="T33" s="3143" t="s">
        <v>42</v>
      </c>
      <c r="U33" s="3122"/>
      <c r="V33" s="3284" t="s">
        <v>749</v>
      </c>
      <c r="W33" s="3285" t="s">
        <v>750</v>
      </c>
      <c r="X33" s="3143" t="s">
        <v>751</v>
      </c>
      <c r="Y33" s="3124"/>
      <c r="Z33" s="3122"/>
      <c r="AA33" s="3171" t="s">
        <v>752</v>
      </c>
    </row>
    <row r="34" spans="1:103" ht="27.75" customHeight="1" x14ac:dyDescent="0.25">
      <c r="A34" s="3179"/>
      <c r="B34" s="3180"/>
      <c r="C34" s="3129"/>
      <c r="D34" s="27" t="s">
        <v>753</v>
      </c>
      <c r="E34" s="24" t="s">
        <v>49</v>
      </c>
      <c r="F34" s="24" t="s">
        <v>50</v>
      </c>
      <c r="G34" s="24" t="s">
        <v>51</v>
      </c>
      <c r="H34" s="24" t="s">
        <v>52</v>
      </c>
      <c r="I34" s="24" t="s">
        <v>53</v>
      </c>
      <c r="J34" s="24" t="s">
        <v>54</v>
      </c>
      <c r="K34" s="24" t="s">
        <v>55</v>
      </c>
      <c r="L34" s="24" t="s">
        <v>56</v>
      </c>
      <c r="M34" s="24" t="s">
        <v>57</v>
      </c>
      <c r="N34" s="1742" t="s">
        <v>58</v>
      </c>
      <c r="O34" s="24" t="s">
        <v>59</v>
      </c>
      <c r="P34" s="25" t="s">
        <v>754</v>
      </c>
      <c r="Q34" s="3168"/>
      <c r="R34" s="3163"/>
      <c r="S34" s="3140"/>
      <c r="T34" s="27" t="s">
        <v>722</v>
      </c>
      <c r="U34" s="1913" t="s">
        <v>723</v>
      </c>
      <c r="V34" s="3176"/>
      <c r="W34" s="3165"/>
      <c r="X34" s="519" t="s">
        <v>65</v>
      </c>
      <c r="Y34" s="287" t="s">
        <v>755</v>
      </c>
      <c r="Z34" s="2184" t="s">
        <v>67</v>
      </c>
      <c r="AA34" s="3173"/>
    </row>
    <row r="35" spans="1:103" ht="15" customHeight="1" x14ac:dyDescent="0.25">
      <c r="A35" s="3289" t="s">
        <v>756</v>
      </c>
      <c r="B35" s="3122"/>
      <c r="C35" s="110">
        <f>SUM(D35:P35)</f>
        <v>61</v>
      </c>
      <c r="D35" s="146">
        <f t="shared" ref="D35:M35" si="30">SUM(D36:D49)</f>
        <v>3</v>
      </c>
      <c r="E35" s="285">
        <f t="shared" si="30"/>
        <v>16</v>
      </c>
      <c r="F35" s="285">
        <f t="shared" si="30"/>
        <v>15</v>
      </c>
      <c r="G35" s="285">
        <f t="shared" si="30"/>
        <v>13</v>
      </c>
      <c r="H35" s="285">
        <f t="shared" si="30"/>
        <v>6</v>
      </c>
      <c r="I35" s="285">
        <f t="shared" si="30"/>
        <v>5</v>
      </c>
      <c r="J35" s="285">
        <f t="shared" si="30"/>
        <v>3</v>
      </c>
      <c r="K35" s="285">
        <f t="shared" si="30"/>
        <v>0</v>
      </c>
      <c r="L35" s="285">
        <f t="shared" si="30"/>
        <v>0</v>
      </c>
      <c r="M35" s="285">
        <f t="shared" si="30"/>
        <v>0</v>
      </c>
      <c r="N35" s="285">
        <f t="shared" ref="N35:P35" si="31">SUM(N36:N48)</f>
        <v>0</v>
      </c>
      <c r="O35" s="285">
        <f t="shared" si="31"/>
        <v>0</v>
      </c>
      <c r="P35" s="285">
        <f t="shared" si="31"/>
        <v>0</v>
      </c>
      <c r="Q35" s="148">
        <f t="shared" ref="Q35:AA35" si="32">SUM(Q36:Q49)</f>
        <v>0</v>
      </c>
      <c r="R35" s="285">
        <f t="shared" si="32"/>
        <v>25</v>
      </c>
      <c r="S35" s="1827">
        <f t="shared" si="32"/>
        <v>8</v>
      </c>
      <c r="T35" s="146">
        <f t="shared" si="32"/>
        <v>0</v>
      </c>
      <c r="U35" s="1827">
        <f t="shared" si="32"/>
        <v>2</v>
      </c>
      <c r="V35" s="146">
        <f t="shared" si="32"/>
        <v>0</v>
      </c>
      <c r="W35" s="1827">
        <f t="shared" si="32"/>
        <v>0</v>
      </c>
      <c r="X35" s="146">
        <f t="shared" si="32"/>
        <v>0</v>
      </c>
      <c r="Y35" s="285">
        <f t="shared" si="32"/>
        <v>0</v>
      </c>
      <c r="Z35" s="1827">
        <f t="shared" si="32"/>
        <v>0</v>
      </c>
      <c r="AA35" s="1827">
        <f t="shared" si="32"/>
        <v>0</v>
      </c>
    </row>
    <row r="36" spans="1:103" ht="15" customHeight="1" x14ac:dyDescent="0.25">
      <c r="A36" s="3278" t="s">
        <v>757</v>
      </c>
      <c r="B36" s="3152"/>
      <c r="C36" s="28">
        <f t="shared" ref="C36:C44" si="33">SUM(D36:M36)</f>
        <v>2</v>
      </c>
      <c r="D36" s="126">
        <v>0</v>
      </c>
      <c r="E36" s="127">
        <v>0</v>
      </c>
      <c r="F36" s="127">
        <v>0</v>
      </c>
      <c r="G36" s="127">
        <v>1</v>
      </c>
      <c r="H36" s="127">
        <v>1</v>
      </c>
      <c r="I36" s="127">
        <v>0</v>
      </c>
      <c r="J36" s="127">
        <v>0</v>
      </c>
      <c r="K36" s="127">
        <v>0</v>
      </c>
      <c r="L36" s="127">
        <v>0</v>
      </c>
      <c r="M36" s="127">
        <v>0</v>
      </c>
      <c r="N36" s="473"/>
      <c r="O36" s="473"/>
      <c r="P36" s="520"/>
      <c r="Q36" s="440">
        <v>0</v>
      </c>
      <c r="R36" s="127">
        <v>1</v>
      </c>
      <c r="S36" s="1840">
        <v>0</v>
      </c>
      <c r="T36" s="126">
        <v>0</v>
      </c>
      <c r="U36" s="1840">
        <v>0</v>
      </c>
      <c r="V36" s="126">
        <v>0</v>
      </c>
      <c r="W36" s="1840">
        <v>0</v>
      </c>
      <c r="X36" s="126">
        <v>0</v>
      </c>
      <c r="Y36" s="127">
        <v>0</v>
      </c>
      <c r="Z36" s="1840">
        <v>0</v>
      </c>
      <c r="AA36" s="1840">
        <v>0</v>
      </c>
      <c r="AB36" s="240" t="str">
        <f t="shared" ref="AB36:AB51" si="34">CA36&amp;CB36&amp;CC36&amp;CD36&amp;CE36&amp;CF36&amp;CG36&amp;CH36&amp;CI36&amp;CJ36&amp;CK36</f>
        <v/>
      </c>
      <c r="CA36" s="2174" t="str">
        <f t="shared" ref="CA36:CA51" si="35">IF(AND($C36&gt;0,Q36="")," * No olvide digitar la variable "&amp;$Q$33&amp;""&amp;". Digite Cero si no tiene.",IF(Q36&gt;$C36," * La variable "&amp;$Q$33&amp;""&amp;" no  puede ser mayor al Total.",""))</f>
        <v/>
      </c>
      <c r="CB36" s="2174" t="str">
        <f t="shared" ref="CB36:CB51" si="36">IF(AND($C36&gt;0,R36="")," * No olvide digitar la variable "&amp;$R$33&amp;""&amp;". Digite Cero si no tiene.", "")</f>
        <v/>
      </c>
      <c r="CC36" s="2174" t="str">
        <f t="shared" ref="CC36:CC51" si="37">IF(AND($C36&gt;0,S36="")," * No olvide digitar la variable "&amp;$S$33&amp;""&amp;". Digite Cero si no tiene.",IF(S36&gt;C36," * La variable "&amp;$S$33&amp;""&amp;" no  puede ser mayor al Total.",""))</f>
        <v/>
      </c>
      <c r="CD36" s="2174" t="str">
        <f t="shared" ref="CD36:CD51" si="38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2174" t="str">
        <f t="shared" ref="CE36:CE51" si="39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2174" t="str">
        <f t="shared" ref="CF36:CF51" si="40">IF(AND($C36&gt;0,V36="")," * No olvide digitar la variable "&amp;$V$33&amp;""&amp;". Digite Cero si no tiene.","")</f>
        <v/>
      </c>
      <c r="CG36" s="2174" t="str">
        <f t="shared" ref="CG36:CG51" si="41">IF(AND($C36&gt;0,W36="")," * No olvide digitar la variable "&amp;$W$33&amp;""&amp;". Digite Cero si no tiene.",IF(W36&gt;$C36," * La variable "&amp;$W$33&amp;""&amp;" no  puede ser mayor al Total.",""))</f>
        <v/>
      </c>
      <c r="CH36" s="2174" t="str">
        <f t="shared" ref="CH36:CH51" si="42">IF(AND($C36&gt;0,X36="")," * No olvide digitar la variable "&amp;$X$34&amp;""&amp;". Digite Cero si no tiene.",IF(X36&gt;$C36," * La variable "&amp;$X$34&amp;""&amp;" no  puede ser mayor al Total.",""))</f>
        <v/>
      </c>
      <c r="CI36" s="2174" t="str">
        <f t="shared" ref="CI36:CI51" si="43">IF(AND($C36&gt;0,Y36="")," * No olvide digitar la variable "&amp;$Y$34&amp;""&amp;". Digite Cero si no tiene.",IF(Y36&gt;$C36," * La variable "&amp;$Y$34&amp;""&amp;" no  puede ser mayor al Total.",""))</f>
        <v/>
      </c>
      <c r="CJ36" s="2174" t="str">
        <f t="shared" ref="CJ36:CJ51" si="44">IF(AND($C36&gt;0,Z36="")," * No olvide digitar la variable "&amp;$Z$34&amp;""&amp;". Digite Cero si no tiene.",IF(Z36&gt;$C36," * La variable "&amp;$Z$34&amp;""&amp;" no  puede ser mayor al Total.",""))</f>
        <v/>
      </c>
      <c r="CK36" s="2174" t="str">
        <f t="shared" ref="CK36:CK51" si="45">IF(AND($C36&gt;0,AA36="")," * No olvide digitar la variable "&amp;$AA$33&amp;""&amp;". Digite Cero si no tiene.",IF(AA36&gt;$C36," * La variable "&amp;$AA$33&amp;""&amp;" no  puede ser mayor al Total.",""))</f>
        <v/>
      </c>
      <c r="CO36" s="1757">
        <f t="shared" ref="CO36:CO51" si="46">IF(AND($C36&gt;0,Q36=""),1,IF(Q36&gt;$C36,1,0))</f>
        <v>0</v>
      </c>
      <c r="CP36" s="1757"/>
      <c r="CQ36" s="1757">
        <f t="shared" ref="CQ36:CQ51" si="47">IF(AND($C36&gt;0,S36=""),1,IF(S36&gt;$C36,1,0))</f>
        <v>0</v>
      </c>
      <c r="CR36" s="1757">
        <f t="shared" ref="CR36:CR51" si="48">IF(AND($D36+$E36&gt;0,$T36=""),1,IF(T36&gt;$D36+$E36,1,0))</f>
        <v>0</v>
      </c>
      <c r="CS36" s="1757">
        <f t="shared" ref="CS36:CS51" si="49">IF(AND($F36+$G36+$H36+$I36+$J36+$K36+$L36+$M36&gt;0,$U36=""),1,IF($U36&gt;$F36+$G36+$H36+$I36+$J36+$K36+$L36+$M36,1,0))</f>
        <v>0</v>
      </c>
      <c r="CT36" s="1757">
        <f t="shared" ref="CT36:CT51" si="50">IF(AND($C36&gt;0,V36=""),1,0)</f>
        <v>0</v>
      </c>
      <c r="CU36" s="1757">
        <f t="shared" ref="CU36:CY36" si="51">IF(AND($C36&gt;0,W36=""),1,IF(W36&gt;$C36,1,0))</f>
        <v>0</v>
      </c>
      <c r="CV36" s="1757">
        <f t="shared" si="51"/>
        <v>0</v>
      </c>
      <c r="CW36" s="1757">
        <f t="shared" si="51"/>
        <v>0</v>
      </c>
      <c r="CX36" s="1757">
        <f t="shared" si="51"/>
        <v>0</v>
      </c>
      <c r="CY36" s="1757">
        <f t="shared" si="51"/>
        <v>0</v>
      </c>
    </row>
    <row r="37" spans="1:103" ht="15" customHeight="1" x14ac:dyDescent="0.25">
      <c r="A37" s="3295" t="s">
        <v>758</v>
      </c>
      <c r="B37" s="3205"/>
      <c r="C37" s="35">
        <f t="shared" si="33"/>
        <v>3</v>
      </c>
      <c r="D37" s="131">
        <v>0</v>
      </c>
      <c r="E37" s="132">
        <v>0</v>
      </c>
      <c r="F37" s="132">
        <v>1</v>
      </c>
      <c r="G37" s="132">
        <v>1</v>
      </c>
      <c r="H37" s="132">
        <v>0</v>
      </c>
      <c r="I37" s="132">
        <v>0</v>
      </c>
      <c r="J37" s="132">
        <v>1</v>
      </c>
      <c r="K37" s="132">
        <v>0</v>
      </c>
      <c r="L37" s="132">
        <v>0</v>
      </c>
      <c r="M37" s="132">
        <v>0</v>
      </c>
      <c r="N37" s="504"/>
      <c r="O37" s="504"/>
      <c r="P37" s="521"/>
      <c r="Q37" s="142">
        <v>0</v>
      </c>
      <c r="R37" s="132">
        <v>3</v>
      </c>
      <c r="S37" s="1847">
        <v>1</v>
      </c>
      <c r="T37" s="131">
        <v>0</v>
      </c>
      <c r="U37" s="1847">
        <v>0</v>
      </c>
      <c r="V37" s="131">
        <v>0</v>
      </c>
      <c r="W37" s="1847">
        <v>0</v>
      </c>
      <c r="X37" s="131">
        <v>0</v>
      </c>
      <c r="Y37" s="132">
        <v>0</v>
      </c>
      <c r="Z37" s="1847">
        <v>0</v>
      </c>
      <c r="AA37" s="1847">
        <v>0</v>
      </c>
      <c r="AB37" s="240" t="str">
        <f t="shared" si="34"/>
        <v/>
      </c>
      <c r="CA37" s="2174" t="str">
        <f t="shared" si="35"/>
        <v/>
      </c>
      <c r="CB37" s="2174" t="str">
        <f t="shared" si="36"/>
        <v/>
      </c>
      <c r="CC37" s="2174" t="str">
        <f t="shared" si="37"/>
        <v/>
      </c>
      <c r="CD37" s="2174" t="str">
        <f t="shared" si="38"/>
        <v/>
      </c>
      <c r="CE37" s="2174" t="str">
        <f t="shared" si="39"/>
        <v/>
      </c>
      <c r="CF37" s="2174" t="str">
        <f t="shared" si="40"/>
        <v/>
      </c>
      <c r="CG37" s="2174" t="str">
        <f t="shared" si="41"/>
        <v/>
      </c>
      <c r="CH37" s="2174" t="str">
        <f t="shared" si="42"/>
        <v/>
      </c>
      <c r="CI37" s="2174" t="str">
        <f t="shared" si="43"/>
        <v/>
      </c>
      <c r="CJ37" s="2174" t="str">
        <f t="shared" si="44"/>
        <v/>
      </c>
      <c r="CK37" s="2174" t="str">
        <f t="shared" si="45"/>
        <v/>
      </c>
      <c r="CO37" s="1757">
        <f t="shared" si="46"/>
        <v>0</v>
      </c>
      <c r="CP37" s="1757"/>
      <c r="CQ37" s="1757">
        <f t="shared" si="47"/>
        <v>0</v>
      </c>
      <c r="CR37" s="1757">
        <f t="shared" si="48"/>
        <v>0</v>
      </c>
      <c r="CS37" s="1757">
        <f t="shared" si="49"/>
        <v>0</v>
      </c>
      <c r="CT37" s="1757">
        <f t="shared" si="50"/>
        <v>0</v>
      </c>
      <c r="CU37" s="1757">
        <f t="shared" ref="CU37:CY37" si="52">IF(AND($C37&gt;0,W37=""),1,IF(W37&gt;$C37,1,0))</f>
        <v>0</v>
      </c>
      <c r="CV37" s="1757">
        <f t="shared" si="52"/>
        <v>0</v>
      </c>
      <c r="CW37" s="1757">
        <f t="shared" si="52"/>
        <v>0</v>
      </c>
      <c r="CX37" s="1757">
        <f t="shared" si="52"/>
        <v>0</v>
      </c>
      <c r="CY37" s="1757">
        <f t="shared" si="52"/>
        <v>0</v>
      </c>
    </row>
    <row r="38" spans="1:103" ht="15" customHeight="1" x14ac:dyDescent="0.25">
      <c r="A38" s="3132" t="s">
        <v>759</v>
      </c>
      <c r="B38" s="522" t="s">
        <v>760</v>
      </c>
      <c r="C38" s="28">
        <f t="shared" si="33"/>
        <v>11</v>
      </c>
      <c r="D38" s="126">
        <v>2</v>
      </c>
      <c r="E38" s="127">
        <v>6</v>
      </c>
      <c r="F38" s="127">
        <v>2</v>
      </c>
      <c r="G38" s="127">
        <v>1</v>
      </c>
      <c r="H38" s="127">
        <v>0</v>
      </c>
      <c r="I38" s="127">
        <v>0</v>
      </c>
      <c r="J38" s="127">
        <v>0</v>
      </c>
      <c r="K38" s="127">
        <v>0</v>
      </c>
      <c r="L38" s="127">
        <v>0</v>
      </c>
      <c r="M38" s="127">
        <v>0</v>
      </c>
      <c r="N38" s="473"/>
      <c r="O38" s="473"/>
      <c r="P38" s="520"/>
      <c r="Q38" s="440">
        <v>0</v>
      </c>
      <c r="R38" s="127">
        <v>4</v>
      </c>
      <c r="S38" s="1840">
        <v>2</v>
      </c>
      <c r="T38" s="126">
        <v>0</v>
      </c>
      <c r="U38" s="1840">
        <v>1</v>
      </c>
      <c r="V38" s="126">
        <v>0</v>
      </c>
      <c r="W38" s="1840">
        <v>0</v>
      </c>
      <c r="X38" s="126">
        <v>0</v>
      </c>
      <c r="Y38" s="127">
        <v>0</v>
      </c>
      <c r="Z38" s="1840">
        <v>0</v>
      </c>
      <c r="AA38" s="1840">
        <v>0</v>
      </c>
      <c r="AB38" s="240" t="str">
        <f t="shared" si="34"/>
        <v/>
      </c>
      <c r="CA38" s="2174" t="str">
        <f t="shared" si="35"/>
        <v/>
      </c>
      <c r="CB38" s="2174" t="str">
        <f t="shared" si="36"/>
        <v/>
      </c>
      <c r="CC38" s="2174" t="str">
        <f t="shared" si="37"/>
        <v/>
      </c>
      <c r="CD38" s="2174" t="str">
        <f t="shared" si="38"/>
        <v/>
      </c>
      <c r="CE38" s="2174" t="str">
        <f t="shared" si="39"/>
        <v/>
      </c>
      <c r="CF38" s="2174" t="str">
        <f t="shared" si="40"/>
        <v/>
      </c>
      <c r="CG38" s="2174" t="str">
        <f t="shared" si="41"/>
        <v/>
      </c>
      <c r="CH38" s="2174" t="str">
        <f t="shared" si="42"/>
        <v/>
      </c>
      <c r="CI38" s="2174" t="str">
        <f t="shared" si="43"/>
        <v/>
      </c>
      <c r="CJ38" s="2174" t="str">
        <f t="shared" si="44"/>
        <v/>
      </c>
      <c r="CK38" s="2174" t="str">
        <f t="shared" si="45"/>
        <v/>
      </c>
      <c r="CO38" s="1757">
        <f t="shared" si="46"/>
        <v>0</v>
      </c>
      <c r="CP38" s="1757"/>
      <c r="CQ38" s="1757">
        <f t="shared" si="47"/>
        <v>0</v>
      </c>
      <c r="CR38" s="1757">
        <f t="shared" si="48"/>
        <v>0</v>
      </c>
      <c r="CS38" s="1757">
        <f t="shared" si="49"/>
        <v>0</v>
      </c>
      <c r="CT38" s="1757">
        <f t="shared" si="50"/>
        <v>0</v>
      </c>
      <c r="CU38" s="1757">
        <f t="shared" ref="CU38:CY38" si="53">IF(AND($C38&gt;0,W38=""),1,IF(W38&gt;$C38,1,0))</f>
        <v>0</v>
      </c>
      <c r="CV38" s="1757">
        <f t="shared" si="53"/>
        <v>0</v>
      </c>
      <c r="CW38" s="1757">
        <f t="shared" si="53"/>
        <v>0</v>
      </c>
      <c r="CX38" s="1757">
        <f t="shared" si="53"/>
        <v>0</v>
      </c>
      <c r="CY38" s="1757">
        <f t="shared" si="53"/>
        <v>0</v>
      </c>
    </row>
    <row r="39" spans="1:103" ht="15" customHeight="1" x14ac:dyDescent="0.25">
      <c r="A39" s="3128"/>
      <c r="B39" s="523" t="s">
        <v>761</v>
      </c>
      <c r="C39" s="65">
        <f t="shared" si="33"/>
        <v>8</v>
      </c>
      <c r="D39" s="355">
        <v>0</v>
      </c>
      <c r="E39" s="452">
        <v>0</v>
      </c>
      <c r="F39" s="452">
        <v>1</v>
      </c>
      <c r="G39" s="452">
        <v>1</v>
      </c>
      <c r="H39" s="452">
        <v>2</v>
      </c>
      <c r="I39" s="452">
        <v>3</v>
      </c>
      <c r="J39" s="452">
        <v>1</v>
      </c>
      <c r="K39" s="452">
        <v>0</v>
      </c>
      <c r="L39" s="452">
        <v>0</v>
      </c>
      <c r="M39" s="452">
        <v>0</v>
      </c>
      <c r="N39" s="502"/>
      <c r="O39" s="502"/>
      <c r="P39" s="524"/>
      <c r="Q39" s="443">
        <v>0</v>
      </c>
      <c r="R39" s="452">
        <v>3</v>
      </c>
      <c r="S39" s="2057">
        <v>1</v>
      </c>
      <c r="T39" s="355">
        <v>0</v>
      </c>
      <c r="U39" s="2057">
        <v>0</v>
      </c>
      <c r="V39" s="355">
        <v>0</v>
      </c>
      <c r="W39" s="2057">
        <v>0</v>
      </c>
      <c r="X39" s="355">
        <v>0</v>
      </c>
      <c r="Y39" s="452">
        <v>0</v>
      </c>
      <c r="Z39" s="2057">
        <v>0</v>
      </c>
      <c r="AA39" s="2057">
        <v>0</v>
      </c>
      <c r="AB39" s="240" t="str">
        <f t="shared" si="34"/>
        <v/>
      </c>
      <c r="CA39" s="2174" t="str">
        <f t="shared" si="35"/>
        <v/>
      </c>
      <c r="CB39" s="2174" t="str">
        <f t="shared" si="36"/>
        <v/>
      </c>
      <c r="CC39" s="2174" t="str">
        <f t="shared" si="37"/>
        <v/>
      </c>
      <c r="CD39" s="2174" t="str">
        <f t="shared" si="38"/>
        <v/>
      </c>
      <c r="CE39" s="2174" t="str">
        <f t="shared" si="39"/>
        <v/>
      </c>
      <c r="CF39" s="2174" t="str">
        <f t="shared" si="40"/>
        <v/>
      </c>
      <c r="CG39" s="2174" t="str">
        <f t="shared" si="41"/>
        <v/>
      </c>
      <c r="CH39" s="2174" t="str">
        <f t="shared" si="42"/>
        <v/>
      </c>
      <c r="CI39" s="2174" t="str">
        <f t="shared" si="43"/>
        <v/>
      </c>
      <c r="CJ39" s="2174" t="str">
        <f t="shared" si="44"/>
        <v/>
      </c>
      <c r="CK39" s="2174" t="str">
        <f t="shared" si="45"/>
        <v/>
      </c>
      <c r="CO39" s="1757">
        <f t="shared" si="46"/>
        <v>0</v>
      </c>
      <c r="CP39" s="1757"/>
      <c r="CQ39" s="1757">
        <f t="shared" si="47"/>
        <v>0</v>
      </c>
      <c r="CR39" s="1757">
        <f t="shared" si="48"/>
        <v>0</v>
      </c>
      <c r="CS39" s="1757">
        <f t="shared" si="49"/>
        <v>0</v>
      </c>
      <c r="CT39" s="1757">
        <f t="shared" si="50"/>
        <v>0</v>
      </c>
      <c r="CU39" s="1757">
        <f t="shared" ref="CU39:CY39" si="54">IF(AND($C39&gt;0,W39=""),1,IF(W39&gt;$C39,1,0))</f>
        <v>0</v>
      </c>
      <c r="CV39" s="1757">
        <f t="shared" si="54"/>
        <v>0</v>
      </c>
      <c r="CW39" s="1757">
        <f t="shared" si="54"/>
        <v>0</v>
      </c>
      <c r="CX39" s="1757">
        <f t="shared" si="54"/>
        <v>0</v>
      </c>
      <c r="CY39" s="1757">
        <f t="shared" si="54"/>
        <v>0</v>
      </c>
    </row>
    <row r="40" spans="1:103" ht="15" customHeight="1" x14ac:dyDescent="0.25">
      <c r="A40" s="3128"/>
      <c r="B40" s="523" t="s">
        <v>762</v>
      </c>
      <c r="C40" s="65">
        <f t="shared" si="33"/>
        <v>11</v>
      </c>
      <c r="D40" s="355">
        <v>0</v>
      </c>
      <c r="E40" s="452">
        <v>4</v>
      </c>
      <c r="F40" s="452">
        <v>5</v>
      </c>
      <c r="G40" s="452">
        <v>2</v>
      </c>
      <c r="H40" s="452">
        <v>0</v>
      </c>
      <c r="I40" s="452">
        <v>0</v>
      </c>
      <c r="J40" s="452">
        <v>0</v>
      </c>
      <c r="K40" s="452">
        <v>0</v>
      </c>
      <c r="L40" s="452">
        <v>0</v>
      </c>
      <c r="M40" s="452">
        <v>0</v>
      </c>
      <c r="N40" s="502"/>
      <c r="O40" s="502"/>
      <c r="P40" s="524"/>
      <c r="Q40" s="443">
        <v>0</v>
      </c>
      <c r="R40" s="452">
        <v>9</v>
      </c>
      <c r="S40" s="2057">
        <v>1</v>
      </c>
      <c r="T40" s="355">
        <v>0</v>
      </c>
      <c r="U40" s="2057">
        <v>0</v>
      </c>
      <c r="V40" s="355">
        <v>0</v>
      </c>
      <c r="W40" s="2057">
        <v>0</v>
      </c>
      <c r="X40" s="355">
        <v>0</v>
      </c>
      <c r="Y40" s="452">
        <v>0</v>
      </c>
      <c r="Z40" s="2057">
        <v>0</v>
      </c>
      <c r="AA40" s="2057">
        <v>0</v>
      </c>
      <c r="AB40" s="240" t="str">
        <f t="shared" si="34"/>
        <v/>
      </c>
      <c r="CA40" s="2174" t="str">
        <f t="shared" si="35"/>
        <v/>
      </c>
      <c r="CB40" s="2174" t="str">
        <f t="shared" si="36"/>
        <v/>
      </c>
      <c r="CC40" s="2174" t="str">
        <f t="shared" si="37"/>
        <v/>
      </c>
      <c r="CD40" s="2174" t="str">
        <f t="shared" si="38"/>
        <v/>
      </c>
      <c r="CE40" s="2174" t="str">
        <f t="shared" si="39"/>
        <v/>
      </c>
      <c r="CF40" s="2174" t="str">
        <f t="shared" si="40"/>
        <v/>
      </c>
      <c r="CG40" s="2174" t="str">
        <f t="shared" si="41"/>
        <v/>
      </c>
      <c r="CH40" s="2174" t="str">
        <f t="shared" si="42"/>
        <v/>
      </c>
      <c r="CI40" s="2174" t="str">
        <f t="shared" si="43"/>
        <v/>
      </c>
      <c r="CJ40" s="2174" t="str">
        <f t="shared" si="44"/>
        <v/>
      </c>
      <c r="CK40" s="2174" t="str">
        <f t="shared" si="45"/>
        <v/>
      </c>
      <c r="CO40" s="1757">
        <f t="shared" si="46"/>
        <v>0</v>
      </c>
      <c r="CP40" s="1757"/>
      <c r="CQ40" s="1757">
        <f t="shared" si="47"/>
        <v>0</v>
      </c>
      <c r="CR40" s="1757">
        <f t="shared" si="48"/>
        <v>0</v>
      </c>
      <c r="CS40" s="1757">
        <f t="shared" si="49"/>
        <v>0</v>
      </c>
      <c r="CT40" s="1757">
        <f t="shared" si="50"/>
        <v>0</v>
      </c>
      <c r="CU40" s="1757">
        <f t="shared" ref="CU40:CY40" si="55">IF(AND($C40&gt;0,W40=""),1,IF(W40&gt;$C40,1,0))</f>
        <v>0</v>
      </c>
      <c r="CV40" s="1757">
        <f t="shared" si="55"/>
        <v>0</v>
      </c>
      <c r="CW40" s="1757">
        <f t="shared" si="55"/>
        <v>0</v>
      </c>
      <c r="CX40" s="1757">
        <f t="shared" si="55"/>
        <v>0</v>
      </c>
      <c r="CY40" s="1757">
        <f t="shared" si="55"/>
        <v>0</v>
      </c>
    </row>
    <row r="41" spans="1:103" ht="15" customHeight="1" x14ac:dyDescent="0.25">
      <c r="A41" s="3128"/>
      <c r="B41" s="523" t="s">
        <v>763</v>
      </c>
      <c r="C41" s="65">
        <f t="shared" si="33"/>
        <v>10</v>
      </c>
      <c r="D41" s="355">
        <v>0</v>
      </c>
      <c r="E41" s="452">
        <v>1</v>
      </c>
      <c r="F41" s="452">
        <v>2</v>
      </c>
      <c r="G41" s="452">
        <v>4</v>
      </c>
      <c r="H41" s="452">
        <v>1</v>
      </c>
      <c r="I41" s="452">
        <v>2</v>
      </c>
      <c r="J41" s="452">
        <v>0</v>
      </c>
      <c r="K41" s="452">
        <v>0</v>
      </c>
      <c r="L41" s="452">
        <v>0</v>
      </c>
      <c r="M41" s="452">
        <v>0</v>
      </c>
      <c r="N41" s="502"/>
      <c r="O41" s="502"/>
      <c r="P41" s="524"/>
      <c r="Q41" s="443">
        <v>0</v>
      </c>
      <c r="R41" s="452">
        <v>3</v>
      </c>
      <c r="S41" s="2057">
        <v>2</v>
      </c>
      <c r="T41" s="355">
        <v>0</v>
      </c>
      <c r="U41" s="2057">
        <v>1</v>
      </c>
      <c r="V41" s="355">
        <v>0</v>
      </c>
      <c r="W41" s="2057">
        <v>0</v>
      </c>
      <c r="X41" s="355">
        <v>0</v>
      </c>
      <c r="Y41" s="452">
        <v>0</v>
      </c>
      <c r="Z41" s="2057">
        <v>0</v>
      </c>
      <c r="AA41" s="2057">
        <v>0</v>
      </c>
      <c r="AB41" s="240" t="str">
        <f t="shared" si="34"/>
        <v/>
      </c>
      <c r="CA41" s="2174" t="str">
        <f t="shared" si="35"/>
        <v/>
      </c>
      <c r="CB41" s="2174" t="str">
        <f t="shared" si="36"/>
        <v/>
      </c>
      <c r="CC41" s="2174" t="str">
        <f t="shared" si="37"/>
        <v/>
      </c>
      <c r="CD41" s="2174" t="str">
        <f t="shared" si="38"/>
        <v/>
      </c>
      <c r="CE41" s="2174" t="str">
        <f t="shared" si="39"/>
        <v/>
      </c>
      <c r="CF41" s="2174" t="str">
        <f t="shared" si="40"/>
        <v/>
      </c>
      <c r="CG41" s="2174" t="str">
        <f t="shared" si="41"/>
        <v/>
      </c>
      <c r="CH41" s="2174" t="str">
        <f t="shared" si="42"/>
        <v/>
      </c>
      <c r="CI41" s="2174" t="str">
        <f t="shared" si="43"/>
        <v/>
      </c>
      <c r="CJ41" s="2174" t="str">
        <f t="shared" si="44"/>
        <v/>
      </c>
      <c r="CK41" s="2174" t="str">
        <f t="shared" si="45"/>
        <v/>
      </c>
      <c r="CO41" s="1757">
        <f t="shared" si="46"/>
        <v>0</v>
      </c>
      <c r="CP41" s="1757"/>
      <c r="CQ41" s="1757">
        <f t="shared" si="47"/>
        <v>0</v>
      </c>
      <c r="CR41" s="1757">
        <f t="shared" si="48"/>
        <v>0</v>
      </c>
      <c r="CS41" s="1757">
        <f t="shared" si="49"/>
        <v>0</v>
      </c>
      <c r="CT41" s="1757">
        <f t="shared" si="50"/>
        <v>0</v>
      </c>
      <c r="CU41" s="1757">
        <f t="shared" ref="CU41:CY41" si="56">IF(AND($C41&gt;0,W41=""),1,IF(W41&gt;$C41,1,0))</f>
        <v>0</v>
      </c>
      <c r="CV41" s="1757">
        <f t="shared" si="56"/>
        <v>0</v>
      </c>
      <c r="CW41" s="1757">
        <f t="shared" si="56"/>
        <v>0</v>
      </c>
      <c r="CX41" s="1757">
        <f t="shared" si="56"/>
        <v>0</v>
      </c>
      <c r="CY41" s="1757">
        <f t="shared" si="56"/>
        <v>0</v>
      </c>
    </row>
    <row r="42" spans="1:103" ht="15" customHeight="1" x14ac:dyDescent="0.25">
      <c r="A42" s="3128"/>
      <c r="B42" s="523" t="s">
        <v>764</v>
      </c>
      <c r="C42" s="65">
        <f t="shared" si="33"/>
        <v>6</v>
      </c>
      <c r="D42" s="355">
        <v>0</v>
      </c>
      <c r="E42" s="452">
        <v>2</v>
      </c>
      <c r="F42" s="452">
        <v>1</v>
      </c>
      <c r="G42" s="452">
        <v>1</v>
      </c>
      <c r="H42" s="452">
        <v>1</v>
      </c>
      <c r="I42" s="452">
        <v>0</v>
      </c>
      <c r="J42" s="452">
        <v>1</v>
      </c>
      <c r="K42" s="452">
        <v>0</v>
      </c>
      <c r="L42" s="452">
        <v>0</v>
      </c>
      <c r="M42" s="452">
        <v>0</v>
      </c>
      <c r="N42" s="502"/>
      <c r="O42" s="502"/>
      <c r="P42" s="524"/>
      <c r="Q42" s="443">
        <v>0</v>
      </c>
      <c r="R42" s="452">
        <v>2</v>
      </c>
      <c r="S42" s="2057">
        <v>1</v>
      </c>
      <c r="T42" s="355">
        <v>0</v>
      </c>
      <c r="U42" s="2057">
        <v>0</v>
      </c>
      <c r="V42" s="355">
        <v>0</v>
      </c>
      <c r="W42" s="2057">
        <v>0</v>
      </c>
      <c r="X42" s="355">
        <v>0</v>
      </c>
      <c r="Y42" s="452">
        <v>0</v>
      </c>
      <c r="Z42" s="2057">
        <v>0</v>
      </c>
      <c r="AA42" s="2057">
        <v>0</v>
      </c>
      <c r="AB42" s="240" t="str">
        <f t="shared" si="34"/>
        <v/>
      </c>
      <c r="CA42" s="2174" t="str">
        <f t="shared" si="35"/>
        <v/>
      </c>
      <c r="CB42" s="2174" t="str">
        <f t="shared" si="36"/>
        <v/>
      </c>
      <c r="CC42" s="2174" t="str">
        <f t="shared" si="37"/>
        <v/>
      </c>
      <c r="CD42" s="2174" t="str">
        <f t="shared" si="38"/>
        <v/>
      </c>
      <c r="CE42" s="2174" t="str">
        <f t="shared" si="39"/>
        <v/>
      </c>
      <c r="CF42" s="2174" t="str">
        <f t="shared" si="40"/>
        <v/>
      </c>
      <c r="CG42" s="2174" t="str">
        <f t="shared" si="41"/>
        <v/>
      </c>
      <c r="CH42" s="2174" t="str">
        <f t="shared" si="42"/>
        <v/>
      </c>
      <c r="CI42" s="2174" t="str">
        <f t="shared" si="43"/>
        <v/>
      </c>
      <c r="CJ42" s="2174" t="str">
        <f t="shared" si="44"/>
        <v/>
      </c>
      <c r="CK42" s="2174" t="str">
        <f t="shared" si="45"/>
        <v/>
      </c>
      <c r="CO42" s="1757">
        <f t="shared" si="46"/>
        <v>0</v>
      </c>
      <c r="CP42" s="1757"/>
      <c r="CQ42" s="1757">
        <f t="shared" si="47"/>
        <v>0</v>
      </c>
      <c r="CR42" s="1757">
        <f t="shared" si="48"/>
        <v>0</v>
      </c>
      <c r="CS42" s="1757">
        <f t="shared" si="49"/>
        <v>0</v>
      </c>
      <c r="CT42" s="1757">
        <f t="shared" si="50"/>
        <v>0</v>
      </c>
      <c r="CU42" s="1757">
        <f t="shared" ref="CU42:CY42" si="57">IF(AND($C42&gt;0,W42=""),1,IF(W42&gt;$C42,1,0))</f>
        <v>0</v>
      </c>
      <c r="CV42" s="1757">
        <f t="shared" si="57"/>
        <v>0</v>
      </c>
      <c r="CW42" s="1757">
        <f t="shared" si="57"/>
        <v>0</v>
      </c>
      <c r="CX42" s="1757">
        <f t="shared" si="57"/>
        <v>0</v>
      </c>
      <c r="CY42" s="1757">
        <f t="shared" si="57"/>
        <v>0</v>
      </c>
    </row>
    <row r="43" spans="1:103" ht="15" customHeight="1" x14ac:dyDescent="0.25">
      <c r="A43" s="3128"/>
      <c r="B43" s="2185" t="s">
        <v>765</v>
      </c>
      <c r="C43" s="2001">
        <f t="shared" si="33"/>
        <v>1</v>
      </c>
      <c r="D43" s="2186">
        <v>0</v>
      </c>
      <c r="E43" s="2187">
        <v>0</v>
      </c>
      <c r="F43" s="2187">
        <v>1</v>
      </c>
      <c r="G43" s="2187">
        <v>0</v>
      </c>
      <c r="H43" s="2187">
        <v>0</v>
      </c>
      <c r="I43" s="2187">
        <v>0</v>
      </c>
      <c r="J43" s="2187">
        <v>0</v>
      </c>
      <c r="K43" s="2187">
        <v>0</v>
      </c>
      <c r="L43" s="2187">
        <v>0</v>
      </c>
      <c r="M43" s="2187">
        <v>0</v>
      </c>
      <c r="N43" s="2188"/>
      <c r="O43" s="2188"/>
      <c r="P43" s="2189"/>
      <c r="Q43" s="525">
        <v>0</v>
      </c>
      <c r="R43" s="2187">
        <v>0</v>
      </c>
      <c r="S43" s="2190">
        <v>0</v>
      </c>
      <c r="T43" s="2186">
        <v>0</v>
      </c>
      <c r="U43" s="2190">
        <v>0</v>
      </c>
      <c r="V43" s="2186">
        <v>0</v>
      </c>
      <c r="W43" s="2190">
        <v>0</v>
      </c>
      <c r="X43" s="2186">
        <v>0</v>
      </c>
      <c r="Y43" s="2187">
        <v>0</v>
      </c>
      <c r="Z43" s="2190">
        <v>0</v>
      </c>
      <c r="AA43" s="2190">
        <v>0</v>
      </c>
      <c r="AB43" s="240" t="str">
        <f t="shared" si="34"/>
        <v/>
      </c>
      <c r="CA43" s="2174" t="str">
        <f t="shared" si="35"/>
        <v/>
      </c>
      <c r="CB43" s="2174" t="str">
        <f t="shared" si="36"/>
        <v/>
      </c>
      <c r="CC43" s="2174" t="str">
        <f t="shared" si="37"/>
        <v/>
      </c>
      <c r="CD43" s="2174" t="str">
        <f t="shared" si="38"/>
        <v/>
      </c>
      <c r="CE43" s="2174" t="str">
        <f t="shared" si="39"/>
        <v/>
      </c>
      <c r="CF43" s="2174" t="str">
        <f t="shared" si="40"/>
        <v/>
      </c>
      <c r="CG43" s="2174" t="str">
        <f t="shared" si="41"/>
        <v/>
      </c>
      <c r="CH43" s="2174" t="str">
        <f t="shared" si="42"/>
        <v/>
      </c>
      <c r="CI43" s="2174" t="str">
        <f t="shared" si="43"/>
        <v/>
      </c>
      <c r="CJ43" s="2174" t="str">
        <f t="shared" si="44"/>
        <v/>
      </c>
      <c r="CK43" s="2174" t="str">
        <f t="shared" si="45"/>
        <v/>
      </c>
      <c r="CO43" s="1757">
        <f t="shared" si="46"/>
        <v>0</v>
      </c>
      <c r="CP43" s="1757"/>
      <c r="CQ43" s="1757">
        <f t="shared" si="47"/>
        <v>0</v>
      </c>
      <c r="CR43" s="1757">
        <f t="shared" si="48"/>
        <v>0</v>
      </c>
      <c r="CS43" s="1757">
        <f t="shared" si="49"/>
        <v>0</v>
      </c>
      <c r="CT43" s="1757">
        <f t="shared" si="50"/>
        <v>0</v>
      </c>
      <c r="CU43" s="1757">
        <f t="shared" ref="CU43:CY43" si="58">IF(AND($C43&gt;0,W43=""),1,IF(W43&gt;$C43,1,0))</f>
        <v>0</v>
      </c>
      <c r="CV43" s="1757">
        <f t="shared" si="58"/>
        <v>0</v>
      </c>
      <c r="CW43" s="1757">
        <f t="shared" si="58"/>
        <v>0</v>
      </c>
      <c r="CX43" s="1757">
        <f t="shared" si="58"/>
        <v>0</v>
      </c>
      <c r="CY43" s="1757">
        <f t="shared" si="58"/>
        <v>0</v>
      </c>
    </row>
    <row r="44" spans="1:103" ht="15" customHeight="1" x14ac:dyDescent="0.25">
      <c r="A44" s="3129"/>
      <c r="B44" s="162" t="s">
        <v>766</v>
      </c>
      <c r="C44" s="35">
        <f t="shared" si="33"/>
        <v>3</v>
      </c>
      <c r="D44" s="131">
        <v>0</v>
      </c>
      <c r="E44" s="132">
        <v>0</v>
      </c>
      <c r="F44" s="132">
        <v>2</v>
      </c>
      <c r="G44" s="132">
        <v>1</v>
      </c>
      <c r="H44" s="132">
        <v>0</v>
      </c>
      <c r="I44" s="132">
        <v>0</v>
      </c>
      <c r="J44" s="132">
        <v>0</v>
      </c>
      <c r="K44" s="132">
        <v>0</v>
      </c>
      <c r="L44" s="132">
        <v>0</v>
      </c>
      <c r="M44" s="132">
        <v>0</v>
      </c>
      <c r="N44" s="504"/>
      <c r="O44" s="504"/>
      <c r="P44" s="521"/>
      <c r="Q44" s="142">
        <v>0</v>
      </c>
      <c r="R44" s="132">
        <v>0</v>
      </c>
      <c r="S44" s="1847">
        <v>0</v>
      </c>
      <c r="T44" s="131">
        <v>0</v>
      </c>
      <c r="U44" s="1847">
        <v>0</v>
      </c>
      <c r="V44" s="131">
        <v>0</v>
      </c>
      <c r="W44" s="1847">
        <v>0</v>
      </c>
      <c r="X44" s="131">
        <v>0</v>
      </c>
      <c r="Y44" s="132">
        <v>0</v>
      </c>
      <c r="Z44" s="1847">
        <v>0</v>
      </c>
      <c r="AA44" s="1847">
        <v>0</v>
      </c>
      <c r="AB44" s="240" t="str">
        <f t="shared" si="34"/>
        <v/>
      </c>
      <c r="CA44" s="2174" t="str">
        <f t="shared" si="35"/>
        <v/>
      </c>
      <c r="CB44" s="2174" t="str">
        <f t="shared" si="36"/>
        <v/>
      </c>
      <c r="CC44" s="2174" t="str">
        <f t="shared" si="37"/>
        <v/>
      </c>
      <c r="CD44" s="2174" t="str">
        <f t="shared" si="38"/>
        <v/>
      </c>
      <c r="CE44" s="2174" t="str">
        <f t="shared" si="39"/>
        <v/>
      </c>
      <c r="CF44" s="2174" t="str">
        <f t="shared" si="40"/>
        <v/>
      </c>
      <c r="CG44" s="2174" t="str">
        <f t="shared" si="41"/>
        <v/>
      </c>
      <c r="CH44" s="2174" t="str">
        <f t="shared" si="42"/>
        <v/>
      </c>
      <c r="CI44" s="2174" t="str">
        <f t="shared" si="43"/>
        <v/>
      </c>
      <c r="CJ44" s="2174" t="str">
        <f t="shared" si="44"/>
        <v/>
      </c>
      <c r="CK44" s="2174" t="str">
        <f t="shared" si="45"/>
        <v/>
      </c>
      <c r="CO44" s="1757">
        <f t="shared" si="46"/>
        <v>0</v>
      </c>
      <c r="CP44" s="1757"/>
      <c r="CQ44" s="1757">
        <f t="shared" si="47"/>
        <v>0</v>
      </c>
      <c r="CR44" s="1757">
        <f t="shared" si="48"/>
        <v>0</v>
      </c>
      <c r="CS44" s="1757">
        <f t="shared" si="49"/>
        <v>0</v>
      </c>
      <c r="CT44" s="1757">
        <f t="shared" si="50"/>
        <v>0</v>
      </c>
      <c r="CU44" s="1757">
        <f t="shared" ref="CU44:CY44" si="59">IF(AND($C44&gt;0,W44=""),1,IF(W44&gt;$C44,1,0))</f>
        <v>0</v>
      </c>
      <c r="CV44" s="1757">
        <f t="shared" si="59"/>
        <v>0</v>
      </c>
      <c r="CW44" s="1757">
        <f t="shared" si="59"/>
        <v>0</v>
      </c>
      <c r="CX44" s="1757">
        <f t="shared" si="59"/>
        <v>0</v>
      </c>
      <c r="CY44" s="1757">
        <f t="shared" si="59"/>
        <v>0</v>
      </c>
    </row>
    <row r="45" spans="1:103" ht="15" customHeight="1" x14ac:dyDescent="0.25">
      <c r="A45" s="3132" t="s">
        <v>767</v>
      </c>
      <c r="B45" s="522" t="s">
        <v>768</v>
      </c>
      <c r="C45" s="28">
        <f t="shared" ref="C45:C46" si="60">SUM(D45:P45)</f>
        <v>5</v>
      </c>
      <c r="D45" s="126">
        <v>1</v>
      </c>
      <c r="E45" s="127">
        <v>2</v>
      </c>
      <c r="F45" s="127">
        <v>0</v>
      </c>
      <c r="G45" s="127">
        <v>1</v>
      </c>
      <c r="H45" s="127">
        <v>1</v>
      </c>
      <c r="I45" s="127">
        <v>0</v>
      </c>
      <c r="J45" s="127">
        <v>0</v>
      </c>
      <c r="K45" s="127">
        <v>0</v>
      </c>
      <c r="L45" s="127">
        <v>0</v>
      </c>
      <c r="M45" s="127">
        <v>0</v>
      </c>
      <c r="N45" s="473"/>
      <c r="O45" s="473"/>
      <c r="P45" s="473"/>
      <c r="Q45" s="440">
        <v>0</v>
      </c>
      <c r="R45" s="127">
        <v>0</v>
      </c>
      <c r="S45" s="1840">
        <v>0</v>
      </c>
      <c r="T45" s="126">
        <v>0</v>
      </c>
      <c r="U45" s="1840">
        <v>0</v>
      </c>
      <c r="V45" s="126">
        <v>0</v>
      </c>
      <c r="W45" s="1840">
        <v>0</v>
      </c>
      <c r="X45" s="126">
        <v>0</v>
      </c>
      <c r="Y45" s="127">
        <v>0</v>
      </c>
      <c r="Z45" s="1840">
        <v>0</v>
      </c>
      <c r="AA45" s="1840">
        <v>0</v>
      </c>
      <c r="AB45" s="240" t="str">
        <f t="shared" si="34"/>
        <v/>
      </c>
      <c r="CA45" s="2174" t="str">
        <f t="shared" si="35"/>
        <v/>
      </c>
      <c r="CB45" s="2174" t="str">
        <f t="shared" si="36"/>
        <v/>
      </c>
      <c r="CC45" s="2174" t="str">
        <f t="shared" si="37"/>
        <v/>
      </c>
      <c r="CD45" s="2174" t="str">
        <f t="shared" si="38"/>
        <v/>
      </c>
      <c r="CE45" s="2174" t="str">
        <f t="shared" si="39"/>
        <v/>
      </c>
      <c r="CF45" s="2174" t="str">
        <f t="shared" si="40"/>
        <v/>
      </c>
      <c r="CG45" s="2174" t="str">
        <f t="shared" si="41"/>
        <v/>
      </c>
      <c r="CH45" s="2174" t="str">
        <f t="shared" si="42"/>
        <v/>
      </c>
      <c r="CI45" s="2174" t="str">
        <f t="shared" si="43"/>
        <v/>
      </c>
      <c r="CJ45" s="2174" t="str">
        <f t="shared" si="44"/>
        <v/>
      </c>
      <c r="CK45" s="2174" t="str">
        <f t="shared" si="45"/>
        <v/>
      </c>
      <c r="CO45" s="1757">
        <f t="shared" si="46"/>
        <v>0</v>
      </c>
      <c r="CP45" s="1757"/>
      <c r="CQ45" s="1757">
        <f t="shared" si="47"/>
        <v>0</v>
      </c>
      <c r="CR45" s="1757">
        <f t="shared" si="48"/>
        <v>0</v>
      </c>
      <c r="CS45" s="1757">
        <f t="shared" si="49"/>
        <v>0</v>
      </c>
      <c r="CT45" s="1757">
        <f t="shared" si="50"/>
        <v>0</v>
      </c>
      <c r="CU45" s="1757">
        <f t="shared" ref="CU45:CY45" si="61">IF(AND($C45&gt;0,W45=""),1,IF(W45&gt;$C45,1,0))</f>
        <v>0</v>
      </c>
      <c r="CV45" s="1757">
        <f t="shared" si="61"/>
        <v>0</v>
      </c>
      <c r="CW45" s="1757">
        <f t="shared" si="61"/>
        <v>0</v>
      </c>
      <c r="CX45" s="1757">
        <f t="shared" si="61"/>
        <v>0</v>
      </c>
      <c r="CY45" s="1757">
        <f t="shared" si="61"/>
        <v>0</v>
      </c>
    </row>
    <row r="46" spans="1:103" ht="15" customHeight="1" x14ac:dyDescent="0.25">
      <c r="A46" s="3129"/>
      <c r="B46" s="97" t="s">
        <v>63</v>
      </c>
      <c r="C46" s="35">
        <f t="shared" si="60"/>
        <v>0</v>
      </c>
      <c r="D46" s="131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42">
        <v>0</v>
      </c>
      <c r="R46" s="132"/>
      <c r="S46" s="1847"/>
      <c r="T46" s="131"/>
      <c r="U46" s="1847"/>
      <c r="V46" s="131"/>
      <c r="W46" s="1847"/>
      <c r="X46" s="131"/>
      <c r="Y46" s="132"/>
      <c r="Z46" s="1847"/>
      <c r="AA46" s="1847"/>
      <c r="AB46" s="240" t="str">
        <f t="shared" si="34"/>
        <v/>
      </c>
      <c r="CA46" s="2174" t="str">
        <f t="shared" si="35"/>
        <v/>
      </c>
      <c r="CB46" s="2174" t="str">
        <f t="shared" si="36"/>
        <v/>
      </c>
      <c r="CC46" s="2174" t="str">
        <f t="shared" si="37"/>
        <v/>
      </c>
      <c r="CD46" s="2174" t="str">
        <f t="shared" si="38"/>
        <v/>
      </c>
      <c r="CE46" s="2174" t="str">
        <f t="shared" si="39"/>
        <v/>
      </c>
      <c r="CF46" s="2174" t="str">
        <f t="shared" si="40"/>
        <v/>
      </c>
      <c r="CG46" s="2174" t="str">
        <f t="shared" si="41"/>
        <v/>
      </c>
      <c r="CH46" s="2174" t="str">
        <f t="shared" si="42"/>
        <v/>
      </c>
      <c r="CI46" s="2174" t="str">
        <f t="shared" si="43"/>
        <v/>
      </c>
      <c r="CJ46" s="2174" t="str">
        <f t="shared" si="44"/>
        <v/>
      </c>
      <c r="CK46" s="2174" t="str">
        <f t="shared" si="45"/>
        <v/>
      </c>
      <c r="CO46" s="1757">
        <f t="shared" si="46"/>
        <v>0</v>
      </c>
      <c r="CP46" s="1757"/>
      <c r="CQ46" s="1757">
        <f t="shared" si="47"/>
        <v>0</v>
      </c>
      <c r="CR46" s="1757">
        <f t="shared" si="48"/>
        <v>0</v>
      </c>
      <c r="CS46" s="1757">
        <f t="shared" si="49"/>
        <v>0</v>
      </c>
      <c r="CT46" s="1757">
        <f t="shared" si="50"/>
        <v>0</v>
      </c>
      <c r="CU46" s="1757">
        <f t="shared" ref="CU46:CY46" si="62">IF(AND($C46&gt;0,W46=""),1,IF(W46&gt;$C46,1,0))</f>
        <v>0</v>
      </c>
      <c r="CV46" s="1757">
        <f t="shared" si="62"/>
        <v>0</v>
      </c>
      <c r="CW46" s="1757">
        <f t="shared" si="62"/>
        <v>0</v>
      </c>
      <c r="CX46" s="1757">
        <f t="shared" si="62"/>
        <v>0</v>
      </c>
      <c r="CY46" s="1757">
        <f t="shared" si="62"/>
        <v>0</v>
      </c>
    </row>
    <row r="47" spans="1:103" ht="15" customHeight="1" x14ac:dyDescent="0.25">
      <c r="A47" s="3132" t="s">
        <v>769</v>
      </c>
      <c r="B47" s="522" t="s">
        <v>768</v>
      </c>
      <c r="C47" s="28">
        <f t="shared" ref="C47:C51" si="63">SUM(D47:M47)</f>
        <v>0</v>
      </c>
      <c r="D47" s="126"/>
      <c r="E47" s="127"/>
      <c r="F47" s="127"/>
      <c r="G47" s="127"/>
      <c r="H47" s="127"/>
      <c r="I47" s="127"/>
      <c r="J47" s="127"/>
      <c r="K47" s="127"/>
      <c r="L47" s="127"/>
      <c r="M47" s="127"/>
      <c r="N47" s="473"/>
      <c r="O47" s="473"/>
      <c r="P47" s="520"/>
      <c r="Q47" s="440">
        <v>0</v>
      </c>
      <c r="R47" s="127"/>
      <c r="S47" s="1840"/>
      <c r="T47" s="126"/>
      <c r="U47" s="1840"/>
      <c r="V47" s="126"/>
      <c r="W47" s="1840"/>
      <c r="X47" s="126"/>
      <c r="Y47" s="127"/>
      <c r="Z47" s="1840"/>
      <c r="AA47" s="1840"/>
      <c r="AB47" s="240" t="str">
        <f t="shared" si="34"/>
        <v/>
      </c>
      <c r="CA47" s="2174" t="str">
        <f t="shared" si="35"/>
        <v/>
      </c>
      <c r="CB47" s="2174" t="str">
        <f t="shared" si="36"/>
        <v/>
      </c>
      <c r="CC47" s="2174" t="str">
        <f t="shared" si="37"/>
        <v/>
      </c>
      <c r="CD47" s="2174" t="str">
        <f t="shared" si="38"/>
        <v/>
      </c>
      <c r="CE47" s="2174" t="str">
        <f t="shared" si="39"/>
        <v/>
      </c>
      <c r="CF47" s="2174" t="str">
        <f t="shared" si="40"/>
        <v/>
      </c>
      <c r="CG47" s="2174" t="str">
        <f t="shared" si="41"/>
        <v/>
      </c>
      <c r="CH47" s="2174" t="str">
        <f t="shared" si="42"/>
        <v/>
      </c>
      <c r="CI47" s="2174" t="str">
        <f t="shared" si="43"/>
        <v/>
      </c>
      <c r="CJ47" s="2174" t="str">
        <f t="shared" si="44"/>
        <v/>
      </c>
      <c r="CK47" s="2174" t="str">
        <f t="shared" si="45"/>
        <v/>
      </c>
      <c r="CO47" s="1757">
        <f t="shared" si="46"/>
        <v>0</v>
      </c>
      <c r="CP47" s="1757"/>
      <c r="CQ47" s="1757">
        <f t="shared" si="47"/>
        <v>0</v>
      </c>
      <c r="CR47" s="1757">
        <f t="shared" si="48"/>
        <v>0</v>
      </c>
      <c r="CS47" s="1757">
        <f t="shared" si="49"/>
        <v>0</v>
      </c>
      <c r="CT47" s="1757">
        <f t="shared" si="50"/>
        <v>0</v>
      </c>
      <c r="CU47" s="1757">
        <f t="shared" ref="CU47:CY47" si="64">IF(AND($C47&gt;0,W47=""),1,IF(W47&gt;$C47,1,0))</f>
        <v>0</v>
      </c>
      <c r="CV47" s="1757">
        <f t="shared" si="64"/>
        <v>0</v>
      </c>
      <c r="CW47" s="1757">
        <f t="shared" si="64"/>
        <v>0</v>
      </c>
      <c r="CX47" s="1757">
        <f t="shared" si="64"/>
        <v>0</v>
      </c>
      <c r="CY47" s="1757">
        <f t="shared" si="64"/>
        <v>0</v>
      </c>
    </row>
    <row r="48" spans="1:103" ht="15" customHeight="1" x14ac:dyDescent="0.25">
      <c r="A48" s="3129"/>
      <c r="B48" s="2191" t="s">
        <v>63</v>
      </c>
      <c r="C48" s="70">
        <f t="shared" si="63"/>
        <v>0</v>
      </c>
      <c r="D48" s="2074"/>
      <c r="E48" s="477"/>
      <c r="F48" s="477"/>
      <c r="G48" s="477"/>
      <c r="H48" s="477"/>
      <c r="I48" s="477"/>
      <c r="J48" s="477"/>
      <c r="K48" s="477"/>
      <c r="L48" s="477"/>
      <c r="M48" s="477"/>
      <c r="N48" s="526"/>
      <c r="O48" s="526"/>
      <c r="P48" s="2035"/>
      <c r="Q48" s="527">
        <v>0</v>
      </c>
      <c r="R48" s="477"/>
      <c r="S48" s="2093"/>
      <c r="T48" s="2074"/>
      <c r="U48" s="2093"/>
      <c r="V48" s="2074"/>
      <c r="W48" s="2093"/>
      <c r="X48" s="2074"/>
      <c r="Y48" s="477"/>
      <c r="Z48" s="2093"/>
      <c r="AA48" s="2093"/>
      <c r="AB48" s="240" t="str">
        <f t="shared" si="34"/>
        <v/>
      </c>
      <c r="CA48" s="2174" t="str">
        <f t="shared" si="35"/>
        <v/>
      </c>
      <c r="CB48" s="2174" t="str">
        <f t="shared" si="36"/>
        <v/>
      </c>
      <c r="CC48" s="2174" t="str">
        <f t="shared" si="37"/>
        <v/>
      </c>
      <c r="CD48" s="2174" t="str">
        <f t="shared" si="38"/>
        <v/>
      </c>
      <c r="CE48" s="2174" t="str">
        <f t="shared" si="39"/>
        <v/>
      </c>
      <c r="CF48" s="2174" t="str">
        <f t="shared" si="40"/>
        <v/>
      </c>
      <c r="CG48" s="2174" t="str">
        <f t="shared" si="41"/>
        <v/>
      </c>
      <c r="CH48" s="2174" t="str">
        <f t="shared" si="42"/>
        <v/>
      </c>
      <c r="CI48" s="2174" t="str">
        <f t="shared" si="43"/>
        <v/>
      </c>
      <c r="CJ48" s="2174" t="str">
        <f t="shared" si="44"/>
        <v/>
      </c>
      <c r="CK48" s="2174" t="str">
        <f t="shared" si="45"/>
        <v/>
      </c>
      <c r="CO48" s="1757">
        <f t="shared" si="46"/>
        <v>0</v>
      </c>
      <c r="CP48" s="1757"/>
      <c r="CQ48" s="1757">
        <f t="shared" si="47"/>
        <v>0</v>
      </c>
      <c r="CR48" s="1757">
        <f t="shared" si="48"/>
        <v>0</v>
      </c>
      <c r="CS48" s="1757">
        <f t="shared" si="49"/>
        <v>0</v>
      </c>
      <c r="CT48" s="1757">
        <f t="shared" si="50"/>
        <v>0</v>
      </c>
      <c r="CU48" s="1757">
        <f t="shared" ref="CU48:CY48" si="65">IF(AND($C48&gt;0,W48=""),1,IF(W48&gt;$C48,1,0))</f>
        <v>0</v>
      </c>
      <c r="CV48" s="1757">
        <f t="shared" si="65"/>
        <v>0</v>
      </c>
      <c r="CW48" s="1757">
        <f t="shared" si="65"/>
        <v>0</v>
      </c>
      <c r="CX48" s="1757">
        <f t="shared" si="65"/>
        <v>0</v>
      </c>
      <c r="CY48" s="1757">
        <f t="shared" si="65"/>
        <v>0</v>
      </c>
    </row>
    <row r="49" spans="1:103" ht="15" customHeight="1" x14ac:dyDescent="0.25">
      <c r="A49" s="3219" t="s">
        <v>608</v>
      </c>
      <c r="B49" s="3122"/>
      <c r="C49" s="110">
        <f t="shared" si="63"/>
        <v>1</v>
      </c>
      <c r="D49" s="515">
        <v>0</v>
      </c>
      <c r="E49" s="528">
        <v>1</v>
      </c>
      <c r="F49" s="528">
        <v>0</v>
      </c>
      <c r="G49" s="528">
        <v>0</v>
      </c>
      <c r="H49" s="528">
        <v>0</v>
      </c>
      <c r="I49" s="528">
        <v>0</v>
      </c>
      <c r="J49" s="528">
        <v>0</v>
      </c>
      <c r="K49" s="528">
        <v>0</v>
      </c>
      <c r="L49" s="528">
        <v>0</v>
      </c>
      <c r="M49" s="528">
        <v>0</v>
      </c>
      <c r="N49" s="529"/>
      <c r="O49" s="529"/>
      <c r="P49" s="530"/>
      <c r="Q49" s="531">
        <v>0</v>
      </c>
      <c r="R49" s="528">
        <v>0</v>
      </c>
      <c r="S49" s="518">
        <v>0</v>
      </c>
      <c r="T49" s="515">
        <v>0</v>
      </c>
      <c r="U49" s="518">
        <v>0</v>
      </c>
      <c r="V49" s="515">
        <v>0</v>
      </c>
      <c r="W49" s="518">
        <v>0</v>
      </c>
      <c r="X49" s="515">
        <v>0</v>
      </c>
      <c r="Y49" s="528">
        <v>0</v>
      </c>
      <c r="Z49" s="518">
        <v>0</v>
      </c>
      <c r="AA49" s="518">
        <v>0</v>
      </c>
      <c r="AB49" s="240" t="str">
        <f t="shared" si="34"/>
        <v/>
      </c>
      <c r="CA49" s="2174" t="str">
        <f t="shared" si="35"/>
        <v/>
      </c>
      <c r="CB49" s="2174" t="str">
        <f t="shared" si="36"/>
        <v/>
      </c>
      <c r="CC49" s="2174" t="str">
        <f t="shared" si="37"/>
        <v/>
      </c>
      <c r="CD49" s="2174" t="str">
        <f t="shared" si="38"/>
        <v/>
      </c>
      <c r="CE49" s="2174" t="str">
        <f t="shared" si="39"/>
        <v/>
      </c>
      <c r="CF49" s="2174" t="str">
        <f t="shared" si="40"/>
        <v/>
      </c>
      <c r="CG49" s="2174" t="str">
        <f t="shared" si="41"/>
        <v/>
      </c>
      <c r="CH49" s="2174" t="str">
        <f t="shared" si="42"/>
        <v/>
      </c>
      <c r="CI49" s="2174" t="str">
        <f t="shared" si="43"/>
        <v/>
      </c>
      <c r="CJ49" s="2174" t="str">
        <f t="shared" si="44"/>
        <v/>
      </c>
      <c r="CK49" s="2174" t="str">
        <f t="shared" si="45"/>
        <v/>
      </c>
      <c r="CO49" s="1757">
        <f t="shared" si="46"/>
        <v>0</v>
      </c>
      <c r="CP49" s="1757"/>
      <c r="CQ49" s="1757">
        <f t="shared" si="47"/>
        <v>0</v>
      </c>
      <c r="CR49" s="1757">
        <f t="shared" si="48"/>
        <v>0</v>
      </c>
      <c r="CS49" s="1757">
        <f t="shared" si="49"/>
        <v>0</v>
      </c>
      <c r="CT49" s="1757">
        <f t="shared" si="50"/>
        <v>0</v>
      </c>
      <c r="CU49" s="1757">
        <f t="shared" ref="CU49:CY49" si="66">IF(AND($C49&gt;0,W49=""),1,IF(W49&gt;$C49,1,0))</f>
        <v>0</v>
      </c>
      <c r="CV49" s="1757">
        <f t="shared" si="66"/>
        <v>0</v>
      </c>
      <c r="CW49" s="1757">
        <f t="shared" si="66"/>
        <v>0</v>
      </c>
      <c r="CX49" s="1757">
        <f t="shared" si="66"/>
        <v>0</v>
      </c>
      <c r="CY49" s="1757">
        <f t="shared" si="66"/>
        <v>0</v>
      </c>
    </row>
    <row r="50" spans="1:103" ht="15" customHeight="1" x14ac:dyDescent="0.25">
      <c r="A50" s="3291" t="s">
        <v>770</v>
      </c>
      <c r="B50" s="3292"/>
      <c r="C50" s="219">
        <f t="shared" si="63"/>
        <v>15</v>
      </c>
      <c r="D50" s="1843">
        <v>1</v>
      </c>
      <c r="E50" s="1845">
        <v>7</v>
      </c>
      <c r="F50" s="1845">
        <v>3</v>
      </c>
      <c r="G50" s="1845">
        <v>2</v>
      </c>
      <c r="H50" s="1845">
        <v>1</v>
      </c>
      <c r="I50" s="1845">
        <v>0</v>
      </c>
      <c r="J50" s="1845">
        <v>1</v>
      </c>
      <c r="K50" s="1845">
        <v>0</v>
      </c>
      <c r="L50" s="1845">
        <v>0</v>
      </c>
      <c r="M50" s="1845">
        <v>0</v>
      </c>
      <c r="N50" s="2192"/>
      <c r="O50" s="2192"/>
      <c r="P50" s="532"/>
      <c r="Q50" s="1857">
        <v>0</v>
      </c>
      <c r="R50" s="1845">
        <v>0</v>
      </c>
      <c r="S50" s="1844">
        <v>0</v>
      </c>
      <c r="T50" s="1843">
        <v>0</v>
      </c>
      <c r="U50" s="1844">
        <v>0</v>
      </c>
      <c r="V50" s="1843">
        <v>0</v>
      </c>
      <c r="W50" s="1844">
        <v>0</v>
      </c>
      <c r="X50" s="1843">
        <v>0</v>
      </c>
      <c r="Y50" s="1845">
        <v>0</v>
      </c>
      <c r="Z50" s="1844">
        <v>0</v>
      </c>
      <c r="AA50" s="1844">
        <v>0</v>
      </c>
      <c r="AB50" s="240" t="str">
        <f t="shared" si="34"/>
        <v/>
      </c>
      <c r="CA50" s="2174" t="str">
        <f t="shared" si="35"/>
        <v/>
      </c>
      <c r="CB50" s="2174" t="str">
        <f t="shared" si="36"/>
        <v/>
      </c>
      <c r="CC50" s="2174" t="str">
        <f t="shared" si="37"/>
        <v/>
      </c>
      <c r="CD50" s="2174" t="str">
        <f t="shared" si="38"/>
        <v/>
      </c>
      <c r="CE50" s="2174" t="str">
        <f t="shared" si="39"/>
        <v/>
      </c>
      <c r="CF50" s="2174" t="str">
        <f t="shared" si="40"/>
        <v/>
      </c>
      <c r="CG50" s="2174" t="str">
        <f t="shared" si="41"/>
        <v/>
      </c>
      <c r="CH50" s="2174" t="str">
        <f t="shared" si="42"/>
        <v/>
      </c>
      <c r="CI50" s="2174" t="str">
        <f t="shared" si="43"/>
        <v/>
      </c>
      <c r="CJ50" s="2174" t="str">
        <f t="shared" si="44"/>
        <v/>
      </c>
      <c r="CK50" s="2174" t="str">
        <f t="shared" si="45"/>
        <v/>
      </c>
      <c r="CO50" s="1757">
        <f t="shared" si="46"/>
        <v>0</v>
      </c>
      <c r="CP50" s="1757"/>
      <c r="CQ50" s="1757">
        <f t="shared" si="47"/>
        <v>0</v>
      </c>
      <c r="CR50" s="1757">
        <f t="shared" si="48"/>
        <v>0</v>
      </c>
      <c r="CS50" s="1757">
        <f t="shared" si="49"/>
        <v>0</v>
      </c>
      <c r="CT50" s="1757">
        <f t="shared" si="50"/>
        <v>0</v>
      </c>
      <c r="CU50" s="1757">
        <f t="shared" ref="CU50:CY50" si="67">IF(AND($C50&gt;0,W50=""),1,IF(W50&gt;$C50,1,0))</f>
        <v>0</v>
      </c>
      <c r="CV50" s="1757">
        <f t="shared" si="67"/>
        <v>0</v>
      </c>
      <c r="CW50" s="1757">
        <f t="shared" si="67"/>
        <v>0</v>
      </c>
      <c r="CX50" s="1757">
        <f t="shared" si="67"/>
        <v>0</v>
      </c>
      <c r="CY50" s="1757">
        <f t="shared" si="67"/>
        <v>0</v>
      </c>
    </row>
    <row r="51" spans="1:103" ht="15" customHeight="1" x14ac:dyDescent="0.25">
      <c r="A51" s="3293" t="s">
        <v>771</v>
      </c>
      <c r="B51" s="3140"/>
      <c r="C51" s="70">
        <f t="shared" si="63"/>
        <v>13</v>
      </c>
      <c r="D51" s="2074">
        <v>0</v>
      </c>
      <c r="E51" s="477">
        <v>0</v>
      </c>
      <c r="F51" s="477">
        <v>4</v>
      </c>
      <c r="G51" s="477">
        <v>4</v>
      </c>
      <c r="H51" s="477">
        <v>3</v>
      </c>
      <c r="I51" s="477">
        <v>2</v>
      </c>
      <c r="J51" s="477">
        <v>0</v>
      </c>
      <c r="K51" s="477">
        <v>0</v>
      </c>
      <c r="L51" s="477">
        <v>0</v>
      </c>
      <c r="M51" s="477">
        <v>0</v>
      </c>
      <c r="N51" s="526"/>
      <c r="O51" s="526"/>
      <c r="P51" s="2035"/>
      <c r="Q51" s="527">
        <v>0</v>
      </c>
      <c r="R51" s="477">
        <v>0</v>
      </c>
      <c r="S51" s="2093">
        <v>1</v>
      </c>
      <c r="T51" s="2074">
        <v>0</v>
      </c>
      <c r="U51" s="2093">
        <v>0</v>
      </c>
      <c r="V51" s="2074">
        <v>0</v>
      </c>
      <c r="W51" s="2093">
        <v>0</v>
      </c>
      <c r="X51" s="2074">
        <v>0</v>
      </c>
      <c r="Y51" s="477">
        <v>0</v>
      </c>
      <c r="Z51" s="2093">
        <v>0</v>
      </c>
      <c r="AA51" s="2093">
        <v>0</v>
      </c>
      <c r="AB51" s="240" t="str">
        <f t="shared" si="34"/>
        <v/>
      </c>
      <c r="CA51" s="2174" t="str">
        <f t="shared" si="35"/>
        <v/>
      </c>
      <c r="CB51" s="2174" t="str">
        <f t="shared" si="36"/>
        <v/>
      </c>
      <c r="CC51" s="2174" t="str">
        <f t="shared" si="37"/>
        <v/>
      </c>
      <c r="CD51" s="2174" t="str">
        <f t="shared" si="38"/>
        <v/>
      </c>
      <c r="CE51" s="2174" t="str">
        <f t="shared" si="39"/>
        <v/>
      </c>
      <c r="CF51" s="2174" t="str">
        <f t="shared" si="40"/>
        <v/>
      </c>
      <c r="CG51" s="2174" t="str">
        <f t="shared" si="41"/>
        <v/>
      </c>
      <c r="CH51" s="2174" t="str">
        <f t="shared" si="42"/>
        <v/>
      </c>
      <c r="CI51" s="2174" t="str">
        <f t="shared" si="43"/>
        <v/>
      </c>
      <c r="CJ51" s="2174" t="str">
        <f t="shared" si="44"/>
        <v/>
      </c>
      <c r="CK51" s="2174" t="str">
        <f t="shared" si="45"/>
        <v/>
      </c>
      <c r="CO51" s="1757">
        <f t="shared" si="46"/>
        <v>0</v>
      </c>
      <c r="CP51" s="1757"/>
      <c r="CQ51" s="1757">
        <f t="shared" si="47"/>
        <v>0</v>
      </c>
      <c r="CR51" s="1757">
        <f t="shared" si="48"/>
        <v>0</v>
      </c>
      <c r="CS51" s="1757">
        <f t="shared" si="49"/>
        <v>0</v>
      </c>
      <c r="CT51" s="1757">
        <f t="shared" si="50"/>
        <v>0</v>
      </c>
      <c r="CU51" s="1757">
        <f t="shared" ref="CU51:CY51" si="68">IF(AND($C51&gt;0,W51=""),1,IF(W51&gt;$C51,1,0))</f>
        <v>0</v>
      </c>
      <c r="CV51" s="1757">
        <f t="shared" si="68"/>
        <v>0</v>
      </c>
      <c r="CW51" s="1757">
        <f t="shared" si="68"/>
        <v>0</v>
      </c>
      <c r="CX51" s="1757">
        <f t="shared" si="68"/>
        <v>0</v>
      </c>
      <c r="CY51" s="1757">
        <f t="shared" si="68"/>
        <v>0</v>
      </c>
    </row>
    <row r="52" spans="1:103" ht="24.75" customHeight="1" x14ac:dyDescent="0.25">
      <c r="A52" s="281" t="s">
        <v>772</v>
      </c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40"/>
      <c r="S52" s="240"/>
      <c r="T52" s="240"/>
      <c r="U52" s="240"/>
      <c r="CB52" s="1"/>
      <c r="CC52" s="1"/>
      <c r="CD52" s="1"/>
      <c r="CE52" s="1"/>
      <c r="CF52" s="1"/>
      <c r="CO52" s="533"/>
    </row>
    <row r="53" spans="1:103" ht="22.5" customHeight="1" x14ac:dyDescent="0.25">
      <c r="A53" s="3148" t="s">
        <v>747</v>
      </c>
      <c r="B53" s="3149"/>
      <c r="C53" s="3138" t="s">
        <v>33</v>
      </c>
      <c r="D53" s="3159" t="s">
        <v>34</v>
      </c>
      <c r="E53" s="3124"/>
      <c r="F53" s="3124"/>
      <c r="G53" s="3124"/>
      <c r="H53" s="3124"/>
      <c r="I53" s="3124"/>
      <c r="J53" s="3124"/>
      <c r="K53" s="3124"/>
      <c r="L53" s="3124"/>
      <c r="M53" s="3124"/>
      <c r="N53" s="3124"/>
      <c r="O53" s="3124"/>
      <c r="P53" s="3135"/>
      <c r="Q53" s="3167" t="s">
        <v>38</v>
      </c>
      <c r="R53" s="3139" t="s">
        <v>41</v>
      </c>
      <c r="S53" s="3143" t="s">
        <v>42</v>
      </c>
      <c r="T53" s="3122"/>
      <c r="U53" s="3143" t="s">
        <v>751</v>
      </c>
      <c r="V53" s="3124"/>
      <c r="W53" s="3122"/>
      <c r="X53" s="3139" t="s">
        <v>752</v>
      </c>
      <c r="CA53" s="1"/>
      <c r="CB53" s="1"/>
      <c r="CC53" s="1"/>
      <c r="CD53" s="1"/>
      <c r="CE53" s="1"/>
      <c r="CQ53" s="533"/>
    </row>
    <row r="54" spans="1:103" ht="28.5" customHeight="1" x14ac:dyDescent="0.25">
      <c r="A54" s="3179"/>
      <c r="B54" s="3180"/>
      <c r="C54" s="3129"/>
      <c r="D54" s="27" t="s">
        <v>753</v>
      </c>
      <c r="E54" s="24" t="s">
        <v>49</v>
      </c>
      <c r="F54" s="24" t="s">
        <v>50</v>
      </c>
      <c r="G54" s="24" t="s">
        <v>51</v>
      </c>
      <c r="H54" s="24" t="s">
        <v>52</v>
      </c>
      <c r="I54" s="24" t="s">
        <v>53</v>
      </c>
      <c r="J54" s="24" t="s">
        <v>54</v>
      </c>
      <c r="K54" s="24" t="s">
        <v>55</v>
      </c>
      <c r="L54" s="24" t="s">
        <v>56</v>
      </c>
      <c r="M54" s="24" t="s">
        <v>57</v>
      </c>
      <c r="N54" s="1742" t="s">
        <v>58</v>
      </c>
      <c r="O54" s="24" t="s">
        <v>59</v>
      </c>
      <c r="P54" s="25" t="s">
        <v>754</v>
      </c>
      <c r="Q54" s="3168"/>
      <c r="R54" s="3140"/>
      <c r="S54" s="27" t="s">
        <v>722</v>
      </c>
      <c r="T54" s="1913" t="s">
        <v>723</v>
      </c>
      <c r="U54" s="519" t="s">
        <v>65</v>
      </c>
      <c r="V54" s="287" t="s">
        <v>755</v>
      </c>
      <c r="W54" s="2184" t="s">
        <v>67</v>
      </c>
      <c r="X54" s="3140"/>
      <c r="CA54" s="1"/>
      <c r="CB54" s="1"/>
      <c r="CC54" s="1"/>
      <c r="CD54" s="1"/>
      <c r="CE54" s="1"/>
      <c r="CQ54" s="533"/>
    </row>
    <row r="55" spans="1:103" ht="15" customHeight="1" x14ac:dyDescent="0.25">
      <c r="A55" s="3132" t="s">
        <v>773</v>
      </c>
      <c r="B55" s="472" t="s">
        <v>768</v>
      </c>
      <c r="C55" s="28">
        <f t="shared" ref="C55:C59" si="69">SUM(D55:P55)</f>
        <v>0</v>
      </c>
      <c r="D55" s="126"/>
      <c r="E55" s="127"/>
      <c r="F55" s="127"/>
      <c r="G55" s="127"/>
      <c r="H55" s="127"/>
      <c r="I55" s="127"/>
      <c r="J55" s="127"/>
      <c r="K55" s="127"/>
      <c r="L55" s="127"/>
      <c r="M55" s="127"/>
      <c r="N55" s="2078"/>
      <c r="O55" s="127"/>
      <c r="P55" s="378"/>
      <c r="Q55" s="440"/>
      <c r="R55" s="1840"/>
      <c r="S55" s="126"/>
      <c r="T55" s="1840"/>
      <c r="U55" s="126"/>
      <c r="V55" s="127"/>
      <c r="W55" s="1840"/>
      <c r="X55" s="1840"/>
      <c r="Y55" s="240" t="str">
        <f t="shared" ref="Y55:Y59" si="70">CA55&amp;CB55&amp;CC55&amp;CD55&amp;CE55&amp;CF55&amp;CG55&amp;CH55</f>
        <v/>
      </c>
      <c r="CA55" s="2174" t="str">
        <f t="shared" ref="CA55:CB55" si="71">IF(AND($C55&gt;0,Q55="")," * No olvide digitar la variable "&amp;Q$53&amp;""&amp;". Digite Cero si no tiene.",IF(Q55&gt;$C55," * La variable "&amp;Q$53&amp;""&amp;" no  puede ser mayor al Total.",""))</f>
        <v/>
      </c>
      <c r="CB55" s="2174" t="str">
        <f t="shared" si="71"/>
        <v/>
      </c>
      <c r="CC55" s="2174" t="str">
        <f t="shared" ref="CC55:CC59" si="72"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2174" t="str">
        <f t="shared" ref="CD55:CD59" si="73"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2174" t="str">
        <f t="shared" ref="CE55:CG55" si="74">IF(AND($C55&gt;0,U55="")," * No olvide digitar la variable "&amp;U$54&amp;""&amp;". Digite Cero si no tiene.",IF(U55&gt;$C55," * La variable "&amp;U$54&amp;""&amp;" no  puede ser mayor al Total.",""))</f>
        <v/>
      </c>
      <c r="CF55" s="2174" t="str">
        <f t="shared" si="74"/>
        <v/>
      </c>
      <c r="CG55" s="2174" t="str">
        <f t="shared" si="74"/>
        <v/>
      </c>
      <c r="CH55" s="2174" t="str">
        <f t="shared" ref="CH55:CH59" si="75">IF(AND($C55&gt;0,X55="")," * No olvide digitar la variable "&amp;X$53&amp;""&amp;". Digite Cero si no tiene.",IF(X55&gt;$C55," * La variable "&amp;X$53&amp;""&amp;" no  puede ser mayor al Total.",""))</f>
        <v/>
      </c>
      <c r="CI55" s="1"/>
      <c r="CO55" s="2193">
        <f t="shared" ref="CO55:CP55" si="76">IF(AND($C55&gt;0,Q55=""),1,IF(Q55&gt;$C55,1,0))</f>
        <v>0</v>
      </c>
      <c r="CP55" s="2193">
        <f t="shared" si="76"/>
        <v>0</v>
      </c>
      <c r="CQ55" s="2193">
        <f t="shared" ref="CQ55:CQ59" si="77">IF(AND($D55+$E55&gt;0,S55=""),1,IF(S55&gt;$D55+$E55,1,0))</f>
        <v>0</v>
      </c>
      <c r="CR55" s="2193">
        <f t="shared" ref="CR55:CR59" si="78">IF(AND($F55+$G55+$H55+$I55+$J55+$K55+$L55+$M55+$N55+$O55+$P55&gt;0,$T55=""),1,IF($T55&gt;$F55+$G55+$H55+$I55+$J55+$K55+$L55+$M55+$N55+$O55+$P55,1,0))</f>
        <v>0</v>
      </c>
      <c r="CS55" s="2193">
        <f t="shared" ref="CS55:CV55" si="79">IF(AND($C55&gt;0,U55=""),1,IF(U55&gt;$C55,1,0))</f>
        <v>0</v>
      </c>
      <c r="CT55" s="2193">
        <f t="shared" si="79"/>
        <v>0</v>
      </c>
      <c r="CU55" s="2193">
        <f t="shared" si="79"/>
        <v>0</v>
      </c>
      <c r="CV55" s="2193">
        <f t="shared" si="79"/>
        <v>0</v>
      </c>
      <c r="CW55" s="534"/>
    </row>
    <row r="56" spans="1:103" ht="15" customHeight="1" x14ac:dyDescent="0.25">
      <c r="A56" s="3129"/>
      <c r="B56" s="2140" t="s">
        <v>63</v>
      </c>
      <c r="C56" s="70">
        <f t="shared" si="69"/>
        <v>0</v>
      </c>
      <c r="D56" s="2074"/>
      <c r="E56" s="477"/>
      <c r="F56" s="477"/>
      <c r="G56" s="477"/>
      <c r="H56" s="477"/>
      <c r="I56" s="477"/>
      <c r="J56" s="477"/>
      <c r="K56" s="477"/>
      <c r="L56" s="477"/>
      <c r="M56" s="477"/>
      <c r="N56" s="2162"/>
      <c r="O56" s="477"/>
      <c r="P56" s="2161"/>
      <c r="Q56" s="527"/>
      <c r="R56" s="2093"/>
      <c r="S56" s="2074"/>
      <c r="T56" s="2093"/>
      <c r="U56" s="2074"/>
      <c r="V56" s="477"/>
      <c r="W56" s="2093"/>
      <c r="X56" s="2093"/>
      <c r="Y56" s="240" t="str">
        <f t="shared" si="70"/>
        <v/>
      </c>
      <c r="CA56" s="2174" t="str">
        <f t="shared" ref="CA56:CB56" si="80">IF(AND($C56&gt;0,Q56="")," * No olvide digitar la variable "&amp;Q$53&amp;""&amp;". Digite Cero si no tiene.",IF(Q56&gt;$C56," * La variable "&amp;Q$53&amp;""&amp;" no  puede ser mayor al Total.",""))</f>
        <v/>
      </c>
      <c r="CB56" s="2174" t="str">
        <f t="shared" si="80"/>
        <v/>
      </c>
      <c r="CC56" s="2174" t="str">
        <f t="shared" si="72"/>
        <v/>
      </c>
      <c r="CD56" s="2174" t="str">
        <f t="shared" si="73"/>
        <v/>
      </c>
      <c r="CE56" s="2174" t="str">
        <f t="shared" ref="CE56:CG56" si="81">IF(AND($C56&gt;0,U56="")," * No olvide digitar la variable "&amp;U$54&amp;""&amp;". Digite Cero si no tiene.",IF(U56&gt;$C56," * La variable "&amp;U$54&amp;""&amp;" no  puede ser mayor al Total.",""))</f>
        <v/>
      </c>
      <c r="CF56" s="2174" t="str">
        <f t="shared" si="81"/>
        <v/>
      </c>
      <c r="CG56" s="2174" t="str">
        <f t="shared" si="81"/>
        <v/>
      </c>
      <c r="CH56" s="2174" t="str">
        <f t="shared" si="75"/>
        <v/>
      </c>
      <c r="CO56" s="2193">
        <f t="shared" ref="CO56:CP56" si="82">IF(AND($C56&gt;0,Q56=""),1,IF(Q56&gt;$C56,1,0))</f>
        <v>0</v>
      </c>
      <c r="CP56" s="2193">
        <f t="shared" si="82"/>
        <v>0</v>
      </c>
      <c r="CQ56" s="2193">
        <f t="shared" si="77"/>
        <v>0</v>
      </c>
      <c r="CR56" s="2193">
        <f t="shared" si="78"/>
        <v>0</v>
      </c>
      <c r="CS56" s="2193">
        <f t="shared" ref="CS56:CV56" si="83">IF(AND($C56&gt;0,U56=""),1,IF(U56&gt;$C56,1,0))</f>
        <v>0</v>
      </c>
      <c r="CT56" s="2193">
        <f t="shared" si="83"/>
        <v>0</v>
      </c>
      <c r="CU56" s="2193">
        <f t="shared" si="83"/>
        <v>0</v>
      </c>
      <c r="CV56" s="2193">
        <f t="shared" si="83"/>
        <v>0</v>
      </c>
    </row>
    <row r="57" spans="1:103" ht="15" customHeight="1" x14ac:dyDescent="0.25">
      <c r="A57" s="3132" t="s">
        <v>774</v>
      </c>
      <c r="B57" s="472" t="s">
        <v>768</v>
      </c>
      <c r="C57" s="28">
        <f t="shared" si="69"/>
        <v>0</v>
      </c>
      <c r="D57" s="126"/>
      <c r="E57" s="127"/>
      <c r="F57" s="127"/>
      <c r="G57" s="127"/>
      <c r="H57" s="127"/>
      <c r="I57" s="127"/>
      <c r="J57" s="127"/>
      <c r="K57" s="127"/>
      <c r="L57" s="127"/>
      <c r="M57" s="127"/>
      <c r="N57" s="2078"/>
      <c r="O57" s="127"/>
      <c r="P57" s="378"/>
      <c r="Q57" s="440"/>
      <c r="R57" s="1840"/>
      <c r="S57" s="126"/>
      <c r="T57" s="1840"/>
      <c r="U57" s="126"/>
      <c r="V57" s="127"/>
      <c r="W57" s="1840"/>
      <c r="X57" s="1840"/>
      <c r="Y57" s="240" t="str">
        <f t="shared" si="70"/>
        <v/>
      </c>
      <c r="CA57" s="2174" t="str">
        <f t="shared" ref="CA57:CB57" si="84">IF(AND($C57&gt;0,Q57="")," * No olvide digitar la variable "&amp;Q$53&amp;""&amp;". Digite Cero si no tiene.",IF(Q57&gt;$C57," * La variable "&amp;Q$53&amp;""&amp;" no  puede ser mayor al Total.",""))</f>
        <v/>
      </c>
      <c r="CB57" s="2174" t="str">
        <f t="shared" si="84"/>
        <v/>
      </c>
      <c r="CC57" s="2174" t="str">
        <f t="shared" si="72"/>
        <v/>
      </c>
      <c r="CD57" s="2174" t="str">
        <f t="shared" si="73"/>
        <v/>
      </c>
      <c r="CE57" s="2174" t="str">
        <f t="shared" ref="CE57:CG57" si="85">IF(AND($C57&gt;0,U57="")," * No olvide digitar la variable "&amp;U$54&amp;""&amp;". Digite Cero si no tiene.",IF(U57&gt;$C57," * La variable "&amp;U$54&amp;""&amp;" no  puede ser mayor al Total.",""))</f>
        <v/>
      </c>
      <c r="CF57" s="2174" t="str">
        <f t="shared" si="85"/>
        <v/>
      </c>
      <c r="CG57" s="2174" t="str">
        <f t="shared" si="85"/>
        <v/>
      </c>
      <c r="CH57" s="2174" t="str">
        <f t="shared" si="75"/>
        <v/>
      </c>
      <c r="CO57" s="2193">
        <f t="shared" ref="CO57:CP57" si="86">IF(AND($C57&gt;0,Q57=""),1,IF(Q57&gt;$C57,1,0))</f>
        <v>0</v>
      </c>
      <c r="CP57" s="2193">
        <f t="shared" si="86"/>
        <v>0</v>
      </c>
      <c r="CQ57" s="2193">
        <f t="shared" si="77"/>
        <v>0</v>
      </c>
      <c r="CR57" s="2193">
        <f t="shared" si="78"/>
        <v>0</v>
      </c>
      <c r="CS57" s="2193">
        <f t="shared" ref="CS57:CV57" si="87">IF(AND($C57&gt;0,U57=""),1,IF(U57&gt;$C57,1,0))</f>
        <v>0</v>
      </c>
      <c r="CT57" s="2193">
        <f t="shared" si="87"/>
        <v>0</v>
      </c>
      <c r="CU57" s="2193">
        <f t="shared" si="87"/>
        <v>0</v>
      </c>
      <c r="CV57" s="2193">
        <f t="shared" si="87"/>
        <v>0</v>
      </c>
    </row>
    <row r="58" spans="1:103" ht="15" customHeight="1" x14ac:dyDescent="0.25">
      <c r="A58" s="3129"/>
      <c r="B58" s="476" t="s">
        <v>63</v>
      </c>
      <c r="C58" s="70">
        <f t="shared" si="69"/>
        <v>0</v>
      </c>
      <c r="D58" s="2074"/>
      <c r="E58" s="477"/>
      <c r="F58" s="477"/>
      <c r="G58" s="477"/>
      <c r="H58" s="477"/>
      <c r="I58" s="477"/>
      <c r="J58" s="477"/>
      <c r="K58" s="477"/>
      <c r="L58" s="477"/>
      <c r="M58" s="477"/>
      <c r="N58" s="2162"/>
      <c r="O58" s="477"/>
      <c r="P58" s="2161"/>
      <c r="Q58" s="527"/>
      <c r="R58" s="2093"/>
      <c r="S58" s="2074"/>
      <c r="T58" s="2093"/>
      <c r="U58" s="2074"/>
      <c r="V58" s="477"/>
      <c r="W58" s="2093"/>
      <c r="X58" s="2093"/>
      <c r="Y58" s="240" t="str">
        <f t="shared" si="70"/>
        <v/>
      </c>
      <c r="CA58" s="2174" t="str">
        <f t="shared" ref="CA58:CB58" si="88">IF(AND($C58&gt;0,Q58="")," * No olvide digitar la variable "&amp;Q$53&amp;""&amp;". Digite Cero si no tiene.",IF(Q58&gt;$C58," * La variable "&amp;Q$53&amp;""&amp;" no  puede ser mayor al Total.",""))</f>
        <v/>
      </c>
      <c r="CB58" s="2174" t="str">
        <f t="shared" si="88"/>
        <v/>
      </c>
      <c r="CC58" s="2174" t="str">
        <f t="shared" si="72"/>
        <v/>
      </c>
      <c r="CD58" s="2174" t="str">
        <f t="shared" si="73"/>
        <v/>
      </c>
      <c r="CE58" s="2174" t="str">
        <f t="shared" ref="CE58:CG58" si="89">IF(AND($C58&gt;0,U58="")," * No olvide digitar la variable "&amp;U$54&amp;""&amp;". Digite Cero si no tiene.",IF(U58&gt;$C58," * La variable "&amp;U$54&amp;""&amp;" no  puede ser mayor al Total.",""))</f>
        <v/>
      </c>
      <c r="CF58" s="2174" t="str">
        <f t="shared" si="89"/>
        <v/>
      </c>
      <c r="CG58" s="2174" t="str">
        <f t="shared" si="89"/>
        <v/>
      </c>
      <c r="CH58" s="2174" t="str">
        <f t="shared" si="75"/>
        <v/>
      </c>
      <c r="CO58" s="2193">
        <f t="shared" ref="CO58:CP58" si="90">IF(AND($C58&gt;0,Q58=""),1,IF(Q58&gt;$C58,1,0))</f>
        <v>0</v>
      </c>
      <c r="CP58" s="2193">
        <f t="shared" si="90"/>
        <v>0</v>
      </c>
      <c r="CQ58" s="2193">
        <f t="shared" si="77"/>
        <v>0</v>
      </c>
      <c r="CR58" s="2193">
        <f t="shared" si="78"/>
        <v>0</v>
      </c>
      <c r="CS58" s="2193">
        <f t="shared" ref="CS58:CV58" si="91">IF(AND($C58&gt;0,U58=""),1,IF(U58&gt;$C58,1,0))</f>
        <v>0</v>
      </c>
      <c r="CT58" s="2193">
        <f t="shared" si="91"/>
        <v>0</v>
      </c>
      <c r="CU58" s="2193">
        <f t="shared" si="91"/>
        <v>0</v>
      </c>
      <c r="CV58" s="2193">
        <f t="shared" si="91"/>
        <v>0</v>
      </c>
    </row>
    <row r="59" spans="1:103" ht="15" customHeight="1" x14ac:dyDescent="0.25">
      <c r="A59" s="3294" t="s">
        <v>775</v>
      </c>
      <c r="B59" s="3122"/>
      <c r="C59" s="70">
        <f t="shared" si="69"/>
        <v>0</v>
      </c>
      <c r="D59" s="2074"/>
      <c r="E59" s="477"/>
      <c r="F59" s="477"/>
      <c r="G59" s="477"/>
      <c r="H59" s="477"/>
      <c r="I59" s="477"/>
      <c r="J59" s="477"/>
      <c r="K59" s="477"/>
      <c r="L59" s="477"/>
      <c r="M59" s="477"/>
      <c r="N59" s="2162"/>
      <c r="O59" s="477"/>
      <c r="P59" s="2161"/>
      <c r="Q59" s="527"/>
      <c r="R59" s="2093"/>
      <c r="S59" s="2074"/>
      <c r="T59" s="2093"/>
      <c r="U59" s="2074"/>
      <c r="V59" s="477"/>
      <c r="W59" s="2093"/>
      <c r="X59" s="2093"/>
      <c r="Y59" s="240" t="str">
        <f t="shared" si="70"/>
        <v/>
      </c>
      <c r="CA59" s="2174" t="str">
        <f t="shared" ref="CA59:CB59" si="92">IF(AND($C59&gt;0,Q59="")," * No olvide digitar la variable "&amp;Q$53&amp;""&amp;". Digite Cero si no tiene.",IF(Q59&gt;$C59," * La variable "&amp;Q$53&amp;""&amp;" no  puede ser mayor al Total.",""))</f>
        <v/>
      </c>
      <c r="CB59" s="2174" t="str">
        <f t="shared" si="92"/>
        <v/>
      </c>
      <c r="CC59" s="2174" t="str">
        <f t="shared" si="72"/>
        <v/>
      </c>
      <c r="CD59" s="2174" t="str">
        <f t="shared" si="73"/>
        <v/>
      </c>
      <c r="CE59" s="2174" t="str">
        <f t="shared" ref="CE59:CG59" si="93">IF(AND($C59&gt;0,U59="")," * No olvide digitar la variable "&amp;U$54&amp;""&amp;". Digite Cero si no tiene.",IF(U59&gt;$C59," * La variable "&amp;U$54&amp;""&amp;" no  puede ser mayor al Total.",""))</f>
        <v/>
      </c>
      <c r="CF59" s="2174" t="str">
        <f t="shared" si="93"/>
        <v/>
      </c>
      <c r="CG59" s="2174" t="str">
        <f t="shared" si="93"/>
        <v/>
      </c>
      <c r="CH59" s="2174" t="str">
        <f t="shared" si="75"/>
        <v/>
      </c>
      <c r="CO59" s="2193">
        <f t="shared" ref="CO59:CP59" si="94">IF(AND($C59&gt;0,Q59=""),1,IF(Q59&gt;$C59,1,0))</f>
        <v>0</v>
      </c>
      <c r="CP59" s="2193">
        <f t="shared" si="94"/>
        <v>0</v>
      </c>
      <c r="CQ59" s="2193">
        <f t="shared" si="77"/>
        <v>0</v>
      </c>
      <c r="CR59" s="2193">
        <f t="shared" si="78"/>
        <v>0</v>
      </c>
      <c r="CS59" s="2193">
        <f t="shared" ref="CS59:CV59" si="95">IF(AND($C59&gt;0,U59=""),1,IF(U59&gt;$C59,1,0))</f>
        <v>0</v>
      </c>
      <c r="CT59" s="2193">
        <f t="shared" si="95"/>
        <v>0</v>
      </c>
      <c r="CU59" s="2193">
        <f t="shared" si="95"/>
        <v>0</v>
      </c>
      <c r="CV59" s="2193">
        <f t="shared" si="95"/>
        <v>0</v>
      </c>
    </row>
    <row r="60" spans="1:103" ht="18" customHeight="1" x14ac:dyDescent="0.25">
      <c r="A60" s="281" t="s">
        <v>776</v>
      </c>
      <c r="B60" s="2181"/>
      <c r="C60" s="2182"/>
      <c r="D60" s="338"/>
      <c r="E60" s="338"/>
      <c r="F60" s="281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</row>
    <row r="61" spans="1:103" ht="14.25" customHeight="1" x14ac:dyDescent="0.25">
      <c r="A61" s="3148" t="s">
        <v>747</v>
      </c>
      <c r="B61" s="3149"/>
      <c r="C61" s="3138" t="s">
        <v>33</v>
      </c>
      <c r="D61" s="3159" t="s">
        <v>34</v>
      </c>
      <c r="E61" s="3124"/>
      <c r="F61" s="3124"/>
      <c r="G61" s="3124"/>
      <c r="H61" s="3124"/>
      <c r="I61" s="3124"/>
      <c r="J61" s="3124"/>
      <c r="K61" s="3124"/>
      <c r="L61" s="3124"/>
      <c r="M61" s="3124"/>
      <c r="N61" s="3124"/>
      <c r="O61" s="3124"/>
      <c r="P61" s="3135"/>
      <c r="Q61" s="3167" t="s">
        <v>41</v>
      </c>
      <c r="R61" s="3139" t="s">
        <v>42</v>
      </c>
    </row>
    <row r="62" spans="1:103" ht="14.25" customHeight="1" x14ac:dyDescent="0.25">
      <c r="A62" s="3150"/>
      <c r="B62" s="3140"/>
      <c r="C62" s="3129"/>
      <c r="D62" s="27" t="s">
        <v>753</v>
      </c>
      <c r="E62" s="24" t="s">
        <v>49</v>
      </c>
      <c r="F62" s="24" t="s">
        <v>50</v>
      </c>
      <c r="G62" s="24" t="s">
        <v>51</v>
      </c>
      <c r="H62" s="24" t="s">
        <v>52</v>
      </c>
      <c r="I62" s="24" t="s">
        <v>53</v>
      </c>
      <c r="J62" s="24" t="s">
        <v>54</v>
      </c>
      <c r="K62" s="24" t="s">
        <v>55</v>
      </c>
      <c r="L62" s="24" t="s">
        <v>56</v>
      </c>
      <c r="M62" s="24" t="s">
        <v>57</v>
      </c>
      <c r="N62" s="1742" t="s">
        <v>58</v>
      </c>
      <c r="O62" s="24" t="s">
        <v>59</v>
      </c>
      <c r="P62" s="25" t="s">
        <v>754</v>
      </c>
      <c r="Q62" s="3168"/>
      <c r="R62" s="3140"/>
    </row>
    <row r="63" spans="1:103" ht="15" customHeight="1" x14ac:dyDescent="0.25">
      <c r="A63" s="3289" t="s">
        <v>756</v>
      </c>
      <c r="B63" s="3122"/>
      <c r="C63" s="110">
        <f>SUM(D63:P63)</f>
        <v>0</v>
      </c>
      <c r="D63" s="146">
        <f t="shared" ref="D63:M63" si="96">SUM(D64:D76)</f>
        <v>0</v>
      </c>
      <c r="E63" s="285">
        <f t="shared" si="96"/>
        <v>0</v>
      </c>
      <c r="F63" s="285">
        <f t="shared" si="96"/>
        <v>0</v>
      </c>
      <c r="G63" s="285">
        <f t="shared" si="96"/>
        <v>0</v>
      </c>
      <c r="H63" s="285">
        <f t="shared" si="96"/>
        <v>0</v>
      </c>
      <c r="I63" s="285">
        <f t="shared" si="96"/>
        <v>0</v>
      </c>
      <c r="J63" s="285">
        <f t="shared" si="96"/>
        <v>0</v>
      </c>
      <c r="K63" s="285">
        <f t="shared" si="96"/>
        <v>0</v>
      </c>
      <c r="L63" s="285">
        <f t="shared" si="96"/>
        <v>0</v>
      </c>
      <c r="M63" s="285">
        <f t="shared" si="96"/>
        <v>0</v>
      </c>
      <c r="N63" s="285">
        <f t="shared" ref="N63:P63" si="97">SUM(N79:N83)</f>
        <v>0</v>
      </c>
      <c r="O63" s="285">
        <f t="shared" si="97"/>
        <v>0</v>
      </c>
      <c r="P63" s="2194">
        <f t="shared" si="97"/>
        <v>0</v>
      </c>
      <c r="Q63" s="148">
        <f t="shared" ref="Q63:R63" si="98">SUM(Q64:Q76)</f>
        <v>0</v>
      </c>
      <c r="R63" s="1827">
        <f t="shared" si="98"/>
        <v>0</v>
      </c>
    </row>
    <row r="64" spans="1:103" ht="15" customHeight="1" x14ac:dyDescent="0.25">
      <c r="A64" s="3278" t="s">
        <v>757</v>
      </c>
      <c r="B64" s="3152"/>
      <c r="C64" s="28">
        <f t="shared" ref="C64:C72" si="99">SUM(D64:M64)</f>
        <v>0</v>
      </c>
      <c r="D64" s="126"/>
      <c r="E64" s="127"/>
      <c r="F64" s="127"/>
      <c r="G64" s="127"/>
      <c r="H64" s="127"/>
      <c r="I64" s="127"/>
      <c r="J64" s="127"/>
      <c r="K64" s="127"/>
      <c r="L64" s="127"/>
      <c r="M64" s="127"/>
      <c r="N64" s="2195"/>
      <c r="O64" s="473"/>
      <c r="P64" s="520"/>
      <c r="Q64" s="440"/>
      <c r="R64" s="1840"/>
      <c r="S64" s="240" t="str">
        <f t="shared" ref="S64:S83" si="100">CA64&amp;CB64</f>
        <v/>
      </c>
      <c r="CA64" s="2174" t="str">
        <f t="shared" ref="CA64:CA83" si="101">IF(AND($C64&gt;0,Q64="")," * No olvide digitar la variable "&amp;$Q$61&amp;""&amp;". Digite Cero si no tiene.",IF(Q64&gt;$C64," * La variable  "&amp;$Q$61&amp;""&amp;" No puede ser mayor al Total.",""))</f>
        <v/>
      </c>
      <c r="CB64" s="2174" t="str">
        <f t="shared" ref="CB64:CB83" si="102">IF(AND($C64&gt;0,R64="")," * No olvide digitar la variable  "&amp;$R$61&amp;""&amp;". Digite Cero si no tiene.",IF(R64&gt;$C64,"  * La variable  "&amp;$R$61&amp;""&amp;" No puede ser mayor al Total.",""))</f>
        <v/>
      </c>
      <c r="CO64" s="1757">
        <f>IF(AND($C64&gt;0,Q64=""),1,IF(Q64&gt;$C64,1,0))</f>
        <v>0</v>
      </c>
      <c r="CP64" s="1757">
        <f t="shared" ref="CP64:CP83" si="103">IF(AND(C64&gt;0,R64=""),1,IF(R64&gt;C64,1,0))</f>
        <v>0</v>
      </c>
    </row>
    <row r="65" spans="1:94" ht="15" customHeight="1" x14ac:dyDescent="0.25">
      <c r="A65" s="3295" t="s">
        <v>758</v>
      </c>
      <c r="B65" s="3205"/>
      <c r="C65" s="35">
        <f t="shared" si="99"/>
        <v>0</v>
      </c>
      <c r="D65" s="131"/>
      <c r="E65" s="132"/>
      <c r="F65" s="132"/>
      <c r="G65" s="132"/>
      <c r="H65" s="132"/>
      <c r="I65" s="132"/>
      <c r="J65" s="132"/>
      <c r="K65" s="132"/>
      <c r="L65" s="132"/>
      <c r="M65" s="132"/>
      <c r="N65" s="2125"/>
      <c r="O65" s="504"/>
      <c r="P65" s="521"/>
      <c r="Q65" s="1857"/>
      <c r="R65" s="1844"/>
      <c r="S65" s="240" t="str">
        <f t="shared" si="100"/>
        <v/>
      </c>
      <c r="CA65" s="2174" t="str">
        <f t="shared" si="101"/>
        <v/>
      </c>
      <c r="CB65" s="2174" t="str">
        <f t="shared" si="102"/>
        <v/>
      </c>
      <c r="CO65" s="1757">
        <f t="shared" ref="CO65:CO83" si="104">IF(AND(C65&gt;0,Q65=""),1,IF(Q65&gt;C65,1,0))</f>
        <v>0</v>
      </c>
      <c r="CP65" s="1757">
        <f t="shared" si="103"/>
        <v>0</v>
      </c>
    </row>
    <row r="66" spans="1:94" ht="15" customHeight="1" x14ac:dyDescent="0.25">
      <c r="A66" s="3132" t="s">
        <v>759</v>
      </c>
      <c r="B66" s="522" t="s">
        <v>760</v>
      </c>
      <c r="C66" s="28">
        <f t="shared" si="99"/>
        <v>0</v>
      </c>
      <c r="D66" s="126"/>
      <c r="E66" s="127"/>
      <c r="F66" s="127"/>
      <c r="G66" s="127"/>
      <c r="H66" s="127"/>
      <c r="I66" s="127"/>
      <c r="J66" s="127"/>
      <c r="K66" s="127"/>
      <c r="L66" s="127"/>
      <c r="M66" s="127"/>
      <c r="N66" s="2195"/>
      <c r="O66" s="473"/>
      <c r="P66" s="520"/>
      <c r="Q66" s="440"/>
      <c r="R66" s="1840"/>
      <c r="S66" s="240" t="str">
        <f t="shared" si="100"/>
        <v/>
      </c>
      <c r="CA66" s="2174" t="str">
        <f t="shared" si="101"/>
        <v/>
      </c>
      <c r="CB66" s="2174" t="str">
        <f t="shared" si="102"/>
        <v/>
      </c>
      <c r="CO66" s="1757">
        <f t="shared" si="104"/>
        <v>0</v>
      </c>
      <c r="CP66" s="1757">
        <f t="shared" si="103"/>
        <v>0</v>
      </c>
    </row>
    <row r="67" spans="1:94" ht="15" customHeight="1" x14ac:dyDescent="0.25">
      <c r="A67" s="3128"/>
      <c r="B67" s="523" t="s">
        <v>761</v>
      </c>
      <c r="C67" s="65">
        <f t="shared" si="99"/>
        <v>0</v>
      </c>
      <c r="D67" s="355"/>
      <c r="E67" s="452"/>
      <c r="F67" s="452"/>
      <c r="G67" s="452"/>
      <c r="H67" s="452"/>
      <c r="I67" s="452"/>
      <c r="J67" s="452"/>
      <c r="K67" s="452"/>
      <c r="L67" s="452"/>
      <c r="M67" s="452"/>
      <c r="N67" s="2079"/>
      <c r="O67" s="502"/>
      <c r="P67" s="524"/>
      <c r="Q67" s="443"/>
      <c r="R67" s="2057"/>
      <c r="S67" s="240" t="str">
        <f t="shared" si="100"/>
        <v/>
      </c>
      <c r="CA67" s="2174" t="str">
        <f t="shared" si="101"/>
        <v/>
      </c>
      <c r="CB67" s="2174" t="str">
        <f t="shared" si="102"/>
        <v/>
      </c>
      <c r="CO67" s="1757">
        <f t="shared" si="104"/>
        <v>0</v>
      </c>
      <c r="CP67" s="1757">
        <f t="shared" si="103"/>
        <v>0</v>
      </c>
    </row>
    <row r="68" spans="1:94" ht="15" customHeight="1" x14ac:dyDescent="0.25">
      <c r="A68" s="3128"/>
      <c r="B68" s="523" t="s">
        <v>762</v>
      </c>
      <c r="C68" s="65">
        <f t="shared" si="99"/>
        <v>0</v>
      </c>
      <c r="D68" s="355"/>
      <c r="E68" s="452"/>
      <c r="F68" s="452"/>
      <c r="G68" s="452"/>
      <c r="H68" s="452"/>
      <c r="I68" s="452"/>
      <c r="J68" s="452"/>
      <c r="K68" s="452"/>
      <c r="L68" s="452"/>
      <c r="M68" s="452"/>
      <c r="N68" s="2079"/>
      <c r="O68" s="502"/>
      <c r="P68" s="524"/>
      <c r="Q68" s="443"/>
      <c r="R68" s="2057"/>
      <c r="S68" s="240" t="str">
        <f t="shared" si="100"/>
        <v/>
      </c>
      <c r="CA68" s="2174" t="str">
        <f t="shared" si="101"/>
        <v/>
      </c>
      <c r="CB68" s="2174" t="str">
        <f t="shared" si="102"/>
        <v/>
      </c>
      <c r="CO68" s="1757">
        <f t="shared" si="104"/>
        <v>0</v>
      </c>
      <c r="CP68" s="1757">
        <f t="shared" si="103"/>
        <v>0</v>
      </c>
    </row>
    <row r="69" spans="1:94" ht="15" customHeight="1" x14ac:dyDescent="0.25">
      <c r="A69" s="3128"/>
      <c r="B69" s="523" t="s">
        <v>763</v>
      </c>
      <c r="C69" s="65">
        <f t="shared" si="99"/>
        <v>0</v>
      </c>
      <c r="D69" s="355"/>
      <c r="E69" s="452"/>
      <c r="F69" s="452"/>
      <c r="G69" s="452"/>
      <c r="H69" s="452"/>
      <c r="I69" s="452"/>
      <c r="J69" s="452"/>
      <c r="K69" s="452"/>
      <c r="L69" s="452"/>
      <c r="M69" s="452"/>
      <c r="N69" s="2079"/>
      <c r="O69" s="502"/>
      <c r="P69" s="524"/>
      <c r="Q69" s="443"/>
      <c r="R69" s="2057"/>
      <c r="S69" s="240" t="str">
        <f t="shared" si="100"/>
        <v/>
      </c>
      <c r="CA69" s="2174" t="str">
        <f t="shared" si="101"/>
        <v/>
      </c>
      <c r="CB69" s="2174" t="str">
        <f t="shared" si="102"/>
        <v/>
      </c>
      <c r="CO69" s="1757">
        <f t="shared" si="104"/>
        <v>0</v>
      </c>
      <c r="CP69" s="1757">
        <f t="shared" si="103"/>
        <v>0</v>
      </c>
    </row>
    <row r="70" spans="1:94" ht="15" customHeight="1" x14ac:dyDescent="0.25">
      <c r="A70" s="3128"/>
      <c r="B70" s="523" t="s">
        <v>764</v>
      </c>
      <c r="C70" s="65">
        <f t="shared" si="99"/>
        <v>0</v>
      </c>
      <c r="D70" s="355"/>
      <c r="E70" s="452"/>
      <c r="F70" s="452"/>
      <c r="G70" s="452"/>
      <c r="H70" s="452"/>
      <c r="I70" s="452"/>
      <c r="J70" s="452"/>
      <c r="K70" s="452"/>
      <c r="L70" s="452"/>
      <c r="M70" s="452"/>
      <c r="N70" s="2079"/>
      <c r="O70" s="502"/>
      <c r="P70" s="524"/>
      <c r="Q70" s="443"/>
      <c r="R70" s="2057"/>
      <c r="S70" s="240" t="str">
        <f t="shared" si="100"/>
        <v/>
      </c>
      <c r="CA70" s="2174" t="str">
        <f t="shared" si="101"/>
        <v/>
      </c>
      <c r="CB70" s="2174" t="str">
        <f t="shared" si="102"/>
        <v/>
      </c>
      <c r="CO70" s="1757">
        <f t="shared" si="104"/>
        <v>0</v>
      </c>
      <c r="CP70" s="1757">
        <f t="shared" si="103"/>
        <v>0</v>
      </c>
    </row>
    <row r="71" spans="1:94" ht="15" customHeight="1" x14ac:dyDescent="0.25">
      <c r="A71" s="3128"/>
      <c r="B71" s="2185" t="s">
        <v>765</v>
      </c>
      <c r="C71" s="2001">
        <f t="shared" si="99"/>
        <v>0</v>
      </c>
      <c r="D71" s="2186"/>
      <c r="E71" s="2187"/>
      <c r="F71" s="2187"/>
      <c r="G71" s="2187"/>
      <c r="H71" s="2187"/>
      <c r="I71" s="2187"/>
      <c r="J71" s="2187"/>
      <c r="K71" s="2187"/>
      <c r="L71" s="2187"/>
      <c r="M71" s="2187"/>
      <c r="N71" s="1988"/>
      <c r="O71" s="2188"/>
      <c r="P71" s="2189"/>
      <c r="Q71" s="525"/>
      <c r="R71" s="2190"/>
      <c r="S71" s="240" t="str">
        <f t="shared" si="100"/>
        <v/>
      </c>
      <c r="CA71" s="2174" t="str">
        <f t="shared" si="101"/>
        <v/>
      </c>
      <c r="CB71" s="2174" t="str">
        <f t="shared" si="102"/>
        <v/>
      </c>
      <c r="CO71" s="1757">
        <f t="shared" si="104"/>
        <v>0</v>
      </c>
      <c r="CP71" s="1757">
        <f t="shared" si="103"/>
        <v>0</v>
      </c>
    </row>
    <row r="72" spans="1:94" ht="15" customHeight="1" x14ac:dyDescent="0.25">
      <c r="A72" s="3129"/>
      <c r="B72" s="162" t="s">
        <v>766</v>
      </c>
      <c r="C72" s="35">
        <f t="shared" si="99"/>
        <v>0</v>
      </c>
      <c r="D72" s="131"/>
      <c r="E72" s="132"/>
      <c r="F72" s="132"/>
      <c r="G72" s="132"/>
      <c r="H72" s="132"/>
      <c r="I72" s="132"/>
      <c r="J72" s="132"/>
      <c r="K72" s="132"/>
      <c r="L72" s="132"/>
      <c r="M72" s="132"/>
      <c r="N72" s="2125"/>
      <c r="O72" s="504"/>
      <c r="P72" s="521"/>
      <c r="Q72" s="142"/>
      <c r="R72" s="1847"/>
      <c r="S72" s="240" t="str">
        <f t="shared" si="100"/>
        <v/>
      </c>
      <c r="CA72" s="2174" t="str">
        <f t="shared" si="101"/>
        <v/>
      </c>
      <c r="CB72" s="2174" t="str">
        <f t="shared" si="102"/>
        <v/>
      </c>
      <c r="CO72" s="1757">
        <f t="shared" si="104"/>
        <v>0</v>
      </c>
      <c r="CP72" s="1757">
        <f t="shared" si="103"/>
        <v>0</v>
      </c>
    </row>
    <row r="73" spans="1:94" ht="15" customHeight="1" x14ac:dyDescent="0.25">
      <c r="A73" s="3132" t="s">
        <v>767</v>
      </c>
      <c r="B73" s="522" t="s">
        <v>768</v>
      </c>
      <c r="C73" s="28">
        <f t="shared" ref="C73:C74" si="105">SUM(D73:P73)</f>
        <v>0</v>
      </c>
      <c r="D73" s="126"/>
      <c r="E73" s="127"/>
      <c r="F73" s="127"/>
      <c r="G73" s="127"/>
      <c r="H73" s="127"/>
      <c r="I73" s="127"/>
      <c r="J73" s="127"/>
      <c r="K73" s="127"/>
      <c r="L73" s="127"/>
      <c r="M73" s="127"/>
      <c r="N73" s="473"/>
      <c r="O73" s="473"/>
      <c r="P73" s="473"/>
      <c r="Q73" s="440"/>
      <c r="R73" s="1840"/>
      <c r="S73" s="240" t="str">
        <f t="shared" si="100"/>
        <v/>
      </c>
      <c r="CA73" s="2174" t="str">
        <f t="shared" si="101"/>
        <v/>
      </c>
      <c r="CB73" s="2174" t="str">
        <f t="shared" si="102"/>
        <v/>
      </c>
      <c r="CO73" s="1757">
        <f t="shared" si="104"/>
        <v>0</v>
      </c>
      <c r="CP73" s="1757">
        <f t="shared" si="103"/>
        <v>0</v>
      </c>
    </row>
    <row r="74" spans="1:94" ht="15" customHeight="1" x14ac:dyDescent="0.25">
      <c r="A74" s="3129"/>
      <c r="B74" s="97" t="s">
        <v>63</v>
      </c>
      <c r="C74" s="35">
        <f t="shared" si="105"/>
        <v>0</v>
      </c>
      <c r="D74" s="131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  <c r="Q74" s="142"/>
      <c r="R74" s="1847"/>
      <c r="S74" s="240" t="str">
        <f t="shared" si="100"/>
        <v/>
      </c>
      <c r="CA74" s="2174" t="str">
        <f t="shared" si="101"/>
        <v/>
      </c>
      <c r="CB74" s="2174" t="str">
        <f t="shared" si="102"/>
        <v/>
      </c>
      <c r="CO74" s="1757">
        <f t="shared" si="104"/>
        <v>0</v>
      </c>
      <c r="CP74" s="1757">
        <f t="shared" si="103"/>
        <v>0</v>
      </c>
    </row>
    <row r="75" spans="1:94" ht="15" customHeight="1" x14ac:dyDescent="0.25">
      <c r="A75" s="3132" t="s">
        <v>769</v>
      </c>
      <c r="B75" s="522" t="s">
        <v>768</v>
      </c>
      <c r="C75" s="28">
        <f t="shared" ref="C75:C78" si="106">SUM(D75:M75)</f>
        <v>0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2195"/>
      <c r="O75" s="473"/>
      <c r="P75" s="520"/>
      <c r="Q75" s="440"/>
      <c r="R75" s="1840"/>
      <c r="S75" s="240" t="str">
        <f t="shared" si="100"/>
        <v/>
      </c>
      <c r="CA75" s="2174" t="str">
        <f t="shared" si="101"/>
        <v/>
      </c>
      <c r="CB75" s="2174" t="str">
        <f t="shared" si="102"/>
        <v/>
      </c>
      <c r="CO75" s="1757">
        <f t="shared" si="104"/>
        <v>0</v>
      </c>
      <c r="CP75" s="1757">
        <f t="shared" si="103"/>
        <v>0</v>
      </c>
    </row>
    <row r="76" spans="1:94" ht="15" customHeight="1" x14ac:dyDescent="0.25">
      <c r="A76" s="3320"/>
      <c r="B76" s="2196" t="s">
        <v>63</v>
      </c>
      <c r="C76" s="535">
        <f t="shared" si="106"/>
        <v>0</v>
      </c>
      <c r="D76" s="536"/>
      <c r="E76" s="536"/>
      <c r="F76" s="536"/>
      <c r="G76" s="536"/>
      <c r="H76" s="536"/>
      <c r="I76" s="536"/>
      <c r="J76" s="536"/>
      <c r="K76" s="536"/>
      <c r="L76" s="536"/>
      <c r="M76" s="536"/>
      <c r="N76" s="537"/>
      <c r="O76" s="538"/>
      <c r="P76" s="539"/>
      <c r="Q76" s="540"/>
      <c r="R76" s="541"/>
      <c r="S76" s="240" t="str">
        <f t="shared" si="100"/>
        <v/>
      </c>
      <c r="CA76" s="2174" t="str">
        <f t="shared" si="101"/>
        <v/>
      </c>
      <c r="CB76" s="2174" t="str">
        <f t="shared" si="102"/>
        <v/>
      </c>
      <c r="CO76" s="1757">
        <f t="shared" si="104"/>
        <v>0</v>
      </c>
      <c r="CP76" s="1757">
        <f t="shared" si="103"/>
        <v>0</v>
      </c>
    </row>
    <row r="77" spans="1:94" ht="15" customHeight="1" x14ac:dyDescent="0.25">
      <c r="A77" s="3321" t="s">
        <v>770</v>
      </c>
      <c r="B77" s="3322"/>
      <c r="C77" s="219">
        <f t="shared" si="106"/>
        <v>0</v>
      </c>
      <c r="D77" s="1845"/>
      <c r="E77" s="1845"/>
      <c r="F77" s="1845"/>
      <c r="G77" s="1845"/>
      <c r="H77" s="1845"/>
      <c r="I77" s="1845"/>
      <c r="J77" s="1845"/>
      <c r="K77" s="1845"/>
      <c r="L77" s="1845"/>
      <c r="M77" s="1845"/>
      <c r="N77" s="1982"/>
      <c r="O77" s="2192"/>
      <c r="P77" s="532"/>
      <c r="Q77" s="1857"/>
      <c r="R77" s="1844"/>
      <c r="S77" s="240" t="str">
        <f t="shared" si="100"/>
        <v/>
      </c>
      <c r="CA77" s="2174" t="str">
        <f t="shared" si="101"/>
        <v/>
      </c>
      <c r="CB77" s="2174" t="str">
        <f t="shared" si="102"/>
        <v/>
      </c>
      <c r="CO77" s="1757">
        <f t="shared" si="104"/>
        <v>0</v>
      </c>
      <c r="CP77" s="1757">
        <f t="shared" si="103"/>
        <v>0</v>
      </c>
    </row>
    <row r="78" spans="1:94" ht="15" customHeight="1" x14ac:dyDescent="0.25">
      <c r="A78" s="3323" t="s">
        <v>771</v>
      </c>
      <c r="B78" s="3205"/>
      <c r="C78" s="70">
        <f t="shared" si="106"/>
        <v>0</v>
      </c>
      <c r="D78" s="477"/>
      <c r="E78" s="477"/>
      <c r="F78" s="477"/>
      <c r="G78" s="477"/>
      <c r="H78" s="477"/>
      <c r="I78" s="477"/>
      <c r="J78" s="477"/>
      <c r="K78" s="477"/>
      <c r="L78" s="477"/>
      <c r="M78" s="477"/>
      <c r="N78" s="2197"/>
      <c r="O78" s="526"/>
      <c r="P78" s="2035"/>
      <c r="Q78" s="142"/>
      <c r="R78" s="1847"/>
      <c r="S78" s="240" t="str">
        <f t="shared" si="100"/>
        <v/>
      </c>
      <c r="CA78" s="2174" t="str">
        <f t="shared" si="101"/>
        <v/>
      </c>
      <c r="CB78" s="2174" t="str">
        <f t="shared" si="102"/>
        <v/>
      </c>
      <c r="CO78" s="1757">
        <f t="shared" si="104"/>
        <v>0</v>
      </c>
      <c r="CP78" s="1757">
        <f t="shared" si="103"/>
        <v>0</v>
      </c>
    </row>
    <row r="79" spans="1:94" ht="15" customHeight="1" x14ac:dyDescent="0.25">
      <c r="A79" s="3132" t="s">
        <v>773</v>
      </c>
      <c r="B79" s="472" t="s">
        <v>768</v>
      </c>
      <c r="C79" s="28">
        <f t="shared" ref="C79:C83" si="107">SUM(D79:P79)</f>
        <v>0</v>
      </c>
      <c r="D79" s="126"/>
      <c r="E79" s="127"/>
      <c r="F79" s="127"/>
      <c r="G79" s="127"/>
      <c r="H79" s="127"/>
      <c r="I79" s="127"/>
      <c r="J79" s="127"/>
      <c r="K79" s="127"/>
      <c r="L79" s="127"/>
      <c r="M79" s="127"/>
      <c r="N79" s="2078"/>
      <c r="O79" s="127"/>
      <c r="P79" s="378"/>
      <c r="Q79" s="440"/>
      <c r="R79" s="1840"/>
      <c r="S79" s="240" t="str">
        <f t="shared" si="100"/>
        <v/>
      </c>
      <c r="CA79" s="2174" t="str">
        <f t="shared" si="101"/>
        <v/>
      </c>
      <c r="CB79" s="2174" t="str">
        <f t="shared" si="102"/>
        <v/>
      </c>
      <c r="CO79" s="1757">
        <f t="shared" si="104"/>
        <v>0</v>
      </c>
      <c r="CP79" s="1757">
        <f t="shared" si="103"/>
        <v>0</v>
      </c>
    </row>
    <row r="80" spans="1:94" ht="15" customHeight="1" x14ac:dyDescent="0.25">
      <c r="A80" s="3129"/>
      <c r="B80" s="2140" t="s">
        <v>63</v>
      </c>
      <c r="C80" s="70">
        <f t="shared" si="107"/>
        <v>0</v>
      </c>
      <c r="D80" s="2074"/>
      <c r="E80" s="477"/>
      <c r="F80" s="477"/>
      <c r="G80" s="477"/>
      <c r="H80" s="477"/>
      <c r="I80" s="477"/>
      <c r="J80" s="477"/>
      <c r="K80" s="477"/>
      <c r="L80" s="477"/>
      <c r="M80" s="477"/>
      <c r="N80" s="2162"/>
      <c r="O80" s="477"/>
      <c r="P80" s="2161"/>
      <c r="Q80" s="527"/>
      <c r="R80" s="2093"/>
      <c r="S80" s="240" t="str">
        <f t="shared" si="100"/>
        <v/>
      </c>
      <c r="CA80" s="2174" t="str">
        <f t="shared" si="101"/>
        <v/>
      </c>
      <c r="CB80" s="2174" t="str">
        <f t="shared" si="102"/>
        <v/>
      </c>
      <c r="CO80" s="1757">
        <f t="shared" si="104"/>
        <v>0</v>
      </c>
      <c r="CP80" s="1757">
        <f t="shared" si="103"/>
        <v>0</v>
      </c>
    </row>
    <row r="81" spans="1:103" ht="15" customHeight="1" x14ac:dyDescent="0.25">
      <c r="A81" s="3132" t="s">
        <v>774</v>
      </c>
      <c r="B81" s="472" t="s">
        <v>768</v>
      </c>
      <c r="C81" s="28">
        <f t="shared" si="107"/>
        <v>0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2078"/>
      <c r="O81" s="127"/>
      <c r="P81" s="378"/>
      <c r="Q81" s="1857"/>
      <c r="R81" s="1844"/>
      <c r="S81" s="240" t="str">
        <f t="shared" si="100"/>
        <v/>
      </c>
      <c r="CA81" s="2174" t="str">
        <f t="shared" si="101"/>
        <v/>
      </c>
      <c r="CB81" s="2174" t="str">
        <f t="shared" si="102"/>
        <v/>
      </c>
      <c r="CO81" s="1757">
        <f t="shared" si="104"/>
        <v>0</v>
      </c>
      <c r="CP81" s="1757">
        <f t="shared" si="103"/>
        <v>0</v>
      </c>
    </row>
    <row r="82" spans="1:103" ht="15" customHeight="1" x14ac:dyDescent="0.25">
      <c r="A82" s="3129"/>
      <c r="B82" s="476" t="s">
        <v>63</v>
      </c>
      <c r="C82" s="70">
        <f t="shared" si="107"/>
        <v>0</v>
      </c>
      <c r="D82" s="477"/>
      <c r="E82" s="477"/>
      <c r="F82" s="477"/>
      <c r="G82" s="477"/>
      <c r="H82" s="477"/>
      <c r="I82" s="477"/>
      <c r="J82" s="477"/>
      <c r="K82" s="477"/>
      <c r="L82" s="477"/>
      <c r="M82" s="477"/>
      <c r="N82" s="2162"/>
      <c r="O82" s="477"/>
      <c r="P82" s="2161"/>
      <c r="Q82" s="527"/>
      <c r="R82" s="2093"/>
      <c r="S82" s="240" t="str">
        <f t="shared" si="100"/>
        <v/>
      </c>
      <c r="CA82" s="2174" t="str">
        <f t="shared" si="101"/>
        <v/>
      </c>
      <c r="CB82" s="2174" t="str">
        <f t="shared" si="102"/>
        <v/>
      </c>
      <c r="CO82" s="1757">
        <f t="shared" si="104"/>
        <v>0</v>
      </c>
      <c r="CP82" s="1757">
        <f t="shared" si="103"/>
        <v>0</v>
      </c>
    </row>
    <row r="83" spans="1:103" ht="15" customHeight="1" x14ac:dyDescent="0.25">
      <c r="A83" s="3324" t="s">
        <v>775</v>
      </c>
      <c r="B83" s="3122"/>
      <c r="C83" s="70">
        <f t="shared" si="107"/>
        <v>0</v>
      </c>
      <c r="D83" s="2074"/>
      <c r="E83" s="477"/>
      <c r="F83" s="477"/>
      <c r="G83" s="477"/>
      <c r="H83" s="477"/>
      <c r="I83" s="477"/>
      <c r="J83" s="477"/>
      <c r="K83" s="477"/>
      <c r="L83" s="477"/>
      <c r="M83" s="477"/>
      <c r="N83" s="2162"/>
      <c r="O83" s="477"/>
      <c r="P83" s="2161"/>
      <c r="Q83" s="527"/>
      <c r="R83" s="2093"/>
      <c r="S83" s="240" t="str">
        <f t="shared" si="100"/>
        <v/>
      </c>
      <c r="CA83" s="2174" t="str">
        <f t="shared" si="101"/>
        <v/>
      </c>
      <c r="CB83" s="2174" t="str">
        <f t="shared" si="102"/>
        <v/>
      </c>
      <c r="CO83" s="1757">
        <f t="shared" si="104"/>
        <v>0</v>
      </c>
      <c r="CP83" s="1757">
        <f t="shared" si="103"/>
        <v>0</v>
      </c>
    </row>
    <row r="84" spans="1:103" ht="18" customHeight="1" x14ac:dyDescent="0.25">
      <c r="A84" s="281" t="s">
        <v>777</v>
      </c>
      <c r="B84" s="338"/>
      <c r="C84" s="140"/>
    </row>
    <row r="85" spans="1:103" ht="33" customHeight="1" x14ac:dyDescent="0.25">
      <c r="A85" s="216" t="s">
        <v>293</v>
      </c>
      <c r="B85" s="542" t="s">
        <v>82</v>
      </c>
      <c r="C85" s="543" t="s">
        <v>65</v>
      </c>
      <c r="D85" s="1855" t="s">
        <v>43</v>
      </c>
    </row>
    <row r="86" spans="1:103" ht="18" customHeight="1" x14ac:dyDescent="0.25">
      <c r="A86" s="1922" t="s">
        <v>778</v>
      </c>
      <c r="B86" s="544">
        <v>9</v>
      </c>
      <c r="C86" s="545">
        <v>0</v>
      </c>
      <c r="D86" s="546">
        <v>0</v>
      </c>
      <c r="E86" s="240" t="str">
        <f>CA86&amp;CB86</f>
        <v/>
      </c>
      <c r="CA86" s="2174" t="str">
        <f>IF(AND($B86&gt;0,C86="")," * No olvide digitar la variable "&amp;$C$85&amp;""&amp;". Digite Cero si no tiene.",IF(C86&gt;$B86," * La variable  "&amp;$C$85&amp;""&amp;" No puede ser mayor al Total.",""))</f>
        <v/>
      </c>
      <c r="CB86" s="2174" t="str">
        <f>IF(AND($B86&gt;0,D86="")," * No olvide digitar la variable "&amp;$D$85&amp;""&amp;". Digite Cero si no tiene.",IF(D86&gt;$B86," * La variable  "&amp;$D$85&amp;""&amp;" No puede ser mayor al Total.",""))</f>
        <v/>
      </c>
      <c r="CO86" s="1757">
        <f>IF(AND(B86&gt;0,C86=""),1,IF(C86&gt;B86,1,0))</f>
        <v>0</v>
      </c>
      <c r="CP86" s="1757">
        <f>IF(AND(B86&gt;0,D86=""),1,IF(D86&gt;B86,1,0))</f>
        <v>0</v>
      </c>
    </row>
    <row r="87" spans="1:103" ht="18" customHeight="1" x14ac:dyDescent="0.25">
      <c r="A87" s="2199" t="s">
        <v>779</v>
      </c>
      <c r="B87" s="338"/>
      <c r="C87" s="2200"/>
      <c r="D87" s="2200"/>
      <c r="E87" s="2201"/>
    </row>
    <row r="88" spans="1:103" ht="14.25" customHeight="1" x14ac:dyDescent="0.25">
      <c r="A88" s="3148" t="s">
        <v>780</v>
      </c>
      <c r="B88" s="3149"/>
      <c r="C88" s="27" t="s">
        <v>82</v>
      </c>
      <c r="D88" s="1800" t="s">
        <v>781</v>
      </c>
      <c r="E88" s="75" t="s">
        <v>782</v>
      </c>
    </row>
    <row r="89" spans="1:103" ht="18" customHeight="1" x14ac:dyDescent="0.25">
      <c r="A89" s="3289" t="s">
        <v>783</v>
      </c>
      <c r="B89" s="3122"/>
      <c r="C89" s="146">
        <f>SUM(D89:E89)</f>
        <v>10</v>
      </c>
      <c r="D89" s="517">
        <v>5</v>
      </c>
      <c r="E89" s="518">
        <v>5</v>
      </c>
      <c r="CA89" s="2174" t="str">
        <f>IF(AND($C89&gt;0,D89="")," * No olvide digitar la variable "&amp;$D$88&amp;""&amp;". Digite Cero si no tiene.",IF(D89&gt;$C89," * La variable  "&amp;$D$88&amp;""&amp;" No puede ser mayor al Total.",""))</f>
        <v/>
      </c>
      <c r="CB89" s="2174" t="str">
        <f>IF(AND($C89&gt;0,E89="")," * No olvide digitar la variable "&amp;$E$88&amp;""&amp;". Digite Cero si no tiene.",IF(E89&gt;$C89," * La variable  "&amp;$E$88&amp;""&amp;" No puede ser mayor al Total.",""))</f>
        <v/>
      </c>
      <c r="CO89" s="1757">
        <f>IF(AND(C89&gt;0,D89=""),1,IF(D89&gt;C89,1,0))</f>
        <v>0</v>
      </c>
      <c r="CP89" s="1757">
        <f>IF(AND(C89&gt;0,E89=""),1,IF(E89&gt;C89,1,0))</f>
        <v>0</v>
      </c>
    </row>
    <row r="90" spans="1:103" ht="18" customHeight="1" x14ac:dyDescent="0.25">
      <c r="A90" s="2202" t="s">
        <v>784</v>
      </c>
      <c r="B90" s="547"/>
      <c r="C90" s="547"/>
      <c r="D90" s="547"/>
      <c r="E90" s="547"/>
      <c r="F90" s="547"/>
      <c r="G90" s="547"/>
      <c r="H90" s="547"/>
      <c r="I90" s="547"/>
      <c r="J90" s="547"/>
      <c r="K90" s="547"/>
      <c r="L90" s="547"/>
      <c r="M90" s="547"/>
      <c r="N90" s="547"/>
      <c r="O90" s="547"/>
      <c r="P90" s="547"/>
      <c r="Q90" s="547"/>
      <c r="R90" s="547"/>
      <c r="S90" s="547"/>
      <c r="T90" s="547"/>
      <c r="U90" s="547"/>
      <c r="V90" s="547"/>
      <c r="W90" s="547"/>
      <c r="X90" s="547"/>
      <c r="Y90" s="547"/>
      <c r="Z90" s="547"/>
      <c r="AA90" s="547"/>
      <c r="AB90" s="547"/>
      <c r="AC90" s="547"/>
      <c r="AD90" s="547"/>
      <c r="AE90" s="547"/>
      <c r="AF90" s="547"/>
      <c r="AG90" s="547"/>
      <c r="AH90" s="547"/>
      <c r="AI90" s="547"/>
      <c r="AJ90" s="547"/>
      <c r="AK90" s="547"/>
      <c r="AL90" s="547"/>
      <c r="AM90" s="547"/>
      <c r="AN90" s="547"/>
      <c r="AO90" s="547"/>
      <c r="AP90" s="547"/>
      <c r="AQ90" s="547"/>
      <c r="AR90" s="547"/>
      <c r="AS90" s="547"/>
      <c r="AT90" s="547"/>
      <c r="AU90" s="547"/>
      <c r="AV90" s="547"/>
      <c r="AW90" s="547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</row>
    <row r="91" spans="1:103" ht="18" customHeight="1" x14ac:dyDescent="0.25">
      <c r="A91" s="3242" t="s">
        <v>785</v>
      </c>
      <c r="B91" s="3149"/>
      <c r="C91" s="3242" t="s">
        <v>226</v>
      </c>
      <c r="D91" s="3161"/>
      <c r="E91" s="3149"/>
      <c r="F91" s="3290" t="s">
        <v>786</v>
      </c>
      <c r="G91" s="3124"/>
      <c r="H91" s="3124"/>
      <c r="I91" s="3124"/>
      <c r="J91" s="3124"/>
      <c r="K91" s="3124"/>
      <c r="L91" s="3124"/>
      <c r="M91" s="3124"/>
      <c r="N91" s="3124"/>
      <c r="O91" s="3124"/>
      <c r="P91" s="3124"/>
      <c r="Q91" s="3124"/>
      <c r="R91" s="3124"/>
      <c r="S91" s="3124"/>
      <c r="T91" s="3124"/>
      <c r="U91" s="3124"/>
      <c r="V91" s="3124"/>
      <c r="W91" s="3124"/>
      <c r="X91" s="3124"/>
      <c r="Y91" s="3124"/>
      <c r="Z91" s="3124"/>
      <c r="AA91" s="3124"/>
      <c r="AB91" s="3124"/>
      <c r="AC91" s="3135"/>
      <c r="AD91" s="3288" t="s">
        <v>787</v>
      </c>
      <c r="AE91" s="3124"/>
      <c r="AF91" s="3124"/>
      <c r="AG91" s="3124"/>
      <c r="AH91" s="3124"/>
      <c r="AI91" s="3124"/>
      <c r="AJ91" s="3124"/>
      <c r="AK91" s="3124"/>
      <c r="AL91" s="3124"/>
      <c r="AM91" s="3124"/>
      <c r="AN91" s="3124"/>
      <c r="AO91" s="3124"/>
      <c r="AP91" s="3124"/>
      <c r="AQ91" s="3124"/>
      <c r="AR91" s="3124"/>
      <c r="AS91" s="3124"/>
      <c r="AT91" s="3135"/>
      <c r="AU91" s="3296" t="s">
        <v>41</v>
      </c>
      <c r="AV91" s="3296" t="s">
        <v>42</v>
      </c>
      <c r="AW91" s="3298" t="s">
        <v>788</v>
      </c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</row>
    <row r="92" spans="1:103" ht="18" customHeight="1" x14ac:dyDescent="0.25">
      <c r="A92" s="3179"/>
      <c r="B92" s="3180"/>
      <c r="C92" s="3179"/>
      <c r="D92" s="3131"/>
      <c r="E92" s="3180"/>
      <c r="F92" s="3299" t="s">
        <v>789</v>
      </c>
      <c r="G92" s="3124"/>
      <c r="H92" s="3124"/>
      <c r="I92" s="3124"/>
      <c r="J92" s="3124"/>
      <c r="K92" s="3124"/>
      <c r="L92" s="3124"/>
      <c r="M92" s="3124"/>
      <c r="N92" s="3124"/>
      <c r="O92" s="3124"/>
      <c r="P92" s="3124"/>
      <c r="Q92" s="3122"/>
      <c r="R92" s="3300" t="s">
        <v>790</v>
      </c>
      <c r="S92" s="3124"/>
      <c r="T92" s="3124"/>
      <c r="U92" s="3124"/>
      <c r="V92" s="3124"/>
      <c r="W92" s="3122"/>
      <c r="X92" s="3301" t="s">
        <v>652</v>
      </c>
      <c r="Y92" s="3124"/>
      <c r="Z92" s="3124"/>
      <c r="AA92" s="3124"/>
      <c r="AB92" s="3124"/>
      <c r="AC92" s="3135"/>
      <c r="AD92" s="3288" t="s">
        <v>791</v>
      </c>
      <c r="AE92" s="3124"/>
      <c r="AF92" s="3124"/>
      <c r="AG92" s="3124"/>
      <c r="AH92" s="3124"/>
      <c r="AI92" s="3124"/>
      <c r="AJ92" s="3124"/>
      <c r="AK92" s="3124"/>
      <c r="AL92" s="3124"/>
      <c r="AM92" s="3124"/>
      <c r="AN92" s="3124"/>
      <c r="AO92" s="3122"/>
      <c r="AP92" s="3272" t="s">
        <v>653</v>
      </c>
      <c r="AQ92" s="3302" t="s">
        <v>652</v>
      </c>
      <c r="AR92" s="3302" t="s">
        <v>792</v>
      </c>
      <c r="AS92" s="3302" t="s">
        <v>608</v>
      </c>
      <c r="AT92" s="3297" t="s">
        <v>793</v>
      </c>
      <c r="AU92" s="3225"/>
      <c r="AV92" s="3225"/>
      <c r="AW92" s="3128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</row>
    <row r="93" spans="1:103" ht="15" customHeight="1" x14ac:dyDescent="0.25">
      <c r="A93" s="3179"/>
      <c r="B93" s="3180"/>
      <c r="C93" s="3150"/>
      <c r="D93" s="3142"/>
      <c r="E93" s="3140"/>
      <c r="F93" s="3211" t="s">
        <v>227</v>
      </c>
      <c r="G93" s="3122"/>
      <c r="H93" s="3211" t="s">
        <v>228</v>
      </c>
      <c r="I93" s="3122"/>
      <c r="J93" s="3211" t="s">
        <v>93</v>
      </c>
      <c r="K93" s="3122"/>
      <c r="L93" s="3211" t="s">
        <v>229</v>
      </c>
      <c r="M93" s="3122"/>
      <c r="N93" s="3211" t="s">
        <v>230</v>
      </c>
      <c r="O93" s="3122"/>
      <c r="P93" s="3211" t="s">
        <v>231</v>
      </c>
      <c r="Q93" s="3122"/>
      <c r="R93" s="3211" t="s">
        <v>654</v>
      </c>
      <c r="S93" s="3122"/>
      <c r="T93" s="3211" t="s">
        <v>655</v>
      </c>
      <c r="U93" s="3122"/>
      <c r="V93" s="3211" t="s">
        <v>656</v>
      </c>
      <c r="W93" s="3122"/>
      <c r="X93" s="3303" t="s">
        <v>654</v>
      </c>
      <c r="Y93" s="3122"/>
      <c r="Z93" s="3211" t="s">
        <v>655</v>
      </c>
      <c r="AA93" s="3122"/>
      <c r="AB93" s="3211" t="s">
        <v>656</v>
      </c>
      <c r="AC93" s="3135"/>
      <c r="AD93" s="3303" t="s">
        <v>227</v>
      </c>
      <c r="AE93" s="3122"/>
      <c r="AF93" s="3211" t="s">
        <v>228</v>
      </c>
      <c r="AG93" s="3122"/>
      <c r="AH93" s="3211" t="s">
        <v>93</v>
      </c>
      <c r="AI93" s="3122"/>
      <c r="AJ93" s="3211" t="s">
        <v>229</v>
      </c>
      <c r="AK93" s="3122"/>
      <c r="AL93" s="3211" t="s">
        <v>230</v>
      </c>
      <c r="AM93" s="3122"/>
      <c r="AN93" s="3211" t="s">
        <v>231</v>
      </c>
      <c r="AO93" s="3122"/>
      <c r="AP93" s="3197"/>
      <c r="AQ93" s="3269"/>
      <c r="AR93" s="3269"/>
      <c r="AS93" s="3269"/>
      <c r="AT93" s="3238"/>
      <c r="AU93" s="3225"/>
      <c r="AV93" s="3225"/>
      <c r="AW93" s="3128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</row>
    <row r="94" spans="1:103" ht="18" customHeight="1" x14ac:dyDescent="0.25">
      <c r="A94" s="3150"/>
      <c r="B94" s="3140"/>
      <c r="C94" s="548" t="s">
        <v>84</v>
      </c>
      <c r="D94" s="2205" t="s">
        <v>63</v>
      </c>
      <c r="E94" s="2206" t="s">
        <v>64</v>
      </c>
      <c r="F94" s="2183" t="s">
        <v>63</v>
      </c>
      <c r="G94" s="2206" t="s">
        <v>64</v>
      </c>
      <c r="H94" s="2183" t="s">
        <v>63</v>
      </c>
      <c r="I94" s="2206" t="s">
        <v>64</v>
      </c>
      <c r="J94" s="2183" t="s">
        <v>63</v>
      </c>
      <c r="K94" s="2206" t="s">
        <v>64</v>
      </c>
      <c r="L94" s="2183" t="s">
        <v>63</v>
      </c>
      <c r="M94" s="2206" t="s">
        <v>64</v>
      </c>
      <c r="N94" s="2183" t="s">
        <v>63</v>
      </c>
      <c r="O94" s="2206" t="s">
        <v>64</v>
      </c>
      <c r="P94" s="2183" t="s">
        <v>63</v>
      </c>
      <c r="Q94" s="549" t="s">
        <v>64</v>
      </c>
      <c r="R94" s="2183" t="s">
        <v>63</v>
      </c>
      <c r="S94" s="2206" t="s">
        <v>64</v>
      </c>
      <c r="T94" s="2183" t="s">
        <v>63</v>
      </c>
      <c r="U94" s="2206" t="s">
        <v>64</v>
      </c>
      <c r="V94" s="2183" t="s">
        <v>63</v>
      </c>
      <c r="W94" s="2206" t="s">
        <v>64</v>
      </c>
      <c r="X94" s="2207" t="s">
        <v>63</v>
      </c>
      <c r="Y94" s="2206" t="s">
        <v>64</v>
      </c>
      <c r="Z94" s="2183" t="s">
        <v>63</v>
      </c>
      <c r="AA94" s="2206" t="s">
        <v>64</v>
      </c>
      <c r="AB94" s="2183" t="s">
        <v>63</v>
      </c>
      <c r="AC94" s="2208" t="s">
        <v>64</v>
      </c>
      <c r="AD94" s="2207" t="s">
        <v>63</v>
      </c>
      <c r="AE94" s="2206" t="s">
        <v>64</v>
      </c>
      <c r="AF94" s="2183" t="s">
        <v>63</v>
      </c>
      <c r="AG94" s="2206" t="s">
        <v>64</v>
      </c>
      <c r="AH94" s="2183" t="s">
        <v>63</v>
      </c>
      <c r="AI94" s="2206" t="s">
        <v>64</v>
      </c>
      <c r="AJ94" s="2183" t="s">
        <v>63</v>
      </c>
      <c r="AK94" s="2206" t="s">
        <v>64</v>
      </c>
      <c r="AL94" s="2183" t="s">
        <v>63</v>
      </c>
      <c r="AM94" s="2206" t="s">
        <v>64</v>
      </c>
      <c r="AN94" s="2183" t="s">
        <v>63</v>
      </c>
      <c r="AO94" s="2206" t="s">
        <v>64</v>
      </c>
      <c r="AP94" s="3176"/>
      <c r="AQ94" s="3163"/>
      <c r="AR94" s="3163"/>
      <c r="AS94" s="3163"/>
      <c r="AT94" s="3198"/>
      <c r="AU94" s="3253"/>
      <c r="AV94" s="3253"/>
      <c r="AW94" s="3129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"/>
      <c r="CB94" s="1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</row>
    <row r="95" spans="1:103" ht="15" customHeight="1" x14ac:dyDescent="0.25">
      <c r="A95" s="3307" t="s">
        <v>234</v>
      </c>
      <c r="B95" s="3152"/>
      <c r="C95" s="387">
        <f t="shared" ref="C95:C98" si="108">SUM(D95:E95)</f>
        <v>0</v>
      </c>
      <c r="D95" s="388">
        <f t="shared" ref="D95:E95" si="109">+F95+H95+J95+L95+N95+P95+R95+T95+V95+X95+Z95+AB95</f>
        <v>0</v>
      </c>
      <c r="E95" s="389">
        <f t="shared" si="109"/>
        <v>0</v>
      </c>
      <c r="F95" s="318"/>
      <c r="G95" s="2101"/>
      <c r="H95" s="318"/>
      <c r="I95" s="2101"/>
      <c r="J95" s="318"/>
      <c r="K95" s="2101"/>
      <c r="L95" s="318"/>
      <c r="M95" s="2101"/>
      <c r="N95" s="318"/>
      <c r="O95" s="2101"/>
      <c r="P95" s="318"/>
      <c r="Q95" s="2101"/>
      <c r="R95" s="318"/>
      <c r="S95" s="2101"/>
      <c r="T95" s="318"/>
      <c r="U95" s="2101"/>
      <c r="V95" s="318"/>
      <c r="W95" s="2101"/>
      <c r="X95" s="2209"/>
      <c r="Y95" s="2101"/>
      <c r="Z95" s="318"/>
      <c r="AA95" s="2210"/>
      <c r="AB95" s="2209"/>
      <c r="AC95" s="2102"/>
      <c r="AD95" s="2209"/>
      <c r="AE95" s="2210"/>
      <c r="AF95" s="318"/>
      <c r="AG95" s="2101"/>
      <c r="AH95" s="318"/>
      <c r="AI95" s="2210"/>
      <c r="AJ95" s="318"/>
      <c r="AK95" s="2101"/>
      <c r="AL95" s="318"/>
      <c r="AM95" s="2210"/>
      <c r="AN95" s="2209"/>
      <c r="AO95" s="2101"/>
      <c r="AP95" s="318"/>
      <c r="AQ95" s="550"/>
      <c r="AR95" s="2173"/>
      <c r="AS95" s="2173"/>
      <c r="AT95" s="2102"/>
      <c r="AU95" s="2104"/>
      <c r="AV95" s="2101"/>
      <c r="AW95" s="2211"/>
      <c r="AX95" s="240" t="str">
        <f t="shared" ref="AX95:AX98" si="110">CA95&amp;CB95&amp;CC95</f>
        <v/>
      </c>
      <c r="AY95" s="143"/>
      <c r="AZ95" s="240" t="str">
        <f t="shared" ref="AZ95:AZ97" si="111">CA95&amp;CB95</f>
        <v/>
      </c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2174" t="str">
        <f t="shared" ref="CA95:CA98" si="112">IF(AND($C95&gt;0,AU95="")," * No olvide digitar la variable Pueblos originarios. Digite Cero si no tiene.",IF(AU95&gt;$C95," * La variable Pueblos originarios No puede ser mayor al Total.",""))</f>
        <v/>
      </c>
      <c r="CB95" s="2174" t="str">
        <f t="shared" ref="CB95:CB98" si="113">IF(AND($C95&gt;0,AV95=""),"  * No olvide digitar la variable Migrantes. Digite Cero si no tiene.",IF(AV95&gt;$C95,"  * La variable Migrantes No puede ser mayor al Total.",""))</f>
        <v/>
      </c>
      <c r="CC95" s="2174" t="str">
        <f t="shared" ref="CC95:CC98" si="114">IF(AND($C95&gt;0,AW95="")," * No olvide digitar la variable Niños y niñas Mejor Niñez. Digite Cero si no tiene.",IF(AW95&gt;$C95," * La variable Niños y niñas Mejor Niñez No puede ser mayor al Total.",""))</f>
        <v/>
      </c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2212">
        <f t="shared" ref="CO95:CQ95" si="115">IF(AND($C95&gt;0,AU95=""),1,IF(AU95&gt;$C95,1,0))</f>
        <v>0</v>
      </c>
      <c r="CP95" s="2212">
        <f t="shared" si="115"/>
        <v>0</v>
      </c>
      <c r="CQ95" s="2212">
        <f t="shared" si="115"/>
        <v>0</v>
      </c>
      <c r="CR95" s="143"/>
      <c r="CS95" s="143"/>
      <c r="CT95" s="143"/>
      <c r="CU95" s="143"/>
      <c r="CV95" s="143"/>
      <c r="CW95" s="143"/>
      <c r="CX95" s="143"/>
      <c r="CY95" s="143"/>
    </row>
    <row r="96" spans="1:103" ht="15" customHeight="1" x14ac:dyDescent="0.25">
      <c r="A96" s="3308" t="s">
        <v>235</v>
      </c>
      <c r="B96" s="3157"/>
      <c r="C96" s="551">
        <f t="shared" si="108"/>
        <v>2</v>
      </c>
      <c r="D96" s="552">
        <f t="shared" ref="D96:E96" si="116">+F96+H96+J96+L96+N96+P96+R96+T96+V96+X96+Z96+AB96</f>
        <v>2</v>
      </c>
      <c r="E96" s="2213">
        <f t="shared" si="116"/>
        <v>0</v>
      </c>
      <c r="F96" s="2103"/>
      <c r="G96" s="2214"/>
      <c r="H96" s="2103"/>
      <c r="I96" s="2214"/>
      <c r="J96" s="2103"/>
      <c r="K96" s="2214"/>
      <c r="L96" s="2103">
        <v>1</v>
      </c>
      <c r="M96" s="2214"/>
      <c r="N96" s="2103">
        <v>1</v>
      </c>
      <c r="O96" s="2214"/>
      <c r="P96" s="2103"/>
      <c r="Q96" s="2214"/>
      <c r="R96" s="2103"/>
      <c r="S96" s="2214"/>
      <c r="T96" s="2103"/>
      <c r="U96" s="2214"/>
      <c r="V96" s="2103"/>
      <c r="W96" s="2214"/>
      <c r="X96" s="2104"/>
      <c r="Y96" s="2214"/>
      <c r="Z96" s="2103"/>
      <c r="AA96" s="2101"/>
      <c r="AB96" s="2104"/>
      <c r="AC96" s="2102"/>
      <c r="AD96" s="2104"/>
      <c r="AE96" s="2101"/>
      <c r="AF96" s="2103"/>
      <c r="AG96" s="2101"/>
      <c r="AH96" s="2103"/>
      <c r="AI96" s="2101"/>
      <c r="AJ96" s="2103">
        <v>1</v>
      </c>
      <c r="AK96" s="2101"/>
      <c r="AL96" s="2103"/>
      <c r="AM96" s="2101">
        <v>2</v>
      </c>
      <c r="AN96" s="2104"/>
      <c r="AO96" s="2101"/>
      <c r="AP96" s="2103"/>
      <c r="AQ96" s="2173"/>
      <c r="AR96" s="2173"/>
      <c r="AS96" s="2173"/>
      <c r="AT96" s="2102"/>
      <c r="AU96" s="2104">
        <v>1</v>
      </c>
      <c r="AV96" s="2101">
        <v>0</v>
      </c>
      <c r="AW96" s="2211">
        <v>0</v>
      </c>
      <c r="AX96" s="240" t="str">
        <f t="shared" si="110"/>
        <v/>
      </c>
      <c r="AY96" s="143"/>
      <c r="AZ96" s="240" t="str">
        <f t="shared" si="111"/>
        <v/>
      </c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2174" t="str">
        <f t="shared" si="112"/>
        <v/>
      </c>
      <c r="CB96" s="2174" t="str">
        <f t="shared" si="113"/>
        <v/>
      </c>
      <c r="CC96" s="2174" t="str">
        <f t="shared" si="114"/>
        <v/>
      </c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2212">
        <f t="shared" ref="CO96:CQ96" si="117">IF(AND($C96&gt;0,AU96=""),1,IF(AU96&gt;$C96,1,0))</f>
        <v>0</v>
      </c>
      <c r="CP96" s="2212">
        <f t="shared" si="117"/>
        <v>0</v>
      </c>
      <c r="CQ96" s="2212">
        <f t="shared" si="117"/>
        <v>0</v>
      </c>
      <c r="CR96" s="143"/>
      <c r="CS96" s="143"/>
      <c r="CT96" s="143"/>
      <c r="CU96" s="143"/>
      <c r="CV96" s="143"/>
      <c r="CW96" s="143"/>
      <c r="CX96" s="143"/>
      <c r="CY96" s="143"/>
    </row>
    <row r="97" spans="1:103" ht="15" customHeight="1" x14ac:dyDescent="0.25">
      <c r="A97" s="3308" t="s">
        <v>236</v>
      </c>
      <c r="B97" s="3157"/>
      <c r="C97" s="553">
        <f t="shared" si="108"/>
        <v>1</v>
      </c>
      <c r="D97" s="552">
        <f t="shared" ref="D97:E97" si="118">+F97+H97+J97+L97+N97+P97+R97+T97+V97+X97+Z97+AB97</f>
        <v>1</v>
      </c>
      <c r="E97" s="2213">
        <f t="shared" si="118"/>
        <v>0</v>
      </c>
      <c r="F97" s="2103"/>
      <c r="G97" s="2101"/>
      <c r="H97" s="2103"/>
      <c r="I97" s="2101"/>
      <c r="J97" s="2103"/>
      <c r="K97" s="2101"/>
      <c r="L97" s="2103">
        <v>1</v>
      </c>
      <c r="M97" s="2101"/>
      <c r="N97" s="2103"/>
      <c r="O97" s="2101"/>
      <c r="P97" s="2103"/>
      <c r="Q97" s="2101"/>
      <c r="R97" s="2103"/>
      <c r="S97" s="2101"/>
      <c r="T97" s="2103"/>
      <c r="U97" s="2101"/>
      <c r="V97" s="2103"/>
      <c r="W97" s="2101"/>
      <c r="X97" s="2104"/>
      <c r="Y97" s="2101"/>
      <c r="Z97" s="2103"/>
      <c r="AA97" s="2101"/>
      <c r="AB97" s="2104"/>
      <c r="AC97" s="2102"/>
      <c r="AD97" s="2104"/>
      <c r="AE97" s="2101"/>
      <c r="AF97" s="2103"/>
      <c r="AG97" s="2101"/>
      <c r="AH97" s="2103"/>
      <c r="AI97" s="2101"/>
      <c r="AJ97" s="2103"/>
      <c r="AK97" s="2101"/>
      <c r="AL97" s="2103">
        <v>2</v>
      </c>
      <c r="AM97" s="2101">
        <v>1</v>
      </c>
      <c r="AN97" s="2104"/>
      <c r="AO97" s="2101"/>
      <c r="AP97" s="2103"/>
      <c r="AQ97" s="2173"/>
      <c r="AR97" s="2173"/>
      <c r="AS97" s="2173"/>
      <c r="AT97" s="2102"/>
      <c r="AU97" s="2104">
        <v>0</v>
      </c>
      <c r="AV97" s="2101">
        <v>0</v>
      </c>
      <c r="AW97" s="2211">
        <v>0</v>
      </c>
      <c r="AX97" s="240" t="str">
        <f t="shared" si="110"/>
        <v/>
      </c>
      <c r="AY97" s="143"/>
      <c r="AZ97" s="240" t="str">
        <f t="shared" si="111"/>
        <v/>
      </c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2174" t="str">
        <f t="shared" si="112"/>
        <v/>
      </c>
      <c r="CB97" s="2174" t="str">
        <f t="shared" si="113"/>
        <v/>
      </c>
      <c r="CC97" s="2174" t="str">
        <f t="shared" si="114"/>
        <v/>
      </c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2212">
        <f t="shared" ref="CO97:CQ97" si="119">IF(AND($C97&gt;0,AU97=""),1,IF(AU97&gt;$C97,1,0))</f>
        <v>0</v>
      </c>
      <c r="CP97" s="2212">
        <f t="shared" si="119"/>
        <v>0</v>
      </c>
      <c r="CQ97" s="2212">
        <f t="shared" si="119"/>
        <v>0</v>
      </c>
      <c r="CR97" s="143"/>
      <c r="CS97" s="143"/>
      <c r="CT97" s="143"/>
      <c r="CU97" s="143"/>
      <c r="CV97" s="143"/>
      <c r="CW97" s="143"/>
      <c r="CX97" s="143"/>
      <c r="CY97" s="143"/>
    </row>
    <row r="98" spans="1:103" ht="15" customHeight="1" x14ac:dyDescent="0.25">
      <c r="A98" s="3309" t="s">
        <v>254</v>
      </c>
      <c r="B98" s="3205"/>
      <c r="C98" s="391">
        <f t="shared" si="108"/>
        <v>5</v>
      </c>
      <c r="D98" s="2107">
        <f t="shared" ref="D98:E98" si="120">+F98+H98+J98+L98+N98+P98+R98+T98+V98+X98+Z98+AB98</f>
        <v>3</v>
      </c>
      <c r="E98" s="554">
        <f t="shared" si="120"/>
        <v>2</v>
      </c>
      <c r="F98" s="2215"/>
      <c r="G98" s="2216"/>
      <c r="H98" s="2215"/>
      <c r="I98" s="2216">
        <v>1</v>
      </c>
      <c r="J98" s="2215">
        <v>1</v>
      </c>
      <c r="K98" s="2216">
        <v>1</v>
      </c>
      <c r="L98" s="2215">
        <v>1</v>
      </c>
      <c r="M98" s="2216"/>
      <c r="N98" s="2215">
        <v>1</v>
      </c>
      <c r="O98" s="2216"/>
      <c r="P98" s="2215"/>
      <c r="Q98" s="2216"/>
      <c r="R98" s="2215"/>
      <c r="S98" s="2216"/>
      <c r="T98" s="2215"/>
      <c r="U98" s="2216"/>
      <c r="V98" s="2215"/>
      <c r="W98" s="2216"/>
      <c r="X98" s="2111"/>
      <c r="Y98" s="2109"/>
      <c r="Z98" s="323"/>
      <c r="AA98" s="2109"/>
      <c r="AB98" s="2111"/>
      <c r="AC98" s="2110"/>
      <c r="AD98" s="2217"/>
      <c r="AE98" s="2216">
        <v>1</v>
      </c>
      <c r="AF98" s="2215"/>
      <c r="AG98" s="2216"/>
      <c r="AH98" s="2215"/>
      <c r="AI98" s="2216"/>
      <c r="AJ98" s="2215"/>
      <c r="AK98" s="2216"/>
      <c r="AL98" s="2215">
        <v>1</v>
      </c>
      <c r="AM98" s="2216">
        <v>1</v>
      </c>
      <c r="AN98" s="2217"/>
      <c r="AO98" s="2216"/>
      <c r="AP98" s="2215"/>
      <c r="AQ98" s="514"/>
      <c r="AR98" s="514"/>
      <c r="AS98" s="514"/>
      <c r="AT98" s="2218"/>
      <c r="AU98" s="2217">
        <v>1</v>
      </c>
      <c r="AV98" s="2216">
        <v>0</v>
      </c>
      <c r="AW98" s="2219">
        <v>0</v>
      </c>
      <c r="AX98" s="240" t="str">
        <f t="shared" si="110"/>
        <v/>
      </c>
      <c r="AY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2174" t="str">
        <f t="shared" si="112"/>
        <v/>
      </c>
      <c r="CB98" s="2174" t="str">
        <f t="shared" si="113"/>
        <v/>
      </c>
      <c r="CC98" s="2174" t="str">
        <f t="shared" si="114"/>
        <v/>
      </c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2212">
        <f t="shared" ref="CO98:CQ98" si="121">IF(AND($C98&gt;0,AU98=""),1,IF(AU98&gt;$C98,1,0))</f>
        <v>0</v>
      </c>
      <c r="CP98" s="2212">
        <f t="shared" si="121"/>
        <v>0</v>
      </c>
      <c r="CQ98" s="2212">
        <f t="shared" si="121"/>
        <v>0</v>
      </c>
      <c r="CR98" s="143"/>
      <c r="CS98" s="143"/>
      <c r="CT98" s="143"/>
      <c r="CU98" s="143"/>
      <c r="CV98" s="143"/>
      <c r="CW98" s="143"/>
      <c r="CX98" s="143"/>
      <c r="CY98" s="143"/>
    </row>
    <row r="99" spans="1:103" ht="18" customHeight="1" x14ac:dyDescent="0.25">
      <c r="A99" s="2199" t="s">
        <v>794</v>
      </c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</row>
    <row r="100" spans="1:103" ht="18" customHeight="1" x14ac:dyDescent="0.25">
      <c r="A100" s="3148" t="s">
        <v>785</v>
      </c>
      <c r="B100" s="3149"/>
      <c r="C100" s="3148" t="s">
        <v>226</v>
      </c>
      <c r="D100" s="3161"/>
      <c r="E100" s="3149"/>
      <c r="F100" s="3230" t="s">
        <v>795</v>
      </c>
      <c r="G100" s="3124"/>
      <c r="H100" s="3124"/>
      <c r="I100" s="3124"/>
      <c r="J100" s="3124"/>
      <c r="K100" s="3124"/>
      <c r="L100" s="3124"/>
      <c r="M100" s="3124"/>
      <c r="N100" s="3124"/>
      <c r="O100" s="3124"/>
      <c r="P100" s="3124"/>
      <c r="Q100" s="3122"/>
      <c r="R100" s="3232" t="s">
        <v>796</v>
      </c>
      <c r="S100" s="3124"/>
      <c r="T100" s="3124"/>
      <c r="U100" s="3124"/>
      <c r="V100" s="3124"/>
      <c r="W100" s="3122"/>
      <c r="X100" s="3232" t="s">
        <v>797</v>
      </c>
      <c r="Y100" s="3124"/>
      <c r="Z100" s="3124"/>
      <c r="AA100" s="3124"/>
      <c r="AB100" s="3124"/>
      <c r="AC100" s="3135"/>
      <c r="AD100" s="3310" t="s">
        <v>798</v>
      </c>
      <c r="AE100" s="3124"/>
      <c r="AF100" s="3124"/>
      <c r="AG100" s="3124"/>
      <c r="AH100" s="3124"/>
      <c r="AI100" s="3122"/>
      <c r="AJ100" s="3195" t="s">
        <v>41</v>
      </c>
      <c r="AK100" s="3304" t="s">
        <v>42</v>
      </c>
      <c r="AL100" s="3171" t="s">
        <v>788</v>
      </c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</row>
    <row r="101" spans="1:103" ht="21.75" customHeight="1" x14ac:dyDescent="0.25">
      <c r="A101" s="3179"/>
      <c r="B101" s="3180"/>
      <c r="C101" s="3150"/>
      <c r="D101" s="3142"/>
      <c r="E101" s="3140"/>
      <c r="F101" s="3211" t="s">
        <v>227</v>
      </c>
      <c r="G101" s="3122"/>
      <c r="H101" s="3211" t="s">
        <v>228</v>
      </c>
      <c r="I101" s="3122"/>
      <c r="J101" s="3211" t="s">
        <v>93</v>
      </c>
      <c r="K101" s="3122"/>
      <c r="L101" s="3211" t="s">
        <v>229</v>
      </c>
      <c r="M101" s="3122"/>
      <c r="N101" s="3211" t="s">
        <v>230</v>
      </c>
      <c r="O101" s="3122"/>
      <c r="P101" s="3211" t="s">
        <v>231</v>
      </c>
      <c r="Q101" s="3122"/>
      <c r="R101" s="3143" t="s">
        <v>654</v>
      </c>
      <c r="S101" s="3122"/>
      <c r="T101" s="3143" t="s">
        <v>655</v>
      </c>
      <c r="U101" s="3122"/>
      <c r="V101" s="3143" t="s">
        <v>799</v>
      </c>
      <c r="W101" s="3122"/>
      <c r="X101" s="3134" t="s">
        <v>654</v>
      </c>
      <c r="Y101" s="3122"/>
      <c r="Z101" s="3143" t="s">
        <v>655</v>
      </c>
      <c r="AA101" s="3122"/>
      <c r="AB101" s="3143" t="s">
        <v>799</v>
      </c>
      <c r="AC101" s="3135"/>
      <c r="AD101" s="3134" t="s">
        <v>800</v>
      </c>
      <c r="AE101" s="3124"/>
      <c r="AF101" s="3124"/>
      <c r="AG101" s="3122"/>
      <c r="AH101" s="3143" t="s">
        <v>801</v>
      </c>
      <c r="AI101" s="3122"/>
      <c r="AJ101" s="3131"/>
      <c r="AK101" s="3305"/>
      <c r="AL101" s="3172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  <c r="CQ101" s="143"/>
      <c r="CR101" s="143"/>
      <c r="CS101" s="143"/>
      <c r="CT101" s="143"/>
      <c r="CU101" s="143"/>
      <c r="CV101" s="143"/>
      <c r="CW101" s="143"/>
      <c r="CX101" s="143"/>
      <c r="CY101" s="143"/>
    </row>
    <row r="102" spans="1:103" ht="35.25" customHeight="1" x14ac:dyDescent="0.25">
      <c r="A102" s="3150"/>
      <c r="B102" s="3140"/>
      <c r="C102" s="27" t="s">
        <v>84</v>
      </c>
      <c r="D102" s="23" t="s">
        <v>63</v>
      </c>
      <c r="E102" s="1913" t="s">
        <v>64</v>
      </c>
      <c r="F102" s="1887" t="s">
        <v>63</v>
      </c>
      <c r="G102" s="1743" t="s">
        <v>64</v>
      </c>
      <c r="H102" s="1887" t="s">
        <v>63</v>
      </c>
      <c r="I102" s="1743" t="s">
        <v>64</v>
      </c>
      <c r="J102" s="1887" t="s">
        <v>63</v>
      </c>
      <c r="K102" s="1743" t="s">
        <v>64</v>
      </c>
      <c r="L102" s="1887" t="s">
        <v>63</v>
      </c>
      <c r="M102" s="1743" t="s">
        <v>64</v>
      </c>
      <c r="N102" s="1887" t="s">
        <v>63</v>
      </c>
      <c r="O102" s="1743" t="s">
        <v>64</v>
      </c>
      <c r="P102" s="1887" t="s">
        <v>63</v>
      </c>
      <c r="Q102" s="1743" t="s">
        <v>64</v>
      </c>
      <c r="R102" s="1887" t="s">
        <v>63</v>
      </c>
      <c r="S102" s="1743" t="s">
        <v>64</v>
      </c>
      <c r="T102" s="1887" t="s">
        <v>63</v>
      </c>
      <c r="U102" s="1743" t="s">
        <v>64</v>
      </c>
      <c r="V102" s="1887" t="s">
        <v>63</v>
      </c>
      <c r="W102" s="1743" t="s">
        <v>64</v>
      </c>
      <c r="X102" s="1925" t="s">
        <v>63</v>
      </c>
      <c r="Y102" s="1743" t="s">
        <v>64</v>
      </c>
      <c r="Z102" s="1887" t="s">
        <v>63</v>
      </c>
      <c r="AA102" s="1743" t="s">
        <v>64</v>
      </c>
      <c r="AB102" s="27" t="s">
        <v>63</v>
      </c>
      <c r="AC102" s="1810" t="s">
        <v>64</v>
      </c>
      <c r="AD102" s="555" t="s">
        <v>802</v>
      </c>
      <c r="AE102" s="216" t="s">
        <v>792</v>
      </c>
      <c r="AF102" s="1735" t="s">
        <v>608</v>
      </c>
      <c r="AG102" s="1740" t="s">
        <v>793</v>
      </c>
      <c r="AH102" s="27" t="s">
        <v>803</v>
      </c>
      <c r="AI102" s="1743" t="s">
        <v>804</v>
      </c>
      <c r="AJ102" s="3142"/>
      <c r="AK102" s="3306"/>
      <c r="AL102" s="3173"/>
      <c r="AM102" s="143"/>
      <c r="AN102" s="143"/>
      <c r="AO102" s="143"/>
      <c r="AP102" s="143"/>
      <c r="AQ102" s="143"/>
      <c r="AR102" s="143"/>
      <c r="AS102" s="143"/>
      <c r="AT102" s="143"/>
      <c r="AU102" s="143"/>
      <c r="AV102" s="143"/>
      <c r="AW102" s="143"/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  <c r="BJ102" s="143"/>
      <c r="BK102" s="143"/>
      <c r="BL102" s="143"/>
      <c r="BM102" s="143"/>
      <c r="BN102" s="143"/>
      <c r="BO102" s="143"/>
      <c r="BP102" s="143"/>
      <c r="BQ102" s="143"/>
      <c r="BR102" s="143"/>
      <c r="BS102" s="143"/>
      <c r="BT102" s="143"/>
      <c r="BU102" s="143"/>
      <c r="BV102" s="143"/>
      <c r="BW102" s="143"/>
      <c r="BX102" s="143"/>
      <c r="BY102" s="143"/>
      <c r="BZ102" s="143"/>
      <c r="CA102" s="143"/>
      <c r="CB102" s="143"/>
      <c r="CC102" s="143"/>
      <c r="CD102" s="143"/>
      <c r="CE102" s="143"/>
      <c r="CF102" s="143"/>
      <c r="CG102" s="143"/>
      <c r="CH102" s="143"/>
      <c r="CI102" s="143"/>
      <c r="CJ102" s="143"/>
      <c r="CK102" s="143"/>
      <c r="CL102" s="143"/>
      <c r="CM102" s="143"/>
      <c r="CN102" s="143"/>
      <c r="CO102" s="143"/>
      <c r="CP102" s="143"/>
      <c r="CQ102" s="143"/>
      <c r="CR102" s="143"/>
      <c r="CS102" s="143"/>
      <c r="CT102" s="143"/>
      <c r="CU102" s="143"/>
      <c r="CV102" s="143"/>
      <c r="CW102" s="143"/>
      <c r="CX102" s="143"/>
      <c r="CY102" s="143"/>
    </row>
    <row r="103" spans="1:103" ht="15" customHeight="1" x14ac:dyDescent="0.25">
      <c r="A103" s="3311" t="s">
        <v>234</v>
      </c>
      <c r="B103" s="3152"/>
      <c r="C103" s="161">
        <f t="shared" ref="C103:C106" si="122">SUM(D103:E103)</f>
        <v>0</v>
      </c>
      <c r="D103" s="151">
        <f t="shared" ref="D103:E103" si="123">SUM(F103+H103+J103+L103+N103+P103+R103+T103+V103+X103+Z103+AB103)</f>
        <v>0</v>
      </c>
      <c r="E103" s="250">
        <f t="shared" si="123"/>
        <v>0</v>
      </c>
      <c r="F103" s="126"/>
      <c r="G103" s="1840"/>
      <c r="H103" s="126"/>
      <c r="I103" s="1840"/>
      <c r="J103" s="126"/>
      <c r="K103" s="1840"/>
      <c r="L103" s="126"/>
      <c r="M103" s="1840"/>
      <c r="N103" s="126"/>
      <c r="O103" s="1840"/>
      <c r="P103" s="126"/>
      <c r="Q103" s="1840"/>
      <c r="R103" s="126"/>
      <c r="S103" s="1840"/>
      <c r="T103" s="126"/>
      <c r="U103" s="1840"/>
      <c r="V103" s="126"/>
      <c r="W103" s="1840"/>
      <c r="X103" s="2078"/>
      <c r="Y103" s="1840"/>
      <c r="Z103" s="126"/>
      <c r="AA103" s="1840"/>
      <c r="AB103" s="126"/>
      <c r="AC103" s="1841"/>
      <c r="AD103" s="139"/>
      <c r="AE103" s="125"/>
      <c r="AF103" s="125"/>
      <c r="AG103" s="377"/>
      <c r="AH103" s="126"/>
      <c r="AI103" s="1840"/>
      <c r="AJ103" s="126"/>
      <c r="AK103" s="127"/>
      <c r="AL103" s="1840"/>
      <c r="AM103" s="240" t="str">
        <f t="shared" ref="AM103:AM106" si="124">CG103&amp;CH103</f>
        <v/>
      </c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  <c r="BN103" s="143"/>
      <c r="BO103" s="143"/>
      <c r="BP103" s="143"/>
      <c r="BQ103" s="143"/>
      <c r="BR103" s="143"/>
      <c r="BS103" s="143"/>
      <c r="BT103" s="143"/>
      <c r="BU103" s="143"/>
      <c r="BV103" s="143"/>
      <c r="BW103" s="143"/>
      <c r="BX103" s="143"/>
      <c r="BY103" s="143"/>
      <c r="BZ103" s="143"/>
      <c r="CA103" s="143"/>
      <c r="CB103" s="143"/>
      <c r="CC103" s="143"/>
      <c r="CD103" s="143"/>
      <c r="CE103" s="143"/>
      <c r="CF103" s="143"/>
      <c r="CG103" s="2174" t="str">
        <f t="shared" ref="CG103:CG106" si="125">IF(AND($C103&gt;0,AJ103="")," * No olvide digitar la variable Pueblos Originarios. Digite Cero si no tiene.",IF(AJ103&gt;$C103,"  * La variable Pueblos Originarios No puede ser mayor al Total.",""))</f>
        <v/>
      </c>
      <c r="CH103" s="2174" t="str">
        <f t="shared" ref="CH103:CH106" si="126">IF(AND($C103&gt;0,AK103="")," * No olvide digitar la variable Migrantes. Digite Cero si no tiene.",IF(AK103&gt;$C103,"  * La variable Migrantes No puede ser mayor al Total.",""))</f>
        <v/>
      </c>
      <c r="CI103" s="2174" t="str">
        <f t="shared" ref="CI103:CI106" si="127">IF(AND($C103&gt;0,AL103="")," * No olvide digitar la variable Niños y niñas Mejor Niñez. Digite Cero si no tiene.",IF(AL103&gt;$C103,"  * La variable Niños y niñas Mejor Niñez No puede ser mayor al Total.",""))</f>
        <v/>
      </c>
      <c r="CJ103" s="143"/>
      <c r="CK103" s="143"/>
      <c r="CL103" s="143"/>
      <c r="CM103" s="143"/>
      <c r="CN103" s="143"/>
      <c r="CO103" s="143"/>
      <c r="CP103" s="143"/>
      <c r="CQ103" s="143"/>
      <c r="CR103" s="143"/>
      <c r="CS103" s="143"/>
      <c r="CT103" s="143"/>
      <c r="CU103" s="2212">
        <f t="shared" ref="CU103:CW103" si="128">IF(AND($C103&gt;0,AJ103=""),1,IF(AJ103&gt;$C103,1,0))</f>
        <v>0</v>
      </c>
      <c r="CV103" s="2212">
        <f t="shared" si="128"/>
        <v>0</v>
      </c>
      <c r="CW103" s="2212">
        <f t="shared" si="128"/>
        <v>0</v>
      </c>
      <c r="CX103" s="143"/>
      <c r="CY103" s="143"/>
    </row>
    <row r="104" spans="1:103" ht="15" customHeight="1" x14ac:dyDescent="0.25">
      <c r="A104" s="3194" t="s">
        <v>235</v>
      </c>
      <c r="B104" s="3157"/>
      <c r="C104" s="150">
        <f t="shared" si="122"/>
        <v>0</v>
      </c>
      <c r="D104" s="155">
        <f t="shared" ref="D104:E104" si="129">SUM(F104+H104+J104+L104+N104+P104+R104+T104+V104+X104+Z104+AB104)</f>
        <v>0</v>
      </c>
      <c r="E104" s="252">
        <f t="shared" si="129"/>
        <v>0</v>
      </c>
      <c r="F104" s="355"/>
      <c r="G104" s="2057"/>
      <c r="H104" s="355"/>
      <c r="I104" s="2057"/>
      <c r="J104" s="355"/>
      <c r="K104" s="2057"/>
      <c r="L104" s="355"/>
      <c r="M104" s="2057"/>
      <c r="N104" s="355"/>
      <c r="O104" s="2057"/>
      <c r="P104" s="355"/>
      <c r="Q104" s="2057"/>
      <c r="R104" s="355"/>
      <c r="S104" s="2057"/>
      <c r="T104" s="355"/>
      <c r="U104" s="2057"/>
      <c r="V104" s="355"/>
      <c r="W104" s="2057"/>
      <c r="X104" s="2084"/>
      <c r="Y104" s="2057"/>
      <c r="Z104" s="355"/>
      <c r="AA104" s="2057"/>
      <c r="AB104" s="355"/>
      <c r="AC104" s="444"/>
      <c r="AD104" s="556"/>
      <c r="AE104" s="429"/>
      <c r="AF104" s="429"/>
      <c r="AG104" s="2085"/>
      <c r="AH104" s="355"/>
      <c r="AI104" s="2057"/>
      <c r="AJ104" s="355"/>
      <c r="AK104" s="452"/>
      <c r="AL104" s="2057"/>
      <c r="AM104" s="240" t="str">
        <f t="shared" si="124"/>
        <v/>
      </c>
      <c r="AN104" s="143"/>
      <c r="AO104" s="143"/>
      <c r="AP104" s="143"/>
      <c r="AQ104" s="143"/>
      <c r="AR104" s="143"/>
      <c r="AS104" s="143"/>
      <c r="AT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  <c r="BJ104" s="143"/>
      <c r="BK104" s="143"/>
      <c r="BL104" s="143"/>
      <c r="BM104" s="143"/>
      <c r="BN104" s="143"/>
      <c r="BO104" s="143"/>
      <c r="BP104" s="143"/>
      <c r="BQ104" s="143"/>
      <c r="BR104" s="143"/>
      <c r="BS104" s="143"/>
      <c r="BT104" s="143"/>
      <c r="BU104" s="143"/>
      <c r="BV104" s="143"/>
      <c r="BW104" s="143"/>
      <c r="BX104" s="143"/>
      <c r="BY104" s="143"/>
      <c r="BZ104" s="143"/>
      <c r="CA104" s="143"/>
      <c r="CB104" s="143"/>
      <c r="CC104" s="143"/>
      <c r="CD104" s="143"/>
      <c r="CE104" s="143"/>
      <c r="CF104" s="143"/>
      <c r="CG104" s="2174" t="str">
        <f t="shared" si="125"/>
        <v/>
      </c>
      <c r="CH104" s="2174" t="str">
        <f t="shared" si="126"/>
        <v/>
      </c>
      <c r="CI104" s="2174" t="str">
        <f t="shared" si="127"/>
        <v/>
      </c>
      <c r="CJ104" s="143"/>
      <c r="CK104" s="143"/>
      <c r="CL104" s="143"/>
      <c r="CM104" s="143"/>
      <c r="CN104" s="143"/>
      <c r="CO104" s="143"/>
      <c r="CP104" s="143"/>
      <c r="CQ104" s="143"/>
      <c r="CR104" s="143"/>
      <c r="CS104" s="143"/>
      <c r="CT104" s="143"/>
      <c r="CU104" s="2212">
        <f t="shared" ref="CU104:CW104" si="130">IF(AND($C104&gt;0,AJ104=""),1,IF(AJ104&gt;$C104,1,0))</f>
        <v>0</v>
      </c>
      <c r="CV104" s="2212">
        <f t="shared" si="130"/>
        <v>0</v>
      </c>
      <c r="CW104" s="2212">
        <f t="shared" si="130"/>
        <v>0</v>
      </c>
      <c r="CX104" s="143"/>
      <c r="CY104" s="143"/>
    </row>
    <row r="105" spans="1:103" ht="15" customHeight="1" x14ac:dyDescent="0.25">
      <c r="A105" s="3194" t="s">
        <v>236</v>
      </c>
      <c r="B105" s="3157"/>
      <c r="C105" s="150">
        <f t="shared" si="122"/>
        <v>0</v>
      </c>
      <c r="D105" s="155">
        <f t="shared" ref="D105:E105" si="131">SUM(F105+H105+J105+L105+N105+P105+R105+T105+V105+X105+Z105+AB105)</f>
        <v>0</v>
      </c>
      <c r="E105" s="252">
        <f t="shared" si="131"/>
        <v>0</v>
      </c>
      <c r="F105" s="355"/>
      <c r="G105" s="2057"/>
      <c r="H105" s="355"/>
      <c r="I105" s="2057"/>
      <c r="J105" s="355"/>
      <c r="K105" s="2057"/>
      <c r="L105" s="355"/>
      <c r="M105" s="2057"/>
      <c r="N105" s="355"/>
      <c r="O105" s="2057"/>
      <c r="P105" s="355"/>
      <c r="Q105" s="2057"/>
      <c r="R105" s="355"/>
      <c r="S105" s="2057"/>
      <c r="T105" s="355"/>
      <c r="U105" s="2057"/>
      <c r="V105" s="355"/>
      <c r="W105" s="2057"/>
      <c r="X105" s="2084"/>
      <c r="Y105" s="2057"/>
      <c r="Z105" s="355"/>
      <c r="AA105" s="2057"/>
      <c r="AB105" s="355"/>
      <c r="AC105" s="444"/>
      <c r="AD105" s="556"/>
      <c r="AE105" s="429"/>
      <c r="AF105" s="429"/>
      <c r="AG105" s="2085"/>
      <c r="AH105" s="355"/>
      <c r="AI105" s="2057"/>
      <c r="AJ105" s="355"/>
      <c r="AK105" s="452"/>
      <c r="AL105" s="2057"/>
      <c r="AM105" s="240" t="str">
        <f t="shared" si="124"/>
        <v/>
      </c>
      <c r="AN105" s="143"/>
      <c r="AO105" s="143"/>
      <c r="AP105" s="143"/>
      <c r="AQ105" s="143"/>
      <c r="AR105" s="143"/>
      <c r="AS105" s="143"/>
      <c r="AT105" s="143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BL105" s="143"/>
      <c r="BM105" s="143"/>
      <c r="BN105" s="143"/>
      <c r="BO105" s="143"/>
      <c r="BP105" s="143"/>
      <c r="BQ105" s="143"/>
      <c r="BR105" s="143"/>
      <c r="BS105" s="143"/>
      <c r="BT105" s="143"/>
      <c r="BU105" s="143"/>
      <c r="BV105" s="143"/>
      <c r="BW105" s="143"/>
      <c r="BX105" s="143"/>
      <c r="BY105" s="143"/>
      <c r="BZ105" s="143"/>
      <c r="CA105" s="143"/>
      <c r="CB105" s="143"/>
      <c r="CC105" s="143"/>
      <c r="CD105" s="143"/>
      <c r="CE105" s="143"/>
      <c r="CF105" s="143"/>
      <c r="CG105" s="2174" t="str">
        <f t="shared" si="125"/>
        <v/>
      </c>
      <c r="CH105" s="2174" t="str">
        <f t="shared" si="126"/>
        <v/>
      </c>
      <c r="CI105" s="2174" t="str">
        <f t="shared" si="127"/>
        <v/>
      </c>
      <c r="CJ105" s="143"/>
      <c r="CK105" s="143"/>
      <c r="CL105" s="143"/>
      <c r="CM105" s="143"/>
      <c r="CN105" s="143"/>
      <c r="CO105" s="143"/>
      <c r="CP105" s="143"/>
      <c r="CQ105" s="143"/>
      <c r="CR105" s="143"/>
      <c r="CS105" s="143"/>
      <c r="CT105" s="143"/>
      <c r="CU105" s="2212">
        <f t="shared" ref="CU105:CW105" si="132">IF(AND($C105&gt;0,AJ105=""),1,IF(AJ105&gt;$C105,1,0))</f>
        <v>0</v>
      </c>
      <c r="CV105" s="2212">
        <f t="shared" si="132"/>
        <v>0</v>
      </c>
      <c r="CW105" s="2212">
        <f t="shared" si="132"/>
        <v>0</v>
      </c>
      <c r="CX105" s="143"/>
      <c r="CY105" s="143"/>
    </row>
    <row r="106" spans="1:103" ht="15" customHeight="1" x14ac:dyDescent="0.25">
      <c r="A106" s="3204" t="s">
        <v>254</v>
      </c>
      <c r="B106" s="3205"/>
      <c r="C106" s="466">
        <f t="shared" si="122"/>
        <v>0</v>
      </c>
      <c r="D106" s="158">
        <f t="shared" ref="D106:E106" si="133">SUM(F106+H106+J106+L106+N106+P106+R106+T106+V106+X106+Z106+AB106)</f>
        <v>0</v>
      </c>
      <c r="E106" s="253">
        <f t="shared" si="133"/>
        <v>0</v>
      </c>
      <c r="F106" s="131"/>
      <c r="G106" s="1847"/>
      <c r="H106" s="131"/>
      <c r="I106" s="1847"/>
      <c r="J106" s="131"/>
      <c r="K106" s="1847"/>
      <c r="L106" s="131"/>
      <c r="M106" s="1847"/>
      <c r="N106" s="131"/>
      <c r="O106" s="1847"/>
      <c r="P106" s="131"/>
      <c r="Q106" s="1847"/>
      <c r="R106" s="131"/>
      <c r="S106" s="1847"/>
      <c r="T106" s="131"/>
      <c r="U106" s="1847"/>
      <c r="V106" s="131"/>
      <c r="W106" s="1847"/>
      <c r="X106" s="2137"/>
      <c r="Y106" s="1847"/>
      <c r="Z106" s="131"/>
      <c r="AA106" s="1847"/>
      <c r="AB106" s="131"/>
      <c r="AC106" s="1848"/>
      <c r="AD106" s="557"/>
      <c r="AE106" s="130"/>
      <c r="AF106" s="130"/>
      <c r="AG106" s="2114"/>
      <c r="AH106" s="2221"/>
      <c r="AI106" s="2222"/>
      <c r="AJ106" s="131"/>
      <c r="AK106" s="132"/>
      <c r="AL106" s="1847"/>
      <c r="AM106" s="240" t="str">
        <f t="shared" si="124"/>
        <v/>
      </c>
      <c r="AN106" s="143"/>
      <c r="AO106" s="143"/>
      <c r="AP106" s="143"/>
      <c r="AQ106" s="143"/>
      <c r="AR106" s="143"/>
      <c r="AS106" s="143"/>
      <c r="AT106" s="143"/>
      <c r="AU106" s="143"/>
      <c r="AV106" s="143"/>
      <c r="AW106" s="143"/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  <c r="BJ106" s="143"/>
      <c r="BK106" s="143"/>
      <c r="BL106" s="143"/>
      <c r="BM106" s="143"/>
      <c r="BN106" s="143"/>
      <c r="BO106" s="143"/>
      <c r="BP106" s="143"/>
      <c r="BQ106" s="143"/>
      <c r="BR106" s="143"/>
      <c r="BS106" s="143"/>
      <c r="BT106" s="143"/>
      <c r="BU106" s="143"/>
      <c r="BV106" s="143"/>
      <c r="BW106" s="143"/>
      <c r="BX106" s="143"/>
      <c r="BY106" s="143"/>
      <c r="BZ106" s="143"/>
      <c r="CA106" s="143"/>
      <c r="CB106" s="143"/>
      <c r="CC106" s="143"/>
      <c r="CD106" s="143"/>
      <c r="CE106" s="143"/>
      <c r="CF106" s="143"/>
      <c r="CG106" s="2174" t="str">
        <f t="shared" si="125"/>
        <v/>
      </c>
      <c r="CH106" s="2174" t="str">
        <f t="shared" si="126"/>
        <v/>
      </c>
      <c r="CI106" s="2174" t="str">
        <f t="shared" si="127"/>
        <v/>
      </c>
      <c r="CJ106" s="143"/>
      <c r="CK106" s="143"/>
      <c r="CL106" s="143"/>
      <c r="CM106" s="143"/>
      <c r="CN106" s="143"/>
      <c r="CO106" s="143"/>
      <c r="CP106" s="143"/>
      <c r="CQ106" s="143"/>
      <c r="CR106" s="143"/>
      <c r="CS106" s="143"/>
      <c r="CT106" s="143"/>
      <c r="CU106" s="2212">
        <f t="shared" ref="CU106:CW106" si="134">IF(AND($C106&gt;0,AJ106=""),1,IF(AJ106&gt;$C106,1,0))</f>
        <v>0</v>
      </c>
      <c r="CV106" s="2212">
        <f t="shared" si="134"/>
        <v>0</v>
      </c>
      <c r="CW106" s="2212">
        <f t="shared" si="134"/>
        <v>0</v>
      </c>
      <c r="CX106" s="143"/>
      <c r="CY106" s="143"/>
    </row>
    <row r="107" spans="1:103" ht="18" customHeight="1" x14ac:dyDescent="0.25">
      <c r="A107" s="2199" t="s">
        <v>805</v>
      </c>
      <c r="B107" s="55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  <c r="AO107" s="143"/>
      <c r="AP107" s="143"/>
      <c r="AQ107" s="143"/>
      <c r="AR107" s="143"/>
      <c r="AS107" s="143"/>
      <c r="AT107" s="143"/>
      <c r="AU107" s="143"/>
      <c r="AV107" s="143"/>
      <c r="AW107" s="143"/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  <c r="BJ107" s="143"/>
      <c r="BK107" s="143"/>
      <c r="BL107" s="143"/>
      <c r="BM107" s="143"/>
      <c r="BN107" s="143"/>
      <c r="BO107" s="143"/>
      <c r="BP107" s="143"/>
      <c r="BQ107" s="143"/>
      <c r="BR107" s="143"/>
      <c r="BS107" s="143"/>
      <c r="BT107" s="143"/>
      <c r="BU107" s="143"/>
      <c r="BV107" s="143"/>
      <c r="BW107" s="143"/>
      <c r="BX107" s="143"/>
      <c r="BY107" s="143"/>
      <c r="BZ107" s="143"/>
      <c r="CA107" s="143"/>
      <c r="CB107" s="143"/>
      <c r="CC107" s="143"/>
      <c r="CD107" s="143"/>
      <c r="CE107" s="143"/>
      <c r="CF107" s="143"/>
      <c r="CG107" s="143"/>
      <c r="CH107" s="143"/>
      <c r="CI107" s="143"/>
      <c r="CJ107" s="143"/>
      <c r="CK107" s="143"/>
      <c r="CL107" s="143"/>
      <c r="CM107" s="143"/>
      <c r="CN107" s="143"/>
      <c r="CO107" s="143"/>
      <c r="CP107" s="143"/>
      <c r="CQ107" s="143"/>
      <c r="CR107" s="143"/>
      <c r="CS107" s="143"/>
      <c r="CT107" s="143"/>
      <c r="CU107" s="143"/>
      <c r="CV107" s="143"/>
      <c r="CW107" s="143"/>
      <c r="CX107" s="143"/>
      <c r="CY107" s="143"/>
    </row>
    <row r="108" spans="1:103" ht="14.25" customHeight="1" x14ac:dyDescent="0.25">
      <c r="A108" s="3148" t="s">
        <v>806</v>
      </c>
      <c r="B108" s="3149"/>
      <c r="C108" s="3148" t="s">
        <v>82</v>
      </c>
      <c r="D108" s="3161"/>
      <c r="E108" s="3149"/>
      <c r="F108" s="3143" t="s">
        <v>106</v>
      </c>
      <c r="G108" s="3124"/>
      <c r="H108" s="3124"/>
      <c r="I108" s="3124"/>
      <c r="J108" s="3124"/>
      <c r="K108" s="3124"/>
      <c r="L108" s="3124"/>
      <c r="M108" s="3122"/>
    </row>
    <row r="109" spans="1:103" ht="14.25" customHeight="1" x14ac:dyDescent="0.25">
      <c r="A109" s="3179"/>
      <c r="B109" s="3180"/>
      <c r="C109" s="3179"/>
      <c r="D109" s="3131"/>
      <c r="E109" s="3180"/>
      <c r="F109" s="3143" t="s">
        <v>807</v>
      </c>
      <c r="G109" s="3122"/>
      <c r="H109" s="3143" t="s">
        <v>808</v>
      </c>
      <c r="I109" s="3122"/>
      <c r="J109" s="3143" t="s">
        <v>809</v>
      </c>
      <c r="K109" s="3122"/>
      <c r="L109" s="3143" t="s">
        <v>49</v>
      </c>
      <c r="M109" s="3122"/>
    </row>
    <row r="110" spans="1:103" ht="14.25" customHeight="1" x14ac:dyDescent="0.25">
      <c r="A110" s="3150"/>
      <c r="B110" s="3140"/>
      <c r="C110" s="1882" t="s">
        <v>84</v>
      </c>
      <c r="D110" s="23" t="s">
        <v>63</v>
      </c>
      <c r="E110" s="1743" t="s">
        <v>64</v>
      </c>
      <c r="F110" s="27" t="s">
        <v>63</v>
      </c>
      <c r="G110" s="1743" t="s">
        <v>64</v>
      </c>
      <c r="H110" s="27" t="s">
        <v>63</v>
      </c>
      <c r="I110" s="1743" t="s">
        <v>64</v>
      </c>
      <c r="J110" s="27" t="s">
        <v>63</v>
      </c>
      <c r="K110" s="1743" t="s">
        <v>64</v>
      </c>
      <c r="L110" s="27" t="s">
        <v>63</v>
      </c>
      <c r="M110" s="1743" t="s">
        <v>64</v>
      </c>
    </row>
    <row r="111" spans="1:103" ht="15" customHeight="1" x14ac:dyDescent="0.25">
      <c r="A111" s="3312" t="s">
        <v>810</v>
      </c>
      <c r="B111" s="3122"/>
      <c r="C111" s="559">
        <f t="shared" ref="C111:C114" si="135">SUM(D111:E111)</f>
        <v>1</v>
      </c>
      <c r="D111" s="560">
        <f t="shared" ref="D111:E111" si="136">+F111+H111+J111+L111</f>
        <v>0</v>
      </c>
      <c r="E111" s="561">
        <f t="shared" si="136"/>
        <v>1</v>
      </c>
      <c r="F111" s="146">
        <f t="shared" ref="F111:M111" si="137">SUM(F112:F114)</f>
        <v>0</v>
      </c>
      <c r="G111" s="1826">
        <f t="shared" si="137"/>
        <v>0</v>
      </c>
      <c r="H111" s="146">
        <f t="shared" si="137"/>
        <v>0</v>
      </c>
      <c r="I111" s="1826">
        <f t="shared" si="137"/>
        <v>1</v>
      </c>
      <c r="J111" s="146">
        <f t="shared" si="137"/>
        <v>0</v>
      </c>
      <c r="K111" s="1826">
        <f t="shared" si="137"/>
        <v>0</v>
      </c>
      <c r="L111" s="146">
        <f t="shared" si="137"/>
        <v>0</v>
      </c>
      <c r="M111" s="1827">
        <f t="shared" si="137"/>
        <v>0</v>
      </c>
    </row>
    <row r="112" spans="1:103" ht="15" customHeight="1" x14ac:dyDescent="0.25">
      <c r="A112" s="3314" t="s">
        <v>811</v>
      </c>
      <c r="B112" s="3152"/>
      <c r="C112" s="562">
        <f t="shared" si="135"/>
        <v>0</v>
      </c>
      <c r="D112" s="563">
        <f t="shared" ref="D112:E112" si="138">+F112+H112+J112+L112</f>
        <v>0</v>
      </c>
      <c r="E112" s="564">
        <f t="shared" si="138"/>
        <v>0</v>
      </c>
      <c r="F112" s="126"/>
      <c r="G112" s="1840"/>
      <c r="H112" s="126"/>
      <c r="I112" s="1840"/>
      <c r="J112" s="126"/>
      <c r="K112" s="351"/>
      <c r="L112" s="126"/>
      <c r="M112" s="351"/>
    </row>
    <row r="113" spans="1:103" ht="15" customHeight="1" x14ac:dyDescent="0.25">
      <c r="A113" s="3280" t="s">
        <v>812</v>
      </c>
      <c r="B113" s="3157"/>
      <c r="C113" s="565">
        <f t="shared" si="135"/>
        <v>0</v>
      </c>
      <c r="D113" s="566">
        <f t="shared" ref="D113:E113" si="139">+F113+H113+J113+L113</f>
        <v>0</v>
      </c>
      <c r="E113" s="567">
        <f t="shared" si="139"/>
        <v>0</v>
      </c>
      <c r="F113" s="355"/>
      <c r="G113" s="2057"/>
      <c r="H113" s="355"/>
      <c r="I113" s="2057"/>
      <c r="J113" s="355"/>
      <c r="K113" s="356"/>
      <c r="L113" s="355"/>
      <c r="M113" s="356"/>
    </row>
    <row r="114" spans="1:103" ht="15" customHeight="1" x14ac:dyDescent="0.25">
      <c r="A114" s="3281" t="s">
        <v>813</v>
      </c>
      <c r="B114" s="3205"/>
      <c r="C114" s="568">
        <f t="shared" si="135"/>
        <v>1</v>
      </c>
      <c r="D114" s="569">
        <f t="shared" ref="D114:E114" si="140">+F114+H114+J114+L114</f>
        <v>0</v>
      </c>
      <c r="E114" s="570">
        <f t="shared" si="140"/>
        <v>1</v>
      </c>
      <c r="F114" s="131">
        <v>0</v>
      </c>
      <c r="G114" s="1847">
        <v>0</v>
      </c>
      <c r="H114" s="131">
        <v>0</v>
      </c>
      <c r="I114" s="1847">
        <v>1</v>
      </c>
      <c r="J114" s="131">
        <v>0</v>
      </c>
      <c r="K114" s="372">
        <v>0</v>
      </c>
      <c r="L114" s="131">
        <v>0</v>
      </c>
      <c r="M114" s="372">
        <v>0</v>
      </c>
    </row>
    <row r="115" spans="1:103" ht="18" customHeight="1" x14ac:dyDescent="0.25">
      <c r="A115" s="571" t="s">
        <v>814</v>
      </c>
      <c r="B115" s="2225"/>
      <c r="C115" s="2200"/>
      <c r="D115" s="2200"/>
      <c r="E115" s="2200"/>
      <c r="F115" s="2200"/>
      <c r="G115" s="2200"/>
      <c r="H115" s="2200"/>
      <c r="I115" s="2200"/>
      <c r="J115" s="2200"/>
      <c r="K115" s="2200"/>
      <c r="L115" s="2200"/>
      <c r="M115" s="2200"/>
      <c r="N115" s="2200"/>
      <c r="O115" s="2200"/>
      <c r="P115" s="2200"/>
      <c r="Q115" s="2200"/>
      <c r="R115" s="2200"/>
      <c r="S115" s="2200"/>
      <c r="T115" s="2200"/>
      <c r="U115" s="2200"/>
      <c r="V115" s="2200"/>
      <c r="W115" s="2200"/>
      <c r="X115" s="2200"/>
      <c r="Y115" s="2200"/>
      <c r="Z115" s="2200"/>
      <c r="AA115" s="2200"/>
      <c r="AB115" s="2200"/>
      <c r="AC115" s="2200"/>
      <c r="AD115" s="2200"/>
      <c r="AE115" s="2200"/>
      <c r="AF115" s="2200"/>
      <c r="AG115" s="2200"/>
      <c r="AH115" s="2200"/>
      <c r="AI115" s="2200"/>
      <c r="AJ115" s="143"/>
      <c r="AK115" s="143"/>
      <c r="AL115" s="143"/>
      <c r="AM115" s="143"/>
      <c r="AN115" s="143"/>
      <c r="AO115" s="143"/>
      <c r="AP115" s="143"/>
      <c r="AQ115" s="143"/>
      <c r="AR115" s="143"/>
      <c r="AS115" s="143"/>
      <c r="AT115" s="143"/>
      <c r="AU115" s="143"/>
      <c r="AV115" s="143"/>
      <c r="AW115" s="143"/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  <c r="BJ115" s="143"/>
      <c r="BK115" s="143"/>
      <c r="BL115" s="143"/>
      <c r="BM115" s="143"/>
      <c r="BN115" s="143"/>
      <c r="BO115" s="143"/>
      <c r="BP115" s="143"/>
      <c r="BQ115" s="143"/>
      <c r="BR115" s="143"/>
      <c r="BS115" s="143"/>
      <c r="BT115" s="143"/>
      <c r="BU115" s="143"/>
      <c r="BV115" s="143"/>
      <c r="BW115" s="143"/>
      <c r="BX115" s="143"/>
      <c r="BY115" s="143"/>
      <c r="BZ115" s="143"/>
      <c r="CA115" s="143"/>
      <c r="CB115" s="143"/>
      <c r="CC115" s="143"/>
      <c r="CD115" s="143"/>
      <c r="CE115" s="143"/>
      <c r="CF115" s="143"/>
      <c r="CG115" s="143"/>
      <c r="CH115" s="143"/>
      <c r="CI115" s="143"/>
      <c r="CJ115" s="143"/>
      <c r="CK115" s="143"/>
      <c r="CL115" s="143"/>
      <c r="CM115" s="143"/>
      <c r="CN115" s="143"/>
      <c r="CO115" s="143"/>
      <c r="CP115" s="143"/>
      <c r="CQ115" s="143"/>
      <c r="CR115" s="143"/>
      <c r="CS115" s="143"/>
      <c r="CT115" s="143"/>
      <c r="CU115" s="143"/>
      <c r="CV115" s="143"/>
      <c r="CW115" s="143"/>
      <c r="CX115" s="143"/>
      <c r="CY115" s="143"/>
    </row>
    <row r="116" spans="1:103" ht="14.25" customHeight="1" x14ac:dyDescent="0.25">
      <c r="A116" s="3148" t="s">
        <v>293</v>
      </c>
      <c r="B116" s="3149"/>
      <c r="C116" s="3148" t="s">
        <v>82</v>
      </c>
      <c r="D116" s="3161"/>
      <c r="E116" s="3149"/>
      <c r="F116" s="3143" t="s">
        <v>106</v>
      </c>
      <c r="G116" s="3124"/>
      <c r="H116" s="3124"/>
      <c r="I116" s="3124"/>
      <c r="J116" s="3124"/>
      <c r="K116" s="3124"/>
      <c r="L116" s="3124"/>
      <c r="M116" s="3124"/>
      <c r="N116" s="3124"/>
      <c r="O116" s="3124"/>
      <c r="P116" s="3124"/>
      <c r="Q116" s="3124"/>
      <c r="R116" s="3124"/>
      <c r="S116" s="3124"/>
      <c r="T116" s="3124"/>
      <c r="U116" s="3124"/>
      <c r="V116" s="3124"/>
      <c r="W116" s="3124"/>
      <c r="X116" s="3124"/>
      <c r="Y116" s="3124"/>
      <c r="Z116" s="3124"/>
      <c r="AA116" s="3124"/>
      <c r="AB116" s="3124"/>
      <c r="AC116" s="3124"/>
      <c r="AD116" s="3124"/>
      <c r="AE116" s="3124"/>
      <c r="AF116" s="3124"/>
      <c r="AG116" s="3135"/>
      <c r="AH116" s="3167" t="s">
        <v>41</v>
      </c>
      <c r="AI116" s="3139" t="s">
        <v>42</v>
      </c>
    </row>
    <row r="117" spans="1:103" ht="14.25" customHeight="1" x14ac:dyDescent="0.25">
      <c r="A117" s="3179"/>
      <c r="B117" s="3180"/>
      <c r="C117" s="3179"/>
      <c r="D117" s="3131"/>
      <c r="E117" s="3180"/>
      <c r="F117" s="3159" t="s">
        <v>49</v>
      </c>
      <c r="G117" s="3122"/>
      <c r="H117" s="3159" t="s">
        <v>50</v>
      </c>
      <c r="I117" s="3122"/>
      <c r="J117" s="3159" t="s">
        <v>51</v>
      </c>
      <c r="K117" s="3122"/>
      <c r="L117" s="3159" t="s">
        <v>52</v>
      </c>
      <c r="M117" s="3122"/>
      <c r="N117" s="3159" t="s">
        <v>53</v>
      </c>
      <c r="O117" s="3122"/>
      <c r="P117" s="3159" t="s">
        <v>54</v>
      </c>
      <c r="Q117" s="3122"/>
      <c r="R117" s="3159" t="s">
        <v>55</v>
      </c>
      <c r="S117" s="3122"/>
      <c r="T117" s="3159" t="s">
        <v>56</v>
      </c>
      <c r="U117" s="3122"/>
      <c r="V117" s="3159" t="s">
        <v>57</v>
      </c>
      <c r="W117" s="3122"/>
      <c r="X117" s="3159" t="s">
        <v>58</v>
      </c>
      <c r="Y117" s="3122"/>
      <c r="Z117" s="3143" t="s">
        <v>59</v>
      </c>
      <c r="AA117" s="3122"/>
      <c r="AB117" s="3143" t="s">
        <v>60</v>
      </c>
      <c r="AC117" s="3122"/>
      <c r="AD117" s="3143" t="s">
        <v>61</v>
      </c>
      <c r="AE117" s="3122"/>
      <c r="AF117" s="3143" t="s">
        <v>62</v>
      </c>
      <c r="AG117" s="3135"/>
      <c r="AH117" s="3170"/>
      <c r="AI117" s="3180"/>
    </row>
    <row r="118" spans="1:103" ht="14.25" customHeight="1" x14ac:dyDescent="0.25">
      <c r="A118" s="3150"/>
      <c r="B118" s="3140"/>
      <c r="C118" s="27" t="s">
        <v>84</v>
      </c>
      <c r="D118" s="23" t="s">
        <v>63</v>
      </c>
      <c r="E118" s="1743" t="s">
        <v>64</v>
      </c>
      <c r="F118" s="1887" t="s">
        <v>63</v>
      </c>
      <c r="G118" s="1809" t="s">
        <v>64</v>
      </c>
      <c r="H118" s="1887" t="s">
        <v>63</v>
      </c>
      <c r="I118" s="1809" t="s">
        <v>64</v>
      </c>
      <c r="J118" s="1887" t="s">
        <v>63</v>
      </c>
      <c r="K118" s="1809" t="s">
        <v>64</v>
      </c>
      <c r="L118" s="1887" t="s">
        <v>63</v>
      </c>
      <c r="M118" s="1809" t="s">
        <v>64</v>
      </c>
      <c r="N118" s="1887" t="s">
        <v>63</v>
      </c>
      <c r="O118" s="1809" t="s">
        <v>64</v>
      </c>
      <c r="P118" s="1887" t="s">
        <v>63</v>
      </c>
      <c r="Q118" s="1809" t="s">
        <v>64</v>
      </c>
      <c r="R118" s="1887" t="s">
        <v>63</v>
      </c>
      <c r="S118" s="1809" t="s">
        <v>64</v>
      </c>
      <c r="T118" s="1887" t="s">
        <v>63</v>
      </c>
      <c r="U118" s="1809" t="s">
        <v>64</v>
      </c>
      <c r="V118" s="1887" t="s">
        <v>63</v>
      </c>
      <c r="W118" s="1809" t="s">
        <v>64</v>
      </c>
      <c r="X118" s="1887" t="s">
        <v>63</v>
      </c>
      <c r="Y118" s="1809" t="s">
        <v>64</v>
      </c>
      <c r="Z118" s="1887" t="s">
        <v>63</v>
      </c>
      <c r="AA118" s="1809" t="s">
        <v>64</v>
      </c>
      <c r="AB118" s="1887" t="s">
        <v>63</v>
      </c>
      <c r="AC118" s="1809" t="s">
        <v>64</v>
      </c>
      <c r="AD118" s="1887" t="s">
        <v>63</v>
      </c>
      <c r="AE118" s="1809" t="s">
        <v>64</v>
      </c>
      <c r="AF118" s="1887" t="s">
        <v>63</v>
      </c>
      <c r="AG118" s="2179" t="s">
        <v>64</v>
      </c>
      <c r="AH118" s="3168"/>
      <c r="AI118" s="3140"/>
    </row>
    <row r="119" spans="1:103" ht="15" customHeight="1" x14ac:dyDescent="0.25">
      <c r="A119" s="3289" t="s">
        <v>815</v>
      </c>
      <c r="B119" s="3122"/>
      <c r="C119" s="146">
        <f t="shared" ref="C119:C128" si="141">SUM(D119:E119)</f>
        <v>26</v>
      </c>
      <c r="D119" s="285">
        <f t="shared" ref="D119:D126" si="142">SUM(F119+H119+J119+L119+N119+P119+R119+T119+V119+X119+Z119+AB119+AD119+AF119)</f>
        <v>11</v>
      </c>
      <c r="E119" s="147">
        <f t="shared" ref="E119:E126" si="143">SUM(+G119+I119+K119+M119+O119+Q119+S119+U119+W119+Y119+AA119+AC119+AE119+AG119)</f>
        <v>15</v>
      </c>
      <c r="F119" s="126">
        <v>0</v>
      </c>
      <c r="G119" s="2078">
        <v>0</v>
      </c>
      <c r="H119" s="126">
        <v>0</v>
      </c>
      <c r="I119" s="2078">
        <v>0</v>
      </c>
      <c r="J119" s="126">
        <v>0</v>
      </c>
      <c r="K119" s="2078">
        <v>1</v>
      </c>
      <c r="L119" s="126">
        <v>0</v>
      </c>
      <c r="M119" s="2078">
        <v>0</v>
      </c>
      <c r="N119" s="126">
        <v>1</v>
      </c>
      <c r="O119" s="2078">
        <v>1</v>
      </c>
      <c r="P119" s="126">
        <v>1</v>
      </c>
      <c r="Q119" s="2078">
        <v>1</v>
      </c>
      <c r="R119" s="126">
        <v>3</v>
      </c>
      <c r="S119" s="2078">
        <v>1</v>
      </c>
      <c r="T119" s="126">
        <v>0</v>
      </c>
      <c r="U119" s="2078">
        <v>4</v>
      </c>
      <c r="V119" s="126">
        <v>1</v>
      </c>
      <c r="W119" s="2078">
        <v>1</v>
      </c>
      <c r="X119" s="126">
        <v>2</v>
      </c>
      <c r="Y119" s="2078">
        <v>4</v>
      </c>
      <c r="Z119" s="126">
        <v>1</v>
      </c>
      <c r="AA119" s="2078">
        <v>1</v>
      </c>
      <c r="AB119" s="126">
        <v>0</v>
      </c>
      <c r="AC119" s="2078">
        <v>0</v>
      </c>
      <c r="AD119" s="126">
        <v>1</v>
      </c>
      <c r="AE119" s="2078">
        <v>0</v>
      </c>
      <c r="AF119" s="126">
        <v>1</v>
      </c>
      <c r="AG119" s="378">
        <v>1</v>
      </c>
      <c r="AH119" s="440">
        <v>0</v>
      </c>
      <c r="AI119" s="1840">
        <v>0</v>
      </c>
      <c r="AJ119" s="240" t="str">
        <f t="shared" ref="AJ119:AJ128" si="144">CA119&amp;CB119</f>
        <v/>
      </c>
      <c r="CA119" s="2174" t="str">
        <f t="shared" ref="CA119:CA128" si="145">IF(AND(C119&gt;0,AH119="")," * No olvide digitar la variable Pueblos originarios. Digite Cero si no tiene.",IF(AH119&gt;C119,"* La variable Pueblos originarios No puede ser mayor al Total.",""))</f>
        <v/>
      </c>
      <c r="CB119" s="2174" t="str">
        <f t="shared" ref="CB119:CB128" si="146">IF(AND(C119&gt;0,AI119="")," * No olvide digitar la variable Migrantes. Digite Cero si no tiene.",IF(AI119&gt;C119,"* La variable Migrantes No puede ser mayor al Total.",""))</f>
        <v/>
      </c>
      <c r="CO119" s="1757">
        <f t="shared" ref="CO119:CP119" si="147">IF(AND($C119&gt;0,AH119=""),1,IF(AH119&gt;$C119,1,0))</f>
        <v>0</v>
      </c>
      <c r="CP119" s="1757">
        <f t="shared" si="147"/>
        <v>0</v>
      </c>
    </row>
    <row r="120" spans="1:103" ht="15" customHeight="1" x14ac:dyDescent="0.25">
      <c r="A120" s="3132" t="s">
        <v>816</v>
      </c>
      <c r="B120" s="28" t="s">
        <v>817</v>
      </c>
      <c r="C120" s="225">
        <f t="shared" si="141"/>
        <v>19</v>
      </c>
      <c r="D120" s="572">
        <f t="shared" si="142"/>
        <v>10</v>
      </c>
      <c r="E120" s="251">
        <f t="shared" si="143"/>
        <v>9</v>
      </c>
      <c r="F120" s="126">
        <v>0</v>
      </c>
      <c r="G120" s="1840">
        <v>0</v>
      </c>
      <c r="H120" s="126">
        <v>0</v>
      </c>
      <c r="I120" s="1840">
        <v>0</v>
      </c>
      <c r="J120" s="126">
        <v>0</v>
      </c>
      <c r="K120" s="1840">
        <v>1</v>
      </c>
      <c r="L120" s="126">
        <v>0</v>
      </c>
      <c r="M120" s="1840">
        <v>0</v>
      </c>
      <c r="N120" s="126">
        <v>0</v>
      </c>
      <c r="O120" s="1840">
        <v>1</v>
      </c>
      <c r="P120" s="126">
        <v>1</v>
      </c>
      <c r="Q120" s="1840">
        <v>1</v>
      </c>
      <c r="R120" s="126">
        <v>4</v>
      </c>
      <c r="S120" s="1840">
        <v>1</v>
      </c>
      <c r="T120" s="126">
        <v>0</v>
      </c>
      <c r="U120" s="1840">
        <v>1</v>
      </c>
      <c r="V120" s="126">
        <v>1</v>
      </c>
      <c r="W120" s="1840">
        <v>1</v>
      </c>
      <c r="X120" s="126">
        <v>2</v>
      </c>
      <c r="Y120" s="1840">
        <v>1</v>
      </c>
      <c r="Z120" s="126">
        <v>1</v>
      </c>
      <c r="AA120" s="1840">
        <v>1</v>
      </c>
      <c r="AB120" s="126">
        <v>0</v>
      </c>
      <c r="AC120" s="1840">
        <v>1</v>
      </c>
      <c r="AD120" s="126">
        <v>0</v>
      </c>
      <c r="AE120" s="1840">
        <v>0</v>
      </c>
      <c r="AF120" s="126">
        <v>1</v>
      </c>
      <c r="AG120" s="378">
        <v>0</v>
      </c>
      <c r="AH120" s="440">
        <v>0</v>
      </c>
      <c r="AI120" s="1840">
        <v>0</v>
      </c>
      <c r="AJ120" s="240" t="str">
        <f t="shared" si="144"/>
        <v/>
      </c>
      <c r="CA120" s="2174" t="str">
        <f t="shared" si="145"/>
        <v/>
      </c>
      <c r="CB120" s="2174" t="str">
        <f t="shared" si="146"/>
        <v/>
      </c>
      <c r="CO120" s="1757">
        <f t="shared" ref="CO120:CP120" si="148">IF(AND($C120&gt;0,AH120=""),1,IF(AH120&gt;$C120,1,0))</f>
        <v>0</v>
      </c>
      <c r="CP120" s="1757">
        <f t="shared" si="148"/>
        <v>0</v>
      </c>
    </row>
    <row r="121" spans="1:103" ht="15" customHeight="1" x14ac:dyDescent="0.25">
      <c r="A121" s="3128"/>
      <c r="B121" s="65" t="s">
        <v>818</v>
      </c>
      <c r="C121" s="150">
        <f t="shared" si="141"/>
        <v>11</v>
      </c>
      <c r="D121" s="573">
        <f t="shared" si="142"/>
        <v>4</v>
      </c>
      <c r="E121" s="252">
        <f t="shared" si="143"/>
        <v>7</v>
      </c>
      <c r="F121" s="355">
        <v>0</v>
      </c>
      <c r="G121" s="2057">
        <v>0</v>
      </c>
      <c r="H121" s="355">
        <v>0</v>
      </c>
      <c r="I121" s="2057">
        <v>0</v>
      </c>
      <c r="J121" s="355">
        <v>0</v>
      </c>
      <c r="K121" s="2057">
        <v>0</v>
      </c>
      <c r="L121" s="355">
        <v>0</v>
      </c>
      <c r="M121" s="2057">
        <v>0</v>
      </c>
      <c r="N121" s="355">
        <v>1</v>
      </c>
      <c r="O121" s="2057">
        <v>0</v>
      </c>
      <c r="P121" s="355">
        <v>0</v>
      </c>
      <c r="Q121" s="2057">
        <v>0</v>
      </c>
      <c r="R121" s="355">
        <v>0</v>
      </c>
      <c r="S121" s="2057">
        <v>0</v>
      </c>
      <c r="T121" s="355">
        <v>0</v>
      </c>
      <c r="U121" s="2057">
        <v>2</v>
      </c>
      <c r="V121" s="355">
        <v>0</v>
      </c>
      <c r="W121" s="2057">
        <v>2</v>
      </c>
      <c r="X121" s="355">
        <v>2</v>
      </c>
      <c r="Y121" s="2057">
        <v>3</v>
      </c>
      <c r="Z121" s="355">
        <v>1</v>
      </c>
      <c r="AA121" s="2057">
        <v>0</v>
      </c>
      <c r="AB121" s="355">
        <v>0</v>
      </c>
      <c r="AC121" s="2057">
        <v>0</v>
      </c>
      <c r="AD121" s="355">
        <v>0</v>
      </c>
      <c r="AE121" s="2057">
        <v>0</v>
      </c>
      <c r="AF121" s="355">
        <v>0</v>
      </c>
      <c r="AG121" s="362">
        <v>0</v>
      </c>
      <c r="AH121" s="443">
        <v>0</v>
      </c>
      <c r="AI121" s="2057">
        <v>0</v>
      </c>
      <c r="AJ121" s="240" t="str">
        <f t="shared" si="144"/>
        <v/>
      </c>
      <c r="CA121" s="2174" t="str">
        <f t="shared" si="145"/>
        <v/>
      </c>
      <c r="CB121" s="2174" t="str">
        <f t="shared" si="146"/>
        <v/>
      </c>
      <c r="CO121" s="1757">
        <f t="shared" ref="CO121:CP121" si="149">IF(AND($C121&gt;0,AH121=""),1,IF(AH121&gt;$C121,1,0))</f>
        <v>0</v>
      </c>
      <c r="CP121" s="1757">
        <f t="shared" si="149"/>
        <v>0</v>
      </c>
    </row>
    <row r="122" spans="1:103" ht="15" customHeight="1" x14ac:dyDescent="0.25">
      <c r="A122" s="3128"/>
      <c r="B122" s="65" t="s">
        <v>819</v>
      </c>
      <c r="C122" s="150">
        <f t="shared" si="141"/>
        <v>16</v>
      </c>
      <c r="D122" s="573">
        <f t="shared" si="142"/>
        <v>8</v>
      </c>
      <c r="E122" s="252">
        <f t="shared" si="143"/>
        <v>8</v>
      </c>
      <c r="F122" s="355">
        <v>0</v>
      </c>
      <c r="G122" s="2057">
        <v>0</v>
      </c>
      <c r="H122" s="355">
        <v>0</v>
      </c>
      <c r="I122" s="2057">
        <v>0</v>
      </c>
      <c r="J122" s="355">
        <v>0</v>
      </c>
      <c r="K122" s="2057">
        <v>0</v>
      </c>
      <c r="L122" s="355">
        <v>0</v>
      </c>
      <c r="M122" s="2057">
        <v>0</v>
      </c>
      <c r="N122" s="355">
        <v>1</v>
      </c>
      <c r="O122" s="2057">
        <v>0</v>
      </c>
      <c r="P122" s="355">
        <v>0</v>
      </c>
      <c r="Q122" s="2057">
        <v>0</v>
      </c>
      <c r="R122" s="355">
        <v>3</v>
      </c>
      <c r="S122" s="2057">
        <v>1</v>
      </c>
      <c r="T122" s="355">
        <v>0</v>
      </c>
      <c r="U122" s="2057">
        <v>2</v>
      </c>
      <c r="V122" s="355">
        <v>0</v>
      </c>
      <c r="W122" s="2057">
        <v>1</v>
      </c>
      <c r="X122" s="355">
        <v>1</v>
      </c>
      <c r="Y122" s="2057">
        <v>3</v>
      </c>
      <c r="Z122" s="355">
        <v>2</v>
      </c>
      <c r="AA122" s="2057">
        <v>1</v>
      </c>
      <c r="AB122" s="355">
        <v>0</v>
      </c>
      <c r="AC122" s="2057">
        <v>0</v>
      </c>
      <c r="AD122" s="355">
        <v>1</v>
      </c>
      <c r="AE122" s="2057">
        <v>0</v>
      </c>
      <c r="AF122" s="355">
        <v>0</v>
      </c>
      <c r="AG122" s="362">
        <v>0</v>
      </c>
      <c r="AH122" s="443">
        <v>0</v>
      </c>
      <c r="AI122" s="2057">
        <v>0</v>
      </c>
      <c r="AJ122" s="240" t="str">
        <f t="shared" si="144"/>
        <v/>
      </c>
      <c r="CA122" s="2174" t="str">
        <f t="shared" si="145"/>
        <v/>
      </c>
      <c r="CB122" s="2174" t="str">
        <f t="shared" si="146"/>
        <v/>
      </c>
      <c r="CO122" s="1757">
        <f t="shared" ref="CO122:CP122" si="150">IF(AND($C122&gt;0,AH122=""),1,IF(AH122&gt;$C122,1,0))</f>
        <v>0</v>
      </c>
      <c r="CP122" s="1757">
        <f t="shared" si="150"/>
        <v>0</v>
      </c>
    </row>
    <row r="123" spans="1:103" ht="22.5" customHeight="1" x14ac:dyDescent="0.25">
      <c r="A123" s="3128"/>
      <c r="B123" s="280" t="s">
        <v>820</v>
      </c>
      <c r="C123" s="150">
        <f t="shared" si="141"/>
        <v>1</v>
      </c>
      <c r="D123" s="573">
        <f t="shared" si="142"/>
        <v>1</v>
      </c>
      <c r="E123" s="252">
        <f t="shared" si="143"/>
        <v>0</v>
      </c>
      <c r="F123" s="355">
        <v>0</v>
      </c>
      <c r="G123" s="2057">
        <v>0</v>
      </c>
      <c r="H123" s="355">
        <v>0</v>
      </c>
      <c r="I123" s="2057">
        <v>0</v>
      </c>
      <c r="J123" s="355">
        <v>0</v>
      </c>
      <c r="K123" s="2057">
        <v>0</v>
      </c>
      <c r="L123" s="355">
        <v>0</v>
      </c>
      <c r="M123" s="2057">
        <v>0</v>
      </c>
      <c r="N123" s="355">
        <v>0</v>
      </c>
      <c r="O123" s="2057">
        <v>0</v>
      </c>
      <c r="P123" s="355">
        <v>0</v>
      </c>
      <c r="Q123" s="2057">
        <v>0</v>
      </c>
      <c r="R123" s="355">
        <v>0</v>
      </c>
      <c r="S123" s="2057">
        <v>0</v>
      </c>
      <c r="T123" s="355">
        <v>0</v>
      </c>
      <c r="U123" s="2057">
        <v>0</v>
      </c>
      <c r="V123" s="355">
        <v>1</v>
      </c>
      <c r="W123" s="2057">
        <v>0</v>
      </c>
      <c r="X123" s="355">
        <v>0</v>
      </c>
      <c r="Y123" s="2057">
        <v>0</v>
      </c>
      <c r="Z123" s="355">
        <v>0</v>
      </c>
      <c r="AA123" s="2057">
        <v>0</v>
      </c>
      <c r="AB123" s="355">
        <v>0</v>
      </c>
      <c r="AC123" s="2057">
        <v>0</v>
      </c>
      <c r="AD123" s="355">
        <v>0</v>
      </c>
      <c r="AE123" s="2057">
        <v>0</v>
      </c>
      <c r="AF123" s="355">
        <v>0</v>
      </c>
      <c r="AG123" s="362">
        <v>0</v>
      </c>
      <c r="AH123" s="443">
        <v>0</v>
      </c>
      <c r="AI123" s="2057">
        <v>0</v>
      </c>
      <c r="AJ123" s="240" t="str">
        <f t="shared" si="144"/>
        <v/>
      </c>
      <c r="CA123" s="2174" t="str">
        <f t="shared" si="145"/>
        <v/>
      </c>
      <c r="CB123" s="2174" t="str">
        <f t="shared" si="146"/>
        <v/>
      </c>
      <c r="CO123" s="1757">
        <f t="shared" ref="CO123:CP123" si="151">IF(AND($C123&gt;0,AH123=""),1,IF(AH123&gt;$C123,1,0))</f>
        <v>0</v>
      </c>
      <c r="CP123" s="1757">
        <f t="shared" si="151"/>
        <v>0</v>
      </c>
    </row>
    <row r="124" spans="1:103" ht="26.25" customHeight="1" x14ac:dyDescent="0.25">
      <c r="A124" s="3128"/>
      <c r="B124" s="280" t="s">
        <v>821</v>
      </c>
      <c r="C124" s="150">
        <f t="shared" si="141"/>
        <v>0</v>
      </c>
      <c r="D124" s="573">
        <f t="shared" si="142"/>
        <v>0</v>
      </c>
      <c r="E124" s="252">
        <f t="shared" si="143"/>
        <v>0</v>
      </c>
      <c r="F124" s="2070"/>
      <c r="G124" s="370"/>
      <c r="H124" s="2070"/>
      <c r="I124" s="370"/>
      <c r="J124" s="2070"/>
      <c r="K124" s="370"/>
      <c r="L124" s="2070"/>
      <c r="M124" s="370"/>
      <c r="N124" s="2070"/>
      <c r="O124" s="370"/>
      <c r="P124" s="2070"/>
      <c r="Q124" s="370"/>
      <c r="R124" s="2070"/>
      <c r="S124" s="370"/>
      <c r="T124" s="2070"/>
      <c r="U124" s="370"/>
      <c r="V124" s="2070"/>
      <c r="W124" s="370"/>
      <c r="X124" s="2070"/>
      <c r="Y124" s="370"/>
      <c r="Z124" s="2070"/>
      <c r="AA124" s="370"/>
      <c r="AB124" s="2070"/>
      <c r="AC124" s="370"/>
      <c r="AD124" s="2070"/>
      <c r="AE124" s="370"/>
      <c r="AF124" s="2070"/>
      <c r="AG124" s="2069"/>
      <c r="AH124" s="2226"/>
      <c r="AI124" s="370"/>
      <c r="AJ124" s="240" t="str">
        <f t="shared" si="144"/>
        <v/>
      </c>
      <c r="CA124" s="2174" t="str">
        <f t="shared" si="145"/>
        <v/>
      </c>
      <c r="CB124" s="2174" t="str">
        <f t="shared" si="146"/>
        <v/>
      </c>
      <c r="CO124" s="1757">
        <f t="shared" ref="CO124:CP124" si="152">IF(AND($C124&gt;0,AH124=""),1,IF(AH124&gt;$C124,1,0))</f>
        <v>0</v>
      </c>
      <c r="CP124" s="1757">
        <f t="shared" si="152"/>
        <v>0</v>
      </c>
    </row>
    <row r="125" spans="1:103" ht="15" customHeight="1" x14ac:dyDescent="0.25">
      <c r="A125" s="3128"/>
      <c r="B125" s="280" t="s">
        <v>822</v>
      </c>
      <c r="C125" s="150">
        <f t="shared" si="141"/>
        <v>0</v>
      </c>
      <c r="D125" s="573">
        <f t="shared" si="142"/>
        <v>0</v>
      </c>
      <c r="E125" s="252">
        <f t="shared" si="143"/>
        <v>0</v>
      </c>
      <c r="F125" s="2070"/>
      <c r="G125" s="370"/>
      <c r="H125" s="2070"/>
      <c r="I125" s="370"/>
      <c r="J125" s="2070"/>
      <c r="K125" s="370"/>
      <c r="L125" s="2070"/>
      <c r="M125" s="370"/>
      <c r="N125" s="2070"/>
      <c r="O125" s="370"/>
      <c r="P125" s="2070"/>
      <c r="Q125" s="370"/>
      <c r="R125" s="2070"/>
      <c r="S125" s="370"/>
      <c r="T125" s="2070"/>
      <c r="U125" s="370"/>
      <c r="V125" s="2070"/>
      <c r="W125" s="370"/>
      <c r="X125" s="2070"/>
      <c r="Y125" s="370"/>
      <c r="Z125" s="2070"/>
      <c r="AA125" s="370"/>
      <c r="AB125" s="2070"/>
      <c r="AC125" s="370"/>
      <c r="AD125" s="2070"/>
      <c r="AE125" s="370"/>
      <c r="AF125" s="2070"/>
      <c r="AG125" s="2069"/>
      <c r="AH125" s="2226"/>
      <c r="AI125" s="370"/>
      <c r="AJ125" s="240" t="str">
        <f t="shared" si="144"/>
        <v/>
      </c>
      <c r="CA125" s="2174" t="str">
        <f t="shared" si="145"/>
        <v/>
      </c>
      <c r="CB125" s="2174" t="str">
        <f t="shared" si="146"/>
        <v/>
      </c>
      <c r="CO125" s="1757">
        <f t="shared" ref="CO125:CP125" si="153">IF(AND($C125&gt;0,AH125=""),1,IF(AH125&gt;$C125,1,0))</f>
        <v>0</v>
      </c>
      <c r="CP125" s="1757">
        <f t="shared" si="153"/>
        <v>0</v>
      </c>
    </row>
    <row r="126" spans="1:103" ht="15" customHeight="1" x14ac:dyDescent="0.25">
      <c r="A126" s="3128"/>
      <c r="B126" s="2006" t="s">
        <v>823</v>
      </c>
      <c r="C126" s="150">
        <f t="shared" si="141"/>
        <v>0</v>
      </c>
      <c r="D126" s="573">
        <f t="shared" si="142"/>
        <v>0</v>
      </c>
      <c r="E126" s="252">
        <f t="shared" si="143"/>
        <v>0</v>
      </c>
      <c r="F126" s="2070"/>
      <c r="G126" s="370"/>
      <c r="H126" s="2070"/>
      <c r="I126" s="370"/>
      <c r="J126" s="2070"/>
      <c r="K126" s="370"/>
      <c r="L126" s="2070"/>
      <c r="M126" s="370"/>
      <c r="N126" s="2070"/>
      <c r="O126" s="370"/>
      <c r="P126" s="2070"/>
      <c r="Q126" s="370"/>
      <c r="R126" s="2070"/>
      <c r="S126" s="370"/>
      <c r="T126" s="2070"/>
      <c r="U126" s="370"/>
      <c r="V126" s="2070"/>
      <c r="W126" s="370"/>
      <c r="X126" s="2070"/>
      <c r="Y126" s="370"/>
      <c r="Z126" s="2070"/>
      <c r="AA126" s="370"/>
      <c r="AB126" s="2070"/>
      <c r="AC126" s="370"/>
      <c r="AD126" s="2070"/>
      <c r="AE126" s="370"/>
      <c r="AF126" s="2070"/>
      <c r="AG126" s="2069"/>
      <c r="AH126" s="2226"/>
      <c r="AI126" s="370"/>
      <c r="AJ126" s="240" t="str">
        <f t="shared" si="144"/>
        <v/>
      </c>
      <c r="CA126" s="2174" t="str">
        <f t="shared" si="145"/>
        <v/>
      </c>
      <c r="CB126" s="2174" t="str">
        <f t="shared" si="146"/>
        <v/>
      </c>
      <c r="CO126" s="1757">
        <f t="shared" ref="CO126:CP126" si="154">IF(AND($C126&gt;0,AH126=""),1,IF(AH126&gt;$C126,1,0))</f>
        <v>0</v>
      </c>
      <c r="CP126" s="1757">
        <f t="shared" si="154"/>
        <v>0</v>
      </c>
    </row>
    <row r="127" spans="1:103" ht="15" customHeight="1" x14ac:dyDescent="0.25">
      <c r="A127" s="3129"/>
      <c r="B127" s="35" t="s">
        <v>824</v>
      </c>
      <c r="C127" s="227">
        <f t="shared" si="141"/>
        <v>2</v>
      </c>
      <c r="D127" s="574">
        <f t="shared" ref="D127:E127" si="155">SUM(V127+X127+Z127+AB127+AD127+AF127)</f>
        <v>1</v>
      </c>
      <c r="E127" s="254">
        <f t="shared" si="155"/>
        <v>1</v>
      </c>
      <c r="F127" s="575"/>
      <c r="G127" s="2227"/>
      <c r="H127" s="575"/>
      <c r="I127" s="2227"/>
      <c r="J127" s="575"/>
      <c r="K127" s="2227"/>
      <c r="L127" s="575"/>
      <c r="M127" s="2227"/>
      <c r="N127" s="575"/>
      <c r="O127" s="2227"/>
      <c r="P127" s="575"/>
      <c r="Q127" s="2227"/>
      <c r="R127" s="575"/>
      <c r="S127" s="2227"/>
      <c r="T127" s="575"/>
      <c r="U127" s="2227"/>
      <c r="V127" s="131">
        <v>0</v>
      </c>
      <c r="W127" s="1847">
        <v>0</v>
      </c>
      <c r="X127" s="131">
        <v>0</v>
      </c>
      <c r="Y127" s="1847">
        <v>0</v>
      </c>
      <c r="Z127" s="131">
        <v>1</v>
      </c>
      <c r="AA127" s="1847">
        <v>1</v>
      </c>
      <c r="AB127" s="131">
        <v>0</v>
      </c>
      <c r="AC127" s="1847">
        <v>0</v>
      </c>
      <c r="AD127" s="131">
        <v>0</v>
      </c>
      <c r="AE127" s="1847">
        <v>0</v>
      </c>
      <c r="AF127" s="131">
        <v>0</v>
      </c>
      <c r="AG127" s="373">
        <v>0</v>
      </c>
      <c r="AH127" s="142">
        <v>0</v>
      </c>
      <c r="AI127" s="1847">
        <v>0</v>
      </c>
      <c r="AJ127" s="240" t="str">
        <f t="shared" si="144"/>
        <v/>
      </c>
      <c r="CA127" s="2174" t="str">
        <f t="shared" si="145"/>
        <v/>
      </c>
      <c r="CB127" s="2174" t="str">
        <f t="shared" si="146"/>
        <v/>
      </c>
      <c r="CO127" s="1757">
        <f t="shared" ref="CO127:CP127" si="156">IF(AND($C127&gt;0,AH127=""),1,IF(AH127&gt;$C127,1,0))</f>
        <v>0</v>
      </c>
      <c r="CP127" s="1757">
        <f t="shared" si="156"/>
        <v>0</v>
      </c>
    </row>
    <row r="128" spans="1:103" ht="15" customHeight="1" x14ac:dyDescent="0.25">
      <c r="A128" s="3219" t="s">
        <v>825</v>
      </c>
      <c r="B128" s="3122"/>
      <c r="C128" s="146">
        <f t="shared" si="141"/>
        <v>3</v>
      </c>
      <c r="D128" s="285">
        <f>SUM(F128+H128+J128+L128+N128+P128+R128+T128+V128+X128+Z128+AB128+AD128+AF128)</f>
        <v>1</v>
      </c>
      <c r="E128" s="147">
        <f>SUM(+G128+I128+K128+M128+O128+Q128+S128+U128+W128+Y128+AA128+AC128+AE128+AG128)</f>
        <v>2</v>
      </c>
      <c r="F128" s="515">
        <v>0</v>
      </c>
      <c r="G128" s="518">
        <v>0</v>
      </c>
      <c r="H128" s="515">
        <v>0</v>
      </c>
      <c r="I128" s="518">
        <v>0</v>
      </c>
      <c r="J128" s="515">
        <v>0</v>
      </c>
      <c r="K128" s="518">
        <v>0</v>
      </c>
      <c r="L128" s="515">
        <v>0</v>
      </c>
      <c r="M128" s="518">
        <v>0</v>
      </c>
      <c r="N128" s="515">
        <v>0</v>
      </c>
      <c r="O128" s="518">
        <v>1</v>
      </c>
      <c r="P128" s="515">
        <v>0</v>
      </c>
      <c r="Q128" s="518">
        <v>0</v>
      </c>
      <c r="R128" s="515">
        <v>0</v>
      </c>
      <c r="S128" s="518">
        <v>0</v>
      </c>
      <c r="T128" s="515">
        <v>0</v>
      </c>
      <c r="U128" s="518">
        <v>0</v>
      </c>
      <c r="V128" s="515">
        <v>0</v>
      </c>
      <c r="W128" s="518">
        <v>0</v>
      </c>
      <c r="X128" s="515">
        <v>0</v>
      </c>
      <c r="Y128" s="518">
        <v>0</v>
      </c>
      <c r="Z128" s="515">
        <v>0</v>
      </c>
      <c r="AA128" s="518">
        <v>0</v>
      </c>
      <c r="AB128" s="515">
        <v>0</v>
      </c>
      <c r="AC128" s="518">
        <v>0</v>
      </c>
      <c r="AD128" s="515">
        <v>1</v>
      </c>
      <c r="AE128" s="518">
        <v>0</v>
      </c>
      <c r="AF128" s="515">
        <v>0</v>
      </c>
      <c r="AG128" s="516">
        <v>1</v>
      </c>
      <c r="AH128" s="531">
        <v>0</v>
      </c>
      <c r="AI128" s="518">
        <v>0</v>
      </c>
      <c r="AJ128" s="240" t="str">
        <f t="shared" si="144"/>
        <v/>
      </c>
      <c r="CA128" s="2174" t="str">
        <f t="shared" si="145"/>
        <v/>
      </c>
      <c r="CB128" s="2174" t="str">
        <f t="shared" si="146"/>
        <v/>
      </c>
      <c r="CO128" s="1757">
        <f t="shared" ref="CO128:CP128" si="157">IF(AND($C128&gt;0,AH128=""),1,IF(AH128&gt;$C128,1,0))</f>
        <v>0</v>
      </c>
      <c r="CP128" s="1757">
        <f t="shared" si="157"/>
        <v>0</v>
      </c>
    </row>
    <row r="129" spans="1:103" ht="18" customHeight="1" x14ac:dyDescent="0.25">
      <c r="A129" s="2199" t="s">
        <v>826</v>
      </c>
      <c r="B129" s="2199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  <c r="AL129" s="576"/>
      <c r="AM129" s="576"/>
      <c r="AN129" s="143"/>
      <c r="AO129" s="143"/>
      <c r="AP129" s="143"/>
      <c r="AQ129" s="143"/>
      <c r="AR129" s="143"/>
      <c r="AS129" s="143"/>
      <c r="AT129" s="143"/>
      <c r="AU129" s="143"/>
      <c r="AV129" s="143"/>
      <c r="AW129" s="143"/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  <c r="BJ129" s="143"/>
      <c r="BK129" s="143"/>
      <c r="BL129" s="143"/>
      <c r="BM129" s="143"/>
      <c r="BN129" s="143"/>
      <c r="BO129" s="143"/>
      <c r="BP129" s="143"/>
      <c r="BQ129" s="143"/>
      <c r="BR129" s="143"/>
      <c r="BS129" s="143"/>
      <c r="BT129" s="143"/>
      <c r="BU129" s="143"/>
      <c r="BV129" s="143"/>
      <c r="BW129" s="143"/>
      <c r="BX129" s="143"/>
      <c r="BY129" s="143"/>
      <c r="BZ129" s="143"/>
      <c r="CA129" s="143"/>
      <c r="CB129" s="143"/>
      <c r="CC129" s="143"/>
      <c r="CD129" s="143"/>
      <c r="CE129" s="143"/>
      <c r="CF129" s="143"/>
      <c r="CG129" s="143"/>
      <c r="CH129" s="143"/>
      <c r="CI129" s="143"/>
      <c r="CJ129" s="143"/>
      <c r="CK129" s="143"/>
      <c r="CL129" s="143"/>
      <c r="CM129" s="143"/>
      <c r="CN129" s="143"/>
      <c r="CO129" s="143"/>
      <c r="CP129" s="143"/>
      <c r="CQ129" s="143"/>
      <c r="CR129" s="143"/>
      <c r="CS129" s="143"/>
      <c r="CT129" s="143"/>
      <c r="CU129" s="143"/>
      <c r="CV129" s="143"/>
      <c r="CW129" s="143"/>
      <c r="CX129" s="143"/>
      <c r="CY129" s="143"/>
    </row>
    <row r="130" spans="1:103" ht="14.25" customHeight="1" x14ac:dyDescent="0.25">
      <c r="A130" s="3148" t="s">
        <v>293</v>
      </c>
      <c r="B130" s="3149"/>
      <c r="C130" s="3148" t="s">
        <v>82</v>
      </c>
      <c r="D130" s="3161"/>
      <c r="E130" s="3149"/>
      <c r="F130" s="3143" t="s">
        <v>106</v>
      </c>
      <c r="G130" s="3124"/>
      <c r="H130" s="3124"/>
      <c r="I130" s="3124"/>
      <c r="J130" s="3124"/>
      <c r="K130" s="3124"/>
      <c r="L130" s="3124"/>
      <c r="M130" s="3124"/>
      <c r="N130" s="3124"/>
      <c r="O130" s="3124"/>
      <c r="P130" s="3124"/>
      <c r="Q130" s="3124"/>
      <c r="R130" s="3124"/>
      <c r="S130" s="3124"/>
      <c r="T130" s="3124"/>
      <c r="U130" s="3124"/>
      <c r="V130" s="3124"/>
      <c r="W130" s="3124"/>
      <c r="X130" s="3124"/>
      <c r="Y130" s="3124"/>
      <c r="Z130" s="3124"/>
      <c r="AA130" s="3124"/>
      <c r="AB130" s="3124"/>
      <c r="AC130" s="3124"/>
      <c r="AD130" s="3124"/>
      <c r="AE130" s="3124"/>
      <c r="AF130" s="3124"/>
      <c r="AG130" s="3135"/>
      <c r="AH130" s="3313" t="s">
        <v>827</v>
      </c>
      <c r="AI130" s="3124"/>
      <c r="AJ130" s="3124"/>
      <c r="AK130" s="3135"/>
      <c r="AL130" s="3167" t="s">
        <v>41</v>
      </c>
      <c r="AM130" s="3139" t="s">
        <v>42</v>
      </c>
    </row>
    <row r="131" spans="1:103" ht="14.25" customHeight="1" x14ac:dyDescent="0.25">
      <c r="A131" s="3179"/>
      <c r="B131" s="3180"/>
      <c r="C131" s="3179"/>
      <c r="D131" s="3131"/>
      <c r="E131" s="3180"/>
      <c r="F131" s="3159" t="s">
        <v>49</v>
      </c>
      <c r="G131" s="3122"/>
      <c r="H131" s="3159" t="s">
        <v>50</v>
      </c>
      <c r="I131" s="3122"/>
      <c r="J131" s="3159" t="s">
        <v>51</v>
      </c>
      <c r="K131" s="3122"/>
      <c r="L131" s="3159" t="s">
        <v>52</v>
      </c>
      <c r="M131" s="3122"/>
      <c r="N131" s="3159" t="s">
        <v>53</v>
      </c>
      <c r="O131" s="3122"/>
      <c r="P131" s="3159" t="s">
        <v>54</v>
      </c>
      <c r="Q131" s="3122"/>
      <c r="R131" s="3159" t="s">
        <v>55</v>
      </c>
      <c r="S131" s="3122"/>
      <c r="T131" s="3159" t="s">
        <v>56</v>
      </c>
      <c r="U131" s="3122"/>
      <c r="V131" s="3159" t="s">
        <v>57</v>
      </c>
      <c r="W131" s="3122"/>
      <c r="X131" s="3159" t="s">
        <v>58</v>
      </c>
      <c r="Y131" s="3122"/>
      <c r="Z131" s="3143" t="s">
        <v>59</v>
      </c>
      <c r="AA131" s="3122"/>
      <c r="AB131" s="3143" t="s">
        <v>60</v>
      </c>
      <c r="AC131" s="3122"/>
      <c r="AD131" s="3143" t="s">
        <v>61</v>
      </c>
      <c r="AE131" s="3122"/>
      <c r="AF131" s="3143" t="s">
        <v>62</v>
      </c>
      <c r="AG131" s="3135"/>
      <c r="AH131" s="3167" t="s">
        <v>828</v>
      </c>
      <c r="AI131" s="3162" t="s">
        <v>829</v>
      </c>
      <c r="AJ131" s="3162" t="s">
        <v>830</v>
      </c>
      <c r="AK131" s="3237" t="s">
        <v>831</v>
      </c>
      <c r="AL131" s="3170"/>
      <c r="AM131" s="3180"/>
    </row>
    <row r="132" spans="1:103" ht="18.75" customHeight="1" x14ac:dyDescent="0.25">
      <c r="A132" s="3150"/>
      <c r="B132" s="3140"/>
      <c r="C132" s="27" t="s">
        <v>84</v>
      </c>
      <c r="D132" s="23" t="s">
        <v>63</v>
      </c>
      <c r="E132" s="1743" t="s">
        <v>64</v>
      </c>
      <c r="F132" s="1887" t="s">
        <v>63</v>
      </c>
      <c r="G132" s="1740" t="s">
        <v>64</v>
      </c>
      <c r="H132" s="1887" t="s">
        <v>63</v>
      </c>
      <c r="I132" s="1740" t="s">
        <v>64</v>
      </c>
      <c r="J132" s="1887" t="s">
        <v>63</v>
      </c>
      <c r="K132" s="1740" t="s">
        <v>64</v>
      </c>
      <c r="L132" s="1887" t="s">
        <v>63</v>
      </c>
      <c r="M132" s="1740" t="s">
        <v>64</v>
      </c>
      <c r="N132" s="1887" t="s">
        <v>63</v>
      </c>
      <c r="O132" s="1740" t="s">
        <v>64</v>
      </c>
      <c r="P132" s="1887" t="s">
        <v>63</v>
      </c>
      <c r="Q132" s="1740" t="s">
        <v>64</v>
      </c>
      <c r="R132" s="1887" t="s">
        <v>63</v>
      </c>
      <c r="S132" s="1740" t="s">
        <v>64</v>
      </c>
      <c r="T132" s="1887" t="s">
        <v>63</v>
      </c>
      <c r="U132" s="1740" t="s">
        <v>64</v>
      </c>
      <c r="V132" s="1887" t="s">
        <v>63</v>
      </c>
      <c r="W132" s="1740" t="s">
        <v>64</v>
      </c>
      <c r="X132" s="1887" t="s">
        <v>63</v>
      </c>
      <c r="Y132" s="1740" t="s">
        <v>64</v>
      </c>
      <c r="Z132" s="1887" t="s">
        <v>63</v>
      </c>
      <c r="AA132" s="1740" t="s">
        <v>64</v>
      </c>
      <c r="AB132" s="1887" t="s">
        <v>63</v>
      </c>
      <c r="AC132" s="1740" t="s">
        <v>64</v>
      </c>
      <c r="AD132" s="1887" t="s">
        <v>63</v>
      </c>
      <c r="AE132" s="1740" t="s">
        <v>64</v>
      </c>
      <c r="AF132" s="1887" t="s">
        <v>63</v>
      </c>
      <c r="AG132" s="2017" t="s">
        <v>64</v>
      </c>
      <c r="AH132" s="3168"/>
      <c r="AI132" s="3163"/>
      <c r="AJ132" s="3163"/>
      <c r="AK132" s="3198"/>
      <c r="AL132" s="3168"/>
      <c r="AM132" s="3140"/>
    </row>
    <row r="133" spans="1:103" ht="14.25" customHeight="1" x14ac:dyDescent="0.25">
      <c r="A133" s="3289" t="s">
        <v>832</v>
      </c>
      <c r="B133" s="3122"/>
      <c r="C133" s="146">
        <f t="shared" ref="C133:C141" si="158">SUM(D133:E133)</f>
        <v>3</v>
      </c>
      <c r="D133" s="285">
        <f t="shared" ref="D133:E133" si="159">SUM(F133+H133+J133+L133+N133+P133+R133+T133+V133+X133+Z133+AB133+AD133+AF133)</f>
        <v>2</v>
      </c>
      <c r="E133" s="147">
        <f t="shared" si="159"/>
        <v>1</v>
      </c>
      <c r="F133" s="126">
        <v>0</v>
      </c>
      <c r="G133" s="1840">
        <v>0</v>
      </c>
      <c r="H133" s="126">
        <v>0</v>
      </c>
      <c r="I133" s="1840">
        <v>0</v>
      </c>
      <c r="J133" s="126">
        <v>0</v>
      </c>
      <c r="K133" s="1840">
        <v>0</v>
      </c>
      <c r="L133" s="126">
        <v>0</v>
      </c>
      <c r="M133" s="1840">
        <v>0</v>
      </c>
      <c r="N133" s="126">
        <v>0</v>
      </c>
      <c r="O133" s="1840">
        <v>0</v>
      </c>
      <c r="P133" s="126">
        <v>0</v>
      </c>
      <c r="Q133" s="1840">
        <v>0</v>
      </c>
      <c r="R133" s="126">
        <v>0</v>
      </c>
      <c r="S133" s="1840">
        <v>0</v>
      </c>
      <c r="T133" s="126">
        <v>0</v>
      </c>
      <c r="U133" s="1840">
        <v>0</v>
      </c>
      <c r="V133" s="126">
        <v>0</v>
      </c>
      <c r="W133" s="1840">
        <v>1</v>
      </c>
      <c r="X133" s="126">
        <v>0</v>
      </c>
      <c r="Y133" s="1840">
        <v>0</v>
      </c>
      <c r="Z133" s="126">
        <v>1</v>
      </c>
      <c r="AA133" s="1840">
        <v>0</v>
      </c>
      <c r="AB133" s="126">
        <v>0</v>
      </c>
      <c r="AC133" s="1840">
        <v>0</v>
      </c>
      <c r="AD133" s="126">
        <v>0</v>
      </c>
      <c r="AE133" s="1840">
        <v>0</v>
      </c>
      <c r="AF133" s="126">
        <v>1</v>
      </c>
      <c r="AG133" s="1841">
        <v>0</v>
      </c>
      <c r="AH133" s="440">
        <v>1</v>
      </c>
      <c r="AI133" s="127">
        <v>0</v>
      </c>
      <c r="AJ133" s="127">
        <v>2</v>
      </c>
      <c r="AK133" s="1841">
        <v>0</v>
      </c>
      <c r="AL133" s="440">
        <v>2</v>
      </c>
      <c r="AM133" s="1840">
        <v>0</v>
      </c>
      <c r="AN133" s="240" t="str">
        <f t="shared" ref="AN133:AN137" si="160">CB133&amp;CC133&amp;CA133</f>
        <v/>
      </c>
      <c r="CA133" s="2228" t="str">
        <f t="shared" ref="CA133:CA141" si="161">IF(OR(AH133+AI133+AJ133+AK133&gt;C133,)," ** La suma de Causal de Egresos no deben ser mayor que el Total Ambos Sexos","")</f>
        <v/>
      </c>
      <c r="CB133" s="2174" t="str">
        <f t="shared" ref="CB133:CB141" si="162">IF(AND($C133&gt;0,AL133=""),"  * No olvide digitar la variable Pueblos originarios. Digite Cero si no tiene.",IF(AL133&gt;$C133,"  * La variable Pueblos originarios No puede ser mayor al Total.",""))</f>
        <v/>
      </c>
      <c r="CC133" s="2174" t="str">
        <f t="shared" ref="CC133:CC141" si="163">IF(AND($C133&gt;0,AM133="")," * No olvide digitar la variable Migrantes. Digite Cero si no tiene.",IF(AM133&gt;$C133," * La variable Migrantes No puede ser mayor al Total.",""))</f>
        <v/>
      </c>
      <c r="CO133" s="1757">
        <f t="shared" ref="CO133:CO141" si="164">IF((AH133+AI133+AJ133+AK133)&gt;$C133,1,0)</f>
        <v>0</v>
      </c>
      <c r="CP133" s="1757">
        <f t="shared" ref="CP133:CQ133" si="165">IF(AND($C133&gt;0,AL133=""),1,IF(AL133&gt;$C133,1,0))</f>
        <v>0</v>
      </c>
      <c r="CQ133" s="1757">
        <f t="shared" si="165"/>
        <v>0</v>
      </c>
    </row>
    <row r="134" spans="1:103" ht="14.25" customHeight="1" x14ac:dyDescent="0.25">
      <c r="A134" s="3132" t="s">
        <v>816</v>
      </c>
      <c r="B134" s="28" t="s">
        <v>817</v>
      </c>
      <c r="C134" s="225">
        <f t="shared" si="158"/>
        <v>2</v>
      </c>
      <c r="D134" s="572">
        <f t="shared" ref="D134:E134" si="166">SUM(F134+H134+J134+L134+N134+P134+R134+T134+V134+X134+Z134+AB134+AD134+AF134)</f>
        <v>1</v>
      </c>
      <c r="E134" s="251">
        <f t="shared" si="166"/>
        <v>1</v>
      </c>
      <c r="F134" s="126">
        <v>0</v>
      </c>
      <c r="G134" s="1840">
        <v>0</v>
      </c>
      <c r="H134" s="126">
        <v>0</v>
      </c>
      <c r="I134" s="1840">
        <v>0</v>
      </c>
      <c r="J134" s="126">
        <v>0</v>
      </c>
      <c r="K134" s="1840">
        <v>0</v>
      </c>
      <c r="L134" s="126">
        <v>0</v>
      </c>
      <c r="M134" s="1840">
        <v>0</v>
      </c>
      <c r="N134" s="126">
        <v>0</v>
      </c>
      <c r="O134" s="1840">
        <v>0</v>
      </c>
      <c r="P134" s="126">
        <v>0</v>
      </c>
      <c r="Q134" s="1840">
        <v>0</v>
      </c>
      <c r="R134" s="126">
        <v>0</v>
      </c>
      <c r="S134" s="1840">
        <v>0</v>
      </c>
      <c r="T134" s="126">
        <v>0</v>
      </c>
      <c r="U134" s="1840">
        <v>0</v>
      </c>
      <c r="V134" s="126">
        <v>0</v>
      </c>
      <c r="W134" s="1840">
        <v>1</v>
      </c>
      <c r="X134" s="126">
        <v>0</v>
      </c>
      <c r="Y134" s="1840">
        <v>0</v>
      </c>
      <c r="Z134" s="126">
        <v>0</v>
      </c>
      <c r="AA134" s="1840">
        <v>0</v>
      </c>
      <c r="AB134" s="126">
        <v>0</v>
      </c>
      <c r="AC134" s="1840">
        <v>0</v>
      </c>
      <c r="AD134" s="126">
        <v>0</v>
      </c>
      <c r="AE134" s="1840">
        <v>0</v>
      </c>
      <c r="AF134" s="126">
        <v>1</v>
      </c>
      <c r="AG134" s="1841">
        <v>0</v>
      </c>
      <c r="AH134" s="440">
        <v>0</v>
      </c>
      <c r="AI134" s="127">
        <v>0</v>
      </c>
      <c r="AJ134" s="127">
        <v>2</v>
      </c>
      <c r="AK134" s="1841">
        <v>0</v>
      </c>
      <c r="AL134" s="440">
        <v>0</v>
      </c>
      <c r="AM134" s="1840">
        <v>0</v>
      </c>
      <c r="AN134" s="240" t="str">
        <f t="shared" si="160"/>
        <v/>
      </c>
      <c r="CA134" s="2228" t="str">
        <f t="shared" si="161"/>
        <v/>
      </c>
      <c r="CB134" s="2174" t="str">
        <f t="shared" si="162"/>
        <v/>
      </c>
      <c r="CC134" s="2174" t="str">
        <f t="shared" si="163"/>
        <v/>
      </c>
      <c r="CO134" s="1757">
        <f t="shared" si="164"/>
        <v>0</v>
      </c>
      <c r="CP134" s="1757">
        <f t="shared" ref="CP134:CQ134" si="167">IF(AND($C134&gt;0,AL134=""),1,IF(AL134&gt;$C134,1,0))</f>
        <v>0</v>
      </c>
      <c r="CQ134" s="1757">
        <f t="shared" si="167"/>
        <v>0</v>
      </c>
    </row>
    <row r="135" spans="1:103" ht="14.25" customHeight="1" x14ac:dyDescent="0.25">
      <c r="A135" s="3128"/>
      <c r="B135" s="65" t="s">
        <v>818</v>
      </c>
      <c r="C135" s="150">
        <f t="shared" si="158"/>
        <v>3</v>
      </c>
      <c r="D135" s="573">
        <f t="shared" ref="D135:E135" si="168">SUM(F135+H135+J135+L135+N135+P135+R135+T135+V135+X135+Z135+AB135+AD135+AF135)</f>
        <v>2</v>
      </c>
      <c r="E135" s="252">
        <f t="shared" si="168"/>
        <v>1</v>
      </c>
      <c r="F135" s="355">
        <v>0</v>
      </c>
      <c r="G135" s="2057">
        <v>0</v>
      </c>
      <c r="H135" s="355">
        <v>0</v>
      </c>
      <c r="I135" s="2057">
        <v>0</v>
      </c>
      <c r="J135" s="355">
        <v>0</v>
      </c>
      <c r="K135" s="2057">
        <v>0</v>
      </c>
      <c r="L135" s="355">
        <v>0</v>
      </c>
      <c r="M135" s="2057">
        <v>0</v>
      </c>
      <c r="N135" s="355">
        <v>0</v>
      </c>
      <c r="O135" s="2057">
        <v>0</v>
      </c>
      <c r="P135" s="355">
        <v>0</v>
      </c>
      <c r="Q135" s="2057">
        <v>0</v>
      </c>
      <c r="R135" s="355">
        <v>0</v>
      </c>
      <c r="S135" s="2057">
        <v>0</v>
      </c>
      <c r="T135" s="355">
        <v>0</v>
      </c>
      <c r="U135" s="2057">
        <v>0</v>
      </c>
      <c r="V135" s="355">
        <v>0</v>
      </c>
      <c r="W135" s="2057">
        <v>1</v>
      </c>
      <c r="X135" s="355">
        <v>0</v>
      </c>
      <c r="Y135" s="2057">
        <v>0</v>
      </c>
      <c r="Z135" s="355">
        <v>1</v>
      </c>
      <c r="AA135" s="2057">
        <v>0</v>
      </c>
      <c r="AB135" s="355">
        <v>0</v>
      </c>
      <c r="AC135" s="2057">
        <v>0</v>
      </c>
      <c r="AD135" s="355">
        <v>0</v>
      </c>
      <c r="AE135" s="2057">
        <v>0</v>
      </c>
      <c r="AF135" s="355">
        <v>1</v>
      </c>
      <c r="AG135" s="444">
        <v>0</v>
      </c>
      <c r="AH135" s="443">
        <v>1</v>
      </c>
      <c r="AI135" s="452">
        <v>0</v>
      </c>
      <c r="AJ135" s="452">
        <v>2</v>
      </c>
      <c r="AK135" s="444">
        <v>0</v>
      </c>
      <c r="AL135" s="443">
        <v>2</v>
      </c>
      <c r="AM135" s="2057">
        <v>0</v>
      </c>
      <c r="AN135" s="240" t="str">
        <f t="shared" si="160"/>
        <v/>
      </c>
      <c r="CA135" s="2228" t="str">
        <f t="shared" si="161"/>
        <v/>
      </c>
      <c r="CB135" s="2174" t="str">
        <f t="shared" si="162"/>
        <v/>
      </c>
      <c r="CC135" s="2174" t="str">
        <f t="shared" si="163"/>
        <v/>
      </c>
      <c r="CO135" s="1757">
        <f t="shared" si="164"/>
        <v>0</v>
      </c>
      <c r="CP135" s="1757">
        <f t="shared" ref="CP135:CQ135" si="169">IF(AND($C135&gt;0,AL135=""),1,IF(AL135&gt;$C135,1,0))</f>
        <v>0</v>
      </c>
      <c r="CQ135" s="1757">
        <f t="shared" si="169"/>
        <v>0</v>
      </c>
    </row>
    <row r="136" spans="1:103" ht="14.25" customHeight="1" x14ac:dyDescent="0.25">
      <c r="A136" s="3128"/>
      <c r="B136" s="65" t="s">
        <v>819</v>
      </c>
      <c r="C136" s="150">
        <f t="shared" si="158"/>
        <v>0</v>
      </c>
      <c r="D136" s="573">
        <f t="shared" ref="D136:E136" si="170">SUM(F136+H136+J136+L136+N136+P136+R136+T136+V136+X136+Z136+AB136+AD136+AF136)</f>
        <v>0</v>
      </c>
      <c r="E136" s="252">
        <f t="shared" si="170"/>
        <v>0</v>
      </c>
      <c r="F136" s="355"/>
      <c r="G136" s="2057"/>
      <c r="H136" s="355"/>
      <c r="I136" s="2057"/>
      <c r="J136" s="355"/>
      <c r="K136" s="2057"/>
      <c r="L136" s="355"/>
      <c r="M136" s="2057"/>
      <c r="N136" s="355"/>
      <c r="O136" s="2057"/>
      <c r="P136" s="355"/>
      <c r="Q136" s="2057"/>
      <c r="R136" s="355"/>
      <c r="S136" s="2057"/>
      <c r="T136" s="355"/>
      <c r="U136" s="2057"/>
      <c r="V136" s="355"/>
      <c r="W136" s="2057"/>
      <c r="X136" s="355"/>
      <c r="Y136" s="2057"/>
      <c r="Z136" s="355"/>
      <c r="AA136" s="2057"/>
      <c r="AB136" s="355"/>
      <c r="AC136" s="2057"/>
      <c r="AD136" s="355"/>
      <c r="AE136" s="2057"/>
      <c r="AF136" s="355"/>
      <c r="AG136" s="444"/>
      <c r="AH136" s="443"/>
      <c r="AI136" s="452"/>
      <c r="AJ136" s="452"/>
      <c r="AK136" s="444"/>
      <c r="AL136" s="443"/>
      <c r="AM136" s="2057"/>
      <c r="AN136" s="240" t="str">
        <f t="shared" si="160"/>
        <v/>
      </c>
      <c r="CA136" s="2228" t="str">
        <f t="shared" si="161"/>
        <v/>
      </c>
      <c r="CB136" s="2174" t="str">
        <f t="shared" si="162"/>
        <v/>
      </c>
      <c r="CC136" s="2174" t="str">
        <f t="shared" si="163"/>
        <v/>
      </c>
      <c r="CO136" s="1757">
        <f t="shared" si="164"/>
        <v>0</v>
      </c>
      <c r="CP136" s="1757">
        <f t="shared" ref="CP136:CQ136" si="171">IF(AND($C136&gt;0,AL136=""),1,IF(AL136&gt;$C136,1,0))</f>
        <v>0</v>
      </c>
      <c r="CQ136" s="1757">
        <f t="shared" si="171"/>
        <v>0</v>
      </c>
    </row>
    <row r="137" spans="1:103" ht="22.5" customHeight="1" x14ac:dyDescent="0.25">
      <c r="A137" s="3128"/>
      <c r="B137" s="280" t="s">
        <v>833</v>
      </c>
      <c r="C137" s="150">
        <f t="shared" si="158"/>
        <v>0</v>
      </c>
      <c r="D137" s="573">
        <f t="shared" ref="D137:E137" si="172">SUM(F137+H137+J137+L137+N137+P137+R137+T137+V137+X137+Z137+AB137+AD137+AF137)</f>
        <v>0</v>
      </c>
      <c r="E137" s="252">
        <f t="shared" si="172"/>
        <v>0</v>
      </c>
      <c r="F137" s="355"/>
      <c r="G137" s="2057"/>
      <c r="H137" s="355"/>
      <c r="I137" s="2057"/>
      <c r="J137" s="355"/>
      <c r="K137" s="2057"/>
      <c r="L137" s="355"/>
      <c r="M137" s="2057"/>
      <c r="N137" s="355"/>
      <c r="O137" s="2057"/>
      <c r="P137" s="355"/>
      <c r="Q137" s="2057"/>
      <c r="R137" s="355"/>
      <c r="S137" s="2057"/>
      <c r="T137" s="355"/>
      <c r="U137" s="2057"/>
      <c r="V137" s="355"/>
      <c r="W137" s="2057"/>
      <c r="X137" s="355"/>
      <c r="Y137" s="2057"/>
      <c r="Z137" s="355"/>
      <c r="AA137" s="2057"/>
      <c r="AB137" s="355"/>
      <c r="AC137" s="2057"/>
      <c r="AD137" s="355"/>
      <c r="AE137" s="2057"/>
      <c r="AF137" s="355"/>
      <c r="AG137" s="444"/>
      <c r="AH137" s="443"/>
      <c r="AI137" s="452"/>
      <c r="AJ137" s="452"/>
      <c r="AK137" s="444"/>
      <c r="AL137" s="443"/>
      <c r="AM137" s="2057"/>
      <c r="AN137" s="240" t="str">
        <f t="shared" si="160"/>
        <v/>
      </c>
      <c r="CA137" s="2228" t="str">
        <f t="shared" si="161"/>
        <v/>
      </c>
      <c r="CB137" s="2174" t="str">
        <f t="shared" si="162"/>
        <v/>
      </c>
      <c r="CC137" s="2174" t="str">
        <f t="shared" si="163"/>
        <v/>
      </c>
      <c r="CO137" s="1757">
        <f t="shared" si="164"/>
        <v>0</v>
      </c>
      <c r="CP137" s="1757">
        <f t="shared" ref="CP137:CQ137" si="173">IF(AND($C137&gt;0,AL137=""),1,IF(AL137&gt;$C137,1,0))</f>
        <v>0</v>
      </c>
      <c r="CQ137" s="1757">
        <f t="shared" si="173"/>
        <v>0</v>
      </c>
    </row>
    <row r="138" spans="1:103" ht="24" customHeight="1" x14ac:dyDescent="0.25">
      <c r="A138" s="3128"/>
      <c r="B138" s="280" t="s">
        <v>821</v>
      </c>
      <c r="C138" s="150">
        <f t="shared" si="158"/>
        <v>0</v>
      </c>
      <c r="D138" s="573">
        <f t="shared" ref="D138:E138" si="174">SUM(F138+H138+J138+L138+N138+P138+R138+T138+V138+X138+Z138+AB138+AD138+AF138)</f>
        <v>0</v>
      </c>
      <c r="E138" s="252">
        <f t="shared" si="174"/>
        <v>0</v>
      </c>
      <c r="F138" s="2070"/>
      <c r="G138" s="370"/>
      <c r="H138" s="2070"/>
      <c r="I138" s="370"/>
      <c r="J138" s="2070"/>
      <c r="K138" s="370"/>
      <c r="L138" s="2070"/>
      <c r="M138" s="370"/>
      <c r="N138" s="2070"/>
      <c r="O138" s="370"/>
      <c r="P138" s="2070"/>
      <c r="Q138" s="370"/>
      <c r="R138" s="2070"/>
      <c r="S138" s="370"/>
      <c r="T138" s="2070"/>
      <c r="U138" s="370"/>
      <c r="V138" s="2070"/>
      <c r="W138" s="370"/>
      <c r="X138" s="2070"/>
      <c r="Y138" s="370"/>
      <c r="Z138" s="2070"/>
      <c r="AA138" s="370"/>
      <c r="AB138" s="2070"/>
      <c r="AC138" s="370"/>
      <c r="AD138" s="2070"/>
      <c r="AE138" s="370"/>
      <c r="AF138" s="2070"/>
      <c r="AG138" s="487"/>
      <c r="AH138" s="2226"/>
      <c r="AI138" s="2229"/>
      <c r="AJ138" s="2229"/>
      <c r="AK138" s="487"/>
      <c r="AL138" s="2226"/>
      <c r="AM138" s="370"/>
      <c r="CA138" s="2228" t="str">
        <f t="shared" si="161"/>
        <v/>
      </c>
      <c r="CB138" s="2174" t="str">
        <f t="shared" si="162"/>
        <v/>
      </c>
      <c r="CC138" s="2174" t="str">
        <f t="shared" si="163"/>
        <v/>
      </c>
      <c r="CO138" s="1757">
        <f t="shared" si="164"/>
        <v>0</v>
      </c>
      <c r="CP138" s="1757">
        <f t="shared" ref="CP138:CQ138" si="175">IF(AND($C138&gt;0,AL138=""),1,IF(AL138&gt;$C138,1,0))</f>
        <v>0</v>
      </c>
      <c r="CQ138" s="1757">
        <f t="shared" si="175"/>
        <v>0</v>
      </c>
    </row>
    <row r="139" spans="1:103" ht="14.25" customHeight="1" x14ac:dyDescent="0.25">
      <c r="A139" s="3128"/>
      <c r="B139" s="280" t="s">
        <v>822</v>
      </c>
      <c r="C139" s="150">
        <f t="shared" si="158"/>
        <v>0</v>
      </c>
      <c r="D139" s="573">
        <f t="shared" ref="D139:E139" si="176">SUM(F139+H139+J139+L139+N139+P139+R139+T139+V139+X139+Z139+AB139+AD139+AF139)</f>
        <v>0</v>
      </c>
      <c r="E139" s="252">
        <f t="shared" si="176"/>
        <v>0</v>
      </c>
      <c r="F139" s="2070"/>
      <c r="G139" s="370"/>
      <c r="H139" s="2070"/>
      <c r="I139" s="370"/>
      <c r="J139" s="2070"/>
      <c r="K139" s="370"/>
      <c r="L139" s="2070"/>
      <c r="M139" s="370"/>
      <c r="N139" s="2070"/>
      <c r="O139" s="370"/>
      <c r="P139" s="2070"/>
      <c r="Q139" s="370"/>
      <c r="R139" s="2070"/>
      <c r="S139" s="370"/>
      <c r="T139" s="2070"/>
      <c r="U139" s="370"/>
      <c r="V139" s="2070"/>
      <c r="W139" s="370"/>
      <c r="X139" s="2070"/>
      <c r="Y139" s="370"/>
      <c r="Z139" s="2070"/>
      <c r="AA139" s="370"/>
      <c r="AB139" s="2070"/>
      <c r="AC139" s="370"/>
      <c r="AD139" s="2070"/>
      <c r="AE139" s="370"/>
      <c r="AF139" s="2070"/>
      <c r="AG139" s="487"/>
      <c r="AH139" s="2226"/>
      <c r="AI139" s="2229"/>
      <c r="AJ139" s="2229"/>
      <c r="AK139" s="487"/>
      <c r="AL139" s="2226"/>
      <c r="AM139" s="370"/>
      <c r="AN139" s="240" t="str">
        <f t="shared" ref="AN139:AN141" si="177">CB139&amp;CC139&amp;CA139</f>
        <v/>
      </c>
      <c r="CA139" s="2228" t="str">
        <f t="shared" si="161"/>
        <v/>
      </c>
      <c r="CB139" s="2174" t="str">
        <f t="shared" si="162"/>
        <v/>
      </c>
      <c r="CC139" s="2174" t="str">
        <f t="shared" si="163"/>
        <v/>
      </c>
      <c r="CO139" s="1757">
        <f t="shared" si="164"/>
        <v>0</v>
      </c>
      <c r="CP139" s="1757">
        <f t="shared" ref="CP139:CQ139" si="178">IF(AND($C139&gt;0,AL139=""),1,IF(AL139&gt;$C139,1,0))</f>
        <v>0</v>
      </c>
      <c r="CQ139" s="1757">
        <f t="shared" si="178"/>
        <v>0</v>
      </c>
    </row>
    <row r="140" spans="1:103" ht="14.25" customHeight="1" x14ac:dyDescent="0.25">
      <c r="A140" s="3128"/>
      <c r="B140" s="2006" t="s">
        <v>823</v>
      </c>
      <c r="C140" s="150">
        <f t="shared" si="158"/>
        <v>0</v>
      </c>
      <c r="D140" s="573">
        <f t="shared" ref="D140:E140" si="179">SUM(F140+H140+J140+L140+N140+P140+R140+T140+V140+X140+Z140+AB140+AD140+AF140)</f>
        <v>0</v>
      </c>
      <c r="E140" s="252">
        <f t="shared" si="179"/>
        <v>0</v>
      </c>
      <c r="F140" s="2070"/>
      <c r="G140" s="370"/>
      <c r="H140" s="2070"/>
      <c r="I140" s="370"/>
      <c r="J140" s="2070"/>
      <c r="K140" s="370"/>
      <c r="L140" s="2070"/>
      <c r="M140" s="370"/>
      <c r="N140" s="2070"/>
      <c r="O140" s="370"/>
      <c r="P140" s="2070"/>
      <c r="Q140" s="370"/>
      <c r="R140" s="2070"/>
      <c r="S140" s="370"/>
      <c r="T140" s="2070"/>
      <c r="U140" s="370"/>
      <c r="V140" s="2070"/>
      <c r="W140" s="370"/>
      <c r="X140" s="2070"/>
      <c r="Y140" s="370"/>
      <c r="Z140" s="2070"/>
      <c r="AA140" s="370"/>
      <c r="AB140" s="2070"/>
      <c r="AC140" s="370"/>
      <c r="AD140" s="2070"/>
      <c r="AE140" s="370"/>
      <c r="AF140" s="2070"/>
      <c r="AG140" s="487"/>
      <c r="AH140" s="2226"/>
      <c r="AI140" s="2229"/>
      <c r="AJ140" s="2229"/>
      <c r="AK140" s="487"/>
      <c r="AL140" s="2226"/>
      <c r="AM140" s="370"/>
      <c r="AN140" s="240" t="str">
        <f t="shared" si="177"/>
        <v/>
      </c>
      <c r="CA140" s="2228" t="str">
        <f t="shared" si="161"/>
        <v/>
      </c>
      <c r="CB140" s="2174" t="str">
        <f t="shared" si="162"/>
        <v/>
      </c>
      <c r="CC140" s="2174" t="str">
        <f t="shared" si="163"/>
        <v/>
      </c>
      <c r="CO140" s="1757">
        <f t="shared" si="164"/>
        <v>0</v>
      </c>
      <c r="CP140" s="1757">
        <f t="shared" ref="CP140:CQ140" si="180">IF(AND($C140&gt;0,AL140=""),1,IF(AL140&gt;$C140,1,0))</f>
        <v>0</v>
      </c>
      <c r="CQ140" s="1757">
        <f t="shared" si="180"/>
        <v>0</v>
      </c>
    </row>
    <row r="141" spans="1:103" ht="14.25" customHeight="1" x14ac:dyDescent="0.25">
      <c r="A141" s="3129"/>
      <c r="B141" s="35" t="s">
        <v>824</v>
      </c>
      <c r="C141" s="157">
        <f t="shared" si="158"/>
        <v>0</v>
      </c>
      <c r="D141" s="577">
        <f t="shared" ref="D141:E141" si="181">SUM(V141+X141+Z141+AB141+AD141+AF141)</f>
        <v>0</v>
      </c>
      <c r="E141" s="253">
        <f t="shared" si="181"/>
        <v>0</v>
      </c>
      <c r="F141" s="575"/>
      <c r="G141" s="2227"/>
      <c r="H141" s="575"/>
      <c r="I141" s="2227"/>
      <c r="J141" s="575"/>
      <c r="K141" s="2227"/>
      <c r="L141" s="575"/>
      <c r="M141" s="2227"/>
      <c r="N141" s="575"/>
      <c r="O141" s="2227"/>
      <c r="P141" s="575"/>
      <c r="Q141" s="2227"/>
      <c r="R141" s="575"/>
      <c r="S141" s="2227"/>
      <c r="T141" s="575"/>
      <c r="U141" s="2227"/>
      <c r="V141" s="131"/>
      <c r="W141" s="1847"/>
      <c r="X141" s="131"/>
      <c r="Y141" s="1847"/>
      <c r="Z141" s="131"/>
      <c r="AA141" s="1847"/>
      <c r="AB141" s="131"/>
      <c r="AC141" s="1847"/>
      <c r="AD141" s="131"/>
      <c r="AE141" s="1847"/>
      <c r="AF141" s="131"/>
      <c r="AG141" s="1848"/>
      <c r="AH141" s="142"/>
      <c r="AI141" s="132"/>
      <c r="AJ141" s="132"/>
      <c r="AK141" s="1848"/>
      <c r="AL141" s="142"/>
      <c r="AM141" s="1847"/>
      <c r="AN141" s="240" t="str">
        <f t="shared" si="177"/>
        <v/>
      </c>
      <c r="CA141" s="2228" t="str">
        <f t="shared" si="161"/>
        <v/>
      </c>
      <c r="CB141" s="2174" t="str">
        <f t="shared" si="162"/>
        <v/>
      </c>
      <c r="CC141" s="2174" t="str">
        <f t="shared" si="163"/>
        <v/>
      </c>
      <c r="CO141" s="1757">
        <f t="shared" si="164"/>
        <v>0</v>
      </c>
      <c r="CP141" s="1757">
        <f t="shared" ref="CP141:CQ141" si="182">IF(AND($C141&gt;0,AL141=""),1,IF(AL141&gt;$C141,1,0))</f>
        <v>0</v>
      </c>
      <c r="CQ141" s="1757">
        <f t="shared" si="182"/>
        <v>0</v>
      </c>
    </row>
    <row r="142" spans="1:103" ht="18" customHeight="1" x14ac:dyDescent="0.25">
      <c r="A142" s="2199" t="s">
        <v>834</v>
      </c>
      <c r="B142" s="2199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  <c r="AL142" s="338"/>
      <c r="AM142" s="338"/>
      <c r="AN142" s="338"/>
      <c r="AO142" s="338"/>
      <c r="AP142" s="338"/>
      <c r="AQ142" s="338"/>
      <c r="AR142" s="338"/>
      <c r="AS142" s="143"/>
      <c r="AT142" s="143"/>
      <c r="AU142" s="143"/>
      <c r="AV142" s="143"/>
      <c r="AW142" s="143"/>
      <c r="AX142" s="143"/>
      <c r="AY142" s="143"/>
      <c r="AZ142" s="143"/>
      <c r="BA142" s="143"/>
      <c r="BB142" s="143"/>
      <c r="BC142" s="143"/>
      <c r="BD142" s="143"/>
      <c r="BE142" s="143"/>
      <c r="BF142" s="143"/>
      <c r="BG142" s="143"/>
      <c r="BH142" s="143"/>
      <c r="BI142" s="143"/>
      <c r="BJ142" s="143"/>
      <c r="BK142" s="143"/>
      <c r="BL142" s="143"/>
      <c r="BM142" s="143"/>
      <c r="BN142" s="143"/>
      <c r="BO142" s="143"/>
      <c r="BP142" s="143"/>
      <c r="BQ142" s="143"/>
      <c r="BR142" s="143"/>
      <c r="BS142" s="143"/>
      <c r="BT142" s="143"/>
      <c r="BU142" s="143"/>
      <c r="BV142" s="143"/>
      <c r="BW142" s="143"/>
      <c r="BX142" s="143"/>
      <c r="BY142" s="143"/>
      <c r="BZ142" s="143"/>
      <c r="CA142" s="143"/>
      <c r="CB142" s="143"/>
      <c r="CC142" s="143"/>
      <c r="CD142" s="143"/>
      <c r="CE142" s="143"/>
      <c r="CF142" s="143"/>
      <c r="CG142" s="143"/>
      <c r="CH142" s="143"/>
      <c r="CI142" s="143"/>
      <c r="CJ142" s="143"/>
      <c r="CK142" s="143"/>
      <c r="CL142" s="143"/>
      <c r="CM142" s="143"/>
      <c r="CN142" s="143"/>
      <c r="CO142" s="143"/>
      <c r="CP142" s="143"/>
      <c r="CQ142" s="143"/>
      <c r="CR142" s="143"/>
      <c r="CS142" s="143"/>
      <c r="CT142" s="143"/>
      <c r="CU142" s="143"/>
      <c r="CV142" s="143"/>
      <c r="CW142" s="143"/>
      <c r="CX142" s="143"/>
      <c r="CY142" s="143"/>
    </row>
    <row r="143" spans="1:103" ht="15" customHeight="1" x14ac:dyDescent="0.25">
      <c r="A143" s="3148" t="s">
        <v>293</v>
      </c>
      <c r="B143" s="3149"/>
      <c r="C143" s="3148" t="s">
        <v>835</v>
      </c>
      <c r="D143" s="3161"/>
      <c r="E143" s="3149"/>
      <c r="F143" s="3143" t="s">
        <v>106</v>
      </c>
      <c r="G143" s="3124"/>
      <c r="H143" s="3124"/>
      <c r="I143" s="3124"/>
      <c r="J143" s="3124"/>
      <c r="K143" s="3124"/>
      <c r="L143" s="3124"/>
      <c r="M143" s="3124"/>
      <c r="N143" s="3124"/>
      <c r="O143" s="3124"/>
      <c r="P143" s="3124"/>
      <c r="Q143" s="3124"/>
      <c r="R143" s="3124"/>
      <c r="S143" s="3124"/>
      <c r="T143" s="3124"/>
      <c r="U143" s="3124"/>
      <c r="V143" s="3124"/>
      <c r="W143" s="3124"/>
      <c r="X143" s="3124"/>
      <c r="Y143" s="3124"/>
      <c r="Z143" s="3124"/>
      <c r="AA143" s="3124"/>
      <c r="AB143" s="3124"/>
      <c r="AC143" s="3124"/>
      <c r="AD143" s="3124"/>
      <c r="AE143" s="3124"/>
      <c r="AF143" s="3124"/>
      <c r="AG143" s="3124"/>
      <c r="AH143" s="3124"/>
      <c r="AI143" s="3124"/>
      <c r="AJ143" s="3124"/>
      <c r="AK143" s="3124"/>
      <c r="AL143" s="3124"/>
      <c r="AM143" s="3135"/>
      <c r="AN143" s="3313" t="s">
        <v>827</v>
      </c>
      <c r="AO143" s="3124"/>
      <c r="AP143" s="3135"/>
      <c r="AQ143" s="3167" t="s">
        <v>41</v>
      </c>
      <c r="AR143" s="3139" t="s">
        <v>42</v>
      </c>
    </row>
    <row r="144" spans="1:103" ht="15" customHeight="1" x14ac:dyDescent="0.25">
      <c r="A144" s="3179"/>
      <c r="B144" s="3180"/>
      <c r="C144" s="3179"/>
      <c r="D144" s="3131"/>
      <c r="E144" s="3180"/>
      <c r="F144" s="3143" t="s">
        <v>807</v>
      </c>
      <c r="G144" s="3122"/>
      <c r="H144" s="3143" t="s">
        <v>808</v>
      </c>
      <c r="I144" s="3122"/>
      <c r="J144" s="3143" t="s">
        <v>48</v>
      </c>
      <c r="K144" s="3122"/>
      <c r="L144" s="3143" t="s">
        <v>49</v>
      </c>
      <c r="M144" s="3122"/>
      <c r="N144" s="3159" t="s">
        <v>50</v>
      </c>
      <c r="O144" s="3122"/>
      <c r="P144" s="3159" t="s">
        <v>51</v>
      </c>
      <c r="Q144" s="3122"/>
      <c r="R144" s="3159" t="s">
        <v>52</v>
      </c>
      <c r="S144" s="3122"/>
      <c r="T144" s="3159" t="s">
        <v>53</v>
      </c>
      <c r="U144" s="3122"/>
      <c r="V144" s="3159" t="s">
        <v>54</v>
      </c>
      <c r="W144" s="3122"/>
      <c r="X144" s="3159" t="s">
        <v>55</v>
      </c>
      <c r="Y144" s="3122"/>
      <c r="Z144" s="3159" t="s">
        <v>56</v>
      </c>
      <c r="AA144" s="3122"/>
      <c r="AB144" s="3159" t="s">
        <v>57</v>
      </c>
      <c r="AC144" s="3122"/>
      <c r="AD144" s="3159" t="s">
        <v>58</v>
      </c>
      <c r="AE144" s="3122"/>
      <c r="AF144" s="3143" t="s">
        <v>59</v>
      </c>
      <c r="AG144" s="3122"/>
      <c r="AH144" s="3143" t="s">
        <v>60</v>
      </c>
      <c r="AI144" s="3122"/>
      <c r="AJ144" s="3143" t="s">
        <v>61</v>
      </c>
      <c r="AK144" s="3122"/>
      <c r="AL144" s="3143" t="s">
        <v>62</v>
      </c>
      <c r="AM144" s="3135"/>
      <c r="AN144" s="3167" t="s">
        <v>836</v>
      </c>
      <c r="AO144" s="3162" t="s">
        <v>837</v>
      </c>
      <c r="AP144" s="3237" t="s">
        <v>830</v>
      </c>
      <c r="AQ144" s="3170"/>
      <c r="AR144" s="3180"/>
    </row>
    <row r="145" spans="1:103" ht="15" customHeight="1" x14ac:dyDescent="0.25">
      <c r="A145" s="3150"/>
      <c r="B145" s="3140"/>
      <c r="C145" s="27" t="s">
        <v>84</v>
      </c>
      <c r="D145" s="23" t="s">
        <v>63</v>
      </c>
      <c r="E145" s="1743" t="s">
        <v>64</v>
      </c>
      <c r="F145" s="1887" t="s">
        <v>63</v>
      </c>
      <c r="G145" s="1740" t="s">
        <v>64</v>
      </c>
      <c r="H145" s="1887" t="s">
        <v>63</v>
      </c>
      <c r="I145" s="1740" t="s">
        <v>64</v>
      </c>
      <c r="J145" s="1887" t="s">
        <v>63</v>
      </c>
      <c r="K145" s="1740" t="s">
        <v>64</v>
      </c>
      <c r="L145" s="1887" t="s">
        <v>63</v>
      </c>
      <c r="M145" s="1740" t="s">
        <v>64</v>
      </c>
      <c r="N145" s="1887" t="s">
        <v>63</v>
      </c>
      <c r="O145" s="1740" t="s">
        <v>64</v>
      </c>
      <c r="P145" s="1887" t="s">
        <v>63</v>
      </c>
      <c r="Q145" s="1740" t="s">
        <v>64</v>
      </c>
      <c r="R145" s="1887" t="s">
        <v>63</v>
      </c>
      <c r="S145" s="1740" t="s">
        <v>64</v>
      </c>
      <c r="T145" s="1887" t="s">
        <v>63</v>
      </c>
      <c r="U145" s="1740" t="s">
        <v>64</v>
      </c>
      <c r="V145" s="1887" t="s">
        <v>63</v>
      </c>
      <c r="W145" s="1740" t="s">
        <v>64</v>
      </c>
      <c r="X145" s="1887" t="s">
        <v>63</v>
      </c>
      <c r="Y145" s="1740" t="s">
        <v>64</v>
      </c>
      <c r="Z145" s="1887" t="s">
        <v>63</v>
      </c>
      <c r="AA145" s="1740" t="s">
        <v>64</v>
      </c>
      <c r="AB145" s="1887" t="s">
        <v>63</v>
      </c>
      <c r="AC145" s="1740" t="s">
        <v>64</v>
      </c>
      <c r="AD145" s="1887" t="s">
        <v>63</v>
      </c>
      <c r="AE145" s="1740" t="s">
        <v>64</v>
      </c>
      <c r="AF145" s="1887" t="s">
        <v>63</v>
      </c>
      <c r="AG145" s="1740" t="s">
        <v>64</v>
      </c>
      <c r="AH145" s="1887" t="s">
        <v>63</v>
      </c>
      <c r="AI145" s="1740" t="s">
        <v>64</v>
      </c>
      <c r="AJ145" s="1887" t="s">
        <v>63</v>
      </c>
      <c r="AK145" s="1740" t="s">
        <v>64</v>
      </c>
      <c r="AL145" s="1887" t="s">
        <v>63</v>
      </c>
      <c r="AM145" s="2017" t="s">
        <v>64</v>
      </c>
      <c r="AN145" s="3168"/>
      <c r="AO145" s="3163"/>
      <c r="AP145" s="3198"/>
      <c r="AQ145" s="3168"/>
      <c r="AR145" s="3140"/>
    </row>
    <row r="146" spans="1:103" ht="15" customHeight="1" x14ac:dyDescent="0.25">
      <c r="A146" s="3311" t="s">
        <v>838</v>
      </c>
      <c r="B146" s="3152"/>
      <c r="C146" s="161">
        <f t="shared" ref="C146:C150" si="183">SUM(D146:E146)</f>
        <v>0</v>
      </c>
      <c r="D146" s="578">
        <f t="shared" ref="D146:E146" si="184">SUM(F146+H146+J146+L146+N146+P146+R146+T146+V146+X146+Z146+AB146+AD146+AF146+AH146+AJ146+AL146)</f>
        <v>0</v>
      </c>
      <c r="E146" s="152">
        <f t="shared" si="184"/>
        <v>0</v>
      </c>
      <c r="F146" s="126"/>
      <c r="G146" s="1840"/>
      <c r="H146" s="126"/>
      <c r="I146" s="1840"/>
      <c r="J146" s="126"/>
      <c r="K146" s="1840"/>
      <c r="L146" s="126"/>
      <c r="M146" s="1840"/>
      <c r="N146" s="126"/>
      <c r="O146" s="1840"/>
      <c r="P146" s="126"/>
      <c r="Q146" s="1840"/>
      <c r="R146" s="126"/>
      <c r="S146" s="1840"/>
      <c r="T146" s="126"/>
      <c r="U146" s="1840"/>
      <c r="V146" s="126"/>
      <c r="W146" s="1840"/>
      <c r="X146" s="126"/>
      <c r="Y146" s="1840"/>
      <c r="Z146" s="126"/>
      <c r="AA146" s="1840"/>
      <c r="AB146" s="126"/>
      <c r="AC146" s="1840"/>
      <c r="AD146" s="126"/>
      <c r="AE146" s="1840"/>
      <c r="AF146" s="126"/>
      <c r="AG146" s="1840"/>
      <c r="AH146" s="126"/>
      <c r="AI146" s="1840"/>
      <c r="AJ146" s="126"/>
      <c r="AK146" s="1840"/>
      <c r="AL146" s="126"/>
      <c r="AM146" s="1841"/>
      <c r="AN146" s="440"/>
      <c r="AO146" s="127"/>
      <c r="AP146" s="1841"/>
      <c r="AQ146" s="440"/>
      <c r="AR146" s="1840"/>
      <c r="AS146" s="240" t="str">
        <f t="shared" ref="AS146:AS150" si="185">CA146&amp;CB146</f>
        <v/>
      </c>
      <c r="CA146" s="2228"/>
      <c r="CB146" s="2174" t="str">
        <f t="shared" ref="CB146:CB150" si="186">IF(AND($C146&gt;0,AQ146="")," * No olvide digitar la variable Pueblos originarios. Digite Cero si no tiene.",IF(AQ146&gt;$C146," * La variable Pueblos originarios No puede ser mayor al Total.",""))</f>
        <v/>
      </c>
      <c r="CC146" s="2174" t="str">
        <f t="shared" ref="CC146:CC150" si="187">IF(AND($C146&gt;0,AR146="")," * No olvide digitar la variable Migrantes. Digite Cero si no tiene.",IF(AR146&gt;$C146," * La variable Migrantes No puede ser mayor al Total.",""))</f>
        <v/>
      </c>
      <c r="CO146" s="1757"/>
      <c r="CP146" s="1757">
        <f t="shared" ref="CP146:CQ146" si="188">IF(AND($C146&gt;0,AQ146=""),1,IF(AQ146&gt;$C146,1,0))</f>
        <v>0</v>
      </c>
      <c r="CQ146" s="1757">
        <f t="shared" si="188"/>
        <v>0</v>
      </c>
    </row>
    <row r="147" spans="1:103" ht="15" customHeight="1" x14ac:dyDescent="0.25">
      <c r="A147" s="3204" t="s">
        <v>839</v>
      </c>
      <c r="B147" s="3205"/>
      <c r="C147" s="227">
        <f t="shared" si="183"/>
        <v>0</v>
      </c>
      <c r="D147" s="574">
        <f t="shared" ref="D147:E147" si="189">SUM(F147+H147+J147+L147+N147+P147+R147+T147+V147+X147+Z147+AB147+AD147+AF147+AH147+AJ147+AL147)</f>
        <v>0</v>
      </c>
      <c r="E147" s="1943">
        <f t="shared" si="189"/>
        <v>0</v>
      </c>
      <c r="F147" s="2070"/>
      <c r="G147" s="370"/>
      <c r="H147" s="2070"/>
      <c r="I147" s="370"/>
      <c r="J147" s="2070"/>
      <c r="K147" s="370"/>
      <c r="L147" s="2070"/>
      <c r="M147" s="370"/>
      <c r="N147" s="2070"/>
      <c r="O147" s="370"/>
      <c r="P147" s="2070"/>
      <c r="Q147" s="370"/>
      <c r="R147" s="2070"/>
      <c r="S147" s="370"/>
      <c r="T147" s="2070"/>
      <c r="U147" s="370"/>
      <c r="V147" s="2070"/>
      <c r="W147" s="370"/>
      <c r="X147" s="2070"/>
      <c r="Y147" s="370"/>
      <c r="Z147" s="2070"/>
      <c r="AA147" s="370"/>
      <c r="AB147" s="2070"/>
      <c r="AC147" s="370"/>
      <c r="AD147" s="2070"/>
      <c r="AE147" s="370"/>
      <c r="AF147" s="2070"/>
      <c r="AG147" s="370"/>
      <c r="AH147" s="2070"/>
      <c r="AI147" s="370"/>
      <c r="AJ147" s="2070"/>
      <c r="AK147" s="370"/>
      <c r="AL147" s="2070"/>
      <c r="AM147" s="487"/>
      <c r="AN147" s="2226"/>
      <c r="AO147" s="2229"/>
      <c r="AP147" s="487"/>
      <c r="AQ147" s="2226"/>
      <c r="AR147" s="370"/>
      <c r="AS147" s="240" t="str">
        <f t="shared" si="185"/>
        <v/>
      </c>
      <c r="CA147" s="2228"/>
      <c r="CB147" s="2174" t="str">
        <f t="shared" si="186"/>
        <v/>
      </c>
      <c r="CC147" s="2174" t="str">
        <f t="shared" si="187"/>
        <v/>
      </c>
      <c r="CO147" s="1757"/>
      <c r="CP147" s="1757">
        <f t="shared" ref="CP147:CQ147" si="190">IF(AND($C147&gt;0,AQ147=""),1,IF(AQ147&gt;$C147,1,0))</f>
        <v>0</v>
      </c>
      <c r="CQ147" s="1757">
        <f t="shared" si="190"/>
        <v>0</v>
      </c>
    </row>
    <row r="148" spans="1:103" ht="15" customHeight="1" x14ac:dyDescent="0.25">
      <c r="A148" s="3132" t="s">
        <v>840</v>
      </c>
      <c r="B148" s="28" t="s">
        <v>841</v>
      </c>
      <c r="C148" s="161">
        <f t="shared" si="183"/>
        <v>1</v>
      </c>
      <c r="D148" s="578">
        <f t="shared" ref="D148:E148" si="191">SUM(F148+H148+J148+L148+N148+P148+R148+T148+V148+X148+Z148+AB148+AD148+AF148+AH148+AJ148+AL148)</f>
        <v>1</v>
      </c>
      <c r="E148" s="152">
        <f t="shared" si="191"/>
        <v>0</v>
      </c>
      <c r="F148" s="126"/>
      <c r="G148" s="1840"/>
      <c r="H148" s="126"/>
      <c r="I148" s="1840"/>
      <c r="J148" s="126"/>
      <c r="K148" s="1840"/>
      <c r="L148" s="126"/>
      <c r="M148" s="1840"/>
      <c r="N148" s="126"/>
      <c r="O148" s="1840"/>
      <c r="P148" s="126"/>
      <c r="Q148" s="1840"/>
      <c r="R148" s="126"/>
      <c r="S148" s="1840"/>
      <c r="T148" s="126"/>
      <c r="U148" s="1840"/>
      <c r="V148" s="126"/>
      <c r="W148" s="1840"/>
      <c r="X148" s="126"/>
      <c r="Y148" s="1840"/>
      <c r="Z148" s="126"/>
      <c r="AA148" s="1840"/>
      <c r="AB148" s="126"/>
      <c r="AC148" s="1840"/>
      <c r="AD148" s="126"/>
      <c r="AE148" s="1840"/>
      <c r="AF148" s="126"/>
      <c r="AG148" s="1840"/>
      <c r="AH148" s="126"/>
      <c r="AI148" s="1840"/>
      <c r="AJ148" s="126"/>
      <c r="AK148" s="1840"/>
      <c r="AL148" s="126">
        <v>1</v>
      </c>
      <c r="AM148" s="1841"/>
      <c r="AN148" s="440"/>
      <c r="AO148" s="127"/>
      <c r="AP148" s="1841"/>
      <c r="AQ148" s="440">
        <v>0</v>
      </c>
      <c r="AR148" s="1840">
        <v>0</v>
      </c>
      <c r="AS148" s="240" t="str">
        <f t="shared" si="185"/>
        <v/>
      </c>
      <c r="CA148" s="2228"/>
      <c r="CB148" s="2174" t="str">
        <f t="shared" si="186"/>
        <v/>
      </c>
      <c r="CC148" s="2174" t="str">
        <f t="shared" si="187"/>
        <v/>
      </c>
      <c r="CO148" s="1757"/>
      <c r="CP148" s="1757">
        <f t="shared" ref="CP148:CQ148" si="192">IF(AND($C148&gt;0,AQ148=""),1,IF(AQ148&gt;$C148,1,0))</f>
        <v>0</v>
      </c>
      <c r="CQ148" s="1757">
        <f t="shared" si="192"/>
        <v>0</v>
      </c>
    </row>
    <row r="149" spans="1:103" ht="15" customHeight="1" x14ac:dyDescent="0.25">
      <c r="A149" s="3129"/>
      <c r="B149" s="35" t="s">
        <v>842</v>
      </c>
      <c r="C149" s="157">
        <f t="shared" si="183"/>
        <v>0</v>
      </c>
      <c r="D149" s="577">
        <f t="shared" ref="D149:E149" si="193">SUM(F149+H149+J149+L149+N149+P149+R149+T149+V149+X149+Z149+AB149+AD149+AF149+AH149+AJ149+AL149)</f>
        <v>0</v>
      </c>
      <c r="E149" s="109">
        <f t="shared" si="193"/>
        <v>0</v>
      </c>
      <c r="F149" s="131"/>
      <c r="G149" s="1847"/>
      <c r="H149" s="131"/>
      <c r="I149" s="1847"/>
      <c r="J149" s="131"/>
      <c r="K149" s="1847"/>
      <c r="L149" s="131"/>
      <c r="M149" s="1847"/>
      <c r="N149" s="131"/>
      <c r="O149" s="1847"/>
      <c r="P149" s="131"/>
      <c r="Q149" s="1847"/>
      <c r="R149" s="131"/>
      <c r="S149" s="1847"/>
      <c r="T149" s="131"/>
      <c r="U149" s="1847"/>
      <c r="V149" s="131"/>
      <c r="W149" s="1847"/>
      <c r="X149" s="131"/>
      <c r="Y149" s="1847"/>
      <c r="Z149" s="131"/>
      <c r="AA149" s="1847"/>
      <c r="AB149" s="131"/>
      <c r="AC149" s="1847"/>
      <c r="AD149" s="131"/>
      <c r="AE149" s="1847"/>
      <c r="AF149" s="131"/>
      <c r="AG149" s="1847"/>
      <c r="AH149" s="131"/>
      <c r="AI149" s="1847"/>
      <c r="AJ149" s="131"/>
      <c r="AK149" s="1847"/>
      <c r="AL149" s="131"/>
      <c r="AM149" s="1848"/>
      <c r="AN149" s="142"/>
      <c r="AO149" s="132"/>
      <c r="AP149" s="1848"/>
      <c r="AQ149" s="142"/>
      <c r="AR149" s="1847"/>
      <c r="AS149" s="240" t="str">
        <f t="shared" si="185"/>
        <v/>
      </c>
      <c r="CA149" s="2228"/>
      <c r="CB149" s="2174" t="str">
        <f t="shared" si="186"/>
        <v/>
      </c>
      <c r="CC149" s="2174" t="str">
        <f t="shared" si="187"/>
        <v/>
      </c>
      <c r="CO149" s="1757"/>
      <c r="CP149" s="1757">
        <f t="shared" ref="CP149:CQ149" si="194">IF(AND($C149&gt;0,AQ149=""),1,IF(AQ149&gt;$C149,1,0))</f>
        <v>0</v>
      </c>
      <c r="CQ149" s="1757">
        <f t="shared" si="194"/>
        <v>0</v>
      </c>
    </row>
    <row r="150" spans="1:103" ht="15" customHeight="1" x14ac:dyDescent="0.25">
      <c r="A150" s="3315" t="s">
        <v>843</v>
      </c>
      <c r="B150" s="3140"/>
      <c r="C150" s="466">
        <f t="shared" si="183"/>
        <v>0</v>
      </c>
      <c r="D150" s="2230">
        <f t="shared" ref="D150:E150" si="195">SUM(F150+H150+J150+L150+N150+P150+R150+T150+V150+X150+Z150+AB150+AD150+AF150+AH150+AJ150+AL150)</f>
        <v>0</v>
      </c>
      <c r="E150" s="1918">
        <f t="shared" si="195"/>
        <v>0</v>
      </c>
      <c r="F150" s="2074"/>
      <c r="G150" s="2093"/>
      <c r="H150" s="2074"/>
      <c r="I150" s="2093"/>
      <c r="J150" s="2074"/>
      <c r="K150" s="2093"/>
      <c r="L150" s="2074"/>
      <c r="M150" s="2093"/>
      <c r="N150" s="2074"/>
      <c r="O150" s="2093"/>
      <c r="P150" s="2074"/>
      <c r="Q150" s="2093"/>
      <c r="R150" s="2074"/>
      <c r="S150" s="2093"/>
      <c r="T150" s="2074"/>
      <c r="U150" s="2093"/>
      <c r="V150" s="2074"/>
      <c r="W150" s="2093"/>
      <c r="X150" s="2074"/>
      <c r="Y150" s="2093"/>
      <c r="Z150" s="2074"/>
      <c r="AA150" s="2093"/>
      <c r="AB150" s="2074"/>
      <c r="AC150" s="2093"/>
      <c r="AD150" s="2074"/>
      <c r="AE150" s="2093"/>
      <c r="AF150" s="2074"/>
      <c r="AG150" s="2093"/>
      <c r="AH150" s="2074"/>
      <c r="AI150" s="2093"/>
      <c r="AJ150" s="2074"/>
      <c r="AK150" s="2093"/>
      <c r="AL150" s="2074"/>
      <c r="AM150" s="2094"/>
      <c r="AN150" s="527"/>
      <c r="AO150" s="477"/>
      <c r="AP150" s="2094"/>
      <c r="AQ150" s="527"/>
      <c r="AR150" s="2093"/>
      <c r="AS150" s="240" t="str">
        <f t="shared" si="185"/>
        <v/>
      </c>
      <c r="CA150" s="2228"/>
      <c r="CB150" s="2174" t="str">
        <f t="shared" si="186"/>
        <v/>
      </c>
      <c r="CC150" s="2174" t="str">
        <f t="shared" si="187"/>
        <v/>
      </c>
      <c r="CO150" s="1757"/>
      <c r="CP150" s="1757">
        <f t="shared" ref="CP150:CQ150" si="196">IF(AND($C150&gt;0,AQ150=""),1,IF(AQ150&gt;$C150,1,0))</f>
        <v>0</v>
      </c>
      <c r="CQ150" s="1757">
        <f t="shared" si="196"/>
        <v>0</v>
      </c>
    </row>
    <row r="151" spans="1:103" ht="18" customHeight="1" x14ac:dyDescent="0.25">
      <c r="A151" s="2199" t="s">
        <v>844</v>
      </c>
      <c r="B151" s="2199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2231"/>
      <c r="N151" s="579"/>
      <c r="O151" s="576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  <c r="AF151" s="143"/>
      <c r="AG151" s="143"/>
      <c r="AH151" s="143"/>
      <c r="AI151" s="143"/>
      <c r="AJ151" s="143"/>
      <c r="AK151" s="143"/>
      <c r="AL151" s="143"/>
      <c r="AM151" s="143"/>
      <c r="AN151" s="143"/>
      <c r="AO151" s="143"/>
      <c r="AP151" s="143"/>
      <c r="AQ151" s="143"/>
      <c r="AR151" s="143"/>
      <c r="AS151" s="143"/>
      <c r="AT151" s="143"/>
      <c r="AU151" s="143"/>
      <c r="AV151" s="143"/>
      <c r="AW151" s="143"/>
      <c r="AX151" s="143"/>
      <c r="AY151" s="143"/>
      <c r="AZ151" s="143"/>
      <c r="BA151" s="143"/>
      <c r="BB151" s="143"/>
      <c r="BC151" s="143"/>
      <c r="BD151" s="143"/>
      <c r="BE151" s="143"/>
      <c r="BF151" s="143"/>
      <c r="BG151" s="143"/>
      <c r="BH151" s="143"/>
      <c r="BI151" s="143"/>
      <c r="BJ151" s="143"/>
      <c r="BK151" s="143"/>
      <c r="BL151" s="143"/>
      <c r="BM151" s="143"/>
      <c r="BN151" s="143"/>
      <c r="BO151" s="143"/>
      <c r="BP151" s="143"/>
      <c r="BQ151" s="143"/>
      <c r="BR151" s="143"/>
      <c r="BS151" s="143"/>
      <c r="BT151" s="143"/>
      <c r="BU151" s="143"/>
      <c r="BV151" s="143"/>
      <c r="BW151" s="143"/>
      <c r="BX151" s="143"/>
      <c r="BY151" s="143"/>
      <c r="BZ151" s="143"/>
      <c r="CA151" s="143"/>
      <c r="CB151" s="143"/>
      <c r="CC151" s="143"/>
      <c r="CD151" s="143"/>
      <c r="CE151" s="143"/>
      <c r="CF151" s="143"/>
      <c r="CG151" s="143"/>
      <c r="CH151" s="143"/>
      <c r="CI151" s="143"/>
      <c r="CJ151" s="143"/>
      <c r="CK151" s="143"/>
      <c r="CL151" s="143"/>
      <c r="CM151" s="143"/>
      <c r="CN151" s="143"/>
      <c r="CO151" s="143"/>
      <c r="CP151" s="143"/>
      <c r="CQ151" s="143"/>
      <c r="CR151" s="143"/>
      <c r="CS151" s="143"/>
      <c r="CT151" s="143"/>
      <c r="CU151" s="143"/>
      <c r="CV151" s="143"/>
      <c r="CW151" s="143"/>
      <c r="CX151" s="143"/>
      <c r="CY151" s="143"/>
    </row>
    <row r="152" spans="1:103" ht="15" customHeight="1" x14ac:dyDescent="0.25">
      <c r="A152" s="3148" t="s">
        <v>714</v>
      </c>
      <c r="B152" s="3149"/>
      <c r="C152" s="3143" t="s">
        <v>82</v>
      </c>
      <c r="D152" s="3124"/>
      <c r="E152" s="3122"/>
      <c r="F152" s="3143" t="s">
        <v>59</v>
      </c>
      <c r="G152" s="3122"/>
      <c r="H152" s="3143" t="s">
        <v>60</v>
      </c>
      <c r="I152" s="3122"/>
      <c r="J152" s="3143" t="s">
        <v>61</v>
      </c>
      <c r="K152" s="3122"/>
      <c r="L152" s="3143" t="s">
        <v>62</v>
      </c>
      <c r="M152" s="3135"/>
      <c r="N152" s="3167" t="s">
        <v>41</v>
      </c>
      <c r="O152" s="3139" t="s">
        <v>42</v>
      </c>
    </row>
    <row r="153" spans="1:103" ht="15" customHeight="1" x14ac:dyDescent="0.25">
      <c r="A153" s="3150"/>
      <c r="B153" s="3140"/>
      <c r="C153" s="27" t="s">
        <v>84</v>
      </c>
      <c r="D153" s="23" t="s">
        <v>63</v>
      </c>
      <c r="E153" s="1743" t="s">
        <v>64</v>
      </c>
      <c r="F153" s="27" t="s">
        <v>63</v>
      </c>
      <c r="G153" s="1743" t="s">
        <v>64</v>
      </c>
      <c r="H153" s="27" t="s">
        <v>63</v>
      </c>
      <c r="I153" s="1743" t="s">
        <v>64</v>
      </c>
      <c r="J153" s="27" t="s">
        <v>63</v>
      </c>
      <c r="K153" s="1743" t="s">
        <v>64</v>
      </c>
      <c r="L153" s="27" t="s">
        <v>63</v>
      </c>
      <c r="M153" s="1810" t="s">
        <v>64</v>
      </c>
      <c r="N153" s="3168"/>
      <c r="O153" s="3140"/>
    </row>
    <row r="154" spans="1:103" ht="15" customHeight="1" x14ac:dyDescent="0.25">
      <c r="A154" s="3132" t="s">
        <v>845</v>
      </c>
      <c r="B154" s="28" t="s">
        <v>846</v>
      </c>
      <c r="C154" s="161">
        <f t="shared" ref="C154:C156" si="197">SUM(D154:E154)</f>
        <v>10</v>
      </c>
      <c r="D154" s="578">
        <f t="shared" ref="D154:E154" si="198">SUM(F154+H154+J154+L154)</f>
        <v>5</v>
      </c>
      <c r="E154" s="152">
        <f t="shared" si="198"/>
        <v>5</v>
      </c>
      <c r="F154" s="1843">
        <v>5</v>
      </c>
      <c r="G154" s="1844">
        <v>2</v>
      </c>
      <c r="H154" s="1843">
        <v>0</v>
      </c>
      <c r="I154" s="1844">
        <v>1</v>
      </c>
      <c r="J154" s="1843">
        <v>0</v>
      </c>
      <c r="K154" s="1844">
        <v>0</v>
      </c>
      <c r="L154" s="1843">
        <v>0</v>
      </c>
      <c r="M154" s="1846">
        <v>2</v>
      </c>
      <c r="N154" s="1857">
        <v>0</v>
      </c>
      <c r="O154" s="1844">
        <v>1</v>
      </c>
      <c r="P154" s="240" t="str">
        <f t="shared" ref="P154:P156" si="199">CA154&amp;CB154</f>
        <v/>
      </c>
      <c r="CA154" s="2174" t="str">
        <f t="shared" ref="CA154:CA156" si="200">IF(AND(C154&gt;0,N154="")," * No olvide digitar la variable Pueblos originarios. Digite Cero si no tiene.",IF(N154&gt;C154," * La variable Pueblos originarios No puede ser mayor al Total.",""))</f>
        <v/>
      </c>
      <c r="CB154" s="2174" t="str">
        <f t="shared" ref="CB154:CB156" si="201">IF(AND(C154&gt;0,O154="")," * No olvide digitar la variable Migrantes. Digite Cero si no tiene.",IF(O154&gt;C154," * La variable Pueblos Migrantes No puede ser mayor al Total.",""))</f>
        <v/>
      </c>
      <c r="CO154" s="1757">
        <f t="shared" ref="CO154:CP154" si="202">IF(AND($C154&gt;0,N154=""),1,IF(N154&gt;$C154,1,0))</f>
        <v>0</v>
      </c>
      <c r="CP154" s="1757">
        <f t="shared" si="202"/>
        <v>0</v>
      </c>
    </row>
    <row r="155" spans="1:103" ht="15" customHeight="1" x14ac:dyDescent="0.25">
      <c r="A155" s="3128"/>
      <c r="B155" s="65" t="s">
        <v>847</v>
      </c>
      <c r="C155" s="150">
        <f t="shared" si="197"/>
        <v>6</v>
      </c>
      <c r="D155" s="573">
        <f t="shared" ref="D155:E155" si="203">SUM(F155+H155+J155+L155)</f>
        <v>0</v>
      </c>
      <c r="E155" s="108">
        <f t="shared" si="203"/>
        <v>6</v>
      </c>
      <c r="F155" s="1843">
        <v>0</v>
      </c>
      <c r="G155" s="1844">
        <v>4</v>
      </c>
      <c r="H155" s="1843">
        <v>0</v>
      </c>
      <c r="I155" s="1844">
        <v>1</v>
      </c>
      <c r="J155" s="1843">
        <v>0</v>
      </c>
      <c r="K155" s="1844">
        <v>0</v>
      </c>
      <c r="L155" s="1843">
        <v>0</v>
      </c>
      <c r="M155" s="1846">
        <v>1</v>
      </c>
      <c r="N155" s="1857">
        <v>0</v>
      </c>
      <c r="O155" s="1844">
        <v>0</v>
      </c>
      <c r="P155" s="240" t="str">
        <f t="shared" si="199"/>
        <v/>
      </c>
      <c r="CA155" s="2174" t="str">
        <f t="shared" si="200"/>
        <v/>
      </c>
      <c r="CB155" s="2174" t="str">
        <f t="shared" si="201"/>
        <v/>
      </c>
      <c r="CO155" s="1757">
        <f t="shared" ref="CO155:CP155" si="204">IF(AND($C155&gt;0,N155=""),1,IF(N155&gt;$C155,1,0))</f>
        <v>0</v>
      </c>
      <c r="CP155" s="1757">
        <f t="shared" si="204"/>
        <v>0</v>
      </c>
    </row>
    <row r="156" spans="1:103" ht="15" customHeight="1" x14ac:dyDescent="0.25">
      <c r="A156" s="3128"/>
      <c r="B156" s="2006" t="s">
        <v>848</v>
      </c>
      <c r="C156" s="227">
        <f t="shared" si="197"/>
        <v>2</v>
      </c>
      <c r="D156" s="574">
        <f t="shared" ref="D156:E156" si="205">SUM(F156+H156+J156+L156)</f>
        <v>1</v>
      </c>
      <c r="E156" s="1943">
        <f t="shared" si="205"/>
        <v>1</v>
      </c>
      <c r="F156" s="1843">
        <v>0</v>
      </c>
      <c r="G156" s="1844">
        <v>0</v>
      </c>
      <c r="H156" s="1843">
        <v>0</v>
      </c>
      <c r="I156" s="1844">
        <v>0</v>
      </c>
      <c r="J156" s="1843">
        <v>1</v>
      </c>
      <c r="K156" s="1844">
        <v>0</v>
      </c>
      <c r="L156" s="1843">
        <v>0</v>
      </c>
      <c r="M156" s="1846">
        <v>1</v>
      </c>
      <c r="N156" s="1857">
        <v>0</v>
      </c>
      <c r="O156" s="1844">
        <v>0</v>
      </c>
      <c r="P156" s="240" t="str">
        <f t="shared" si="199"/>
        <v/>
      </c>
      <c r="CA156" s="2174" t="str">
        <f t="shared" si="200"/>
        <v/>
      </c>
      <c r="CB156" s="2174" t="str">
        <f t="shared" si="201"/>
        <v/>
      </c>
      <c r="CO156" s="1757">
        <f t="shared" ref="CO156:CP156" si="206">IF(AND($C156&gt;0,N156=""),1,IF(N156&gt;$C156,1,0))</f>
        <v>0</v>
      </c>
      <c r="CP156" s="1757">
        <f t="shared" si="206"/>
        <v>0</v>
      </c>
    </row>
    <row r="157" spans="1:103" ht="15" customHeight="1" x14ac:dyDescent="0.25">
      <c r="A157" s="3316" t="s">
        <v>849</v>
      </c>
      <c r="B157" s="3122"/>
      <c r="C157" s="146">
        <f t="shared" ref="C157:O157" si="207">SUM(C154:C156)</f>
        <v>18</v>
      </c>
      <c r="D157" s="285">
        <f t="shared" si="207"/>
        <v>6</v>
      </c>
      <c r="E157" s="1827">
        <f t="shared" si="207"/>
        <v>12</v>
      </c>
      <c r="F157" s="146">
        <f t="shared" si="207"/>
        <v>5</v>
      </c>
      <c r="G157" s="1827">
        <f t="shared" si="207"/>
        <v>6</v>
      </c>
      <c r="H157" s="146">
        <f t="shared" si="207"/>
        <v>0</v>
      </c>
      <c r="I157" s="1827">
        <f t="shared" si="207"/>
        <v>2</v>
      </c>
      <c r="J157" s="146">
        <f t="shared" si="207"/>
        <v>1</v>
      </c>
      <c r="K157" s="1827">
        <f t="shared" si="207"/>
        <v>0</v>
      </c>
      <c r="L157" s="146">
        <f t="shared" si="207"/>
        <v>0</v>
      </c>
      <c r="M157" s="2194">
        <f t="shared" si="207"/>
        <v>4</v>
      </c>
      <c r="N157" s="148">
        <f t="shared" si="207"/>
        <v>0</v>
      </c>
      <c r="O157" s="1827">
        <f t="shared" si="207"/>
        <v>1</v>
      </c>
      <c r="P157" s="580"/>
      <c r="Q157" s="580"/>
      <c r="R157" s="580"/>
      <c r="S157" s="580"/>
      <c r="T157" s="580"/>
      <c r="U157" s="580"/>
      <c r="V157" s="580"/>
      <c r="W157" s="580"/>
      <c r="X157" s="580"/>
      <c r="Y157" s="580"/>
      <c r="Z157" s="580"/>
      <c r="AA157" s="580"/>
      <c r="AB157" s="580"/>
      <c r="AC157" s="580"/>
      <c r="AD157" s="580"/>
      <c r="AE157" s="580"/>
      <c r="AF157" s="580"/>
      <c r="AG157" s="580"/>
      <c r="AH157" s="580"/>
      <c r="AI157" s="580"/>
      <c r="AJ157" s="580"/>
      <c r="AK157" s="580"/>
      <c r="AL157" s="580"/>
      <c r="AM157" s="580"/>
      <c r="AN157" s="580"/>
      <c r="AO157" s="580"/>
      <c r="AP157" s="580"/>
      <c r="AQ157" s="580"/>
      <c r="AR157" s="580"/>
      <c r="AS157" s="580"/>
      <c r="AT157" s="580"/>
      <c r="AU157" s="580"/>
      <c r="AV157" s="580"/>
      <c r="AW157" s="580"/>
      <c r="AX157" s="580"/>
      <c r="AY157" s="580"/>
      <c r="AZ157" s="580"/>
      <c r="BA157" s="580"/>
      <c r="BB157" s="580"/>
      <c r="BC157" s="580"/>
      <c r="BD157" s="580"/>
      <c r="BE157" s="580"/>
      <c r="BF157" s="580"/>
      <c r="BG157" s="580"/>
      <c r="BH157" s="580"/>
      <c r="BI157" s="580"/>
      <c r="BJ157" s="580"/>
      <c r="BK157" s="580"/>
      <c r="BL157" s="580"/>
      <c r="BM157" s="580"/>
      <c r="BN157" s="580"/>
      <c r="BO157" s="580"/>
      <c r="BP157" s="580"/>
      <c r="BQ157" s="580"/>
      <c r="BR157" s="580"/>
      <c r="BS157" s="580"/>
      <c r="BT157" s="580"/>
      <c r="BU157" s="580"/>
      <c r="BV157" s="580"/>
      <c r="BW157" s="580"/>
      <c r="BX157" s="580"/>
      <c r="BY157" s="580"/>
      <c r="BZ157" s="580"/>
      <c r="CA157" s="580"/>
      <c r="CB157" s="580"/>
      <c r="CC157" s="580"/>
      <c r="CD157" s="580"/>
      <c r="CE157" s="580"/>
      <c r="CF157" s="580"/>
      <c r="CG157" s="580"/>
      <c r="CH157" s="580"/>
      <c r="CI157" s="580"/>
      <c r="CJ157" s="580"/>
      <c r="CK157" s="580"/>
      <c r="CL157" s="580"/>
      <c r="CM157" s="580"/>
      <c r="CN157" s="580"/>
      <c r="CO157" s="580"/>
      <c r="CP157" s="580"/>
      <c r="CQ157" s="580"/>
      <c r="CR157" s="580"/>
      <c r="CS157" s="580"/>
      <c r="CT157" s="580"/>
      <c r="CU157" s="580"/>
      <c r="CV157" s="580"/>
      <c r="CW157" s="580"/>
      <c r="CX157" s="580"/>
      <c r="CY157" s="580"/>
    </row>
    <row r="158" spans="1:103" ht="14.25" customHeight="1" x14ac:dyDescent="0.25">
      <c r="A158" s="3132" t="s">
        <v>850</v>
      </c>
      <c r="B158" s="219" t="s">
        <v>851</v>
      </c>
      <c r="C158" s="225">
        <f t="shared" ref="C158:C161" si="208">SUM(D158:E158)</f>
        <v>1</v>
      </c>
      <c r="D158" s="572">
        <f t="shared" ref="D158:E158" si="209">SUM(F158+H158+J158+L158)</f>
        <v>0</v>
      </c>
      <c r="E158" s="1824">
        <f t="shared" si="209"/>
        <v>1</v>
      </c>
      <c r="F158" s="1843">
        <v>0</v>
      </c>
      <c r="G158" s="1844">
        <v>0</v>
      </c>
      <c r="H158" s="1843">
        <v>0</v>
      </c>
      <c r="I158" s="1844">
        <v>0</v>
      </c>
      <c r="J158" s="1843">
        <v>0</v>
      </c>
      <c r="K158" s="1844">
        <v>0</v>
      </c>
      <c r="L158" s="1843">
        <v>0</v>
      </c>
      <c r="M158" s="1846">
        <v>1</v>
      </c>
      <c r="N158" s="1857">
        <v>0</v>
      </c>
      <c r="O158" s="1844">
        <v>0</v>
      </c>
      <c r="P158" s="240" t="str">
        <f t="shared" ref="P158:P161" si="210">CA158&amp;CB158</f>
        <v/>
      </c>
      <c r="CA158" s="2174" t="str">
        <f>IF(AND(C158&gt;0,N158="")," * No olvide digitar la variable Pueblos originarios. Digite Cero si no tiene.",IF(N158&gt;C158," * La variable Pueblos originarios No puede ser mayor al Total.",""))</f>
        <v/>
      </c>
      <c r="CB158" s="2174" t="str">
        <f t="shared" ref="CB158:CB161" si="211">IF(AND(C158&gt;0,O158=""),"  * No olvide digitar la variable Migrantes. Digite Cero si no tiene.",IF(O158&gt;C158,"  * La variable Pueblos Migrantes No puede ser mayor al Total.",""))</f>
        <v/>
      </c>
      <c r="CO158" s="1757">
        <f t="shared" ref="CO158:CP158" si="212">IF(AND($C158&gt;0,N158=""),1,IF(N158&gt;$C158,1,0))</f>
        <v>0</v>
      </c>
      <c r="CP158" s="1757">
        <f t="shared" si="212"/>
        <v>0</v>
      </c>
    </row>
    <row r="159" spans="1:103" ht="14.25" customHeight="1" x14ac:dyDescent="0.25">
      <c r="A159" s="3128"/>
      <c r="B159" s="65" t="s">
        <v>852</v>
      </c>
      <c r="C159" s="150">
        <f t="shared" si="208"/>
        <v>0</v>
      </c>
      <c r="D159" s="573">
        <f t="shared" ref="D159:E159" si="213">SUM(F159+H159+J159+L159)</f>
        <v>0</v>
      </c>
      <c r="E159" s="108">
        <f t="shared" si="213"/>
        <v>0</v>
      </c>
      <c r="F159" s="355"/>
      <c r="G159" s="2057"/>
      <c r="H159" s="355"/>
      <c r="I159" s="2057"/>
      <c r="J159" s="355"/>
      <c r="K159" s="2057"/>
      <c r="L159" s="355"/>
      <c r="M159" s="444"/>
      <c r="N159" s="443"/>
      <c r="O159" s="2057"/>
      <c r="P159" s="240" t="str">
        <f t="shared" si="210"/>
        <v/>
      </c>
      <c r="CA159" s="2174" t="str">
        <f t="shared" ref="CA159:CA161" si="214">IF(AND(C159&gt;0,N159=""),"  * No olvide digitar la variable Pueblos originarios. Digite Cero si no tiene.",IF(N159&gt;C159,"  * La variable Pueblos originarios No puede ser mayor al Total.",""))</f>
        <v/>
      </c>
      <c r="CB159" s="2174" t="str">
        <f t="shared" si="211"/>
        <v/>
      </c>
      <c r="CO159" s="1757">
        <f t="shared" ref="CO159:CP159" si="215">IF(AND($C159&gt;0,N159=""),1,IF(N159&gt;$C159,1,0))</f>
        <v>0</v>
      </c>
      <c r="CP159" s="1757">
        <f t="shared" si="215"/>
        <v>0</v>
      </c>
    </row>
    <row r="160" spans="1:103" ht="14.25" customHeight="1" x14ac:dyDescent="0.25">
      <c r="A160" s="3128"/>
      <c r="B160" s="65" t="s">
        <v>853</v>
      </c>
      <c r="C160" s="150">
        <f t="shared" si="208"/>
        <v>0</v>
      </c>
      <c r="D160" s="573">
        <f t="shared" ref="D160:E160" si="216">SUM(F160+H160+J160+L160)</f>
        <v>0</v>
      </c>
      <c r="E160" s="108">
        <f t="shared" si="216"/>
        <v>0</v>
      </c>
      <c r="F160" s="355"/>
      <c r="G160" s="2057"/>
      <c r="H160" s="355"/>
      <c r="I160" s="2057"/>
      <c r="J160" s="355"/>
      <c r="K160" s="2057"/>
      <c r="L160" s="355"/>
      <c r="M160" s="444"/>
      <c r="N160" s="443"/>
      <c r="O160" s="2057"/>
      <c r="P160" s="240" t="str">
        <f t="shared" si="210"/>
        <v/>
      </c>
      <c r="CA160" s="2174" t="str">
        <f t="shared" si="214"/>
        <v/>
      </c>
      <c r="CB160" s="2174" t="str">
        <f t="shared" si="211"/>
        <v/>
      </c>
      <c r="CO160" s="1757">
        <f t="shared" ref="CO160:CP160" si="217">IF(AND($C160&gt;0,N160=""),1,IF(N160&gt;$C160,1,0))</f>
        <v>0</v>
      </c>
      <c r="CP160" s="1757">
        <f t="shared" si="217"/>
        <v>0</v>
      </c>
    </row>
    <row r="161" spans="1:103" ht="14.25" customHeight="1" x14ac:dyDescent="0.25">
      <c r="A161" s="3129"/>
      <c r="B161" s="1788" t="s">
        <v>854</v>
      </c>
      <c r="C161" s="227">
        <f t="shared" si="208"/>
        <v>0</v>
      </c>
      <c r="D161" s="574">
        <f t="shared" ref="D161:E161" si="218">SUM(F161+H161+J161+L161)</f>
        <v>0</v>
      </c>
      <c r="E161" s="1943">
        <f t="shared" si="218"/>
        <v>0</v>
      </c>
      <c r="F161" s="2070"/>
      <c r="G161" s="370"/>
      <c r="H161" s="2070"/>
      <c r="I161" s="370"/>
      <c r="J161" s="2070"/>
      <c r="K161" s="370"/>
      <c r="L161" s="2070"/>
      <c r="M161" s="487"/>
      <c r="N161" s="2226"/>
      <c r="O161" s="370"/>
      <c r="P161" s="240" t="str">
        <f t="shared" si="210"/>
        <v/>
      </c>
      <c r="CA161" s="2174" t="str">
        <f t="shared" si="214"/>
        <v/>
      </c>
      <c r="CB161" s="2174" t="str">
        <f t="shared" si="211"/>
        <v/>
      </c>
      <c r="CO161" s="1757">
        <f t="shared" ref="CO161:CP161" si="219">IF(AND($C161&gt;0,N161=""),1,IF(N161&gt;$C161,1,0))</f>
        <v>0</v>
      </c>
      <c r="CP161" s="1757">
        <f t="shared" si="219"/>
        <v>0</v>
      </c>
    </row>
    <row r="162" spans="1:103" ht="15" customHeight="1" x14ac:dyDescent="0.25">
      <c r="A162" s="3239" t="s">
        <v>849</v>
      </c>
      <c r="B162" s="3140"/>
      <c r="C162" s="146">
        <f t="shared" ref="C162:O162" si="220">SUM(C158:C161)</f>
        <v>1</v>
      </c>
      <c r="D162" s="285">
        <f t="shared" si="220"/>
        <v>0</v>
      </c>
      <c r="E162" s="1827">
        <f t="shared" si="220"/>
        <v>1</v>
      </c>
      <c r="F162" s="146">
        <f t="shared" si="220"/>
        <v>0</v>
      </c>
      <c r="G162" s="1827">
        <f t="shared" si="220"/>
        <v>0</v>
      </c>
      <c r="H162" s="146">
        <f t="shared" si="220"/>
        <v>0</v>
      </c>
      <c r="I162" s="1827">
        <f t="shared" si="220"/>
        <v>0</v>
      </c>
      <c r="J162" s="146">
        <f t="shared" si="220"/>
        <v>0</v>
      </c>
      <c r="K162" s="1827">
        <f t="shared" si="220"/>
        <v>0</v>
      </c>
      <c r="L162" s="146">
        <f t="shared" si="220"/>
        <v>0</v>
      </c>
      <c r="M162" s="2194">
        <f t="shared" si="220"/>
        <v>1</v>
      </c>
      <c r="N162" s="148">
        <f t="shared" si="220"/>
        <v>0</v>
      </c>
      <c r="O162" s="1827">
        <f t="shared" si="220"/>
        <v>0</v>
      </c>
      <c r="P162" s="580"/>
      <c r="Q162" s="580"/>
      <c r="R162" s="580"/>
      <c r="S162" s="580"/>
      <c r="T162" s="580"/>
      <c r="U162" s="580"/>
      <c r="V162" s="580"/>
      <c r="W162" s="580"/>
      <c r="X162" s="580"/>
      <c r="Y162" s="580"/>
      <c r="Z162" s="580"/>
      <c r="AA162" s="580"/>
      <c r="AB162" s="580"/>
      <c r="AC162" s="580"/>
      <c r="AD162" s="580"/>
      <c r="AE162" s="580"/>
      <c r="AF162" s="580"/>
      <c r="AG162" s="580"/>
      <c r="AH162" s="580"/>
      <c r="AI162" s="580"/>
      <c r="AJ162" s="580"/>
      <c r="AK162" s="580"/>
      <c r="AL162" s="580"/>
      <c r="AM162" s="580"/>
      <c r="AN162" s="580"/>
      <c r="AO162" s="580"/>
      <c r="AP162" s="580"/>
      <c r="AQ162" s="580"/>
      <c r="AR162" s="580"/>
      <c r="AS162" s="580"/>
      <c r="AT162" s="580"/>
      <c r="AU162" s="580"/>
      <c r="AV162" s="580"/>
      <c r="AW162" s="580"/>
      <c r="AX162" s="580"/>
      <c r="AY162" s="580"/>
      <c r="AZ162" s="580"/>
      <c r="BA162" s="580"/>
      <c r="BB162" s="580"/>
      <c r="BC162" s="580"/>
      <c r="BD162" s="580"/>
      <c r="BE162" s="580"/>
      <c r="BF162" s="580"/>
      <c r="BG162" s="580"/>
      <c r="BH162" s="580"/>
      <c r="BI162" s="580"/>
      <c r="BJ162" s="580"/>
      <c r="BK162" s="580"/>
      <c r="BL162" s="580"/>
      <c r="BM162" s="580"/>
      <c r="BN162" s="580"/>
      <c r="BO162" s="580"/>
      <c r="BP162" s="580"/>
      <c r="BQ162" s="580"/>
      <c r="BR162" s="580"/>
      <c r="BS162" s="580"/>
      <c r="BT162" s="580"/>
      <c r="BU162" s="580"/>
      <c r="BV162" s="580"/>
      <c r="BW162" s="580"/>
      <c r="BX162" s="580"/>
      <c r="BY162" s="580"/>
      <c r="BZ162" s="580"/>
      <c r="CA162" s="580"/>
      <c r="CB162" s="580"/>
      <c r="CC162" s="580"/>
      <c r="CD162" s="580"/>
      <c r="CE162" s="580"/>
      <c r="CF162" s="580"/>
      <c r="CG162" s="580"/>
      <c r="CH162" s="580"/>
      <c r="CI162" s="580"/>
      <c r="CJ162" s="580"/>
      <c r="CK162" s="580"/>
      <c r="CL162" s="580"/>
      <c r="CM162" s="580"/>
      <c r="CN162" s="580"/>
      <c r="CO162" s="580"/>
      <c r="CP162" s="580"/>
      <c r="CQ162" s="580"/>
      <c r="CR162" s="580"/>
      <c r="CS162" s="580"/>
      <c r="CT162" s="580"/>
      <c r="CU162" s="580"/>
      <c r="CV162" s="580"/>
      <c r="CW162" s="580"/>
      <c r="CX162" s="580"/>
      <c r="CY162" s="580"/>
    </row>
    <row r="163" spans="1:103" ht="14.25" customHeight="1" x14ac:dyDescent="0.25">
      <c r="A163" s="3239" t="s">
        <v>217</v>
      </c>
      <c r="B163" s="3140"/>
      <c r="C163" s="466">
        <f t="shared" ref="C163:O163" si="221">SUM(C157+C162)</f>
        <v>19</v>
      </c>
      <c r="D163" s="2230">
        <f t="shared" si="221"/>
        <v>6</v>
      </c>
      <c r="E163" s="1918">
        <f t="shared" si="221"/>
        <v>13</v>
      </c>
      <c r="F163" s="466">
        <f t="shared" si="221"/>
        <v>5</v>
      </c>
      <c r="G163" s="1918">
        <f t="shared" si="221"/>
        <v>6</v>
      </c>
      <c r="H163" s="466">
        <f t="shared" si="221"/>
        <v>0</v>
      </c>
      <c r="I163" s="1918">
        <f t="shared" si="221"/>
        <v>2</v>
      </c>
      <c r="J163" s="466">
        <f t="shared" si="221"/>
        <v>1</v>
      </c>
      <c r="K163" s="1918">
        <f t="shared" si="221"/>
        <v>0</v>
      </c>
      <c r="L163" s="466">
        <f t="shared" si="221"/>
        <v>0</v>
      </c>
      <c r="M163" s="2233">
        <f t="shared" si="221"/>
        <v>5</v>
      </c>
      <c r="N163" s="2234">
        <f t="shared" si="221"/>
        <v>0</v>
      </c>
      <c r="O163" s="1918">
        <f t="shared" si="221"/>
        <v>1</v>
      </c>
    </row>
    <row r="164" spans="1:103" ht="18" customHeight="1" x14ac:dyDescent="0.25">
      <c r="A164" s="2199" t="s">
        <v>855</v>
      </c>
      <c r="B164" s="2199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579"/>
      <c r="R164" s="576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  <c r="AH164" s="143"/>
      <c r="AI164" s="143"/>
      <c r="AJ164" s="143"/>
      <c r="AK164" s="143"/>
      <c r="AL164" s="143"/>
      <c r="AM164" s="143"/>
      <c r="AN164" s="143"/>
      <c r="AO164" s="143"/>
      <c r="AP164" s="143"/>
      <c r="AQ164" s="143"/>
      <c r="AR164" s="143"/>
      <c r="AS164" s="143"/>
      <c r="AT164" s="143"/>
      <c r="AU164" s="143"/>
      <c r="AV164" s="143"/>
      <c r="AW164" s="143"/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43"/>
      <c r="BH164" s="143"/>
      <c r="BI164" s="143"/>
      <c r="BJ164" s="143"/>
      <c r="BK164" s="143"/>
      <c r="BL164" s="143"/>
      <c r="BM164" s="143"/>
      <c r="BN164" s="143"/>
      <c r="BO164" s="143"/>
      <c r="BP164" s="143"/>
      <c r="BQ164" s="143"/>
      <c r="BR164" s="143"/>
      <c r="BS164" s="143"/>
      <c r="BT164" s="143"/>
      <c r="BU164" s="143"/>
      <c r="BV164" s="143"/>
      <c r="BW164" s="143"/>
      <c r="BX164" s="143"/>
      <c r="BY164" s="143"/>
      <c r="BZ164" s="143"/>
      <c r="CA164" s="143"/>
      <c r="CB164" s="143"/>
      <c r="CC164" s="143"/>
      <c r="CD164" s="143"/>
      <c r="CE164" s="143"/>
      <c r="CF164" s="143"/>
      <c r="CG164" s="143"/>
      <c r="CH164" s="143"/>
      <c r="CI164" s="143"/>
      <c r="CJ164" s="143"/>
      <c r="CK164" s="143"/>
      <c r="CL164" s="143"/>
      <c r="CM164" s="143"/>
      <c r="CN164" s="143"/>
      <c r="CO164" s="143"/>
      <c r="CP164" s="143"/>
      <c r="CQ164" s="143"/>
      <c r="CR164" s="143"/>
      <c r="CS164" s="143"/>
      <c r="CT164" s="143"/>
      <c r="CU164" s="143"/>
      <c r="CV164" s="143"/>
      <c r="CW164" s="143"/>
      <c r="CX164" s="143"/>
      <c r="CY164" s="143"/>
    </row>
    <row r="165" spans="1:103" ht="14.25" customHeight="1" x14ac:dyDescent="0.25">
      <c r="A165" s="3148" t="s">
        <v>714</v>
      </c>
      <c r="B165" s="3149"/>
      <c r="C165" s="3143" t="s">
        <v>82</v>
      </c>
      <c r="D165" s="3124"/>
      <c r="E165" s="3122"/>
      <c r="F165" s="3143" t="s">
        <v>59</v>
      </c>
      <c r="G165" s="3122"/>
      <c r="H165" s="3143" t="s">
        <v>60</v>
      </c>
      <c r="I165" s="3122"/>
      <c r="J165" s="3143" t="s">
        <v>61</v>
      </c>
      <c r="K165" s="3122"/>
      <c r="L165" s="3143" t="s">
        <v>62</v>
      </c>
      <c r="M165" s="3135"/>
      <c r="N165" s="3181" t="s">
        <v>827</v>
      </c>
      <c r="O165" s="3124"/>
      <c r="P165" s="3135"/>
      <c r="Q165" s="3167" t="s">
        <v>41</v>
      </c>
      <c r="R165" s="3139" t="s">
        <v>42</v>
      </c>
    </row>
    <row r="166" spans="1:103" ht="14.25" customHeight="1" x14ac:dyDescent="0.25">
      <c r="A166" s="3150"/>
      <c r="B166" s="3140"/>
      <c r="C166" s="27" t="s">
        <v>84</v>
      </c>
      <c r="D166" s="23" t="s">
        <v>63</v>
      </c>
      <c r="E166" s="1743" t="s">
        <v>64</v>
      </c>
      <c r="F166" s="27" t="s">
        <v>63</v>
      </c>
      <c r="G166" s="1743" t="s">
        <v>64</v>
      </c>
      <c r="H166" s="27" t="s">
        <v>63</v>
      </c>
      <c r="I166" s="1743" t="s">
        <v>64</v>
      </c>
      <c r="J166" s="27" t="s">
        <v>63</v>
      </c>
      <c r="K166" s="1743" t="s">
        <v>64</v>
      </c>
      <c r="L166" s="27" t="s">
        <v>63</v>
      </c>
      <c r="M166" s="1737" t="s">
        <v>64</v>
      </c>
      <c r="N166" s="113" t="s">
        <v>828</v>
      </c>
      <c r="O166" s="23" t="s">
        <v>829</v>
      </c>
      <c r="P166" s="1810" t="s">
        <v>830</v>
      </c>
      <c r="Q166" s="3168"/>
      <c r="R166" s="3140"/>
    </row>
    <row r="167" spans="1:103" ht="14.25" customHeight="1" x14ac:dyDescent="0.25">
      <c r="A167" s="3132" t="s">
        <v>845</v>
      </c>
      <c r="B167" s="28" t="s">
        <v>846</v>
      </c>
      <c r="C167" s="581">
        <f t="shared" ref="C167:C169" si="222">SUM(D167:E167)</f>
        <v>0</v>
      </c>
      <c r="D167" s="170">
        <f t="shared" ref="D167:E167" si="223">SUM(F167+H167+J167+L167)</f>
        <v>0</v>
      </c>
      <c r="E167" s="171">
        <f t="shared" si="223"/>
        <v>0</v>
      </c>
      <c r="F167" s="126"/>
      <c r="G167" s="1840"/>
      <c r="H167" s="126"/>
      <c r="I167" s="1840"/>
      <c r="J167" s="126"/>
      <c r="K167" s="1840"/>
      <c r="L167" s="126"/>
      <c r="M167" s="377"/>
      <c r="N167" s="440"/>
      <c r="O167" s="127"/>
      <c r="P167" s="1841"/>
      <c r="Q167" s="440"/>
      <c r="R167" s="1840"/>
      <c r="S167" s="240" t="str">
        <f t="shared" ref="S167:S169" si="224">CA167&amp;CB167&amp;CC167</f>
        <v/>
      </c>
      <c r="CA167" s="2174" t="str">
        <f>IF(AND(C167&gt;0,Q167=""),"  * No olvide digitar la variable Pueblos originarios. Digite Cero si no tiene.",IF(Q167&gt;C167," * La variable Pueblos originarios No puede ser mayor al Total.",""))</f>
        <v/>
      </c>
      <c r="CB167" s="2174" t="str">
        <f t="shared" ref="CB167:CB169" si="225">IF(AND(C167&gt;0,R167=""),"   * No olvide digitar la variable Migrantes. Digite Cero si no tiene.",IF(R167&gt;C167," *  La variable Migrantes No puede ser mayor al Total.",""))</f>
        <v/>
      </c>
      <c r="CO167" s="1757">
        <f t="shared" ref="CO167:CO169" si="226">IF(AND(C167&gt;0,Q167=""),1,IF(Q167&gt;C167,1,0))</f>
        <v>0</v>
      </c>
      <c r="CP167" s="1757">
        <f t="shared" ref="CP167:CP169" si="227">IF(AND(C167&gt;0,R167=""),1,IF(R167&gt;C167,1,0))</f>
        <v>0</v>
      </c>
    </row>
    <row r="168" spans="1:103" ht="14.25" customHeight="1" x14ac:dyDescent="0.25">
      <c r="A168" s="3128"/>
      <c r="B168" s="65" t="s">
        <v>847</v>
      </c>
      <c r="C168" s="354">
        <f t="shared" si="222"/>
        <v>0</v>
      </c>
      <c r="D168" s="582">
        <f t="shared" ref="D168:E168" si="228">SUM(F168+H168+J168+L168)</f>
        <v>0</v>
      </c>
      <c r="E168" s="186">
        <f t="shared" si="228"/>
        <v>0</v>
      </c>
      <c r="F168" s="355"/>
      <c r="G168" s="2057"/>
      <c r="H168" s="355"/>
      <c r="I168" s="2057"/>
      <c r="J168" s="355"/>
      <c r="K168" s="2057"/>
      <c r="L168" s="355"/>
      <c r="M168" s="2085"/>
      <c r="N168" s="443"/>
      <c r="O168" s="452"/>
      <c r="P168" s="444"/>
      <c r="Q168" s="443"/>
      <c r="R168" s="2057"/>
      <c r="S168" s="240" t="str">
        <f t="shared" si="224"/>
        <v/>
      </c>
      <c r="CA168" s="2174" t="str">
        <f t="shared" ref="CA168:CA169" si="229">IF(AND(C168&gt;0,Q168=""),"   * No olvide digitar la variable Pueblos originarios. Digite Cero si no tiene.",IF(Q168&gt;C168," *  La variable Pueblos originarios No puede ser mayor al Total.",""))</f>
        <v/>
      </c>
      <c r="CB168" s="2174" t="str">
        <f t="shared" si="225"/>
        <v/>
      </c>
      <c r="CO168" s="1757">
        <f t="shared" si="226"/>
        <v>0</v>
      </c>
      <c r="CP168" s="1757">
        <f t="shared" si="227"/>
        <v>0</v>
      </c>
    </row>
    <row r="169" spans="1:103" ht="14.25" customHeight="1" x14ac:dyDescent="0.25">
      <c r="A169" s="3128"/>
      <c r="B169" s="2006" t="s">
        <v>848</v>
      </c>
      <c r="C169" s="368">
        <f t="shared" si="222"/>
        <v>0</v>
      </c>
      <c r="D169" s="583">
        <f t="shared" ref="D169:E169" si="230">SUM(F169+H169+J169+L169)</f>
        <v>0</v>
      </c>
      <c r="E169" s="1910">
        <f t="shared" si="230"/>
        <v>0</v>
      </c>
      <c r="F169" s="2070"/>
      <c r="G169" s="370"/>
      <c r="H169" s="2070"/>
      <c r="I169" s="370"/>
      <c r="J169" s="2070"/>
      <c r="K169" s="370"/>
      <c r="L169" s="2070"/>
      <c r="M169" s="2235"/>
      <c r="N169" s="2226"/>
      <c r="O169" s="2229"/>
      <c r="P169" s="487"/>
      <c r="Q169" s="2226"/>
      <c r="R169" s="370"/>
      <c r="S169" s="240" t="str">
        <f t="shared" si="224"/>
        <v/>
      </c>
      <c r="CA169" s="2174" t="str">
        <f t="shared" si="229"/>
        <v/>
      </c>
      <c r="CB169" s="2174" t="str">
        <f t="shared" si="225"/>
        <v/>
      </c>
      <c r="CO169" s="1757">
        <f t="shared" si="226"/>
        <v>0</v>
      </c>
      <c r="CP169" s="1757">
        <f t="shared" si="227"/>
        <v>0</v>
      </c>
    </row>
    <row r="170" spans="1:103" ht="15" customHeight="1" x14ac:dyDescent="0.25">
      <c r="A170" s="3316" t="s">
        <v>849</v>
      </c>
      <c r="B170" s="3122"/>
      <c r="C170" s="166">
        <f t="shared" ref="C170:R170" si="231">SUM(C167:C169)</f>
        <v>0</v>
      </c>
      <c r="D170" s="584">
        <f t="shared" si="231"/>
        <v>0</v>
      </c>
      <c r="E170" s="1859">
        <f t="shared" si="231"/>
        <v>0</v>
      </c>
      <c r="F170" s="166">
        <f t="shared" si="231"/>
        <v>0</v>
      </c>
      <c r="G170" s="1859">
        <f t="shared" si="231"/>
        <v>0</v>
      </c>
      <c r="H170" s="166">
        <f t="shared" si="231"/>
        <v>0</v>
      </c>
      <c r="I170" s="1859">
        <f t="shared" si="231"/>
        <v>0</v>
      </c>
      <c r="J170" s="166">
        <f t="shared" si="231"/>
        <v>0</v>
      </c>
      <c r="K170" s="1859">
        <f t="shared" si="231"/>
        <v>0</v>
      </c>
      <c r="L170" s="166">
        <f t="shared" si="231"/>
        <v>0</v>
      </c>
      <c r="M170" s="2236">
        <f t="shared" si="231"/>
        <v>0</v>
      </c>
      <c r="N170" s="447">
        <f t="shared" si="231"/>
        <v>0</v>
      </c>
      <c r="O170" s="584">
        <f t="shared" si="231"/>
        <v>0</v>
      </c>
      <c r="P170" s="2126">
        <f t="shared" si="231"/>
        <v>0</v>
      </c>
      <c r="Q170" s="447">
        <f t="shared" si="231"/>
        <v>0</v>
      </c>
      <c r="R170" s="1859">
        <f t="shared" si="231"/>
        <v>0</v>
      </c>
    </row>
    <row r="171" spans="1:103" ht="14.25" customHeight="1" x14ac:dyDescent="0.25">
      <c r="A171" s="3132" t="s">
        <v>850</v>
      </c>
      <c r="B171" s="219" t="s">
        <v>851</v>
      </c>
      <c r="C171" s="350">
        <f t="shared" ref="C171:C174" si="232">SUM(D171:E171)</f>
        <v>1</v>
      </c>
      <c r="D171" s="421">
        <f t="shared" ref="D171:E171" si="233">SUM(F171+H171+J171+L171)</f>
        <v>1</v>
      </c>
      <c r="E171" s="1897">
        <f t="shared" si="233"/>
        <v>0</v>
      </c>
      <c r="F171" s="1843">
        <v>1</v>
      </c>
      <c r="G171" s="1844">
        <v>0</v>
      </c>
      <c r="H171" s="1843">
        <v>0</v>
      </c>
      <c r="I171" s="1844">
        <v>0</v>
      </c>
      <c r="J171" s="1843">
        <v>0</v>
      </c>
      <c r="K171" s="1844">
        <v>0</v>
      </c>
      <c r="L171" s="1843">
        <v>0</v>
      </c>
      <c r="M171" s="2113">
        <v>0</v>
      </c>
      <c r="N171" s="1857">
        <v>0</v>
      </c>
      <c r="O171" s="1845">
        <v>0</v>
      </c>
      <c r="P171" s="1846">
        <v>1</v>
      </c>
      <c r="Q171" s="1857">
        <v>1</v>
      </c>
      <c r="R171" s="1844">
        <v>0</v>
      </c>
      <c r="S171" s="240" t="str">
        <f t="shared" ref="S171:S174" si="234">CA171&amp;CB171&amp;CC171</f>
        <v/>
      </c>
      <c r="CA171" s="2174" t="str">
        <f t="shared" ref="CA171:CA174" si="235">IF(AND(C171&gt;0,Q171=""),"   * No olvide digitar la variable Pueblos originarios. Digite Cero si no tiene.",IF(Q171&gt;C171," *  La variable Pueblos originarios No puede ser mayor al Total.",""))</f>
        <v/>
      </c>
      <c r="CB171" s="2174" t="str">
        <f t="shared" ref="CB171:CB174" si="236">IF(AND(C171&gt;0,R171=""),"   * No olvide digitar la variable Migrantes. Digite Cero si no tiene.",IF(R171&gt;C171," *  La variable Migrantes No puede ser mayor al Total.",""))</f>
        <v/>
      </c>
      <c r="CO171" s="1757">
        <f t="shared" ref="CO171:CO174" si="237">IF(AND(C171&gt;0,Q171=""),1,IF(Q171&gt;C171,1,0))</f>
        <v>0</v>
      </c>
      <c r="CP171" s="1757">
        <f t="shared" ref="CP171:CP174" si="238">IF(AND(C171&gt;0,R171=""),1,IF(R171&gt;C171,1,0))</f>
        <v>0</v>
      </c>
    </row>
    <row r="172" spans="1:103" ht="14.25" customHeight="1" x14ac:dyDescent="0.25">
      <c r="A172" s="3128"/>
      <c r="B172" s="65" t="s">
        <v>852</v>
      </c>
      <c r="C172" s="354">
        <f t="shared" si="232"/>
        <v>0</v>
      </c>
      <c r="D172" s="582">
        <f t="shared" ref="D172:E172" si="239">SUM(F172+H172+J172+L172)</f>
        <v>0</v>
      </c>
      <c r="E172" s="186">
        <f t="shared" si="239"/>
        <v>0</v>
      </c>
      <c r="F172" s="355"/>
      <c r="G172" s="2057"/>
      <c r="H172" s="355"/>
      <c r="I172" s="2057"/>
      <c r="J172" s="355"/>
      <c r="K172" s="2057"/>
      <c r="L172" s="355"/>
      <c r="M172" s="2085"/>
      <c r="N172" s="443"/>
      <c r="O172" s="452"/>
      <c r="P172" s="444"/>
      <c r="Q172" s="443"/>
      <c r="R172" s="2057"/>
      <c r="S172" s="240" t="str">
        <f t="shared" si="234"/>
        <v/>
      </c>
      <c r="CA172" s="2174" t="str">
        <f t="shared" si="235"/>
        <v/>
      </c>
      <c r="CB172" s="2174" t="str">
        <f t="shared" si="236"/>
        <v/>
      </c>
      <c r="CO172" s="1757">
        <f t="shared" si="237"/>
        <v>0</v>
      </c>
      <c r="CP172" s="1757">
        <f t="shared" si="238"/>
        <v>0</v>
      </c>
    </row>
    <row r="173" spans="1:103" ht="14.25" customHeight="1" x14ac:dyDescent="0.25">
      <c r="A173" s="3128"/>
      <c r="B173" s="65" t="s">
        <v>853</v>
      </c>
      <c r="C173" s="354">
        <f t="shared" si="232"/>
        <v>0</v>
      </c>
      <c r="D173" s="582">
        <f t="shared" ref="D173:E173" si="240">SUM(F173+H173+J173+L173)</f>
        <v>0</v>
      </c>
      <c r="E173" s="186">
        <f t="shared" si="240"/>
        <v>0</v>
      </c>
      <c r="F173" s="355"/>
      <c r="G173" s="2057"/>
      <c r="H173" s="355"/>
      <c r="I173" s="2057"/>
      <c r="J173" s="355"/>
      <c r="K173" s="2057"/>
      <c r="L173" s="355"/>
      <c r="M173" s="2085"/>
      <c r="N173" s="443"/>
      <c r="O173" s="452"/>
      <c r="P173" s="444"/>
      <c r="Q173" s="443"/>
      <c r="R173" s="2057"/>
      <c r="S173" s="240" t="str">
        <f t="shared" si="234"/>
        <v/>
      </c>
      <c r="CA173" s="2174" t="str">
        <f t="shared" si="235"/>
        <v/>
      </c>
      <c r="CB173" s="2174" t="str">
        <f t="shared" si="236"/>
        <v/>
      </c>
      <c r="CO173" s="1757">
        <f t="shared" si="237"/>
        <v>0</v>
      </c>
      <c r="CP173" s="1757">
        <f t="shared" si="238"/>
        <v>0</v>
      </c>
    </row>
    <row r="174" spans="1:103" ht="14.25" customHeight="1" x14ac:dyDescent="0.25">
      <c r="A174" s="3129"/>
      <c r="B174" s="1788" t="s">
        <v>854</v>
      </c>
      <c r="C174" s="368">
        <f t="shared" si="232"/>
        <v>0</v>
      </c>
      <c r="D174" s="583">
        <f t="shared" ref="D174:E174" si="241">SUM(F174+H174+J174+L174)</f>
        <v>0</v>
      </c>
      <c r="E174" s="1910">
        <f t="shared" si="241"/>
        <v>0</v>
      </c>
      <c r="F174" s="2070"/>
      <c r="G174" s="370"/>
      <c r="H174" s="2070"/>
      <c r="I174" s="370"/>
      <c r="J174" s="2070"/>
      <c r="K174" s="370"/>
      <c r="L174" s="2070"/>
      <c r="M174" s="2235"/>
      <c r="N174" s="2226"/>
      <c r="O174" s="2229"/>
      <c r="P174" s="487"/>
      <c r="Q174" s="2226"/>
      <c r="R174" s="370"/>
      <c r="S174" s="240" t="str">
        <f t="shared" si="234"/>
        <v/>
      </c>
      <c r="CA174" s="2174" t="str">
        <f t="shared" si="235"/>
        <v/>
      </c>
      <c r="CB174" s="2174" t="str">
        <f t="shared" si="236"/>
        <v/>
      </c>
      <c r="CO174" s="1757">
        <f t="shared" si="237"/>
        <v>0</v>
      </c>
      <c r="CP174" s="1757">
        <f t="shared" si="238"/>
        <v>0</v>
      </c>
    </row>
    <row r="175" spans="1:103" ht="15" customHeight="1" x14ac:dyDescent="0.25">
      <c r="A175" s="3239" t="s">
        <v>849</v>
      </c>
      <c r="B175" s="3140"/>
      <c r="C175" s="166">
        <f t="shared" ref="C175:R175" si="242">SUM(C171:C174)</f>
        <v>1</v>
      </c>
      <c r="D175" s="584">
        <f t="shared" si="242"/>
        <v>1</v>
      </c>
      <c r="E175" s="1859">
        <f t="shared" si="242"/>
        <v>0</v>
      </c>
      <c r="F175" s="166">
        <f t="shared" si="242"/>
        <v>1</v>
      </c>
      <c r="G175" s="1859">
        <f t="shared" si="242"/>
        <v>0</v>
      </c>
      <c r="H175" s="166">
        <f t="shared" si="242"/>
        <v>0</v>
      </c>
      <c r="I175" s="1859">
        <f t="shared" si="242"/>
        <v>0</v>
      </c>
      <c r="J175" s="166">
        <f t="shared" si="242"/>
        <v>0</v>
      </c>
      <c r="K175" s="1859">
        <f t="shared" si="242"/>
        <v>0</v>
      </c>
      <c r="L175" s="166">
        <f t="shared" si="242"/>
        <v>0</v>
      </c>
      <c r="M175" s="2236">
        <f t="shared" si="242"/>
        <v>0</v>
      </c>
      <c r="N175" s="447">
        <f t="shared" si="242"/>
        <v>0</v>
      </c>
      <c r="O175" s="584">
        <f t="shared" si="242"/>
        <v>0</v>
      </c>
      <c r="P175" s="2126">
        <f t="shared" si="242"/>
        <v>1</v>
      </c>
      <c r="Q175" s="447">
        <f t="shared" si="242"/>
        <v>1</v>
      </c>
      <c r="R175" s="1859">
        <f t="shared" si="242"/>
        <v>0</v>
      </c>
    </row>
    <row r="176" spans="1:103" ht="14.25" customHeight="1" x14ac:dyDescent="0.25">
      <c r="A176" s="3239" t="s">
        <v>217</v>
      </c>
      <c r="B176" s="3140"/>
      <c r="C176" s="135">
        <f t="shared" ref="C176:R176" si="243">SUM(C170+C175)</f>
        <v>1</v>
      </c>
      <c r="D176" s="1850">
        <f t="shared" si="243"/>
        <v>1</v>
      </c>
      <c r="E176" s="1849">
        <f t="shared" si="243"/>
        <v>0</v>
      </c>
      <c r="F176" s="135">
        <f t="shared" si="243"/>
        <v>1</v>
      </c>
      <c r="G176" s="1849">
        <f t="shared" si="243"/>
        <v>0</v>
      </c>
      <c r="H176" s="135">
        <f t="shared" si="243"/>
        <v>0</v>
      </c>
      <c r="I176" s="1849">
        <f t="shared" si="243"/>
        <v>0</v>
      </c>
      <c r="J176" s="135">
        <f t="shared" si="243"/>
        <v>0</v>
      </c>
      <c r="K176" s="1849">
        <f t="shared" si="243"/>
        <v>0</v>
      </c>
      <c r="L176" s="135">
        <f t="shared" si="243"/>
        <v>0</v>
      </c>
      <c r="M176" s="2237">
        <f t="shared" si="243"/>
        <v>0</v>
      </c>
      <c r="N176" s="1858">
        <f t="shared" si="243"/>
        <v>0</v>
      </c>
      <c r="O176" s="1850">
        <f t="shared" si="243"/>
        <v>0</v>
      </c>
      <c r="P176" s="1851">
        <f t="shared" si="243"/>
        <v>1</v>
      </c>
      <c r="Q176" s="1858">
        <f t="shared" si="243"/>
        <v>1</v>
      </c>
      <c r="R176" s="1849">
        <f t="shared" si="243"/>
        <v>0</v>
      </c>
    </row>
    <row r="177" spans="1:103" ht="18" customHeight="1" x14ac:dyDescent="0.25">
      <c r="A177" s="2199" t="s">
        <v>856</v>
      </c>
      <c r="B177" s="2199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  <c r="AP177" s="143"/>
      <c r="AQ177" s="143"/>
      <c r="AR177" s="143"/>
      <c r="AS177" s="143"/>
      <c r="AT177" s="143"/>
      <c r="AU177" s="143"/>
      <c r="AV177" s="143"/>
      <c r="AW177" s="143"/>
      <c r="AX177" s="143"/>
      <c r="AY177" s="143"/>
      <c r="AZ177" s="143"/>
      <c r="BA177" s="143"/>
      <c r="BB177" s="143"/>
      <c r="BC177" s="143"/>
      <c r="BD177" s="143"/>
      <c r="BE177" s="143"/>
      <c r="BF177" s="143"/>
      <c r="BG177" s="143"/>
      <c r="BH177" s="143"/>
      <c r="BI177" s="143"/>
      <c r="BJ177" s="143"/>
      <c r="BK177" s="143"/>
      <c r="BL177" s="143"/>
      <c r="BM177" s="143"/>
      <c r="BN177" s="143"/>
      <c r="BO177" s="143"/>
      <c r="BP177" s="143"/>
      <c r="BQ177" s="143"/>
      <c r="BR177" s="143"/>
      <c r="BS177" s="143"/>
      <c r="BT177" s="143"/>
      <c r="BU177" s="143"/>
      <c r="BV177" s="143"/>
      <c r="BW177" s="143"/>
      <c r="BX177" s="143"/>
      <c r="BY177" s="143"/>
      <c r="BZ177" s="143"/>
      <c r="CA177" s="143"/>
      <c r="CB177" s="143"/>
      <c r="CC177" s="143"/>
      <c r="CD177" s="143"/>
      <c r="CE177" s="143"/>
      <c r="CF177" s="143"/>
      <c r="CG177" s="143"/>
      <c r="CH177" s="143"/>
      <c r="CI177" s="143"/>
      <c r="CJ177" s="143"/>
      <c r="CK177" s="143"/>
      <c r="CL177" s="143"/>
      <c r="CM177" s="143"/>
      <c r="CN177" s="143"/>
      <c r="CO177" s="143"/>
      <c r="CP177" s="143"/>
      <c r="CQ177" s="143"/>
      <c r="CR177" s="143"/>
      <c r="CS177" s="143"/>
      <c r="CT177" s="143"/>
      <c r="CU177" s="143"/>
      <c r="CV177" s="143"/>
      <c r="CW177" s="143"/>
      <c r="CX177" s="143"/>
      <c r="CY177" s="143"/>
    </row>
    <row r="178" spans="1:103" ht="15" customHeight="1" x14ac:dyDescent="0.25">
      <c r="A178" s="3148" t="s">
        <v>714</v>
      </c>
      <c r="B178" s="3149"/>
      <c r="C178" s="3134" t="s">
        <v>82</v>
      </c>
      <c r="D178" s="3124"/>
      <c r="E178" s="3122"/>
      <c r="F178" s="3143" t="s">
        <v>58</v>
      </c>
      <c r="G178" s="3122"/>
      <c r="H178" s="3143" t="s">
        <v>59</v>
      </c>
      <c r="I178" s="3122"/>
      <c r="J178" s="3143" t="s">
        <v>60</v>
      </c>
      <c r="K178" s="3122"/>
      <c r="L178" s="3143" t="s">
        <v>61</v>
      </c>
      <c r="M178" s="3122"/>
      <c r="N178" s="3143" t="s">
        <v>62</v>
      </c>
      <c r="O178" s="3135"/>
      <c r="P178" s="3167" t="s">
        <v>41</v>
      </c>
      <c r="Q178" s="3139" t="s">
        <v>42</v>
      </c>
    </row>
    <row r="179" spans="1:103" ht="15" customHeight="1" x14ac:dyDescent="0.25">
      <c r="A179" s="3150"/>
      <c r="B179" s="3140"/>
      <c r="C179" s="27" t="s">
        <v>84</v>
      </c>
      <c r="D179" s="23" t="s">
        <v>63</v>
      </c>
      <c r="E179" s="1743" t="s">
        <v>64</v>
      </c>
      <c r="F179" s="27" t="s">
        <v>63</v>
      </c>
      <c r="G179" s="1743" t="s">
        <v>64</v>
      </c>
      <c r="H179" s="27" t="s">
        <v>63</v>
      </c>
      <c r="I179" s="1743" t="s">
        <v>64</v>
      </c>
      <c r="J179" s="27" t="s">
        <v>63</v>
      </c>
      <c r="K179" s="1743" t="s">
        <v>64</v>
      </c>
      <c r="L179" s="27" t="s">
        <v>63</v>
      </c>
      <c r="M179" s="1743" t="s">
        <v>64</v>
      </c>
      <c r="N179" s="27" t="s">
        <v>63</v>
      </c>
      <c r="O179" s="25" t="s">
        <v>64</v>
      </c>
      <c r="P179" s="3168"/>
      <c r="Q179" s="3140"/>
    </row>
    <row r="180" spans="1:103" ht="15" customHeight="1" x14ac:dyDescent="0.25">
      <c r="A180" s="3132" t="s">
        <v>857</v>
      </c>
      <c r="B180" s="28" t="s">
        <v>846</v>
      </c>
      <c r="C180" s="161">
        <f t="shared" ref="C180:C182" si="244">SUM(D180+E180)</f>
        <v>14</v>
      </c>
      <c r="D180" s="578">
        <f t="shared" ref="D180:E180" si="245">SUM(F180+H180+J180+L180+N180)</f>
        <v>3</v>
      </c>
      <c r="E180" s="152">
        <f t="shared" si="245"/>
        <v>11</v>
      </c>
      <c r="F180" s="126">
        <v>1</v>
      </c>
      <c r="G180" s="1840">
        <v>4</v>
      </c>
      <c r="H180" s="126">
        <v>0</v>
      </c>
      <c r="I180" s="1840">
        <v>4</v>
      </c>
      <c r="J180" s="126">
        <v>1</v>
      </c>
      <c r="K180" s="1840">
        <v>2</v>
      </c>
      <c r="L180" s="126">
        <v>1</v>
      </c>
      <c r="M180" s="1840">
        <v>1</v>
      </c>
      <c r="N180" s="126">
        <v>0</v>
      </c>
      <c r="O180" s="378">
        <v>0</v>
      </c>
      <c r="P180" s="440">
        <v>5</v>
      </c>
      <c r="Q180" s="1840">
        <v>0</v>
      </c>
      <c r="R180" s="240" t="str">
        <f t="shared" ref="R180:R182" si="246">CA180&amp;CB180</f>
        <v/>
      </c>
      <c r="CA180" s="2174" t="str">
        <f>IF(AND(C180&gt;0,P180="")," * No olvide digitar la variable Pueblos originarios. Digite Cero si no tiene.",IF(P180&gt;C180," * La variable Pueblos originarios No puede ser mayor al Total.",""))</f>
        <v/>
      </c>
      <c r="CB180" s="2174" t="str">
        <f t="shared" ref="CB180:CB182" si="247">IF(AND(C180&gt;0,Q180="")," * No olvide digitar la variable Migrantes. Digite Cero si no tiene.",IF(Q180&gt;C180," * La variable Migrantes No puede ser mayor al Total.",""))</f>
        <v/>
      </c>
      <c r="CO180" s="1757">
        <f t="shared" ref="CO180:CO182" si="248">IF(AND(C180&gt;0,P180=""),1,IF(P180&gt;C180,1,0))</f>
        <v>0</v>
      </c>
      <c r="CP180" s="1757">
        <f t="shared" ref="CP180:CP182" si="249">IF(AND(C180&gt;0,Q180=""),1,IF(Q180&gt;C180,1,0))</f>
        <v>0</v>
      </c>
    </row>
    <row r="181" spans="1:103" ht="15" customHeight="1" x14ac:dyDescent="0.25">
      <c r="A181" s="3128"/>
      <c r="B181" s="65" t="s">
        <v>847</v>
      </c>
      <c r="C181" s="150">
        <f t="shared" si="244"/>
        <v>8</v>
      </c>
      <c r="D181" s="573">
        <f t="shared" ref="D181:E181" si="250">SUM(H181+J181+L181+N181)</f>
        <v>1</v>
      </c>
      <c r="E181" s="108">
        <f t="shared" si="250"/>
        <v>7</v>
      </c>
      <c r="F181" s="357"/>
      <c r="G181" s="2062"/>
      <c r="H181" s="1843">
        <v>0</v>
      </c>
      <c r="I181" s="1844">
        <v>2</v>
      </c>
      <c r="J181" s="1843">
        <v>0</v>
      </c>
      <c r="K181" s="1844">
        <v>2</v>
      </c>
      <c r="L181" s="1843">
        <v>0</v>
      </c>
      <c r="M181" s="1844">
        <v>3</v>
      </c>
      <c r="N181" s="1843">
        <v>1</v>
      </c>
      <c r="O181" s="441">
        <v>0</v>
      </c>
      <c r="P181" s="1857">
        <v>0</v>
      </c>
      <c r="Q181" s="1844">
        <v>0</v>
      </c>
      <c r="R181" s="240" t="str">
        <f t="shared" si="246"/>
        <v/>
      </c>
      <c r="CA181" s="2174" t="str">
        <f t="shared" ref="CA181:CA182" si="251">IF(AND(C181&gt;0,P181=""),"   * No olvide digitar la variable Pueblos originarios. Digite Cero si no tiene.",IF(P181&gt;C181," *  La variable Pueblos originarios No puede ser mayor al Total.",""))</f>
        <v/>
      </c>
      <c r="CB181" s="2174" t="str">
        <f t="shared" si="247"/>
        <v/>
      </c>
      <c r="CO181" s="1757">
        <f t="shared" si="248"/>
        <v>0</v>
      </c>
      <c r="CP181" s="1757">
        <f t="shared" si="249"/>
        <v>0</v>
      </c>
    </row>
    <row r="182" spans="1:103" ht="15" customHeight="1" x14ac:dyDescent="0.25">
      <c r="A182" s="3128"/>
      <c r="B182" s="1788" t="s">
        <v>848</v>
      </c>
      <c r="C182" s="157">
        <f t="shared" si="244"/>
        <v>1</v>
      </c>
      <c r="D182" s="577">
        <f t="shared" ref="D182:E182" si="252">SUM(H182+J182+L182+N182)</f>
        <v>0</v>
      </c>
      <c r="E182" s="109">
        <f t="shared" si="252"/>
        <v>1</v>
      </c>
      <c r="F182" s="585"/>
      <c r="G182" s="2238"/>
      <c r="H182" s="131">
        <v>0</v>
      </c>
      <c r="I182" s="1847">
        <v>1</v>
      </c>
      <c r="J182" s="131">
        <v>0</v>
      </c>
      <c r="K182" s="1847">
        <v>0</v>
      </c>
      <c r="L182" s="131">
        <v>0</v>
      </c>
      <c r="M182" s="1847">
        <v>0</v>
      </c>
      <c r="N182" s="131">
        <v>0</v>
      </c>
      <c r="O182" s="373">
        <v>0</v>
      </c>
      <c r="P182" s="142">
        <v>1</v>
      </c>
      <c r="Q182" s="1847">
        <v>0</v>
      </c>
      <c r="R182" s="240" t="str">
        <f t="shared" si="246"/>
        <v/>
      </c>
      <c r="CA182" s="2174" t="str">
        <f t="shared" si="251"/>
        <v/>
      </c>
      <c r="CB182" s="2174" t="str">
        <f t="shared" si="247"/>
        <v/>
      </c>
      <c r="CO182" s="1757">
        <f t="shared" si="248"/>
        <v>0</v>
      </c>
      <c r="CP182" s="1757">
        <f t="shared" si="249"/>
        <v>0</v>
      </c>
    </row>
    <row r="183" spans="1:103" ht="15" customHeight="1" x14ac:dyDescent="0.25">
      <c r="A183" s="3129"/>
      <c r="B183" s="586" t="s">
        <v>835</v>
      </c>
      <c r="C183" s="466">
        <f t="shared" ref="C183:Q183" si="253">SUM(C180:C182)</f>
        <v>23</v>
      </c>
      <c r="D183" s="2230">
        <f t="shared" si="253"/>
        <v>4</v>
      </c>
      <c r="E183" s="1918">
        <f t="shared" si="253"/>
        <v>19</v>
      </c>
      <c r="F183" s="466">
        <f t="shared" si="253"/>
        <v>1</v>
      </c>
      <c r="G183" s="1918">
        <f t="shared" si="253"/>
        <v>4</v>
      </c>
      <c r="H183" s="466">
        <f t="shared" si="253"/>
        <v>0</v>
      </c>
      <c r="I183" s="1918">
        <f t="shared" si="253"/>
        <v>7</v>
      </c>
      <c r="J183" s="466">
        <f t="shared" si="253"/>
        <v>1</v>
      </c>
      <c r="K183" s="1918">
        <f t="shared" si="253"/>
        <v>4</v>
      </c>
      <c r="L183" s="466">
        <f t="shared" si="253"/>
        <v>1</v>
      </c>
      <c r="M183" s="1918">
        <f t="shared" si="253"/>
        <v>4</v>
      </c>
      <c r="N183" s="466">
        <f t="shared" si="253"/>
        <v>1</v>
      </c>
      <c r="O183" s="587">
        <f t="shared" si="253"/>
        <v>0</v>
      </c>
      <c r="P183" s="2234">
        <f t="shared" si="253"/>
        <v>6</v>
      </c>
      <c r="Q183" s="1918">
        <f t="shared" si="253"/>
        <v>0</v>
      </c>
    </row>
    <row r="184" spans="1:103" ht="15" customHeight="1" x14ac:dyDescent="0.25">
      <c r="A184" s="3133" t="s">
        <v>858</v>
      </c>
      <c r="B184" s="219" t="s">
        <v>859</v>
      </c>
      <c r="C184" s="225">
        <f t="shared" ref="C184:C187" si="254">SUM(D184+E184)</f>
        <v>11</v>
      </c>
      <c r="D184" s="572">
        <f t="shared" ref="D184:E184" si="255">SUM(F184+H184+J184+L184+N184)</f>
        <v>2</v>
      </c>
      <c r="E184" s="1824">
        <f t="shared" si="255"/>
        <v>9</v>
      </c>
      <c r="F184" s="2239">
        <v>0</v>
      </c>
      <c r="G184" s="2128">
        <v>3</v>
      </c>
      <c r="H184" s="2240">
        <v>0</v>
      </c>
      <c r="I184" s="2128">
        <v>1</v>
      </c>
      <c r="J184" s="1843">
        <v>0</v>
      </c>
      <c r="K184" s="1844">
        <v>3</v>
      </c>
      <c r="L184" s="1843">
        <v>1</v>
      </c>
      <c r="M184" s="1844">
        <v>1</v>
      </c>
      <c r="N184" s="2241">
        <v>1</v>
      </c>
      <c r="O184" s="441">
        <v>1</v>
      </c>
      <c r="P184" s="525">
        <v>0</v>
      </c>
      <c r="Q184" s="1844">
        <v>0</v>
      </c>
      <c r="R184" s="240" t="str">
        <f t="shared" ref="R184:R187" si="256">CA184&amp;CB184</f>
        <v/>
      </c>
      <c r="CA184" s="2174" t="str">
        <f t="shared" ref="CA184:CA187" si="257">IF(AND(C184&gt;0,P184="")," * No olvide digitar la variable Pueblos originarios. Digite Cero si no tiene.",IF(P184&gt;C184," * La variable Pueblos originarios No puede ser mayor al Total.",""))</f>
        <v/>
      </c>
      <c r="CB184" s="2174" t="str">
        <f t="shared" ref="CB184:CB187" si="258">IF(AND(C184&gt;0,Q184=""),"   No olvide digitar la variable Migrantes. Digite Cero si no tiene.",IF(Q184&gt;C184," * La variable Migrantes No puede ser mayor al Total.",""))</f>
        <v/>
      </c>
      <c r="CO184" s="1757">
        <f t="shared" ref="CO184:CO187" si="259">IF(AND(C184&gt;0,P184=""),1,IF(P184&gt;C184,1,0))</f>
        <v>0</v>
      </c>
      <c r="CP184" s="1757">
        <f t="shared" ref="CP184:CP187" si="260">IF(AND(C184&gt;0,Q184=""),1,IF(Q184&gt;C184,1,0))</f>
        <v>0</v>
      </c>
    </row>
    <row r="185" spans="1:103" ht="15" customHeight="1" x14ac:dyDescent="0.25">
      <c r="A185" s="3128"/>
      <c r="B185" s="65" t="s">
        <v>828</v>
      </c>
      <c r="C185" s="588">
        <f t="shared" si="254"/>
        <v>28</v>
      </c>
      <c r="D185" s="421">
        <f t="shared" ref="D185:E185" si="261">SUM(F185+H185+J185+L185+N185)</f>
        <v>8</v>
      </c>
      <c r="E185" s="1897">
        <f t="shared" si="261"/>
        <v>20</v>
      </c>
      <c r="F185" s="1843"/>
      <c r="G185" s="1844">
        <v>2</v>
      </c>
      <c r="H185" s="355">
        <v>3</v>
      </c>
      <c r="I185" s="1844">
        <v>3</v>
      </c>
      <c r="J185" s="355">
        <v>3</v>
      </c>
      <c r="K185" s="1844">
        <v>8</v>
      </c>
      <c r="L185" s="1843">
        <v>1</v>
      </c>
      <c r="M185" s="1844">
        <v>4</v>
      </c>
      <c r="N185" s="355">
        <v>1</v>
      </c>
      <c r="O185" s="441">
        <v>3</v>
      </c>
      <c r="P185" s="443">
        <v>0</v>
      </c>
      <c r="Q185" s="1844">
        <v>0</v>
      </c>
      <c r="R185" s="240" t="str">
        <f t="shared" si="256"/>
        <v/>
      </c>
      <c r="CA185" s="2174" t="str">
        <f t="shared" si="257"/>
        <v/>
      </c>
      <c r="CB185" s="2174" t="str">
        <f t="shared" si="258"/>
        <v/>
      </c>
      <c r="CO185" s="1757">
        <f t="shared" si="259"/>
        <v>0</v>
      </c>
      <c r="CP185" s="1757">
        <f t="shared" si="260"/>
        <v>0</v>
      </c>
    </row>
    <row r="186" spans="1:103" ht="15" customHeight="1" x14ac:dyDescent="0.25">
      <c r="A186" s="3128"/>
      <c r="B186" s="65" t="s">
        <v>829</v>
      </c>
      <c r="C186" s="354">
        <f t="shared" si="254"/>
        <v>0</v>
      </c>
      <c r="D186" s="582">
        <f t="shared" ref="D186:E186" si="262">SUM(F186+H186+J186+L186+N186)</f>
        <v>0</v>
      </c>
      <c r="E186" s="186">
        <f t="shared" si="262"/>
        <v>0</v>
      </c>
      <c r="F186" s="355"/>
      <c r="G186" s="2057"/>
      <c r="H186" s="355"/>
      <c r="I186" s="2057"/>
      <c r="J186" s="355"/>
      <c r="K186" s="2057"/>
      <c r="L186" s="355"/>
      <c r="M186" s="2057"/>
      <c r="N186" s="355"/>
      <c r="O186" s="362"/>
      <c r="P186" s="443"/>
      <c r="Q186" s="2057"/>
      <c r="R186" s="240" t="str">
        <f t="shared" si="256"/>
        <v/>
      </c>
      <c r="CA186" s="2174" t="str">
        <f t="shared" si="257"/>
        <v/>
      </c>
      <c r="CB186" s="2174" t="str">
        <f t="shared" si="258"/>
        <v/>
      </c>
      <c r="CO186" s="1757">
        <f t="shared" si="259"/>
        <v>0</v>
      </c>
      <c r="CP186" s="1757">
        <f t="shared" si="260"/>
        <v>0</v>
      </c>
    </row>
    <row r="187" spans="1:103" ht="15" customHeight="1" x14ac:dyDescent="0.25">
      <c r="A187" s="3129"/>
      <c r="B187" s="35" t="s">
        <v>830</v>
      </c>
      <c r="C187" s="400">
        <f t="shared" si="254"/>
        <v>0</v>
      </c>
      <c r="D187" s="589">
        <f t="shared" ref="D187:E187" si="263">SUM(F187+H187+J187+L187+N187)</f>
        <v>0</v>
      </c>
      <c r="E187" s="173">
        <f t="shared" si="263"/>
        <v>0</v>
      </c>
      <c r="F187" s="131"/>
      <c r="G187" s="1847"/>
      <c r="H187" s="131"/>
      <c r="I187" s="1847"/>
      <c r="J187" s="131"/>
      <c r="K187" s="1847"/>
      <c r="L187" s="131"/>
      <c r="M187" s="1847"/>
      <c r="N187" s="131"/>
      <c r="O187" s="373"/>
      <c r="P187" s="142"/>
      <c r="Q187" s="1847"/>
      <c r="R187" s="240" t="str">
        <f t="shared" si="256"/>
        <v/>
      </c>
      <c r="CA187" s="2174" t="str">
        <f t="shared" si="257"/>
        <v/>
      </c>
      <c r="CB187" s="2174" t="str">
        <f t="shared" si="258"/>
        <v/>
      </c>
      <c r="CO187" s="1757">
        <f t="shared" si="259"/>
        <v>0</v>
      </c>
      <c r="CP187" s="1757">
        <f t="shared" si="260"/>
        <v>0</v>
      </c>
    </row>
    <row r="188" spans="1:103" ht="14.25" customHeight="1" x14ac:dyDescent="0.25">
      <c r="A188" s="137" t="s">
        <v>860</v>
      </c>
      <c r="B188" s="137"/>
      <c r="C188" s="20"/>
      <c r="D188" s="20"/>
      <c r="E188" s="20"/>
      <c r="F188" s="20"/>
      <c r="G188" s="20"/>
      <c r="H188" s="20"/>
    </row>
    <row r="189" spans="1:103" ht="14.25" customHeight="1" x14ac:dyDescent="0.25">
      <c r="A189" s="137" t="s">
        <v>861</v>
      </c>
      <c r="B189" s="137"/>
      <c r="C189" s="20"/>
      <c r="D189" s="20"/>
      <c r="E189" s="20"/>
      <c r="F189" s="20"/>
      <c r="G189" s="20"/>
      <c r="H189" s="20"/>
    </row>
    <row r="190" spans="1:103" ht="18" customHeight="1" x14ac:dyDescent="0.25">
      <c r="A190" s="2199" t="s">
        <v>862</v>
      </c>
      <c r="B190" s="2199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  <c r="AL190" s="338"/>
      <c r="AM190" s="338"/>
      <c r="AN190" s="338"/>
      <c r="AO190" s="338"/>
      <c r="AP190" s="338"/>
      <c r="AQ190" s="338"/>
      <c r="AR190" s="338"/>
      <c r="AS190" s="338"/>
      <c r="AT190" s="338"/>
      <c r="AU190" s="590"/>
      <c r="AV190" s="590"/>
      <c r="AW190" s="590"/>
      <c r="AX190" s="143"/>
      <c r="AY190" s="143"/>
      <c r="AZ190" s="143"/>
      <c r="BA190" s="143"/>
      <c r="BB190" s="143"/>
      <c r="BC190" s="143"/>
      <c r="BD190" s="143"/>
      <c r="BE190" s="143"/>
      <c r="BF190" s="143"/>
      <c r="BG190" s="143"/>
      <c r="BH190" s="143"/>
      <c r="BI190" s="143"/>
      <c r="BJ190" s="143"/>
      <c r="BK190" s="143"/>
      <c r="BL190" s="143"/>
      <c r="BM190" s="143"/>
      <c r="BN190" s="143"/>
      <c r="BO190" s="143"/>
      <c r="BP190" s="143"/>
      <c r="BQ190" s="143"/>
      <c r="BR190" s="143"/>
      <c r="BS190" s="143"/>
      <c r="BT190" s="143"/>
      <c r="BU190" s="143"/>
      <c r="BV190" s="143"/>
      <c r="BW190" s="143"/>
      <c r="BX190" s="143"/>
      <c r="BY190" s="143"/>
      <c r="BZ190" s="143"/>
      <c r="CA190" s="143"/>
      <c r="CB190" s="143"/>
      <c r="CC190" s="143"/>
      <c r="CD190" s="143"/>
      <c r="CE190" s="143"/>
      <c r="CF190" s="143"/>
      <c r="CG190" s="143"/>
      <c r="CH190" s="143"/>
      <c r="CI190" s="143"/>
      <c r="CJ190" s="143"/>
      <c r="CK190" s="143"/>
      <c r="CL190" s="143"/>
      <c r="CM190" s="143"/>
      <c r="CN190" s="143"/>
      <c r="CO190" s="143"/>
      <c r="CP190" s="143"/>
      <c r="CQ190" s="143"/>
      <c r="CR190" s="143"/>
      <c r="CS190" s="143"/>
      <c r="CT190" s="143"/>
      <c r="CU190" s="143"/>
      <c r="CV190" s="143"/>
      <c r="CW190" s="143"/>
      <c r="CX190" s="143"/>
      <c r="CY190" s="143"/>
    </row>
    <row r="191" spans="1:103" ht="30" customHeight="1" x14ac:dyDescent="0.25">
      <c r="A191" s="3148" t="s">
        <v>863</v>
      </c>
      <c r="B191" s="3149"/>
      <c r="C191" s="3159" t="s">
        <v>82</v>
      </c>
      <c r="D191" s="3124"/>
      <c r="E191" s="3122"/>
      <c r="F191" s="3159" t="s">
        <v>352</v>
      </c>
      <c r="G191" s="3122"/>
      <c r="H191" s="3159" t="s">
        <v>335</v>
      </c>
      <c r="I191" s="3122"/>
      <c r="J191" s="3159" t="s">
        <v>99</v>
      </c>
      <c r="K191" s="3122"/>
      <c r="L191" s="3159" t="s">
        <v>49</v>
      </c>
      <c r="M191" s="3122"/>
      <c r="N191" s="3159" t="s">
        <v>50</v>
      </c>
      <c r="O191" s="3122"/>
      <c r="P191" s="3143" t="s">
        <v>51</v>
      </c>
      <c r="Q191" s="3122"/>
      <c r="R191" s="3143" t="s">
        <v>52</v>
      </c>
      <c r="S191" s="3122"/>
      <c r="T191" s="3143" t="s">
        <v>53</v>
      </c>
      <c r="U191" s="3122"/>
      <c r="V191" s="3143" t="s">
        <v>54</v>
      </c>
      <c r="W191" s="3122"/>
      <c r="X191" s="3143" t="s">
        <v>55</v>
      </c>
      <c r="Y191" s="3122"/>
      <c r="Z191" s="3143" t="s">
        <v>56</v>
      </c>
      <c r="AA191" s="3122"/>
      <c r="AB191" s="3143" t="s">
        <v>57</v>
      </c>
      <c r="AC191" s="3122"/>
      <c r="AD191" s="3143" t="s">
        <v>58</v>
      </c>
      <c r="AE191" s="3122"/>
      <c r="AF191" s="3143" t="s">
        <v>59</v>
      </c>
      <c r="AG191" s="3122"/>
      <c r="AH191" s="3143" t="s">
        <v>60</v>
      </c>
      <c r="AI191" s="3122"/>
      <c r="AJ191" s="3143" t="s">
        <v>61</v>
      </c>
      <c r="AK191" s="3122"/>
      <c r="AL191" s="3143" t="s">
        <v>62</v>
      </c>
      <c r="AM191" s="3122"/>
      <c r="AN191" s="3167" t="s">
        <v>464</v>
      </c>
      <c r="AO191" s="3139" t="s">
        <v>465</v>
      </c>
      <c r="AP191" s="3143" t="s">
        <v>41</v>
      </c>
      <c r="AQ191" s="3122"/>
      <c r="AR191" s="3196" t="s">
        <v>466</v>
      </c>
      <c r="AS191" s="3139" t="s">
        <v>467</v>
      </c>
      <c r="AT191" s="3143" t="s">
        <v>42</v>
      </c>
      <c r="AU191" s="3122"/>
      <c r="AV191" s="3159" t="s">
        <v>468</v>
      </c>
      <c r="AW191" s="3122"/>
      <c r="AX191" s="3138" t="s">
        <v>864</v>
      </c>
    </row>
    <row r="192" spans="1:103" ht="30" customHeight="1" x14ac:dyDescent="0.25">
      <c r="A192" s="3150"/>
      <c r="B192" s="3140"/>
      <c r="C192" s="58" t="s">
        <v>84</v>
      </c>
      <c r="D192" s="24" t="s">
        <v>63</v>
      </c>
      <c r="E192" s="2242" t="s">
        <v>64</v>
      </c>
      <c r="F192" s="58" t="s">
        <v>63</v>
      </c>
      <c r="G192" s="2242" t="s">
        <v>64</v>
      </c>
      <c r="H192" s="58" t="s">
        <v>63</v>
      </c>
      <c r="I192" s="2242" t="s">
        <v>64</v>
      </c>
      <c r="J192" s="58" t="s">
        <v>63</v>
      </c>
      <c r="K192" s="2242" t="s">
        <v>64</v>
      </c>
      <c r="L192" s="58" t="s">
        <v>63</v>
      </c>
      <c r="M192" s="2242" t="s">
        <v>64</v>
      </c>
      <c r="N192" s="58" t="s">
        <v>63</v>
      </c>
      <c r="O192" s="2242" t="s">
        <v>64</v>
      </c>
      <c r="P192" s="58" t="s">
        <v>63</v>
      </c>
      <c r="Q192" s="2242" t="s">
        <v>64</v>
      </c>
      <c r="R192" s="58" t="s">
        <v>63</v>
      </c>
      <c r="S192" s="2242" t="s">
        <v>64</v>
      </c>
      <c r="T192" s="58" t="s">
        <v>63</v>
      </c>
      <c r="U192" s="2242" t="s">
        <v>64</v>
      </c>
      <c r="V192" s="58" t="s">
        <v>63</v>
      </c>
      <c r="W192" s="2242" t="s">
        <v>64</v>
      </c>
      <c r="X192" s="58" t="s">
        <v>63</v>
      </c>
      <c r="Y192" s="2242" t="s">
        <v>64</v>
      </c>
      <c r="Z192" s="58" t="s">
        <v>63</v>
      </c>
      <c r="AA192" s="2242" t="s">
        <v>64</v>
      </c>
      <c r="AB192" s="58" t="s">
        <v>63</v>
      </c>
      <c r="AC192" s="2242" t="s">
        <v>64</v>
      </c>
      <c r="AD192" s="58" t="s">
        <v>63</v>
      </c>
      <c r="AE192" s="2242" t="s">
        <v>64</v>
      </c>
      <c r="AF192" s="58" t="s">
        <v>63</v>
      </c>
      <c r="AG192" s="2242" t="s">
        <v>64</v>
      </c>
      <c r="AH192" s="58" t="s">
        <v>63</v>
      </c>
      <c r="AI192" s="2242" t="s">
        <v>64</v>
      </c>
      <c r="AJ192" s="58" t="s">
        <v>63</v>
      </c>
      <c r="AK192" s="2242" t="s">
        <v>64</v>
      </c>
      <c r="AL192" s="58" t="s">
        <v>63</v>
      </c>
      <c r="AM192" s="2243" t="s">
        <v>64</v>
      </c>
      <c r="AN192" s="3168"/>
      <c r="AO192" s="3140"/>
      <c r="AP192" s="58" t="s">
        <v>63</v>
      </c>
      <c r="AQ192" s="2242" t="s">
        <v>64</v>
      </c>
      <c r="AR192" s="3176"/>
      <c r="AS192" s="3140"/>
      <c r="AT192" s="58" t="s">
        <v>63</v>
      </c>
      <c r="AU192" s="2242" t="s">
        <v>64</v>
      </c>
      <c r="AV192" s="2123" t="s">
        <v>473</v>
      </c>
      <c r="AW192" s="1913" t="s">
        <v>474</v>
      </c>
      <c r="AX192" s="3129"/>
    </row>
    <row r="193" spans="1:103" ht="18" customHeight="1" x14ac:dyDescent="0.25">
      <c r="A193" s="3325" t="s">
        <v>865</v>
      </c>
      <c r="B193" s="3122"/>
      <c r="C193" s="591">
        <f>SUM(D193+E193)</f>
        <v>47</v>
      </c>
      <c r="D193" s="592">
        <f t="shared" ref="D193:E193" si="264">SUM(F193+H193+J193+L193+N193+P193+R193+T193+V193+X193+Z193+AB193+AD193+AF193+AH193+AJ193+AL193)</f>
        <v>15</v>
      </c>
      <c r="E193" s="2244">
        <f t="shared" si="264"/>
        <v>32</v>
      </c>
      <c r="F193" s="515">
        <v>0</v>
      </c>
      <c r="G193" s="2190">
        <v>0</v>
      </c>
      <c r="H193" s="515">
        <v>1</v>
      </c>
      <c r="I193" s="2190">
        <v>2</v>
      </c>
      <c r="J193" s="515">
        <v>2</v>
      </c>
      <c r="K193" s="2190">
        <v>3</v>
      </c>
      <c r="L193" s="515">
        <v>3</v>
      </c>
      <c r="M193" s="2190">
        <v>4</v>
      </c>
      <c r="N193" s="515">
        <v>2</v>
      </c>
      <c r="O193" s="2190">
        <v>5</v>
      </c>
      <c r="P193" s="515">
        <v>2</v>
      </c>
      <c r="Q193" s="2190">
        <v>4</v>
      </c>
      <c r="R193" s="515">
        <v>0</v>
      </c>
      <c r="S193" s="2190">
        <v>5</v>
      </c>
      <c r="T193" s="515">
        <v>1</v>
      </c>
      <c r="U193" s="2190">
        <v>1</v>
      </c>
      <c r="V193" s="515">
        <v>1</v>
      </c>
      <c r="W193" s="2190">
        <v>1</v>
      </c>
      <c r="X193" s="515">
        <v>0</v>
      </c>
      <c r="Y193" s="2190">
        <v>1</v>
      </c>
      <c r="Z193" s="515">
        <v>2</v>
      </c>
      <c r="AA193" s="2190">
        <v>1</v>
      </c>
      <c r="AB193" s="515">
        <v>1</v>
      </c>
      <c r="AC193" s="2190">
        <v>3</v>
      </c>
      <c r="AD193" s="2074">
        <v>0</v>
      </c>
      <c r="AE193" s="2190">
        <v>1</v>
      </c>
      <c r="AF193" s="2074">
        <v>0</v>
      </c>
      <c r="AG193" s="2190">
        <v>0</v>
      </c>
      <c r="AH193" s="2074">
        <v>0</v>
      </c>
      <c r="AI193" s="2190">
        <v>0</v>
      </c>
      <c r="AJ193" s="2074">
        <v>0</v>
      </c>
      <c r="AK193" s="2190">
        <v>0</v>
      </c>
      <c r="AL193" s="2074">
        <v>0</v>
      </c>
      <c r="AM193" s="2240">
        <v>1</v>
      </c>
      <c r="AN193" s="531">
        <v>0</v>
      </c>
      <c r="AO193" s="2190">
        <v>4</v>
      </c>
      <c r="AP193" s="2074">
        <v>3</v>
      </c>
      <c r="AQ193" s="2190">
        <v>5</v>
      </c>
      <c r="AR193" s="515">
        <v>0</v>
      </c>
      <c r="AS193" s="518">
        <v>0</v>
      </c>
      <c r="AT193" s="593">
        <v>0</v>
      </c>
      <c r="AU193" s="594">
        <v>0</v>
      </c>
      <c r="AV193" s="593">
        <v>0</v>
      </c>
      <c r="AW193" s="594">
        <v>0</v>
      </c>
      <c r="AX193" s="595">
        <v>0</v>
      </c>
      <c r="AY193" s="143" t="str">
        <f>CA193&amp;CB193&amp;CC193&amp;CD193&amp;CE193&amp;CF193&amp;CG193&amp;CH193&amp;CI193&amp;CJ193&amp;CK193</f>
        <v/>
      </c>
      <c r="AZ193" s="143"/>
      <c r="BA193" s="143"/>
      <c r="BB193" s="143"/>
      <c r="BC193" s="143"/>
      <c r="BD193" s="143"/>
      <c r="BE193" s="143"/>
      <c r="BF193" s="143"/>
      <c r="BG193" s="143"/>
      <c r="BH193" s="143"/>
      <c r="BI193" s="143"/>
      <c r="BJ193" s="143"/>
      <c r="BK193" s="143"/>
      <c r="BL193" s="143"/>
      <c r="BM193" s="143"/>
      <c r="BN193" s="143"/>
      <c r="BO193" s="143"/>
      <c r="BP193" s="143"/>
      <c r="BQ193" s="143"/>
      <c r="BR193" s="143"/>
      <c r="BS193" s="143"/>
      <c r="BT193" s="143"/>
      <c r="BU193" s="143"/>
      <c r="BV193" s="143"/>
      <c r="BW193" s="143"/>
      <c r="BX193" s="143"/>
      <c r="BY193" s="143"/>
      <c r="BZ193" s="143"/>
      <c r="CA193" s="2174" t="str">
        <f>IF(AND(E193&gt;0,AN193=""), "* No olvide digitar la variable Gestantes. Digite Cero si no tiene.",IF(AN193&gt;E193,"  * La variable Gestantes No puede ser mayor al Total Mujeres.",""))</f>
        <v/>
      </c>
      <c r="CB193" s="217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217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217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217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217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217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217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2174" t="str">
        <f>IF(AND(E193&gt;0,OR(AV193="")), "* No olvide digitar la variable Trans Masculino. Digite Cero si no tiene.",IF((AV193)&gt;E193,"  * La variable Trans Masculino No puede ser mayor al Total Mujeres.",""))</f>
        <v/>
      </c>
      <c r="CJ193" s="2174" t="str">
        <f>IF(AND(D193&gt;0,OR(AW193="")), "* No olvide digitar la variable Trans Femenino. Digite Cero si no tiene.",IF((AW193)&gt;D193,"  * La variable Trans Femenino No puede ser mayor al Total Mujeres.",""))</f>
        <v/>
      </c>
      <c r="CK193" s="217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L193" s="143"/>
      <c r="CM193" s="143"/>
      <c r="CN193" s="143"/>
      <c r="CO193" s="1894">
        <f>IF(AND(E193&gt;0,AN193=""),1,IF(AN193&gt;E193,1,0))</f>
        <v>0</v>
      </c>
      <c r="CP193" s="1894">
        <f>IF(AND(E193&gt;0,AO193=""),1,IF(AO193&gt;E193,1,0))</f>
        <v>0</v>
      </c>
      <c r="CQ193" s="1894">
        <f t="shared" ref="CQ193:CR193" si="265">IF(AND(D193&gt;0,OR(AP193="")),1,IF((AP193)&gt;D193,1,0))</f>
        <v>0</v>
      </c>
      <c r="CR193" s="1894">
        <f t="shared" si="265"/>
        <v>0</v>
      </c>
      <c r="CS193" s="1894">
        <f>IF(AND(C193&gt;0,AR193=""),1,IF(AR193&gt;C193,1,0))</f>
        <v>0</v>
      </c>
      <c r="CT193" s="1894">
        <f>IF(AND(C193&gt;0,AS193=""),1,IF(AS193&gt;C193,1,0))</f>
        <v>0</v>
      </c>
      <c r="CU193" s="1894">
        <f t="shared" ref="CU193:CV193" si="266">IF(AND(D193&gt;0,OR(AT193="")),1,IF((AT193)&gt;D193,1,0))</f>
        <v>0</v>
      </c>
      <c r="CV193" s="1894">
        <f t="shared" si="266"/>
        <v>0</v>
      </c>
      <c r="CW193" s="1894">
        <f>IF(AND(E193&gt;0,OR(AV193="")),1,IF((AV193)&gt;E193,1,0))</f>
        <v>0</v>
      </c>
      <c r="CX193" s="1894">
        <f>IF(AND(D193&gt;0,OR(AW193="")),1,IF((AW193)&gt;D193,1,0))</f>
        <v>0</v>
      </c>
      <c r="CY193" s="1894">
        <f>IF(AND(C193&gt;0,AX193=""),1,IF(AX193&gt;C193,1,0))</f>
        <v>0</v>
      </c>
    </row>
    <row r="194" spans="1:103" ht="18" customHeight="1" x14ac:dyDescent="0.25">
      <c r="A194" s="3318" t="s">
        <v>866</v>
      </c>
      <c r="B194" s="3122"/>
      <c r="C194" s="596"/>
      <c r="D194" s="597"/>
      <c r="E194" s="597"/>
      <c r="F194" s="597"/>
      <c r="G194" s="597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597"/>
      <c r="AG194" s="597"/>
      <c r="AH194" s="597"/>
      <c r="AI194" s="597"/>
      <c r="AJ194" s="597"/>
      <c r="AK194" s="597"/>
      <c r="AL194" s="597"/>
      <c r="AM194" s="597"/>
      <c r="AN194" s="597"/>
      <c r="AO194" s="597"/>
      <c r="AP194" s="597"/>
      <c r="AQ194" s="597"/>
      <c r="AR194" s="597"/>
      <c r="AS194" s="597"/>
      <c r="AT194" s="597"/>
      <c r="AU194" s="597"/>
      <c r="AV194" s="597"/>
      <c r="AW194" s="598"/>
      <c r="AX194" s="599"/>
      <c r="AY194" s="143"/>
      <c r="AZ194" s="143"/>
      <c r="BA194" s="143"/>
      <c r="BB194" s="143"/>
      <c r="BC194" s="143"/>
      <c r="BD194" s="143"/>
      <c r="BE194" s="143"/>
      <c r="BF194" s="143"/>
      <c r="BG194" s="143"/>
      <c r="BH194" s="143"/>
      <c r="BI194" s="143"/>
      <c r="BJ194" s="143"/>
      <c r="BK194" s="143"/>
      <c r="BL194" s="143"/>
      <c r="BM194" s="143"/>
      <c r="BN194" s="143"/>
      <c r="BO194" s="143"/>
      <c r="BP194" s="143"/>
      <c r="BQ194" s="143"/>
      <c r="BR194" s="143"/>
      <c r="BS194" s="143"/>
      <c r="BT194" s="143"/>
      <c r="BU194" s="143"/>
      <c r="BV194" s="143"/>
      <c r="BW194" s="143"/>
      <c r="BX194" s="143"/>
      <c r="BY194" s="143"/>
      <c r="BZ194" s="143"/>
      <c r="CA194" s="143"/>
      <c r="CB194" s="143"/>
      <c r="CC194" s="143"/>
      <c r="CD194" s="143"/>
      <c r="CE194" s="143"/>
      <c r="CF194" s="143"/>
      <c r="CG194" s="143"/>
      <c r="CH194" s="143"/>
      <c r="CI194" s="143"/>
      <c r="CJ194" s="143"/>
      <c r="CK194" s="143"/>
      <c r="CL194" s="143"/>
      <c r="CM194" s="143"/>
      <c r="CN194" s="143"/>
      <c r="CO194" s="143"/>
      <c r="CP194" s="143"/>
      <c r="CQ194" s="143"/>
      <c r="CR194" s="143"/>
      <c r="CS194" s="143"/>
      <c r="CT194" s="143"/>
      <c r="CU194" s="143"/>
      <c r="CV194" s="143"/>
      <c r="CW194" s="143"/>
      <c r="CX194" s="143"/>
      <c r="CY194" s="143"/>
    </row>
    <row r="195" spans="1:103" ht="15" customHeight="1" x14ac:dyDescent="0.25">
      <c r="A195" s="3132" t="s">
        <v>867</v>
      </c>
      <c r="B195" s="600" t="s">
        <v>868</v>
      </c>
      <c r="C195" s="601">
        <f t="shared" ref="C195:C241" si="267">SUM(D195+E195)</f>
        <v>1</v>
      </c>
      <c r="D195" s="602">
        <f t="shared" ref="D195:E195" si="268">SUM(F195+H195+J195+L195+N195+P195+R195+T195+V195+X195+Z195+AB195+AD195+AF195+AH195+AJ195+AL195)</f>
        <v>0</v>
      </c>
      <c r="E195" s="600">
        <f t="shared" si="268"/>
        <v>1</v>
      </c>
      <c r="F195" s="126">
        <v>0</v>
      </c>
      <c r="G195" s="1840">
        <v>0</v>
      </c>
      <c r="H195" s="126">
        <v>0</v>
      </c>
      <c r="I195" s="1840">
        <v>0</v>
      </c>
      <c r="J195" s="126">
        <v>0</v>
      </c>
      <c r="K195" s="1840">
        <v>0</v>
      </c>
      <c r="L195" s="126">
        <v>0</v>
      </c>
      <c r="M195" s="1840">
        <v>0</v>
      </c>
      <c r="N195" s="126">
        <v>0</v>
      </c>
      <c r="O195" s="1840">
        <v>0</v>
      </c>
      <c r="P195" s="126">
        <v>0</v>
      </c>
      <c r="Q195" s="1840">
        <v>0</v>
      </c>
      <c r="R195" s="126">
        <v>0</v>
      </c>
      <c r="S195" s="1840">
        <v>0</v>
      </c>
      <c r="T195" s="126">
        <v>0</v>
      </c>
      <c r="U195" s="1840">
        <v>1</v>
      </c>
      <c r="V195" s="126">
        <v>0</v>
      </c>
      <c r="W195" s="1840">
        <v>0</v>
      </c>
      <c r="X195" s="126">
        <v>0</v>
      </c>
      <c r="Y195" s="1840">
        <v>0</v>
      </c>
      <c r="Z195" s="126">
        <v>0</v>
      </c>
      <c r="AA195" s="1840">
        <v>0</v>
      </c>
      <c r="AB195" s="126">
        <v>0</v>
      </c>
      <c r="AC195" s="1840">
        <v>0</v>
      </c>
      <c r="AD195" s="126">
        <v>0</v>
      </c>
      <c r="AE195" s="1840">
        <v>0</v>
      </c>
      <c r="AF195" s="126">
        <v>0</v>
      </c>
      <c r="AG195" s="1840">
        <v>0</v>
      </c>
      <c r="AH195" s="126">
        <v>0</v>
      </c>
      <c r="AI195" s="1840">
        <v>0</v>
      </c>
      <c r="AJ195" s="126">
        <v>0</v>
      </c>
      <c r="AK195" s="1840">
        <v>0</v>
      </c>
      <c r="AL195" s="126">
        <v>0</v>
      </c>
      <c r="AM195" s="377">
        <v>0</v>
      </c>
      <c r="AN195" s="440">
        <v>0</v>
      </c>
      <c r="AO195" s="1840">
        <v>1</v>
      </c>
      <c r="AP195" s="126">
        <v>0</v>
      </c>
      <c r="AQ195" s="1840">
        <v>0</v>
      </c>
      <c r="AR195" s="126">
        <v>0</v>
      </c>
      <c r="AS195" s="1840">
        <v>0</v>
      </c>
      <c r="AT195" s="377">
        <v>0</v>
      </c>
      <c r="AU195" s="351">
        <v>0</v>
      </c>
      <c r="AV195" s="377">
        <v>0</v>
      </c>
      <c r="AW195" s="351">
        <v>0</v>
      </c>
      <c r="AX195" s="1840">
        <v>0</v>
      </c>
      <c r="AY195" s="143" t="str">
        <f t="shared" ref="AY195:AY207" si="269">CA195&amp;CB195&amp;CC195&amp;CD195&amp;CE195&amp;CF195&amp;CG195&amp;CH195&amp;CI195&amp;CJ195&amp;CK195</f>
        <v/>
      </c>
      <c r="AZ195" s="143"/>
      <c r="BA195" s="143"/>
      <c r="BB195" s="143"/>
      <c r="BC195" s="143"/>
      <c r="BD195" s="143"/>
      <c r="BE195" s="143"/>
      <c r="BF195" s="143"/>
      <c r="BG195" s="143"/>
      <c r="BH195" s="143"/>
      <c r="BI195" s="143"/>
      <c r="BJ195" s="143"/>
      <c r="BK195" s="143"/>
      <c r="BL195" s="143"/>
      <c r="BM195" s="143"/>
      <c r="BN195" s="143"/>
      <c r="BO195" s="143"/>
      <c r="BP195" s="143"/>
      <c r="BQ195" s="143"/>
      <c r="BR195" s="143"/>
      <c r="BS195" s="143"/>
      <c r="BT195" s="143"/>
      <c r="BU195" s="143"/>
      <c r="BV195" s="143"/>
      <c r="BW195" s="143"/>
      <c r="BX195" s="143"/>
      <c r="BY195" s="143"/>
      <c r="BZ195" s="143"/>
      <c r="CA195" s="2174" t="str">
        <f t="shared" ref="CA195:CA207" si="270">IF(AND(E195&gt;0,AN195=""), "* No olvide digitar la variable Gestantes. Digite Cero si no tiene.",IF(AN195&gt;E195,"  * La variable Gestantes No puede ser mayor al Total Mujeres.",""))</f>
        <v/>
      </c>
      <c r="CB195" s="2174" t="str">
        <f t="shared" ref="CB195:CB207" si="271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2174" t="str">
        <f t="shared" ref="CC195:CC207" si="272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2174" t="str">
        <f t="shared" ref="CD195:CD207" si="273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2174" t="str">
        <f t="shared" ref="CE195:CE207" si="274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2174" t="str">
        <f t="shared" ref="CF195:CF226" si="275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2174" t="str">
        <f t="shared" ref="CG195:CG207" si="276">IF(AND(D195&gt;0,OR(AT195="")), "* No olvide digitar la variable Migrantes - Hombres. Digite Cero si no tiene.",IF((AT195)&gt;D195,"  * La variable Migrantes - Hombres No puede ser mayor al Total Hombres.",""))</f>
        <v/>
      </c>
      <c r="CH195" s="2174" t="str">
        <f t="shared" ref="CH195:CH207" si="277">IF(AND(E195&gt;0,OR(AU195="")), "* No olvide digitar la variable Migrantes - Mujeres. Digite Cero si no tiene.",IF((AU195)&gt;E195,"  * La variable Migrantes - Mujeres No puede ser mayor al Total Mujeres.",""))</f>
        <v/>
      </c>
      <c r="CI195" s="2174" t="str">
        <f t="shared" ref="CI195:CI241" si="278">IF(AND(E195&gt;0,OR(AV195="")), "* No olvide digitar la variable Trans Masculino. Digite Cero si no tiene.",IF((AV195)&gt;E195,"  * La variable Trans Masculino No puede ser mayor al Total Mujeres.",""))</f>
        <v/>
      </c>
      <c r="CJ195" s="2174" t="str">
        <f t="shared" ref="CJ195:CJ207" si="279">IF(AND(D195&gt;0,OR(AW195="")), "* No olvide digitar la variable Trans Femenino. Digite Cero si no tiene.",IF((AW195)&gt;D195,"  * La variable Trans Femenino No puede ser mayor al Total Hombres.",""))</f>
        <v/>
      </c>
      <c r="CK195" s="2174" t="str">
        <f t="shared" ref="CK195:CK226" si="28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L195" s="143"/>
      <c r="CM195" s="143"/>
      <c r="CN195" s="143"/>
      <c r="CO195" s="1894">
        <f t="shared" ref="CO195:CO226" si="281">IF(AND(E195&gt;0,AN195=""),1,IF(AN195&gt;E195,1,0))</f>
        <v>0</v>
      </c>
      <c r="CP195" s="1894">
        <f t="shared" ref="CP195:CP217" si="282">IF(AND(E195&gt;0,AO195=""),1,IF(AO195&gt;E195,1,0))</f>
        <v>0</v>
      </c>
      <c r="CQ195" s="1894">
        <f t="shared" ref="CQ195:CR195" si="283">IF(AND(D195&gt;0,OR(AP195="")),1,IF((AP195)&gt;D195,1,0))</f>
        <v>0</v>
      </c>
      <c r="CR195" s="1894">
        <f t="shared" si="283"/>
        <v>0</v>
      </c>
      <c r="CS195" s="1894">
        <f t="shared" ref="CS195:CS226" si="284">IF(AND(C195&gt;0,AR195=""),1,IF(AR195&gt;C195,1,0))</f>
        <v>0</v>
      </c>
      <c r="CT195" s="1894">
        <f t="shared" ref="CT195:CT226" si="285">IF(AND(C195&gt;0,AS195=""),1,IF(AS195&gt;C195,1,0))</f>
        <v>0</v>
      </c>
      <c r="CU195" s="1894">
        <f t="shared" ref="CU195:CV195" si="286">IF(AND(D195&gt;0,OR(AT195="")),1,IF((AT195)&gt;D195,1,0))</f>
        <v>0</v>
      </c>
      <c r="CV195" s="1894">
        <f t="shared" si="286"/>
        <v>0</v>
      </c>
      <c r="CW195" s="1894">
        <f t="shared" ref="CW195:CW241" si="287">IF(AND(E195&gt;0,OR(AV195="")),1,IF((AV195)&gt;E195,1,0))</f>
        <v>0</v>
      </c>
      <c r="CX195" s="1894">
        <f t="shared" ref="CX195:CX207" si="288">IF(AND(D195&gt;0,OR(AW195="")),1,IF((AW195)&gt;D195,1,0))</f>
        <v>0</v>
      </c>
      <c r="CY195" s="1894">
        <f t="shared" ref="CY195:CY226" si="289">IF(AND(C195&gt;0,AX195=""),1,IF(AX195&gt;C195,1,0))</f>
        <v>0</v>
      </c>
    </row>
    <row r="196" spans="1:103" ht="15" customHeight="1" x14ac:dyDescent="0.25">
      <c r="A196" s="3129"/>
      <c r="B196" s="603" t="s">
        <v>869</v>
      </c>
      <c r="C196" s="604">
        <f t="shared" si="267"/>
        <v>1</v>
      </c>
      <c r="D196" s="605">
        <f t="shared" ref="D196:E196" si="290">SUM(F196+H196+J196+L196+N196+P196+R196+T196+V196+X196+Z196+AB196+AD196+AF196+AH196+AJ196+AL196)</f>
        <v>0</v>
      </c>
      <c r="E196" s="2245">
        <f t="shared" si="290"/>
        <v>1</v>
      </c>
      <c r="F196" s="1843">
        <v>0</v>
      </c>
      <c r="G196" s="1844">
        <v>0</v>
      </c>
      <c r="H196" s="1843">
        <v>0</v>
      </c>
      <c r="I196" s="1844">
        <v>0</v>
      </c>
      <c r="J196" s="1843">
        <v>0</v>
      </c>
      <c r="K196" s="1844">
        <v>0</v>
      </c>
      <c r="L196" s="1843">
        <v>0</v>
      </c>
      <c r="M196" s="1844">
        <v>0</v>
      </c>
      <c r="N196" s="1843">
        <v>0</v>
      </c>
      <c r="O196" s="1844">
        <v>0</v>
      </c>
      <c r="P196" s="1843">
        <v>0</v>
      </c>
      <c r="Q196" s="1844">
        <v>0</v>
      </c>
      <c r="R196" s="1843">
        <v>0</v>
      </c>
      <c r="S196" s="1844">
        <v>0</v>
      </c>
      <c r="T196" s="1843">
        <v>0</v>
      </c>
      <c r="U196" s="1844">
        <v>1</v>
      </c>
      <c r="V196" s="1843">
        <v>0</v>
      </c>
      <c r="W196" s="1844">
        <v>0</v>
      </c>
      <c r="X196" s="1843">
        <v>0</v>
      </c>
      <c r="Y196" s="1844">
        <v>0</v>
      </c>
      <c r="Z196" s="1843">
        <v>0</v>
      </c>
      <c r="AA196" s="1844">
        <v>0</v>
      </c>
      <c r="AB196" s="1843">
        <v>0</v>
      </c>
      <c r="AC196" s="1844">
        <v>0</v>
      </c>
      <c r="AD196" s="1843">
        <v>0</v>
      </c>
      <c r="AE196" s="1844">
        <v>0</v>
      </c>
      <c r="AF196" s="1843">
        <v>0</v>
      </c>
      <c r="AG196" s="1844">
        <v>0</v>
      </c>
      <c r="AH196" s="1843">
        <v>0</v>
      </c>
      <c r="AI196" s="1844">
        <v>0</v>
      </c>
      <c r="AJ196" s="1843">
        <v>0</v>
      </c>
      <c r="AK196" s="1844">
        <v>0</v>
      </c>
      <c r="AL196" s="1843">
        <v>0</v>
      </c>
      <c r="AM196" s="2113">
        <v>0</v>
      </c>
      <c r="AN196" s="1857">
        <v>0</v>
      </c>
      <c r="AO196" s="1844">
        <v>1</v>
      </c>
      <c r="AP196" s="1843">
        <v>0</v>
      </c>
      <c r="AQ196" s="1844">
        <v>0</v>
      </c>
      <c r="AR196" s="1843">
        <v>0</v>
      </c>
      <c r="AS196" s="1844">
        <v>0</v>
      </c>
      <c r="AT196" s="2113">
        <v>0</v>
      </c>
      <c r="AU196" s="2128">
        <v>0</v>
      </c>
      <c r="AV196" s="2113">
        <v>0</v>
      </c>
      <c r="AW196" s="2128">
        <v>0</v>
      </c>
      <c r="AX196" s="1844">
        <v>0</v>
      </c>
      <c r="AY196" s="143" t="str">
        <f t="shared" si="269"/>
        <v/>
      </c>
      <c r="AZ196" s="143"/>
      <c r="BA196" s="143"/>
      <c r="BB196" s="143"/>
      <c r="BC196" s="143"/>
      <c r="BD196" s="143"/>
      <c r="BE196" s="143"/>
      <c r="BF196" s="143"/>
      <c r="BG196" s="143"/>
      <c r="BH196" s="143"/>
      <c r="BI196" s="143"/>
      <c r="BJ196" s="143"/>
      <c r="BK196" s="143"/>
      <c r="BL196" s="143"/>
      <c r="BM196" s="143"/>
      <c r="BN196" s="143"/>
      <c r="BO196" s="143"/>
      <c r="BP196" s="143"/>
      <c r="BQ196" s="143"/>
      <c r="BR196" s="143"/>
      <c r="BS196" s="143"/>
      <c r="BT196" s="143"/>
      <c r="BU196" s="143"/>
      <c r="BV196" s="143"/>
      <c r="BW196" s="143"/>
      <c r="BX196" s="143"/>
      <c r="BY196" s="143"/>
      <c r="BZ196" s="143"/>
      <c r="CA196" s="2174" t="str">
        <f t="shared" si="270"/>
        <v/>
      </c>
      <c r="CB196" s="2174" t="str">
        <f t="shared" si="271"/>
        <v/>
      </c>
      <c r="CC196" s="2174" t="str">
        <f t="shared" si="272"/>
        <v/>
      </c>
      <c r="CD196" s="2174" t="str">
        <f t="shared" si="273"/>
        <v/>
      </c>
      <c r="CE196" s="2174" t="str">
        <f t="shared" si="274"/>
        <v/>
      </c>
      <c r="CF196" s="2174" t="str">
        <f t="shared" si="275"/>
        <v/>
      </c>
      <c r="CG196" s="2174" t="str">
        <f t="shared" si="276"/>
        <v/>
      </c>
      <c r="CH196" s="2174" t="str">
        <f t="shared" si="277"/>
        <v/>
      </c>
      <c r="CI196" s="2174" t="str">
        <f t="shared" si="278"/>
        <v/>
      </c>
      <c r="CJ196" s="2174" t="str">
        <f t="shared" si="279"/>
        <v/>
      </c>
      <c r="CK196" s="2174" t="str">
        <f t="shared" si="280"/>
        <v/>
      </c>
      <c r="CL196" s="143"/>
      <c r="CM196" s="143"/>
      <c r="CN196" s="143"/>
      <c r="CO196" s="1894">
        <f t="shared" si="281"/>
        <v>0</v>
      </c>
      <c r="CP196" s="1894">
        <f t="shared" si="282"/>
        <v>0</v>
      </c>
      <c r="CQ196" s="1894">
        <f t="shared" ref="CQ196:CR196" si="291">IF(AND(D196&gt;0,OR(AP196="")),1,IF((AP196)&gt;D196,1,0))</f>
        <v>0</v>
      </c>
      <c r="CR196" s="1894">
        <f t="shared" si="291"/>
        <v>0</v>
      </c>
      <c r="CS196" s="1894">
        <f t="shared" si="284"/>
        <v>0</v>
      </c>
      <c r="CT196" s="1894">
        <f t="shared" si="285"/>
        <v>0</v>
      </c>
      <c r="CU196" s="1894">
        <f t="shared" ref="CU196:CV196" si="292">IF(AND(D196&gt;0,OR(AT196="")),1,IF((AT196)&gt;D196,1,0))</f>
        <v>0</v>
      </c>
      <c r="CV196" s="1894">
        <f t="shared" si="292"/>
        <v>0</v>
      </c>
      <c r="CW196" s="1894">
        <f t="shared" si="287"/>
        <v>0</v>
      </c>
      <c r="CX196" s="1894">
        <f t="shared" si="288"/>
        <v>0</v>
      </c>
      <c r="CY196" s="1894">
        <f t="shared" si="289"/>
        <v>0</v>
      </c>
    </row>
    <row r="197" spans="1:103" ht="15" customHeight="1" x14ac:dyDescent="0.25">
      <c r="A197" s="3132" t="s">
        <v>870</v>
      </c>
      <c r="B197" s="600" t="s">
        <v>868</v>
      </c>
      <c r="C197" s="601">
        <f t="shared" si="267"/>
        <v>0</v>
      </c>
      <c r="D197" s="602">
        <f t="shared" ref="D197:E197" si="293">SUM(F197+H197+J197+L197+N197+P197+R197+T197+V197+X197+Z197+AB197+AD197+AF197+AH197+AJ197+AL197)</f>
        <v>0</v>
      </c>
      <c r="E197" s="600">
        <f t="shared" si="293"/>
        <v>0</v>
      </c>
      <c r="F197" s="126"/>
      <c r="G197" s="1840"/>
      <c r="H197" s="126"/>
      <c r="I197" s="1840"/>
      <c r="J197" s="126"/>
      <c r="K197" s="1840"/>
      <c r="L197" s="126"/>
      <c r="M197" s="1840"/>
      <c r="N197" s="126"/>
      <c r="O197" s="1840"/>
      <c r="P197" s="126"/>
      <c r="Q197" s="1840"/>
      <c r="R197" s="126"/>
      <c r="S197" s="1840"/>
      <c r="T197" s="126"/>
      <c r="U197" s="1840"/>
      <c r="V197" s="126"/>
      <c r="W197" s="1840"/>
      <c r="X197" s="126"/>
      <c r="Y197" s="1840"/>
      <c r="Z197" s="126"/>
      <c r="AA197" s="1840"/>
      <c r="AB197" s="126"/>
      <c r="AC197" s="1840"/>
      <c r="AD197" s="126"/>
      <c r="AE197" s="1840"/>
      <c r="AF197" s="126"/>
      <c r="AG197" s="1840"/>
      <c r="AH197" s="126"/>
      <c r="AI197" s="1840"/>
      <c r="AJ197" s="126"/>
      <c r="AK197" s="1840"/>
      <c r="AL197" s="126"/>
      <c r="AM197" s="377"/>
      <c r="AN197" s="440"/>
      <c r="AO197" s="1840"/>
      <c r="AP197" s="126"/>
      <c r="AQ197" s="1840"/>
      <c r="AR197" s="126"/>
      <c r="AS197" s="1840"/>
      <c r="AT197" s="377"/>
      <c r="AU197" s="351"/>
      <c r="AV197" s="377"/>
      <c r="AW197" s="351"/>
      <c r="AX197" s="1840"/>
      <c r="AY197" s="143" t="str">
        <f t="shared" si="269"/>
        <v/>
      </c>
      <c r="AZ197" s="143"/>
      <c r="BA197" s="143"/>
      <c r="BB197" s="143"/>
      <c r="BC197" s="143"/>
      <c r="BD197" s="143"/>
      <c r="BE197" s="143"/>
      <c r="BF197" s="143"/>
      <c r="BG197" s="143"/>
      <c r="BH197" s="143"/>
      <c r="BI197" s="143"/>
      <c r="BJ197" s="143"/>
      <c r="BK197" s="143"/>
      <c r="BL197" s="143"/>
      <c r="BM197" s="143"/>
      <c r="BN197" s="143"/>
      <c r="BO197" s="143"/>
      <c r="BP197" s="143"/>
      <c r="BQ197" s="143"/>
      <c r="BR197" s="143"/>
      <c r="BS197" s="143"/>
      <c r="BT197" s="143"/>
      <c r="BU197" s="143"/>
      <c r="BV197" s="143"/>
      <c r="BW197" s="143"/>
      <c r="BX197" s="143"/>
      <c r="BY197" s="143"/>
      <c r="BZ197" s="143"/>
      <c r="CA197" s="2174" t="str">
        <f t="shared" si="270"/>
        <v/>
      </c>
      <c r="CB197" s="2174" t="str">
        <f t="shared" si="271"/>
        <v/>
      </c>
      <c r="CC197" s="2174" t="str">
        <f t="shared" si="272"/>
        <v/>
      </c>
      <c r="CD197" s="2174" t="str">
        <f t="shared" si="273"/>
        <v/>
      </c>
      <c r="CE197" s="2174" t="str">
        <f t="shared" si="274"/>
        <v/>
      </c>
      <c r="CF197" s="2174" t="str">
        <f t="shared" si="275"/>
        <v/>
      </c>
      <c r="CG197" s="2174" t="str">
        <f t="shared" si="276"/>
        <v/>
      </c>
      <c r="CH197" s="2174" t="str">
        <f t="shared" si="277"/>
        <v/>
      </c>
      <c r="CI197" s="2174" t="str">
        <f t="shared" si="278"/>
        <v/>
      </c>
      <c r="CJ197" s="2174" t="str">
        <f t="shared" si="279"/>
        <v/>
      </c>
      <c r="CK197" s="2174" t="str">
        <f t="shared" si="280"/>
        <v/>
      </c>
      <c r="CL197" s="143"/>
      <c r="CM197" s="143"/>
      <c r="CN197" s="143"/>
      <c r="CO197" s="1894">
        <f t="shared" si="281"/>
        <v>0</v>
      </c>
      <c r="CP197" s="1894">
        <f t="shared" si="282"/>
        <v>0</v>
      </c>
      <c r="CQ197" s="1894">
        <f t="shared" ref="CQ197:CR197" si="294">IF(AND(D197&gt;0,OR(AP197="")),1,IF((AP197)&gt;D197,1,0))</f>
        <v>0</v>
      </c>
      <c r="CR197" s="1894">
        <f t="shared" si="294"/>
        <v>0</v>
      </c>
      <c r="CS197" s="1894">
        <f t="shared" si="284"/>
        <v>0</v>
      </c>
      <c r="CT197" s="1894">
        <f t="shared" si="285"/>
        <v>0</v>
      </c>
      <c r="CU197" s="1894">
        <f t="shared" ref="CU197:CV197" si="295">IF(AND(D197&gt;0,OR(AT197="")),1,IF((AT197)&gt;D197,1,0))</f>
        <v>0</v>
      </c>
      <c r="CV197" s="1894">
        <f t="shared" si="295"/>
        <v>0</v>
      </c>
      <c r="CW197" s="1894">
        <f t="shared" si="287"/>
        <v>0</v>
      </c>
      <c r="CX197" s="1894">
        <f t="shared" si="288"/>
        <v>0</v>
      </c>
      <c r="CY197" s="1894">
        <f t="shared" si="289"/>
        <v>0</v>
      </c>
    </row>
    <row r="198" spans="1:103" ht="15" customHeight="1" x14ac:dyDescent="0.25">
      <c r="A198" s="3129"/>
      <c r="B198" s="603" t="s">
        <v>869</v>
      </c>
      <c r="C198" s="604">
        <f t="shared" si="267"/>
        <v>0</v>
      </c>
      <c r="D198" s="605">
        <f t="shared" ref="D198:E198" si="296">SUM(F198+H198+J198+L198+N198+P198+R198+T198+V198+X198+Z198+AB198+AD198+AF198+AH198+AJ198+AL198)</f>
        <v>0</v>
      </c>
      <c r="E198" s="2245">
        <f t="shared" si="296"/>
        <v>0</v>
      </c>
      <c r="F198" s="1843"/>
      <c r="G198" s="1844"/>
      <c r="H198" s="1843"/>
      <c r="I198" s="1844"/>
      <c r="J198" s="1843"/>
      <c r="K198" s="1844"/>
      <c r="L198" s="1843"/>
      <c r="M198" s="1844"/>
      <c r="N198" s="1843"/>
      <c r="O198" s="1844"/>
      <c r="P198" s="1843"/>
      <c r="Q198" s="1844"/>
      <c r="R198" s="1843"/>
      <c r="S198" s="1844"/>
      <c r="T198" s="1843"/>
      <c r="U198" s="1844"/>
      <c r="V198" s="1843"/>
      <c r="W198" s="1844"/>
      <c r="X198" s="1843"/>
      <c r="Y198" s="1844"/>
      <c r="Z198" s="1843"/>
      <c r="AA198" s="1844"/>
      <c r="AB198" s="1843"/>
      <c r="AC198" s="1844"/>
      <c r="AD198" s="1843"/>
      <c r="AE198" s="1844"/>
      <c r="AF198" s="1843"/>
      <c r="AG198" s="1844"/>
      <c r="AH198" s="1843"/>
      <c r="AI198" s="1844"/>
      <c r="AJ198" s="1843"/>
      <c r="AK198" s="1844"/>
      <c r="AL198" s="1843"/>
      <c r="AM198" s="2113"/>
      <c r="AN198" s="1857"/>
      <c r="AO198" s="1844"/>
      <c r="AP198" s="1843"/>
      <c r="AQ198" s="1844"/>
      <c r="AR198" s="1843"/>
      <c r="AS198" s="1844"/>
      <c r="AT198" s="2113"/>
      <c r="AU198" s="2128"/>
      <c r="AV198" s="2113"/>
      <c r="AW198" s="2128"/>
      <c r="AX198" s="1844"/>
      <c r="AY198" s="143" t="str">
        <f t="shared" si="269"/>
        <v/>
      </c>
      <c r="AZ198" s="143"/>
      <c r="BA198" s="143"/>
      <c r="BB198" s="143"/>
      <c r="BC198" s="143"/>
      <c r="BD198" s="143"/>
      <c r="BE198" s="143"/>
      <c r="BF198" s="143"/>
      <c r="BG198" s="143"/>
      <c r="BH198" s="143"/>
      <c r="BI198" s="143"/>
      <c r="BJ198" s="143"/>
      <c r="BK198" s="143"/>
      <c r="BL198" s="143"/>
      <c r="BM198" s="143"/>
      <c r="BN198" s="143"/>
      <c r="BO198" s="143"/>
      <c r="BP198" s="143"/>
      <c r="BQ198" s="143"/>
      <c r="BR198" s="143"/>
      <c r="BS198" s="143"/>
      <c r="BT198" s="143"/>
      <c r="BU198" s="143"/>
      <c r="BV198" s="143"/>
      <c r="BW198" s="143"/>
      <c r="BX198" s="143"/>
      <c r="BY198" s="143"/>
      <c r="BZ198" s="143"/>
      <c r="CA198" s="2174" t="str">
        <f t="shared" si="270"/>
        <v/>
      </c>
      <c r="CB198" s="2174" t="str">
        <f t="shared" si="271"/>
        <v/>
      </c>
      <c r="CC198" s="2174" t="str">
        <f t="shared" si="272"/>
        <v/>
      </c>
      <c r="CD198" s="2174" t="str">
        <f t="shared" si="273"/>
        <v/>
      </c>
      <c r="CE198" s="2174" t="str">
        <f t="shared" si="274"/>
        <v/>
      </c>
      <c r="CF198" s="2174" t="str">
        <f t="shared" si="275"/>
        <v/>
      </c>
      <c r="CG198" s="2174" t="str">
        <f t="shared" si="276"/>
        <v/>
      </c>
      <c r="CH198" s="2174" t="str">
        <f t="shared" si="277"/>
        <v/>
      </c>
      <c r="CI198" s="2174" t="str">
        <f t="shared" si="278"/>
        <v/>
      </c>
      <c r="CJ198" s="2174" t="str">
        <f t="shared" si="279"/>
        <v/>
      </c>
      <c r="CK198" s="2174" t="str">
        <f t="shared" si="280"/>
        <v/>
      </c>
      <c r="CL198" s="143"/>
      <c r="CM198" s="143"/>
      <c r="CN198" s="143"/>
      <c r="CO198" s="1894">
        <f t="shared" si="281"/>
        <v>0</v>
      </c>
      <c r="CP198" s="1894">
        <f t="shared" si="282"/>
        <v>0</v>
      </c>
      <c r="CQ198" s="1894">
        <f t="shared" ref="CQ198:CR198" si="297">IF(AND(D198&gt;0,OR(AP198="")),1,IF((AP198)&gt;D198,1,0))</f>
        <v>0</v>
      </c>
      <c r="CR198" s="1894">
        <f t="shared" si="297"/>
        <v>0</v>
      </c>
      <c r="CS198" s="1894">
        <f t="shared" si="284"/>
        <v>0</v>
      </c>
      <c r="CT198" s="1894">
        <f t="shared" si="285"/>
        <v>0</v>
      </c>
      <c r="CU198" s="1894">
        <f t="shared" ref="CU198:CV198" si="298">IF(AND(D198&gt;0,OR(AT198="")),1,IF((AT198)&gt;D198,1,0))</f>
        <v>0</v>
      </c>
      <c r="CV198" s="1894">
        <f t="shared" si="298"/>
        <v>0</v>
      </c>
      <c r="CW198" s="1894">
        <f t="shared" si="287"/>
        <v>0</v>
      </c>
      <c r="CX198" s="1894">
        <f t="shared" si="288"/>
        <v>0</v>
      </c>
      <c r="CY198" s="1894">
        <f t="shared" si="289"/>
        <v>0</v>
      </c>
    </row>
    <row r="199" spans="1:103" ht="15" customHeight="1" x14ac:dyDescent="0.25">
      <c r="A199" s="3132" t="s">
        <v>871</v>
      </c>
      <c r="B199" s="600" t="s">
        <v>868</v>
      </c>
      <c r="C199" s="601">
        <f t="shared" si="267"/>
        <v>1</v>
      </c>
      <c r="D199" s="602">
        <f t="shared" ref="D199:E199" si="299">SUM(F199+H199+J199+L199+N199+P199+R199+T199+V199+X199+Z199+AB199+AD199+AF199+AH199+AJ199+AL199)</f>
        <v>0</v>
      </c>
      <c r="E199" s="600">
        <f t="shared" si="299"/>
        <v>1</v>
      </c>
      <c r="F199" s="126">
        <v>0</v>
      </c>
      <c r="G199" s="1840">
        <v>0</v>
      </c>
      <c r="H199" s="126">
        <v>0</v>
      </c>
      <c r="I199" s="1840">
        <v>0</v>
      </c>
      <c r="J199" s="126">
        <v>0</v>
      </c>
      <c r="K199" s="1840">
        <v>0</v>
      </c>
      <c r="L199" s="126">
        <v>0</v>
      </c>
      <c r="M199" s="1840">
        <v>1</v>
      </c>
      <c r="N199" s="126">
        <v>0</v>
      </c>
      <c r="O199" s="1840">
        <v>0</v>
      </c>
      <c r="P199" s="126">
        <v>0</v>
      </c>
      <c r="Q199" s="1840">
        <v>0</v>
      </c>
      <c r="R199" s="126">
        <v>0</v>
      </c>
      <c r="S199" s="1840">
        <v>0</v>
      </c>
      <c r="T199" s="126">
        <v>0</v>
      </c>
      <c r="U199" s="1840">
        <v>0</v>
      </c>
      <c r="V199" s="126">
        <v>0</v>
      </c>
      <c r="W199" s="1840">
        <v>0</v>
      </c>
      <c r="X199" s="126">
        <v>0</v>
      </c>
      <c r="Y199" s="1840">
        <v>0</v>
      </c>
      <c r="Z199" s="126">
        <v>0</v>
      </c>
      <c r="AA199" s="1840">
        <v>0</v>
      </c>
      <c r="AB199" s="126">
        <v>0</v>
      </c>
      <c r="AC199" s="1840">
        <v>0</v>
      </c>
      <c r="AD199" s="126">
        <v>0</v>
      </c>
      <c r="AE199" s="1840">
        <v>0</v>
      </c>
      <c r="AF199" s="126">
        <v>0</v>
      </c>
      <c r="AG199" s="1840">
        <v>0</v>
      </c>
      <c r="AH199" s="126">
        <v>0</v>
      </c>
      <c r="AI199" s="1840">
        <v>0</v>
      </c>
      <c r="AJ199" s="126">
        <v>0</v>
      </c>
      <c r="AK199" s="1840">
        <v>0</v>
      </c>
      <c r="AL199" s="126">
        <v>0</v>
      </c>
      <c r="AM199" s="377">
        <v>0</v>
      </c>
      <c r="AN199" s="440">
        <v>0</v>
      </c>
      <c r="AO199" s="1840">
        <v>0</v>
      </c>
      <c r="AP199" s="126">
        <v>0</v>
      </c>
      <c r="AQ199" s="1840">
        <v>1</v>
      </c>
      <c r="AR199" s="126">
        <v>0</v>
      </c>
      <c r="AS199" s="1840">
        <v>0</v>
      </c>
      <c r="AT199" s="377">
        <v>0</v>
      </c>
      <c r="AU199" s="351">
        <v>0</v>
      </c>
      <c r="AV199" s="377">
        <v>0</v>
      </c>
      <c r="AW199" s="351">
        <v>0</v>
      </c>
      <c r="AX199" s="1840">
        <v>0</v>
      </c>
      <c r="AY199" s="143" t="str">
        <f t="shared" si="269"/>
        <v/>
      </c>
      <c r="CA199" s="2174" t="str">
        <f t="shared" si="270"/>
        <v/>
      </c>
      <c r="CB199" s="2174" t="str">
        <f t="shared" si="271"/>
        <v/>
      </c>
      <c r="CC199" s="2174" t="str">
        <f t="shared" si="272"/>
        <v/>
      </c>
      <c r="CD199" s="2174" t="str">
        <f t="shared" si="273"/>
        <v/>
      </c>
      <c r="CE199" s="2174" t="str">
        <f t="shared" si="274"/>
        <v/>
      </c>
      <c r="CF199" s="2174" t="str">
        <f t="shared" si="275"/>
        <v/>
      </c>
      <c r="CG199" s="2174" t="str">
        <f t="shared" si="276"/>
        <v/>
      </c>
      <c r="CH199" s="2174" t="str">
        <f t="shared" si="277"/>
        <v/>
      </c>
      <c r="CI199" s="2174" t="str">
        <f t="shared" si="278"/>
        <v/>
      </c>
      <c r="CJ199" s="2174" t="str">
        <f t="shared" si="279"/>
        <v/>
      </c>
      <c r="CK199" s="2174" t="str">
        <f t="shared" si="280"/>
        <v/>
      </c>
      <c r="CL199" s="143"/>
      <c r="CM199" s="143"/>
      <c r="CN199" s="143"/>
      <c r="CO199" s="1894">
        <f t="shared" si="281"/>
        <v>0</v>
      </c>
      <c r="CP199" s="1894">
        <f t="shared" si="282"/>
        <v>0</v>
      </c>
      <c r="CQ199" s="1894">
        <f t="shared" ref="CQ199:CR199" si="300">IF(AND(D199&gt;0,OR(AP199="")),1,IF((AP199)&gt;D199,1,0))</f>
        <v>0</v>
      </c>
      <c r="CR199" s="1894">
        <f t="shared" si="300"/>
        <v>0</v>
      </c>
      <c r="CS199" s="1894">
        <f t="shared" si="284"/>
        <v>0</v>
      </c>
      <c r="CT199" s="1894">
        <f t="shared" si="285"/>
        <v>0</v>
      </c>
      <c r="CU199" s="1894">
        <f t="shared" ref="CU199:CV199" si="301">IF(AND(D199&gt;0,OR(AT199="")),1,IF((AT199)&gt;D199,1,0))</f>
        <v>0</v>
      </c>
      <c r="CV199" s="1894">
        <f t="shared" si="301"/>
        <v>0</v>
      </c>
      <c r="CW199" s="1894">
        <f t="shared" si="287"/>
        <v>0</v>
      </c>
      <c r="CX199" s="1894">
        <f t="shared" si="288"/>
        <v>0</v>
      </c>
      <c r="CY199" s="1894">
        <f t="shared" si="289"/>
        <v>0</v>
      </c>
    </row>
    <row r="200" spans="1:103" ht="15" customHeight="1" x14ac:dyDescent="0.25">
      <c r="A200" s="3129"/>
      <c r="B200" s="603" t="s">
        <v>869</v>
      </c>
      <c r="C200" s="606">
        <f t="shared" si="267"/>
        <v>0</v>
      </c>
      <c r="D200" s="2246">
        <f t="shared" ref="D200:E200" si="302">SUM(F200+H200+J200+L200+N200+P200+R200+T200+V200+X200+Z200+AB200+AD200+AF200+AH200+AJ200+AL200)</f>
        <v>0</v>
      </c>
      <c r="E200" s="2247">
        <f t="shared" si="302"/>
        <v>0</v>
      </c>
      <c r="F200" s="2074"/>
      <c r="G200" s="2093"/>
      <c r="H200" s="2074"/>
      <c r="I200" s="2093"/>
      <c r="J200" s="2074"/>
      <c r="K200" s="2093"/>
      <c r="L200" s="2074"/>
      <c r="M200" s="2093"/>
      <c r="N200" s="2074"/>
      <c r="O200" s="2093"/>
      <c r="P200" s="2074"/>
      <c r="Q200" s="2093"/>
      <c r="R200" s="2074"/>
      <c r="S200" s="2093"/>
      <c r="T200" s="2074"/>
      <c r="U200" s="2093"/>
      <c r="V200" s="2074"/>
      <c r="W200" s="2093"/>
      <c r="X200" s="2074"/>
      <c r="Y200" s="2093"/>
      <c r="Z200" s="2074"/>
      <c r="AA200" s="2093"/>
      <c r="AB200" s="2074"/>
      <c r="AC200" s="2093"/>
      <c r="AD200" s="2074"/>
      <c r="AE200" s="2093"/>
      <c r="AF200" s="2074"/>
      <c r="AG200" s="2093"/>
      <c r="AH200" s="2074"/>
      <c r="AI200" s="2093"/>
      <c r="AJ200" s="2074"/>
      <c r="AK200" s="2093"/>
      <c r="AL200" s="2074"/>
      <c r="AM200" s="2248"/>
      <c r="AN200" s="527"/>
      <c r="AO200" s="2093"/>
      <c r="AP200" s="2074"/>
      <c r="AQ200" s="2093"/>
      <c r="AR200" s="2074"/>
      <c r="AS200" s="2093"/>
      <c r="AT200" s="2248"/>
      <c r="AU200" s="2142"/>
      <c r="AV200" s="2248"/>
      <c r="AW200" s="2142"/>
      <c r="AX200" s="2093"/>
      <c r="AY200" s="143" t="str">
        <f t="shared" si="269"/>
        <v/>
      </c>
      <c r="CA200" s="2174" t="str">
        <f t="shared" si="270"/>
        <v/>
      </c>
      <c r="CB200" s="2174" t="str">
        <f t="shared" si="271"/>
        <v/>
      </c>
      <c r="CC200" s="2174" t="str">
        <f t="shared" si="272"/>
        <v/>
      </c>
      <c r="CD200" s="2174" t="str">
        <f t="shared" si="273"/>
        <v/>
      </c>
      <c r="CE200" s="2174" t="str">
        <f t="shared" si="274"/>
        <v/>
      </c>
      <c r="CF200" s="2174" t="str">
        <f t="shared" si="275"/>
        <v/>
      </c>
      <c r="CG200" s="2174" t="str">
        <f t="shared" si="276"/>
        <v/>
      </c>
      <c r="CH200" s="2174" t="str">
        <f t="shared" si="277"/>
        <v/>
      </c>
      <c r="CI200" s="2174" t="str">
        <f t="shared" si="278"/>
        <v/>
      </c>
      <c r="CJ200" s="2174" t="str">
        <f t="shared" si="279"/>
        <v/>
      </c>
      <c r="CK200" s="2174" t="str">
        <f t="shared" si="280"/>
        <v/>
      </c>
      <c r="CL200" s="143"/>
      <c r="CM200" s="143"/>
      <c r="CN200" s="143"/>
      <c r="CO200" s="1894">
        <f t="shared" si="281"/>
        <v>0</v>
      </c>
      <c r="CP200" s="1894">
        <f t="shared" si="282"/>
        <v>0</v>
      </c>
      <c r="CQ200" s="1894">
        <f t="shared" ref="CQ200:CR200" si="303">IF(AND(D200&gt;0,OR(AP200="")),1,IF((AP200)&gt;D200,1,0))</f>
        <v>0</v>
      </c>
      <c r="CR200" s="1894">
        <f t="shared" si="303"/>
        <v>0</v>
      </c>
      <c r="CS200" s="1894">
        <f t="shared" si="284"/>
        <v>0</v>
      </c>
      <c r="CT200" s="1894">
        <f t="shared" si="285"/>
        <v>0</v>
      </c>
      <c r="CU200" s="1894">
        <f t="shared" ref="CU200:CV200" si="304">IF(AND(D200&gt;0,OR(AT200="")),1,IF((AT200)&gt;D200,1,0))</f>
        <v>0</v>
      </c>
      <c r="CV200" s="1894">
        <f t="shared" si="304"/>
        <v>0</v>
      </c>
      <c r="CW200" s="1894">
        <f t="shared" si="287"/>
        <v>0</v>
      </c>
      <c r="CX200" s="1894">
        <f t="shared" si="288"/>
        <v>0</v>
      </c>
      <c r="CY200" s="1894">
        <f t="shared" si="289"/>
        <v>0</v>
      </c>
    </row>
    <row r="201" spans="1:103" ht="14.25" customHeight="1" x14ac:dyDescent="0.25">
      <c r="A201" s="3312" t="s">
        <v>872</v>
      </c>
      <c r="B201" s="3122"/>
      <c r="C201" s="591">
        <f t="shared" si="267"/>
        <v>0</v>
      </c>
      <c r="D201" s="592">
        <f t="shared" ref="D201:E201" si="305">SUM(F201+H201+J201+L201+N201+P201+R201+T201+V201+X201+Z201+AB201+AD201+AF201+AH201+AJ201+AL201)</f>
        <v>0</v>
      </c>
      <c r="E201" s="2249">
        <f t="shared" si="305"/>
        <v>0</v>
      </c>
      <c r="F201" s="515"/>
      <c r="G201" s="518"/>
      <c r="H201" s="515"/>
      <c r="I201" s="518"/>
      <c r="J201" s="515"/>
      <c r="K201" s="518"/>
      <c r="L201" s="515"/>
      <c r="M201" s="518"/>
      <c r="N201" s="515"/>
      <c r="O201" s="518"/>
      <c r="P201" s="515"/>
      <c r="Q201" s="518"/>
      <c r="R201" s="515"/>
      <c r="S201" s="518"/>
      <c r="T201" s="515"/>
      <c r="U201" s="518"/>
      <c r="V201" s="515"/>
      <c r="W201" s="518"/>
      <c r="X201" s="515"/>
      <c r="Y201" s="518"/>
      <c r="Z201" s="515"/>
      <c r="AA201" s="518"/>
      <c r="AB201" s="515"/>
      <c r="AC201" s="518"/>
      <c r="AD201" s="515"/>
      <c r="AE201" s="518"/>
      <c r="AF201" s="515"/>
      <c r="AG201" s="518"/>
      <c r="AH201" s="515"/>
      <c r="AI201" s="518"/>
      <c r="AJ201" s="515"/>
      <c r="AK201" s="518"/>
      <c r="AL201" s="515"/>
      <c r="AM201" s="593"/>
      <c r="AN201" s="531"/>
      <c r="AO201" s="518"/>
      <c r="AP201" s="515"/>
      <c r="AQ201" s="518"/>
      <c r="AR201" s="515"/>
      <c r="AS201" s="518"/>
      <c r="AT201" s="593"/>
      <c r="AU201" s="594"/>
      <c r="AV201" s="593"/>
      <c r="AW201" s="594"/>
      <c r="AX201" s="518"/>
      <c r="AY201" s="143" t="str">
        <f t="shared" si="269"/>
        <v/>
      </c>
      <c r="CA201" s="2174" t="str">
        <f t="shared" si="270"/>
        <v/>
      </c>
      <c r="CB201" s="2174" t="str">
        <f t="shared" si="271"/>
        <v/>
      </c>
      <c r="CC201" s="2174" t="str">
        <f t="shared" si="272"/>
        <v/>
      </c>
      <c r="CD201" s="2174" t="str">
        <f t="shared" si="273"/>
        <v/>
      </c>
      <c r="CE201" s="2174" t="str">
        <f t="shared" si="274"/>
        <v/>
      </c>
      <c r="CF201" s="2174" t="str">
        <f t="shared" si="275"/>
        <v/>
      </c>
      <c r="CG201" s="2174" t="str">
        <f t="shared" si="276"/>
        <v/>
      </c>
      <c r="CH201" s="2174" t="str">
        <f t="shared" si="277"/>
        <v/>
      </c>
      <c r="CI201" s="2174" t="str">
        <f t="shared" si="278"/>
        <v/>
      </c>
      <c r="CJ201" s="2174" t="str">
        <f t="shared" si="279"/>
        <v/>
      </c>
      <c r="CK201" s="2174" t="str">
        <f t="shared" si="280"/>
        <v/>
      </c>
      <c r="CL201" s="143"/>
      <c r="CM201" s="143"/>
      <c r="CN201" s="143"/>
      <c r="CO201" s="1894">
        <f t="shared" si="281"/>
        <v>0</v>
      </c>
      <c r="CP201" s="1894">
        <f t="shared" si="282"/>
        <v>0</v>
      </c>
      <c r="CQ201" s="1894">
        <f t="shared" ref="CQ201:CR201" si="306">IF(AND(D201&gt;0,OR(AP201="")),1,IF((AP201)&gt;D201,1,0))</f>
        <v>0</v>
      </c>
      <c r="CR201" s="1894">
        <f t="shared" si="306"/>
        <v>0</v>
      </c>
      <c r="CS201" s="1894">
        <f t="shared" si="284"/>
        <v>0</v>
      </c>
      <c r="CT201" s="1894">
        <f t="shared" si="285"/>
        <v>0</v>
      </c>
      <c r="CU201" s="1894">
        <f t="shared" ref="CU201:CV201" si="307">IF(AND(D201&gt;0,OR(AT201="")),1,IF((AT201)&gt;D201,1,0))</f>
        <v>0</v>
      </c>
      <c r="CV201" s="1894">
        <f t="shared" si="307"/>
        <v>0</v>
      </c>
      <c r="CW201" s="1894">
        <f t="shared" si="287"/>
        <v>0</v>
      </c>
      <c r="CX201" s="1894">
        <f t="shared" si="288"/>
        <v>0</v>
      </c>
      <c r="CY201" s="1894">
        <f t="shared" si="289"/>
        <v>0</v>
      </c>
    </row>
    <row r="202" spans="1:103" ht="14.25" customHeight="1" x14ac:dyDescent="0.25">
      <c r="A202" s="3132" t="s">
        <v>873</v>
      </c>
      <c r="B202" s="600" t="s">
        <v>874</v>
      </c>
      <c r="C202" s="601">
        <f t="shared" si="267"/>
        <v>0</v>
      </c>
      <c r="D202" s="602">
        <f t="shared" ref="D202:E202" si="308">SUM(H202+J202+L202+N202+P202+R202+T202+V202+X202+Z202+AB202+AD202+AF202+AH202+AJ202+AL202)</f>
        <v>0</v>
      </c>
      <c r="E202" s="600">
        <f t="shared" si="308"/>
        <v>0</v>
      </c>
      <c r="F202" s="450"/>
      <c r="G202" s="2127"/>
      <c r="H202" s="126"/>
      <c r="I202" s="1840"/>
      <c r="J202" s="126"/>
      <c r="K202" s="1840"/>
      <c r="L202" s="126"/>
      <c r="M202" s="1840"/>
      <c r="N202" s="126"/>
      <c r="O202" s="1840"/>
      <c r="P202" s="126"/>
      <c r="Q202" s="1840"/>
      <c r="R202" s="126"/>
      <c r="S202" s="1840"/>
      <c r="T202" s="126"/>
      <c r="U202" s="1840"/>
      <c r="V202" s="126"/>
      <c r="W202" s="1840"/>
      <c r="X202" s="126"/>
      <c r="Y202" s="1840"/>
      <c r="Z202" s="126"/>
      <c r="AA202" s="1840"/>
      <c r="AB202" s="126"/>
      <c r="AC202" s="1840"/>
      <c r="AD202" s="126"/>
      <c r="AE202" s="1840"/>
      <c r="AF202" s="126"/>
      <c r="AG202" s="1840"/>
      <c r="AH202" s="126"/>
      <c r="AI202" s="1840"/>
      <c r="AJ202" s="126"/>
      <c r="AK202" s="1840"/>
      <c r="AL202" s="126"/>
      <c r="AM202" s="377"/>
      <c r="AN202" s="440"/>
      <c r="AO202" s="1840"/>
      <c r="AP202" s="126"/>
      <c r="AQ202" s="1840"/>
      <c r="AR202" s="126"/>
      <c r="AS202" s="1840"/>
      <c r="AT202" s="377"/>
      <c r="AU202" s="351"/>
      <c r="AV202" s="377"/>
      <c r="AW202" s="351"/>
      <c r="AX202" s="1840"/>
      <c r="AY202" s="143" t="str">
        <f t="shared" si="269"/>
        <v/>
      </c>
      <c r="CA202" s="2174" t="str">
        <f t="shared" si="270"/>
        <v/>
      </c>
      <c r="CB202" s="2174" t="str">
        <f t="shared" si="271"/>
        <v/>
      </c>
      <c r="CC202" s="2174" t="str">
        <f t="shared" si="272"/>
        <v/>
      </c>
      <c r="CD202" s="2174" t="str">
        <f t="shared" si="273"/>
        <v/>
      </c>
      <c r="CE202" s="2174" t="str">
        <f t="shared" si="274"/>
        <v/>
      </c>
      <c r="CF202" s="2174" t="str">
        <f t="shared" si="275"/>
        <v/>
      </c>
      <c r="CG202" s="2174" t="str">
        <f t="shared" si="276"/>
        <v/>
      </c>
      <c r="CH202" s="2174" t="str">
        <f t="shared" si="277"/>
        <v/>
      </c>
      <c r="CI202" s="2174" t="str">
        <f t="shared" si="278"/>
        <v/>
      </c>
      <c r="CJ202" s="2174" t="str">
        <f t="shared" si="279"/>
        <v/>
      </c>
      <c r="CK202" s="2174" t="str">
        <f t="shared" si="280"/>
        <v/>
      </c>
      <c r="CL202" s="143"/>
      <c r="CM202" s="143"/>
      <c r="CN202" s="143"/>
      <c r="CO202" s="1894">
        <f t="shared" si="281"/>
        <v>0</v>
      </c>
      <c r="CP202" s="1894">
        <f t="shared" si="282"/>
        <v>0</v>
      </c>
      <c r="CQ202" s="1894">
        <f t="shared" ref="CQ202:CR202" si="309">IF(AND(D202&gt;0,OR(AP202="")),1,IF((AP202)&gt;D202,1,0))</f>
        <v>0</v>
      </c>
      <c r="CR202" s="1894">
        <f t="shared" si="309"/>
        <v>0</v>
      </c>
      <c r="CS202" s="1894">
        <f t="shared" si="284"/>
        <v>0</v>
      </c>
      <c r="CT202" s="1894">
        <f t="shared" si="285"/>
        <v>0</v>
      </c>
      <c r="CU202" s="1894">
        <f t="shared" ref="CU202:CV202" si="310">IF(AND(D202&gt;0,OR(AT202="")),1,IF((AT202)&gt;D202,1,0))</f>
        <v>0</v>
      </c>
      <c r="CV202" s="1894">
        <f t="shared" si="310"/>
        <v>0</v>
      </c>
      <c r="CW202" s="1894">
        <f t="shared" si="287"/>
        <v>0</v>
      </c>
      <c r="CX202" s="1894">
        <f t="shared" si="288"/>
        <v>0</v>
      </c>
      <c r="CY202" s="1894">
        <f t="shared" si="289"/>
        <v>0</v>
      </c>
    </row>
    <row r="203" spans="1:103" ht="14.25" customHeight="1" x14ac:dyDescent="0.25">
      <c r="A203" s="3129"/>
      <c r="B203" s="603" t="s">
        <v>875</v>
      </c>
      <c r="C203" s="607">
        <f t="shared" si="267"/>
        <v>1</v>
      </c>
      <c r="D203" s="2250">
        <f t="shared" ref="D203:E203" si="311">SUM(H203+J203+L203+N203+P203+R203+T203+V203+X203+Z203+AB203+AD203+AF203+AH203+AJ203+AL203)</f>
        <v>0</v>
      </c>
      <c r="E203" s="2244">
        <f t="shared" si="311"/>
        <v>1</v>
      </c>
      <c r="F203" s="2251"/>
      <c r="G203" s="2252"/>
      <c r="H203" s="2186">
        <v>0</v>
      </c>
      <c r="I203" s="2190">
        <v>0</v>
      </c>
      <c r="J203" s="2186">
        <v>0</v>
      </c>
      <c r="K203" s="2190">
        <v>0</v>
      </c>
      <c r="L203" s="2074">
        <v>0</v>
      </c>
      <c r="M203" s="2093">
        <v>1</v>
      </c>
      <c r="N203" s="2186">
        <v>0</v>
      </c>
      <c r="O203" s="2190">
        <v>0</v>
      </c>
      <c r="P203" s="2186">
        <v>0</v>
      </c>
      <c r="Q203" s="2190">
        <v>0</v>
      </c>
      <c r="R203" s="2186">
        <v>0</v>
      </c>
      <c r="S203" s="2190">
        <v>0</v>
      </c>
      <c r="T203" s="2186">
        <v>0</v>
      </c>
      <c r="U203" s="2190">
        <v>0</v>
      </c>
      <c r="V203" s="2186">
        <v>0</v>
      </c>
      <c r="W203" s="2190">
        <v>0</v>
      </c>
      <c r="X203" s="2186">
        <v>0</v>
      </c>
      <c r="Y203" s="2190">
        <v>0</v>
      </c>
      <c r="Z203" s="2186">
        <v>0</v>
      </c>
      <c r="AA203" s="2190">
        <v>0</v>
      </c>
      <c r="AB203" s="2186">
        <v>0</v>
      </c>
      <c r="AC203" s="2190">
        <v>0</v>
      </c>
      <c r="AD203" s="2186">
        <v>0</v>
      </c>
      <c r="AE203" s="2190">
        <v>0</v>
      </c>
      <c r="AF203" s="2186">
        <v>0</v>
      </c>
      <c r="AG203" s="2190">
        <v>0</v>
      </c>
      <c r="AH203" s="2186">
        <v>0</v>
      </c>
      <c r="AI203" s="2190">
        <v>0</v>
      </c>
      <c r="AJ203" s="2186">
        <v>0</v>
      </c>
      <c r="AK203" s="2190">
        <v>0</v>
      </c>
      <c r="AL203" s="2186">
        <v>0</v>
      </c>
      <c r="AM203" s="2240">
        <v>0</v>
      </c>
      <c r="AN203" s="527">
        <v>0</v>
      </c>
      <c r="AO203" s="2093">
        <v>0</v>
      </c>
      <c r="AP203" s="2074">
        <v>0</v>
      </c>
      <c r="AQ203" s="2093">
        <v>0</v>
      </c>
      <c r="AR203" s="2074">
        <v>0</v>
      </c>
      <c r="AS203" s="2093">
        <v>0</v>
      </c>
      <c r="AT203" s="2248">
        <v>0</v>
      </c>
      <c r="AU203" s="2142">
        <v>0</v>
      </c>
      <c r="AV203" s="2248">
        <v>0</v>
      </c>
      <c r="AW203" s="2142">
        <v>0</v>
      </c>
      <c r="AX203" s="2093">
        <v>0</v>
      </c>
      <c r="AY203" s="143" t="str">
        <f t="shared" si="269"/>
        <v/>
      </c>
      <c r="CA203" s="2174" t="str">
        <f t="shared" si="270"/>
        <v/>
      </c>
      <c r="CB203" s="2174" t="str">
        <f t="shared" si="271"/>
        <v/>
      </c>
      <c r="CC203" s="2174" t="str">
        <f t="shared" si="272"/>
        <v/>
      </c>
      <c r="CD203" s="2174" t="str">
        <f t="shared" si="273"/>
        <v/>
      </c>
      <c r="CE203" s="2174" t="str">
        <f t="shared" si="274"/>
        <v/>
      </c>
      <c r="CF203" s="2174" t="str">
        <f t="shared" si="275"/>
        <v/>
      </c>
      <c r="CG203" s="2174" t="str">
        <f t="shared" si="276"/>
        <v/>
      </c>
      <c r="CH203" s="2174" t="str">
        <f t="shared" si="277"/>
        <v/>
      </c>
      <c r="CI203" s="2174" t="str">
        <f t="shared" si="278"/>
        <v/>
      </c>
      <c r="CJ203" s="2174" t="str">
        <f t="shared" si="279"/>
        <v/>
      </c>
      <c r="CK203" s="2174" t="str">
        <f t="shared" si="280"/>
        <v/>
      </c>
      <c r="CL203" s="143"/>
      <c r="CM203" s="143"/>
      <c r="CN203" s="143"/>
      <c r="CO203" s="1894">
        <f t="shared" si="281"/>
        <v>0</v>
      </c>
      <c r="CP203" s="1894">
        <f t="shared" si="282"/>
        <v>0</v>
      </c>
      <c r="CQ203" s="1894">
        <f t="shared" ref="CQ203:CR203" si="312">IF(AND(D203&gt;0,OR(AP203="")),1,IF((AP203)&gt;D203,1,0))</f>
        <v>0</v>
      </c>
      <c r="CR203" s="1894">
        <f t="shared" si="312"/>
        <v>0</v>
      </c>
      <c r="CS203" s="1894">
        <f t="shared" si="284"/>
        <v>0</v>
      </c>
      <c r="CT203" s="1894">
        <f t="shared" si="285"/>
        <v>0</v>
      </c>
      <c r="CU203" s="1894">
        <f t="shared" ref="CU203:CV203" si="313">IF(AND(D203&gt;0,OR(AT203="")),1,IF((AT203)&gt;D203,1,0))</f>
        <v>0</v>
      </c>
      <c r="CV203" s="1894">
        <f t="shared" si="313"/>
        <v>0</v>
      </c>
      <c r="CW203" s="1894">
        <f t="shared" si="287"/>
        <v>0</v>
      </c>
      <c r="CX203" s="1894">
        <f t="shared" si="288"/>
        <v>0</v>
      </c>
      <c r="CY203" s="1894">
        <f t="shared" si="289"/>
        <v>0</v>
      </c>
    </row>
    <row r="204" spans="1:103" ht="18" customHeight="1" x14ac:dyDescent="0.25">
      <c r="A204" s="2253" t="s">
        <v>876</v>
      </c>
      <c r="B204" s="1911"/>
      <c r="C204" s="146">
        <f t="shared" si="267"/>
        <v>47</v>
      </c>
      <c r="D204" s="285">
        <f t="shared" ref="D204:E204" si="314">SUM(F204+H204+J204+L204+N204+P204+R204+T204+V204+X204+Z204+AB204+AD204+AF204+AH204+AJ204+AL204)</f>
        <v>15</v>
      </c>
      <c r="E204" s="1827">
        <f t="shared" si="314"/>
        <v>32</v>
      </c>
      <c r="F204" s="515">
        <v>0</v>
      </c>
      <c r="G204" s="518">
        <v>0</v>
      </c>
      <c r="H204" s="515">
        <v>1</v>
      </c>
      <c r="I204" s="518">
        <v>2</v>
      </c>
      <c r="J204" s="515">
        <v>2</v>
      </c>
      <c r="K204" s="518">
        <v>3</v>
      </c>
      <c r="L204" s="515">
        <v>3</v>
      </c>
      <c r="M204" s="518">
        <v>4</v>
      </c>
      <c r="N204" s="515">
        <v>2</v>
      </c>
      <c r="O204" s="518">
        <v>5</v>
      </c>
      <c r="P204" s="515">
        <v>2</v>
      </c>
      <c r="Q204" s="518">
        <v>4</v>
      </c>
      <c r="R204" s="515">
        <v>0</v>
      </c>
      <c r="S204" s="518">
        <v>5</v>
      </c>
      <c r="T204" s="515">
        <v>1</v>
      </c>
      <c r="U204" s="518">
        <v>1</v>
      </c>
      <c r="V204" s="515">
        <v>1</v>
      </c>
      <c r="W204" s="518">
        <v>1</v>
      </c>
      <c r="X204" s="515">
        <v>0</v>
      </c>
      <c r="Y204" s="518">
        <v>1</v>
      </c>
      <c r="Z204" s="515">
        <v>2</v>
      </c>
      <c r="AA204" s="518">
        <v>1</v>
      </c>
      <c r="AB204" s="515">
        <v>1</v>
      </c>
      <c r="AC204" s="518">
        <v>3</v>
      </c>
      <c r="AD204" s="515">
        <v>0</v>
      </c>
      <c r="AE204" s="518">
        <v>1</v>
      </c>
      <c r="AF204" s="515">
        <v>0</v>
      </c>
      <c r="AG204" s="518">
        <v>0</v>
      </c>
      <c r="AH204" s="515">
        <v>0</v>
      </c>
      <c r="AI204" s="518">
        <v>0</v>
      </c>
      <c r="AJ204" s="515">
        <v>0</v>
      </c>
      <c r="AK204" s="518">
        <v>0</v>
      </c>
      <c r="AL204" s="515">
        <v>0</v>
      </c>
      <c r="AM204" s="593">
        <v>1</v>
      </c>
      <c r="AN204" s="531">
        <v>0</v>
      </c>
      <c r="AO204" s="518">
        <v>4</v>
      </c>
      <c r="AP204" s="2074">
        <v>3</v>
      </c>
      <c r="AQ204" s="518">
        <v>5</v>
      </c>
      <c r="AR204" s="515">
        <v>0</v>
      </c>
      <c r="AS204" s="518">
        <v>0</v>
      </c>
      <c r="AT204" s="593">
        <v>0</v>
      </c>
      <c r="AU204" s="594">
        <v>0</v>
      </c>
      <c r="AV204" s="593">
        <v>0</v>
      </c>
      <c r="AW204" s="594">
        <v>0</v>
      </c>
      <c r="AX204" s="518">
        <v>0</v>
      </c>
      <c r="AY204" s="143" t="str">
        <f t="shared" si="269"/>
        <v/>
      </c>
      <c r="AZ204" s="143"/>
      <c r="BA204" s="143"/>
      <c r="BB204" s="143"/>
      <c r="BC204" s="143"/>
      <c r="BD204" s="143"/>
      <c r="BE204" s="143"/>
      <c r="BF204" s="143"/>
      <c r="BG204" s="143"/>
      <c r="BH204" s="143"/>
      <c r="BI204" s="143"/>
      <c r="BJ204" s="143"/>
      <c r="BK204" s="143"/>
      <c r="BL204" s="143"/>
      <c r="BM204" s="143"/>
      <c r="BN204" s="143"/>
      <c r="BO204" s="143"/>
      <c r="BP204" s="143"/>
      <c r="BQ204" s="143"/>
      <c r="BR204" s="143"/>
      <c r="BS204" s="143"/>
      <c r="BT204" s="143"/>
      <c r="BU204" s="143"/>
      <c r="BV204" s="143"/>
      <c r="BW204" s="143"/>
      <c r="BX204" s="143"/>
      <c r="BY204" s="143"/>
      <c r="BZ204" s="143"/>
      <c r="CA204" s="2174" t="str">
        <f t="shared" si="270"/>
        <v/>
      </c>
      <c r="CB204" s="2174" t="str">
        <f t="shared" si="271"/>
        <v/>
      </c>
      <c r="CC204" s="2174" t="str">
        <f t="shared" si="272"/>
        <v/>
      </c>
      <c r="CD204" s="2174" t="str">
        <f t="shared" si="273"/>
        <v/>
      </c>
      <c r="CE204" s="2174" t="str">
        <f t="shared" si="274"/>
        <v/>
      </c>
      <c r="CF204" s="2174" t="str">
        <f t="shared" si="275"/>
        <v/>
      </c>
      <c r="CG204" s="2174" t="str">
        <f t="shared" si="276"/>
        <v/>
      </c>
      <c r="CH204" s="2174" t="str">
        <f t="shared" si="277"/>
        <v/>
      </c>
      <c r="CI204" s="2174" t="str">
        <f t="shared" si="278"/>
        <v/>
      </c>
      <c r="CJ204" s="2174" t="str">
        <f t="shared" si="279"/>
        <v/>
      </c>
      <c r="CK204" s="2174" t="str">
        <f t="shared" si="280"/>
        <v/>
      </c>
      <c r="CL204" s="143"/>
      <c r="CM204" s="143"/>
      <c r="CN204" s="143"/>
      <c r="CO204" s="1894">
        <f t="shared" si="281"/>
        <v>0</v>
      </c>
      <c r="CP204" s="1894">
        <f t="shared" si="282"/>
        <v>0</v>
      </c>
      <c r="CQ204" s="1894">
        <f t="shared" ref="CQ204:CR204" si="315">IF(AND(D204&gt;0,OR(AP204="")),1,IF((AP204)&gt;D204,1,0))</f>
        <v>0</v>
      </c>
      <c r="CR204" s="1894">
        <f t="shared" si="315"/>
        <v>0</v>
      </c>
      <c r="CS204" s="1894">
        <f t="shared" si="284"/>
        <v>0</v>
      </c>
      <c r="CT204" s="1894">
        <f t="shared" si="285"/>
        <v>0</v>
      </c>
      <c r="CU204" s="1894">
        <f t="shared" ref="CU204:CV204" si="316">IF(AND(D204&gt;0,OR(AT204="")),1,IF((AT204)&gt;D204,1,0))</f>
        <v>0</v>
      </c>
      <c r="CV204" s="1894">
        <f t="shared" si="316"/>
        <v>0</v>
      </c>
      <c r="CW204" s="1894">
        <f t="shared" si="287"/>
        <v>0</v>
      </c>
      <c r="CX204" s="1894">
        <f t="shared" si="288"/>
        <v>0</v>
      </c>
      <c r="CY204" s="1894">
        <f t="shared" si="289"/>
        <v>0</v>
      </c>
    </row>
    <row r="205" spans="1:103" ht="15" customHeight="1" x14ac:dyDescent="0.25">
      <c r="A205" s="3132" t="s">
        <v>877</v>
      </c>
      <c r="B205" s="2245" t="s">
        <v>878</v>
      </c>
      <c r="C205" s="604">
        <f t="shared" si="267"/>
        <v>2</v>
      </c>
      <c r="D205" s="605">
        <f t="shared" ref="D205:E205" si="317">SUM(F205+H205+J205+L205+N205+P205+R205+T205+V205+X205+Z205+AB205+AD205+AF205+AH205+AJ205+AL205)</f>
        <v>0</v>
      </c>
      <c r="E205" s="2245">
        <f t="shared" si="317"/>
        <v>2</v>
      </c>
      <c r="F205" s="1843">
        <v>0</v>
      </c>
      <c r="G205" s="1844">
        <v>0</v>
      </c>
      <c r="H205" s="1843">
        <v>0</v>
      </c>
      <c r="I205" s="1844">
        <v>0</v>
      </c>
      <c r="J205" s="1843">
        <v>0</v>
      </c>
      <c r="K205" s="1844">
        <v>0</v>
      </c>
      <c r="L205" s="1843">
        <v>0</v>
      </c>
      <c r="M205" s="1844">
        <v>0</v>
      </c>
      <c r="N205" s="1843">
        <v>0</v>
      </c>
      <c r="O205" s="1844">
        <v>0</v>
      </c>
      <c r="P205" s="1843">
        <v>0</v>
      </c>
      <c r="Q205" s="1844">
        <v>0</v>
      </c>
      <c r="R205" s="1843">
        <v>0</v>
      </c>
      <c r="S205" s="1844">
        <v>1</v>
      </c>
      <c r="T205" s="1843">
        <v>0</v>
      </c>
      <c r="U205" s="1844">
        <v>0</v>
      </c>
      <c r="V205" s="1843">
        <v>0</v>
      </c>
      <c r="W205" s="1844">
        <v>1</v>
      </c>
      <c r="X205" s="1843">
        <v>0</v>
      </c>
      <c r="Y205" s="1844">
        <v>0</v>
      </c>
      <c r="Z205" s="1843">
        <v>0</v>
      </c>
      <c r="AA205" s="1844">
        <v>0</v>
      </c>
      <c r="AB205" s="1843">
        <v>0</v>
      </c>
      <c r="AC205" s="1844">
        <v>0</v>
      </c>
      <c r="AD205" s="1843">
        <v>0</v>
      </c>
      <c r="AE205" s="1844">
        <v>0</v>
      </c>
      <c r="AF205" s="1843">
        <v>0</v>
      </c>
      <c r="AG205" s="1844">
        <v>0</v>
      </c>
      <c r="AH205" s="1843">
        <v>0</v>
      </c>
      <c r="AI205" s="1844">
        <v>0</v>
      </c>
      <c r="AJ205" s="1843">
        <v>0</v>
      </c>
      <c r="AK205" s="1844">
        <v>0</v>
      </c>
      <c r="AL205" s="1843">
        <v>0</v>
      </c>
      <c r="AM205" s="2113">
        <v>0</v>
      </c>
      <c r="AN205" s="1857">
        <v>0</v>
      </c>
      <c r="AO205" s="1844">
        <v>0</v>
      </c>
      <c r="AP205" s="1843">
        <v>0</v>
      </c>
      <c r="AQ205" s="2190">
        <v>0</v>
      </c>
      <c r="AR205" s="2186">
        <v>0</v>
      </c>
      <c r="AS205" s="2190">
        <v>0</v>
      </c>
      <c r="AT205" s="2240">
        <v>0</v>
      </c>
      <c r="AU205" s="608">
        <v>0</v>
      </c>
      <c r="AV205" s="2240">
        <v>0</v>
      </c>
      <c r="AW205" s="608">
        <v>0</v>
      </c>
      <c r="AX205" s="2190">
        <v>0</v>
      </c>
      <c r="AY205" s="143" t="str">
        <f t="shared" si="269"/>
        <v/>
      </c>
      <c r="CA205" s="2174" t="str">
        <f t="shared" si="270"/>
        <v/>
      </c>
      <c r="CB205" s="2174" t="str">
        <f t="shared" si="271"/>
        <v/>
      </c>
      <c r="CC205" s="2174" t="str">
        <f t="shared" si="272"/>
        <v/>
      </c>
      <c r="CD205" s="2174" t="str">
        <f t="shared" si="273"/>
        <v/>
      </c>
      <c r="CE205" s="2174" t="str">
        <f t="shared" si="274"/>
        <v/>
      </c>
      <c r="CF205" s="2174" t="str">
        <f t="shared" si="275"/>
        <v/>
      </c>
      <c r="CG205" s="2174" t="str">
        <f t="shared" si="276"/>
        <v/>
      </c>
      <c r="CH205" s="2174" t="str">
        <f t="shared" si="277"/>
        <v/>
      </c>
      <c r="CI205" s="2174" t="str">
        <f t="shared" si="278"/>
        <v/>
      </c>
      <c r="CJ205" s="2174" t="str">
        <f t="shared" si="279"/>
        <v/>
      </c>
      <c r="CK205" s="2174" t="str">
        <f t="shared" si="280"/>
        <v/>
      </c>
      <c r="CL205" s="143"/>
      <c r="CM205" s="143"/>
      <c r="CN205" s="143"/>
      <c r="CO205" s="1894">
        <f t="shared" si="281"/>
        <v>0</v>
      </c>
      <c r="CP205" s="1894">
        <f t="shared" si="282"/>
        <v>0</v>
      </c>
      <c r="CQ205" s="1894">
        <f t="shared" ref="CQ205:CR205" si="318">IF(AND(D205&gt;0,OR(AP205="")),1,IF((AP205)&gt;D205,1,0))</f>
        <v>0</v>
      </c>
      <c r="CR205" s="1894">
        <f t="shared" si="318"/>
        <v>0</v>
      </c>
      <c r="CS205" s="1894">
        <f t="shared" si="284"/>
        <v>0</v>
      </c>
      <c r="CT205" s="1894">
        <f t="shared" si="285"/>
        <v>0</v>
      </c>
      <c r="CU205" s="1894">
        <f t="shared" ref="CU205:CV205" si="319">IF(AND(D205&gt;0,OR(AT205="")),1,IF((AT205)&gt;D205,1,0))</f>
        <v>0</v>
      </c>
      <c r="CV205" s="1894">
        <f t="shared" si="319"/>
        <v>0</v>
      </c>
      <c r="CW205" s="1894">
        <f t="shared" si="287"/>
        <v>0</v>
      </c>
      <c r="CX205" s="1894">
        <f t="shared" si="288"/>
        <v>0</v>
      </c>
      <c r="CY205" s="1894">
        <f t="shared" si="289"/>
        <v>0</v>
      </c>
    </row>
    <row r="206" spans="1:103" ht="15" customHeight="1" x14ac:dyDescent="0.25">
      <c r="A206" s="3128"/>
      <c r="B206" s="454" t="s">
        <v>879</v>
      </c>
      <c r="C206" s="609">
        <f t="shared" si="267"/>
        <v>6</v>
      </c>
      <c r="D206" s="610">
        <f t="shared" ref="D206:E206" si="320">SUM(F206+H206+J206+L206+N206+P206+R206+T206+V206+X206+Z206+AB206+AD206+AF206+AH206+AJ206+AL206)</f>
        <v>1</v>
      </c>
      <c r="E206" s="454">
        <f t="shared" si="320"/>
        <v>5</v>
      </c>
      <c r="F206" s="355">
        <v>0</v>
      </c>
      <c r="G206" s="2057">
        <v>0</v>
      </c>
      <c r="H206" s="355">
        <v>0</v>
      </c>
      <c r="I206" s="2057">
        <v>0</v>
      </c>
      <c r="J206" s="355">
        <v>0</v>
      </c>
      <c r="K206" s="2057">
        <v>0</v>
      </c>
      <c r="L206" s="355">
        <v>0</v>
      </c>
      <c r="M206" s="2057">
        <v>1</v>
      </c>
      <c r="N206" s="355">
        <v>0</v>
      </c>
      <c r="O206" s="2057">
        <v>0</v>
      </c>
      <c r="P206" s="355">
        <v>1</v>
      </c>
      <c r="Q206" s="2057">
        <v>1</v>
      </c>
      <c r="R206" s="355">
        <v>0</v>
      </c>
      <c r="S206" s="2057">
        <v>1</v>
      </c>
      <c r="T206" s="355">
        <v>0</v>
      </c>
      <c r="U206" s="2057">
        <v>0</v>
      </c>
      <c r="V206" s="355">
        <v>0</v>
      </c>
      <c r="W206" s="2057">
        <v>0</v>
      </c>
      <c r="X206" s="355">
        <v>0</v>
      </c>
      <c r="Y206" s="2057">
        <v>0</v>
      </c>
      <c r="Z206" s="355">
        <v>0</v>
      </c>
      <c r="AA206" s="2057">
        <v>1</v>
      </c>
      <c r="AB206" s="355">
        <v>0</v>
      </c>
      <c r="AC206" s="2057">
        <v>0</v>
      </c>
      <c r="AD206" s="355">
        <v>0</v>
      </c>
      <c r="AE206" s="2057">
        <v>1</v>
      </c>
      <c r="AF206" s="355">
        <v>0</v>
      </c>
      <c r="AG206" s="2057">
        <v>0</v>
      </c>
      <c r="AH206" s="355">
        <v>0</v>
      </c>
      <c r="AI206" s="2057">
        <v>0</v>
      </c>
      <c r="AJ206" s="355">
        <v>0</v>
      </c>
      <c r="AK206" s="2057">
        <v>0</v>
      </c>
      <c r="AL206" s="355">
        <v>0</v>
      </c>
      <c r="AM206" s="2085">
        <v>0</v>
      </c>
      <c r="AN206" s="443">
        <v>0</v>
      </c>
      <c r="AO206" s="2057">
        <v>1</v>
      </c>
      <c r="AP206" s="355">
        <v>0</v>
      </c>
      <c r="AQ206" s="370">
        <v>1</v>
      </c>
      <c r="AR206" s="2070">
        <v>0</v>
      </c>
      <c r="AS206" s="370">
        <v>0</v>
      </c>
      <c r="AT206" s="2235">
        <v>0</v>
      </c>
      <c r="AU206" s="2065">
        <v>0</v>
      </c>
      <c r="AV206" s="2235">
        <v>0</v>
      </c>
      <c r="AW206" s="2065">
        <v>0</v>
      </c>
      <c r="AX206" s="370">
        <v>0</v>
      </c>
      <c r="AY206" s="143" t="str">
        <f t="shared" si="269"/>
        <v/>
      </c>
      <c r="CA206" s="2174" t="str">
        <f t="shared" si="270"/>
        <v/>
      </c>
      <c r="CB206" s="2174" t="str">
        <f t="shared" si="271"/>
        <v/>
      </c>
      <c r="CC206" s="2174" t="str">
        <f t="shared" si="272"/>
        <v/>
      </c>
      <c r="CD206" s="2174" t="str">
        <f t="shared" si="273"/>
        <v/>
      </c>
      <c r="CE206" s="2174" t="str">
        <f t="shared" si="274"/>
        <v/>
      </c>
      <c r="CF206" s="2174" t="str">
        <f t="shared" si="275"/>
        <v/>
      </c>
      <c r="CG206" s="2174" t="str">
        <f t="shared" si="276"/>
        <v/>
      </c>
      <c r="CH206" s="2174" t="str">
        <f t="shared" si="277"/>
        <v/>
      </c>
      <c r="CI206" s="2174" t="str">
        <f t="shared" si="278"/>
        <v/>
      </c>
      <c r="CJ206" s="2174" t="str">
        <f t="shared" si="279"/>
        <v/>
      </c>
      <c r="CK206" s="2174" t="str">
        <f t="shared" si="280"/>
        <v/>
      </c>
      <c r="CL206" s="143"/>
      <c r="CM206" s="143"/>
      <c r="CN206" s="143"/>
      <c r="CO206" s="1894">
        <f t="shared" si="281"/>
        <v>0</v>
      </c>
      <c r="CP206" s="1894">
        <f t="shared" si="282"/>
        <v>0</v>
      </c>
      <c r="CQ206" s="1894">
        <f t="shared" ref="CQ206:CR206" si="321">IF(AND(D206&gt;0,OR(AP206="")),1,IF((AP206)&gt;D206,1,0))</f>
        <v>0</v>
      </c>
      <c r="CR206" s="1894">
        <f t="shared" si="321"/>
        <v>0</v>
      </c>
      <c r="CS206" s="1894">
        <f t="shared" si="284"/>
        <v>0</v>
      </c>
      <c r="CT206" s="1894">
        <f t="shared" si="285"/>
        <v>0</v>
      </c>
      <c r="CU206" s="1894">
        <f t="shared" ref="CU206:CV206" si="322">IF(AND(D206&gt;0,OR(AT206="")),1,IF((AT206)&gt;D206,1,0))</f>
        <v>0</v>
      </c>
      <c r="CV206" s="1894">
        <f t="shared" si="322"/>
        <v>0</v>
      </c>
      <c r="CW206" s="1894">
        <f t="shared" si="287"/>
        <v>0</v>
      </c>
      <c r="CX206" s="1894">
        <f t="shared" si="288"/>
        <v>0</v>
      </c>
      <c r="CY206" s="1894">
        <f t="shared" si="289"/>
        <v>0</v>
      </c>
    </row>
    <row r="207" spans="1:103" ht="15" customHeight="1" x14ac:dyDescent="0.25">
      <c r="A207" s="3128"/>
      <c r="B207" s="454" t="s">
        <v>880</v>
      </c>
      <c r="C207" s="609">
        <f t="shared" si="267"/>
        <v>4</v>
      </c>
      <c r="D207" s="611">
        <f t="shared" ref="D207:E207" si="323">SUM(F207+H207+J207+L207+N207+P207+R207+T207+V207+X207+Z207+AB207+AD207+AF207+AH207+AJ207+AL207)</f>
        <v>3</v>
      </c>
      <c r="E207" s="454">
        <f t="shared" si="323"/>
        <v>1</v>
      </c>
      <c r="F207" s="2070">
        <v>0</v>
      </c>
      <c r="G207" s="370">
        <v>0</v>
      </c>
      <c r="H207" s="2070">
        <v>0</v>
      </c>
      <c r="I207" s="370">
        <v>0</v>
      </c>
      <c r="J207" s="2070">
        <v>0</v>
      </c>
      <c r="K207" s="370">
        <v>0</v>
      </c>
      <c r="L207" s="2070">
        <v>0</v>
      </c>
      <c r="M207" s="370">
        <v>0</v>
      </c>
      <c r="N207" s="2070">
        <v>0</v>
      </c>
      <c r="O207" s="370">
        <v>0</v>
      </c>
      <c r="P207" s="2070">
        <v>1</v>
      </c>
      <c r="Q207" s="370">
        <v>1</v>
      </c>
      <c r="R207" s="2070">
        <v>0</v>
      </c>
      <c r="S207" s="370">
        <v>0</v>
      </c>
      <c r="T207" s="2070">
        <v>1</v>
      </c>
      <c r="U207" s="370">
        <v>0</v>
      </c>
      <c r="V207" s="2070">
        <v>0</v>
      </c>
      <c r="W207" s="370">
        <v>0</v>
      </c>
      <c r="X207" s="2070">
        <v>0</v>
      </c>
      <c r="Y207" s="370">
        <v>0</v>
      </c>
      <c r="Z207" s="2070">
        <v>0</v>
      </c>
      <c r="AA207" s="370">
        <v>0</v>
      </c>
      <c r="AB207" s="2070">
        <v>1</v>
      </c>
      <c r="AC207" s="370">
        <v>0</v>
      </c>
      <c r="AD207" s="2070">
        <v>0</v>
      </c>
      <c r="AE207" s="370">
        <v>0</v>
      </c>
      <c r="AF207" s="2070">
        <v>0</v>
      </c>
      <c r="AG207" s="370">
        <v>0</v>
      </c>
      <c r="AH207" s="2070">
        <v>0</v>
      </c>
      <c r="AI207" s="370">
        <v>0</v>
      </c>
      <c r="AJ207" s="2070">
        <v>0</v>
      </c>
      <c r="AK207" s="370">
        <v>0</v>
      </c>
      <c r="AL207" s="2070">
        <v>0</v>
      </c>
      <c r="AM207" s="2235">
        <v>0</v>
      </c>
      <c r="AN207" s="2226">
        <v>0</v>
      </c>
      <c r="AO207" s="370">
        <v>0</v>
      </c>
      <c r="AP207" s="2070">
        <v>1</v>
      </c>
      <c r="AQ207" s="370">
        <v>0</v>
      </c>
      <c r="AR207" s="2070">
        <v>0</v>
      </c>
      <c r="AS207" s="370">
        <v>0</v>
      </c>
      <c r="AT207" s="2235">
        <v>0</v>
      </c>
      <c r="AU207" s="2065">
        <v>0</v>
      </c>
      <c r="AV207" s="2235">
        <v>0</v>
      </c>
      <c r="AW207" s="2065">
        <v>0</v>
      </c>
      <c r="AX207" s="370">
        <v>0</v>
      </c>
      <c r="AY207" s="143" t="str">
        <f t="shared" si="269"/>
        <v/>
      </c>
      <c r="CA207" s="2174" t="str">
        <f t="shared" si="270"/>
        <v/>
      </c>
      <c r="CB207" s="2174" t="str">
        <f t="shared" si="271"/>
        <v/>
      </c>
      <c r="CC207" s="2174" t="str">
        <f t="shared" si="272"/>
        <v/>
      </c>
      <c r="CD207" s="2174" t="str">
        <f t="shared" si="273"/>
        <v/>
      </c>
      <c r="CE207" s="2174" t="str">
        <f t="shared" si="274"/>
        <v/>
      </c>
      <c r="CF207" s="2174" t="str">
        <f t="shared" si="275"/>
        <v/>
      </c>
      <c r="CG207" s="2174" t="str">
        <f t="shared" si="276"/>
        <v/>
      </c>
      <c r="CH207" s="2174" t="str">
        <f t="shared" si="277"/>
        <v/>
      </c>
      <c r="CI207" s="2174" t="str">
        <f t="shared" si="278"/>
        <v/>
      </c>
      <c r="CJ207" s="2174" t="str">
        <f t="shared" si="279"/>
        <v/>
      </c>
      <c r="CK207" s="2174" t="str">
        <f t="shared" si="280"/>
        <v/>
      </c>
      <c r="CL207" s="143"/>
      <c r="CM207" s="143"/>
      <c r="CN207" s="143"/>
      <c r="CO207" s="1894">
        <f t="shared" si="281"/>
        <v>0</v>
      </c>
      <c r="CP207" s="1894">
        <f t="shared" si="282"/>
        <v>0</v>
      </c>
      <c r="CQ207" s="1894">
        <f t="shared" ref="CQ207:CR207" si="324">IF(AND(D207&gt;0,OR(AP207="")),1,IF((AP207)&gt;D207,1,0))</f>
        <v>0</v>
      </c>
      <c r="CR207" s="1894">
        <f t="shared" si="324"/>
        <v>0</v>
      </c>
      <c r="CS207" s="1894">
        <f t="shared" si="284"/>
        <v>0</v>
      </c>
      <c r="CT207" s="1894">
        <f t="shared" si="285"/>
        <v>0</v>
      </c>
      <c r="CU207" s="1894">
        <f t="shared" ref="CU207:CV207" si="325">IF(AND(D207&gt;0,OR(AT207="")),1,IF((AT207)&gt;D207,1,0))</f>
        <v>0</v>
      </c>
      <c r="CV207" s="1894">
        <f t="shared" si="325"/>
        <v>0</v>
      </c>
      <c r="CW207" s="1894">
        <f t="shared" si="287"/>
        <v>0</v>
      </c>
      <c r="CX207" s="1894">
        <f t="shared" si="288"/>
        <v>0</v>
      </c>
      <c r="CY207" s="1894">
        <f t="shared" si="289"/>
        <v>0</v>
      </c>
    </row>
    <row r="208" spans="1:103" ht="15" customHeight="1" x14ac:dyDescent="0.25">
      <c r="A208" s="3128"/>
      <c r="B208" s="2254" t="s">
        <v>881</v>
      </c>
      <c r="C208" s="609">
        <f t="shared" si="267"/>
        <v>1</v>
      </c>
      <c r="D208" s="2255"/>
      <c r="E208" s="454">
        <f>SUM(K208+M208+O208+Q208+S208+U208+W208+Y208+AA208+AC208+AE208+AG208+AI208+AK208+AM208)</f>
        <v>1</v>
      </c>
      <c r="F208" s="357"/>
      <c r="G208" s="2062"/>
      <c r="H208" s="357"/>
      <c r="I208" s="2062"/>
      <c r="J208" s="357"/>
      <c r="K208" s="2057"/>
      <c r="L208" s="357"/>
      <c r="M208" s="2057"/>
      <c r="N208" s="357"/>
      <c r="O208" s="2057"/>
      <c r="P208" s="357"/>
      <c r="Q208" s="2057"/>
      <c r="R208" s="357"/>
      <c r="S208" s="2057">
        <v>1</v>
      </c>
      <c r="T208" s="357"/>
      <c r="U208" s="2057"/>
      <c r="V208" s="357"/>
      <c r="W208" s="2057"/>
      <c r="X208" s="357"/>
      <c r="Y208" s="2057"/>
      <c r="Z208" s="357"/>
      <c r="AA208" s="2057"/>
      <c r="AB208" s="357"/>
      <c r="AC208" s="2057"/>
      <c r="AD208" s="357"/>
      <c r="AE208" s="2057"/>
      <c r="AF208" s="357"/>
      <c r="AG208" s="2057"/>
      <c r="AH208" s="357"/>
      <c r="AI208" s="2057"/>
      <c r="AJ208" s="357"/>
      <c r="AK208" s="2057"/>
      <c r="AL208" s="357"/>
      <c r="AM208" s="2085"/>
      <c r="AN208" s="443">
        <v>0</v>
      </c>
      <c r="AO208" s="2057">
        <v>1</v>
      </c>
      <c r="AP208" s="357"/>
      <c r="AQ208" s="2057">
        <v>0</v>
      </c>
      <c r="AR208" s="355">
        <v>0</v>
      </c>
      <c r="AS208" s="2057">
        <v>0</v>
      </c>
      <c r="AT208" s="357"/>
      <c r="AU208" s="356">
        <v>0</v>
      </c>
      <c r="AV208" s="2085">
        <v>0</v>
      </c>
      <c r="AW208" s="357"/>
      <c r="AX208" s="2057">
        <v>0</v>
      </c>
      <c r="AY208" s="143" t="str">
        <f>CA208&amp;CB208&amp;CD208&amp;CE208&amp;CF208&amp;CH208&amp;CI208&amp;CK208</f>
        <v/>
      </c>
      <c r="CA208" s="2174" t="str">
        <f>IF(AND(E208&gt;0,AN208=""), "* No olvide digitar la variable Gestantes. Digite Cero si no tiene.",IF(AN208&gt;E208,"  * La  variable Gestantes No puede ser mayor al Total Mujeres.",""))</f>
        <v/>
      </c>
      <c r="CB208" s="217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2256"/>
      <c r="CD208" s="2174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2174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2174" t="str">
        <f t="shared" si="275"/>
        <v/>
      </c>
      <c r="CG208" s="2256"/>
      <c r="CH208" s="2174" t="str">
        <f>IF(AND(E208&gt;0,OR(AU208="")), "* No olvide digitar la variable Migrantes - Mujeres. Digite Cero si no tiene.",IF((AU208)&gt;E208,"  * La variable Migrantes - Mujeres No puede ser mayor al Total.",""))</f>
        <v/>
      </c>
      <c r="CI208" s="2174" t="str">
        <f t="shared" si="278"/>
        <v/>
      </c>
      <c r="CJ208" s="2257"/>
      <c r="CK208" s="2174" t="str">
        <f t="shared" si="280"/>
        <v/>
      </c>
      <c r="CL208" s="143"/>
      <c r="CO208" s="1894">
        <f t="shared" si="281"/>
        <v>0</v>
      </c>
      <c r="CP208" s="1894">
        <f t="shared" si="282"/>
        <v>0</v>
      </c>
      <c r="CQ208" s="2258"/>
      <c r="CR208" s="1894">
        <f>IF(AND(E208&gt;0,OR(AQ208="")),1,IF((AQ208)&gt;E208,1,0))</f>
        <v>0</v>
      </c>
      <c r="CS208" s="1894">
        <f t="shared" si="284"/>
        <v>0</v>
      </c>
      <c r="CT208" s="1894">
        <f t="shared" si="285"/>
        <v>0</v>
      </c>
      <c r="CU208" s="2258"/>
      <c r="CV208" s="1894">
        <f>IF(AND(E208&gt;0,OR(AU208="")),1,IF((AU208)&gt;E208,1,0))</f>
        <v>0</v>
      </c>
      <c r="CW208" s="1894">
        <f t="shared" si="287"/>
        <v>0</v>
      </c>
      <c r="CX208" s="2258"/>
      <c r="CY208" s="1894">
        <f t="shared" si="289"/>
        <v>0</v>
      </c>
    </row>
    <row r="209" spans="1:103" ht="15" customHeight="1" x14ac:dyDescent="0.25">
      <c r="A209" s="3128"/>
      <c r="B209" s="454" t="s">
        <v>882</v>
      </c>
      <c r="C209" s="609">
        <f t="shared" si="267"/>
        <v>0</v>
      </c>
      <c r="D209" s="605">
        <f t="shared" ref="D209:E209" si="326">SUM(F209+H209+J209+L209+N209+P209+R209+T209+V209+X209+Z209+AB209+AD209+AF209+AH209+AJ209+AL209)</f>
        <v>0</v>
      </c>
      <c r="E209" s="454">
        <f t="shared" si="326"/>
        <v>0</v>
      </c>
      <c r="F209" s="1843"/>
      <c r="G209" s="1844"/>
      <c r="H209" s="1843"/>
      <c r="I209" s="1844"/>
      <c r="J209" s="1843"/>
      <c r="K209" s="1844"/>
      <c r="L209" s="1843"/>
      <c r="M209" s="1844"/>
      <c r="N209" s="1843"/>
      <c r="O209" s="1844"/>
      <c r="P209" s="1843"/>
      <c r="Q209" s="1844"/>
      <c r="R209" s="1843"/>
      <c r="S209" s="1844"/>
      <c r="T209" s="1843"/>
      <c r="U209" s="1844"/>
      <c r="V209" s="1843"/>
      <c r="W209" s="1844"/>
      <c r="X209" s="1843"/>
      <c r="Y209" s="1844"/>
      <c r="Z209" s="1843"/>
      <c r="AA209" s="1844"/>
      <c r="AB209" s="1843"/>
      <c r="AC209" s="1844"/>
      <c r="AD209" s="1843"/>
      <c r="AE209" s="1844"/>
      <c r="AF209" s="1843"/>
      <c r="AG209" s="1844"/>
      <c r="AH209" s="1843"/>
      <c r="AI209" s="1844"/>
      <c r="AJ209" s="1843"/>
      <c r="AK209" s="1844"/>
      <c r="AL209" s="1843"/>
      <c r="AM209" s="2113"/>
      <c r="AN209" s="1857"/>
      <c r="AO209" s="1844"/>
      <c r="AP209" s="1843"/>
      <c r="AQ209" s="1844"/>
      <c r="AR209" s="1843"/>
      <c r="AS209" s="1844"/>
      <c r="AT209" s="2113"/>
      <c r="AU209" s="2128"/>
      <c r="AV209" s="2113"/>
      <c r="AW209" s="2128"/>
      <c r="AX209" s="1844"/>
      <c r="AY209" s="143" t="str">
        <f t="shared" ref="AY209:AY217" si="327">CA209&amp;CB209&amp;CC209&amp;CD209&amp;CE209&amp;CF209&amp;CG209&amp;CH209&amp;CI209&amp;CJ209&amp;CK209</f>
        <v/>
      </c>
      <c r="CA209" s="2174" t="str">
        <f t="shared" ref="CA209:CA217" si="328">IF(AND(E209&gt;0,AN209=""), "* No olvide digitar la variable Gestantes. Digite Cero si no tiene.",IF(AN209&gt;E209,"  * La variable Gestantes No puede ser mayor al Total Mujeres.",""))</f>
        <v/>
      </c>
      <c r="CB209" s="2174" t="str">
        <f t="shared" ref="CB209:CB217" si="32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2174" t="str">
        <f t="shared" ref="CC209:CC217" si="33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2174" t="str">
        <f t="shared" ref="CD209:CD217" si="33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2174" t="str">
        <f t="shared" ref="CE209:CE217" si="33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2174" t="str">
        <f t="shared" si="275"/>
        <v/>
      </c>
      <c r="CG209" s="2174" t="str">
        <f t="shared" ref="CG209:CG241" si="333">IF(AND(D209&gt;0,OR(AT209="")), "* No olvide digitar la variable Migrantes - Hombres. Digite Cero si no tiene.",IF((AT209)&gt;D209,"  * La variable Migrantes - Hombres No puede ser mayor al Total Hombres.",""))</f>
        <v/>
      </c>
      <c r="CH209" s="2174" t="str">
        <f t="shared" ref="CH209:CH217" si="334">IF(AND(E209&gt;0,OR(AU209="")), "* No olvide digitar la variable Migrantes - Mujeres. Digite Cero si no tiene.",IF((AU209)&gt;E209,"  * La variable Migrantes - Mujeres No puede ser mayor al Total Mujeres.",""))</f>
        <v/>
      </c>
      <c r="CI209" s="2174" t="str">
        <f t="shared" si="278"/>
        <v/>
      </c>
      <c r="CJ209" s="2174" t="str">
        <f t="shared" ref="CJ209:CJ241" si="335">IF(AND(D209&gt;0,OR(AW209="")), "* No olvide digitar la variable Trans Femenino. Digite Cero si no tiene.",IF((AW209)&gt;D209,"  * La variable Trans Femenino No puede ser mayor al Total Hombres.",""))</f>
        <v/>
      </c>
      <c r="CK209" s="2174" t="str">
        <f t="shared" si="280"/>
        <v/>
      </c>
      <c r="CL209" s="143"/>
      <c r="CO209" s="1894">
        <f t="shared" si="281"/>
        <v>0</v>
      </c>
      <c r="CP209" s="1894">
        <f t="shared" si="282"/>
        <v>0</v>
      </c>
      <c r="CQ209" s="1894">
        <f t="shared" ref="CQ209:CR209" si="336">IF(AND(D209&gt;0,OR(AP209="")),1,IF((AP209)&gt;D209,1,0))</f>
        <v>0</v>
      </c>
      <c r="CR209" s="1894">
        <f t="shared" si="336"/>
        <v>0</v>
      </c>
      <c r="CS209" s="1894">
        <f t="shared" si="284"/>
        <v>0</v>
      </c>
      <c r="CT209" s="1894">
        <f t="shared" si="285"/>
        <v>0</v>
      </c>
      <c r="CU209" s="1894">
        <f t="shared" ref="CU209:CV209" si="337">IF(AND(D209&gt;0,OR(AT209="")),1,IF((AT209)&gt;D209,1,0))</f>
        <v>0</v>
      </c>
      <c r="CV209" s="1894">
        <f t="shared" si="337"/>
        <v>0</v>
      </c>
      <c r="CW209" s="1894">
        <f t="shared" si="287"/>
        <v>0</v>
      </c>
      <c r="CX209" s="1894">
        <f t="shared" ref="CX209:CX241" si="338">IF(AND(D209&gt;0,OR(AW209="")),1,IF((AW209)&gt;D209,1,0))</f>
        <v>0</v>
      </c>
      <c r="CY209" s="1894">
        <f t="shared" si="289"/>
        <v>0</v>
      </c>
    </row>
    <row r="210" spans="1:103" ht="15" customHeight="1" x14ac:dyDescent="0.25">
      <c r="A210" s="3128"/>
      <c r="B210" s="2259" t="s">
        <v>883</v>
      </c>
      <c r="C210" s="609">
        <f t="shared" si="267"/>
        <v>0</v>
      </c>
      <c r="D210" s="610">
        <f t="shared" ref="D210:E210" si="339">SUM(F210+H210+J210+L210+N210+P210+R210+T210+V210+X210+Z210+AB210+AD210+AF210+AH210+AJ210+AL210)</f>
        <v>0</v>
      </c>
      <c r="E210" s="454">
        <f t="shared" si="339"/>
        <v>0</v>
      </c>
      <c r="F210" s="355"/>
      <c r="G210" s="2057"/>
      <c r="H210" s="355"/>
      <c r="I210" s="2057"/>
      <c r="J210" s="355"/>
      <c r="K210" s="2057"/>
      <c r="L210" s="355"/>
      <c r="M210" s="2057"/>
      <c r="N210" s="355"/>
      <c r="O210" s="2057"/>
      <c r="P210" s="355"/>
      <c r="Q210" s="2057"/>
      <c r="R210" s="355"/>
      <c r="S210" s="2057"/>
      <c r="T210" s="355"/>
      <c r="U210" s="2057"/>
      <c r="V210" s="355"/>
      <c r="W210" s="2057"/>
      <c r="X210" s="355"/>
      <c r="Y210" s="2057"/>
      <c r="Z210" s="355"/>
      <c r="AA210" s="2057"/>
      <c r="AB210" s="355"/>
      <c r="AC210" s="2057"/>
      <c r="AD210" s="355"/>
      <c r="AE210" s="2057"/>
      <c r="AF210" s="355"/>
      <c r="AG210" s="2057"/>
      <c r="AH210" s="355"/>
      <c r="AI210" s="2057"/>
      <c r="AJ210" s="355"/>
      <c r="AK210" s="2057"/>
      <c r="AL210" s="355"/>
      <c r="AM210" s="2085"/>
      <c r="AN210" s="443"/>
      <c r="AO210" s="2057"/>
      <c r="AP210" s="355"/>
      <c r="AQ210" s="2190"/>
      <c r="AR210" s="2186"/>
      <c r="AS210" s="2190"/>
      <c r="AT210" s="2240"/>
      <c r="AU210" s="608"/>
      <c r="AV210" s="2240"/>
      <c r="AW210" s="608"/>
      <c r="AX210" s="2190"/>
      <c r="AY210" s="143" t="str">
        <f t="shared" si="327"/>
        <v/>
      </c>
      <c r="CA210" s="2174" t="str">
        <f t="shared" si="328"/>
        <v/>
      </c>
      <c r="CB210" s="2174" t="str">
        <f t="shared" si="329"/>
        <v/>
      </c>
      <c r="CC210" s="2174" t="str">
        <f t="shared" si="330"/>
        <v/>
      </c>
      <c r="CD210" s="2174" t="str">
        <f t="shared" si="331"/>
        <v/>
      </c>
      <c r="CE210" s="2174" t="str">
        <f t="shared" si="332"/>
        <v/>
      </c>
      <c r="CF210" s="2174" t="str">
        <f t="shared" si="275"/>
        <v/>
      </c>
      <c r="CG210" s="2174" t="str">
        <f t="shared" si="333"/>
        <v/>
      </c>
      <c r="CH210" s="2174" t="str">
        <f t="shared" si="334"/>
        <v/>
      </c>
      <c r="CI210" s="2174" t="str">
        <f t="shared" si="278"/>
        <v/>
      </c>
      <c r="CJ210" s="2174" t="str">
        <f t="shared" si="335"/>
        <v/>
      </c>
      <c r="CK210" s="2174" t="str">
        <f t="shared" si="280"/>
        <v/>
      </c>
      <c r="CL210" s="143"/>
      <c r="CO210" s="1894">
        <f t="shared" si="281"/>
        <v>0</v>
      </c>
      <c r="CP210" s="1894">
        <f t="shared" si="282"/>
        <v>0</v>
      </c>
      <c r="CQ210" s="1894">
        <f t="shared" ref="CQ210:CR210" si="340">IF(AND(D210&gt;0,OR(AP210="")),1,IF((AP210)&gt;D210,1,0))</f>
        <v>0</v>
      </c>
      <c r="CR210" s="1894">
        <f t="shared" si="340"/>
        <v>0</v>
      </c>
      <c r="CS210" s="1894">
        <f t="shared" si="284"/>
        <v>0</v>
      </c>
      <c r="CT210" s="1894">
        <f t="shared" si="285"/>
        <v>0</v>
      </c>
      <c r="CU210" s="1894">
        <f t="shared" ref="CU210:CV210" si="341">IF(AND(D210&gt;0,OR(AT210="")),1,IF((AT210)&gt;D210,1,0))</f>
        <v>0</v>
      </c>
      <c r="CV210" s="1894">
        <f t="shared" si="341"/>
        <v>0</v>
      </c>
      <c r="CW210" s="1894">
        <f t="shared" si="287"/>
        <v>0</v>
      </c>
      <c r="CX210" s="1894">
        <f t="shared" si="338"/>
        <v>0</v>
      </c>
      <c r="CY210" s="1894">
        <f t="shared" si="289"/>
        <v>0</v>
      </c>
    </row>
    <row r="211" spans="1:103" ht="15" customHeight="1" x14ac:dyDescent="0.25">
      <c r="A211" s="3128"/>
      <c r="B211" s="2254" t="s">
        <v>884</v>
      </c>
      <c r="C211" s="609">
        <f t="shared" si="267"/>
        <v>0</v>
      </c>
      <c r="D211" s="610">
        <f t="shared" ref="D211:E211" si="342">SUM(F211+H211+J211+L211+N211+P211+R211+T211+V211+X211+Z211+AB211+AD211+AF211+AH211+AJ211+AL211)</f>
        <v>0</v>
      </c>
      <c r="E211" s="454">
        <f t="shared" si="342"/>
        <v>0</v>
      </c>
      <c r="F211" s="355"/>
      <c r="G211" s="2057"/>
      <c r="H211" s="355"/>
      <c r="I211" s="2057"/>
      <c r="J211" s="355"/>
      <c r="K211" s="2057"/>
      <c r="L211" s="355"/>
      <c r="M211" s="2057"/>
      <c r="N211" s="355"/>
      <c r="O211" s="2057"/>
      <c r="P211" s="355"/>
      <c r="Q211" s="2057"/>
      <c r="R211" s="355"/>
      <c r="S211" s="2057"/>
      <c r="T211" s="355"/>
      <c r="U211" s="2057"/>
      <c r="V211" s="355"/>
      <c r="W211" s="2057"/>
      <c r="X211" s="355"/>
      <c r="Y211" s="2057"/>
      <c r="Z211" s="355"/>
      <c r="AA211" s="2057"/>
      <c r="AB211" s="355"/>
      <c r="AC211" s="2057"/>
      <c r="AD211" s="355"/>
      <c r="AE211" s="2057"/>
      <c r="AF211" s="355"/>
      <c r="AG211" s="2057"/>
      <c r="AH211" s="355"/>
      <c r="AI211" s="2057"/>
      <c r="AJ211" s="355"/>
      <c r="AK211" s="2057"/>
      <c r="AL211" s="355"/>
      <c r="AM211" s="2085"/>
      <c r="AN211" s="443"/>
      <c r="AO211" s="2057"/>
      <c r="AP211" s="355"/>
      <c r="AQ211" s="370"/>
      <c r="AR211" s="2070"/>
      <c r="AS211" s="370"/>
      <c r="AT211" s="2235"/>
      <c r="AU211" s="2065"/>
      <c r="AV211" s="2235"/>
      <c r="AW211" s="2065"/>
      <c r="AX211" s="370"/>
      <c r="AY211" s="143" t="str">
        <f t="shared" si="327"/>
        <v/>
      </c>
      <c r="CA211" s="2174" t="str">
        <f t="shared" si="328"/>
        <v/>
      </c>
      <c r="CB211" s="2174" t="str">
        <f t="shared" si="329"/>
        <v/>
      </c>
      <c r="CC211" s="2174" t="str">
        <f t="shared" si="330"/>
        <v/>
      </c>
      <c r="CD211" s="2174" t="str">
        <f t="shared" si="331"/>
        <v/>
      </c>
      <c r="CE211" s="2174" t="str">
        <f t="shared" si="332"/>
        <v/>
      </c>
      <c r="CF211" s="2174" t="str">
        <f t="shared" si="275"/>
        <v/>
      </c>
      <c r="CG211" s="2174" t="str">
        <f t="shared" si="333"/>
        <v/>
      </c>
      <c r="CH211" s="2174" t="str">
        <f t="shared" si="334"/>
        <v/>
      </c>
      <c r="CI211" s="2174" t="str">
        <f t="shared" si="278"/>
        <v/>
      </c>
      <c r="CJ211" s="2174" t="str">
        <f t="shared" si="335"/>
        <v/>
      </c>
      <c r="CK211" s="2174" t="str">
        <f t="shared" si="280"/>
        <v/>
      </c>
      <c r="CL211" s="143"/>
      <c r="CO211" s="1894">
        <f t="shared" si="281"/>
        <v>0</v>
      </c>
      <c r="CP211" s="1894">
        <f t="shared" si="282"/>
        <v>0</v>
      </c>
      <c r="CQ211" s="1894">
        <f t="shared" ref="CQ211:CR211" si="343">IF(AND(D211&gt;0,OR(AP211="")),1,IF((AP211)&gt;D211,1,0))</f>
        <v>0</v>
      </c>
      <c r="CR211" s="1894">
        <f t="shared" si="343"/>
        <v>0</v>
      </c>
      <c r="CS211" s="1894">
        <f t="shared" si="284"/>
        <v>0</v>
      </c>
      <c r="CT211" s="1894">
        <f t="shared" si="285"/>
        <v>0</v>
      </c>
      <c r="CU211" s="1894">
        <f t="shared" ref="CU211:CV211" si="344">IF(AND(D211&gt;0,OR(AT211="")),1,IF((AT211)&gt;D211,1,0))</f>
        <v>0</v>
      </c>
      <c r="CV211" s="1894">
        <f t="shared" si="344"/>
        <v>0</v>
      </c>
      <c r="CW211" s="1894">
        <f t="shared" si="287"/>
        <v>0</v>
      </c>
      <c r="CX211" s="1894">
        <f t="shared" si="338"/>
        <v>0</v>
      </c>
      <c r="CY211" s="1894">
        <f t="shared" si="289"/>
        <v>0</v>
      </c>
    </row>
    <row r="212" spans="1:103" ht="15" customHeight="1" x14ac:dyDescent="0.25">
      <c r="A212" s="3129"/>
      <c r="B212" s="612" t="s">
        <v>885</v>
      </c>
      <c r="C212" s="613">
        <f t="shared" si="267"/>
        <v>1</v>
      </c>
      <c r="D212" s="611">
        <f t="shared" ref="D212:E212" si="345">SUM(H212+J212+L212+N212+P212+R212+T212+V212+X212+Z212+AB212+AD212+AF212+AH212+AJ212+AL212)</f>
        <v>0</v>
      </c>
      <c r="E212" s="2260">
        <f t="shared" si="345"/>
        <v>1</v>
      </c>
      <c r="F212" s="2261"/>
      <c r="G212" s="614"/>
      <c r="H212" s="2070">
        <v>0</v>
      </c>
      <c r="I212" s="370">
        <v>0</v>
      </c>
      <c r="J212" s="2070">
        <v>0</v>
      </c>
      <c r="K212" s="370">
        <v>0</v>
      </c>
      <c r="L212" s="2070">
        <v>0</v>
      </c>
      <c r="M212" s="370">
        <v>1</v>
      </c>
      <c r="N212" s="2070">
        <v>0</v>
      </c>
      <c r="O212" s="370">
        <v>0</v>
      </c>
      <c r="P212" s="2070">
        <v>0</v>
      </c>
      <c r="Q212" s="370">
        <v>0</v>
      </c>
      <c r="R212" s="2070">
        <v>0</v>
      </c>
      <c r="S212" s="370">
        <v>0</v>
      </c>
      <c r="T212" s="2070">
        <v>0</v>
      </c>
      <c r="U212" s="370">
        <v>0</v>
      </c>
      <c r="V212" s="2070">
        <v>0</v>
      </c>
      <c r="W212" s="370">
        <v>0</v>
      </c>
      <c r="X212" s="2070">
        <v>0</v>
      </c>
      <c r="Y212" s="370">
        <v>0</v>
      </c>
      <c r="Z212" s="2070">
        <v>0</v>
      </c>
      <c r="AA212" s="370">
        <v>0</v>
      </c>
      <c r="AB212" s="2070">
        <v>0</v>
      </c>
      <c r="AC212" s="370">
        <v>0</v>
      </c>
      <c r="AD212" s="2070">
        <v>0</v>
      </c>
      <c r="AE212" s="370">
        <v>0</v>
      </c>
      <c r="AF212" s="2070">
        <v>0</v>
      </c>
      <c r="AG212" s="370">
        <v>0</v>
      </c>
      <c r="AH212" s="2070">
        <v>0</v>
      </c>
      <c r="AI212" s="370">
        <v>0</v>
      </c>
      <c r="AJ212" s="2070">
        <v>0</v>
      </c>
      <c r="AK212" s="370">
        <v>0</v>
      </c>
      <c r="AL212" s="2070">
        <v>0</v>
      </c>
      <c r="AM212" s="2235">
        <v>0</v>
      </c>
      <c r="AN212" s="2226">
        <v>0</v>
      </c>
      <c r="AO212" s="370">
        <v>0</v>
      </c>
      <c r="AP212" s="2070">
        <v>0</v>
      </c>
      <c r="AQ212" s="1847">
        <v>0</v>
      </c>
      <c r="AR212" s="131">
        <v>0</v>
      </c>
      <c r="AS212" s="1847">
        <v>0</v>
      </c>
      <c r="AT212" s="2114">
        <v>0</v>
      </c>
      <c r="AU212" s="372">
        <v>0</v>
      </c>
      <c r="AV212" s="2114">
        <v>0</v>
      </c>
      <c r="AW212" s="372">
        <v>0</v>
      </c>
      <c r="AX212" s="1847">
        <v>0</v>
      </c>
      <c r="AY212" s="143" t="str">
        <f t="shared" si="327"/>
        <v/>
      </c>
      <c r="CA212" s="2174" t="str">
        <f t="shared" si="328"/>
        <v/>
      </c>
      <c r="CB212" s="2174" t="str">
        <f t="shared" si="329"/>
        <v/>
      </c>
      <c r="CC212" s="2174" t="str">
        <f t="shared" si="330"/>
        <v/>
      </c>
      <c r="CD212" s="2174" t="str">
        <f t="shared" si="331"/>
        <v/>
      </c>
      <c r="CE212" s="2174" t="str">
        <f t="shared" si="332"/>
        <v/>
      </c>
      <c r="CF212" s="2174" t="str">
        <f t="shared" si="275"/>
        <v/>
      </c>
      <c r="CG212" s="2174" t="str">
        <f t="shared" si="333"/>
        <v/>
      </c>
      <c r="CH212" s="2174" t="str">
        <f t="shared" si="334"/>
        <v/>
      </c>
      <c r="CI212" s="2174" t="str">
        <f t="shared" si="278"/>
        <v/>
      </c>
      <c r="CJ212" s="2174" t="str">
        <f t="shared" si="335"/>
        <v/>
      </c>
      <c r="CK212" s="2174" t="str">
        <f t="shared" si="280"/>
        <v/>
      </c>
      <c r="CL212" s="143"/>
      <c r="CO212" s="1894">
        <f t="shared" si="281"/>
        <v>0</v>
      </c>
      <c r="CP212" s="1894">
        <f t="shared" si="282"/>
        <v>0</v>
      </c>
      <c r="CQ212" s="1894">
        <f t="shared" ref="CQ212:CR212" si="346">IF(AND(D212&gt;0,OR(AP212="")),1,IF((AP212)&gt;D212,1,0))</f>
        <v>0</v>
      </c>
      <c r="CR212" s="1894">
        <f t="shared" si="346"/>
        <v>0</v>
      </c>
      <c r="CS212" s="1894">
        <f t="shared" si="284"/>
        <v>0</v>
      </c>
      <c r="CT212" s="1894">
        <f t="shared" si="285"/>
        <v>0</v>
      </c>
      <c r="CU212" s="1894">
        <f t="shared" ref="CU212:CV212" si="347">IF(AND(D212&gt;0,OR(AT212="")),1,IF((AT212)&gt;D212,1,0))</f>
        <v>0</v>
      </c>
      <c r="CV212" s="1894">
        <f t="shared" si="347"/>
        <v>0</v>
      </c>
      <c r="CW212" s="1894">
        <f t="shared" si="287"/>
        <v>0</v>
      </c>
      <c r="CX212" s="1894">
        <f t="shared" si="338"/>
        <v>0</v>
      </c>
      <c r="CY212" s="1894">
        <f t="shared" si="289"/>
        <v>0</v>
      </c>
    </row>
    <row r="213" spans="1:103" ht="15" customHeight="1" x14ac:dyDescent="0.25">
      <c r="A213" s="3132" t="s">
        <v>886</v>
      </c>
      <c r="B213" s="2262" t="s">
        <v>887</v>
      </c>
      <c r="C213" s="601">
        <f t="shared" si="267"/>
        <v>0</v>
      </c>
      <c r="D213" s="602">
        <f t="shared" ref="D213:E213" si="348">SUM(F213+H213+J213+L213+N213+P213+R213+T213+V213+X213+Z213+AB213+AD213+AF213+AH213+AJ213+AL213)</f>
        <v>0</v>
      </c>
      <c r="E213" s="600">
        <f t="shared" si="348"/>
        <v>0</v>
      </c>
      <c r="F213" s="126"/>
      <c r="G213" s="1840"/>
      <c r="H213" s="126"/>
      <c r="I213" s="1840"/>
      <c r="J213" s="126"/>
      <c r="K213" s="1840"/>
      <c r="L213" s="126"/>
      <c r="M213" s="1840"/>
      <c r="N213" s="126"/>
      <c r="O213" s="1840"/>
      <c r="P213" s="126"/>
      <c r="Q213" s="1840"/>
      <c r="R213" s="126"/>
      <c r="S213" s="1840"/>
      <c r="T213" s="126"/>
      <c r="U213" s="1840"/>
      <c r="V213" s="126"/>
      <c r="W213" s="1840"/>
      <c r="X213" s="126"/>
      <c r="Y213" s="1840"/>
      <c r="Z213" s="126"/>
      <c r="AA213" s="1840"/>
      <c r="AB213" s="126"/>
      <c r="AC213" s="1840"/>
      <c r="AD213" s="126"/>
      <c r="AE213" s="1840"/>
      <c r="AF213" s="126"/>
      <c r="AG213" s="1840"/>
      <c r="AH213" s="126"/>
      <c r="AI213" s="1840"/>
      <c r="AJ213" s="126"/>
      <c r="AK213" s="1840"/>
      <c r="AL213" s="126"/>
      <c r="AM213" s="377"/>
      <c r="AN213" s="440"/>
      <c r="AO213" s="1840"/>
      <c r="AP213" s="126"/>
      <c r="AQ213" s="2141"/>
      <c r="AR213" s="615"/>
      <c r="AS213" s="2141"/>
      <c r="AT213" s="2263"/>
      <c r="AU213" s="616"/>
      <c r="AV213" s="2263"/>
      <c r="AW213" s="616"/>
      <c r="AX213" s="2141"/>
      <c r="AY213" s="143" t="str">
        <f t="shared" si="327"/>
        <v/>
      </c>
      <c r="CA213" s="2174" t="str">
        <f t="shared" si="328"/>
        <v/>
      </c>
      <c r="CB213" s="2174" t="str">
        <f t="shared" si="329"/>
        <v/>
      </c>
      <c r="CC213" s="2174" t="str">
        <f t="shared" si="330"/>
        <v/>
      </c>
      <c r="CD213" s="2174" t="str">
        <f t="shared" si="331"/>
        <v/>
      </c>
      <c r="CE213" s="2174" t="str">
        <f t="shared" si="332"/>
        <v/>
      </c>
      <c r="CF213" s="2174" t="str">
        <f t="shared" si="275"/>
        <v/>
      </c>
      <c r="CG213" s="2174" t="str">
        <f t="shared" si="333"/>
        <v/>
      </c>
      <c r="CH213" s="2174" t="str">
        <f t="shared" si="334"/>
        <v/>
      </c>
      <c r="CI213" s="2174" t="str">
        <f t="shared" si="278"/>
        <v/>
      </c>
      <c r="CJ213" s="2174" t="str">
        <f t="shared" si="335"/>
        <v/>
      </c>
      <c r="CK213" s="2174" t="str">
        <f t="shared" si="280"/>
        <v/>
      </c>
      <c r="CL213" s="143"/>
      <c r="CO213" s="1894">
        <f t="shared" si="281"/>
        <v>0</v>
      </c>
      <c r="CP213" s="1894">
        <f t="shared" si="282"/>
        <v>0</v>
      </c>
      <c r="CQ213" s="1894">
        <f t="shared" ref="CQ213:CR213" si="349">IF(AND(D213&gt;0,OR(AP213="")),1,IF((AP213)&gt;D213,1,0))</f>
        <v>0</v>
      </c>
      <c r="CR213" s="1894">
        <f t="shared" si="349"/>
        <v>0</v>
      </c>
      <c r="CS213" s="1894">
        <f t="shared" si="284"/>
        <v>0</v>
      </c>
      <c r="CT213" s="1894">
        <f t="shared" si="285"/>
        <v>0</v>
      </c>
      <c r="CU213" s="1894">
        <f t="shared" ref="CU213:CV213" si="350">IF(AND(D213&gt;0,OR(AT213="")),1,IF((AT213)&gt;D213,1,0))</f>
        <v>0</v>
      </c>
      <c r="CV213" s="1894">
        <f t="shared" si="350"/>
        <v>0</v>
      </c>
      <c r="CW213" s="1894">
        <f t="shared" si="287"/>
        <v>0</v>
      </c>
      <c r="CX213" s="1894">
        <f t="shared" si="338"/>
        <v>0</v>
      </c>
      <c r="CY213" s="1894">
        <f t="shared" si="289"/>
        <v>0</v>
      </c>
    </row>
    <row r="214" spans="1:103" ht="15" customHeight="1" x14ac:dyDescent="0.25">
      <c r="A214" s="3128"/>
      <c r="B214" s="454" t="s">
        <v>888</v>
      </c>
      <c r="C214" s="609">
        <f t="shared" si="267"/>
        <v>0</v>
      </c>
      <c r="D214" s="610">
        <f t="shared" ref="D214:E214" si="351">SUM(F214+H214+J214+L214+N214+P214+R214+T214+V214+X214+Z214+AB214+AD214+AF214+AH214+AJ214+AL214)</f>
        <v>0</v>
      </c>
      <c r="E214" s="454">
        <f t="shared" si="351"/>
        <v>0</v>
      </c>
      <c r="F214" s="355"/>
      <c r="G214" s="2057"/>
      <c r="H214" s="355"/>
      <c r="I214" s="2057"/>
      <c r="J214" s="355"/>
      <c r="K214" s="2057"/>
      <c r="L214" s="355"/>
      <c r="M214" s="2057"/>
      <c r="N214" s="355"/>
      <c r="O214" s="2057"/>
      <c r="P214" s="355"/>
      <c r="Q214" s="2057"/>
      <c r="R214" s="355"/>
      <c r="S214" s="2057"/>
      <c r="T214" s="355"/>
      <c r="U214" s="2057"/>
      <c r="V214" s="355"/>
      <c r="W214" s="2057"/>
      <c r="X214" s="355"/>
      <c r="Y214" s="2057"/>
      <c r="Z214" s="355"/>
      <c r="AA214" s="2057"/>
      <c r="AB214" s="355"/>
      <c r="AC214" s="2057"/>
      <c r="AD214" s="355"/>
      <c r="AE214" s="2057"/>
      <c r="AF214" s="355"/>
      <c r="AG214" s="2057"/>
      <c r="AH214" s="355"/>
      <c r="AI214" s="2057"/>
      <c r="AJ214" s="355"/>
      <c r="AK214" s="2057"/>
      <c r="AL214" s="355"/>
      <c r="AM214" s="2085"/>
      <c r="AN214" s="443"/>
      <c r="AO214" s="2057"/>
      <c r="AP214" s="355"/>
      <c r="AQ214" s="370"/>
      <c r="AR214" s="2070"/>
      <c r="AS214" s="370"/>
      <c r="AT214" s="2235"/>
      <c r="AU214" s="2065"/>
      <c r="AV214" s="2235"/>
      <c r="AW214" s="2065"/>
      <c r="AX214" s="370"/>
      <c r="AY214" s="143" t="str">
        <f t="shared" si="327"/>
        <v/>
      </c>
      <c r="CA214" s="2174" t="str">
        <f t="shared" si="328"/>
        <v/>
      </c>
      <c r="CB214" s="2174" t="str">
        <f t="shared" si="329"/>
        <v/>
      </c>
      <c r="CC214" s="2174" t="str">
        <f t="shared" si="330"/>
        <v/>
      </c>
      <c r="CD214" s="2174" t="str">
        <f t="shared" si="331"/>
        <v/>
      </c>
      <c r="CE214" s="2174" t="str">
        <f t="shared" si="332"/>
        <v/>
      </c>
      <c r="CF214" s="2174" t="str">
        <f t="shared" si="275"/>
        <v/>
      </c>
      <c r="CG214" s="2174" t="str">
        <f t="shared" si="333"/>
        <v/>
      </c>
      <c r="CH214" s="2174" t="str">
        <f t="shared" si="334"/>
        <v/>
      </c>
      <c r="CI214" s="2174" t="str">
        <f t="shared" si="278"/>
        <v/>
      </c>
      <c r="CJ214" s="2174" t="str">
        <f t="shared" si="335"/>
        <v/>
      </c>
      <c r="CK214" s="2174" t="str">
        <f t="shared" si="280"/>
        <v/>
      </c>
      <c r="CL214" s="143"/>
      <c r="CO214" s="1894">
        <f t="shared" si="281"/>
        <v>0</v>
      </c>
      <c r="CP214" s="1894">
        <f t="shared" si="282"/>
        <v>0</v>
      </c>
      <c r="CQ214" s="1894">
        <f t="shared" ref="CQ214:CR214" si="352">IF(AND(D214&gt;0,OR(AP214="")),1,IF((AP214)&gt;D214,1,0))</f>
        <v>0</v>
      </c>
      <c r="CR214" s="1894">
        <f t="shared" si="352"/>
        <v>0</v>
      </c>
      <c r="CS214" s="1894">
        <f t="shared" si="284"/>
        <v>0</v>
      </c>
      <c r="CT214" s="1894">
        <f t="shared" si="285"/>
        <v>0</v>
      </c>
      <c r="CU214" s="1894">
        <f t="shared" ref="CU214:CV214" si="353">IF(AND(D214&gt;0,OR(AT214="")),1,IF((AT214)&gt;D214,1,0))</f>
        <v>0</v>
      </c>
      <c r="CV214" s="1894">
        <f t="shared" si="353"/>
        <v>0</v>
      </c>
      <c r="CW214" s="1894">
        <f t="shared" si="287"/>
        <v>0</v>
      </c>
      <c r="CX214" s="1894">
        <f t="shared" si="338"/>
        <v>0</v>
      </c>
      <c r="CY214" s="1894">
        <f t="shared" si="289"/>
        <v>0</v>
      </c>
    </row>
    <row r="215" spans="1:103" ht="15" customHeight="1" x14ac:dyDescent="0.25">
      <c r="A215" s="3128"/>
      <c r="B215" s="2260" t="s">
        <v>889</v>
      </c>
      <c r="C215" s="613">
        <f t="shared" si="267"/>
        <v>0</v>
      </c>
      <c r="D215" s="611">
        <f t="shared" ref="D215:E215" si="354">SUM(F215+H215+J215+L215+N215+P215+R215+T215+V215+X215+Z215+AB215+AD215+AF215+AH215+AJ215+AL215)</f>
        <v>0</v>
      </c>
      <c r="E215" s="2260">
        <f t="shared" si="354"/>
        <v>0</v>
      </c>
      <c r="F215" s="2070"/>
      <c r="G215" s="370"/>
      <c r="H215" s="2070"/>
      <c r="I215" s="370"/>
      <c r="J215" s="2070"/>
      <c r="K215" s="370"/>
      <c r="L215" s="2070"/>
      <c r="M215" s="370"/>
      <c r="N215" s="2070"/>
      <c r="O215" s="370"/>
      <c r="P215" s="2070"/>
      <c r="Q215" s="370"/>
      <c r="R215" s="2070"/>
      <c r="S215" s="370"/>
      <c r="T215" s="2070"/>
      <c r="U215" s="370"/>
      <c r="V215" s="2070"/>
      <c r="W215" s="370"/>
      <c r="X215" s="2070"/>
      <c r="Y215" s="370"/>
      <c r="Z215" s="2070"/>
      <c r="AA215" s="370"/>
      <c r="AB215" s="2070"/>
      <c r="AC215" s="370"/>
      <c r="AD215" s="2070"/>
      <c r="AE215" s="370"/>
      <c r="AF215" s="2070"/>
      <c r="AG215" s="370"/>
      <c r="AH215" s="2070"/>
      <c r="AI215" s="370"/>
      <c r="AJ215" s="2070"/>
      <c r="AK215" s="370"/>
      <c r="AL215" s="2070"/>
      <c r="AM215" s="2235"/>
      <c r="AN215" s="2226"/>
      <c r="AO215" s="370"/>
      <c r="AP215" s="2070"/>
      <c r="AQ215" s="370"/>
      <c r="AR215" s="2070"/>
      <c r="AS215" s="370"/>
      <c r="AT215" s="2235"/>
      <c r="AU215" s="2065"/>
      <c r="AV215" s="2235"/>
      <c r="AW215" s="2065"/>
      <c r="AX215" s="370"/>
      <c r="AY215" s="143" t="str">
        <f t="shared" si="327"/>
        <v/>
      </c>
      <c r="CA215" s="2174" t="str">
        <f t="shared" si="328"/>
        <v/>
      </c>
      <c r="CB215" s="2174" t="str">
        <f t="shared" si="329"/>
        <v/>
      </c>
      <c r="CC215" s="2174" t="str">
        <f t="shared" si="330"/>
        <v/>
      </c>
      <c r="CD215" s="2174" t="str">
        <f t="shared" si="331"/>
        <v/>
      </c>
      <c r="CE215" s="2174" t="str">
        <f t="shared" si="332"/>
        <v/>
      </c>
      <c r="CF215" s="2174" t="str">
        <f t="shared" si="275"/>
        <v/>
      </c>
      <c r="CG215" s="2174" t="str">
        <f t="shared" si="333"/>
        <v/>
      </c>
      <c r="CH215" s="2174" t="str">
        <f t="shared" si="334"/>
        <v/>
      </c>
      <c r="CI215" s="2174" t="str">
        <f t="shared" si="278"/>
        <v/>
      </c>
      <c r="CJ215" s="2174" t="str">
        <f t="shared" si="335"/>
        <v/>
      </c>
      <c r="CK215" s="2174" t="str">
        <f t="shared" si="280"/>
        <v/>
      </c>
      <c r="CL215" s="143"/>
      <c r="CO215" s="1894">
        <f t="shared" si="281"/>
        <v>0</v>
      </c>
      <c r="CP215" s="1894">
        <f t="shared" si="282"/>
        <v>0</v>
      </c>
      <c r="CQ215" s="1894">
        <f t="shared" ref="CQ215:CR215" si="355">IF(AND(D215&gt;0,OR(AP215="")),1,IF((AP215)&gt;D215,1,0))</f>
        <v>0</v>
      </c>
      <c r="CR215" s="1894">
        <f t="shared" si="355"/>
        <v>0</v>
      </c>
      <c r="CS215" s="1894">
        <f t="shared" si="284"/>
        <v>0</v>
      </c>
      <c r="CT215" s="1894">
        <f t="shared" si="285"/>
        <v>0</v>
      </c>
      <c r="CU215" s="1894">
        <f t="shared" ref="CU215:CV215" si="356">IF(AND(D215&gt;0,OR(AT215="")),1,IF((AT215)&gt;D215,1,0))</f>
        <v>0</v>
      </c>
      <c r="CV215" s="1894">
        <f t="shared" si="356"/>
        <v>0</v>
      </c>
      <c r="CW215" s="1894">
        <f t="shared" si="287"/>
        <v>0</v>
      </c>
      <c r="CX215" s="1894">
        <f t="shared" si="338"/>
        <v>0</v>
      </c>
      <c r="CY215" s="1894">
        <f t="shared" si="289"/>
        <v>0</v>
      </c>
    </row>
    <row r="216" spans="1:103" ht="15" customHeight="1" x14ac:dyDescent="0.25">
      <c r="A216" s="3128"/>
      <c r="B216" s="2260" t="s">
        <v>890</v>
      </c>
      <c r="C216" s="613">
        <f t="shared" si="267"/>
        <v>0</v>
      </c>
      <c r="D216" s="611">
        <f t="shared" ref="D216:E216" si="357">SUM(F216+H216+J216+L216+N216+P216+R216+T216+V216+X216+Z216+AB216+AD216+AF216+AH216+AJ216+AL216)</f>
        <v>0</v>
      </c>
      <c r="E216" s="2260">
        <f t="shared" si="357"/>
        <v>0</v>
      </c>
      <c r="F216" s="2070"/>
      <c r="G216" s="370"/>
      <c r="H216" s="2070"/>
      <c r="I216" s="370"/>
      <c r="J216" s="2070"/>
      <c r="K216" s="370"/>
      <c r="L216" s="2070"/>
      <c r="M216" s="370"/>
      <c r="N216" s="2070"/>
      <c r="O216" s="370"/>
      <c r="P216" s="2070"/>
      <c r="Q216" s="370"/>
      <c r="R216" s="2070"/>
      <c r="S216" s="370"/>
      <c r="T216" s="2070"/>
      <c r="U216" s="370"/>
      <c r="V216" s="2070"/>
      <c r="W216" s="370"/>
      <c r="X216" s="2070"/>
      <c r="Y216" s="370"/>
      <c r="Z216" s="2070"/>
      <c r="AA216" s="370"/>
      <c r="AB216" s="2070"/>
      <c r="AC216" s="370"/>
      <c r="AD216" s="2070"/>
      <c r="AE216" s="370"/>
      <c r="AF216" s="2070"/>
      <c r="AG216" s="370"/>
      <c r="AH216" s="2070"/>
      <c r="AI216" s="370"/>
      <c r="AJ216" s="2070"/>
      <c r="AK216" s="370"/>
      <c r="AL216" s="2070"/>
      <c r="AM216" s="2235"/>
      <c r="AN216" s="2226"/>
      <c r="AO216" s="370"/>
      <c r="AP216" s="2070"/>
      <c r="AQ216" s="370"/>
      <c r="AR216" s="2070"/>
      <c r="AS216" s="370"/>
      <c r="AT216" s="2235"/>
      <c r="AU216" s="2065"/>
      <c r="AV216" s="2235"/>
      <c r="AW216" s="2065"/>
      <c r="AX216" s="370"/>
      <c r="AY216" s="143" t="str">
        <f t="shared" si="327"/>
        <v/>
      </c>
      <c r="CA216" s="2174" t="str">
        <f t="shared" si="328"/>
        <v/>
      </c>
      <c r="CB216" s="2174" t="str">
        <f t="shared" si="329"/>
        <v/>
      </c>
      <c r="CC216" s="2174" t="str">
        <f t="shared" si="330"/>
        <v/>
      </c>
      <c r="CD216" s="2174" t="str">
        <f t="shared" si="331"/>
        <v/>
      </c>
      <c r="CE216" s="2174" t="str">
        <f t="shared" si="332"/>
        <v/>
      </c>
      <c r="CF216" s="2174" t="str">
        <f t="shared" si="275"/>
        <v/>
      </c>
      <c r="CG216" s="2174" t="str">
        <f t="shared" si="333"/>
        <v/>
      </c>
      <c r="CH216" s="2174" t="str">
        <f t="shared" si="334"/>
        <v/>
      </c>
      <c r="CI216" s="2174" t="str">
        <f t="shared" si="278"/>
        <v/>
      </c>
      <c r="CJ216" s="2174" t="str">
        <f t="shared" si="335"/>
        <v/>
      </c>
      <c r="CK216" s="2174" t="str">
        <f t="shared" si="280"/>
        <v/>
      </c>
      <c r="CL216" s="143"/>
      <c r="CO216" s="1894">
        <f t="shared" si="281"/>
        <v>0</v>
      </c>
      <c r="CP216" s="1894">
        <f t="shared" si="282"/>
        <v>0</v>
      </c>
      <c r="CQ216" s="1894">
        <f t="shared" ref="CQ216:CR216" si="358">IF(AND(D216&gt;0,OR(AP216="")),1,IF((AP216)&gt;D216,1,0))</f>
        <v>0</v>
      </c>
      <c r="CR216" s="1894">
        <f t="shared" si="358"/>
        <v>0</v>
      </c>
      <c r="CS216" s="1894">
        <f t="shared" si="284"/>
        <v>0</v>
      </c>
      <c r="CT216" s="1894">
        <f t="shared" si="285"/>
        <v>0</v>
      </c>
      <c r="CU216" s="1894">
        <f t="shared" ref="CU216:CV216" si="359">IF(AND(D216&gt;0,OR(AT216="")),1,IF((AT216)&gt;D216,1,0))</f>
        <v>0</v>
      </c>
      <c r="CV216" s="1894">
        <f t="shared" si="359"/>
        <v>0</v>
      </c>
      <c r="CW216" s="1894">
        <f t="shared" si="287"/>
        <v>0</v>
      </c>
      <c r="CX216" s="1894">
        <f t="shared" si="338"/>
        <v>0</v>
      </c>
      <c r="CY216" s="1894">
        <f t="shared" si="289"/>
        <v>0</v>
      </c>
    </row>
    <row r="217" spans="1:103" ht="15" customHeight="1" x14ac:dyDescent="0.25">
      <c r="A217" s="3129"/>
      <c r="B217" s="603" t="s">
        <v>891</v>
      </c>
      <c r="C217" s="617">
        <f t="shared" si="267"/>
        <v>0</v>
      </c>
      <c r="D217" s="618">
        <f t="shared" ref="D217:E217" si="360">SUM(F217+H217+J217+L217+N217+P217+R217+T217+V217+X217+Z217+AB217+AD217+AF217+AH217+AJ217+AL217)</f>
        <v>0</v>
      </c>
      <c r="E217" s="603">
        <f t="shared" si="360"/>
        <v>0</v>
      </c>
      <c r="F217" s="131"/>
      <c r="G217" s="1847"/>
      <c r="H217" s="131"/>
      <c r="I217" s="1847"/>
      <c r="J217" s="131"/>
      <c r="K217" s="1847"/>
      <c r="L217" s="131"/>
      <c r="M217" s="1847"/>
      <c r="N217" s="131"/>
      <c r="O217" s="1847"/>
      <c r="P217" s="131"/>
      <c r="Q217" s="1847"/>
      <c r="R217" s="131"/>
      <c r="S217" s="1847"/>
      <c r="T217" s="131"/>
      <c r="U217" s="1847"/>
      <c r="V217" s="131"/>
      <c r="W217" s="1847"/>
      <c r="X217" s="131"/>
      <c r="Y217" s="1847"/>
      <c r="Z217" s="131"/>
      <c r="AA217" s="1847"/>
      <c r="AB217" s="131"/>
      <c r="AC217" s="1847"/>
      <c r="AD217" s="131"/>
      <c r="AE217" s="1847"/>
      <c r="AF217" s="131"/>
      <c r="AG217" s="1847"/>
      <c r="AH217" s="131"/>
      <c r="AI217" s="1847"/>
      <c r="AJ217" s="131"/>
      <c r="AK217" s="1847"/>
      <c r="AL217" s="131"/>
      <c r="AM217" s="2114"/>
      <c r="AN217" s="142"/>
      <c r="AO217" s="1847"/>
      <c r="AP217" s="131"/>
      <c r="AQ217" s="1847"/>
      <c r="AR217" s="131"/>
      <c r="AS217" s="1847"/>
      <c r="AT217" s="2114"/>
      <c r="AU217" s="372"/>
      <c r="AV217" s="2114"/>
      <c r="AW217" s="372"/>
      <c r="AX217" s="1847"/>
      <c r="AY217" s="143" t="str">
        <f t="shared" si="327"/>
        <v/>
      </c>
      <c r="CA217" s="2174" t="str">
        <f t="shared" si="328"/>
        <v/>
      </c>
      <c r="CB217" s="2174" t="str">
        <f t="shared" si="329"/>
        <v/>
      </c>
      <c r="CC217" s="2174" t="str">
        <f t="shared" si="330"/>
        <v/>
      </c>
      <c r="CD217" s="2174" t="str">
        <f t="shared" si="331"/>
        <v/>
      </c>
      <c r="CE217" s="2174" t="str">
        <f t="shared" si="332"/>
        <v/>
      </c>
      <c r="CF217" s="2174" t="str">
        <f t="shared" si="275"/>
        <v/>
      </c>
      <c r="CG217" s="2174" t="str">
        <f t="shared" si="333"/>
        <v/>
      </c>
      <c r="CH217" s="2174" t="str">
        <f t="shared" si="334"/>
        <v/>
      </c>
      <c r="CI217" s="2174" t="str">
        <f t="shared" si="278"/>
        <v/>
      </c>
      <c r="CJ217" s="2174" t="str">
        <f t="shared" si="335"/>
        <v/>
      </c>
      <c r="CK217" s="2174" t="str">
        <f t="shared" si="280"/>
        <v/>
      </c>
      <c r="CL217" s="143"/>
      <c r="CO217" s="1894">
        <f t="shared" si="281"/>
        <v>0</v>
      </c>
      <c r="CP217" s="1894">
        <f t="shared" si="282"/>
        <v>0</v>
      </c>
      <c r="CQ217" s="1894">
        <f t="shared" ref="CQ217:CR217" si="361">IF(AND(D217&gt;0,OR(AP217="")),1,IF((AP217)&gt;D217,1,0))</f>
        <v>0</v>
      </c>
      <c r="CR217" s="1894">
        <f t="shared" si="361"/>
        <v>0</v>
      </c>
      <c r="CS217" s="1894">
        <f t="shared" si="284"/>
        <v>0</v>
      </c>
      <c r="CT217" s="1894">
        <f t="shared" si="285"/>
        <v>0</v>
      </c>
      <c r="CU217" s="1894">
        <f t="shared" ref="CU217:CV217" si="362">IF(AND(D217&gt;0,OR(AT217="")),1,IF((AT217)&gt;D217,1,0))</f>
        <v>0</v>
      </c>
      <c r="CV217" s="1894">
        <f t="shared" si="362"/>
        <v>0</v>
      </c>
      <c r="CW217" s="1894">
        <f t="shared" si="287"/>
        <v>0</v>
      </c>
      <c r="CX217" s="1894">
        <f t="shared" si="338"/>
        <v>0</v>
      </c>
      <c r="CY217" s="1894">
        <f t="shared" si="289"/>
        <v>0</v>
      </c>
    </row>
    <row r="218" spans="1:103" ht="15" customHeight="1" x14ac:dyDescent="0.25">
      <c r="A218" s="3132" t="s">
        <v>892</v>
      </c>
      <c r="B218" s="600" t="s">
        <v>893</v>
      </c>
      <c r="C218" s="601">
        <f t="shared" si="267"/>
        <v>1</v>
      </c>
      <c r="D218" s="602">
        <f t="shared" ref="D218:E218" si="363">SUM(F218+H218+J218+L218+N218)</f>
        <v>1</v>
      </c>
      <c r="E218" s="600">
        <f t="shared" si="363"/>
        <v>0</v>
      </c>
      <c r="F218" s="126">
        <v>0</v>
      </c>
      <c r="G218" s="1840">
        <v>0</v>
      </c>
      <c r="H218" s="126">
        <v>0</v>
      </c>
      <c r="I218" s="1840">
        <v>0</v>
      </c>
      <c r="J218" s="126">
        <v>0</v>
      </c>
      <c r="K218" s="1840">
        <v>0</v>
      </c>
      <c r="L218" s="126">
        <v>1</v>
      </c>
      <c r="M218" s="1840">
        <v>0</v>
      </c>
      <c r="N218" s="126">
        <v>0</v>
      </c>
      <c r="O218" s="1840">
        <v>0</v>
      </c>
      <c r="P218" s="2264"/>
      <c r="Q218" s="2265"/>
      <c r="R218" s="2265"/>
      <c r="S218" s="2265"/>
      <c r="T218" s="2265"/>
      <c r="U218" s="2265"/>
      <c r="V218" s="2265"/>
      <c r="W218" s="2265"/>
      <c r="X218" s="2265"/>
      <c r="Y218" s="2265"/>
      <c r="Z218" s="2265"/>
      <c r="AA218" s="2265"/>
      <c r="AB218" s="2265"/>
      <c r="AC218" s="2265"/>
      <c r="AD218" s="2265"/>
      <c r="AE218" s="2265"/>
      <c r="AF218" s="2265"/>
      <c r="AG218" s="2265"/>
      <c r="AH218" s="2265"/>
      <c r="AI218" s="2265"/>
      <c r="AJ218" s="2265"/>
      <c r="AK218" s="2265"/>
      <c r="AL218" s="2265"/>
      <c r="AM218" s="2266"/>
      <c r="AN218" s="440">
        <v>0</v>
      </c>
      <c r="AO218" s="2267"/>
      <c r="AP218" s="126">
        <v>0</v>
      </c>
      <c r="AQ218" s="2141">
        <v>0</v>
      </c>
      <c r="AR218" s="615">
        <v>0</v>
      </c>
      <c r="AS218" s="2141">
        <v>0</v>
      </c>
      <c r="AT218" s="2263">
        <v>0</v>
      </c>
      <c r="AU218" s="616">
        <v>0</v>
      </c>
      <c r="AV218" s="2263">
        <v>0</v>
      </c>
      <c r="AW218" s="616">
        <v>0</v>
      </c>
      <c r="AX218" s="2141">
        <v>0</v>
      </c>
      <c r="AY218" s="143" t="str">
        <f t="shared" ref="AY218:AY221" si="364">CA218&amp;CC218&amp;CD218&amp;CE218&amp;CF218&amp;CG218&amp;CH218&amp;CI218&amp;CJ218&amp;CK218</f>
        <v/>
      </c>
      <c r="CA218" s="2174" t="str">
        <f t="shared" ref="CA218:CA226" si="365">IF(AND(E218&gt;0,AN218=""), "* No olvide digitar la variable Gestantes. Digite Cero si no tiene.",IF(AN218&gt;E218,"  * La  variable Gestantes No puede ser mayor al Total Mujeres.",""))</f>
        <v/>
      </c>
      <c r="CB218" s="2268"/>
      <c r="CC218" s="2174" t="str">
        <f t="shared" ref="CC218:CC241" si="366">IF(AND(D218&gt;0,OR(AP218="")), "* No olvide digitar la variable Pueblos originarios - Hombres. Digite Cero si no tiene.",IF((AP218)&gt;D218,"  * La variable Pueblos originarios - Hombres No puede ser mayor al Total.",""))</f>
        <v/>
      </c>
      <c r="CD218" s="2174" t="str">
        <f t="shared" ref="CD218:CD241" si="367">IF(AND(E218&gt;0,OR(AQ218="")), "* No olvide digitar la variable Pueblos originarios - Mujeres. Digite Cero si no tiene.",IF((AQ218)&gt;E218,"  * La variable Pueblos originarios - Mujeres No puede ser mayor al Total.",""))</f>
        <v/>
      </c>
      <c r="CE218" s="2174" t="str">
        <f t="shared" ref="CE218:CE226" si="368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2174" t="str">
        <f t="shared" si="275"/>
        <v/>
      </c>
      <c r="CG218" s="2174" t="str">
        <f t="shared" si="333"/>
        <v/>
      </c>
      <c r="CH218" s="2174" t="str">
        <f t="shared" ref="CH218:CH241" si="369">IF(AND(E218&gt;0,OR(AU218="")), "* No olvide digitar la variable Migrantes - Mujeres. Digite Cero si no tiene.",IF((AU218)&gt;E218,"  * La variable Migrantes - Mujeres No puede ser mayor al Total.",""))</f>
        <v/>
      </c>
      <c r="CI218" s="2174" t="str">
        <f t="shared" si="278"/>
        <v/>
      </c>
      <c r="CJ218" s="2174" t="str">
        <f t="shared" si="335"/>
        <v/>
      </c>
      <c r="CK218" s="2174" t="str">
        <f t="shared" si="280"/>
        <v/>
      </c>
      <c r="CL218" s="143"/>
      <c r="CO218" s="1894">
        <f t="shared" si="281"/>
        <v>0</v>
      </c>
      <c r="CP218" s="2258"/>
      <c r="CQ218" s="1894">
        <f t="shared" ref="CQ218:CR218" si="370">IF(AND(D218&gt;0,OR(AP218="")),1,IF((AP218)&gt;D218,1,0))</f>
        <v>0</v>
      </c>
      <c r="CR218" s="1894">
        <f t="shared" si="370"/>
        <v>0</v>
      </c>
      <c r="CS218" s="1894">
        <f t="shared" si="284"/>
        <v>0</v>
      </c>
      <c r="CT218" s="1894">
        <f t="shared" si="285"/>
        <v>0</v>
      </c>
      <c r="CU218" s="1894">
        <f t="shared" ref="CU218:CV218" si="371">IF(AND(D218&gt;0,OR(AT218="")),1,IF((AT218)&gt;D218,1,0))</f>
        <v>0</v>
      </c>
      <c r="CV218" s="1894">
        <f t="shared" si="371"/>
        <v>0</v>
      </c>
      <c r="CW218" s="1894">
        <f t="shared" si="287"/>
        <v>0</v>
      </c>
      <c r="CX218" s="1894">
        <f t="shared" si="338"/>
        <v>0</v>
      </c>
      <c r="CY218" s="1894">
        <f t="shared" si="289"/>
        <v>0</v>
      </c>
    </row>
    <row r="219" spans="1:103" ht="23.25" customHeight="1" x14ac:dyDescent="0.25">
      <c r="A219" s="3128"/>
      <c r="B219" s="454" t="s">
        <v>894</v>
      </c>
      <c r="C219" s="609">
        <f t="shared" si="267"/>
        <v>0</v>
      </c>
      <c r="D219" s="610">
        <f t="shared" ref="D219:E219" si="372">SUM(F219+H219+J219+L219+N219)</f>
        <v>0</v>
      </c>
      <c r="E219" s="454">
        <f t="shared" si="372"/>
        <v>0</v>
      </c>
      <c r="F219" s="355"/>
      <c r="G219" s="2057"/>
      <c r="H219" s="355"/>
      <c r="I219" s="2057"/>
      <c r="J219" s="355"/>
      <c r="K219" s="2057"/>
      <c r="L219" s="355"/>
      <c r="M219" s="2057"/>
      <c r="N219" s="355"/>
      <c r="O219" s="2057"/>
      <c r="P219" s="2269"/>
      <c r="Q219" s="2270"/>
      <c r="R219" s="2270"/>
      <c r="S219" s="2270"/>
      <c r="T219" s="2270"/>
      <c r="U219" s="2270"/>
      <c r="V219" s="2270"/>
      <c r="W219" s="2270"/>
      <c r="X219" s="2270"/>
      <c r="Y219" s="2270"/>
      <c r="Z219" s="2270"/>
      <c r="AA219" s="2270"/>
      <c r="AB219" s="2270"/>
      <c r="AC219" s="2270"/>
      <c r="AD219" s="2270"/>
      <c r="AE219" s="2270"/>
      <c r="AF219" s="2270"/>
      <c r="AG219" s="2270"/>
      <c r="AH219" s="2270"/>
      <c r="AI219" s="2270"/>
      <c r="AJ219" s="2270"/>
      <c r="AK219" s="2270"/>
      <c r="AL219" s="2270"/>
      <c r="AM219" s="2271"/>
      <c r="AN219" s="443"/>
      <c r="AO219" s="2272"/>
      <c r="AP219" s="355"/>
      <c r="AQ219" s="370"/>
      <c r="AR219" s="2070"/>
      <c r="AS219" s="370"/>
      <c r="AT219" s="2235"/>
      <c r="AU219" s="2065"/>
      <c r="AV219" s="2235"/>
      <c r="AW219" s="2065"/>
      <c r="AX219" s="370"/>
      <c r="AY219" s="143" t="str">
        <f t="shared" si="364"/>
        <v/>
      </c>
      <c r="CA219" s="2174" t="str">
        <f t="shared" si="365"/>
        <v/>
      </c>
      <c r="CB219" s="2268"/>
      <c r="CC219" s="2174" t="str">
        <f t="shared" si="366"/>
        <v/>
      </c>
      <c r="CD219" s="2174" t="str">
        <f t="shared" si="367"/>
        <v/>
      </c>
      <c r="CE219" s="2174" t="str">
        <f t="shared" si="368"/>
        <v/>
      </c>
      <c r="CF219" s="2174" t="str">
        <f t="shared" si="275"/>
        <v/>
      </c>
      <c r="CG219" s="2174" t="str">
        <f t="shared" si="333"/>
        <v/>
      </c>
      <c r="CH219" s="2174" t="str">
        <f t="shared" si="369"/>
        <v/>
      </c>
      <c r="CI219" s="2174" t="str">
        <f t="shared" si="278"/>
        <v/>
      </c>
      <c r="CJ219" s="2174" t="str">
        <f t="shared" si="335"/>
        <v/>
      </c>
      <c r="CK219" s="2174" t="str">
        <f t="shared" si="280"/>
        <v/>
      </c>
      <c r="CL219" s="143"/>
      <c r="CO219" s="1894">
        <f t="shared" si="281"/>
        <v>0</v>
      </c>
      <c r="CP219" s="2258"/>
      <c r="CQ219" s="1894">
        <f t="shared" ref="CQ219:CR219" si="373">IF(AND(D219&gt;0,OR(AP219="")),1,IF((AP219)&gt;D219,1,0))</f>
        <v>0</v>
      </c>
      <c r="CR219" s="1894">
        <f t="shared" si="373"/>
        <v>0</v>
      </c>
      <c r="CS219" s="1894">
        <f t="shared" si="284"/>
        <v>0</v>
      </c>
      <c r="CT219" s="1894">
        <f t="shared" si="285"/>
        <v>0</v>
      </c>
      <c r="CU219" s="1894">
        <f t="shared" ref="CU219:CV219" si="374">IF(AND(D219&gt;0,OR(AT219="")),1,IF((AT219)&gt;D219,1,0))</f>
        <v>0</v>
      </c>
      <c r="CV219" s="1894">
        <f t="shared" si="374"/>
        <v>0</v>
      </c>
      <c r="CW219" s="1894">
        <f t="shared" si="287"/>
        <v>0</v>
      </c>
      <c r="CX219" s="1894">
        <f t="shared" si="338"/>
        <v>0</v>
      </c>
      <c r="CY219" s="1894">
        <f t="shared" si="289"/>
        <v>0</v>
      </c>
    </row>
    <row r="220" spans="1:103" ht="23.25" customHeight="1" x14ac:dyDescent="0.25">
      <c r="A220" s="3128"/>
      <c r="B220" s="454" t="s">
        <v>895</v>
      </c>
      <c r="C220" s="609">
        <f t="shared" si="267"/>
        <v>0</v>
      </c>
      <c r="D220" s="610">
        <f t="shared" ref="D220:E220" si="375">SUM(F220+H220+J220+L220+N220)</f>
        <v>0</v>
      </c>
      <c r="E220" s="454">
        <f t="shared" si="375"/>
        <v>0</v>
      </c>
      <c r="F220" s="355"/>
      <c r="G220" s="2057"/>
      <c r="H220" s="355"/>
      <c r="I220" s="2057"/>
      <c r="J220" s="355"/>
      <c r="K220" s="2057"/>
      <c r="L220" s="355"/>
      <c r="M220" s="2057"/>
      <c r="N220" s="355"/>
      <c r="O220" s="2057"/>
      <c r="P220" s="2269"/>
      <c r="Q220" s="2270"/>
      <c r="R220" s="2270"/>
      <c r="S220" s="2270"/>
      <c r="T220" s="2270"/>
      <c r="U220" s="2270"/>
      <c r="V220" s="2270"/>
      <c r="W220" s="2270"/>
      <c r="X220" s="2270"/>
      <c r="Y220" s="2270"/>
      <c r="Z220" s="2270"/>
      <c r="AA220" s="2270"/>
      <c r="AB220" s="2270"/>
      <c r="AC220" s="2270"/>
      <c r="AD220" s="2270"/>
      <c r="AE220" s="2270"/>
      <c r="AF220" s="2270"/>
      <c r="AG220" s="2270"/>
      <c r="AH220" s="2270"/>
      <c r="AI220" s="2270"/>
      <c r="AJ220" s="2270"/>
      <c r="AK220" s="2270"/>
      <c r="AL220" s="2270"/>
      <c r="AM220" s="2271"/>
      <c r="AN220" s="443"/>
      <c r="AO220" s="2272"/>
      <c r="AP220" s="355"/>
      <c r="AQ220" s="370"/>
      <c r="AR220" s="2070"/>
      <c r="AS220" s="370"/>
      <c r="AT220" s="2235"/>
      <c r="AU220" s="2065"/>
      <c r="AV220" s="2235"/>
      <c r="AW220" s="2065"/>
      <c r="AX220" s="370"/>
      <c r="AY220" s="143" t="str">
        <f t="shared" si="364"/>
        <v/>
      </c>
      <c r="CA220" s="2174" t="str">
        <f t="shared" si="365"/>
        <v/>
      </c>
      <c r="CB220" s="2268"/>
      <c r="CC220" s="2174" t="str">
        <f t="shared" si="366"/>
        <v/>
      </c>
      <c r="CD220" s="2174" t="str">
        <f t="shared" si="367"/>
        <v/>
      </c>
      <c r="CE220" s="2174" t="str">
        <f t="shared" si="368"/>
        <v/>
      </c>
      <c r="CF220" s="2174" t="str">
        <f t="shared" si="275"/>
        <v/>
      </c>
      <c r="CG220" s="2174" t="str">
        <f t="shared" si="333"/>
        <v/>
      </c>
      <c r="CH220" s="2174" t="str">
        <f t="shared" si="369"/>
        <v/>
      </c>
      <c r="CI220" s="2174" t="str">
        <f t="shared" si="278"/>
        <v/>
      </c>
      <c r="CJ220" s="2174" t="str">
        <f t="shared" si="335"/>
        <v/>
      </c>
      <c r="CK220" s="2174" t="str">
        <f t="shared" si="280"/>
        <v/>
      </c>
      <c r="CL220" s="143"/>
      <c r="CO220" s="1894">
        <f t="shared" si="281"/>
        <v>0</v>
      </c>
      <c r="CP220" s="2258"/>
      <c r="CQ220" s="1894">
        <f t="shared" ref="CQ220:CR220" si="376">IF(AND(D220&gt;0,OR(AP220="")),1,IF((AP220)&gt;D220,1,0))</f>
        <v>0</v>
      </c>
      <c r="CR220" s="1894">
        <f t="shared" si="376"/>
        <v>0</v>
      </c>
      <c r="CS220" s="1894">
        <f t="shared" si="284"/>
        <v>0</v>
      </c>
      <c r="CT220" s="1894">
        <f t="shared" si="285"/>
        <v>0</v>
      </c>
      <c r="CU220" s="1894">
        <f t="shared" ref="CU220:CV220" si="377">IF(AND(D220&gt;0,OR(AT220="")),1,IF((AT220)&gt;D220,1,0))</f>
        <v>0</v>
      </c>
      <c r="CV220" s="1894">
        <f t="shared" si="377"/>
        <v>0</v>
      </c>
      <c r="CW220" s="1894">
        <f t="shared" si="287"/>
        <v>0</v>
      </c>
      <c r="CX220" s="1894">
        <f t="shared" si="338"/>
        <v>0</v>
      </c>
      <c r="CY220" s="1894">
        <f t="shared" si="289"/>
        <v>0</v>
      </c>
    </row>
    <row r="221" spans="1:103" ht="36" customHeight="1" x14ac:dyDescent="0.25">
      <c r="A221" s="3129"/>
      <c r="B221" s="603" t="s">
        <v>896</v>
      </c>
      <c r="C221" s="617">
        <f t="shared" si="267"/>
        <v>2</v>
      </c>
      <c r="D221" s="618">
        <f t="shared" ref="D221:E221" si="378">SUM(F221+H221+J221+L221+N221)</f>
        <v>2</v>
      </c>
      <c r="E221" s="603">
        <f t="shared" si="378"/>
        <v>0</v>
      </c>
      <c r="F221" s="131">
        <v>0</v>
      </c>
      <c r="G221" s="1847">
        <v>0</v>
      </c>
      <c r="H221" s="131">
        <v>1</v>
      </c>
      <c r="I221" s="1847">
        <v>0</v>
      </c>
      <c r="J221" s="131">
        <v>1</v>
      </c>
      <c r="K221" s="1847">
        <v>0</v>
      </c>
      <c r="L221" s="131">
        <v>0</v>
      </c>
      <c r="M221" s="1847">
        <v>0</v>
      </c>
      <c r="N221" s="131">
        <v>0</v>
      </c>
      <c r="O221" s="1847">
        <v>0</v>
      </c>
      <c r="P221" s="2273"/>
      <c r="Q221" s="2274"/>
      <c r="R221" s="2274"/>
      <c r="S221" s="2274"/>
      <c r="T221" s="2274"/>
      <c r="U221" s="2274"/>
      <c r="V221" s="2274"/>
      <c r="W221" s="2274"/>
      <c r="X221" s="2274"/>
      <c r="Y221" s="2274"/>
      <c r="Z221" s="2274"/>
      <c r="AA221" s="2274"/>
      <c r="AB221" s="2274"/>
      <c r="AC221" s="2274"/>
      <c r="AD221" s="2274"/>
      <c r="AE221" s="2274"/>
      <c r="AF221" s="2274"/>
      <c r="AG221" s="2274"/>
      <c r="AH221" s="2274"/>
      <c r="AI221" s="2274"/>
      <c r="AJ221" s="2274"/>
      <c r="AK221" s="2274"/>
      <c r="AL221" s="2274"/>
      <c r="AM221" s="2275"/>
      <c r="AN221" s="142">
        <v>0</v>
      </c>
      <c r="AO221" s="2222"/>
      <c r="AP221" s="131">
        <v>0</v>
      </c>
      <c r="AQ221" s="1847">
        <v>0</v>
      </c>
      <c r="AR221" s="131">
        <v>0</v>
      </c>
      <c r="AS221" s="1847">
        <v>0</v>
      </c>
      <c r="AT221" s="2114">
        <v>0</v>
      </c>
      <c r="AU221" s="372">
        <v>0</v>
      </c>
      <c r="AV221" s="2114">
        <v>0</v>
      </c>
      <c r="AW221" s="372">
        <v>0</v>
      </c>
      <c r="AX221" s="1847">
        <v>0</v>
      </c>
      <c r="AY221" s="143" t="str">
        <f t="shared" si="364"/>
        <v/>
      </c>
      <c r="CA221" s="2174" t="str">
        <f t="shared" si="365"/>
        <v/>
      </c>
      <c r="CB221" s="2268"/>
      <c r="CC221" s="2174" t="str">
        <f t="shared" si="366"/>
        <v/>
      </c>
      <c r="CD221" s="2174" t="str">
        <f t="shared" si="367"/>
        <v/>
      </c>
      <c r="CE221" s="2174" t="str">
        <f t="shared" si="368"/>
        <v/>
      </c>
      <c r="CF221" s="2174" t="str">
        <f t="shared" si="275"/>
        <v/>
      </c>
      <c r="CG221" s="2174" t="str">
        <f t="shared" si="333"/>
        <v/>
      </c>
      <c r="CH221" s="2174" t="str">
        <f t="shared" si="369"/>
        <v/>
      </c>
      <c r="CI221" s="2174" t="str">
        <f t="shared" si="278"/>
        <v/>
      </c>
      <c r="CJ221" s="2174" t="str">
        <f t="shared" si="335"/>
        <v/>
      </c>
      <c r="CK221" s="2174" t="str">
        <f t="shared" si="280"/>
        <v/>
      </c>
      <c r="CL221" s="143"/>
      <c r="CO221" s="1894">
        <f t="shared" si="281"/>
        <v>0</v>
      </c>
      <c r="CP221" s="2258"/>
      <c r="CQ221" s="1894">
        <f t="shared" ref="CQ221:CR221" si="379">IF(AND(D221&gt;0,OR(AP221="")),1,IF((AP221)&gt;D221,1,0))</f>
        <v>0</v>
      </c>
      <c r="CR221" s="1894">
        <f t="shared" si="379"/>
        <v>0</v>
      </c>
      <c r="CS221" s="1894">
        <f t="shared" si="284"/>
        <v>0</v>
      </c>
      <c r="CT221" s="1894">
        <f t="shared" si="285"/>
        <v>0</v>
      </c>
      <c r="CU221" s="1894">
        <f t="shared" ref="CU221:CV221" si="380">IF(AND(D221&gt;0,OR(AT221="")),1,IF((AT221)&gt;D221,1,0))</f>
        <v>0</v>
      </c>
      <c r="CV221" s="1894">
        <f t="shared" si="380"/>
        <v>0</v>
      </c>
      <c r="CW221" s="1894">
        <f t="shared" si="287"/>
        <v>0</v>
      </c>
      <c r="CX221" s="1894">
        <f t="shared" si="338"/>
        <v>0</v>
      </c>
      <c r="CY221" s="1894">
        <f t="shared" si="289"/>
        <v>0</v>
      </c>
    </row>
    <row r="222" spans="1:103" ht="15" customHeight="1" x14ac:dyDescent="0.25">
      <c r="A222" s="3132" t="s">
        <v>897</v>
      </c>
      <c r="B222" s="619" t="s">
        <v>898</v>
      </c>
      <c r="C222" s="604">
        <f t="shared" si="267"/>
        <v>1</v>
      </c>
      <c r="D222" s="605">
        <f t="shared" ref="D222:E222" si="381">SUM(F222+H222+J222+L222+N222+P222+R222+T222+V222+X222+Z222+AB222+AD222+AF222+AH222+AJ222+AL222)</f>
        <v>0</v>
      </c>
      <c r="E222" s="2245">
        <f t="shared" si="381"/>
        <v>1</v>
      </c>
      <c r="F222" s="1843">
        <v>0</v>
      </c>
      <c r="G222" s="1844">
        <v>0</v>
      </c>
      <c r="H222" s="1843">
        <v>0</v>
      </c>
      <c r="I222" s="1844">
        <v>0</v>
      </c>
      <c r="J222" s="1843">
        <v>0</v>
      </c>
      <c r="K222" s="1844">
        <v>0</v>
      </c>
      <c r="L222" s="1843">
        <v>0</v>
      </c>
      <c r="M222" s="1844">
        <v>0</v>
      </c>
      <c r="N222" s="1843">
        <v>0</v>
      </c>
      <c r="O222" s="1844">
        <v>0</v>
      </c>
      <c r="P222" s="1843">
        <v>0</v>
      </c>
      <c r="Q222" s="1844">
        <v>1</v>
      </c>
      <c r="R222" s="1843">
        <v>0</v>
      </c>
      <c r="S222" s="1844">
        <v>0</v>
      </c>
      <c r="T222" s="1843">
        <v>0</v>
      </c>
      <c r="U222" s="1844">
        <v>0</v>
      </c>
      <c r="V222" s="1843">
        <v>0</v>
      </c>
      <c r="W222" s="1844">
        <v>0</v>
      </c>
      <c r="X222" s="1843">
        <v>0</v>
      </c>
      <c r="Y222" s="1844">
        <v>0</v>
      </c>
      <c r="Z222" s="1843">
        <v>0</v>
      </c>
      <c r="AA222" s="1844">
        <v>0</v>
      </c>
      <c r="AB222" s="1843">
        <v>0</v>
      </c>
      <c r="AC222" s="1844">
        <v>0</v>
      </c>
      <c r="AD222" s="1843">
        <v>0</v>
      </c>
      <c r="AE222" s="1844">
        <v>0</v>
      </c>
      <c r="AF222" s="1843">
        <v>0</v>
      </c>
      <c r="AG222" s="1844">
        <v>0</v>
      </c>
      <c r="AH222" s="1843">
        <v>0</v>
      </c>
      <c r="AI222" s="1844">
        <v>0</v>
      </c>
      <c r="AJ222" s="1843">
        <v>0</v>
      </c>
      <c r="AK222" s="1844">
        <v>0</v>
      </c>
      <c r="AL222" s="1843">
        <v>0</v>
      </c>
      <c r="AM222" s="441">
        <v>0</v>
      </c>
      <c r="AN222" s="1857">
        <v>0</v>
      </c>
      <c r="AO222" s="1840">
        <v>1</v>
      </c>
      <c r="AP222" s="2078">
        <v>0</v>
      </c>
      <c r="AQ222" s="1844">
        <v>0</v>
      </c>
      <c r="AR222" s="1843">
        <v>0</v>
      </c>
      <c r="AS222" s="1844">
        <v>0</v>
      </c>
      <c r="AT222" s="2113">
        <v>0</v>
      </c>
      <c r="AU222" s="2128">
        <v>0</v>
      </c>
      <c r="AV222" s="2239">
        <v>0</v>
      </c>
      <c r="AW222" s="2128">
        <v>0</v>
      </c>
      <c r="AX222" s="1844">
        <v>0</v>
      </c>
      <c r="AY222" s="143" t="str">
        <f t="shared" ref="AY222:AY226" si="382">CA222&amp;CB222&amp;CC222&amp;CD222&amp;CE222&amp;CF222&amp;CG222&amp;CH222&amp;CI222&amp;CJ222&amp;CK222</f>
        <v/>
      </c>
      <c r="CA222" s="2174" t="str">
        <f t="shared" si="365"/>
        <v/>
      </c>
      <c r="CB222" s="2174" t="str">
        <f t="shared" ref="CB222:CB226" si="383">IF(AND(E222&gt;0,AO222=""), "* No olvide digitar la variable Madre de hijo menor de 5 años. Digite Cero si no tiene.",IF(AO222&gt;E222,"  * La variable Madre de hijo menor de 5 años No puede ser mayor al Total Mujeres.",""))</f>
        <v/>
      </c>
      <c r="CC222" s="2174" t="str">
        <f t="shared" si="366"/>
        <v/>
      </c>
      <c r="CD222" s="2174" t="str">
        <f t="shared" si="367"/>
        <v/>
      </c>
      <c r="CE222" s="2174" t="str">
        <f t="shared" si="368"/>
        <v/>
      </c>
      <c r="CF222" s="2174" t="str">
        <f t="shared" si="275"/>
        <v/>
      </c>
      <c r="CG222" s="2174" t="str">
        <f t="shared" si="333"/>
        <v/>
      </c>
      <c r="CH222" s="2174" t="str">
        <f t="shared" si="369"/>
        <v/>
      </c>
      <c r="CI222" s="2174" t="str">
        <f t="shared" si="278"/>
        <v/>
      </c>
      <c r="CJ222" s="2174" t="str">
        <f t="shared" si="335"/>
        <v/>
      </c>
      <c r="CK222" s="2174" t="str">
        <f t="shared" si="280"/>
        <v/>
      </c>
      <c r="CL222" s="143"/>
      <c r="CO222" s="1894">
        <f t="shared" si="281"/>
        <v>0</v>
      </c>
      <c r="CP222" s="1894">
        <f t="shared" ref="CP222:CP226" si="384">IF(AND(E222&gt;0,AO222=""),1,IF(AO222&gt;E222,1,0))</f>
        <v>0</v>
      </c>
      <c r="CQ222" s="1894">
        <f t="shared" ref="CQ222:CR222" si="385">IF(AND(D222&gt;0,OR(AP222="")),1,IF((AP222)&gt;D222,1,0))</f>
        <v>0</v>
      </c>
      <c r="CR222" s="1894">
        <f t="shared" si="385"/>
        <v>0</v>
      </c>
      <c r="CS222" s="1894">
        <f t="shared" si="284"/>
        <v>0</v>
      </c>
      <c r="CT222" s="1894">
        <f t="shared" si="285"/>
        <v>0</v>
      </c>
      <c r="CU222" s="1894">
        <f t="shared" ref="CU222:CV222" si="386">IF(AND(D222&gt;0,OR(AT222="")),1,IF((AT222)&gt;D222,1,0))</f>
        <v>0</v>
      </c>
      <c r="CV222" s="1894">
        <f t="shared" si="386"/>
        <v>0</v>
      </c>
      <c r="CW222" s="1894">
        <f t="shared" si="287"/>
        <v>0</v>
      </c>
      <c r="CX222" s="1894">
        <f t="shared" si="338"/>
        <v>0</v>
      </c>
      <c r="CY222" s="1894">
        <f t="shared" si="289"/>
        <v>0</v>
      </c>
    </row>
    <row r="223" spans="1:103" ht="15" customHeight="1" x14ac:dyDescent="0.25">
      <c r="A223" s="3128"/>
      <c r="B223" s="2276" t="s">
        <v>899</v>
      </c>
      <c r="C223" s="609">
        <f t="shared" si="267"/>
        <v>1</v>
      </c>
      <c r="D223" s="610">
        <f t="shared" ref="D223:E223" si="387">SUM(F223+H223+J223+L223+N223+P223+R223+T223+V223+X223+Z223+AB223+AD223+AF223+AH223+AJ223+AL223)</f>
        <v>0</v>
      </c>
      <c r="E223" s="454">
        <f t="shared" si="387"/>
        <v>1</v>
      </c>
      <c r="F223" s="355">
        <v>0</v>
      </c>
      <c r="G223" s="2057">
        <v>0</v>
      </c>
      <c r="H223" s="355">
        <v>0</v>
      </c>
      <c r="I223" s="2057">
        <v>0</v>
      </c>
      <c r="J223" s="355">
        <v>0</v>
      </c>
      <c r="K223" s="2057">
        <v>0</v>
      </c>
      <c r="L223" s="355">
        <v>0</v>
      </c>
      <c r="M223" s="2057">
        <v>0</v>
      </c>
      <c r="N223" s="355">
        <v>0</v>
      </c>
      <c r="O223" s="2057">
        <v>0</v>
      </c>
      <c r="P223" s="355">
        <v>0</v>
      </c>
      <c r="Q223" s="2057">
        <v>0</v>
      </c>
      <c r="R223" s="355">
        <v>0</v>
      </c>
      <c r="S223" s="2057">
        <v>0</v>
      </c>
      <c r="T223" s="355">
        <v>0</v>
      </c>
      <c r="U223" s="2057">
        <v>0</v>
      </c>
      <c r="V223" s="355">
        <v>0</v>
      </c>
      <c r="W223" s="2057">
        <v>0</v>
      </c>
      <c r="X223" s="355">
        <v>0</v>
      </c>
      <c r="Y223" s="2057">
        <v>0</v>
      </c>
      <c r="Z223" s="355">
        <v>0</v>
      </c>
      <c r="AA223" s="2057">
        <v>0</v>
      </c>
      <c r="AB223" s="355">
        <v>0</v>
      </c>
      <c r="AC223" s="2057">
        <v>1</v>
      </c>
      <c r="AD223" s="355">
        <v>0</v>
      </c>
      <c r="AE223" s="2057">
        <v>0</v>
      </c>
      <c r="AF223" s="355">
        <v>0</v>
      </c>
      <c r="AG223" s="2057">
        <v>0</v>
      </c>
      <c r="AH223" s="355">
        <v>0</v>
      </c>
      <c r="AI223" s="2057">
        <v>0</v>
      </c>
      <c r="AJ223" s="355">
        <v>0</v>
      </c>
      <c r="AK223" s="2057">
        <v>0</v>
      </c>
      <c r="AL223" s="355">
        <v>0</v>
      </c>
      <c r="AM223" s="362">
        <v>0</v>
      </c>
      <c r="AN223" s="443">
        <v>0</v>
      </c>
      <c r="AO223" s="2057">
        <v>0</v>
      </c>
      <c r="AP223" s="2084">
        <v>0</v>
      </c>
      <c r="AQ223" s="2057">
        <v>0</v>
      </c>
      <c r="AR223" s="355">
        <v>0</v>
      </c>
      <c r="AS223" s="2057">
        <v>0</v>
      </c>
      <c r="AT223" s="2085">
        <v>0</v>
      </c>
      <c r="AU223" s="356">
        <v>0</v>
      </c>
      <c r="AV223" s="2059">
        <v>0</v>
      </c>
      <c r="AW223" s="356">
        <v>0</v>
      </c>
      <c r="AX223" s="2057">
        <v>0</v>
      </c>
      <c r="AY223" s="143" t="str">
        <f t="shared" si="382"/>
        <v/>
      </c>
      <c r="CA223" s="2174" t="str">
        <f t="shared" si="365"/>
        <v/>
      </c>
      <c r="CB223" s="2174" t="str">
        <f t="shared" si="383"/>
        <v/>
      </c>
      <c r="CC223" s="2174" t="str">
        <f t="shared" si="366"/>
        <v/>
      </c>
      <c r="CD223" s="2174" t="str">
        <f t="shared" si="367"/>
        <v/>
      </c>
      <c r="CE223" s="2174" t="str">
        <f t="shared" si="368"/>
        <v/>
      </c>
      <c r="CF223" s="2174" t="str">
        <f t="shared" si="275"/>
        <v/>
      </c>
      <c r="CG223" s="2174" t="str">
        <f t="shared" si="333"/>
        <v/>
      </c>
      <c r="CH223" s="2174" t="str">
        <f t="shared" si="369"/>
        <v/>
      </c>
      <c r="CI223" s="2174" t="str">
        <f t="shared" si="278"/>
        <v/>
      </c>
      <c r="CJ223" s="2174" t="str">
        <f t="shared" si="335"/>
        <v/>
      </c>
      <c r="CK223" s="2174" t="str">
        <f t="shared" si="280"/>
        <v/>
      </c>
      <c r="CL223" s="143"/>
      <c r="CO223" s="1894">
        <f t="shared" si="281"/>
        <v>0</v>
      </c>
      <c r="CP223" s="1894">
        <f t="shared" si="384"/>
        <v>0</v>
      </c>
      <c r="CQ223" s="1894">
        <f t="shared" ref="CQ223:CR223" si="388">IF(AND(D223&gt;0,OR(AP223="")),1,IF((AP223)&gt;D223,1,0))</f>
        <v>0</v>
      </c>
      <c r="CR223" s="1894">
        <f t="shared" si="388"/>
        <v>0</v>
      </c>
      <c r="CS223" s="1894">
        <f t="shared" si="284"/>
        <v>0</v>
      </c>
      <c r="CT223" s="1894">
        <f t="shared" si="285"/>
        <v>0</v>
      </c>
      <c r="CU223" s="1894">
        <f t="shared" ref="CU223:CV223" si="389">IF(AND(D223&gt;0,OR(AT223="")),1,IF((AT223)&gt;D223,1,0))</f>
        <v>0</v>
      </c>
      <c r="CV223" s="1894">
        <f t="shared" si="389"/>
        <v>0</v>
      </c>
      <c r="CW223" s="1894">
        <f t="shared" si="287"/>
        <v>0</v>
      </c>
      <c r="CX223" s="1894">
        <f t="shared" si="338"/>
        <v>0</v>
      </c>
      <c r="CY223" s="1894">
        <f t="shared" si="289"/>
        <v>0</v>
      </c>
    </row>
    <row r="224" spans="1:103" ht="15" customHeight="1" x14ac:dyDescent="0.25">
      <c r="A224" s="3128"/>
      <c r="B224" s="2254" t="s">
        <v>900</v>
      </c>
      <c r="C224" s="609">
        <f t="shared" si="267"/>
        <v>1</v>
      </c>
      <c r="D224" s="610">
        <f t="shared" ref="D224:E224" si="390">SUM(F224+H224+J224+L224+N224+P224+R224+T224+V224+X224+Z224+AB224+AD224+AF224+AH224+AJ224+AL224)</f>
        <v>0</v>
      </c>
      <c r="E224" s="454">
        <f t="shared" si="390"/>
        <v>1</v>
      </c>
      <c r="F224" s="355">
        <v>0</v>
      </c>
      <c r="G224" s="2057">
        <v>0</v>
      </c>
      <c r="H224" s="355">
        <v>0</v>
      </c>
      <c r="I224" s="2057">
        <v>0</v>
      </c>
      <c r="J224" s="355">
        <v>0</v>
      </c>
      <c r="K224" s="2057">
        <v>0</v>
      </c>
      <c r="L224" s="355">
        <v>0</v>
      </c>
      <c r="M224" s="2057">
        <v>0</v>
      </c>
      <c r="N224" s="355">
        <v>0</v>
      </c>
      <c r="O224" s="2057">
        <v>0</v>
      </c>
      <c r="P224" s="355">
        <v>0</v>
      </c>
      <c r="Q224" s="2057">
        <v>0</v>
      </c>
      <c r="R224" s="355">
        <v>0</v>
      </c>
      <c r="S224" s="2057">
        <v>0</v>
      </c>
      <c r="T224" s="355">
        <v>0</v>
      </c>
      <c r="U224" s="2057">
        <v>0</v>
      </c>
      <c r="V224" s="355">
        <v>0</v>
      </c>
      <c r="W224" s="2057">
        <v>0</v>
      </c>
      <c r="X224" s="355">
        <v>0</v>
      </c>
      <c r="Y224" s="2057">
        <v>0</v>
      </c>
      <c r="Z224" s="355">
        <v>0</v>
      </c>
      <c r="AA224" s="2057">
        <v>0</v>
      </c>
      <c r="AB224" s="355">
        <v>0</v>
      </c>
      <c r="AC224" s="2057">
        <v>1</v>
      </c>
      <c r="AD224" s="355">
        <v>0</v>
      </c>
      <c r="AE224" s="2057">
        <v>0</v>
      </c>
      <c r="AF224" s="355">
        <v>0</v>
      </c>
      <c r="AG224" s="2057">
        <v>0</v>
      </c>
      <c r="AH224" s="355">
        <v>0</v>
      </c>
      <c r="AI224" s="2057">
        <v>0</v>
      </c>
      <c r="AJ224" s="355">
        <v>0</v>
      </c>
      <c r="AK224" s="2057">
        <v>0</v>
      </c>
      <c r="AL224" s="355">
        <v>0</v>
      </c>
      <c r="AM224" s="362">
        <v>0</v>
      </c>
      <c r="AN224" s="443">
        <v>0</v>
      </c>
      <c r="AO224" s="2057">
        <v>0</v>
      </c>
      <c r="AP224" s="2084">
        <v>0</v>
      </c>
      <c r="AQ224" s="2057">
        <v>0</v>
      </c>
      <c r="AR224" s="355">
        <v>0</v>
      </c>
      <c r="AS224" s="2057">
        <v>0</v>
      </c>
      <c r="AT224" s="2085">
        <v>0</v>
      </c>
      <c r="AU224" s="356">
        <v>0</v>
      </c>
      <c r="AV224" s="2059">
        <v>0</v>
      </c>
      <c r="AW224" s="356">
        <v>0</v>
      </c>
      <c r="AX224" s="2057">
        <v>0</v>
      </c>
      <c r="AY224" s="143" t="str">
        <f t="shared" si="382"/>
        <v/>
      </c>
      <c r="CA224" s="2174" t="str">
        <f t="shared" si="365"/>
        <v/>
      </c>
      <c r="CB224" s="2174" t="str">
        <f t="shared" si="383"/>
        <v/>
      </c>
      <c r="CC224" s="2174" t="str">
        <f t="shared" si="366"/>
        <v/>
      </c>
      <c r="CD224" s="2174" t="str">
        <f t="shared" si="367"/>
        <v/>
      </c>
      <c r="CE224" s="2174" t="str">
        <f t="shared" si="368"/>
        <v/>
      </c>
      <c r="CF224" s="2174" t="str">
        <f t="shared" si="275"/>
        <v/>
      </c>
      <c r="CG224" s="2174" t="str">
        <f t="shared" si="333"/>
        <v/>
      </c>
      <c r="CH224" s="2174" t="str">
        <f t="shared" si="369"/>
        <v/>
      </c>
      <c r="CI224" s="2174" t="str">
        <f t="shared" si="278"/>
        <v/>
      </c>
      <c r="CJ224" s="2174" t="str">
        <f t="shared" si="335"/>
        <v/>
      </c>
      <c r="CK224" s="2174" t="str">
        <f t="shared" si="280"/>
        <v/>
      </c>
      <c r="CL224" s="143"/>
      <c r="CO224" s="1894">
        <f t="shared" si="281"/>
        <v>0</v>
      </c>
      <c r="CP224" s="1894">
        <f t="shared" si="384"/>
        <v>0</v>
      </c>
      <c r="CQ224" s="1894">
        <f t="shared" ref="CQ224:CR224" si="391">IF(AND(D224&gt;0,OR(AP224="")),1,IF((AP224)&gt;D224,1,0))</f>
        <v>0</v>
      </c>
      <c r="CR224" s="1894">
        <f t="shared" si="391"/>
        <v>0</v>
      </c>
      <c r="CS224" s="1894">
        <f t="shared" si="284"/>
        <v>0</v>
      </c>
      <c r="CT224" s="1894">
        <f t="shared" si="285"/>
        <v>0</v>
      </c>
      <c r="CU224" s="1894">
        <f t="shared" ref="CU224:CV224" si="392">IF(AND(D224&gt;0,OR(AT224="")),1,IF((AT224)&gt;D224,1,0))</f>
        <v>0</v>
      </c>
      <c r="CV224" s="1894">
        <f t="shared" si="392"/>
        <v>0</v>
      </c>
      <c r="CW224" s="1894">
        <f t="shared" si="287"/>
        <v>0</v>
      </c>
      <c r="CX224" s="1894">
        <f t="shared" si="338"/>
        <v>0</v>
      </c>
      <c r="CY224" s="1894">
        <f t="shared" si="289"/>
        <v>0</v>
      </c>
    </row>
    <row r="225" spans="1:103" ht="15" customHeight="1" x14ac:dyDescent="0.25">
      <c r="A225" s="3128"/>
      <c r="B225" s="2254" t="s">
        <v>901</v>
      </c>
      <c r="C225" s="609">
        <f t="shared" si="267"/>
        <v>3</v>
      </c>
      <c r="D225" s="610">
        <f t="shared" ref="D225:E225" si="393">SUM(F225+H225+J225+L225+N225+P225+R225+T225+V225+X225+Z225+AB225+AD225+AF225+AH225+AJ225+AL225)</f>
        <v>1</v>
      </c>
      <c r="E225" s="454">
        <f t="shared" si="393"/>
        <v>2</v>
      </c>
      <c r="F225" s="355">
        <v>0</v>
      </c>
      <c r="G225" s="2057">
        <v>0</v>
      </c>
      <c r="H225" s="355">
        <v>0</v>
      </c>
      <c r="I225" s="2057">
        <v>0</v>
      </c>
      <c r="J225" s="355">
        <v>0</v>
      </c>
      <c r="K225" s="2057">
        <v>0</v>
      </c>
      <c r="L225" s="355">
        <v>0</v>
      </c>
      <c r="M225" s="2057">
        <v>0</v>
      </c>
      <c r="N225" s="355">
        <v>1</v>
      </c>
      <c r="O225" s="2057">
        <v>0</v>
      </c>
      <c r="P225" s="355">
        <v>0</v>
      </c>
      <c r="Q225" s="2057">
        <v>0</v>
      </c>
      <c r="R225" s="355">
        <v>0</v>
      </c>
      <c r="S225" s="2057">
        <v>0</v>
      </c>
      <c r="T225" s="355">
        <v>0</v>
      </c>
      <c r="U225" s="2057">
        <v>0</v>
      </c>
      <c r="V225" s="355">
        <v>0</v>
      </c>
      <c r="W225" s="2057">
        <v>0</v>
      </c>
      <c r="X225" s="355">
        <v>0</v>
      </c>
      <c r="Y225" s="2057">
        <v>0</v>
      </c>
      <c r="Z225" s="355">
        <v>0</v>
      </c>
      <c r="AA225" s="2057">
        <v>1</v>
      </c>
      <c r="AB225" s="355">
        <v>0</v>
      </c>
      <c r="AC225" s="2057">
        <v>1</v>
      </c>
      <c r="AD225" s="355">
        <v>0</v>
      </c>
      <c r="AE225" s="2057">
        <v>0</v>
      </c>
      <c r="AF225" s="355">
        <v>0</v>
      </c>
      <c r="AG225" s="2057">
        <v>0</v>
      </c>
      <c r="AH225" s="355">
        <v>0</v>
      </c>
      <c r="AI225" s="2057">
        <v>0</v>
      </c>
      <c r="AJ225" s="355">
        <v>0</v>
      </c>
      <c r="AK225" s="2057">
        <v>0</v>
      </c>
      <c r="AL225" s="355">
        <v>0</v>
      </c>
      <c r="AM225" s="362">
        <v>0</v>
      </c>
      <c r="AN225" s="443">
        <v>0</v>
      </c>
      <c r="AO225" s="2057">
        <v>0</v>
      </c>
      <c r="AP225" s="2084">
        <v>0</v>
      </c>
      <c r="AQ225" s="2057">
        <v>1</v>
      </c>
      <c r="AR225" s="355">
        <v>0</v>
      </c>
      <c r="AS225" s="2057">
        <v>0</v>
      </c>
      <c r="AT225" s="2085">
        <v>0</v>
      </c>
      <c r="AU225" s="356">
        <v>0</v>
      </c>
      <c r="AV225" s="2059">
        <v>0</v>
      </c>
      <c r="AW225" s="356">
        <v>0</v>
      </c>
      <c r="AX225" s="2057">
        <v>0</v>
      </c>
      <c r="AY225" s="143" t="str">
        <f t="shared" si="382"/>
        <v/>
      </c>
      <c r="CA225" s="2174" t="str">
        <f t="shared" si="365"/>
        <v/>
      </c>
      <c r="CB225" s="2174" t="str">
        <f t="shared" si="383"/>
        <v/>
      </c>
      <c r="CC225" s="2174" t="str">
        <f t="shared" si="366"/>
        <v/>
      </c>
      <c r="CD225" s="2174" t="str">
        <f t="shared" si="367"/>
        <v/>
      </c>
      <c r="CE225" s="2174" t="str">
        <f t="shared" si="368"/>
        <v/>
      </c>
      <c r="CF225" s="2174" t="str">
        <f t="shared" si="275"/>
        <v/>
      </c>
      <c r="CG225" s="2174" t="str">
        <f t="shared" si="333"/>
        <v/>
      </c>
      <c r="CH225" s="2174" t="str">
        <f t="shared" si="369"/>
        <v/>
      </c>
      <c r="CI225" s="2174" t="str">
        <f t="shared" si="278"/>
        <v/>
      </c>
      <c r="CJ225" s="2174" t="str">
        <f t="shared" si="335"/>
        <v/>
      </c>
      <c r="CK225" s="2174" t="str">
        <f t="shared" si="280"/>
        <v/>
      </c>
      <c r="CL225" s="143"/>
      <c r="CO225" s="1894">
        <f t="shared" si="281"/>
        <v>0</v>
      </c>
      <c r="CP225" s="1894">
        <f t="shared" si="384"/>
        <v>0</v>
      </c>
      <c r="CQ225" s="1894">
        <f t="shared" ref="CQ225:CR225" si="394">IF(AND(D225&gt;0,OR(AP225="")),1,IF((AP225)&gt;D225,1,0))</f>
        <v>0</v>
      </c>
      <c r="CR225" s="1894">
        <f t="shared" si="394"/>
        <v>0</v>
      </c>
      <c r="CS225" s="1894">
        <f t="shared" si="284"/>
        <v>0</v>
      </c>
      <c r="CT225" s="1894">
        <f t="shared" si="285"/>
        <v>0</v>
      </c>
      <c r="CU225" s="1894">
        <f t="shared" ref="CU225:CV225" si="395">IF(AND(D225&gt;0,OR(AT225="")),1,IF((AT225)&gt;D225,1,0))</f>
        <v>0</v>
      </c>
      <c r="CV225" s="1894">
        <f t="shared" si="395"/>
        <v>0</v>
      </c>
      <c r="CW225" s="1894">
        <f t="shared" si="287"/>
        <v>0</v>
      </c>
      <c r="CX225" s="1894">
        <f t="shared" si="338"/>
        <v>0</v>
      </c>
      <c r="CY225" s="1894">
        <f t="shared" si="289"/>
        <v>0</v>
      </c>
    </row>
    <row r="226" spans="1:103" ht="15" customHeight="1" x14ac:dyDescent="0.25">
      <c r="A226" s="3129"/>
      <c r="B226" s="1966" t="s">
        <v>902</v>
      </c>
      <c r="C226" s="607">
        <f t="shared" si="267"/>
        <v>14</v>
      </c>
      <c r="D226" s="2250">
        <f t="shared" ref="D226:E226" si="396">SUM(F226+H226+J226+L226+N226+P226+R226+T226+V226+X226+Z226+AB226+AD226+AF226+AH226+AJ226+AL226)</f>
        <v>2</v>
      </c>
      <c r="E226" s="2244">
        <f t="shared" si="396"/>
        <v>12</v>
      </c>
      <c r="F226" s="355">
        <v>0</v>
      </c>
      <c r="G226" s="2057">
        <v>0</v>
      </c>
      <c r="H226" s="355">
        <v>0</v>
      </c>
      <c r="I226" s="2057">
        <v>0</v>
      </c>
      <c r="J226" s="355">
        <v>0</v>
      </c>
      <c r="K226" s="2057">
        <v>2</v>
      </c>
      <c r="L226" s="355">
        <v>0</v>
      </c>
      <c r="M226" s="2057">
        <v>1</v>
      </c>
      <c r="N226" s="355">
        <v>1</v>
      </c>
      <c r="O226" s="2057">
        <v>3</v>
      </c>
      <c r="P226" s="355">
        <v>0</v>
      </c>
      <c r="Q226" s="2057">
        <v>1</v>
      </c>
      <c r="R226" s="355">
        <v>0</v>
      </c>
      <c r="S226" s="2057">
        <v>2</v>
      </c>
      <c r="T226" s="355">
        <v>0</v>
      </c>
      <c r="U226" s="2057">
        <v>0</v>
      </c>
      <c r="V226" s="355">
        <v>1</v>
      </c>
      <c r="W226" s="2057">
        <v>0</v>
      </c>
      <c r="X226" s="355">
        <v>0</v>
      </c>
      <c r="Y226" s="2057">
        <v>1</v>
      </c>
      <c r="Z226" s="355">
        <v>0</v>
      </c>
      <c r="AA226" s="2057">
        <v>0</v>
      </c>
      <c r="AB226" s="355">
        <v>0</v>
      </c>
      <c r="AC226" s="2057">
        <v>1</v>
      </c>
      <c r="AD226" s="355">
        <v>0</v>
      </c>
      <c r="AE226" s="2057">
        <v>1</v>
      </c>
      <c r="AF226" s="355">
        <v>0</v>
      </c>
      <c r="AG226" s="2057">
        <v>0</v>
      </c>
      <c r="AH226" s="355">
        <v>0</v>
      </c>
      <c r="AI226" s="2057">
        <v>0</v>
      </c>
      <c r="AJ226" s="355">
        <v>0</v>
      </c>
      <c r="AK226" s="2057">
        <v>0</v>
      </c>
      <c r="AL226" s="131">
        <v>0</v>
      </c>
      <c r="AM226" s="373">
        <v>0</v>
      </c>
      <c r="AN226" s="142">
        <v>0</v>
      </c>
      <c r="AO226" s="1847">
        <v>0</v>
      </c>
      <c r="AP226" s="2137">
        <v>1</v>
      </c>
      <c r="AQ226" s="1847">
        <v>0</v>
      </c>
      <c r="AR226" s="131">
        <v>0</v>
      </c>
      <c r="AS226" s="1847">
        <v>0</v>
      </c>
      <c r="AT226" s="2114">
        <v>0</v>
      </c>
      <c r="AU226" s="372">
        <v>0</v>
      </c>
      <c r="AV226" s="2075">
        <v>0</v>
      </c>
      <c r="AW226" s="372">
        <v>0</v>
      </c>
      <c r="AX226" s="1847">
        <v>0</v>
      </c>
      <c r="AY226" s="143" t="str">
        <f t="shared" si="382"/>
        <v/>
      </c>
      <c r="CA226" s="2174" t="str">
        <f t="shared" si="365"/>
        <v/>
      </c>
      <c r="CB226" s="2174" t="str">
        <f t="shared" si="383"/>
        <v/>
      </c>
      <c r="CC226" s="2174" t="str">
        <f t="shared" si="366"/>
        <v/>
      </c>
      <c r="CD226" s="2174" t="str">
        <f t="shared" si="367"/>
        <v/>
      </c>
      <c r="CE226" s="2174" t="str">
        <f t="shared" si="368"/>
        <v/>
      </c>
      <c r="CF226" s="2174" t="str">
        <f t="shared" si="275"/>
        <v/>
      </c>
      <c r="CG226" s="2174" t="str">
        <f t="shared" si="333"/>
        <v/>
      </c>
      <c r="CH226" s="2174" t="str">
        <f t="shared" si="369"/>
        <v/>
      </c>
      <c r="CI226" s="2174" t="str">
        <f t="shared" si="278"/>
        <v/>
      </c>
      <c r="CJ226" s="2174" t="str">
        <f t="shared" si="335"/>
        <v/>
      </c>
      <c r="CK226" s="2174" t="str">
        <f t="shared" si="280"/>
        <v/>
      </c>
      <c r="CL226" s="143"/>
      <c r="CO226" s="1894">
        <f t="shared" si="281"/>
        <v>0</v>
      </c>
      <c r="CP226" s="1894">
        <f t="shared" si="384"/>
        <v>0</v>
      </c>
      <c r="CQ226" s="1894">
        <f t="shared" ref="CQ226:CR226" si="397">IF(AND(D226&gt;0,OR(AP226="")),1,IF((AP226)&gt;D226,1,0))</f>
        <v>0</v>
      </c>
      <c r="CR226" s="1894">
        <f t="shared" si="397"/>
        <v>0</v>
      </c>
      <c r="CS226" s="1894">
        <f t="shared" si="284"/>
        <v>0</v>
      </c>
      <c r="CT226" s="1894">
        <f t="shared" si="285"/>
        <v>0</v>
      </c>
      <c r="CU226" s="1894">
        <f t="shared" ref="CU226:CV226" si="398">IF(AND(D226&gt;0,OR(AT226="")),1,IF((AT226)&gt;D226,1,0))</f>
        <v>0</v>
      </c>
      <c r="CV226" s="1894">
        <f t="shared" si="398"/>
        <v>0</v>
      </c>
      <c r="CW226" s="1894">
        <f t="shared" si="287"/>
        <v>0</v>
      </c>
      <c r="CX226" s="1894">
        <f t="shared" si="338"/>
        <v>0</v>
      </c>
      <c r="CY226" s="1894">
        <f t="shared" si="289"/>
        <v>0</v>
      </c>
    </row>
    <row r="227" spans="1:103" ht="15" customHeight="1" x14ac:dyDescent="0.25">
      <c r="A227" s="3132" t="s">
        <v>903</v>
      </c>
      <c r="B227" s="2262" t="s">
        <v>904</v>
      </c>
      <c r="C227" s="601">
        <f t="shared" si="267"/>
        <v>0</v>
      </c>
      <c r="D227" s="602">
        <f t="shared" ref="D227:E227" si="399">SUM(F227+H227+J227+L227+N227+P227+R227+T227+V227+X227+Z227+AB227+AD227+AF227+AH227+AJ227+AL227)</f>
        <v>0</v>
      </c>
      <c r="E227" s="600">
        <f t="shared" si="399"/>
        <v>0</v>
      </c>
      <c r="F227" s="450"/>
      <c r="G227" s="2127"/>
      <c r="H227" s="450"/>
      <c r="I227" s="2127"/>
      <c r="J227" s="450"/>
      <c r="K227" s="2127"/>
      <c r="L227" s="450"/>
      <c r="M227" s="2127"/>
      <c r="N227" s="450"/>
      <c r="O227" s="2127"/>
      <c r="P227" s="450"/>
      <c r="Q227" s="2127"/>
      <c r="R227" s="126"/>
      <c r="S227" s="1840"/>
      <c r="T227" s="126"/>
      <c r="U227" s="1840"/>
      <c r="V227" s="126"/>
      <c r="W227" s="1840"/>
      <c r="X227" s="126"/>
      <c r="Y227" s="1840"/>
      <c r="Z227" s="126"/>
      <c r="AA227" s="1840"/>
      <c r="AB227" s="126"/>
      <c r="AC227" s="1840"/>
      <c r="AD227" s="126"/>
      <c r="AE227" s="1840"/>
      <c r="AF227" s="126"/>
      <c r="AG227" s="1840"/>
      <c r="AH227" s="126"/>
      <c r="AI227" s="1840"/>
      <c r="AJ227" s="126"/>
      <c r="AK227" s="1840"/>
      <c r="AL227" s="126"/>
      <c r="AM227" s="378"/>
      <c r="AN227" s="620"/>
      <c r="AO227" s="2267"/>
      <c r="AP227" s="2078"/>
      <c r="AQ227" s="2141"/>
      <c r="AR227" s="621"/>
      <c r="AS227" s="2277"/>
      <c r="AT227" s="2263"/>
      <c r="AU227" s="616"/>
      <c r="AV227" s="2263"/>
      <c r="AW227" s="616"/>
      <c r="AX227" s="2277"/>
      <c r="AY227" s="143" t="str">
        <f t="shared" ref="AY227:AY229" si="400">CC227&amp;CD227&amp;CE227&amp;CF227&amp;CG227&amp;CH227&amp;CI227&amp;CJ227</f>
        <v/>
      </c>
      <c r="CA227" s="2268"/>
      <c r="CB227" s="2268"/>
      <c r="CC227" s="2174" t="str">
        <f t="shared" si="366"/>
        <v/>
      </c>
      <c r="CD227" s="2174" t="str">
        <f t="shared" si="367"/>
        <v/>
      </c>
      <c r="CE227" s="2278"/>
      <c r="CF227" s="2278"/>
      <c r="CG227" s="2174" t="str">
        <f t="shared" si="333"/>
        <v/>
      </c>
      <c r="CH227" s="2174" t="str">
        <f t="shared" si="369"/>
        <v/>
      </c>
      <c r="CI227" s="2174" t="str">
        <f t="shared" si="278"/>
        <v/>
      </c>
      <c r="CJ227" s="2174" t="str">
        <f t="shared" si="335"/>
        <v/>
      </c>
      <c r="CK227" s="2268"/>
      <c r="CL227" s="143"/>
      <c r="CO227" s="2258"/>
      <c r="CP227" s="2258"/>
      <c r="CQ227" s="1894">
        <f t="shared" ref="CQ227:CR227" si="401">IF(AND(D227&gt;0,OR(AP227="")),1,IF((AP227)&gt;D227,1,0))</f>
        <v>0</v>
      </c>
      <c r="CR227" s="1894">
        <f t="shared" si="401"/>
        <v>0</v>
      </c>
      <c r="CS227" s="2258"/>
      <c r="CT227" s="2258"/>
      <c r="CU227" s="1894">
        <f t="shared" ref="CU227:CV227" si="402">IF(AND(D227&gt;0,OR(AT227="")),1,IF((AT227)&gt;D227,1,0))</f>
        <v>0</v>
      </c>
      <c r="CV227" s="1894">
        <f t="shared" si="402"/>
        <v>0</v>
      </c>
      <c r="CW227" s="1894">
        <f t="shared" si="287"/>
        <v>0</v>
      </c>
      <c r="CX227" s="1894">
        <f t="shared" si="338"/>
        <v>0</v>
      </c>
      <c r="CY227" s="2258"/>
    </row>
    <row r="228" spans="1:103" ht="15" customHeight="1" x14ac:dyDescent="0.25">
      <c r="A228" s="3128"/>
      <c r="B228" s="2254" t="s">
        <v>905</v>
      </c>
      <c r="C228" s="609">
        <f t="shared" si="267"/>
        <v>0</v>
      </c>
      <c r="D228" s="610">
        <f t="shared" ref="D228:E228" si="403">SUM(F228+H228+J228+L228+N228+P228+R228+T228+V228+X228+Z228+AB228+AD228+AF228+AH228+AJ228+AL228)</f>
        <v>0</v>
      </c>
      <c r="E228" s="454">
        <f t="shared" si="403"/>
        <v>0</v>
      </c>
      <c r="F228" s="379"/>
      <c r="G228" s="2088"/>
      <c r="H228" s="379"/>
      <c r="I228" s="2088"/>
      <c r="J228" s="379"/>
      <c r="K228" s="2088"/>
      <c r="L228" s="379"/>
      <c r="M228" s="2088"/>
      <c r="N228" s="379"/>
      <c r="O228" s="2088"/>
      <c r="P228" s="379"/>
      <c r="Q228" s="2088"/>
      <c r="R228" s="355"/>
      <c r="S228" s="2057"/>
      <c r="T228" s="355"/>
      <c r="U228" s="2057"/>
      <c r="V228" s="355"/>
      <c r="W228" s="2057"/>
      <c r="X228" s="355"/>
      <c r="Y228" s="2057"/>
      <c r="Z228" s="355"/>
      <c r="AA228" s="2057"/>
      <c r="AB228" s="355"/>
      <c r="AC228" s="2057"/>
      <c r="AD228" s="355"/>
      <c r="AE228" s="2057"/>
      <c r="AF228" s="355"/>
      <c r="AG228" s="2057"/>
      <c r="AH228" s="355"/>
      <c r="AI228" s="2057"/>
      <c r="AJ228" s="355"/>
      <c r="AK228" s="2057"/>
      <c r="AL228" s="355"/>
      <c r="AM228" s="362"/>
      <c r="AN228" s="622"/>
      <c r="AO228" s="2272"/>
      <c r="AP228" s="355"/>
      <c r="AQ228" s="370"/>
      <c r="AR228" s="2279"/>
      <c r="AS228" s="623"/>
      <c r="AT228" s="2235"/>
      <c r="AU228" s="2065"/>
      <c r="AV228" s="2235"/>
      <c r="AW228" s="2065"/>
      <c r="AX228" s="623"/>
      <c r="AY228" s="143" t="str">
        <f t="shared" si="400"/>
        <v/>
      </c>
      <c r="CA228" s="2268"/>
      <c r="CB228" s="2268"/>
      <c r="CC228" s="2174" t="str">
        <f t="shared" si="366"/>
        <v/>
      </c>
      <c r="CD228" s="2174" t="str">
        <f t="shared" si="367"/>
        <v/>
      </c>
      <c r="CE228" s="2278"/>
      <c r="CF228" s="2278"/>
      <c r="CG228" s="2174" t="str">
        <f t="shared" si="333"/>
        <v/>
      </c>
      <c r="CH228" s="2174" t="str">
        <f t="shared" si="369"/>
        <v/>
      </c>
      <c r="CI228" s="2174" t="str">
        <f t="shared" si="278"/>
        <v/>
      </c>
      <c r="CJ228" s="2174" t="str">
        <f t="shared" si="335"/>
        <v/>
      </c>
      <c r="CK228" s="2268"/>
      <c r="CL228" s="143"/>
      <c r="CO228" s="2258"/>
      <c r="CP228" s="2258"/>
      <c r="CQ228" s="1894">
        <f t="shared" ref="CQ228:CR228" si="404">IF(AND(D228&gt;0,OR(AP228="")),1,IF((AP228)&gt;D228,1,0))</f>
        <v>0</v>
      </c>
      <c r="CR228" s="1894">
        <f t="shared" si="404"/>
        <v>0</v>
      </c>
      <c r="CS228" s="2258"/>
      <c r="CT228" s="2258"/>
      <c r="CU228" s="1894">
        <f t="shared" ref="CU228:CV228" si="405">IF(AND(D228&gt;0,OR(AT228="")),1,IF((AT228)&gt;D228,1,0))</f>
        <v>0</v>
      </c>
      <c r="CV228" s="1894">
        <f t="shared" si="405"/>
        <v>0</v>
      </c>
      <c r="CW228" s="1894">
        <f t="shared" si="287"/>
        <v>0</v>
      </c>
      <c r="CX228" s="1894">
        <f t="shared" si="338"/>
        <v>0</v>
      </c>
      <c r="CY228" s="2258"/>
    </row>
    <row r="229" spans="1:103" ht="15" customHeight="1" x14ac:dyDescent="0.25">
      <c r="A229" s="3129"/>
      <c r="B229" s="2280" t="s">
        <v>906</v>
      </c>
      <c r="C229" s="617">
        <f t="shared" si="267"/>
        <v>0</v>
      </c>
      <c r="D229" s="618">
        <f t="shared" ref="D229:E229" si="406">SUM(F229+H229+J229+L229+N229+P229+R229+T229+V229+X229+Z229+AB229+AD229+AF229+AH229+AJ229+AL229)</f>
        <v>0</v>
      </c>
      <c r="E229" s="603">
        <f t="shared" si="406"/>
        <v>0</v>
      </c>
      <c r="F229" s="445"/>
      <c r="G229" s="2129"/>
      <c r="H229" s="445"/>
      <c r="I229" s="2129"/>
      <c r="J229" s="445"/>
      <c r="K229" s="2129"/>
      <c r="L229" s="445"/>
      <c r="M229" s="2129"/>
      <c r="N229" s="445"/>
      <c r="O229" s="2129"/>
      <c r="P229" s="445"/>
      <c r="Q229" s="2129"/>
      <c r="R229" s="131"/>
      <c r="S229" s="1847"/>
      <c r="T229" s="131"/>
      <c r="U229" s="1847"/>
      <c r="V229" s="131"/>
      <c r="W229" s="1847"/>
      <c r="X229" s="131"/>
      <c r="Y229" s="1847"/>
      <c r="Z229" s="131"/>
      <c r="AA229" s="1847"/>
      <c r="AB229" s="131"/>
      <c r="AC229" s="1847"/>
      <c r="AD229" s="131"/>
      <c r="AE229" s="1847"/>
      <c r="AF229" s="131"/>
      <c r="AG229" s="1847"/>
      <c r="AH229" s="131"/>
      <c r="AI229" s="1847"/>
      <c r="AJ229" s="131"/>
      <c r="AK229" s="1847"/>
      <c r="AL229" s="131"/>
      <c r="AM229" s="373"/>
      <c r="AN229" s="624"/>
      <c r="AO229" s="2222"/>
      <c r="AP229" s="131"/>
      <c r="AQ229" s="1847"/>
      <c r="AR229" s="445"/>
      <c r="AS229" s="2129"/>
      <c r="AT229" s="2114"/>
      <c r="AU229" s="372"/>
      <c r="AV229" s="2114"/>
      <c r="AW229" s="372"/>
      <c r="AX229" s="2129"/>
      <c r="AY229" s="143" t="str">
        <f t="shared" si="400"/>
        <v/>
      </c>
      <c r="CA229" s="2268"/>
      <c r="CB229" s="2268"/>
      <c r="CC229" s="2174" t="str">
        <f t="shared" si="366"/>
        <v/>
      </c>
      <c r="CD229" s="2174" t="str">
        <f t="shared" si="367"/>
        <v/>
      </c>
      <c r="CE229" s="2278"/>
      <c r="CF229" s="2278"/>
      <c r="CG229" s="2174" t="str">
        <f t="shared" si="333"/>
        <v/>
      </c>
      <c r="CH229" s="2174" t="str">
        <f t="shared" si="369"/>
        <v/>
      </c>
      <c r="CI229" s="2174" t="str">
        <f t="shared" si="278"/>
        <v/>
      </c>
      <c r="CJ229" s="2174" t="str">
        <f t="shared" si="335"/>
        <v/>
      </c>
      <c r="CK229" s="2268"/>
      <c r="CL229" s="143"/>
      <c r="CO229" s="2258"/>
      <c r="CP229" s="2258"/>
      <c r="CQ229" s="1894">
        <f t="shared" ref="CQ229:CR229" si="407">IF(AND(D229&gt;0,OR(AP229="")),1,IF((AP229)&gt;D229,1,0))</f>
        <v>0</v>
      </c>
      <c r="CR229" s="1894">
        <f t="shared" si="407"/>
        <v>0</v>
      </c>
      <c r="CS229" s="2258"/>
      <c r="CT229" s="2258"/>
      <c r="CU229" s="1894">
        <f t="shared" ref="CU229:CV229" si="408">IF(AND(D229&gt;0,OR(AT229="")),1,IF((AT229)&gt;D229,1,0))</f>
        <v>0</v>
      </c>
      <c r="CV229" s="1894">
        <f t="shared" si="408"/>
        <v>0</v>
      </c>
      <c r="CW229" s="1894">
        <f t="shared" si="287"/>
        <v>0</v>
      </c>
      <c r="CX229" s="1894">
        <f t="shared" si="338"/>
        <v>0</v>
      </c>
      <c r="CY229" s="2258"/>
    </row>
    <row r="230" spans="1:103" ht="15" customHeight="1" x14ac:dyDescent="0.25">
      <c r="A230" s="3311" t="s">
        <v>907</v>
      </c>
      <c r="B230" s="3152"/>
      <c r="C230" s="601">
        <f t="shared" si="267"/>
        <v>0</v>
      </c>
      <c r="D230" s="602">
        <f t="shared" ref="D230:E230" si="409">SUM(F230+H230+J230+L230+N230+P230+R230+T230+V230+X230+Z230+AB230+AD230+AF230+AH230+AJ230+AL230)</f>
        <v>0</v>
      </c>
      <c r="E230" s="600">
        <f t="shared" si="409"/>
        <v>0</v>
      </c>
      <c r="F230" s="126"/>
      <c r="G230" s="1840"/>
      <c r="H230" s="126"/>
      <c r="I230" s="1840"/>
      <c r="J230" s="126"/>
      <c r="K230" s="1840"/>
      <c r="L230" s="126"/>
      <c r="M230" s="1840"/>
      <c r="N230" s="126"/>
      <c r="O230" s="1840"/>
      <c r="P230" s="126"/>
      <c r="Q230" s="1840"/>
      <c r="R230" s="126"/>
      <c r="S230" s="1840"/>
      <c r="T230" s="126"/>
      <c r="U230" s="1840"/>
      <c r="V230" s="126"/>
      <c r="W230" s="1840"/>
      <c r="X230" s="126"/>
      <c r="Y230" s="1840"/>
      <c r="Z230" s="126"/>
      <c r="AA230" s="1840"/>
      <c r="AB230" s="126"/>
      <c r="AC230" s="1840"/>
      <c r="AD230" s="126"/>
      <c r="AE230" s="1840"/>
      <c r="AF230" s="126"/>
      <c r="AG230" s="1840"/>
      <c r="AH230" s="126"/>
      <c r="AI230" s="1840"/>
      <c r="AJ230" s="126"/>
      <c r="AK230" s="1840"/>
      <c r="AL230" s="126"/>
      <c r="AM230" s="378"/>
      <c r="AN230" s="443"/>
      <c r="AO230" s="2057"/>
      <c r="AP230" s="126"/>
      <c r="AQ230" s="1840"/>
      <c r="AR230" s="126"/>
      <c r="AS230" s="1840"/>
      <c r="AT230" s="377"/>
      <c r="AU230" s="351"/>
      <c r="AV230" s="377"/>
      <c r="AW230" s="351"/>
      <c r="AX230" s="1840"/>
      <c r="AY230" s="143" t="str">
        <f t="shared" ref="AY230:AY241" si="410">CA230&amp;CB230&amp;CC230&amp;CD230&amp;CE230&amp;CF230&amp;CG230&amp;CH230&amp;CI230&amp;CJ230&amp;CK230</f>
        <v/>
      </c>
      <c r="CA230" s="2174" t="str">
        <f t="shared" ref="CA230:CA241" si="411">IF(AND(E230&gt;0,AN230=""), "* No olvide digitar la variable Gestantes. Digite Cero si no tiene.",IF(AN230&gt;E230,"  * La  variable Gestantes No puede ser mayor al Total Mujeres.",""))</f>
        <v/>
      </c>
      <c r="CB230" s="2174" t="str">
        <f t="shared" ref="CB230:CB241" si="412">IF(AND(E230&gt;0,AO230=""), "* No olvide digitar la variable Madre de hijo menor de 5 años. Digite Cero si no tiene.",IF(AO230&gt;E230,"  * La variable Madre de hijo menor de 5 años No puede ser mayor al Total Mujeres.",""))</f>
        <v/>
      </c>
      <c r="CC230" s="2174" t="str">
        <f t="shared" si="366"/>
        <v/>
      </c>
      <c r="CD230" s="2174" t="str">
        <f t="shared" si="367"/>
        <v/>
      </c>
      <c r="CE230" s="2174" t="str">
        <f t="shared" ref="CE230:CE241" si="413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2174" t="str">
        <f t="shared" ref="CF230:CF241" si="414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2174" t="str">
        <f t="shared" si="333"/>
        <v/>
      </c>
      <c r="CH230" s="2174" t="str">
        <f t="shared" si="369"/>
        <v/>
      </c>
      <c r="CI230" s="2174" t="str">
        <f t="shared" si="278"/>
        <v/>
      </c>
      <c r="CJ230" s="2174" t="str">
        <f t="shared" si="335"/>
        <v/>
      </c>
      <c r="CK230" s="2174" t="str">
        <f t="shared" ref="CK230:CK241" si="415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143"/>
      <c r="CO230" s="1894">
        <f t="shared" ref="CO230:CO241" si="416">IF(AND(E230&gt;0,AN230=""),1,IF(AN230&gt;E230,1,0))</f>
        <v>0</v>
      </c>
      <c r="CP230" s="1894">
        <f t="shared" ref="CP230:CP241" si="417">IF(AND(E230&gt;0,AO230=""),1,IF(AO230&gt;E230,1,0))</f>
        <v>0</v>
      </c>
      <c r="CQ230" s="1894">
        <f t="shared" ref="CQ230:CR230" si="418">IF(AND(D230&gt;0,OR(AP230="")),1,IF((AP230)&gt;D230,1,0))</f>
        <v>0</v>
      </c>
      <c r="CR230" s="1894">
        <f t="shared" si="418"/>
        <v>0</v>
      </c>
      <c r="CS230" s="1894">
        <f t="shared" ref="CS230:CS241" si="419">IF(AND(C230&gt;0,AR230=""),1,IF(AR230&gt;C230,1,0))</f>
        <v>0</v>
      </c>
      <c r="CT230" s="1894">
        <f t="shared" ref="CT230:CT241" si="420">IF(AND(C230&gt;0,AS230=""),1,IF(AS230&gt;C230,1,0))</f>
        <v>0</v>
      </c>
      <c r="CU230" s="1894">
        <f t="shared" ref="CU230:CV230" si="421">IF(AND(D230&gt;0,OR(AT230="")),1,IF((AT230)&gt;D230,1,0))</f>
        <v>0</v>
      </c>
      <c r="CV230" s="1894">
        <f t="shared" si="421"/>
        <v>0</v>
      </c>
      <c r="CW230" s="1894">
        <f t="shared" si="287"/>
        <v>0</v>
      </c>
      <c r="CX230" s="1894">
        <f t="shared" si="338"/>
        <v>0</v>
      </c>
      <c r="CY230" s="1894">
        <f t="shared" ref="CY230:CY241" si="422">IF(AND(C230&gt;0,AX230=""),1,IF(AX230&gt;C230,1,0))</f>
        <v>0</v>
      </c>
    </row>
    <row r="231" spans="1:103" ht="15" customHeight="1" x14ac:dyDescent="0.25">
      <c r="A231" s="3156" t="s">
        <v>908</v>
      </c>
      <c r="B231" s="3157"/>
      <c r="C231" s="604">
        <f t="shared" si="267"/>
        <v>10</v>
      </c>
      <c r="D231" s="605">
        <f t="shared" ref="D231:E231" si="423">SUM(F231+H231+J231+L231+N231+P231+R231+T231+V231+X231+Z231+AB231+AD231+AF231+AH231+AJ231+AL231)</f>
        <v>4</v>
      </c>
      <c r="E231" s="2245">
        <f t="shared" si="423"/>
        <v>6</v>
      </c>
      <c r="F231" s="1843">
        <v>0</v>
      </c>
      <c r="G231" s="1844">
        <v>0</v>
      </c>
      <c r="H231" s="1843">
        <v>0</v>
      </c>
      <c r="I231" s="1844">
        <v>0</v>
      </c>
      <c r="J231" s="1843">
        <v>0</v>
      </c>
      <c r="K231" s="1844">
        <v>0</v>
      </c>
      <c r="L231" s="1843">
        <v>1</v>
      </c>
      <c r="M231" s="1844">
        <v>2</v>
      </c>
      <c r="N231" s="1843">
        <v>0</v>
      </c>
      <c r="O231" s="1844">
        <v>1</v>
      </c>
      <c r="P231" s="1843">
        <v>0</v>
      </c>
      <c r="Q231" s="1844">
        <v>0</v>
      </c>
      <c r="R231" s="1843">
        <v>0</v>
      </c>
      <c r="S231" s="1844">
        <v>1</v>
      </c>
      <c r="T231" s="1843">
        <v>0</v>
      </c>
      <c r="U231" s="1844">
        <v>1</v>
      </c>
      <c r="V231" s="1843">
        <v>1</v>
      </c>
      <c r="W231" s="1844">
        <v>0</v>
      </c>
      <c r="X231" s="1843">
        <v>0</v>
      </c>
      <c r="Y231" s="1844">
        <v>0</v>
      </c>
      <c r="Z231" s="1843">
        <v>1</v>
      </c>
      <c r="AA231" s="1844">
        <v>0</v>
      </c>
      <c r="AB231" s="1843">
        <v>1</v>
      </c>
      <c r="AC231" s="1844">
        <v>0</v>
      </c>
      <c r="AD231" s="1843">
        <v>0</v>
      </c>
      <c r="AE231" s="1844">
        <v>0</v>
      </c>
      <c r="AF231" s="1843">
        <v>0</v>
      </c>
      <c r="AG231" s="1844">
        <v>0</v>
      </c>
      <c r="AH231" s="1843">
        <v>0</v>
      </c>
      <c r="AI231" s="1844">
        <v>0</v>
      </c>
      <c r="AJ231" s="1843">
        <v>0</v>
      </c>
      <c r="AK231" s="1844">
        <v>0</v>
      </c>
      <c r="AL231" s="1843">
        <v>0</v>
      </c>
      <c r="AM231" s="2113">
        <v>1</v>
      </c>
      <c r="AN231" s="443">
        <v>0</v>
      </c>
      <c r="AO231" s="2057">
        <v>1</v>
      </c>
      <c r="AP231" s="355">
        <v>1</v>
      </c>
      <c r="AQ231" s="2057">
        <v>3</v>
      </c>
      <c r="AR231" s="355">
        <v>0</v>
      </c>
      <c r="AS231" s="2057">
        <v>0</v>
      </c>
      <c r="AT231" s="2085">
        <v>0</v>
      </c>
      <c r="AU231" s="356">
        <v>0</v>
      </c>
      <c r="AV231" s="2085">
        <v>0</v>
      </c>
      <c r="AW231" s="356">
        <v>0</v>
      </c>
      <c r="AX231" s="2057">
        <v>0</v>
      </c>
      <c r="AY231" s="143" t="str">
        <f t="shared" si="410"/>
        <v/>
      </c>
      <c r="CA231" s="2174" t="str">
        <f t="shared" si="411"/>
        <v/>
      </c>
      <c r="CB231" s="2174" t="str">
        <f t="shared" si="412"/>
        <v/>
      </c>
      <c r="CC231" s="2174" t="str">
        <f t="shared" si="366"/>
        <v/>
      </c>
      <c r="CD231" s="2174" t="str">
        <f t="shared" si="367"/>
        <v/>
      </c>
      <c r="CE231" s="2174" t="str">
        <f t="shared" si="413"/>
        <v/>
      </c>
      <c r="CF231" s="2174" t="str">
        <f t="shared" si="414"/>
        <v/>
      </c>
      <c r="CG231" s="2174" t="str">
        <f t="shared" si="333"/>
        <v/>
      </c>
      <c r="CH231" s="2174" t="str">
        <f t="shared" si="369"/>
        <v/>
      </c>
      <c r="CI231" s="2174" t="str">
        <f t="shared" si="278"/>
        <v/>
      </c>
      <c r="CJ231" s="2174" t="str">
        <f t="shared" si="335"/>
        <v/>
      </c>
      <c r="CK231" s="2174" t="str">
        <f t="shared" si="415"/>
        <v/>
      </c>
      <c r="CL231" s="143"/>
      <c r="CO231" s="1894">
        <f t="shared" si="416"/>
        <v>0</v>
      </c>
      <c r="CP231" s="1894">
        <f t="shared" si="417"/>
        <v>0</v>
      </c>
      <c r="CQ231" s="1894">
        <f t="shared" ref="CQ231:CR231" si="424">IF(AND(D231&gt;0,OR(AP231="")),1,IF((AP231)&gt;D231,1,0))</f>
        <v>0</v>
      </c>
      <c r="CR231" s="1894">
        <f t="shared" si="424"/>
        <v>0</v>
      </c>
      <c r="CS231" s="1894">
        <f t="shared" si="419"/>
        <v>0</v>
      </c>
      <c r="CT231" s="1894">
        <f t="shared" si="420"/>
        <v>0</v>
      </c>
      <c r="CU231" s="1894">
        <f t="shared" ref="CU231:CV231" si="425">IF(AND(D231&gt;0,OR(AT231="")),1,IF((AT231)&gt;D231,1,0))</f>
        <v>0</v>
      </c>
      <c r="CV231" s="1894">
        <f t="shared" si="425"/>
        <v>0</v>
      </c>
      <c r="CW231" s="1894">
        <f t="shared" si="287"/>
        <v>0</v>
      </c>
      <c r="CX231" s="1894">
        <f t="shared" si="338"/>
        <v>0</v>
      </c>
      <c r="CY231" s="1894">
        <f t="shared" si="422"/>
        <v>0</v>
      </c>
    </row>
    <row r="232" spans="1:103" ht="15" customHeight="1" x14ac:dyDescent="0.25">
      <c r="A232" s="3194" t="s">
        <v>909</v>
      </c>
      <c r="B232" s="3157"/>
      <c r="C232" s="609">
        <f t="shared" si="267"/>
        <v>3</v>
      </c>
      <c r="D232" s="610">
        <f t="shared" ref="D232:E232" si="426">SUM(F232+H232+J232+L232+N232+P232+R232+T232+V232+X232+Z232+AB232+AD232+AF232+AH232+AJ232+AL232)</f>
        <v>1</v>
      </c>
      <c r="E232" s="454">
        <f t="shared" si="426"/>
        <v>2</v>
      </c>
      <c r="F232" s="355">
        <v>0</v>
      </c>
      <c r="G232" s="2057">
        <v>0</v>
      </c>
      <c r="H232" s="355">
        <v>0</v>
      </c>
      <c r="I232" s="2057">
        <v>0</v>
      </c>
      <c r="J232" s="355">
        <v>1</v>
      </c>
      <c r="K232" s="2057">
        <v>2</v>
      </c>
      <c r="L232" s="355">
        <v>0</v>
      </c>
      <c r="M232" s="2057">
        <v>0</v>
      </c>
      <c r="N232" s="355">
        <v>0</v>
      </c>
      <c r="O232" s="2057">
        <v>0</v>
      </c>
      <c r="P232" s="355">
        <v>0</v>
      </c>
      <c r="Q232" s="2057">
        <v>0</v>
      </c>
      <c r="R232" s="355">
        <v>0</v>
      </c>
      <c r="S232" s="2057">
        <v>0</v>
      </c>
      <c r="T232" s="355">
        <v>0</v>
      </c>
      <c r="U232" s="2057">
        <v>0</v>
      </c>
      <c r="V232" s="355">
        <v>0</v>
      </c>
      <c r="W232" s="2057">
        <v>0</v>
      </c>
      <c r="X232" s="355">
        <v>0</v>
      </c>
      <c r="Y232" s="2057">
        <v>0</v>
      </c>
      <c r="Z232" s="355">
        <v>0</v>
      </c>
      <c r="AA232" s="2057">
        <v>0</v>
      </c>
      <c r="AB232" s="355">
        <v>0</v>
      </c>
      <c r="AC232" s="2057">
        <v>0</v>
      </c>
      <c r="AD232" s="355">
        <v>0</v>
      </c>
      <c r="AE232" s="2057">
        <v>0</v>
      </c>
      <c r="AF232" s="355">
        <v>0</v>
      </c>
      <c r="AG232" s="2057">
        <v>0</v>
      </c>
      <c r="AH232" s="355">
        <v>0</v>
      </c>
      <c r="AI232" s="2057">
        <v>0</v>
      </c>
      <c r="AJ232" s="355">
        <v>0</v>
      </c>
      <c r="AK232" s="2057">
        <v>0</v>
      </c>
      <c r="AL232" s="355">
        <v>0</v>
      </c>
      <c r="AM232" s="2085">
        <v>0</v>
      </c>
      <c r="AN232" s="443">
        <v>0</v>
      </c>
      <c r="AO232" s="2057">
        <v>0</v>
      </c>
      <c r="AP232" s="355">
        <v>0</v>
      </c>
      <c r="AQ232" s="2057">
        <v>0</v>
      </c>
      <c r="AR232" s="355">
        <v>0</v>
      </c>
      <c r="AS232" s="2057">
        <v>0</v>
      </c>
      <c r="AT232" s="2085">
        <v>0</v>
      </c>
      <c r="AU232" s="356">
        <v>0</v>
      </c>
      <c r="AV232" s="2085">
        <v>0</v>
      </c>
      <c r="AW232" s="356">
        <v>0</v>
      </c>
      <c r="AX232" s="2057">
        <v>0</v>
      </c>
      <c r="AY232" s="143" t="str">
        <f t="shared" si="410"/>
        <v/>
      </c>
      <c r="CA232" s="2174" t="str">
        <f t="shared" si="411"/>
        <v/>
      </c>
      <c r="CB232" s="2174" t="str">
        <f t="shared" si="412"/>
        <v/>
      </c>
      <c r="CC232" s="2174" t="str">
        <f t="shared" si="366"/>
        <v/>
      </c>
      <c r="CD232" s="2174" t="str">
        <f t="shared" si="367"/>
        <v/>
      </c>
      <c r="CE232" s="2174" t="str">
        <f t="shared" si="413"/>
        <v/>
      </c>
      <c r="CF232" s="2174" t="str">
        <f t="shared" si="414"/>
        <v/>
      </c>
      <c r="CG232" s="2174" t="str">
        <f t="shared" si="333"/>
        <v/>
      </c>
      <c r="CH232" s="2174" t="str">
        <f t="shared" si="369"/>
        <v/>
      </c>
      <c r="CI232" s="2174" t="str">
        <f t="shared" si="278"/>
        <v/>
      </c>
      <c r="CJ232" s="2174" t="str">
        <f t="shared" si="335"/>
        <v/>
      </c>
      <c r="CK232" s="2174" t="str">
        <f t="shared" si="415"/>
        <v/>
      </c>
      <c r="CL232" s="143"/>
      <c r="CO232" s="1894">
        <f t="shared" si="416"/>
        <v>0</v>
      </c>
      <c r="CP232" s="1894">
        <f t="shared" si="417"/>
        <v>0</v>
      </c>
      <c r="CQ232" s="1894">
        <f t="shared" ref="CQ232:CR232" si="427">IF(AND(D232&gt;0,OR(AP232="")),1,IF((AP232)&gt;D232,1,0))</f>
        <v>0</v>
      </c>
      <c r="CR232" s="1894">
        <f t="shared" si="427"/>
        <v>0</v>
      </c>
      <c r="CS232" s="1894">
        <f t="shared" si="419"/>
        <v>0</v>
      </c>
      <c r="CT232" s="1894">
        <f t="shared" si="420"/>
        <v>0</v>
      </c>
      <c r="CU232" s="1894">
        <f t="shared" ref="CU232:CV232" si="428">IF(AND(D232&gt;0,OR(AT232="")),1,IF((AT232)&gt;D232,1,0))</f>
        <v>0</v>
      </c>
      <c r="CV232" s="1894">
        <f t="shared" si="428"/>
        <v>0</v>
      </c>
      <c r="CW232" s="1894">
        <f t="shared" si="287"/>
        <v>0</v>
      </c>
      <c r="CX232" s="1894">
        <f t="shared" si="338"/>
        <v>0</v>
      </c>
      <c r="CY232" s="1894">
        <f t="shared" si="422"/>
        <v>0</v>
      </c>
    </row>
    <row r="233" spans="1:103" ht="15" customHeight="1" x14ac:dyDescent="0.25">
      <c r="A233" s="3194" t="s">
        <v>910</v>
      </c>
      <c r="B233" s="3157"/>
      <c r="C233" s="609">
        <f t="shared" si="267"/>
        <v>0</v>
      </c>
      <c r="D233" s="610">
        <f t="shared" ref="D233:E233" si="429">SUM(F233+H233+J233+L233+N233+P233+R233+T233+V233+X233+Z233+AB233+AD233+AF233+AH233+AJ233+AL233)</f>
        <v>0</v>
      </c>
      <c r="E233" s="454">
        <f t="shared" si="429"/>
        <v>0</v>
      </c>
      <c r="F233" s="355"/>
      <c r="G233" s="2057"/>
      <c r="H233" s="355"/>
      <c r="I233" s="2057"/>
      <c r="J233" s="355"/>
      <c r="K233" s="2057"/>
      <c r="L233" s="355"/>
      <c r="M233" s="2057"/>
      <c r="N233" s="355"/>
      <c r="O233" s="2057"/>
      <c r="P233" s="355"/>
      <c r="Q233" s="2057"/>
      <c r="R233" s="355"/>
      <c r="S233" s="2057"/>
      <c r="T233" s="355"/>
      <c r="U233" s="2057"/>
      <c r="V233" s="355"/>
      <c r="W233" s="2057"/>
      <c r="X233" s="355"/>
      <c r="Y233" s="2057"/>
      <c r="Z233" s="355"/>
      <c r="AA233" s="2057"/>
      <c r="AB233" s="355"/>
      <c r="AC233" s="2057"/>
      <c r="AD233" s="355"/>
      <c r="AE233" s="2057"/>
      <c r="AF233" s="355"/>
      <c r="AG233" s="2057"/>
      <c r="AH233" s="355"/>
      <c r="AI233" s="2057"/>
      <c r="AJ233" s="355"/>
      <c r="AK233" s="2057"/>
      <c r="AL233" s="355"/>
      <c r="AM233" s="2085"/>
      <c r="AN233" s="443"/>
      <c r="AO233" s="2057"/>
      <c r="AP233" s="355"/>
      <c r="AQ233" s="2057"/>
      <c r="AR233" s="355"/>
      <c r="AS233" s="2057"/>
      <c r="AT233" s="2085"/>
      <c r="AU233" s="356"/>
      <c r="AV233" s="2085"/>
      <c r="AW233" s="356"/>
      <c r="AX233" s="2057"/>
      <c r="AY233" s="143" t="str">
        <f t="shared" si="410"/>
        <v/>
      </c>
      <c r="CA233" s="2174" t="str">
        <f t="shared" si="411"/>
        <v/>
      </c>
      <c r="CB233" s="2174" t="str">
        <f t="shared" si="412"/>
        <v/>
      </c>
      <c r="CC233" s="2174" t="str">
        <f t="shared" si="366"/>
        <v/>
      </c>
      <c r="CD233" s="2174" t="str">
        <f t="shared" si="367"/>
        <v/>
      </c>
      <c r="CE233" s="2174" t="str">
        <f t="shared" si="413"/>
        <v/>
      </c>
      <c r="CF233" s="2174" t="str">
        <f t="shared" si="414"/>
        <v/>
      </c>
      <c r="CG233" s="2174" t="str">
        <f t="shared" si="333"/>
        <v/>
      </c>
      <c r="CH233" s="2174" t="str">
        <f t="shared" si="369"/>
        <v/>
      </c>
      <c r="CI233" s="2174" t="str">
        <f t="shared" si="278"/>
        <v/>
      </c>
      <c r="CJ233" s="2174" t="str">
        <f t="shared" si="335"/>
        <v/>
      </c>
      <c r="CK233" s="2174" t="str">
        <f t="shared" si="415"/>
        <v/>
      </c>
      <c r="CL233" s="143"/>
      <c r="CO233" s="1894">
        <f t="shared" si="416"/>
        <v>0</v>
      </c>
      <c r="CP233" s="1894">
        <f t="shared" si="417"/>
        <v>0</v>
      </c>
      <c r="CQ233" s="1894">
        <f t="shared" ref="CQ233:CR233" si="430">IF(AND(D233&gt;0,OR(AP233="")),1,IF((AP233)&gt;D233,1,0))</f>
        <v>0</v>
      </c>
      <c r="CR233" s="1894">
        <f t="shared" si="430"/>
        <v>0</v>
      </c>
      <c r="CS233" s="1894">
        <f t="shared" si="419"/>
        <v>0</v>
      </c>
      <c r="CT233" s="1894">
        <f t="shared" si="420"/>
        <v>0</v>
      </c>
      <c r="CU233" s="1894">
        <f t="shared" ref="CU233:CV233" si="431">IF(AND(D233&gt;0,OR(AT233="")),1,IF((AT233)&gt;D233,1,0))</f>
        <v>0</v>
      </c>
      <c r="CV233" s="1894">
        <f t="shared" si="431"/>
        <v>0</v>
      </c>
      <c r="CW233" s="1894">
        <f t="shared" si="287"/>
        <v>0</v>
      </c>
      <c r="CX233" s="1894">
        <f t="shared" si="338"/>
        <v>0</v>
      </c>
      <c r="CY233" s="1894">
        <f t="shared" si="422"/>
        <v>0</v>
      </c>
    </row>
    <row r="234" spans="1:103" ht="15" customHeight="1" x14ac:dyDescent="0.25">
      <c r="A234" s="3204" t="s">
        <v>911</v>
      </c>
      <c r="B234" s="3205"/>
      <c r="C234" s="613">
        <f t="shared" si="267"/>
        <v>4</v>
      </c>
      <c r="D234" s="611">
        <f t="shared" ref="D234:E234" si="432">SUM(F234+H234+J234+L234+N234+P234+R234+T234+V234+X234+Z234+AB234+AD234+AF234+AH234+AJ234+AL234)</f>
        <v>2</v>
      </c>
      <c r="E234" s="2260">
        <f t="shared" si="432"/>
        <v>2</v>
      </c>
      <c r="F234" s="131">
        <v>0</v>
      </c>
      <c r="G234" s="1847">
        <v>0</v>
      </c>
      <c r="H234" s="131">
        <v>0</v>
      </c>
      <c r="I234" s="1847">
        <v>0</v>
      </c>
      <c r="J234" s="131">
        <v>0</v>
      </c>
      <c r="K234" s="1847">
        <v>0</v>
      </c>
      <c r="L234" s="131">
        <v>1</v>
      </c>
      <c r="M234" s="1847">
        <v>0</v>
      </c>
      <c r="N234" s="131">
        <v>0</v>
      </c>
      <c r="O234" s="1847">
        <v>1</v>
      </c>
      <c r="P234" s="131">
        <v>0</v>
      </c>
      <c r="Q234" s="1847">
        <v>1</v>
      </c>
      <c r="R234" s="131">
        <v>0</v>
      </c>
      <c r="S234" s="1847">
        <v>0</v>
      </c>
      <c r="T234" s="131">
        <v>0</v>
      </c>
      <c r="U234" s="1847">
        <v>0</v>
      </c>
      <c r="V234" s="131">
        <v>0</v>
      </c>
      <c r="W234" s="1847">
        <v>0</v>
      </c>
      <c r="X234" s="131">
        <v>0</v>
      </c>
      <c r="Y234" s="1847">
        <v>0</v>
      </c>
      <c r="Z234" s="131">
        <v>1</v>
      </c>
      <c r="AA234" s="1847">
        <v>0</v>
      </c>
      <c r="AB234" s="131">
        <v>0</v>
      </c>
      <c r="AC234" s="1847">
        <v>0</v>
      </c>
      <c r="AD234" s="131">
        <v>0</v>
      </c>
      <c r="AE234" s="1847">
        <v>0</v>
      </c>
      <c r="AF234" s="131">
        <v>0</v>
      </c>
      <c r="AG234" s="1847">
        <v>0</v>
      </c>
      <c r="AH234" s="131">
        <v>0</v>
      </c>
      <c r="AI234" s="1847">
        <v>0</v>
      </c>
      <c r="AJ234" s="131">
        <v>0</v>
      </c>
      <c r="AK234" s="1847">
        <v>0</v>
      </c>
      <c r="AL234" s="131">
        <v>0</v>
      </c>
      <c r="AM234" s="2114">
        <v>0</v>
      </c>
      <c r="AN234" s="142">
        <v>0</v>
      </c>
      <c r="AO234" s="1847">
        <v>0</v>
      </c>
      <c r="AP234" s="131">
        <v>0</v>
      </c>
      <c r="AQ234" s="1847">
        <v>1</v>
      </c>
      <c r="AR234" s="131">
        <v>0</v>
      </c>
      <c r="AS234" s="1847">
        <v>0</v>
      </c>
      <c r="AT234" s="2114">
        <v>0</v>
      </c>
      <c r="AU234" s="372">
        <v>0</v>
      </c>
      <c r="AV234" s="2114">
        <v>0</v>
      </c>
      <c r="AW234" s="372">
        <v>0</v>
      </c>
      <c r="AX234" s="1847">
        <v>0</v>
      </c>
      <c r="AY234" s="143" t="str">
        <f t="shared" si="410"/>
        <v/>
      </c>
      <c r="CA234" s="2174" t="str">
        <f t="shared" si="411"/>
        <v/>
      </c>
      <c r="CB234" s="2174" t="str">
        <f t="shared" si="412"/>
        <v/>
      </c>
      <c r="CC234" s="2174" t="str">
        <f t="shared" si="366"/>
        <v/>
      </c>
      <c r="CD234" s="2174" t="str">
        <f t="shared" si="367"/>
        <v/>
      </c>
      <c r="CE234" s="2174" t="str">
        <f t="shared" si="413"/>
        <v/>
      </c>
      <c r="CF234" s="2174" t="str">
        <f t="shared" si="414"/>
        <v/>
      </c>
      <c r="CG234" s="2174" t="str">
        <f t="shared" si="333"/>
        <v/>
      </c>
      <c r="CH234" s="2174" t="str">
        <f t="shared" si="369"/>
        <v/>
      </c>
      <c r="CI234" s="2174" t="str">
        <f t="shared" si="278"/>
        <v/>
      </c>
      <c r="CJ234" s="2174" t="str">
        <f t="shared" si="335"/>
        <v/>
      </c>
      <c r="CK234" s="2174" t="str">
        <f t="shared" si="415"/>
        <v/>
      </c>
      <c r="CL234" s="143"/>
      <c r="CO234" s="1894">
        <f t="shared" si="416"/>
        <v>0</v>
      </c>
      <c r="CP234" s="1894">
        <f t="shared" si="417"/>
        <v>0</v>
      </c>
      <c r="CQ234" s="1894">
        <f t="shared" ref="CQ234:CR234" si="433">IF(AND(D234&gt;0,OR(AP234="")),1,IF((AP234)&gt;D234,1,0))</f>
        <v>0</v>
      </c>
      <c r="CR234" s="1894">
        <f t="shared" si="433"/>
        <v>0</v>
      </c>
      <c r="CS234" s="1894">
        <f t="shared" si="419"/>
        <v>0</v>
      </c>
      <c r="CT234" s="1894">
        <f t="shared" si="420"/>
        <v>0</v>
      </c>
      <c r="CU234" s="1894">
        <f t="shared" ref="CU234:CV234" si="434">IF(AND(D234&gt;0,OR(AT234="")),1,IF((AT234)&gt;D234,1,0))</f>
        <v>0</v>
      </c>
      <c r="CV234" s="1894">
        <f t="shared" si="434"/>
        <v>0</v>
      </c>
      <c r="CW234" s="1894">
        <f t="shared" si="287"/>
        <v>0</v>
      </c>
      <c r="CX234" s="1894">
        <f t="shared" si="338"/>
        <v>0</v>
      </c>
      <c r="CY234" s="1894">
        <f t="shared" si="422"/>
        <v>0</v>
      </c>
    </row>
    <row r="235" spans="1:103" ht="15" customHeight="1" x14ac:dyDescent="0.25">
      <c r="A235" s="3132" t="s">
        <v>912</v>
      </c>
      <c r="B235" s="619" t="s">
        <v>913</v>
      </c>
      <c r="C235" s="601">
        <f t="shared" si="267"/>
        <v>1</v>
      </c>
      <c r="D235" s="602">
        <f t="shared" ref="D235:E235" si="435">SUM(F235+H235+J235+L235+N235+P235+R235+T235+V235+X235+Z235+AB235+AD235+AF235+AH235+AJ235+AL235)</f>
        <v>0</v>
      </c>
      <c r="E235" s="625">
        <f t="shared" si="435"/>
        <v>1</v>
      </c>
      <c r="F235" s="2186">
        <v>0</v>
      </c>
      <c r="G235" s="2190">
        <v>0</v>
      </c>
      <c r="H235" s="2186">
        <v>0</v>
      </c>
      <c r="I235" s="2190">
        <v>1</v>
      </c>
      <c r="J235" s="2186">
        <v>0</v>
      </c>
      <c r="K235" s="2190">
        <v>0</v>
      </c>
      <c r="L235" s="2186">
        <v>0</v>
      </c>
      <c r="M235" s="2190">
        <v>0</v>
      </c>
      <c r="N235" s="2186">
        <v>0</v>
      </c>
      <c r="O235" s="2190">
        <v>0</v>
      </c>
      <c r="P235" s="2186">
        <v>0</v>
      </c>
      <c r="Q235" s="2190">
        <v>0</v>
      </c>
      <c r="R235" s="2186">
        <v>0</v>
      </c>
      <c r="S235" s="2190">
        <v>0</v>
      </c>
      <c r="T235" s="2186">
        <v>0</v>
      </c>
      <c r="U235" s="2190">
        <v>0</v>
      </c>
      <c r="V235" s="2186">
        <v>0</v>
      </c>
      <c r="W235" s="2190">
        <v>0</v>
      </c>
      <c r="X235" s="2186">
        <v>0</v>
      </c>
      <c r="Y235" s="2190">
        <v>0</v>
      </c>
      <c r="Z235" s="2186">
        <v>0</v>
      </c>
      <c r="AA235" s="2190">
        <v>0</v>
      </c>
      <c r="AB235" s="2186">
        <v>0</v>
      </c>
      <c r="AC235" s="2190">
        <v>0</v>
      </c>
      <c r="AD235" s="2186">
        <v>0</v>
      </c>
      <c r="AE235" s="2190">
        <v>0</v>
      </c>
      <c r="AF235" s="2186">
        <v>0</v>
      </c>
      <c r="AG235" s="2190">
        <v>0</v>
      </c>
      <c r="AH235" s="2186">
        <v>0</v>
      </c>
      <c r="AI235" s="2190">
        <v>0</v>
      </c>
      <c r="AJ235" s="2186">
        <v>0</v>
      </c>
      <c r="AK235" s="2190">
        <v>0</v>
      </c>
      <c r="AL235" s="2186">
        <v>0</v>
      </c>
      <c r="AM235" s="2240">
        <v>0</v>
      </c>
      <c r="AN235" s="525">
        <v>0</v>
      </c>
      <c r="AO235" s="2190">
        <v>0</v>
      </c>
      <c r="AP235" s="2186">
        <v>0</v>
      </c>
      <c r="AQ235" s="2190">
        <v>0</v>
      </c>
      <c r="AR235" s="2186">
        <v>0</v>
      </c>
      <c r="AS235" s="2190">
        <v>0</v>
      </c>
      <c r="AT235" s="2240">
        <v>0</v>
      </c>
      <c r="AU235" s="608">
        <v>0</v>
      </c>
      <c r="AV235" s="2240">
        <v>0</v>
      </c>
      <c r="AW235" s="608">
        <v>0</v>
      </c>
      <c r="AX235" s="2190">
        <v>0</v>
      </c>
      <c r="AY235" s="143" t="str">
        <f t="shared" si="410"/>
        <v/>
      </c>
      <c r="CA235" s="2174" t="str">
        <f t="shared" si="411"/>
        <v/>
      </c>
      <c r="CB235" s="2174" t="str">
        <f t="shared" si="412"/>
        <v/>
      </c>
      <c r="CC235" s="2174" t="str">
        <f t="shared" si="366"/>
        <v/>
      </c>
      <c r="CD235" s="2174" t="str">
        <f t="shared" si="367"/>
        <v/>
      </c>
      <c r="CE235" s="2174" t="str">
        <f t="shared" si="413"/>
        <v/>
      </c>
      <c r="CF235" s="2174" t="str">
        <f t="shared" si="414"/>
        <v/>
      </c>
      <c r="CG235" s="2174" t="str">
        <f t="shared" si="333"/>
        <v/>
      </c>
      <c r="CH235" s="2174" t="str">
        <f t="shared" si="369"/>
        <v/>
      </c>
      <c r="CI235" s="2174" t="str">
        <f t="shared" si="278"/>
        <v/>
      </c>
      <c r="CJ235" s="2174" t="str">
        <f t="shared" si="335"/>
        <v/>
      </c>
      <c r="CK235" s="2174" t="str">
        <f t="shared" si="415"/>
        <v/>
      </c>
      <c r="CL235" s="143"/>
      <c r="CO235" s="1894">
        <f t="shared" si="416"/>
        <v>0</v>
      </c>
      <c r="CP235" s="1894">
        <f t="shared" si="417"/>
        <v>0</v>
      </c>
      <c r="CQ235" s="1894">
        <f t="shared" ref="CQ235:CR235" si="436">IF(AND(D235&gt;0,OR(AP235="")),1,IF((AP235)&gt;D235,1,0))</f>
        <v>0</v>
      </c>
      <c r="CR235" s="1894">
        <f t="shared" si="436"/>
        <v>0</v>
      </c>
      <c r="CS235" s="1894">
        <f t="shared" si="419"/>
        <v>0</v>
      </c>
      <c r="CT235" s="1894">
        <f t="shared" si="420"/>
        <v>0</v>
      </c>
      <c r="CU235" s="1894">
        <f t="shared" ref="CU235:CV235" si="437">IF(AND(D235&gt;0,OR(AT235="")),1,IF((AT235)&gt;D235,1,0))</f>
        <v>0</v>
      </c>
      <c r="CV235" s="1894">
        <f t="shared" si="437"/>
        <v>0</v>
      </c>
      <c r="CW235" s="1894">
        <f t="shared" si="287"/>
        <v>0</v>
      </c>
      <c r="CX235" s="1894">
        <f t="shared" si="338"/>
        <v>0</v>
      </c>
      <c r="CY235" s="1894">
        <f t="shared" si="422"/>
        <v>0</v>
      </c>
    </row>
    <row r="236" spans="1:103" ht="15" customHeight="1" x14ac:dyDescent="0.25">
      <c r="A236" s="3128"/>
      <c r="B236" s="280" t="s">
        <v>914</v>
      </c>
      <c r="C236" s="609">
        <f t="shared" si="267"/>
        <v>0</v>
      </c>
      <c r="D236" s="610">
        <f t="shared" ref="D236:E236" si="438">SUM(F236+H236+J236+L236+N236+P236+R236+T236+V236+X236+Z236+AB236+AD236+AF236+AH236+AJ236+AL236)</f>
        <v>0</v>
      </c>
      <c r="E236" s="626">
        <f t="shared" si="438"/>
        <v>0</v>
      </c>
      <c r="F236" s="2070"/>
      <c r="G236" s="370"/>
      <c r="H236" s="2070"/>
      <c r="I236" s="370"/>
      <c r="J236" s="2070"/>
      <c r="K236" s="370"/>
      <c r="L236" s="2070"/>
      <c r="M236" s="370"/>
      <c r="N236" s="2070"/>
      <c r="O236" s="370"/>
      <c r="P236" s="2070"/>
      <c r="Q236" s="370"/>
      <c r="R236" s="2070"/>
      <c r="S236" s="370"/>
      <c r="T236" s="2070"/>
      <c r="U236" s="370"/>
      <c r="V236" s="2070"/>
      <c r="W236" s="370"/>
      <c r="X236" s="2070"/>
      <c r="Y236" s="370"/>
      <c r="Z236" s="2070"/>
      <c r="AA236" s="370"/>
      <c r="AB236" s="2070"/>
      <c r="AC236" s="370"/>
      <c r="AD236" s="2070"/>
      <c r="AE236" s="370"/>
      <c r="AF236" s="2070"/>
      <c r="AG236" s="370"/>
      <c r="AH236" s="2070"/>
      <c r="AI236" s="370"/>
      <c r="AJ236" s="2070"/>
      <c r="AK236" s="370"/>
      <c r="AL236" s="2070"/>
      <c r="AM236" s="2235"/>
      <c r="AN236" s="2226"/>
      <c r="AO236" s="370"/>
      <c r="AP236" s="2070"/>
      <c r="AQ236" s="370"/>
      <c r="AR236" s="2070"/>
      <c r="AS236" s="370"/>
      <c r="AT236" s="2235"/>
      <c r="AU236" s="2065"/>
      <c r="AV236" s="2235"/>
      <c r="AW236" s="2065"/>
      <c r="AX236" s="370"/>
      <c r="AY236" s="143" t="str">
        <f t="shared" si="410"/>
        <v/>
      </c>
      <c r="CA236" s="2174" t="str">
        <f t="shared" si="411"/>
        <v/>
      </c>
      <c r="CB236" s="2174" t="str">
        <f t="shared" si="412"/>
        <v/>
      </c>
      <c r="CC236" s="2174" t="str">
        <f t="shared" si="366"/>
        <v/>
      </c>
      <c r="CD236" s="2174" t="str">
        <f t="shared" si="367"/>
        <v/>
      </c>
      <c r="CE236" s="2174" t="str">
        <f t="shared" si="413"/>
        <v/>
      </c>
      <c r="CF236" s="2174" t="str">
        <f t="shared" si="414"/>
        <v/>
      </c>
      <c r="CG236" s="2174" t="str">
        <f t="shared" si="333"/>
        <v/>
      </c>
      <c r="CH236" s="2174" t="str">
        <f t="shared" si="369"/>
        <v/>
      </c>
      <c r="CI236" s="2174" t="str">
        <f t="shared" si="278"/>
        <v/>
      </c>
      <c r="CJ236" s="2174" t="str">
        <f t="shared" si="335"/>
        <v/>
      </c>
      <c r="CK236" s="2174" t="str">
        <f t="shared" si="415"/>
        <v/>
      </c>
      <c r="CL236" s="143"/>
      <c r="CO236" s="1894">
        <f t="shared" si="416"/>
        <v>0</v>
      </c>
      <c r="CP236" s="1894">
        <f t="shared" si="417"/>
        <v>0</v>
      </c>
      <c r="CQ236" s="1894">
        <f t="shared" ref="CQ236:CR236" si="439">IF(AND(D236&gt;0,OR(AP236="")),1,IF((AP236)&gt;D236,1,0))</f>
        <v>0</v>
      </c>
      <c r="CR236" s="1894">
        <f t="shared" si="439"/>
        <v>0</v>
      </c>
      <c r="CS236" s="1894">
        <f t="shared" si="419"/>
        <v>0</v>
      </c>
      <c r="CT236" s="1894">
        <f t="shared" si="420"/>
        <v>0</v>
      </c>
      <c r="CU236" s="1894">
        <f t="shared" ref="CU236:CV236" si="440">IF(AND(D236&gt;0,OR(AT236="")),1,IF((AT236)&gt;D236,1,0))</f>
        <v>0</v>
      </c>
      <c r="CV236" s="1894">
        <f t="shared" si="440"/>
        <v>0</v>
      </c>
      <c r="CW236" s="1894">
        <f t="shared" si="287"/>
        <v>0</v>
      </c>
      <c r="CX236" s="1894">
        <f t="shared" si="338"/>
        <v>0</v>
      </c>
      <c r="CY236" s="1894">
        <f t="shared" si="422"/>
        <v>0</v>
      </c>
    </row>
    <row r="237" spans="1:103" ht="15" customHeight="1" x14ac:dyDescent="0.25">
      <c r="A237" s="3128"/>
      <c r="B237" s="280" t="s">
        <v>915</v>
      </c>
      <c r="C237" s="609">
        <f t="shared" si="267"/>
        <v>0</v>
      </c>
      <c r="D237" s="610">
        <f t="shared" ref="D237:E237" si="441">SUM(F237+H237+J237+L237+N237+P237+R237+T237+V237+X237+Z237+AB237+AD237+AF237+AH237+AJ237+AL237)</f>
        <v>0</v>
      </c>
      <c r="E237" s="626">
        <f t="shared" si="441"/>
        <v>0</v>
      </c>
      <c r="F237" s="2070"/>
      <c r="G237" s="370"/>
      <c r="H237" s="2070"/>
      <c r="I237" s="370"/>
      <c r="J237" s="2070"/>
      <c r="K237" s="370"/>
      <c r="L237" s="2070"/>
      <c r="M237" s="370"/>
      <c r="N237" s="2070"/>
      <c r="O237" s="370"/>
      <c r="P237" s="2070"/>
      <c r="Q237" s="370"/>
      <c r="R237" s="2070"/>
      <c r="S237" s="370"/>
      <c r="T237" s="2070"/>
      <c r="U237" s="370"/>
      <c r="V237" s="2070"/>
      <c r="W237" s="370"/>
      <c r="X237" s="2070"/>
      <c r="Y237" s="370"/>
      <c r="Z237" s="2070"/>
      <c r="AA237" s="370"/>
      <c r="AB237" s="2070"/>
      <c r="AC237" s="370"/>
      <c r="AD237" s="2070"/>
      <c r="AE237" s="370"/>
      <c r="AF237" s="2070"/>
      <c r="AG237" s="370"/>
      <c r="AH237" s="2070"/>
      <c r="AI237" s="370"/>
      <c r="AJ237" s="2070"/>
      <c r="AK237" s="370"/>
      <c r="AL237" s="2070"/>
      <c r="AM237" s="2235"/>
      <c r="AN237" s="2226"/>
      <c r="AO237" s="370"/>
      <c r="AP237" s="2070"/>
      <c r="AQ237" s="370"/>
      <c r="AR237" s="2070"/>
      <c r="AS237" s="370"/>
      <c r="AT237" s="2235"/>
      <c r="AU237" s="2065"/>
      <c r="AV237" s="2235"/>
      <c r="AW237" s="2065"/>
      <c r="AX237" s="370"/>
      <c r="AY237" s="143" t="str">
        <f t="shared" si="410"/>
        <v/>
      </c>
      <c r="CA237" s="2174" t="str">
        <f t="shared" si="411"/>
        <v/>
      </c>
      <c r="CB237" s="2174" t="str">
        <f t="shared" si="412"/>
        <v/>
      </c>
      <c r="CC237" s="2174" t="str">
        <f t="shared" si="366"/>
        <v/>
      </c>
      <c r="CD237" s="2174" t="str">
        <f t="shared" si="367"/>
        <v/>
      </c>
      <c r="CE237" s="2174" t="str">
        <f t="shared" si="413"/>
        <v/>
      </c>
      <c r="CF237" s="2174" t="str">
        <f t="shared" si="414"/>
        <v/>
      </c>
      <c r="CG237" s="2174" t="str">
        <f t="shared" si="333"/>
        <v/>
      </c>
      <c r="CH237" s="2174" t="str">
        <f t="shared" si="369"/>
        <v/>
      </c>
      <c r="CI237" s="2174" t="str">
        <f t="shared" si="278"/>
        <v/>
      </c>
      <c r="CJ237" s="2174" t="str">
        <f t="shared" si="335"/>
        <v/>
      </c>
      <c r="CK237" s="2174" t="str">
        <f t="shared" si="415"/>
        <v/>
      </c>
      <c r="CL237" s="143"/>
      <c r="CO237" s="1894">
        <f t="shared" si="416"/>
        <v>0</v>
      </c>
      <c r="CP237" s="1894">
        <f t="shared" si="417"/>
        <v>0</v>
      </c>
      <c r="CQ237" s="1894">
        <f t="shared" ref="CQ237:CR237" si="442">IF(AND(D237&gt;0,OR(AP237="")),1,IF((AP237)&gt;D237,1,0))</f>
        <v>0</v>
      </c>
      <c r="CR237" s="1894">
        <f t="shared" si="442"/>
        <v>0</v>
      </c>
      <c r="CS237" s="1894">
        <f t="shared" si="419"/>
        <v>0</v>
      </c>
      <c r="CT237" s="1894">
        <f t="shared" si="420"/>
        <v>0</v>
      </c>
      <c r="CU237" s="1894">
        <f t="shared" ref="CU237:CV237" si="443">IF(AND(D237&gt;0,OR(AT237="")),1,IF((AT237)&gt;D237,1,0))</f>
        <v>0</v>
      </c>
      <c r="CV237" s="1894">
        <f t="shared" si="443"/>
        <v>0</v>
      </c>
      <c r="CW237" s="1894">
        <f t="shared" si="287"/>
        <v>0</v>
      </c>
      <c r="CX237" s="1894">
        <f t="shared" si="338"/>
        <v>0</v>
      </c>
      <c r="CY237" s="1894">
        <f t="shared" si="422"/>
        <v>0</v>
      </c>
    </row>
    <row r="238" spans="1:103" ht="15" customHeight="1" x14ac:dyDescent="0.25">
      <c r="A238" s="3128"/>
      <c r="B238" s="280" t="s">
        <v>916</v>
      </c>
      <c r="C238" s="609">
        <f t="shared" si="267"/>
        <v>0</v>
      </c>
      <c r="D238" s="610">
        <f t="shared" ref="D238:E238" si="444">SUM(F238+H238+J238+L238+N238+P238+R238+T238+V238+X238+Z238+AB238+AD238+AF238+AH238+AJ238+AL238)</f>
        <v>0</v>
      </c>
      <c r="E238" s="626">
        <f t="shared" si="444"/>
        <v>0</v>
      </c>
      <c r="F238" s="2070"/>
      <c r="G238" s="370"/>
      <c r="H238" s="2070"/>
      <c r="I238" s="370"/>
      <c r="J238" s="2070"/>
      <c r="K238" s="370"/>
      <c r="L238" s="2070"/>
      <c r="M238" s="370"/>
      <c r="N238" s="2070"/>
      <c r="O238" s="370"/>
      <c r="P238" s="2070"/>
      <c r="Q238" s="370"/>
      <c r="R238" s="2070"/>
      <c r="S238" s="370"/>
      <c r="T238" s="2070"/>
      <c r="U238" s="370"/>
      <c r="V238" s="2070"/>
      <c r="W238" s="370"/>
      <c r="X238" s="2070"/>
      <c r="Y238" s="370"/>
      <c r="Z238" s="2070"/>
      <c r="AA238" s="370"/>
      <c r="AB238" s="2070"/>
      <c r="AC238" s="370"/>
      <c r="AD238" s="2070"/>
      <c r="AE238" s="370"/>
      <c r="AF238" s="2070"/>
      <c r="AG238" s="370"/>
      <c r="AH238" s="2070"/>
      <c r="AI238" s="370"/>
      <c r="AJ238" s="2070"/>
      <c r="AK238" s="370"/>
      <c r="AL238" s="2070"/>
      <c r="AM238" s="2235"/>
      <c r="AN238" s="2226"/>
      <c r="AO238" s="370"/>
      <c r="AP238" s="2070"/>
      <c r="AQ238" s="370"/>
      <c r="AR238" s="2070"/>
      <c r="AS238" s="370"/>
      <c r="AT238" s="2235"/>
      <c r="AU238" s="2065"/>
      <c r="AV238" s="2235"/>
      <c r="AW238" s="2065"/>
      <c r="AX238" s="370"/>
      <c r="AY238" s="143" t="str">
        <f t="shared" si="410"/>
        <v/>
      </c>
      <c r="CA238" s="2174" t="str">
        <f t="shared" si="411"/>
        <v/>
      </c>
      <c r="CB238" s="2174" t="str">
        <f t="shared" si="412"/>
        <v/>
      </c>
      <c r="CC238" s="2174" t="str">
        <f t="shared" si="366"/>
        <v/>
      </c>
      <c r="CD238" s="2174" t="str">
        <f t="shared" si="367"/>
        <v/>
      </c>
      <c r="CE238" s="2174" t="str">
        <f t="shared" si="413"/>
        <v/>
      </c>
      <c r="CF238" s="2174" t="str">
        <f t="shared" si="414"/>
        <v/>
      </c>
      <c r="CG238" s="2174" t="str">
        <f t="shared" si="333"/>
        <v/>
      </c>
      <c r="CH238" s="2174" t="str">
        <f t="shared" si="369"/>
        <v/>
      </c>
      <c r="CI238" s="2174" t="str">
        <f t="shared" si="278"/>
        <v/>
      </c>
      <c r="CJ238" s="2174" t="str">
        <f t="shared" si="335"/>
        <v/>
      </c>
      <c r="CK238" s="2174" t="str">
        <f t="shared" si="415"/>
        <v/>
      </c>
      <c r="CL238" s="143"/>
      <c r="CO238" s="1894">
        <f t="shared" si="416"/>
        <v>0</v>
      </c>
      <c r="CP238" s="1894">
        <f t="shared" si="417"/>
        <v>0</v>
      </c>
      <c r="CQ238" s="1894">
        <f t="shared" ref="CQ238:CR238" si="445">IF(AND(D238&gt;0,OR(AP238="")),1,IF((AP238)&gt;D238,1,0))</f>
        <v>0</v>
      </c>
      <c r="CR238" s="1894">
        <f t="shared" si="445"/>
        <v>0</v>
      </c>
      <c r="CS238" s="1894">
        <f t="shared" si="419"/>
        <v>0</v>
      </c>
      <c r="CT238" s="1894">
        <f t="shared" si="420"/>
        <v>0</v>
      </c>
      <c r="CU238" s="1894">
        <f t="shared" ref="CU238:CV238" si="446">IF(AND(D238&gt;0,OR(AT238="")),1,IF((AT238)&gt;D238,1,0))</f>
        <v>0</v>
      </c>
      <c r="CV238" s="1894">
        <f t="shared" si="446"/>
        <v>0</v>
      </c>
      <c r="CW238" s="1894">
        <f t="shared" si="287"/>
        <v>0</v>
      </c>
      <c r="CX238" s="1894">
        <f t="shared" si="338"/>
        <v>0</v>
      </c>
      <c r="CY238" s="1894">
        <f t="shared" si="422"/>
        <v>0</v>
      </c>
    </row>
    <row r="239" spans="1:103" ht="24" customHeight="1" x14ac:dyDescent="0.25">
      <c r="A239" s="3129"/>
      <c r="B239" s="277" t="s">
        <v>917</v>
      </c>
      <c r="C239" s="617">
        <f t="shared" si="267"/>
        <v>0</v>
      </c>
      <c r="D239" s="618">
        <f t="shared" ref="D239:E239" si="447">SUM(F239+H239+J239+L239+N239+P239+R239+T239+V239+X239+Z239+AB239+AD239+AF239+AH239+AJ239+AL239)</f>
        <v>0</v>
      </c>
      <c r="E239" s="627">
        <f t="shared" si="447"/>
        <v>0</v>
      </c>
      <c r="F239" s="131"/>
      <c r="G239" s="1847"/>
      <c r="H239" s="131"/>
      <c r="I239" s="1847"/>
      <c r="J239" s="131"/>
      <c r="K239" s="1847"/>
      <c r="L239" s="131"/>
      <c r="M239" s="1847"/>
      <c r="N239" s="131"/>
      <c r="O239" s="1847"/>
      <c r="P239" s="131"/>
      <c r="Q239" s="1847"/>
      <c r="R239" s="131"/>
      <c r="S239" s="1847"/>
      <c r="T239" s="131"/>
      <c r="U239" s="1847"/>
      <c r="V239" s="131"/>
      <c r="W239" s="1847"/>
      <c r="X239" s="131"/>
      <c r="Y239" s="1847"/>
      <c r="Z239" s="131"/>
      <c r="AA239" s="1847"/>
      <c r="AB239" s="131"/>
      <c r="AC239" s="1847"/>
      <c r="AD239" s="131"/>
      <c r="AE239" s="1847"/>
      <c r="AF239" s="131"/>
      <c r="AG239" s="1847"/>
      <c r="AH239" s="131"/>
      <c r="AI239" s="1847"/>
      <c r="AJ239" s="131"/>
      <c r="AK239" s="1847"/>
      <c r="AL239" s="131"/>
      <c r="AM239" s="2114"/>
      <c r="AN239" s="142"/>
      <c r="AO239" s="1847"/>
      <c r="AP239" s="131"/>
      <c r="AQ239" s="1847"/>
      <c r="AR239" s="131"/>
      <c r="AS239" s="1847"/>
      <c r="AT239" s="2114"/>
      <c r="AU239" s="372"/>
      <c r="AV239" s="2114"/>
      <c r="AW239" s="372"/>
      <c r="AX239" s="1847"/>
      <c r="AY239" s="143" t="str">
        <f t="shared" si="410"/>
        <v/>
      </c>
      <c r="CA239" s="2174" t="str">
        <f t="shared" si="411"/>
        <v/>
      </c>
      <c r="CB239" s="2174" t="str">
        <f t="shared" si="412"/>
        <v/>
      </c>
      <c r="CC239" s="2174" t="str">
        <f t="shared" si="366"/>
        <v/>
      </c>
      <c r="CD239" s="2174" t="str">
        <f t="shared" si="367"/>
        <v/>
      </c>
      <c r="CE239" s="2174" t="str">
        <f t="shared" si="413"/>
        <v/>
      </c>
      <c r="CF239" s="2174" t="str">
        <f t="shared" si="414"/>
        <v/>
      </c>
      <c r="CG239" s="2174" t="str">
        <f t="shared" si="333"/>
        <v/>
      </c>
      <c r="CH239" s="2174" t="str">
        <f t="shared" si="369"/>
        <v/>
      </c>
      <c r="CI239" s="2174" t="str">
        <f t="shared" si="278"/>
        <v/>
      </c>
      <c r="CJ239" s="2174" t="str">
        <f t="shared" si="335"/>
        <v/>
      </c>
      <c r="CK239" s="2174" t="str">
        <f t="shared" si="415"/>
        <v/>
      </c>
      <c r="CL239" s="143"/>
      <c r="CO239" s="1894">
        <f t="shared" si="416"/>
        <v>0</v>
      </c>
      <c r="CP239" s="1894">
        <f t="shared" si="417"/>
        <v>0</v>
      </c>
      <c r="CQ239" s="1894">
        <f t="shared" ref="CQ239:CR239" si="448">IF(AND(D239&gt;0,OR(AP239="")),1,IF((AP239)&gt;D239,1,0))</f>
        <v>0</v>
      </c>
      <c r="CR239" s="1894">
        <f t="shared" si="448"/>
        <v>0</v>
      </c>
      <c r="CS239" s="1894">
        <f t="shared" si="419"/>
        <v>0</v>
      </c>
      <c r="CT239" s="1894">
        <f t="shared" si="420"/>
        <v>0</v>
      </c>
      <c r="CU239" s="1894">
        <f t="shared" ref="CU239:CV239" si="449">IF(AND(D239&gt;0,OR(AT239="")),1,IF((AT239)&gt;D239,1,0))</f>
        <v>0</v>
      </c>
      <c r="CV239" s="1894">
        <f t="shared" si="449"/>
        <v>0</v>
      </c>
      <c r="CW239" s="1894">
        <f t="shared" si="287"/>
        <v>0</v>
      </c>
      <c r="CX239" s="1894">
        <f t="shared" si="338"/>
        <v>0</v>
      </c>
      <c r="CY239" s="1894">
        <f t="shared" si="422"/>
        <v>0</v>
      </c>
    </row>
    <row r="240" spans="1:103" ht="15" customHeight="1" x14ac:dyDescent="0.25">
      <c r="A240" s="3319" t="s">
        <v>918</v>
      </c>
      <c r="B240" s="3292"/>
      <c r="C240" s="607">
        <f t="shared" si="267"/>
        <v>0</v>
      </c>
      <c r="D240" s="2250">
        <f t="shared" ref="D240:E240" si="450">SUM(F240+H240+J240+L240+N240+P240+R240+T240+V240+X240+Z240+AB240+AD240+AF240+AH240+AJ240+AL240)</f>
        <v>0</v>
      </c>
      <c r="E240" s="2244">
        <f t="shared" si="450"/>
        <v>0</v>
      </c>
      <c r="F240" s="2186"/>
      <c r="G240" s="2190"/>
      <c r="H240" s="2186"/>
      <c r="I240" s="2190"/>
      <c r="J240" s="2186"/>
      <c r="K240" s="2190"/>
      <c r="L240" s="2186"/>
      <c r="M240" s="2190"/>
      <c r="N240" s="2186"/>
      <c r="O240" s="2190"/>
      <c r="P240" s="2186"/>
      <c r="Q240" s="2190"/>
      <c r="R240" s="2186"/>
      <c r="S240" s="2190"/>
      <c r="T240" s="2186"/>
      <c r="U240" s="2190"/>
      <c r="V240" s="2186"/>
      <c r="W240" s="2190"/>
      <c r="X240" s="2186"/>
      <c r="Y240" s="2190"/>
      <c r="Z240" s="2186"/>
      <c r="AA240" s="2190"/>
      <c r="AB240" s="2186"/>
      <c r="AC240" s="2190"/>
      <c r="AD240" s="2186"/>
      <c r="AE240" s="2190"/>
      <c r="AF240" s="2186"/>
      <c r="AG240" s="2190"/>
      <c r="AH240" s="2186"/>
      <c r="AI240" s="2190"/>
      <c r="AJ240" s="2186"/>
      <c r="AK240" s="2190"/>
      <c r="AL240" s="2186"/>
      <c r="AM240" s="2240"/>
      <c r="AN240" s="525"/>
      <c r="AO240" s="2190"/>
      <c r="AP240" s="2186"/>
      <c r="AQ240" s="2190"/>
      <c r="AR240" s="2186"/>
      <c r="AS240" s="2190"/>
      <c r="AT240" s="2240"/>
      <c r="AU240" s="608"/>
      <c r="AV240" s="2240"/>
      <c r="AW240" s="608"/>
      <c r="AX240" s="2190"/>
      <c r="AY240" s="143" t="str">
        <f t="shared" si="410"/>
        <v/>
      </c>
      <c r="CA240" s="2174" t="str">
        <f t="shared" si="411"/>
        <v/>
      </c>
      <c r="CB240" s="2174" t="str">
        <f t="shared" si="412"/>
        <v/>
      </c>
      <c r="CC240" s="2174" t="str">
        <f t="shared" si="366"/>
        <v/>
      </c>
      <c r="CD240" s="2174" t="str">
        <f t="shared" si="367"/>
        <v/>
      </c>
      <c r="CE240" s="2174" t="str">
        <f t="shared" si="413"/>
        <v/>
      </c>
      <c r="CF240" s="2174" t="str">
        <f t="shared" si="414"/>
        <v/>
      </c>
      <c r="CG240" s="2174" t="str">
        <f t="shared" si="333"/>
        <v/>
      </c>
      <c r="CH240" s="2174" t="str">
        <f t="shared" si="369"/>
        <v/>
      </c>
      <c r="CI240" s="2174" t="str">
        <f t="shared" si="278"/>
        <v/>
      </c>
      <c r="CJ240" s="2174" t="str">
        <f t="shared" si="335"/>
        <v/>
      </c>
      <c r="CK240" s="2174" t="str">
        <f t="shared" si="415"/>
        <v/>
      </c>
      <c r="CL240" s="143"/>
      <c r="CO240" s="1894">
        <f t="shared" si="416"/>
        <v>0</v>
      </c>
      <c r="CP240" s="1894">
        <f t="shared" si="417"/>
        <v>0</v>
      </c>
      <c r="CQ240" s="1894">
        <f t="shared" ref="CQ240:CR240" si="451">IF(AND(D240&gt;0,OR(AP240="")),1,IF((AP240)&gt;D240,1,0))</f>
        <v>0</v>
      </c>
      <c r="CR240" s="1894">
        <f t="shared" si="451"/>
        <v>0</v>
      </c>
      <c r="CS240" s="1894">
        <f t="shared" si="419"/>
        <v>0</v>
      </c>
      <c r="CT240" s="1894">
        <f t="shared" si="420"/>
        <v>0</v>
      </c>
      <c r="CU240" s="1894">
        <f t="shared" ref="CU240:CV240" si="452">IF(AND(D240&gt;0,OR(AT240="")),1,IF((AT240)&gt;D240,1,0))</f>
        <v>0</v>
      </c>
      <c r="CV240" s="1894">
        <f t="shared" si="452"/>
        <v>0</v>
      </c>
      <c r="CW240" s="1894">
        <f t="shared" si="287"/>
        <v>0</v>
      </c>
      <c r="CX240" s="1894">
        <f t="shared" si="338"/>
        <v>0</v>
      </c>
      <c r="CY240" s="1894">
        <f t="shared" si="422"/>
        <v>0</v>
      </c>
    </row>
    <row r="241" spans="1:103" ht="15" customHeight="1" x14ac:dyDescent="0.25">
      <c r="A241" s="3281" t="s">
        <v>919</v>
      </c>
      <c r="B241" s="3205"/>
      <c r="C241" s="617">
        <f t="shared" si="267"/>
        <v>3</v>
      </c>
      <c r="D241" s="618">
        <f t="shared" ref="D241:E241" si="453">SUM(F241+H241+J241+L241+N241+P241+R241+T241+V241+X241+Z241+AB241+AD241+AF241+AH241+AJ241+AL241)</f>
        <v>0</v>
      </c>
      <c r="E241" s="603">
        <f t="shared" si="453"/>
        <v>3</v>
      </c>
      <c r="F241" s="131">
        <v>0</v>
      </c>
      <c r="G241" s="1847">
        <v>0</v>
      </c>
      <c r="H241" s="131">
        <v>0</v>
      </c>
      <c r="I241" s="1847">
        <v>1</v>
      </c>
      <c r="J241" s="131">
        <v>0</v>
      </c>
      <c r="K241" s="1847">
        <v>0</v>
      </c>
      <c r="L241" s="131">
        <v>0</v>
      </c>
      <c r="M241" s="1847">
        <v>0</v>
      </c>
      <c r="N241" s="131">
        <v>0</v>
      </c>
      <c r="O241" s="1847">
        <v>1</v>
      </c>
      <c r="P241" s="131">
        <v>0</v>
      </c>
      <c r="Q241" s="1847">
        <v>1</v>
      </c>
      <c r="R241" s="131">
        <v>0</v>
      </c>
      <c r="S241" s="1847">
        <v>0</v>
      </c>
      <c r="T241" s="131">
        <v>0</v>
      </c>
      <c r="U241" s="1847">
        <v>0</v>
      </c>
      <c r="V241" s="131">
        <v>0</v>
      </c>
      <c r="W241" s="1847">
        <v>0</v>
      </c>
      <c r="X241" s="131">
        <v>0</v>
      </c>
      <c r="Y241" s="1847">
        <v>0</v>
      </c>
      <c r="Z241" s="131">
        <v>0</v>
      </c>
      <c r="AA241" s="1847">
        <v>0</v>
      </c>
      <c r="AB241" s="131">
        <v>0</v>
      </c>
      <c r="AC241" s="1847">
        <v>0</v>
      </c>
      <c r="AD241" s="131">
        <v>0</v>
      </c>
      <c r="AE241" s="1847">
        <v>0</v>
      </c>
      <c r="AF241" s="131">
        <v>0</v>
      </c>
      <c r="AG241" s="1847">
        <v>0</v>
      </c>
      <c r="AH241" s="131">
        <v>0</v>
      </c>
      <c r="AI241" s="1847">
        <v>0</v>
      </c>
      <c r="AJ241" s="131">
        <v>0</v>
      </c>
      <c r="AK241" s="1847">
        <v>0</v>
      </c>
      <c r="AL241" s="131">
        <v>0</v>
      </c>
      <c r="AM241" s="2114">
        <v>0</v>
      </c>
      <c r="AN241" s="142">
        <v>0</v>
      </c>
      <c r="AO241" s="1847">
        <v>0</v>
      </c>
      <c r="AP241" s="131">
        <v>0</v>
      </c>
      <c r="AQ241" s="1847">
        <v>1</v>
      </c>
      <c r="AR241" s="131">
        <v>0</v>
      </c>
      <c r="AS241" s="1847">
        <v>0</v>
      </c>
      <c r="AT241" s="2114">
        <v>0</v>
      </c>
      <c r="AU241" s="372">
        <v>0</v>
      </c>
      <c r="AV241" s="2114">
        <v>0</v>
      </c>
      <c r="AW241" s="372">
        <v>0</v>
      </c>
      <c r="AX241" s="1847">
        <v>0</v>
      </c>
      <c r="AY241" s="143" t="str">
        <f t="shared" si="410"/>
        <v/>
      </c>
      <c r="CA241" s="2174" t="str">
        <f t="shared" si="411"/>
        <v/>
      </c>
      <c r="CB241" s="2174" t="str">
        <f t="shared" si="412"/>
        <v/>
      </c>
      <c r="CC241" s="2174" t="str">
        <f t="shared" si="366"/>
        <v/>
      </c>
      <c r="CD241" s="2174" t="str">
        <f t="shared" si="367"/>
        <v/>
      </c>
      <c r="CE241" s="2174" t="str">
        <f t="shared" si="413"/>
        <v/>
      </c>
      <c r="CF241" s="2174" t="str">
        <f t="shared" si="414"/>
        <v/>
      </c>
      <c r="CG241" s="2174" t="str">
        <f t="shared" si="333"/>
        <v/>
      </c>
      <c r="CH241" s="2174" t="str">
        <f t="shared" si="369"/>
        <v/>
      </c>
      <c r="CI241" s="2174" t="str">
        <f t="shared" si="278"/>
        <v/>
      </c>
      <c r="CJ241" s="2174" t="str">
        <f t="shared" si="335"/>
        <v/>
      </c>
      <c r="CK241" s="2174" t="str">
        <f t="shared" si="415"/>
        <v/>
      </c>
      <c r="CL241" s="143"/>
      <c r="CO241" s="1894">
        <f t="shared" si="416"/>
        <v>0</v>
      </c>
      <c r="CP241" s="1894">
        <f t="shared" si="417"/>
        <v>0</v>
      </c>
      <c r="CQ241" s="1894">
        <f t="shared" ref="CQ241:CR241" si="454">IF(AND(D241&gt;0,OR(AP241="")),1,IF((AP241)&gt;D241,1,0))</f>
        <v>0</v>
      </c>
      <c r="CR241" s="1894">
        <f t="shared" si="454"/>
        <v>0</v>
      </c>
      <c r="CS241" s="1894">
        <f t="shared" si="419"/>
        <v>0</v>
      </c>
      <c r="CT241" s="1894">
        <f t="shared" si="420"/>
        <v>0</v>
      </c>
      <c r="CU241" s="1894">
        <f t="shared" ref="CU241:CV241" si="455">IF(AND(D241&gt;0,OR(AT241="")),1,IF((AT241)&gt;D241,1,0))</f>
        <v>0</v>
      </c>
      <c r="CV241" s="1894">
        <f t="shared" si="455"/>
        <v>0</v>
      </c>
      <c r="CW241" s="1894">
        <f t="shared" si="287"/>
        <v>0</v>
      </c>
      <c r="CX241" s="1894">
        <f t="shared" si="338"/>
        <v>0</v>
      </c>
      <c r="CY241" s="1894">
        <f t="shared" si="422"/>
        <v>0</v>
      </c>
    </row>
    <row r="242" spans="1:103" ht="18" customHeight="1" x14ac:dyDescent="0.25">
      <c r="A242" s="2199" t="s">
        <v>920</v>
      </c>
      <c r="B242" s="2199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  <c r="AL242" s="338"/>
      <c r="AM242" s="338"/>
      <c r="AN242" s="338"/>
      <c r="AO242" s="338"/>
      <c r="AP242" s="338"/>
      <c r="AQ242" s="338"/>
      <c r="AR242" s="338"/>
      <c r="AS242" s="338"/>
      <c r="AT242" s="338"/>
      <c r="AU242" s="338"/>
      <c r="AV242" s="338"/>
      <c r="AW242" s="338"/>
      <c r="AX242" s="338"/>
      <c r="AY242" s="143"/>
      <c r="AZ242" s="143"/>
      <c r="BA242" s="143"/>
      <c r="BB242" s="143"/>
      <c r="BC242" s="143"/>
      <c r="BD242" s="143"/>
      <c r="BE242" s="143"/>
      <c r="BF242" s="143"/>
      <c r="BG242" s="143"/>
      <c r="BH242" s="143"/>
      <c r="BI242" s="143"/>
      <c r="BJ242" s="143"/>
      <c r="BK242" s="143"/>
      <c r="BL242" s="143"/>
      <c r="BM242" s="143"/>
      <c r="BN242" s="143"/>
      <c r="BO242" s="143"/>
      <c r="BP242" s="143"/>
      <c r="BQ242" s="143"/>
      <c r="BR242" s="143"/>
      <c r="BS242" s="143"/>
      <c r="BT242" s="143"/>
      <c r="BU242" s="143"/>
      <c r="BV242" s="143"/>
      <c r="BW242" s="143"/>
      <c r="BX242" s="143"/>
      <c r="BY242" s="143"/>
      <c r="BZ242" s="143"/>
      <c r="CA242" s="143"/>
      <c r="CB242" s="143"/>
      <c r="CC242" s="143"/>
      <c r="CD242" s="143"/>
      <c r="CE242" s="143"/>
      <c r="CF242" s="143"/>
      <c r="CG242" s="143"/>
      <c r="CH242" s="143"/>
      <c r="CI242" s="143"/>
      <c r="CJ242" s="143"/>
      <c r="CK242" s="143"/>
      <c r="CL242" s="143"/>
      <c r="CM242" s="143"/>
      <c r="CN242" s="143"/>
      <c r="CO242" s="143"/>
      <c r="CP242" s="143"/>
      <c r="CQ242" s="143"/>
      <c r="CR242" s="143"/>
      <c r="CS242" s="143"/>
      <c r="CT242" s="143"/>
      <c r="CU242" s="143"/>
      <c r="CV242" s="143"/>
      <c r="CW242" s="143"/>
      <c r="CX242" s="143"/>
      <c r="CY242" s="143"/>
    </row>
    <row r="243" spans="1:103" ht="30" customHeight="1" x14ac:dyDescent="0.25">
      <c r="A243" s="3148" t="s">
        <v>921</v>
      </c>
      <c r="B243" s="3149"/>
      <c r="C243" s="3159" t="s">
        <v>82</v>
      </c>
      <c r="D243" s="3124"/>
      <c r="E243" s="3122"/>
      <c r="F243" s="3159" t="s">
        <v>352</v>
      </c>
      <c r="G243" s="3122"/>
      <c r="H243" s="3159" t="s">
        <v>335</v>
      </c>
      <c r="I243" s="3122"/>
      <c r="J243" s="3159" t="s">
        <v>99</v>
      </c>
      <c r="K243" s="3122"/>
      <c r="L243" s="3159" t="s">
        <v>49</v>
      </c>
      <c r="M243" s="3122"/>
      <c r="N243" s="3159" t="s">
        <v>50</v>
      </c>
      <c r="O243" s="3122"/>
      <c r="P243" s="3143" t="s">
        <v>51</v>
      </c>
      <c r="Q243" s="3122"/>
      <c r="R243" s="3143" t="s">
        <v>52</v>
      </c>
      <c r="S243" s="3122"/>
      <c r="T243" s="3143" t="s">
        <v>53</v>
      </c>
      <c r="U243" s="3122"/>
      <c r="V243" s="3143" t="s">
        <v>54</v>
      </c>
      <c r="W243" s="3122"/>
      <c r="X243" s="3143" t="s">
        <v>55</v>
      </c>
      <c r="Y243" s="3122"/>
      <c r="Z243" s="3143" t="s">
        <v>56</v>
      </c>
      <c r="AA243" s="3122"/>
      <c r="AB243" s="3143" t="s">
        <v>57</v>
      </c>
      <c r="AC243" s="3122"/>
      <c r="AD243" s="3143" t="s">
        <v>58</v>
      </c>
      <c r="AE243" s="3122"/>
      <c r="AF243" s="3143" t="s">
        <v>59</v>
      </c>
      <c r="AG243" s="3122"/>
      <c r="AH243" s="3143" t="s">
        <v>60</v>
      </c>
      <c r="AI243" s="3122"/>
      <c r="AJ243" s="3143" t="s">
        <v>61</v>
      </c>
      <c r="AK243" s="3122"/>
      <c r="AL243" s="3143" t="s">
        <v>62</v>
      </c>
      <c r="AM243" s="3122"/>
      <c r="AN243" s="3181" t="s">
        <v>922</v>
      </c>
      <c r="AO243" s="3124"/>
      <c r="AP243" s="3135"/>
      <c r="AQ243" s="3224" t="s">
        <v>464</v>
      </c>
      <c r="AR243" s="3139" t="s">
        <v>465</v>
      </c>
      <c r="AS243" s="3143" t="s">
        <v>41</v>
      </c>
      <c r="AT243" s="3122"/>
      <c r="AU243" s="3196" t="s">
        <v>466</v>
      </c>
      <c r="AV243" s="3139" t="s">
        <v>40</v>
      </c>
      <c r="AW243" s="3196" t="s">
        <v>42</v>
      </c>
      <c r="AX243" s="3139" t="s">
        <v>923</v>
      </c>
    </row>
    <row r="244" spans="1:103" ht="30" customHeight="1" x14ac:dyDescent="0.25">
      <c r="A244" s="3150"/>
      <c r="B244" s="3140"/>
      <c r="C244" s="27" t="s">
        <v>84</v>
      </c>
      <c r="D244" s="1742" t="s">
        <v>63</v>
      </c>
      <c r="E244" s="2242" t="s">
        <v>64</v>
      </c>
      <c r="F244" s="58" t="s">
        <v>63</v>
      </c>
      <c r="G244" s="2242" t="s">
        <v>64</v>
      </c>
      <c r="H244" s="58" t="s">
        <v>63</v>
      </c>
      <c r="I244" s="2242" t="s">
        <v>64</v>
      </c>
      <c r="J244" s="58" t="s">
        <v>63</v>
      </c>
      <c r="K244" s="2242" t="s">
        <v>64</v>
      </c>
      <c r="L244" s="58" t="s">
        <v>63</v>
      </c>
      <c r="M244" s="2242" t="s">
        <v>64</v>
      </c>
      <c r="N244" s="58" t="s">
        <v>63</v>
      </c>
      <c r="O244" s="2242" t="s">
        <v>64</v>
      </c>
      <c r="P244" s="58" t="s">
        <v>63</v>
      </c>
      <c r="Q244" s="2242" t="s">
        <v>64</v>
      </c>
      <c r="R244" s="58" t="s">
        <v>63</v>
      </c>
      <c r="S244" s="2242" t="s">
        <v>64</v>
      </c>
      <c r="T244" s="58" t="s">
        <v>63</v>
      </c>
      <c r="U244" s="2242" t="s">
        <v>64</v>
      </c>
      <c r="V244" s="58" t="s">
        <v>63</v>
      </c>
      <c r="W244" s="2242" t="s">
        <v>64</v>
      </c>
      <c r="X244" s="58" t="s">
        <v>63</v>
      </c>
      <c r="Y244" s="2242" t="s">
        <v>64</v>
      </c>
      <c r="Z244" s="58" t="s">
        <v>63</v>
      </c>
      <c r="AA244" s="2242" t="s">
        <v>64</v>
      </c>
      <c r="AB244" s="58" t="s">
        <v>63</v>
      </c>
      <c r="AC244" s="2242" t="s">
        <v>64</v>
      </c>
      <c r="AD244" s="58" t="s">
        <v>63</v>
      </c>
      <c r="AE244" s="2242" t="s">
        <v>64</v>
      </c>
      <c r="AF244" s="58" t="s">
        <v>63</v>
      </c>
      <c r="AG244" s="2242" t="s">
        <v>64</v>
      </c>
      <c r="AH244" s="58" t="s">
        <v>63</v>
      </c>
      <c r="AI244" s="2242" t="s">
        <v>64</v>
      </c>
      <c r="AJ244" s="58" t="s">
        <v>63</v>
      </c>
      <c r="AK244" s="2242" t="s">
        <v>64</v>
      </c>
      <c r="AL244" s="58" t="s">
        <v>63</v>
      </c>
      <c r="AM244" s="2243" t="s">
        <v>64</v>
      </c>
      <c r="AN244" s="113" t="s">
        <v>828</v>
      </c>
      <c r="AO244" s="1800" t="s">
        <v>830</v>
      </c>
      <c r="AP244" s="1810" t="s">
        <v>924</v>
      </c>
      <c r="AQ244" s="3253"/>
      <c r="AR244" s="3140"/>
      <c r="AS244" s="58" t="s">
        <v>63</v>
      </c>
      <c r="AT244" s="2242" t="s">
        <v>64</v>
      </c>
      <c r="AU244" s="3176"/>
      <c r="AV244" s="3140"/>
      <c r="AW244" s="3176"/>
      <c r="AX244" s="3140"/>
    </row>
    <row r="245" spans="1:103" ht="18" customHeight="1" x14ac:dyDescent="0.25">
      <c r="A245" s="3317" t="s">
        <v>925</v>
      </c>
      <c r="B245" s="3122"/>
      <c r="C245" s="591">
        <f>SUM(D245+E245)</f>
        <v>7</v>
      </c>
      <c r="D245" s="592">
        <f t="shared" ref="D245:E245" si="456">SUM(F245+H245+J245+L245+N245+P245+R245+T245+V245+X245+Z245+AB245+AD245+AF245+AH245+AJ245+AL245)</f>
        <v>4</v>
      </c>
      <c r="E245" s="2244">
        <f t="shared" si="456"/>
        <v>3</v>
      </c>
      <c r="F245" s="515">
        <v>0</v>
      </c>
      <c r="G245" s="518">
        <v>0</v>
      </c>
      <c r="H245" s="515">
        <v>0</v>
      </c>
      <c r="I245" s="518">
        <v>0</v>
      </c>
      <c r="J245" s="515">
        <v>1</v>
      </c>
      <c r="K245" s="518">
        <v>0</v>
      </c>
      <c r="L245" s="515">
        <v>0</v>
      </c>
      <c r="M245" s="518">
        <v>0</v>
      </c>
      <c r="N245" s="515">
        <v>0</v>
      </c>
      <c r="O245" s="518">
        <v>1</v>
      </c>
      <c r="P245" s="515">
        <v>0</v>
      </c>
      <c r="Q245" s="518">
        <v>0</v>
      </c>
      <c r="R245" s="515">
        <v>0</v>
      </c>
      <c r="S245" s="518">
        <v>0</v>
      </c>
      <c r="T245" s="515">
        <v>0</v>
      </c>
      <c r="U245" s="518">
        <v>0</v>
      </c>
      <c r="V245" s="515">
        <v>0</v>
      </c>
      <c r="W245" s="518">
        <v>0</v>
      </c>
      <c r="X245" s="515">
        <v>1</v>
      </c>
      <c r="Y245" s="518">
        <v>0</v>
      </c>
      <c r="Z245" s="515">
        <v>1</v>
      </c>
      <c r="AA245" s="518">
        <v>1</v>
      </c>
      <c r="AB245" s="515">
        <v>0</v>
      </c>
      <c r="AC245" s="518">
        <v>1</v>
      </c>
      <c r="AD245" s="515">
        <v>0</v>
      </c>
      <c r="AE245" s="518">
        <v>0</v>
      </c>
      <c r="AF245" s="515">
        <v>1</v>
      </c>
      <c r="AG245" s="518">
        <v>0</v>
      </c>
      <c r="AH245" s="515">
        <v>0</v>
      </c>
      <c r="AI245" s="518">
        <v>0</v>
      </c>
      <c r="AJ245" s="515">
        <v>0</v>
      </c>
      <c r="AK245" s="518">
        <v>0</v>
      </c>
      <c r="AL245" s="515">
        <v>0</v>
      </c>
      <c r="AM245" s="593">
        <v>0</v>
      </c>
      <c r="AN245" s="527">
        <v>0</v>
      </c>
      <c r="AO245" s="2162">
        <v>0</v>
      </c>
      <c r="AP245" s="1848">
        <v>1</v>
      </c>
      <c r="AQ245" s="517">
        <v>0</v>
      </c>
      <c r="AR245" s="518">
        <v>0</v>
      </c>
      <c r="AS245" s="515">
        <v>2</v>
      </c>
      <c r="AT245" s="518">
        <v>0</v>
      </c>
      <c r="AU245" s="517">
        <v>0</v>
      </c>
      <c r="AV245" s="518">
        <v>0</v>
      </c>
      <c r="AW245" s="515">
        <v>0</v>
      </c>
      <c r="AX245" s="518">
        <v>0</v>
      </c>
      <c r="AY245" s="143" t="str">
        <f>CA245&amp;CB245&amp;CC245&amp;CD245&amp;CE245&amp;CF245&amp;CG245&amp;CH245&amp;CI245</f>
        <v/>
      </c>
      <c r="AZ245" s="143"/>
      <c r="BA245" s="143"/>
      <c r="BB245" s="143"/>
      <c r="BC245" s="143"/>
      <c r="BD245" s="143"/>
      <c r="BE245" s="143"/>
      <c r="BF245" s="143"/>
      <c r="BG245" s="143"/>
      <c r="BH245" s="143"/>
      <c r="BI245" s="143"/>
      <c r="BJ245" s="143"/>
      <c r="BK245" s="143"/>
      <c r="BL245" s="143"/>
      <c r="BM245" s="143"/>
      <c r="BN245" s="143"/>
      <c r="BO245" s="143"/>
      <c r="BP245" s="143"/>
      <c r="BQ245" s="143"/>
      <c r="BR245" s="143"/>
      <c r="BS245" s="143"/>
      <c r="BT245" s="143"/>
      <c r="BU245" s="143"/>
      <c r="BV245" s="143"/>
      <c r="BW245" s="143"/>
      <c r="BX245" s="143"/>
      <c r="BY245" s="143"/>
      <c r="BZ245" s="143"/>
      <c r="CA245" s="1"/>
      <c r="CB245" s="2174" t="str">
        <f>IF(AND(E245&gt;0,AQ245=""), "* No olvide digitar la variable Gestantes. Digite Cero si no tiene.", IF(AQ245&gt;E245," * La variable Gestantes No puede ser mayor al Total Mujeres.",""))</f>
        <v/>
      </c>
      <c r="CC245" s="217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217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217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217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217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2174" t="str">
        <f>IF(AND(C245&gt;0,AW245=""), "* No olvide digitar la variable Migrantes. Digite Cero si no tiene.",IF(AW245&gt;C245,"  * La variable Migrantes No puede ser mayor al Total.",""))</f>
        <v/>
      </c>
      <c r="CI245" s="217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J245" s="143"/>
      <c r="CK245" s="143"/>
      <c r="CM245" s="143"/>
      <c r="CN245" s="143"/>
      <c r="CP245" s="2281">
        <f>IF(AND(E245&gt;0,AQ245=""),1,IF(AQ245&gt;E245,1,0))</f>
        <v>0</v>
      </c>
      <c r="CQ245" s="2281">
        <f>IF(AND(E245&gt;0,AR245=""),1,IF(AR245&gt;E245,1,0))</f>
        <v>0</v>
      </c>
      <c r="CR245" s="2281">
        <f t="shared" ref="CR245:CS245" si="457">IF(AND(D245&gt;0,OR(AS245="")),1,IF(AS245&gt;D245,1,0))</f>
        <v>0</v>
      </c>
      <c r="CS245" s="2281">
        <f t="shared" si="457"/>
        <v>0</v>
      </c>
      <c r="CT245" s="2281">
        <f>IF(AND(C245&gt;0,AU245=""),1,IF(AU245&gt;C245,1,0))</f>
        <v>0</v>
      </c>
      <c r="CU245" s="2281">
        <f>IF(AND(C245&gt;0,AV245=""),1,IF(AV245&gt;C245,1,0))</f>
        <v>0</v>
      </c>
      <c r="CV245" s="2281">
        <f>IF(AND(C245&gt;0,AW245=""),1,IF(AW245&gt;C245,1,0))</f>
        <v>0</v>
      </c>
      <c r="CW245" s="2281">
        <f>IF(AND(C245&gt;0,AX245=""),1,IF(AX245&gt;C245,1,0))</f>
        <v>0</v>
      </c>
      <c r="CX245" s="143"/>
      <c r="CY245" s="143"/>
    </row>
    <row r="246" spans="1:103" ht="18" customHeight="1" x14ac:dyDescent="0.25">
      <c r="A246" s="3318" t="s">
        <v>866</v>
      </c>
      <c r="B246" s="3122"/>
      <c r="C246" s="2282"/>
      <c r="D246" s="2283"/>
      <c r="E246" s="2283"/>
      <c r="F246" s="2284"/>
      <c r="G246" s="2284"/>
      <c r="H246" s="2284"/>
      <c r="I246" s="2284"/>
      <c r="J246" s="2284"/>
      <c r="K246" s="2284"/>
      <c r="L246" s="2284"/>
      <c r="M246" s="2284"/>
      <c r="N246" s="2284"/>
      <c r="O246" s="2284"/>
      <c r="P246" s="2284"/>
      <c r="Q246" s="2284"/>
      <c r="R246" s="2284"/>
      <c r="S246" s="2284"/>
      <c r="T246" s="2284"/>
      <c r="U246" s="2284"/>
      <c r="V246" s="2284"/>
      <c r="W246" s="2284"/>
      <c r="X246" s="2284"/>
      <c r="Y246" s="2284"/>
      <c r="Z246" s="2284"/>
      <c r="AA246" s="2284"/>
      <c r="AB246" s="2284"/>
      <c r="AC246" s="2284"/>
      <c r="AD246" s="2284"/>
      <c r="AE246" s="2284"/>
      <c r="AF246" s="2284"/>
      <c r="AG246" s="2284"/>
      <c r="AH246" s="2284"/>
      <c r="AI246" s="2284"/>
      <c r="AJ246" s="2284"/>
      <c r="AK246" s="2284"/>
      <c r="AL246" s="2284"/>
      <c r="AM246" s="628"/>
      <c r="AN246" s="628"/>
      <c r="AO246" s="628"/>
      <c r="AP246" s="629"/>
      <c r="AQ246" s="628"/>
      <c r="AR246" s="628"/>
      <c r="AS246" s="628"/>
      <c r="AT246" s="628"/>
      <c r="AU246" s="628"/>
      <c r="AV246" s="628"/>
      <c r="AW246" s="628"/>
      <c r="AX246" s="630"/>
      <c r="AY246" s="143"/>
      <c r="AZ246" s="143"/>
      <c r="BA246" s="143"/>
      <c r="BB246" s="143"/>
      <c r="BC246" s="143"/>
      <c r="BD246" s="143"/>
      <c r="BE246" s="143"/>
      <c r="BF246" s="143"/>
      <c r="BG246" s="143"/>
      <c r="BH246" s="143"/>
      <c r="BI246" s="143"/>
      <c r="BJ246" s="143"/>
      <c r="BK246" s="143"/>
      <c r="BL246" s="143"/>
      <c r="BM246" s="143"/>
      <c r="BN246" s="143"/>
      <c r="BO246" s="143"/>
      <c r="BP246" s="143"/>
      <c r="BQ246" s="143"/>
      <c r="BR246" s="143"/>
      <c r="BS246" s="143"/>
      <c r="BT246" s="143"/>
      <c r="BU246" s="143"/>
      <c r="BV246" s="143"/>
      <c r="BW246" s="143"/>
      <c r="BX246" s="143"/>
      <c r="BY246" s="143"/>
      <c r="BZ246" s="143"/>
      <c r="CA246" s="143"/>
      <c r="CB246" s="143"/>
      <c r="CC246" s="143"/>
      <c r="CD246" s="143"/>
      <c r="CE246" s="143"/>
      <c r="CF246" s="143"/>
      <c r="CG246" s="143"/>
      <c r="CH246" s="143"/>
      <c r="CI246" s="143"/>
      <c r="CJ246" s="143"/>
      <c r="CK246" s="143"/>
      <c r="CL246" s="143"/>
      <c r="CM246" s="143"/>
      <c r="CN246" s="143"/>
      <c r="CO246" s="143"/>
      <c r="CP246" s="143"/>
      <c r="CQ246" s="143"/>
      <c r="CR246" s="143"/>
      <c r="CS246" s="143"/>
      <c r="CT246" s="143"/>
      <c r="CU246" s="143"/>
      <c r="CV246" s="143"/>
      <c r="CW246" s="143"/>
      <c r="CX246" s="143"/>
      <c r="CY246" s="143"/>
    </row>
    <row r="247" spans="1:103" ht="15" customHeight="1" x14ac:dyDescent="0.25">
      <c r="A247" s="3132" t="s">
        <v>867</v>
      </c>
      <c r="B247" s="600" t="s">
        <v>868</v>
      </c>
      <c r="C247" s="601">
        <f t="shared" ref="C247:C293" si="458">SUM(D247+E247)</f>
        <v>0</v>
      </c>
      <c r="D247" s="602">
        <f t="shared" ref="D247:E247" si="459">SUM(F247+H247+J247+L247+N247+P247+R247+T247+V247+X247+Z247+AB247+AD247+AF247+AH247+AJ247+AL247)</f>
        <v>0</v>
      </c>
      <c r="E247" s="600">
        <f t="shared" si="459"/>
        <v>0</v>
      </c>
      <c r="F247" s="126"/>
      <c r="G247" s="1840"/>
      <c r="H247" s="515"/>
      <c r="I247" s="518"/>
      <c r="J247" s="515"/>
      <c r="K247" s="518"/>
      <c r="L247" s="515"/>
      <c r="M247" s="518"/>
      <c r="N247" s="515"/>
      <c r="O247" s="518"/>
      <c r="P247" s="515"/>
      <c r="Q247" s="518"/>
      <c r="R247" s="515"/>
      <c r="S247" s="518"/>
      <c r="T247" s="515"/>
      <c r="U247" s="518"/>
      <c r="V247" s="515"/>
      <c r="W247" s="518"/>
      <c r="X247" s="515"/>
      <c r="Y247" s="518"/>
      <c r="Z247" s="515"/>
      <c r="AA247" s="518"/>
      <c r="AB247" s="515"/>
      <c r="AC247" s="518"/>
      <c r="AD247" s="515"/>
      <c r="AE247" s="518"/>
      <c r="AF247" s="515"/>
      <c r="AG247" s="518"/>
      <c r="AH247" s="515"/>
      <c r="AI247" s="518"/>
      <c r="AJ247" s="515"/>
      <c r="AK247" s="518"/>
      <c r="AL247" s="515"/>
      <c r="AM247" s="593"/>
      <c r="AN247" s="527"/>
      <c r="AO247" s="2162"/>
      <c r="AP247" s="1848"/>
      <c r="AQ247" s="517"/>
      <c r="AR247" s="518"/>
      <c r="AS247" s="515"/>
      <c r="AT247" s="518"/>
      <c r="AU247" s="517"/>
      <c r="AV247" s="518"/>
      <c r="AW247" s="515"/>
      <c r="AX247" s="518"/>
      <c r="AY247" s="143" t="str">
        <f t="shared" ref="AY247:AY293" si="460">CA247&amp;CB247&amp;CC247&amp;CD247&amp;CE247&amp;CF247&amp;CG247&amp;CH247&amp;CI247</f>
        <v/>
      </c>
      <c r="AZ247" s="143"/>
      <c r="BA247" s="143"/>
      <c r="BB247" s="143"/>
      <c r="BC247" s="143"/>
      <c r="BD247" s="143"/>
      <c r="BE247" s="143"/>
      <c r="BF247" s="143"/>
      <c r="BG247" s="143"/>
      <c r="BH247" s="143"/>
      <c r="BI247" s="143"/>
      <c r="BJ247" s="143"/>
      <c r="BK247" s="143"/>
      <c r="BL247" s="143"/>
      <c r="BM247" s="143"/>
      <c r="BN247" s="143"/>
      <c r="BO247" s="143"/>
      <c r="BP247" s="143"/>
      <c r="BQ247" s="143"/>
      <c r="BR247" s="143"/>
      <c r="BS247" s="143"/>
      <c r="BT247" s="143"/>
      <c r="BU247" s="143"/>
      <c r="BV247" s="143"/>
      <c r="BW247" s="143"/>
      <c r="BX247" s="143"/>
      <c r="BY247" s="143"/>
      <c r="BZ247" s="143"/>
      <c r="CA247" s="1"/>
      <c r="CB247" s="2174" t="str">
        <f t="shared" ref="CB247:CB278" si="461">IF(AND(E247&gt;0,AQ247=""), "* No olvide digitar la variable Gestantes. Digite Cero si no tiene.",IF(AQ247&gt;E247,"  * La variable Gestantes No puede ser mayor al Total Mujeres.",""))</f>
        <v/>
      </c>
      <c r="CC247" s="2174" t="str">
        <f t="shared" ref="CC247:CC269" si="462">IF(AND(E247&gt;0,AR247=""), "* No olvide digitar la variable Madre de hijo menor de 5 años. Digite Cero si no tiene.",IF(AR247&gt;E247,"  * La variable Madre de hijo menor de 5 años No puede ser mayor al Total Mujeres.",""))</f>
        <v/>
      </c>
      <c r="CD247" s="2174" t="str">
        <f t="shared" ref="CD247:CD259" si="463">IF(AND(D247&gt;0,OR(AS247="")), "* No olvide digitar la variable Pueblos originarios Hombres. Digite Cero si no tiene.",IF(AS247&gt;D247,"  * La variable Pueblos originarios Hombres No puede ser mayor al Total Hombres.",""))</f>
        <v/>
      </c>
      <c r="CE247" s="2174" t="str">
        <f t="shared" ref="CE247:CE293" si="464">IF(AND(E247&gt;0,OR(AT247="")), "* No olvide digitar la variable Pueblos originarios Mujeres. Digite Cero si no tiene.",IF(AT247&gt;E247,"  * La variable Pueblos originarios Mujeres No puede ser mayor al Total Mujeres.",""))</f>
        <v/>
      </c>
      <c r="CF247" s="2174" t="str">
        <f t="shared" ref="CF247:CF278" si="465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2174" t="str">
        <f t="shared" ref="CG247:CG278" si="466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2174" t="str">
        <f t="shared" ref="CH247:CH293" si="467">IF(AND(C247&gt;0,AW247=""), "* No olvide digitar la variable Migrantes. Digite Cero si no tiene.",IF(AW247&gt;C247,"  * La variable Migrantes No puede ser mayor al Total.",""))</f>
        <v/>
      </c>
      <c r="CI247" s="2174" t="str">
        <f t="shared" ref="CI247:CI293" si="468">IF(AND(C247&gt;0,AX247=""), "* No olvide digitar la variable Trans (Masculino/ Femenino). Digite Cero si no tiene.",IF(AX247&gt;C247,"  * La variable Trans (Masculino/Femenino) No puede ser mayor al Total Ambos Sexos.",""))</f>
        <v/>
      </c>
      <c r="CJ247" s="143"/>
      <c r="CK247" s="143"/>
      <c r="CM247" s="143"/>
      <c r="CN247" s="143"/>
      <c r="CP247" s="2281">
        <f t="shared" ref="CP247:CP278" si="469">IF(AND(E247&gt;0,AQ247=""),1,IF(AQ247&gt;E247,1,0))</f>
        <v>0</v>
      </c>
      <c r="CQ247" s="2281">
        <f t="shared" ref="CQ247:CQ269" si="470">IF(AND(E247&gt;0,AR247=""),1,IF(AR247&gt;E247,1,0))</f>
        <v>0</v>
      </c>
      <c r="CR247" s="2281">
        <f t="shared" ref="CR247:CS247" si="471">IF(AND(D247&gt;0,OR(AS247="")),1,IF(AS247&gt;D247,1,0))</f>
        <v>0</v>
      </c>
      <c r="CS247" s="2281">
        <f t="shared" si="471"/>
        <v>0</v>
      </c>
      <c r="CT247" s="2281">
        <f t="shared" ref="CT247:CT278" si="472">IF(AND(C247&gt;0,AU247=""),1,IF(AU247&gt;C247,1,0))</f>
        <v>0</v>
      </c>
      <c r="CU247" s="2281">
        <f t="shared" ref="CU247:CU278" si="473">IF(AND(C247&gt;0,AV247=""),1,IF(AV247&gt;C247,1,0))</f>
        <v>0</v>
      </c>
      <c r="CV247" s="2281">
        <f t="shared" ref="CV247:CV293" si="474">IF(AND(C247&gt;0,AW247=""),1,IF(AW247&gt;C247,1,0))</f>
        <v>0</v>
      </c>
      <c r="CW247" s="2281">
        <f t="shared" ref="CW247:CW293" si="475">IF(AND(C247&gt;0,AX247=""),1,IF(AX247&gt;C247,1,0))</f>
        <v>0</v>
      </c>
      <c r="CX247" s="143"/>
      <c r="CY247" s="143"/>
    </row>
    <row r="248" spans="1:103" ht="15" customHeight="1" x14ac:dyDescent="0.25">
      <c r="A248" s="3129"/>
      <c r="B248" s="603" t="s">
        <v>869</v>
      </c>
      <c r="C248" s="604">
        <f t="shared" si="458"/>
        <v>0</v>
      </c>
      <c r="D248" s="605">
        <f t="shared" ref="D248:E248" si="476">SUM(F248+H248+J248+L248+N248+P248+R248+T248+V248+X248+Z248+AB248+AD248+AF248+AH248+AJ248+AL248)</f>
        <v>0</v>
      </c>
      <c r="E248" s="2245">
        <f t="shared" si="476"/>
        <v>0</v>
      </c>
      <c r="F248" s="1843"/>
      <c r="G248" s="1844"/>
      <c r="H248" s="1843"/>
      <c r="I248" s="1844"/>
      <c r="J248" s="1843"/>
      <c r="K248" s="1844"/>
      <c r="L248" s="1843"/>
      <c r="M248" s="1844"/>
      <c r="N248" s="1843"/>
      <c r="O248" s="1844"/>
      <c r="P248" s="1843"/>
      <c r="Q248" s="1844"/>
      <c r="R248" s="1843"/>
      <c r="S248" s="1844"/>
      <c r="T248" s="1843"/>
      <c r="U248" s="1844"/>
      <c r="V248" s="1843"/>
      <c r="W248" s="1844"/>
      <c r="X248" s="1843"/>
      <c r="Y248" s="1844"/>
      <c r="Z248" s="1843"/>
      <c r="AA248" s="1844"/>
      <c r="AB248" s="1843"/>
      <c r="AC248" s="1844"/>
      <c r="AD248" s="1843"/>
      <c r="AE248" s="1844"/>
      <c r="AF248" s="1843"/>
      <c r="AG248" s="1844"/>
      <c r="AH248" s="1843"/>
      <c r="AI248" s="1844"/>
      <c r="AJ248" s="1843"/>
      <c r="AK248" s="1844"/>
      <c r="AL248" s="1843"/>
      <c r="AM248" s="2113"/>
      <c r="AN248" s="1857"/>
      <c r="AO248" s="2135"/>
      <c r="AP248" s="1846"/>
      <c r="AQ248" s="2162"/>
      <c r="AR248" s="2093"/>
      <c r="AS248" s="2074"/>
      <c r="AT248" s="2093"/>
      <c r="AU248" s="2162"/>
      <c r="AV248" s="2093"/>
      <c r="AW248" s="2162"/>
      <c r="AX248" s="2093"/>
      <c r="AY248" s="143" t="str">
        <f t="shared" si="460"/>
        <v/>
      </c>
      <c r="AZ248" s="143"/>
      <c r="BA248" s="143"/>
      <c r="BB248" s="143"/>
      <c r="BC248" s="143"/>
      <c r="BD248" s="143"/>
      <c r="BE248" s="143"/>
      <c r="BF248" s="143"/>
      <c r="BG248" s="143"/>
      <c r="BH248" s="143"/>
      <c r="BI248" s="143"/>
      <c r="BJ248" s="143"/>
      <c r="BK248" s="143"/>
      <c r="BL248" s="143"/>
      <c r="BM248" s="143"/>
      <c r="BN248" s="143"/>
      <c r="BO248" s="143"/>
      <c r="BP248" s="143"/>
      <c r="BQ248" s="143"/>
      <c r="BR248" s="143"/>
      <c r="BS248" s="143"/>
      <c r="BT248" s="143"/>
      <c r="BU248" s="143"/>
      <c r="BV248" s="143"/>
      <c r="BW248" s="143"/>
      <c r="BX248" s="143"/>
      <c r="BY248" s="143"/>
      <c r="BZ248" s="143"/>
      <c r="CA248" s="1"/>
      <c r="CB248" s="2174" t="str">
        <f t="shared" si="461"/>
        <v/>
      </c>
      <c r="CC248" s="2174" t="str">
        <f t="shared" si="462"/>
        <v/>
      </c>
      <c r="CD248" s="2174" t="str">
        <f t="shared" si="463"/>
        <v/>
      </c>
      <c r="CE248" s="2174" t="str">
        <f t="shared" si="464"/>
        <v/>
      </c>
      <c r="CF248" s="2174" t="str">
        <f t="shared" si="465"/>
        <v/>
      </c>
      <c r="CG248" s="2174" t="str">
        <f t="shared" si="466"/>
        <v/>
      </c>
      <c r="CH248" s="2174" t="str">
        <f t="shared" si="467"/>
        <v/>
      </c>
      <c r="CI248" s="2174" t="str">
        <f t="shared" si="468"/>
        <v/>
      </c>
      <c r="CJ248" s="143"/>
      <c r="CK248" s="143"/>
      <c r="CM248" s="143"/>
      <c r="CN248" s="143"/>
      <c r="CP248" s="2281">
        <f t="shared" si="469"/>
        <v>0</v>
      </c>
      <c r="CQ248" s="2281">
        <f t="shared" si="470"/>
        <v>0</v>
      </c>
      <c r="CR248" s="2281">
        <f t="shared" ref="CR248:CS248" si="477">IF(AND(D248&gt;0,OR(AS248="")),1,IF(AS248&gt;D248,1,0))</f>
        <v>0</v>
      </c>
      <c r="CS248" s="2281">
        <f t="shared" si="477"/>
        <v>0</v>
      </c>
      <c r="CT248" s="2281">
        <f t="shared" si="472"/>
        <v>0</v>
      </c>
      <c r="CU248" s="2281">
        <f t="shared" si="473"/>
        <v>0</v>
      </c>
      <c r="CV248" s="2281">
        <f t="shared" si="474"/>
        <v>0</v>
      </c>
      <c r="CW248" s="2281">
        <f t="shared" si="475"/>
        <v>0</v>
      </c>
      <c r="CX248" s="143"/>
      <c r="CY248" s="143"/>
    </row>
    <row r="249" spans="1:103" ht="15" customHeight="1" x14ac:dyDescent="0.25">
      <c r="A249" s="3132" t="s">
        <v>870</v>
      </c>
      <c r="B249" s="600" t="s">
        <v>868</v>
      </c>
      <c r="C249" s="601">
        <f t="shared" si="458"/>
        <v>0</v>
      </c>
      <c r="D249" s="602">
        <f t="shared" ref="D249:E249" si="478">SUM(F249+H249+J249+L249+N249+P249+R249+T249+V249+X249+Z249+AB249+AD249+AF249+AH249+AJ249+AL249)</f>
        <v>0</v>
      </c>
      <c r="E249" s="600">
        <f t="shared" si="478"/>
        <v>0</v>
      </c>
      <c r="F249" s="126"/>
      <c r="G249" s="1840"/>
      <c r="H249" s="126"/>
      <c r="I249" s="1840"/>
      <c r="J249" s="126"/>
      <c r="K249" s="1840"/>
      <c r="L249" s="126"/>
      <c r="M249" s="1840"/>
      <c r="N249" s="126"/>
      <c r="O249" s="1840"/>
      <c r="P249" s="126"/>
      <c r="Q249" s="1840"/>
      <c r="R249" s="126"/>
      <c r="S249" s="1840"/>
      <c r="T249" s="126"/>
      <c r="U249" s="1840"/>
      <c r="V249" s="126"/>
      <c r="W249" s="1840"/>
      <c r="X249" s="126"/>
      <c r="Y249" s="1840"/>
      <c r="Z249" s="126"/>
      <c r="AA249" s="1840"/>
      <c r="AB249" s="126"/>
      <c r="AC249" s="1840"/>
      <c r="AD249" s="126"/>
      <c r="AE249" s="1840"/>
      <c r="AF249" s="126"/>
      <c r="AG249" s="1840"/>
      <c r="AH249" s="126"/>
      <c r="AI249" s="1840"/>
      <c r="AJ249" s="126"/>
      <c r="AK249" s="1840"/>
      <c r="AL249" s="126"/>
      <c r="AM249" s="377"/>
      <c r="AN249" s="440"/>
      <c r="AO249" s="2078"/>
      <c r="AP249" s="1841"/>
      <c r="AQ249" s="2078"/>
      <c r="AR249" s="1840"/>
      <c r="AS249" s="126"/>
      <c r="AT249" s="1840"/>
      <c r="AU249" s="2078"/>
      <c r="AV249" s="1840"/>
      <c r="AW249" s="2078"/>
      <c r="AX249" s="1840"/>
      <c r="AY249" s="143" t="str">
        <f t="shared" si="460"/>
        <v/>
      </c>
      <c r="AZ249" s="143"/>
      <c r="BA249" s="143"/>
      <c r="BB249" s="143"/>
      <c r="BC249" s="143"/>
      <c r="BD249" s="143"/>
      <c r="BE249" s="143"/>
      <c r="BF249" s="143"/>
      <c r="BG249" s="143"/>
      <c r="BH249" s="143"/>
      <c r="BI249" s="143"/>
      <c r="BJ249" s="143"/>
      <c r="BK249" s="143"/>
      <c r="BL249" s="143"/>
      <c r="BM249" s="143"/>
      <c r="BN249" s="143"/>
      <c r="BO249" s="143"/>
      <c r="BP249" s="143"/>
      <c r="BQ249" s="143"/>
      <c r="BR249" s="143"/>
      <c r="BS249" s="143"/>
      <c r="BT249" s="143"/>
      <c r="BU249" s="143"/>
      <c r="BV249" s="143"/>
      <c r="BW249" s="143"/>
      <c r="BX249" s="143"/>
      <c r="BY249" s="143"/>
      <c r="BZ249" s="143"/>
      <c r="CA249" s="1"/>
      <c r="CB249" s="2174" t="str">
        <f t="shared" si="461"/>
        <v/>
      </c>
      <c r="CC249" s="2174" t="str">
        <f t="shared" si="462"/>
        <v/>
      </c>
      <c r="CD249" s="2174" t="str">
        <f t="shared" si="463"/>
        <v/>
      </c>
      <c r="CE249" s="2174" t="str">
        <f t="shared" si="464"/>
        <v/>
      </c>
      <c r="CF249" s="2174" t="str">
        <f t="shared" si="465"/>
        <v/>
      </c>
      <c r="CG249" s="2174" t="str">
        <f t="shared" si="466"/>
        <v/>
      </c>
      <c r="CH249" s="2174" t="str">
        <f t="shared" si="467"/>
        <v/>
      </c>
      <c r="CI249" s="2174" t="str">
        <f t="shared" si="468"/>
        <v/>
      </c>
      <c r="CJ249" s="143"/>
      <c r="CK249" s="143"/>
      <c r="CM249" s="143"/>
      <c r="CN249" s="143"/>
      <c r="CP249" s="2281">
        <f t="shared" si="469"/>
        <v>0</v>
      </c>
      <c r="CQ249" s="2281">
        <f t="shared" si="470"/>
        <v>0</v>
      </c>
      <c r="CR249" s="2281">
        <f t="shared" ref="CR249:CS249" si="479">IF(AND(D249&gt;0,OR(AS249="")),1,IF(AS249&gt;D249,1,0))</f>
        <v>0</v>
      </c>
      <c r="CS249" s="2281">
        <f t="shared" si="479"/>
        <v>0</v>
      </c>
      <c r="CT249" s="2281">
        <f t="shared" si="472"/>
        <v>0</v>
      </c>
      <c r="CU249" s="2281">
        <f t="shared" si="473"/>
        <v>0</v>
      </c>
      <c r="CV249" s="2281">
        <f t="shared" si="474"/>
        <v>0</v>
      </c>
      <c r="CW249" s="2281">
        <f t="shared" si="475"/>
        <v>0</v>
      </c>
      <c r="CX249" s="143"/>
      <c r="CY249" s="143"/>
    </row>
    <row r="250" spans="1:103" ht="15" customHeight="1" x14ac:dyDescent="0.25">
      <c r="A250" s="3129"/>
      <c r="B250" s="603" t="s">
        <v>869</v>
      </c>
      <c r="C250" s="604">
        <f t="shared" si="458"/>
        <v>0</v>
      </c>
      <c r="D250" s="605">
        <f t="shared" ref="D250:E250" si="480">SUM(F250+H250+J250+L250+N250+P250+R250+T250+V250+X250+Z250+AB250+AD250+AF250+AH250+AJ250+AL250)</f>
        <v>0</v>
      </c>
      <c r="E250" s="2245">
        <f t="shared" si="480"/>
        <v>0</v>
      </c>
      <c r="F250" s="1843"/>
      <c r="G250" s="1844"/>
      <c r="H250" s="1843"/>
      <c r="I250" s="1844"/>
      <c r="J250" s="1843"/>
      <c r="K250" s="1844"/>
      <c r="L250" s="1843"/>
      <c r="M250" s="1844"/>
      <c r="N250" s="1843"/>
      <c r="O250" s="1844"/>
      <c r="P250" s="1843"/>
      <c r="Q250" s="1844"/>
      <c r="R250" s="1843"/>
      <c r="S250" s="1844"/>
      <c r="T250" s="1843"/>
      <c r="U250" s="1844"/>
      <c r="V250" s="1843"/>
      <c r="W250" s="1844"/>
      <c r="X250" s="1843"/>
      <c r="Y250" s="1844"/>
      <c r="Z250" s="1843"/>
      <c r="AA250" s="1844"/>
      <c r="AB250" s="1843"/>
      <c r="AC250" s="1844"/>
      <c r="AD250" s="1843"/>
      <c r="AE250" s="1844"/>
      <c r="AF250" s="1843"/>
      <c r="AG250" s="1844"/>
      <c r="AH250" s="1843"/>
      <c r="AI250" s="1844"/>
      <c r="AJ250" s="1843"/>
      <c r="AK250" s="1844"/>
      <c r="AL250" s="1843"/>
      <c r="AM250" s="2113"/>
      <c r="AN250" s="1857"/>
      <c r="AO250" s="2135"/>
      <c r="AP250" s="1846"/>
      <c r="AQ250" s="2162"/>
      <c r="AR250" s="2093"/>
      <c r="AS250" s="2074"/>
      <c r="AT250" s="2093"/>
      <c r="AU250" s="2162"/>
      <c r="AV250" s="2093"/>
      <c r="AW250" s="2162"/>
      <c r="AX250" s="2093"/>
      <c r="AY250" s="143" t="str">
        <f t="shared" si="460"/>
        <v/>
      </c>
      <c r="AZ250" s="143"/>
      <c r="BA250" s="143"/>
      <c r="BB250" s="143"/>
      <c r="BC250" s="143"/>
      <c r="BD250" s="143"/>
      <c r="BE250" s="143"/>
      <c r="BF250" s="143"/>
      <c r="BG250" s="143"/>
      <c r="BH250" s="143"/>
      <c r="BI250" s="143"/>
      <c r="BJ250" s="143"/>
      <c r="BK250" s="143"/>
      <c r="BL250" s="143"/>
      <c r="BM250" s="143"/>
      <c r="BN250" s="143"/>
      <c r="BO250" s="143"/>
      <c r="BP250" s="143"/>
      <c r="BQ250" s="143"/>
      <c r="BR250" s="143"/>
      <c r="BS250" s="143"/>
      <c r="BT250" s="143"/>
      <c r="BU250" s="143"/>
      <c r="BV250" s="143"/>
      <c r="BW250" s="143"/>
      <c r="BX250" s="143"/>
      <c r="BY250" s="143"/>
      <c r="BZ250" s="143"/>
      <c r="CA250" s="1"/>
      <c r="CB250" s="2174" t="str">
        <f t="shared" si="461"/>
        <v/>
      </c>
      <c r="CC250" s="2174" t="str">
        <f t="shared" si="462"/>
        <v/>
      </c>
      <c r="CD250" s="2174" t="str">
        <f t="shared" si="463"/>
        <v/>
      </c>
      <c r="CE250" s="2174" t="str">
        <f t="shared" si="464"/>
        <v/>
      </c>
      <c r="CF250" s="2174" t="str">
        <f t="shared" si="465"/>
        <v/>
      </c>
      <c r="CG250" s="2174" t="str">
        <f t="shared" si="466"/>
        <v/>
      </c>
      <c r="CH250" s="2174" t="str">
        <f t="shared" si="467"/>
        <v/>
      </c>
      <c r="CI250" s="2174" t="str">
        <f t="shared" si="468"/>
        <v/>
      </c>
      <c r="CJ250" s="143"/>
      <c r="CK250" s="143"/>
      <c r="CM250" s="143"/>
      <c r="CN250" s="143"/>
      <c r="CP250" s="2281">
        <f t="shared" si="469"/>
        <v>0</v>
      </c>
      <c r="CQ250" s="2281">
        <f t="shared" si="470"/>
        <v>0</v>
      </c>
      <c r="CR250" s="2281">
        <f t="shared" ref="CR250:CS250" si="481">IF(AND(D250&gt;0,OR(AS250="")),1,IF(AS250&gt;D250,1,0))</f>
        <v>0</v>
      </c>
      <c r="CS250" s="2281">
        <f t="shared" si="481"/>
        <v>0</v>
      </c>
      <c r="CT250" s="2281">
        <f t="shared" si="472"/>
        <v>0</v>
      </c>
      <c r="CU250" s="2281">
        <f t="shared" si="473"/>
        <v>0</v>
      </c>
      <c r="CV250" s="2281">
        <f t="shared" si="474"/>
        <v>0</v>
      </c>
      <c r="CW250" s="2281">
        <f t="shared" si="475"/>
        <v>0</v>
      </c>
      <c r="CX250" s="143"/>
      <c r="CY250" s="143"/>
    </row>
    <row r="251" spans="1:103" ht="15" customHeight="1" x14ac:dyDescent="0.25">
      <c r="A251" s="3132" t="s">
        <v>871</v>
      </c>
      <c r="B251" s="600" t="s">
        <v>868</v>
      </c>
      <c r="C251" s="601">
        <f t="shared" si="458"/>
        <v>0</v>
      </c>
      <c r="D251" s="602">
        <f t="shared" ref="D251:E251" si="482">SUM(F251+H251+J251+L251+N251+P251+R251+T251+V251+X251+Z251+AB251+AD251+AF251+AH251+AJ251+AL251)</f>
        <v>0</v>
      </c>
      <c r="E251" s="600">
        <f t="shared" si="482"/>
        <v>0</v>
      </c>
      <c r="F251" s="126"/>
      <c r="G251" s="1840"/>
      <c r="H251" s="126"/>
      <c r="I251" s="1840"/>
      <c r="J251" s="126"/>
      <c r="K251" s="1840"/>
      <c r="L251" s="126"/>
      <c r="M251" s="1840"/>
      <c r="N251" s="126"/>
      <c r="O251" s="1840"/>
      <c r="P251" s="126"/>
      <c r="Q251" s="1840"/>
      <c r="R251" s="126"/>
      <c r="S251" s="1840"/>
      <c r="T251" s="126"/>
      <c r="U251" s="1840"/>
      <c r="V251" s="126"/>
      <c r="W251" s="1840"/>
      <c r="X251" s="126"/>
      <c r="Y251" s="1840"/>
      <c r="Z251" s="126"/>
      <c r="AA251" s="1840"/>
      <c r="AB251" s="126"/>
      <c r="AC251" s="1840"/>
      <c r="AD251" s="126"/>
      <c r="AE251" s="1840"/>
      <c r="AF251" s="126"/>
      <c r="AG251" s="1840"/>
      <c r="AH251" s="126"/>
      <c r="AI251" s="1840"/>
      <c r="AJ251" s="126"/>
      <c r="AK251" s="1840"/>
      <c r="AL251" s="126"/>
      <c r="AM251" s="377"/>
      <c r="AN251" s="440"/>
      <c r="AO251" s="2078"/>
      <c r="AP251" s="1841"/>
      <c r="AQ251" s="2078"/>
      <c r="AR251" s="1840"/>
      <c r="AS251" s="126"/>
      <c r="AT251" s="1840"/>
      <c r="AU251" s="2078"/>
      <c r="AV251" s="1840"/>
      <c r="AW251" s="2078"/>
      <c r="AX251" s="1840"/>
      <c r="AY251" s="143" t="str">
        <f t="shared" si="460"/>
        <v/>
      </c>
      <c r="AZ251" s="143"/>
      <c r="BA251" s="143"/>
      <c r="BB251" s="143"/>
      <c r="BC251" s="143"/>
      <c r="BD251" s="143"/>
      <c r="BE251" s="143"/>
      <c r="BF251" s="143"/>
      <c r="BG251" s="143"/>
      <c r="BH251" s="143"/>
      <c r="BI251" s="143"/>
      <c r="BJ251" s="143"/>
      <c r="BK251" s="143"/>
      <c r="BL251" s="143"/>
      <c r="BM251" s="143"/>
      <c r="BN251" s="143"/>
      <c r="BO251" s="143"/>
      <c r="CA251" s="1"/>
      <c r="CB251" s="2174" t="str">
        <f t="shared" si="461"/>
        <v/>
      </c>
      <c r="CC251" s="2174" t="str">
        <f t="shared" si="462"/>
        <v/>
      </c>
      <c r="CD251" s="2174" t="str">
        <f t="shared" si="463"/>
        <v/>
      </c>
      <c r="CE251" s="2174" t="str">
        <f t="shared" si="464"/>
        <v/>
      </c>
      <c r="CF251" s="2174" t="str">
        <f t="shared" si="465"/>
        <v/>
      </c>
      <c r="CG251" s="2174" t="str">
        <f t="shared" si="466"/>
        <v/>
      </c>
      <c r="CH251" s="2174" t="str">
        <f t="shared" si="467"/>
        <v/>
      </c>
      <c r="CI251" s="2174" t="str">
        <f t="shared" si="468"/>
        <v/>
      </c>
      <c r="CJ251" s="143"/>
      <c r="CK251" s="143"/>
      <c r="CM251" s="143"/>
      <c r="CN251" s="143"/>
      <c r="CP251" s="2281">
        <f t="shared" si="469"/>
        <v>0</v>
      </c>
      <c r="CQ251" s="2281">
        <f t="shared" si="470"/>
        <v>0</v>
      </c>
      <c r="CR251" s="2281">
        <f t="shared" ref="CR251:CS251" si="483">IF(AND(D251&gt;0,OR(AS251="")),1,IF(AS251&gt;D251,1,0))</f>
        <v>0</v>
      </c>
      <c r="CS251" s="2281">
        <f t="shared" si="483"/>
        <v>0</v>
      </c>
      <c r="CT251" s="2281">
        <f t="shared" si="472"/>
        <v>0</v>
      </c>
      <c r="CU251" s="2281">
        <f t="shared" si="473"/>
        <v>0</v>
      </c>
      <c r="CV251" s="2281">
        <f t="shared" si="474"/>
        <v>0</v>
      </c>
      <c r="CW251" s="2281">
        <f t="shared" si="475"/>
        <v>0</v>
      </c>
    </row>
    <row r="252" spans="1:103" ht="15" customHeight="1" x14ac:dyDescent="0.25">
      <c r="A252" s="3129"/>
      <c r="B252" s="603" t="s">
        <v>869</v>
      </c>
      <c r="C252" s="617">
        <f t="shared" si="458"/>
        <v>0</v>
      </c>
      <c r="D252" s="618">
        <f t="shared" ref="D252:E252" si="484">SUM(F252+H252+J252+L252+N252+P252+R252+T252+V252+X252+Z252+AB252+AD252+AF252+AH252+AJ252+AL252)</f>
        <v>0</v>
      </c>
      <c r="E252" s="603">
        <f t="shared" si="484"/>
        <v>0</v>
      </c>
      <c r="F252" s="131"/>
      <c r="G252" s="1847"/>
      <c r="H252" s="131"/>
      <c r="I252" s="1847"/>
      <c r="J252" s="131"/>
      <c r="K252" s="1847"/>
      <c r="L252" s="131"/>
      <c r="M252" s="1847"/>
      <c r="N252" s="131"/>
      <c r="O252" s="1847"/>
      <c r="P252" s="131"/>
      <c r="Q252" s="1847"/>
      <c r="R252" s="131"/>
      <c r="S252" s="1847"/>
      <c r="T252" s="131"/>
      <c r="U252" s="1847"/>
      <c r="V252" s="131"/>
      <c r="W252" s="1847"/>
      <c r="X252" s="131"/>
      <c r="Y252" s="1847"/>
      <c r="Z252" s="131"/>
      <c r="AA252" s="1847"/>
      <c r="AB252" s="131"/>
      <c r="AC252" s="1847"/>
      <c r="AD252" s="131"/>
      <c r="AE252" s="1847"/>
      <c r="AF252" s="131"/>
      <c r="AG252" s="1847"/>
      <c r="AH252" s="131"/>
      <c r="AI252" s="1847"/>
      <c r="AJ252" s="2070"/>
      <c r="AK252" s="370"/>
      <c r="AL252" s="1843"/>
      <c r="AM252" s="2113"/>
      <c r="AN252" s="1857"/>
      <c r="AO252" s="2135"/>
      <c r="AP252" s="1846"/>
      <c r="AQ252" s="2162"/>
      <c r="AR252" s="2093"/>
      <c r="AS252" s="2074"/>
      <c r="AT252" s="2093"/>
      <c r="AU252" s="2162"/>
      <c r="AV252" s="2093"/>
      <c r="AW252" s="2162"/>
      <c r="AX252" s="2093"/>
      <c r="AY252" s="143" t="str">
        <f t="shared" si="460"/>
        <v/>
      </c>
      <c r="AZ252" s="143"/>
      <c r="BA252" s="143"/>
      <c r="BB252" s="143"/>
      <c r="BC252" s="143"/>
      <c r="BD252" s="143"/>
      <c r="BE252" s="143"/>
      <c r="BF252" s="143"/>
      <c r="BG252" s="143"/>
      <c r="BH252" s="143"/>
      <c r="BI252" s="143"/>
      <c r="BJ252" s="143"/>
      <c r="BK252" s="143"/>
      <c r="BL252" s="143"/>
      <c r="BM252" s="143"/>
      <c r="BN252" s="143"/>
      <c r="BO252" s="143"/>
      <c r="CA252" s="1"/>
      <c r="CB252" s="2174" t="str">
        <f t="shared" si="461"/>
        <v/>
      </c>
      <c r="CC252" s="2174" t="str">
        <f t="shared" si="462"/>
        <v/>
      </c>
      <c r="CD252" s="2174" t="str">
        <f t="shared" si="463"/>
        <v/>
      </c>
      <c r="CE252" s="2174" t="str">
        <f t="shared" si="464"/>
        <v/>
      </c>
      <c r="CF252" s="2174" t="str">
        <f t="shared" si="465"/>
        <v/>
      </c>
      <c r="CG252" s="2174" t="str">
        <f t="shared" si="466"/>
        <v/>
      </c>
      <c r="CH252" s="2174" t="str">
        <f t="shared" si="467"/>
        <v/>
      </c>
      <c r="CI252" s="2174" t="str">
        <f t="shared" si="468"/>
        <v/>
      </c>
      <c r="CJ252" s="143"/>
      <c r="CK252" s="143"/>
      <c r="CM252" s="143"/>
      <c r="CN252" s="143"/>
      <c r="CP252" s="2281">
        <f t="shared" si="469"/>
        <v>0</v>
      </c>
      <c r="CQ252" s="2281">
        <f t="shared" si="470"/>
        <v>0</v>
      </c>
      <c r="CR252" s="2281">
        <f t="shared" ref="CR252:CS252" si="485">IF(AND(D252&gt;0,OR(AS252="")),1,IF(AS252&gt;D252,1,0))</f>
        <v>0</v>
      </c>
      <c r="CS252" s="2281">
        <f t="shared" si="485"/>
        <v>0</v>
      </c>
      <c r="CT252" s="2281">
        <f t="shared" si="472"/>
        <v>0</v>
      </c>
      <c r="CU252" s="2281">
        <f t="shared" si="473"/>
        <v>0</v>
      </c>
      <c r="CV252" s="2281">
        <f t="shared" si="474"/>
        <v>0</v>
      </c>
      <c r="CW252" s="2281">
        <f t="shared" si="475"/>
        <v>0</v>
      </c>
    </row>
    <row r="253" spans="1:103" ht="14.25" customHeight="1" x14ac:dyDescent="0.25">
      <c r="A253" s="3312" t="s">
        <v>872</v>
      </c>
      <c r="B253" s="3122"/>
      <c r="C253" s="2285">
        <f t="shared" si="458"/>
        <v>0</v>
      </c>
      <c r="D253" s="592">
        <f t="shared" ref="D253:E253" si="486">SUM(F253+H253+J253+L253+N253+P253+R253+T253+V253+X253+Z253+AB253+AD253+AF253+AH253+AJ253+AL253)</f>
        <v>0</v>
      </c>
      <c r="E253" s="2249">
        <f t="shared" si="486"/>
        <v>0</v>
      </c>
      <c r="F253" s="515"/>
      <c r="G253" s="518"/>
      <c r="H253" s="515"/>
      <c r="I253" s="518"/>
      <c r="J253" s="515"/>
      <c r="K253" s="518"/>
      <c r="L253" s="515"/>
      <c r="M253" s="518"/>
      <c r="N253" s="515"/>
      <c r="O253" s="518"/>
      <c r="P253" s="515"/>
      <c r="Q253" s="518"/>
      <c r="R253" s="515"/>
      <c r="S253" s="518"/>
      <c r="T253" s="515"/>
      <c r="U253" s="518"/>
      <c r="V253" s="515"/>
      <c r="W253" s="518"/>
      <c r="X253" s="515"/>
      <c r="Y253" s="518"/>
      <c r="Z253" s="515"/>
      <c r="AA253" s="518"/>
      <c r="AB253" s="515"/>
      <c r="AC253" s="518"/>
      <c r="AD253" s="515"/>
      <c r="AE253" s="518"/>
      <c r="AF253" s="515"/>
      <c r="AG253" s="518"/>
      <c r="AH253" s="515"/>
      <c r="AI253" s="518"/>
      <c r="AJ253" s="515"/>
      <c r="AK253" s="518"/>
      <c r="AL253" s="126"/>
      <c r="AM253" s="377"/>
      <c r="AN253" s="440"/>
      <c r="AO253" s="2078"/>
      <c r="AP253" s="1841"/>
      <c r="AQ253" s="517"/>
      <c r="AR253" s="518"/>
      <c r="AS253" s="515"/>
      <c r="AT253" s="518"/>
      <c r="AU253" s="517"/>
      <c r="AV253" s="518"/>
      <c r="AW253" s="517"/>
      <c r="AX253" s="518"/>
      <c r="AY253" s="143" t="str">
        <f t="shared" si="460"/>
        <v/>
      </c>
      <c r="AZ253" s="143"/>
      <c r="BA253" s="143"/>
      <c r="BB253" s="143"/>
      <c r="BC253" s="143"/>
      <c r="BD253" s="143"/>
      <c r="BE253" s="143"/>
      <c r="BF253" s="143"/>
      <c r="BG253" s="143"/>
      <c r="BH253" s="143"/>
      <c r="BI253" s="143"/>
      <c r="BJ253" s="143"/>
      <c r="BK253" s="143"/>
      <c r="BL253" s="143"/>
      <c r="BM253" s="143"/>
      <c r="BN253" s="143"/>
      <c r="BO253" s="143"/>
      <c r="CA253" s="1"/>
      <c r="CB253" s="2174" t="str">
        <f t="shared" si="461"/>
        <v/>
      </c>
      <c r="CC253" s="2174" t="str">
        <f t="shared" si="462"/>
        <v/>
      </c>
      <c r="CD253" s="2174" t="str">
        <f t="shared" si="463"/>
        <v/>
      </c>
      <c r="CE253" s="2174" t="str">
        <f t="shared" si="464"/>
        <v/>
      </c>
      <c r="CF253" s="2174" t="str">
        <f t="shared" si="465"/>
        <v/>
      </c>
      <c r="CG253" s="2174" t="str">
        <f t="shared" si="466"/>
        <v/>
      </c>
      <c r="CH253" s="2174" t="str">
        <f t="shared" si="467"/>
        <v/>
      </c>
      <c r="CI253" s="2174" t="str">
        <f t="shared" si="468"/>
        <v/>
      </c>
      <c r="CJ253" s="143"/>
      <c r="CK253" s="143"/>
      <c r="CM253" s="143"/>
      <c r="CN253" s="143"/>
      <c r="CP253" s="2281">
        <f t="shared" si="469"/>
        <v>0</v>
      </c>
      <c r="CQ253" s="2281">
        <f t="shared" si="470"/>
        <v>0</v>
      </c>
      <c r="CR253" s="2281">
        <f t="shared" ref="CR253:CS253" si="487">IF(AND(D253&gt;0,OR(AS253="")),1,IF(AS253&gt;D253,1,0))</f>
        <v>0</v>
      </c>
      <c r="CS253" s="2281">
        <f t="shared" si="487"/>
        <v>0</v>
      </c>
      <c r="CT253" s="2281">
        <f t="shared" si="472"/>
        <v>0</v>
      </c>
      <c r="CU253" s="2281">
        <f t="shared" si="473"/>
        <v>0</v>
      </c>
      <c r="CV253" s="2281">
        <f t="shared" si="474"/>
        <v>0</v>
      </c>
      <c r="CW253" s="2281">
        <f t="shared" si="475"/>
        <v>0</v>
      </c>
    </row>
    <row r="254" spans="1:103" ht="14.25" customHeight="1" x14ac:dyDescent="0.25">
      <c r="A254" s="3132" t="s">
        <v>873</v>
      </c>
      <c r="B254" s="600" t="s">
        <v>874</v>
      </c>
      <c r="C254" s="601">
        <f t="shared" si="458"/>
        <v>0</v>
      </c>
      <c r="D254" s="602">
        <f t="shared" ref="D254:E254" si="488">SUM(H254+J254+L254+N254+P254+R254+T254+V254+X254+Z254+AB254+AD254+AF254+AH254+AJ254+AL254)</f>
        <v>0</v>
      </c>
      <c r="E254" s="600">
        <f t="shared" si="488"/>
        <v>0</v>
      </c>
      <c r="F254" s="450"/>
      <c r="G254" s="2127"/>
      <c r="H254" s="126"/>
      <c r="I254" s="1840"/>
      <c r="J254" s="126"/>
      <c r="K254" s="1840"/>
      <c r="L254" s="126"/>
      <c r="M254" s="1840"/>
      <c r="N254" s="126"/>
      <c r="O254" s="1840"/>
      <c r="P254" s="126"/>
      <c r="Q254" s="1840"/>
      <c r="R254" s="126"/>
      <c r="S254" s="1840"/>
      <c r="T254" s="126"/>
      <c r="U254" s="1840"/>
      <c r="V254" s="126"/>
      <c r="W254" s="1840"/>
      <c r="X254" s="126"/>
      <c r="Y254" s="1840"/>
      <c r="Z254" s="126"/>
      <c r="AA254" s="1840"/>
      <c r="AB254" s="126"/>
      <c r="AC254" s="1840"/>
      <c r="AD254" s="126"/>
      <c r="AE254" s="1840"/>
      <c r="AF254" s="126"/>
      <c r="AG254" s="1840"/>
      <c r="AH254" s="126"/>
      <c r="AI254" s="1840"/>
      <c r="AJ254" s="126"/>
      <c r="AK254" s="1840"/>
      <c r="AL254" s="126"/>
      <c r="AM254" s="377"/>
      <c r="AN254" s="440"/>
      <c r="AO254" s="2078"/>
      <c r="AP254" s="1841"/>
      <c r="AQ254" s="2078"/>
      <c r="AR254" s="1840"/>
      <c r="AS254" s="126"/>
      <c r="AT254" s="1840"/>
      <c r="AU254" s="2078"/>
      <c r="AV254" s="1840"/>
      <c r="AW254" s="2078"/>
      <c r="AX254" s="1840"/>
      <c r="AY254" s="143" t="str">
        <f t="shared" si="460"/>
        <v/>
      </c>
      <c r="AZ254" s="143"/>
      <c r="BA254" s="143"/>
      <c r="BB254" s="143"/>
      <c r="BC254" s="143"/>
      <c r="BD254" s="143"/>
      <c r="BE254" s="143"/>
      <c r="BF254" s="143"/>
      <c r="BG254" s="143"/>
      <c r="BH254" s="143"/>
      <c r="BI254" s="143"/>
      <c r="BJ254" s="143"/>
      <c r="BK254" s="143"/>
      <c r="BL254" s="143"/>
      <c r="BM254" s="143"/>
      <c r="BN254" s="143"/>
      <c r="BO254" s="143"/>
      <c r="CA254" s="1"/>
      <c r="CB254" s="2174" t="str">
        <f t="shared" si="461"/>
        <v/>
      </c>
      <c r="CC254" s="2174" t="str">
        <f t="shared" si="462"/>
        <v/>
      </c>
      <c r="CD254" s="2174" t="str">
        <f t="shared" si="463"/>
        <v/>
      </c>
      <c r="CE254" s="2174" t="str">
        <f t="shared" si="464"/>
        <v/>
      </c>
      <c r="CF254" s="2174" t="str">
        <f t="shared" si="465"/>
        <v/>
      </c>
      <c r="CG254" s="2174" t="str">
        <f t="shared" si="466"/>
        <v/>
      </c>
      <c r="CH254" s="2174" t="str">
        <f t="shared" si="467"/>
        <v/>
      </c>
      <c r="CI254" s="2174" t="str">
        <f t="shared" si="468"/>
        <v/>
      </c>
      <c r="CJ254" s="143"/>
      <c r="CK254" s="143"/>
      <c r="CM254" s="143"/>
      <c r="CN254" s="143"/>
      <c r="CP254" s="2281">
        <f t="shared" si="469"/>
        <v>0</v>
      </c>
      <c r="CQ254" s="2281">
        <f t="shared" si="470"/>
        <v>0</v>
      </c>
      <c r="CR254" s="2281">
        <f t="shared" ref="CR254:CS254" si="489">IF(AND(D254&gt;0,OR(AS254="")),1,IF(AS254&gt;D254,1,0))</f>
        <v>0</v>
      </c>
      <c r="CS254" s="2281">
        <f t="shared" si="489"/>
        <v>0</v>
      </c>
      <c r="CT254" s="2281">
        <f t="shared" si="472"/>
        <v>0</v>
      </c>
      <c r="CU254" s="2281">
        <f t="shared" si="473"/>
        <v>0</v>
      </c>
      <c r="CV254" s="2281">
        <f t="shared" si="474"/>
        <v>0</v>
      </c>
      <c r="CW254" s="2281">
        <f t="shared" si="475"/>
        <v>0</v>
      </c>
    </row>
    <row r="255" spans="1:103" ht="14.25" customHeight="1" x14ac:dyDescent="0.25">
      <c r="A255" s="3129"/>
      <c r="B255" s="603" t="s">
        <v>875</v>
      </c>
      <c r="C255" s="607">
        <f t="shared" si="458"/>
        <v>0</v>
      </c>
      <c r="D255" s="2250">
        <f t="shared" ref="D255:E255" si="490">SUM(H255+J255+L255+N255+P255+R255+T255+V255+X255+Z255+AB255+AD255+AF255+AH255+AJ255+AL255)</f>
        <v>0</v>
      </c>
      <c r="E255" s="2244">
        <f t="shared" si="490"/>
        <v>0</v>
      </c>
      <c r="F255" s="2251"/>
      <c r="G255" s="2252"/>
      <c r="H255" s="2186"/>
      <c r="I255" s="2190"/>
      <c r="J255" s="2186"/>
      <c r="K255" s="2190"/>
      <c r="L255" s="2186"/>
      <c r="M255" s="2190"/>
      <c r="N255" s="2186"/>
      <c r="O255" s="2190"/>
      <c r="P255" s="2186"/>
      <c r="Q255" s="2190"/>
      <c r="R255" s="2186"/>
      <c r="S255" s="2190"/>
      <c r="T255" s="2186"/>
      <c r="U255" s="2190"/>
      <c r="V255" s="2186"/>
      <c r="W255" s="2190"/>
      <c r="X255" s="2186"/>
      <c r="Y255" s="2190"/>
      <c r="Z255" s="2186"/>
      <c r="AA255" s="2190"/>
      <c r="AB255" s="2186"/>
      <c r="AC255" s="2190"/>
      <c r="AD255" s="2186"/>
      <c r="AE255" s="2190"/>
      <c r="AF255" s="2186"/>
      <c r="AG255" s="2190"/>
      <c r="AH255" s="2186"/>
      <c r="AI255" s="2190"/>
      <c r="AJ255" s="2074"/>
      <c r="AK255" s="2093"/>
      <c r="AL255" s="1843"/>
      <c r="AM255" s="2113"/>
      <c r="AN255" s="1857"/>
      <c r="AO255" s="2135"/>
      <c r="AP255" s="1846"/>
      <c r="AQ255" s="2162"/>
      <c r="AR255" s="2093"/>
      <c r="AS255" s="2074"/>
      <c r="AT255" s="2093"/>
      <c r="AU255" s="2162"/>
      <c r="AV255" s="2093"/>
      <c r="AW255" s="2162"/>
      <c r="AX255" s="2093"/>
      <c r="AY255" s="143" t="str">
        <f t="shared" si="460"/>
        <v/>
      </c>
      <c r="AZ255" s="143"/>
      <c r="BA255" s="143"/>
      <c r="BB255" s="143"/>
      <c r="BC255" s="143"/>
      <c r="BD255" s="143"/>
      <c r="BE255" s="143"/>
      <c r="BF255" s="143"/>
      <c r="BG255" s="143"/>
      <c r="BH255" s="143"/>
      <c r="BI255" s="143"/>
      <c r="BJ255" s="143"/>
      <c r="BK255" s="143"/>
      <c r="BL255" s="143"/>
      <c r="BM255" s="143"/>
      <c r="BN255" s="143"/>
      <c r="BO255" s="143"/>
      <c r="CA255" s="1"/>
      <c r="CB255" s="2174" t="str">
        <f t="shared" si="461"/>
        <v/>
      </c>
      <c r="CC255" s="2174" t="str">
        <f t="shared" si="462"/>
        <v/>
      </c>
      <c r="CD255" s="2174" t="str">
        <f t="shared" si="463"/>
        <v/>
      </c>
      <c r="CE255" s="2174" t="str">
        <f t="shared" si="464"/>
        <v/>
      </c>
      <c r="CF255" s="2174" t="str">
        <f t="shared" si="465"/>
        <v/>
      </c>
      <c r="CG255" s="2174" t="str">
        <f t="shared" si="466"/>
        <v/>
      </c>
      <c r="CH255" s="2174" t="str">
        <f t="shared" si="467"/>
        <v/>
      </c>
      <c r="CI255" s="2174" t="str">
        <f t="shared" si="468"/>
        <v/>
      </c>
      <c r="CJ255" s="143"/>
      <c r="CK255" s="143"/>
      <c r="CM255" s="143"/>
      <c r="CN255" s="143"/>
      <c r="CP255" s="2281">
        <f t="shared" si="469"/>
        <v>0</v>
      </c>
      <c r="CQ255" s="2281">
        <f t="shared" si="470"/>
        <v>0</v>
      </c>
      <c r="CR255" s="2281">
        <f t="shared" ref="CR255:CS255" si="491">IF(AND(D255&gt;0,OR(AS255="")),1,IF(AS255&gt;D255,1,0))</f>
        <v>0</v>
      </c>
      <c r="CS255" s="2281">
        <f t="shared" si="491"/>
        <v>0</v>
      </c>
      <c r="CT255" s="2281">
        <f t="shared" si="472"/>
        <v>0</v>
      </c>
      <c r="CU255" s="2281">
        <f t="shared" si="473"/>
        <v>0</v>
      </c>
      <c r="CV255" s="2281">
        <f t="shared" si="474"/>
        <v>0</v>
      </c>
      <c r="CW255" s="2281">
        <f t="shared" si="475"/>
        <v>0</v>
      </c>
    </row>
    <row r="256" spans="1:103" ht="18" customHeight="1" x14ac:dyDescent="0.25">
      <c r="A256" s="2253" t="s">
        <v>876</v>
      </c>
      <c r="B256" s="1911"/>
      <c r="C256" s="146">
        <f t="shared" si="458"/>
        <v>7</v>
      </c>
      <c r="D256" s="285">
        <f t="shared" ref="D256:E256" si="492">SUM(F256+H256+J256+L256+N256+P256+R256+T256+V256+X256+Z256+AB256+AD256+AF256+AH256+AJ256+AL256)</f>
        <v>4</v>
      </c>
      <c r="E256" s="1827">
        <f t="shared" si="492"/>
        <v>3</v>
      </c>
      <c r="F256" s="631">
        <v>0</v>
      </c>
      <c r="G256" s="632">
        <v>0</v>
      </c>
      <c r="H256" s="631">
        <v>0</v>
      </c>
      <c r="I256" s="632">
        <v>0</v>
      </c>
      <c r="J256" s="631">
        <v>1</v>
      </c>
      <c r="K256" s="632">
        <v>0</v>
      </c>
      <c r="L256" s="631">
        <v>0</v>
      </c>
      <c r="M256" s="632">
        <v>0</v>
      </c>
      <c r="N256" s="631">
        <v>0</v>
      </c>
      <c r="O256" s="632">
        <v>1</v>
      </c>
      <c r="P256" s="631">
        <v>0</v>
      </c>
      <c r="Q256" s="632">
        <v>0</v>
      </c>
      <c r="R256" s="631">
        <v>0</v>
      </c>
      <c r="S256" s="632">
        <v>0</v>
      </c>
      <c r="T256" s="631">
        <v>0</v>
      </c>
      <c r="U256" s="632">
        <v>0</v>
      </c>
      <c r="V256" s="631">
        <v>0</v>
      </c>
      <c r="W256" s="632">
        <v>0</v>
      </c>
      <c r="X256" s="631">
        <v>1</v>
      </c>
      <c r="Y256" s="632">
        <v>0</v>
      </c>
      <c r="Z256" s="631">
        <v>1</v>
      </c>
      <c r="AA256" s="632">
        <v>1</v>
      </c>
      <c r="AB256" s="631">
        <v>0</v>
      </c>
      <c r="AC256" s="632">
        <v>1</v>
      </c>
      <c r="AD256" s="631">
        <v>0</v>
      </c>
      <c r="AE256" s="632">
        <v>0</v>
      </c>
      <c r="AF256" s="631">
        <v>1</v>
      </c>
      <c r="AG256" s="632">
        <v>0</v>
      </c>
      <c r="AH256" s="631">
        <v>0</v>
      </c>
      <c r="AI256" s="632">
        <v>0</v>
      </c>
      <c r="AJ256" s="631">
        <v>0</v>
      </c>
      <c r="AK256" s="632">
        <v>0</v>
      </c>
      <c r="AL256" s="126">
        <v>0</v>
      </c>
      <c r="AM256" s="377">
        <v>0</v>
      </c>
      <c r="AN256" s="440">
        <v>0</v>
      </c>
      <c r="AO256" s="2078">
        <v>0</v>
      </c>
      <c r="AP256" s="1841">
        <v>1</v>
      </c>
      <c r="AQ256" s="517">
        <v>0</v>
      </c>
      <c r="AR256" s="518">
        <v>0</v>
      </c>
      <c r="AS256" s="515">
        <v>2</v>
      </c>
      <c r="AT256" s="518">
        <v>0</v>
      </c>
      <c r="AU256" s="517">
        <v>0</v>
      </c>
      <c r="AV256" s="518">
        <v>0</v>
      </c>
      <c r="AW256" s="517">
        <v>0</v>
      </c>
      <c r="AX256" s="518">
        <v>0</v>
      </c>
      <c r="AY256" s="143" t="str">
        <f t="shared" si="460"/>
        <v/>
      </c>
      <c r="AZ256" s="143"/>
      <c r="BA256" s="143"/>
      <c r="BB256" s="143"/>
      <c r="BC256" s="143"/>
      <c r="BD256" s="143"/>
      <c r="BE256" s="143"/>
      <c r="BF256" s="143"/>
      <c r="BG256" s="143"/>
      <c r="BH256" s="143"/>
      <c r="BI256" s="143"/>
      <c r="BJ256" s="143"/>
      <c r="BK256" s="143"/>
      <c r="BL256" s="143"/>
      <c r="BM256" s="143"/>
      <c r="BN256" s="143"/>
      <c r="BO256" s="143"/>
      <c r="BP256" s="143"/>
      <c r="BQ256" s="143"/>
      <c r="BR256" s="143"/>
      <c r="BS256" s="143"/>
      <c r="BT256" s="143"/>
      <c r="BU256" s="143"/>
      <c r="BV256" s="143"/>
      <c r="BW256" s="143"/>
      <c r="BX256" s="143"/>
      <c r="BY256" s="143"/>
      <c r="BZ256" s="143"/>
      <c r="CA256" s="1"/>
      <c r="CB256" s="2174" t="str">
        <f t="shared" si="461"/>
        <v/>
      </c>
      <c r="CC256" s="2174" t="str">
        <f t="shared" si="462"/>
        <v/>
      </c>
      <c r="CD256" s="2174" t="str">
        <f t="shared" si="463"/>
        <v/>
      </c>
      <c r="CE256" s="2174" t="str">
        <f t="shared" si="464"/>
        <v/>
      </c>
      <c r="CF256" s="2174" t="str">
        <f t="shared" si="465"/>
        <v/>
      </c>
      <c r="CG256" s="2174" t="str">
        <f t="shared" si="466"/>
        <v/>
      </c>
      <c r="CH256" s="2174" t="str">
        <f t="shared" si="467"/>
        <v/>
      </c>
      <c r="CI256" s="2174" t="str">
        <f t="shared" si="468"/>
        <v/>
      </c>
      <c r="CJ256" s="143"/>
      <c r="CK256" s="143"/>
      <c r="CM256" s="143"/>
      <c r="CN256" s="143"/>
      <c r="CP256" s="2281">
        <f t="shared" si="469"/>
        <v>0</v>
      </c>
      <c r="CQ256" s="2281">
        <f t="shared" si="470"/>
        <v>0</v>
      </c>
      <c r="CR256" s="2281">
        <f t="shared" ref="CR256:CS256" si="493">IF(AND(D256&gt;0,OR(AS256="")),1,IF(AS256&gt;D256,1,0))</f>
        <v>0</v>
      </c>
      <c r="CS256" s="2281">
        <f t="shared" si="493"/>
        <v>0</v>
      </c>
      <c r="CT256" s="2281">
        <f t="shared" si="472"/>
        <v>0</v>
      </c>
      <c r="CU256" s="2281">
        <f t="shared" si="473"/>
        <v>0</v>
      </c>
      <c r="CV256" s="2281">
        <f t="shared" si="474"/>
        <v>0</v>
      </c>
      <c r="CW256" s="2281">
        <f t="shared" si="475"/>
        <v>0</v>
      </c>
      <c r="CX256" s="143"/>
      <c r="CY256" s="143"/>
    </row>
    <row r="257" spans="1:101" ht="15" customHeight="1" x14ac:dyDescent="0.25">
      <c r="A257" s="3132" t="s">
        <v>877</v>
      </c>
      <c r="B257" s="2245" t="s">
        <v>878</v>
      </c>
      <c r="C257" s="604">
        <f t="shared" si="458"/>
        <v>0</v>
      </c>
      <c r="D257" s="605">
        <f t="shared" ref="D257:E257" si="494">SUM(F257+H257+J257+L257+N257+P257+R257+T257+V257+X257+Z257+AB257+AD257+AF257+AH257+AJ257+AL257)</f>
        <v>0</v>
      </c>
      <c r="E257" s="2245">
        <f t="shared" si="494"/>
        <v>0</v>
      </c>
      <c r="F257" s="1843"/>
      <c r="G257" s="1844"/>
      <c r="H257" s="1843"/>
      <c r="I257" s="1844"/>
      <c r="J257" s="1843"/>
      <c r="K257" s="1844"/>
      <c r="L257" s="1843"/>
      <c r="M257" s="1844"/>
      <c r="N257" s="1843"/>
      <c r="O257" s="1844"/>
      <c r="P257" s="1843"/>
      <c r="Q257" s="1844"/>
      <c r="R257" s="1843"/>
      <c r="S257" s="1844"/>
      <c r="T257" s="1843"/>
      <c r="U257" s="1844"/>
      <c r="V257" s="1843"/>
      <c r="W257" s="1844"/>
      <c r="X257" s="1843"/>
      <c r="Y257" s="1844"/>
      <c r="Z257" s="1843"/>
      <c r="AA257" s="1844"/>
      <c r="AB257" s="1843"/>
      <c r="AC257" s="1844"/>
      <c r="AD257" s="1843"/>
      <c r="AE257" s="1844"/>
      <c r="AF257" s="1843"/>
      <c r="AG257" s="1844"/>
      <c r="AH257" s="1843"/>
      <c r="AI257" s="1844"/>
      <c r="AJ257" s="1843"/>
      <c r="AK257" s="1844"/>
      <c r="AL257" s="126"/>
      <c r="AM257" s="377"/>
      <c r="AN257" s="440"/>
      <c r="AO257" s="2078"/>
      <c r="AP257" s="1841"/>
      <c r="AQ257" s="2078"/>
      <c r="AR257" s="1840"/>
      <c r="AS257" s="126"/>
      <c r="AT257" s="1840"/>
      <c r="AU257" s="2078"/>
      <c r="AV257" s="1840"/>
      <c r="AW257" s="2078"/>
      <c r="AX257" s="1840"/>
      <c r="AY257" s="143" t="str">
        <f t="shared" si="460"/>
        <v/>
      </c>
      <c r="AZ257" s="143"/>
      <c r="BA257" s="143"/>
      <c r="BB257" s="143"/>
      <c r="BC257" s="143"/>
      <c r="BD257" s="143"/>
      <c r="BE257" s="143"/>
      <c r="BF257" s="143"/>
      <c r="BG257" s="143"/>
      <c r="BH257" s="143"/>
      <c r="BI257" s="143"/>
      <c r="BJ257" s="143"/>
      <c r="BK257" s="143"/>
      <c r="BL257" s="143"/>
      <c r="BM257" s="143"/>
      <c r="BN257" s="143"/>
      <c r="BO257" s="143"/>
      <c r="CA257" s="1"/>
      <c r="CB257" s="2174" t="str">
        <f t="shared" si="461"/>
        <v/>
      </c>
      <c r="CC257" s="2174" t="str">
        <f t="shared" si="462"/>
        <v/>
      </c>
      <c r="CD257" s="2174" t="str">
        <f t="shared" si="463"/>
        <v/>
      </c>
      <c r="CE257" s="2174" t="str">
        <f t="shared" si="464"/>
        <v/>
      </c>
      <c r="CF257" s="2174" t="str">
        <f t="shared" si="465"/>
        <v/>
      </c>
      <c r="CG257" s="2174" t="str">
        <f t="shared" si="466"/>
        <v/>
      </c>
      <c r="CH257" s="2174" t="str">
        <f t="shared" si="467"/>
        <v/>
      </c>
      <c r="CI257" s="2174" t="str">
        <f t="shared" si="468"/>
        <v/>
      </c>
      <c r="CJ257" s="143"/>
      <c r="CK257" s="143"/>
      <c r="CM257" s="143"/>
      <c r="CN257" s="143"/>
      <c r="CP257" s="2281">
        <f t="shared" si="469"/>
        <v>0</v>
      </c>
      <c r="CQ257" s="2281">
        <f t="shared" si="470"/>
        <v>0</v>
      </c>
      <c r="CR257" s="2281">
        <f t="shared" ref="CR257:CS257" si="495">IF(AND(D257&gt;0,OR(AS257="")),1,IF(AS257&gt;D257,1,0))</f>
        <v>0</v>
      </c>
      <c r="CS257" s="2281">
        <f t="shared" si="495"/>
        <v>0</v>
      </c>
      <c r="CT257" s="2281">
        <f t="shared" si="472"/>
        <v>0</v>
      </c>
      <c r="CU257" s="2281">
        <f t="shared" si="473"/>
        <v>0</v>
      </c>
      <c r="CV257" s="2281">
        <f t="shared" si="474"/>
        <v>0</v>
      </c>
      <c r="CW257" s="2281">
        <f t="shared" si="475"/>
        <v>0</v>
      </c>
    </row>
    <row r="258" spans="1:101" ht="14.25" customHeight="1" x14ac:dyDescent="0.25">
      <c r="A258" s="3128"/>
      <c r="B258" s="454" t="s">
        <v>879</v>
      </c>
      <c r="C258" s="609">
        <f t="shared" si="458"/>
        <v>1</v>
      </c>
      <c r="D258" s="610">
        <f t="shared" ref="D258:E258" si="496">SUM(F258+H258+J258+L258+N258+P258+R258+T258+V258+X258+Z258+AB258+AD258+AF258+AH258+AJ258+AL258)</f>
        <v>1</v>
      </c>
      <c r="E258" s="454">
        <f t="shared" si="496"/>
        <v>0</v>
      </c>
      <c r="F258" s="355"/>
      <c r="G258" s="2057"/>
      <c r="H258" s="355"/>
      <c r="I258" s="2057"/>
      <c r="J258" s="355"/>
      <c r="K258" s="2057"/>
      <c r="L258" s="355"/>
      <c r="M258" s="2057"/>
      <c r="N258" s="355"/>
      <c r="O258" s="2057"/>
      <c r="P258" s="355"/>
      <c r="Q258" s="2057"/>
      <c r="R258" s="355"/>
      <c r="S258" s="2057"/>
      <c r="T258" s="355"/>
      <c r="U258" s="2057"/>
      <c r="V258" s="355"/>
      <c r="W258" s="2057"/>
      <c r="X258" s="355">
        <v>1</v>
      </c>
      <c r="Y258" s="2057"/>
      <c r="Z258" s="355"/>
      <c r="AA258" s="2057"/>
      <c r="AB258" s="355"/>
      <c r="AC258" s="2057"/>
      <c r="AD258" s="355"/>
      <c r="AE258" s="2057"/>
      <c r="AF258" s="355"/>
      <c r="AG258" s="2057"/>
      <c r="AH258" s="355"/>
      <c r="AI258" s="2057"/>
      <c r="AJ258" s="355"/>
      <c r="AK258" s="2057"/>
      <c r="AL258" s="355"/>
      <c r="AM258" s="2085"/>
      <c r="AN258" s="443"/>
      <c r="AO258" s="2084"/>
      <c r="AP258" s="444"/>
      <c r="AQ258" s="2084">
        <v>0</v>
      </c>
      <c r="AR258" s="2057">
        <v>0</v>
      </c>
      <c r="AS258" s="355">
        <v>0</v>
      </c>
      <c r="AT258" s="2057">
        <v>0</v>
      </c>
      <c r="AU258" s="2084">
        <v>0</v>
      </c>
      <c r="AV258" s="2057">
        <v>0</v>
      </c>
      <c r="AW258" s="2084">
        <v>0</v>
      </c>
      <c r="AX258" s="2057">
        <v>0</v>
      </c>
      <c r="AY258" s="143" t="str">
        <f t="shared" si="460"/>
        <v/>
      </c>
      <c r="AZ258" s="143"/>
      <c r="BA258" s="143"/>
      <c r="BB258" s="143"/>
      <c r="BC258" s="143"/>
      <c r="BD258" s="143"/>
      <c r="BE258" s="143"/>
      <c r="BF258" s="143"/>
      <c r="BG258" s="143"/>
      <c r="BH258" s="143"/>
      <c r="BI258" s="143"/>
      <c r="BJ258" s="143"/>
      <c r="BK258" s="143"/>
      <c r="BL258" s="143"/>
      <c r="BM258" s="143"/>
      <c r="BN258" s="143"/>
      <c r="BO258" s="143"/>
      <c r="CA258" s="1"/>
      <c r="CB258" s="2174" t="str">
        <f t="shared" si="461"/>
        <v/>
      </c>
      <c r="CC258" s="2174" t="str">
        <f t="shared" si="462"/>
        <v/>
      </c>
      <c r="CD258" s="2174" t="str">
        <f t="shared" si="463"/>
        <v/>
      </c>
      <c r="CE258" s="2174" t="str">
        <f t="shared" si="464"/>
        <v/>
      </c>
      <c r="CF258" s="2174" t="str">
        <f t="shared" si="465"/>
        <v/>
      </c>
      <c r="CG258" s="2174" t="str">
        <f t="shared" si="466"/>
        <v/>
      </c>
      <c r="CH258" s="2174" t="str">
        <f t="shared" si="467"/>
        <v/>
      </c>
      <c r="CI258" s="2174" t="str">
        <f t="shared" si="468"/>
        <v/>
      </c>
      <c r="CJ258" s="143"/>
      <c r="CK258" s="143"/>
      <c r="CM258" s="143"/>
      <c r="CN258" s="143"/>
      <c r="CP258" s="2281">
        <f t="shared" si="469"/>
        <v>0</v>
      </c>
      <c r="CQ258" s="2281">
        <f t="shared" si="470"/>
        <v>0</v>
      </c>
      <c r="CR258" s="2281">
        <f t="shared" ref="CR258:CS258" si="497">IF(AND(D258&gt;0,OR(AS258="")),1,IF(AS258&gt;D258,1,0))</f>
        <v>0</v>
      </c>
      <c r="CS258" s="2281">
        <f t="shared" si="497"/>
        <v>0</v>
      </c>
      <c r="CT258" s="2281">
        <f t="shared" si="472"/>
        <v>0</v>
      </c>
      <c r="CU258" s="2281">
        <f t="shared" si="473"/>
        <v>0</v>
      </c>
      <c r="CV258" s="2281">
        <f t="shared" si="474"/>
        <v>0</v>
      </c>
      <c r="CW258" s="2281">
        <f t="shared" si="475"/>
        <v>0</v>
      </c>
    </row>
    <row r="259" spans="1:101" ht="14.25" customHeight="1" x14ac:dyDescent="0.25">
      <c r="A259" s="3128"/>
      <c r="B259" s="454" t="s">
        <v>880</v>
      </c>
      <c r="C259" s="609">
        <f t="shared" si="458"/>
        <v>0</v>
      </c>
      <c r="D259" s="610">
        <f t="shared" ref="D259:E259" si="498">SUM(F259+H259+J259+L259+N259+P259+R259+T259+V259+X259+Z259+AB259+AD259+AF259+AH259+AJ259+AL259)</f>
        <v>0</v>
      </c>
      <c r="E259" s="454">
        <f t="shared" si="498"/>
        <v>0</v>
      </c>
      <c r="F259" s="355"/>
      <c r="G259" s="2057"/>
      <c r="H259" s="355"/>
      <c r="I259" s="2057"/>
      <c r="J259" s="355"/>
      <c r="K259" s="2057"/>
      <c r="L259" s="355"/>
      <c r="M259" s="2057"/>
      <c r="N259" s="355"/>
      <c r="O259" s="2057"/>
      <c r="P259" s="355"/>
      <c r="Q259" s="2057"/>
      <c r="R259" s="355"/>
      <c r="S259" s="2057"/>
      <c r="T259" s="355"/>
      <c r="U259" s="2057"/>
      <c r="V259" s="355"/>
      <c r="W259" s="2057"/>
      <c r="X259" s="355"/>
      <c r="Y259" s="2057"/>
      <c r="Z259" s="355"/>
      <c r="AA259" s="2057"/>
      <c r="AB259" s="355"/>
      <c r="AC259" s="2057"/>
      <c r="AD259" s="355"/>
      <c r="AE259" s="2057"/>
      <c r="AF259" s="355"/>
      <c r="AG259" s="2057"/>
      <c r="AH259" s="355"/>
      <c r="AI259" s="2057"/>
      <c r="AJ259" s="355"/>
      <c r="AK259" s="2057"/>
      <c r="AL259" s="1843"/>
      <c r="AM259" s="2113"/>
      <c r="AN259" s="1857"/>
      <c r="AO259" s="2135"/>
      <c r="AP259" s="1846"/>
      <c r="AQ259" s="443"/>
      <c r="AR259" s="2057"/>
      <c r="AS259" s="355"/>
      <c r="AT259" s="2057"/>
      <c r="AU259" s="2084"/>
      <c r="AV259" s="2057"/>
      <c r="AW259" s="2084"/>
      <c r="AX259" s="2057"/>
      <c r="AY259" s="143" t="str">
        <f t="shared" si="460"/>
        <v/>
      </c>
      <c r="AZ259" s="143"/>
      <c r="BA259" s="143"/>
      <c r="BB259" s="143"/>
      <c r="BC259" s="143"/>
      <c r="BD259" s="143"/>
      <c r="BE259" s="143"/>
      <c r="BF259" s="143"/>
      <c r="BG259" s="143"/>
      <c r="BH259" s="143"/>
      <c r="BI259" s="143"/>
      <c r="BJ259" s="143"/>
      <c r="BK259" s="143"/>
      <c r="BL259" s="143"/>
      <c r="BM259" s="143"/>
      <c r="BN259" s="143"/>
      <c r="BO259" s="143"/>
      <c r="CA259" s="1"/>
      <c r="CB259" s="2174" t="str">
        <f t="shared" si="461"/>
        <v/>
      </c>
      <c r="CC259" s="2174" t="str">
        <f t="shared" si="462"/>
        <v/>
      </c>
      <c r="CD259" s="2174" t="str">
        <f t="shared" si="463"/>
        <v/>
      </c>
      <c r="CE259" s="2174" t="str">
        <f t="shared" si="464"/>
        <v/>
      </c>
      <c r="CF259" s="2174" t="str">
        <f t="shared" si="465"/>
        <v/>
      </c>
      <c r="CG259" s="2174" t="str">
        <f t="shared" si="466"/>
        <v/>
      </c>
      <c r="CH259" s="2174" t="str">
        <f t="shared" si="467"/>
        <v/>
      </c>
      <c r="CI259" s="2174" t="str">
        <f t="shared" si="468"/>
        <v/>
      </c>
      <c r="CJ259" s="143"/>
      <c r="CK259" s="143"/>
      <c r="CM259" s="143"/>
      <c r="CN259" s="143"/>
      <c r="CP259" s="2281">
        <f t="shared" si="469"/>
        <v>0</v>
      </c>
      <c r="CQ259" s="2281">
        <f t="shared" si="470"/>
        <v>0</v>
      </c>
      <c r="CR259" s="2281">
        <f t="shared" ref="CR259:CS259" si="499">IF(AND(D259&gt;0,OR(AS259="")),1,IF(AS259&gt;D259,1,0))</f>
        <v>0</v>
      </c>
      <c r="CS259" s="2281">
        <f t="shared" si="499"/>
        <v>0</v>
      </c>
      <c r="CT259" s="2281">
        <f t="shared" si="472"/>
        <v>0</v>
      </c>
      <c r="CU259" s="2281">
        <f t="shared" si="473"/>
        <v>0</v>
      </c>
      <c r="CV259" s="2281">
        <f t="shared" si="474"/>
        <v>0</v>
      </c>
      <c r="CW259" s="2281">
        <f t="shared" si="475"/>
        <v>0</v>
      </c>
    </row>
    <row r="260" spans="1:101" ht="14.25" customHeight="1" x14ac:dyDescent="0.25">
      <c r="A260" s="3128"/>
      <c r="B260" s="2254" t="s">
        <v>881</v>
      </c>
      <c r="C260" s="609">
        <f t="shared" si="458"/>
        <v>0</v>
      </c>
      <c r="D260" s="633"/>
      <c r="E260" s="454">
        <f>SUM(K260+M260+O260+Q260+S260+U260+W260+Y260+AA260+AC260+AE260+AG260+AI260+AK260+AM260)</f>
        <v>0</v>
      </c>
      <c r="F260" s="357"/>
      <c r="G260" s="2062"/>
      <c r="H260" s="357"/>
      <c r="I260" s="2062"/>
      <c r="J260" s="357"/>
      <c r="K260" s="2057"/>
      <c r="L260" s="357"/>
      <c r="M260" s="2057"/>
      <c r="N260" s="357"/>
      <c r="O260" s="2057"/>
      <c r="P260" s="357"/>
      <c r="Q260" s="2057"/>
      <c r="R260" s="357"/>
      <c r="S260" s="2057"/>
      <c r="T260" s="357"/>
      <c r="U260" s="2057"/>
      <c r="V260" s="357"/>
      <c r="W260" s="2057"/>
      <c r="X260" s="357"/>
      <c r="Y260" s="2057"/>
      <c r="Z260" s="357"/>
      <c r="AA260" s="2057"/>
      <c r="AB260" s="357"/>
      <c r="AC260" s="2057"/>
      <c r="AD260" s="357"/>
      <c r="AE260" s="2057"/>
      <c r="AF260" s="357"/>
      <c r="AG260" s="2057"/>
      <c r="AH260" s="357"/>
      <c r="AI260" s="2057"/>
      <c r="AJ260" s="357"/>
      <c r="AK260" s="2057"/>
      <c r="AL260" s="357"/>
      <c r="AM260" s="2085"/>
      <c r="AN260" s="1857"/>
      <c r="AO260" s="2135"/>
      <c r="AP260" s="1846"/>
      <c r="AQ260" s="2135"/>
      <c r="AR260" s="1844"/>
      <c r="AS260" s="379"/>
      <c r="AT260" s="1844"/>
      <c r="AU260" s="2135"/>
      <c r="AV260" s="1844"/>
      <c r="AW260" s="2135"/>
      <c r="AX260" s="1844"/>
      <c r="AY260" s="143" t="str">
        <f t="shared" si="460"/>
        <v/>
      </c>
      <c r="AZ260" s="143"/>
      <c r="BA260" s="143"/>
      <c r="BB260" s="143"/>
      <c r="BC260" s="143"/>
      <c r="BD260" s="143"/>
      <c r="BE260" s="143"/>
      <c r="BF260" s="143"/>
      <c r="BG260" s="143"/>
      <c r="BH260" s="143"/>
      <c r="BI260" s="143"/>
      <c r="BJ260" s="143"/>
      <c r="BK260" s="143"/>
      <c r="BL260" s="143"/>
      <c r="BM260" s="143"/>
      <c r="BN260" s="143"/>
      <c r="BO260" s="143"/>
      <c r="CA260" s="1"/>
      <c r="CB260" s="2174" t="str">
        <f t="shared" si="461"/>
        <v/>
      </c>
      <c r="CC260" s="2174" t="str">
        <f t="shared" si="462"/>
        <v/>
      </c>
      <c r="CD260" s="2268"/>
      <c r="CE260" s="2174" t="str">
        <f t="shared" si="464"/>
        <v/>
      </c>
      <c r="CF260" s="2174" t="str">
        <f t="shared" si="465"/>
        <v/>
      </c>
      <c r="CG260" s="2174" t="str">
        <f t="shared" si="466"/>
        <v/>
      </c>
      <c r="CH260" s="2174" t="str">
        <f t="shared" si="467"/>
        <v/>
      </c>
      <c r="CI260" s="2174" t="str">
        <f t="shared" si="468"/>
        <v/>
      </c>
      <c r="CP260" s="1894">
        <f t="shared" si="469"/>
        <v>0</v>
      </c>
      <c r="CQ260" s="1894">
        <f t="shared" si="470"/>
        <v>0</v>
      </c>
      <c r="CR260" s="1894">
        <f t="shared" ref="CR260:CS260" si="500">IF(AND(D260&gt;0,OR(AS260="")),1,IF(AS260&gt;D260,1,0))</f>
        <v>0</v>
      </c>
      <c r="CS260" s="1894">
        <f t="shared" si="500"/>
        <v>0</v>
      </c>
      <c r="CT260" s="1894">
        <f t="shared" si="472"/>
        <v>0</v>
      </c>
      <c r="CU260" s="1894">
        <f t="shared" si="473"/>
        <v>0</v>
      </c>
      <c r="CV260" s="1894">
        <f t="shared" si="474"/>
        <v>0</v>
      </c>
      <c r="CW260" s="1894">
        <f t="shared" si="475"/>
        <v>0</v>
      </c>
    </row>
    <row r="261" spans="1:101" ht="14.25" customHeight="1" x14ac:dyDescent="0.25">
      <c r="A261" s="3128"/>
      <c r="B261" s="454" t="s">
        <v>882</v>
      </c>
      <c r="C261" s="609">
        <f t="shared" si="458"/>
        <v>0</v>
      </c>
      <c r="D261" s="610">
        <f t="shared" ref="D261:E261" si="501">SUM(F261+H261+J261+L261+N261+P261+R261+T261+V261+X261+Z261+AB261+AD261+AF261+AH261+AJ261+AL261)</f>
        <v>0</v>
      </c>
      <c r="E261" s="454">
        <f t="shared" si="501"/>
        <v>0</v>
      </c>
      <c r="F261" s="355"/>
      <c r="G261" s="2057"/>
      <c r="H261" s="355"/>
      <c r="I261" s="2057"/>
      <c r="J261" s="355"/>
      <c r="K261" s="2057"/>
      <c r="L261" s="355"/>
      <c r="M261" s="2057"/>
      <c r="N261" s="355"/>
      <c r="O261" s="2057"/>
      <c r="P261" s="355"/>
      <c r="Q261" s="2057"/>
      <c r="R261" s="355"/>
      <c r="S261" s="2057"/>
      <c r="T261" s="355"/>
      <c r="U261" s="2057"/>
      <c r="V261" s="355"/>
      <c r="W261" s="2057"/>
      <c r="X261" s="355"/>
      <c r="Y261" s="2057"/>
      <c r="Z261" s="355"/>
      <c r="AA261" s="2057"/>
      <c r="AB261" s="355"/>
      <c r="AC261" s="2057"/>
      <c r="AD261" s="355"/>
      <c r="AE261" s="2057"/>
      <c r="AF261" s="355"/>
      <c r="AG261" s="2057"/>
      <c r="AH261" s="355"/>
      <c r="AI261" s="2057"/>
      <c r="AJ261" s="355"/>
      <c r="AK261" s="2057"/>
      <c r="AL261" s="355"/>
      <c r="AM261" s="2085"/>
      <c r="AN261" s="1857"/>
      <c r="AO261" s="2135"/>
      <c r="AP261" s="1846"/>
      <c r="AQ261" s="2084"/>
      <c r="AR261" s="2057"/>
      <c r="AS261" s="355"/>
      <c r="AT261" s="2057"/>
      <c r="AU261" s="2084"/>
      <c r="AV261" s="2057"/>
      <c r="AW261" s="2084"/>
      <c r="AX261" s="2057"/>
      <c r="AY261" s="143" t="str">
        <f t="shared" si="460"/>
        <v/>
      </c>
      <c r="AZ261" s="143"/>
      <c r="BA261" s="143"/>
      <c r="BB261" s="143"/>
      <c r="BC261" s="143"/>
      <c r="BD261" s="143"/>
      <c r="BE261" s="143"/>
      <c r="BF261" s="143"/>
      <c r="BG261" s="143"/>
      <c r="BH261" s="143"/>
      <c r="BI261" s="143"/>
      <c r="BJ261" s="143"/>
      <c r="BK261" s="143"/>
      <c r="BL261" s="143"/>
      <c r="BM261" s="143"/>
      <c r="BN261" s="143"/>
      <c r="BO261" s="143"/>
      <c r="CA261" s="1"/>
      <c r="CB261" s="2174" t="str">
        <f t="shared" si="461"/>
        <v/>
      </c>
      <c r="CC261" s="2174" t="str">
        <f t="shared" si="462"/>
        <v/>
      </c>
      <c r="CD261" s="2174" t="str">
        <f t="shared" ref="CD261:CD293" si="502">IF(AND(D261&gt;0,OR(AS261="")), "* No olvide digitar la variable Pueblos originarios Hombres. Digite Cero si no tiene.",IF(AS261&gt;D261,"  * La variable Pueblos originarios Hombres No puede ser mayor al Total Hombres.",""))</f>
        <v/>
      </c>
      <c r="CE261" s="2174" t="str">
        <f t="shared" si="464"/>
        <v/>
      </c>
      <c r="CF261" s="2174" t="str">
        <f t="shared" si="465"/>
        <v/>
      </c>
      <c r="CG261" s="2174" t="str">
        <f t="shared" si="466"/>
        <v/>
      </c>
      <c r="CH261" s="2174" t="str">
        <f t="shared" si="467"/>
        <v/>
      </c>
      <c r="CI261" s="2174" t="str">
        <f t="shared" si="468"/>
        <v/>
      </c>
      <c r="CP261" s="1894">
        <f t="shared" si="469"/>
        <v>0</v>
      </c>
      <c r="CQ261" s="1894">
        <f t="shared" si="470"/>
        <v>0</v>
      </c>
      <c r="CR261" s="1894">
        <f t="shared" ref="CR261:CS261" si="503">IF(AND(D261&gt;0,OR(AS261="")),1,IF(AS261&gt;D261,1,0))</f>
        <v>0</v>
      </c>
      <c r="CS261" s="1894">
        <f t="shared" si="503"/>
        <v>0</v>
      </c>
      <c r="CT261" s="1894">
        <f t="shared" si="472"/>
        <v>0</v>
      </c>
      <c r="CU261" s="1894">
        <f t="shared" si="473"/>
        <v>0</v>
      </c>
      <c r="CV261" s="1894">
        <f t="shared" si="474"/>
        <v>0</v>
      </c>
      <c r="CW261" s="1894">
        <f t="shared" si="475"/>
        <v>0</v>
      </c>
    </row>
    <row r="262" spans="1:101" ht="14.25" customHeight="1" x14ac:dyDescent="0.25">
      <c r="A262" s="3128"/>
      <c r="B262" s="2259" t="s">
        <v>883</v>
      </c>
      <c r="C262" s="609">
        <f t="shared" si="458"/>
        <v>0</v>
      </c>
      <c r="D262" s="610">
        <f t="shared" ref="D262:E262" si="504">SUM(F262+H262+J262+L262+N262+P262+R262+T262+V262+X262+Z262+AB262+AD262+AF262+AH262+AJ262+AL262)</f>
        <v>0</v>
      </c>
      <c r="E262" s="454">
        <f t="shared" si="504"/>
        <v>0</v>
      </c>
      <c r="F262" s="355"/>
      <c r="G262" s="2057"/>
      <c r="H262" s="355"/>
      <c r="I262" s="2057"/>
      <c r="J262" s="355"/>
      <c r="K262" s="2057"/>
      <c r="L262" s="355"/>
      <c r="M262" s="2057"/>
      <c r="N262" s="355"/>
      <c r="O262" s="2057"/>
      <c r="P262" s="355"/>
      <c r="Q262" s="2057"/>
      <c r="R262" s="355"/>
      <c r="S262" s="2057"/>
      <c r="T262" s="355"/>
      <c r="U262" s="2057"/>
      <c r="V262" s="355"/>
      <c r="W262" s="2057"/>
      <c r="X262" s="355"/>
      <c r="Y262" s="2057"/>
      <c r="Z262" s="355"/>
      <c r="AA262" s="2057"/>
      <c r="AB262" s="355"/>
      <c r="AC262" s="2057"/>
      <c r="AD262" s="355"/>
      <c r="AE262" s="2057"/>
      <c r="AF262" s="355"/>
      <c r="AG262" s="2057"/>
      <c r="AH262" s="355"/>
      <c r="AI262" s="2057"/>
      <c r="AJ262" s="355"/>
      <c r="AK262" s="2057"/>
      <c r="AL262" s="355"/>
      <c r="AM262" s="2085"/>
      <c r="AN262" s="1857"/>
      <c r="AO262" s="2135"/>
      <c r="AP262" s="1846"/>
      <c r="AQ262" s="2084"/>
      <c r="AR262" s="2057"/>
      <c r="AS262" s="355"/>
      <c r="AT262" s="2057"/>
      <c r="AU262" s="2084"/>
      <c r="AV262" s="2057"/>
      <c r="AW262" s="2084"/>
      <c r="AX262" s="2057"/>
      <c r="AY262" s="143" t="str">
        <f t="shared" si="460"/>
        <v/>
      </c>
      <c r="AZ262" s="143"/>
      <c r="BA262" s="143"/>
      <c r="BB262" s="143"/>
      <c r="BC262" s="143"/>
      <c r="BD262" s="143"/>
      <c r="BE262" s="143"/>
      <c r="BF262" s="143"/>
      <c r="BG262" s="143"/>
      <c r="BH262" s="143"/>
      <c r="BI262" s="143"/>
      <c r="BJ262" s="143"/>
      <c r="BK262" s="143"/>
      <c r="BL262" s="143"/>
      <c r="BM262" s="143"/>
      <c r="BN262" s="143"/>
      <c r="BO262" s="143"/>
      <c r="CA262" s="1"/>
      <c r="CB262" s="2174" t="str">
        <f t="shared" si="461"/>
        <v/>
      </c>
      <c r="CC262" s="2174" t="str">
        <f t="shared" si="462"/>
        <v/>
      </c>
      <c r="CD262" s="2174" t="str">
        <f t="shared" si="502"/>
        <v/>
      </c>
      <c r="CE262" s="2174" t="str">
        <f t="shared" si="464"/>
        <v/>
      </c>
      <c r="CF262" s="2174" t="str">
        <f t="shared" si="465"/>
        <v/>
      </c>
      <c r="CG262" s="2174" t="str">
        <f t="shared" si="466"/>
        <v/>
      </c>
      <c r="CH262" s="2174" t="str">
        <f t="shared" si="467"/>
        <v/>
      </c>
      <c r="CI262" s="2174" t="str">
        <f t="shared" si="468"/>
        <v/>
      </c>
      <c r="CP262" s="1894">
        <f t="shared" si="469"/>
        <v>0</v>
      </c>
      <c r="CQ262" s="1894">
        <f t="shared" si="470"/>
        <v>0</v>
      </c>
      <c r="CR262" s="1894">
        <f t="shared" ref="CR262:CS262" si="505">IF(AND(D262&gt;0,OR(AS262="")),1,IF(AS262&gt;D262,1,0))</f>
        <v>0</v>
      </c>
      <c r="CS262" s="1894">
        <f t="shared" si="505"/>
        <v>0</v>
      </c>
      <c r="CT262" s="1894">
        <f t="shared" si="472"/>
        <v>0</v>
      </c>
      <c r="CU262" s="1894">
        <f t="shared" si="473"/>
        <v>0</v>
      </c>
      <c r="CV262" s="1894">
        <f t="shared" si="474"/>
        <v>0</v>
      </c>
      <c r="CW262" s="1894">
        <f t="shared" si="475"/>
        <v>0</v>
      </c>
    </row>
    <row r="263" spans="1:101" ht="14.25" customHeight="1" x14ac:dyDescent="0.25">
      <c r="A263" s="3128"/>
      <c r="B263" s="2254" t="s">
        <v>926</v>
      </c>
      <c r="C263" s="609">
        <f t="shared" si="458"/>
        <v>1</v>
      </c>
      <c r="D263" s="610">
        <f t="shared" ref="D263:E263" si="506">SUM(F263+H263+J263+L263+N263+P263+R263+T263+V263+X263+Z263+AB263+AD263+AF263+AH263+AJ263+AL263)</f>
        <v>1</v>
      </c>
      <c r="E263" s="454">
        <f t="shared" si="506"/>
        <v>0</v>
      </c>
      <c r="F263" s="355"/>
      <c r="G263" s="2057"/>
      <c r="H263" s="355"/>
      <c r="I263" s="2057"/>
      <c r="J263" s="355"/>
      <c r="K263" s="2057"/>
      <c r="L263" s="355"/>
      <c r="M263" s="2057"/>
      <c r="N263" s="355"/>
      <c r="O263" s="2057"/>
      <c r="P263" s="355"/>
      <c r="Q263" s="2057"/>
      <c r="R263" s="355"/>
      <c r="S263" s="2057"/>
      <c r="T263" s="355"/>
      <c r="U263" s="2057"/>
      <c r="V263" s="355"/>
      <c r="W263" s="2057"/>
      <c r="X263" s="355"/>
      <c r="Y263" s="2057"/>
      <c r="Z263" s="355">
        <v>1</v>
      </c>
      <c r="AA263" s="2057"/>
      <c r="AB263" s="355"/>
      <c r="AC263" s="2057"/>
      <c r="AD263" s="355"/>
      <c r="AE263" s="2057"/>
      <c r="AF263" s="355"/>
      <c r="AG263" s="2057"/>
      <c r="AH263" s="355"/>
      <c r="AI263" s="2057"/>
      <c r="AJ263" s="355"/>
      <c r="AK263" s="2057"/>
      <c r="AL263" s="355"/>
      <c r="AM263" s="2085"/>
      <c r="AN263" s="1857"/>
      <c r="AO263" s="2135"/>
      <c r="AP263" s="1846">
        <v>1</v>
      </c>
      <c r="AQ263" s="2084">
        <v>0</v>
      </c>
      <c r="AR263" s="2057">
        <v>0</v>
      </c>
      <c r="AS263" s="355">
        <v>0</v>
      </c>
      <c r="AT263" s="2057">
        <v>0</v>
      </c>
      <c r="AU263" s="2084">
        <v>0</v>
      </c>
      <c r="AV263" s="2057">
        <v>0</v>
      </c>
      <c r="AW263" s="2084">
        <v>0</v>
      </c>
      <c r="AX263" s="2057">
        <v>0</v>
      </c>
      <c r="AY263" s="143" t="str">
        <f t="shared" si="460"/>
        <v/>
      </c>
      <c r="AZ263" s="143"/>
      <c r="BA263" s="143"/>
      <c r="BB263" s="143"/>
      <c r="BC263" s="143"/>
      <c r="BD263" s="143"/>
      <c r="BE263" s="143"/>
      <c r="BF263" s="143"/>
      <c r="BG263" s="143"/>
      <c r="BH263" s="143"/>
      <c r="BI263" s="143"/>
      <c r="BJ263" s="143"/>
      <c r="BK263" s="143"/>
      <c r="BL263" s="143"/>
      <c r="BM263" s="143"/>
      <c r="BN263" s="143"/>
      <c r="BO263" s="143"/>
      <c r="CA263" s="1"/>
      <c r="CB263" s="2174" t="str">
        <f t="shared" si="461"/>
        <v/>
      </c>
      <c r="CC263" s="2174" t="str">
        <f t="shared" si="462"/>
        <v/>
      </c>
      <c r="CD263" s="2174" t="str">
        <f t="shared" si="502"/>
        <v/>
      </c>
      <c r="CE263" s="2174" t="str">
        <f t="shared" si="464"/>
        <v/>
      </c>
      <c r="CF263" s="2174" t="str">
        <f t="shared" si="465"/>
        <v/>
      </c>
      <c r="CG263" s="2174" t="str">
        <f t="shared" si="466"/>
        <v/>
      </c>
      <c r="CH263" s="2174" t="str">
        <f t="shared" si="467"/>
        <v/>
      </c>
      <c r="CI263" s="2174" t="str">
        <f t="shared" si="468"/>
        <v/>
      </c>
      <c r="CP263" s="1894">
        <f t="shared" si="469"/>
        <v>0</v>
      </c>
      <c r="CQ263" s="1894">
        <f t="shared" si="470"/>
        <v>0</v>
      </c>
      <c r="CR263" s="1894">
        <f t="shared" ref="CR263:CS263" si="507">IF(AND(D263&gt;0,OR(AS263="")),1,IF(AS263&gt;D263,1,0))</f>
        <v>0</v>
      </c>
      <c r="CS263" s="1894">
        <f t="shared" si="507"/>
        <v>0</v>
      </c>
      <c r="CT263" s="1894">
        <f t="shared" si="472"/>
        <v>0</v>
      </c>
      <c r="CU263" s="1894">
        <f t="shared" si="473"/>
        <v>0</v>
      </c>
      <c r="CV263" s="1894">
        <f t="shared" si="474"/>
        <v>0</v>
      </c>
      <c r="CW263" s="1894">
        <f t="shared" si="475"/>
        <v>0</v>
      </c>
    </row>
    <row r="264" spans="1:101" ht="14.25" customHeight="1" x14ac:dyDescent="0.25">
      <c r="A264" s="3129"/>
      <c r="B264" s="612" t="s">
        <v>885</v>
      </c>
      <c r="C264" s="613">
        <f t="shared" si="458"/>
        <v>0</v>
      </c>
      <c r="D264" s="611">
        <f t="shared" ref="D264:E264" si="508">SUM(H264+J264+L264+N264+P264+R264+T264+V264+X264+Z264+AB264+AD264+AF264+AH264+AJ264+AL264)</f>
        <v>0</v>
      </c>
      <c r="E264" s="2260">
        <f t="shared" si="508"/>
        <v>0</v>
      </c>
      <c r="F264" s="2261"/>
      <c r="G264" s="614"/>
      <c r="H264" s="2070"/>
      <c r="I264" s="370"/>
      <c r="J264" s="2070"/>
      <c r="K264" s="370"/>
      <c r="L264" s="2070"/>
      <c r="M264" s="370"/>
      <c r="N264" s="2070"/>
      <c r="O264" s="370"/>
      <c r="P264" s="2070"/>
      <c r="Q264" s="370"/>
      <c r="R264" s="2070"/>
      <c r="S264" s="370"/>
      <c r="T264" s="2070"/>
      <c r="U264" s="370"/>
      <c r="V264" s="2070"/>
      <c r="W264" s="370"/>
      <c r="X264" s="2070"/>
      <c r="Y264" s="370"/>
      <c r="Z264" s="2070"/>
      <c r="AA264" s="370"/>
      <c r="AB264" s="2070"/>
      <c r="AC264" s="370"/>
      <c r="AD264" s="2070"/>
      <c r="AE264" s="370"/>
      <c r="AF264" s="2070"/>
      <c r="AG264" s="370"/>
      <c r="AH264" s="2070"/>
      <c r="AI264" s="370"/>
      <c r="AJ264" s="2070"/>
      <c r="AK264" s="370"/>
      <c r="AL264" s="2070"/>
      <c r="AM264" s="2235"/>
      <c r="AN264" s="142"/>
      <c r="AO264" s="2137"/>
      <c r="AP264" s="1848"/>
      <c r="AQ264" s="2089"/>
      <c r="AR264" s="370"/>
      <c r="AS264" s="2070"/>
      <c r="AT264" s="370"/>
      <c r="AU264" s="2089"/>
      <c r="AV264" s="370"/>
      <c r="AW264" s="2089"/>
      <c r="AX264" s="370"/>
      <c r="AY264" s="143" t="str">
        <f t="shared" si="460"/>
        <v/>
      </c>
      <c r="AZ264" s="143"/>
      <c r="BA264" s="143"/>
      <c r="BB264" s="143"/>
      <c r="BC264" s="143"/>
      <c r="BD264" s="143"/>
      <c r="BE264" s="143"/>
      <c r="BF264" s="143"/>
      <c r="BG264" s="143"/>
      <c r="BH264" s="143"/>
      <c r="BI264" s="143"/>
      <c r="BJ264" s="143"/>
      <c r="BK264" s="143"/>
      <c r="BL264" s="143"/>
      <c r="BM264" s="143"/>
      <c r="BN264" s="143"/>
      <c r="BO264" s="143"/>
      <c r="CA264" s="1"/>
      <c r="CB264" s="2174" t="str">
        <f t="shared" si="461"/>
        <v/>
      </c>
      <c r="CC264" s="2174" t="str">
        <f t="shared" si="462"/>
        <v/>
      </c>
      <c r="CD264" s="2174" t="str">
        <f t="shared" si="502"/>
        <v/>
      </c>
      <c r="CE264" s="2174" t="str">
        <f t="shared" si="464"/>
        <v/>
      </c>
      <c r="CF264" s="2174" t="str">
        <f t="shared" si="465"/>
        <v/>
      </c>
      <c r="CG264" s="2174" t="str">
        <f t="shared" si="466"/>
        <v/>
      </c>
      <c r="CH264" s="2174" t="str">
        <f t="shared" si="467"/>
        <v/>
      </c>
      <c r="CI264" s="2174" t="str">
        <f t="shared" si="468"/>
        <v/>
      </c>
      <c r="CP264" s="1894">
        <f t="shared" si="469"/>
        <v>0</v>
      </c>
      <c r="CQ264" s="1894">
        <f t="shared" si="470"/>
        <v>0</v>
      </c>
      <c r="CR264" s="1894">
        <f t="shared" ref="CR264:CS264" si="509">IF(AND(D264&gt;0,OR(AS264="")),1,IF(AS264&gt;D264,1,0))</f>
        <v>0</v>
      </c>
      <c r="CS264" s="1894">
        <f t="shared" si="509"/>
        <v>0</v>
      </c>
      <c r="CT264" s="1894">
        <f t="shared" si="472"/>
        <v>0</v>
      </c>
      <c r="CU264" s="1894">
        <f t="shared" si="473"/>
        <v>0</v>
      </c>
      <c r="CV264" s="1894">
        <f t="shared" si="474"/>
        <v>0</v>
      </c>
      <c r="CW264" s="1894">
        <f t="shared" si="475"/>
        <v>0</v>
      </c>
    </row>
    <row r="265" spans="1:101" ht="15" customHeight="1" x14ac:dyDescent="0.25">
      <c r="A265" s="3132" t="s">
        <v>886</v>
      </c>
      <c r="B265" s="2262" t="s">
        <v>887</v>
      </c>
      <c r="C265" s="601">
        <f t="shared" si="458"/>
        <v>1</v>
      </c>
      <c r="D265" s="602">
        <f t="shared" ref="D265:E265" si="510">SUM(F265+H265+J265+L265+N265+P265+R265+T265+V265+X265+Z265+AB265+AD265+AF265+AH265+AJ265+AL265)</f>
        <v>1</v>
      </c>
      <c r="E265" s="600">
        <f t="shared" si="510"/>
        <v>0</v>
      </c>
      <c r="F265" s="126">
        <v>0</v>
      </c>
      <c r="G265" s="1840">
        <v>0</v>
      </c>
      <c r="H265" s="126">
        <v>0</v>
      </c>
      <c r="I265" s="1840">
        <v>0</v>
      </c>
      <c r="J265" s="126">
        <v>0</v>
      </c>
      <c r="K265" s="1840">
        <v>0</v>
      </c>
      <c r="L265" s="126">
        <v>0</v>
      </c>
      <c r="M265" s="1840">
        <v>0</v>
      </c>
      <c r="N265" s="126">
        <v>0</v>
      </c>
      <c r="O265" s="1840">
        <v>0</v>
      </c>
      <c r="P265" s="126">
        <v>0</v>
      </c>
      <c r="Q265" s="1840">
        <v>0</v>
      </c>
      <c r="R265" s="126">
        <v>0</v>
      </c>
      <c r="S265" s="1840">
        <v>0</v>
      </c>
      <c r="T265" s="126">
        <v>0</v>
      </c>
      <c r="U265" s="1840">
        <v>0</v>
      </c>
      <c r="V265" s="126">
        <v>0</v>
      </c>
      <c r="W265" s="1840">
        <v>0</v>
      </c>
      <c r="X265" s="126">
        <v>0</v>
      </c>
      <c r="Y265" s="1840">
        <v>0</v>
      </c>
      <c r="Z265" s="126">
        <v>0</v>
      </c>
      <c r="AA265" s="1840">
        <v>0</v>
      </c>
      <c r="AB265" s="126">
        <v>0</v>
      </c>
      <c r="AC265" s="1840">
        <v>0</v>
      </c>
      <c r="AD265" s="126">
        <v>0</v>
      </c>
      <c r="AE265" s="1840">
        <v>0</v>
      </c>
      <c r="AF265" s="126">
        <v>1</v>
      </c>
      <c r="AG265" s="1840">
        <v>0</v>
      </c>
      <c r="AH265" s="126">
        <v>0</v>
      </c>
      <c r="AI265" s="1840">
        <v>0</v>
      </c>
      <c r="AJ265" s="615">
        <v>0</v>
      </c>
      <c r="AK265" s="2141">
        <v>0</v>
      </c>
      <c r="AL265" s="126">
        <v>0</v>
      </c>
      <c r="AM265" s="377">
        <v>0</v>
      </c>
      <c r="AN265" s="1857">
        <v>0</v>
      </c>
      <c r="AO265" s="2135">
        <v>0</v>
      </c>
      <c r="AP265" s="1846">
        <v>0</v>
      </c>
      <c r="AQ265" s="2078">
        <v>0</v>
      </c>
      <c r="AR265" s="1840">
        <v>0</v>
      </c>
      <c r="AS265" s="126">
        <v>1</v>
      </c>
      <c r="AT265" s="1840">
        <v>0</v>
      </c>
      <c r="AU265" s="2078">
        <v>0</v>
      </c>
      <c r="AV265" s="1840">
        <v>0</v>
      </c>
      <c r="AW265" s="2078">
        <v>0</v>
      </c>
      <c r="AX265" s="1840">
        <v>0</v>
      </c>
      <c r="AY265" s="143" t="str">
        <f t="shared" si="460"/>
        <v/>
      </c>
      <c r="AZ265" s="143"/>
      <c r="BA265" s="143"/>
      <c r="BB265" s="143"/>
      <c r="BC265" s="143"/>
      <c r="BD265" s="143"/>
      <c r="BE265" s="143"/>
      <c r="BF265" s="143"/>
      <c r="BG265" s="143"/>
      <c r="BH265" s="143"/>
      <c r="BI265" s="143"/>
      <c r="BJ265" s="143"/>
      <c r="BK265" s="143"/>
      <c r="BL265" s="143"/>
      <c r="BM265" s="143"/>
      <c r="BN265" s="143"/>
      <c r="BO265" s="143"/>
      <c r="CA265" s="1"/>
      <c r="CB265" s="2174" t="str">
        <f t="shared" si="461"/>
        <v/>
      </c>
      <c r="CC265" s="2174" t="str">
        <f t="shared" si="462"/>
        <v/>
      </c>
      <c r="CD265" s="2174" t="str">
        <f t="shared" si="502"/>
        <v/>
      </c>
      <c r="CE265" s="2174" t="str">
        <f t="shared" si="464"/>
        <v/>
      </c>
      <c r="CF265" s="2174" t="str">
        <f t="shared" si="465"/>
        <v/>
      </c>
      <c r="CG265" s="2174" t="str">
        <f t="shared" si="466"/>
        <v/>
      </c>
      <c r="CH265" s="2174" t="str">
        <f t="shared" si="467"/>
        <v/>
      </c>
      <c r="CI265" s="2174" t="str">
        <f t="shared" si="468"/>
        <v/>
      </c>
      <c r="CP265" s="1894">
        <f t="shared" si="469"/>
        <v>0</v>
      </c>
      <c r="CQ265" s="1894">
        <f t="shared" si="470"/>
        <v>0</v>
      </c>
      <c r="CR265" s="1894">
        <f t="shared" ref="CR265:CS265" si="511">IF(AND(D265&gt;0,OR(AS265="")),1,IF(AS265&gt;D265,1,0))</f>
        <v>0</v>
      </c>
      <c r="CS265" s="1894">
        <f t="shared" si="511"/>
        <v>0</v>
      </c>
      <c r="CT265" s="1894">
        <f t="shared" si="472"/>
        <v>0</v>
      </c>
      <c r="CU265" s="1894">
        <f t="shared" si="473"/>
        <v>0</v>
      </c>
      <c r="CV265" s="1894">
        <f t="shared" si="474"/>
        <v>0</v>
      </c>
      <c r="CW265" s="1894">
        <f t="shared" si="475"/>
        <v>0</v>
      </c>
    </row>
    <row r="266" spans="1:101" ht="14.25" customHeight="1" x14ac:dyDescent="0.25">
      <c r="A266" s="3128"/>
      <c r="B266" s="454" t="s">
        <v>888</v>
      </c>
      <c r="C266" s="609">
        <f t="shared" si="458"/>
        <v>0</v>
      </c>
      <c r="D266" s="610">
        <f t="shared" ref="D266:E266" si="512">SUM(F266+H266+J266+L266+N266+P266+R266+T266+V266+X266+Z266+AB266+AD266+AF266+AH266+AJ266+AL266)</f>
        <v>0</v>
      </c>
      <c r="E266" s="454">
        <f t="shared" si="512"/>
        <v>0</v>
      </c>
      <c r="F266" s="355"/>
      <c r="G266" s="2057"/>
      <c r="H266" s="355"/>
      <c r="I266" s="2057"/>
      <c r="J266" s="355"/>
      <c r="K266" s="2057"/>
      <c r="L266" s="355"/>
      <c r="M266" s="2057"/>
      <c r="N266" s="355"/>
      <c r="O266" s="2057"/>
      <c r="P266" s="355"/>
      <c r="Q266" s="2057"/>
      <c r="R266" s="355"/>
      <c r="S266" s="2057"/>
      <c r="T266" s="355"/>
      <c r="U266" s="2057"/>
      <c r="V266" s="355"/>
      <c r="W266" s="2057"/>
      <c r="X266" s="355"/>
      <c r="Y266" s="2057"/>
      <c r="Z266" s="355"/>
      <c r="AA266" s="2057"/>
      <c r="AB266" s="355"/>
      <c r="AC266" s="2057"/>
      <c r="AD266" s="355"/>
      <c r="AE266" s="2057"/>
      <c r="AF266" s="355"/>
      <c r="AG266" s="2057"/>
      <c r="AH266" s="355"/>
      <c r="AI266" s="2057"/>
      <c r="AJ266" s="2070"/>
      <c r="AK266" s="370"/>
      <c r="AL266" s="355"/>
      <c r="AM266" s="2085"/>
      <c r="AN266" s="1857"/>
      <c r="AO266" s="2135"/>
      <c r="AP266" s="1846"/>
      <c r="AQ266" s="2084"/>
      <c r="AR266" s="2057"/>
      <c r="AS266" s="355"/>
      <c r="AT266" s="2057"/>
      <c r="AU266" s="2084"/>
      <c r="AV266" s="2057"/>
      <c r="AW266" s="2084"/>
      <c r="AX266" s="2057"/>
      <c r="AY266" s="143" t="str">
        <f t="shared" si="460"/>
        <v/>
      </c>
      <c r="AZ266" s="143"/>
      <c r="BA266" s="143"/>
      <c r="BB266" s="143"/>
      <c r="BC266" s="143"/>
      <c r="BD266" s="143"/>
      <c r="BE266" s="143"/>
      <c r="BF266" s="143"/>
      <c r="BG266" s="143"/>
      <c r="BH266" s="143"/>
      <c r="BI266" s="143"/>
      <c r="BJ266" s="143"/>
      <c r="BK266" s="143"/>
      <c r="BL266" s="143"/>
      <c r="BM266" s="143"/>
      <c r="BN266" s="143"/>
      <c r="BO266" s="143"/>
      <c r="CA266" s="1"/>
      <c r="CB266" s="2174" t="str">
        <f t="shared" si="461"/>
        <v/>
      </c>
      <c r="CC266" s="2174" t="str">
        <f t="shared" si="462"/>
        <v/>
      </c>
      <c r="CD266" s="2174" t="str">
        <f t="shared" si="502"/>
        <v/>
      </c>
      <c r="CE266" s="2174" t="str">
        <f t="shared" si="464"/>
        <v/>
      </c>
      <c r="CF266" s="2174" t="str">
        <f t="shared" si="465"/>
        <v/>
      </c>
      <c r="CG266" s="2174" t="str">
        <f t="shared" si="466"/>
        <v/>
      </c>
      <c r="CH266" s="2174" t="str">
        <f t="shared" si="467"/>
        <v/>
      </c>
      <c r="CI266" s="2174" t="str">
        <f t="shared" si="468"/>
        <v/>
      </c>
      <c r="CP266" s="1894">
        <f t="shared" si="469"/>
        <v>0</v>
      </c>
      <c r="CQ266" s="1894">
        <f t="shared" si="470"/>
        <v>0</v>
      </c>
      <c r="CR266" s="1894">
        <f t="shared" ref="CR266:CS266" si="513">IF(AND(D266&gt;0,OR(AS266="")),1,IF(AS266&gt;D266,1,0))</f>
        <v>0</v>
      </c>
      <c r="CS266" s="1894">
        <f t="shared" si="513"/>
        <v>0</v>
      </c>
      <c r="CT266" s="1894">
        <f t="shared" si="472"/>
        <v>0</v>
      </c>
      <c r="CU266" s="1894">
        <f t="shared" si="473"/>
        <v>0</v>
      </c>
      <c r="CV266" s="1894">
        <f t="shared" si="474"/>
        <v>0</v>
      </c>
      <c r="CW266" s="1894">
        <f t="shared" si="475"/>
        <v>0</v>
      </c>
    </row>
    <row r="267" spans="1:101" ht="14.25" customHeight="1" x14ac:dyDescent="0.25">
      <c r="A267" s="3128"/>
      <c r="B267" s="2260" t="s">
        <v>889</v>
      </c>
      <c r="C267" s="613">
        <f t="shared" si="458"/>
        <v>0</v>
      </c>
      <c r="D267" s="611">
        <f t="shared" ref="D267:E267" si="514">SUM(F267+H267+J267+L267+N267+P267+R267+T267+V267+X267+Z267+AB267+AD267+AF267+AH267+AJ267+AL267)</f>
        <v>0</v>
      </c>
      <c r="E267" s="2260">
        <f t="shared" si="514"/>
        <v>0</v>
      </c>
      <c r="F267" s="2070"/>
      <c r="G267" s="370"/>
      <c r="H267" s="2070"/>
      <c r="I267" s="370"/>
      <c r="J267" s="2070"/>
      <c r="K267" s="370"/>
      <c r="L267" s="2070"/>
      <c r="M267" s="370"/>
      <c r="N267" s="2070"/>
      <c r="O267" s="370"/>
      <c r="P267" s="2070"/>
      <c r="Q267" s="370"/>
      <c r="R267" s="2070"/>
      <c r="S267" s="370"/>
      <c r="T267" s="2070"/>
      <c r="U267" s="370"/>
      <c r="V267" s="2070"/>
      <c r="W267" s="370"/>
      <c r="X267" s="2070"/>
      <c r="Y267" s="370"/>
      <c r="Z267" s="2070"/>
      <c r="AA267" s="370"/>
      <c r="AB267" s="2070"/>
      <c r="AC267" s="370"/>
      <c r="AD267" s="2070"/>
      <c r="AE267" s="370"/>
      <c r="AF267" s="2070"/>
      <c r="AG267" s="370"/>
      <c r="AH267" s="2070"/>
      <c r="AI267" s="370"/>
      <c r="AJ267" s="2070"/>
      <c r="AK267" s="370"/>
      <c r="AL267" s="2070"/>
      <c r="AM267" s="2235"/>
      <c r="AN267" s="443"/>
      <c r="AO267" s="2084"/>
      <c r="AP267" s="444"/>
      <c r="AQ267" s="2089"/>
      <c r="AR267" s="370"/>
      <c r="AS267" s="2070"/>
      <c r="AT267" s="370"/>
      <c r="AU267" s="2089"/>
      <c r="AV267" s="370"/>
      <c r="AW267" s="2089"/>
      <c r="AX267" s="370"/>
      <c r="AY267" s="143" t="str">
        <f t="shared" si="460"/>
        <v/>
      </c>
      <c r="AZ267" s="143"/>
      <c r="BA267" s="143"/>
      <c r="BB267" s="143"/>
      <c r="BC267" s="143"/>
      <c r="BD267" s="143"/>
      <c r="BE267" s="143"/>
      <c r="BF267" s="143"/>
      <c r="BG267" s="143"/>
      <c r="BH267" s="143"/>
      <c r="BI267" s="143"/>
      <c r="BJ267" s="143"/>
      <c r="BK267" s="143"/>
      <c r="BL267" s="143"/>
      <c r="BM267" s="143"/>
      <c r="BN267" s="143"/>
      <c r="BO267" s="143"/>
      <c r="CA267" s="1"/>
      <c r="CB267" s="2174" t="str">
        <f t="shared" si="461"/>
        <v/>
      </c>
      <c r="CC267" s="2174" t="str">
        <f t="shared" si="462"/>
        <v/>
      </c>
      <c r="CD267" s="2174" t="str">
        <f t="shared" si="502"/>
        <v/>
      </c>
      <c r="CE267" s="2174" t="str">
        <f t="shared" si="464"/>
        <v/>
      </c>
      <c r="CF267" s="2174" t="str">
        <f t="shared" si="465"/>
        <v/>
      </c>
      <c r="CG267" s="2174" t="str">
        <f t="shared" si="466"/>
        <v/>
      </c>
      <c r="CH267" s="2174" t="str">
        <f t="shared" si="467"/>
        <v/>
      </c>
      <c r="CI267" s="2174" t="str">
        <f t="shared" si="468"/>
        <v/>
      </c>
      <c r="CP267" s="1894">
        <f t="shared" si="469"/>
        <v>0</v>
      </c>
      <c r="CQ267" s="1894">
        <f t="shared" si="470"/>
        <v>0</v>
      </c>
      <c r="CR267" s="1894">
        <f t="shared" ref="CR267:CS267" si="515">IF(AND(D267&gt;0,OR(AS267="")),1,IF(AS267&gt;D267,1,0))</f>
        <v>0</v>
      </c>
      <c r="CS267" s="1894">
        <f t="shared" si="515"/>
        <v>0</v>
      </c>
      <c r="CT267" s="1894">
        <f t="shared" si="472"/>
        <v>0</v>
      </c>
      <c r="CU267" s="1894">
        <f t="shared" si="473"/>
        <v>0</v>
      </c>
      <c r="CV267" s="1894">
        <f t="shared" si="474"/>
        <v>0</v>
      </c>
      <c r="CW267" s="1894">
        <f t="shared" si="475"/>
        <v>0</v>
      </c>
    </row>
    <row r="268" spans="1:101" ht="14.25" customHeight="1" x14ac:dyDescent="0.25">
      <c r="A268" s="3128"/>
      <c r="B268" s="2260" t="s">
        <v>890</v>
      </c>
      <c r="C268" s="613">
        <f t="shared" si="458"/>
        <v>0</v>
      </c>
      <c r="D268" s="611">
        <f t="shared" ref="D268:E268" si="516">SUM(F268+H268+J268+L268+N268+P268+R268+T268+V268+X268+Z268+AB268+AD268+AF268+AH268+AJ268+AL268)</f>
        <v>0</v>
      </c>
      <c r="E268" s="2260">
        <f t="shared" si="516"/>
        <v>0</v>
      </c>
      <c r="F268" s="2070"/>
      <c r="G268" s="370"/>
      <c r="H268" s="2070"/>
      <c r="I268" s="370"/>
      <c r="J268" s="2070"/>
      <c r="K268" s="370"/>
      <c r="L268" s="2070"/>
      <c r="M268" s="370"/>
      <c r="N268" s="2070"/>
      <c r="O268" s="370"/>
      <c r="P268" s="2070"/>
      <c r="Q268" s="370"/>
      <c r="R268" s="2070"/>
      <c r="S268" s="370"/>
      <c r="T268" s="2070"/>
      <c r="U268" s="370"/>
      <c r="V268" s="2070"/>
      <c r="W268" s="370"/>
      <c r="X268" s="2070"/>
      <c r="Y268" s="370"/>
      <c r="Z268" s="2070"/>
      <c r="AA268" s="370"/>
      <c r="AB268" s="2070"/>
      <c r="AC268" s="370"/>
      <c r="AD268" s="2070"/>
      <c r="AE268" s="370"/>
      <c r="AF268" s="2070"/>
      <c r="AG268" s="370"/>
      <c r="AH268" s="2070"/>
      <c r="AI268" s="370"/>
      <c r="AJ268" s="2070"/>
      <c r="AK268" s="370"/>
      <c r="AL268" s="2070"/>
      <c r="AM268" s="2235"/>
      <c r="AN268" s="525"/>
      <c r="AO268" s="2286"/>
      <c r="AP268" s="2287"/>
      <c r="AQ268" s="2089"/>
      <c r="AR268" s="370"/>
      <c r="AS268" s="2070"/>
      <c r="AT268" s="370"/>
      <c r="AU268" s="2089"/>
      <c r="AV268" s="370"/>
      <c r="AW268" s="2089"/>
      <c r="AX268" s="370"/>
      <c r="AY268" s="143" t="str">
        <f t="shared" si="460"/>
        <v/>
      </c>
      <c r="AZ268" s="143"/>
      <c r="BA268" s="143"/>
      <c r="BB268" s="143"/>
      <c r="BC268" s="143"/>
      <c r="BD268" s="143"/>
      <c r="BE268" s="143"/>
      <c r="BF268" s="143"/>
      <c r="BG268" s="143"/>
      <c r="BH268" s="143"/>
      <c r="BI268" s="143"/>
      <c r="BJ268" s="143"/>
      <c r="BK268" s="143"/>
      <c r="BL268" s="143"/>
      <c r="BM268" s="143"/>
      <c r="BN268" s="143"/>
      <c r="BO268" s="143"/>
      <c r="CA268" s="1"/>
      <c r="CB268" s="2174" t="str">
        <f t="shared" si="461"/>
        <v/>
      </c>
      <c r="CC268" s="2174" t="str">
        <f t="shared" si="462"/>
        <v/>
      </c>
      <c r="CD268" s="2174" t="str">
        <f t="shared" si="502"/>
        <v/>
      </c>
      <c r="CE268" s="2174" t="str">
        <f t="shared" si="464"/>
        <v/>
      </c>
      <c r="CF268" s="2174" t="str">
        <f t="shared" si="465"/>
        <v/>
      </c>
      <c r="CG268" s="2174" t="str">
        <f t="shared" si="466"/>
        <v/>
      </c>
      <c r="CH268" s="2174" t="str">
        <f t="shared" si="467"/>
        <v/>
      </c>
      <c r="CI268" s="2174" t="str">
        <f t="shared" si="468"/>
        <v/>
      </c>
      <c r="CP268" s="1894">
        <f t="shared" si="469"/>
        <v>0</v>
      </c>
      <c r="CQ268" s="1894">
        <f t="shared" si="470"/>
        <v>0</v>
      </c>
      <c r="CR268" s="1894">
        <f t="shared" ref="CR268:CS268" si="517">IF(AND(D268&gt;0,OR(AS268="")),1,IF(AS268&gt;D268,1,0))</f>
        <v>0</v>
      </c>
      <c r="CS268" s="1894">
        <f t="shared" si="517"/>
        <v>0</v>
      </c>
      <c r="CT268" s="1894">
        <f t="shared" si="472"/>
        <v>0</v>
      </c>
      <c r="CU268" s="1894">
        <f t="shared" si="473"/>
        <v>0</v>
      </c>
      <c r="CV268" s="1894">
        <f t="shared" si="474"/>
        <v>0</v>
      </c>
      <c r="CW268" s="1894">
        <f t="shared" si="475"/>
        <v>0</v>
      </c>
    </row>
    <row r="269" spans="1:101" ht="14.25" customHeight="1" x14ac:dyDescent="0.25">
      <c r="A269" s="3129"/>
      <c r="B269" s="603" t="s">
        <v>891</v>
      </c>
      <c r="C269" s="617">
        <f t="shared" si="458"/>
        <v>0</v>
      </c>
      <c r="D269" s="618">
        <f t="shared" ref="D269:E269" si="518">SUM(F269+H269+J269+L269+N269+P269+R269+T269+V269+X269+Z269+AB269+AD269+AF269+AH269+AJ269+AL269)</f>
        <v>0</v>
      </c>
      <c r="E269" s="603">
        <f t="shared" si="518"/>
        <v>0</v>
      </c>
      <c r="F269" s="131"/>
      <c r="G269" s="1847"/>
      <c r="H269" s="131"/>
      <c r="I269" s="1847"/>
      <c r="J269" s="131"/>
      <c r="K269" s="1847"/>
      <c r="L269" s="131"/>
      <c r="M269" s="1847"/>
      <c r="N269" s="131"/>
      <c r="O269" s="1847"/>
      <c r="P269" s="131"/>
      <c r="Q269" s="1847"/>
      <c r="R269" s="131"/>
      <c r="S269" s="1847"/>
      <c r="T269" s="131"/>
      <c r="U269" s="1847"/>
      <c r="V269" s="131"/>
      <c r="W269" s="1847"/>
      <c r="X269" s="131"/>
      <c r="Y269" s="1847"/>
      <c r="Z269" s="131"/>
      <c r="AA269" s="1847"/>
      <c r="AB269" s="131"/>
      <c r="AC269" s="1847"/>
      <c r="AD269" s="131"/>
      <c r="AE269" s="1847"/>
      <c r="AF269" s="131"/>
      <c r="AG269" s="1847"/>
      <c r="AH269" s="131"/>
      <c r="AI269" s="1847"/>
      <c r="AJ269" s="131"/>
      <c r="AK269" s="1847"/>
      <c r="AL269" s="131"/>
      <c r="AM269" s="2114"/>
      <c r="AN269" s="142"/>
      <c r="AO269" s="2137"/>
      <c r="AP269" s="1848"/>
      <c r="AQ269" s="2137"/>
      <c r="AR269" s="1847"/>
      <c r="AS269" s="131"/>
      <c r="AT269" s="1847"/>
      <c r="AU269" s="2137"/>
      <c r="AV269" s="1847"/>
      <c r="AW269" s="2137"/>
      <c r="AX269" s="1847"/>
      <c r="AY269" s="143" t="str">
        <f t="shared" si="460"/>
        <v/>
      </c>
      <c r="AZ269" s="143"/>
      <c r="BA269" s="143"/>
      <c r="BB269" s="143"/>
      <c r="BC269" s="143"/>
      <c r="BD269" s="143"/>
      <c r="BE269" s="143"/>
      <c r="BF269" s="143"/>
      <c r="BG269" s="143"/>
      <c r="BH269" s="143"/>
      <c r="BI269" s="143"/>
      <c r="BJ269" s="143"/>
      <c r="BK269" s="143"/>
      <c r="BL269" s="143"/>
      <c r="BM269" s="143"/>
      <c r="BN269" s="143"/>
      <c r="BO269" s="143"/>
      <c r="CA269" s="1"/>
      <c r="CB269" s="2174" t="str">
        <f t="shared" si="461"/>
        <v/>
      </c>
      <c r="CC269" s="2174" t="str">
        <f t="shared" si="462"/>
        <v/>
      </c>
      <c r="CD269" s="2174" t="str">
        <f t="shared" si="502"/>
        <v/>
      </c>
      <c r="CE269" s="2174" t="str">
        <f t="shared" si="464"/>
        <v/>
      </c>
      <c r="CF269" s="2174" t="str">
        <f t="shared" si="465"/>
        <v/>
      </c>
      <c r="CG269" s="2174" t="str">
        <f t="shared" si="466"/>
        <v/>
      </c>
      <c r="CH269" s="2174" t="str">
        <f t="shared" si="467"/>
        <v/>
      </c>
      <c r="CI269" s="2174" t="str">
        <f t="shared" si="468"/>
        <v/>
      </c>
      <c r="CP269" s="1894">
        <f t="shared" si="469"/>
        <v>0</v>
      </c>
      <c r="CQ269" s="1894">
        <f t="shared" si="470"/>
        <v>0</v>
      </c>
      <c r="CR269" s="1894">
        <f t="shared" ref="CR269:CS269" si="519">IF(AND(D269&gt;0,OR(AS269="")),1,IF(AS269&gt;D269,1,0))</f>
        <v>0</v>
      </c>
      <c r="CS269" s="1894">
        <f t="shared" si="519"/>
        <v>0</v>
      </c>
      <c r="CT269" s="1894">
        <f t="shared" si="472"/>
        <v>0</v>
      </c>
      <c r="CU269" s="1894">
        <f t="shared" si="473"/>
        <v>0</v>
      </c>
      <c r="CV269" s="1894">
        <f t="shared" si="474"/>
        <v>0</v>
      </c>
      <c r="CW269" s="1894">
        <f t="shared" si="475"/>
        <v>0</v>
      </c>
    </row>
    <row r="270" spans="1:101" ht="15" customHeight="1" x14ac:dyDescent="0.25">
      <c r="A270" s="3132" t="s">
        <v>927</v>
      </c>
      <c r="B270" s="600" t="s">
        <v>893</v>
      </c>
      <c r="C270" s="601">
        <f t="shared" si="458"/>
        <v>0</v>
      </c>
      <c r="D270" s="602">
        <f t="shared" ref="D270:E270" si="520">SUM(F270+H270+J270+L270+N270)</f>
        <v>0</v>
      </c>
      <c r="E270" s="600">
        <f t="shared" si="520"/>
        <v>0</v>
      </c>
      <c r="F270" s="126"/>
      <c r="G270" s="1840"/>
      <c r="H270" s="126"/>
      <c r="I270" s="1840"/>
      <c r="J270" s="126"/>
      <c r="K270" s="1840"/>
      <c r="L270" s="126"/>
      <c r="M270" s="1840"/>
      <c r="N270" s="126"/>
      <c r="O270" s="1840"/>
      <c r="P270" s="2264"/>
      <c r="Q270" s="2265"/>
      <c r="R270" s="2265"/>
      <c r="S270" s="2265"/>
      <c r="T270" s="2265"/>
      <c r="U270" s="2265"/>
      <c r="V270" s="2265"/>
      <c r="W270" s="2265"/>
      <c r="X270" s="2265"/>
      <c r="Y270" s="2265"/>
      <c r="Z270" s="2265"/>
      <c r="AA270" s="2265"/>
      <c r="AB270" s="2265"/>
      <c r="AC270" s="2265"/>
      <c r="AD270" s="2265"/>
      <c r="AE270" s="2265"/>
      <c r="AF270" s="2265"/>
      <c r="AG270" s="2265"/>
      <c r="AH270" s="2265"/>
      <c r="AI270" s="2265"/>
      <c r="AJ270" s="2265"/>
      <c r="AK270" s="2265"/>
      <c r="AL270" s="2265"/>
      <c r="AM270" s="2266"/>
      <c r="AN270" s="440"/>
      <c r="AO270" s="2078"/>
      <c r="AP270" s="1841"/>
      <c r="AQ270" s="2078"/>
      <c r="AR270" s="2267"/>
      <c r="AS270" s="126"/>
      <c r="AT270" s="1840"/>
      <c r="AU270" s="2078"/>
      <c r="AV270" s="1840"/>
      <c r="AW270" s="2078"/>
      <c r="AX270" s="1840"/>
      <c r="AY270" s="143" t="str">
        <f t="shared" si="460"/>
        <v/>
      </c>
      <c r="AZ270" s="143"/>
      <c r="BA270" s="143"/>
      <c r="BB270" s="143"/>
      <c r="BC270" s="143"/>
      <c r="BD270" s="143"/>
      <c r="BE270" s="143"/>
      <c r="BF270" s="143"/>
      <c r="BG270" s="143"/>
      <c r="BH270" s="143"/>
      <c r="BI270" s="143"/>
      <c r="BJ270" s="143"/>
      <c r="BK270" s="143"/>
      <c r="BL270" s="143"/>
      <c r="BM270" s="143"/>
      <c r="BN270" s="143"/>
      <c r="BO270" s="143"/>
      <c r="CA270" s="1"/>
      <c r="CB270" s="2174" t="str">
        <f t="shared" si="461"/>
        <v/>
      </c>
      <c r="CC270" s="2288"/>
      <c r="CD270" s="2174" t="str">
        <f t="shared" si="502"/>
        <v/>
      </c>
      <c r="CE270" s="2174" t="str">
        <f t="shared" si="464"/>
        <v/>
      </c>
      <c r="CF270" s="2174" t="str">
        <f t="shared" si="465"/>
        <v/>
      </c>
      <c r="CG270" s="2174" t="str">
        <f t="shared" si="466"/>
        <v/>
      </c>
      <c r="CH270" s="2174" t="str">
        <f t="shared" si="467"/>
        <v/>
      </c>
      <c r="CI270" s="2174" t="str">
        <f t="shared" si="468"/>
        <v/>
      </c>
      <c r="CP270" s="1894">
        <f t="shared" si="469"/>
        <v>0</v>
      </c>
      <c r="CQ270" s="2212"/>
      <c r="CR270" s="1894">
        <f t="shared" ref="CR270:CS270" si="521">IF(AND(D270&gt;0,OR(AS270="")),1,IF(AS270&gt;D270,1,0))</f>
        <v>0</v>
      </c>
      <c r="CS270" s="1894">
        <f t="shared" si="521"/>
        <v>0</v>
      </c>
      <c r="CT270" s="1894">
        <f t="shared" si="472"/>
        <v>0</v>
      </c>
      <c r="CU270" s="1894">
        <f t="shared" si="473"/>
        <v>0</v>
      </c>
      <c r="CV270" s="1894">
        <f t="shared" si="474"/>
        <v>0</v>
      </c>
      <c r="CW270" s="1894">
        <f t="shared" si="475"/>
        <v>0</v>
      </c>
    </row>
    <row r="271" spans="1:101" ht="14.25" customHeight="1" x14ac:dyDescent="0.25">
      <c r="A271" s="3128"/>
      <c r="B271" s="454" t="s">
        <v>894</v>
      </c>
      <c r="C271" s="609">
        <f t="shared" si="458"/>
        <v>0</v>
      </c>
      <c r="D271" s="610">
        <f t="shared" ref="D271:E271" si="522">SUM(F271+H271+J271+L271+N271)</f>
        <v>0</v>
      </c>
      <c r="E271" s="454">
        <f t="shared" si="522"/>
        <v>0</v>
      </c>
      <c r="F271" s="355"/>
      <c r="G271" s="2057"/>
      <c r="H271" s="355"/>
      <c r="I271" s="2057"/>
      <c r="J271" s="355"/>
      <c r="K271" s="2057"/>
      <c r="L271" s="355"/>
      <c r="M271" s="2057"/>
      <c r="N271" s="355"/>
      <c r="O271" s="2057"/>
      <c r="P271" s="2269"/>
      <c r="Q271" s="2270"/>
      <c r="R271" s="2270"/>
      <c r="S271" s="2270"/>
      <c r="T271" s="2270"/>
      <c r="U271" s="2270"/>
      <c r="V271" s="2270"/>
      <c r="W271" s="2270"/>
      <c r="X271" s="2270"/>
      <c r="Y271" s="2270"/>
      <c r="Z271" s="2270"/>
      <c r="AA271" s="2270"/>
      <c r="AB271" s="2270"/>
      <c r="AC271" s="2270"/>
      <c r="AD271" s="2270"/>
      <c r="AE271" s="2270"/>
      <c r="AF271" s="2270"/>
      <c r="AG271" s="2270"/>
      <c r="AH271" s="2270"/>
      <c r="AI271" s="2270"/>
      <c r="AJ271" s="2270"/>
      <c r="AK271" s="2270"/>
      <c r="AL271" s="2270"/>
      <c r="AM271" s="2271"/>
      <c r="AN271" s="1857"/>
      <c r="AO271" s="2135"/>
      <c r="AP271" s="1846"/>
      <c r="AQ271" s="2084"/>
      <c r="AR271" s="2272"/>
      <c r="AS271" s="355"/>
      <c r="AT271" s="2057"/>
      <c r="AU271" s="2084"/>
      <c r="AV271" s="2057"/>
      <c r="AW271" s="2084"/>
      <c r="AX271" s="2057"/>
      <c r="AY271" s="143" t="str">
        <f t="shared" si="460"/>
        <v/>
      </c>
      <c r="AZ271" s="143"/>
      <c r="BA271" s="143"/>
      <c r="BB271" s="143"/>
      <c r="BC271" s="143"/>
      <c r="BD271" s="143"/>
      <c r="BE271" s="143"/>
      <c r="BF271" s="143"/>
      <c r="BG271" s="143"/>
      <c r="BH271" s="143"/>
      <c r="BI271" s="143"/>
      <c r="BJ271" s="143"/>
      <c r="BK271" s="143"/>
      <c r="BL271" s="143"/>
      <c r="BM271" s="143"/>
      <c r="BN271" s="143"/>
      <c r="BO271" s="143"/>
      <c r="CA271" s="1"/>
      <c r="CB271" s="2174" t="str">
        <f t="shared" si="461"/>
        <v/>
      </c>
      <c r="CC271" s="2288"/>
      <c r="CD271" s="2174" t="str">
        <f t="shared" si="502"/>
        <v/>
      </c>
      <c r="CE271" s="2174" t="str">
        <f t="shared" si="464"/>
        <v/>
      </c>
      <c r="CF271" s="2174" t="str">
        <f t="shared" si="465"/>
        <v/>
      </c>
      <c r="CG271" s="2174" t="str">
        <f t="shared" si="466"/>
        <v/>
      </c>
      <c r="CH271" s="2174" t="str">
        <f t="shared" si="467"/>
        <v/>
      </c>
      <c r="CI271" s="2174" t="str">
        <f t="shared" si="468"/>
        <v/>
      </c>
      <c r="CP271" s="1894">
        <f t="shared" si="469"/>
        <v>0</v>
      </c>
      <c r="CQ271" s="2212"/>
      <c r="CR271" s="1894">
        <f t="shared" ref="CR271:CS271" si="523">IF(AND(D271&gt;0,OR(AS271="")),1,IF(AS271&gt;D271,1,0))</f>
        <v>0</v>
      </c>
      <c r="CS271" s="1894">
        <f t="shared" si="523"/>
        <v>0</v>
      </c>
      <c r="CT271" s="1894">
        <f t="shared" si="472"/>
        <v>0</v>
      </c>
      <c r="CU271" s="1894">
        <f t="shared" si="473"/>
        <v>0</v>
      </c>
      <c r="CV271" s="1894">
        <f t="shared" si="474"/>
        <v>0</v>
      </c>
      <c r="CW271" s="1894">
        <f t="shared" si="475"/>
        <v>0</v>
      </c>
    </row>
    <row r="272" spans="1:101" ht="14.25" customHeight="1" x14ac:dyDescent="0.25">
      <c r="A272" s="3128"/>
      <c r="B272" s="454" t="s">
        <v>895</v>
      </c>
      <c r="C272" s="609">
        <f t="shared" si="458"/>
        <v>0</v>
      </c>
      <c r="D272" s="610">
        <f t="shared" ref="D272:E272" si="524">SUM(F272+H272+J272+L272+N272)</f>
        <v>0</v>
      </c>
      <c r="E272" s="454">
        <f t="shared" si="524"/>
        <v>0</v>
      </c>
      <c r="F272" s="355"/>
      <c r="G272" s="2057"/>
      <c r="H272" s="355"/>
      <c r="I272" s="2057"/>
      <c r="J272" s="355"/>
      <c r="K272" s="2057"/>
      <c r="L272" s="355"/>
      <c r="M272" s="2057"/>
      <c r="N272" s="355"/>
      <c r="O272" s="2057"/>
      <c r="P272" s="2269"/>
      <c r="Q272" s="2270"/>
      <c r="R272" s="2270"/>
      <c r="S272" s="2270"/>
      <c r="T272" s="2270"/>
      <c r="U272" s="2270"/>
      <c r="V272" s="2270"/>
      <c r="W272" s="2270"/>
      <c r="X272" s="2270"/>
      <c r="Y272" s="2270"/>
      <c r="Z272" s="2270"/>
      <c r="AA272" s="2270"/>
      <c r="AB272" s="2270"/>
      <c r="AC272" s="2270"/>
      <c r="AD272" s="2270"/>
      <c r="AE272" s="2270"/>
      <c r="AF272" s="2270"/>
      <c r="AG272" s="2270"/>
      <c r="AH272" s="2270"/>
      <c r="AI272" s="2270"/>
      <c r="AJ272" s="2270"/>
      <c r="AK272" s="2270"/>
      <c r="AL272" s="2270"/>
      <c r="AM272" s="2271"/>
      <c r="AN272" s="1857"/>
      <c r="AO272" s="2135"/>
      <c r="AP272" s="1846"/>
      <c r="AQ272" s="2084"/>
      <c r="AR272" s="2272"/>
      <c r="AS272" s="355"/>
      <c r="AT272" s="2057"/>
      <c r="AU272" s="2084"/>
      <c r="AV272" s="2057"/>
      <c r="AW272" s="2084"/>
      <c r="AX272" s="2057"/>
      <c r="AY272" s="143" t="str">
        <f t="shared" si="460"/>
        <v/>
      </c>
      <c r="AZ272" s="143"/>
      <c r="BA272" s="143"/>
      <c r="BB272" s="143"/>
      <c r="BC272" s="143"/>
      <c r="BD272" s="143"/>
      <c r="BE272" s="143"/>
      <c r="BF272" s="143"/>
      <c r="BG272" s="143"/>
      <c r="BH272" s="143"/>
      <c r="BI272" s="143"/>
      <c r="BJ272" s="143"/>
      <c r="BK272" s="143"/>
      <c r="BL272" s="143"/>
      <c r="BM272" s="143"/>
      <c r="BN272" s="143"/>
      <c r="BO272" s="143"/>
      <c r="CA272" s="1"/>
      <c r="CB272" s="2174" t="str">
        <f t="shared" si="461"/>
        <v/>
      </c>
      <c r="CC272" s="2288"/>
      <c r="CD272" s="2174" t="str">
        <f t="shared" si="502"/>
        <v/>
      </c>
      <c r="CE272" s="2174" t="str">
        <f t="shared" si="464"/>
        <v/>
      </c>
      <c r="CF272" s="2174" t="str">
        <f t="shared" si="465"/>
        <v/>
      </c>
      <c r="CG272" s="2174" t="str">
        <f t="shared" si="466"/>
        <v/>
      </c>
      <c r="CH272" s="2174" t="str">
        <f t="shared" si="467"/>
        <v/>
      </c>
      <c r="CI272" s="2174" t="str">
        <f t="shared" si="468"/>
        <v/>
      </c>
      <c r="CP272" s="1894">
        <f t="shared" si="469"/>
        <v>0</v>
      </c>
      <c r="CQ272" s="2212"/>
      <c r="CR272" s="1894">
        <f t="shared" ref="CR272:CS272" si="525">IF(AND(D272&gt;0,OR(AS272="")),1,IF(AS272&gt;D272,1,0))</f>
        <v>0</v>
      </c>
      <c r="CS272" s="1894">
        <f t="shared" si="525"/>
        <v>0</v>
      </c>
      <c r="CT272" s="1894">
        <f t="shared" si="472"/>
        <v>0</v>
      </c>
      <c r="CU272" s="1894">
        <f t="shared" si="473"/>
        <v>0</v>
      </c>
      <c r="CV272" s="1894">
        <f t="shared" si="474"/>
        <v>0</v>
      </c>
      <c r="CW272" s="1894">
        <f t="shared" si="475"/>
        <v>0</v>
      </c>
    </row>
    <row r="273" spans="1:101" ht="14.25" customHeight="1" x14ac:dyDescent="0.25">
      <c r="A273" s="3129"/>
      <c r="B273" s="603" t="s">
        <v>896</v>
      </c>
      <c r="C273" s="617">
        <f t="shared" si="458"/>
        <v>0</v>
      </c>
      <c r="D273" s="618">
        <f t="shared" ref="D273:E273" si="526">SUM(F273+H273+J273+L273+N273)</f>
        <v>0</v>
      </c>
      <c r="E273" s="603">
        <f t="shared" si="526"/>
        <v>0</v>
      </c>
      <c r="F273" s="131"/>
      <c r="G273" s="1847"/>
      <c r="H273" s="131"/>
      <c r="I273" s="1847"/>
      <c r="J273" s="131"/>
      <c r="K273" s="1847"/>
      <c r="L273" s="131"/>
      <c r="M273" s="1847"/>
      <c r="N273" s="131"/>
      <c r="O273" s="1847"/>
      <c r="P273" s="2273"/>
      <c r="Q273" s="2274"/>
      <c r="R273" s="2274"/>
      <c r="S273" s="2274"/>
      <c r="T273" s="2274"/>
      <c r="U273" s="2274"/>
      <c r="V273" s="2274"/>
      <c r="W273" s="2274"/>
      <c r="X273" s="2274"/>
      <c r="Y273" s="2274"/>
      <c r="Z273" s="2274"/>
      <c r="AA273" s="2274"/>
      <c r="AB273" s="2274"/>
      <c r="AC273" s="2274"/>
      <c r="AD273" s="2274"/>
      <c r="AE273" s="2274"/>
      <c r="AF273" s="2274"/>
      <c r="AG273" s="2274"/>
      <c r="AH273" s="2274"/>
      <c r="AI273" s="2274"/>
      <c r="AJ273" s="2274"/>
      <c r="AK273" s="2274"/>
      <c r="AL273" s="2274"/>
      <c r="AM273" s="2275"/>
      <c r="AN273" s="1857"/>
      <c r="AO273" s="2135"/>
      <c r="AP273" s="373"/>
      <c r="AQ273" s="2137"/>
      <c r="AR273" s="2222"/>
      <c r="AS273" s="131"/>
      <c r="AT273" s="1847"/>
      <c r="AU273" s="2137"/>
      <c r="AV273" s="1847"/>
      <c r="AW273" s="2137"/>
      <c r="AX273" s="1847"/>
      <c r="AY273" s="143" t="str">
        <f t="shared" si="460"/>
        <v/>
      </c>
      <c r="AZ273" s="143"/>
      <c r="BA273" s="143"/>
      <c r="BB273" s="143"/>
      <c r="BC273" s="143"/>
      <c r="BD273" s="143"/>
      <c r="BE273" s="143"/>
      <c r="BF273" s="143"/>
      <c r="BG273" s="143"/>
      <c r="BH273" s="143"/>
      <c r="BI273" s="143"/>
      <c r="BJ273" s="143"/>
      <c r="BK273" s="143"/>
      <c r="BL273" s="143"/>
      <c r="BM273" s="143"/>
      <c r="BN273" s="143"/>
      <c r="BO273" s="143"/>
      <c r="CA273" s="1"/>
      <c r="CB273" s="2174" t="str">
        <f t="shared" si="461"/>
        <v/>
      </c>
      <c r="CC273" s="2288"/>
      <c r="CD273" s="2174" t="str">
        <f t="shared" si="502"/>
        <v/>
      </c>
      <c r="CE273" s="2174" t="str">
        <f t="shared" si="464"/>
        <v/>
      </c>
      <c r="CF273" s="2174" t="str">
        <f t="shared" si="465"/>
        <v/>
      </c>
      <c r="CG273" s="2174" t="str">
        <f t="shared" si="466"/>
        <v/>
      </c>
      <c r="CH273" s="2174" t="str">
        <f t="shared" si="467"/>
        <v/>
      </c>
      <c r="CI273" s="2174" t="str">
        <f t="shared" si="468"/>
        <v/>
      </c>
      <c r="CP273" s="1894">
        <f t="shared" si="469"/>
        <v>0</v>
      </c>
      <c r="CQ273" s="2212"/>
      <c r="CR273" s="1894">
        <f t="shared" ref="CR273:CS273" si="527">IF(AND(D273&gt;0,OR(AS273="")),1,IF(AS273&gt;D273,1,0))</f>
        <v>0</v>
      </c>
      <c r="CS273" s="1894">
        <f t="shared" si="527"/>
        <v>0</v>
      </c>
      <c r="CT273" s="1894">
        <f t="shared" si="472"/>
        <v>0</v>
      </c>
      <c r="CU273" s="1894">
        <f t="shared" si="473"/>
        <v>0</v>
      </c>
      <c r="CV273" s="1894">
        <f t="shared" si="474"/>
        <v>0</v>
      </c>
      <c r="CW273" s="1894">
        <f t="shared" si="475"/>
        <v>0</v>
      </c>
    </row>
    <row r="274" spans="1:101" ht="14.25" customHeight="1" x14ac:dyDescent="0.25">
      <c r="A274" s="3132" t="s">
        <v>928</v>
      </c>
      <c r="B274" s="619" t="s">
        <v>898</v>
      </c>
      <c r="C274" s="604">
        <f t="shared" si="458"/>
        <v>0</v>
      </c>
      <c r="D274" s="605">
        <f t="shared" ref="D274:E274" si="528">SUM(F274+H274+J274+L274+N274+P274+R274+T274+V274+X274+Z274+AB274+AD274+AF274+AH274+AJ274+AL274)</f>
        <v>0</v>
      </c>
      <c r="E274" s="2245">
        <f t="shared" si="528"/>
        <v>0</v>
      </c>
      <c r="F274" s="1843"/>
      <c r="G274" s="1844"/>
      <c r="H274" s="1843"/>
      <c r="I274" s="1844"/>
      <c r="J274" s="1843"/>
      <c r="K274" s="1844"/>
      <c r="L274" s="1843"/>
      <c r="M274" s="1844"/>
      <c r="N274" s="1843"/>
      <c r="O274" s="1844"/>
      <c r="P274" s="1843"/>
      <c r="Q274" s="1844"/>
      <c r="R274" s="1843"/>
      <c r="S274" s="1844"/>
      <c r="T274" s="1843"/>
      <c r="U274" s="1844"/>
      <c r="V274" s="1843"/>
      <c r="W274" s="1844"/>
      <c r="X274" s="1843"/>
      <c r="Y274" s="1844"/>
      <c r="Z274" s="1843"/>
      <c r="AA274" s="1844"/>
      <c r="AB274" s="1843"/>
      <c r="AC274" s="1844"/>
      <c r="AD274" s="1843"/>
      <c r="AE274" s="1844"/>
      <c r="AF274" s="1843"/>
      <c r="AG274" s="1844"/>
      <c r="AH274" s="1843"/>
      <c r="AI274" s="1844"/>
      <c r="AJ274" s="1843"/>
      <c r="AK274" s="1844"/>
      <c r="AL274" s="1843"/>
      <c r="AM274" s="378"/>
      <c r="AN274" s="2078"/>
      <c r="AO274" s="127"/>
      <c r="AP274" s="378"/>
      <c r="AQ274" s="2135"/>
      <c r="AR274" s="1844"/>
      <c r="AS274" s="126"/>
      <c r="AT274" s="2057"/>
      <c r="AU274" s="2084"/>
      <c r="AV274" s="2057"/>
      <c r="AW274" s="2084"/>
      <c r="AX274" s="2057"/>
      <c r="AY274" s="143" t="str">
        <f t="shared" si="460"/>
        <v/>
      </c>
      <c r="AZ274" s="143"/>
      <c r="BA274" s="143"/>
      <c r="BB274" s="143"/>
      <c r="BC274" s="143"/>
      <c r="BD274" s="143"/>
      <c r="BE274" s="143"/>
      <c r="BF274" s="143"/>
      <c r="BG274" s="143"/>
      <c r="BH274" s="143"/>
      <c r="BI274" s="143"/>
      <c r="BJ274" s="143"/>
      <c r="BK274" s="143"/>
      <c r="BL274" s="143"/>
      <c r="BM274" s="143"/>
      <c r="BN274" s="143"/>
      <c r="BO274" s="143"/>
      <c r="CA274" s="1"/>
      <c r="CB274" s="2174" t="str">
        <f t="shared" si="461"/>
        <v/>
      </c>
      <c r="CC274" s="2174" t="str">
        <f t="shared" ref="CC274:CC278" si="529">IF(AND(E274&gt;0,AR274=""), "* No olvide digitar la variable Madre de hijo menor de 5 años. Digite Cero si no tiene.",IF(AR274&gt;E274,"  * La variable Madre de hijo menor de 5 años No puede ser mayor al Total Mujeres.",""))</f>
        <v/>
      </c>
      <c r="CD274" s="2174" t="str">
        <f t="shared" si="502"/>
        <v/>
      </c>
      <c r="CE274" s="2174" t="str">
        <f t="shared" si="464"/>
        <v/>
      </c>
      <c r="CF274" s="2174" t="str">
        <f t="shared" si="465"/>
        <v/>
      </c>
      <c r="CG274" s="2174" t="str">
        <f t="shared" si="466"/>
        <v/>
      </c>
      <c r="CH274" s="2174" t="str">
        <f t="shared" si="467"/>
        <v/>
      </c>
      <c r="CI274" s="2174" t="str">
        <f t="shared" si="468"/>
        <v/>
      </c>
      <c r="CP274" s="1894">
        <f t="shared" si="469"/>
        <v>0</v>
      </c>
      <c r="CQ274" s="1894">
        <f t="shared" ref="CQ274:CQ278" si="530">IF(AND(E274&gt;0,AR274=""),1,IF(AR274&gt;E274,1,0))</f>
        <v>0</v>
      </c>
      <c r="CR274" s="1894">
        <f t="shared" ref="CR274:CS274" si="531">IF(AND(D274&gt;0,OR(AS274="")),1,IF(AS274&gt;D274,1,0))</f>
        <v>0</v>
      </c>
      <c r="CS274" s="1894">
        <f t="shared" si="531"/>
        <v>0</v>
      </c>
      <c r="CT274" s="1894">
        <f t="shared" si="472"/>
        <v>0</v>
      </c>
      <c r="CU274" s="1894">
        <f t="shared" si="473"/>
        <v>0</v>
      </c>
      <c r="CV274" s="1894">
        <f t="shared" si="474"/>
        <v>0</v>
      </c>
      <c r="CW274" s="1894">
        <f t="shared" si="475"/>
        <v>0</v>
      </c>
    </row>
    <row r="275" spans="1:101" ht="14.25" customHeight="1" x14ac:dyDescent="0.25">
      <c r="A275" s="3128"/>
      <c r="B275" s="2276" t="s">
        <v>899</v>
      </c>
      <c r="C275" s="609">
        <f t="shared" si="458"/>
        <v>0</v>
      </c>
      <c r="D275" s="610">
        <f t="shared" ref="D275:E275" si="532">SUM(F275+H275+J275+L275+N275+P275+R275+T275+V275+X275+Z275+AB275+AD275+AF275+AH275+AJ275+AL275)</f>
        <v>0</v>
      </c>
      <c r="E275" s="454">
        <f t="shared" si="532"/>
        <v>0</v>
      </c>
      <c r="F275" s="355"/>
      <c r="G275" s="2057"/>
      <c r="H275" s="355"/>
      <c r="I275" s="2057"/>
      <c r="J275" s="355"/>
      <c r="K275" s="2057"/>
      <c r="L275" s="355"/>
      <c r="M275" s="2057"/>
      <c r="N275" s="355"/>
      <c r="O275" s="2057"/>
      <c r="P275" s="355"/>
      <c r="Q275" s="2057"/>
      <c r="R275" s="355"/>
      <c r="S275" s="2057"/>
      <c r="T275" s="355"/>
      <c r="U275" s="2057"/>
      <c r="V275" s="355"/>
      <c r="W275" s="2057"/>
      <c r="X275" s="355"/>
      <c r="Y275" s="2057"/>
      <c r="Z275" s="355"/>
      <c r="AA275" s="2057"/>
      <c r="AB275" s="355"/>
      <c r="AC275" s="2057"/>
      <c r="AD275" s="355"/>
      <c r="AE275" s="2057"/>
      <c r="AF275" s="355"/>
      <c r="AG275" s="2057"/>
      <c r="AH275" s="355"/>
      <c r="AI275" s="2057"/>
      <c r="AJ275" s="355"/>
      <c r="AK275" s="2057"/>
      <c r="AL275" s="355"/>
      <c r="AM275" s="362"/>
      <c r="AN275" s="2084"/>
      <c r="AO275" s="452"/>
      <c r="AP275" s="362"/>
      <c r="AQ275" s="2084"/>
      <c r="AR275" s="2057"/>
      <c r="AS275" s="355"/>
      <c r="AT275" s="2057"/>
      <c r="AU275" s="2084"/>
      <c r="AV275" s="2057"/>
      <c r="AW275" s="2084"/>
      <c r="AX275" s="2057"/>
      <c r="AY275" s="143" t="str">
        <f t="shared" si="460"/>
        <v/>
      </c>
      <c r="AZ275" s="143"/>
      <c r="BA275" s="143"/>
      <c r="BB275" s="143"/>
      <c r="BC275" s="143"/>
      <c r="BD275" s="143"/>
      <c r="BE275" s="143"/>
      <c r="BF275" s="143"/>
      <c r="BG275" s="143"/>
      <c r="BH275" s="143"/>
      <c r="BI275" s="143"/>
      <c r="BJ275" s="143"/>
      <c r="BK275" s="143"/>
      <c r="BL275" s="143"/>
      <c r="BM275" s="143"/>
      <c r="BN275" s="143"/>
      <c r="BO275" s="143"/>
      <c r="CA275" s="1"/>
      <c r="CB275" s="2174" t="str">
        <f t="shared" si="461"/>
        <v/>
      </c>
      <c r="CC275" s="2174" t="str">
        <f t="shared" si="529"/>
        <v/>
      </c>
      <c r="CD275" s="2174" t="str">
        <f t="shared" si="502"/>
        <v/>
      </c>
      <c r="CE275" s="2174" t="str">
        <f t="shared" si="464"/>
        <v/>
      </c>
      <c r="CF275" s="2174" t="str">
        <f t="shared" si="465"/>
        <v/>
      </c>
      <c r="CG275" s="2174" t="str">
        <f t="shared" si="466"/>
        <v/>
      </c>
      <c r="CH275" s="2174" t="str">
        <f t="shared" si="467"/>
        <v/>
      </c>
      <c r="CI275" s="2174" t="str">
        <f t="shared" si="468"/>
        <v/>
      </c>
      <c r="CP275" s="1894">
        <f t="shared" si="469"/>
        <v>0</v>
      </c>
      <c r="CQ275" s="1894">
        <f t="shared" si="530"/>
        <v>0</v>
      </c>
      <c r="CR275" s="1894">
        <f t="shared" ref="CR275:CS275" si="533">IF(AND(D275&gt;0,OR(AS275="")),1,IF(AS275&gt;D275,1,0))</f>
        <v>0</v>
      </c>
      <c r="CS275" s="1894">
        <f t="shared" si="533"/>
        <v>0</v>
      </c>
      <c r="CT275" s="1894">
        <f t="shared" si="472"/>
        <v>0</v>
      </c>
      <c r="CU275" s="1894">
        <f t="shared" si="473"/>
        <v>0</v>
      </c>
      <c r="CV275" s="1894">
        <f t="shared" si="474"/>
        <v>0</v>
      </c>
      <c r="CW275" s="1894">
        <f t="shared" si="475"/>
        <v>0</v>
      </c>
    </row>
    <row r="276" spans="1:101" ht="14.25" customHeight="1" x14ac:dyDescent="0.25">
      <c r="A276" s="3128"/>
      <c r="B276" s="2254" t="s">
        <v>900</v>
      </c>
      <c r="C276" s="609">
        <f t="shared" si="458"/>
        <v>0</v>
      </c>
      <c r="D276" s="610">
        <f t="shared" ref="D276:E276" si="534">SUM(F276+H276+J276+L276+N276+P276+R276+T276+V276+X276+Z276+AB276+AD276+AF276+AH276+AJ276+AL276)</f>
        <v>0</v>
      </c>
      <c r="E276" s="454">
        <f t="shared" si="534"/>
        <v>0</v>
      </c>
      <c r="F276" s="355"/>
      <c r="G276" s="2057"/>
      <c r="H276" s="355"/>
      <c r="I276" s="2057"/>
      <c r="J276" s="355"/>
      <c r="K276" s="2057"/>
      <c r="L276" s="355"/>
      <c r="M276" s="2057"/>
      <c r="N276" s="355"/>
      <c r="O276" s="2057"/>
      <c r="P276" s="355"/>
      <c r="Q276" s="2057"/>
      <c r="R276" s="355"/>
      <c r="S276" s="2057"/>
      <c r="T276" s="355"/>
      <c r="U276" s="2057"/>
      <c r="V276" s="355"/>
      <c r="W276" s="2057"/>
      <c r="X276" s="355"/>
      <c r="Y276" s="2057"/>
      <c r="Z276" s="355"/>
      <c r="AA276" s="2057"/>
      <c r="AB276" s="355"/>
      <c r="AC276" s="2057"/>
      <c r="AD276" s="355"/>
      <c r="AE276" s="2057"/>
      <c r="AF276" s="355"/>
      <c r="AG276" s="2057"/>
      <c r="AH276" s="355"/>
      <c r="AI276" s="2057"/>
      <c r="AJ276" s="355"/>
      <c r="AK276" s="2057"/>
      <c r="AL276" s="355"/>
      <c r="AM276" s="362"/>
      <c r="AN276" s="2084"/>
      <c r="AO276" s="452"/>
      <c r="AP276" s="362"/>
      <c r="AQ276" s="2084"/>
      <c r="AR276" s="2057"/>
      <c r="AS276" s="355"/>
      <c r="AT276" s="2057"/>
      <c r="AU276" s="2084"/>
      <c r="AV276" s="2057"/>
      <c r="AW276" s="2084"/>
      <c r="AX276" s="2057"/>
      <c r="AY276" s="143" t="str">
        <f t="shared" si="460"/>
        <v/>
      </c>
      <c r="AZ276" s="143"/>
      <c r="BA276" s="143"/>
      <c r="BB276" s="143"/>
      <c r="BC276" s="143"/>
      <c r="BD276" s="143"/>
      <c r="BE276" s="143"/>
      <c r="BF276" s="143"/>
      <c r="BG276" s="143"/>
      <c r="BH276" s="143"/>
      <c r="BI276" s="143"/>
      <c r="BJ276" s="143"/>
      <c r="BK276" s="143"/>
      <c r="BL276" s="143"/>
      <c r="BM276" s="143"/>
      <c r="BN276" s="143"/>
      <c r="BO276" s="143"/>
      <c r="CA276" s="1"/>
      <c r="CB276" s="2174" t="str">
        <f t="shared" si="461"/>
        <v/>
      </c>
      <c r="CC276" s="2174" t="str">
        <f t="shared" si="529"/>
        <v/>
      </c>
      <c r="CD276" s="2174" t="str">
        <f t="shared" si="502"/>
        <v/>
      </c>
      <c r="CE276" s="2174" t="str">
        <f t="shared" si="464"/>
        <v/>
      </c>
      <c r="CF276" s="2174" t="str">
        <f t="shared" si="465"/>
        <v/>
      </c>
      <c r="CG276" s="2174" t="str">
        <f t="shared" si="466"/>
        <v/>
      </c>
      <c r="CH276" s="2174" t="str">
        <f t="shared" si="467"/>
        <v/>
      </c>
      <c r="CI276" s="2174" t="str">
        <f t="shared" si="468"/>
        <v/>
      </c>
      <c r="CP276" s="1894">
        <f t="shared" si="469"/>
        <v>0</v>
      </c>
      <c r="CQ276" s="1894">
        <f t="shared" si="530"/>
        <v>0</v>
      </c>
      <c r="CR276" s="1894">
        <f t="shared" ref="CR276:CS276" si="535">IF(AND(D276&gt;0,OR(AS276="")),1,IF(AS276&gt;D276,1,0))</f>
        <v>0</v>
      </c>
      <c r="CS276" s="1894">
        <f t="shared" si="535"/>
        <v>0</v>
      </c>
      <c r="CT276" s="1894">
        <f t="shared" si="472"/>
        <v>0</v>
      </c>
      <c r="CU276" s="1894">
        <f t="shared" si="473"/>
        <v>0</v>
      </c>
      <c r="CV276" s="1894">
        <f t="shared" si="474"/>
        <v>0</v>
      </c>
      <c r="CW276" s="1894">
        <f t="shared" si="475"/>
        <v>0</v>
      </c>
    </row>
    <row r="277" spans="1:101" ht="14.25" customHeight="1" x14ac:dyDescent="0.25">
      <c r="A277" s="3128"/>
      <c r="B277" s="2254" t="s">
        <v>901</v>
      </c>
      <c r="C277" s="604">
        <f t="shared" si="458"/>
        <v>3</v>
      </c>
      <c r="D277" s="605">
        <f t="shared" ref="D277:E277" si="536">SUM(F277+H277+J277+L277+N277+P277+R277+T277+V277+X277+Z277+AB277+AD277+AF277+AH277+AJ277+AL277)</f>
        <v>0</v>
      </c>
      <c r="E277" s="2245">
        <f t="shared" si="536"/>
        <v>3</v>
      </c>
      <c r="F277" s="355"/>
      <c r="G277" s="2057"/>
      <c r="H277" s="355"/>
      <c r="I277" s="2057"/>
      <c r="J277" s="355"/>
      <c r="K277" s="2057"/>
      <c r="L277" s="355"/>
      <c r="M277" s="2057"/>
      <c r="N277" s="355"/>
      <c r="O277" s="2057">
        <v>1</v>
      </c>
      <c r="P277" s="355"/>
      <c r="Q277" s="2057"/>
      <c r="R277" s="355"/>
      <c r="S277" s="2057"/>
      <c r="T277" s="355"/>
      <c r="U277" s="2057"/>
      <c r="V277" s="355"/>
      <c r="W277" s="2057"/>
      <c r="X277" s="355"/>
      <c r="Y277" s="2057"/>
      <c r="Z277" s="355"/>
      <c r="AA277" s="2057">
        <v>1</v>
      </c>
      <c r="AB277" s="355"/>
      <c r="AC277" s="2057">
        <v>1</v>
      </c>
      <c r="AD277" s="355"/>
      <c r="AE277" s="2057"/>
      <c r="AF277" s="355"/>
      <c r="AG277" s="2057"/>
      <c r="AH277" s="355"/>
      <c r="AI277" s="2057"/>
      <c r="AJ277" s="355"/>
      <c r="AK277" s="2057"/>
      <c r="AL277" s="355"/>
      <c r="AM277" s="362"/>
      <c r="AN277" s="2084"/>
      <c r="AO277" s="452"/>
      <c r="AP277" s="362">
        <v>1</v>
      </c>
      <c r="AQ277" s="2084">
        <v>0</v>
      </c>
      <c r="AR277" s="2057">
        <v>0</v>
      </c>
      <c r="AS277" s="355">
        <v>0</v>
      </c>
      <c r="AT277" s="2057">
        <v>0</v>
      </c>
      <c r="AU277" s="2084">
        <v>0</v>
      </c>
      <c r="AV277" s="2057">
        <v>0</v>
      </c>
      <c r="AW277" s="2084">
        <v>0</v>
      </c>
      <c r="AX277" s="2057">
        <v>0</v>
      </c>
      <c r="AY277" s="143" t="str">
        <f t="shared" si="460"/>
        <v/>
      </c>
      <c r="AZ277" s="143"/>
      <c r="BA277" s="143"/>
      <c r="BB277" s="143"/>
      <c r="BC277" s="143"/>
      <c r="BD277" s="143"/>
      <c r="BE277" s="143"/>
      <c r="BF277" s="143"/>
      <c r="BG277" s="143"/>
      <c r="BH277" s="143"/>
      <c r="BI277" s="143"/>
      <c r="BJ277" s="143"/>
      <c r="BK277" s="143"/>
      <c r="BL277" s="143"/>
      <c r="BM277" s="143"/>
      <c r="BN277" s="143"/>
      <c r="BO277" s="143"/>
      <c r="CA277" s="1"/>
      <c r="CB277" s="2174" t="str">
        <f t="shared" si="461"/>
        <v/>
      </c>
      <c r="CC277" s="2174" t="str">
        <f t="shared" si="529"/>
        <v/>
      </c>
      <c r="CD277" s="2174" t="str">
        <f t="shared" si="502"/>
        <v/>
      </c>
      <c r="CE277" s="2174" t="str">
        <f t="shared" si="464"/>
        <v/>
      </c>
      <c r="CF277" s="2174" t="str">
        <f t="shared" si="465"/>
        <v/>
      </c>
      <c r="CG277" s="2174" t="str">
        <f t="shared" si="466"/>
        <v/>
      </c>
      <c r="CH277" s="2174" t="str">
        <f t="shared" si="467"/>
        <v/>
      </c>
      <c r="CI277" s="2174" t="str">
        <f t="shared" si="468"/>
        <v/>
      </c>
      <c r="CP277" s="1894">
        <f t="shared" si="469"/>
        <v>0</v>
      </c>
      <c r="CQ277" s="1894">
        <f t="shared" si="530"/>
        <v>0</v>
      </c>
      <c r="CR277" s="1894">
        <f t="shared" ref="CR277:CS277" si="537">IF(AND(D277&gt;0,OR(AS277="")),1,IF(AS277&gt;D277,1,0))</f>
        <v>0</v>
      </c>
      <c r="CS277" s="1894">
        <f t="shared" si="537"/>
        <v>0</v>
      </c>
      <c r="CT277" s="1894">
        <f t="shared" si="472"/>
        <v>0</v>
      </c>
      <c r="CU277" s="1894">
        <f t="shared" si="473"/>
        <v>0</v>
      </c>
      <c r="CV277" s="1894">
        <f t="shared" si="474"/>
        <v>0</v>
      </c>
      <c r="CW277" s="1894">
        <f t="shared" si="475"/>
        <v>0</v>
      </c>
    </row>
    <row r="278" spans="1:101" ht="14.25" customHeight="1" x14ac:dyDescent="0.25">
      <c r="A278" s="3129"/>
      <c r="B278" s="1966" t="s">
        <v>902</v>
      </c>
      <c r="C278" s="607">
        <f t="shared" si="458"/>
        <v>0</v>
      </c>
      <c r="D278" s="2250">
        <f t="shared" ref="D278:E278" si="538">SUM(F278+H278+J278+L278+N278+P278+R278+T278+V278+X278+Z278+AB278+AD278+AF278+AH278+AJ278+AL278)</f>
        <v>0</v>
      </c>
      <c r="E278" s="2244">
        <f t="shared" si="538"/>
        <v>0</v>
      </c>
      <c r="F278" s="355"/>
      <c r="G278" s="2057"/>
      <c r="H278" s="355"/>
      <c r="I278" s="2057"/>
      <c r="J278" s="355"/>
      <c r="K278" s="2057"/>
      <c r="L278" s="355"/>
      <c r="M278" s="2057"/>
      <c r="N278" s="355"/>
      <c r="O278" s="2057"/>
      <c r="P278" s="355"/>
      <c r="Q278" s="2057"/>
      <c r="R278" s="355"/>
      <c r="S278" s="2057"/>
      <c r="T278" s="355"/>
      <c r="U278" s="2057"/>
      <c r="V278" s="355"/>
      <c r="W278" s="2057"/>
      <c r="X278" s="355"/>
      <c r="Y278" s="2057"/>
      <c r="Z278" s="355"/>
      <c r="AA278" s="2057"/>
      <c r="AB278" s="355"/>
      <c r="AC278" s="2057"/>
      <c r="AD278" s="355"/>
      <c r="AE278" s="2057"/>
      <c r="AF278" s="355"/>
      <c r="AG278" s="2057"/>
      <c r="AH278" s="355"/>
      <c r="AI278" s="2057"/>
      <c r="AJ278" s="355"/>
      <c r="AK278" s="2057"/>
      <c r="AL278" s="131"/>
      <c r="AM278" s="373"/>
      <c r="AN278" s="2137"/>
      <c r="AO278" s="132"/>
      <c r="AP278" s="373"/>
      <c r="AQ278" s="2137"/>
      <c r="AR278" s="1847"/>
      <c r="AS278" s="355"/>
      <c r="AT278" s="2057"/>
      <c r="AU278" s="2084"/>
      <c r="AV278" s="2057"/>
      <c r="AW278" s="2084"/>
      <c r="AX278" s="2057"/>
      <c r="AY278" s="143" t="str">
        <f t="shared" si="460"/>
        <v/>
      </c>
      <c r="AZ278" s="143"/>
      <c r="BA278" s="143"/>
      <c r="BB278" s="143"/>
      <c r="BC278" s="143"/>
      <c r="BD278" s="143"/>
      <c r="BE278" s="143"/>
      <c r="BF278" s="143"/>
      <c r="BG278" s="143"/>
      <c r="BH278" s="143"/>
      <c r="BI278" s="143"/>
      <c r="BJ278" s="143"/>
      <c r="BK278" s="143"/>
      <c r="BL278" s="143"/>
      <c r="BM278" s="143"/>
      <c r="BN278" s="143"/>
      <c r="BO278" s="143"/>
      <c r="CA278" s="1"/>
      <c r="CB278" s="2174" t="str">
        <f t="shared" si="461"/>
        <v/>
      </c>
      <c r="CC278" s="2174" t="str">
        <f t="shared" si="529"/>
        <v/>
      </c>
      <c r="CD278" s="2174" t="str">
        <f t="shared" si="502"/>
        <v/>
      </c>
      <c r="CE278" s="2174" t="str">
        <f t="shared" si="464"/>
        <v/>
      </c>
      <c r="CF278" s="2174" t="str">
        <f t="shared" si="465"/>
        <v/>
      </c>
      <c r="CG278" s="2174" t="str">
        <f t="shared" si="466"/>
        <v/>
      </c>
      <c r="CH278" s="2174" t="str">
        <f t="shared" si="467"/>
        <v/>
      </c>
      <c r="CI278" s="2174" t="str">
        <f t="shared" si="468"/>
        <v/>
      </c>
      <c r="CP278" s="1894">
        <f t="shared" si="469"/>
        <v>0</v>
      </c>
      <c r="CQ278" s="1894">
        <f t="shared" si="530"/>
        <v>0</v>
      </c>
      <c r="CR278" s="1894">
        <f t="shared" ref="CR278:CS278" si="539">IF(AND(D278&gt;0,OR(AS278="")),1,IF(AS278&gt;D278,1,0))</f>
        <v>0</v>
      </c>
      <c r="CS278" s="1894">
        <f t="shared" si="539"/>
        <v>0</v>
      </c>
      <c r="CT278" s="1894">
        <f t="shared" si="472"/>
        <v>0</v>
      </c>
      <c r="CU278" s="1894">
        <f t="shared" si="473"/>
        <v>0</v>
      </c>
      <c r="CV278" s="1894">
        <f t="shared" si="474"/>
        <v>0</v>
      </c>
      <c r="CW278" s="1894">
        <f t="shared" si="475"/>
        <v>0</v>
      </c>
    </row>
    <row r="279" spans="1:101" ht="15" customHeight="1" x14ac:dyDescent="0.25">
      <c r="A279" s="3132" t="s">
        <v>903</v>
      </c>
      <c r="B279" s="2262" t="s">
        <v>904</v>
      </c>
      <c r="C279" s="601">
        <f t="shared" si="458"/>
        <v>0</v>
      </c>
      <c r="D279" s="602">
        <f t="shared" ref="D279:E279" si="540">SUM(F279+H279+J279+L279+N279+P279+R279+T279+V279+X279+Z279+AB279+AD279+AF279+AH279+AJ279+AL279)</f>
        <v>0</v>
      </c>
      <c r="E279" s="600">
        <f t="shared" si="540"/>
        <v>0</v>
      </c>
      <c r="F279" s="450"/>
      <c r="G279" s="2127"/>
      <c r="H279" s="450"/>
      <c r="I279" s="2127"/>
      <c r="J279" s="450"/>
      <c r="K279" s="2127"/>
      <c r="L279" s="450"/>
      <c r="M279" s="2127"/>
      <c r="N279" s="450"/>
      <c r="O279" s="2127"/>
      <c r="P279" s="450"/>
      <c r="Q279" s="2127"/>
      <c r="R279" s="126"/>
      <c r="S279" s="1840"/>
      <c r="T279" s="126"/>
      <c r="U279" s="1840"/>
      <c r="V279" s="126"/>
      <c r="W279" s="1840"/>
      <c r="X279" s="126"/>
      <c r="Y279" s="1840"/>
      <c r="Z279" s="126"/>
      <c r="AA279" s="1840"/>
      <c r="AB279" s="126"/>
      <c r="AC279" s="1840"/>
      <c r="AD279" s="126"/>
      <c r="AE279" s="1840"/>
      <c r="AF279" s="126"/>
      <c r="AG279" s="1840"/>
      <c r="AH279" s="126"/>
      <c r="AI279" s="1840"/>
      <c r="AJ279" s="126"/>
      <c r="AK279" s="1840"/>
      <c r="AL279" s="126"/>
      <c r="AM279" s="377"/>
      <c r="AN279" s="1857"/>
      <c r="AO279" s="2135"/>
      <c r="AP279" s="1846"/>
      <c r="AQ279" s="2289"/>
      <c r="AR279" s="2267"/>
      <c r="AS279" s="126"/>
      <c r="AT279" s="1840"/>
      <c r="AU279" s="2195"/>
      <c r="AV279" s="2127"/>
      <c r="AW279" s="2078"/>
      <c r="AX279" s="1840"/>
      <c r="AY279" s="143" t="str">
        <f t="shared" si="460"/>
        <v/>
      </c>
      <c r="AZ279" s="143"/>
      <c r="BA279" s="143"/>
      <c r="BB279" s="143"/>
      <c r="BC279" s="143"/>
      <c r="BD279" s="143"/>
      <c r="BE279" s="143"/>
      <c r="BF279" s="143"/>
      <c r="BG279" s="143"/>
      <c r="BH279" s="143"/>
      <c r="BI279" s="143"/>
      <c r="BJ279" s="143"/>
      <c r="BK279" s="143"/>
      <c r="BL279" s="143"/>
      <c r="BM279" s="143"/>
      <c r="BN279" s="143"/>
      <c r="BO279" s="143"/>
      <c r="CA279" s="1"/>
      <c r="CB279" s="2278"/>
      <c r="CC279" s="2278"/>
      <c r="CD279" s="2174" t="str">
        <f t="shared" si="502"/>
        <v/>
      </c>
      <c r="CE279" s="2174" t="str">
        <f t="shared" si="464"/>
        <v/>
      </c>
      <c r="CF279" s="2288"/>
      <c r="CG279" s="2288"/>
      <c r="CH279" s="2174" t="str">
        <f t="shared" si="467"/>
        <v/>
      </c>
      <c r="CI279" s="2174" t="str">
        <f t="shared" si="468"/>
        <v/>
      </c>
      <c r="CP279" s="2212"/>
      <c r="CQ279" s="2212"/>
      <c r="CR279" s="1894">
        <f t="shared" ref="CR279:CS279" si="541">IF(AND(D279&gt;0,OR(AS279="")),1,IF(AS279&gt;D279,1,0))</f>
        <v>0</v>
      </c>
      <c r="CS279" s="1894">
        <f t="shared" si="541"/>
        <v>0</v>
      </c>
      <c r="CT279" s="2290"/>
      <c r="CU279" s="2290"/>
      <c r="CV279" s="1894">
        <f t="shared" si="474"/>
        <v>0</v>
      </c>
      <c r="CW279" s="1894">
        <f t="shared" si="475"/>
        <v>0</v>
      </c>
    </row>
    <row r="280" spans="1:101" ht="14.25" customHeight="1" x14ac:dyDescent="0.25">
      <c r="A280" s="3128"/>
      <c r="B280" s="2254" t="s">
        <v>905</v>
      </c>
      <c r="C280" s="604">
        <f t="shared" si="458"/>
        <v>0</v>
      </c>
      <c r="D280" s="605">
        <f t="shared" ref="D280:E280" si="542">SUM(F280+H280+J280+L280+N280+P280+R280+T280+V280+X280+Z280+AB280+AD280+AF280+AH280+AJ280+AL280)</f>
        <v>0</v>
      </c>
      <c r="E280" s="2245">
        <f t="shared" si="542"/>
        <v>0</v>
      </c>
      <c r="F280" s="2090"/>
      <c r="G280" s="2091"/>
      <c r="H280" s="2090"/>
      <c r="I280" s="2091"/>
      <c r="J280" s="2090"/>
      <c r="K280" s="2091"/>
      <c r="L280" s="2090"/>
      <c r="M280" s="2091"/>
      <c r="N280" s="2090"/>
      <c r="O280" s="2091"/>
      <c r="P280" s="2090"/>
      <c r="Q280" s="2091"/>
      <c r="R280" s="1843"/>
      <c r="S280" s="1844"/>
      <c r="T280" s="1843"/>
      <c r="U280" s="1844"/>
      <c r="V280" s="1843"/>
      <c r="W280" s="1844"/>
      <c r="X280" s="1843"/>
      <c r="Y280" s="1844"/>
      <c r="Z280" s="1843"/>
      <c r="AA280" s="1844"/>
      <c r="AB280" s="1843"/>
      <c r="AC280" s="1844"/>
      <c r="AD280" s="1843"/>
      <c r="AE280" s="1844"/>
      <c r="AF280" s="1843"/>
      <c r="AG280" s="1844"/>
      <c r="AH280" s="1843"/>
      <c r="AI280" s="1844"/>
      <c r="AJ280" s="1843"/>
      <c r="AK280" s="1844"/>
      <c r="AL280" s="1843"/>
      <c r="AM280" s="2113"/>
      <c r="AN280" s="1857"/>
      <c r="AO280" s="2135"/>
      <c r="AP280" s="1846"/>
      <c r="AQ280" s="2291"/>
      <c r="AR280" s="2272"/>
      <c r="AS280" s="1843"/>
      <c r="AT280" s="1844"/>
      <c r="AU280" s="1982"/>
      <c r="AV280" s="2091"/>
      <c r="AW280" s="2135"/>
      <c r="AX280" s="1844"/>
      <c r="AY280" s="143" t="str">
        <f t="shared" si="460"/>
        <v/>
      </c>
      <c r="AZ280" s="143"/>
      <c r="BA280" s="143"/>
      <c r="BB280" s="143"/>
      <c r="BC280" s="143"/>
      <c r="BD280" s="143"/>
      <c r="BE280" s="143"/>
      <c r="BF280" s="143"/>
      <c r="BG280" s="143"/>
      <c r="BH280" s="143"/>
      <c r="BI280" s="143"/>
      <c r="BJ280" s="143"/>
      <c r="BK280" s="143"/>
      <c r="BL280" s="143"/>
      <c r="BM280" s="143"/>
      <c r="BN280" s="143"/>
      <c r="BO280" s="143"/>
      <c r="CA280" s="1"/>
      <c r="CB280" s="2268"/>
      <c r="CC280" s="2278"/>
      <c r="CD280" s="2174" t="str">
        <f t="shared" si="502"/>
        <v/>
      </c>
      <c r="CE280" s="2174" t="str">
        <f t="shared" si="464"/>
        <v/>
      </c>
      <c r="CF280" s="2288"/>
      <c r="CG280" s="2288"/>
      <c r="CH280" s="2174" t="str">
        <f t="shared" si="467"/>
        <v/>
      </c>
      <c r="CI280" s="2174" t="str">
        <f t="shared" si="468"/>
        <v/>
      </c>
      <c r="CP280" s="2212"/>
      <c r="CQ280" s="2212"/>
      <c r="CR280" s="1894">
        <f t="shared" ref="CR280:CS280" si="543">IF(AND(D280&gt;0,OR(AS280="")),1,IF(AS280&gt;D280,1,0))</f>
        <v>0</v>
      </c>
      <c r="CS280" s="1894">
        <f t="shared" si="543"/>
        <v>0</v>
      </c>
      <c r="CT280" s="2290"/>
      <c r="CU280" s="2290"/>
      <c r="CV280" s="1894">
        <f t="shared" si="474"/>
        <v>0</v>
      </c>
      <c r="CW280" s="1894">
        <f t="shared" si="475"/>
        <v>0</v>
      </c>
    </row>
    <row r="281" spans="1:101" ht="14.25" customHeight="1" x14ac:dyDescent="0.25">
      <c r="A281" s="3129"/>
      <c r="B281" s="2280" t="s">
        <v>906</v>
      </c>
      <c r="C281" s="606">
        <f t="shared" si="458"/>
        <v>0</v>
      </c>
      <c r="D281" s="2246">
        <f t="shared" ref="D281:E281" si="544">SUM(F281+H281+J281+L281+N281+P281+R281+T281+V281+X281+Z281+AB281+AD281+AF281+AH281+AJ281+AL281)</f>
        <v>0</v>
      </c>
      <c r="E281" s="2247">
        <f t="shared" si="544"/>
        <v>0</v>
      </c>
      <c r="F281" s="2034"/>
      <c r="G281" s="2292"/>
      <c r="H281" s="2034"/>
      <c r="I281" s="2292"/>
      <c r="J281" s="2034"/>
      <c r="K281" s="2292"/>
      <c r="L281" s="2034"/>
      <c r="M281" s="2292"/>
      <c r="N281" s="2034"/>
      <c r="O281" s="2292"/>
      <c r="P281" s="2034"/>
      <c r="Q281" s="2292"/>
      <c r="R281" s="2074"/>
      <c r="S281" s="2093"/>
      <c r="T281" s="2074"/>
      <c r="U281" s="2093"/>
      <c r="V281" s="2074"/>
      <c r="W281" s="2093"/>
      <c r="X281" s="2074"/>
      <c r="Y281" s="2093"/>
      <c r="Z281" s="2074"/>
      <c r="AA281" s="2093"/>
      <c r="AB281" s="2074"/>
      <c r="AC281" s="2093"/>
      <c r="AD281" s="2074"/>
      <c r="AE281" s="2093"/>
      <c r="AF281" s="2074"/>
      <c r="AG281" s="2093"/>
      <c r="AH281" s="2074"/>
      <c r="AI281" s="2093"/>
      <c r="AJ281" s="2074"/>
      <c r="AK281" s="2093"/>
      <c r="AL281" s="2074"/>
      <c r="AM281" s="2248"/>
      <c r="AN281" s="527"/>
      <c r="AO281" s="2162"/>
      <c r="AP281" s="2094"/>
      <c r="AQ281" s="2293"/>
      <c r="AR281" s="2222"/>
      <c r="AS281" s="2074"/>
      <c r="AT281" s="2093"/>
      <c r="AU281" s="2197"/>
      <c r="AV281" s="2292"/>
      <c r="AW281" s="2162"/>
      <c r="AX281" s="2093"/>
      <c r="AY281" s="143" t="str">
        <f t="shared" si="460"/>
        <v/>
      </c>
      <c r="AZ281" s="143"/>
      <c r="BA281" s="143"/>
      <c r="BB281" s="143"/>
      <c r="BC281" s="143"/>
      <c r="BD281" s="143"/>
      <c r="BE281" s="143"/>
      <c r="BF281" s="143"/>
      <c r="BG281" s="143"/>
      <c r="BH281" s="143"/>
      <c r="BI281" s="143"/>
      <c r="BJ281" s="143"/>
      <c r="BK281" s="143"/>
      <c r="BL281" s="143"/>
      <c r="BM281" s="143"/>
      <c r="BN281" s="143"/>
      <c r="BO281" s="143"/>
      <c r="CA281" s="1"/>
      <c r="CB281" s="2268"/>
      <c r="CC281" s="2278"/>
      <c r="CD281" s="2174" t="str">
        <f t="shared" si="502"/>
        <v/>
      </c>
      <c r="CE281" s="2174" t="str">
        <f t="shared" si="464"/>
        <v/>
      </c>
      <c r="CF281" s="2288"/>
      <c r="CG281" s="2288"/>
      <c r="CH281" s="2174" t="str">
        <f t="shared" si="467"/>
        <v/>
      </c>
      <c r="CI281" s="2174" t="str">
        <f t="shared" si="468"/>
        <v/>
      </c>
      <c r="CP281" s="2212"/>
      <c r="CQ281" s="2212"/>
      <c r="CR281" s="1894">
        <f t="shared" ref="CR281:CS281" si="545">IF(AND(D281&gt;0,OR(AS281="")),1,IF(AS281&gt;D281,1,0))</f>
        <v>0</v>
      </c>
      <c r="CS281" s="1894">
        <f t="shared" si="545"/>
        <v>0</v>
      </c>
      <c r="CT281" s="2290"/>
      <c r="CU281" s="2290"/>
      <c r="CV281" s="1894">
        <f t="shared" si="474"/>
        <v>0</v>
      </c>
      <c r="CW281" s="1894">
        <f t="shared" si="475"/>
        <v>0</v>
      </c>
    </row>
    <row r="282" spans="1:101" ht="14.25" customHeight="1" x14ac:dyDescent="0.25">
      <c r="A282" s="3311" t="s">
        <v>907</v>
      </c>
      <c r="B282" s="3152"/>
      <c r="C282" s="601">
        <f t="shared" si="458"/>
        <v>0</v>
      </c>
      <c r="D282" s="602">
        <f t="shared" ref="D282:E282" si="546">SUM(F282+H282+J282+L282+N282+P282+R282+T282+V282+X282+Z282+AB282+AD282+AF282+AH282+AJ282+AL282)</f>
        <v>0</v>
      </c>
      <c r="E282" s="600">
        <f t="shared" si="546"/>
        <v>0</v>
      </c>
      <c r="F282" s="126"/>
      <c r="G282" s="1840"/>
      <c r="H282" s="126"/>
      <c r="I282" s="1840"/>
      <c r="J282" s="126"/>
      <c r="K282" s="1840"/>
      <c r="L282" s="126"/>
      <c r="M282" s="1840"/>
      <c r="N282" s="126"/>
      <c r="O282" s="1840"/>
      <c r="P282" s="126"/>
      <c r="Q282" s="1840"/>
      <c r="R282" s="126"/>
      <c r="S282" s="1840"/>
      <c r="T282" s="126"/>
      <c r="U282" s="1840"/>
      <c r="V282" s="126"/>
      <c r="W282" s="1840"/>
      <c r="X282" s="126"/>
      <c r="Y282" s="1840"/>
      <c r="Z282" s="126"/>
      <c r="AA282" s="1840"/>
      <c r="AB282" s="126"/>
      <c r="AC282" s="1840"/>
      <c r="AD282" s="126"/>
      <c r="AE282" s="1840"/>
      <c r="AF282" s="126"/>
      <c r="AG282" s="1840"/>
      <c r="AH282" s="126"/>
      <c r="AI282" s="1840"/>
      <c r="AJ282" s="126"/>
      <c r="AK282" s="1840"/>
      <c r="AL282" s="126"/>
      <c r="AM282" s="377"/>
      <c r="AN282" s="440"/>
      <c r="AO282" s="2078"/>
      <c r="AP282" s="1841"/>
      <c r="AQ282" s="2078"/>
      <c r="AR282" s="1840"/>
      <c r="AS282" s="126"/>
      <c r="AT282" s="1840"/>
      <c r="AU282" s="2078"/>
      <c r="AV282" s="1840"/>
      <c r="AW282" s="2078"/>
      <c r="AX282" s="1840"/>
      <c r="AY282" s="143" t="str">
        <f t="shared" si="460"/>
        <v/>
      </c>
      <c r="AZ282" s="143"/>
      <c r="BA282" s="143"/>
      <c r="BB282" s="143"/>
      <c r="BC282" s="143"/>
      <c r="BD282" s="143"/>
      <c r="BE282" s="143"/>
      <c r="BF282" s="143"/>
      <c r="BG282" s="143"/>
      <c r="BH282" s="143"/>
      <c r="BI282" s="143"/>
      <c r="BJ282" s="143"/>
      <c r="BK282" s="143"/>
      <c r="BL282" s="143"/>
      <c r="BM282" s="143"/>
      <c r="BN282" s="143"/>
      <c r="BO282" s="143"/>
      <c r="CA282" s="1"/>
      <c r="CB282" s="2174" t="str">
        <f t="shared" ref="CB282:CB293" si="547">IF(AND(E282&gt;0,AQ282=""), "* No olvide digitar la variable Gestantes. Digite Cero si no tiene.",IF(AQ282&gt;E282,"  * La variable Gestantes No puede ser mayor al Total Mujeres.",""))</f>
        <v/>
      </c>
      <c r="CC282" s="2174" t="str">
        <f t="shared" ref="CC282:CC293" si="548">IF(AND(E282&gt;0,AR282=""), "* No olvide digitar la variable Madre de hijo menor de 5 años. Digite Cero si no tiene.",IF(AR282&gt;E282,"  * La variable Madre de hijo menor de 5 años No puede ser mayor al Total Mujeres.",""))</f>
        <v/>
      </c>
      <c r="CD282" s="2174" t="str">
        <f t="shared" si="502"/>
        <v/>
      </c>
      <c r="CE282" s="2174" t="str">
        <f t="shared" si="464"/>
        <v/>
      </c>
      <c r="CF282" s="2174" t="str">
        <f t="shared" ref="CF282:CF293" si="549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2174" t="str">
        <f t="shared" ref="CG282:CG293" si="550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2174" t="str">
        <f t="shared" si="467"/>
        <v/>
      </c>
      <c r="CI282" s="2174" t="str">
        <f t="shared" si="468"/>
        <v/>
      </c>
      <c r="CP282" s="1894">
        <f t="shared" ref="CP282:CP293" si="551">IF(AND(E282&gt;0,AQ282=""),1,IF(AQ282&gt;E282,1,0))</f>
        <v>0</v>
      </c>
      <c r="CQ282" s="1894">
        <f t="shared" ref="CQ282:CQ293" si="552">IF(AND(E282&gt;0,AR282=""),1,IF(AR282&gt;E282,1,0))</f>
        <v>0</v>
      </c>
      <c r="CR282" s="1894">
        <f t="shared" ref="CR282:CS282" si="553">IF(AND(D282&gt;0,OR(AS282="")),1,IF(AS282&gt;D282,1,0))</f>
        <v>0</v>
      </c>
      <c r="CS282" s="1894">
        <f t="shared" si="553"/>
        <v>0</v>
      </c>
      <c r="CT282" s="1894">
        <f t="shared" ref="CT282:CT293" si="554">IF(AND(C282&gt;0,AU282=""),1,IF(AU282&gt;C282,1,0))</f>
        <v>0</v>
      </c>
      <c r="CU282" s="1894">
        <f t="shared" ref="CU282:CU293" si="555">IF(AND(C282&gt;0,AV282=""),1,IF(AV282&gt;C282,1,0))</f>
        <v>0</v>
      </c>
      <c r="CV282" s="1894">
        <f t="shared" si="474"/>
        <v>0</v>
      </c>
      <c r="CW282" s="1894">
        <f t="shared" si="475"/>
        <v>0</v>
      </c>
    </row>
    <row r="283" spans="1:101" ht="14.25" customHeight="1" x14ac:dyDescent="0.25">
      <c r="A283" s="3156" t="s">
        <v>908</v>
      </c>
      <c r="B283" s="3157"/>
      <c r="C283" s="609">
        <f t="shared" si="458"/>
        <v>0</v>
      </c>
      <c r="D283" s="610">
        <f t="shared" ref="D283:E283" si="556">SUM(F283+H283+J283+L283+N283+P283+R283+T283+V283+X283+Z283+AB283+AD283+AF283+AH283+AJ283+AL283)</f>
        <v>0</v>
      </c>
      <c r="E283" s="454">
        <f t="shared" si="556"/>
        <v>0</v>
      </c>
      <c r="F283" s="1843"/>
      <c r="G283" s="1844"/>
      <c r="H283" s="1843"/>
      <c r="I283" s="1844"/>
      <c r="J283" s="1843"/>
      <c r="K283" s="1844"/>
      <c r="L283" s="1843"/>
      <c r="M283" s="1844"/>
      <c r="N283" s="1843"/>
      <c r="O283" s="1844"/>
      <c r="P283" s="1843"/>
      <c r="Q283" s="1844"/>
      <c r="R283" s="1843"/>
      <c r="S283" s="1844"/>
      <c r="T283" s="1843"/>
      <c r="U283" s="1844"/>
      <c r="V283" s="1843"/>
      <c r="W283" s="1844"/>
      <c r="X283" s="1843"/>
      <c r="Y283" s="1844"/>
      <c r="Z283" s="1843"/>
      <c r="AA283" s="1844"/>
      <c r="AB283" s="1843"/>
      <c r="AC283" s="1844"/>
      <c r="AD283" s="1843"/>
      <c r="AE283" s="1844"/>
      <c r="AF283" s="1843"/>
      <c r="AG283" s="1844"/>
      <c r="AH283" s="1843"/>
      <c r="AI283" s="1844"/>
      <c r="AJ283" s="1843"/>
      <c r="AK283" s="1844"/>
      <c r="AL283" s="1843"/>
      <c r="AM283" s="2113"/>
      <c r="AN283" s="1857"/>
      <c r="AO283" s="2135"/>
      <c r="AP283" s="1846"/>
      <c r="AQ283" s="2135"/>
      <c r="AR283" s="1844"/>
      <c r="AS283" s="1843"/>
      <c r="AT283" s="1844"/>
      <c r="AU283" s="2135"/>
      <c r="AV283" s="1844"/>
      <c r="AW283" s="2135"/>
      <c r="AX283" s="1844"/>
      <c r="AY283" s="143" t="str">
        <f t="shared" si="460"/>
        <v/>
      </c>
      <c r="AZ283" s="143"/>
      <c r="BA283" s="143"/>
      <c r="BB283" s="143"/>
      <c r="BC283" s="143"/>
      <c r="BD283" s="143"/>
      <c r="BE283" s="143"/>
      <c r="BF283" s="143"/>
      <c r="BG283" s="143"/>
      <c r="BH283" s="143"/>
      <c r="BI283" s="143"/>
      <c r="BJ283" s="143"/>
      <c r="BK283" s="143"/>
      <c r="BL283" s="143"/>
      <c r="BM283" s="143"/>
      <c r="BN283" s="143"/>
      <c r="BO283" s="143"/>
      <c r="CA283" s="1"/>
      <c r="CB283" s="2174" t="str">
        <f t="shared" si="547"/>
        <v/>
      </c>
      <c r="CC283" s="2174" t="str">
        <f t="shared" si="548"/>
        <v/>
      </c>
      <c r="CD283" s="2174" t="str">
        <f t="shared" si="502"/>
        <v/>
      </c>
      <c r="CE283" s="2174" t="str">
        <f t="shared" si="464"/>
        <v/>
      </c>
      <c r="CF283" s="2174" t="str">
        <f t="shared" si="549"/>
        <v/>
      </c>
      <c r="CG283" s="2174" t="str">
        <f t="shared" si="550"/>
        <v/>
      </c>
      <c r="CH283" s="2174" t="str">
        <f t="shared" si="467"/>
        <v/>
      </c>
      <c r="CI283" s="2174" t="str">
        <f t="shared" si="468"/>
        <v/>
      </c>
      <c r="CP283" s="1894">
        <f t="shared" si="551"/>
        <v>0</v>
      </c>
      <c r="CQ283" s="1894">
        <f t="shared" si="552"/>
        <v>0</v>
      </c>
      <c r="CR283" s="1894">
        <f t="shared" ref="CR283:CS283" si="557">IF(AND(D283&gt;0,OR(AS283="")),1,IF(AS283&gt;D283,1,0))</f>
        <v>0</v>
      </c>
      <c r="CS283" s="1894">
        <f t="shared" si="557"/>
        <v>0</v>
      </c>
      <c r="CT283" s="1894">
        <f t="shared" si="554"/>
        <v>0</v>
      </c>
      <c r="CU283" s="1894">
        <f t="shared" si="555"/>
        <v>0</v>
      </c>
      <c r="CV283" s="1894">
        <f t="shared" si="474"/>
        <v>0</v>
      </c>
      <c r="CW283" s="1894">
        <f t="shared" si="475"/>
        <v>0</v>
      </c>
    </row>
    <row r="284" spans="1:101" ht="15" customHeight="1" x14ac:dyDescent="0.25">
      <c r="A284" s="3194" t="s">
        <v>909</v>
      </c>
      <c r="B284" s="3157"/>
      <c r="C284" s="609">
        <f t="shared" si="458"/>
        <v>0</v>
      </c>
      <c r="D284" s="610">
        <f t="shared" ref="D284:E284" si="558">SUM(F284+H284+J284+L284+N284+P284+R284+T284+V284+X284+Z284+AB284+AD284+AF284+AH284+AJ284+AL284)</f>
        <v>0</v>
      </c>
      <c r="E284" s="454">
        <f t="shared" si="558"/>
        <v>0</v>
      </c>
      <c r="F284" s="355"/>
      <c r="G284" s="2057"/>
      <c r="H284" s="355"/>
      <c r="I284" s="2057"/>
      <c r="J284" s="355"/>
      <c r="K284" s="2057"/>
      <c r="L284" s="355"/>
      <c r="M284" s="2057"/>
      <c r="N284" s="355"/>
      <c r="O284" s="2057"/>
      <c r="P284" s="355"/>
      <c r="Q284" s="2057"/>
      <c r="R284" s="355"/>
      <c r="S284" s="2057"/>
      <c r="T284" s="355"/>
      <c r="U284" s="2057"/>
      <c r="V284" s="355"/>
      <c r="W284" s="2057"/>
      <c r="X284" s="355"/>
      <c r="Y284" s="2057"/>
      <c r="Z284" s="355"/>
      <c r="AA284" s="2057"/>
      <c r="AB284" s="355"/>
      <c r="AC284" s="2057"/>
      <c r="AD284" s="355"/>
      <c r="AE284" s="2057"/>
      <c r="AF284" s="355"/>
      <c r="AG284" s="2057"/>
      <c r="AH284" s="355"/>
      <c r="AI284" s="2057"/>
      <c r="AJ284" s="355"/>
      <c r="AK284" s="2057"/>
      <c r="AL284" s="355"/>
      <c r="AM284" s="2085"/>
      <c r="AN284" s="1857"/>
      <c r="AO284" s="2135"/>
      <c r="AP284" s="1846"/>
      <c r="AQ284" s="2084"/>
      <c r="AR284" s="2057"/>
      <c r="AS284" s="355"/>
      <c r="AT284" s="2057"/>
      <c r="AU284" s="2084"/>
      <c r="AV284" s="2057"/>
      <c r="AW284" s="2084"/>
      <c r="AX284" s="2057"/>
      <c r="AY284" s="143" t="str">
        <f t="shared" si="460"/>
        <v/>
      </c>
      <c r="AZ284" s="143"/>
      <c r="BA284" s="143"/>
      <c r="BB284" s="143"/>
      <c r="BC284" s="143"/>
      <c r="BD284" s="143"/>
      <c r="BE284" s="143"/>
      <c r="BF284" s="143"/>
      <c r="BG284" s="143"/>
      <c r="BH284" s="143"/>
      <c r="BI284" s="143"/>
      <c r="BJ284" s="143"/>
      <c r="BK284" s="143"/>
      <c r="BL284" s="143"/>
      <c r="BM284" s="143"/>
      <c r="BN284" s="143"/>
      <c r="BO284" s="143"/>
      <c r="CA284" s="1"/>
      <c r="CB284" s="2174" t="str">
        <f t="shared" si="547"/>
        <v/>
      </c>
      <c r="CC284" s="2174" t="str">
        <f t="shared" si="548"/>
        <v/>
      </c>
      <c r="CD284" s="2174" t="str">
        <f t="shared" si="502"/>
        <v/>
      </c>
      <c r="CE284" s="2174" t="str">
        <f t="shared" si="464"/>
        <v/>
      </c>
      <c r="CF284" s="2174" t="str">
        <f t="shared" si="549"/>
        <v/>
      </c>
      <c r="CG284" s="2174" t="str">
        <f t="shared" si="550"/>
        <v/>
      </c>
      <c r="CH284" s="2174" t="str">
        <f t="shared" si="467"/>
        <v/>
      </c>
      <c r="CI284" s="2174" t="str">
        <f t="shared" si="468"/>
        <v/>
      </c>
      <c r="CP284" s="1894">
        <f t="shared" si="551"/>
        <v>0</v>
      </c>
      <c r="CQ284" s="1894">
        <f t="shared" si="552"/>
        <v>0</v>
      </c>
      <c r="CR284" s="1894">
        <f t="shared" ref="CR284:CS284" si="559">IF(AND(D284&gt;0,OR(AS284="")),1,IF(AS284&gt;D284,1,0))</f>
        <v>0</v>
      </c>
      <c r="CS284" s="1894">
        <f t="shared" si="559"/>
        <v>0</v>
      </c>
      <c r="CT284" s="1894">
        <f t="shared" si="554"/>
        <v>0</v>
      </c>
      <c r="CU284" s="1894">
        <f t="shared" si="555"/>
        <v>0</v>
      </c>
      <c r="CV284" s="1894">
        <f t="shared" si="474"/>
        <v>0</v>
      </c>
      <c r="CW284" s="1894">
        <f t="shared" si="475"/>
        <v>0</v>
      </c>
    </row>
    <row r="285" spans="1:101" ht="14.25" customHeight="1" x14ac:dyDescent="0.25">
      <c r="A285" s="3194" t="s">
        <v>910</v>
      </c>
      <c r="B285" s="3157"/>
      <c r="C285" s="609">
        <f t="shared" si="458"/>
        <v>0</v>
      </c>
      <c r="D285" s="610">
        <f t="shared" ref="D285:E285" si="560">SUM(F285+H285+J285+L285+N285+P285+R285+T285+V285+X285+Z285+AB285+AD285+AF285+AH285+AJ285+AL285)</f>
        <v>0</v>
      </c>
      <c r="E285" s="454">
        <f t="shared" si="560"/>
        <v>0</v>
      </c>
      <c r="F285" s="355"/>
      <c r="G285" s="2057"/>
      <c r="H285" s="355"/>
      <c r="I285" s="2057"/>
      <c r="J285" s="355"/>
      <c r="K285" s="2057"/>
      <c r="L285" s="355"/>
      <c r="M285" s="2057"/>
      <c r="N285" s="355"/>
      <c r="O285" s="2057"/>
      <c r="P285" s="355"/>
      <c r="Q285" s="2057"/>
      <c r="R285" s="355"/>
      <c r="S285" s="2057"/>
      <c r="T285" s="355"/>
      <c r="U285" s="2057"/>
      <c r="V285" s="355"/>
      <c r="W285" s="2057"/>
      <c r="X285" s="355"/>
      <c r="Y285" s="2057"/>
      <c r="Z285" s="355"/>
      <c r="AA285" s="2057"/>
      <c r="AB285" s="355"/>
      <c r="AC285" s="2057"/>
      <c r="AD285" s="355"/>
      <c r="AE285" s="2057"/>
      <c r="AF285" s="355"/>
      <c r="AG285" s="2057"/>
      <c r="AH285" s="355"/>
      <c r="AI285" s="2057"/>
      <c r="AJ285" s="355"/>
      <c r="AK285" s="2057"/>
      <c r="AL285" s="355"/>
      <c r="AM285" s="2085"/>
      <c r="AN285" s="1857"/>
      <c r="AO285" s="2135"/>
      <c r="AP285" s="1846"/>
      <c r="AQ285" s="2084"/>
      <c r="AR285" s="2057"/>
      <c r="AS285" s="355"/>
      <c r="AT285" s="2057"/>
      <c r="AU285" s="2084"/>
      <c r="AV285" s="2057"/>
      <c r="AW285" s="2084"/>
      <c r="AX285" s="2057"/>
      <c r="AY285" s="143" t="str">
        <f t="shared" si="460"/>
        <v/>
      </c>
      <c r="AZ285" s="143"/>
      <c r="BA285" s="143"/>
      <c r="BB285" s="143"/>
      <c r="BC285" s="143"/>
      <c r="BD285" s="143"/>
      <c r="BE285" s="143"/>
      <c r="BF285" s="143"/>
      <c r="BG285" s="143"/>
      <c r="BH285" s="143"/>
      <c r="BI285" s="143"/>
      <c r="BJ285" s="143"/>
      <c r="BK285" s="143"/>
      <c r="BL285" s="143"/>
      <c r="BM285" s="143"/>
      <c r="BN285" s="143"/>
      <c r="BO285" s="143"/>
      <c r="CA285" s="1"/>
      <c r="CB285" s="2174" t="str">
        <f t="shared" si="547"/>
        <v/>
      </c>
      <c r="CC285" s="2174" t="str">
        <f t="shared" si="548"/>
        <v/>
      </c>
      <c r="CD285" s="2174" t="str">
        <f t="shared" si="502"/>
        <v/>
      </c>
      <c r="CE285" s="2174" t="str">
        <f t="shared" si="464"/>
        <v/>
      </c>
      <c r="CF285" s="2174" t="str">
        <f t="shared" si="549"/>
        <v/>
      </c>
      <c r="CG285" s="2174" t="str">
        <f t="shared" si="550"/>
        <v/>
      </c>
      <c r="CH285" s="2174" t="str">
        <f t="shared" si="467"/>
        <v/>
      </c>
      <c r="CI285" s="2174" t="str">
        <f t="shared" si="468"/>
        <v/>
      </c>
      <c r="CP285" s="1894">
        <f t="shared" si="551"/>
        <v>0</v>
      </c>
      <c r="CQ285" s="1894">
        <f t="shared" si="552"/>
        <v>0</v>
      </c>
      <c r="CR285" s="1894">
        <f t="shared" ref="CR285:CS285" si="561">IF(AND(D285&gt;0,OR(AS285="")),1,IF(AS285&gt;D285,1,0))</f>
        <v>0</v>
      </c>
      <c r="CS285" s="1894">
        <f t="shared" si="561"/>
        <v>0</v>
      </c>
      <c r="CT285" s="1894">
        <f t="shared" si="554"/>
        <v>0</v>
      </c>
      <c r="CU285" s="1894">
        <f t="shared" si="555"/>
        <v>0</v>
      </c>
      <c r="CV285" s="1894">
        <f t="shared" si="474"/>
        <v>0</v>
      </c>
      <c r="CW285" s="1894">
        <f t="shared" si="475"/>
        <v>0</v>
      </c>
    </row>
    <row r="286" spans="1:101" ht="14.25" customHeight="1" x14ac:dyDescent="0.25">
      <c r="A286" s="3204" t="s">
        <v>911</v>
      </c>
      <c r="B286" s="3205"/>
      <c r="C286" s="617">
        <f t="shared" si="458"/>
        <v>0</v>
      </c>
      <c r="D286" s="618">
        <f t="shared" ref="D286:E286" si="562">SUM(F286+H286+J286+L286+N286+P286+R286+T286+V286+X286+Z286+AB286+AD286+AF286+AH286+AJ286+AL286)</f>
        <v>0</v>
      </c>
      <c r="E286" s="603">
        <f t="shared" si="562"/>
        <v>0</v>
      </c>
      <c r="F286" s="355"/>
      <c r="G286" s="2057"/>
      <c r="H286" s="355"/>
      <c r="I286" s="2057"/>
      <c r="J286" s="355"/>
      <c r="K286" s="2057"/>
      <c r="L286" s="355"/>
      <c r="M286" s="2057"/>
      <c r="N286" s="355"/>
      <c r="O286" s="2057"/>
      <c r="P286" s="355"/>
      <c r="Q286" s="2057"/>
      <c r="R286" s="355"/>
      <c r="S286" s="2057"/>
      <c r="T286" s="355"/>
      <c r="U286" s="2057"/>
      <c r="V286" s="355"/>
      <c r="W286" s="2057"/>
      <c r="X286" s="355"/>
      <c r="Y286" s="2057"/>
      <c r="Z286" s="355"/>
      <c r="AA286" s="2057"/>
      <c r="AB286" s="355"/>
      <c r="AC286" s="2057"/>
      <c r="AD286" s="355"/>
      <c r="AE286" s="2057"/>
      <c r="AF286" s="355"/>
      <c r="AG286" s="2057"/>
      <c r="AH286" s="355"/>
      <c r="AI286" s="2057"/>
      <c r="AJ286" s="355"/>
      <c r="AK286" s="2057"/>
      <c r="AL286" s="355"/>
      <c r="AM286" s="2085"/>
      <c r="AN286" s="1857"/>
      <c r="AO286" s="2135"/>
      <c r="AP286" s="1846"/>
      <c r="AQ286" s="2084"/>
      <c r="AR286" s="2057"/>
      <c r="AS286" s="355"/>
      <c r="AT286" s="2057"/>
      <c r="AU286" s="2084"/>
      <c r="AV286" s="2057"/>
      <c r="AW286" s="2084"/>
      <c r="AX286" s="2057"/>
      <c r="AY286" s="143" t="str">
        <f t="shared" si="460"/>
        <v/>
      </c>
      <c r="AZ286" s="143"/>
      <c r="BA286" s="143"/>
      <c r="BB286" s="143"/>
      <c r="BC286" s="143"/>
      <c r="BD286" s="143"/>
      <c r="BE286" s="143"/>
      <c r="BF286" s="143"/>
      <c r="BG286" s="143"/>
      <c r="BH286" s="143"/>
      <c r="BI286" s="143"/>
      <c r="BJ286" s="143"/>
      <c r="BK286" s="143"/>
      <c r="BL286" s="143"/>
      <c r="BM286" s="143"/>
      <c r="BN286" s="143"/>
      <c r="BO286" s="143"/>
      <c r="CA286" s="1"/>
      <c r="CB286" s="2174" t="str">
        <f t="shared" si="547"/>
        <v/>
      </c>
      <c r="CC286" s="2174" t="str">
        <f t="shared" si="548"/>
        <v/>
      </c>
      <c r="CD286" s="2174" t="str">
        <f t="shared" si="502"/>
        <v/>
      </c>
      <c r="CE286" s="2174" t="str">
        <f t="shared" si="464"/>
        <v/>
      </c>
      <c r="CF286" s="2174" t="str">
        <f t="shared" si="549"/>
        <v/>
      </c>
      <c r="CG286" s="2174" t="str">
        <f t="shared" si="550"/>
        <v/>
      </c>
      <c r="CH286" s="2174" t="str">
        <f t="shared" si="467"/>
        <v/>
      </c>
      <c r="CI286" s="2174" t="str">
        <f t="shared" si="468"/>
        <v/>
      </c>
      <c r="CP286" s="1894">
        <f t="shared" si="551"/>
        <v>0</v>
      </c>
      <c r="CQ286" s="1894">
        <f t="shared" si="552"/>
        <v>0</v>
      </c>
      <c r="CR286" s="1894">
        <f t="shared" ref="CR286:CS286" si="563">IF(AND(D286&gt;0,OR(AS286="")),1,IF(AS286&gt;D286,1,0))</f>
        <v>0</v>
      </c>
      <c r="CS286" s="1894">
        <f t="shared" si="563"/>
        <v>0</v>
      </c>
      <c r="CT286" s="1894">
        <f t="shared" si="554"/>
        <v>0</v>
      </c>
      <c r="CU286" s="1894">
        <f t="shared" si="555"/>
        <v>0</v>
      </c>
      <c r="CV286" s="1894">
        <f t="shared" si="474"/>
        <v>0</v>
      </c>
      <c r="CW286" s="1894">
        <f t="shared" si="475"/>
        <v>0</v>
      </c>
    </row>
    <row r="287" spans="1:101" ht="15" customHeight="1" x14ac:dyDescent="0.25">
      <c r="A287" s="3132" t="s">
        <v>912</v>
      </c>
      <c r="B287" s="619" t="s">
        <v>913</v>
      </c>
      <c r="C287" s="604">
        <f t="shared" si="458"/>
        <v>0</v>
      </c>
      <c r="D287" s="605">
        <f t="shared" ref="D287:E287" si="564">SUM(F287+H287+J287+L287+N287+P287+R287+T287+V287+X287+Z287+AB287+AD287+AF287+AH287+AJ287+AL287)</f>
        <v>0</v>
      </c>
      <c r="E287" s="2245">
        <f t="shared" si="564"/>
        <v>0</v>
      </c>
      <c r="F287" s="2070"/>
      <c r="G287" s="370"/>
      <c r="H287" s="2070"/>
      <c r="I287" s="370"/>
      <c r="J287" s="2070"/>
      <c r="K287" s="370"/>
      <c r="L287" s="2070"/>
      <c r="M287" s="370"/>
      <c r="N287" s="2070"/>
      <c r="O287" s="370"/>
      <c r="P287" s="2070"/>
      <c r="Q287" s="370"/>
      <c r="R287" s="2070"/>
      <c r="S287" s="370"/>
      <c r="T287" s="2070"/>
      <c r="U287" s="370"/>
      <c r="V287" s="2070"/>
      <c r="W287" s="370"/>
      <c r="X287" s="2070"/>
      <c r="Y287" s="370"/>
      <c r="Z287" s="2070"/>
      <c r="AA287" s="370"/>
      <c r="AB287" s="2070"/>
      <c r="AC287" s="370"/>
      <c r="AD287" s="2070"/>
      <c r="AE287" s="370"/>
      <c r="AF287" s="2070"/>
      <c r="AG287" s="370"/>
      <c r="AH287" s="2070"/>
      <c r="AI287" s="370"/>
      <c r="AJ287" s="2070"/>
      <c r="AK287" s="370"/>
      <c r="AL287" s="2070"/>
      <c r="AM287" s="2235"/>
      <c r="AN287" s="1857"/>
      <c r="AO287" s="2135"/>
      <c r="AP287" s="1846"/>
      <c r="AQ287" s="2089"/>
      <c r="AR287" s="370"/>
      <c r="AS287" s="2070"/>
      <c r="AT287" s="370"/>
      <c r="AU287" s="2089"/>
      <c r="AV287" s="370"/>
      <c r="AW287" s="2089"/>
      <c r="AX287" s="370"/>
      <c r="AY287" s="143" t="str">
        <f t="shared" si="460"/>
        <v/>
      </c>
      <c r="AZ287" s="143"/>
      <c r="BA287" s="143"/>
      <c r="BB287" s="143"/>
      <c r="BC287" s="143"/>
      <c r="BD287" s="143"/>
      <c r="BE287" s="143"/>
      <c r="BF287" s="143"/>
      <c r="BG287" s="143"/>
      <c r="BH287" s="143"/>
      <c r="BI287" s="143"/>
      <c r="BJ287" s="143"/>
      <c r="BK287" s="143"/>
      <c r="BL287" s="143"/>
      <c r="BM287" s="143"/>
      <c r="BN287" s="143"/>
      <c r="BO287" s="143"/>
      <c r="CA287" s="1"/>
      <c r="CB287" s="2174" t="str">
        <f t="shared" si="547"/>
        <v/>
      </c>
      <c r="CC287" s="2174" t="str">
        <f t="shared" si="548"/>
        <v/>
      </c>
      <c r="CD287" s="2174" t="str">
        <f t="shared" si="502"/>
        <v/>
      </c>
      <c r="CE287" s="2174" t="str">
        <f t="shared" si="464"/>
        <v/>
      </c>
      <c r="CF287" s="2174" t="str">
        <f t="shared" si="549"/>
        <v/>
      </c>
      <c r="CG287" s="2174" t="str">
        <f t="shared" si="550"/>
        <v/>
      </c>
      <c r="CH287" s="2174" t="str">
        <f t="shared" si="467"/>
        <v/>
      </c>
      <c r="CI287" s="2174" t="str">
        <f t="shared" si="468"/>
        <v/>
      </c>
      <c r="CP287" s="1894">
        <f t="shared" si="551"/>
        <v>0</v>
      </c>
      <c r="CQ287" s="1894">
        <f t="shared" si="552"/>
        <v>0</v>
      </c>
      <c r="CR287" s="1894">
        <f t="shared" ref="CR287:CS287" si="565">IF(AND(D287&gt;0,OR(AS287="")),1,IF(AS287&gt;D287,1,0))</f>
        <v>0</v>
      </c>
      <c r="CS287" s="1894">
        <f t="shared" si="565"/>
        <v>0</v>
      </c>
      <c r="CT287" s="1894">
        <f t="shared" si="554"/>
        <v>0</v>
      </c>
      <c r="CU287" s="1894">
        <f t="shared" si="555"/>
        <v>0</v>
      </c>
      <c r="CV287" s="1894">
        <f t="shared" si="474"/>
        <v>0</v>
      </c>
      <c r="CW287" s="1894">
        <f t="shared" si="475"/>
        <v>0</v>
      </c>
    </row>
    <row r="288" spans="1:101" ht="14.25" customHeight="1" x14ac:dyDescent="0.25">
      <c r="A288" s="3128"/>
      <c r="B288" s="280" t="s">
        <v>914</v>
      </c>
      <c r="C288" s="609">
        <f t="shared" si="458"/>
        <v>0</v>
      </c>
      <c r="D288" s="610">
        <f t="shared" ref="D288:E288" si="566">SUM(F288+H288+J288+L288+N288+P288+R288+T288+V288+X288+Z288+AB288+AD288+AF288+AH288+AJ288+AL288)</f>
        <v>0</v>
      </c>
      <c r="E288" s="454">
        <f t="shared" si="566"/>
        <v>0</v>
      </c>
      <c r="F288" s="2070"/>
      <c r="G288" s="370"/>
      <c r="H288" s="2070"/>
      <c r="I288" s="370"/>
      <c r="J288" s="2070"/>
      <c r="K288" s="370"/>
      <c r="L288" s="2070"/>
      <c r="M288" s="370"/>
      <c r="N288" s="2070"/>
      <c r="O288" s="370"/>
      <c r="P288" s="2070"/>
      <c r="Q288" s="370"/>
      <c r="R288" s="2070"/>
      <c r="S288" s="370"/>
      <c r="T288" s="2070"/>
      <c r="U288" s="370"/>
      <c r="V288" s="2070"/>
      <c r="W288" s="370"/>
      <c r="X288" s="2070"/>
      <c r="Y288" s="370"/>
      <c r="Z288" s="2070"/>
      <c r="AA288" s="370"/>
      <c r="AB288" s="2070"/>
      <c r="AC288" s="370"/>
      <c r="AD288" s="2070"/>
      <c r="AE288" s="370"/>
      <c r="AF288" s="2070"/>
      <c r="AG288" s="370"/>
      <c r="AH288" s="2070"/>
      <c r="AI288" s="370"/>
      <c r="AJ288" s="2070"/>
      <c r="AK288" s="370"/>
      <c r="AL288" s="2070"/>
      <c r="AM288" s="2235"/>
      <c r="AN288" s="1857"/>
      <c r="AO288" s="2135"/>
      <c r="AP288" s="1846"/>
      <c r="AQ288" s="2089"/>
      <c r="AR288" s="370"/>
      <c r="AS288" s="2070"/>
      <c r="AT288" s="370"/>
      <c r="AU288" s="2089"/>
      <c r="AV288" s="370"/>
      <c r="AW288" s="2089"/>
      <c r="AX288" s="370"/>
      <c r="AY288" s="143" t="str">
        <f t="shared" si="460"/>
        <v/>
      </c>
      <c r="AZ288" s="143"/>
      <c r="BA288" s="143"/>
      <c r="BB288" s="143"/>
      <c r="BC288" s="143"/>
      <c r="BD288" s="143"/>
      <c r="BE288" s="143"/>
      <c r="BF288" s="143"/>
      <c r="BG288" s="143"/>
      <c r="BH288" s="143"/>
      <c r="BI288" s="143"/>
      <c r="BJ288" s="143"/>
      <c r="BK288" s="143"/>
      <c r="BL288" s="143"/>
      <c r="BM288" s="143"/>
      <c r="BN288" s="143"/>
      <c r="BO288" s="143"/>
      <c r="CA288" s="1"/>
      <c r="CB288" s="2174" t="str">
        <f t="shared" si="547"/>
        <v/>
      </c>
      <c r="CC288" s="2174" t="str">
        <f t="shared" si="548"/>
        <v/>
      </c>
      <c r="CD288" s="2174" t="str">
        <f t="shared" si="502"/>
        <v/>
      </c>
      <c r="CE288" s="2174" t="str">
        <f t="shared" si="464"/>
        <v/>
      </c>
      <c r="CF288" s="2174" t="str">
        <f t="shared" si="549"/>
        <v/>
      </c>
      <c r="CG288" s="2174" t="str">
        <f t="shared" si="550"/>
        <v/>
      </c>
      <c r="CH288" s="2174" t="str">
        <f t="shared" si="467"/>
        <v/>
      </c>
      <c r="CI288" s="2174" t="str">
        <f t="shared" si="468"/>
        <v/>
      </c>
      <c r="CP288" s="1894">
        <f t="shared" si="551"/>
        <v>0</v>
      </c>
      <c r="CQ288" s="1894">
        <f t="shared" si="552"/>
        <v>0</v>
      </c>
      <c r="CR288" s="1894">
        <f t="shared" ref="CR288:CS288" si="567">IF(AND(D288&gt;0,OR(AS288="")),1,IF(AS288&gt;D288,1,0))</f>
        <v>0</v>
      </c>
      <c r="CS288" s="1894">
        <f t="shared" si="567"/>
        <v>0</v>
      </c>
      <c r="CT288" s="1894">
        <f t="shared" si="554"/>
        <v>0</v>
      </c>
      <c r="CU288" s="1894">
        <f t="shared" si="555"/>
        <v>0</v>
      </c>
      <c r="CV288" s="1894">
        <f t="shared" si="474"/>
        <v>0</v>
      </c>
      <c r="CW288" s="1894">
        <f t="shared" si="475"/>
        <v>0</v>
      </c>
    </row>
    <row r="289" spans="1:103" ht="14.25" customHeight="1" x14ac:dyDescent="0.25">
      <c r="A289" s="3128"/>
      <c r="B289" s="280" t="s">
        <v>915</v>
      </c>
      <c r="C289" s="609">
        <f t="shared" si="458"/>
        <v>0</v>
      </c>
      <c r="D289" s="610">
        <f t="shared" ref="D289:E289" si="568">SUM(F289+H289+J289+L289+N289+P289+R289+T289+V289+X289+Z289+AB289+AD289+AF289+AH289+AJ289+AL289)</f>
        <v>0</v>
      </c>
      <c r="E289" s="454">
        <f t="shared" si="568"/>
        <v>0</v>
      </c>
      <c r="F289" s="2070"/>
      <c r="G289" s="370"/>
      <c r="H289" s="2070"/>
      <c r="I289" s="370"/>
      <c r="J289" s="2070"/>
      <c r="K289" s="370"/>
      <c r="L289" s="2070"/>
      <c r="M289" s="370"/>
      <c r="N289" s="2070"/>
      <c r="O289" s="370"/>
      <c r="P289" s="2070"/>
      <c r="Q289" s="370"/>
      <c r="R289" s="2070"/>
      <c r="S289" s="370"/>
      <c r="T289" s="2070"/>
      <c r="U289" s="370"/>
      <c r="V289" s="2070"/>
      <c r="W289" s="370"/>
      <c r="X289" s="2070"/>
      <c r="Y289" s="370"/>
      <c r="Z289" s="2070"/>
      <c r="AA289" s="370"/>
      <c r="AB289" s="2070"/>
      <c r="AC289" s="370"/>
      <c r="AD289" s="2070"/>
      <c r="AE289" s="370"/>
      <c r="AF289" s="2070"/>
      <c r="AG289" s="370"/>
      <c r="AH289" s="2070"/>
      <c r="AI289" s="370"/>
      <c r="AJ289" s="2070"/>
      <c r="AK289" s="370"/>
      <c r="AL289" s="2070"/>
      <c r="AM289" s="2235"/>
      <c r="AN289" s="1857"/>
      <c r="AO289" s="2135"/>
      <c r="AP289" s="1846"/>
      <c r="AQ289" s="2089"/>
      <c r="AR289" s="370"/>
      <c r="AS289" s="2070"/>
      <c r="AT289" s="370"/>
      <c r="AU289" s="2089"/>
      <c r="AV289" s="370"/>
      <c r="AW289" s="2089"/>
      <c r="AX289" s="370"/>
      <c r="AY289" s="143" t="str">
        <f t="shared" si="460"/>
        <v/>
      </c>
      <c r="AZ289" s="143"/>
      <c r="BA289" s="143"/>
      <c r="BB289" s="143"/>
      <c r="BC289" s="143"/>
      <c r="BD289" s="143"/>
      <c r="BE289" s="143"/>
      <c r="BF289" s="143"/>
      <c r="BG289" s="143"/>
      <c r="BH289" s="143"/>
      <c r="BI289" s="143"/>
      <c r="BJ289" s="143"/>
      <c r="BK289" s="143"/>
      <c r="BL289" s="143"/>
      <c r="BM289" s="143"/>
      <c r="BN289" s="143"/>
      <c r="BO289" s="143"/>
      <c r="CA289" s="1"/>
      <c r="CB289" s="2174" t="str">
        <f t="shared" si="547"/>
        <v/>
      </c>
      <c r="CC289" s="2174" t="str">
        <f t="shared" si="548"/>
        <v/>
      </c>
      <c r="CD289" s="2174" t="str">
        <f t="shared" si="502"/>
        <v/>
      </c>
      <c r="CE289" s="2174" t="str">
        <f t="shared" si="464"/>
        <v/>
      </c>
      <c r="CF289" s="2174" t="str">
        <f t="shared" si="549"/>
        <v/>
      </c>
      <c r="CG289" s="2174" t="str">
        <f t="shared" si="550"/>
        <v/>
      </c>
      <c r="CH289" s="2174" t="str">
        <f t="shared" si="467"/>
        <v/>
      </c>
      <c r="CI289" s="2174" t="str">
        <f t="shared" si="468"/>
        <v/>
      </c>
      <c r="CP289" s="1894">
        <f t="shared" si="551"/>
        <v>0</v>
      </c>
      <c r="CQ289" s="1894">
        <f t="shared" si="552"/>
        <v>0</v>
      </c>
      <c r="CR289" s="1894">
        <f t="shared" ref="CR289:CS289" si="569">IF(AND(D289&gt;0,OR(AS289="")),1,IF(AS289&gt;D289,1,0))</f>
        <v>0</v>
      </c>
      <c r="CS289" s="1894">
        <f t="shared" si="569"/>
        <v>0</v>
      </c>
      <c r="CT289" s="1894">
        <f t="shared" si="554"/>
        <v>0</v>
      </c>
      <c r="CU289" s="1894">
        <f t="shared" si="555"/>
        <v>0</v>
      </c>
      <c r="CV289" s="1894">
        <f t="shared" si="474"/>
        <v>0</v>
      </c>
      <c r="CW289" s="1894">
        <f t="shared" si="475"/>
        <v>0</v>
      </c>
    </row>
    <row r="290" spans="1:103" ht="14.25" customHeight="1" x14ac:dyDescent="0.25">
      <c r="A290" s="3128"/>
      <c r="B290" s="280" t="s">
        <v>916</v>
      </c>
      <c r="C290" s="609">
        <f t="shared" si="458"/>
        <v>0</v>
      </c>
      <c r="D290" s="610">
        <f t="shared" ref="D290:E290" si="570">SUM(F290+H290+J290+L290+N290+P290+R290+T290+V290+X290+Z290+AB290+AD290+AF290+AH290+AJ290+AL290)</f>
        <v>0</v>
      </c>
      <c r="E290" s="454">
        <f t="shared" si="570"/>
        <v>0</v>
      </c>
      <c r="F290" s="2070"/>
      <c r="G290" s="370"/>
      <c r="H290" s="2070"/>
      <c r="I290" s="370"/>
      <c r="J290" s="2070"/>
      <c r="K290" s="370"/>
      <c r="L290" s="2070"/>
      <c r="M290" s="370"/>
      <c r="N290" s="2070"/>
      <c r="O290" s="370"/>
      <c r="P290" s="2070"/>
      <c r="Q290" s="370"/>
      <c r="R290" s="2070"/>
      <c r="S290" s="370"/>
      <c r="T290" s="2070"/>
      <c r="U290" s="370"/>
      <c r="V290" s="2070"/>
      <c r="W290" s="370"/>
      <c r="X290" s="2070"/>
      <c r="Y290" s="370"/>
      <c r="Z290" s="2070"/>
      <c r="AA290" s="370"/>
      <c r="AB290" s="2070"/>
      <c r="AC290" s="370"/>
      <c r="AD290" s="2070"/>
      <c r="AE290" s="370"/>
      <c r="AF290" s="2070"/>
      <c r="AG290" s="370"/>
      <c r="AH290" s="2070"/>
      <c r="AI290" s="370"/>
      <c r="AJ290" s="2070"/>
      <c r="AK290" s="370"/>
      <c r="AL290" s="2070"/>
      <c r="AM290" s="2235"/>
      <c r="AN290" s="1857"/>
      <c r="AO290" s="2135"/>
      <c r="AP290" s="1846"/>
      <c r="AQ290" s="2089"/>
      <c r="AR290" s="370"/>
      <c r="AS290" s="2070"/>
      <c r="AT290" s="370"/>
      <c r="AU290" s="2089"/>
      <c r="AV290" s="370"/>
      <c r="AW290" s="2089"/>
      <c r="AX290" s="370"/>
      <c r="AY290" s="143" t="str">
        <f t="shared" si="460"/>
        <v/>
      </c>
      <c r="AZ290" s="143"/>
      <c r="BA290" s="143"/>
      <c r="BB290" s="143"/>
      <c r="BC290" s="143"/>
      <c r="BD290" s="143"/>
      <c r="BE290" s="143"/>
      <c r="BF290" s="143"/>
      <c r="BG290" s="143"/>
      <c r="BH290" s="143"/>
      <c r="BI290" s="143"/>
      <c r="BJ290" s="143"/>
      <c r="BK290" s="143"/>
      <c r="BL290" s="143"/>
      <c r="BM290" s="143"/>
      <c r="BN290" s="143"/>
      <c r="BO290" s="143"/>
      <c r="CA290" s="1"/>
      <c r="CB290" s="2174" t="str">
        <f t="shared" si="547"/>
        <v/>
      </c>
      <c r="CC290" s="2174" t="str">
        <f t="shared" si="548"/>
        <v/>
      </c>
      <c r="CD290" s="2174" t="str">
        <f t="shared" si="502"/>
        <v/>
      </c>
      <c r="CE290" s="2174" t="str">
        <f t="shared" si="464"/>
        <v/>
      </c>
      <c r="CF290" s="2174" t="str">
        <f t="shared" si="549"/>
        <v/>
      </c>
      <c r="CG290" s="2174" t="str">
        <f t="shared" si="550"/>
        <v/>
      </c>
      <c r="CH290" s="2174" t="str">
        <f t="shared" si="467"/>
        <v/>
      </c>
      <c r="CI290" s="2174" t="str">
        <f t="shared" si="468"/>
        <v/>
      </c>
      <c r="CP290" s="1894">
        <f t="shared" si="551"/>
        <v>0</v>
      </c>
      <c r="CQ290" s="1894">
        <f t="shared" si="552"/>
        <v>0</v>
      </c>
      <c r="CR290" s="1894">
        <f t="shared" ref="CR290:CS290" si="571">IF(AND(D290&gt;0,OR(AS290="")),1,IF(AS290&gt;D290,1,0))</f>
        <v>0</v>
      </c>
      <c r="CS290" s="1894">
        <f t="shared" si="571"/>
        <v>0</v>
      </c>
      <c r="CT290" s="1894">
        <f t="shared" si="554"/>
        <v>0</v>
      </c>
      <c r="CU290" s="1894">
        <f t="shared" si="555"/>
        <v>0</v>
      </c>
      <c r="CV290" s="1894">
        <f t="shared" si="474"/>
        <v>0</v>
      </c>
      <c r="CW290" s="1894">
        <f t="shared" si="475"/>
        <v>0</v>
      </c>
    </row>
    <row r="291" spans="1:103" ht="22.5" customHeight="1" x14ac:dyDescent="0.25">
      <c r="A291" s="3129"/>
      <c r="B291" s="277" t="s">
        <v>917</v>
      </c>
      <c r="C291" s="617">
        <f t="shared" si="458"/>
        <v>0</v>
      </c>
      <c r="D291" s="618">
        <f t="shared" ref="D291:E291" si="572">SUM(F291+H291+J291+L291+N291+P291+R291+T291+V291+X291+Z291+AB291+AD291+AF291+AH291+AJ291+AL291)</f>
        <v>0</v>
      </c>
      <c r="E291" s="603">
        <f t="shared" si="572"/>
        <v>0</v>
      </c>
      <c r="F291" s="131"/>
      <c r="G291" s="1847"/>
      <c r="H291" s="131"/>
      <c r="I291" s="1847"/>
      <c r="J291" s="131"/>
      <c r="K291" s="1847"/>
      <c r="L291" s="131"/>
      <c r="M291" s="1847"/>
      <c r="N291" s="131"/>
      <c r="O291" s="1847"/>
      <c r="P291" s="131"/>
      <c r="Q291" s="1847"/>
      <c r="R291" s="131"/>
      <c r="S291" s="1847"/>
      <c r="T291" s="131"/>
      <c r="U291" s="1847"/>
      <c r="V291" s="131"/>
      <c r="W291" s="1847"/>
      <c r="X291" s="131"/>
      <c r="Y291" s="1847"/>
      <c r="Z291" s="131"/>
      <c r="AA291" s="1847"/>
      <c r="AB291" s="131"/>
      <c r="AC291" s="1847"/>
      <c r="AD291" s="131"/>
      <c r="AE291" s="1847"/>
      <c r="AF291" s="131"/>
      <c r="AG291" s="1847"/>
      <c r="AH291" s="131"/>
      <c r="AI291" s="1847"/>
      <c r="AJ291" s="131"/>
      <c r="AK291" s="1847"/>
      <c r="AL291" s="131"/>
      <c r="AM291" s="2114"/>
      <c r="AN291" s="142"/>
      <c r="AO291" s="2137"/>
      <c r="AP291" s="1848"/>
      <c r="AQ291" s="2137"/>
      <c r="AR291" s="1847"/>
      <c r="AS291" s="131"/>
      <c r="AT291" s="1847"/>
      <c r="AU291" s="2137"/>
      <c r="AV291" s="1847"/>
      <c r="AW291" s="2137"/>
      <c r="AX291" s="1847"/>
      <c r="AY291" s="143" t="str">
        <f t="shared" si="460"/>
        <v/>
      </c>
      <c r="AZ291" s="143"/>
      <c r="BA291" s="143"/>
      <c r="BB291" s="143"/>
      <c r="BC291" s="143"/>
      <c r="BD291" s="143"/>
      <c r="BE291" s="143"/>
      <c r="BF291" s="143"/>
      <c r="BG291" s="143"/>
      <c r="BH291" s="143"/>
      <c r="BI291" s="143"/>
      <c r="BJ291" s="143"/>
      <c r="BK291" s="143"/>
      <c r="BL291" s="143"/>
      <c r="BM291" s="143"/>
      <c r="BN291" s="143"/>
      <c r="BO291" s="143"/>
      <c r="CA291" s="1"/>
      <c r="CB291" s="2174" t="str">
        <f t="shared" si="547"/>
        <v/>
      </c>
      <c r="CC291" s="2174" t="str">
        <f t="shared" si="548"/>
        <v/>
      </c>
      <c r="CD291" s="2174" t="str">
        <f t="shared" si="502"/>
        <v/>
      </c>
      <c r="CE291" s="2174" t="str">
        <f t="shared" si="464"/>
        <v/>
      </c>
      <c r="CF291" s="2174" t="str">
        <f t="shared" si="549"/>
        <v/>
      </c>
      <c r="CG291" s="2174" t="str">
        <f t="shared" si="550"/>
        <v/>
      </c>
      <c r="CH291" s="2174" t="str">
        <f t="shared" si="467"/>
        <v/>
      </c>
      <c r="CI291" s="2174" t="str">
        <f t="shared" si="468"/>
        <v/>
      </c>
      <c r="CP291" s="1894">
        <f t="shared" si="551"/>
        <v>0</v>
      </c>
      <c r="CQ291" s="1894">
        <f t="shared" si="552"/>
        <v>0</v>
      </c>
      <c r="CR291" s="1894">
        <f t="shared" ref="CR291:CS291" si="573">IF(AND(D291&gt;0,OR(AS291="")),1,IF(AS291&gt;D291,1,0))</f>
        <v>0</v>
      </c>
      <c r="CS291" s="1894">
        <f t="shared" si="573"/>
        <v>0</v>
      </c>
      <c r="CT291" s="1894">
        <f t="shared" si="554"/>
        <v>0</v>
      </c>
      <c r="CU291" s="1894">
        <f t="shared" si="555"/>
        <v>0</v>
      </c>
      <c r="CV291" s="1894">
        <f t="shared" si="474"/>
        <v>0</v>
      </c>
      <c r="CW291" s="1894">
        <f t="shared" si="475"/>
        <v>0</v>
      </c>
    </row>
    <row r="292" spans="1:103" ht="14.25" customHeight="1" x14ac:dyDescent="0.25">
      <c r="A292" s="3319" t="s">
        <v>918</v>
      </c>
      <c r="B292" s="3292"/>
      <c r="C292" s="607">
        <f t="shared" si="458"/>
        <v>0</v>
      </c>
      <c r="D292" s="2250">
        <f t="shared" ref="D292:E292" si="574">SUM(F292+H292+J292+L292+N292+P292+R292+T292+V292+X292+Z292+AB292+AD292+AF292+AH292+AJ292+AL292)</f>
        <v>0</v>
      </c>
      <c r="E292" s="2244">
        <f t="shared" si="574"/>
        <v>0</v>
      </c>
      <c r="F292" s="2186"/>
      <c r="G292" s="2190"/>
      <c r="H292" s="2186"/>
      <c r="I292" s="2190"/>
      <c r="J292" s="2186"/>
      <c r="K292" s="2190"/>
      <c r="L292" s="2186"/>
      <c r="M292" s="2190"/>
      <c r="N292" s="2186"/>
      <c r="O292" s="2190"/>
      <c r="P292" s="2186"/>
      <c r="Q292" s="2190"/>
      <c r="R292" s="2186"/>
      <c r="S292" s="2190"/>
      <c r="T292" s="2186"/>
      <c r="U292" s="2190"/>
      <c r="V292" s="2186"/>
      <c r="W292" s="2190"/>
      <c r="X292" s="2186"/>
      <c r="Y292" s="2190"/>
      <c r="Z292" s="2186"/>
      <c r="AA292" s="2190"/>
      <c r="AB292" s="2186"/>
      <c r="AC292" s="2190"/>
      <c r="AD292" s="2186"/>
      <c r="AE292" s="2190"/>
      <c r="AF292" s="2186"/>
      <c r="AG292" s="2190"/>
      <c r="AH292" s="2186"/>
      <c r="AI292" s="2190"/>
      <c r="AJ292" s="2186"/>
      <c r="AK292" s="2190"/>
      <c r="AL292" s="2186"/>
      <c r="AM292" s="2240"/>
      <c r="AN292" s="1857"/>
      <c r="AO292" s="2135"/>
      <c r="AP292" s="1846"/>
      <c r="AQ292" s="2286"/>
      <c r="AR292" s="2190"/>
      <c r="AS292" s="2186"/>
      <c r="AT292" s="2190"/>
      <c r="AU292" s="2286"/>
      <c r="AV292" s="2190"/>
      <c r="AW292" s="2286"/>
      <c r="AX292" s="2190"/>
      <c r="AY292" s="143" t="str">
        <f t="shared" si="460"/>
        <v/>
      </c>
      <c r="AZ292" s="143"/>
      <c r="BA292" s="143"/>
      <c r="BB292" s="143"/>
      <c r="BC292" s="143"/>
      <c r="BD292" s="143"/>
      <c r="BE292" s="143"/>
      <c r="BF292" s="143"/>
      <c r="BG292" s="143"/>
      <c r="BH292" s="143"/>
      <c r="BI292" s="143"/>
      <c r="BJ292" s="143"/>
      <c r="BK292" s="143"/>
      <c r="BL292" s="143"/>
      <c r="BM292" s="143"/>
      <c r="BN292" s="143"/>
      <c r="BO292" s="143"/>
      <c r="CA292" s="1"/>
      <c r="CB292" s="2174" t="str">
        <f t="shared" si="547"/>
        <v/>
      </c>
      <c r="CC292" s="2174" t="str">
        <f t="shared" si="548"/>
        <v/>
      </c>
      <c r="CD292" s="2174" t="str">
        <f t="shared" si="502"/>
        <v/>
      </c>
      <c r="CE292" s="2174" t="str">
        <f t="shared" si="464"/>
        <v/>
      </c>
      <c r="CF292" s="2174" t="str">
        <f t="shared" si="549"/>
        <v/>
      </c>
      <c r="CG292" s="2174" t="str">
        <f t="shared" si="550"/>
        <v/>
      </c>
      <c r="CH292" s="2174" t="str">
        <f t="shared" si="467"/>
        <v/>
      </c>
      <c r="CI292" s="2174" t="str">
        <f t="shared" si="468"/>
        <v/>
      </c>
      <c r="CP292" s="1894">
        <f t="shared" si="551"/>
        <v>0</v>
      </c>
      <c r="CQ292" s="1894">
        <f t="shared" si="552"/>
        <v>0</v>
      </c>
      <c r="CR292" s="1894">
        <f t="shared" ref="CR292:CS292" si="575">IF(AND(D292&gt;0,OR(AS292="")),1,IF(AS292&gt;D292,1,0))</f>
        <v>0</v>
      </c>
      <c r="CS292" s="1894">
        <f t="shared" si="575"/>
        <v>0</v>
      </c>
      <c r="CT292" s="1894">
        <f t="shared" si="554"/>
        <v>0</v>
      </c>
      <c r="CU292" s="1894">
        <f t="shared" si="555"/>
        <v>0</v>
      </c>
      <c r="CV292" s="1894">
        <f t="shared" si="474"/>
        <v>0</v>
      </c>
      <c r="CW292" s="1894">
        <f t="shared" si="475"/>
        <v>0</v>
      </c>
    </row>
    <row r="293" spans="1:103" ht="14.25" customHeight="1" x14ac:dyDescent="0.25">
      <c r="A293" s="3281" t="s">
        <v>919</v>
      </c>
      <c r="B293" s="3205"/>
      <c r="C293" s="617">
        <f t="shared" si="458"/>
        <v>1</v>
      </c>
      <c r="D293" s="618">
        <f t="shared" ref="D293:E293" si="576">SUM(F293+H293+J293+L293+N293+P293+R293+T293+V293+X293+Z293+AB293+AD293+AF293+AH293+AJ293+AL293)</f>
        <v>1</v>
      </c>
      <c r="E293" s="603">
        <f t="shared" si="576"/>
        <v>0</v>
      </c>
      <c r="F293" s="131">
        <v>0</v>
      </c>
      <c r="G293" s="1847">
        <v>0</v>
      </c>
      <c r="H293" s="131">
        <v>0</v>
      </c>
      <c r="I293" s="1847">
        <v>0</v>
      </c>
      <c r="J293" s="131">
        <v>1</v>
      </c>
      <c r="K293" s="1847">
        <v>0</v>
      </c>
      <c r="L293" s="131">
        <v>0</v>
      </c>
      <c r="M293" s="1847">
        <v>0</v>
      </c>
      <c r="N293" s="131">
        <v>0</v>
      </c>
      <c r="O293" s="1847">
        <v>0</v>
      </c>
      <c r="P293" s="131">
        <v>0</v>
      </c>
      <c r="Q293" s="1847">
        <v>0</v>
      </c>
      <c r="R293" s="131">
        <v>0</v>
      </c>
      <c r="S293" s="1847">
        <v>0</v>
      </c>
      <c r="T293" s="131">
        <v>0</v>
      </c>
      <c r="U293" s="1847">
        <v>0</v>
      </c>
      <c r="V293" s="131">
        <v>0</v>
      </c>
      <c r="W293" s="1847">
        <v>0</v>
      </c>
      <c r="X293" s="131">
        <v>0</v>
      </c>
      <c r="Y293" s="1847">
        <v>0</v>
      </c>
      <c r="Z293" s="131">
        <v>0</v>
      </c>
      <c r="AA293" s="1847">
        <v>0</v>
      </c>
      <c r="AB293" s="131">
        <v>0</v>
      </c>
      <c r="AC293" s="1847">
        <v>0</v>
      </c>
      <c r="AD293" s="131">
        <v>0</v>
      </c>
      <c r="AE293" s="1847">
        <v>0</v>
      </c>
      <c r="AF293" s="131">
        <v>0</v>
      </c>
      <c r="AG293" s="1847">
        <v>0</v>
      </c>
      <c r="AH293" s="131">
        <v>0</v>
      </c>
      <c r="AI293" s="1847">
        <v>0</v>
      </c>
      <c r="AJ293" s="131">
        <v>0</v>
      </c>
      <c r="AK293" s="1847">
        <v>0</v>
      </c>
      <c r="AL293" s="131">
        <v>0</v>
      </c>
      <c r="AM293" s="2114">
        <v>0</v>
      </c>
      <c r="AN293" s="527">
        <v>0</v>
      </c>
      <c r="AO293" s="2162">
        <v>0</v>
      </c>
      <c r="AP293" s="2094">
        <v>0</v>
      </c>
      <c r="AQ293" s="2137">
        <v>0</v>
      </c>
      <c r="AR293" s="1847">
        <v>0</v>
      </c>
      <c r="AS293" s="131">
        <v>1</v>
      </c>
      <c r="AT293" s="1847">
        <v>0</v>
      </c>
      <c r="AU293" s="2137">
        <v>0</v>
      </c>
      <c r="AV293" s="1847">
        <v>0</v>
      </c>
      <c r="AW293" s="2137">
        <v>0</v>
      </c>
      <c r="AX293" s="1847">
        <v>0</v>
      </c>
      <c r="AY293" s="143" t="str">
        <f t="shared" si="460"/>
        <v/>
      </c>
      <c r="AZ293" s="143"/>
      <c r="BA293" s="143"/>
      <c r="BB293" s="143"/>
      <c r="BC293" s="143"/>
      <c r="BD293" s="143"/>
      <c r="BE293" s="143"/>
      <c r="BF293" s="143"/>
      <c r="BG293" s="143"/>
      <c r="BH293" s="143"/>
      <c r="BI293" s="143"/>
      <c r="BJ293" s="143"/>
      <c r="BK293" s="143"/>
      <c r="BL293" s="143"/>
      <c r="BM293" s="143"/>
      <c r="BN293" s="143"/>
      <c r="BO293" s="143"/>
      <c r="CA293" s="1"/>
      <c r="CB293" s="2174" t="str">
        <f t="shared" si="547"/>
        <v/>
      </c>
      <c r="CC293" s="2174" t="str">
        <f t="shared" si="548"/>
        <v/>
      </c>
      <c r="CD293" s="2174" t="str">
        <f t="shared" si="502"/>
        <v/>
      </c>
      <c r="CE293" s="2174" t="str">
        <f t="shared" si="464"/>
        <v/>
      </c>
      <c r="CF293" s="2174" t="str">
        <f t="shared" si="549"/>
        <v/>
      </c>
      <c r="CG293" s="2174" t="str">
        <f t="shared" si="550"/>
        <v/>
      </c>
      <c r="CH293" s="2174" t="str">
        <f t="shared" si="467"/>
        <v/>
      </c>
      <c r="CI293" s="2174" t="str">
        <f t="shared" si="468"/>
        <v/>
      </c>
      <c r="CP293" s="1894">
        <f t="shared" si="551"/>
        <v>0</v>
      </c>
      <c r="CQ293" s="1894">
        <f t="shared" si="552"/>
        <v>0</v>
      </c>
      <c r="CR293" s="1894">
        <f t="shared" ref="CR293:CS293" si="577">IF(AND(D293&gt;0,OR(AS293="")),1,IF(AS293&gt;D293,1,0))</f>
        <v>0</v>
      </c>
      <c r="CS293" s="1894">
        <f t="shared" si="577"/>
        <v>0</v>
      </c>
      <c r="CT293" s="1894">
        <f t="shared" si="554"/>
        <v>0</v>
      </c>
      <c r="CU293" s="1894">
        <f t="shared" si="555"/>
        <v>0</v>
      </c>
      <c r="CV293" s="1894">
        <f t="shared" si="474"/>
        <v>0</v>
      </c>
      <c r="CW293" s="1894">
        <f t="shared" si="475"/>
        <v>0</v>
      </c>
    </row>
    <row r="294" spans="1:103" ht="18" customHeight="1" x14ac:dyDescent="0.25">
      <c r="A294" s="281" t="s">
        <v>929</v>
      </c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  <c r="AL294" s="338"/>
      <c r="AM294" s="338"/>
      <c r="AN294" s="338"/>
      <c r="AO294" s="338"/>
      <c r="AP294" s="143"/>
      <c r="AQ294" s="143"/>
      <c r="AR294" s="143"/>
      <c r="AS294" s="143"/>
      <c r="AT294" s="143"/>
      <c r="AU294" s="143"/>
      <c r="AV294" s="143"/>
      <c r="AW294" s="143"/>
      <c r="AX294" s="143"/>
      <c r="AY294" s="143"/>
      <c r="AZ294" s="143"/>
      <c r="BA294" s="143"/>
      <c r="BB294" s="143"/>
      <c r="BC294" s="143"/>
      <c r="BD294" s="143"/>
      <c r="BE294" s="143"/>
      <c r="BF294" s="143"/>
      <c r="BG294" s="143"/>
      <c r="BH294" s="143"/>
      <c r="BI294" s="143"/>
      <c r="BJ294" s="143"/>
      <c r="BK294" s="143"/>
      <c r="BL294" s="143"/>
      <c r="BM294" s="143"/>
      <c r="BN294" s="143"/>
      <c r="BO294" s="143"/>
      <c r="BP294" s="143"/>
      <c r="BQ294" s="143"/>
      <c r="BR294" s="143"/>
      <c r="BS294" s="143"/>
      <c r="BT294" s="143"/>
      <c r="BU294" s="143"/>
      <c r="BV294" s="143"/>
      <c r="BW294" s="143"/>
      <c r="BX294" s="143"/>
      <c r="BY294" s="143"/>
      <c r="BZ294" s="143"/>
      <c r="CA294" s="143"/>
      <c r="CB294" s="143"/>
      <c r="CC294" s="143"/>
      <c r="CD294" s="143"/>
      <c r="CE294" s="143"/>
      <c r="CF294" s="143"/>
      <c r="CG294" s="143"/>
      <c r="CH294" s="143"/>
      <c r="CI294" s="143"/>
      <c r="CJ294" s="143"/>
      <c r="CK294" s="143"/>
      <c r="CL294" s="143"/>
      <c r="CM294" s="143"/>
      <c r="CN294" s="143"/>
      <c r="CO294" s="143"/>
      <c r="CP294" s="143"/>
      <c r="CQ294" s="143"/>
      <c r="CR294" s="143"/>
      <c r="CS294" s="143"/>
      <c r="CT294" s="143"/>
      <c r="CU294" s="143"/>
      <c r="CV294" s="143"/>
      <c r="CW294" s="143"/>
      <c r="CX294" s="143"/>
      <c r="CY294" s="143"/>
    </row>
    <row r="295" spans="1:103" ht="14.25" customHeight="1" x14ac:dyDescent="0.25">
      <c r="A295" s="3153" t="s">
        <v>930</v>
      </c>
      <c r="B295" s="3138" t="s">
        <v>931</v>
      </c>
      <c r="C295" s="3148" t="s">
        <v>33</v>
      </c>
      <c r="D295" s="3161"/>
      <c r="E295" s="3149"/>
      <c r="F295" s="3159" t="s">
        <v>106</v>
      </c>
      <c r="G295" s="3124"/>
      <c r="H295" s="3124"/>
      <c r="I295" s="3124"/>
      <c r="J295" s="3124"/>
      <c r="K295" s="3124"/>
      <c r="L295" s="3124"/>
      <c r="M295" s="3124"/>
      <c r="N295" s="3124"/>
      <c r="O295" s="3124"/>
      <c r="P295" s="3124"/>
      <c r="Q295" s="3124"/>
      <c r="R295" s="3124"/>
      <c r="S295" s="3124"/>
      <c r="T295" s="3124"/>
      <c r="U295" s="3124"/>
      <c r="V295" s="3124"/>
      <c r="W295" s="3124"/>
      <c r="X295" s="3124"/>
      <c r="Y295" s="3124"/>
      <c r="Z295" s="3124"/>
      <c r="AA295" s="3124"/>
      <c r="AB295" s="3124"/>
      <c r="AC295" s="3124"/>
      <c r="AD295" s="3124"/>
      <c r="AE295" s="3124"/>
      <c r="AF295" s="3124"/>
      <c r="AG295" s="3124"/>
      <c r="AH295" s="3124"/>
      <c r="AI295" s="3124"/>
      <c r="AJ295" s="3124"/>
      <c r="AK295" s="3135"/>
      <c r="AL295" s="3167" t="s">
        <v>41</v>
      </c>
      <c r="AM295" s="3162" t="s">
        <v>42</v>
      </c>
      <c r="AN295" s="3162" t="s">
        <v>466</v>
      </c>
      <c r="AO295" s="3139" t="s">
        <v>40</v>
      </c>
    </row>
    <row r="296" spans="1:103" ht="14.25" customHeight="1" x14ac:dyDescent="0.25">
      <c r="A296" s="3128"/>
      <c r="B296" s="3128"/>
      <c r="C296" s="3150"/>
      <c r="D296" s="3142"/>
      <c r="E296" s="3140"/>
      <c r="F296" s="3159" t="s">
        <v>335</v>
      </c>
      <c r="G296" s="3122"/>
      <c r="H296" s="3159" t="s">
        <v>99</v>
      </c>
      <c r="I296" s="3122"/>
      <c r="J296" s="3159" t="s">
        <v>49</v>
      </c>
      <c r="K296" s="3122"/>
      <c r="L296" s="3159" t="s">
        <v>50</v>
      </c>
      <c r="M296" s="3122"/>
      <c r="N296" s="3143" t="s">
        <v>51</v>
      </c>
      <c r="O296" s="3122"/>
      <c r="P296" s="3143" t="s">
        <v>52</v>
      </c>
      <c r="Q296" s="3122"/>
      <c r="R296" s="3143" t="s">
        <v>53</v>
      </c>
      <c r="S296" s="3122"/>
      <c r="T296" s="3143" t="s">
        <v>54</v>
      </c>
      <c r="U296" s="3122"/>
      <c r="V296" s="3143" t="s">
        <v>55</v>
      </c>
      <c r="W296" s="3122"/>
      <c r="X296" s="3143" t="s">
        <v>56</v>
      </c>
      <c r="Y296" s="3122"/>
      <c r="Z296" s="3143" t="s">
        <v>57</v>
      </c>
      <c r="AA296" s="3122"/>
      <c r="AB296" s="3143" t="s">
        <v>58</v>
      </c>
      <c r="AC296" s="3122"/>
      <c r="AD296" s="3143" t="s">
        <v>59</v>
      </c>
      <c r="AE296" s="3122"/>
      <c r="AF296" s="3143" t="s">
        <v>60</v>
      </c>
      <c r="AG296" s="3122"/>
      <c r="AH296" s="3143" t="s">
        <v>61</v>
      </c>
      <c r="AI296" s="3122"/>
      <c r="AJ296" s="3143" t="s">
        <v>62</v>
      </c>
      <c r="AK296" s="3135"/>
      <c r="AL296" s="3170"/>
      <c r="AM296" s="3269"/>
      <c r="AN296" s="3269"/>
      <c r="AO296" s="3180"/>
    </row>
    <row r="297" spans="1:103" ht="26.25" customHeight="1" x14ac:dyDescent="0.25">
      <c r="A297" s="3129"/>
      <c r="B297" s="3129"/>
      <c r="C297" s="1887" t="s">
        <v>84</v>
      </c>
      <c r="D297" s="1739" t="s">
        <v>63</v>
      </c>
      <c r="E297" s="2042" t="s">
        <v>64</v>
      </c>
      <c r="F297" s="1882" t="s">
        <v>63</v>
      </c>
      <c r="G297" s="2008" t="s">
        <v>64</v>
      </c>
      <c r="H297" s="1882" t="s">
        <v>63</v>
      </c>
      <c r="I297" s="2008" t="s">
        <v>64</v>
      </c>
      <c r="J297" s="1882" t="s">
        <v>63</v>
      </c>
      <c r="K297" s="2008" t="s">
        <v>64</v>
      </c>
      <c r="L297" s="1882" t="s">
        <v>63</v>
      </c>
      <c r="M297" s="2008" t="s">
        <v>64</v>
      </c>
      <c r="N297" s="1882" t="s">
        <v>63</v>
      </c>
      <c r="O297" s="2008" t="s">
        <v>64</v>
      </c>
      <c r="P297" s="1882" t="s">
        <v>63</v>
      </c>
      <c r="Q297" s="2008" t="s">
        <v>64</v>
      </c>
      <c r="R297" s="1882" t="s">
        <v>63</v>
      </c>
      <c r="S297" s="2008" t="s">
        <v>64</v>
      </c>
      <c r="T297" s="1734" t="s">
        <v>63</v>
      </c>
      <c r="U297" s="1734" t="s">
        <v>64</v>
      </c>
      <c r="V297" s="58" t="s">
        <v>63</v>
      </c>
      <c r="W297" s="2008" t="s">
        <v>64</v>
      </c>
      <c r="X297" s="1882" t="s">
        <v>63</v>
      </c>
      <c r="Y297" s="2008" t="s">
        <v>64</v>
      </c>
      <c r="Z297" s="1882" t="s">
        <v>63</v>
      </c>
      <c r="AA297" s="2008" t="s">
        <v>64</v>
      </c>
      <c r="AB297" s="1882" t="s">
        <v>63</v>
      </c>
      <c r="AC297" s="2008" t="s">
        <v>64</v>
      </c>
      <c r="AD297" s="1882" t="s">
        <v>63</v>
      </c>
      <c r="AE297" s="2008" t="s">
        <v>64</v>
      </c>
      <c r="AF297" s="1882" t="s">
        <v>63</v>
      </c>
      <c r="AG297" s="2008" t="s">
        <v>64</v>
      </c>
      <c r="AH297" s="1882" t="s">
        <v>63</v>
      </c>
      <c r="AI297" s="2008" t="s">
        <v>64</v>
      </c>
      <c r="AJ297" s="1882" t="s">
        <v>63</v>
      </c>
      <c r="AK297" s="2294" t="s">
        <v>64</v>
      </c>
      <c r="AL297" s="3168"/>
      <c r="AM297" s="3163"/>
      <c r="AN297" s="3163"/>
      <c r="AO297" s="3140"/>
    </row>
    <row r="298" spans="1:103" ht="15" customHeight="1" x14ac:dyDescent="0.25">
      <c r="A298" s="3132" t="s">
        <v>932</v>
      </c>
      <c r="B298" s="2295" t="s">
        <v>778</v>
      </c>
      <c r="C298" s="1888">
        <f t="shared" ref="C298:C301" si="578">SUM(D298+E298)</f>
        <v>0</v>
      </c>
      <c r="D298" s="1889">
        <f t="shared" ref="D298:E298" si="579">SUM(F298+H298+J298+L298+N298+P298+R298+T298+V298+X298+Z298+AB298+AD298+AF298+AH298+AJ298)</f>
        <v>0</v>
      </c>
      <c r="E298" s="171">
        <f t="shared" si="579"/>
        <v>0</v>
      </c>
      <c r="F298" s="126"/>
      <c r="G298" s="1840"/>
      <c r="H298" s="126"/>
      <c r="I298" s="1840"/>
      <c r="J298" s="126"/>
      <c r="K298" s="1840"/>
      <c r="L298" s="126"/>
      <c r="M298" s="1840"/>
      <c r="N298" s="126"/>
      <c r="O298" s="1840"/>
      <c r="P298" s="126"/>
      <c r="Q298" s="1840"/>
      <c r="R298" s="126"/>
      <c r="S298" s="1840"/>
      <c r="T298" s="126"/>
      <c r="U298" s="1840"/>
      <c r="V298" s="126"/>
      <c r="W298" s="1840"/>
      <c r="X298" s="126"/>
      <c r="Y298" s="1840"/>
      <c r="Z298" s="126"/>
      <c r="AA298" s="1840"/>
      <c r="AB298" s="126"/>
      <c r="AC298" s="1840"/>
      <c r="AD298" s="126"/>
      <c r="AE298" s="1840"/>
      <c r="AF298" s="126"/>
      <c r="AG298" s="1840"/>
      <c r="AH298" s="126"/>
      <c r="AI298" s="1840"/>
      <c r="AJ298" s="126"/>
      <c r="AK298" s="1841"/>
      <c r="AL298" s="440"/>
      <c r="AM298" s="127"/>
      <c r="AN298" s="127"/>
      <c r="AO298" s="1840"/>
      <c r="AP298" s="240" t="str">
        <f t="shared" ref="AP298:AP301" si="580">CA298&amp;CB298&amp;CC298&amp;CD298</f>
        <v/>
      </c>
      <c r="CA298" s="2174" t="str">
        <f t="shared" ref="CA298:CA301" si="581">IF(AND(C298&gt;0,AL298="")," * No olvide digitar la variable Pueblos Originarios. Digite Cero si no tiene.",IF(AL298&gt;C298," * La variable Pueblos originarios No puede ser mayor al Total.",""))</f>
        <v/>
      </c>
      <c r="CB298" s="2174" t="str">
        <f>IF(AND(C298&gt;0,AM298="")," * No olvide digitar la variable Migrantes. Digite Cero si no tiene.",IF(AM298&gt;C298," * La variable Migrantes No puede ser mayor al Total.",""))</f>
        <v/>
      </c>
      <c r="CC298" s="217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2174" t="str">
        <f t="shared" ref="CD298:CD301" si="582"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757">
        <f t="shared" ref="CO298:CO301" si="583">IF(AND(C298&gt;0,AL298=""),1,IF(AL298&gt;C298,1,0))</f>
        <v>0</v>
      </c>
      <c r="CP298" s="1757">
        <f t="shared" ref="CP298:CP301" si="584">IF(AND(C298&gt;0,AM298=""),1,IF(AM298&gt;C298,1,0))</f>
        <v>0</v>
      </c>
      <c r="CQ298" s="1757">
        <f t="shared" ref="CQ298:CQ301" si="585">IF(AND(C298&gt;0,AN298=""),1,IF(AN298&gt;C298,1,0))</f>
        <v>0</v>
      </c>
      <c r="CR298" s="1757">
        <f t="shared" ref="CR298:CR301" si="586">IF(AND(C298&gt;0,AO298=""),1,IF(AO298&gt;C298,1,0))</f>
        <v>0</v>
      </c>
    </row>
    <row r="299" spans="1:103" ht="14.25" customHeight="1" x14ac:dyDescent="0.25">
      <c r="A299" s="3129"/>
      <c r="B299" s="277" t="s">
        <v>787</v>
      </c>
      <c r="C299" s="172">
        <f t="shared" si="578"/>
        <v>0</v>
      </c>
      <c r="D299" s="187">
        <f t="shared" ref="D299:E299" si="587">SUM(F299+H299+J299+L299+N299+P299+R299+T299+V299+X299+Z299+AB299+AD299+AF299+AH299+AJ299)</f>
        <v>0</v>
      </c>
      <c r="E299" s="173">
        <f t="shared" si="587"/>
        <v>0</v>
      </c>
      <c r="F299" s="131"/>
      <c r="G299" s="1847"/>
      <c r="H299" s="131"/>
      <c r="I299" s="1847"/>
      <c r="J299" s="131"/>
      <c r="K299" s="1847"/>
      <c r="L299" s="131"/>
      <c r="M299" s="1847"/>
      <c r="N299" s="131"/>
      <c r="O299" s="1847"/>
      <c r="P299" s="131"/>
      <c r="Q299" s="1847"/>
      <c r="R299" s="131"/>
      <c r="S299" s="1847"/>
      <c r="T299" s="131"/>
      <c r="U299" s="1847"/>
      <c r="V299" s="131"/>
      <c r="W299" s="1847"/>
      <c r="X299" s="131"/>
      <c r="Y299" s="1847"/>
      <c r="Z299" s="131"/>
      <c r="AA299" s="1847"/>
      <c r="AB299" s="131"/>
      <c r="AC299" s="1847"/>
      <c r="AD299" s="131"/>
      <c r="AE299" s="1847"/>
      <c r="AF299" s="131"/>
      <c r="AG299" s="1847"/>
      <c r="AH299" s="131"/>
      <c r="AI299" s="1847"/>
      <c r="AJ299" s="131"/>
      <c r="AK299" s="1848"/>
      <c r="AL299" s="142"/>
      <c r="AM299" s="132"/>
      <c r="AN299" s="132"/>
      <c r="AO299" s="1847"/>
      <c r="AP299" s="240" t="str">
        <f t="shared" si="580"/>
        <v/>
      </c>
      <c r="CA299" s="2174" t="str">
        <f t="shared" si="581"/>
        <v/>
      </c>
      <c r="CB299" s="2174" t="str">
        <f t="shared" ref="CB299:CB301" si="588">IF(AND(C299&gt;0,AM299=""),"  * No olvide digitar la variable Migrantes. Digite Cero si no tiene.",IF(AM299&gt;C299,"  * La variable Migrantes No puede ser mayor al Total.",""))</f>
        <v/>
      </c>
      <c r="CC299" s="2174" t="str">
        <f t="shared" ref="CC299:CC301" si="589"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2174" t="str">
        <f t="shared" si="582"/>
        <v/>
      </c>
      <c r="CO299" s="1757">
        <f t="shared" si="583"/>
        <v>0</v>
      </c>
      <c r="CP299" s="1757">
        <f t="shared" si="584"/>
        <v>0</v>
      </c>
      <c r="CQ299" s="1757">
        <f t="shared" si="585"/>
        <v>0</v>
      </c>
      <c r="CR299" s="1757">
        <f t="shared" si="586"/>
        <v>0</v>
      </c>
    </row>
    <row r="300" spans="1:103" ht="14.25" customHeight="1" x14ac:dyDescent="0.25">
      <c r="A300" s="3132" t="s">
        <v>933</v>
      </c>
      <c r="B300" s="2295" t="s">
        <v>778</v>
      </c>
      <c r="C300" s="192">
        <f t="shared" si="578"/>
        <v>0</v>
      </c>
      <c r="D300" s="1908">
        <f t="shared" ref="D300:E300" si="590">SUM(F300+H300+J300+L300+N300+P300+R300+T300+V300+X300+Z300+AB300+AD300+AF300+AH300+AJ300)</f>
        <v>0</v>
      </c>
      <c r="E300" s="1897">
        <f t="shared" si="590"/>
        <v>0</v>
      </c>
      <c r="F300" s="1843"/>
      <c r="G300" s="1844"/>
      <c r="H300" s="1843"/>
      <c r="I300" s="1844"/>
      <c r="J300" s="1843"/>
      <c r="K300" s="1844"/>
      <c r="L300" s="1843"/>
      <c r="M300" s="1844"/>
      <c r="N300" s="1843"/>
      <c r="O300" s="1844"/>
      <c r="P300" s="1843"/>
      <c r="Q300" s="1844"/>
      <c r="R300" s="1843"/>
      <c r="S300" s="1844"/>
      <c r="T300" s="1843"/>
      <c r="U300" s="1844"/>
      <c r="V300" s="1843"/>
      <c r="W300" s="1844"/>
      <c r="X300" s="1843"/>
      <c r="Y300" s="1844"/>
      <c r="Z300" s="1843"/>
      <c r="AA300" s="1844"/>
      <c r="AB300" s="1843"/>
      <c r="AC300" s="1844"/>
      <c r="AD300" s="1843"/>
      <c r="AE300" s="1844"/>
      <c r="AF300" s="1843"/>
      <c r="AG300" s="1844"/>
      <c r="AH300" s="1843"/>
      <c r="AI300" s="1844"/>
      <c r="AJ300" s="1843"/>
      <c r="AK300" s="1846"/>
      <c r="AL300" s="1857"/>
      <c r="AM300" s="1845"/>
      <c r="AN300" s="1845"/>
      <c r="AO300" s="1844"/>
      <c r="AP300" s="240" t="str">
        <f t="shared" si="580"/>
        <v/>
      </c>
      <c r="CA300" s="2174" t="str">
        <f t="shared" si="581"/>
        <v/>
      </c>
      <c r="CB300" s="2174" t="str">
        <f t="shared" si="588"/>
        <v/>
      </c>
      <c r="CC300" s="2174" t="str">
        <f t="shared" si="589"/>
        <v/>
      </c>
      <c r="CD300" s="2174" t="str">
        <f t="shared" si="582"/>
        <v/>
      </c>
      <c r="CO300" s="1757">
        <f t="shared" si="583"/>
        <v>0</v>
      </c>
      <c r="CP300" s="1757">
        <f t="shared" si="584"/>
        <v>0</v>
      </c>
      <c r="CQ300" s="1757">
        <f t="shared" si="585"/>
        <v>0</v>
      </c>
      <c r="CR300" s="1757">
        <f t="shared" si="586"/>
        <v>0</v>
      </c>
    </row>
    <row r="301" spans="1:103" ht="14.25" customHeight="1" x14ac:dyDescent="0.25">
      <c r="A301" s="3129"/>
      <c r="B301" s="277" t="s">
        <v>787</v>
      </c>
      <c r="C301" s="172">
        <f t="shared" si="578"/>
        <v>0</v>
      </c>
      <c r="D301" s="187">
        <f t="shared" ref="D301:E301" si="591">SUM(F301+H301+J301+L301+N301+P301+R301+T301+V301+X301+Z301+AB301+AD301+AF301+AH301+AJ301)</f>
        <v>0</v>
      </c>
      <c r="E301" s="173">
        <f t="shared" si="591"/>
        <v>0</v>
      </c>
      <c r="F301" s="131"/>
      <c r="G301" s="1847"/>
      <c r="H301" s="131"/>
      <c r="I301" s="1847"/>
      <c r="J301" s="131"/>
      <c r="K301" s="1847"/>
      <c r="L301" s="131"/>
      <c r="M301" s="1847"/>
      <c r="N301" s="131"/>
      <c r="O301" s="1847"/>
      <c r="P301" s="131"/>
      <c r="Q301" s="1847"/>
      <c r="R301" s="131"/>
      <c r="S301" s="1847"/>
      <c r="T301" s="131"/>
      <c r="U301" s="1847"/>
      <c r="V301" s="131"/>
      <c r="W301" s="1847"/>
      <c r="X301" s="131"/>
      <c r="Y301" s="1847"/>
      <c r="Z301" s="131"/>
      <c r="AA301" s="1847"/>
      <c r="AB301" s="131"/>
      <c r="AC301" s="1847"/>
      <c r="AD301" s="131"/>
      <c r="AE301" s="1847"/>
      <c r="AF301" s="131"/>
      <c r="AG301" s="1847"/>
      <c r="AH301" s="131"/>
      <c r="AI301" s="1847"/>
      <c r="AJ301" s="131"/>
      <c r="AK301" s="1848"/>
      <c r="AL301" s="142"/>
      <c r="AM301" s="132"/>
      <c r="AN301" s="132"/>
      <c r="AO301" s="1847"/>
      <c r="AP301" s="240" t="str">
        <f t="shared" si="580"/>
        <v/>
      </c>
      <c r="CA301" s="2174" t="str">
        <f t="shared" si="581"/>
        <v/>
      </c>
      <c r="CB301" s="2174" t="str">
        <f t="shared" si="588"/>
        <v/>
      </c>
      <c r="CC301" s="2174" t="str">
        <f t="shared" si="589"/>
        <v/>
      </c>
      <c r="CD301" s="2174" t="str">
        <f t="shared" si="582"/>
        <v/>
      </c>
      <c r="CO301" s="1757">
        <f t="shared" si="583"/>
        <v>0</v>
      </c>
      <c r="CP301" s="1757">
        <f t="shared" si="584"/>
        <v>0</v>
      </c>
      <c r="CQ301" s="1757">
        <f t="shared" si="585"/>
        <v>0</v>
      </c>
      <c r="CR301" s="1757">
        <f t="shared" si="586"/>
        <v>0</v>
      </c>
    </row>
    <row r="302" spans="1:103" ht="18" customHeight="1" x14ac:dyDescent="0.25">
      <c r="A302" s="281" t="s">
        <v>934</v>
      </c>
      <c r="B302" s="2199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  <c r="AL302" s="338"/>
      <c r="AM302" s="338"/>
      <c r="AN302" s="338"/>
      <c r="AO302" s="338"/>
      <c r="AP302" s="338"/>
      <c r="AQ302" s="338"/>
      <c r="AR302" s="338"/>
      <c r="AS302" s="338"/>
      <c r="AT302" s="338"/>
      <c r="AU302" s="338"/>
      <c r="AV302" s="579"/>
      <c r="AW302" s="143"/>
      <c r="AX302" s="143"/>
      <c r="AY302" s="143"/>
      <c r="AZ302" s="143"/>
      <c r="BA302" s="143"/>
      <c r="BB302" s="143"/>
      <c r="BC302" s="143"/>
      <c r="BD302" s="143"/>
      <c r="BE302" s="143"/>
      <c r="BF302" s="143"/>
      <c r="BG302" s="143"/>
      <c r="BH302" s="143"/>
      <c r="BI302" s="143"/>
      <c r="BJ302" s="143"/>
      <c r="BK302" s="143"/>
      <c r="BL302" s="143"/>
      <c r="BM302" s="143"/>
      <c r="BN302" s="143"/>
      <c r="BO302" s="143"/>
      <c r="BP302" s="143"/>
      <c r="BQ302" s="143"/>
      <c r="BR302" s="143"/>
      <c r="BS302" s="143"/>
      <c r="BT302" s="143"/>
      <c r="BU302" s="143"/>
      <c r="BV302" s="143"/>
      <c r="BW302" s="143"/>
      <c r="BX302" s="143"/>
      <c r="BY302" s="143"/>
      <c r="BZ302" s="143"/>
      <c r="CA302" s="143"/>
      <c r="CB302" s="143"/>
      <c r="CC302" s="143"/>
      <c r="CD302" s="143"/>
      <c r="CE302" s="143"/>
      <c r="CF302" s="143"/>
      <c r="CG302" s="143"/>
      <c r="CH302" s="143"/>
      <c r="CI302" s="143"/>
      <c r="CJ302" s="143"/>
      <c r="CK302" s="143"/>
      <c r="CL302" s="143"/>
      <c r="CM302" s="143"/>
      <c r="CN302" s="143"/>
      <c r="CO302" s="143"/>
      <c r="CP302" s="143"/>
      <c r="CQ302" s="143"/>
      <c r="CR302" s="143"/>
      <c r="CS302" s="143"/>
      <c r="CT302" s="143"/>
      <c r="CU302" s="143"/>
      <c r="CV302" s="143"/>
      <c r="CW302" s="143"/>
      <c r="CX302" s="143"/>
      <c r="CY302" s="143"/>
    </row>
    <row r="303" spans="1:103" ht="14.25" customHeight="1" x14ac:dyDescent="0.25">
      <c r="A303" s="3148" t="s">
        <v>935</v>
      </c>
      <c r="B303" s="3149"/>
      <c r="C303" s="3201" t="s">
        <v>197</v>
      </c>
      <c r="D303" s="3161"/>
      <c r="E303" s="3149"/>
      <c r="F303" s="3159" t="s">
        <v>106</v>
      </c>
      <c r="G303" s="3124"/>
      <c r="H303" s="3124"/>
      <c r="I303" s="3124"/>
      <c r="J303" s="3124"/>
      <c r="K303" s="3124"/>
      <c r="L303" s="3124"/>
      <c r="M303" s="3124"/>
      <c r="N303" s="3124"/>
      <c r="O303" s="3124"/>
      <c r="P303" s="3124"/>
      <c r="Q303" s="3124"/>
      <c r="R303" s="3124"/>
      <c r="S303" s="3124"/>
      <c r="T303" s="3124"/>
      <c r="U303" s="3124"/>
      <c r="V303" s="3124"/>
      <c r="W303" s="3124"/>
      <c r="X303" s="3124"/>
      <c r="Y303" s="3124"/>
      <c r="Z303" s="3124"/>
      <c r="AA303" s="3124"/>
      <c r="AB303" s="3124"/>
      <c r="AC303" s="3124"/>
      <c r="AD303" s="3124"/>
      <c r="AE303" s="3124"/>
      <c r="AF303" s="3124"/>
      <c r="AG303" s="3124"/>
      <c r="AH303" s="3124"/>
      <c r="AI303" s="3124"/>
      <c r="AJ303" s="3124"/>
      <c r="AK303" s="3124"/>
      <c r="AL303" s="3124"/>
      <c r="AM303" s="3135"/>
      <c r="AN303" s="3134" t="s">
        <v>922</v>
      </c>
      <c r="AO303" s="3124"/>
      <c r="AP303" s="3122"/>
      <c r="AQ303" s="3148" t="s">
        <v>468</v>
      </c>
      <c r="AR303" s="3149"/>
      <c r="AS303" s="3196" t="s">
        <v>41</v>
      </c>
      <c r="AT303" s="3162" t="s">
        <v>42</v>
      </c>
      <c r="AU303" s="3162" t="s">
        <v>39</v>
      </c>
      <c r="AV303" s="3139" t="s">
        <v>40</v>
      </c>
    </row>
    <row r="304" spans="1:103" ht="14.25" customHeight="1" x14ac:dyDescent="0.25">
      <c r="A304" s="3179"/>
      <c r="B304" s="3180"/>
      <c r="C304" s="3150"/>
      <c r="D304" s="3142"/>
      <c r="E304" s="3140"/>
      <c r="F304" s="3159" t="s">
        <v>352</v>
      </c>
      <c r="G304" s="3122"/>
      <c r="H304" s="3159" t="s">
        <v>335</v>
      </c>
      <c r="I304" s="3122"/>
      <c r="J304" s="3159" t="s">
        <v>99</v>
      </c>
      <c r="K304" s="3122"/>
      <c r="L304" s="3159" t="s">
        <v>49</v>
      </c>
      <c r="M304" s="3122"/>
      <c r="N304" s="3159" t="s">
        <v>50</v>
      </c>
      <c r="O304" s="3122"/>
      <c r="P304" s="3143" t="s">
        <v>51</v>
      </c>
      <c r="Q304" s="3122"/>
      <c r="R304" s="3143" t="s">
        <v>52</v>
      </c>
      <c r="S304" s="3122"/>
      <c r="T304" s="3143" t="s">
        <v>53</v>
      </c>
      <c r="U304" s="3122"/>
      <c r="V304" s="3143" t="s">
        <v>54</v>
      </c>
      <c r="W304" s="3122"/>
      <c r="X304" s="3143" t="s">
        <v>55</v>
      </c>
      <c r="Y304" s="3122"/>
      <c r="Z304" s="3143" t="s">
        <v>56</v>
      </c>
      <c r="AA304" s="3122"/>
      <c r="AB304" s="3143" t="s">
        <v>57</v>
      </c>
      <c r="AC304" s="3122"/>
      <c r="AD304" s="3143" t="s">
        <v>58</v>
      </c>
      <c r="AE304" s="3122"/>
      <c r="AF304" s="3143" t="s">
        <v>59</v>
      </c>
      <c r="AG304" s="3122"/>
      <c r="AH304" s="3143" t="s">
        <v>60</v>
      </c>
      <c r="AI304" s="3122"/>
      <c r="AJ304" s="3143" t="s">
        <v>61</v>
      </c>
      <c r="AK304" s="3122"/>
      <c r="AL304" s="3143" t="s">
        <v>62</v>
      </c>
      <c r="AM304" s="3135"/>
      <c r="AN304" s="3224" t="s">
        <v>936</v>
      </c>
      <c r="AO304" s="3224" t="s">
        <v>937</v>
      </c>
      <c r="AP304" s="3139" t="s">
        <v>938</v>
      </c>
      <c r="AQ304" s="3150"/>
      <c r="AR304" s="3140"/>
      <c r="AS304" s="3197"/>
      <c r="AT304" s="3269"/>
      <c r="AU304" s="3269"/>
      <c r="AV304" s="3180"/>
    </row>
    <row r="305" spans="1:103" ht="21.75" customHeight="1" x14ac:dyDescent="0.25">
      <c r="A305" s="3150"/>
      <c r="B305" s="3140"/>
      <c r="C305" s="27" t="s">
        <v>84</v>
      </c>
      <c r="D305" s="23" t="s">
        <v>63</v>
      </c>
      <c r="E305" s="1863" t="s">
        <v>64</v>
      </c>
      <c r="F305" s="27" t="s">
        <v>472</v>
      </c>
      <c r="G305" s="75" t="s">
        <v>64</v>
      </c>
      <c r="H305" s="27" t="s">
        <v>472</v>
      </c>
      <c r="I305" s="75" t="s">
        <v>64</v>
      </c>
      <c r="J305" s="27" t="s">
        <v>472</v>
      </c>
      <c r="K305" s="75" t="s">
        <v>64</v>
      </c>
      <c r="L305" s="27" t="s">
        <v>472</v>
      </c>
      <c r="M305" s="75" t="s">
        <v>64</v>
      </c>
      <c r="N305" s="27" t="s">
        <v>472</v>
      </c>
      <c r="O305" s="75" t="s">
        <v>64</v>
      </c>
      <c r="P305" s="27" t="s">
        <v>472</v>
      </c>
      <c r="Q305" s="75" t="s">
        <v>64</v>
      </c>
      <c r="R305" s="27" t="s">
        <v>472</v>
      </c>
      <c r="S305" s="75" t="s">
        <v>64</v>
      </c>
      <c r="T305" s="27" t="s">
        <v>472</v>
      </c>
      <c r="U305" s="75" t="s">
        <v>64</v>
      </c>
      <c r="V305" s="27" t="s">
        <v>472</v>
      </c>
      <c r="W305" s="75" t="s">
        <v>64</v>
      </c>
      <c r="X305" s="27" t="s">
        <v>472</v>
      </c>
      <c r="Y305" s="75" t="s">
        <v>64</v>
      </c>
      <c r="Z305" s="27" t="s">
        <v>472</v>
      </c>
      <c r="AA305" s="75" t="s">
        <v>64</v>
      </c>
      <c r="AB305" s="27" t="s">
        <v>472</v>
      </c>
      <c r="AC305" s="75" t="s">
        <v>64</v>
      </c>
      <c r="AD305" s="27" t="s">
        <v>472</v>
      </c>
      <c r="AE305" s="75" t="s">
        <v>64</v>
      </c>
      <c r="AF305" s="27" t="s">
        <v>472</v>
      </c>
      <c r="AG305" s="75" t="s">
        <v>64</v>
      </c>
      <c r="AH305" s="27" t="s">
        <v>472</v>
      </c>
      <c r="AI305" s="75" t="s">
        <v>64</v>
      </c>
      <c r="AJ305" s="27" t="s">
        <v>472</v>
      </c>
      <c r="AK305" s="75" t="s">
        <v>64</v>
      </c>
      <c r="AL305" s="27" t="s">
        <v>472</v>
      </c>
      <c r="AM305" s="25" t="s">
        <v>64</v>
      </c>
      <c r="AN305" s="3253"/>
      <c r="AO305" s="3253"/>
      <c r="AP305" s="3140"/>
      <c r="AQ305" s="27" t="s">
        <v>473</v>
      </c>
      <c r="AR305" s="1913" t="s">
        <v>474</v>
      </c>
      <c r="AS305" s="3176"/>
      <c r="AT305" s="3163"/>
      <c r="AU305" s="3163"/>
      <c r="AV305" s="3140"/>
    </row>
    <row r="306" spans="1:103" ht="18" customHeight="1" x14ac:dyDescent="0.25">
      <c r="A306" s="3143" t="s">
        <v>939</v>
      </c>
      <c r="B306" s="3122"/>
      <c r="C306" s="591">
        <f>SUM(D306+E306)</f>
        <v>0</v>
      </c>
      <c r="D306" s="592">
        <f t="shared" ref="D306:E306" si="592">SUM(F306+H306+J306+L306+N306+P306+R306+T306+V306+X306+Z306+AB306+AD306+AF306+AH306+AJ306+AL306)</f>
        <v>0</v>
      </c>
      <c r="E306" s="2249">
        <f t="shared" si="592"/>
        <v>0</v>
      </c>
      <c r="F306" s="591">
        <f t="shared" ref="F306:J306" si="593">SUM(F316:F324)</f>
        <v>0</v>
      </c>
      <c r="G306" s="634">
        <f t="shared" si="593"/>
        <v>0</v>
      </c>
      <c r="H306" s="591">
        <f t="shared" si="593"/>
        <v>0</v>
      </c>
      <c r="I306" s="634">
        <f t="shared" si="593"/>
        <v>0</v>
      </c>
      <c r="J306" s="591">
        <f t="shared" si="593"/>
        <v>0</v>
      </c>
      <c r="K306" s="634">
        <f>SUM(K307:K324)</f>
        <v>0</v>
      </c>
      <c r="L306" s="591">
        <f>SUM(L316:L324)</f>
        <v>0</v>
      </c>
      <c r="M306" s="634">
        <f>SUM(M307:M324)</f>
        <v>0</v>
      </c>
      <c r="N306" s="591">
        <f>SUM(N316:N324)</f>
        <v>0</v>
      </c>
      <c r="O306" s="634">
        <f>SUM(O307:O324)</f>
        <v>0</v>
      </c>
      <c r="P306" s="591">
        <f>SUM(P316:P324)</f>
        <v>0</v>
      </c>
      <c r="Q306" s="634">
        <f>SUM(Q307:Q324)</f>
        <v>0</v>
      </c>
      <c r="R306" s="591">
        <f>SUM(R316:R324)</f>
        <v>0</v>
      </c>
      <c r="S306" s="634">
        <f>SUM(S307:S324)</f>
        <v>0</v>
      </c>
      <c r="T306" s="591">
        <f>SUM(T316:T324)</f>
        <v>0</v>
      </c>
      <c r="U306" s="634">
        <f>SUM(U307:U324)</f>
        <v>0</v>
      </c>
      <c r="V306" s="591">
        <f>SUM(V316:V324)</f>
        <v>0</v>
      </c>
      <c r="W306" s="634">
        <f>SUM(W307:W324)</f>
        <v>0</v>
      </c>
      <c r="X306" s="591">
        <f>SUM(X316:X324)</f>
        <v>0</v>
      </c>
      <c r="Y306" s="634">
        <f>SUM(Y307:Y324)</f>
        <v>0</v>
      </c>
      <c r="Z306" s="591">
        <f>SUM(Z316:Z324)</f>
        <v>0</v>
      </c>
      <c r="AA306" s="634">
        <f>SUM(AA307:AA324)</f>
        <v>0</v>
      </c>
      <c r="AB306" s="591">
        <f>SUM(AB316:AB324)</f>
        <v>0</v>
      </c>
      <c r="AC306" s="634">
        <f>SUM(AC307:AC324)</f>
        <v>0</v>
      </c>
      <c r="AD306" s="591">
        <f t="shared" ref="AD306:AM306" si="594">SUM(AD316:AD324)</f>
        <v>0</v>
      </c>
      <c r="AE306" s="634">
        <f t="shared" si="594"/>
        <v>0</v>
      </c>
      <c r="AF306" s="591">
        <f t="shared" si="594"/>
        <v>0</v>
      </c>
      <c r="AG306" s="634">
        <f t="shared" si="594"/>
        <v>0</v>
      </c>
      <c r="AH306" s="591">
        <f t="shared" si="594"/>
        <v>0</v>
      </c>
      <c r="AI306" s="634">
        <f t="shared" si="594"/>
        <v>0</v>
      </c>
      <c r="AJ306" s="591">
        <f t="shared" si="594"/>
        <v>0</v>
      </c>
      <c r="AK306" s="634">
        <f t="shared" si="594"/>
        <v>0</v>
      </c>
      <c r="AL306" s="591">
        <f t="shared" si="594"/>
        <v>0</v>
      </c>
      <c r="AM306" s="635">
        <f t="shared" si="594"/>
        <v>0</v>
      </c>
      <c r="AN306" s="2285">
        <f t="shared" ref="AN306:AV306" si="595">SUM(AN307:AN324)</f>
        <v>0</v>
      </c>
      <c r="AO306" s="2285">
        <f t="shared" si="595"/>
        <v>0</v>
      </c>
      <c r="AP306" s="2198">
        <f t="shared" si="595"/>
        <v>0</v>
      </c>
      <c r="AQ306" s="591">
        <f t="shared" si="595"/>
        <v>0</v>
      </c>
      <c r="AR306" s="2198">
        <f t="shared" si="595"/>
        <v>0</v>
      </c>
      <c r="AS306" s="591">
        <f t="shared" si="595"/>
        <v>0</v>
      </c>
      <c r="AT306" s="592">
        <f t="shared" si="595"/>
        <v>0</v>
      </c>
      <c r="AU306" s="592">
        <f t="shared" si="595"/>
        <v>0</v>
      </c>
      <c r="AV306" s="2249">
        <f t="shared" si="595"/>
        <v>0</v>
      </c>
      <c r="AW306" s="143"/>
      <c r="AX306" s="143"/>
      <c r="AY306" s="143"/>
      <c r="AZ306" s="143"/>
      <c r="BA306" s="143"/>
      <c r="BB306" s="143"/>
      <c r="BC306" s="143"/>
      <c r="BD306" s="143"/>
      <c r="BE306" s="143"/>
      <c r="BF306" s="143"/>
      <c r="BG306" s="143"/>
      <c r="BH306" s="143"/>
      <c r="BI306" s="143"/>
      <c r="BJ306" s="143"/>
      <c r="BK306" s="143"/>
      <c r="BL306" s="143"/>
      <c r="BM306" s="143"/>
      <c r="BN306" s="143"/>
      <c r="BO306" s="143"/>
      <c r="BP306" s="143"/>
      <c r="BQ306" s="143"/>
      <c r="BR306" s="143"/>
      <c r="BS306" s="143"/>
      <c r="BT306" s="143"/>
      <c r="BU306" s="143"/>
      <c r="BV306" s="143"/>
      <c r="BW306" s="143"/>
      <c r="BX306" s="143"/>
      <c r="BY306" s="143"/>
      <c r="BZ306" s="143"/>
      <c r="CA306" s="143"/>
      <c r="CB306" s="143"/>
      <c r="CC306" s="143"/>
      <c r="CD306" s="143"/>
      <c r="CE306" s="143"/>
      <c r="CF306" s="143"/>
      <c r="CG306" s="143"/>
      <c r="CH306" s="143"/>
      <c r="CI306" s="143"/>
      <c r="CJ306" s="143"/>
      <c r="CK306" s="143"/>
      <c r="CL306" s="143"/>
      <c r="CM306" s="143"/>
      <c r="CN306" s="143"/>
      <c r="CO306" s="143"/>
      <c r="CP306" s="143"/>
      <c r="CQ306" s="143"/>
      <c r="CR306" s="143"/>
      <c r="CS306" s="143"/>
      <c r="CT306" s="143"/>
      <c r="CU306" s="143"/>
      <c r="CV306" s="143"/>
      <c r="CW306" s="143"/>
      <c r="CX306" s="143"/>
      <c r="CY306" s="143"/>
    </row>
    <row r="307" spans="1:103" ht="15" customHeight="1" x14ac:dyDescent="0.25">
      <c r="A307" s="3335" t="s">
        <v>464</v>
      </c>
      <c r="B307" s="219" t="s">
        <v>940</v>
      </c>
      <c r="C307" s="225">
        <f t="shared" ref="C307:C308" si="596">SUM(E307)</f>
        <v>0</v>
      </c>
      <c r="D307" s="2296"/>
      <c r="E307" s="2245">
        <f t="shared" ref="E307:E315" si="597">SUM(K307+M307+O307+Q307+S307+U307+W307+Y307+AA307+AC307)</f>
        <v>0</v>
      </c>
      <c r="F307" s="2269"/>
      <c r="G307" s="2270"/>
      <c r="H307" s="2270"/>
      <c r="I307" s="2270"/>
      <c r="J307" s="2291"/>
      <c r="K307" s="1844"/>
      <c r="L307" s="2297"/>
      <c r="M307" s="1844"/>
      <c r="N307" s="2297"/>
      <c r="O307" s="1844"/>
      <c r="P307" s="2297"/>
      <c r="Q307" s="1844"/>
      <c r="R307" s="2297"/>
      <c r="S307" s="1844"/>
      <c r="T307" s="2297"/>
      <c r="U307" s="1844"/>
      <c r="V307" s="2297"/>
      <c r="W307" s="1844"/>
      <c r="X307" s="2297"/>
      <c r="Y307" s="1844"/>
      <c r="Z307" s="2297"/>
      <c r="AA307" s="1844"/>
      <c r="AB307" s="2297"/>
      <c r="AC307" s="1844"/>
      <c r="AD307" s="2269"/>
      <c r="AE307" s="2270"/>
      <c r="AF307" s="2270"/>
      <c r="AG307" s="2270"/>
      <c r="AH307" s="2270"/>
      <c r="AI307" s="2270"/>
      <c r="AJ307" s="2270"/>
      <c r="AK307" s="2270"/>
      <c r="AL307" s="2270"/>
      <c r="AM307" s="2271"/>
      <c r="AN307" s="2135"/>
      <c r="AO307" s="2135"/>
      <c r="AP307" s="1844"/>
      <c r="AQ307" s="1843"/>
      <c r="AR307" s="2270"/>
      <c r="AS307" s="1843"/>
      <c r="AT307" s="1845"/>
      <c r="AU307" s="1845"/>
      <c r="AV307" s="1844"/>
      <c r="AW307" s="240" t="str">
        <f t="shared" ref="AW307:AW324" si="598">CA307&amp;CB307&amp;CC307&amp;CD307&amp;CE307&amp;CF307&amp;CG307</f>
        <v/>
      </c>
      <c r="CA307" s="2174" t="str">
        <f t="shared" ref="CA307:CA324" si="599">IF((AO307+AP307)&gt;AN307," * Los Egresos Por Alta + Egresos Por Abandono no pueden ser mayor que el Total de Egresos.","")</f>
        <v/>
      </c>
      <c r="CB307" s="2228" t="str">
        <f t="shared" ref="CB307:CB324" si="600">IF(AND(E307&gt;0,OR(AQ307=""))," * No olvide digitar la variable Trans (Masculino). Digite Cero si no tiene.",IF(AQ307&gt;E307,"  * La variable Trans (Masculino) No puede ser mayor al Total Mujeres.",""))</f>
        <v/>
      </c>
      <c r="CC307" s="1759"/>
      <c r="CD307" s="2228" t="str">
        <f t="shared" ref="CD307:CD324" si="601">IF(AND(C307&gt;0,AS307=""), " * No olvide digitar la variable Pueblos originarios. Digite Cero si no tiene.",IF(AS307&gt;C307,"  * La variable Pueblos originarios No puede ser mayor al Total.",""))</f>
        <v/>
      </c>
      <c r="CE307" s="2228" t="str">
        <f t="shared" ref="CE307:CE324" si="602">IF(AND(C307&gt;0,AT307=""), " * No olvide digitar la variable Migrantes. Digite Cero si no tiene.",IF(AT307&gt;C307,"  * La variable Migrantes No puede ser mayor al Total.",""))</f>
        <v/>
      </c>
      <c r="CF307" s="2228" t="str">
        <f t="shared" ref="CF307:CF324" si="603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2228" t="str">
        <f t="shared" ref="CG307:CG324" si="604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757">
        <f t="shared" ref="CO307:CO324" si="605">IF((AO307+AP307)&gt;AN307,1,0)</f>
        <v>0</v>
      </c>
      <c r="CP307" s="1757">
        <f t="shared" ref="CP307:CP324" si="606">IF(AND(E307&gt;0,OR(AQ307="")),1,IF(AQ307&gt;E307,1,0))</f>
        <v>0</v>
      </c>
      <c r="CQ307" s="2106"/>
      <c r="CR307" s="1757">
        <f t="shared" ref="CR307:CR324" si="607">IF(AND(C307&gt;0,AS307=""),1,IF(AS307&gt;C307,1,0))</f>
        <v>0</v>
      </c>
      <c r="CS307" s="1757">
        <f t="shared" ref="CS307:CS324" si="608">IF(AND(C307&gt;0,AT307=""),1,IF(AT307&gt;C307,1,0))</f>
        <v>0</v>
      </c>
      <c r="CT307" s="1757">
        <f t="shared" ref="CT307:CT324" si="609">IF(AND(C307&gt;0,AU307=""),1,IF(AU307&gt;C307,1,0))</f>
        <v>0</v>
      </c>
      <c r="CU307" s="1757">
        <f t="shared" ref="CU307:CU324" si="610">IF(AND(C307&gt;0,AV307=""),1,IF(AV307&gt;C307,1,0))</f>
        <v>0</v>
      </c>
    </row>
    <row r="308" spans="1:103" ht="15" customHeight="1" x14ac:dyDescent="0.25">
      <c r="A308" s="3180"/>
      <c r="B308" s="2051" t="s">
        <v>941</v>
      </c>
      <c r="C308" s="150">
        <f t="shared" si="596"/>
        <v>0</v>
      </c>
      <c r="D308" s="2296"/>
      <c r="E308" s="454">
        <f t="shared" si="597"/>
        <v>0</v>
      </c>
      <c r="F308" s="2269"/>
      <c r="G308" s="2270"/>
      <c r="H308" s="2270"/>
      <c r="I308" s="2270"/>
      <c r="J308" s="2291"/>
      <c r="K308" s="1844"/>
      <c r="L308" s="2297"/>
      <c r="M308" s="1844"/>
      <c r="N308" s="2297"/>
      <c r="O308" s="1844"/>
      <c r="P308" s="2297"/>
      <c r="Q308" s="1844"/>
      <c r="R308" s="2297"/>
      <c r="S308" s="1844"/>
      <c r="T308" s="2297"/>
      <c r="U308" s="1844"/>
      <c r="V308" s="2297"/>
      <c r="W308" s="1844"/>
      <c r="X308" s="2297"/>
      <c r="Y308" s="1844"/>
      <c r="Z308" s="2297"/>
      <c r="AA308" s="1844"/>
      <c r="AB308" s="2297"/>
      <c r="AC308" s="1844"/>
      <c r="AD308" s="2269"/>
      <c r="AE308" s="2270"/>
      <c r="AF308" s="2270"/>
      <c r="AG308" s="2270"/>
      <c r="AH308" s="2270"/>
      <c r="AI308" s="2270"/>
      <c r="AJ308" s="2270"/>
      <c r="AK308" s="2270"/>
      <c r="AL308" s="2270"/>
      <c r="AM308" s="2271"/>
      <c r="AN308" s="2135"/>
      <c r="AO308" s="2135"/>
      <c r="AP308" s="1844"/>
      <c r="AQ308" s="1843"/>
      <c r="AR308" s="2270"/>
      <c r="AS308" s="1843"/>
      <c r="AT308" s="1845"/>
      <c r="AU308" s="1845"/>
      <c r="AV308" s="1844"/>
      <c r="AW308" s="240" t="str">
        <f t="shared" si="598"/>
        <v/>
      </c>
      <c r="CA308" s="2174" t="str">
        <f t="shared" si="599"/>
        <v/>
      </c>
      <c r="CB308" s="2228" t="str">
        <f t="shared" si="600"/>
        <v/>
      </c>
      <c r="CC308" s="1759"/>
      <c r="CD308" s="2228" t="str">
        <f t="shared" si="601"/>
        <v/>
      </c>
      <c r="CE308" s="2228" t="str">
        <f t="shared" si="602"/>
        <v/>
      </c>
      <c r="CF308" s="2228" t="str">
        <f t="shared" si="603"/>
        <v/>
      </c>
      <c r="CG308" s="2228" t="str">
        <f t="shared" si="604"/>
        <v/>
      </c>
      <c r="CO308" s="1757">
        <f t="shared" si="605"/>
        <v>0</v>
      </c>
      <c r="CP308" s="1757">
        <f t="shared" si="606"/>
        <v>0</v>
      </c>
      <c r="CQ308" s="2106"/>
      <c r="CR308" s="1757">
        <f t="shared" si="607"/>
        <v>0</v>
      </c>
      <c r="CS308" s="1757">
        <f t="shared" si="608"/>
        <v>0</v>
      </c>
      <c r="CT308" s="1757">
        <f t="shared" si="609"/>
        <v>0</v>
      </c>
      <c r="CU308" s="1757">
        <f t="shared" si="610"/>
        <v>0</v>
      </c>
    </row>
    <row r="309" spans="1:103" ht="15" customHeight="1" x14ac:dyDescent="0.25">
      <c r="A309" s="3180"/>
      <c r="B309" s="275" t="s">
        <v>942</v>
      </c>
      <c r="C309" s="150">
        <f>SUM(D309+E309)</f>
        <v>0</v>
      </c>
      <c r="D309" s="2296"/>
      <c r="E309" s="454">
        <f t="shared" si="597"/>
        <v>0</v>
      </c>
      <c r="F309" s="2269"/>
      <c r="G309" s="2270"/>
      <c r="H309" s="2270"/>
      <c r="I309" s="2270"/>
      <c r="J309" s="2291"/>
      <c r="K309" s="2057"/>
      <c r="L309" s="2297"/>
      <c r="M309" s="2057"/>
      <c r="N309" s="2297"/>
      <c r="O309" s="2057"/>
      <c r="P309" s="2297"/>
      <c r="Q309" s="2057"/>
      <c r="R309" s="2297"/>
      <c r="S309" s="2057"/>
      <c r="T309" s="2297"/>
      <c r="U309" s="2057"/>
      <c r="V309" s="2297"/>
      <c r="W309" s="2057"/>
      <c r="X309" s="2297"/>
      <c r="Y309" s="2057"/>
      <c r="Z309" s="2297"/>
      <c r="AA309" s="2057"/>
      <c r="AB309" s="2297"/>
      <c r="AC309" s="2057"/>
      <c r="AD309" s="2269"/>
      <c r="AE309" s="2270"/>
      <c r="AF309" s="2270"/>
      <c r="AG309" s="2270"/>
      <c r="AH309" s="2270"/>
      <c r="AI309" s="2270"/>
      <c r="AJ309" s="2270"/>
      <c r="AK309" s="2270"/>
      <c r="AL309" s="2270"/>
      <c r="AM309" s="2271"/>
      <c r="AN309" s="2084"/>
      <c r="AO309" s="2084"/>
      <c r="AP309" s="2057"/>
      <c r="AQ309" s="355"/>
      <c r="AR309" s="2270"/>
      <c r="AS309" s="355"/>
      <c r="AT309" s="452"/>
      <c r="AU309" s="452"/>
      <c r="AV309" s="2057"/>
      <c r="AW309" s="240" t="str">
        <f t="shared" si="598"/>
        <v/>
      </c>
      <c r="CA309" s="2174" t="str">
        <f t="shared" si="599"/>
        <v/>
      </c>
      <c r="CB309" s="2228" t="str">
        <f t="shared" si="600"/>
        <v/>
      </c>
      <c r="CC309" s="1759"/>
      <c r="CD309" s="2228" t="str">
        <f t="shared" si="601"/>
        <v/>
      </c>
      <c r="CE309" s="2228" t="str">
        <f t="shared" si="602"/>
        <v/>
      </c>
      <c r="CF309" s="2228" t="str">
        <f t="shared" si="603"/>
        <v/>
      </c>
      <c r="CG309" s="2228" t="str">
        <f t="shared" si="604"/>
        <v/>
      </c>
      <c r="CO309" s="1757">
        <f t="shared" si="605"/>
        <v>0</v>
      </c>
      <c r="CP309" s="1757">
        <f t="shared" si="606"/>
        <v>0</v>
      </c>
      <c r="CQ309" s="2106"/>
      <c r="CR309" s="1757">
        <f t="shared" si="607"/>
        <v>0</v>
      </c>
      <c r="CS309" s="1757">
        <f t="shared" si="608"/>
        <v>0</v>
      </c>
      <c r="CT309" s="1757">
        <f t="shared" si="609"/>
        <v>0</v>
      </c>
      <c r="CU309" s="1757">
        <f t="shared" si="610"/>
        <v>0</v>
      </c>
    </row>
    <row r="310" spans="1:103" ht="15" customHeight="1" x14ac:dyDescent="0.25">
      <c r="A310" s="3180"/>
      <c r="B310" s="275" t="s">
        <v>943</v>
      </c>
      <c r="C310" s="150">
        <f t="shared" ref="C310:C315" si="611">SUM(E310)</f>
        <v>0</v>
      </c>
      <c r="D310" s="2296"/>
      <c r="E310" s="454">
        <f t="shared" si="597"/>
        <v>0</v>
      </c>
      <c r="F310" s="2269"/>
      <c r="G310" s="2270"/>
      <c r="H310" s="2270"/>
      <c r="I310" s="2270"/>
      <c r="J310" s="2291"/>
      <c r="K310" s="2057"/>
      <c r="L310" s="2297"/>
      <c r="M310" s="2057"/>
      <c r="N310" s="2297"/>
      <c r="O310" s="2057"/>
      <c r="P310" s="2297"/>
      <c r="Q310" s="2057"/>
      <c r="R310" s="2297"/>
      <c r="S310" s="2057"/>
      <c r="T310" s="2297"/>
      <c r="U310" s="2057"/>
      <c r="V310" s="2297"/>
      <c r="W310" s="2057"/>
      <c r="X310" s="2297"/>
      <c r="Y310" s="2057"/>
      <c r="Z310" s="2297"/>
      <c r="AA310" s="2057"/>
      <c r="AB310" s="2297"/>
      <c r="AC310" s="2057"/>
      <c r="AD310" s="2269"/>
      <c r="AE310" s="2270"/>
      <c r="AF310" s="2270"/>
      <c r="AG310" s="2270"/>
      <c r="AH310" s="2270"/>
      <c r="AI310" s="2270"/>
      <c r="AJ310" s="2270"/>
      <c r="AK310" s="2270"/>
      <c r="AL310" s="2270"/>
      <c r="AM310" s="2271"/>
      <c r="AN310" s="2084"/>
      <c r="AO310" s="2084"/>
      <c r="AP310" s="2057"/>
      <c r="AQ310" s="355"/>
      <c r="AR310" s="2270"/>
      <c r="AS310" s="355"/>
      <c r="AT310" s="452"/>
      <c r="AU310" s="452"/>
      <c r="AV310" s="2057"/>
      <c r="AW310" s="240" t="str">
        <f t="shared" si="598"/>
        <v/>
      </c>
      <c r="CA310" s="2174" t="str">
        <f t="shared" si="599"/>
        <v/>
      </c>
      <c r="CB310" s="2228" t="str">
        <f t="shared" si="600"/>
        <v/>
      </c>
      <c r="CC310" s="1759"/>
      <c r="CD310" s="2228" t="str">
        <f t="shared" si="601"/>
        <v/>
      </c>
      <c r="CE310" s="2228" t="str">
        <f t="shared" si="602"/>
        <v/>
      </c>
      <c r="CF310" s="2228" t="str">
        <f t="shared" si="603"/>
        <v/>
      </c>
      <c r="CG310" s="2228" t="str">
        <f t="shared" si="604"/>
        <v/>
      </c>
      <c r="CO310" s="1757">
        <f t="shared" si="605"/>
        <v>0</v>
      </c>
      <c r="CP310" s="1757">
        <f t="shared" si="606"/>
        <v>0</v>
      </c>
      <c r="CQ310" s="2106"/>
      <c r="CR310" s="1757">
        <f t="shared" si="607"/>
        <v>0</v>
      </c>
      <c r="CS310" s="1757">
        <f t="shared" si="608"/>
        <v>0</v>
      </c>
      <c r="CT310" s="1757">
        <f t="shared" si="609"/>
        <v>0</v>
      </c>
      <c r="CU310" s="1757">
        <f t="shared" si="610"/>
        <v>0</v>
      </c>
    </row>
    <row r="311" spans="1:103" ht="15" customHeight="1" x14ac:dyDescent="0.25">
      <c r="A311" s="3180"/>
      <c r="B311" s="275" t="s">
        <v>944</v>
      </c>
      <c r="C311" s="150">
        <f t="shared" si="611"/>
        <v>0</v>
      </c>
      <c r="D311" s="2296"/>
      <c r="E311" s="454">
        <f t="shared" si="597"/>
        <v>0</v>
      </c>
      <c r="F311" s="2269"/>
      <c r="G311" s="2270"/>
      <c r="H311" s="2270"/>
      <c r="I311" s="2270"/>
      <c r="J311" s="2291"/>
      <c r="K311" s="2057"/>
      <c r="L311" s="2297"/>
      <c r="M311" s="2057"/>
      <c r="N311" s="2297"/>
      <c r="O311" s="2057"/>
      <c r="P311" s="2297"/>
      <c r="Q311" s="2057"/>
      <c r="R311" s="2297"/>
      <c r="S311" s="2057"/>
      <c r="T311" s="2297"/>
      <c r="U311" s="2057"/>
      <c r="V311" s="2297"/>
      <c r="W311" s="2057"/>
      <c r="X311" s="2297"/>
      <c r="Y311" s="2057"/>
      <c r="Z311" s="2297"/>
      <c r="AA311" s="2057"/>
      <c r="AB311" s="2297"/>
      <c r="AC311" s="2057"/>
      <c r="AD311" s="2269"/>
      <c r="AE311" s="2270"/>
      <c r="AF311" s="2270"/>
      <c r="AG311" s="2270"/>
      <c r="AH311" s="2270"/>
      <c r="AI311" s="2270"/>
      <c r="AJ311" s="2270"/>
      <c r="AK311" s="2270"/>
      <c r="AL311" s="2270"/>
      <c r="AM311" s="2271"/>
      <c r="AN311" s="2084"/>
      <c r="AO311" s="2084"/>
      <c r="AP311" s="2057"/>
      <c r="AQ311" s="355"/>
      <c r="AR311" s="2270"/>
      <c r="AS311" s="355"/>
      <c r="AT311" s="452"/>
      <c r="AU311" s="452"/>
      <c r="AV311" s="2057"/>
      <c r="AW311" s="240" t="str">
        <f t="shared" si="598"/>
        <v/>
      </c>
      <c r="CA311" s="2174" t="str">
        <f t="shared" si="599"/>
        <v/>
      </c>
      <c r="CB311" s="2228" t="str">
        <f t="shared" si="600"/>
        <v/>
      </c>
      <c r="CC311" s="1759"/>
      <c r="CD311" s="2228" t="str">
        <f t="shared" si="601"/>
        <v/>
      </c>
      <c r="CE311" s="2228" t="str">
        <f t="shared" si="602"/>
        <v/>
      </c>
      <c r="CF311" s="2228" t="str">
        <f t="shared" si="603"/>
        <v/>
      </c>
      <c r="CG311" s="2228" t="str">
        <f t="shared" si="604"/>
        <v/>
      </c>
      <c r="CO311" s="1757">
        <f t="shared" si="605"/>
        <v>0</v>
      </c>
      <c r="CP311" s="1757">
        <f t="shared" si="606"/>
        <v>0</v>
      </c>
      <c r="CQ311" s="2106"/>
      <c r="CR311" s="1757">
        <f t="shared" si="607"/>
        <v>0</v>
      </c>
      <c r="CS311" s="1757">
        <f t="shared" si="608"/>
        <v>0</v>
      </c>
      <c r="CT311" s="1757">
        <f t="shared" si="609"/>
        <v>0</v>
      </c>
      <c r="CU311" s="1757">
        <f t="shared" si="610"/>
        <v>0</v>
      </c>
    </row>
    <row r="312" spans="1:103" ht="15" customHeight="1" x14ac:dyDescent="0.25">
      <c r="A312" s="3180"/>
      <c r="B312" s="275" t="s">
        <v>945</v>
      </c>
      <c r="C312" s="150">
        <f t="shared" si="611"/>
        <v>0</v>
      </c>
      <c r="D312" s="2296"/>
      <c r="E312" s="454">
        <f t="shared" si="597"/>
        <v>0</v>
      </c>
      <c r="F312" s="2269"/>
      <c r="G312" s="2270"/>
      <c r="H312" s="2270"/>
      <c r="I312" s="2270"/>
      <c r="J312" s="2291"/>
      <c r="K312" s="2057"/>
      <c r="L312" s="2297"/>
      <c r="M312" s="2057"/>
      <c r="N312" s="2297"/>
      <c r="O312" s="2057"/>
      <c r="P312" s="2297"/>
      <c r="Q312" s="2057"/>
      <c r="R312" s="2297"/>
      <c r="S312" s="2057"/>
      <c r="T312" s="2297"/>
      <c r="U312" s="2057"/>
      <c r="V312" s="2297"/>
      <c r="W312" s="2057"/>
      <c r="X312" s="2297"/>
      <c r="Y312" s="2057"/>
      <c r="Z312" s="2297"/>
      <c r="AA312" s="2057"/>
      <c r="AB312" s="2297"/>
      <c r="AC312" s="2057"/>
      <c r="AD312" s="2269"/>
      <c r="AE312" s="2270"/>
      <c r="AF312" s="2270"/>
      <c r="AG312" s="2270"/>
      <c r="AH312" s="2270"/>
      <c r="AI312" s="2270"/>
      <c r="AJ312" s="2270"/>
      <c r="AK312" s="2270"/>
      <c r="AL312" s="2270"/>
      <c r="AM312" s="2271"/>
      <c r="AN312" s="2084"/>
      <c r="AO312" s="2084"/>
      <c r="AP312" s="2057"/>
      <c r="AQ312" s="355"/>
      <c r="AR312" s="2270"/>
      <c r="AS312" s="355"/>
      <c r="AT312" s="452"/>
      <c r="AU312" s="452"/>
      <c r="AV312" s="2057"/>
      <c r="AW312" s="240" t="str">
        <f t="shared" si="598"/>
        <v/>
      </c>
      <c r="CA312" s="2174" t="str">
        <f t="shared" si="599"/>
        <v/>
      </c>
      <c r="CB312" s="2228" t="str">
        <f t="shared" si="600"/>
        <v/>
      </c>
      <c r="CC312" s="1759"/>
      <c r="CD312" s="2228" t="str">
        <f t="shared" si="601"/>
        <v/>
      </c>
      <c r="CE312" s="2228" t="str">
        <f t="shared" si="602"/>
        <v/>
      </c>
      <c r="CF312" s="2228" t="str">
        <f t="shared" si="603"/>
        <v/>
      </c>
      <c r="CG312" s="2228" t="str">
        <f t="shared" si="604"/>
        <v/>
      </c>
      <c r="CO312" s="1757">
        <f t="shared" si="605"/>
        <v>0</v>
      </c>
      <c r="CP312" s="1757">
        <f t="shared" si="606"/>
        <v>0</v>
      </c>
      <c r="CQ312" s="2106"/>
      <c r="CR312" s="1757">
        <f t="shared" si="607"/>
        <v>0</v>
      </c>
      <c r="CS312" s="1757">
        <f t="shared" si="608"/>
        <v>0</v>
      </c>
      <c r="CT312" s="1757">
        <f t="shared" si="609"/>
        <v>0</v>
      </c>
      <c r="CU312" s="1757">
        <f t="shared" si="610"/>
        <v>0</v>
      </c>
    </row>
    <row r="313" spans="1:103" ht="15" customHeight="1" x14ac:dyDescent="0.25">
      <c r="A313" s="3180"/>
      <c r="B313" s="275" t="s">
        <v>946</v>
      </c>
      <c r="C313" s="150">
        <f t="shared" si="611"/>
        <v>0</v>
      </c>
      <c r="D313" s="2296"/>
      <c r="E313" s="454">
        <f t="shared" si="597"/>
        <v>0</v>
      </c>
      <c r="F313" s="2269"/>
      <c r="G313" s="2270"/>
      <c r="H313" s="2270"/>
      <c r="I313" s="2270"/>
      <c r="J313" s="2291"/>
      <c r="K313" s="2057"/>
      <c r="L313" s="2297"/>
      <c r="M313" s="2057"/>
      <c r="N313" s="2297"/>
      <c r="O313" s="2057"/>
      <c r="P313" s="2297"/>
      <c r="Q313" s="2057"/>
      <c r="R313" s="2297"/>
      <c r="S313" s="2057"/>
      <c r="T313" s="2297"/>
      <c r="U313" s="2057"/>
      <c r="V313" s="2297"/>
      <c r="W313" s="2057"/>
      <c r="X313" s="2297"/>
      <c r="Y313" s="2057"/>
      <c r="Z313" s="2297"/>
      <c r="AA313" s="2057"/>
      <c r="AB313" s="2297"/>
      <c r="AC313" s="2057"/>
      <c r="AD313" s="2269"/>
      <c r="AE313" s="2270"/>
      <c r="AF313" s="2270"/>
      <c r="AG313" s="2270"/>
      <c r="AH313" s="2270"/>
      <c r="AI313" s="2270"/>
      <c r="AJ313" s="2270"/>
      <c r="AK313" s="2270"/>
      <c r="AL313" s="2270"/>
      <c r="AM313" s="2271"/>
      <c r="AN313" s="2084"/>
      <c r="AO313" s="2084"/>
      <c r="AP313" s="2057"/>
      <c r="AQ313" s="355"/>
      <c r="AR313" s="2270"/>
      <c r="AS313" s="355"/>
      <c r="AT313" s="452"/>
      <c r="AU313" s="452"/>
      <c r="AV313" s="2057"/>
      <c r="AW313" s="240" t="str">
        <f t="shared" si="598"/>
        <v/>
      </c>
      <c r="CA313" s="2174" t="str">
        <f t="shared" si="599"/>
        <v/>
      </c>
      <c r="CB313" s="2228" t="str">
        <f t="shared" si="600"/>
        <v/>
      </c>
      <c r="CC313" s="1759"/>
      <c r="CD313" s="2228" t="str">
        <f t="shared" si="601"/>
        <v/>
      </c>
      <c r="CE313" s="2228" t="str">
        <f t="shared" si="602"/>
        <v/>
      </c>
      <c r="CF313" s="2228" t="str">
        <f t="shared" si="603"/>
        <v/>
      </c>
      <c r="CG313" s="2228" t="str">
        <f t="shared" si="604"/>
        <v/>
      </c>
      <c r="CO313" s="1757">
        <f t="shared" si="605"/>
        <v>0</v>
      </c>
      <c r="CP313" s="1757">
        <f t="shared" si="606"/>
        <v>0</v>
      </c>
      <c r="CQ313" s="2106"/>
      <c r="CR313" s="1757">
        <f t="shared" si="607"/>
        <v>0</v>
      </c>
      <c r="CS313" s="1757">
        <f t="shared" si="608"/>
        <v>0</v>
      </c>
      <c r="CT313" s="1757">
        <f t="shared" si="609"/>
        <v>0</v>
      </c>
      <c r="CU313" s="1757">
        <f t="shared" si="610"/>
        <v>0</v>
      </c>
    </row>
    <row r="314" spans="1:103" ht="15" customHeight="1" x14ac:dyDescent="0.25">
      <c r="A314" s="3180"/>
      <c r="B314" s="275" t="s">
        <v>947</v>
      </c>
      <c r="C314" s="150">
        <f t="shared" si="611"/>
        <v>0</v>
      </c>
      <c r="D314" s="2296"/>
      <c r="E314" s="454">
        <f t="shared" si="597"/>
        <v>0</v>
      </c>
      <c r="F314" s="2269"/>
      <c r="G314" s="2270"/>
      <c r="H314" s="2270"/>
      <c r="I314" s="2270"/>
      <c r="J314" s="2291"/>
      <c r="K314" s="2057"/>
      <c r="L314" s="2297"/>
      <c r="M314" s="2057"/>
      <c r="N314" s="2297"/>
      <c r="O314" s="2057"/>
      <c r="P314" s="2297"/>
      <c r="Q314" s="2057"/>
      <c r="R314" s="2297"/>
      <c r="S314" s="2057"/>
      <c r="T314" s="2297"/>
      <c r="U314" s="2057"/>
      <c r="V314" s="2297"/>
      <c r="W314" s="2057"/>
      <c r="X314" s="2297"/>
      <c r="Y314" s="2057"/>
      <c r="Z314" s="2297"/>
      <c r="AA314" s="2057"/>
      <c r="AB314" s="2297"/>
      <c r="AC314" s="2057"/>
      <c r="AD314" s="2269"/>
      <c r="AE314" s="2270"/>
      <c r="AF314" s="2270"/>
      <c r="AG314" s="2270"/>
      <c r="AH314" s="2270"/>
      <c r="AI314" s="2270"/>
      <c r="AJ314" s="2270"/>
      <c r="AK314" s="2270"/>
      <c r="AL314" s="2270"/>
      <c r="AM314" s="2271"/>
      <c r="AN314" s="2084"/>
      <c r="AO314" s="2084"/>
      <c r="AP314" s="2057"/>
      <c r="AQ314" s="355"/>
      <c r="AR314" s="2270"/>
      <c r="AS314" s="355"/>
      <c r="AT314" s="452"/>
      <c r="AU314" s="452"/>
      <c r="AV314" s="2057"/>
      <c r="AW314" s="240" t="str">
        <f t="shared" si="598"/>
        <v/>
      </c>
      <c r="CA314" s="2174" t="str">
        <f t="shared" si="599"/>
        <v/>
      </c>
      <c r="CB314" s="2228" t="str">
        <f t="shared" si="600"/>
        <v/>
      </c>
      <c r="CC314" s="1759"/>
      <c r="CD314" s="2228" t="str">
        <f t="shared" si="601"/>
        <v/>
      </c>
      <c r="CE314" s="2228" t="str">
        <f t="shared" si="602"/>
        <v/>
      </c>
      <c r="CF314" s="2228" t="str">
        <f t="shared" si="603"/>
        <v/>
      </c>
      <c r="CG314" s="2228" t="str">
        <f t="shared" si="604"/>
        <v/>
      </c>
      <c r="CO314" s="1757">
        <f t="shared" si="605"/>
        <v>0</v>
      </c>
      <c r="CP314" s="1757">
        <f t="shared" si="606"/>
        <v>0</v>
      </c>
      <c r="CQ314" s="2106"/>
      <c r="CR314" s="1757">
        <f t="shared" si="607"/>
        <v>0</v>
      </c>
      <c r="CS314" s="1757">
        <f t="shared" si="608"/>
        <v>0</v>
      </c>
      <c r="CT314" s="1757">
        <f t="shared" si="609"/>
        <v>0</v>
      </c>
      <c r="CU314" s="1757">
        <f t="shared" si="610"/>
        <v>0</v>
      </c>
    </row>
    <row r="315" spans="1:103" ht="15" customHeight="1" x14ac:dyDescent="0.25">
      <c r="A315" s="3140"/>
      <c r="B315" s="485" t="s">
        <v>948</v>
      </c>
      <c r="C315" s="157">
        <f t="shared" si="611"/>
        <v>0</v>
      </c>
      <c r="D315" s="636"/>
      <c r="E315" s="603">
        <f t="shared" si="597"/>
        <v>0</v>
      </c>
      <c r="F315" s="2273"/>
      <c r="G315" s="2274"/>
      <c r="H315" s="2274"/>
      <c r="I315" s="2274"/>
      <c r="J315" s="2293"/>
      <c r="K315" s="1847"/>
      <c r="L315" s="2221"/>
      <c r="M315" s="1847"/>
      <c r="N315" s="2221"/>
      <c r="O315" s="1847"/>
      <c r="P315" s="2221"/>
      <c r="Q315" s="1847"/>
      <c r="R315" s="2221"/>
      <c r="S315" s="1847"/>
      <c r="T315" s="2221"/>
      <c r="U315" s="1847"/>
      <c r="V315" s="2221"/>
      <c r="W315" s="1847"/>
      <c r="X315" s="2221"/>
      <c r="Y315" s="1847"/>
      <c r="Z315" s="2221"/>
      <c r="AA315" s="1847"/>
      <c r="AB315" s="2221"/>
      <c r="AC315" s="1847"/>
      <c r="AD315" s="2273"/>
      <c r="AE315" s="2274"/>
      <c r="AF315" s="2274"/>
      <c r="AG315" s="2274"/>
      <c r="AH315" s="2274"/>
      <c r="AI315" s="2274"/>
      <c r="AJ315" s="2274"/>
      <c r="AK315" s="2274"/>
      <c r="AL315" s="2274"/>
      <c r="AM315" s="2275"/>
      <c r="AN315" s="2137"/>
      <c r="AO315" s="2137"/>
      <c r="AP315" s="1847"/>
      <c r="AQ315" s="131"/>
      <c r="AR315" s="2274"/>
      <c r="AS315" s="131"/>
      <c r="AT315" s="132"/>
      <c r="AU315" s="132"/>
      <c r="AV315" s="1847"/>
      <c r="AW315" s="240" t="str">
        <f t="shared" si="598"/>
        <v/>
      </c>
      <c r="CA315" s="2174" t="str">
        <f t="shared" si="599"/>
        <v/>
      </c>
      <c r="CB315" s="2228" t="str">
        <f t="shared" si="600"/>
        <v/>
      </c>
      <c r="CC315" s="1759"/>
      <c r="CD315" s="2228" t="str">
        <f t="shared" si="601"/>
        <v/>
      </c>
      <c r="CE315" s="2228" t="str">
        <f t="shared" si="602"/>
        <v/>
      </c>
      <c r="CF315" s="2228" t="str">
        <f t="shared" si="603"/>
        <v/>
      </c>
      <c r="CG315" s="2228" t="str">
        <f t="shared" si="604"/>
        <v/>
      </c>
      <c r="CO315" s="1757">
        <f t="shared" si="605"/>
        <v>0</v>
      </c>
      <c r="CP315" s="1757">
        <f t="shared" si="606"/>
        <v>0</v>
      </c>
      <c r="CQ315" s="2106"/>
      <c r="CR315" s="1757">
        <f t="shared" si="607"/>
        <v>0</v>
      </c>
      <c r="CS315" s="1757">
        <f t="shared" si="608"/>
        <v>0</v>
      </c>
      <c r="CT315" s="1757">
        <f t="shared" si="609"/>
        <v>0</v>
      </c>
      <c r="CU315" s="1757">
        <f t="shared" si="610"/>
        <v>0</v>
      </c>
    </row>
    <row r="316" spans="1:103" ht="15" customHeight="1" x14ac:dyDescent="0.25">
      <c r="A316" s="3203" t="s">
        <v>949</v>
      </c>
      <c r="B316" s="28" t="s">
        <v>940</v>
      </c>
      <c r="C316" s="604">
        <f t="shared" ref="C316:C324" si="612">SUM(D316+E316)</f>
        <v>0</v>
      </c>
      <c r="D316" s="605">
        <f t="shared" ref="D316:E316" si="613">SUM(F316+H316+J316+L316+N316+P316+R316+T316+V316+X316+Z316+AB316+AD316+AF316+AH316+AJ316+AL316)</f>
        <v>0</v>
      </c>
      <c r="E316" s="2245">
        <f t="shared" si="613"/>
        <v>0</v>
      </c>
      <c r="F316" s="637"/>
      <c r="G316" s="638"/>
      <c r="H316" s="639"/>
      <c r="I316" s="638"/>
      <c r="J316" s="639"/>
      <c r="K316" s="2128"/>
      <c r="L316" s="640"/>
      <c r="M316" s="638"/>
      <c r="N316" s="639"/>
      <c r="O316" s="641"/>
      <c r="P316" s="637"/>
      <c r="Q316" s="638"/>
      <c r="R316" s="639"/>
      <c r="S316" s="641"/>
      <c r="T316" s="637"/>
      <c r="U316" s="638"/>
      <c r="V316" s="639"/>
      <c r="W316" s="641"/>
      <c r="X316" s="637"/>
      <c r="Y316" s="638"/>
      <c r="Z316" s="639"/>
      <c r="AA316" s="641"/>
      <c r="AB316" s="637"/>
      <c r="AC316" s="638"/>
      <c r="AD316" s="639"/>
      <c r="AE316" s="641"/>
      <c r="AF316" s="637"/>
      <c r="AG316" s="638"/>
      <c r="AH316" s="639"/>
      <c r="AI316" s="641"/>
      <c r="AJ316" s="637"/>
      <c r="AK316" s="638"/>
      <c r="AL316" s="639"/>
      <c r="AM316" s="642"/>
      <c r="AN316" s="2078"/>
      <c r="AO316" s="2135"/>
      <c r="AP316" s="1844"/>
      <c r="AQ316" s="1843"/>
      <c r="AR316" s="1844"/>
      <c r="AS316" s="1843"/>
      <c r="AT316" s="1845"/>
      <c r="AU316" s="1845"/>
      <c r="AV316" s="1844"/>
      <c r="AW316" s="240" t="str">
        <f t="shared" si="598"/>
        <v/>
      </c>
      <c r="CA316" s="2174" t="str">
        <f t="shared" si="599"/>
        <v/>
      </c>
      <c r="CB316" s="2228" t="str">
        <f t="shared" si="600"/>
        <v/>
      </c>
      <c r="CC316" s="2228" t="str">
        <f t="shared" ref="CC316:CC324" si="614">IF(AND(D316&gt;0,OR(AR316=""))," * No olvide digitar la variable Trans (Femenino). Digite Cero si no tiene.",IF(AR316&gt;D316,"  * La variable Trans (Femenino) No puede ser mayor al Total Hombres.",""))</f>
        <v/>
      </c>
      <c r="CD316" s="2228" t="str">
        <f t="shared" si="601"/>
        <v/>
      </c>
      <c r="CE316" s="2228" t="str">
        <f t="shared" si="602"/>
        <v/>
      </c>
      <c r="CF316" s="2228" t="str">
        <f t="shared" si="603"/>
        <v/>
      </c>
      <c r="CG316" s="2228" t="str">
        <f t="shared" si="604"/>
        <v/>
      </c>
      <c r="CO316" s="1757">
        <f t="shared" si="605"/>
        <v>0</v>
      </c>
      <c r="CP316" s="1757">
        <f t="shared" si="606"/>
        <v>0</v>
      </c>
      <c r="CQ316" s="1757">
        <f t="shared" ref="CQ316:CQ324" si="615">IF(AND(D316&gt;0,OR(AR316="")),1,IF(AR316&gt;D316,1,0))</f>
        <v>0</v>
      </c>
      <c r="CR316" s="1757">
        <f t="shared" si="607"/>
        <v>0</v>
      </c>
      <c r="CS316" s="1757">
        <f t="shared" si="608"/>
        <v>0</v>
      </c>
      <c r="CT316" s="1757">
        <f t="shared" si="609"/>
        <v>0</v>
      </c>
      <c r="CU316" s="1757">
        <f t="shared" si="610"/>
        <v>0</v>
      </c>
    </row>
    <row r="317" spans="1:103" ht="15" customHeight="1" x14ac:dyDescent="0.25">
      <c r="A317" s="3180"/>
      <c r="B317" s="2051" t="s">
        <v>941</v>
      </c>
      <c r="C317" s="225">
        <f t="shared" si="612"/>
        <v>0</v>
      </c>
      <c r="D317" s="572">
        <f t="shared" ref="D317:E317" si="616">SUM(F317+H317+J317+L317+N317+P317+R317+T317+V317+X317+Z317+AB317+AD317+AF317+AH317+AJ317+AL317)</f>
        <v>0</v>
      </c>
      <c r="E317" s="2245">
        <f t="shared" si="616"/>
        <v>0</v>
      </c>
      <c r="F317" s="1843"/>
      <c r="G317" s="2128"/>
      <c r="H317" s="1843"/>
      <c r="I317" s="2128"/>
      <c r="J317" s="1843"/>
      <c r="K317" s="2128"/>
      <c r="L317" s="1843"/>
      <c r="M317" s="2128"/>
      <c r="N317" s="2135"/>
      <c r="O317" s="2298"/>
      <c r="P317" s="1843"/>
      <c r="Q317" s="2128"/>
      <c r="R317" s="2135"/>
      <c r="S317" s="2298"/>
      <c r="T317" s="1843"/>
      <c r="U317" s="2128"/>
      <c r="V317" s="2135"/>
      <c r="W317" s="2298"/>
      <c r="X317" s="1843"/>
      <c r="Y317" s="2128"/>
      <c r="Z317" s="2135"/>
      <c r="AA317" s="2298"/>
      <c r="AB317" s="1843"/>
      <c r="AC317" s="2128"/>
      <c r="AD317" s="2135"/>
      <c r="AE317" s="2298"/>
      <c r="AF317" s="1843"/>
      <c r="AG317" s="2128"/>
      <c r="AH317" s="2135"/>
      <c r="AI317" s="2298"/>
      <c r="AJ317" s="1843"/>
      <c r="AK317" s="2128"/>
      <c r="AL317" s="2135"/>
      <c r="AM317" s="441"/>
      <c r="AN317" s="2135"/>
      <c r="AO317" s="2135"/>
      <c r="AP317" s="1844"/>
      <c r="AQ317" s="1843"/>
      <c r="AR317" s="1844"/>
      <c r="AS317" s="1843"/>
      <c r="AT317" s="1845"/>
      <c r="AU317" s="1845"/>
      <c r="AV317" s="1844"/>
      <c r="AW317" s="240" t="str">
        <f t="shared" si="598"/>
        <v/>
      </c>
      <c r="CA317" s="2174" t="str">
        <f t="shared" si="599"/>
        <v/>
      </c>
      <c r="CB317" s="2228" t="str">
        <f t="shared" si="600"/>
        <v/>
      </c>
      <c r="CC317" s="2228" t="str">
        <f t="shared" si="614"/>
        <v/>
      </c>
      <c r="CD317" s="2228" t="str">
        <f t="shared" si="601"/>
        <v/>
      </c>
      <c r="CE317" s="2228" t="str">
        <f t="shared" si="602"/>
        <v/>
      </c>
      <c r="CF317" s="2228" t="str">
        <f t="shared" si="603"/>
        <v/>
      </c>
      <c r="CG317" s="2228" t="str">
        <f t="shared" si="604"/>
        <v/>
      </c>
      <c r="CO317" s="1757">
        <f t="shared" si="605"/>
        <v>0</v>
      </c>
      <c r="CP317" s="1757">
        <f t="shared" si="606"/>
        <v>0</v>
      </c>
      <c r="CQ317" s="1757">
        <f t="shared" si="615"/>
        <v>0</v>
      </c>
      <c r="CR317" s="1757">
        <f t="shared" si="607"/>
        <v>0</v>
      </c>
      <c r="CS317" s="1757">
        <f t="shared" si="608"/>
        <v>0</v>
      </c>
      <c r="CT317" s="1757">
        <f t="shared" si="609"/>
        <v>0</v>
      </c>
      <c r="CU317" s="1757">
        <f t="shared" si="610"/>
        <v>0</v>
      </c>
    </row>
    <row r="318" spans="1:103" ht="15" customHeight="1" x14ac:dyDescent="0.25">
      <c r="A318" s="3180"/>
      <c r="B318" s="275" t="s">
        <v>942</v>
      </c>
      <c r="C318" s="150">
        <f t="shared" si="612"/>
        <v>0</v>
      </c>
      <c r="D318" s="573">
        <f t="shared" ref="D318:E318" si="617">SUM(F318+H318+J318+L318+N318+P318+R318+T318+V318+X318+Z318+AB318+AD318+AF318+AH318+AJ318+AL318)</f>
        <v>0</v>
      </c>
      <c r="E318" s="454">
        <f t="shared" si="617"/>
        <v>0</v>
      </c>
      <c r="F318" s="355"/>
      <c r="G318" s="356"/>
      <c r="H318" s="355"/>
      <c r="I318" s="356"/>
      <c r="J318" s="355"/>
      <c r="K318" s="356"/>
      <c r="L318" s="355"/>
      <c r="M318" s="356"/>
      <c r="N318" s="355"/>
      <c r="O318" s="2177"/>
      <c r="P318" s="355"/>
      <c r="Q318" s="356"/>
      <c r="R318" s="2084"/>
      <c r="S318" s="2177"/>
      <c r="T318" s="355"/>
      <c r="U318" s="356"/>
      <c r="V318" s="2084"/>
      <c r="W318" s="2177"/>
      <c r="X318" s="355"/>
      <c r="Y318" s="356"/>
      <c r="Z318" s="2084"/>
      <c r="AA318" s="2177"/>
      <c r="AB318" s="355"/>
      <c r="AC318" s="356"/>
      <c r="AD318" s="2084"/>
      <c r="AE318" s="2177"/>
      <c r="AF318" s="355"/>
      <c r="AG318" s="356"/>
      <c r="AH318" s="2084"/>
      <c r="AI318" s="2177"/>
      <c r="AJ318" s="355"/>
      <c r="AK318" s="356"/>
      <c r="AL318" s="2084"/>
      <c r="AM318" s="362"/>
      <c r="AN318" s="2084"/>
      <c r="AO318" s="2084"/>
      <c r="AP318" s="2057"/>
      <c r="AQ318" s="355"/>
      <c r="AR318" s="2057"/>
      <c r="AS318" s="355"/>
      <c r="AT318" s="452"/>
      <c r="AU318" s="452"/>
      <c r="AV318" s="2057"/>
      <c r="AW318" s="240" t="str">
        <f t="shared" si="598"/>
        <v/>
      </c>
      <c r="CA318" s="2174" t="str">
        <f t="shared" si="599"/>
        <v/>
      </c>
      <c r="CB318" s="2228" t="str">
        <f t="shared" si="600"/>
        <v/>
      </c>
      <c r="CC318" s="2228" t="str">
        <f t="shared" si="614"/>
        <v/>
      </c>
      <c r="CD318" s="2228" t="str">
        <f t="shared" si="601"/>
        <v/>
      </c>
      <c r="CE318" s="2228" t="str">
        <f t="shared" si="602"/>
        <v/>
      </c>
      <c r="CF318" s="2228" t="str">
        <f t="shared" si="603"/>
        <v/>
      </c>
      <c r="CG318" s="2228" t="str">
        <f t="shared" si="604"/>
        <v/>
      </c>
      <c r="CO318" s="1757">
        <f t="shared" si="605"/>
        <v>0</v>
      </c>
      <c r="CP318" s="1757">
        <f t="shared" si="606"/>
        <v>0</v>
      </c>
      <c r="CQ318" s="1757">
        <f t="shared" si="615"/>
        <v>0</v>
      </c>
      <c r="CR318" s="1757">
        <f t="shared" si="607"/>
        <v>0</v>
      </c>
      <c r="CS318" s="1757">
        <f t="shared" si="608"/>
        <v>0</v>
      </c>
      <c r="CT318" s="1757">
        <f t="shared" si="609"/>
        <v>0</v>
      </c>
      <c r="CU318" s="1757">
        <f t="shared" si="610"/>
        <v>0</v>
      </c>
    </row>
    <row r="319" spans="1:103" ht="15" customHeight="1" x14ac:dyDescent="0.25">
      <c r="A319" s="3180"/>
      <c r="B319" s="275" t="s">
        <v>943</v>
      </c>
      <c r="C319" s="150">
        <f t="shared" si="612"/>
        <v>0</v>
      </c>
      <c r="D319" s="573">
        <f t="shared" ref="D319:E319" si="618">SUM(F319+H319+J319+L319+N319+P319+R319+T319+V319+X319+Z319+AB319+AD319+AF319+AH319+AJ319+AL319)</f>
        <v>0</v>
      </c>
      <c r="E319" s="454">
        <f t="shared" si="618"/>
        <v>0</v>
      </c>
      <c r="F319" s="355"/>
      <c r="G319" s="356"/>
      <c r="H319" s="355"/>
      <c r="I319" s="356"/>
      <c r="J319" s="355"/>
      <c r="K319" s="356"/>
      <c r="L319" s="355"/>
      <c r="M319" s="356"/>
      <c r="N319" s="355"/>
      <c r="O319" s="2177"/>
      <c r="P319" s="355"/>
      <c r="Q319" s="356"/>
      <c r="R319" s="2084"/>
      <c r="S319" s="2177"/>
      <c r="T319" s="355"/>
      <c r="U319" s="356"/>
      <c r="V319" s="2084"/>
      <c r="W319" s="2177"/>
      <c r="X319" s="355"/>
      <c r="Y319" s="356"/>
      <c r="Z319" s="2084"/>
      <c r="AA319" s="2177"/>
      <c r="AB319" s="355"/>
      <c r="AC319" s="356"/>
      <c r="AD319" s="2084"/>
      <c r="AE319" s="2177"/>
      <c r="AF319" s="355"/>
      <c r="AG319" s="356"/>
      <c r="AH319" s="2084"/>
      <c r="AI319" s="2177"/>
      <c r="AJ319" s="355"/>
      <c r="AK319" s="356"/>
      <c r="AL319" s="2084"/>
      <c r="AM319" s="362"/>
      <c r="AN319" s="2084"/>
      <c r="AO319" s="2084"/>
      <c r="AP319" s="2057"/>
      <c r="AQ319" s="355"/>
      <c r="AR319" s="2057"/>
      <c r="AS319" s="355"/>
      <c r="AT319" s="452"/>
      <c r="AU319" s="452"/>
      <c r="AV319" s="2057"/>
      <c r="AW319" s="240" t="str">
        <f t="shared" si="598"/>
        <v/>
      </c>
      <c r="CA319" s="2174" t="str">
        <f t="shared" si="599"/>
        <v/>
      </c>
      <c r="CB319" s="2228" t="str">
        <f t="shared" si="600"/>
        <v/>
      </c>
      <c r="CC319" s="2228" t="str">
        <f t="shared" si="614"/>
        <v/>
      </c>
      <c r="CD319" s="2228" t="str">
        <f t="shared" si="601"/>
        <v/>
      </c>
      <c r="CE319" s="2228" t="str">
        <f t="shared" si="602"/>
        <v/>
      </c>
      <c r="CF319" s="2228" t="str">
        <f t="shared" si="603"/>
        <v/>
      </c>
      <c r="CG319" s="2228" t="str">
        <f t="shared" si="604"/>
        <v/>
      </c>
      <c r="CO319" s="1757">
        <f t="shared" si="605"/>
        <v>0</v>
      </c>
      <c r="CP319" s="1757">
        <f t="shared" si="606"/>
        <v>0</v>
      </c>
      <c r="CQ319" s="1757">
        <f t="shared" si="615"/>
        <v>0</v>
      </c>
      <c r="CR319" s="1757">
        <f t="shared" si="607"/>
        <v>0</v>
      </c>
      <c r="CS319" s="1757">
        <f t="shared" si="608"/>
        <v>0</v>
      </c>
      <c r="CT319" s="1757">
        <f t="shared" si="609"/>
        <v>0</v>
      </c>
      <c r="CU319" s="1757">
        <f t="shared" si="610"/>
        <v>0</v>
      </c>
    </row>
    <row r="320" spans="1:103" ht="15" customHeight="1" x14ac:dyDescent="0.25">
      <c r="A320" s="3180"/>
      <c r="B320" s="275" t="s">
        <v>944</v>
      </c>
      <c r="C320" s="150">
        <f t="shared" si="612"/>
        <v>0</v>
      </c>
      <c r="D320" s="573">
        <f t="shared" ref="D320:E320" si="619">SUM(F320+H320+J320+L320+N320+P320+R320+T320+V320+X320+Z320+AB320+AD320+AF320+AH320+AJ320+AL320)</f>
        <v>0</v>
      </c>
      <c r="E320" s="454">
        <f t="shared" si="619"/>
        <v>0</v>
      </c>
      <c r="F320" s="355"/>
      <c r="G320" s="356"/>
      <c r="H320" s="355"/>
      <c r="I320" s="356"/>
      <c r="J320" s="355"/>
      <c r="K320" s="356"/>
      <c r="L320" s="355"/>
      <c r="M320" s="356"/>
      <c r="N320" s="355"/>
      <c r="O320" s="2177"/>
      <c r="P320" s="355"/>
      <c r="Q320" s="356"/>
      <c r="R320" s="2084"/>
      <c r="S320" s="2177"/>
      <c r="T320" s="355"/>
      <c r="U320" s="356"/>
      <c r="V320" s="2084"/>
      <c r="W320" s="2177"/>
      <c r="X320" s="355"/>
      <c r="Y320" s="356"/>
      <c r="Z320" s="2084"/>
      <c r="AA320" s="2177"/>
      <c r="AB320" s="355"/>
      <c r="AC320" s="356"/>
      <c r="AD320" s="2084"/>
      <c r="AE320" s="2177"/>
      <c r="AF320" s="355"/>
      <c r="AG320" s="356"/>
      <c r="AH320" s="2084"/>
      <c r="AI320" s="2177"/>
      <c r="AJ320" s="355"/>
      <c r="AK320" s="356"/>
      <c r="AL320" s="2084"/>
      <c r="AM320" s="362"/>
      <c r="AN320" s="2084"/>
      <c r="AO320" s="2084"/>
      <c r="AP320" s="2057"/>
      <c r="AQ320" s="355"/>
      <c r="AR320" s="2057"/>
      <c r="AS320" s="355"/>
      <c r="AT320" s="452"/>
      <c r="AU320" s="452"/>
      <c r="AV320" s="2057"/>
      <c r="AW320" s="240" t="str">
        <f t="shared" si="598"/>
        <v/>
      </c>
      <c r="CA320" s="2174" t="str">
        <f t="shared" si="599"/>
        <v/>
      </c>
      <c r="CB320" s="2228" t="str">
        <f t="shared" si="600"/>
        <v/>
      </c>
      <c r="CC320" s="2228" t="str">
        <f t="shared" si="614"/>
        <v/>
      </c>
      <c r="CD320" s="2228" t="str">
        <f t="shared" si="601"/>
        <v/>
      </c>
      <c r="CE320" s="2228" t="str">
        <f t="shared" si="602"/>
        <v/>
      </c>
      <c r="CF320" s="2228" t="str">
        <f t="shared" si="603"/>
        <v/>
      </c>
      <c r="CG320" s="2228" t="str">
        <f t="shared" si="604"/>
        <v/>
      </c>
      <c r="CO320" s="1757">
        <f t="shared" si="605"/>
        <v>0</v>
      </c>
      <c r="CP320" s="1757">
        <f t="shared" si="606"/>
        <v>0</v>
      </c>
      <c r="CQ320" s="1757">
        <f t="shared" si="615"/>
        <v>0</v>
      </c>
      <c r="CR320" s="1757">
        <f t="shared" si="607"/>
        <v>0</v>
      </c>
      <c r="CS320" s="1757">
        <f t="shared" si="608"/>
        <v>0</v>
      </c>
      <c r="CT320" s="1757">
        <f t="shared" si="609"/>
        <v>0</v>
      </c>
      <c r="CU320" s="1757">
        <f t="shared" si="610"/>
        <v>0</v>
      </c>
    </row>
    <row r="321" spans="1:103" ht="15" customHeight="1" x14ac:dyDescent="0.25">
      <c r="A321" s="3180"/>
      <c r="B321" s="275" t="s">
        <v>945</v>
      </c>
      <c r="C321" s="150">
        <f t="shared" si="612"/>
        <v>0</v>
      </c>
      <c r="D321" s="573">
        <f t="shared" ref="D321:E321" si="620">SUM(F321+H321+J321+L321+N321+P321+R321+T321+V321+X321+Z321+AB321+AD321+AF321+AH321+AJ321+AL321)</f>
        <v>0</v>
      </c>
      <c r="E321" s="454">
        <f t="shared" si="620"/>
        <v>0</v>
      </c>
      <c r="F321" s="355"/>
      <c r="G321" s="356"/>
      <c r="H321" s="355"/>
      <c r="I321" s="356"/>
      <c r="J321" s="355"/>
      <c r="K321" s="356"/>
      <c r="L321" s="355"/>
      <c r="M321" s="356"/>
      <c r="N321" s="355"/>
      <c r="O321" s="2177"/>
      <c r="P321" s="355"/>
      <c r="Q321" s="356"/>
      <c r="R321" s="2084"/>
      <c r="S321" s="2177"/>
      <c r="T321" s="355"/>
      <c r="U321" s="356"/>
      <c r="V321" s="2084"/>
      <c r="W321" s="2177"/>
      <c r="X321" s="355"/>
      <c r="Y321" s="356"/>
      <c r="Z321" s="2084"/>
      <c r="AA321" s="2177"/>
      <c r="AB321" s="355"/>
      <c r="AC321" s="356"/>
      <c r="AD321" s="2084"/>
      <c r="AE321" s="2177"/>
      <c r="AF321" s="355"/>
      <c r="AG321" s="356"/>
      <c r="AH321" s="2084"/>
      <c r="AI321" s="2177"/>
      <c r="AJ321" s="355"/>
      <c r="AK321" s="356"/>
      <c r="AL321" s="2084"/>
      <c r="AM321" s="362"/>
      <c r="AN321" s="2084"/>
      <c r="AO321" s="2084"/>
      <c r="AP321" s="2057"/>
      <c r="AQ321" s="355"/>
      <c r="AR321" s="2057"/>
      <c r="AS321" s="355"/>
      <c r="AT321" s="452"/>
      <c r="AU321" s="452"/>
      <c r="AV321" s="2057"/>
      <c r="AW321" s="240" t="str">
        <f t="shared" si="598"/>
        <v/>
      </c>
      <c r="CA321" s="2174" t="str">
        <f t="shared" si="599"/>
        <v/>
      </c>
      <c r="CB321" s="2228" t="str">
        <f t="shared" si="600"/>
        <v/>
      </c>
      <c r="CC321" s="2228" t="str">
        <f t="shared" si="614"/>
        <v/>
      </c>
      <c r="CD321" s="2228" t="str">
        <f t="shared" si="601"/>
        <v/>
      </c>
      <c r="CE321" s="2228" t="str">
        <f t="shared" si="602"/>
        <v/>
      </c>
      <c r="CF321" s="2228" t="str">
        <f t="shared" si="603"/>
        <v/>
      </c>
      <c r="CG321" s="2228" t="str">
        <f t="shared" si="604"/>
        <v/>
      </c>
      <c r="CO321" s="1757">
        <f t="shared" si="605"/>
        <v>0</v>
      </c>
      <c r="CP321" s="1757">
        <f t="shared" si="606"/>
        <v>0</v>
      </c>
      <c r="CQ321" s="1757">
        <f t="shared" si="615"/>
        <v>0</v>
      </c>
      <c r="CR321" s="1757">
        <f t="shared" si="607"/>
        <v>0</v>
      </c>
      <c r="CS321" s="1757">
        <f t="shared" si="608"/>
        <v>0</v>
      </c>
      <c r="CT321" s="1757">
        <f t="shared" si="609"/>
        <v>0</v>
      </c>
      <c r="CU321" s="1757">
        <f t="shared" si="610"/>
        <v>0</v>
      </c>
    </row>
    <row r="322" spans="1:103" ht="15" customHeight="1" x14ac:dyDescent="0.25">
      <c r="A322" s="3180"/>
      <c r="B322" s="275" t="s">
        <v>946</v>
      </c>
      <c r="C322" s="150">
        <f t="shared" si="612"/>
        <v>0</v>
      </c>
      <c r="D322" s="573">
        <f t="shared" ref="D322:E322" si="621">SUM(F322+H322+J322+L322+N322+P322+R322+T322+V322+X322+Z322+AB322+AD322+AF322+AH322+AJ322+AL322)</f>
        <v>0</v>
      </c>
      <c r="E322" s="454">
        <f t="shared" si="621"/>
        <v>0</v>
      </c>
      <c r="F322" s="355"/>
      <c r="G322" s="356"/>
      <c r="H322" s="355"/>
      <c r="I322" s="356"/>
      <c r="J322" s="355"/>
      <c r="K322" s="356"/>
      <c r="L322" s="355"/>
      <c r="M322" s="356"/>
      <c r="N322" s="355"/>
      <c r="O322" s="2177"/>
      <c r="P322" s="355"/>
      <c r="Q322" s="356"/>
      <c r="R322" s="2084"/>
      <c r="S322" s="2177"/>
      <c r="T322" s="355"/>
      <c r="U322" s="356"/>
      <c r="V322" s="2084"/>
      <c r="W322" s="2177"/>
      <c r="X322" s="355"/>
      <c r="Y322" s="356"/>
      <c r="Z322" s="2084"/>
      <c r="AA322" s="2177"/>
      <c r="AB322" s="355"/>
      <c r="AC322" s="356"/>
      <c r="AD322" s="2084"/>
      <c r="AE322" s="2177"/>
      <c r="AF322" s="355"/>
      <c r="AG322" s="356"/>
      <c r="AH322" s="2084"/>
      <c r="AI322" s="2177"/>
      <c r="AJ322" s="355"/>
      <c r="AK322" s="356"/>
      <c r="AL322" s="2084"/>
      <c r="AM322" s="362"/>
      <c r="AN322" s="2084"/>
      <c r="AO322" s="2084"/>
      <c r="AP322" s="2057"/>
      <c r="AQ322" s="355"/>
      <c r="AR322" s="2057"/>
      <c r="AS322" s="355"/>
      <c r="AT322" s="452"/>
      <c r="AU322" s="452"/>
      <c r="AV322" s="2057"/>
      <c r="AW322" s="240" t="str">
        <f t="shared" si="598"/>
        <v/>
      </c>
      <c r="CA322" s="2174" t="str">
        <f t="shared" si="599"/>
        <v/>
      </c>
      <c r="CB322" s="2228" t="str">
        <f t="shared" si="600"/>
        <v/>
      </c>
      <c r="CC322" s="2228" t="str">
        <f t="shared" si="614"/>
        <v/>
      </c>
      <c r="CD322" s="2228" t="str">
        <f t="shared" si="601"/>
        <v/>
      </c>
      <c r="CE322" s="2228" t="str">
        <f t="shared" si="602"/>
        <v/>
      </c>
      <c r="CF322" s="2228" t="str">
        <f t="shared" si="603"/>
        <v/>
      </c>
      <c r="CG322" s="2228" t="str">
        <f t="shared" si="604"/>
        <v/>
      </c>
      <c r="CO322" s="1757">
        <f t="shared" si="605"/>
        <v>0</v>
      </c>
      <c r="CP322" s="1757">
        <f t="shared" si="606"/>
        <v>0</v>
      </c>
      <c r="CQ322" s="1757">
        <f t="shared" si="615"/>
        <v>0</v>
      </c>
      <c r="CR322" s="1757">
        <f t="shared" si="607"/>
        <v>0</v>
      </c>
      <c r="CS322" s="1757">
        <f t="shared" si="608"/>
        <v>0</v>
      </c>
      <c r="CT322" s="1757">
        <f t="shared" si="609"/>
        <v>0</v>
      </c>
      <c r="CU322" s="1757">
        <f t="shared" si="610"/>
        <v>0</v>
      </c>
    </row>
    <row r="323" spans="1:103" ht="15" customHeight="1" x14ac:dyDescent="0.25">
      <c r="A323" s="3180"/>
      <c r="B323" s="275" t="s">
        <v>947</v>
      </c>
      <c r="C323" s="150">
        <f t="shared" si="612"/>
        <v>0</v>
      </c>
      <c r="D323" s="573">
        <f t="shared" ref="D323:E323" si="622">SUM(F323+H323+J323+L323+N323+P323+R323+T323+V323+X323+Z323+AB323+AD323+AF323+AH323+AJ323+AL323)</f>
        <v>0</v>
      </c>
      <c r="E323" s="454">
        <f t="shared" si="622"/>
        <v>0</v>
      </c>
      <c r="F323" s="355"/>
      <c r="G323" s="356"/>
      <c r="H323" s="355"/>
      <c r="I323" s="356"/>
      <c r="J323" s="355"/>
      <c r="K323" s="356"/>
      <c r="L323" s="355"/>
      <c r="M323" s="356"/>
      <c r="N323" s="355"/>
      <c r="O323" s="2177"/>
      <c r="P323" s="355"/>
      <c r="Q323" s="356"/>
      <c r="R323" s="2084"/>
      <c r="S323" s="2177"/>
      <c r="T323" s="355"/>
      <c r="U323" s="356"/>
      <c r="V323" s="2084"/>
      <c r="W323" s="2177"/>
      <c r="X323" s="355"/>
      <c r="Y323" s="356"/>
      <c r="Z323" s="2084"/>
      <c r="AA323" s="2177"/>
      <c r="AB323" s="355"/>
      <c r="AC323" s="356"/>
      <c r="AD323" s="2084"/>
      <c r="AE323" s="2177"/>
      <c r="AF323" s="355"/>
      <c r="AG323" s="356"/>
      <c r="AH323" s="2084"/>
      <c r="AI323" s="2177"/>
      <c r="AJ323" s="355"/>
      <c r="AK323" s="356"/>
      <c r="AL323" s="2084"/>
      <c r="AM323" s="362"/>
      <c r="AN323" s="2084"/>
      <c r="AO323" s="2084"/>
      <c r="AP323" s="2057"/>
      <c r="AQ323" s="355"/>
      <c r="AR323" s="2057"/>
      <c r="AS323" s="355"/>
      <c r="AT323" s="452"/>
      <c r="AU323" s="452"/>
      <c r="AV323" s="2057"/>
      <c r="AW323" s="240" t="str">
        <f t="shared" si="598"/>
        <v/>
      </c>
      <c r="CA323" s="2174" t="str">
        <f t="shared" si="599"/>
        <v/>
      </c>
      <c r="CB323" s="2228" t="str">
        <f t="shared" si="600"/>
        <v/>
      </c>
      <c r="CC323" s="2228" t="str">
        <f t="shared" si="614"/>
        <v/>
      </c>
      <c r="CD323" s="2228" t="str">
        <f t="shared" si="601"/>
        <v/>
      </c>
      <c r="CE323" s="2228" t="str">
        <f t="shared" si="602"/>
        <v/>
      </c>
      <c r="CF323" s="2228" t="str">
        <f t="shared" si="603"/>
        <v/>
      </c>
      <c r="CG323" s="2228" t="str">
        <f t="shared" si="604"/>
        <v/>
      </c>
      <c r="CO323" s="1757">
        <f t="shared" si="605"/>
        <v>0</v>
      </c>
      <c r="CP323" s="1757">
        <f t="shared" si="606"/>
        <v>0</v>
      </c>
      <c r="CQ323" s="1757">
        <f t="shared" si="615"/>
        <v>0</v>
      </c>
      <c r="CR323" s="1757">
        <f t="shared" si="607"/>
        <v>0</v>
      </c>
      <c r="CS323" s="1757">
        <f t="shared" si="608"/>
        <v>0</v>
      </c>
      <c r="CT323" s="1757">
        <f t="shared" si="609"/>
        <v>0</v>
      </c>
      <c r="CU323" s="1757">
        <f t="shared" si="610"/>
        <v>0</v>
      </c>
    </row>
    <row r="324" spans="1:103" ht="15" customHeight="1" x14ac:dyDescent="0.25">
      <c r="A324" s="3140"/>
      <c r="B324" s="485" t="s">
        <v>948</v>
      </c>
      <c r="C324" s="157">
        <f t="shared" si="612"/>
        <v>0</v>
      </c>
      <c r="D324" s="577">
        <f t="shared" ref="D324:E324" si="623">SUM(F324+H324+J324+L324+N324+P324+R324+T324+V324+X324+Z324+AB324+AD324+AF324+AH324+AJ324+AL324)</f>
        <v>0</v>
      </c>
      <c r="E324" s="603">
        <f t="shared" si="623"/>
        <v>0</v>
      </c>
      <c r="F324" s="131"/>
      <c r="G324" s="372"/>
      <c r="H324" s="131"/>
      <c r="I324" s="372"/>
      <c r="J324" s="131"/>
      <c r="K324" s="372"/>
      <c r="L324" s="131"/>
      <c r="M324" s="372"/>
      <c r="N324" s="131"/>
      <c r="O324" s="2178"/>
      <c r="P324" s="131"/>
      <c r="Q324" s="372"/>
      <c r="R324" s="2137"/>
      <c r="S324" s="2178"/>
      <c r="T324" s="131"/>
      <c r="U324" s="372"/>
      <c r="V324" s="2137"/>
      <c r="W324" s="2178"/>
      <c r="X324" s="131"/>
      <c r="Y324" s="372"/>
      <c r="Z324" s="2137"/>
      <c r="AA324" s="2178"/>
      <c r="AB324" s="131"/>
      <c r="AC324" s="372"/>
      <c r="AD324" s="2137"/>
      <c r="AE324" s="2178"/>
      <c r="AF324" s="131"/>
      <c r="AG324" s="372"/>
      <c r="AH324" s="2137"/>
      <c r="AI324" s="2178"/>
      <c r="AJ324" s="131"/>
      <c r="AK324" s="372"/>
      <c r="AL324" s="2137"/>
      <c r="AM324" s="373"/>
      <c r="AN324" s="2137"/>
      <c r="AO324" s="2137"/>
      <c r="AP324" s="1847"/>
      <c r="AQ324" s="131"/>
      <c r="AR324" s="1847"/>
      <c r="AS324" s="131"/>
      <c r="AT324" s="132"/>
      <c r="AU324" s="132"/>
      <c r="AV324" s="1847"/>
      <c r="AW324" s="240" t="str">
        <f t="shared" si="598"/>
        <v/>
      </c>
      <c r="CA324" s="2174" t="str">
        <f t="shared" si="599"/>
        <v/>
      </c>
      <c r="CB324" s="2228" t="str">
        <f t="shared" si="600"/>
        <v/>
      </c>
      <c r="CC324" s="2228" t="str">
        <f t="shared" si="614"/>
        <v/>
      </c>
      <c r="CD324" s="2228" t="str">
        <f t="shared" si="601"/>
        <v/>
      </c>
      <c r="CE324" s="2228" t="str">
        <f t="shared" si="602"/>
        <v/>
      </c>
      <c r="CF324" s="2228" t="str">
        <f t="shared" si="603"/>
        <v/>
      </c>
      <c r="CG324" s="2228" t="str">
        <f t="shared" si="604"/>
        <v/>
      </c>
      <c r="CO324" s="1757">
        <f t="shared" si="605"/>
        <v>0</v>
      </c>
      <c r="CP324" s="1757">
        <f t="shared" si="606"/>
        <v>0</v>
      </c>
      <c r="CQ324" s="1757">
        <f t="shared" si="615"/>
        <v>0</v>
      </c>
      <c r="CR324" s="1757">
        <f t="shared" si="607"/>
        <v>0</v>
      </c>
      <c r="CS324" s="1757">
        <f t="shared" si="608"/>
        <v>0</v>
      </c>
      <c r="CT324" s="1757">
        <f t="shared" si="609"/>
        <v>0</v>
      </c>
      <c r="CU324" s="1757">
        <f t="shared" si="610"/>
        <v>0</v>
      </c>
    </row>
    <row r="325" spans="1:103" ht="18" customHeight="1" x14ac:dyDescent="0.25">
      <c r="A325" s="281" t="s">
        <v>950</v>
      </c>
      <c r="B325" s="55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  <c r="AL325" s="338"/>
      <c r="AM325" s="338"/>
      <c r="AN325" s="338"/>
      <c r="AO325" s="338"/>
      <c r="AP325" s="338"/>
      <c r="AQ325" s="338"/>
      <c r="AR325" s="338"/>
      <c r="AS325" s="338"/>
      <c r="AT325" s="338"/>
      <c r="AU325" s="338"/>
      <c r="AV325" s="338"/>
      <c r="AW325" s="2299"/>
      <c r="AX325" s="143"/>
      <c r="AY325" s="143"/>
      <c r="AZ325" s="143"/>
      <c r="BA325" s="143"/>
      <c r="BB325" s="143"/>
      <c r="BC325" s="143"/>
      <c r="BD325" s="143"/>
      <c r="BE325" s="143"/>
      <c r="BF325" s="143"/>
      <c r="BG325" s="143"/>
      <c r="BH325" s="143"/>
      <c r="BI325" s="143"/>
      <c r="BJ325" s="143"/>
      <c r="BK325" s="143"/>
      <c r="BL325" s="143"/>
      <c r="BM325" s="143"/>
      <c r="BN325" s="143"/>
      <c r="BO325" s="143"/>
      <c r="BP325" s="143"/>
      <c r="BQ325" s="143"/>
      <c r="BR325" s="143"/>
      <c r="BS325" s="143"/>
      <c r="BT325" s="143"/>
      <c r="BU325" s="143"/>
      <c r="BV325" s="143"/>
      <c r="BW325" s="143"/>
      <c r="BX325" s="143"/>
      <c r="BY325" s="143"/>
      <c r="BZ325" s="143"/>
      <c r="CA325" s="143"/>
      <c r="CB325" s="143"/>
      <c r="CC325" s="143"/>
      <c r="CD325" s="143"/>
      <c r="CE325" s="143"/>
      <c r="CF325" s="143"/>
      <c r="CG325" s="143"/>
      <c r="CH325" s="143"/>
      <c r="CI325" s="143"/>
      <c r="CJ325" s="143"/>
      <c r="CK325" s="143"/>
      <c r="CL325" s="143"/>
      <c r="CM325" s="143"/>
      <c r="CN325" s="143"/>
      <c r="CO325" s="143"/>
      <c r="CP325" s="143"/>
      <c r="CQ325" s="143"/>
      <c r="CR325" s="143"/>
      <c r="CS325" s="143"/>
      <c r="CT325" s="143"/>
      <c r="CU325" s="143"/>
      <c r="CV325" s="143"/>
      <c r="CW325" s="143"/>
      <c r="CX325" s="143"/>
      <c r="CY325" s="143"/>
    </row>
    <row r="326" spans="1:103" ht="14.25" customHeight="1" x14ac:dyDescent="0.25">
      <c r="A326" s="3148" t="s">
        <v>293</v>
      </c>
      <c r="B326" s="3149"/>
      <c r="C326" s="3201" t="s">
        <v>197</v>
      </c>
      <c r="D326" s="3161"/>
      <c r="E326" s="3149"/>
      <c r="F326" s="3159" t="s">
        <v>106</v>
      </c>
      <c r="G326" s="3124"/>
      <c r="H326" s="3124"/>
      <c r="I326" s="3124"/>
      <c r="J326" s="3124"/>
      <c r="K326" s="3124"/>
      <c r="L326" s="3124"/>
      <c r="M326" s="3124"/>
      <c r="N326" s="3124"/>
      <c r="O326" s="3124"/>
      <c r="P326" s="3124"/>
      <c r="Q326" s="3124"/>
      <c r="R326" s="3124"/>
      <c r="S326" s="3124"/>
      <c r="T326" s="3124"/>
      <c r="U326" s="3124"/>
      <c r="V326" s="3124"/>
      <c r="W326" s="3124"/>
      <c r="X326" s="3124"/>
      <c r="Y326" s="3124"/>
      <c r="Z326" s="3124"/>
      <c r="AA326" s="3124"/>
      <c r="AB326" s="3124"/>
      <c r="AC326" s="3124"/>
      <c r="AD326" s="3124"/>
      <c r="AE326" s="3124"/>
      <c r="AF326" s="3124"/>
      <c r="AG326" s="3124"/>
      <c r="AH326" s="3124"/>
      <c r="AI326" s="3124"/>
      <c r="AJ326" s="3124"/>
      <c r="AK326" s="3124"/>
      <c r="AL326" s="3124"/>
      <c r="AM326" s="3124"/>
      <c r="AN326" s="3124"/>
      <c r="AO326" s="3124"/>
      <c r="AP326" s="3124"/>
      <c r="AQ326" s="3135"/>
      <c r="AR326" s="3195" t="s">
        <v>468</v>
      </c>
      <c r="AS326" s="3149"/>
      <c r="AT326" s="3196" t="s">
        <v>41</v>
      </c>
      <c r="AU326" s="3162" t="s">
        <v>42</v>
      </c>
      <c r="AV326" s="3162" t="s">
        <v>39</v>
      </c>
      <c r="AW326" s="3139" t="s">
        <v>40</v>
      </c>
    </row>
    <row r="327" spans="1:103" ht="14.25" customHeight="1" x14ac:dyDescent="0.25">
      <c r="A327" s="3179"/>
      <c r="B327" s="3180"/>
      <c r="C327" s="3150"/>
      <c r="D327" s="3142"/>
      <c r="E327" s="3140"/>
      <c r="F327" s="3143" t="s">
        <v>951</v>
      </c>
      <c r="G327" s="3124"/>
      <c r="H327" s="3143" t="s">
        <v>952</v>
      </c>
      <c r="I327" s="3124"/>
      <c r="J327" s="3143" t="s">
        <v>953</v>
      </c>
      <c r="K327" s="3124"/>
      <c r="L327" s="3143" t="s">
        <v>954</v>
      </c>
      <c r="M327" s="3124"/>
      <c r="N327" s="3143" t="s">
        <v>335</v>
      </c>
      <c r="O327" s="3124"/>
      <c r="P327" s="3143" t="s">
        <v>99</v>
      </c>
      <c r="Q327" s="3124"/>
      <c r="R327" s="3143" t="s">
        <v>49</v>
      </c>
      <c r="S327" s="3124"/>
      <c r="T327" s="3143" t="s">
        <v>50</v>
      </c>
      <c r="U327" s="3124"/>
      <c r="V327" s="3143" t="s">
        <v>51</v>
      </c>
      <c r="W327" s="3122"/>
      <c r="X327" s="3143" t="s">
        <v>52</v>
      </c>
      <c r="Y327" s="3122"/>
      <c r="Z327" s="3143" t="s">
        <v>53</v>
      </c>
      <c r="AA327" s="3122"/>
      <c r="AB327" s="3143" t="s">
        <v>54</v>
      </c>
      <c r="AC327" s="3122"/>
      <c r="AD327" s="3143" t="s">
        <v>55</v>
      </c>
      <c r="AE327" s="3122"/>
      <c r="AF327" s="3143" t="s">
        <v>56</v>
      </c>
      <c r="AG327" s="3122"/>
      <c r="AH327" s="3143" t="s">
        <v>57</v>
      </c>
      <c r="AI327" s="3122"/>
      <c r="AJ327" s="3143" t="s">
        <v>58</v>
      </c>
      <c r="AK327" s="3122"/>
      <c r="AL327" s="3143" t="s">
        <v>59</v>
      </c>
      <c r="AM327" s="3122"/>
      <c r="AN327" s="3143" t="s">
        <v>60</v>
      </c>
      <c r="AO327" s="3122"/>
      <c r="AP327" s="3143" t="s">
        <v>955</v>
      </c>
      <c r="AQ327" s="3135"/>
      <c r="AR327" s="3142"/>
      <c r="AS327" s="3140"/>
      <c r="AT327" s="3197"/>
      <c r="AU327" s="3269"/>
      <c r="AV327" s="3269"/>
      <c r="AW327" s="3180"/>
    </row>
    <row r="328" spans="1:103" ht="25.5" customHeight="1" x14ac:dyDescent="0.25">
      <c r="A328" s="3150"/>
      <c r="B328" s="3140"/>
      <c r="C328" s="27" t="s">
        <v>84</v>
      </c>
      <c r="D328" s="1739" t="s">
        <v>63</v>
      </c>
      <c r="E328" s="2008" t="s">
        <v>64</v>
      </c>
      <c r="F328" s="27" t="s">
        <v>472</v>
      </c>
      <c r="G328" s="75" t="s">
        <v>64</v>
      </c>
      <c r="H328" s="27" t="s">
        <v>472</v>
      </c>
      <c r="I328" s="75" t="s">
        <v>64</v>
      </c>
      <c r="J328" s="27" t="s">
        <v>472</v>
      </c>
      <c r="K328" s="75" t="s">
        <v>64</v>
      </c>
      <c r="L328" s="27" t="s">
        <v>472</v>
      </c>
      <c r="M328" s="75" t="s">
        <v>64</v>
      </c>
      <c r="N328" s="27" t="s">
        <v>472</v>
      </c>
      <c r="O328" s="75" t="s">
        <v>64</v>
      </c>
      <c r="P328" s="27" t="s">
        <v>472</v>
      </c>
      <c r="Q328" s="75" t="s">
        <v>64</v>
      </c>
      <c r="R328" s="27" t="s">
        <v>472</v>
      </c>
      <c r="S328" s="75" t="s">
        <v>64</v>
      </c>
      <c r="T328" s="27" t="s">
        <v>472</v>
      </c>
      <c r="U328" s="75" t="s">
        <v>64</v>
      </c>
      <c r="V328" s="27" t="s">
        <v>472</v>
      </c>
      <c r="W328" s="75" t="s">
        <v>64</v>
      </c>
      <c r="X328" s="27" t="s">
        <v>472</v>
      </c>
      <c r="Y328" s="75" t="s">
        <v>64</v>
      </c>
      <c r="Z328" s="27" t="s">
        <v>472</v>
      </c>
      <c r="AA328" s="75" t="s">
        <v>64</v>
      </c>
      <c r="AB328" s="27" t="s">
        <v>472</v>
      </c>
      <c r="AC328" s="75" t="s">
        <v>64</v>
      </c>
      <c r="AD328" s="27" t="s">
        <v>472</v>
      </c>
      <c r="AE328" s="75" t="s">
        <v>64</v>
      </c>
      <c r="AF328" s="27" t="s">
        <v>472</v>
      </c>
      <c r="AG328" s="75" t="s">
        <v>64</v>
      </c>
      <c r="AH328" s="27" t="s">
        <v>472</v>
      </c>
      <c r="AI328" s="75" t="s">
        <v>64</v>
      </c>
      <c r="AJ328" s="27" t="s">
        <v>472</v>
      </c>
      <c r="AK328" s="75" t="s">
        <v>64</v>
      </c>
      <c r="AL328" s="27" t="s">
        <v>472</v>
      </c>
      <c r="AM328" s="75" t="s">
        <v>64</v>
      </c>
      <c r="AN328" s="27" t="s">
        <v>472</v>
      </c>
      <c r="AO328" s="75" t="s">
        <v>64</v>
      </c>
      <c r="AP328" s="27" t="s">
        <v>472</v>
      </c>
      <c r="AQ328" s="25" t="s">
        <v>64</v>
      </c>
      <c r="AR328" s="113" t="s">
        <v>473</v>
      </c>
      <c r="AS328" s="75" t="s">
        <v>474</v>
      </c>
      <c r="AT328" s="3176"/>
      <c r="AU328" s="3163"/>
      <c r="AV328" s="3163"/>
      <c r="AW328" s="3140"/>
    </row>
    <row r="329" spans="1:103" ht="14.25" customHeight="1" x14ac:dyDescent="0.25">
      <c r="A329" s="3132" t="s">
        <v>956</v>
      </c>
      <c r="B329" s="600" t="s">
        <v>464</v>
      </c>
      <c r="C329" s="225">
        <f>SUM(E329)</f>
        <v>0</v>
      </c>
      <c r="D329" s="473"/>
      <c r="E329" s="152">
        <f>+Q329+S329+U329+W329+Y329+AA329+AC329+AE329+AG329+AI329</f>
        <v>0</v>
      </c>
      <c r="F329" s="643"/>
      <c r="G329" s="644"/>
      <c r="H329" s="644"/>
      <c r="I329" s="644"/>
      <c r="J329" s="644"/>
      <c r="K329" s="644"/>
      <c r="L329" s="644"/>
      <c r="M329" s="644"/>
      <c r="N329" s="644"/>
      <c r="O329" s="644"/>
      <c r="P329" s="2195"/>
      <c r="Q329" s="2078"/>
      <c r="R329" s="450"/>
      <c r="S329" s="2078"/>
      <c r="T329" s="450"/>
      <c r="U329" s="2078"/>
      <c r="V329" s="450"/>
      <c r="W329" s="2078"/>
      <c r="X329" s="450"/>
      <c r="Y329" s="2078"/>
      <c r="Z329" s="450"/>
      <c r="AA329" s="2078"/>
      <c r="AB329" s="450"/>
      <c r="AC329" s="2078"/>
      <c r="AD329" s="450"/>
      <c r="AE329" s="2078"/>
      <c r="AF329" s="450"/>
      <c r="AG329" s="2078"/>
      <c r="AH329" s="450"/>
      <c r="AI329" s="2078"/>
      <c r="AJ329" s="450"/>
      <c r="AK329" s="2195"/>
      <c r="AL329" s="450"/>
      <c r="AM329" s="2195"/>
      <c r="AN329" s="450"/>
      <c r="AO329" s="2195"/>
      <c r="AP329" s="450"/>
      <c r="AQ329" s="2300"/>
      <c r="AR329" s="2078"/>
      <c r="AS329" s="644"/>
      <c r="AT329" s="126"/>
      <c r="AU329" s="127"/>
      <c r="AV329" s="127"/>
      <c r="AW329" s="1840"/>
      <c r="AX329" s="240" t="str">
        <f t="shared" ref="AX329:AX339" si="624">CA329&amp;CB329&amp;CC329&amp;CD329&amp;CE329&amp;CF329</f>
        <v/>
      </c>
      <c r="CA329" s="2174" t="str">
        <f t="shared" ref="CA329:CA333" si="625">IF(AND(E329&gt;0,OR(AR329="")),"* No olvide digitar la variable Trans (masculino). Digite Cero si no tiene.",IF(AR329&gt;E329," * La variable Trans (masculino) No puede ser mayor al Total Mujeres.",""))</f>
        <v/>
      </c>
      <c r="CB329" s="2278"/>
      <c r="CC329" s="2174" t="str">
        <f t="shared" ref="CC329:CC339" si="626">IF(AND(C329&gt;0,AT329="")," * No olvide digitar la variable Pueblos originarios. Digite Cero si no tiene.",IF(AT329&gt;C329," * La variable Pueblos originarios No puede ser mayor al Total Ambos Sexos.",""))</f>
        <v/>
      </c>
      <c r="CD329" s="2174" t="str">
        <f t="shared" ref="CD329:CD339" si="627">IF(AND(C329&gt;0,AU329="")," * No olvide digitar la variable Migrantes. Digite Cero si no tiene.",IF(AU329&gt;C329," * La variable Migrantes No puede ser mayor al Total Ambos Sexos.",""))</f>
        <v/>
      </c>
      <c r="CE329" s="2174" t="str">
        <f t="shared" ref="CE329:CE339" si="628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2174" t="str">
        <f t="shared" ref="CF329:CF339" si="629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757">
        <f t="shared" ref="CO329:CO333" si="630">IF(AND(E329&gt;0,OR(AR329="")),1,IF(AR329&gt;E329,1,0))</f>
        <v>0</v>
      </c>
      <c r="CP329" s="2106"/>
      <c r="CQ329" s="1757">
        <f t="shared" ref="CQ329:CQ339" si="631">IF(AND(C329&gt;0,AT329=""),1,IF(AT329&gt;C329,1,0))</f>
        <v>0</v>
      </c>
      <c r="CR329" s="1757">
        <f t="shared" ref="CR329:CR339" si="632">IF(AND(C329&gt;0,AU329=""),1,IF(AU329&gt;C329,1,0))</f>
        <v>0</v>
      </c>
      <c r="CS329" s="1757">
        <f t="shared" ref="CS329:CS339" si="633">IF(AND(C329&gt;0,AV329=""),1,IF(AV329&gt;C329,1,0))</f>
        <v>0</v>
      </c>
      <c r="CT329" s="1757">
        <f t="shared" ref="CT329:CT339" si="634">IF(AND(C329&gt;0,AW329=""),1,IF(AW329&gt;C329,1,0))</f>
        <v>0</v>
      </c>
    </row>
    <row r="330" spans="1:103" ht="14.25" customHeight="1" x14ac:dyDescent="0.25">
      <c r="A330" s="3129"/>
      <c r="B330" s="2247" t="s">
        <v>949</v>
      </c>
      <c r="C330" s="227">
        <f t="shared" ref="C330:C339" si="635">SUM(D330+E330)</f>
        <v>0</v>
      </c>
      <c r="D330" s="574">
        <f t="shared" ref="D330:E330" si="636">SUM(F330+H330+J330+L330+N330+P330+R330+T330+V330+X330+Z330+AB330+AD330+AF330+AH330+AJ330+AL330+AN330+AP330)</f>
        <v>0</v>
      </c>
      <c r="E330" s="1943">
        <f t="shared" si="636"/>
        <v>0</v>
      </c>
      <c r="F330" s="2186"/>
      <c r="G330" s="2286"/>
      <c r="H330" s="2186"/>
      <c r="I330" s="2286"/>
      <c r="J330" s="2186"/>
      <c r="K330" s="2190"/>
      <c r="L330" s="2186"/>
      <c r="M330" s="2240"/>
      <c r="N330" s="2186"/>
      <c r="O330" s="2190"/>
      <c r="P330" s="2186"/>
      <c r="Q330" s="2286"/>
      <c r="R330" s="2186"/>
      <c r="S330" s="2286"/>
      <c r="T330" s="2186"/>
      <c r="U330" s="2286"/>
      <c r="V330" s="2186"/>
      <c r="W330" s="2286"/>
      <c r="X330" s="2186"/>
      <c r="Y330" s="2286"/>
      <c r="Z330" s="2186"/>
      <c r="AA330" s="2286"/>
      <c r="AB330" s="2186"/>
      <c r="AC330" s="2286"/>
      <c r="AD330" s="2186"/>
      <c r="AE330" s="2286"/>
      <c r="AF330" s="2186"/>
      <c r="AG330" s="2286"/>
      <c r="AH330" s="2186"/>
      <c r="AI330" s="2286"/>
      <c r="AJ330" s="2186"/>
      <c r="AK330" s="2286"/>
      <c r="AL330" s="2186"/>
      <c r="AM330" s="2286"/>
      <c r="AN330" s="2186"/>
      <c r="AO330" s="2286"/>
      <c r="AP330" s="2186"/>
      <c r="AQ330" s="2287"/>
      <c r="AR330" s="2286"/>
      <c r="AS330" s="2190"/>
      <c r="AT330" s="2186"/>
      <c r="AU330" s="2187"/>
      <c r="AV330" s="2187"/>
      <c r="AW330" s="2190"/>
      <c r="AX330" s="240" t="str">
        <f t="shared" si="624"/>
        <v/>
      </c>
      <c r="CA330" s="2174" t="str">
        <f t="shared" si="625"/>
        <v/>
      </c>
      <c r="CB330" s="2174" t="str">
        <f t="shared" ref="CB330:CB333" si="637">IF(AND(D330&gt;0,OR(AS330="")),"* No olvide digitar la variable Trans (Femenino). Digite Cero si no tiene.",IF(AS330&gt;D330," * La variable Trans (Femenino) No puede ser mayor al Total Hombres.",""))</f>
        <v/>
      </c>
      <c r="CC330" s="2174" t="str">
        <f t="shared" si="626"/>
        <v/>
      </c>
      <c r="CD330" s="2174" t="str">
        <f t="shared" si="627"/>
        <v/>
      </c>
      <c r="CE330" s="2174" t="str">
        <f t="shared" si="628"/>
        <v/>
      </c>
      <c r="CF330" s="2174" t="str">
        <f t="shared" si="629"/>
        <v/>
      </c>
      <c r="CO330" s="1757">
        <f t="shared" si="630"/>
        <v>0</v>
      </c>
      <c r="CP330" s="1757">
        <f t="shared" ref="CP330:CP333" si="638">IF(AND(D330&gt;0,OR(AS330="")),1,IF(AS330&gt;D330,1,0))</f>
        <v>0</v>
      </c>
      <c r="CQ330" s="1757">
        <f t="shared" si="631"/>
        <v>0</v>
      </c>
      <c r="CR330" s="1757">
        <f t="shared" si="632"/>
        <v>0</v>
      </c>
      <c r="CS330" s="1757">
        <f t="shared" si="633"/>
        <v>0</v>
      </c>
      <c r="CT330" s="1757">
        <f t="shared" si="634"/>
        <v>0</v>
      </c>
    </row>
    <row r="331" spans="1:103" ht="14.25" customHeight="1" x14ac:dyDescent="0.25">
      <c r="A331" s="3336" t="s">
        <v>957</v>
      </c>
      <c r="B331" s="3122"/>
      <c r="C331" s="146">
        <f t="shared" si="635"/>
        <v>0</v>
      </c>
      <c r="D331" s="285">
        <f t="shared" ref="D331:E331" si="639">SUM(F331+H331+J331+L331+N331+P331+R331+T331+V331+X331+Z331+AB331+AD331+AF331+AH331+AJ331+AL331+AN331+AP331)</f>
        <v>0</v>
      </c>
      <c r="E331" s="1827">
        <f t="shared" si="639"/>
        <v>0</v>
      </c>
      <c r="F331" s="515"/>
      <c r="G331" s="517"/>
      <c r="H331" s="515"/>
      <c r="I331" s="517"/>
      <c r="J331" s="515"/>
      <c r="K331" s="518"/>
      <c r="L331" s="515"/>
      <c r="M331" s="593"/>
      <c r="N331" s="515"/>
      <c r="O331" s="518"/>
      <c r="P331" s="515"/>
      <c r="Q331" s="517"/>
      <c r="R331" s="515"/>
      <c r="S331" s="517"/>
      <c r="T331" s="515"/>
      <c r="U331" s="517"/>
      <c r="V331" s="515"/>
      <c r="W331" s="517"/>
      <c r="X331" s="515"/>
      <c r="Y331" s="517"/>
      <c r="Z331" s="515"/>
      <c r="AA331" s="517"/>
      <c r="AB331" s="515"/>
      <c r="AC331" s="517"/>
      <c r="AD331" s="515"/>
      <c r="AE331" s="517"/>
      <c r="AF331" s="515"/>
      <c r="AG331" s="517"/>
      <c r="AH331" s="515"/>
      <c r="AI331" s="517"/>
      <c r="AJ331" s="515"/>
      <c r="AK331" s="517"/>
      <c r="AL331" s="515"/>
      <c r="AM331" s="517"/>
      <c r="AN331" s="515"/>
      <c r="AO331" s="517"/>
      <c r="AP331" s="515"/>
      <c r="AQ331" s="645"/>
      <c r="AR331" s="517"/>
      <c r="AS331" s="518"/>
      <c r="AT331" s="515"/>
      <c r="AU331" s="528"/>
      <c r="AV331" s="528"/>
      <c r="AW331" s="518"/>
      <c r="AX331" s="240" t="str">
        <f t="shared" si="624"/>
        <v/>
      </c>
      <c r="CA331" s="2174" t="str">
        <f t="shared" si="625"/>
        <v/>
      </c>
      <c r="CB331" s="2174" t="str">
        <f t="shared" si="637"/>
        <v/>
      </c>
      <c r="CC331" s="2174" t="str">
        <f t="shared" si="626"/>
        <v/>
      </c>
      <c r="CD331" s="2174" t="str">
        <f t="shared" si="627"/>
        <v/>
      </c>
      <c r="CE331" s="2174" t="str">
        <f t="shared" si="628"/>
        <v/>
      </c>
      <c r="CF331" s="2174" t="str">
        <f t="shared" si="629"/>
        <v/>
      </c>
      <c r="CO331" s="1757">
        <f t="shared" si="630"/>
        <v>0</v>
      </c>
      <c r="CP331" s="1757">
        <f t="shared" si="638"/>
        <v>0</v>
      </c>
      <c r="CQ331" s="1757">
        <f t="shared" si="631"/>
        <v>0</v>
      </c>
      <c r="CR331" s="1757">
        <f t="shared" si="632"/>
        <v>0</v>
      </c>
      <c r="CS331" s="1757">
        <f t="shared" si="633"/>
        <v>0</v>
      </c>
      <c r="CT331" s="1757">
        <f t="shared" si="634"/>
        <v>0</v>
      </c>
    </row>
    <row r="332" spans="1:103" ht="14.25" customHeight="1" x14ac:dyDescent="0.25">
      <c r="A332" s="3312" t="s">
        <v>958</v>
      </c>
      <c r="B332" s="3122"/>
      <c r="C332" s="146">
        <f t="shared" si="635"/>
        <v>0</v>
      </c>
      <c r="D332" s="285">
        <f t="shared" ref="D332:E332" si="640">SUM(F332+H332+J332+L332+N332+P332+R332+T332+V332+X332+Z332+AB332+AD332+AF332+AH332+AJ332+AL332+AN332+AP332)</f>
        <v>0</v>
      </c>
      <c r="E332" s="1827">
        <f t="shared" si="640"/>
        <v>0</v>
      </c>
      <c r="F332" s="515"/>
      <c r="G332" s="517"/>
      <c r="H332" s="515"/>
      <c r="I332" s="517"/>
      <c r="J332" s="515"/>
      <c r="K332" s="518"/>
      <c r="L332" s="515"/>
      <c r="M332" s="593"/>
      <c r="N332" s="515"/>
      <c r="O332" s="518"/>
      <c r="P332" s="515"/>
      <c r="Q332" s="517"/>
      <c r="R332" s="515"/>
      <c r="S332" s="517"/>
      <c r="T332" s="515"/>
      <c r="U332" s="517"/>
      <c r="V332" s="515"/>
      <c r="W332" s="517"/>
      <c r="X332" s="515"/>
      <c r="Y332" s="517"/>
      <c r="Z332" s="515"/>
      <c r="AA332" s="517"/>
      <c r="AB332" s="515"/>
      <c r="AC332" s="517"/>
      <c r="AD332" s="515"/>
      <c r="AE332" s="517"/>
      <c r="AF332" s="515"/>
      <c r="AG332" s="517"/>
      <c r="AH332" s="515"/>
      <c r="AI332" s="517"/>
      <c r="AJ332" s="515"/>
      <c r="AK332" s="517"/>
      <c r="AL332" s="515"/>
      <c r="AM332" s="517"/>
      <c r="AN332" s="515"/>
      <c r="AO332" s="517"/>
      <c r="AP332" s="515"/>
      <c r="AQ332" s="645"/>
      <c r="AR332" s="517"/>
      <c r="AS332" s="518"/>
      <c r="AT332" s="515"/>
      <c r="AU332" s="528"/>
      <c r="AV332" s="528"/>
      <c r="AW332" s="518"/>
      <c r="AX332" s="240" t="str">
        <f t="shared" si="624"/>
        <v/>
      </c>
      <c r="CA332" s="2174" t="str">
        <f t="shared" si="625"/>
        <v/>
      </c>
      <c r="CB332" s="2174" t="str">
        <f t="shared" si="637"/>
        <v/>
      </c>
      <c r="CC332" s="2174" t="str">
        <f t="shared" si="626"/>
        <v/>
      </c>
      <c r="CD332" s="2174" t="str">
        <f t="shared" si="627"/>
        <v/>
      </c>
      <c r="CE332" s="2174" t="str">
        <f t="shared" si="628"/>
        <v/>
      </c>
      <c r="CF332" s="2174" t="str">
        <f t="shared" si="629"/>
        <v/>
      </c>
      <c r="CO332" s="1757">
        <f t="shared" si="630"/>
        <v>0</v>
      </c>
      <c r="CP332" s="1757">
        <f t="shared" si="638"/>
        <v>0</v>
      </c>
      <c r="CQ332" s="1757">
        <f t="shared" si="631"/>
        <v>0</v>
      </c>
      <c r="CR332" s="1757">
        <f t="shared" si="632"/>
        <v>0</v>
      </c>
      <c r="CS332" s="1757">
        <f t="shared" si="633"/>
        <v>0</v>
      </c>
      <c r="CT332" s="1757">
        <f t="shared" si="634"/>
        <v>0</v>
      </c>
    </row>
    <row r="333" spans="1:103" ht="14.25" customHeight="1" x14ac:dyDescent="0.25">
      <c r="A333" s="3319" t="s">
        <v>959</v>
      </c>
      <c r="B333" s="3292"/>
      <c r="C333" s="225">
        <f t="shared" si="635"/>
        <v>0</v>
      </c>
      <c r="D333" s="572">
        <f t="shared" ref="D333:E333" si="641">SUM(F333+H333+J333+L333+N333+P333+R333+T333+V333+X333+Z333+AB333+AD333+AF333+AH333+AJ333+AL333+AN333+AP333)</f>
        <v>0</v>
      </c>
      <c r="E333" s="1824">
        <f t="shared" si="641"/>
        <v>0</v>
      </c>
      <c r="F333" s="1843"/>
      <c r="G333" s="2135"/>
      <c r="H333" s="1843"/>
      <c r="I333" s="2135"/>
      <c r="J333" s="1843"/>
      <c r="K333" s="1844"/>
      <c r="L333" s="1843"/>
      <c r="M333" s="2113"/>
      <c r="N333" s="1843"/>
      <c r="O333" s="1844"/>
      <c r="P333" s="1843"/>
      <c r="Q333" s="2135"/>
      <c r="R333" s="1843"/>
      <c r="S333" s="2135"/>
      <c r="T333" s="1843"/>
      <c r="U333" s="2135"/>
      <c r="V333" s="1843"/>
      <c r="W333" s="2135"/>
      <c r="X333" s="1843"/>
      <c r="Y333" s="2135"/>
      <c r="Z333" s="1843"/>
      <c r="AA333" s="2135"/>
      <c r="AB333" s="1843"/>
      <c r="AC333" s="2135"/>
      <c r="AD333" s="1843"/>
      <c r="AE333" s="2135"/>
      <c r="AF333" s="1843"/>
      <c r="AG333" s="2135"/>
      <c r="AH333" s="1843"/>
      <c r="AI333" s="2135"/>
      <c r="AJ333" s="1843"/>
      <c r="AK333" s="2135"/>
      <c r="AL333" s="1843"/>
      <c r="AM333" s="2135"/>
      <c r="AN333" s="1843"/>
      <c r="AO333" s="2135"/>
      <c r="AP333" s="1843"/>
      <c r="AQ333" s="1846"/>
      <c r="AR333" s="2135"/>
      <c r="AS333" s="1844"/>
      <c r="AT333" s="1843"/>
      <c r="AU333" s="1845"/>
      <c r="AV333" s="1845"/>
      <c r="AW333" s="1844"/>
      <c r="AX333" s="240" t="str">
        <f t="shared" si="624"/>
        <v/>
      </c>
      <c r="CA333" s="2174" t="str">
        <f t="shared" si="625"/>
        <v/>
      </c>
      <c r="CB333" s="2174" t="str">
        <f t="shared" si="637"/>
        <v/>
      </c>
      <c r="CC333" s="2174" t="str">
        <f t="shared" si="626"/>
        <v/>
      </c>
      <c r="CD333" s="2174" t="str">
        <f t="shared" si="627"/>
        <v/>
      </c>
      <c r="CE333" s="2174" t="str">
        <f t="shared" si="628"/>
        <v/>
      </c>
      <c r="CF333" s="2174" t="str">
        <f t="shared" si="629"/>
        <v/>
      </c>
      <c r="CO333" s="1757">
        <f t="shared" si="630"/>
        <v>0</v>
      </c>
      <c r="CP333" s="1757">
        <f t="shared" si="638"/>
        <v>0</v>
      </c>
      <c r="CQ333" s="1757">
        <f t="shared" si="631"/>
        <v>0</v>
      </c>
      <c r="CR333" s="1757">
        <f t="shared" si="632"/>
        <v>0</v>
      </c>
      <c r="CS333" s="1757">
        <f t="shared" si="633"/>
        <v>0</v>
      </c>
      <c r="CT333" s="1757">
        <f t="shared" si="634"/>
        <v>0</v>
      </c>
    </row>
    <row r="334" spans="1:103" ht="14.25" customHeight="1" x14ac:dyDescent="0.25">
      <c r="A334" s="3337" t="s">
        <v>960</v>
      </c>
      <c r="B334" s="3205"/>
      <c r="C334" s="157">
        <f t="shared" si="635"/>
        <v>0</v>
      </c>
      <c r="D334" s="577">
        <f t="shared" ref="D334:E334" si="642">SUM(F334+H334+J334+L334)</f>
        <v>0</v>
      </c>
      <c r="E334" s="109">
        <f t="shared" si="642"/>
        <v>0</v>
      </c>
      <c r="F334" s="131"/>
      <c r="G334" s="2137"/>
      <c r="H334" s="131"/>
      <c r="I334" s="2137"/>
      <c r="J334" s="131"/>
      <c r="K334" s="1847"/>
      <c r="L334" s="131"/>
      <c r="M334" s="2114"/>
      <c r="N334" s="2301"/>
      <c r="O334" s="2302"/>
      <c r="P334" s="2302"/>
      <c r="Q334" s="2302"/>
      <c r="R334" s="2302"/>
      <c r="S334" s="2302"/>
      <c r="T334" s="2302"/>
      <c r="U334" s="2302"/>
      <c r="V334" s="2302"/>
      <c r="W334" s="2302"/>
      <c r="X334" s="2302"/>
      <c r="Y334" s="2302"/>
      <c r="Z334" s="2302"/>
      <c r="AA334" s="2302"/>
      <c r="AB334" s="2302"/>
      <c r="AC334" s="2302"/>
      <c r="AD334" s="2302"/>
      <c r="AE334" s="2302"/>
      <c r="AF334" s="2302"/>
      <c r="AG334" s="2302"/>
      <c r="AH334" s="2302"/>
      <c r="AI334" s="2302"/>
      <c r="AJ334" s="2302"/>
      <c r="AK334" s="2302"/>
      <c r="AL334" s="2302"/>
      <c r="AM334" s="2302"/>
      <c r="AN334" s="2302"/>
      <c r="AO334" s="2302"/>
      <c r="AP334" s="2302"/>
      <c r="AQ334" s="2302"/>
      <c r="AR334" s="2303"/>
      <c r="AS334" s="2238"/>
      <c r="AT334" s="131"/>
      <c r="AU334" s="132"/>
      <c r="AV334" s="132"/>
      <c r="AW334" s="1847"/>
      <c r="AX334" s="240" t="str">
        <f t="shared" si="624"/>
        <v/>
      </c>
      <c r="CA334" s="2278"/>
      <c r="CB334" s="2278"/>
      <c r="CC334" s="2174" t="str">
        <f t="shared" si="626"/>
        <v/>
      </c>
      <c r="CD334" s="2174" t="str">
        <f t="shared" si="627"/>
        <v/>
      </c>
      <c r="CE334" s="2174" t="str">
        <f t="shared" si="628"/>
        <v/>
      </c>
      <c r="CF334" s="2174" t="str">
        <f t="shared" si="629"/>
        <v/>
      </c>
      <c r="CO334" s="2304"/>
      <c r="CP334" s="2106"/>
      <c r="CQ334" s="1757">
        <f t="shared" si="631"/>
        <v>0</v>
      </c>
      <c r="CR334" s="1757">
        <f t="shared" si="632"/>
        <v>0</v>
      </c>
      <c r="CS334" s="1757">
        <f t="shared" si="633"/>
        <v>0</v>
      </c>
      <c r="CT334" s="1757">
        <f t="shared" si="634"/>
        <v>0</v>
      </c>
    </row>
    <row r="335" spans="1:103" ht="14.25" customHeight="1" x14ac:dyDescent="0.25">
      <c r="A335" s="3133" t="s">
        <v>961</v>
      </c>
      <c r="B335" s="2276" t="s">
        <v>962</v>
      </c>
      <c r="C335" s="225">
        <f t="shared" si="635"/>
        <v>0</v>
      </c>
      <c r="D335" s="572">
        <f t="shared" ref="D335:E335" si="643">SUM(F335+H335+J335+L335+N335+P335+R335+T335+V335+X335+Z335+AB335+AD335+AF335+AH335+AJ335+AL335+AN335+AP335)</f>
        <v>0</v>
      </c>
      <c r="E335" s="1824">
        <f t="shared" si="643"/>
        <v>0</v>
      </c>
      <c r="F335" s="1843"/>
      <c r="G335" s="2135"/>
      <c r="H335" s="1843"/>
      <c r="I335" s="2135"/>
      <c r="J335" s="1843"/>
      <c r="K335" s="1844"/>
      <c r="L335" s="1843"/>
      <c r="M335" s="2113"/>
      <c r="N335" s="1843"/>
      <c r="O335" s="1844"/>
      <c r="P335" s="1843"/>
      <c r="Q335" s="2135"/>
      <c r="R335" s="1843"/>
      <c r="S335" s="2135"/>
      <c r="T335" s="1843"/>
      <c r="U335" s="2135"/>
      <c r="V335" s="1843"/>
      <c r="W335" s="2135"/>
      <c r="X335" s="1843"/>
      <c r="Y335" s="2135"/>
      <c r="Z335" s="1843"/>
      <c r="AA335" s="2135"/>
      <c r="AB335" s="1843"/>
      <c r="AC335" s="2135"/>
      <c r="AD335" s="1843"/>
      <c r="AE335" s="2135"/>
      <c r="AF335" s="1843"/>
      <c r="AG335" s="2135"/>
      <c r="AH335" s="1843"/>
      <c r="AI335" s="2135"/>
      <c r="AJ335" s="1843"/>
      <c r="AK335" s="2135"/>
      <c r="AL335" s="1843"/>
      <c r="AM335" s="2135"/>
      <c r="AN335" s="1843"/>
      <c r="AO335" s="2135"/>
      <c r="AP335" s="1843"/>
      <c r="AQ335" s="1846"/>
      <c r="AR335" s="2135"/>
      <c r="AS335" s="1844"/>
      <c r="AT335" s="1843"/>
      <c r="AU335" s="1845"/>
      <c r="AV335" s="1845"/>
      <c r="AW335" s="1844"/>
      <c r="AX335" s="240" t="str">
        <f t="shared" si="624"/>
        <v/>
      </c>
      <c r="CA335" s="2174" t="str">
        <f t="shared" ref="CA335:CA339" si="644">IF(AND(E335&gt;0,OR(AR335="")),"* No olvide digitar la variable Trans (masculino). Digite Cero si no tiene.",IF(AR335&gt;E335," * La variable Trans (masculino) No puede ser mayor al Total Mujeres.",""))</f>
        <v/>
      </c>
      <c r="CB335" s="2174" t="str">
        <f t="shared" ref="CB335:CB339" si="645">IF(AND(D335&gt;0,OR(AS335="")),"* No olvide digitar la variable Trans (Femenino). Digite Cero si no tiene.",IF(AS335&gt;D335," * La variable Trans (Femenino) No puede ser mayor al Total Hombres.",""))</f>
        <v/>
      </c>
      <c r="CC335" s="2174" t="str">
        <f t="shared" si="626"/>
        <v/>
      </c>
      <c r="CD335" s="2174" t="str">
        <f t="shared" si="627"/>
        <v/>
      </c>
      <c r="CE335" s="2174" t="str">
        <f t="shared" si="628"/>
        <v/>
      </c>
      <c r="CF335" s="2174" t="str">
        <f t="shared" si="629"/>
        <v/>
      </c>
      <c r="CO335" s="1757">
        <f t="shared" ref="CO335:CO339" si="646">IF(AND(E335&gt;0,OR(AR335="")),1,IF(AR335&gt;E335,1,0))</f>
        <v>0</v>
      </c>
      <c r="CP335" s="1757">
        <f t="shared" ref="CP335:CP339" si="647">IF(AND(D335&gt;0,OR(AS335="")),1,IF(AS335&gt;D335,1,0))</f>
        <v>0</v>
      </c>
      <c r="CQ335" s="1757">
        <f t="shared" si="631"/>
        <v>0</v>
      </c>
      <c r="CR335" s="1757">
        <f t="shared" si="632"/>
        <v>0</v>
      </c>
      <c r="CS335" s="1757">
        <f t="shared" si="633"/>
        <v>0</v>
      </c>
      <c r="CT335" s="1757">
        <f t="shared" si="634"/>
        <v>0</v>
      </c>
    </row>
    <row r="336" spans="1:103" ht="14.25" customHeight="1" x14ac:dyDescent="0.25">
      <c r="A336" s="3128"/>
      <c r="B336" s="511" t="s">
        <v>963</v>
      </c>
      <c r="C336" s="225">
        <f t="shared" si="635"/>
        <v>0</v>
      </c>
      <c r="D336" s="572">
        <f t="shared" ref="D336:E336" si="648">SUM(F336+H336+J336+L336+N336+P336+R336+T336+V336+X336+Z336+AB336+AD336+AF336+AH336+AJ336+AL336+AN336+AP336)</f>
        <v>0</v>
      </c>
      <c r="E336" s="1824">
        <f t="shared" si="648"/>
        <v>0</v>
      </c>
      <c r="F336" s="355"/>
      <c r="G336" s="2084"/>
      <c r="H336" s="355"/>
      <c r="I336" s="2084"/>
      <c r="J336" s="355"/>
      <c r="K336" s="2057"/>
      <c r="L336" s="355"/>
      <c r="M336" s="2085"/>
      <c r="N336" s="355"/>
      <c r="O336" s="2057"/>
      <c r="P336" s="355"/>
      <c r="Q336" s="2084"/>
      <c r="R336" s="355"/>
      <c r="S336" s="2084"/>
      <c r="T336" s="355"/>
      <c r="U336" s="2084"/>
      <c r="V336" s="355"/>
      <c r="W336" s="2084"/>
      <c r="X336" s="355"/>
      <c r="Y336" s="2084"/>
      <c r="Z336" s="355"/>
      <c r="AA336" s="2084"/>
      <c r="AB336" s="355"/>
      <c r="AC336" s="2084"/>
      <c r="AD336" s="355"/>
      <c r="AE336" s="2084"/>
      <c r="AF336" s="355"/>
      <c r="AG336" s="2084"/>
      <c r="AH336" s="355"/>
      <c r="AI336" s="2084"/>
      <c r="AJ336" s="355"/>
      <c r="AK336" s="2084"/>
      <c r="AL336" s="355"/>
      <c r="AM336" s="2084"/>
      <c r="AN336" s="355"/>
      <c r="AO336" s="2084"/>
      <c r="AP336" s="355"/>
      <c r="AQ336" s="444"/>
      <c r="AR336" s="2084"/>
      <c r="AS336" s="2057"/>
      <c r="AT336" s="355"/>
      <c r="AU336" s="452"/>
      <c r="AV336" s="452"/>
      <c r="AW336" s="2057"/>
      <c r="AX336" s="240" t="str">
        <f t="shared" si="624"/>
        <v/>
      </c>
      <c r="CA336" s="2174" t="str">
        <f t="shared" si="644"/>
        <v/>
      </c>
      <c r="CB336" s="2174" t="str">
        <f t="shared" si="645"/>
        <v/>
      </c>
      <c r="CC336" s="2174" t="str">
        <f t="shared" si="626"/>
        <v/>
      </c>
      <c r="CD336" s="2174" t="str">
        <f t="shared" si="627"/>
        <v/>
      </c>
      <c r="CE336" s="2174" t="str">
        <f t="shared" si="628"/>
        <v/>
      </c>
      <c r="CF336" s="2174" t="str">
        <f t="shared" si="629"/>
        <v/>
      </c>
      <c r="CO336" s="1757">
        <f t="shared" si="646"/>
        <v>0</v>
      </c>
      <c r="CP336" s="1757">
        <f t="shared" si="647"/>
        <v>0</v>
      </c>
      <c r="CQ336" s="1757">
        <f t="shared" si="631"/>
        <v>0</v>
      </c>
      <c r="CR336" s="1757">
        <f t="shared" si="632"/>
        <v>0</v>
      </c>
      <c r="CS336" s="1757">
        <f t="shared" si="633"/>
        <v>0</v>
      </c>
      <c r="CT336" s="1757">
        <f t="shared" si="634"/>
        <v>0</v>
      </c>
    </row>
    <row r="337" spans="1:103" ht="14.25" customHeight="1" x14ac:dyDescent="0.25">
      <c r="A337" s="3128"/>
      <c r="B337" s="511" t="s">
        <v>964</v>
      </c>
      <c r="C337" s="225">
        <f t="shared" si="635"/>
        <v>0</v>
      </c>
      <c r="D337" s="572">
        <f t="shared" ref="D337:E337" si="649">SUM(F337+H337+J337+L337+N337+P337+R337+T337+V337+X337+Z337+AB337+AD337+AF337+AH337+AJ337+AL337+AN337+AP337)</f>
        <v>0</v>
      </c>
      <c r="E337" s="1824">
        <f t="shared" si="649"/>
        <v>0</v>
      </c>
      <c r="F337" s="355"/>
      <c r="G337" s="2084"/>
      <c r="H337" s="355"/>
      <c r="I337" s="2084"/>
      <c r="J337" s="355"/>
      <c r="K337" s="2057"/>
      <c r="L337" s="355"/>
      <c r="M337" s="2085"/>
      <c r="N337" s="355"/>
      <c r="O337" s="2057"/>
      <c r="P337" s="355"/>
      <c r="Q337" s="2084"/>
      <c r="R337" s="355"/>
      <c r="S337" s="2084"/>
      <c r="T337" s="355"/>
      <c r="U337" s="2084"/>
      <c r="V337" s="355"/>
      <c r="W337" s="2084"/>
      <c r="X337" s="355"/>
      <c r="Y337" s="2084"/>
      <c r="Z337" s="355"/>
      <c r="AA337" s="2084"/>
      <c r="AB337" s="355"/>
      <c r="AC337" s="2084"/>
      <c r="AD337" s="355"/>
      <c r="AE337" s="2084"/>
      <c r="AF337" s="355"/>
      <c r="AG337" s="2084"/>
      <c r="AH337" s="355"/>
      <c r="AI337" s="2084"/>
      <c r="AJ337" s="355"/>
      <c r="AK337" s="2084"/>
      <c r="AL337" s="355"/>
      <c r="AM337" s="2084"/>
      <c r="AN337" s="355"/>
      <c r="AO337" s="2084"/>
      <c r="AP337" s="355"/>
      <c r="AQ337" s="444"/>
      <c r="AR337" s="2084"/>
      <c r="AS337" s="2057"/>
      <c r="AT337" s="355"/>
      <c r="AU337" s="452"/>
      <c r="AV337" s="452"/>
      <c r="AW337" s="2057"/>
      <c r="AX337" s="240" t="str">
        <f t="shared" si="624"/>
        <v/>
      </c>
      <c r="CA337" s="2174" t="str">
        <f t="shared" si="644"/>
        <v/>
      </c>
      <c r="CB337" s="2174" t="str">
        <f t="shared" si="645"/>
        <v/>
      </c>
      <c r="CC337" s="2174" t="str">
        <f t="shared" si="626"/>
        <v/>
      </c>
      <c r="CD337" s="2174" t="str">
        <f t="shared" si="627"/>
        <v/>
      </c>
      <c r="CE337" s="2174" t="str">
        <f t="shared" si="628"/>
        <v/>
      </c>
      <c r="CF337" s="2174" t="str">
        <f t="shared" si="629"/>
        <v/>
      </c>
      <c r="CO337" s="1757">
        <f t="shared" si="646"/>
        <v>0</v>
      </c>
      <c r="CP337" s="1757">
        <f t="shared" si="647"/>
        <v>0</v>
      </c>
      <c r="CQ337" s="1757">
        <f t="shared" si="631"/>
        <v>0</v>
      </c>
      <c r="CR337" s="1757">
        <f t="shared" si="632"/>
        <v>0</v>
      </c>
      <c r="CS337" s="1757">
        <f t="shared" si="633"/>
        <v>0</v>
      </c>
      <c r="CT337" s="1757">
        <f t="shared" si="634"/>
        <v>0</v>
      </c>
    </row>
    <row r="338" spans="1:103" ht="14.25" customHeight="1" x14ac:dyDescent="0.25">
      <c r="A338" s="3128"/>
      <c r="B338" s="280" t="s">
        <v>716</v>
      </c>
      <c r="C338" s="225">
        <f t="shared" si="635"/>
        <v>0</v>
      </c>
      <c r="D338" s="572">
        <f t="shared" ref="D338:E338" si="650">SUM(F338+H338+J338+L338+N338+P338+R338+T338+V338+X338+Z338+AB338+AD338+AF338+AH338+AJ338+AL338+AN338+AP338)</f>
        <v>0</v>
      </c>
      <c r="E338" s="1824">
        <f t="shared" si="650"/>
        <v>0</v>
      </c>
      <c r="F338" s="355"/>
      <c r="G338" s="2084"/>
      <c r="H338" s="355"/>
      <c r="I338" s="2084"/>
      <c r="J338" s="355"/>
      <c r="K338" s="2057"/>
      <c r="L338" s="355"/>
      <c r="M338" s="2085"/>
      <c r="N338" s="355"/>
      <c r="O338" s="2057"/>
      <c r="P338" s="355"/>
      <c r="Q338" s="2084"/>
      <c r="R338" s="355"/>
      <c r="S338" s="2084"/>
      <c r="T338" s="355"/>
      <c r="U338" s="2084"/>
      <c r="V338" s="355"/>
      <c r="W338" s="2084"/>
      <c r="X338" s="355"/>
      <c r="Y338" s="2084"/>
      <c r="Z338" s="355"/>
      <c r="AA338" s="2084"/>
      <c r="AB338" s="355"/>
      <c r="AC338" s="2084"/>
      <c r="AD338" s="355"/>
      <c r="AE338" s="2084"/>
      <c r="AF338" s="355"/>
      <c r="AG338" s="2084"/>
      <c r="AH338" s="355"/>
      <c r="AI338" s="2084"/>
      <c r="AJ338" s="355"/>
      <c r="AK338" s="2084"/>
      <c r="AL338" s="355"/>
      <c r="AM338" s="2084"/>
      <c r="AN338" s="355"/>
      <c r="AO338" s="2084"/>
      <c r="AP338" s="355"/>
      <c r="AQ338" s="444"/>
      <c r="AR338" s="2084"/>
      <c r="AS338" s="2057"/>
      <c r="AT338" s="355"/>
      <c r="AU338" s="452"/>
      <c r="AV338" s="452"/>
      <c r="AW338" s="2057"/>
      <c r="AX338" s="240" t="str">
        <f t="shared" si="624"/>
        <v/>
      </c>
      <c r="CA338" s="2174" t="str">
        <f t="shared" si="644"/>
        <v/>
      </c>
      <c r="CB338" s="2174" t="str">
        <f t="shared" si="645"/>
        <v/>
      </c>
      <c r="CC338" s="2174" t="str">
        <f t="shared" si="626"/>
        <v/>
      </c>
      <c r="CD338" s="2174" t="str">
        <f t="shared" si="627"/>
        <v/>
      </c>
      <c r="CE338" s="2174" t="str">
        <f t="shared" si="628"/>
        <v/>
      </c>
      <c r="CF338" s="2174" t="str">
        <f t="shared" si="629"/>
        <v/>
      </c>
      <c r="CO338" s="1757">
        <f t="shared" si="646"/>
        <v>0</v>
      </c>
      <c r="CP338" s="1757">
        <f t="shared" si="647"/>
        <v>0</v>
      </c>
      <c r="CQ338" s="1757">
        <f t="shared" si="631"/>
        <v>0</v>
      </c>
      <c r="CR338" s="1757">
        <f t="shared" si="632"/>
        <v>0</v>
      </c>
      <c r="CS338" s="1757">
        <f t="shared" si="633"/>
        <v>0</v>
      </c>
      <c r="CT338" s="1757">
        <f t="shared" si="634"/>
        <v>0</v>
      </c>
    </row>
    <row r="339" spans="1:103" ht="14.25" customHeight="1" x14ac:dyDescent="0.25">
      <c r="A339" s="3129"/>
      <c r="B339" s="646" t="s">
        <v>965</v>
      </c>
      <c r="C339" s="157">
        <f t="shared" si="635"/>
        <v>0</v>
      </c>
      <c r="D339" s="577">
        <f t="shared" ref="D339:E339" si="651">SUM(F339+H339+J339+L339+N339+P339+R339+T339+V339+X339+Z339+AB339+AD339+AF339+AH339+AJ339+AL339+AN339+AP339)</f>
        <v>0</v>
      </c>
      <c r="E339" s="109">
        <f t="shared" si="651"/>
        <v>0</v>
      </c>
      <c r="F339" s="2074"/>
      <c r="G339" s="2162"/>
      <c r="H339" s="2074"/>
      <c r="I339" s="2162"/>
      <c r="J339" s="2074"/>
      <c r="K339" s="2093"/>
      <c r="L339" s="2074"/>
      <c r="M339" s="2248"/>
      <c r="N339" s="2074"/>
      <c r="O339" s="2093"/>
      <c r="P339" s="2074"/>
      <c r="Q339" s="2162"/>
      <c r="R339" s="2074"/>
      <c r="S339" s="2162"/>
      <c r="T339" s="2074"/>
      <c r="U339" s="2162"/>
      <c r="V339" s="2074"/>
      <c r="W339" s="2162"/>
      <c r="X339" s="2074"/>
      <c r="Y339" s="2162"/>
      <c r="Z339" s="2074"/>
      <c r="AA339" s="2162"/>
      <c r="AB339" s="2074"/>
      <c r="AC339" s="2162"/>
      <c r="AD339" s="2074"/>
      <c r="AE339" s="2162"/>
      <c r="AF339" s="2074"/>
      <c r="AG339" s="2162"/>
      <c r="AH339" s="2074"/>
      <c r="AI339" s="2162"/>
      <c r="AJ339" s="2074"/>
      <c r="AK339" s="2162"/>
      <c r="AL339" s="2074"/>
      <c r="AM339" s="2162"/>
      <c r="AN339" s="2074"/>
      <c r="AO339" s="2162"/>
      <c r="AP339" s="2074"/>
      <c r="AQ339" s="2094"/>
      <c r="AR339" s="2162"/>
      <c r="AS339" s="2093"/>
      <c r="AT339" s="2074"/>
      <c r="AU339" s="477"/>
      <c r="AV339" s="477"/>
      <c r="AW339" s="2093"/>
      <c r="AX339" s="240" t="str">
        <f t="shared" si="624"/>
        <v/>
      </c>
      <c r="CA339" s="2174" t="str">
        <f t="shared" si="644"/>
        <v/>
      </c>
      <c r="CB339" s="2174" t="str">
        <f t="shared" si="645"/>
        <v/>
      </c>
      <c r="CC339" s="2174" t="str">
        <f t="shared" si="626"/>
        <v/>
      </c>
      <c r="CD339" s="2174" t="str">
        <f t="shared" si="627"/>
        <v/>
      </c>
      <c r="CE339" s="2174" t="str">
        <f t="shared" si="628"/>
        <v/>
      </c>
      <c r="CF339" s="2174" t="str">
        <f t="shared" si="629"/>
        <v/>
      </c>
      <c r="CO339" s="1757">
        <f t="shared" si="646"/>
        <v>0</v>
      </c>
      <c r="CP339" s="1757">
        <f t="shared" si="647"/>
        <v>0</v>
      </c>
      <c r="CQ339" s="1757">
        <f t="shared" si="631"/>
        <v>0</v>
      </c>
      <c r="CR339" s="1757">
        <f t="shared" si="632"/>
        <v>0</v>
      </c>
      <c r="CS339" s="1757">
        <f t="shared" si="633"/>
        <v>0</v>
      </c>
      <c r="CT339" s="1757">
        <f t="shared" si="634"/>
        <v>0</v>
      </c>
    </row>
    <row r="340" spans="1:103" ht="18" customHeight="1" x14ac:dyDescent="0.25">
      <c r="A340" s="281" t="s">
        <v>966</v>
      </c>
      <c r="B340" s="55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  <c r="AL340" s="143"/>
      <c r="AM340" s="143"/>
      <c r="AN340" s="143"/>
      <c r="AO340" s="143"/>
      <c r="AP340" s="143"/>
      <c r="AQ340" s="143"/>
      <c r="AR340" s="143"/>
      <c r="AS340" s="143"/>
      <c r="AT340" s="143"/>
      <c r="AU340" s="143"/>
      <c r="AV340" s="143"/>
      <c r="AW340" s="143"/>
      <c r="AX340" s="143"/>
      <c r="AY340" s="143"/>
      <c r="AZ340" s="143"/>
      <c r="BA340" s="143"/>
      <c r="BB340" s="143"/>
      <c r="BC340" s="143"/>
      <c r="BD340" s="143"/>
      <c r="BE340" s="143"/>
      <c r="BF340" s="143"/>
      <c r="BG340" s="143"/>
      <c r="BH340" s="143"/>
      <c r="BI340" s="143"/>
      <c r="BJ340" s="143"/>
      <c r="BK340" s="143"/>
      <c r="BL340" s="143"/>
      <c r="BM340" s="143"/>
      <c r="BN340" s="143"/>
      <c r="BO340" s="143"/>
      <c r="BP340" s="143"/>
      <c r="BQ340" s="143"/>
      <c r="BR340" s="143"/>
      <c r="BS340" s="143"/>
      <c r="BT340" s="143"/>
      <c r="BU340" s="143"/>
      <c r="BV340" s="143"/>
      <c r="BW340" s="143"/>
      <c r="BX340" s="143"/>
      <c r="BY340" s="143"/>
      <c r="BZ340" s="143"/>
      <c r="CA340" s="143"/>
      <c r="CB340" s="143"/>
      <c r="CC340" s="143"/>
      <c r="CD340" s="143"/>
      <c r="CE340" s="143"/>
      <c r="CF340" s="143"/>
      <c r="CG340" s="143"/>
      <c r="CH340" s="143"/>
      <c r="CI340" s="143"/>
      <c r="CJ340" s="143"/>
      <c r="CK340" s="143"/>
      <c r="CL340" s="143"/>
      <c r="CM340" s="143"/>
      <c r="CN340" s="143"/>
      <c r="CO340" s="143"/>
      <c r="CP340" s="143"/>
      <c r="CQ340" s="143"/>
      <c r="CR340" s="143"/>
      <c r="CS340" s="143"/>
      <c r="CT340" s="143"/>
      <c r="CU340" s="143"/>
      <c r="CV340" s="143"/>
      <c r="CW340" s="143"/>
      <c r="CX340" s="143"/>
      <c r="CY340" s="143"/>
    </row>
    <row r="341" spans="1:103" ht="14.25" customHeight="1" x14ac:dyDescent="0.25">
      <c r="A341" s="3148" t="s">
        <v>293</v>
      </c>
      <c r="B341" s="3149"/>
      <c r="C341" s="3201" t="s">
        <v>197</v>
      </c>
      <c r="D341" s="3161"/>
      <c r="E341" s="3149"/>
      <c r="F341" s="3159" t="s">
        <v>106</v>
      </c>
      <c r="G341" s="3124"/>
      <c r="H341" s="3124"/>
      <c r="I341" s="3124"/>
      <c r="J341" s="3124"/>
      <c r="K341" s="3124"/>
      <c r="L341" s="3124"/>
      <c r="M341" s="3124"/>
      <c r="N341" s="3124"/>
      <c r="O341" s="3124"/>
      <c r="P341" s="3124"/>
      <c r="Q341" s="3124"/>
      <c r="R341" s="3124"/>
      <c r="S341" s="3124"/>
      <c r="T341" s="3124"/>
      <c r="U341" s="3124"/>
      <c r="V341" s="3124"/>
      <c r="W341" s="3124"/>
      <c r="X341" s="3124"/>
      <c r="Y341" s="3124"/>
      <c r="Z341" s="3124"/>
      <c r="AA341" s="3124"/>
      <c r="AB341" s="3124"/>
      <c r="AC341" s="3124"/>
      <c r="AD341" s="3124"/>
      <c r="AE341" s="3124"/>
      <c r="AF341" s="3124"/>
      <c r="AG341" s="3135"/>
      <c r="AH341" s="3195" t="s">
        <v>468</v>
      </c>
      <c r="AI341" s="3149"/>
      <c r="AJ341" s="3196" t="s">
        <v>41</v>
      </c>
      <c r="AK341" s="3139" t="s">
        <v>42</v>
      </c>
    </row>
    <row r="342" spans="1:103" ht="14.25" customHeight="1" x14ac:dyDescent="0.25">
      <c r="A342" s="3179"/>
      <c r="B342" s="3180"/>
      <c r="C342" s="3150"/>
      <c r="D342" s="3142"/>
      <c r="E342" s="3140"/>
      <c r="F342" s="3159" t="s">
        <v>49</v>
      </c>
      <c r="G342" s="3122"/>
      <c r="H342" s="3159" t="s">
        <v>50</v>
      </c>
      <c r="I342" s="3122"/>
      <c r="J342" s="3143" t="s">
        <v>51</v>
      </c>
      <c r="K342" s="3122"/>
      <c r="L342" s="3143" t="s">
        <v>52</v>
      </c>
      <c r="M342" s="3122"/>
      <c r="N342" s="3143" t="s">
        <v>53</v>
      </c>
      <c r="O342" s="3122"/>
      <c r="P342" s="3143" t="s">
        <v>54</v>
      </c>
      <c r="Q342" s="3122"/>
      <c r="R342" s="3143" t="s">
        <v>55</v>
      </c>
      <c r="S342" s="3122"/>
      <c r="T342" s="3143" t="s">
        <v>56</v>
      </c>
      <c r="U342" s="3122"/>
      <c r="V342" s="3143" t="s">
        <v>57</v>
      </c>
      <c r="W342" s="3122"/>
      <c r="X342" s="3143" t="s">
        <v>58</v>
      </c>
      <c r="Y342" s="3122"/>
      <c r="Z342" s="3143" t="s">
        <v>59</v>
      </c>
      <c r="AA342" s="3122"/>
      <c r="AB342" s="3143" t="s">
        <v>60</v>
      </c>
      <c r="AC342" s="3122"/>
      <c r="AD342" s="3143" t="s">
        <v>61</v>
      </c>
      <c r="AE342" s="3122"/>
      <c r="AF342" s="3143" t="s">
        <v>62</v>
      </c>
      <c r="AG342" s="3135"/>
      <c r="AH342" s="3142"/>
      <c r="AI342" s="3140"/>
      <c r="AJ342" s="3197"/>
      <c r="AK342" s="3180"/>
    </row>
    <row r="343" spans="1:103" ht="14.25" customHeight="1" x14ac:dyDescent="0.25">
      <c r="A343" s="3150"/>
      <c r="B343" s="3140"/>
      <c r="C343" s="27" t="s">
        <v>84</v>
      </c>
      <c r="D343" s="23" t="s">
        <v>63</v>
      </c>
      <c r="E343" s="1863" t="s">
        <v>64</v>
      </c>
      <c r="F343" s="27" t="s">
        <v>472</v>
      </c>
      <c r="G343" s="75" t="s">
        <v>64</v>
      </c>
      <c r="H343" s="27" t="s">
        <v>472</v>
      </c>
      <c r="I343" s="75" t="s">
        <v>64</v>
      </c>
      <c r="J343" s="27" t="s">
        <v>472</v>
      </c>
      <c r="K343" s="75" t="s">
        <v>64</v>
      </c>
      <c r="L343" s="27" t="s">
        <v>472</v>
      </c>
      <c r="M343" s="75" t="s">
        <v>64</v>
      </c>
      <c r="N343" s="27" t="s">
        <v>472</v>
      </c>
      <c r="O343" s="75" t="s">
        <v>64</v>
      </c>
      <c r="P343" s="27" t="s">
        <v>472</v>
      </c>
      <c r="Q343" s="75" t="s">
        <v>64</v>
      </c>
      <c r="R343" s="27" t="s">
        <v>472</v>
      </c>
      <c r="S343" s="75" t="s">
        <v>64</v>
      </c>
      <c r="T343" s="27" t="s">
        <v>472</v>
      </c>
      <c r="U343" s="75" t="s">
        <v>64</v>
      </c>
      <c r="V343" s="27" t="s">
        <v>472</v>
      </c>
      <c r="W343" s="75" t="s">
        <v>64</v>
      </c>
      <c r="X343" s="27" t="s">
        <v>472</v>
      </c>
      <c r="Y343" s="75" t="s">
        <v>64</v>
      </c>
      <c r="Z343" s="27" t="s">
        <v>472</v>
      </c>
      <c r="AA343" s="75" t="s">
        <v>64</v>
      </c>
      <c r="AB343" s="27" t="s">
        <v>472</v>
      </c>
      <c r="AC343" s="75" t="s">
        <v>64</v>
      </c>
      <c r="AD343" s="27" t="s">
        <v>472</v>
      </c>
      <c r="AE343" s="75" t="s">
        <v>64</v>
      </c>
      <c r="AF343" s="27" t="s">
        <v>472</v>
      </c>
      <c r="AG343" s="25" t="s">
        <v>64</v>
      </c>
      <c r="AH343" s="1800" t="s">
        <v>473</v>
      </c>
      <c r="AI343" s="1913" t="s">
        <v>474</v>
      </c>
      <c r="AJ343" s="3176"/>
      <c r="AK343" s="3140"/>
    </row>
    <row r="344" spans="1:103" ht="14.25" customHeight="1" x14ac:dyDescent="0.25">
      <c r="A344" s="3289" t="s">
        <v>956</v>
      </c>
      <c r="B344" s="3122"/>
      <c r="C344" s="146">
        <f t="shared" ref="C344:C346" si="652">SUM(D344+E344)</f>
        <v>0</v>
      </c>
      <c r="D344" s="285">
        <f t="shared" ref="D344:E344" si="653">SUM(F344+H344+J344+L344+N344+P344+R344+T344+V344+X344+Z344+AB344+AD344+AF344)</f>
        <v>0</v>
      </c>
      <c r="E344" s="2249">
        <f t="shared" si="653"/>
        <v>0</v>
      </c>
      <c r="F344" s="515"/>
      <c r="G344" s="517"/>
      <c r="H344" s="515"/>
      <c r="I344" s="517"/>
      <c r="J344" s="515"/>
      <c r="K344" s="517"/>
      <c r="L344" s="515"/>
      <c r="M344" s="517"/>
      <c r="N344" s="515"/>
      <c r="O344" s="517"/>
      <c r="P344" s="515"/>
      <c r="Q344" s="517"/>
      <c r="R344" s="515"/>
      <c r="S344" s="517"/>
      <c r="T344" s="515"/>
      <c r="U344" s="517"/>
      <c r="V344" s="515"/>
      <c r="W344" s="517"/>
      <c r="X344" s="515"/>
      <c r="Y344" s="517"/>
      <c r="Z344" s="515"/>
      <c r="AA344" s="517"/>
      <c r="AB344" s="515"/>
      <c r="AC344" s="517"/>
      <c r="AD344" s="515"/>
      <c r="AE344" s="517"/>
      <c r="AF344" s="515"/>
      <c r="AG344" s="645"/>
      <c r="AH344" s="517"/>
      <c r="AI344" s="518"/>
      <c r="AJ344" s="515"/>
      <c r="AK344" s="518"/>
      <c r="AL344" s="240" t="str">
        <f t="shared" ref="AL344:AL346" si="654">CA344&amp;CB344&amp;CC344&amp;CD344</f>
        <v/>
      </c>
      <c r="CA344" s="2174" t="str">
        <f t="shared" ref="CA344:CA346" si="655">IF(AND(E344&gt;0,OR(AH344=""))," * No olvide digitar la variable Trans (Masculino). Digite Cero si no tiene.",IF((AH344)&gt;E344,"*  La variable Trans (Masculino) No puede ser mayor al Total Mujeres.",""))</f>
        <v/>
      </c>
      <c r="CB344" s="2174" t="str">
        <f t="shared" ref="CB344:CB346" si="656">IF(AND(D344&gt;0,OR(AI344=""))," * No olvide digitar la variable Trans (Femenino). Digite Cero si no tiene.",IF((AI344)&gt;D344,"*  La variable Trans (Femenino) No puede ser mayor al Total Hombres.",""))</f>
        <v/>
      </c>
      <c r="CC344" s="2174" t="str">
        <f t="shared" ref="CC344:CC346" si="657">IF(AND(C344&gt;0,AJ344="")," * No olvide digitar la variable Pueblos originarios. Digite Cero si no tiene.",IF(AJ344&gt;C344," * La variable Pueblos originarios No puede ser mayor al Total.",""))</f>
        <v/>
      </c>
      <c r="CD344" s="2174" t="str">
        <f t="shared" ref="CD344:CD346" si="658">IF(AND(C344&gt;0,AK344="")," * No olvide digitar la variable Migrantes. Digite Cero si no tiene.",IF(AK344&gt;C344," * La variable Migrantes No puede ser mayor al Total.",""))</f>
        <v/>
      </c>
      <c r="CO344" s="1757">
        <f t="shared" ref="CO344:CO346" si="659">IF(AND(E344&gt;0,OR(AH344="")),1,IF((AH344)&gt;E344,1,0))</f>
        <v>0</v>
      </c>
      <c r="CP344" s="1757">
        <f t="shared" ref="CP344:CP346" si="660">IF(AND(D344&gt;0,OR(AI344="")),1,IF((AI344)&gt;D344,1,0))</f>
        <v>0</v>
      </c>
      <c r="CQ344" s="1757">
        <f t="shared" ref="CQ344:CQ346" si="661">IF(AND(C344&gt;0,AJ344=""),1,IF(AJ344&gt;C344,1,0))</f>
        <v>0</v>
      </c>
      <c r="CR344" s="1757">
        <f t="shared" ref="CR344:CR346" si="662">IF(AND(C344&gt;0,AK344=""),1,IF(AK344&gt;C344,1,0))</f>
        <v>0</v>
      </c>
    </row>
    <row r="345" spans="1:103" ht="14.25" customHeight="1" x14ac:dyDescent="0.25">
      <c r="A345" s="3289" t="s">
        <v>958</v>
      </c>
      <c r="B345" s="3122"/>
      <c r="C345" s="146">
        <f t="shared" si="652"/>
        <v>0</v>
      </c>
      <c r="D345" s="285">
        <f t="shared" ref="D345:E345" si="663">SUM(F345+H345+J345+L345+N345+P345+R345+T345+V345+X345+Z345+AB345+AD345+AF345)</f>
        <v>0</v>
      </c>
      <c r="E345" s="2249">
        <f t="shared" si="663"/>
        <v>0</v>
      </c>
      <c r="F345" s="515"/>
      <c r="G345" s="517"/>
      <c r="H345" s="515"/>
      <c r="I345" s="517"/>
      <c r="J345" s="515"/>
      <c r="K345" s="517"/>
      <c r="L345" s="515"/>
      <c r="M345" s="517"/>
      <c r="N345" s="515"/>
      <c r="O345" s="517"/>
      <c r="P345" s="515"/>
      <c r="Q345" s="517"/>
      <c r="R345" s="515"/>
      <c r="S345" s="517"/>
      <c r="T345" s="515"/>
      <c r="U345" s="517"/>
      <c r="V345" s="515"/>
      <c r="W345" s="517"/>
      <c r="X345" s="515"/>
      <c r="Y345" s="517"/>
      <c r="Z345" s="515"/>
      <c r="AA345" s="517"/>
      <c r="AB345" s="515"/>
      <c r="AC345" s="517"/>
      <c r="AD345" s="515"/>
      <c r="AE345" s="517"/>
      <c r="AF345" s="515"/>
      <c r="AG345" s="645"/>
      <c r="AH345" s="517"/>
      <c r="AI345" s="518"/>
      <c r="AJ345" s="515"/>
      <c r="AK345" s="518"/>
      <c r="AL345" s="240" t="str">
        <f t="shared" si="654"/>
        <v/>
      </c>
      <c r="CA345" s="2174" t="str">
        <f t="shared" si="655"/>
        <v/>
      </c>
      <c r="CB345" s="2174" t="str">
        <f t="shared" si="656"/>
        <v/>
      </c>
      <c r="CC345" s="2174" t="str">
        <f t="shared" si="657"/>
        <v/>
      </c>
      <c r="CD345" s="2174" t="str">
        <f t="shared" si="658"/>
        <v/>
      </c>
      <c r="CO345" s="1757">
        <f t="shared" si="659"/>
        <v>0</v>
      </c>
      <c r="CP345" s="1757">
        <f t="shared" si="660"/>
        <v>0</v>
      </c>
      <c r="CQ345" s="1757">
        <f t="shared" si="661"/>
        <v>0</v>
      </c>
      <c r="CR345" s="1757">
        <f t="shared" si="662"/>
        <v>0</v>
      </c>
    </row>
    <row r="346" spans="1:103" ht="14.25" customHeight="1" x14ac:dyDescent="0.25">
      <c r="A346" s="3289" t="s">
        <v>967</v>
      </c>
      <c r="B346" s="3122"/>
      <c r="C346" s="146">
        <f t="shared" si="652"/>
        <v>0</v>
      </c>
      <c r="D346" s="285">
        <f t="shared" ref="D346:E346" si="664">SUM(F346+H346+J346+L346+N346+P346+R346+T346+V346+X346+Z346+AB346+AD346+AF346)</f>
        <v>0</v>
      </c>
      <c r="E346" s="2249">
        <f t="shared" si="664"/>
        <v>0</v>
      </c>
      <c r="F346" s="515"/>
      <c r="G346" s="517"/>
      <c r="H346" s="515"/>
      <c r="I346" s="517"/>
      <c r="J346" s="515"/>
      <c r="K346" s="517"/>
      <c r="L346" s="515"/>
      <c r="M346" s="517"/>
      <c r="N346" s="515"/>
      <c r="O346" s="517"/>
      <c r="P346" s="515"/>
      <c r="Q346" s="517"/>
      <c r="R346" s="515"/>
      <c r="S346" s="517"/>
      <c r="T346" s="515"/>
      <c r="U346" s="517"/>
      <c r="V346" s="515"/>
      <c r="W346" s="517"/>
      <c r="X346" s="515"/>
      <c r="Y346" s="517"/>
      <c r="Z346" s="515"/>
      <c r="AA346" s="517"/>
      <c r="AB346" s="515"/>
      <c r="AC346" s="517"/>
      <c r="AD346" s="515"/>
      <c r="AE346" s="517"/>
      <c r="AF346" s="515"/>
      <c r="AG346" s="645"/>
      <c r="AH346" s="517"/>
      <c r="AI346" s="518"/>
      <c r="AJ346" s="515"/>
      <c r="AK346" s="518"/>
      <c r="AL346" s="240" t="str">
        <f t="shared" si="654"/>
        <v/>
      </c>
      <c r="CA346" s="2174" t="str">
        <f t="shared" si="655"/>
        <v/>
      </c>
      <c r="CB346" s="2174" t="str">
        <f t="shared" si="656"/>
        <v/>
      </c>
      <c r="CC346" s="2174" t="str">
        <f t="shared" si="657"/>
        <v/>
      </c>
      <c r="CD346" s="2174" t="str">
        <f t="shared" si="658"/>
        <v/>
      </c>
      <c r="CO346" s="1757">
        <f t="shared" si="659"/>
        <v>0</v>
      </c>
      <c r="CP346" s="1757">
        <f t="shared" si="660"/>
        <v>0</v>
      </c>
      <c r="CQ346" s="1757">
        <f t="shared" si="661"/>
        <v>0</v>
      </c>
      <c r="CR346" s="1757">
        <f t="shared" si="662"/>
        <v>0</v>
      </c>
    </row>
    <row r="347" spans="1:103" ht="18" customHeight="1" x14ac:dyDescent="0.25">
      <c r="A347" s="647" t="s">
        <v>968</v>
      </c>
      <c r="B347" s="648"/>
      <c r="C347" s="648"/>
      <c r="D347" s="648"/>
      <c r="E347" s="648"/>
      <c r="F347" s="648"/>
      <c r="G347" s="648"/>
      <c r="H347" s="648"/>
      <c r="I347" s="648"/>
      <c r="J347" s="648"/>
      <c r="K347" s="648"/>
      <c r="L347" s="648"/>
      <c r="M347" s="648"/>
      <c r="N347" s="648"/>
      <c r="O347" s="338"/>
      <c r="P347" s="338"/>
      <c r="Q347" s="338"/>
      <c r="R347" s="338"/>
      <c r="S347" s="143"/>
      <c r="T347" s="143"/>
      <c r="U347" s="143"/>
      <c r="V347" s="143"/>
      <c r="W347" s="143"/>
      <c r="X347" s="143"/>
      <c r="Y347" s="143"/>
      <c r="Z347" s="143"/>
      <c r="AA347" s="143"/>
      <c r="AB347" s="143"/>
      <c r="AC347" s="143"/>
      <c r="AD347" s="143"/>
      <c r="AE347" s="143"/>
      <c r="AF347" s="143"/>
      <c r="AG347" s="143"/>
      <c r="AH347" s="143"/>
      <c r="AI347" s="143"/>
      <c r="AJ347" s="143"/>
      <c r="AK347" s="143"/>
      <c r="AL347" s="143"/>
      <c r="AM347" s="143"/>
      <c r="AN347" s="143"/>
      <c r="AO347" s="143"/>
      <c r="AP347" s="143"/>
      <c r="AQ347" s="143"/>
      <c r="AR347" s="143"/>
      <c r="AS347" s="143"/>
      <c r="AT347" s="143"/>
      <c r="AU347" s="143"/>
      <c r="AV347" s="143"/>
      <c r="AW347" s="143"/>
      <c r="AX347" s="143"/>
      <c r="AY347" s="143"/>
      <c r="AZ347" s="143"/>
      <c r="BA347" s="143"/>
      <c r="BB347" s="143"/>
      <c r="BC347" s="143"/>
      <c r="BD347" s="143"/>
      <c r="BE347" s="143"/>
      <c r="BF347" s="143"/>
      <c r="BG347" s="143"/>
      <c r="BH347" s="143"/>
      <c r="BI347" s="143"/>
      <c r="BJ347" s="143"/>
      <c r="BK347" s="143"/>
      <c r="BL347" s="143"/>
      <c r="BM347" s="143"/>
      <c r="BN347" s="143"/>
      <c r="BO347" s="143"/>
      <c r="BP347" s="143"/>
      <c r="BQ347" s="143"/>
      <c r="BR347" s="143"/>
      <c r="BS347" s="143"/>
      <c r="BT347" s="143"/>
      <c r="BU347" s="143"/>
      <c r="BV347" s="143"/>
      <c r="BW347" s="143"/>
      <c r="BX347" s="143"/>
      <c r="BY347" s="143"/>
      <c r="BZ347" s="143"/>
      <c r="CA347" s="143"/>
      <c r="CB347" s="143"/>
      <c r="CC347" s="143"/>
      <c r="CD347" s="143"/>
      <c r="CE347" s="143"/>
      <c r="CF347" s="143"/>
      <c r="CG347" s="143"/>
      <c r="CH347" s="143"/>
      <c r="CI347" s="143"/>
      <c r="CJ347" s="143"/>
      <c r="CK347" s="143"/>
      <c r="CL347" s="143"/>
      <c r="CM347" s="143"/>
      <c r="CN347" s="143"/>
      <c r="CO347" s="143"/>
      <c r="CP347" s="143"/>
      <c r="CQ347" s="143"/>
      <c r="CR347" s="143"/>
      <c r="CS347" s="143"/>
      <c r="CT347" s="143"/>
      <c r="CU347" s="143"/>
      <c r="CV347" s="143"/>
      <c r="CW347" s="143"/>
      <c r="CX347" s="143"/>
      <c r="CY347" s="143"/>
    </row>
    <row r="348" spans="1:103" ht="15" customHeight="1" x14ac:dyDescent="0.25">
      <c r="A348" s="3138" t="s">
        <v>224</v>
      </c>
      <c r="B348" s="3338" t="s">
        <v>463</v>
      </c>
      <c r="C348" s="3339"/>
      <c r="D348" s="3340"/>
      <c r="E348" s="3341" t="s">
        <v>106</v>
      </c>
      <c r="F348" s="3342"/>
      <c r="G348" s="3342"/>
      <c r="H348" s="3342"/>
      <c r="I348" s="3342"/>
      <c r="J348" s="3342"/>
      <c r="K348" s="3342"/>
      <c r="L348" s="3342"/>
      <c r="M348" s="3342"/>
      <c r="N348" s="649"/>
      <c r="O348" s="3167" t="s">
        <v>969</v>
      </c>
      <c r="P348" s="3162" t="s">
        <v>970</v>
      </c>
      <c r="Q348" s="3139" t="s">
        <v>971</v>
      </c>
      <c r="R348" s="3167" t="s">
        <v>41</v>
      </c>
      <c r="S348" s="3139" t="s">
        <v>42</v>
      </c>
      <c r="T348" s="3201" t="s">
        <v>468</v>
      </c>
      <c r="U348" s="3149"/>
    </row>
    <row r="349" spans="1:103" ht="14.25" customHeight="1" x14ac:dyDescent="0.25">
      <c r="A349" s="3128"/>
      <c r="B349" s="3150"/>
      <c r="C349" s="3142"/>
      <c r="D349" s="3140"/>
      <c r="E349" s="3143" t="s">
        <v>352</v>
      </c>
      <c r="F349" s="3122"/>
      <c r="G349" s="3143" t="s">
        <v>335</v>
      </c>
      <c r="H349" s="3122"/>
      <c r="I349" s="3143" t="s">
        <v>99</v>
      </c>
      <c r="J349" s="3122"/>
      <c r="K349" s="3143" t="s">
        <v>49</v>
      </c>
      <c r="L349" s="3122"/>
      <c r="M349" s="3143" t="s">
        <v>50</v>
      </c>
      <c r="N349" s="3124"/>
      <c r="O349" s="3170"/>
      <c r="P349" s="3269"/>
      <c r="Q349" s="3180"/>
      <c r="R349" s="3170"/>
      <c r="S349" s="3180"/>
      <c r="T349" s="3150"/>
      <c r="U349" s="3140"/>
    </row>
    <row r="350" spans="1:103" ht="28.5" customHeight="1" x14ac:dyDescent="0.25">
      <c r="A350" s="3129"/>
      <c r="B350" s="1882" t="s">
        <v>84</v>
      </c>
      <c r="C350" s="2305" t="s">
        <v>63</v>
      </c>
      <c r="D350" s="1913" t="s">
        <v>64</v>
      </c>
      <c r="E350" s="27" t="s">
        <v>63</v>
      </c>
      <c r="F350" s="1743" t="s">
        <v>64</v>
      </c>
      <c r="G350" s="27" t="s">
        <v>63</v>
      </c>
      <c r="H350" s="1743" t="s">
        <v>64</v>
      </c>
      <c r="I350" s="27" t="s">
        <v>63</v>
      </c>
      <c r="J350" s="1743" t="s">
        <v>64</v>
      </c>
      <c r="K350" s="27" t="s">
        <v>63</v>
      </c>
      <c r="L350" s="1743" t="s">
        <v>64</v>
      </c>
      <c r="M350" s="27" t="s">
        <v>63</v>
      </c>
      <c r="N350" s="1737" t="s">
        <v>64</v>
      </c>
      <c r="O350" s="3168"/>
      <c r="P350" s="3163"/>
      <c r="Q350" s="3140"/>
      <c r="R350" s="3168"/>
      <c r="S350" s="3140"/>
      <c r="T350" s="58" t="s">
        <v>473</v>
      </c>
      <c r="U350" s="1863" t="s">
        <v>474</v>
      </c>
    </row>
    <row r="351" spans="1:103" ht="14.25" customHeight="1" x14ac:dyDescent="0.25">
      <c r="A351" s="619" t="s">
        <v>778</v>
      </c>
      <c r="B351" s="601">
        <f t="shared" ref="B351:B352" si="665">SUM(C351+D351)</f>
        <v>0</v>
      </c>
      <c r="C351" s="340">
        <f t="shared" ref="C351:D351" si="666">SUM(E351+G351+I351+K351+M351)</f>
        <v>0</v>
      </c>
      <c r="D351" s="171">
        <f t="shared" si="666"/>
        <v>0</v>
      </c>
      <c r="E351" s="126"/>
      <c r="F351" s="1840"/>
      <c r="G351" s="126"/>
      <c r="H351" s="1840"/>
      <c r="I351" s="126"/>
      <c r="J351" s="351"/>
      <c r="K351" s="126"/>
      <c r="L351" s="351"/>
      <c r="M351" s="650"/>
      <c r="N351" s="127"/>
      <c r="O351" s="651"/>
      <c r="P351" s="652"/>
      <c r="Q351" s="653"/>
      <c r="R351" s="440"/>
      <c r="S351" s="1840"/>
      <c r="T351" s="2078"/>
      <c r="U351" s="1840"/>
      <c r="V351" s="240" t="str">
        <f>CD351&amp;CE351&amp;CF351&amp;CG351</f>
        <v/>
      </c>
      <c r="CA351" s="2278"/>
      <c r="CB351" s="1759"/>
      <c r="CC351" s="1759"/>
      <c r="CD351" s="2174" t="str">
        <f t="shared" ref="CD351:CD352" si="667">IF(AND(B351&gt;0,R351="")," * No olvide digitar la variable Pueblos originarios. Digite Cero si no tiene.",IF(R351&gt;B351," * La variable Pueblos originarios No puede ser mayor al Total.",""))</f>
        <v/>
      </c>
      <c r="CE351" s="2174" t="str">
        <f t="shared" ref="CE351:CE352" si="668">IF(AND(B351&gt;0,S351="")," * No olvide digitar la variable Migrantes. Digite Cero si no tiene.",IF(S351&gt;B351," * La variable Migrantes No puede ser mayor al Total.",""))</f>
        <v/>
      </c>
      <c r="CF351" s="2228" t="str">
        <f t="shared" ref="CF351:CF352" si="669">IF(AND(D351&gt;0,OR(T351=""))," * No olvide digitar la variable Trans (Masculino). Digite Cero si no tiene.",IF((T351)&gt;D351," * La variable Trans Masculino No puede ser mayor al Total Mujeres.",""))</f>
        <v/>
      </c>
      <c r="CG351" s="2228" t="str">
        <f t="shared" ref="CG351:CG352" si="670">IF(AND(C351&gt;0,OR(U351=""))," * No olvide digitar la variable Trans (Femenino). Digite Cero si no tiene.",IF((U351)&gt;C351," * La variable Trans Femenino No puede ser mayor al Total Hombres.",""))</f>
        <v/>
      </c>
      <c r="CO351" s="2304"/>
      <c r="CP351" s="2304"/>
      <c r="CQ351" s="2304"/>
      <c r="CR351" s="1757">
        <f t="shared" ref="CR351:CR352" si="671">IF(AND(B351&gt;0,R351=""),1,IF(R351&gt;B351,1,0))</f>
        <v>0</v>
      </c>
      <c r="CS351" s="1757">
        <f t="shared" ref="CS351:CS352" si="672">IF(AND(B351&gt;0,S351=""),1,IF(S351&gt;B351,1,0))</f>
        <v>0</v>
      </c>
      <c r="CT351" s="1757">
        <f t="shared" ref="CT351:CT352" si="673">IF(AND(D351&gt;0,OR(T351="")),1,IF((T351)&gt;D351,1,0))</f>
        <v>0</v>
      </c>
      <c r="CU351" s="1757">
        <f t="shared" ref="CU351:CU352" si="674">IF(AND(C351&gt;0,OR(U351="")),1,IF((U351)&gt;C351,1,0))</f>
        <v>0</v>
      </c>
    </row>
    <row r="352" spans="1:103" ht="14.25" customHeight="1" x14ac:dyDescent="0.25">
      <c r="A352" s="646" t="s">
        <v>787</v>
      </c>
      <c r="B352" s="606">
        <f t="shared" si="665"/>
        <v>0</v>
      </c>
      <c r="C352" s="2045">
        <f t="shared" ref="C352:D352" si="675">SUM(E352+G352+I352+K352+M352)</f>
        <v>0</v>
      </c>
      <c r="D352" s="1849">
        <f t="shared" si="675"/>
        <v>0</v>
      </c>
      <c r="E352" s="2074"/>
      <c r="F352" s="2093"/>
      <c r="G352" s="2074"/>
      <c r="H352" s="2142"/>
      <c r="I352" s="2074"/>
      <c r="J352" s="2093"/>
      <c r="K352" s="2074"/>
      <c r="L352" s="2093"/>
      <c r="M352" s="2248"/>
      <c r="N352" s="2306"/>
      <c r="O352" s="142"/>
      <c r="P352" s="477"/>
      <c r="Q352" s="2093"/>
      <c r="R352" s="142"/>
      <c r="S352" s="2093"/>
      <c r="T352" s="2162"/>
      <c r="U352" s="2093"/>
      <c r="V352" s="240" t="str">
        <f>CA352&amp;CB352&amp;CC352&amp;CD352&amp;CE352&amp;CF352&amp;CG352</f>
        <v/>
      </c>
      <c r="CA352" s="217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217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217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2174" t="str">
        <f t="shared" si="667"/>
        <v/>
      </c>
      <c r="CE352" s="2174" t="str">
        <f t="shared" si="668"/>
        <v/>
      </c>
      <c r="CF352" s="2228" t="str">
        <f t="shared" si="669"/>
        <v/>
      </c>
      <c r="CG352" s="2228" t="str">
        <f t="shared" si="670"/>
        <v/>
      </c>
      <c r="CO352" s="2176">
        <f t="shared" ref="CO352:CQ352" si="676">IF(AND($B352&gt;0,O352=""),1,IF(O352&gt;$B352,1,0))</f>
        <v>0</v>
      </c>
      <c r="CP352" s="2176">
        <f t="shared" si="676"/>
        <v>0</v>
      </c>
      <c r="CQ352" s="2176">
        <f t="shared" si="676"/>
        <v>0</v>
      </c>
      <c r="CR352" s="1757">
        <f t="shared" si="671"/>
        <v>0</v>
      </c>
      <c r="CS352" s="1757">
        <f t="shared" si="672"/>
        <v>0</v>
      </c>
      <c r="CT352" s="1757">
        <f t="shared" si="673"/>
        <v>0</v>
      </c>
      <c r="CU352" s="1757">
        <f t="shared" si="674"/>
        <v>0</v>
      </c>
    </row>
    <row r="353" spans="1:103" ht="18" customHeight="1" x14ac:dyDescent="0.25">
      <c r="A353" s="281" t="s">
        <v>972</v>
      </c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  <c r="AL353" s="338"/>
      <c r="AM353" s="338"/>
      <c r="AN353" s="143"/>
      <c r="AO353" s="143"/>
      <c r="AP353" s="143"/>
      <c r="AQ353" s="143"/>
      <c r="AR353" s="143"/>
      <c r="AS353" s="143"/>
      <c r="AT353" s="143"/>
      <c r="AU353" s="143"/>
      <c r="AV353" s="143"/>
      <c r="AW353" s="143"/>
      <c r="AX353" s="143"/>
      <c r="AY353" s="143"/>
      <c r="AZ353" s="143"/>
      <c r="BA353" s="143"/>
      <c r="BB353" s="143"/>
      <c r="BC353" s="143"/>
      <c r="BD353" s="143"/>
      <c r="BE353" s="143"/>
      <c r="BF353" s="143"/>
      <c r="BG353" s="143"/>
      <c r="BH353" s="143"/>
      <c r="BI353" s="143"/>
      <c r="BJ353" s="143"/>
      <c r="BK353" s="143"/>
      <c r="BL353" s="143"/>
      <c r="BM353" s="143"/>
      <c r="BN353" s="143"/>
      <c r="BO353" s="143"/>
      <c r="BP353" s="143"/>
      <c r="BQ353" s="143"/>
      <c r="BR353" s="143"/>
      <c r="BS353" s="143"/>
      <c r="BT353" s="143"/>
      <c r="BU353" s="143"/>
      <c r="BV353" s="143"/>
      <c r="BW353" s="143"/>
      <c r="BX353" s="143"/>
      <c r="BY353" s="143"/>
      <c r="BZ353" s="143"/>
      <c r="CA353" s="143"/>
      <c r="CB353" s="143"/>
      <c r="CC353" s="143"/>
      <c r="CD353" s="143"/>
      <c r="CE353" s="143"/>
      <c r="CF353" s="143"/>
      <c r="CG353" s="143"/>
      <c r="CH353" s="143"/>
      <c r="CI353" s="143"/>
      <c r="CJ353" s="143"/>
      <c r="CK353" s="143"/>
      <c r="CL353" s="143"/>
      <c r="CM353" s="143"/>
      <c r="CN353" s="143"/>
      <c r="CO353" s="143"/>
      <c r="CP353" s="143"/>
      <c r="CQ353" s="143"/>
      <c r="CR353" s="143"/>
      <c r="CS353" s="143"/>
      <c r="CT353" s="143"/>
      <c r="CU353" s="143"/>
      <c r="CV353" s="143"/>
      <c r="CW353" s="143"/>
      <c r="CX353" s="143"/>
      <c r="CY353" s="143"/>
    </row>
    <row r="354" spans="1:103" ht="14.25" customHeight="1" x14ac:dyDescent="0.25">
      <c r="A354" s="3138" t="s">
        <v>224</v>
      </c>
      <c r="B354" s="3138" t="s">
        <v>462</v>
      </c>
      <c r="C354" s="3148" t="s">
        <v>463</v>
      </c>
      <c r="D354" s="3161"/>
      <c r="E354" s="3149"/>
      <c r="F354" s="3143" t="s">
        <v>106</v>
      </c>
      <c r="G354" s="3124"/>
      <c r="H354" s="3124"/>
      <c r="I354" s="3124"/>
      <c r="J354" s="3124"/>
      <c r="K354" s="3124"/>
      <c r="L354" s="3124"/>
      <c r="M354" s="3124"/>
      <c r="N354" s="3124"/>
      <c r="O354" s="3124"/>
      <c r="P354" s="3124"/>
      <c r="Q354" s="3124"/>
      <c r="R354" s="3124"/>
      <c r="S354" s="3124"/>
      <c r="T354" s="3124"/>
      <c r="U354" s="3124"/>
      <c r="V354" s="3124"/>
      <c r="W354" s="3124"/>
      <c r="X354" s="3124"/>
      <c r="Y354" s="3124"/>
      <c r="Z354" s="3124"/>
      <c r="AA354" s="3124"/>
      <c r="AB354" s="3124"/>
      <c r="AC354" s="3124"/>
      <c r="AD354" s="3124"/>
      <c r="AE354" s="3124"/>
      <c r="AF354" s="3124"/>
      <c r="AG354" s="3135"/>
      <c r="AH354" s="3167" t="s">
        <v>41</v>
      </c>
      <c r="AI354" s="3237" t="s">
        <v>42</v>
      </c>
      <c r="AJ354" s="3134" t="s">
        <v>973</v>
      </c>
      <c r="AK354" s="3124"/>
      <c r="AL354" s="3122"/>
      <c r="AM354" s="3138" t="s">
        <v>974</v>
      </c>
    </row>
    <row r="355" spans="1:103" ht="14.25" customHeight="1" x14ac:dyDescent="0.25">
      <c r="A355" s="3128"/>
      <c r="B355" s="3128"/>
      <c r="C355" s="3150"/>
      <c r="D355" s="3142"/>
      <c r="E355" s="3140"/>
      <c r="F355" s="3143" t="s">
        <v>49</v>
      </c>
      <c r="G355" s="3122"/>
      <c r="H355" s="3143" t="s">
        <v>50</v>
      </c>
      <c r="I355" s="3122"/>
      <c r="J355" s="3143" t="s">
        <v>51</v>
      </c>
      <c r="K355" s="3122"/>
      <c r="L355" s="3143" t="s">
        <v>52</v>
      </c>
      <c r="M355" s="3122"/>
      <c r="N355" s="3143" t="s">
        <v>53</v>
      </c>
      <c r="O355" s="3122"/>
      <c r="P355" s="3143" t="s">
        <v>54</v>
      </c>
      <c r="Q355" s="3122"/>
      <c r="R355" s="3143" t="s">
        <v>55</v>
      </c>
      <c r="S355" s="3122"/>
      <c r="T355" s="3143" t="s">
        <v>56</v>
      </c>
      <c r="U355" s="3122"/>
      <c r="V355" s="3143" t="s">
        <v>57</v>
      </c>
      <c r="W355" s="3122"/>
      <c r="X355" s="3143" t="s">
        <v>58</v>
      </c>
      <c r="Y355" s="3122"/>
      <c r="Z355" s="3143" t="s">
        <v>59</v>
      </c>
      <c r="AA355" s="3122"/>
      <c r="AB355" s="3143" t="s">
        <v>60</v>
      </c>
      <c r="AC355" s="3122"/>
      <c r="AD355" s="3143" t="s">
        <v>61</v>
      </c>
      <c r="AE355" s="3122"/>
      <c r="AF355" s="3143" t="s">
        <v>62</v>
      </c>
      <c r="AG355" s="3135"/>
      <c r="AH355" s="3170"/>
      <c r="AI355" s="3238"/>
      <c r="AJ355" s="3224" t="s">
        <v>975</v>
      </c>
      <c r="AK355" s="3162" t="s">
        <v>976</v>
      </c>
      <c r="AL355" s="3171" t="s">
        <v>977</v>
      </c>
      <c r="AM355" s="3128"/>
    </row>
    <row r="356" spans="1:103" ht="27" customHeight="1" x14ac:dyDescent="0.25">
      <c r="A356" s="3129"/>
      <c r="B356" s="3129"/>
      <c r="C356" s="58" t="s">
        <v>84</v>
      </c>
      <c r="D356" s="1742" t="s">
        <v>63</v>
      </c>
      <c r="E356" s="1743" t="s">
        <v>64</v>
      </c>
      <c r="F356" s="27" t="s">
        <v>63</v>
      </c>
      <c r="G356" s="1743" t="s">
        <v>64</v>
      </c>
      <c r="H356" s="27" t="s">
        <v>63</v>
      </c>
      <c r="I356" s="1743" t="s">
        <v>64</v>
      </c>
      <c r="J356" s="27" t="s">
        <v>472</v>
      </c>
      <c r="K356" s="1743" t="s">
        <v>64</v>
      </c>
      <c r="L356" s="27" t="s">
        <v>472</v>
      </c>
      <c r="M356" s="1743" t="s">
        <v>64</v>
      </c>
      <c r="N356" s="27" t="s">
        <v>472</v>
      </c>
      <c r="O356" s="1743" t="s">
        <v>64</v>
      </c>
      <c r="P356" s="27" t="s">
        <v>472</v>
      </c>
      <c r="Q356" s="1743" t="s">
        <v>64</v>
      </c>
      <c r="R356" s="27" t="s">
        <v>472</v>
      </c>
      <c r="S356" s="1743" t="s">
        <v>64</v>
      </c>
      <c r="T356" s="27" t="s">
        <v>472</v>
      </c>
      <c r="U356" s="1743" t="s">
        <v>64</v>
      </c>
      <c r="V356" s="27" t="s">
        <v>472</v>
      </c>
      <c r="W356" s="1743" t="s">
        <v>64</v>
      </c>
      <c r="X356" s="27" t="s">
        <v>472</v>
      </c>
      <c r="Y356" s="1743" t="s">
        <v>64</v>
      </c>
      <c r="Z356" s="27" t="s">
        <v>472</v>
      </c>
      <c r="AA356" s="1743" t="s">
        <v>64</v>
      </c>
      <c r="AB356" s="27" t="s">
        <v>472</v>
      </c>
      <c r="AC356" s="1743" t="s">
        <v>64</v>
      </c>
      <c r="AD356" s="27" t="s">
        <v>472</v>
      </c>
      <c r="AE356" s="1743" t="s">
        <v>64</v>
      </c>
      <c r="AF356" s="27" t="s">
        <v>472</v>
      </c>
      <c r="AG356" s="1810" t="s">
        <v>64</v>
      </c>
      <c r="AH356" s="3168"/>
      <c r="AI356" s="3198"/>
      <c r="AJ356" s="3253"/>
      <c r="AK356" s="3163"/>
      <c r="AL356" s="3173"/>
      <c r="AM356" s="3129"/>
    </row>
    <row r="357" spans="1:103" ht="14.25" customHeight="1" x14ac:dyDescent="0.25">
      <c r="A357" s="3132" t="s">
        <v>978</v>
      </c>
      <c r="B357" s="28" t="s">
        <v>979</v>
      </c>
      <c r="C357" s="169">
        <f t="shared" ref="C357:C366" si="677">SUM(D357+E357)</f>
        <v>0</v>
      </c>
      <c r="D357" s="340">
        <f t="shared" ref="D357:E357" si="678">SUM(F357+H357+J357+L357+N357+P357+R357+T357+V357+X357+Z357+AB357+AD357+AF357)</f>
        <v>0</v>
      </c>
      <c r="E357" s="341">
        <f t="shared" si="678"/>
        <v>0</v>
      </c>
      <c r="F357" s="126"/>
      <c r="G357" s="1840"/>
      <c r="H357" s="126"/>
      <c r="I357" s="1840"/>
      <c r="J357" s="126"/>
      <c r="K357" s="1840"/>
      <c r="L357" s="126"/>
      <c r="M357" s="1840"/>
      <c r="N357" s="126"/>
      <c r="O357" s="1840"/>
      <c r="P357" s="126"/>
      <c r="Q357" s="1840"/>
      <c r="R357" s="126"/>
      <c r="S357" s="1840"/>
      <c r="T357" s="126"/>
      <c r="U357" s="1840"/>
      <c r="V357" s="126"/>
      <c r="W357" s="1840"/>
      <c r="X357" s="126"/>
      <c r="Y357" s="1840"/>
      <c r="Z357" s="126"/>
      <c r="AA357" s="1840"/>
      <c r="AB357" s="126"/>
      <c r="AC357" s="1840"/>
      <c r="AD357" s="126"/>
      <c r="AE357" s="1840"/>
      <c r="AF357" s="126"/>
      <c r="AG357" s="1841"/>
      <c r="AH357" s="440"/>
      <c r="AI357" s="378"/>
      <c r="AJ357" s="2078"/>
      <c r="AK357" s="127"/>
      <c r="AL357" s="351"/>
      <c r="AM357" s="351"/>
      <c r="AN357" s="240" t="str">
        <f t="shared" ref="AN357:AN366" si="679">CA357&amp;CB357</f>
        <v/>
      </c>
      <c r="CA357" s="2174" t="str">
        <f t="shared" ref="CA357:CA366" si="680">IF(AND(C357&gt;0,AH357="")," * No olvide digitar la variable Pueblos originarios. Digite Cero si no tiene.",IF(AH357&gt;C357," * La variable Pueblos originarios No puede ser mayor al Total.",""))</f>
        <v/>
      </c>
      <c r="CB357" s="2174" t="str">
        <f t="shared" ref="CB357:CB366" si="681">IF(AND(C357&gt;0,AI357="")," * No olvide digitar la variable Migrantes. Digite Cero si no tiene.",IF(AI357&gt;C357," * La variable Migrantes No puede ser mayor al Total.",""))</f>
        <v/>
      </c>
      <c r="CO357" s="1757">
        <f t="shared" ref="CO357:CO366" si="682">IF(AND(C357&gt;0,AH357=""),1,IF(AH357&gt;C357,1,0))</f>
        <v>0</v>
      </c>
      <c r="CP357" s="1757">
        <f t="shared" ref="CP357:CP366" si="683">IF(AND(C357&gt;0,AI357=""),1,IF(AI357&gt;C357,1,0))</f>
        <v>0</v>
      </c>
    </row>
    <row r="358" spans="1:103" ht="14.25" customHeight="1" x14ac:dyDescent="0.25">
      <c r="A358" s="3128"/>
      <c r="B358" s="219" t="s">
        <v>980</v>
      </c>
      <c r="C358" s="184">
        <f t="shared" si="677"/>
        <v>0</v>
      </c>
      <c r="D358" s="208">
        <f t="shared" ref="D358:E358" si="684">SUM(F358+H358+J358+L358+N358+P358+R358+T358+V358+X358+Z358+AB358+AD358+AF358)</f>
        <v>0</v>
      </c>
      <c r="E358" s="343">
        <f t="shared" si="684"/>
        <v>0</v>
      </c>
      <c r="F358" s="355"/>
      <c r="G358" s="2057"/>
      <c r="H358" s="355"/>
      <c r="I358" s="2057"/>
      <c r="J358" s="355"/>
      <c r="K358" s="2057"/>
      <c r="L358" s="355"/>
      <c r="M358" s="2057"/>
      <c r="N358" s="355"/>
      <c r="O358" s="2057"/>
      <c r="P358" s="355"/>
      <c r="Q358" s="2057"/>
      <c r="R358" s="355"/>
      <c r="S358" s="2057"/>
      <c r="T358" s="355"/>
      <c r="U358" s="2057"/>
      <c r="V358" s="355"/>
      <c r="W358" s="2057"/>
      <c r="X358" s="355"/>
      <c r="Y358" s="2057"/>
      <c r="Z358" s="355"/>
      <c r="AA358" s="2057"/>
      <c r="AB358" s="355"/>
      <c r="AC358" s="2057"/>
      <c r="AD358" s="355"/>
      <c r="AE358" s="2057"/>
      <c r="AF358" s="355"/>
      <c r="AG358" s="444"/>
      <c r="AH358" s="443"/>
      <c r="AI358" s="362"/>
      <c r="AJ358" s="2084"/>
      <c r="AK358" s="452"/>
      <c r="AL358" s="356"/>
      <c r="AM358" s="356"/>
      <c r="AN358" s="240" t="str">
        <f t="shared" si="679"/>
        <v/>
      </c>
      <c r="CA358" s="2174" t="str">
        <f t="shared" si="680"/>
        <v/>
      </c>
      <c r="CB358" s="2174" t="str">
        <f t="shared" si="681"/>
        <v/>
      </c>
      <c r="CO358" s="1757">
        <f t="shared" si="682"/>
        <v>0</v>
      </c>
      <c r="CP358" s="1757">
        <f t="shared" si="683"/>
        <v>0</v>
      </c>
    </row>
    <row r="359" spans="1:103" ht="14.25" customHeight="1" x14ac:dyDescent="0.25">
      <c r="A359" s="3129"/>
      <c r="B359" s="70" t="s">
        <v>981</v>
      </c>
      <c r="C359" s="194">
        <f t="shared" si="677"/>
        <v>7</v>
      </c>
      <c r="D359" s="244">
        <f t="shared" ref="D359:E359" si="685">SUM(F359+H359+J359+L359+N359+P359+R359+T359+V359+X359+Z359+AB359+AD359+AF359)</f>
        <v>2</v>
      </c>
      <c r="E359" s="1963">
        <f t="shared" si="685"/>
        <v>5</v>
      </c>
      <c r="F359" s="131">
        <v>0</v>
      </c>
      <c r="G359" s="1847">
        <v>0</v>
      </c>
      <c r="H359" s="131">
        <v>0</v>
      </c>
      <c r="I359" s="1847">
        <v>0</v>
      </c>
      <c r="J359" s="131">
        <v>0</v>
      </c>
      <c r="K359" s="1847">
        <v>0</v>
      </c>
      <c r="L359" s="131">
        <v>0</v>
      </c>
      <c r="M359" s="1847">
        <v>0</v>
      </c>
      <c r="N359" s="131">
        <v>0</v>
      </c>
      <c r="O359" s="1847">
        <v>0</v>
      </c>
      <c r="P359" s="131">
        <v>0</v>
      </c>
      <c r="Q359" s="1847">
        <v>0</v>
      </c>
      <c r="R359" s="131">
        <v>0</v>
      </c>
      <c r="S359" s="1847">
        <v>1</v>
      </c>
      <c r="T359" s="131">
        <v>0</v>
      </c>
      <c r="U359" s="1847">
        <v>0</v>
      </c>
      <c r="V359" s="131">
        <v>0</v>
      </c>
      <c r="W359" s="1847">
        <v>2</v>
      </c>
      <c r="X359" s="131">
        <v>0</v>
      </c>
      <c r="Y359" s="1847">
        <v>0</v>
      </c>
      <c r="Z359" s="131">
        <v>1</v>
      </c>
      <c r="AA359" s="1847">
        <v>1</v>
      </c>
      <c r="AB359" s="131">
        <v>1</v>
      </c>
      <c r="AC359" s="1847">
        <v>1</v>
      </c>
      <c r="AD359" s="131">
        <v>0</v>
      </c>
      <c r="AE359" s="1847">
        <v>0</v>
      </c>
      <c r="AF359" s="131">
        <v>0</v>
      </c>
      <c r="AG359" s="1848">
        <v>0</v>
      </c>
      <c r="AH359" s="142">
        <v>3</v>
      </c>
      <c r="AI359" s="373">
        <v>0</v>
      </c>
      <c r="AJ359" s="2137">
        <v>7</v>
      </c>
      <c r="AK359" s="132">
        <v>0</v>
      </c>
      <c r="AL359" s="372">
        <v>0</v>
      </c>
      <c r="AM359" s="372">
        <v>0</v>
      </c>
      <c r="AN359" s="240" t="str">
        <f t="shared" si="679"/>
        <v/>
      </c>
      <c r="CA359" s="2174" t="str">
        <f t="shared" si="680"/>
        <v/>
      </c>
      <c r="CB359" s="2174" t="str">
        <f t="shared" si="681"/>
        <v/>
      </c>
      <c r="CO359" s="1757">
        <f t="shared" si="682"/>
        <v>0</v>
      </c>
      <c r="CP359" s="1757">
        <f t="shared" si="683"/>
        <v>0</v>
      </c>
    </row>
    <row r="360" spans="1:103" ht="14.25" customHeight="1" x14ac:dyDescent="0.25">
      <c r="A360" s="3132" t="s">
        <v>982</v>
      </c>
      <c r="B360" s="28" t="s">
        <v>979</v>
      </c>
      <c r="C360" s="169">
        <f t="shared" si="677"/>
        <v>0</v>
      </c>
      <c r="D360" s="340">
        <f t="shared" ref="D360:E360" si="686">SUM(F360+H360+J360+L360+N360+P360+R360+T360+V360+X360+Z360+AB360+AD360+AF360)</f>
        <v>0</v>
      </c>
      <c r="E360" s="341">
        <f t="shared" si="686"/>
        <v>0</v>
      </c>
      <c r="F360" s="1843"/>
      <c r="G360" s="1844"/>
      <c r="H360" s="1843"/>
      <c r="I360" s="1844"/>
      <c r="J360" s="1843"/>
      <c r="K360" s="1844"/>
      <c r="L360" s="1843"/>
      <c r="M360" s="1844"/>
      <c r="N360" s="1843"/>
      <c r="O360" s="1844"/>
      <c r="P360" s="1843"/>
      <c r="Q360" s="1844"/>
      <c r="R360" s="1843"/>
      <c r="S360" s="1844"/>
      <c r="T360" s="1843"/>
      <c r="U360" s="1844"/>
      <c r="V360" s="1843"/>
      <c r="W360" s="1844"/>
      <c r="X360" s="1843"/>
      <c r="Y360" s="1844"/>
      <c r="Z360" s="1843"/>
      <c r="AA360" s="1844"/>
      <c r="AB360" s="1843"/>
      <c r="AC360" s="1844"/>
      <c r="AD360" s="1843"/>
      <c r="AE360" s="1844"/>
      <c r="AF360" s="1843"/>
      <c r="AG360" s="1846"/>
      <c r="AH360" s="1857"/>
      <c r="AI360" s="441"/>
      <c r="AJ360" s="2135"/>
      <c r="AK360" s="1845"/>
      <c r="AL360" s="2128"/>
      <c r="AM360" s="2128"/>
      <c r="AN360" s="240" t="str">
        <f t="shared" si="679"/>
        <v/>
      </c>
      <c r="CA360" s="2174" t="str">
        <f t="shared" si="680"/>
        <v/>
      </c>
      <c r="CB360" s="2174" t="str">
        <f t="shared" si="681"/>
        <v/>
      </c>
      <c r="CO360" s="1757">
        <f t="shared" si="682"/>
        <v>0</v>
      </c>
      <c r="CP360" s="1757">
        <f t="shared" si="683"/>
        <v>0</v>
      </c>
    </row>
    <row r="361" spans="1:103" ht="14.25" customHeight="1" x14ac:dyDescent="0.25">
      <c r="A361" s="3128"/>
      <c r="B361" s="219" t="s">
        <v>980</v>
      </c>
      <c r="C361" s="184">
        <f t="shared" si="677"/>
        <v>0</v>
      </c>
      <c r="D361" s="208">
        <f t="shared" ref="D361:E361" si="687">SUM(F361+H361+J361+L361+N361+P361+R361+T361+V361+X361+Z361+AB361+AD361+AF361)</f>
        <v>0</v>
      </c>
      <c r="E361" s="343">
        <f t="shared" si="687"/>
        <v>0</v>
      </c>
      <c r="F361" s="355"/>
      <c r="G361" s="2057"/>
      <c r="H361" s="355"/>
      <c r="I361" s="2057"/>
      <c r="J361" s="355"/>
      <c r="K361" s="2057"/>
      <c r="L361" s="355"/>
      <c r="M361" s="2057"/>
      <c r="N361" s="355"/>
      <c r="O361" s="2057"/>
      <c r="P361" s="355"/>
      <c r="Q361" s="2057"/>
      <c r="R361" s="355"/>
      <c r="S361" s="2057"/>
      <c r="T361" s="355"/>
      <c r="U361" s="2057"/>
      <c r="V361" s="355"/>
      <c r="W361" s="2057"/>
      <c r="X361" s="355"/>
      <c r="Y361" s="2057"/>
      <c r="Z361" s="355"/>
      <c r="AA361" s="2057"/>
      <c r="AB361" s="355"/>
      <c r="AC361" s="2057"/>
      <c r="AD361" s="355"/>
      <c r="AE361" s="2057"/>
      <c r="AF361" s="355"/>
      <c r="AG361" s="444"/>
      <c r="AH361" s="443"/>
      <c r="AI361" s="362"/>
      <c r="AJ361" s="2084"/>
      <c r="AK361" s="452"/>
      <c r="AL361" s="356"/>
      <c r="AM361" s="356"/>
      <c r="AN361" s="240" t="str">
        <f t="shared" si="679"/>
        <v/>
      </c>
      <c r="CA361" s="2174" t="str">
        <f t="shared" si="680"/>
        <v/>
      </c>
      <c r="CB361" s="2174" t="str">
        <f t="shared" si="681"/>
        <v/>
      </c>
      <c r="CO361" s="1757">
        <f t="shared" si="682"/>
        <v>0</v>
      </c>
      <c r="CP361" s="1757">
        <f t="shared" si="683"/>
        <v>0</v>
      </c>
    </row>
    <row r="362" spans="1:103" ht="14.25" customHeight="1" x14ac:dyDescent="0.25">
      <c r="A362" s="3129"/>
      <c r="B362" s="70" t="s">
        <v>981</v>
      </c>
      <c r="C362" s="172">
        <f t="shared" si="677"/>
        <v>7</v>
      </c>
      <c r="D362" s="211">
        <f t="shared" ref="D362:E362" si="688">SUM(F362+H362+J362+L362+N362+P362+R362+T362+V362+X362+Z362+AB362+AD362+AF362)</f>
        <v>2</v>
      </c>
      <c r="E362" s="246">
        <f t="shared" si="688"/>
        <v>5</v>
      </c>
      <c r="F362" s="2074">
        <v>0</v>
      </c>
      <c r="G362" s="2093">
        <v>0</v>
      </c>
      <c r="H362" s="2074">
        <v>0</v>
      </c>
      <c r="I362" s="2093">
        <v>0</v>
      </c>
      <c r="J362" s="2074">
        <v>0</v>
      </c>
      <c r="K362" s="2093">
        <v>0</v>
      </c>
      <c r="L362" s="2074">
        <v>0</v>
      </c>
      <c r="M362" s="2093">
        <v>0</v>
      </c>
      <c r="N362" s="2074">
        <v>0</v>
      </c>
      <c r="O362" s="2093">
        <v>0</v>
      </c>
      <c r="P362" s="2074">
        <v>0</v>
      </c>
      <c r="Q362" s="2093">
        <v>0</v>
      </c>
      <c r="R362" s="2074">
        <v>0</v>
      </c>
      <c r="S362" s="2093">
        <v>1</v>
      </c>
      <c r="T362" s="2074">
        <v>0</v>
      </c>
      <c r="U362" s="2093">
        <v>0</v>
      </c>
      <c r="V362" s="2074">
        <v>0</v>
      </c>
      <c r="W362" s="2093">
        <v>2</v>
      </c>
      <c r="X362" s="2074">
        <v>0</v>
      </c>
      <c r="Y362" s="2093">
        <v>0</v>
      </c>
      <c r="Z362" s="2074">
        <v>1</v>
      </c>
      <c r="AA362" s="2093">
        <v>1</v>
      </c>
      <c r="AB362" s="2074">
        <v>1</v>
      </c>
      <c r="AC362" s="2093">
        <v>1</v>
      </c>
      <c r="AD362" s="2074">
        <v>0</v>
      </c>
      <c r="AE362" s="2093">
        <v>0</v>
      </c>
      <c r="AF362" s="2074">
        <v>0</v>
      </c>
      <c r="AG362" s="2094">
        <v>0</v>
      </c>
      <c r="AH362" s="142">
        <v>3</v>
      </c>
      <c r="AI362" s="373">
        <v>0</v>
      </c>
      <c r="AJ362" s="2137">
        <v>7</v>
      </c>
      <c r="AK362" s="132">
        <v>0</v>
      </c>
      <c r="AL362" s="372">
        <v>0</v>
      </c>
      <c r="AM362" s="372">
        <v>0</v>
      </c>
      <c r="AN362" s="240" t="str">
        <f t="shared" si="679"/>
        <v/>
      </c>
      <c r="CA362" s="2174" t="str">
        <f t="shared" si="680"/>
        <v/>
      </c>
      <c r="CB362" s="2174" t="str">
        <f t="shared" si="681"/>
        <v/>
      </c>
      <c r="CO362" s="1757">
        <f t="shared" si="682"/>
        <v>0</v>
      </c>
      <c r="CP362" s="1757">
        <f t="shared" si="683"/>
        <v>0</v>
      </c>
    </row>
    <row r="363" spans="1:103" ht="14.25" customHeight="1" x14ac:dyDescent="0.25">
      <c r="A363" s="3212" t="s">
        <v>983</v>
      </c>
      <c r="B363" s="28" t="s">
        <v>984</v>
      </c>
      <c r="C363" s="181">
        <f t="shared" si="677"/>
        <v>0</v>
      </c>
      <c r="D363" s="284">
        <f t="shared" ref="D363:E363" si="689">SUM(F363+H363+J363+L363+N363+P363+R363+T363+V363+X363+Z363+AB363+AD363+AF363)</f>
        <v>0</v>
      </c>
      <c r="E363" s="2009">
        <f t="shared" si="689"/>
        <v>0</v>
      </c>
      <c r="F363" s="1843"/>
      <c r="G363" s="1844"/>
      <c r="H363" s="1843"/>
      <c r="I363" s="1844"/>
      <c r="J363" s="1843"/>
      <c r="K363" s="1844"/>
      <c r="L363" s="1843"/>
      <c r="M363" s="1844"/>
      <c r="N363" s="1843"/>
      <c r="O363" s="1844"/>
      <c r="P363" s="1843"/>
      <c r="Q363" s="1844"/>
      <c r="R363" s="1843"/>
      <c r="S363" s="1844"/>
      <c r="T363" s="1843"/>
      <c r="U363" s="1844"/>
      <c r="V363" s="1843"/>
      <c r="W363" s="1844"/>
      <c r="X363" s="1843"/>
      <c r="Y363" s="1844"/>
      <c r="Z363" s="1843"/>
      <c r="AA363" s="1844"/>
      <c r="AB363" s="1843"/>
      <c r="AC363" s="1844"/>
      <c r="AD363" s="1843"/>
      <c r="AE363" s="1844"/>
      <c r="AF363" s="1843"/>
      <c r="AG363" s="1846"/>
      <c r="AH363" s="1857"/>
      <c r="AI363" s="441"/>
      <c r="AJ363" s="2135"/>
      <c r="AK363" s="1845"/>
      <c r="AL363" s="2128"/>
      <c r="AM363" s="2128"/>
      <c r="AN363" s="240" t="str">
        <f t="shared" si="679"/>
        <v/>
      </c>
      <c r="CA363" s="2174" t="str">
        <f t="shared" si="680"/>
        <v/>
      </c>
      <c r="CB363" s="2174" t="str">
        <f t="shared" si="681"/>
        <v/>
      </c>
      <c r="CO363" s="1757">
        <f t="shared" si="682"/>
        <v>0</v>
      </c>
      <c r="CP363" s="1757">
        <f t="shared" si="683"/>
        <v>0</v>
      </c>
    </row>
    <row r="364" spans="1:103" ht="14.25" customHeight="1" x14ac:dyDescent="0.25">
      <c r="A364" s="3180"/>
      <c r="B364" s="65" t="s">
        <v>985</v>
      </c>
      <c r="C364" s="184">
        <f t="shared" si="677"/>
        <v>0</v>
      </c>
      <c r="D364" s="208">
        <f t="shared" ref="D364:E364" si="690">SUM(F364+H364+J364+L364+N364+P364+R364+T364+V364+X364+Z364+AB364+AD364+AF364)</f>
        <v>0</v>
      </c>
      <c r="E364" s="343">
        <f t="shared" si="690"/>
        <v>0</v>
      </c>
      <c r="F364" s="355"/>
      <c r="G364" s="2057"/>
      <c r="H364" s="355"/>
      <c r="I364" s="2057"/>
      <c r="J364" s="355"/>
      <c r="K364" s="2057"/>
      <c r="L364" s="355"/>
      <c r="M364" s="2057"/>
      <c r="N364" s="355"/>
      <c r="O364" s="2057"/>
      <c r="P364" s="355"/>
      <c r="Q364" s="2057"/>
      <c r="R364" s="355"/>
      <c r="S364" s="2057"/>
      <c r="T364" s="355"/>
      <c r="U364" s="2057"/>
      <c r="V364" s="355"/>
      <c r="W364" s="2057"/>
      <c r="X364" s="355"/>
      <c r="Y364" s="2057"/>
      <c r="Z364" s="355"/>
      <c r="AA364" s="2057"/>
      <c r="AB364" s="355"/>
      <c r="AC364" s="2057"/>
      <c r="AD364" s="355"/>
      <c r="AE364" s="2057"/>
      <c r="AF364" s="355"/>
      <c r="AG364" s="444"/>
      <c r="AH364" s="443"/>
      <c r="AI364" s="362"/>
      <c r="AJ364" s="2084"/>
      <c r="AK364" s="452"/>
      <c r="AL364" s="356"/>
      <c r="AM364" s="356"/>
      <c r="AN364" s="240" t="str">
        <f t="shared" si="679"/>
        <v/>
      </c>
      <c r="CA364" s="2174" t="str">
        <f t="shared" si="680"/>
        <v/>
      </c>
      <c r="CB364" s="2174" t="str">
        <f t="shared" si="681"/>
        <v/>
      </c>
      <c r="CO364" s="1757">
        <f t="shared" si="682"/>
        <v>0</v>
      </c>
      <c r="CP364" s="1757">
        <f t="shared" si="683"/>
        <v>0</v>
      </c>
    </row>
    <row r="365" spans="1:103" ht="14.25" customHeight="1" x14ac:dyDescent="0.25">
      <c r="A365" s="3180"/>
      <c r="B365" s="65" t="s">
        <v>986</v>
      </c>
      <c r="C365" s="184">
        <f t="shared" si="677"/>
        <v>4</v>
      </c>
      <c r="D365" s="208">
        <f t="shared" ref="D365:E365" si="691">SUM(F365+H365+J365+L365+N365+P365+R365+T365+V365+X365+Z365+AB365+AD365+AF365)</f>
        <v>0</v>
      </c>
      <c r="E365" s="343">
        <f t="shared" si="691"/>
        <v>4</v>
      </c>
      <c r="F365" s="355">
        <v>0</v>
      </c>
      <c r="G365" s="2057">
        <v>0</v>
      </c>
      <c r="H365" s="355">
        <v>0</v>
      </c>
      <c r="I365" s="2057">
        <v>0</v>
      </c>
      <c r="J365" s="355">
        <v>0</v>
      </c>
      <c r="K365" s="2057">
        <v>0</v>
      </c>
      <c r="L365" s="355">
        <v>0</v>
      </c>
      <c r="M365" s="2057">
        <v>0</v>
      </c>
      <c r="N365" s="355">
        <v>0</v>
      </c>
      <c r="O365" s="2057">
        <v>0</v>
      </c>
      <c r="P365" s="355">
        <v>0</v>
      </c>
      <c r="Q365" s="2057">
        <v>0</v>
      </c>
      <c r="R365" s="355">
        <v>0</v>
      </c>
      <c r="S365" s="2057">
        <v>0</v>
      </c>
      <c r="T365" s="355">
        <v>0</v>
      </c>
      <c r="U365" s="2057">
        <v>0</v>
      </c>
      <c r="V365" s="355">
        <v>0</v>
      </c>
      <c r="W365" s="2057">
        <v>1</v>
      </c>
      <c r="X365" s="355">
        <v>0</v>
      </c>
      <c r="Y365" s="2057">
        <v>0</v>
      </c>
      <c r="Z365" s="355">
        <v>0</v>
      </c>
      <c r="AA365" s="2057">
        <v>3</v>
      </c>
      <c r="AB365" s="355">
        <v>0</v>
      </c>
      <c r="AC365" s="2057">
        <v>0</v>
      </c>
      <c r="AD365" s="355">
        <v>0</v>
      </c>
      <c r="AE365" s="2057">
        <v>0</v>
      </c>
      <c r="AF365" s="355">
        <v>0</v>
      </c>
      <c r="AG365" s="444">
        <v>0</v>
      </c>
      <c r="AH365" s="443">
        <v>1</v>
      </c>
      <c r="AI365" s="362">
        <v>0</v>
      </c>
      <c r="AJ365" s="2084">
        <v>0</v>
      </c>
      <c r="AK365" s="452">
        <v>0</v>
      </c>
      <c r="AL365" s="356">
        <v>4</v>
      </c>
      <c r="AM365" s="356">
        <v>0</v>
      </c>
      <c r="AN365" s="240" t="str">
        <f t="shared" si="679"/>
        <v/>
      </c>
      <c r="CA365" s="2174" t="str">
        <f t="shared" si="680"/>
        <v/>
      </c>
      <c r="CB365" s="2174" t="str">
        <f t="shared" si="681"/>
        <v/>
      </c>
      <c r="CO365" s="1757">
        <f t="shared" si="682"/>
        <v>0</v>
      </c>
      <c r="CP365" s="1757">
        <f t="shared" si="683"/>
        <v>0</v>
      </c>
    </row>
    <row r="366" spans="1:103" ht="14.25" customHeight="1" x14ac:dyDescent="0.25">
      <c r="A366" s="3140"/>
      <c r="B366" s="70" t="s">
        <v>987</v>
      </c>
      <c r="C366" s="172">
        <f t="shared" si="677"/>
        <v>0</v>
      </c>
      <c r="D366" s="211">
        <f t="shared" ref="D366:E366" si="692">SUM(F366+H366+J366+L366+N366+P366+R366+T366+V366+X366+Z366+AB366+AD366+AF366)</f>
        <v>0</v>
      </c>
      <c r="E366" s="246">
        <f t="shared" si="692"/>
        <v>0</v>
      </c>
      <c r="F366" s="2074"/>
      <c r="G366" s="2093"/>
      <c r="H366" s="2074"/>
      <c r="I366" s="2093"/>
      <c r="J366" s="2074"/>
      <c r="K366" s="2093"/>
      <c r="L366" s="2074"/>
      <c r="M366" s="2093"/>
      <c r="N366" s="2074"/>
      <c r="O366" s="2093"/>
      <c r="P366" s="2074"/>
      <c r="Q366" s="2093"/>
      <c r="R366" s="2074"/>
      <c r="S366" s="2093"/>
      <c r="T366" s="2074"/>
      <c r="U366" s="2093"/>
      <c r="V366" s="2074"/>
      <c r="W366" s="2093"/>
      <c r="X366" s="2074"/>
      <c r="Y366" s="2093"/>
      <c r="Z366" s="2074"/>
      <c r="AA366" s="2093"/>
      <c r="AB366" s="2074"/>
      <c r="AC366" s="2093"/>
      <c r="AD366" s="2074"/>
      <c r="AE366" s="2093"/>
      <c r="AF366" s="2074"/>
      <c r="AG366" s="2094"/>
      <c r="AH366" s="527"/>
      <c r="AI366" s="2161"/>
      <c r="AJ366" s="2162"/>
      <c r="AK366" s="477"/>
      <c r="AL366" s="2142"/>
      <c r="AM366" s="2142"/>
      <c r="AN366" s="240" t="str">
        <f t="shared" si="679"/>
        <v/>
      </c>
      <c r="CA366" s="2174" t="str">
        <f t="shared" si="680"/>
        <v/>
      </c>
      <c r="CB366" s="2174" t="str">
        <f t="shared" si="681"/>
        <v/>
      </c>
      <c r="CO366" s="1757">
        <f t="shared" si="682"/>
        <v>0</v>
      </c>
      <c r="CP366" s="1757">
        <f t="shared" si="683"/>
        <v>0</v>
      </c>
    </row>
    <row r="367" spans="1:103" ht="18" customHeight="1" x14ac:dyDescent="0.25">
      <c r="A367" s="654" t="s">
        <v>988</v>
      </c>
      <c r="B367" s="2199"/>
      <c r="C367" s="2200"/>
      <c r="D367" s="143"/>
      <c r="E367" s="2200"/>
      <c r="F367" s="2200"/>
      <c r="G367" s="2200"/>
      <c r="H367" s="2200"/>
      <c r="I367" s="2200"/>
      <c r="J367" s="2200"/>
      <c r="K367" s="2307"/>
      <c r="L367" s="2200"/>
      <c r="M367" s="2200"/>
      <c r="N367" s="2200"/>
      <c r="O367" s="2200"/>
      <c r="P367" s="2200"/>
      <c r="Q367" s="2200"/>
      <c r="R367" s="2200"/>
      <c r="S367" s="2200"/>
      <c r="T367" s="2200"/>
      <c r="U367" s="2200"/>
      <c r="V367" s="2200"/>
      <c r="W367" s="2200"/>
      <c r="X367" s="2200"/>
      <c r="Y367" s="2200"/>
      <c r="Z367" s="2200"/>
      <c r="AA367" s="2200"/>
      <c r="AB367" s="2200"/>
      <c r="AC367" s="2200"/>
      <c r="AD367" s="2200"/>
      <c r="AE367" s="2200"/>
      <c r="AF367" s="2200"/>
      <c r="AG367" s="2200"/>
      <c r="AH367" s="2200"/>
      <c r="AI367" s="2200"/>
      <c r="AJ367" s="2200"/>
      <c r="AK367" s="2200"/>
      <c r="AL367" s="2200"/>
      <c r="AM367" s="2200"/>
      <c r="AN367" s="2200"/>
      <c r="AO367" s="2200"/>
      <c r="AP367" s="2200"/>
      <c r="AQ367" s="2200"/>
      <c r="AR367" s="2200"/>
      <c r="AS367" s="2200"/>
    </row>
    <row r="368" spans="1:103" ht="14.25" customHeight="1" x14ac:dyDescent="0.25">
      <c r="A368" s="3262" t="s">
        <v>989</v>
      </c>
      <c r="B368" s="3148" t="s">
        <v>82</v>
      </c>
      <c r="C368" s="3161"/>
      <c r="D368" s="3149"/>
      <c r="E368" s="3159" t="s">
        <v>106</v>
      </c>
      <c r="F368" s="3124"/>
      <c r="G368" s="3124"/>
      <c r="H368" s="3124"/>
      <c r="I368" s="3124"/>
      <c r="J368" s="3124"/>
      <c r="K368" s="3124"/>
      <c r="L368" s="3124"/>
      <c r="M368" s="3124"/>
      <c r="N368" s="3124"/>
      <c r="O368" s="3124"/>
      <c r="P368" s="3124"/>
      <c r="Q368" s="3124"/>
      <c r="R368" s="3124"/>
      <c r="S368" s="3124"/>
      <c r="T368" s="3124"/>
      <c r="U368" s="3124"/>
      <c r="V368" s="3124"/>
      <c r="W368" s="3124"/>
      <c r="X368" s="3124"/>
      <c r="Y368" s="3124"/>
      <c r="Z368" s="3124"/>
      <c r="AA368" s="3124"/>
      <c r="AB368" s="3124"/>
      <c r="AC368" s="3124"/>
      <c r="AD368" s="3124"/>
      <c r="AE368" s="3124"/>
      <c r="AF368" s="3124"/>
      <c r="AG368" s="3124"/>
      <c r="AH368" s="3124"/>
      <c r="AI368" s="3124"/>
      <c r="AJ368" s="3124"/>
      <c r="AK368" s="3124"/>
      <c r="AL368" s="3135"/>
      <c r="AM368" s="3327" t="s">
        <v>990</v>
      </c>
      <c r="AN368" s="3124"/>
      <c r="AO368" s="3124"/>
      <c r="AP368" s="3122"/>
      <c r="AQ368" s="3259" t="s">
        <v>991</v>
      </c>
      <c r="AR368" s="3167" t="s">
        <v>41</v>
      </c>
      <c r="AS368" s="3139" t="s">
        <v>42</v>
      </c>
    </row>
    <row r="369" spans="1:94" ht="14.25" customHeight="1" x14ac:dyDescent="0.25">
      <c r="A369" s="3128"/>
      <c r="B369" s="3179"/>
      <c r="C369" s="3131"/>
      <c r="D369" s="3180"/>
      <c r="E369" s="3143" t="s">
        <v>352</v>
      </c>
      <c r="F369" s="3122"/>
      <c r="G369" s="3143" t="s">
        <v>335</v>
      </c>
      <c r="H369" s="3122"/>
      <c r="I369" s="3143" t="s">
        <v>99</v>
      </c>
      <c r="J369" s="3122"/>
      <c r="K369" s="3143" t="s">
        <v>49</v>
      </c>
      <c r="L369" s="3122"/>
      <c r="M369" s="3143" t="s">
        <v>50</v>
      </c>
      <c r="N369" s="3122"/>
      <c r="O369" s="3143" t="s">
        <v>992</v>
      </c>
      <c r="P369" s="3122"/>
      <c r="Q369" s="3143" t="s">
        <v>645</v>
      </c>
      <c r="R369" s="3122"/>
      <c r="S369" s="3143" t="s">
        <v>53</v>
      </c>
      <c r="T369" s="3122"/>
      <c r="U369" s="3143" t="s">
        <v>54</v>
      </c>
      <c r="V369" s="3122"/>
      <c r="W369" s="3143" t="s">
        <v>993</v>
      </c>
      <c r="X369" s="3122"/>
      <c r="Y369" s="3143" t="s">
        <v>56</v>
      </c>
      <c r="Z369" s="3122"/>
      <c r="AA369" s="3143" t="s">
        <v>57</v>
      </c>
      <c r="AB369" s="3122"/>
      <c r="AC369" s="3143" t="s">
        <v>58</v>
      </c>
      <c r="AD369" s="3122"/>
      <c r="AE369" s="3143" t="s">
        <v>59</v>
      </c>
      <c r="AF369" s="3122"/>
      <c r="AG369" s="3143" t="s">
        <v>60</v>
      </c>
      <c r="AH369" s="3122"/>
      <c r="AI369" s="3143" t="s">
        <v>61</v>
      </c>
      <c r="AJ369" s="3122"/>
      <c r="AK369" s="3159" t="s">
        <v>487</v>
      </c>
      <c r="AL369" s="3135"/>
      <c r="AM369" s="3326" t="s">
        <v>994</v>
      </c>
      <c r="AN369" s="3330" t="s">
        <v>995</v>
      </c>
      <c r="AO369" s="3331" t="s">
        <v>996</v>
      </c>
      <c r="AP369" s="3329" t="s">
        <v>997</v>
      </c>
      <c r="AQ369" s="3328"/>
      <c r="AR369" s="3170"/>
      <c r="AS369" s="3180"/>
    </row>
    <row r="370" spans="1:94" ht="14.25" customHeight="1" x14ac:dyDescent="0.25">
      <c r="A370" s="3129"/>
      <c r="B370" s="27" t="s">
        <v>84</v>
      </c>
      <c r="C370" s="1800" t="s">
        <v>63</v>
      </c>
      <c r="D370" s="75" t="s">
        <v>64</v>
      </c>
      <c r="E370" s="27" t="s">
        <v>63</v>
      </c>
      <c r="F370" s="1743" t="s">
        <v>64</v>
      </c>
      <c r="G370" s="27" t="s">
        <v>63</v>
      </c>
      <c r="H370" s="1743" t="s">
        <v>64</v>
      </c>
      <c r="I370" s="27" t="s">
        <v>63</v>
      </c>
      <c r="J370" s="1743" t="s">
        <v>64</v>
      </c>
      <c r="K370" s="27" t="s">
        <v>63</v>
      </c>
      <c r="L370" s="1743" t="s">
        <v>64</v>
      </c>
      <c r="M370" s="27" t="s">
        <v>63</v>
      </c>
      <c r="N370" s="1743" t="s">
        <v>64</v>
      </c>
      <c r="O370" s="27" t="s">
        <v>63</v>
      </c>
      <c r="P370" s="1743" t="s">
        <v>64</v>
      </c>
      <c r="Q370" s="27" t="s">
        <v>63</v>
      </c>
      <c r="R370" s="1743" t="s">
        <v>64</v>
      </c>
      <c r="S370" s="27" t="s">
        <v>63</v>
      </c>
      <c r="T370" s="1743" t="s">
        <v>64</v>
      </c>
      <c r="U370" s="27" t="s">
        <v>63</v>
      </c>
      <c r="V370" s="1743" t="s">
        <v>64</v>
      </c>
      <c r="W370" s="27" t="s">
        <v>63</v>
      </c>
      <c r="X370" s="1743" t="s">
        <v>64</v>
      </c>
      <c r="Y370" s="27" t="s">
        <v>63</v>
      </c>
      <c r="Z370" s="1743" t="s">
        <v>64</v>
      </c>
      <c r="AA370" s="27" t="s">
        <v>63</v>
      </c>
      <c r="AB370" s="1743" t="s">
        <v>64</v>
      </c>
      <c r="AC370" s="27" t="s">
        <v>63</v>
      </c>
      <c r="AD370" s="1743" t="s">
        <v>64</v>
      </c>
      <c r="AE370" s="27" t="s">
        <v>63</v>
      </c>
      <c r="AF370" s="1743" t="s">
        <v>64</v>
      </c>
      <c r="AG370" s="27" t="s">
        <v>63</v>
      </c>
      <c r="AH370" s="1743" t="s">
        <v>64</v>
      </c>
      <c r="AI370" s="27" t="s">
        <v>63</v>
      </c>
      <c r="AJ370" s="1743" t="s">
        <v>64</v>
      </c>
      <c r="AK370" s="27" t="s">
        <v>63</v>
      </c>
      <c r="AL370" s="1810" t="s">
        <v>64</v>
      </c>
      <c r="AM370" s="3253"/>
      <c r="AN370" s="3163"/>
      <c r="AO370" s="3163"/>
      <c r="AP370" s="3142"/>
      <c r="AQ370" s="3260"/>
      <c r="AR370" s="3168"/>
      <c r="AS370" s="3140"/>
    </row>
    <row r="371" spans="1:94" ht="15" customHeight="1" x14ac:dyDescent="0.25">
      <c r="A371" s="655" t="s">
        <v>998</v>
      </c>
      <c r="B371" s="656"/>
      <c r="C371" s="657"/>
      <c r="D371" s="658"/>
      <c r="E371" s="656"/>
      <c r="F371" s="659"/>
      <c r="G371" s="656"/>
      <c r="H371" s="659"/>
      <c r="I371" s="656"/>
      <c r="J371" s="659"/>
      <c r="K371" s="656"/>
      <c r="L371" s="659"/>
      <c r="M371" s="656"/>
      <c r="N371" s="659"/>
      <c r="O371" s="656"/>
      <c r="P371" s="659"/>
      <c r="Q371" s="656"/>
      <c r="R371" s="659"/>
      <c r="S371" s="656"/>
      <c r="T371" s="659"/>
      <c r="U371" s="656"/>
      <c r="V371" s="659"/>
      <c r="W371" s="656"/>
      <c r="X371" s="659"/>
      <c r="Y371" s="656"/>
      <c r="Z371" s="659"/>
      <c r="AA371" s="656"/>
      <c r="AB371" s="659"/>
      <c r="AC371" s="656"/>
      <c r="AD371" s="659"/>
      <c r="AE371" s="656"/>
      <c r="AF371" s="659"/>
      <c r="AG371" s="656"/>
      <c r="AH371" s="659"/>
      <c r="AI371" s="656"/>
      <c r="AJ371" s="659"/>
      <c r="AK371" s="656"/>
      <c r="AL371" s="660"/>
      <c r="AM371" s="661"/>
      <c r="AN371" s="529"/>
      <c r="AO371" s="529"/>
      <c r="AP371" s="659"/>
      <c r="AQ371" s="662"/>
      <c r="AR371" s="661"/>
      <c r="AS371" s="659"/>
    </row>
    <row r="372" spans="1:94" ht="14.25" customHeight="1" x14ac:dyDescent="0.25">
      <c r="A372" s="2308" t="s">
        <v>999</v>
      </c>
      <c r="B372" s="411">
        <f t="shared" ref="B372:B373" si="693">SUM(C372:D372)</f>
        <v>0</v>
      </c>
      <c r="C372" s="197">
        <f t="shared" ref="C372:D372" si="694">SUM(E372,G372,I372,K372,M372,O372,Q372,S372,U372,W372,Y372,AA372,AC372,AE372,AG372,AI372,AK372)</f>
        <v>0</v>
      </c>
      <c r="D372" s="250">
        <f t="shared" si="694"/>
        <v>0</v>
      </c>
      <c r="E372" s="126"/>
      <c r="F372" s="1840"/>
      <c r="G372" s="126"/>
      <c r="H372" s="1840"/>
      <c r="I372" s="126"/>
      <c r="J372" s="1840"/>
      <c r="K372" s="126"/>
      <c r="L372" s="1840"/>
      <c r="M372" s="126"/>
      <c r="N372" s="1840"/>
      <c r="O372" s="126"/>
      <c r="P372" s="1840"/>
      <c r="Q372" s="126"/>
      <c r="R372" s="1840"/>
      <c r="S372" s="126"/>
      <c r="T372" s="1840"/>
      <c r="U372" s="126"/>
      <c r="V372" s="1840"/>
      <c r="W372" s="126"/>
      <c r="X372" s="1840"/>
      <c r="Y372" s="126"/>
      <c r="Z372" s="1840"/>
      <c r="AA372" s="126"/>
      <c r="AB372" s="1840"/>
      <c r="AC372" s="126"/>
      <c r="AD372" s="1840"/>
      <c r="AE372" s="126"/>
      <c r="AF372" s="1840"/>
      <c r="AG372" s="126"/>
      <c r="AH372" s="1840"/>
      <c r="AI372" s="126"/>
      <c r="AJ372" s="1840"/>
      <c r="AK372" s="126"/>
      <c r="AL372" s="1841"/>
      <c r="AM372" s="663"/>
      <c r="AN372" s="473"/>
      <c r="AO372" s="473"/>
      <c r="AP372" s="2127"/>
      <c r="AQ372" s="664"/>
      <c r="AR372" s="440"/>
      <c r="AS372" s="1840"/>
      <c r="AT372" s="240" t="str">
        <f t="shared" ref="AT372:AT373" si="695">CA372&amp;CB372</f>
        <v/>
      </c>
      <c r="CA372" s="2174" t="str">
        <f>IF(AND(B372&gt;0,AR372="")," A:AU* No olvide digitar la variable Pueblos originarios. Digite Cero si no tiene.",IF(AR372&gt;B372," * La variable Pueblos originarios No puede ser mayor al Total.",""))</f>
        <v/>
      </c>
      <c r="CB372" s="2174" t="str">
        <f t="shared" ref="CB372:CB373" si="696">IF(AND(B372&gt;0,AS372="")," * No olvide digitar la variable Migrantes. Digite Cero si no tiene.",IF(AS372&gt;B372," * La variable Migrantes No puede ser mayor al Total.",""))</f>
        <v/>
      </c>
      <c r="CO372" s="1757">
        <f t="shared" ref="CO372:CO373" si="697">IF(AND(B372&gt;0,AR372=""),1,IF(AR372&gt;B372,1,0))</f>
        <v>0</v>
      </c>
      <c r="CP372" s="1757">
        <f t="shared" ref="CP372:CP373" si="698">IF(AND(B372&gt;0,AS372=""),1,IF(AS372&gt;B372,1,0))</f>
        <v>0</v>
      </c>
    </row>
    <row r="373" spans="1:94" ht="14.25" customHeight="1" x14ac:dyDescent="0.25">
      <c r="A373" s="2309" t="s">
        <v>1000</v>
      </c>
      <c r="B373" s="411">
        <f t="shared" si="693"/>
        <v>1</v>
      </c>
      <c r="C373" s="197">
        <f t="shared" ref="C373:D373" si="699">SUM(E373,G373,I373,K373,M373,O373,Q373,S373,U373,W373,Y373,AA373,AC373,AE373,AG373,AI373,AK373)</f>
        <v>1</v>
      </c>
      <c r="D373" s="250">
        <f t="shared" si="699"/>
        <v>0</v>
      </c>
      <c r="E373" s="131"/>
      <c r="F373" s="1847"/>
      <c r="G373" s="131"/>
      <c r="H373" s="1847"/>
      <c r="I373" s="131"/>
      <c r="J373" s="1847"/>
      <c r="K373" s="131"/>
      <c r="L373" s="1847"/>
      <c r="M373" s="131"/>
      <c r="N373" s="1847"/>
      <c r="O373" s="131"/>
      <c r="P373" s="1847"/>
      <c r="Q373" s="131"/>
      <c r="R373" s="1847"/>
      <c r="S373" s="131"/>
      <c r="T373" s="1847"/>
      <c r="U373" s="131"/>
      <c r="V373" s="1847"/>
      <c r="W373" s="131"/>
      <c r="X373" s="1847"/>
      <c r="Y373" s="131"/>
      <c r="Z373" s="1847"/>
      <c r="AA373" s="131"/>
      <c r="AB373" s="1847"/>
      <c r="AC373" s="131"/>
      <c r="AD373" s="1847"/>
      <c r="AE373" s="131"/>
      <c r="AF373" s="1847"/>
      <c r="AG373" s="131"/>
      <c r="AH373" s="1847"/>
      <c r="AI373" s="131"/>
      <c r="AJ373" s="1847"/>
      <c r="AK373" s="131">
        <v>1</v>
      </c>
      <c r="AL373" s="1848"/>
      <c r="AM373" s="651"/>
      <c r="AN373" s="504"/>
      <c r="AO373" s="504"/>
      <c r="AP373" s="2129"/>
      <c r="AQ373" s="402">
        <v>0</v>
      </c>
      <c r="AR373" s="142">
        <v>0</v>
      </c>
      <c r="AS373" s="1847">
        <v>0</v>
      </c>
      <c r="AT373" s="240" t="str">
        <f t="shared" si="695"/>
        <v/>
      </c>
      <c r="CA373" s="2174" t="str">
        <f>IF(AND(B373&gt;0,AR373="")," * No olvide digitar la variable Pueblos originarios. Digite Cero si no tiene.",IF(AR373&gt;B373," * La variable Pueblos originarios No puede ser mayor al Total.",""))</f>
        <v/>
      </c>
      <c r="CB373" s="2174" t="str">
        <f t="shared" si="696"/>
        <v/>
      </c>
      <c r="CO373" s="1757">
        <f t="shared" si="697"/>
        <v>0</v>
      </c>
      <c r="CP373" s="1757">
        <f t="shared" si="698"/>
        <v>0</v>
      </c>
    </row>
    <row r="374" spans="1:94" ht="14.25" customHeight="1" x14ac:dyDescent="0.25">
      <c r="A374" s="665" t="s">
        <v>1001</v>
      </c>
      <c r="B374" s="666"/>
      <c r="C374" s="667"/>
      <c r="D374" s="658"/>
      <c r="E374" s="656"/>
      <c r="F374" s="659"/>
      <c r="G374" s="656"/>
      <c r="H374" s="659"/>
      <c r="I374" s="656"/>
      <c r="J374" s="659"/>
      <c r="K374" s="656"/>
      <c r="L374" s="659"/>
      <c r="M374" s="656"/>
      <c r="N374" s="659"/>
      <c r="O374" s="656"/>
      <c r="P374" s="659"/>
      <c r="Q374" s="656"/>
      <c r="R374" s="659"/>
      <c r="S374" s="656"/>
      <c r="T374" s="659"/>
      <c r="U374" s="656"/>
      <c r="V374" s="659"/>
      <c r="W374" s="656"/>
      <c r="X374" s="659"/>
      <c r="Y374" s="656"/>
      <c r="Z374" s="659"/>
      <c r="AA374" s="656"/>
      <c r="AB374" s="659"/>
      <c r="AC374" s="656"/>
      <c r="AD374" s="659"/>
      <c r="AE374" s="656"/>
      <c r="AF374" s="659"/>
      <c r="AG374" s="656"/>
      <c r="AH374" s="659"/>
      <c r="AI374" s="656"/>
      <c r="AJ374" s="659"/>
      <c r="AK374" s="656"/>
      <c r="AL374" s="660"/>
      <c r="AM374" s="661"/>
      <c r="AN374" s="529"/>
      <c r="AO374" s="529"/>
      <c r="AP374" s="659"/>
      <c r="AQ374" s="662"/>
      <c r="AR374" s="661"/>
      <c r="AS374" s="659"/>
      <c r="CA374" s="2278"/>
      <c r="CB374" s="2278"/>
      <c r="CO374" s="2310"/>
      <c r="CP374" s="2310"/>
    </row>
    <row r="375" spans="1:94" ht="14.25" customHeight="1" x14ac:dyDescent="0.25">
      <c r="A375" s="2308" t="s">
        <v>1002</v>
      </c>
      <c r="B375" s="2311">
        <f t="shared" ref="B375:B376" si="700">SUM(C375:D375)</f>
        <v>0</v>
      </c>
      <c r="C375" s="2312">
        <f t="shared" ref="C375:D375" si="701">SUM(E375,G375,I375,K375,M375,O375,Q375,S375,U375,W375,Y375,AA375,AC375,AE375,AG375,AI375,AK375)</f>
        <v>0</v>
      </c>
      <c r="D375" s="251">
        <f t="shared" si="701"/>
        <v>0</v>
      </c>
      <c r="E375" s="1843"/>
      <c r="F375" s="1844"/>
      <c r="G375" s="1843"/>
      <c r="H375" s="1844"/>
      <c r="I375" s="1843"/>
      <c r="J375" s="1844"/>
      <c r="K375" s="1843"/>
      <c r="L375" s="1844"/>
      <c r="M375" s="1843"/>
      <c r="N375" s="1844"/>
      <c r="O375" s="1843"/>
      <c r="P375" s="1844"/>
      <c r="Q375" s="1843"/>
      <c r="R375" s="1844"/>
      <c r="S375" s="1843"/>
      <c r="T375" s="1844"/>
      <c r="U375" s="1843"/>
      <c r="V375" s="1844"/>
      <c r="W375" s="1843"/>
      <c r="X375" s="1844"/>
      <c r="Y375" s="1843"/>
      <c r="Z375" s="1844"/>
      <c r="AA375" s="1843"/>
      <c r="AB375" s="1844"/>
      <c r="AC375" s="1843"/>
      <c r="AD375" s="1844"/>
      <c r="AE375" s="1843"/>
      <c r="AF375" s="1844"/>
      <c r="AG375" s="1843"/>
      <c r="AH375" s="1844"/>
      <c r="AI375" s="1843"/>
      <c r="AJ375" s="1844"/>
      <c r="AK375" s="1843"/>
      <c r="AL375" s="1846"/>
      <c r="AM375" s="2313"/>
      <c r="AN375" s="2192"/>
      <c r="AO375" s="2192"/>
      <c r="AP375" s="2091"/>
      <c r="AQ375" s="399"/>
      <c r="AR375" s="1857"/>
      <c r="AS375" s="1844"/>
      <c r="AT375" s="240" t="str">
        <f t="shared" ref="AT375:AT376" si="702">CA375&amp;CB375</f>
        <v/>
      </c>
      <c r="CA375" s="2174" t="str">
        <f t="shared" ref="CA375:CA376" si="703">IF(AND(B375&gt;0,AR375="")," * No olvide digitar la variable Pueblos originarios. Digite Cero si no tiene.",IF(AR375&gt;B375," * La variable Pueblos originarios No puede ser mayor al Total.",""))</f>
        <v/>
      </c>
      <c r="CB375" s="2174" t="str">
        <f t="shared" ref="CB375:CB376" si="704">IF(AND(B375&gt;0,AS375="")," * No olvide digitar la variable Migrantes. Digite Cero si no tiene.",IF(AS375&gt;B375," * La variable Migrantes No puede ser mayor al Total.",""))</f>
        <v/>
      </c>
      <c r="CO375" s="1757">
        <f t="shared" ref="CO375:CO376" si="705">IF(AND(B375&gt;0,AR375=""),1,IF(AR375&gt;B375,1,0))</f>
        <v>0</v>
      </c>
      <c r="CP375" s="1757">
        <f t="shared" ref="CP375:CP376" si="706">IF(AND(B375&gt;0,AS375=""),1,IF(AS375&gt;B375,1,0))</f>
        <v>0</v>
      </c>
    </row>
    <row r="376" spans="1:94" ht="14.25" customHeight="1" x14ac:dyDescent="0.25">
      <c r="A376" s="668" t="s">
        <v>1003</v>
      </c>
      <c r="B376" s="2314">
        <f t="shared" si="700"/>
        <v>1</v>
      </c>
      <c r="C376" s="2315">
        <f t="shared" ref="C376:D376" si="707">SUM(E376,G376,I376,K376,M376,O376,Q376,S376,U376,W376,Y376,AA376,AC376,AE376,AG376,AI376,AK376)</f>
        <v>0</v>
      </c>
      <c r="D376" s="254">
        <f t="shared" si="707"/>
        <v>1</v>
      </c>
      <c r="E376" s="2186"/>
      <c r="F376" s="370"/>
      <c r="G376" s="2070"/>
      <c r="H376" s="370"/>
      <c r="I376" s="2070"/>
      <c r="J376" s="370"/>
      <c r="K376" s="2070"/>
      <c r="L376" s="370"/>
      <c r="M376" s="2070"/>
      <c r="N376" s="370"/>
      <c r="O376" s="2070"/>
      <c r="P376" s="370"/>
      <c r="Q376" s="2070"/>
      <c r="R376" s="370"/>
      <c r="S376" s="2070"/>
      <c r="T376" s="370"/>
      <c r="U376" s="2070"/>
      <c r="V376" s="370"/>
      <c r="W376" s="2070"/>
      <c r="X376" s="370"/>
      <c r="Y376" s="2070"/>
      <c r="Z376" s="370"/>
      <c r="AA376" s="2070"/>
      <c r="AB376" s="370">
        <v>1</v>
      </c>
      <c r="AC376" s="2070"/>
      <c r="AD376" s="370"/>
      <c r="AE376" s="2070"/>
      <c r="AF376" s="370"/>
      <c r="AG376" s="2070"/>
      <c r="AH376" s="370"/>
      <c r="AI376" s="2070"/>
      <c r="AJ376" s="370"/>
      <c r="AK376" s="2070"/>
      <c r="AL376" s="487"/>
      <c r="AM376" s="2316"/>
      <c r="AN376" s="2317"/>
      <c r="AO376" s="2317"/>
      <c r="AP376" s="623"/>
      <c r="AQ376" s="669">
        <v>0</v>
      </c>
      <c r="AR376" s="2226">
        <v>0</v>
      </c>
      <c r="AS376" s="370">
        <v>0</v>
      </c>
      <c r="AT376" s="240" t="str">
        <f t="shared" si="702"/>
        <v/>
      </c>
      <c r="CA376" s="2174" t="str">
        <f t="shared" si="703"/>
        <v/>
      </c>
      <c r="CB376" s="2174" t="str">
        <f t="shared" si="704"/>
        <v/>
      </c>
      <c r="CO376" s="1757">
        <f t="shared" si="705"/>
        <v>0</v>
      </c>
      <c r="CP376" s="1757">
        <f t="shared" si="706"/>
        <v>0</v>
      </c>
    </row>
    <row r="377" spans="1:94" ht="14.25" customHeight="1" x14ac:dyDescent="0.25">
      <c r="A377" s="655" t="s">
        <v>1004</v>
      </c>
      <c r="B377" s="666"/>
      <c r="C377" s="667"/>
      <c r="D377" s="658"/>
      <c r="E377" s="656"/>
      <c r="F377" s="659"/>
      <c r="G377" s="656"/>
      <c r="H377" s="659"/>
      <c r="I377" s="656"/>
      <c r="J377" s="659"/>
      <c r="K377" s="656"/>
      <c r="L377" s="659"/>
      <c r="M377" s="656"/>
      <c r="N377" s="659"/>
      <c r="O377" s="656"/>
      <c r="P377" s="659"/>
      <c r="Q377" s="656"/>
      <c r="R377" s="659"/>
      <c r="S377" s="656"/>
      <c r="T377" s="659"/>
      <c r="U377" s="656"/>
      <c r="V377" s="659"/>
      <c r="W377" s="656"/>
      <c r="X377" s="659"/>
      <c r="Y377" s="656"/>
      <c r="Z377" s="659"/>
      <c r="AA377" s="656"/>
      <c r="AB377" s="659"/>
      <c r="AC377" s="656"/>
      <c r="AD377" s="659"/>
      <c r="AE377" s="656"/>
      <c r="AF377" s="659"/>
      <c r="AG377" s="656"/>
      <c r="AH377" s="659"/>
      <c r="AI377" s="656"/>
      <c r="AJ377" s="659"/>
      <c r="AK377" s="656"/>
      <c r="AL377" s="660"/>
      <c r="AM377" s="661"/>
      <c r="AN377" s="529"/>
      <c r="AO377" s="529"/>
      <c r="AP377" s="659"/>
      <c r="AQ377" s="662"/>
      <c r="AR377" s="661"/>
      <c r="AS377" s="659"/>
      <c r="CA377" s="2278"/>
      <c r="CB377" s="2278"/>
      <c r="CO377" s="2310"/>
      <c r="CP377" s="2310"/>
    </row>
    <row r="378" spans="1:94" ht="14.25" customHeight="1" x14ac:dyDescent="0.25">
      <c r="A378" s="2308" t="s">
        <v>1005</v>
      </c>
      <c r="B378" s="2318">
        <f t="shared" ref="B378:B382" si="708">SUM(C378:D378)</f>
        <v>0</v>
      </c>
      <c r="C378" s="2312">
        <f t="shared" ref="C378:D378" si="709">SUM(E378,G378,I378,K378,M378,O378,Q378,S378,U378,W378,Y378,AA378,AC378,AE378,AG378,AI378,AK378)</f>
        <v>0</v>
      </c>
      <c r="D378" s="2319">
        <f t="shared" si="709"/>
        <v>0</v>
      </c>
      <c r="E378" s="2186"/>
      <c r="F378" s="2190"/>
      <c r="G378" s="2186"/>
      <c r="H378" s="2190"/>
      <c r="I378" s="2186"/>
      <c r="J378" s="2190"/>
      <c r="K378" s="2186"/>
      <c r="L378" s="2190"/>
      <c r="M378" s="2186"/>
      <c r="N378" s="2190"/>
      <c r="O378" s="2186"/>
      <c r="P378" s="2190"/>
      <c r="Q378" s="2186"/>
      <c r="R378" s="2190"/>
      <c r="S378" s="2186"/>
      <c r="T378" s="2190"/>
      <c r="U378" s="2186"/>
      <c r="V378" s="2190"/>
      <c r="W378" s="2186"/>
      <c r="X378" s="2190"/>
      <c r="Y378" s="2186"/>
      <c r="Z378" s="2190"/>
      <c r="AA378" s="2186"/>
      <c r="AB378" s="2190"/>
      <c r="AC378" s="2186"/>
      <c r="AD378" s="2190"/>
      <c r="AE378" s="2186"/>
      <c r="AF378" s="2190"/>
      <c r="AG378" s="2186"/>
      <c r="AH378" s="2190"/>
      <c r="AI378" s="2186"/>
      <c r="AJ378" s="2190"/>
      <c r="AK378" s="2186"/>
      <c r="AL378" s="2287"/>
      <c r="AM378" s="670"/>
      <c r="AN378" s="2188"/>
      <c r="AO378" s="2188"/>
      <c r="AP378" s="2252"/>
      <c r="AQ378" s="671"/>
      <c r="AR378" s="525"/>
      <c r="AS378" s="2190"/>
      <c r="AT378" s="240" t="str">
        <f t="shared" ref="AT378:AT382" si="710">CA378&amp;CB378</f>
        <v/>
      </c>
      <c r="CA378" s="2174" t="str">
        <f t="shared" ref="CA378:CA382" si="711">IF(AND(B378&gt;0,AR378="")," * No olvide digitar la variable Pueblos originarios. Digite Cero si no tiene.",IF(AR378&gt;B378," * La variable Pueblos originarios No puede ser mayor al Total.",""))</f>
        <v/>
      </c>
      <c r="CB378" s="2174" t="str">
        <f t="shared" ref="CB378:CB382" si="712">IF(AND(B378&gt;0,AS378="")," * No olvide digitar la variable Migrantes. Digite Cero si no tiene.",IF(AS378&gt;B378," * La variable Migrantes No puede ser mayor al Total.",""))</f>
        <v/>
      </c>
      <c r="CO378" s="1757">
        <f t="shared" ref="CO378:CO382" si="713">IF(AND(B378&gt;0,AR378=""),1,IF(AR378&gt;B378,1,0))</f>
        <v>0</v>
      </c>
      <c r="CP378" s="1757">
        <f t="shared" ref="CP378:CP382" si="714">IF(AND(B378&gt;0,AS378=""),1,IF(AS378&gt;B378,1,0))</f>
        <v>0</v>
      </c>
    </row>
    <row r="379" spans="1:94" ht="14.25" customHeight="1" x14ac:dyDescent="0.25">
      <c r="A379" s="668" t="s">
        <v>1006</v>
      </c>
      <c r="B379" s="2314">
        <f t="shared" si="708"/>
        <v>0</v>
      </c>
      <c r="C379" s="2315">
        <f t="shared" ref="C379:D379" si="715">SUM(E379,G379,I379,K379,M379,O379,Q379,S379,U379,W379,Y379,AA379,AC379,AE379,AG379,AI379,AK379)</f>
        <v>0</v>
      </c>
      <c r="D379" s="254">
        <f t="shared" si="715"/>
        <v>0</v>
      </c>
      <c r="E379" s="2070"/>
      <c r="F379" s="370"/>
      <c r="G379" s="2070"/>
      <c r="H379" s="370"/>
      <c r="I379" s="2070"/>
      <c r="J379" s="370"/>
      <c r="K379" s="2070"/>
      <c r="L379" s="370"/>
      <c r="M379" s="2070"/>
      <c r="N379" s="370"/>
      <c r="O379" s="2070"/>
      <c r="P379" s="370"/>
      <c r="Q379" s="2070"/>
      <c r="R379" s="370"/>
      <c r="S379" s="2070"/>
      <c r="T379" s="370"/>
      <c r="U379" s="2070"/>
      <c r="V379" s="370"/>
      <c r="W379" s="2070"/>
      <c r="X379" s="370"/>
      <c r="Y379" s="2070"/>
      <c r="Z379" s="370"/>
      <c r="AA379" s="2070"/>
      <c r="AB379" s="370"/>
      <c r="AC379" s="2070"/>
      <c r="AD379" s="370"/>
      <c r="AE379" s="2070"/>
      <c r="AF379" s="370"/>
      <c r="AG379" s="2070"/>
      <c r="AH379" s="370"/>
      <c r="AI379" s="2070"/>
      <c r="AJ379" s="370"/>
      <c r="AK379" s="2070"/>
      <c r="AL379" s="487"/>
      <c r="AM379" s="2316"/>
      <c r="AN379" s="2317"/>
      <c r="AO379" s="2317"/>
      <c r="AP379" s="623"/>
      <c r="AQ379" s="669"/>
      <c r="AR379" s="2226"/>
      <c r="AS379" s="370"/>
      <c r="AT379" s="240" t="str">
        <f t="shared" si="710"/>
        <v/>
      </c>
      <c r="CA379" s="2174" t="str">
        <f t="shared" si="711"/>
        <v/>
      </c>
      <c r="CB379" s="2174" t="str">
        <f t="shared" si="712"/>
        <v/>
      </c>
      <c r="CO379" s="1757">
        <f t="shared" si="713"/>
        <v>0</v>
      </c>
      <c r="CP379" s="1757">
        <f t="shared" si="714"/>
        <v>0</v>
      </c>
    </row>
    <row r="380" spans="1:94" ht="14.25" customHeight="1" x14ac:dyDescent="0.25">
      <c r="A380" s="672" t="s">
        <v>1007</v>
      </c>
      <c r="B380" s="673">
        <f t="shared" si="708"/>
        <v>0</v>
      </c>
      <c r="C380" s="2320">
        <f t="shared" ref="C380:D380" si="716">SUM(E380,G380,I380,K380,M380,O380,Q380,S380,U380,W380,Y380,AA380,AC380,AE380,AG380,AI380,AK380)</f>
        <v>0</v>
      </c>
      <c r="D380" s="252">
        <f t="shared" si="716"/>
        <v>0</v>
      </c>
      <c r="E380" s="355"/>
      <c r="F380" s="2057"/>
      <c r="G380" s="355"/>
      <c r="H380" s="2057"/>
      <c r="I380" s="355"/>
      <c r="J380" s="2057"/>
      <c r="K380" s="355"/>
      <c r="L380" s="2057"/>
      <c r="M380" s="355"/>
      <c r="N380" s="2057"/>
      <c r="O380" s="355"/>
      <c r="P380" s="2057"/>
      <c r="Q380" s="355"/>
      <c r="R380" s="2057"/>
      <c r="S380" s="355"/>
      <c r="T380" s="2057"/>
      <c r="U380" s="355"/>
      <c r="V380" s="2057"/>
      <c r="W380" s="355"/>
      <c r="X380" s="2057"/>
      <c r="Y380" s="355"/>
      <c r="Z380" s="2057"/>
      <c r="AA380" s="355"/>
      <c r="AB380" s="2057"/>
      <c r="AC380" s="355"/>
      <c r="AD380" s="2057"/>
      <c r="AE380" s="355"/>
      <c r="AF380" s="2057"/>
      <c r="AG380" s="355"/>
      <c r="AH380" s="2057"/>
      <c r="AI380" s="355"/>
      <c r="AJ380" s="2057"/>
      <c r="AK380" s="355"/>
      <c r="AL380" s="444"/>
      <c r="AM380" s="674"/>
      <c r="AN380" s="502"/>
      <c r="AO380" s="502"/>
      <c r="AP380" s="2088"/>
      <c r="AQ380" s="675"/>
      <c r="AR380" s="443"/>
      <c r="AS380" s="2057"/>
      <c r="AT380" s="240" t="str">
        <f t="shared" si="710"/>
        <v/>
      </c>
      <c r="CA380" s="2174" t="str">
        <f t="shared" si="711"/>
        <v/>
      </c>
      <c r="CB380" s="2174" t="str">
        <f t="shared" si="712"/>
        <v/>
      </c>
      <c r="CO380" s="1757">
        <f t="shared" si="713"/>
        <v>0</v>
      </c>
      <c r="CP380" s="1757">
        <f t="shared" si="714"/>
        <v>0</v>
      </c>
    </row>
    <row r="381" spans="1:94" ht="14.25" customHeight="1" x14ac:dyDescent="0.25">
      <c r="A381" s="2309" t="s">
        <v>1008</v>
      </c>
      <c r="B381" s="2318">
        <f t="shared" si="708"/>
        <v>0</v>
      </c>
      <c r="C381" s="2312">
        <f t="shared" ref="C381:D381" si="717">SUM(E381,G381,I381,K381,M381,O381,Q381,S381,U381,W381,Y381,AA381,AC381,AE381,AG381,AI381,AK381)</f>
        <v>0</v>
      </c>
      <c r="D381" s="2319">
        <f t="shared" si="717"/>
        <v>0</v>
      </c>
      <c r="E381" s="2186"/>
      <c r="F381" s="2190"/>
      <c r="G381" s="2186"/>
      <c r="H381" s="2190"/>
      <c r="I381" s="2186"/>
      <c r="J381" s="2190"/>
      <c r="K381" s="2186"/>
      <c r="L381" s="2190"/>
      <c r="M381" s="2186"/>
      <c r="N381" s="2190"/>
      <c r="O381" s="2186"/>
      <c r="P381" s="2190"/>
      <c r="Q381" s="2186"/>
      <c r="R381" s="2190"/>
      <c r="S381" s="2186"/>
      <c r="T381" s="2190"/>
      <c r="U381" s="2186"/>
      <c r="V381" s="2190"/>
      <c r="W381" s="2186"/>
      <c r="X381" s="2190"/>
      <c r="Y381" s="2186"/>
      <c r="Z381" s="2190"/>
      <c r="AA381" s="2186"/>
      <c r="AB381" s="2190"/>
      <c r="AC381" s="2186"/>
      <c r="AD381" s="2190"/>
      <c r="AE381" s="2186"/>
      <c r="AF381" s="2190"/>
      <c r="AG381" s="2186"/>
      <c r="AH381" s="2190"/>
      <c r="AI381" s="2186"/>
      <c r="AJ381" s="2190"/>
      <c r="AK381" s="2186"/>
      <c r="AL381" s="2287"/>
      <c r="AM381" s="670"/>
      <c r="AN381" s="2188"/>
      <c r="AO381" s="2188"/>
      <c r="AP381" s="2252"/>
      <c r="AQ381" s="671"/>
      <c r="AR381" s="525"/>
      <c r="AS381" s="2190"/>
      <c r="AT381" s="240" t="str">
        <f t="shared" si="710"/>
        <v/>
      </c>
      <c r="CA381" s="2174" t="str">
        <f t="shared" si="711"/>
        <v/>
      </c>
      <c r="CB381" s="2174" t="str">
        <f t="shared" si="712"/>
        <v/>
      </c>
      <c r="CO381" s="1757">
        <f t="shared" si="713"/>
        <v>0</v>
      </c>
      <c r="CP381" s="1757">
        <f t="shared" si="714"/>
        <v>0</v>
      </c>
    </row>
    <row r="382" spans="1:94" ht="14.25" customHeight="1" x14ac:dyDescent="0.25">
      <c r="A382" s="668" t="s">
        <v>1009</v>
      </c>
      <c r="B382" s="2314">
        <f t="shared" si="708"/>
        <v>0</v>
      </c>
      <c r="C382" s="2315">
        <f t="shared" ref="C382:D382" si="718">SUM(E382,G382,I382,K382,M382,O382,Q382,S382,U382,W382,Y382,AA382,AC382,AE382,AG382,AI382,AK382)</f>
        <v>0</v>
      </c>
      <c r="D382" s="254">
        <f t="shared" si="718"/>
        <v>0</v>
      </c>
      <c r="E382" s="2070"/>
      <c r="F382" s="370"/>
      <c r="G382" s="2070"/>
      <c r="H382" s="370"/>
      <c r="I382" s="2070"/>
      <c r="J382" s="370"/>
      <c r="K382" s="2070"/>
      <c r="L382" s="370"/>
      <c r="M382" s="2070"/>
      <c r="N382" s="370"/>
      <c r="O382" s="2070"/>
      <c r="P382" s="370"/>
      <c r="Q382" s="2070"/>
      <c r="R382" s="370"/>
      <c r="S382" s="2070"/>
      <c r="T382" s="370"/>
      <c r="U382" s="2070"/>
      <c r="V382" s="370"/>
      <c r="W382" s="2070"/>
      <c r="X382" s="370"/>
      <c r="Y382" s="2070"/>
      <c r="Z382" s="370"/>
      <c r="AA382" s="2070"/>
      <c r="AB382" s="370"/>
      <c r="AC382" s="2070"/>
      <c r="AD382" s="370"/>
      <c r="AE382" s="2070"/>
      <c r="AF382" s="370"/>
      <c r="AG382" s="2070"/>
      <c r="AH382" s="370"/>
      <c r="AI382" s="2070"/>
      <c r="AJ382" s="370"/>
      <c r="AK382" s="2070"/>
      <c r="AL382" s="487"/>
      <c r="AM382" s="2316"/>
      <c r="AN382" s="2317"/>
      <c r="AO382" s="2317"/>
      <c r="AP382" s="623"/>
      <c r="AQ382" s="669"/>
      <c r="AR382" s="2226"/>
      <c r="AS382" s="370"/>
      <c r="AT382" s="240" t="str">
        <f t="shared" si="710"/>
        <v/>
      </c>
      <c r="CA382" s="2174" t="str">
        <f t="shared" si="711"/>
        <v/>
      </c>
      <c r="CB382" s="2174" t="str">
        <f t="shared" si="712"/>
        <v/>
      </c>
      <c r="CO382" s="1757">
        <f t="shared" si="713"/>
        <v>0</v>
      </c>
      <c r="CP382" s="1757">
        <f t="shared" si="714"/>
        <v>0</v>
      </c>
    </row>
    <row r="383" spans="1:94" ht="14.25" customHeight="1" x14ac:dyDescent="0.25">
      <c r="A383" s="665" t="s">
        <v>1010</v>
      </c>
      <c r="B383" s="666"/>
      <c r="C383" s="667"/>
      <c r="D383" s="658"/>
      <c r="E383" s="656"/>
      <c r="F383" s="659"/>
      <c r="G383" s="656"/>
      <c r="H383" s="659"/>
      <c r="I383" s="656"/>
      <c r="J383" s="659"/>
      <c r="K383" s="656"/>
      <c r="L383" s="659"/>
      <c r="M383" s="656"/>
      <c r="N383" s="659"/>
      <c r="O383" s="656"/>
      <c r="P383" s="659"/>
      <c r="Q383" s="656"/>
      <c r="R383" s="659"/>
      <c r="S383" s="656"/>
      <c r="T383" s="659"/>
      <c r="U383" s="656"/>
      <c r="V383" s="659"/>
      <c r="W383" s="656"/>
      <c r="X383" s="659"/>
      <c r="Y383" s="656"/>
      <c r="Z383" s="659"/>
      <c r="AA383" s="656"/>
      <c r="AB383" s="659"/>
      <c r="AC383" s="656"/>
      <c r="AD383" s="659"/>
      <c r="AE383" s="656"/>
      <c r="AF383" s="659"/>
      <c r="AG383" s="656"/>
      <c r="AH383" s="659"/>
      <c r="AI383" s="656"/>
      <c r="AJ383" s="659"/>
      <c r="AK383" s="656"/>
      <c r="AL383" s="660"/>
      <c r="AM383" s="661"/>
      <c r="AN383" s="529"/>
      <c r="AO383" s="529"/>
      <c r="AP383" s="659"/>
      <c r="AQ383" s="662"/>
      <c r="AR383" s="661"/>
      <c r="AS383" s="659"/>
      <c r="CA383" s="2278"/>
      <c r="CB383" s="2278"/>
      <c r="CO383" s="2310"/>
      <c r="CP383" s="2310"/>
    </row>
    <row r="384" spans="1:94" ht="14.25" customHeight="1" x14ac:dyDescent="0.25">
      <c r="A384" s="676" t="s">
        <v>1011</v>
      </c>
      <c r="B384" s="677">
        <f t="shared" ref="B384:B389" si="719">SUM(C384:D384)</f>
        <v>0</v>
      </c>
      <c r="C384" s="2321">
        <f t="shared" ref="C384:D384" si="720">SUM(E384,G384,I384,K384,M384,O384,Q384,S384,U384,W384,Y384,AA384,AC384,AE384,AG384,AI384,AK384)</f>
        <v>0</v>
      </c>
      <c r="D384" s="250">
        <f t="shared" si="720"/>
        <v>0</v>
      </c>
      <c r="E384" s="126"/>
      <c r="F384" s="1840"/>
      <c r="G384" s="126"/>
      <c r="H384" s="1840"/>
      <c r="I384" s="126"/>
      <c r="J384" s="1840"/>
      <c r="K384" s="126"/>
      <c r="L384" s="1840"/>
      <c r="M384" s="126"/>
      <c r="N384" s="1840"/>
      <c r="O384" s="126"/>
      <c r="P384" s="1840"/>
      <c r="Q384" s="126"/>
      <c r="R384" s="1840"/>
      <c r="S384" s="126"/>
      <c r="T384" s="1840"/>
      <c r="U384" s="126"/>
      <c r="V384" s="1840"/>
      <c r="W384" s="126"/>
      <c r="X384" s="1840"/>
      <c r="Y384" s="126"/>
      <c r="Z384" s="1840"/>
      <c r="AA384" s="126"/>
      <c r="AB384" s="1840"/>
      <c r="AC384" s="126"/>
      <c r="AD384" s="1840"/>
      <c r="AE384" s="126"/>
      <c r="AF384" s="1840"/>
      <c r="AG384" s="126"/>
      <c r="AH384" s="1840"/>
      <c r="AI384" s="126"/>
      <c r="AJ384" s="1840"/>
      <c r="AK384" s="126"/>
      <c r="AL384" s="1841"/>
      <c r="AM384" s="663"/>
      <c r="AN384" s="473"/>
      <c r="AO384" s="473"/>
      <c r="AP384" s="2127"/>
      <c r="AQ384" s="664"/>
      <c r="AR384" s="440"/>
      <c r="AS384" s="1840"/>
      <c r="AT384" s="240" t="str">
        <f t="shared" ref="AT384:AT389" si="721">CA384&amp;CB384</f>
        <v/>
      </c>
      <c r="CA384" s="2174" t="str">
        <f t="shared" ref="CA384:CA389" si="722">IF(AND(B384&gt;0,AR384="")," * No olvide digitar la variable Pueblos originarios. Digite Cero si no tiene.",IF(AR384&gt;B384," * La variable Pueblos originarios No puede ser mayor al Total.",""))</f>
        <v/>
      </c>
      <c r="CB384" s="2174" t="str">
        <f t="shared" ref="CB384:CB389" si="723">IF(AND(B384&gt;0,AS384="")," * No olvide digitar la variable Migrantes. Digite Cero si no tiene.",IF(AS384&gt;B384," * La variable Migrantes No puede ser mayor al Total.",""))</f>
        <v/>
      </c>
      <c r="CO384" s="1757">
        <f t="shared" ref="CO384:CO389" si="724">IF(AND(B384&gt;0,AR384=""),1,IF(AR384&gt;B384,1,0))</f>
        <v>0</v>
      </c>
      <c r="CP384" s="1757">
        <f t="shared" ref="CP384:CP389" si="725">IF(AND(B384&gt;0,AS384=""),1,IF(AS384&gt;B384,1,0))</f>
        <v>0</v>
      </c>
    </row>
    <row r="385" spans="1:94" ht="14.25" customHeight="1" x14ac:dyDescent="0.25">
      <c r="A385" s="672" t="s">
        <v>1012</v>
      </c>
      <c r="B385" s="673">
        <f t="shared" si="719"/>
        <v>0</v>
      </c>
      <c r="C385" s="2320">
        <f t="shared" ref="C385:D385" si="726">SUM(E385,G385,I385,K385,M385,O385,Q385,S385,U385,W385,Y385,AA385,AC385,AE385,AG385,AI385,AK385)</f>
        <v>0</v>
      </c>
      <c r="D385" s="252">
        <f t="shared" si="726"/>
        <v>0</v>
      </c>
      <c r="E385" s="355"/>
      <c r="F385" s="2057"/>
      <c r="G385" s="355"/>
      <c r="H385" s="2057"/>
      <c r="I385" s="355"/>
      <c r="J385" s="2057"/>
      <c r="K385" s="355"/>
      <c r="L385" s="2057"/>
      <c r="M385" s="355"/>
      <c r="N385" s="2057"/>
      <c r="O385" s="355"/>
      <c r="P385" s="2057"/>
      <c r="Q385" s="355"/>
      <c r="R385" s="2057"/>
      <c r="S385" s="355"/>
      <c r="T385" s="2057"/>
      <c r="U385" s="355"/>
      <c r="V385" s="2057"/>
      <c r="W385" s="355"/>
      <c r="X385" s="2057"/>
      <c r="Y385" s="355"/>
      <c r="Z385" s="2057"/>
      <c r="AA385" s="355"/>
      <c r="AB385" s="2057"/>
      <c r="AC385" s="355"/>
      <c r="AD385" s="2057"/>
      <c r="AE385" s="355"/>
      <c r="AF385" s="2057"/>
      <c r="AG385" s="355"/>
      <c r="AH385" s="2057"/>
      <c r="AI385" s="355"/>
      <c r="AJ385" s="2057"/>
      <c r="AK385" s="355"/>
      <c r="AL385" s="444"/>
      <c r="AM385" s="674"/>
      <c r="AN385" s="502"/>
      <c r="AO385" s="502"/>
      <c r="AP385" s="2088"/>
      <c r="AQ385" s="675"/>
      <c r="AR385" s="443"/>
      <c r="AS385" s="2057"/>
      <c r="AT385" s="240" t="str">
        <f t="shared" si="721"/>
        <v/>
      </c>
      <c r="CA385" s="2174" t="str">
        <f t="shared" si="722"/>
        <v/>
      </c>
      <c r="CB385" s="2174" t="str">
        <f t="shared" si="723"/>
        <v/>
      </c>
      <c r="CO385" s="1757">
        <f t="shared" si="724"/>
        <v>0</v>
      </c>
      <c r="CP385" s="1757">
        <f t="shared" si="725"/>
        <v>0</v>
      </c>
    </row>
    <row r="386" spans="1:94" ht="14.25" customHeight="1" x14ac:dyDescent="0.25">
      <c r="A386" s="672" t="s">
        <v>1013</v>
      </c>
      <c r="B386" s="673">
        <f t="shared" si="719"/>
        <v>0</v>
      </c>
      <c r="C386" s="2320">
        <f t="shared" ref="C386:D386" si="727">SUM(E386,G386,I386,K386,M386,O386,Q386,S386,U386,W386,Y386,AA386,AC386,AE386,AG386,AI386,AK386)</f>
        <v>0</v>
      </c>
      <c r="D386" s="252">
        <f t="shared" si="727"/>
        <v>0</v>
      </c>
      <c r="E386" s="355"/>
      <c r="F386" s="2057"/>
      <c r="G386" s="355"/>
      <c r="H386" s="2057"/>
      <c r="I386" s="355"/>
      <c r="J386" s="2057"/>
      <c r="K386" s="355"/>
      <c r="L386" s="2057"/>
      <c r="M386" s="355"/>
      <c r="N386" s="2057"/>
      <c r="O386" s="355"/>
      <c r="P386" s="2057"/>
      <c r="Q386" s="355"/>
      <c r="R386" s="2057"/>
      <c r="S386" s="355"/>
      <c r="T386" s="2057"/>
      <c r="U386" s="355"/>
      <c r="V386" s="2057"/>
      <c r="W386" s="355"/>
      <c r="X386" s="2057"/>
      <c r="Y386" s="355"/>
      <c r="Z386" s="2057"/>
      <c r="AA386" s="355"/>
      <c r="AB386" s="2057"/>
      <c r="AC386" s="355"/>
      <c r="AD386" s="2057"/>
      <c r="AE386" s="355"/>
      <c r="AF386" s="2057"/>
      <c r="AG386" s="355"/>
      <c r="AH386" s="2057"/>
      <c r="AI386" s="355"/>
      <c r="AJ386" s="2057"/>
      <c r="AK386" s="355"/>
      <c r="AL386" s="444"/>
      <c r="AM386" s="674"/>
      <c r="AN386" s="502"/>
      <c r="AO386" s="502"/>
      <c r="AP386" s="2088"/>
      <c r="AQ386" s="675"/>
      <c r="AR386" s="443"/>
      <c r="AS386" s="2057"/>
      <c r="AT386" s="240" t="str">
        <f t="shared" si="721"/>
        <v/>
      </c>
      <c r="CA386" s="2174" t="str">
        <f t="shared" si="722"/>
        <v/>
      </c>
      <c r="CB386" s="2174" t="str">
        <f t="shared" si="723"/>
        <v/>
      </c>
      <c r="CO386" s="1757">
        <f t="shared" si="724"/>
        <v>0</v>
      </c>
      <c r="CP386" s="1757">
        <f t="shared" si="725"/>
        <v>0</v>
      </c>
    </row>
    <row r="387" spans="1:94" ht="14.25" customHeight="1" x14ac:dyDescent="0.25">
      <c r="A387" s="672" t="s">
        <v>1007</v>
      </c>
      <c r="B387" s="673">
        <f t="shared" si="719"/>
        <v>0</v>
      </c>
      <c r="C387" s="2320">
        <f t="shared" ref="C387:D387" si="728">SUM(E387,G387,I387,K387,M387,O387,Q387,S387,U387,W387,Y387,AA387,AC387,AE387,AG387,AI387,AK387)</f>
        <v>0</v>
      </c>
      <c r="D387" s="252">
        <f t="shared" si="728"/>
        <v>0</v>
      </c>
      <c r="E387" s="355"/>
      <c r="F387" s="2057"/>
      <c r="G387" s="355"/>
      <c r="H387" s="2057"/>
      <c r="I387" s="355"/>
      <c r="J387" s="2057"/>
      <c r="K387" s="355"/>
      <c r="L387" s="2057"/>
      <c r="M387" s="355"/>
      <c r="N387" s="2057"/>
      <c r="O387" s="355"/>
      <c r="P387" s="2057"/>
      <c r="Q387" s="355"/>
      <c r="R387" s="2057"/>
      <c r="S387" s="355"/>
      <c r="T387" s="2057"/>
      <c r="U387" s="355"/>
      <c r="V387" s="2057"/>
      <c r="W387" s="355"/>
      <c r="X387" s="2057"/>
      <c r="Y387" s="355"/>
      <c r="Z387" s="2057"/>
      <c r="AA387" s="355"/>
      <c r="AB387" s="2057"/>
      <c r="AC387" s="355"/>
      <c r="AD387" s="2057"/>
      <c r="AE387" s="355"/>
      <c r="AF387" s="2057"/>
      <c r="AG387" s="355"/>
      <c r="AH387" s="2057"/>
      <c r="AI387" s="355"/>
      <c r="AJ387" s="2057"/>
      <c r="AK387" s="355"/>
      <c r="AL387" s="444"/>
      <c r="AM387" s="674"/>
      <c r="AN387" s="502"/>
      <c r="AO387" s="502"/>
      <c r="AP387" s="2088"/>
      <c r="AQ387" s="675"/>
      <c r="AR387" s="443"/>
      <c r="AS387" s="2057"/>
      <c r="AT387" s="240" t="str">
        <f t="shared" si="721"/>
        <v/>
      </c>
      <c r="CA387" s="2174" t="str">
        <f t="shared" si="722"/>
        <v/>
      </c>
      <c r="CB387" s="2174" t="str">
        <f t="shared" si="723"/>
        <v/>
      </c>
      <c r="CO387" s="1757">
        <f t="shared" si="724"/>
        <v>0</v>
      </c>
      <c r="CP387" s="1757">
        <f t="shared" si="725"/>
        <v>0</v>
      </c>
    </row>
    <row r="388" spans="1:94" ht="14.25" customHeight="1" x14ac:dyDescent="0.25">
      <c r="A388" s="672" t="s">
        <v>1014</v>
      </c>
      <c r="B388" s="673">
        <f t="shared" si="719"/>
        <v>0</v>
      </c>
      <c r="C388" s="2320">
        <f t="shared" ref="C388:D388" si="729">SUM(E388,G388,I388,K388,M388,O388,Q388,S388,U388,W388,Y388,AA388,AC388,AE388,AG388,AI388,AK388)</f>
        <v>0</v>
      </c>
      <c r="D388" s="252">
        <f t="shared" si="729"/>
        <v>0</v>
      </c>
      <c r="E388" s="355"/>
      <c r="F388" s="2057"/>
      <c r="G388" s="355"/>
      <c r="H388" s="2057"/>
      <c r="I388" s="355"/>
      <c r="J388" s="2057"/>
      <c r="K388" s="355"/>
      <c r="L388" s="2057"/>
      <c r="M388" s="355"/>
      <c r="N388" s="2057"/>
      <c r="O388" s="355"/>
      <c r="P388" s="2057"/>
      <c r="Q388" s="355"/>
      <c r="R388" s="2057"/>
      <c r="S388" s="355"/>
      <c r="T388" s="2057"/>
      <c r="U388" s="355"/>
      <c r="V388" s="2057"/>
      <c r="W388" s="355"/>
      <c r="X388" s="2057"/>
      <c r="Y388" s="355"/>
      <c r="Z388" s="2057"/>
      <c r="AA388" s="355"/>
      <c r="AB388" s="2057"/>
      <c r="AC388" s="355"/>
      <c r="AD388" s="2057"/>
      <c r="AE388" s="355"/>
      <c r="AF388" s="2057"/>
      <c r="AG388" s="355"/>
      <c r="AH388" s="2057"/>
      <c r="AI388" s="355"/>
      <c r="AJ388" s="2057"/>
      <c r="AK388" s="355"/>
      <c r="AL388" s="444"/>
      <c r="AM388" s="674"/>
      <c r="AN388" s="502"/>
      <c r="AO388" s="502"/>
      <c r="AP388" s="2088"/>
      <c r="AQ388" s="675"/>
      <c r="AR388" s="443"/>
      <c r="AS388" s="2057"/>
      <c r="AT388" s="240" t="str">
        <f t="shared" si="721"/>
        <v/>
      </c>
      <c r="CA388" s="2174" t="str">
        <f t="shared" si="722"/>
        <v/>
      </c>
      <c r="CB388" s="2174" t="str">
        <f t="shared" si="723"/>
        <v/>
      </c>
      <c r="CO388" s="1757">
        <f t="shared" si="724"/>
        <v>0</v>
      </c>
      <c r="CP388" s="1757">
        <f t="shared" si="725"/>
        <v>0</v>
      </c>
    </row>
    <row r="389" spans="1:94" ht="14.25" customHeight="1" x14ac:dyDescent="0.25">
      <c r="A389" s="678" t="s">
        <v>1015</v>
      </c>
      <c r="B389" s="679">
        <f t="shared" si="719"/>
        <v>0</v>
      </c>
      <c r="C389" s="2322">
        <f t="shared" ref="C389:D389" si="730">SUM(E389,G389,I389,K389,M389,O389,Q389,S389,U389,W389,Y389,AA389,AC389,AE389,AG389,AI389,AK389)</f>
        <v>0</v>
      </c>
      <c r="D389" s="253">
        <f t="shared" si="730"/>
        <v>0</v>
      </c>
      <c r="E389" s="131"/>
      <c r="F389" s="1847"/>
      <c r="G389" s="131"/>
      <c r="H389" s="1847"/>
      <c r="I389" s="131"/>
      <c r="J389" s="1847"/>
      <c r="K389" s="131"/>
      <c r="L389" s="1847"/>
      <c r="M389" s="131"/>
      <c r="N389" s="1847"/>
      <c r="O389" s="131"/>
      <c r="P389" s="1847"/>
      <c r="Q389" s="131"/>
      <c r="R389" s="1847"/>
      <c r="S389" s="131"/>
      <c r="T389" s="1847"/>
      <c r="U389" s="131"/>
      <c r="V389" s="1847"/>
      <c r="W389" s="131"/>
      <c r="X389" s="1847"/>
      <c r="Y389" s="131"/>
      <c r="Z389" s="1847"/>
      <c r="AA389" s="131"/>
      <c r="AB389" s="1847"/>
      <c r="AC389" s="131"/>
      <c r="AD389" s="1847"/>
      <c r="AE389" s="131"/>
      <c r="AF389" s="1847"/>
      <c r="AG389" s="131"/>
      <c r="AH389" s="1847"/>
      <c r="AI389" s="131"/>
      <c r="AJ389" s="1847"/>
      <c r="AK389" s="131"/>
      <c r="AL389" s="1848"/>
      <c r="AM389" s="651"/>
      <c r="AN389" s="504"/>
      <c r="AO389" s="504"/>
      <c r="AP389" s="2129"/>
      <c r="AQ389" s="402"/>
      <c r="AR389" s="142"/>
      <c r="AS389" s="1847"/>
      <c r="AT389" s="240" t="str">
        <f t="shared" si="721"/>
        <v/>
      </c>
      <c r="CA389" s="2174" t="str">
        <f t="shared" si="722"/>
        <v/>
      </c>
      <c r="CB389" s="2174" t="str">
        <f t="shared" si="723"/>
        <v/>
      </c>
      <c r="CO389" s="1757">
        <f t="shared" si="724"/>
        <v>0</v>
      </c>
      <c r="CP389" s="1757">
        <f t="shared" si="725"/>
        <v>0</v>
      </c>
    </row>
    <row r="390" spans="1:94" ht="14.25" customHeight="1" x14ac:dyDescent="0.25">
      <c r="A390" s="3333" t="s">
        <v>1016</v>
      </c>
      <c r="B390" s="3124"/>
      <c r="C390" s="3124"/>
      <c r="D390" s="3124"/>
      <c r="E390" s="3124"/>
      <c r="F390" s="3124"/>
      <c r="G390" s="3124"/>
      <c r="H390" s="3124"/>
      <c r="I390" s="3124"/>
      <c r="J390" s="3124"/>
      <c r="K390" s="3124"/>
      <c r="L390" s="3124"/>
    </row>
    <row r="391" spans="1:94" ht="14.25" customHeight="1" x14ac:dyDescent="0.25">
      <c r="A391" s="3262" t="s">
        <v>989</v>
      </c>
      <c r="B391" s="3138" t="s">
        <v>82</v>
      </c>
      <c r="C391" s="3143" t="s">
        <v>34</v>
      </c>
      <c r="D391" s="3124"/>
      <c r="E391" s="3124"/>
      <c r="F391" s="3124"/>
      <c r="G391" s="3124"/>
      <c r="H391" s="3135"/>
      <c r="I391" s="3181" t="s">
        <v>1017</v>
      </c>
      <c r="J391" s="3135"/>
      <c r="K391" s="3224" t="s">
        <v>39</v>
      </c>
      <c r="L391" s="3139" t="s">
        <v>40</v>
      </c>
      <c r="M391" s="3143" t="s">
        <v>1018</v>
      </c>
      <c r="N391" s="3124"/>
      <c r="O391" s="3124"/>
      <c r="P391" s="3124"/>
      <c r="Q391" s="3124"/>
      <c r="R391" s="3122"/>
      <c r="S391" s="3134" t="s">
        <v>1019</v>
      </c>
      <c r="T391" s="3124"/>
      <c r="U391" s="3122"/>
    </row>
    <row r="392" spans="1:94" ht="14.25" customHeight="1" x14ac:dyDescent="0.25">
      <c r="A392" s="3128"/>
      <c r="B392" s="3128"/>
      <c r="C392" s="3143" t="s">
        <v>1020</v>
      </c>
      <c r="D392" s="3124"/>
      <c r="E392" s="3122"/>
      <c r="F392" s="3143" t="s">
        <v>1021</v>
      </c>
      <c r="G392" s="3124"/>
      <c r="H392" s="3135"/>
      <c r="I392" s="3167" t="s">
        <v>1022</v>
      </c>
      <c r="J392" s="3237" t="s">
        <v>1023</v>
      </c>
      <c r="K392" s="3225"/>
      <c r="L392" s="3180"/>
      <c r="M392" s="3216" t="s">
        <v>1024</v>
      </c>
      <c r="N392" s="3171" t="s">
        <v>1025</v>
      </c>
      <c r="O392" s="3332" t="s">
        <v>1026</v>
      </c>
      <c r="P392" s="3202" t="s">
        <v>1027</v>
      </c>
      <c r="Q392" s="3162" t="s">
        <v>1028</v>
      </c>
      <c r="R392" s="3171" t="s">
        <v>1029</v>
      </c>
      <c r="S392" s="3334" t="s">
        <v>1030</v>
      </c>
      <c r="T392" s="3334" t="s">
        <v>1031</v>
      </c>
      <c r="U392" s="3276" t="s">
        <v>1032</v>
      </c>
    </row>
    <row r="393" spans="1:94" ht="37.5" customHeight="1" x14ac:dyDescent="0.25">
      <c r="A393" s="3129"/>
      <c r="B393" s="3129"/>
      <c r="C393" s="27" t="s">
        <v>533</v>
      </c>
      <c r="D393" s="1800" t="s">
        <v>768</v>
      </c>
      <c r="E393" s="1913" t="s">
        <v>1033</v>
      </c>
      <c r="F393" s="27" t="s">
        <v>533</v>
      </c>
      <c r="G393" s="1800" t="s">
        <v>768</v>
      </c>
      <c r="H393" s="2324" t="s">
        <v>1033</v>
      </c>
      <c r="I393" s="3168"/>
      <c r="J393" s="3198"/>
      <c r="K393" s="3253"/>
      <c r="L393" s="3140"/>
      <c r="M393" s="3179"/>
      <c r="N393" s="3173"/>
      <c r="O393" s="3176"/>
      <c r="P393" s="3142"/>
      <c r="Q393" s="3163"/>
      <c r="R393" s="3173"/>
      <c r="S393" s="3253"/>
      <c r="T393" s="3253"/>
      <c r="U393" s="3140"/>
    </row>
    <row r="394" spans="1:94" ht="14.25" customHeight="1" x14ac:dyDescent="0.25">
      <c r="A394" s="1304" t="s">
        <v>1034</v>
      </c>
      <c r="B394" s="438">
        <f t="shared" ref="B394:B404" si="731">SUM(C394:H394)</f>
        <v>0</v>
      </c>
      <c r="C394" s="126"/>
      <c r="D394" s="2078"/>
      <c r="E394" s="1840"/>
      <c r="F394" s="126"/>
      <c r="G394" s="2078"/>
      <c r="H394" s="378"/>
      <c r="I394" s="531"/>
      <c r="J394" s="645"/>
      <c r="K394" s="517"/>
      <c r="L394" s="377"/>
      <c r="M394" s="681"/>
      <c r="N394" s="658"/>
      <c r="O394" s="2195"/>
      <c r="P394" s="644"/>
      <c r="Q394" s="529"/>
      <c r="R394" s="2091"/>
      <c r="S394" s="2195"/>
      <c r="T394" s="2195"/>
      <c r="U394" s="2127"/>
      <c r="V394" s="240" t="str">
        <f>CA394&amp;CB394</f>
        <v/>
      </c>
      <c r="CA394" s="217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217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757">
        <f t="shared" ref="CO394:CP394" si="732">IF(AND($B394&gt;0,K394=""),1,IF(K394&gt;$B394,1,0))</f>
        <v>0</v>
      </c>
      <c r="CP394" s="1757">
        <f t="shared" si="732"/>
        <v>0</v>
      </c>
    </row>
    <row r="395" spans="1:94" ht="14.25" customHeight="1" x14ac:dyDescent="0.25">
      <c r="A395" s="655" t="s">
        <v>786</v>
      </c>
      <c r="B395" s="110">
        <f t="shared" si="731"/>
        <v>0</v>
      </c>
      <c r="C395" s="146">
        <f t="shared" ref="C395:I395" si="733">SUM(C396:C398)</f>
        <v>0</v>
      </c>
      <c r="D395" s="1826">
        <f t="shared" si="733"/>
        <v>0</v>
      </c>
      <c r="E395" s="1826">
        <f t="shared" si="733"/>
        <v>0</v>
      </c>
      <c r="F395" s="146">
        <f t="shared" si="733"/>
        <v>0</v>
      </c>
      <c r="G395" s="285">
        <f t="shared" si="733"/>
        <v>0</v>
      </c>
      <c r="H395" s="2194">
        <f t="shared" si="733"/>
        <v>0</v>
      </c>
      <c r="I395" s="2234">
        <f t="shared" si="733"/>
        <v>0</v>
      </c>
      <c r="J395" s="2325"/>
      <c r="K395" s="1999">
        <f t="shared" ref="K395:U395" si="734">SUM(K396:K398)</f>
        <v>0</v>
      </c>
      <c r="L395" s="147">
        <f t="shared" si="734"/>
        <v>0</v>
      </c>
      <c r="M395" s="146">
        <f t="shared" si="734"/>
        <v>0</v>
      </c>
      <c r="N395" s="1918">
        <f t="shared" si="734"/>
        <v>0</v>
      </c>
      <c r="O395" s="146">
        <f t="shared" si="734"/>
        <v>0</v>
      </c>
      <c r="P395" s="285">
        <f t="shared" si="734"/>
        <v>0</v>
      </c>
      <c r="Q395" s="1826">
        <f t="shared" si="734"/>
        <v>0</v>
      </c>
      <c r="R395" s="1827">
        <f t="shared" si="734"/>
        <v>0</v>
      </c>
      <c r="S395" s="146">
        <f t="shared" si="734"/>
        <v>0</v>
      </c>
      <c r="T395" s="1826">
        <f t="shared" si="734"/>
        <v>0</v>
      </c>
      <c r="U395" s="1827">
        <f t="shared" si="734"/>
        <v>0</v>
      </c>
    </row>
    <row r="396" spans="1:94" ht="14.25" customHeight="1" x14ac:dyDescent="0.25">
      <c r="A396" s="676" t="s">
        <v>1035</v>
      </c>
      <c r="B396" s="196">
        <f t="shared" si="731"/>
        <v>0</v>
      </c>
      <c r="C396" s="126"/>
      <c r="D396" s="2078"/>
      <c r="E396" s="1840"/>
      <c r="F396" s="126"/>
      <c r="G396" s="127"/>
      <c r="H396" s="1841"/>
      <c r="I396" s="440"/>
      <c r="J396" s="2300"/>
      <c r="K396" s="2078"/>
      <c r="L396" s="1840"/>
      <c r="M396" s="126"/>
      <c r="N396" s="1840"/>
      <c r="O396" s="126"/>
      <c r="P396" s="127"/>
      <c r="Q396" s="2078"/>
      <c r="R396" s="1840"/>
      <c r="S396" s="126"/>
      <c r="T396" s="2078"/>
      <c r="U396" s="1840"/>
      <c r="V396" s="240" t="str">
        <f t="shared" ref="V396:V398" si="735">CA396&amp;CB396</f>
        <v/>
      </c>
      <c r="CA396" s="2174" t="str">
        <f t="shared" ref="CA396:CA398" si="736"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2174" t="str">
        <f t="shared" ref="CB396:CB398" si="737"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757">
        <f t="shared" ref="CO396:CP396" si="738">IF(AND($B396&gt;0,K396=""),1,IF(K396&gt;$B396,1,0))</f>
        <v>0</v>
      </c>
      <c r="CP396" s="1757">
        <f t="shared" si="738"/>
        <v>0</v>
      </c>
    </row>
    <row r="397" spans="1:94" ht="14.25" customHeight="1" x14ac:dyDescent="0.25">
      <c r="A397" s="672" t="s">
        <v>1036</v>
      </c>
      <c r="B397" s="201">
        <f t="shared" si="731"/>
        <v>0</v>
      </c>
      <c r="C397" s="355"/>
      <c r="D397" s="2084"/>
      <c r="E397" s="2057"/>
      <c r="F397" s="355"/>
      <c r="G397" s="2084"/>
      <c r="H397" s="444"/>
      <c r="I397" s="443"/>
      <c r="J397" s="383"/>
      <c r="K397" s="2084"/>
      <c r="L397" s="2057"/>
      <c r="M397" s="355"/>
      <c r="N397" s="356"/>
      <c r="O397" s="355"/>
      <c r="P397" s="452"/>
      <c r="Q397" s="2084"/>
      <c r="R397" s="2057"/>
      <c r="S397" s="355"/>
      <c r="T397" s="2084"/>
      <c r="U397" s="2057"/>
      <c r="V397" s="240" t="str">
        <f t="shared" si="735"/>
        <v/>
      </c>
      <c r="CA397" s="2174" t="str">
        <f t="shared" si="736"/>
        <v/>
      </c>
      <c r="CB397" s="2174" t="str">
        <f t="shared" si="737"/>
        <v/>
      </c>
      <c r="CO397" s="1757">
        <f t="shared" ref="CO397:CP397" si="739">IF(AND($B397&gt;0,K397=""),1,IF(K397&gt;$B397,1,0))</f>
        <v>0</v>
      </c>
      <c r="CP397" s="1757">
        <f t="shared" si="739"/>
        <v>0</v>
      </c>
    </row>
    <row r="398" spans="1:94" ht="14.25" customHeight="1" x14ac:dyDescent="0.25">
      <c r="A398" s="672" t="s">
        <v>1037</v>
      </c>
      <c r="B398" s="682">
        <f t="shared" si="731"/>
        <v>0</v>
      </c>
      <c r="C398" s="355"/>
      <c r="D398" s="2084"/>
      <c r="E398" s="2057"/>
      <c r="F398" s="355"/>
      <c r="G398" s="2084"/>
      <c r="H398" s="444"/>
      <c r="I398" s="443"/>
      <c r="J398" s="383"/>
      <c r="K398" s="2084"/>
      <c r="L398" s="2057"/>
      <c r="M398" s="355"/>
      <c r="N398" s="1844"/>
      <c r="O398" s="1843"/>
      <c r="P398" s="1845"/>
      <c r="Q398" s="2135"/>
      <c r="R398" s="1844"/>
      <c r="S398" s="1843"/>
      <c r="T398" s="2135"/>
      <c r="U398" s="1844"/>
      <c r="V398" s="240" t="str">
        <f t="shared" si="735"/>
        <v/>
      </c>
      <c r="CA398" s="2174" t="str">
        <f t="shared" si="736"/>
        <v/>
      </c>
      <c r="CB398" s="2174" t="str">
        <f t="shared" si="737"/>
        <v/>
      </c>
      <c r="CO398" s="1757">
        <f t="shared" ref="CO398:CP398" si="740">IF(AND($B398&gt;0,K398=""),1,IF(K398&gt;$B398,1,0))</f>
        <v>0</v>
      </c>
      <c r="CP398" s="1757">
        <f t="shared" si="740"/>
        <v>0</v>
      </c>
    </row>
    <row r="399" spans="1:94" ht="14.25" customHeight="1" x14ac:dyDescent="0.25">
      <c r="A399" s="655" t="s">
        <v>922</v>
      </c>
      <c r="B399" s="110">
        <f t="shared" si="731"/>
        <v>0</v>
      </c>
      <c r="C399" s="146">
        <f t="shared" ref="C399:U399" si="741">SUM(C400:C403)</f>
        <v>0</v>
      </c>
      <c r="D399" s="1826">
        <f t="shared" si="741"/>
        <v>0</v>
      </c>
      <c r="E399" s="1827">
        <f t="shared" si="741"/>
        <v>0</v>
      </c>
      <c r="F399" s="146">
        <f t="shared" si="741"/>
        <v>0</v>
      </c>
      <c r="G399" s="285">
        <f t="shared" si="741"/>
        <v>0</v>
      </c>
      <c r="H399" s="2194">
        <f t="shared" si="741"/>
        <v>0</v>
      </c>
      <c r="I399" s="148">
        <f t="shared" si="741"/>
        <v>0</v>
      </c>
      <c r="J399" s="111">
        <f t="shared" si="741"/>
        <v>0</v>
      </c>
      <c r="K399" s="1826">
        <f t="shared" si="741"/>
        <v>0</v>
      </c>
      <c r="L399" s="147">
        <f t="shared" si="741"/>
        <v>0</v>
      </c>
      <c r="M399" s="2326">
        <f t="shared" si="741"/>
        <v>0</v>
      </c>
      <c r="N399" s="2327">
        <f t="shared" si="741"/>
        <v>0</v>
      </c>
      <c r="O399" s="2326">
        <f t="shared" si="741"/>
        <v>0</v>
      </c>
      <c r="P399" s="2328">
        <f t="shared" si="741"/>
        <v>0</v>
      </c>
      <c r="Q399" s="2329">
        <f t="shared" si="741"/>
        <v>0</v>
      </c>
      <c r="R399" s="2327">
        <f t="shared" si="741"/>
        <v>0</v>
      </c>
      <c r="S399" s="2326">
        <f t="shared" si="741"/>
        <v>0</v>
      </c>
      <c r="T399" s="2329">
        <f t="shared" si="741"/>
        <v>0</v>
      </c>
      <c r="U399" s="2327">
        <f t="shared" si="741"/>
        <v>0</v>
      </c>
    </row>
    <row r="400" spans="1:94" ht="14.25" customHeight="1" x14ac:dyDescent="0.25">
      <c r="A400" s="676" t="s">
        <v>1038</v>
      </c>
      <c r="B400" s="196">
        <f t="shared" si="731"/>
        <v>0</v>
      </c>
      <c r="C400" s="126"/>
      <c r="D400" s="2078"/>
      <c r="E400" s="1840"/>
      <c r="F400" s="126"/>
      <c r="G400" s="2078"/>
      <c r="H400" s="1841"/>
      <c r="I400" s="440"/>
      <c r="J400" s="1841"/>
      <c r="K400" s="2078"/>
      <c r="L400" s="377"/>
      <c r="M400" s="450"/>
      <c r="N400" s="644"/>
      <c r="O400" s="450"/>
      <c r="P400" s="473"/>
      <c r="Q400" s="2195"/>
      <c r="R400" s="644"/>
      <c r="S400" s="450"/>
      <c r="T400" s="2195"/>
      <c r="U400" s="2127"/>
      <c r="V400" s="240" t="str">
        <f t="shared" ref="V400:V404" si="742">CA400&amp;CB400</f>
        <v/>
      </c>
      <c r="CA400" s="2174" t="str">
        <f t="shared" ref="CA400:CA404" si="743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2174" t="str">
        <f t="shared" ref="CB400:CB404" si="744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757">
        <f t="shared" ref="CO400:CP400" si="745">IF(AND($B400&gt;0,K400=""),1,IF(K400&gt;$B400,1,0))</f>
        <v>0</v>
      </c>
      <c r="CP400" s="1757">
        <f t="shared" si="745"/>
        <v>0</v>
      </c>
    </row>
    <row r="401" spans="1:94" ht="16.5" customHeight="1" x14ac:dyDescent="0.25">
      <c r="A401" s="672" t="s">
        <v>1039</v>
      </c>
      <c r="B401" s="201">
        <f t="shared" si="731"/>
        <v>0</v>
      </c>
      <c r="C401" s="355"/>
      <c r="D401" s="2084"/>
      <c r="E401" s="2057"/>
      <c r="F401" s="355"/>
      <c r="G401" s="2084"/>
      <c r="H401" s="444"/>
      <c r="I401" s="443"/>
      <c r="J401" s="444"/>
      <c r="K401" s="2084"/>
      <c r="L401" s="2085"/>
      <c r="M401" s="2251"/>
      <c r="N401" s="2330"/>
      <c r="O401" s="2251"/>
      <c r="P401" s="2188"/>
      <c r="Q401" s="1988"/>
      <c r="R401" s="2330"/>
      <c r="S401" s="2251"/>
      <c r="T401" s="1988"/>
      <c r="U401" s="2252"/>
      <c r="V401" s="240" t="str">
        <f t="shared" si="742"/>
        <v/>
      </c>
      <c r="CA401" s="2174" t="str">
        <f t="shared" si="743"/>
        <v/>
      </c>
      <c r="CB401" s="2174" t="str">
        <f t="shared" si="744"/>
        <v/>
      </c>
      <c r="CO401" s="1757">
        <f t="shared" ref="CO401:CP401" si="746">IF(AND($B401&gt;0,K401=""),1,IF(K401&gt;$B401,1,0))</f>
        <v>0</v>
      </c>
      <c r="CP401" s="1757">
        <f t="shared" si="746"/>
        <v>0</v>
      </c>
    </row>
    <row r="402" spans="1:94" ht="12" customHeight="1" x14ac:dyDescent="0.25">
      <c r="A402" s="672" t="s">
        <v>1040</v>
      </c>
      <c r="B402" s="682">
        <f t="shared" si="731"/>
        <v>0</v>
      </c>
      <c r="C402" s="355"/>
      <c r="D402" s="2084"/>
      <c r="E402" s="2057"/>
      <c r="F402" s="355"/>
      <c r="G402" s="2084"/>
      <c r="H402" s="444"/>
      <c r="I402" s="443"/>
      <c r="J402" s="444"/>
      <c r="K402" s="2084"/>
      <c r="L402" s="2085"/>
      <c r="M402" s="2251"/>
      <c r="N402" s="2330"/>
      <c r="O402" s="2251"/>
      <c r="P402" s="2188"/>
      <c r="Q402" s="1988"/>
      <c r="R402" s="2330"/>
      <c r="S402" s="2251"/>
      <c r="T402" s="1988"/>
      <c r="U402" s="2252"/>
      <c r="V402" s="240" t="str">
        <f t="shared" si="742"/>
        <v/>
      </c>
      <c r="CA402" s="2174" t="str">
        <f t="shared" si="743"/>
        <v/>
      </c>
      <c r="CB402" s="2174" t="str">
        <f t="shared" si="744"/>
        <v/>
      </c>
      <c r="CO402" s="1757">
        <f t="shared" ref="CO402:CP402" si="747">IF(AND($B402&gt;0,K402=""),1,IF(K402&gt;$B402,1,0))</f>
        <v>0</v>
      </c>
      <c r="CP402" s="1757">
        <f t="shared" si="747"/>
        <v>0</v>
      </c>
    </row>
    <row r="403" spans="1:94" ht="14.25" customHeight="1" x14ac:dyDescent="0.25">
      <c r="A403" s="683" t="s">
        <v>1041</v>
      </c>
      <c r="B403" s="684">
        <f t="shared" si="731"/>
        <v>0</v>
      </c>
      <c r="C403" s="685"/>
      <c r="D403" s="2331"/>
      <c r="E403" s="541"/>
      <c r="F403" s="685"/>
      <c r="G403" s="2331"/>
      <c r="H403" s="686"/>
      <c r="I403" s="540"/>
      <c r="J403" s="686"/>
      <c r="K403" s="2331"/>
      <c r="L403" s="687"/>
      <c r="M403" s="688"/>
      <c r="N403" s="689"/>
      <c r="O403" s="688"/>
      <c r="P403" s="538"/>
      <c r="Q403" s="537"/>
      <c r="R403" s="689"/>
      <c r="S403" s="688"/>
      <c r="T403" s="537"/>
      <c r="U403" s="690"/>
      <c r="V403" s="240" t="str">
        <f t="shared" si="742"/>
        <v/>
      </c>
      <c r="CA403" s="2174" t="str">
        <f t="shared" si="743"/>
        <v/>
      </c>
      <c r="CB403" s="2174" t="str">
        <f t="shared" si="744"/>
        <v/>
      </c>
      <c r="CO403" s="1757">
        <f t="shared" ref="CO403:CP403" si="748">IF(AND($B403&gt;0,K403=""),1,IF(K403&gt;$B403,1,0))</f>
        <v>0</v>
      </c>
      <c r="CP403" s="1757">
        <f t="shared" si="748"/>
        <v>0</v>
      </c>
    </row>
    <row r="404" spans="1:94" ht="14.25" customHeight="1" x14ac:dyDescent="0.25">
      <c r="A404" s="2332" t="s">
        <v>1042</v>
      </c>
      <c r="B404" s="203">
        <f t="shared" si="731"/>
        <v>0</v>
      </c>
      <c r="C404" s="2074"/>
      <c r="D404" s="2162"/>
      <c r="E404" s="2093"/>
      <c r="F404" s="2074"/>
      <c r="G404" s="2162"/>
      <c r="H404" s="2094"/>
      <c r="I404" s="527"/>
      <c r="J404" s="2094"/>
      <c r="K404" s="2162"/>
      <c r="L404" s="2248"/>
      <c r="M404" s="2034"/>
      <c r="N404" s="2143"/>
      <c r="O404" s="2034"/>
      <c r="P404" s="526"/>
      <c r="Q404" s="2197"/>
      <c r="R404" s="2143"/>
      <c r="S404" s="2034"/>
      <c r="T404" s="2197"/>
      <c r="U404" s="2292"/>
      <c r="V404" s="240" t="str">
        <f t="shared" si="742"/>
        <v/>
      </c>
      <c r="CA404" s="2174" t="str">
        <f t="shared" si="743"/>
        <v/>
      </c>
      <c r="CB404" s="2174" t="str">
        <f t="shared" si="744"/>
        <v/>
      </c>
      <c r="CO404" s="1757">
        <f t="shared" ref="CO404:CP404" si="749">IF(AND($B404&gt;0,K404=""),1,IF(K404&gt;$B404,1,0))</f>
        <v>0</v>
      </c>
      <c r="CP404" s="1757">
        <f t="shared" si="749"/>
        <v>0</v>
      </c>
    </row>
    <row r="405" spans="1:94" ht="14.25" customHeight="1" x14ac:dyDescent="0.25">
      <c r="A405" s="691" t="s">
        <v>1043</v>
      </c>
      <c r="B405" s="2199"/>
      <c r="C405" s="2200"/>
      <c r="D405" s="143"/>
    </row>
    <row r="406" spans="1:94" ht="14.25" customHeight="1" x14ac:dyDescent="0.25">
      <c r="A406" s="3262" t="s">
        <v>1044</v>
      </c>
      <c r="B406" s="3138" t="s">
        <v>82</v>
      </c>
      <c r="C406" s="3143" t="s">
        <v>34</v>
      </c>
      <c r="D406" s="3135"/>
      <c r="E406" s="3139" t="s">
        <v>39</v>
      </c>
      <c r="F406" s="3138" t="s">
        <v>40</v>
      </c>
    </row>
    <row r="407" spans="1:94" ht="21" customHeight="1" x14ac:dyDescent="0.25">
      <c r="A407" s="3128"/>
      <c r="B407" s="3128"/>
      <c r="C407" s="3196" t="s">
        <v>1020</v>
      </c>
      <c r="D407" s="3237" t="s">
        <v>1021</v>
      </c>
      <c r="E407" s="3180"/>
      <c r="F407" s="3128"/>
    </row>
    <row r="408" spans="1:94" ht="14.25" customHeight="1" x14ac:dyDescent="0.25">
      <c r="A408" s="3128"/>
      <c r="B408" s="3129"/>
      <c r="C408" s="3176"/>
      <c r="D408" s="3198"/>
      <c r="E408" s="3140"/>
      <c r="F408" s="3129"/>
    </row>
    <row r="409" spans="1:94" ht="14.25" customHeight="1" x14ac:dyDescent="0.25">
      <c r="A409" s="676" t="s">
        <v>1045</v>
      </c>
      <c r="B409" s="196">
        <f t="shared" ref="B409:B411" si="750">SUM(C409:D409)</f>
        <v>0</v>
      </c>
      <c r="C409" s="126"/>
      <c r="D409" s="1841"/>
      <c r="E409" s="2078"/>
      <c r="F409" s="125"/>
      <c r="G409" s="240" t="str">
        <f t="shared" ref="G409:G411" si="751">CA409&amp;CB409</f>
        <v/>
      </c>
      <c r="CA409" s="2174" t="str">
        <f t="shared" ref="CA409:CA411" si="752"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2174" t="str">
        <f t="shared" ref="CB409:CB411" si="753"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757">
        <f t="shared" ref="CO409:CP409" si="754">IF(AND($B409&gt;0,E409=""),1,IF(E409&gt;$B409,1,0))</f>
        <v>0</v>
      </c>
      <c r="CP409" s="1757">
        <f t="shared" si="754"/>
        <v>0</v>
      </c>
    </row>
    <row r="410" spans="1:94" ht="14.25" customHeight="1" x14ac:dyDescent="0.25">
      <c r="A410" s="672" t="s">
        <v>1046</v>
      </c>
      <c r="B410" s="201">
        <f t="shared" si="750"/>
        <v>0</v>
      </c>
      <c r="C410" s="355"/>
      <c r="D410" s="444"/>
      <c r="E410" s="2084"/>
      <c r="F410" s="429"/>
      <c r="G410" s="240" t="str">
        <f t="shared" si="751"/>
        <v/>
      </c>
      <c r="CA410" s="2174" t="str">
        <f t="shared" si="752"/>
        <v/>
      </c>
      <c r="CB410" s="2174" t="str">
        <f t="shared" si="753"/>
        <v/>
      </c>
      <c r="CO410" s="1757">
        <f t="shared" ref="CO410:CP410" si="755">IF(AND($B410&gt;0,E410=""),1,IF(E410&gt;$B410,1,0))</f>
        <v>0</v>
      </c>
      <c r="CP410" s="1757">
        <f t="shared" si="755"/>
        <v>0</v>
      </c>
    </row>
    <row r="411" spans="1:94" ht="14.25" customHeight="1" x14ac:dyDescent="0.25">
      <c r="A411" s="2332" t="s">
        <v>1047</v>
      </c>
      <c r="B411" s="692">
        <f t="shared" si="750"/>
        <v>0</v>
      </c>
      <c r="C411" s="131"/>
      <c r="D411" s="1848"/>
      <c r="E411" s="2137"/>
      <c r="F411" s="130"/>
      <c r="G411" s="240" t="str">
        <f t="shared" si="751"/>
        <v/>
      </c>
      <c r="CA411" s="2174" t="str">
        <f t="shared" si="752"/>
        <v/>
      </c>
      <c r="CB411" s="2174" t="str">
        <f t="shared" si="753"/>
        <v/>
      </c>
      <c r="CO411" s="1757">
        <f t="shared" ref="CO411:CP411" si="756">IF(AND($B411&gt;0,E411=""),1,IF(E411&gt;$B411,1,0))</f>
        <v>0</v>
      </c>
      <c r="CP411" s="1757">
        <f t="shared" si="756"/>
        <v>0</v>
      </c>
    </row>
    <row r="412" spans="1:94" ht="14.25" customHeight="1" x14ac:dyDescent="0.25"/>
    <row r="413" spans="1:94" ht="14.25" customHeight="1" x14ac:dyDescent="0.25"/>
    <row r="414" spans="1:94" ht="14.25" customHeight="1" x14ac:dyDescent="0.25"/>
    <row r="415" spans="1:94" ht="14.25" customHeight="1" x14ac:dyDescent="0.25"/>
    <row r="416" spans="1:94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spans="1:2" ht="14.25" customHeight="1" x14ac:dyDescent="0.25"/>
    <row r="434" spans="1:2" ht="14.25" customHeight="1" x14ac:dyDescent="0.25"/>
    <row r="435" spans="1:2" ht="14.25" customHeight="1" x14ac:dyDescent="0.25"/>
    <row r="436" spans="1:2" ht="14.25" customHeight="1" x14ac:dyDescent="0.25"/>
    <row r="437" spans="1:2" ht="14.25" hidden="1" customHeight="1" x14ac:dyDescent="0.25">
      <c r="A437" s="2333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1021</v>
      </c>
      <c r="B437" s="2334">
        <f>SUM(CO11:CY411)</f>
        <v>0</v>
      </c>
    </row>
  </sheetData>
  <mergeCells count="583">
    <mergeCell ref="AJ355:AJ356"/>
    <mergeCell ref="AK355:AK356"/>
    <mergeCell ref="AL355:AL356"/>
    <mergeCell ref="I349:J349"/>
    <mergeCell ref="K349:L349"/>
    <mergeCell ref="F354:AG354"/>
    <mergeCell ref="AH354:AH356"/>
    <mergeCell ref="AJ354:AL354"/>
    <mergeCell ref="AM354:AM356"/>
    <mergeCell ref="AF355:AG355"/>
    <mergeCell ref="P355:Q355"/>
    <mergeCell ref="R355:S355"/>
    <mergeCell ref="T355:U355"/>
    <mergeCell ref="V355:W355"/>
    <mergeCell ref="X355:Y355"/>
    <mergeCell ref="Z355:AA355"/>
    <mergeCell ref="AB355:AC355"/>
    <mergeCell ref="AD355:AE355"/>
    <mergeCell ref="AI354:AI356"/>
    <mergeCell ref="H355:I355"/>
    <mergeCell ref="J355:K355"/>
    <mergeCell ref="L355:M355"/>
    <mergeCell ref="N355:O355"/>
    <mergeCell ref="A360:A362"/>
    <mergeCell ref="A363:A366"/>
    <mergeCell ref="A368:A370"/>
    <mergeCell ref="B368:D369"/>
    <mergeCell ref="E369:F369"/>
    <mergeCell ref="G369:H369"/>
    <mergeCell ref="A354:A356"/>
    <mergeCell ref="B354:B356"/>
    <mergeCell ref="C354:E355"/>
    <mergeCell ref="F355:G355"/>
    <mergeCell ref="A357:A359"/>
    <mergeCell ref="AK341:AK343"/>
    <mergeCell ref="F342:G342"/>
    <mergeCell ref="H342:I342"/>
    <mergeCell ref="P348:P350"/>
    <mergeCell ref="Q348:Q350"/>
    <mergeCell ref="R348:R350"/>
    <mergeCell ref="S348:S350"/>
    <mergeCell ref="T348:U349"/>
    <mergeCell ref="A344:B344"/>
    <mergeCell ref="A345:B345"/>
    <mergeCell ref="A346:B346"/>
    <mergeCell ref="A348:A350"/>
    <mergeCell ref="B348:D349"/>
    <mergeCell ref="E348:M348"/>
    <mergeCell ref="O348:O350"/>
    <mergeCell ref="M349:N349"/>
    <mergeCell ref="E349:F349"/>
    <mergeCell ref="G349:H349"/>
    <mergeCell ref="AT326:AT328"/>
    <mergeCell ref="A329:A330"/>
    <mergeCell ref="A331:B331"/>
    <mergeCell ref="A332:B332"/>
    <mergeCell ref="A333:B333"/>
    <mergeCell ref="A334:B334"/>
    <mergeCell ref="A335:A339"/>
    <mergeCell ref="A341:B343"/>
    <mergeCell ref="J342:K342"/>
    <mergeCell ref="L342:M342"/>
    <mergeCell ref="N342:O342"/>
    <mergeCell ref="P342:Q342"/>
    <mergeCell ref="R342:S342"/>
    <mergeCell ref="T342:U342"/>
    <mergeCell ref="V342:W342"/>
    <mergeCell ref="X342:Y342"/>
    <mergeCell ref="Z342:AA342"/>
    <mergeCell ref="AB342:AC342"/>
    <mergeCell ref="AD342:AE342"/>
    <mergeCell ref="AF342:AG342"/>
    <mergeCell ref="C341:E342"/>
    <mergeCell ref="F341:AG341"/>
    <mergeCell ref="AH341:AI342"/>
    <mergeCell ref="AJ341:AJ343"/>
    <mergeCell ref="AF327:AG327"/>
    <mergeCell ref="AH327:AI327"/>
    <mergeCell ref="AJ327:AK327"/>
    <mergeCell ref="A307:A315"/>
    <mergeCell ref="A316:A324"/>
    <mergeCell ref="A326:B328"/>
    <mergeCell ref="C326:E327"/>
    <mergeCell ref="F326:AQ326"/>
    <mergeCell ref="AR326:AS327"/>
    <mergeCell ref="A298:A299"/>
    <mergeCell ref="A300:A301"/>
    <mergeCell ref="A303:B305"/>
    <mergeCell ref="C303:E304"/>
    <mergeCell ref="A306:B306"/>
    <mergeCell ref="AU326:AU328"/>
    <mergeCell ref="AV326:AV328"/>
    <mergeCell ref="AW326:AW328"/>
    <mergeCell ref="AL327:AM327"/>
    <mergeCell ref="AN327:AO327"/>
    <mergeCell ref="AP327:AQ327"/>
    <mergeCell ref="F327:G327"/>
    <mergeCell ref="H327:I327"/>
    <mergeCell ref="J327:K327"/>
    <mergeCell ref="L327:M327"/>
    <mergeCell ref="N327:O327"/>
    <mergeCell ref="P327:Q327"/>
    <mergeCell ref="R327:S327"/>
    <mergeCell ref="T327:U327"/>
    <mergeCell ref="V327:W327"/>
    <mergeCell ref="X327:Y327"/>
    <mergeCell ref="Z327:AA327"/>
    <mergeCell ref="AB327:AC327"/>
    <mergeCell ref="AD327:AE327"/>
    <mergeCell ref="AL295:AL297"/>
    <mergeCell ref="AM295:AM297"/>
    <mergeCell ref="AN295:AN297"/>
    <mergeCell ref="AO295:AO297"/>
    <mergeCell ref="F304:G304"/>
    <mergeCell ref="H304:I304"/>
    <mergeCell ref="J304:K304"/>
    <mergeCell ref="L304:M304"/>
    <mergeCell ref="N304:O304"/>
    <mergeCell ref="P304:Q304"/>
    <mergeCell ref="F296:G296"/>
    <mergeCell ref="H296:I296"/>
    <mergeCell ref="J296:K296"/>
    <mergeCell ref="L296:M296"/>
    <mergeCell ref="N296:O296"/>
    <mergeCell ref="P296:Q296"/>
    <mergeCell ref="R296:S296"/>
    <mergeCell ref="T296:U296"/>
    <mergeCell ref="V296:W296"/>
    <mergeCell ref="X296:Y296"/>
    <mergeCell ref="V304:W304"/>
    <mergeCell ref="X304:Y304"/>
    <mergeCell ref="AN304:AN305"/>
    <mergeCell ref="AO304:AO305"/>
    <mergeCell ref="T392:T393"/>
    <mergeCell ref="U392:U393"/>
    <mergeCell ref="K391:K393"/>
    <mergeCell ref="L391:L393"/>
    <mergeCell ref="M391:R391"/>
    <mergeCell ref="S391:U391"/>
    <mergeCell ref="Q392:Q393"/>
    <mergeCell ref="R392:R393"/>
    <mergeCell ref="S392:S393"/>
    <mergeCell ref="C407:C408"/>
    <mergeCell ref="D407:D408"/>
    <mergeCell ref="C392:E392"/>
    <mergeCell ref="F392:H392"/>
    <mergeCell ref="A406:A408"/>
    <mergeCell ref="B406:B408"/>
    <mergeCell ref="C406:D406"/>
    <mergeCell ref="E406:E408"/>
    <mergeCell ref="F406:F408"/>
    <mergeCell ref="I392:I393"/>
    <mergeCell ref="J392:J393"/>
    <mergeCell ref="M392:M393"/>
    <mergeCell ref="N392:N393"/>
    <mergeCell ref="O392:O393"/>
    <mergeCell ref="P392:P393"/>
    <mergeCell ref="M369:N369"/>
    <mergeCell ref="O369:P369"/>
    <mergeCell ref="A390:L390"/>
    <mergeCell ref="A391:A393"/>
    <mergeCell ref="B391:B393"/>
    <mergeCell ref="C391:H391"/>
    <mergeCell ref="I391:J391"/>
    <mergeCell ref="AK369:AL369"/>
    <mergeCell ref="AM369:AM370"/>
    <mergeCell ref="E368:AL368"/>
    <mergeCell ref="AM368:AP368"/>
    <mergeCell ref="AQ368:AQ370"/>
    <mergeCell ref="AR368:AR370"/>
    <mergeCell ref="AS368:AS370"/>
    <mergeCell ref="I369:J369"/>
    <mergeCell ref="K369:L369"/>
    <mergeCell ref="AP369:AP370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I369:AJ369"/>
    <mergeCell ref="AN369:AN370"/>
    <mergeCell ref="AO369:AO370"/>
    <mergeCell ref="AV303:AV305"/>
    <mergeCell ref="A257:A264"/>
    <mergeCell ref="A265:A269"/>
    <mergeCell ref="A270:A273"/>
    <mergeCell ref="A274:A278"/>
    <mergeCell ref="A279:A281"/>
    <mergeCell ref="A282:B282"/>
    <mergeCell ref="A283:B283"/>
    <mergeCell ref="A284:B284"/>
    <mergeCell ref="A285:B285"/>
    <mergeCell ref="A286:B286"/>
    <mergeCell ref="A287:A291"/>
    <mergeCell ref="A292:B292"/>
    <mergeCell ref="A293:B293"/>
    <mergeCell ref="A295:A297"/>
    <mergeCell ref="Z296:AA296"/>
    <mergeCell ref="AB296:AC296"/>
    <mergeCell ref="AD296:AE296"/>
    <mergeCell ref="AF296:AG296"/>
    <mergeCell ref="AH296:AI296"/>
    <mergeCell ref="AJ296:AK296"/>
    <mergeCell ref="B295:B297"/>
    <mergeCell ref="C295:E296"/>
    <mergeCell ref="F295:AK295"/>
    <mergeCell ref="AP304:AP305"/>
    <mergeCell ref="F303:AM303"/>
    <mergeCell ref="AN303:AP303"/>
    <mergeCell ref="AQ303:AR304"/>
    <mergeCell ref="AS303:AS305"/>
    <mergeCell ref="AT303:AT305"/>
    <mergeCell ref="AU303:AU305"/>
    <mergeCell ref="R304:S304"/>
    <mergeCell ref="T304:U304"/>
    <mergeCell ref="Z304:AA304"/>
    <mergeCell ref="AB304:AC304"/>
    <mergeCell ref="AD304:AE304"/>
    <mergeCell ref="AF304:AG304"/>
    <mergeCell ref="AH304:AI304"/>
    <mergeCell ref="AJ304:AK304"/>
    <mergeCell ref="AL304:AM304"/>
    <mergeCell ref="A89:B89"/>
    <mergeCell ref="C91:E93"/>
    <mergeCell ref="A199:A200"/>
    <mergeCell ref="A201:B201"/>
    <mergeCell ref="A180:A183"/>
    <mergeCell ref="A184:A187"/>
    <mergeCell ref="A191:B192"/>
    <mergeCell ref="C191:E191"/>
    <mergeCell ref="A193:B193"/>
    <mergeCell ref="A194:B194"/>
    <mergeCell ref="A195:A196"/>
    <mergeCell ref="A197:A198"/>
    <mergeCell ref="A154:A156"/>
    <mergeCell ref="A158:A161"/>
    <mergeCell ref="A162:B162"/>
    <mergeCell ref="A163:B163"/>
    <mergeCell ref="A165:B166"/>
    <mergeCell ref="C165:E165"/>
    <mergeCell ref="A170:B170"/>
    <mergeCell ref="A167:A169"/>
    <mergeCell ref="A171:A174"/>
    <mergeCell ref="A175:B175"/>
    <mergeCell ref="A176:B176"/>
    <mergeCell ref="A178:B179"/>
    <mergeCell ref="A66:A72"/>
    <mergeCell ref="A73:A74"/>
    <mergeCell ref="A75:A76"/>
    <mergeCell ref="A77:B77"/>
    <mergeCell ref="A78:B78"/>
    <mergeCell ref="A79:A80"/>
    <mergeCell ref="A81:A82"/>
    <mergeCell ref="A83:B83"/>
    <mergeCell ref="A88:B88"/>
    <mergeCell ref="A27:B27"/>
    <mergeCell ref="A28:B28"/>
    <mergeCell ref="A29:B29"/>
    <mergeCell ref="A30:B30"/>
    <mergeCell ref="A31:B31"/>
    <mergeCell ref="A37:B37"/>
    <mergeCell ref="A38:A44"/>
    <mergeCell ref="A45:A46"/>
    <mergeCell ref="A47:A48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45:B245"/>
    <mergeCell ref="A246:B246"/>
    <mergeCell ref="A247:A248"/>
    <mergeCell ref="A249:A250"/>
    <mergeCell ref="A251:A252"/>
    <mergeCell ref="A253:B253"/>
    <mergeCell ref="A254:A255"/>
    <mergeCell ref="A240:B240"/>
    <mergeCell ref="A241:B241"/>
    <mergeCell ref="A243:B244"/>
    <mergeCell ref="AV243:AV244"/>
    <mergeCell ref="AW243:AW244"/>
    <mergeCell ref="AX243:AX244"/>
    <mergeCell ref="Z243:AA243"/>
    <mergeCell ref="AB243:AC243"/>
    <mergeCell ref="AD243:AE243"/>
    <mergeCell ref="AF243:AG243"/>
    <mergeCell ref="AH243:AI243"/>
    <mergeCell ref="AJ243:AK243"/>
    <mergeCell ref="AL243:AM243"/>
    <mergeCell ref="R243:S243"/>
    <mergeCell ref="T243:U243"/>
    <mergeCell ref="V243:W243"/>
    <mergeCell ref="X243:Y243"/>
    <mergeCell ref="AN243:AP243"/>
    <mergeCell ref="AQ243:AQ244"/>
    <mergeCell ref="AR243:AR244"/>
    <mergeCell ref="AS243:AT243"/>
    <mergeCell ref="AU243:AU244"/>
    <mergeCell ref="A230:B230"/>
    <mergeCell ref="A231:B231"/>
    <mergeCell ref="A232:B232"/>
    <mergeCell ref="A233:B233"/>
    <mergeCell ref="A234:B234"/>
    <mergeCell ref="A235:A239"/>
    <mergeCell ref="L243:M243"/>
    <mergeCell ref="N243:O243"/>
    <mergeCell ref="P243:Q243"/>
    <mergeCell ref="C243:E243"/>
    <mergeCell ref="F243:G243"/>
    <mergeCell ref="H243:I243"/>
    <mergeCell ref="J243:K243"/>
    <mergeCell ref="A227:A229"/>
    <mergeCell ref="A202:A203"/>
    <mergeCell ref="A205:A212"/>
    <mergeCell ref="A213:A217"/>
    <mergeCell ref="A218:A221"/>
    <mergeCell ref="A222:A226"/>
    <mergeCell ref="AT191:AU191"/>
    <mergeCell ref="AV191:AW191"/>
    <mergeCell ref="AX191:AX192"/>
    <mergeCell ref="AH191:AI191"/>
    <mergeCell ref="AJ191:AK191"/>
    <mergeCell ref="AL191:AM191"/>
    <mergeCell ref="AN191:AN192"/>
    <mergeCell ref="AO191:AO192"/>
    <mergeCell ref="AP191:AQ191"/>
    <mergeCell ref="AR191:AR192"/>
    <mergeCell ref="R191:S191"/>
    <mergeCell ref="T191:U191"/>
    <mergeCell ref="V191:W191"/>
    <mergeCell ref="X191:Y191"/>
    <mergeCell ref="Z191:AA191"/>
    <mergeCell ref="AB191:AC191"/>
    <mergeCell ref="AD191:AE191"/>
    <mergeCell ref="AF191:AG191"/>
    <mergeCell ref="AS191:AS192"/>
    <mergeCell ref="J178:K178"/>
    <mergeCell ref="L178:M178"/>
    <mergeCell ref="N178:O178"/>
    <mergeCell ref="P178:P179"/>
    <mergeCell ref="Q178:Q179"/>
    <mergeCell ref="F191:G191"/>
    <mergeCell ref="H191:I191"/>
    <mergeCell ref="J191:K191"/>
    <mergeCell ref="L191:M191"/>
    <mergeCell ref="N191:O191"/>
    <mergeCell ref="P191:Q191"/>
    <mergeCell ref="F178:G178"/>
    <mergeCell ref="H178:I178"/>
    <mergeCell ref="C178:E178"/>
    <mergeCell ref="A133:B133"/>
    <mergeCell ref="A134:A141"/>
    <mergeCell ref="A143:B145"/>
    <mergeCell ref="C143:E144"/>
    <mergeCell ref="A146:B146"/>
    <mergeCell ref="A147:B147"/>
    <mergeCell ref="A148:A149"/>
    <mergeCell ref="A150:B150"/>
    <mergeCell ref="A152:B153"/>
    <mergeCell ref="C152:E152"/>
    <mergeCell ref="A157:B157"/>
    <mergeCell ref="H165:I165"/>
    <mergeCell ref="J165:K165"/>
    <mergeCell ref="N165:P165"/>
    <mergeCell ref="Q165:Q166"/>
    <mergeCell ref="R165:R166"/>
    <mergeCell ref="F152:G152"/>
    <mergeCell ref="H152:I152"/>
    <mergeCell ref="J152:K152"/>
    <mergeCell ref="L152:M152"/>
    <mergeCell ref="N152:N153"/>
    <mergeCell ref="O152:O153"/>
    <mergeCell ref="F165:G165"/>
    <mergeCell ref="L165:M165"/>
    <mergeCell ref="A112:B112"/>
    <mergeCell ref="A113:B113"/>
    <mergeCell ref="A114:B114"/>
    <mergeCell ref="A116:B118"/>
    <mergeCell ref="C116:E117"/>
    <mergeCell ref="A119:B119"/>
    <mergeCell ref="A120:A127"/>
    <mergeCell ref="A128:B128"/>
    <mergeCell ref="A130:B132"/>
    <mergeCell ref="C130:E131"/>
    <mergeCell ref="AH131:AH132"/>
    <mergeCell ref="AI131:AI132"/>
    <mergeCell ref="AJ131:AJ132"/>
    <mergeCell ref="AK131:AK132"/>
    <mergeCell ref="F130:AG130"/>
    <mergeCell ref="AH130:AK130"/>
    <mergeCell ref="AL130:AL132"/>
    <mergeCell ref="AM130:AM132"/>
    <mergeCell ref="F131:G131"/>
    <mergeCell ref="H131:I131"/>
    <mergeCell ref="J131:K131"/>
    <mergeCell ref="AF131:AG131"/>
    <mergeCell ref="L131:M131"/>
    <mergeCell ref="N131:O131"/>
    <mergeCell ref="P131:Q131"/>
    <mergeCell ref="R131:S131"/>
    <mergeCell ref="X131:Y131"/>
    <mergeCell ref="Z131:AA131"/>
    <mergeCell ref="AB131:AC131"/>
    <mergeCell ref="AD131:AE131"/>
    <mergeCell ref="T131:U131"/>
    <mergeCell ref="V131:W131"/>
    <mergeCell ref="AO144:AO145"/>
    <mergeCell ref="F143:AM143"/>
    <mergeCell ref="AN143:AP143"/>
    <mergeCell ref="AQ143:AQ145"/>
    <mergeCell ref="AR143:AR145"/>
    <mergeCell ref="F144:G144"/>
    <mergeCell ref="H144:I144"/>
    <mergeCell ref="J144:K144"/>
    <mergeCell ref="AP144:AP145"/>
    <mergeCell ref="L144:M144"/>
    <mergeCell ref="N144:O144"/>
    <mergeCell ref="P144:Q144"/>
    <mergeCell ref="R144:S144"/>
    <mergeCell ref="T144:U144"/>
    <mergeCell ref="V144:W144"/>
    <mergeCell ref="X144:Y144"/>
    <mergeCell ref="Z144:AA144"/>
    <mergeCell ref="AB144:AC144"/>
    <mergeCell ref="AD144:AE144"/>
    <mergeCell ref="AF144:AG144"/>
    <mergeCell ref="AH144:AI144"/>
    <mergeCell ref="AJ144:AK144"/>
    <mergeCell ref="AL144:AM144"/>
    <mergeCell ref="AN144:AN145"/>
    <mergeCell ref="A103:B103"/>
    <mergeCell ref="A104:B104"/>
    <mergeCell ref="A105:B105"/>
    <mergeCell ref="A106:B106"/>
    <mergeCell ref="A108:B110"/>
    <mergeCell ref="C108:E109"/>
    <mergeCell ref="A111:B111"/>
    <mergeCell ref="F101:G101"/>
    <mergeCell ref="H101:I101"/>
    <mergeCell ref="F108:M108"/>
    <mergeCell ref="F109:G109"/>
    <mergeCell ref="H109:I109"/>
    <mergeCell ref="J109:K109"/>
    <mergeCell ref="L109:M109"/>
    <mergeCell ref="AK100:AK102"/>
    <mergeCell ref="AL100:AL102"/>
    <mergeCell ref="A91:B94"/>
    <mergeCell ref="A95:B95"/>
    <mergeCell ref="A96:B96"/>
    <mergeCell ref="A97:B97"/>
    <mergeCell ref="A98:B98"/>
    <mergeCell ref="A100:B102"/>
    <mergeCell ref="C100:E101"/>
    <mergeCell ref="J101:K101"/>
    <mergeCell ref="L101:M101"/>
    <mergeCell ref="J93:K93"/>
    <mergeCell ref="L93:M93"/>
    <mergeCell ref="N93:O93"/>
    <mergeCell ref="P93:Q93"/>
    <mergeCell ref="AH101:AI101"/>
    <mergeCell ref="R93:S93"/>
    <mergeCell ref="T93:U93"/>
    <mergeCell ref="F100:Q100"/>
    <mergeCell ref="R100:W100"/>
    <mergeCell ref="X100:AC100"/>
    <mergeCell ref="AD100:AI100"/>
    <mergeCell ref="AJ100:AJ102"/>
    <mergeCell ref="AU91:AU94"/>
    <mergeCell ref="AT92:AT94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V93:W93"/>
    <mergeCell ref="X93:Y93"/>
    <mergeCell ref="AD93:AE93"/>
    <mergeCell ref="AF93:AG93"/>
    <mergeCell ref="AH93:AI93"/>
    <mergeCell ref="AJ93:AK93"/>
    <mergeCell ref="AL93:AM93"/>
    <mergeCell ref="AN93:AO93"/>
    <mergeCell ref="Z93:AA93"/>
    <mergeCell ref="AB93:AC93"/>
    <mergeCell ref="F93:G93"/>
    <mergeCell ref="H93:I93"/>
    <mergeCell ref="Q61:Q62"/>
    <mergeCell ref="R61:R62"/>
    <mergeCell ref="AD91:AT91"/>
    <mergeCell ref="A35:B35"/>
    <mergeCell ref="A36:B36"/>
    <mergeCell ref="Q53:Q54"/>
    <mergeCell ref="R53:R54"/>
    <mergeCell ref="S53:T53"/>
    <mergeCell ref="U53:W53"/>
    <mergeCell ref="X53:X54"/>
    <mergeCell ref="F91:AC91"/>
    <mergeCell ref="A49:B49"/>
    <mergeCell ref="A50:B50"/>
    <mergeCell ref="A51:B51"/>
    <mergeCell ref="A53:B54"/>
    <mergeCell ref="C53:C54"/>
    <mergeCell ref="A55:A56"/>
    <mergeCell ref="A57:A58"/>
    <mergeCell ref="A59:B59"/>
    <mergeCell ref="A61:B62"/>
    <mergeCell ref="C61:C62"/>
    <mergeCell ref="A63:B63"/>
    <mergeCell ref="A64:B64"/>
    <mergeCell ref="A65:B65"/>
    <mergeCell ref="R9:R10"/>
    <mergeCell ref="S9:T9"/>
    <mergeCell ref="U9:U10"/>
    <mergeCell ref="V9:V10"/>
    <mergeCell ref="W9:X9"/>
    <mergeCell ref="A6:P6"/>
    <mergeCell ref="A9:B10"/>
    <mergeCell ref="C9:C10"/>
    <mergeCell ref="D9:N9"/>
    <mergeCell ref="O9:O10"/>
    <mergeCell ref="P9:P10"/>
    <mergeCell ref="Q9:Q10"/>
    <mergeCell ref="AB117:AC117"/>
    <mergeCell ref="AD117:AE117"/>
    <mergeCell ref="E16:E17"/>
    <mergeCell ref="F16:F17"/>
    <mergeCell ref="A11:B11"/>
    <mergeCell ref="A12:B12"/>
    <mergeCell ref="A13:B13"/>
    <mergeCell ref="A14:B14"/>
    <mergeCell ref="A16:B17"/>
    <mergeCell ref="C16:C17"/>
    <mergeCell ref="D16:D17"/>
    <mergeCell ref="X33:Z33"/>
    <mergeCell ref="AA33:AA34"/>
    <mergeCell ref="A33:B34"/>
    <mergeCell ref="C33:C34"/>
    <mergeCell ref="D33:P33"/>
    <mergeCell ref="Q33:Q34"/>
    <mergeCell ref="R33:R34"/>
    <mergeCell ref="S33:S34"/>
    <mergeCell ref="T33:U33"/>
    <mergeCell ref="V33:V34"/>
    <mergeCell ref="W33:W34"/>
    <mergeCell ref="D53:P53"/>
    <mergeCell ref="D61:P61"/>
    <mergeCell ref="AF117:AG117"/>
    <mergeCell ref="F116:AG116"/>
    <mergeCell ref="AH116:AH118"/>
    <mergeCell ref="AI116:AI118"/>
    <mergeCell ref="F117:G117"/>
    <mergeCell ref="H117:I117"/>
    <mergeCell ref="J117:K117"/>
    <mergeCell ref="N101:O101"/>
    <mergeCell ref="P101:Q101"/>
    <mergeCell ref="R101:S101"/>
    <mergeCell ref="T101:U101"/>
    <mergeCell ref="V101:W101"/>
    <mergeCell ref="X101:Y101"/>
    <mergeCell ref="Z101:AA101"/>
    <mergeCell ref="AB101:AC101"/>
    <mergeCell ref="AD101:AG101"/>
    <mergeCell ref="L117:M117"/>
    <mergeCell ref="N117:O117"/>
    <mergeCell ref="P117:Q117"/>
    <mergeCell ref="R117:S117"/>
    <mergeCell ref="T117:U117"/>
    <mergeCell ref="V117:W117"/>
    <mergeCell ref="X117:Y117"/>
    <mergeCell ref="Z117:AA117"/>
  </mergeCells>
  <dataValidations count="11">
    <dataValidation type="decimal" allowBlank="1" showErrorMessage="1" sqref="D64:R83" xr:uid="{00000000-0002-0000-0500-000000000000}">
      <formula1>0</formula1>
      <formula2>9.99999999999999E+28</formula2>
    </dataValidation>
    <dataValidation type="decimal" operator="greaterThanOrEqual" allowBlank="1" showInputMessage="1" showErrorMessage="1" prompt="Valor no Permitido" sqref="B372:AS373 B375:AS376 B378:AS382 B384:AS389 B395:I395 K395:U395 B396:B398 B399:U399 B400:B402 B409:B411" xr:uid="{00000000-0002-0000-0500-000001000000}">
      <formula1>0</formula1>
    </dataValidation>
    <dataValidation type="decimal" operator="greaterThanOrEqual" allowBlank="1" showErrorMessage="1" sqref="D11:X14 C18:F31 D52:U52 D55:X59 B86:D86 D89:E89 F103:AL106 F111:M114 F119:AI128 F133:AM141 F146:AR150 F154:O156 F158:O161 F167:R169 F171:R174 F193:AX193 F245:AX245 H247:AX247 F298:AO301 F344:AK346 F357:AM366" xr:uid="{00000000-0002-0000-0500-000002000000}">
      <formula1>0</formula1>
    </dataValidation>
    <dataValidation type="decimal" operator="equal" allowBlank="1" showErrorMessage="1" sqref="N37 C194:AX194 D208 C246:AX246 D329" xr:uid="{00000000-0002-0000-0500-000003000000}">
      <formula1>0</formula1>
    </dataValidation>
    <dataValidation type="decimal" allowBlank="1" showErrorMessage="1" sqref="F95:AW98" xr:uid="{00000000-0002-0000-0500-000004000000}">
      <formula1>0</formula1>
      <formula2>9.99999999999999E+39</formula2>
    </dataValidation>
    <dataValidation type="decimal" allowBlank="1" showErrorMessage="1" sqref="F195:AX241 F329:AW339" xr:uid="{00000000-0002-0000-0500-000005000000}">
      <formula1>0</formula1>
      <formula2>9.99999999999999E+37</formula2>
    </dataValidation>
    <dataValidation type="decimal" allowBlank="1" showErrorMessage="1" sqref="C394:U394 C396:U398 C400:U404 C409:F411" xr:uid="{00000000-0002-0000-0500-000006000000}">
      <formula1>0</formula1>
      <formula2>9.99999999999999E+34</formula2>
    </dataValidation>
    <dataValidation type="decimal" allowBlank="1" showErrorMessage="1" sqref="F180:Q182 F184:Q187 F307:AV324" xr:uid="{00000000-0002-0000-0500-000007000000}">
      <formula1>0</formula1>
      <formula2>9.99999999999999E+38</formula2>
    </dataValidation>
    <dataValidation type="decimal" allowBlank="1" showErrorMessage="1" sqref="F247:G247 F248:AX293 E351:U352" xr:uid="{00000000-0002-0000-0500-000008000000}">
      <formula1>0</formula1>
      <formula2>9.99999999999999E+35</formula2>
    </dataValidation>
    <dataValidation type="decimal" operator="equal" allowBlank="1" showInputMessage="1" showErrorMessage="1" prompt="Valor no Permitido" sqref="B371:AS371 B374:AS374 B377:AS377 B383:AS383 J395" xr:uid="{00000000-0002-0000-0500-000009000000}">
      <formula1>0</formula1>
    </dataValidation>
    <dataValidation type="decimal" allowBlank="1" showErrorMessage="1" sqref="D36:AA36 D37:M37 O37:AA37 D38:AA51" xr:uid="{00000000-0002-0000-0500-00000A000000}">
      <formula1>0</formula1>
      <formula2>9.99999999999999E+32</formula2>
    </dataValidation>
  </dataValidations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1000"/>
  <sheetViews>
    <sheetView showGridLines="0" workbookViewId="0"/>
  </sheetViews>
  <sheetFormatPr baseColWidth="10" defaultColWidth="14.42578125" defaultRowHeight="15" customHeight="1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4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</cols>
  <sheetData>
    <row r="1" spans="1:97" ht="14.25" customHeight="1" x14ac:dyDescent="0.25">
      <c r="A1" s="1727" t="s">
        <v>28</v>
      </c>
    </row>
    <row r="2" spans="1:97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97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4.25" customHeight="1" x14ac:dyDescent="0.25">
      <c r="A4" s="1727" t="str">
        <f>CONCATENATE("MES: ",NOMBRE!B6, " (",NOMBRE!C6,NOMBRE!D6,")")</f>
        <v>MES: NOVIEMBRE (11)</v>
      </c>
    </row>
    <row r="5" spans="1:97" ht="14.25" customHeight="1" x14ac:dyDescent="0.25">
      <c r="A5" s="1727" t="str">
        <f>CONCATENATE("AÑO: ",NOMBRE!B7)</f>
        <v>AÑO: 2025</v>
      </c>
    </row>
    <row r="6" spans="1:97" ht="18" customHeight="1" x14ac:dyDescent="0.25">
      <c r="A6" s="3164" t="s">
        <v>1048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1862"/>
      <c r="Y6" s="1862"/>
      <c r="Z6" s="1862"/>
      <c r="AA6" s="1862"/>
      <c r="AB6" s="1862"/>
      <c r="AC6" s="1862"/>
      <c r="AD6" s="1862"/>
      <c r="AE6" s="1862"/>
      <c r="AF6" s="1862"/>
      <c r="AG6" s="1862"/>
      <c r="AH6" s="1862"/>
      <c r="AI6" s="1862"/>
      <c r="AJ6" s="1862"/>
      <c r="AK6" s="1862"/>
      <c r="AL6" s="1862"/>
      <c r="AM6" s="1862"/>
      <c r="AN6" s="1862"/>
      <c r="AO6" s="1862"/>
      <c r="AP6" s="1862"/>
      <c r="AQ6" s="1731"/>
      <c r="AR6" s="1731"/>
      <c r="AS6" s="1731"/>
      <c r="AT6" s="1731"/>
      <c r="AU6" s="1731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</row>
    <row r="7" spans="1:97" ht="14.25" customHeight="1" x14ac:dyDescent="0.25"/>
    <row r="8" spans="1:97" ht="18" customHeight="1" x14ac:dyDescent="0.25">
      <c r="A8" s="509" t="s">
        <v>1049</v>
      </c>
      <c r="B8" s="1873"/>
      <c r="C8" s="1873"/>
      <c r="D8" s="1873"/>
      <c r="E8" s="1873"/>
      <c r="F8" s="1873"/>
      <c r="G8" s="1873"/>
      <c r="H8" s="1873"/>
      <c r="I8" s="1873"/>
      <c r="J8" s="1873"/>
      <c r="K8" s="1944"/>
      <c r="L8" s="1873"/>
      <c r="M8" s="1873"/>
      <c r="N8" s="1873"/>
      <c r="O8" s="2200"/>
      <c r="P8" s="2200"/>
      <c r="Q8" s="2200"/>
      <c r="R8" s="2200"/>
      <c r="S8" s="2200"/>
      <c r="T8" s="2200"/>
      <c r="U8" s="2200"/>
      <c r="V8" s="1944"/>
      <c r="W8" s="2200"/>
      <c r="X8" s="2200"/>
      <c r="Y8" s="2200"/>
      <c r="Z8" s="2200"/>
      <c r="AA8" s="2200"/>
      <c r="AB8" s="2200"/>
      <c r="AC8" s="2200"/>
      <c r="AD8" s="2200"/>
      <c r="AE8" s="2200"/>
      <c r="AF8" s="2200"/>
      <c r="AG8" s="2200"/>
      <c r="AH8" s="2200"/>
      <c r="AI8" s="2200"/>
      <c r="AJ8" s="2200"/>
      <c r="AK8" s="2200"/>
      <c r="AL8" s="2200"/>
      <c r="AM8" s="2200"/>
      <c r="AN8" s="2200"/>
      <c r="AO8" s="2200"/>
      <c r="AP8" s="1867"/>
      <c r="AQ8" s="1867"/>
      <c r="AR8" s="1867"/>
      <c r="AS8" s="1867"/>
      <c r="AT8" s="1867"/>
      <c r="AU8" s="1867"/>
      <c r="AV8" s="338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</row>
    <row r="9" spans="1:97" ht="15" customHeight="1" x14ac:dyDescent="0.25">
      <c r="A9" s="3153" t="s">
        <v>224</v>
      </c>
      <c r="B9" s="3153" t="s">
        <v>32</v>
      </c>
      <c r="C9" s="3148" t="s">
        <v>463</v>
      </c>
      <c r="D9" s="3161"/>
      <c r="E9" s="3149"/>
      <c r="F9" s="3143" t="s">
        <v>106</v>
      </c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35"/>
      <c r="AN9" s="3167" t="s">
        <v>614</v>
      </c>
      <c r="AO9" s="3162" t="s">
        <v>39</v>
      </c>
      <c r="AP9" s="3162" t="s">
        <v>40</v>
      </c>
      <c r="AQ9" s="3139" t="s">
        <v>41</v>
      </c>
      <c r="AR9" s="3224" t="s">
        <v>42</v>
      </c>
      <c r="AS9" s="3139" t="s">
        <v>1050</v>
      </c>
      <c r="AT9" s="3201" t="s">
        <v>1051</v>
      </c>
      <c r="AU9" s="3149"/>
      <c r="AV9" s="3138" t="s">
        <v>1052</v>
      </c>
    </row>
    <row r="10" spans="1:97" ht="14.25" customHeight="1" x14ac:dyDescent="0.25">
      <c r="A10" s="3128"/>
      <c r="B10" s="3128"/>
      <c r="C10" s="3150"/>
      <c r="D10" s="3142"/>
      <c r="E10" s="3140"/>
      <c r="F10" s="3143" t="s">
        <v>352</v>
      </c>
      <c r="G10" s="3122"/>
      <c r="H10" s="3143" t="s">
        <v>335</v>
      </c>
      <c r="I10" s="3122"/>
      <c r="J10" s="3143" t="s">
        <v>99</v>
      </c>
      <c r="K10" s="3122"/>
      <c r="L10" s="3143" t="s">
        <v>49</v>
      </c>
      <c r="M10" s="3122"/>
      <c r="N10" s="3143" t="s">
        <v>50</v>
      </c>
      <c r="O10" s="3122"/>
      <c r="P10" s="3159" t="s">
        <v>51</v>
      </c>
      <c r="Q10" s="3122"/>
      <c r="R10" s="3159" t="s">
        <v>52</v>
      </c>
      <c r="S10" s="3122"/>
      <c r="T10" s="3159" t="s">
        <v>53</v>
      </c>
      <c r="U10" s="3122"/>
      <c r="V10" s="3159" t="s">
        <v>54</v>
      </c>
      <c r="W10" s="3122"/>
      <c r="X10" s="3159" t="s">
        <v>55</v>
      </c>
      <c r="Y10" s="3122"/>
      <c r="Z10" s="3159" t="s">
        <v>56</v>
      </c>
      <c r="AA10" s="3122"/>
      <c r="AB10" s="3159" t="s">
        <v>57</v>
      </c>
      <c r="AC10" s="3122"/>
      <c r="AD10" s="3159" t="s">
        <v>58</v>
      </c>
      <c r="AE10" s="3122"/>
      <c r="AF10" s="3159" t="s">
        <v>59</v>
      </c>
      <c r="AG10" s="3122"/>
      <c r="AH10" s="3159" t="s">
        <v>60</v>
      </c>
      <c r="AI10" s="3122"/>
      <c r="AJ10" s="3159" t="s">
        <v>61</v>
      </c>
      <c r="AK10" s="3122"/>
      <c r="AL10" s="3159" t="s">
        <v>62</v>
      </c>
      <c r="AM10" s="3135"/>
      <c r="AN10" s="3170"/>
      <c r="AO10" s="3269"/>
      <c r="AP10" s="3269"/>
      <c r="AQ10" s="3180"/>
      <c r="AR10" s="3225"/>
      <c r="AS10" s="3180"/>
      <c r="AT10" s="3196" t="s">
        <v>473</v>
      </c>
      <c r="AU10" s="3171" t="s">
        <v>474</v>
      </c>
      <c r="AV10" s="3128"/>
    </row>
    <row r="11" spans="1:97" ht="19.5" customHeight="1" x14ac:dyDescent="0.25">
      <c r="A11" s="3129"/>
      <c r="B11" s="3129"/>
      <c r="C11" s="1887" t="s">
        <v>84</v>
      </c>
      <c r="D11" s="1739" t="s">
        <v>63</v>
      </c>
      <c r="E11" s="2042" t="s">
        <v>64</v>
      </c>
      <c r="F11" s="27" t="s">
        <v>63</v>
      </c>
      <c r="G11" s="2042" t="s">
        <v>64</v>
      </c>
      <c r="H11" s="27" t="s">
        <v>63</v>
      </c>
      <c r="I11" s="2042" t="s">
        <v>64</v>
      </c>
      <c r="J11" s="27" t="s">
        <v>63</v>
      </c>
      <c r="K11" s="2042" t="s">
        <v>64</v>
      </c>
      <c r="L11" s="27" t="s">
        <v>63</v>
      </c>
      <c r="M11" s="2042" t="s">
        <v>64</v>
      </c>
      <c r="N11" s="27" t="s">
        <v>63</v>
      </c>
      <c r="O11" s="2042" t="s">
        <v>64</v>
      </c>
      <c r="P11" s="27" t="s">
        <v>63</v>
      </c>
      <c r="Q11" s="2042" t="s">
        <v>64</v>
      </c>
      <c r="R11" s="27" t="s">
        <v>63</v>
      </c>
      <c r="S11" s="2042" t="s">
        <v>64</v>
      </c>
      <c r="T11" s="27" t="s">
        <v>63</v>
      </c>
      <c r="U11" s="2042" t="s">
        <v>64</v>
      </c>
      <c r="V11" s="27" t="s">
        <v>63</v>
      </c>
      <c r="W11" s="2042" t="s">
        <v>64</v>
      </c>
      <c r="X11" s="27" t="s">
        <v>63</v>
      </c>
      <c r="Y11" s="2042" t="s">
        <v>64</v>
      </c>
      <c r="Z11" s="27" t="s">
        <v>63</v>
      </c>
      <c r="AA11" s="2042" t="s">
        <v>64</v>
      </c>
      <c r="AB11" s="27" t="s">
        <v>63</v>
      </c>
      <c r="AC11" s="2042" t="s">
        <v>64</v>
      </c>
      <c r="AD11" s="27" t="s">
        <v>63</v>
      </c>
      <c r="AE11" s="2042" t="s">
        <v>64</v>
      </c>
      <c r="AF11" s="27" t="s">
        <v>63</v>
      </c>
      <c r="AG11" s="2042" t="s">
        <v>64</v>
      </c>
      <c r="AH11" s="27" t="s">
        <v>63</v>
      </c>
      <c r="AI11" s="2042" t="s">
        <v>64</v>
      </c>
      <c r="AJ11" s="27" t="s">
        <v>63</v>
      </c>
      <c r="AK11" s="2042" t="s">
        <v>64</v>
      </c>
      <c r="AL11" s="27" t="s">
        <v>63</v>
      </c>
      <c r="AM11" s="2335" t="s">
        <v>64</v>
      </c>
      <c r="AN11" s="3168"/>
      <c r="AO11" s="3163"/>
      <c r="AP11" s="3163"/>
      <c r="AQ11" s="3140"/>
      <c r="AR11" s="3253"/>
      <c r="AS11" s="3140"/>
      <c r="AT11" s="3176"/>
      <c r="AU11" s="3173"/>
      <c r="AV11" s="3129"/>
    </row>
    <row r="12" spans="1:97" ht="15" customHeight="1" x14ac:dyDescent="0.25">
      <c r="A12" s="3132" t="s">
        <v>1053</v>
      </c>
      <c r="B12" s="1915" t="s">
        <v>69</v>
      </c>
      <c r="C12" s="169">
        <f t="shared" ref="C12:C26" si="0">SUM(D12+E12)</f>
        <v>169</v>
      </c>
      <c r="D12" s="179">
        <f t="shared" ref="D12:E12" si="1">SUM(F12+H12+J12+L12+N12+P12+R12+T12+V12+X12+Z12+AB12+AD12+AF12+AH12+AJ12+AL12)</f>
        <v>48</v>
      </c>
      <c r="E12" s="171">
        <f t="shared" si="1"/>
        <v>121</v>
      </c>
      <c r="F12" s="126">
        <v>1</v>
      </c>
      <c r="G12" s="1840">
        <v>0</v>
      </c>
      <c r="H12" s="126">
        <v>0</v>
      </c>
      <c r="I12" s="1840">
        <v>3</v>
      </c>
      <c r="J12" s="126">
        <v>4</v>
      </c>
      <c r="K12" s="351">
        <v>8</v>
      </c>
      <c r="L12" s="126">
        <v>7</v>
      </c>
      <c r="M12" s="351">
        <v>10</v>
      </c>
      <c r="N12" s="126">
        <v>8</v>
      </c>
      <c r="O12" s="351">
        <v>12</v>
      </c>
      <c r="P12" s="126">
        <v>4</v>
      </c>
      <c r="Q12" s="351">
        <v>15</v>
      </c>
      <c r="R12" s="126">
        <v>4</v>
      </c>
      <c r="S12" s="351">
        <v>18</v>
      </c>
      <c r="T12" s="126">
        <v>3</v>
      </c>
      <c r="U12" s="351">
        <v>13</v>
      </c>
      <c r="V12" s="126">
        <v>2</v>
      </c>
      <c r="W12" s="351">
        <v>10</v>
      </c>
      <c r="X12" s="126">
        <v>3</v>
      </c>
      <c r="Y12" s="351">
        <v>8</v>
      </c>
      <c r="Z12" s="126">
        <v>4</v>
      </c>
      <c r="AA12" s="351">
        <v>4</v>
      </c>
      <c r="AB12" s="126">
        <v>2</v>
      </c>
      <c r="AC12" s="351">
        <v>8</v>
      </c>
      <c r="AD12" s="126">
        <v>3</v>
      </c>
      <c r="AE12" s="351">
        <v>4</v>
      </c>
      <c r="AF12" s="126">
        <v>1</v>
      </c>
      <c r="AG12" s="351">
        <v>2</v>
      </c>
      <c r="AH12" s="126">
        <v>1</v>
      </c>
      <c r="AI12" s="351">
        <v>2</v>
      </c>
      <c r="AJ12" s="126">
        <v>0</v>
      </c>
      <c r="AK12" s="351">
        <v>2</v>
      </c>
      <c r="AL12" s="650">
        <v>1</v>
      </c>
      <c r="AM12" s="378">
        <v>2</v>
      </c>
      <c r="AN12" s="440">
        <v>169</v>
      </c>
      <c r="AO12" s="127">
        <v>0</v>
      </c>
      <c r="AP12" s="127">
        <v>4</v>
      </c>
      <c r="AQ12" s="1840">
        <v>25</v>
      </c>
      <c r="AR12" s="2078">
        <v>0</v>
      </c>
      <c r="AS12" s="1840">
        <v>1</v>
      </c>
      <c r="AT12" s="126">
        <v>0</v>
      </c>
      <c r="AU12" s="351">
        <v>0</v>
      </c>
      <c r="AV12" s="1840">
        <v>0</v>
      </c>
      <c r="AW12" s="240" t="str">
        <f t="shared" ref="AW12:AW21" si="2">CA12&amp;CB12&amp;CC12&amp;CD12&amp;CE12&amp;CF12&amp;CG12&amp;CH12&amp;CI12</f>
        <v/>
      </c>
      <c r="CA12" s="2228" t="str">
        <f t="shared" ref="CA12:CA21" si="3">IF(AND($C12&gt;0,AN12="")," * No olvide digitar la variable Beneficiarios. Digite Cero si no tiene.",IF(AN12&gt;$C12," * La variable Beneficiarios No puede ser mayor al Total Ambos Sexos.",""))</f>
        <v/>
      </c>
      <c r="CB12" s="2228" t="str">
        <f t="shared" ref="CB12:CB21" si="4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2228" t="str">
        <f t="shared" ref="CC12:CC21" si="5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2228" t="str">
        <f t="shared" ref="CD12:CD21" si="6">IF(AND($C12&gt;0,AQ12="")," * No olvide digitar la variable Pueblos originarios. Digite Cero si no tiene.",IF(AQ12&gt;$C12," * La variable Pueblos Originarios No puede ser mayor al Total Ambos Sexos.",""))</f>
        <v/>
      </c>
      <c r="CE12" s="2228" t="str">
        <f t="shared" ref="CE12:CE21" si="7">IF(AND($C12&gt;0,AR12="")," * No olvide digitar la variable Migrantes. Digite Cero si no tiene.",IF(AR12&gt;$C12," * La variable Migrantes No puede ser mayor al Total Ambos Sexos.",""))</f>
        <v/>
      </c>
      <c r="CF12" s="2228" t="str">
        <f t="shared" ref="CF12:CF21" si="8">IF(AND($C12&gt;0,AS12="")," * No olvide digitar la variable Demencia. Digite Cero si no tiene.",IF(AS12&gt;$C12," * La variable Demencia No puede ser mayor al Total Ambos Sexos.",""))</f>
        <v/>
      </c>
      <c r="CG12" s="2228" t="str">
        <f t="shared" ref="CG12:CG21" si="9">IF(AND($E12&gt;0,OR(AT12=""))," * No olvide digitar la variable Trans (Masculino). Digite Cero si no tiene.",IF((AT12)&gt;$E12," * La variable Trans (Masculino) No puede ser mayor al Total Mujeres.",""))</f>
        <v/>
      </c>
      <c r="CH12" s="2228" t="str">
        <f t="shared" ref="CH12:CH21" si="10">IF(AND(D12&gt;0,OR(AU12=""))," * No olvide digitar la variable Trans (Femenino). Digite Cero si no tiene.",IF((AU12)&gt;D12," * La variable Trans (Femenino) No puede ser mayor al Total Hombres.",""))</f>
        <v/>
      </c>
      <c r="CI12" s="2228" t="str">
        <f t="shared" ref="CI12:CI21" si="11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757">
        <f t="shared" ref="CK12:CP12" si="12">IF(AND($C12&gt;0,AN12=""),1,IF(AN12&gt;$C12,1,0))</f>
        <v>0</v>
      </c>
      <c r="CL12" s="1757">
        <f t="shared" si="12"/>
        <v>0</v>
      </c>
      <c r="CM12" s="1757">
        <f t="shared" si="12"/>
        <v>0</v>
      </c>
      <c r="CN12" s="1757">
        <f t="shared" si="12"/>
        <v>0</v>
      </c>
      <c r="CO12" s="1757">
        <f t="shared" si="12"/>
        <v>0</v>
      </c>
      <c r="CP12" s="1757">
        <f t="shared" si="12"/>
        <v>0</v>
      </c>
      <c r="CQ12" s="1757">
        <f>IF(AND($E12&gt;0,OR(AT12="")),1,IF((AT12)&gt;$E12,1,0))</f>
        <v>0</v>
      </c>
      <c r="CR12" s="1757">
        <f>IF(AND($D12&gt;0,OR(AU12="")),1,IF((AU12)&gt;$D12,1,0))</f>
        <v>0</v>
      </c>
      <c r="CS12" s="1757">
        <f t="shared" ref="CS12:CS21" si="13">IF(AND($C12&gt;0,AV12=""),1,IF(AV12&gt;$C12,1,0))</f>
        <v>0</v>
      </c>
    </row>
    <row r="13" spans="1:97" ht="15" customHeight="1" x14ac:dyDescent="0.25">
      <c r="A13" s="3128"/>
      <c r="B13" s="198" t="s">
        <v>1054</v>
      </c>
      <c r="C13" s="184">
        <f t="shared" si="0"/>
        <v>195</v>
      </c>
      <c r="D13" s="185">
        <f t="shared" ref="D13:E13" si="14">SUM(F13+H13+J13+L13+N13+P13+R13+T13+V13+X13+Z13+AB13+AD13+AF13+AH13+AJ13+AL13)</f>
        <v>51</v>
      </c>
      <c r="E13" s="186">
        <f t="shared" si="14"/>
        <v>144</v>
      </c>
      <c r="F13" s="355">
        <v>0</v>
      </c>
      <c r="G13" s="2057">
        <v>0</v>
      </c>
      <c r="H13" s="355">
        <v>5</v>
      </c>
      <c r="I13" s="2057">
        <v>4</v>
      </c>
      <c r="J13" s="355">
        <v>5</v>
      </c>
      <c r="K13" s="356">
        <v>8</v>
      </c>
      <c r="L13" s="355">
        <v>12</v>
      </c>
      <c r="M13" s="356">
        <v>26</v>
      </c>
      <c r="N13" s="355">
        <v>9</v>
      </c>
      <c r="O13" s="356">
        <v>14</v>
      </c>
      <c r="P13" s="355">
        <v>3</v>
      </c>
      <c r="Q13" s="356">
        <v>18</v>
      </c>
      <c r="R13" s="355">
        <v>1</v>
      </c>
      <c r="S13" s="356">
        <v>16</v>
      </c>
      <c r="T13" s="355">
        <v>1</v>
      </c>
      <c r="U13" s="356">
        <v>11</v>
      </c>
      <c r="V13" s="355">
        <v>1</v>
      </c>
      <c r="W13" s="356">
        <v>9</v>
      </c>
      <c r="X13" s="355">
        <v>2</v>
      </c>
      <c r="Y13" s="356">
        <v>9</v>
      </c>
      <c r="Z13" s="355">
        <v>4</v>
      </c>
      <c r="AA13" s="356">
        <v>9</v>
      </c>
      <c r="AB13" s="355">
        <v>3</v>
      </c>
      <c r="AC13" s="356">
        <v>10</v>
      </c>
      <c r="AD13" s="355">
        <v>3</v>
      </c>
      <c r="AE13" s="356">
        <v>4</v>
      </c>
      <c r="AF13" s="355">
        <v>1</v>
      </c>
      <c r="AG13" s="356">
        <v>4</v>
      </c>
      <c r="AH13" s="355">
        <v>0</v>
      </c>
      <c r="AI13" s="356">
        <v>1</v>
      </c>
      <c r="AJ13" s="355">
        <v>0</v>
      </c>
      <c r="AK13" s="356">
        <v>1</v>
      </c>
      <c r="AL13" s="2059">
        <v>1</v>
      </c>
      <c r="AM13" s="362">
        <v>0</v>
      </c>
      <c r="AN13" s="443">
        <v>195</v>
      </c>
      <c r="AO13" s="452">
        <v>0</v>
      </c>
      <c r="AP13" s="452">
        <v>3</v>
      </c>
      <c r="AQ13" s="2057">
        <v>28</v>
      </c>
      <c r="AR13" s="2084">
        <v>0</v>
      </c>
      <c r="AS13" s="2057">
        <v>0</v>
      </c>
      <c r="AT13" s="355">
        <v>0</v>
      </c>
      <c r="AU13" s="356">
        <v>0</v>
      </c>
      <c r="AV13" s="2057">
        <v>0</v>
      </c>
      <c r="AW13" s="240" t="str">
        <f t="shared" si="2"/>
        <v/>
      </c>
      <c r="CA13" s="2228" t="str">
        <f t="shared" si="3"/>
        <v/>
      </c>
      <c r="CB13" s="2228" t="str">
        <f t="shared" si="4"/>
        <v/>
      </c>
      <c r="CC13" s="2228" t="str">
        <f t="shared" si="5"/>
        <v/>
      </c>
      <c r="CD13" s="2228" t="str">
        <f t="shared" si="6"/>
        <v/>
      </c>
      <c r="CE13" s="2228" t="str">
        <f t="shared" si="7"/>
        <v/>
      </c>
      <c r="CF13" s="2228" t="str">
        <f t="shared" si="8"/>
        <v/>
      </c>
      <c r="CG13" s="2228" t="str">
        <f t="shared" si="9"/>
        <v/>
      </c>
      <c r="CH13" s="2228" t="str">
        <f t="shared" si="10"/>
        <v/>
      </c>
      <c r="CI13" s="2228" t="str">
        <f t="shared" si="11"/>
        <v/>
      </c>
      <c r="CK13" s="1757">
        <f t="shared" ref="CK13:CK21" si="15">IF(AND(C13&gt;0,AN13=""),1,IF(AN13&gt;C13,1,0))</f>
        <v>0</v>
      </c>
      <c r="CL13" s="1757">
        <f t="shared" ref="CL13:CL21" si="16">IF(AND(C13&gt;0,AO13=""),1,IF(AO13&gt;C13,1,0))</f>
        <v>0</v>
      </c>
      <c r="CM13" s="1757">
        <f t="shared" ref="CM13:CM21" si="17">IF(AND(C13&gt;0,AP13=""),1,IF(AP13&gt;C13,1,0))</f>
        <v>0</v>
      </c>
      <c r="CN13" s="1757">
        <f t="shared" ref="CN13:CN21" si="18">IF(AND(C13&gt;0,AQ13=""),1,IF(AQ13&gt;C13,1,0))</f>
        <v>0</v>
      </c>
      <c r="CO13" s="1757">
        <f t="shared" ref="CO13:CO21" si="19">IF(AND(C13&gt;0,AR13=""),1,IF(AR13&gt;C13,1,0))</f>
        <v>0</v>
      </c>
      <c r="CP13" s="1757">
        <f t="shared" ref="CP13:CP21" si="20">IF(AND(C13&gt;0,AS13=""),1,IF(AS13&gt;C13,1,0))</f>
        <v>0</v>
      </c>
      <c r="CQ13" s="1757">
        <f t="shared" ref="CQ13:CQ21" si="21">IF(AND(E13&gt;0,OR(AT13="")),1,IF((AT13)&gt;E13,1,0))</f>
        <v>0</v>
      </c>
      <c r="CR13" s="1757">
        <f t="shared" ref="CR13:CR21" si="22">IF(AND(D13&gt;0,OR(AU13="")),1,IF((AU13)&gt;D13,1,0))</f>
        <v>0</v>
      </c>
      <c r="CS13" s="1757">
        <f t="shared" si="13"/>
        <v>0</v>
      </c>
    </row>
    <row r="14" spans="1:97" ht="15" customHeight="1" x14ac:dyDescent="0.25">
      <c r="A14" s="3128"/>
      <c r="B14" s="198" t="s">
        <v>103</v>
      </c>
      <c r="C14" s="184">
        <f t="shared" si="0"/>
        <v>0</v>
      </c>
      <c r="D14" s="185">
        <f t="shared" ref="D14:E14" si="23">SUM(F14+H14+J14+L14+N14+P14+R14+T14+V14+X14+Z14+AB14+AD14+AF14+AH14+AJ14+AL14)</f>
        <v>0</v>
      </c>
      <c r="E14" s="186">
        <f t="shared" si="23"/>
        <v>0</v>
      </c>
      <c r="F14" s="355"/>
      <c r="G14" s="2057"/>
      <c r="H14" s="355"/>
      <c r="I14" s="2057"/>
      <c r="J14" s="355"/>
      <c r="K14" s="356"/>
      <c r="L14" s="355"/>
      <c r="M14" s="356"/>
      <c r="N14" s="355"/>
      <c r="O14" s="356"/>
      <c r="P14" s="355"/>
      <c r="Q14" s="356"/>
      <c r="R14" s="355"/>
      <c r="S14" s="356"/>
      <c r="T14" s="355"/>
      <c r="U14" s="356"/>
      <c r="V14" s="355"/>
      <c r="W14" s="356"/>
      <c r="X14" s="355"/>
      <c r="Y14" s="356"/>
      <c r="Z14" s="355"/>
      <c r="AA14" s="356"/>
      <c r="AB14" s="355"/>
      <c r="AC14" s="356"/>
      <c r="AD14" s="355"/>
      <c r="AE14" s="356"/>
      <c r="AF14" s="355"/>
      <c r="AG14" s="356"/>
      <c r="AH14" s="355"/>
      <c r="AI14" s="356"/>
      <c r="AJ14" s="355"/>
      <c r="AK14" s="356"/>
      <c r="AL14" s="2059"/>
      <c r="AM14" s="362"/>
      <c r="AN14" s="443"/>
      <c r="AO14" s="452"/>
      <c r="AP14" s="452"/>
      <c r="AQ14" s="2057"/>
      <c r="AR14" s="2084"/>
      <c r="AS14" s="2057"/>
      <c r="AT14" s="355"/>
      <c r="AU14" s="356"/>
      <c r="AV14" s="2057"/>
      <c r="AW14" s="240" t="str">
        <f t="shared" si="2"/>
        <v/>
      </c>
      <c r="CA14" s="2228" t="str">
        <f t="shared" si="3"/>
        <v/>
      </c>
      <c r="CB14" s="2228" t="str">
        <f t="shared" si="4"/>
        <v/>
      </c>
      <c r="CC14" s="2228" t="str">
        <f t="shared" si="5"/>
        <v/>
      </c>
      <c r="CD14" s="2228" t="str">
        <f t="shared" si="6"/>
        <v/>
      </c>
      <c r="CE14" s="2228" t="str">
        <f t="shared" si="7"/>
        <v/>
      </c>
      <c r="CF14" s="2228" t="str">
        <f t="shared" si="8"/>
        <v/>
      </c>
      <c r="CG14" s="2228" t="str">
        <f t="shared" si="9"/>
        <v/>
      </c>
      <c r="CH14" s="2228" t="str">
        <f t="shared" si="10"/>
        <v/>
      </c>
      <c r="CI14" s="2228" t="str">
        <f t="shared" si="11"/>
        <v/>
      </c>
      <c r="CK14" s="1757">
        <f t="shared" si="15"/>
        <v>0</v>
      </c>
      <c r="CL14" s="1757">
        <f t="shared" si="16"/>
        <v>0</v>
      </c>
      <c r="CM14" s="1757">
        <f t="shared" si="17"/>
        <v>0</v>
      </c>
      <c r="CN14" s="1757">
        <f t="shared" si="18"/>
        <v>0</v>
      </c>
      <c r="CO14" s="1757">
        <f t="shared" si="19"/>
        <v>0</v>
      </c>
      <c r="CP14" s="1757">
        <f t="shared" si="20"/>
        <v>0</v>
      </c>
      <c r="CQ14" s="1757">
        <f t="shared" si="21"/>
        <v>0</v>
      </c>
      <c r="CR14" s="1757">
        <f t="shared" si="22"/>
        <v>0</v>
      </c>
      <c r="CS14" s="1757">
        <f t="shared" si="13"/>
        <v>0</v>
      </c>
    </row>
    <row r="15" spans="1:97" ht="15" customHeight="1" x14ac:dyDescent="0.25">
      <c r="A15" s="3128"/>
      <c r="B15" s="198" t="s">
        <v>70</v>
      </c>
      <c r="C15" s="184">
        <f t="shared" si="0"/>
        <v>0</v>
      </c>
      <c r="D15" s="185">
        <f t="shared" ref="D15:E15" si="24">SUM(F15+H15+J15+L15+N15+P15+R15+T15+V15+X15+Z15+AB15+AD15+AF15+AH15+AJ15+AL15)</f>
        <v>0</v>
      </c>
      <c r="E15" s="186">
        <f t="shared" si="24"/>
        <v>0</v>
      </c>
      <c r="F15" s="355"/>
      <c r="G15" s="2057"/>
      <c r="H15" s="355"/>
      <c r="I15" s="2057"/>
      <c r="J15" s="355"/>
      <c r="K15" s="356"/>
      <c r="L15" s="355"/>
      <c r="M15" s="356"/>
      <c r="N15" s="355"/>
      <c r="O15" s="356"/>
      <c r="P15" s="355"/>
      <c r="Q15" s="356"/>
      <c r="R15" s="355"/>
      <c r="S15" s="356"/>
      <c r="T15" s="355"/>
      <c r="U15" s="356"/>
      <c r="V15" s="355"/>
      <c r="W15" s="356"/>
      <c r="X15" s="355"/>
      <c r="Y15" s="356"/>
      <c r="Z15" s="355"/>
      <c r="AA15" s="356"/>
      <c r="AB15" s="355"/>
      <c r="AC15" s="356"/>
      <c r="AD15" s="355"/>
      <c r="AE15" s="356"/>
      <c r="AF15" s="355"/>
      <c r="AG15" s="356"/>
      <c r="AH15" s="355"/>
      <c r="AI15" s="356"/>
      <c r="AJ15" s="355"/>
      <c r="AK15" s="356"/>
      <c r="AL15" s="2059"/>
      <c r="AM15" s="362"/>
      <c r="AN15" s="443"/>
      <c r="AO15" s="452"/>
      <c r="AP15" s="452"/>
      <c r="AQ15" s="2057"/>
      <c r="AR15" s="2084"/>
      <c r="AS15" s="2057"/>
      <c r="AT15" s="355"/>
      <c r="AU15" s="356"/>
      <c r="AV15" s="2057"/>
      <c r="AW15" s="240" t="str">
        <f t="shared" si="2"/>
        <v/>
      </c>
      <c r="CA15" s="2228" t="str">
        <f t="shared" si="3"/>
        <v/>
      </c>
      <c r="CB15" s="2228" t="str">
        <f t="shared" si="4"/>
        <v/>
      </c>
      <c r="CC15" s="2228" t="str">
        <f t="shared" si="5"/>
        <v/>
      </c>
      <c r="CD15" s="2228" t="str">
        <f t="shared" si="6"/>
        <v/>
      </c>
      <c r="CE15" s="2228" t="str">
        <f t="shared" si="7"/>
        <v/>
      </c>
      <c r="CF15" s="2228" t="str">
        <f t="shared" si="8"/>
        <v/>
      </c>
      <c r="CG15" s="2228" t="str">
        <f t="shared" si="9"/>
        <v/>
      </c>
      <c r="CH15" s="2228" t="str">
        <f t="shared" si="10"/>
        <v/>
      </c>
      <c r="CI15" s="2228" t="str">
        <f t="shared" si="11"/>
        <v/>
      </c>
      <c r="CK15" s="1757">
        <f t="shared" si="15"/>
        <v>0</v>
      </c>
      <c r="CL15" s="1757">
        <f t="shared" si="16"/>
        <v>0</v>
      </c>
      <c r="CM15" s="1757">
        <f t="shared" si="17"/>
        <v>0</v>
      </c>
      <c r="CN15" s="1757">
        <f t="shared" si="18"/>
        <v>0</v>
      </c>
      <c r="CO15" s="1757">
        <f t="shared" si="19"/>
        <v>0</v>
      </c>
      <c r="CP15" s="1757">
        <f t="shared" si="20"/>
        <v>0</v>
      </c>
      <c r="CQ15" s="1757">
        <f t="shared" si="21"/>
        <v>0</v>
      </c>
      <c r="CR15" s="1757">
        <f t="shared" si="22"/>
        <v>0</v>
      </c>
      <c r="CS15" s="1757">
        <f t="shared" si="13"/>
        <v>0</v>
      </c>
    </row>
    <row r="16" spans="1:97" ht="15" customHeight="1" x14ac:dyDescent="0.25">
      <c r="A16" s="3128"/>
      <c r="B16" s="198" t="s">
        <v>1055</v>
      </c>
      <c r="C16" s="184">
        <f t="shared" si="0"/>
        <v>73</v>
      </c>
      <c r="D16" s="185">
        <f t="shared" ref="D16:E16" si="25">SUM(F16+H16+J16+L16+N16+P16+R16+T16+V16+X16+Z16+AB16+AD16+AF16+AH16+AJ16+AL16)</f>
        <v>28</v>
      </c>
      <c r="E16" s="186">
        <f t="shared" si="25"/>
        <v>45</v>
      </c>
      <c r="F16" s="355">
        <v>0</v>
      </c>
      <c r="G16" s="2057">
        <v>0</v>
      </c>
      <c r="H16" s="355">
        <v>3</v>
      </c>
      <c r="I16" s="2057">
        <v>2</v>
      </c>
      <c r="J16" s="355">
        <v>6</v>
      </c>
      <c r="K16" s="356">
        <v>3</v>
      </c>
      <c r="L16" s="355">
        <v>0</v>
      </c>
      <c r="M16" s="356">
        <v>5</v>
      </c>
      <c r="N16" s="355">
        <v>5</v>
      </c>
      <c r="O16" s="356">
        <v>5</v>
      </c>
      <c r="P16" s="355">
        <v>3</v>
      </c>
      <c r="Q16" s="356">
        <v>5</v>
      </c>
      <c r="R16" s="355">
        <v>2</v>
      </c>
      <c r="S16" s="356">
        <v>6</v>
      </c>
      <c r="T16" s="355">
        <v>1</v>
      </c>
      <c r="U16" s="356">
        <v>7</v>
      </c>
      <c r="V16" s="355">
        <v>1</v>
      </c>
      <c r="W16" s="356">
        <v>1</v>
      </c>
      <c r="X16" s="355">
        <v>0</v>
      </c>
      <c r="Y16" s="356">
        <v>2</v>
      </c>
      <c r="Z16" s="355">
        <v>0</v>
      </c>
      <c r="AA16" s="356">
        <v>4</v>
      </c>
      <c r="AB16" s="355">
        <v>2</v>
      </c>
      <c r="AC16" s="356">
        <v>2</v>
      </c>
      <c r="AD16" s="355">
        <v>0</v>
      </c>
      <c r="AE16" s="356">
        <v>2</v>
      </c>
      <c r="AF16" s="355">
        <v>0</v>
      </c>
      <c r="AG16" s="356">
        <v>0</v>
      </c>
      <c r="AH16" s="355">
        <v>1</v>
      </c>
      <c r="AI16" s="356">
        <v>1</v>
      </c>
      <c r="AJ16" s="355">
        <v>2</v>
      </c>
      <c r="AK16" s="356">
        <v>0</v>
      </c>
      <c r="AL16" s="2059">
        <v>2</v>
      </c>
      <c r="AM16" s="362">
        <v>0</v>
      </c>
      <c r="AN16" s="443">
        <v>73</v>
      </c>
      <c r="AO16" s="452">
        <v>0</v>
      </c>
      <c r="AP16" s="452">
        <v>0</v>
      </c>
      <c r="AQ16" s="2057">
        <v>16</v>
      </c>
      <c r="AR16" s="2084">
        <v>1</v>
      </c>
      <c r="AS16" s="2057">
        <v>0</v>
      </c>
      <c r="AT16" s="355">
        <v>0</v>
      </c>
      <c r="AU16" s="356">
        <v>0</v>
      </c>
      <c r="AV16" s="2057">
        <v>0</v>
      </c>
      <c r="AW16" s="240" t="str">
        <f t="shared" si="2"/>
        <v/>
      </c>
      <c r="CA16" s="2228" t="str">
        <f t="shared" si="3"/>
        <v/>
      </c>
      <c r="CB16" s="2228" t="str">
        <f t="shared" si="4"/>
        <v/>
      </c>
      <c r="CC16" s="2228" t="str">
        <f t="shared" si="5"/>
        <v/>
      </c>
      <c r="CD16" s="2228" t="str">
        <f t="shared" si="6"/>
        <v/>
      </c>
      <c r="CE16" s="2228" t="str">
        <f t="shared" si="7"/>
        <v/>
      </c>
      <c r="CF16" s="2228" t="str">
        <f t="shared" si="8"/>
        <v/>
      </c>
      <c r="CG16" s="2228" t="str">
        <f t="shared" si="9"/>
        <v/>
      </c>
      <c r="CH16" s="2228" t="str">
        <f t="shared" si="10"/>
        <v/>
      </c>
      <c r="CI16" s="2228" t="str">
        <f t="shared" si="11"/>
        <v/>
      </c>
      <c r="CK16" s="1757">
        <f t="shared" si="15"/>
        <v>0</v>
      </c>
      <c r="CL16" s="1757">
        <f t="shared" si="16"/>
        <v>0</v>
      </c>
      <c r="CM16" s="1757">
        <f t="shared" si="17"/>
        <v>0</v>
      </c>
      <c r="CN16" s="1757">
        <f t="shared" si="18"/>
        <v>0</v>
      </c>
      <c r="CO16" s="1757">
        <f t="shared" si="19"/>
        <v>0</v>
      </c>
      <c r="CP16" s="1757">
        <f t="shared" si="20"/>
        <v>0</v>
      </c>
      <c r="CQ16" s="1757">
        <f t="shared" si="21"/>
        <v>0</v>
      </c>
      <c r="CR16" s="1757">
        <f t="shared" si="22"/>
        <v>0</v>
      </c>
      <c r="CS16" s="1757">
        <f t="shared" si="13"/>
        <v>0</v>
      </c>
    </row>
    <row r="17" spans="1:97" ht="14.25" customHeight="1" x14ac:dyDescent="0.25">
      <c r="A17" s="3128"/>
      <c r="B17" s="198" t="s">
        <v>1056</v>
      </c>
      <c r="C17" s="184">
        <f t="shared" si="0"/>
        <v>0</v>
      </c>
      <c r="D17" s="185">
        <f t="shared" ref="D17:E17" si="26">SUM(F17+H17+J17+L17+N17+P17+R17+T17+V17+X17+Z17+AB17+AD17+AF17+AH17+AJ17+AL17)</f>
        <v>0</v>
      </c>
      <c r="E17" s="186">
        <f t="shared" si="26"/>
        <v>0</v>
      </c>
      <c r="F17" s="355"/>
      <c r="G17" s="2057"/>
      <c r="H17" s="355"/>
      <c r="I17" s="2057"/>
      <c r="J17" s="355"/>
      <c r="K17" s="356"/>
      <c r="L17" s="355"/>
      <c r="M17" s="356"/>
      <c r="N17" s="355"/>
      <c r="O17" s="356"/>
      <c r="P17" s="355"/>
      <c r="Q17" s="356"/>
      <c r="R17" s="355"/>
      <c r="S17" s="356"/>
      <c r="T17" s="355"/>
      <c r="U17" s="356"/>
      <c r="V17" s="355"/>
      <c r="W17" s="356"/>
      <c r="X17" s="355"/>
      <c r="Y17" s="356"/>
      <c r="Z17" s="355"/>
      <c r="AA17" s="356"/>
      <c r="AB17" s="355"/>
      <c r="AC17" s="356"/>
      <c r="AD17" s="355"/>
      <c r="AE17" s="356"/>
      <c r="AF17" s="355"/>
      <c r="AG17" s="356"/>
      <c r="AH17" s="355"/>
      <c r="AI17" s="356"/>
      <c r="AJ17" s="355"/>
      <c r="AK17" s="356"/>
      <c r="AL17" s="2059"/>
      <c r="AM17" s="362"/>
      <c r="AN17" s="443"/>
      <c r="AO17" s="452"/>
      <c r="AP17" s="452"/>
      <c r="AQ17" s="2057"/>
      <c r="AR17" s="2084"/>
      <c r="AS17" s="2057"/>
      <c r="AT17" s="355"/>
      <c r="AU17" s="356"/>
      <c r="AV17" s="2057"/>
      <c r="AW17" s="240" t="str">
        <f t="shared" si="2"/>
        <v/>
      </c>
      <c r="CA17" s="2228" t="str">
        <f t="shared" si="3"/>
        <v/>
      </c>
      <c r="CB17" s="2228" t="str">
        <f t="shared" si="4"/>
        <v/>
      </c>
      <c r="CC17" s="2228" t="str">
        <f t="shared" si="5"/>
        <v/>
      </c>
      <c r="CD17" s="2228" t="str">
        <f t="shared" si="6"/>
        <v/>
      </c>
      <c r="CE17" s="2228" t="str">
        <f t="shared" si="7"/>
        <v/>
      </c>
      <c r="CF17" s="2228" t="str">
        <f t="shared" si="8"/>
        <v/>
      </c>
      <c r="CG17" s="2228" t="str">
        <f t="shared" si="9"/>
        <v/>
      </c>
      <c r="CH17" s="2228" t="str">
        <f t="shared" si="10"/>
        <v/>
      </c>
      <c r="CI17" s="2228" t="str">
        <f t="shared" si="11"/>
        <v/>
      </c>
      <c r="CK17" s="1757">
        <f t="shared" si="15"/>
        <v>0</v>
      </c>
      <c r="CL17" s="1757">
        <f t="shared" si="16"/>
        <v>0</v>
      </c>
      <c r="CM17" s="1757">
        <f t="shared" si="17"/>
        <v>0</v>
      </c>
      <c r="CN17" s="1757">
        <f t="shared" si="18"/>
        <v>0</v>
      </c>
      <c r="CO17" s="1757">
        <f t="shared" si="19"/>
        <v>0</v>
      </c>
      <c r="CP17" s="1757">
        <f t="shared" si="20"/>
        <v>0</v>
      </c>
      <c r="CQ17" s="1757">
        <f t="shared" si="21"/>
        <v>0</v>
      </c>
      <c r="CR17" s="1757">
        <f t="shared" si="22"/>
        <v>0</v>
      </c>
      <c r="CS17" s="1757">
        <f t="shared" si="13"/>
        <v>0</v>
      </c>
    </row>
    <row r="18" spans="1:97" ht="15" customHeight="1" x14ac:dyDescent="0.25">
      <c r="A18" s="3128"/>
      <c r="B18" s="198" t="s">
        <v>1057</v>
      </c>
      <c r="C18" s="194">
        <f t="shared" si="0"/>
        <v>0</v>
      </c>
      <c r="D18" s="195">
        <f t="shared" ref="D18:E18" si="27">SUM(F18+H18+J18+L18+N18+P18+R18+T18+V18+X18+Z18+AB18+AD18+AF18+AH18+AJ18+AL18)</f>
        <v>0</v>
      </c>
      <c r="E18" s="1910">
        <f t="shared" si="27"/>
        <v>0</v>
      </c>
      <c r="F18" s="2070"/>
      <c r="G18" s="370"/>
      <c r="H18" s="2070"/>
      <c r="I18" s="370"/>
      <c r="J18" s="2070"/>
      <c r="K18" s="2065"/>
      <c r="L18" s="2070"/>
      <c r="M18" s="2065"/>
      <c r="N18" s="2070"/>
      <c r="O18" s="2065"/>
      <c r="P18" s="2070"/>
      <c r="Q18" s="2065"/>
      <c r="R18" s="2070"/>
      <c r="S18" s="2065"/>
      <c r="T18" s="2070"/>
      <c r="U18" s="2065"/>
      <c r="V18" s="2070"/>
      <c r="W18" s="2065"/>
      <c r="X18" s="2070"/>
      <c r="Y18" s="2065"/>
      <c r="Z18" s="2070"/>
      <c r="AA18" s="2065"/>
      <c r="AB18" s="2070"/>
      <c r="AC18" s="2065"/>
      <c r="AD18" s="2070"/>
      <c r="AE18" s="2065"/>
      <c r="AF18" s="2070"/>
      <c r="AG18" s="2065"/>
      <c r="AH18" s="2070"/>
      <c r="AI18" s="2065"/>
      <c r="AJ18" s="2070"/>
      <c r="AK18" s="2065"/>
      <c r="AL18" s="371"/>
      <c r="AM18" s="2069"/>
      <c r="AN18" s="2226"/>
      <c r="AO18" s="2229"/>
      <c r="AP18" s="2229"/>
      <c r="AQ18" s="370"/>
      <c r="AR18" s="2089"/>
      <c r="AS18" s="370"/>
      <c r="AT18" s="2070"/>
      <c r="AU18" s="2065"/>
      <c r="AV18" s="370"/>
      <c r="AW18" s="240" t="str">
        <f t="shared" si="2"/>
        <v/>
      </c>
      <c r="CA18" s="2228" t="str">
        <f t="shared" si="3"/>
        <v/>
      </c>
      <c r="CB18" s="2228" t="str">
        <f t="shared" si="4"/>
        <v/>
      </c>
      <c r="CC18" s="2228" t="str">
        <f t="shared" si="5"/>
        <v/>
      </c>
      <c r="CD18" s="2228" t="str">
        <f t="shared" si="6"/>
        <v/>
      </c>
      <c r="CE18" s="2228" t="str">
        <f t="shared" si="7"/>
        <v/>
      </c>
      <c r="CF18" s="2228" t="str">
        <f t="shared" si="8"/>
        <v/>
      </c>
      <c r="CG18" s="2228" t="str">
        <f t="shared" si="9"/>
        <v/>
      </c>
      <c r="CH18" s="2228" t="str">
        <f t="shared" si="10"/>
        <v/>
      </c>
      <c r="CI18" s="2228" t="str">
        <f t="shared" si="11"/>
        <v/>
      </c>
      <c r="CK18" s="1757">
        <f t="shared" si="15"/>
        <v>0</v>
      </c>
      <c r="CL18" s="1757">
        <f t="shared" si="16"/>
        <v>0</v>
      </c>
      <c r="CM18" s="1757">
        <f t="shared" si="17"/>
        <v>0</v>
      </c>
      <c r="CN18" s="1757">
        <f t="shared" si="18"/>
        <v>0</v>
      </c>
      <c r="CO18" s="1757">
        <f t="shared" si="19"/>
        <v>0</v>
      </c>
      <c r="CP18" s="1757">
        <f t="shared" si="20"/>
        <v>0</v>
      </c>
      <c r="CQ18" s="1757">
        <f t="shared" si="21"/>
        <v>0</v>
      </c>
      <c r="CR18" s="1757">
        <f t="shared" si="22"/>
        <v>0</v>
      </c>
      <c r="CS18" s="1757">
        <f t="shared" si="13"/>
        <v>0</v>
      </c>
    </row>
    <row r="19" spans="1:97" ht="14.25" customHeight="1" x14ac:dyDescent="0.25">
      <c r="A19" s="3128"/>
      <c r="B19" s="198" t="s">
        <v>1058</v>
      </c>
      <c r="C19" s="194">
        <f t="shared" si="0"/>
        <v>0</v>
      </c>
      <c r="D19" s="195">
        <f t="shared" ref="D19:E19" si="28">SUM(F19+H19+J19+L19+N19+P19+R19+T19+V19+X19+Z19+AB19+AD19+AF19+AH19+AJ19+AL19)</f>
        <v>0</v>
      </c>
      <c r="E19" s="1910">
        <f t="shared" si="28"/>
        <v>0</v>
      </c>
      <c r="F19" s="2070"/>
      <c r="G19" s="370"/>
      <c r="H19" s="2070"/>
      <c r="I19" s="370"/>
      <c r="J19" s="2070"/>
      <c r="K19" s="2065"/>
      <c r="L19" s="2070"/>
      <c r="M19" s="2065"/>
      <c r="N19" s="2070"/>
      <c r="O19" s="2065"/>
      <c r="P19" s="2070"/>
      <c r="Q19" s="2065"/>
      <c r="R19" s="2070"/>
      <c r="S19" s="2065"/>
      <c r="T19" s="2070"/>
      <c r="U19" s="2065"/>
      <c r="V19" s="2070"/>
      <c r="W19" s="2065"/>
      <c r="X19" s="2070"/>
      <c r="Y19" s="2065"/>
      <c r="Z19" s="2070"/>
      <c r="AA19" s="2065"/>
      <c r="AB19" s="2070"/>
      <c r="AC19" s="2065"/>
      <c r="AD19" s="2070"/>
      <c r="AE19" s="2065"/>
      <c r="AF19" s="2070"/>
      <c r="AG19" s="2065"/>
      <c r="AH19" s="2070"/>
      <c r="AI19" s="2065"/>
      <c r="AJ19" s="2070"/>
      <c r="AK19" s="2065"/>
      <c r="AL19" s="371"/>
      <c r="AM19" s="2069"/>
      <c r="AN19" s="2226"/>
      <c r="AO19" s="2229"/>
      <c r="AP19" s="2229"/>
      <c r="AQ19" s="370"/>
      <c r="AR19" s="2089"/>
      <c r="AS19" s="370"/>
      <c r="AT19" s="2070"/>
      <c r="AU19" s="2065"/>
      <c r="AV19" s="370"/>
      <c r="AW19" s="240" t="str">
        <f t="shared" si="2"/>
        <v/>
      </c>
      <c r="CA19" s="2228" t="str">
        <f t="shared" si="3"/>
        <v/>
      </c>
      <c r="CB19" s="2228" t="str">
        <f t="shared" si="4"/>
        <v/>
      </c>
      <c r="CC19" s="2228" t="str">
        <f t="shared" si="5"/>
        <v/>
      </c>
      <c r="CD19" s="2228" t="str">
        <f t="shared" si="6"/>
        <v/>
      </c>
      <c r="CE19" s="2228" t="str">
        <f t="shared" si="7"/>
        <v/>
      </c>
      <c r="CF19" s="2228" t="str">
        <f t="shared" si="8"/>
        <v/>
      </c>
      <c r="CG19" s="2228" t="str">
        <f t="shared" si="9"/>
        <v/>
      </c>
      <c r="CH19" s="2228" t="str">
        <f t="shared" si="10"/>
        <v/>
      </c>
      <c r="CI19" s="2228" t="str">
        <f t="shared" si="11"/>
        <v/>
      </c>
      <c r="CK19" s="1757">
        <f t="shared" si="15"/>
        <v>0</v>
      </c>
      <c r="CL19" s="1757">
        <f t="shared" si="16"/>
        <v>0</v>
      </c>
      <c r="CM19" s="1757">
        <f t="shared" si="17"/>
        <v>0</v>
      </c>
      <c r="CN19" s="1757">
        <f t="shared" si="18"/>
        <v>0</v>
      </c>
      <c r="CO19" s="1757">
        <f t="shared" si="19"/>
        <v>0</v>
      </c>
      <c r="CP19" s="1757">
        <f t="shared" si="20"/>
        <v>0</v>
      </c>
      <c r="CQ19" s="1757">
        <f t="shared" si="21"/>
        <v>0</v>
      </c>
      <c r="CR19" s="1757">
        <f t="shared" si="22"/>
        <v>0</v>
      </c>
      <c r="CS19" s="1757">
        <f t="shared" si="13"/>
        <v>0</v>
      </c>
    </row>
    <row r="20" spans="1:97" ht="15" customHeight="1" x14ac:dyDescent="0.25">
      <c r="A20" s="3128"/>
      <c r="B20" s="198" t="s">
        <v>1059</v>
      </c>
      <c r="C20" s="194">
        <f t="shared" si="0"/>
        <v>0</v>
      </c>
      <c r="D20" s="195">
        <f t="shared" ref="D20:E20" si="29">SUM(F20+H20+J20+L20+N20+P20+R20+T20+V20+X20+Z20+AB20+AD20+AF20+AH20+AJ20+AL20)</f>
        <v>0</v>
      </c>
      <c r="E20" s="1910">
        <f t="shared" si="29"/>
        <v>0</v>
      </c>
      <c r="F20" s="2070"/>
      <c r="G20" s="370"/>
      <c r="H20" s="2070"/>
      <c r="I20" s="370"/>
      <c r="J20" s="2070"/>
      <c r="K20" s="2065"/>
      <c r="L20" s="2070"/>
      <c r="M20" s="2065"/>
      <c r="N20" s="2070"/>
      <c r="O20" s="2065"/>
      <c r="P20" s="2070"/>
      <c r="Q20" s="2065"/>
      <c r="R20" s="2070"/>
      <c r="S20" s="2065"/>
      <c r="T20" s="2070"/>
      <c r="U20" s="2065"/>
      <c r="V20" s="2070"/>
      <c r="W20" s="2065"/>
      <c r="X20" s="2070"/>
      <c r="Y20" s="2065"/>
      <c r="Z20" s="2070"/>
      <c r="AA20" s="2065"/>
      <c r="AB20" s="2070"/>
      <c r="AC20" s="2065"/>
      <c r="AD20" s="2070"/>
      <c r="AE20" s="2065"/>
      <c r="AF20" s="2070"/>
      <c r="AG20" s="2065"/>
      <c r="AH20" s="2070"/>
      <c r="AI20" s="2065"/>
      <c r="AJ20" s="2070"/>
      <c r="AK20" s="2065"/>
      <c r="AL20" s="371"/>
      <c r="AM20" s="2069"/>
      <c r="AN20" s="2226"/>
      <c r="AO20" s="2229"/>
      <c r="AP20" s="2229"/>
      <c r="AQ20" s="370"/>
      <c r="AR20" s="2089"/>
      <c r="AS20" s="370"/>
      <c r="AT20" s="2070"/>
      <c r="AU20" s="2065"/>
      <c r="AV20" s="370"/>
      <c r="AW20" s="240" t="str">
        <f t="shared" si="2"/>
        <v/>
      </c>
      <c r="CA20" s="2228" t="str">
        <f t="shared" si="3"/>
        <v/>
      </c>
      <c r="CB20" s="2228" t="str">
        <f t="shared" si="4"/>
        <v/>
      </c>
      <c r="CC20" s="2228" t="str">
        <f t="shared" si="5"/>
        <v/>
      </c>
      <c r="CD20" s="2228" t="str">
        <f t="shared" si="6"/>
        <v/>
      </c>
      <c r="CE20" s="2228" t="str">
        <f t="shared" si="7"/>
        <v/>
      </c>
      <c r="CF20" s="2228" t="str">
        <f t="shared" si="8"/>
        <v/>
      </c>
      <c r="CG20" s="2228" t="str">
        <f t="shared" si="9"/>
        <v/>
      </c>
      <c r="CH20" s="2228" t="str">
        <f t="shared" si="10"/>
        <v/>
      </c>
      <c r="CI20" s="2228" t="str">
        <f t="shared" si="11"/>
        <v/>
      </c>
      <c r="CK20" s="1757">
        <f t="shared" si="15"/>
        <v>0</v>
      </c>
      <c r="CL20" s="1757">
        <f t="shared" si="16"/>
        <v>0</v>
      </c>
      <c r="CM20" s="1757">
        <f t="shared" si="17"/>
        <v>0</v>
      </c>
      <c r="CN20" s="1757">
        <f t="shared" si="18"/>
        <v>0</v>
      </c>
      <c r="CO20" s="1757">
        <f t="shared" si="19"/>
        <v>0</v>
      </c>
      <c r="CP20" s="1757">
        <f t="shared" si="20"/>
        <v>0</v>
      </c>
      <c r="CQ20" s="1757">
        <f t="shared" si="21"/>
        <v>0</v>
      </c>
      <c r="CR20" s="1757">
        <f t="shared" si="22"/>
        <v>0</v>
      </c>
      <c r="CS20" s="1757">
        <f t="shared" si="13"/>
        <v>0</v>
      </c>
    </row>
    <row r="21" spans="1:97" ht="14.25" customHeight="1" x14ac:dyDescent="0.25">
      <c r="A21" s="3128"/>
      <c r="B21" s="198" t="s">
        <v>1060</v>
      </c>
      <c r="C21" s="194">
        <f t="shared" si="0"/>
        <v>0</v>
      </c>
      <c r="D21" s="187">
        <f t="shared" ref="D21:E21" si="30">SUM(F21+H21+J21+L21+N21+P21+R21+T21+V21+X21+Z21+AB21+AD21+AF21+AH21+AJ21+AL21)</f>
        <v>0</v>
      </c>
      <c r="E21" s="1910">
        <f t="shared" si="30"/>
        <v>0</v>
      </c>
      <c r="F21" s="2070"/>
      <c r="G21" s="370"/>
      <c r="H21" s="2070"/>
      <c r="I21" s="370"/>
      <c r="J21" s="2070"/>
      <c r="K21" s="2065"/>
      <c r="L21" s="2070"/>
      <c r="M21" s="2065"/>
      <c r="N21" s="2070"/>
      <c r="O21" s="2065"/>
      <c r="P21" s="2070"/>
      <c r="Q21" s="2065"/>
      <c r="R21" s="2070"/>
      <c r="S21" s="2065"/>
      <c r="T21" s="2070"/>
      <c r="U21" s="2065"/>
      <c r="V21" s="2070"/>
      <c r="W21" s="2065"/>
      <c r="X21" s="2070"/>
      <c r="Y21" s="2065"/>
      <c r="Z21" s="2070"/>
      <c r="AA21" s="2065"/>
      <c r="AB21" s="2070"/>
      <c r="AC21" s="2065"/>
      <c r="AD21" s="2070"/>
      <c r="AE21" s="2065"/>
      <c r="AF21" s="2070"/>
      <c r="AG21" s="2065"/>
      <c r="AH21" s="2070"/>
      <c r="AI21" s="2065"/>
      <c r="AJ21" s="2070"/>
      <c r="AK21" s="2065"/>
      <c r="AL21" s="371"/>
      <c r="AM21" s="2069"/>
      <c r="AN21" s="2226"/>
      <c r="AO21" s="2229"/>
      <c r="AP21" s="2229"/>
      <c r="AQ21" s="370"/>
      <c r="AR21" s="2089"/>
      <c r="AS21" s="370"/>
      <c r="AT21" s="2070"/>
      <c r="AU21" s="2065"/>
      <c r="AV21" s="370"/>
      <c r="AW21" s="240" t="str">
        <f t="shared" si="2"/>
        <v/>
      </c>
      <c r="CA21" s="2228" t="str">
        <f t="shared" si="3"/>
        <v/>
      </c>
      <c r="CB21" s="2228" t="str">
        <f t="shared" si="4"/>
        <v/>
      </c>
      <c r="CC21" s="2228" t="str">
        <f t="shared" si="5"/>
        <v/>
      </c>
      <c r="CD21" s="2228" t="str">
        <f t="shared" si="6"/>
        <v/>
      </c>
      <c r="CE21" s="2228" t="str">
        <f t="shared" si="7"/>
        <v/>
      </c>
      <c r="CF21" s="2228" t="str">
        <f t="shared" si="8"/>
        <v/>
      </c>
      <c r="CG21" s="2228" t="str">
        <f t="shared" si="9"/>
        <v/>
      </c>
      <c r="CH21" s="2228" t="str">
        <f t="shared" si="10"/>
        <v/>
      </c>
      <c r="CI21" s="2228" t="str">
        <f t="shared" si="11"/>
        <v/>
      </c>
      <c r="CK21" s="1757">
        <f t="shared" si="15"/>
        <v>0</v>
      </c>
      <c r="CL21" s="1757">
        <f t="shared" si="16"/>
        <v>0</v>
      </c>
      <c r="CM21" s="1757">
        <f t="shared" si="17"/>
        <v>0</v>
      </c>
      <c r="CN21" s="1757">
        <f t="shared" si="18"/>
        <v>0</v>
      </c>
      <c r="CO21" s="1757">
        <f t="shared" si="19"/>
        <v>0</v>
      </c>
      <c r="CP21" s="1757">
        <f t="shared" si="20"/>
        <v>0</v>
      </c>
      <c r="CQ21" s="1757">
        <f t="shared" si="21"/>
        <v>0</v>
      </c>
      <c r="CR21" s="1757">
        <f t="shared" si="22"/>
        <v>0</v>
      </c>
      <c r="CS21" s="1757">
        <f t="shared" si="13"/>
        <v>0</v>
      </c>
    </row>
    <row r="22" spans="1:97" ht="15" customHeight="1" x14ac:dyDescent="0.25">
      <c r="A22" s="3129"/>
      <c r="B22" s="586" t="s">
        <v>82</v>
      </c>
      <c r="C22" s="166">
        <f t="shared" si="0"/>
        <v>437</v>
      </c>
      <c r="D22" s="584">
        <f t="shared" ref="D22:E22" si="31">SUM(F22+H22+J22+L22+N22+P22+R22+T22+V22+X22+Z22+AB22+AD22+AF22+AH22+AJ22+AL22)</f>
        <v>127</v>
      </c>
      <c r="E22" s="1859">
        <f t="shared" si="31"/>
        <v>310</v>
      </c>
      <c r="F22" s="146">
        <f t="shared" ref="F22:AV22" si="32">SUM(F12:F21)</f>
        <v>1</v>
      </c>
      <c r="G22" s="1827">
        <f t="shared" si="32"/>
        <v>0</v>
      </c>
      <c r="H22" s="146">
        <f t="shared" si="32"/>
        <v>8</v>
      </c>
      <c r="I22" s="1827">
        <f t="shared" si="32"/>
        <v>9</v>
      </c>
      <c r="J22" s="146">
        <f t="shared" si="32"/>
        <v>15</v>
      </c>
      <c r="K22" s="147">
        <f t="shared" si="32"/>
        <v>19</v>
      </c>
      <c r="L22" s="146">
        <f t="shared" si="32"/>
        <v>19</v>
      </c>
      <c r="M22" s="147">
        <f t="shared" si="32"/>
        <v>41</v>
      </c>
      <c r="N22" s="146">
        <f t="shared" si="32"/>
        <v>22</v>
      </c>
      <c r="O22" s="147">
        <f t="shared" si="32"/>
        <v>31</v>
      </c>
      <c r="P22" s="146">
        <f t="shared" si="32"/>
        <v>10</v>
      </c>
      <c r="Q22" s="147">
        <f t="shared" si="32"/>
        <v>38</v>
      </c>
      <c r="R22" s="146">
        <f t="shared" si="32"/>
        <v>7</v>
      </c>
      <c r="S22" s="147">
        <f t="shared" si="32"/>
        <v>40</v>
      </c>
      <c r="T22" s="146">
        <f t="shared" si="32"/>
        <v>5</v>
      </c>
      <c r="U22" s="147">
        <f t="shared" si="32"/>
        <v>31</v>
      </c>
      <c r="V22" s="146">
        <f t="shared" si="32"/>
        <v>4</v>
      </c>
      <c r="W22" s="147">
        <f t="shared" si="32"/>
        <v>20</v>
      </c>
      <c r="X22" s="146">
        <f t="shared" si="32"/>
        <v>5</v>
      </c>
      <c r="Y22" s="147">
        <f t="shared" si="32"/>
        <v>19</v>
      </c>
      <c r="Z22" s="146">
        <f t="shared" si="32"/>
        <v>8</v>
      </c>
      <c r="AA22" s="147">
        <f t="shared" si="32"/>
        <v>17</v>
      </c>
      <c r="AB22" s="146">
        <f t="shared" si="32"/>
        <v>7</v>
      </c>
      <c r="AC22" s="147">
        <f t="shared" si="32"/>
        <v>20</v>
      </c>
      <c r="AD22" s="146">
        <f t="shared" si="32"/>
        <v>6</v>
      </c>
      <c r="AE22" s="147">
        <f t="shared" si="32"/>
        <v>10</v>
      </c>
      <c r="AF22" s="146">
        <f t="shared" si="32"/>
        <v>2</v>
      </c>
      <c r="AG22" s="147">
        <f t="shared" si="32"/>
        <v>6</v>
      </c>
      <c r="AH22" s="146">
        <f t="shared" si="32"/>
        <v>2</v>
      </c>
      <c r="AI22" s="147">
        <f t="shared" si="32"/>
        <v>4</v>
      </c>
      <c r="AJ22" s="146">
        <f t="shared" si="32"/>
        <v>2</v>
      </c>
      <c r="AK22" s="147">
        <f t="shared" si="32"/>
        <v>3</v>
      </c>
      <c r="AL22" s="1922">
        <f t="shared" si="32"/>
        <v>4</v>
      </c>
      <c r="AM22" s="111">
        <f t="shared" si="32"/>
        <v>2</v>
      </c>
      <c r="AN22" s="148">
        <f t="shared" si="32"/>
        <v>437</v>
      </c>
      <c r="AO22" s="285">
        <f t="shared" si="32"/>
        <v>0</v>
      </c>
      <c r="AP22" s="285">
        <f t="shared" si="32"/>
        <v>7</v>
      </c>
      <c r="AQ22" s="1827">
        <f t="shared" si="32"/>
        <v>69</v>
      </c>
      <c r="AR22" s="1826">
        <f t="shared" si="32"/>
        <v>1</v>
      </c>
      <c r="AS22" s="1827">
        <f t="shared" si="32"/>
        <v>1</v>
      </c>
      <c r="AT22" s="146">
        <f t="shared" si="32"/>
        <v>0</v>
      </c>
      <c r="AU22" s="147">
        <f t="shared" si="32"/>
        <v>0</v>
      </c>
      <c r="AV22" s="1827">
        <f t="shared" si="32"/>
        <v>0</v>
      </c>
    </row>
    <row r="23" spans="1:97" ht="15" customHeight="1" x14ac:dyDescent="0.25">
      <c r="A23" s="3219" t="s">
        <v>1061</v>
      </c>
      <c r="B23" s="3122"/>
      <c r="C23" s="299">
        <f t="shared" si="0"/>
        <v>0</v>
      </c>
      <c r="D23" s="693">
        <f t="shared" ref="D23:E23" si="33">SUM(F23+H23+J23+L23+N23+P23+R23+T23+V23+X23+Z23+AB23+AD23+AF23+AH23+AJ23+AL23)</f>
        <v>0</v>
      </c>
      <c r="E23" s="1859">
        <f t="shared" si="33"/>
        <v>0</v>
      </c>
      <c r="F23" s="515"/>
      <c r="G23" s="518"/>
      <c r="H23" s="515"/>
      <c r="I23" s="518"/>
      <c r="J23" s="515"/>
      <c r="K23" s="594"/>
      <c r="L23" s="515"/>
      <c r="M23" s="594"/>
      <c r="N23" s="515"/>
      <c r="O23" s="594"/>
      <c r="P23" s="515"/>
      <c r="Q23" s="594"/>
      <c r="R23" s="515"/>
      <c r="S23" s="594"/>
      <c r="T23" s="515"/>
      <c r="U23" s="594"/>
      <c r="V23" s="515"/>
      <c r="W23" s="594"/>
      <c r="X23" s="515"/>
      <c r="Y23" s="594"/>
      <c r="Z23" s="515"/>
      <c r="AA23" s="594"/>
      <c r="AB23" s="515"/>
      <c r="AC23" s="594"/>
      <c r="AD23" s="515"/>
      <c r="AE23" s="594"/>
      <c r="AF23" s="515"/>
      <c r="AG23" s="594"/>
      <c r="AH23" s="515"/>
      <c r="AI23" s="594"/>
      <c r="AJ23" s="515"/>
      <c r="AK23" s="594"/>
      <c r="AL23" s="694"/>
      <c r="AM23" s="516"/>
      <c r="AN23" s="531"/>
      <c r="AO23" s="528"/>
      <c r="AP23" s="528"/>
      <c r="AQ23" s="518"/>
      <c r="AR23" s="517"/>
      <c r="AS23" s="518"/>
      <c r="AT23" s="515"/>
      <c r="AU23" s="594"/>
      <c r="AV23" s="518"/>
      <c r="AW23" s="240" t="str">
        <f t="shared" ref="AW23:AW26" si="34">CA23&amp;CB23&amp;CC23&amp;CD23&amp;CE23&amp;CF23&amp;CG23&amp;CH23&amp;CI23</f>
        <v/>
      </c>
      <c r="CA23" s="2228" t="str">
        <f t="shared" ref="CA23:CA26" si="35">IF(AND($C23&gt;0,AN23="")," * No olvide digitar la variable Beneficiarios. Digite Cero si no tiene.",IF(AN23&gt;$C23," * La variable Beneficiarios No puede ser mayor al Total Ambos Sexos.",""))</f>
        <v/>
      </c>
      <c r="CB23" s="2228" t="str">
        <f t="shared" ref="CB23:CB26" si="36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2228" t="str">
        <f t="shared" ref="CC23:CC26" si="37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2228" t="str">
        <f t="shared" ref="CD23:CD26" si="38">IF(AND($C23&gt;0,AQ23="")," * No olvide digitar la variable Pueblos originarios. Digite Cero si no tiene.",IF(AQ23&gt;$C23," * La variable Pueblos Originarios No puede ser mayor al Total Ambos Sexos.",""))</f>
        <v/>
      </c>
      <c r="CE23" s="2228" t="str">
        <f t="shared" ref="CE23:CE26" si="39">IF(AND($C23&gt;0,AR23="")," * No olvide digitar la variable Migrantes. Digite Cero si no tiene.",IF(AR23&gt;$C23," * La variable Migrantes No puede ser mayor al Total Ambos Sexos.",""))</f>
        <v/>
      </c>
      <c r="CF23" s="2228" t="str">
        <f t="shared" ref="CF23:CF26" si="40">IF(AND($C23&gt;0,AS23="")," * No olvide digitar la variable Demencia. Digite Cero si no tiene.",IF(AS23&gt;$C23," * La variable Demencia No puede ser mayor al Total Ambos Sexos.",""))</f>
        <v/>
      </c>
      <c r="CG23" s="2228" t="str">
        <f t="shared" ref="CG23:CG26" si="41">IF(AND($E23&gt;0,OR(AT23=""))," * No olvide digitar la variable Trans (Masculino). Digite Cero si no tiene.",IF((AT23)&gt;$E23," * La variable Trans (Masculino) No puede ser mayor al Total Mujeres.",""))</f>
        <v/>
      </c>
      <c r="CH23" s="2228" t="str">
        <f t="shared" ref="CH23:CH26" si="42">IF(AND(D23&gt;0,OR(AU23=""))," * No olvide digitar la variable Trans (Femenino). Digite Cero si no tiene.",IF((AU23)&gt;D23," * La variable Trans (Femenino) No puede ser mayor al Total Hombres.",""))</f>
        <v/>
      </c>
      <c r="CI23" s="2228" t="str">
        <f t="shared" ref="CI23:CI26" si="43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757">
        <f t="shared" ref="CK23:CK26" si="44">IF(AND(C23&gt;0,AN23=""),1,IF(AN23&gt;C23,1,0))</f>
        <v>0</v>
      </c>
      <c r="CL23" s="1757">
        <f t="shared" ref="CL23:CL26" si="45">IF(AND(C23&gt;0,AO23=""),1,IF(AO23&gt;C23,1,0))</f>
        <v>0</v>
      </c>
      <c r="CM23" s="1757">
        <f t="shared" ref="CM23:CM26" si="46">IF(AND(C23&gt;0,AP23=""),1,IF(AP23&gt;C23,1,0))</f>
        <v>0</v>
      </c>
      <c r="CN23" s="1757">
        <f t="shared" ref="CN23:CN26" si="47">IF(AND(C23&gt;0,AQ23=""),1,IF(AQ23&gt;C23,1,0))</f>
        <v>0</v>
      </c>
      <c r="CO23" s="1757">
        <f t="shared" ref="CO23:CO26" si="48">IF(AND(C23&gt;0,AR23=""),1,IF(AR23&gt;C23,1,0))</f>
        <v>0</v>
      </c>
      <c r="CP23" s="1757">
        <f t="shared" ref="CP23:CP26" si="49">IF(AND(C23&gt;0,AS23=""),1,IF(AS23&gt;C23,1,0))</f>
        <v>0</v>
      </c>
      <c r="CQ23" s="1757">
        <f t="shared" ref="CQ23:CQ26" si="50">IF(AND(E23&gt;0,OR(AT23="")),1,IF((AT23)&gt;E23,1,0))</f>
        <v>0</v>
      </c>
      <c r="CR23" s="1757">
        <f t="shared" ref="CR23:CR26" si="51">IF(AND(D23&gt;0,OR(AU23="")),1,IF((AU23)&gt;D23,1,0))</f>
        <v>0</v>
      </c>
      <c r="CS23" s="1757">
        <f t="shared" ref="CS23:CS26" si="52">IF(AND($C23&gt;0,AV23=""),1,IF(AV23&gt;$C23,1,0))</f>
        <v>0</v>
      </c>
    </row>
    <row r="24" spans="1:97" ht="15" customHeight="1" x14ac:dyDescent="0.25">
      <c r="A24" s="695" t="s">
        <v>1062</v>
      </c>
      <c r="B24" s="2336" t="s">
        <v>1054</v>
      </c>
      <c r="C24" s="1888">
        <f t="shared" si="0"/>
        <v>10</v>
      </c>
      <c r="D24" s="1889">
        <f t="shared" ref="D24:E24" si="53">SUM(F24+H24+J24+L24+N24+P24+R24+T24+V24+X24+Z24+AB24+AD24+AF24+AH24+AJ24+AL24)</f>
        <v>2</v>
      </c>
      <c r="E24" s="2337">
        <f t="shared" si="53"/>
        <v>8</v>
      </c>
      <c r="F24" s="615">
        <v>0</v>
      </c>
      <c r="G24" s="2141">
        <v>0</v>
      </c>
      <c r="H24" s="615">
        <v>0</v>
      </c>
      <c r="I24" s="2141">
        <v>0</v>
      </c>
      <c r="J24" s="615">
        <v>0</v>
      </c>
      <c r="K24" s="616">
        <v>1</v>
      </c>
      <c r="L24" s="615">
        <v>0</v>
      </c>
      <c r="M24" s="616">
        <v>1</v>
      </c>
      <c r="N24" s="615">
        <v>1</v>
      </c>
      <c r="O24" s="616">
        <v>1</v>
      </c>
      <c r="P24" s="615">
        <v>0</v>
      </c>
      <c r="Q24" s="616">
        <v>0</v>
      </c>
      <c r="R24" s="615">
        <v>0</v>
      </c>
      <c r="S24" s="616">
        <v>3</v>
      </c>
      <c r="T24" s="615">
        <v>0</v>
      </c>
      <c r="U24" s="616">
        <v>1</v>
      </c>
      <c r="V24" s="615">
        <v>1</v>
      </c>
      <c r="W24" s="616">
        <v>0</v>
      </c>
      <c r="X24" s="615">
        <v>0</v>
      </c>
      <c r="Y24" s="616">
        <v>0</v>
      </c>
      <c r="Z24" s="615">
        <v>0</v>
      </c>
      <c r="AA24" s="616">
        <v>0</v>
      </c>
      <c r="AB24" s="615">
        <v>0</v>
      </c>
      <c r="AC24" s="616">
        <v>1</v>
      </c>
      <c r="AD24" s="615">
        <v>0</v>
      </c>
      <c r="AE24" s="616">
        <v>0</v>
      </c>
      <c r="AF24" s="615">
        <v>0</v>
      </c>
      <c r="AG24" s="616">
        <v>0</v>
      </c>
      <c r="AH24" s="615">
        <v>0</v>
      </c>
      <c r="AI24" s="616">
        <v>0</v>
      </c>
      <c r="AJ24" s="615">
        <v>0</v>
      </c>
      <c r="AK24" s="616">
        <v>0</v>
      </c>
      <c r="AL24" s="2338">
        <v>0</v>
      </c>
      <c r="AM24" s="696">
        <v>0</v>
      </c>
      <c r="AN24" s="475">
        <v>10</v>
      </c>
      <c r="AO24" s="697">
        <v>0</v>
      </c>
      <c r="AP24" s="697">
        <v>1</v>
      </c>
      <c r="AQ24" s="2141">
        <v>2</v>
      </c>
      <c r="AR24" s="2339">
        <v>0</v>
      </c>
      <c r="AS24" s="2141">
        <v>0</v>
      </c>
      <c r="AT24" s="615">
        <v>0</v>
      </c>
      <c r="AU24" s="616">
        <v>0</v>
      </c>
      <c r="AV24" s="2141">
        <v>0</v>
      </c>
      <c r="AW24" s="240" t="str">
        <f t="shared" si="34"/>
        <v/>
      </c>
      <c r="CA24" s="2228" t="str">
        <f t="shared" si="35"/>
        <v/>
      </c>
      <c r="CB24" s="2228" t="str">
        <f t="shared" si="36"/>
        <v/>
      </c>
      <c r="CC24" s="2228" t="str">
        <f t="shared" si="37"/>
        <v/>
      </c>
      <c r="CD24" s="2228" t="str">
        <f t="shared" si="38"/>
        <v/>
      </c>
      <c r="CE24" s="2228" t="str">
        <f t="shared" si="39"/>
        <v/>
      </c>
      <c r="CF24" s="2228" t="str">
        <f t="shared" si="40"/>
        <v/>
      </c>
      <c r="CG24" s="2228" t="str">
        <f t="shared" si="41"/>
        <v/>
      </c>
      <c r="CH24" s="2228" t="str">
        <f t="shared" si="42"/>
        <v/>
      </c>
      <c r="CI24" s="2228" t="str">
        <f t="shared" si="43"/>
        <v/>
      </c>
      <c r="CK24" s="1757">
        <f t="shared" si="44"/>
        <v>0</v>
      </c>
      <c r="CL24" s="1757">
        <f t="shared" si="45"/>
        <v>0</v>
      </c>
      <c r="CM24" s="1757">
        <f t="shared" si="46"/>
        <v>0</v>
      </c>
      <c r="CN24" s="1757">
        <f t="shared" si="47"/>
        <v>0</v>
      </c>
      <c r="CO24" s="1757">
        <f t="shared" si="48"/>
        <v>0</v>
      </c>
      <c r="CP24" s="1757">
        <f t="shared" si="49"/>
        <v>0</v>
      </c>
      <c r="CQ24" s="1757">
        <f t="shared" si="50"/>
        <v>0</v>
      </c>
      <c r="CR24" s="1757">
        <f t="shared" si="51"/>
        <v>0</v>
      </c>
      <c r="CS24" s="1757">
        <f t="shared" si="52"/>
        <v>0</v>
      </c>
    </row>
    <row r="25" spans="1:97" ht="15" customHeight="1" x14ac:dyDescent="0.25">
      <c r="A25" s="3132" t="s">
        <v>1063</v>
      </c>
      <c r="B25" s="163" t="s">
        <v>1054</v>
      </c>
      <c r="C25" s="169">
        <f t="shared" si="0"/>
        <v>0</v>
      </c>
      <c r="D25" s="179">
        <f t="shared" ref="D25:E25" si="54">SUM(F25+H25+J25+L25+N25+P25+R25+T25+V25+X25+Z25+AB25+AD25+AF25+AH25+AJ25+AL25)</f>
        <v>0</v>
      </c>
      <c r="E25" s="171">
        <f t="shared" si="54"/>
        <v>0</v>
      </c>
      <c r="F25" s="126"/>
      <c r="G25" s="1840"/>
      <c r="H25" s="126"/>
      <c r="I25" s="1840"/>
      <c r="J25" s="126"/>
      <c r="K25" s="351"/>
      <c r="L25" s="126"/>
      <c r="M25" s="351"/>
      <c r="N25" s="126"/>
      <c r="O25" s="351"/>
      <c r="P25" s="126"/>
      <c r="Q25" s="351"/>
      <c r="R25" s="126"/>
      <c r="S25" s="351"/>
      <c r="T25" s="126"/>
      <c r="U25" s="351"/>
      <c r="V25" s="126"/>
      <c r="W25" s="351"/>
      <c r="X25" s="126"/>
      <c r="Y25" s="351"/>
      <c r="Z25" s="126"/>
      <c r="AA25" s="351"/>
      <c r="AB25" s="126"/>
      <c r="AC25" s="351"/>
      <c r="AD25" s="126"/>
      <c r="AE25" s="351"/>
      <c r="AF25" s="126"/>
      <c r="AG25" s="351"/>
      <c r="AH25" s="126"/>
      <c r="AI25" s="351"/>
      <c r="AJ25" s="126"/>
      <c r="AK25" s="351"/>
      <c r="AL25" s="650"/>
      <c r="AM25" s="378"/>
      <c r="AN25" s="440"/>
      <c r="AO25" s="127"/>
      <c r="AP25" s="127"/>
      <c r="AQ25" s="1840"/>
      <c r="AR25" s="2078"/>
      <c r="AS25" s="1840"/>
      <c r="AT25" s="126"/>
      <c r="AU25" s="351"/>
      <c r="AV25" s="1840"/>
      <c r="AW25" s="240" t="str">
        <f t="shared" si="34"/>
        <v/>
      </c>
      <c r="CA25" s="2228" t="str">
        <f t="shared" si="35"/>
        <v/>
      </c>
      <c r="CB25" s="2228" t="str">
        <f t="shared" si="36"/>
        <v/>
      </c>
      <c r="CC25" s="2228" t="str">
        <f t="shared" si="37"/>
        <v/>
      </c>
      <c r="CD25" s="2228" t="str">
        <f t="shared" si="38"/>
        <v/>
      </c>
      <c r="CE25" s="2228" t="str">
        <f t="shared" si="39"/>
        <v/>
      </c>
      <c r="CF25" s="2228" t="str">
        <f t="shared" si="40"/>
        <v/>
      </c>
      <c r="CG25" s="2228" t="str">
        <f t="shared" si="41"/>
        <v/>
      </c>
      <c r="CH25" s="2228" t="str">
        <f t="shared" si="42"/>
        <v/>
      </c>
      <c r="CI25" s="2228" t="str">
        <f t="shared" si="43"/>
        <v/>
      </c>
      <c r="CK25" s="1757">
        <f t="shared" si="44"/>
        <v>0</v>
      </c>
      <c r="CL25" s="1757">
        <f t="shared" si="45"/>
        <v>0</v>
      </c>
      <c r="CM25" s="1757">
        <f t="shared" si="46"/>
        <v>0</v>
      </c>
      <c r="CN25" s="1757">
        <f t="shared" si="47"/>
        <v>0</v>
      </c>
      <c r="CO25" s="1757">
        <f t="shared" si="48"/>
        <v>0</v>
      </c>
      <c r="CP25" s="1757">
        <f t="shared" si="49"/>
        <v>0</v>
      </c>
      <c r="CQ25" s="1757">
        <f t="shared" si="50"/>
        <v>0</v>
      </c>
      <c r="CR25" s="1757">
        <f t="shared" si="51"/>
        <v>0</v>
      </c>
      <c r="CS25" s="1757">
        <f t="shared" si="52"/>
        <v>0</v>
      </c>
    </row>
    <row r="26" spans="1:97" ht="15" customHeight="1" x14ac:dyDescent="0.25">
      <c r="A26" s="3129"/>
      <c r="B26" s="2340" t="s">
        <v>1064</v>
      </c>
      <c r="C26" s="215">
        <f t="shared" si="0"/>
        <v>0</v>
      </c>
      <c r="D26" s="2341">
        <f t="shared" ref="D26:E26" si="55">SUM(F26+H26+J26+L26+N26+P26+R26+T26+V26+X26+Z26+AB26+AD26+AF26+AH26+AJ26+AL26)</f>
        <v>0</v>
      </c>
      <c r="E26" s="2237">
        <f t="shared" si="55"/>
        <v>0</v>
      </c>
      <c r="F26" s="131"/>
      <c r="G26" s="2093"/>
      <c r="H26" s="131"/>
      <c r="I26" s="372"/>
      <c r="J26" s="131"/>
      <c r="K26" s="372"/>
      <c r="L26" s="131"/>
      <c r="M26" s="372"/>
      <c r="N26" s="131"/>
      <c r="O26" s="1847"/>
      <c r="P26" s="131"/>
      <c r="Q26" s="2093"/>
      <c r="R26" s="2073"/>
      <c r="S26" s="372"/>
      <c r="T26" s="131"/>
      <c r="U26" s="372"/>
      <c r="V26" s="131"/>
      <c r="W26" s="372"/>
      <c r="X26" s="131"/>
      <c r="Y26" s="2093"/>
      <c r="Z26" s="131"/>
      <c r="AA26" s="2093"/>
      <c r="AB26" s="131"/>
      <c r="AC26" s="372"/>
      <c r="AD26" s="131"/>
      <c r="AE26" s="2093"/>
      <c r="AF26" s="131"/>
      <c r="AG26" s="2093"/>
      <c r="AH26" s="131"/>
      <c r="AI26" s="372"/>
      <c r="AJ26" s="131"/>
      <c r="AK26" s="372"/>
      <c r="AL26" s="2075"/>
      <c r="AM26" s="373"/>
      <c r="AN26" s="142"/>
      <c r="AO26" s="132"/>
      <c r="AP26" s="132"/>
      <c r="AQ26" s="1847"/>
      <c r="AR26" s="2137"/>
      <c r="AS26" s="1847"/>
      <c r="AT26" s="131"/>
      <c r="AU26" s="372"/>
      <c r="AV26" s="1847"/>
      <c r="AW26" s="240" t="str">
        <f t="shared" si="34"/>
        <v/>
      </c>
      <c r="CA26" s="2228" t="str">
        <f t="shared" si="35"/>
        <v/>
      </c>
      <c r="CB26" s="2228" t="str">
        <f t="shared" si="36"/>
        <v/>
      </c>
      <c r="CC26" s="2228" t="str">
        <f t="shared" si="37"/>
        <v/>
      </c>
      <c r="CD26" s="2228" t="str">
        <f t="shared" si="38"/>
        <v/>
      </c>
      <c r="CE26" s="2228" t="str">
        <f t="shared" si="39"/>
        <v/>
      </c>
      <c r="CF26" s="2228" t="str">
        <f t="shared" si="40"/>
        <v/>
      </c>
      <c r="CG26" s="2228" t="str">
        <f t="shared" si="41"/>
        <v/>
      </c>
      <c r="CH26" s="2228" t="str">
        <f t="shared" si="42"/>
        <v/>
      </c>
      <c r="CI26" s="2228" t="str">
        <f t="shared" si="43"/>
        <v/>
      </c>
      <c r="CK26" s="1757">
        <f t="shared" si="44"/>
        <v>0</v>
      </c>
      <c r="CL26" s="1757">
        <f t="shared" si="45"/>
        <v>0</v>
      </c>
      <c r="CM26" s="1757">
        <f t="shared" si="46"/>
        <v>0</v>
      </c>
      <c r="CN26" s="1757">
        <f t="shared" si="47"/>
        <v>0</v>
      </c>
      <c r="CO26" s="1757">
        <f t="shared" si="48"/>
        <v>0</v>
      </c>
      <c r="CP26" s="1757">
        <f t="shared" si="49"/>
        <v>0</v>
      </c>
      <c r="CQ26" s="1757">
        <f t="shared" si="50"/>
        <v>0</v>
      </c>
      <c r="CR26" s="1757">
        <f t="shared" si="51"/>
        <v>0</v>
      </c>
      <c r="CS26" s="1757">
        <f t="shared" si="52"/>
        <v>0</v>
      </c>
    </row>
    <row r="27" spans="1:97" ht="18" customHeight="1" x14ac:dyDescent="0.25">
      <c r="A27" s="281" t="s">
        <v>1065</v>
      </c>
      <c r="B27" s="281"/>
      <c r="C27" s="509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281"/>
      <c r="O27" s="338"/>
      <c r="P27" s="338"/>
      <c r="Q27" s="338"/>
      <c r="R27" s="338"/>
      <c r="S27" s="338"/>
      <c r="T27" s="338"/>
      <c r="U27" s="338"/>
      <c r="V27" s="138"/>
      <c r="W27" s="338"/>
      <c r="X27" s="338"/>
      <c r="Y27" s="338"/>
      <c r="Z27" s="338"/>
      <c r="AA27" s="338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  <c r="AL27" s="338"/>
      <c r="AM27" s="338"/>
      <c r="AN27" s="338"/>
      <c r="AO27" s="338"/>
      <c r="AP27" s="338"/>
      <c r="AQ27" s="338"/>
      <c r="AR27" s="338"/>
      <c r="AS27" s="338"/>
      <c r="AT27" s="338"/>
      <c r="AU27" s="338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</row>
    <row r="28" spans="1:97" ht="21.75" customHeight="1" x14ac:dyDescent="0.25">
      <c r="A28" s="3138" t="s">
        <v>224</v>
      </c>
      <c r="B28" s="3138" t="s">
        <v>1066</v>
      </c>
      <c r="C28" s="3143" t="s">
        <v>1067</v>
      </c>
      <c r="D28" s="3122"/>
      <c r="E28" s="3143" t="s">
        <v>1068</v>
      </c>
      <c r="F28" s="3124"/>
      <c r="G28" s="3122"/>
      <c r="H28" s="3143" t="s">
        <v>352</v>
      </c>
      <c r="I28" s="3122"/>
      <c r="J28" s="3143" t="s">
        <v>335</v>
      </c>
      <c r="K28" s="3122"/>
      <c r="L28" s="3143" t="s">
        <v>99</v>
      </c>
      <c r="M28" s="3122"/>
      <c r="N28" s="3143" t="s">
        <v>49</v>
      </c>
      <c r="O28" s="3122"/>
      <c r="P28" s="3143" t="s">
        <v>50</v>
      </c>
      <c r="Q28" s="3122"/>
      <c r="R28" s="3159" t="s">
        <v>51</v>
      </c>
      <c r="S28" s="3122"/>
      <c r="T28" s="3159" t="s">
        <v>52</v>
      </c>
      <c r="U28" s="3122"/>
      <c r="V28" s="3159" t="s">
        <v>53</v>
      </c>
      <c r="W28" s="3122"/>
      <c r="X28" s="3159" t="s">
        <v>54</v>
      </c>
      <c r="Y28" s="3122"/>
      <c r="Z28" s="3159" t="s">
        <v>55</v>
      </c>
      <c r="AA28" s="3122"/>
      <c r="AB28" s="3159" t="s">
        <v>56</v>
      </c>
      <c r="AC28" s="3122"/>
      <c r="AD28" s="3159" t="s">
        <v>57</v>
      </c>
      <c r="AE28" s="3122"/>
      <c r="AF28" s="3159" t="s">
        <v>58</v>
      </c>
      <c r="AG28" s="3122"/>
      <c r="AH28" s="3159" t="s">
        <v>59</v>
      </c>
      <c r="AI28" s="3122"/>
      <c r="AJ28" s="3159" t="s">
        <v>60</v>
      </c>
      <c r="AK28" s="3122"/>
      <c r="AL28" s="3159" t="s">
        <v>61</v>
      </c>
      <c r="AM28" s="3122"/>
      <c r="AN28" s="3159" t="s">
        <v>62</v>
      </c>
      <c r="AO28" s="3135"/>
      <c r="AP28" s="3167" t="s">
        <v>41</v>
      </c>
      <c r="AQ28" s="3162" t="s">
        <v>42</v>
      </c>
      <c r="AR28" s="3162" t="s">
        <v>39</v>
      </c>
      <c r="AS28" s="3162" t="s">
        <v>40</v>
      </c>
      <c r="AT28" s="3162" t="s">
        <v>1069</v>
      </c>
      <c r="AU28" s="3139" t="s">
        <v>1070</v>
      </c>
    </row>
    <row r="29" spans="1:97" ht="14.25" customHeight="1" x14ac:dyDescent="0.25">
      <c r="A29" s="3129"/>
      <c r="B29" s="3129"/>
      <c r="C29" s="698" t="s">
        <v>1071</v>
      </c>
      <c r="D29" s="698" t="s">
        <v>1072</v>
      </c>
      <c r="E29" s="27" t="s">
        <v>84</v>
      </c>
      <c r="F29" s="23" t="s">
        <v>63</v>
      </c>
      <c r="G29" s="1743" t="s">
        <v>64</v>
      </c>
      <c r="H29" s="27" t="s">
        <v>63</v>
      </c>
      <c r="I29" s="1743" t="s">
        <v>64</v>
      </c>
      <c r="J29" s="27" t="s">
        <v>63</v>
      </c>
      <c r="K29" s="1743" t="s">
        <v>64</v>
      </c>
      <c r="L29" s="27" t="s">
        <v>63</v>
      </c>
      <c r="M29" s="1743" t="s">
        <v>64</v>
      </c>
      <c r="N29" s="27" t="s">
        <v>63</v>
      </c>
      <c r="O29" s="1743" t="s">
        <v>64</v>
      </c>
      <c r="P29" s="27" t="s">
        <v>63</v>
      </c>
      <c r="Q29" s="1743" t="s">
        <v>64</v>
      </c>
      <c r="R29" s="27" t="s">
        <v>63</v>
      </c>
      <c r="S29" s="1743" t="s">
        <v>64</v>
      </c>
      <c r="T29" s="27" t="s">
        <v>63</v>
      </c>
      <c r="U29" s="1737" t="s">
        <v>64</v>
      </c>
      <c r="V29" s="27" t="s">
        <v>63</v>
      </c>
      <c r="W29" s="1743" t="s">
        <v>64</v>
      </c>
      <c r="X29" s="27" t="s">
        <v>63</v>
      </c>
      <c r="Y29" s="1743" t="s">
        <v>64</v>
      </c>
      <c r="Z29" s="27" t="s">
        <v>63</v>
      </c>
      <c r="AA29" s="1743" t="s">
        <v>64</v>
      </c>
      <c r="AB29" s="27" t="s">
        <v>63</v>
      </c>
      <c r="AC29" s="1743" t="s">
        <v>64</v>
      </c>
      <c r="AD29" s="27" t="s">
        <v>63</v>
      </c>
      <c r="AE29" s="1743" t="s">
        <v>64</v>
      </c>
      <c r="AF29" s="27" t="s">
        <v>63</v>
      </c>
      <c r="AG29" s="1743" t="s">
        <v>64</v>
      </c>
      <c r="AH29" s="27" t="s">
        <v>63</v>
      </c>
      <c r="AI29" s="1743" t="s">
        <v>64</v>
      </c>
      <c r="AJ29" s="27" t="s">
        <v>63</v>
      </c>
      <c r="AK29" s="1743" t="s">
        <v>64</v>
      </c>
      <c r="AL29" s="27" t="s">
        <v>63</v>
      </c>
      <c r="AM29" s="1743" t="s">
        <v>64</v>
      </c>
      <c r="AN29" s="27" t="s">
        <v>63</v>
      </c>
      <c r="AO29" s="1810" t="s">
        <v>64</v>
      </c>
      <c r="AP29" s="3168"/>
      <c r="AQ29" s="3163"/>
      <c r="AR29" s="3163"/>
      <c r="AS29" s="3163"/>
      <c r="AT29" s="3163"/>
      <c r="AU29" s="3140"/>
    </row>
    <row r="30" spans="1:97" ht="14.25" customHeight="1" x14ac:dyDescent="0.25">
      <c r="A30" s="163" t="s">
        <v>1073</v>
      </c>
      <c r="B30" s="435">
        <f t="shared" ref="B30:B31" si="56">SUM(C30:D30)</f>
        <v>3</v>
      </c>
      <c r="C30" s="1840">
        <v>1</v>
      </c>
      <c r="D30" s="125">
        <v>2</v>
      </c>
      <c r="E30" s="151">
        <f t="shared" ref="E30:E31" si="57">SUM(F30+G30)</f>
        <v>7</v>
      </c>
      <c r="F30" s="578">
        <f t="shared" ref="F30:G30" si="58">SUM(H30+J30+L30+N30+P30+R30+T30+V30+X30+Z30+AB30+AD30+AF30+AH30+AJ30+AL30+AN30)</f>
        <v>2</v>
      </c>
      <c r="G30" s="152">
        <f t="shared" si="58"/>
        <v>5</v>
      </c>
      <c r="H30" s="126">
        <v>0</v>
      </c>
      <c r="I30" s="1840">
        <v>0</v>
      </c>
      <c r="J30" s="126">
        <v>0</v>
      </c>
      <c r="K30" s="351">
        <v>0</v>
      </c>
      <c r="L30" s="126">
        <v>1</v>
      </c>
      <c r="M30" s="351">
        <v>0</v>
      </c>
      <c r="N30" s="126">
        <v>1</v>
      </c>
      <c r="O30" s="351">
        <v>0</v>
      </c>
      <c r="P30" s="126">
        <v>0</v>
      </c>
      <c r="Q30" s="1840">
        <v>0</v>
      </c>
      <c r="R30" s="126">
        <v>0</v>
      </c>
      <c r="S30" s="1840">
        <v>0</v>
      </c>
      <c r="T30" s="650">
        <v>0</v>
      </c>
      <c r="U30" s="351">
        <v>1</v>
      </c>
      <c r="V30" s="126">
        <v>0</v>
      </c>
      <c r="W30" s="351">
        <v>0</v>
      </c>
      <c r="X30" s="126">
        <v>0</v>
      </c>
      <c r="Y30" s="351">
        <v>1</v>
      </c>
      <c r="Z30" s="126">
        <v>0</v>
      </c>
      <c r="AA30" s="1840">
        <v>0</v>
      </c>
      <c r="AB30" s="126">
        <v>0</v>
      </c>
      <c r="AC30" s="1840">
        <v>0</v>
      </c>
      <c r="AD30" s="126">
        <v>0</v>
      </c>
      <c r="AE30" s="351">
        <v>1</v>
      </c>
      <c r="AF30" s="126">
        <v>0</v>
      </c>
      <c r="AG30" s="1840">
        <v>0</v>
      </c>
      <c r="AH30" s="126">
        <v>0</v>
      </c>
      <c r="AI30" s="1840">
        <v>0</v>
      </c>
      <c r="AJ30" s="126">
        <v>0</v>
      </c>
      <c r="AK30" s="351">
        <v>0</v>
      </c>
      <c r="AL30" s="126">
        <v>0</v>
      </c>
      <c r="AM30" s="351">
        <v>2</v>
      </c>
      <c r="AN30" s="650">
        <v>0</v>
      </c>
      <c r="AO30" s="378">
        <v>0</v>
      </c>
      <c r="AP30" s="440">
        <v>0</v>
      </c>
      <c r="AQ30" s="127">
        <v>0</v>
      </c>
      <c r="AR30" s="127">
        <v>0</v>
      </c>
      <c r="AS30" s="127">
        <v>0</v>
      </c>
      <c r="AT30" s="127">
        <v>0</v>
      </c>
      <c r="AU30" s="1840">
        <v>0</v>
      </c>
      <c r="AV30" s="240" t="str">
        <f t="shared" ref="AV30:AV31" si="59">CA30&amp;CB30&amp;CC30&amp;CD30&amp;CE30&amp;CF30</f>
        <v/>
      </c>
      <c r="CA30" s="2228" t="str">
        <f t="shared" ref="CA30:CA31" si="60">IF(AND($E30&gt;0,AP30=""),"  * No olvide digitar la variable Pueblos originarios. Digite Cero si no tiene.",IF(AP30&gt;E30," * La variable Pueblos originarios No puede ser mayor al Total Ambos Sexos.",""))</f>
        <v/>
      </c>
      <c r="CB30" s="2228" t="str">
        <f t="shared" ref="CB30:CB31" si="61">IF(AND($E30&gt;0,AQ30=""),"  * No olvide digitar la variable Migrantes. Digite Cero si no tiene.",IF(AQ30&gt;$E30," * La variable Migrantes No puede ser mayor al Total Ambos Sexos.",""))</f>
        <v/>
      </c>
      <c r="CC30" s="2228" t="str">
        <f t="shared" ref="CC30:CC31" si="62"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2228" t="str">
        <f t="shared" ref="CD30:CD31" si="63"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2228" t="str">
        <f t="shared" ref="CE30:CE31" si="64"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2228" t="str">
        <f t="shared" ref="CF30:CF31" si="65"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757">
        <f t="shared" ref="CK30:CK31" si="66">IF(AND(E30&gt;0,AP30=""),1,IF(AP30&gt;E30,1,0))</f>
        <v>0</v>
      </c>
      <c r="CL30" s="1757">
        <f t="shared" ref="CL30:CL31" si="67">IF(AND(E30&gt;0,AQ30=""),1,IF(AQ30&gt;E30,1,0))</f>
        <v>0</v>
      </c>
      <c r="CM30" s="1757">
        <f t="shared" ref="CM30:CM31" si="68">IF(AND(E30&gt;0,AR30=""),1,IF(AR30&gt;E30,1,0))</f>
        <v>0</v>
      </c>
      <c r="CN30" s="1757">
        <f t="shared" ref="CN30:CN31" si="69">IF(AND(E30&gt;0,AS30=""),1,IF(AS30&gt;E30,1,0))</f>
        <v>0</v>
      </c>
      <c r="CO30" s="1757">
        <f t="shared" ref="CO30:CO31" si="70">IF(AND(E30&gt;0,AT30=""),1,IF(AT30&gt;E30,1,0))</f>
        <v>0</v>
      </c>
      <c r="CP30" s="1757">
        <f t="shared" ref="CP30:CP31" si="71">IF(AND(E30&gt;0,AU30=""),1,IF(AU30&gt;E30,1,0))</f>
        <v>0</v>
      </c>
    </row>
    <row r="31" spans="1:97" ht="14.25" customHeight="1" x14ac:dyDescent="0.25">
      <c r="A31" s="183" t="s">
        <v>1074</v>
      </c>
      <c r="B31" s="437">
        <f t="shared" si="56"/>
        <v>0</v>
      </c>
      <c r="C31" s="1847"/>
      <c r="D31" s="130"/>
      <c r="E31" s="158">
        <f t="shared" si="57"/>
        <v>0</v>
      </c>
      <c r="F31" s="577">
        <f t="shared" ref="F31:G31" si="72">SUM(H31+J31+L31+N31+P31+R31+T31+V31+X31+Z31+AB31+AD31+AF31+AH31+AJ31+AL31+AN31)</f>
        <v>0</v>
      </c>
      <c r="G31" s="109">
        <f t="shared" si="72"/>
        <v>0</v>
      </c>
      <c r="H31" s="131"/>
      <c r="I31" s="1847"/>
      <c r="J31" s="131"/>
      <c r="K31" s="372"/>
      <c r="L31" s="131"/>
      <c r="M31" s="372"/>
      <c r="N31" s="131"/>
      <c r="O31" s="372"/>
      <c r="P31" s="131"/>
      <c r="Q31" s="1847"/>
      <c r="R31" s="131"/>
      <c r="S31" s="1847"/>
      <c r="T31" s="2075"/>
      <c r="U31" s="372"/>
      <c r="V31" s="131"/>
      <c r="W31" s="372"/>
      <c r="X31" s="131"/>
      <c r="Y31" s="372"/>
      <c r="Z31" s="131"/>
      <c r="AA31" s="1847"/>
      <c r="AB31" s="131"/>
      <c r="AC31" s="1847"/>
      <c r="AD31" s="131"/>
      <c r="AE31" s="372"/>
      <c r="AF31" s="131"/>
      <c r="AG31" s="1847"/>
      <c r="AH31" s="131"/>
      <c r="AI31" s="1847"/>
      <c r="AJ31" s="131"/>
      <c r="AK31" s="372"/>
      <c r="AL31" s="131"/>
      <c r="AM31" s="372"/>
      <c r="AN31" s="2075"/>
      <c r="AO31" s="373"/>
      <c r="AP31" s="142"/>
      <c r="AQ31" s="132"/>
      <c r="AR31" s="132"/>
      <c r="AS31" s="132"/>
      <c r="AT31" s="132"/>
      <c r="AU31" s="1847"/>
      <c r="AV31" s="240" t="str">
        <f t="shared" si="59"/>
        <v/>
      </c>
      <c r="CA31" s="2228" t="str">
        <f t="shared" si="60"/>
        <v/>
      </c>
      <c r="CB31" s="2228" t="str">
        <f t="shared" si="61"/>
        <v/>
      </c>
      <c r="CC31" s="2228" t="str">
        <f t="shared" si="62"/>
        <v/>
      </c>
      <c r="CD31" s="2228" t="str">
        <f t="shared" si="63"/>
        <v/>
      </c>
      <c r="CE31" s="2228" t="str">
        <f t="shared" si="64"/>
        <v/>
      </c>
      <c r="CF31" s="2228" t="str">
        <f t="shared" si="65"/>
        <v/>
      </c>
      <c r="CK31" s="1757">
        <f t="shared" si="66"/>
        <v>0</v>
      </c>
      <c r="CL31" s="1757">
        <f t="shared" si="67"/>
        <v>0</v>
      </c>
      <c r="CM31" s="1757">
        <f t="shared" si="68"/>
        <v>0</v>
      </c>
      <c r="CN31" s="1757">
        <f t="shared" si="69"/>
        <v>0</v>
      </c>
      <c r="CO31" s="1757">
        <f t="shared" si="70"/>
        <v>0</v>
      </c>
      <c r="CP31" s="1757">
        <f t="shared" si="71"/>
        <v>0</v>
      </c>
    </row>
    <row r="32" spans="1:97" ht="15" customHeight="1" x14ac:dyDescent="0.25">
      <c r="A32" s="699" t="s">
        <v>82</v>
      </c>
      <c r="B32" s="110">
        <f t="shared" ref="B32:AU32" si="73">SUM(B30:B31)</f>
        <v>3</v>
      </c>
      <c r="C32" s="1827">
        <f t="shared" si="73"/>
        <v>1</v>
      </c>
      <c r="D32" s="110">
        <f t="shared" si="73"/>
        <v>2</v>
      </c>
      <c r="E32" s="1826">
        <f t="shared" si="73"/>
        <v>7</v>
      </c>
      <c r="F32" s="1826">
        <f t="shared" si="73"/>
        <v>2</v>
      </c>
      <c r="G32" s="1826">
        <f t="shared" si="73"/>
        <v>5</v>
      </c>
      <c r="H32" s="146">
        <f t="shared" si="73"/>
        <v>0</v>
      </c>
      <c r="I32" s="1826">
        <f t="shared" si="73"/>
        <v>0</v>
      </c>
      <c r="J32" s="146">
        <f t="shared" si="73"/>
        <v>0</v>
      </c>
      <c r="K32" s="1826">
        <f t="shared" si="73"/>
        <v>0</v>
      </c>
      <c r="L32" s="146">
        <f t="shared" si="73"/>
        <v>1</v>
      </c>
      <c r="M32" s="1826">
        <f t="shared" si="73"/>
        <v>0</v>
      </c>
      <c r="N32" s="146">
        <f t="shared" si="73"/>
        <v>1</v>
      </c>
      <c r="O32" s="1826">
        <f t="shared" si="73"/>
        <v>0</v>
      </c>
      <c r="P32" s="146">
        <f t="shared" si="73"/>
        <v>0</v>
      </c>
      <c r="Q32" s="1826">
        <f t="shared" si="73"/>
        <v>0</v>
      </c>
      <c r="R32" s="146">
        <f t="shared" si="73"/>
        <v>0</v>
      </c>
      <c r="S32" s="1826">
        <f t="shared" si="73"/>
        <v>0</v>
      </c>
      <c r="T32" s="146">
        <f t="shared" si="73"/>
        <v>0</v>
      </c>
      <c r="U32" s="1826">
        <f t="shared" si="73"/>
        <v>1</v>
      </c>
      <c r="V32" s="146">
        <f t="shared" si="73"/>
        <v>0</v>
      </c>
      <c r="W32" s="1826">
        <f t="shared" si="73"/>
        <v>0</v>
      </c>
      <c r="X32" s="146">
        <f t="shared" si="73"/>
        <v>0</v>
      </c>
      <c r="Y32" s="1826">
        <f t="shared" si="73"/>
        <v>1</v>
      </c>
      <c r="Z32" s="146">
        <f t="shared" si="73"/>
        <v>0</v>
      </c>
      <c r="AA32" s="1826">
        <f t="shared" si="73"/>
        <v>0</v>
      </c>
      <c r="AB32" s="146">
        <f t="shared" si="73"/>
        <v>0</v>
      </c>
      <c r="AC32" s="1826">
        <f t="shared" si="73"/>
        <v>0</v>
      </c>
      <c r="AD32" s="146">
        <f t="shared" si="73"/>
        <v>0</v>
      </c>
      <c r="AE32" s="1826">
        <f t="shared" si="73"/>
        <v>1</v>
      </c>
      <c r="AF32" s="146">
        <f t="shared" si="73"/>
        <v>0</v>
      </c>
      <c r="AG32" s="1826">
        <f t="shared" si="73"/>
        <v>0</v>
      </c>
      <c r="AH32" s="146">
        <f t="shared" si="73"/>
        <v>0</v>
      </c>
      <c r="AI32" s="1826">
        <f t="shared" si="73"/>
        <v>0</v>
      </c>
      <c r="AJ32" s="146">
        <f t="shared" si="73"/>
        <v>0</v>
      </c>
      <c r="AK32" s="1826">
        <f t="shared" si="73"/>
        <v>0</v>
      </c>
      <c r="AL32" s="146">
        <f t="shared" si="73"/>
        <v>0</v>
      </c>
      <c r="AM32" s="1826">
        <f t="shared" si="73"/>
        <v>2</v>
      </c>
      <c r="AN32" s="146">
        <f t="shared" si="73"/>
        <v>0</v>
      </c>
      <c r="AO32" s="2194">
        <f t="shared" si="73"/>
        <v>0</v>
      </c>
      <c r="AP32" s="148">
        <f t="shared" si="73"/>
        <v>0</v>
      </c>
      <c r="AQ32" s="285">
        <f t="shared" si="73"/>
        <v>0</v>
      </c>
      <c r="AR32" s="285">
        <f t="shared" si="73"/>
        <v>0</v>
      </c>
      <c r="AS32" s="285">
        <f t="shared" si="73"/>
        <v>0</v>
      </c>
      <c r="AT32" s="285">
        <f t="shared" si="73"/>
        <v>0</v>
      </c>
      <c r="AU32" s="1827">
        <f t="shared" si="73"/>
        <v>0</v>
      </c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</row>
    <row r="33" spans="1:97" ht="18" customHeight="1" x14ac:dyDescent="0.25">
      <c r="A33" s="281" t="s">
        <v>1075</v>
      </c>
      <c r="B33" s="281"/>
      <c r="C33" s="509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</row>
    <row r="34" spans="1:97" ht="24" customHeight="1" x14ac:dyDescent="0.25">
      <c r="A34" s="3138" t="s">
        <v>224</v>
      </c>
      <c r="B34" s="3138" t="s">
        <v>1076</v>
      </c>
      <c r="C34" s="3143" t="s">
        <v>1077</v>
      </c>
      <c r="D34" s="3122"/>
      <c r="E34" s="3143" t="s">
        <v>1068</v>
      </c>
      <c r="F34" s="3124"/>
      <c r="G34" s="3122"/>
      <c r="H34" s="3347" t="s">
        <v>1078</v>
      </c>
      <c r="I34" s="3124"/>
      <c r="J34" s="3124"/>
      <c r="K34" s="3124"/>
      <c r="L34" s="3124"/>
      <c r="M34" s="3122"/>
    </row>
    <row r="35" spans="1:97" ht="14.25" customHeight="1" x14ac:dyDescent="0.25">
      <c r="A35" s="3129"/>
      <c r="B35" s="3129"/>
      <c r="C35" s="27" t="s">
        <v>1071</v>
      </c>
      <c r="D35" s="1913" t="s">
        <v>1079</v>
      </c>
      <c r="E35" s="27" t="s">
        <v>84</v>
      </c>
      <c r="F35" s="23" t="s">
        <v>63</v>
      </c>
      <c r="G35" s="2342" t="s">
        <v>64</v>
      </c>
      <c r="H35" s="519" t="s">
        <v>1080</v>
      </c>
      <c r="I35" s="287" t="s">
        <v>1081</v>
      </c>
      <c r="J35" s="287" t="s">
        <v>1082</v>
      </c>
      <c r="K35" s="287" t="s">
        <v>1083</v>
      </c>
      <c r="L35" s="287" t="s">
        <v>1084</v>
      </c>
      <c r="M35" s="2184" t="s">
        <v>1085</v>
      </c>
    </row>
    <row r="36" spans="1:97" ht="15" customHeight="1" x14ac:dyDescent="0.25">
      <c r="A36" s="163" t="s">
        <v>1073</v>
      </c>
      <c r="B36" s="435">
        <f t="shared" ref="B36:B37" si="74">SUM(C36:D36)</f>
        <v>0</v>
      </c>
      <c r="C36" s="126"/>
      <c r="D36" s="1840"/>
      <c r="E36" s="161">
        <f t="shared" ref="E36:E37" si="75">SUM(F36:G36)</f>
        <v>0</v>
      </c>
      <c r="F36" s="2078"/>
      <c r="G36" s="1840"/>
      <c r="H36" s="126"/>
      <c r="I36" s="127"/>
      <c r="J36" s="127"/>
      <c r="K36" s="127"/>
      <c r="L36" s="127"/>
      <c r="M36" s="351"/>
    </row>
    <row r="37" spans="1:97" ht="15" customHeight="1" x14ac:dyDescent="0.25">
      <c r="A37" s="120" t="s">
        <v>1074</v>
      </c>
      <c r="B37" s="438">
        <f t="shared" si="74"/>
        <v>0</v>
      </c>
      <c r="C37" s="2074"/>
      <c r="D37" s="2093"/>
      <c r="E37" s="466">
        <f t="shared" si="75"/>
        <v>0</v>
      </c>
      <c r="F37" s="2162"/>
      <c r="G37" s="2093"/>
      <c r="H37" s="2074"/>
      <c r="I37" s="477"/>
      <c r="J37" s="477"/>
      <c r="K37" s="477"/>
      <c r="L37" s="477"/>
      <c r="M37" s="2142"/>
    </row>
    <row r="38" spans="1:97" ht="15" customHeight="1" x14ac:dyDescent="0.25">
      <c r="A38" s="699" t="s">
        <v>82</v>
      </c>
      <c r="B38" s="110">
        <f t="shared" ref="B38:M38" si="76">SUM(B36:B37)</f>
        <v>0</v>
      </c>
      <c r="C38" s="700">
        <f t="shared" si="76"/>
        <v>0</v>
      </c>
      <c r="D38" s="701">
        <f t="shared" si="76"/>
        <v>0</v>
      </c>
      <c r="E38" s="700">
        <f t="shared" si="76"/>
        <v>0</v>
      </c>
      <c r="F38" s="702">
        <f t="shared" si="76"/>
        <v>0</v>
      </c>
      <c r="G38" s="702">
        <f t="shared" si="76"/>
        <v>0</v>
      </c>
      <c r="H38" s="700">
        <f t="shared" si="76"/>
        <v>0</v>
      </c>
      <c r="I38" s="703">
        <f t="shared" si="76"/>
        <v>0</v>
      </c>
      <c r="J38" s="703">
        <f t="shared" si="76"/>
        <v>0</v>
      </c>
      <c r="K38" s="703">
        <f t="shared" si="76"/>
        <v>0</v>
      </c>
      <c r="L38" s="703">
        <f t="shared" si="76"/>
        <v>0</v>
      </c>
      <c r="M38" s="704">
        <f t="shared" si="76"/>
        <v>0</v>
      </c>
    </row>
    <row r="39" spans="1:97" ht="18" customHeight="1" x14ac:dyDescent="0.25">
      <c r="A39" s="2343" t="s">
        <v>1086</v>
      </c>
      <c r="B39" s="1873"/>
      <c r="C39" s="187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</row>
    <row r="40" spans="1:97" ht="14.25" customHeight="1" x14ac:dyDescent="0.25">
      <c r="A40" s="1734" t="s">
        <v>224</v>
      </c>
      <c r="B40" s="1735" t="s">
        <v>32</v>
      </c>
      <c r="C40" s="1735" t="s">
        <v>463</v>
      </c>
    </row>
    <row r="41" spans="1:97" ht="14.25" customHeight="1" x14ac:dyDescent="0.25">
      <c r="A41" s="3132" t="s">
        <v>1087</v>
      </c>
      <c r="B41" s="2336" t="s">
        <v>1064</v>
      </c>
      <c r="C41" s="705"/>
    </row>
    <row r="42" spans="1:97" ht="14.25" customHeight="1" x14ac:dyDescent="0.25">
      <c r="A42" s="3129"/>
      <c r="B42" s="107" t="s">
        <v>1054</v>
      </c>
      <c r="C42" s="429"/>
    </row>
    <row r="43" spans="1:97" ht="14.25" customHeight="1" x14ac:dyDescent="0.25">
      <c r="A43" s="3132" t="s">
        <v>1088</v>
      </c>
      <c r="B43" s="2336" t="s">
        <v>1064</v>
      </c>
      <c r="C43" s="705"/>
    </row>
    <row r="44" spans="1:97" ht="14.25" customHeight="1" x14ac:dyDescent="0.25">
      <c r="A44" s="3129"/>
      <c r="B44" s="162" t="s">
        <v>1054</v>
      </c>
      <c r="C44" s="130"/>
    </row>
    <row r="45" spans="1:97" ht="18" customHeight="1" x14ac:dyDescent="0.25">
      <c r="A45" s="281" t="s">
        <v>1089</v>
      </c>
      <c r="B45" s="706"/>
      <c r="C45" s="706"/>
      <c r="D45" s="1733"/>
      <c r="E45" s="1733"/>
      <c r="F45" s="1733"/>
      <c r="G45" s="1733"/>
      <c r="H45" s="1733"/>
      <c r="I45" s="1733"/>
      <c r="J45" s="1733"/>
      <c r="K45" s="1733"/>
      <c r="L45" s="2344"/>
      <c r="M45" s="2344"/>
      <c r="N45" s="1991"/>
      <c r="O45" s="2345"/>
      <c r="P45" s="2345"/>
      <c r="Q45" s="2345"/>
      <c r="R45" s="2345"/>
      <c r="S45" s="2345"/>
      <c r="T45" s="2345"/>
      <c r="U45" s="2345"/>
      <c r="V45" s="2346"/>
      <c r="W45" s="2345"/>
      <c r="X45" s="2345"/>
      <c r="Y45" s="2345"/>
      <c r="Z45" s="2345"/>
      <c r="AA45" s="2345"/>
      <c r="AB45" s="2345"/>
      <c r="AC45" s="2345"/>
      <c r="AD45" s="2345"/>
      <c r="AE45" s="2345"/>
      <c r="AF45" s="2345"/>
      <c r="AG45" s="2345"/>
      <c r="AH45" s="2345"/>
      <c r="AI45" s="2345"/>
      <c r="AJ45" s="2345"/>
      <c r="AK45" s="2345"/>
      <c r="AL45" s="2345"/>
      <c r="AM45" s="2345"/>
      <c r="AN45" s="2200"/>
      <c r="AO45" s="1867"/>
      <c r="AP45" s="1867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</row>
    <row r="46" spans="1:97" ht="15" customHeight="1" x14ac:dyDescent="0.25">
      <c r="A46" s="3201" t="s">
        <v>284</v>
      </c>
      <c r="B46" s="3149"/>
      <c r="C46" s="3148" t="s">
        <v>463</v>
      </c>
      <c r="D46" s="3161"/>
      <c r="E46" s="3149"/>
      <c r="F46" s="3143" t="s">
        <v>106</v>
      </c>
      <c r="G46" s="3124"/>
      <c r="H46" s="3124"/>
      <c r="I46" s="3124"/>
      <c r="J46" s="3124"/>
      <c r="K46" s="3124"/>
      <c r="L46" s="3124"/>
      <c r="M46" s="3124"/>
      <c r="N46" s="3124"/>
      <c r="O46" s="3124"/>
      <c r="P46" s="3124"/>
      <c r="Q46" s="3124"/>
      <c r="R46" s="3124"/>
      <c r="S46" s="3124"/>
      <c r="T46" s="3124"/>
      <c r="U46" s="3124"/>
      <c r="V46" s="3124"/>
      <c r="W46" s="3124"/>
      <c r="X46" s="3124"/>
      <c r="Y46" s="3124"/>
      <c r="Z46" s="3124"/>
      <c r="AA46" s="3124"/>
      <c r="AB46" s="3124"/>
      <c r="AC46" s="3124"/>
      <c r="AD46" s="3124"/>
      <c r="AE46" s="3124"/>
      <c r="AF46" s="3124"/>
      <c r="AG46" s="3124"/>
      <c r="AH46" s="3124"/>
      <c r="AI46" s="3124"/>
      <c r="AJ46" s="3124"/>
      <c r="AK46" s="3135"/>
      <c r="AL46" s="3167" t="s">
        <v>614</v>
      </c>
      <c r="AM46" s="3162" t="s">
        <v>41</v>
      </c>
      <c r="AN46" s="3139" t="s">
        <v>42</v>
      </c>
    </row>
    <row r="47" spans="1:97" ht="14.25" customHeight="1" x14ac:dyDescent="0.25">
      <c r="A47" s="3179"/>
      <c r="B47" s="3180"/>
      <c r="C47" s="3150"/>
      <c r="D47" s="3142"/>
      <c r="E47" s="3140"/>
      <c r="F47" s="3143" t="s">
        <v>335</v>
      </c>
      <c r="G47" s="3122"/>
      <c r="H47" s="3143" t="s">
        <v>99</v>
      </c>
      <c r="I47" s="3122"/>
      <c r="J47" s="3143" t="s">
        <v>49</v>
      </c>
      <c r="K47" s="3122"/>
      <c r="L47" s="3143" t="s">
        <v>50</v>
      </c>
      <c r="M47" s="3122"/>
      <c r="N47" s="3159" t="s">
        <v>51</v>
      </c>
      <c r="O47" s="3122"/>
      <c r="P47" s="3159" t="s">
        <v>52</v>
      </c>
      <c r="Q47" s="3122"/>
      <c r="R47" s="3159" t="s">
        <v>53</v>
      </c>
      <c r="S47" s="3122"/>
      <c r="T47" s="3159" t="s">
        <v>54</v>
      </c>
      <c r="U47" s="3122"/>
      <c r="V47" s="3159" t="s">
        <v>55</v>
      </c>
      <c r="W47" s="3122"/>
      <c r="X47" s="3159" t="s">
        <v>56</v>
      </c>
      <c r="Y47" s="3122"/>
      <c r="Z47" s="3159" t="s">
        <v>57</v>
      </c>
      <c r="AA47" s="3122"/>
      <c r="AB47" s="3159" t="s">
        <v>58</v>
      </c>
      <c r="AC47" s="3122"/>
      <c r="AD47" s="3159" t="s">
        <v>59</v>
      </c>
      <c r="AE47" s="3122"/>
      <c r="AF47" s="3159" t="s">
        <v>60</v>
      </c>
      <c r="AG47" s="3122"/>
      <c r="AH47" s="3159" t="s">
        <v>61</v>
      </c>
      <c r="AI47" s="3122"/>
      <c r="AJ47" s="3159" t="s">
        <v>62</v>
      </c>
      <c r="AK47" s="3135"/>
      <c r="AL47" s="3170"/>
      <c r="AM47" s="3269"/>
      <c r="AN47" s="3180"/>
    </row>
    <row r="48" spans="1:97" ht="14.25" customHeight="1" x14ac:dyDescent="0.25">
      <c r="A48" s="3150"/>
      <c r="B48" s="3140"/>
      <c r="C48" s="1882" t="s">
        <v>84</v>
      </c>
      <c r="D48" s="2347" t="s">
        <v>63</v>
      </c>
      <c r="E48" s="1913" t="s">
        <v>64</v>
      </c>
      <c r="F48" s="27" t="s">
        <v>63</v>
      </c>
      <c r="G48" s="1743" t="s">
        <v>64</v>
      </c>
      <c r="H48" s="27" t="s">
        <v>63</v>
      </c>
      <c r="I48" s="1743" t="s">
        <v>64</v>
      </c>
      <c r="J48" s="27" t="s">
        <v>63</v>
      </c>
      <c r="K48" s="1743" t="s">
        <v>64</v>
      </c>
      <c r="L48" s="27" t="s">
        <v>63</v>
      </c>
      <c r="M48" s="1743" t="s">
        <v>64</v>
      </c>
      <c r="N48" s="27" t="s">
        <v>63</v>
      </c>
      <c r="O48" s="1743" t="s">
        <v>64</v>
      </c>
      <c r="P48" s="27" t="s">
        <v>63</v>
      </c>
      <c r="Q48" s="1743" t="s">
        <v>64</v>
      </c>
      <c r="R48" s="27" t="s">
        <v>63</v>
      </c>
      <c r="S48" s="1743" t="s">
        <v>64</v>
      </c>
      <c r="T48" s="27" t="s">
        <v>63</v>
      </c>
      <c r="U48" s="1743" t="s">
        <v>64</v>
      </c>
      <c r="V48" s="27" t="s">
        <v>63</v>
      </c>
      <c r="W48" s="1743" t="s">
        <v>64</v>
      </c>
      <c r="X48" s="27" t="s">
        <v>63</v>
      </c>
      <c r="Y48" s="1743" t="s">
        <v>64</v>
      </c>
      <c r="Z48" s="27" t="s">
        <v>63</v>
      </c>
      <c r="AA48" s="1743" t="s">
        <v>64</v>
      </c>
      <c r="AB48" s="27" t="s">
        <v>63</v>
      </c>
      <c r="AC48" s="1743" t="s">
        <v>64</v>
      </c>
      <c r="AD48" s="27" t="s">
        <v>63</v>
      </c>
      <c r="AE48" s="1743" t="s">
        <v>64</v>
      </c>
      <c r="AF48" s="27" t="s">
        <v>63</v>
      </c>
      <c r="AG48" s="1743" t="s">
        <v>64</v>
      </c>
      <c r="AH48" s="27" t="s">
        <v>63</v>
      </c>
      <c r="AI48" s="1743" t="s">
        <v>64</v>
      </c>
      <c r="AJ48" s="1800" t="s">
        <v>63</v>
      </c>
      <c r="AK48" s="1810" t="s">
        <v>64</v>
      </c>
      <c r="AL48" s="3168"/>
      <c r="AM48" s="3163"/>
      <c r="AN48" s="3140"/>
    </row>
    <row r="49" spans="1:97" ht="14.25" customHeight="1" x14ac:dyDescent="0.25">
      <c r="A49" s="163" t="s">
        <v>932</v>
      </c>
      <c r="B49" s="163" t="s">
        <v>1090</v>
      </c>
      <c r="C49" s="169">
        <f t="shared" ref="C49:C50" si="77">SUM(D49+E49)</f>
        <v>0</v>
      </c>
      <c r="D49" s="179">
        <f t="shared" ref="D49:E49" si="78">SUM(F49+H49+J49+L49+N49+P49+R49+T49+V49+X49+Z49+AB49+AD49+AF49+AH49+AJ49)</f>
        <v>0</v>
      </c>
      <c r="E49" s="171">
        <f t="shared" si="78"/>
        <v>0</v>
      </c>
      <c r="F49" s="126"/>
      <c r="G49" s="2078"/>
      <c r="H49" s="126"/>
      <c r="I49" s="2078"/>
      <c r="J49" s="126"/>
      <c r="K49" s="351"/>
      <c r="L49" s="126"/>
      <c r="M49" s="351"/>
      <c r="N49" s="650"/>
      <c r="O49" s="351"/>
      <c r="P49" s="650"/>
      <c r="Q49" s="351"/>
      <c r="R49" s="650"/>
      <c r="S49" s="351"/>
      <c r="T49" s="650"/>
      <c r="U49" s="351"/>
      <c r="V49" s="650"/>
      <c r="W49" s="351"/>
      <c r="X49" s="650"/>
      <c r="Y49" s="351"/>
      <c r="Z49" s="650"/>
      <c r="AA49" s="351"/>
      <c r="AB49" s="650"/>
      <c r="AC49" s="351"/>
      <c r="AD49" s="650"/>
      <c r="AE49" s="351"/>
      <c r="AF49" s="650"/>
      <c r="AG49" s="351"/>
      <c r="AH49" s="650"/>
      <c r="AI49" s="351"/>
      <c r="AJ49" s="377"/>
      <c r="AK49" s="378"/>
      <c r="AL49" s="352"/>
      <c r="AM49" s="353"/>
      <c r="AN49" s="2053"/>
      <c r="AO49" s="240" t="str">
        <f t="shared" ref="AO49:AO50" si="79">CA49&amp;CB49&amp;CC49&amp;CD49</f>
        <v/>
      </c>
      <c r="CA49" s="2228" t="str">
        <f t="shared" ref="CA49:CA50" si="80">IF(AND($C49&gt;0,AL49="")," * No olvide digitar la variable Beneficiarios. Digite Cero si no tiene.",IF(AL49&gt;$C49,"  * La variable Beneficiarios No puede ser mayor al Total Ambos Sexos.",""))</f>
        <v/>
      </c>
      <c r="CB49" s="2228" t="str">
        <f t="shared" ref="CB49:CB50" si="81">IF(AND($C49&gt;0,AM49=""),"  * No olvide digitar la variable Pueblos originarios. Digite Cero si no tiene.",IF(AM49&gt;$C49,"  * La variable Pueblos originarios No puede ser mayor al Total Ambos Sexos.",""))</f>
        <v/>
      </c>
      <c r="CC49" s="2228" t="str">
        <f t="shared" ref="CC49:CC50" si="82">IF(AND($C49&gt;0,AN49="")," * No olvide digitar la variable Migrantes. Digite Cero si no tiene.",IF(AN49&gt;$C49,"  * La variable Migrantes No puede ser mayor al Total Ambos Sexos.",""))</f>
        <v/>
      </c>
      <c r="CK49" s="1757">
        <f t="shared" ref="CK49:CK50" si="83">IF(AND(C49&gt;0,AL49=""),1,IF(AL49&gt;C49,1,0))</f>
        <v>0</v>
      </c>
      <c r="CL49" s="1757">
        <f t="shared" ref="CL49:CL50" si="84">IF(AND(C49&gt;0,AM49=""),1,IF(AM49&gt;C49,1,0))</f>
        <v>0</v>
      </c>
      <c r="CM49" s="1757">
        <f t="shared" ref="CM49:CM50" si="85">IF(AND(C49&gt;0,AN49=""),1,IF(AN49&gt;C49,1,0))</f>
        <v>0</v>
      </c>
    </row>
    <row r="50" spans="1:97" ht="14.25" customHeight="1" x14ac:dyDescent="0.25">
      <c r="A50" s="120" t="s">
        <v>1091</v>
      </c>
      <c r="B50" s="120" t="s">
        <v>1090</v>
      </c>
      <c r="C50" s="215">
        <f t="shared" si="77"/>
        <v>0</v>
      </c>
      <c r="D50" s="2341">
        <f t="shared" ref="D50:E50" si="86">SUM(F50+H50+J50+L50+N50+P50+R50+T50+V50+X50+Z50+AB50+AD50+AF50+AH50+AJ50)</f>
        <v>0</v>
      </c>
      <c r="E50" s="1849">
        <f t="shared" si="86"/>
        <v>0</v>
      </c>
      <c r="F50" s="2074"/>
      <c r="G50" s="2162"/>
      <c r="H50" s="2074"/>
      <c r="I50" s="2162"/>
      <c r="J50" s="2074"/>
      <c r="K50" s="2142"/>
      <c r="L50" s="2074"/>
      <c r="M50" s="2142"/>
      <c r="N50" s="2073"/>
      <c r="O50" s="2142"/>
      <c r="P50" s="2073"/>
      <c r="Q50" s="2142"/>
      <c r="R50" s="2073"/>
      <c r="S50" s="2142"/>
      <c r="T50" s="2073"/>
      <c r="U50" s="2142"/>
      <c r="V50" s="2073"/>
      <c r="W50" s="2142"/>
      <c r="X50" s="2073"/>
      <c r="Y50" s="2142"/>
      <c r="Z50" s="2073"/>
      <c r="AA50" s="2142"/>
      <c r="AB50" s="2073"/>
      <c r="AC50" s="2142"/>
      <c r="AD50" s="2073"/>
      <c r="AE50" s="2142"/>
      <c r="AF50" s="2073"/>
      <c r="AG50" s="2142"/>
      <c r="AH50" s="2073"/>
      <c r="AI50" s="2142"/>
      <c r="AJ50" s="2248"/>
      <c r="AK50" s="2161"/>
      <c r="AL50" s="384"/>
      <c r="AM50" s="385"/>
      <c r="AN50" s="2095"/>
      <c r="AO50" s="240" t="str">
        <f t="shared" si="79"/>
        <v/>
      </c>
      <c r="CA50" s="2228" t="str">
        <f t="shared" si="80"/>
        <v/>
      </c>
      <c r="CB50" s="2228" t="str">
        <f t="shared" si="81"/>
        <v/>
      </c>
      <c r="CC50" s="2228" t="str">
        <f t="shared" si="82"/>
        <v/>
      </c>
      <c r="CK50" s="1757">
        <f t="shared" si="83"/>
        <v>0</v>
      </c>
      <c r="CL50" s="1757">
        <f t="shared" si="84"/>
        <v>0</v>
      </c>
      <c r="CM50" s="1757">
        <f t="shared" si="85"/>
        <v>0</v>
      </c>
    </row>
    <row r="51" spans="1:97" ht="18" customHeight="1" x14ac:dyDescent="0.25">
      <c r="A51" s="3348" t="s">
        <v>1092</v>
      </c>
      <c r="B51" s="3124"/>
      <c r="C51" s="3124"/>
      <c r="D51" s="3124"/>
      <c r="E51" s="3124"/>
      <c r="F51" s="3124"/>
      <c r="G51" s="3124"/>
      <c r="H51" s="3124"/>
      <c r="I51" s="3124"/>
      <c r="J51" s="3124"/>
      <c r="K51" s="3124"/>
      <c r="L51" s="3124"/>
      <c r="M51" s="3124"/>
      <c r="N51" s="281"/>
      <c r="O51" s="338"/>
      <c r="P51" s="338"/>
      <c r="Q51" s="338"/>
      <c r="R51" s="338"/>
      <c r="S51" s="338"/>
      <c r="T51" s="338"/>
      <c r="U51" s="338"/>
      <c r="V51" s="1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  <c r="AL51" s="338"/>
      <c r="AM51" s="338"/>
      <c r="AN51" s="338"/>
      <c r="AO51" s="338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</row>
    <row r="52" spans="1:97" ht="15" customHeight="1" x14ac:dyDescent="0.25">
      <c r="A52" s="3201" t="s">
        <v>224</v>
      </c>
      <c r="B52" s="3149"/>
      <c r="C52" s="3195" t="s">
        <v>463</v>
      </c>
      <c r="D52" s="3161"/>
      <c r="E52" s="3149"/>
      <c r="F52" s="3143" t="s">
        <v>106</v>
      </c>
      <c r="G52" s="3124"/>
      <c r="H52" s="3124"/>
      <c r="I52" s="3124"/>
      <c r="J52" s="3124"/>
      <c r="K52" s="3124"/>
      <c r="L52" s="3124"/>
      <c r="M52" s="3124"/>
      <c r="N52" s="3124"/>
      <c r="O52" s="3124"/>
      <c r="P52" s="3124"/>
      <c r="Q52" s="3124"/>
      <c r="R52" s="3124"/>
      <c r="S52" s="3124"/>
      <c r="T52" s="3124"/>
      <c r="U52" s="3124"/>
      <c r="V52" s="3124"/>
      <c r="W52" s="3124"/>
      <c r="X52" s="3124"/>
      <c r="Y52" s="3124"/>
      <c r="Z52" s="3124"/>
      <c r="AA52" s="3124"/>
      <c r="AB52" s="3124"/>
      <c r="AC52" s="3124"/>
      <c r="AD52" s="3124"/>
      <c r="AE52" s="3124"/>
      <c r="AF52" s="3124"/>
      <c r="AG52" s="3124"/>
      <c r="AH52" s="3124"/>
      <c r="AI52" s="3124"/>
      <c r="AJ52" s="3124"/>
      <c r="AK52" s="3135"/>
      <c r="AL52" s="3167" t="s">
        <v>41</v>
      </c>
      <c r="AM52" s="3139" t="s">
        <v>42</v>
      </c>
    </row>
    <row r="53" spans="1:97" ht="14.25" customHeight="1" x14ac:dyDescent="0.25">
      <c r="A53" s="3179"/>
      <c r="B53" s="3180"/>
      <c r="C53" s="3142"/>
      <c r="D53" s="3142"/>
      <c r="E53" s="3140"/>
      <c r="F53" s="3143" t="s">
        <v>335</v>
      </c>
      <c r="G53" s="3122"/>
      <c r="H53" s="3143" t="s">
        <v>99</v>
      </c>
      <c r="I53" s="3122"/>
      <c r="J53" s="3143" t="s">
        <v>49</v>
      </c>
      <c r="K53" s="3122"/>
      <c r="L53" s="3143" t="s">
        <v>50</v>
      </c>
      <c r="M53" s="3122"/>
      <c r="N53" s="3159" t="s">
        <v>51</v>
      </c>
      <c r="O53" s="3122"/>
      <c r="P53" s="3159" t="s">
        <v>52</v>
      </c>
      <c r="Q53" s="3122"/>
      <c r="R53" s="3159" t="s">
        <v>53</v>
      </c>
      <c r="S53" s="3122"/>
      <c r="T53" s="3159" t="s">
        <v>54</v>
      </c>
      <c r="U53" s="3122"/>
      <c r="V53" s="3159" t="s">
        <v>55</v>
      </c>
      <c r="W53" s="3122"/>
      <c r="X53" s="3159" t="s">
        <v>56</v>
      </c>
      <c r="Y53" s="3122"/>
      <c r="Z53" s="3159" t="s">
        <v>57</v>
      </c>
      <c r="AA53" s="3122"/>
      <c r="AB53" s="3159" t="s">
        <v>58</v>
      </c>
      <c r="AC53" s="3122"/>
      <c r="AD53" s="3159" t="s">
        <v>59</v>
      </c>
      <c r="AE53" s="3122"/>
      <c r="AF53" s="3159" t="s">
        <v>60</v>
      </c>
      <c r="AG53" s="3122"/>
      <c r="AH53" s="3159" t="s">
        <v>61</v>
      </c>
      <c r="AI53" s="3122"/>
      <c r="AJ53" s="3159" t="s">
        <v>62</v>
      </c>
      <c r="AK53" s="3135"/>
      <c r="AL53" s="3170"/>
      <c r="AM53" s="3180"/>
    </row>
    <row r="54" spans="1:97" ht="14.25" customHeight="1" x14ac:dyDescent="0.25">
      <c r="A54" s="3150"/>
      <c r="B54" s="3140"/>
      <c r="C54" s="58" t="s">
        <v>84</v>
      </c>
      <c r="D54" s="24" t="s">
        <v>63</v>
      </c>
      <c r="E54" s="2042" t="s">
        <v>64</v>
      </c>
      <c r="F54" s="1887" t="s">
        <v>63</v>
      </c>
      <c r="G54" s="1740" t="s">
        <v>64</v>
      </c>
      <c r="H54" s="1887" t="s">
        <v>63</v>
      </c>
      <c r="I54" s="1740" t="s">
        <v>64</v>
      </c>
      <c r="J54" s="1887" t="s">
        <v>63</v>
      </c>
      <c r="K54" s="1740" t="s">
        <v>64</v>
      </c>
      <c r="L54" s="1887" t="s">
        <v>63</v>
      </c>
      <c r="M54" s="1740" t="s">
        <v>64</v>
      </c>
      <c r="N54" s="1887" t="s">
        <v>63</v>
      </c>
      <c r="O54" s="1740" t="s">
        <v>64</v>
      </c>
      <c r="P54" s="1887" t="s">
        <v>63</v>
      </c>
      <c r="Q54" s="1740" t="s">
        <v>64</v>
      </c>
      <c r="R54" s="1887" t="s">
        <v>63</v>
      </c>
      <c r="S54" s="1740" t="s">
        <v>64</v>
      </c>
      <c r="T54" s="1887" t="s">
        <v>63</v>
      </c>
      <c r="U54" s="1740" t="s">
        <v>64</v>
      </c>
      <c r="V54" s="1887" t="s">
        <v>63</v>
      </c>
      <c r="W54" s="1740" t="s">
        <v>64</v>
      </c>
      <c r="X54" s="1887" t="s">
        <v>63</v>
      </c>
      <c r="Y54" s="1740" t="s">
        <v>64</v>
      </c>
      <c r="Z54" s="1887" t="s">
        <v>63</v>
      </c>
      <c r="AA54" s="1740" t="s">
        <v>64</v>
      </c>
      <c r="AB54" s="1887" t="s">
        <v>63</v>
      </c>
      <c r="AC54" s="1740" t="s">
        <v>64</v>
      </c>
      <c r="AD54" s="1887" t="s">
        <v>63</v>
      </c>
      <c r="AE54" s="1740" t="s">
        <v>64</v>
      </c>
      <c r="AF54" s="1887" t="s">
        <v>63</v>
      </c>
      <c r="AG54" s="1740" t="s">
        <v>64</v>
      </c>
      <c r="AH54" s="1887" t="s">
        <v>63</v>
      </c>
      <c r="AI54" s="1740" t="s">
        <v>64</v>
      </c>
      <c r="AJ54" s="283" t="s">
        <v>63</v>
      </c>
      <c r="AK54" s="707" t="s">
        <v>64</v>
      </c>
      <c r="AL54" s="3168"/>
      <c r="AM54" s="3140"/>
    </row>
    <row r="55" spans="1:97" ht="14.25" customHeight="1" x14ac:dyDescent="0.25">
      <c r="A55" s="3132" t="s">
        <v>1093</v>
      </c>
      <c r="B55" s="1822" t="s">
        <v>69</v>
      </c>
      <c r="C55" s="169">
        <f t="shared" ref="C55:C76" si="87">SUM(D55+E55)</f>
        <v>0</v>
      </c>
      <c r="D55" s="179">
        <f t="shared" ref="D55:E55" si="88">SUM(F55+H55+J55+L55+N55+P55+R55+T55+V55+X55+Z55+AB55+AD55+AF55+AH55+AJ55)</f>
        <v>0</v>
      </c>
      <c r="E55" s="171">
        <f t="shared" si="88"/>
        <v>0</v>
      </c>
      <c r="F55" s="126"/>
      <c r="G55" s="1840"/>
      <c r="H55" s="126"/>
      <c r="I55" s="351"/>
      <c r="J55" s="126"/>
      <c r="K55" s="351"/>
      <c r="L55" s="126"/>
      <c r="M55" s="351"/>
      <c r="N55" s="650"/>
      <c r="O55" s="351"/>
      <c r="P55" s="650"/>
      <c r="Q55" s="351"/>
      <c r="R55" s="650"/>
      <c r="S55" s="351"/>
      <c r="T55" s="650"/>
      <c r="U55" s="351"/>
      <c r="V55" s="650"/>
      <c r="W55" s="351"/>
      <c r="X55" s="650"/>
      <c r="Y55" s="351"/>
      <c r="Z55" s="650"/>
      <c r="AA55" s="351"/>
      <c r="AB55" s="650"/>
      <c r="AC55" s="351"/>
      <c r="AD55" s="650"/>
      <c r="AE55" s="351"/>
      <c r="AF55" s="650"/>
      <c r="AG55" s="351"/>
      <c r="AH55" s="650"/>
      <c r="AI55" s="351"/>
      <c r="AJ55" s="650"/>
      <c r="AK55" s="378"/>
      <c r="AL55" s="352"/>
      <c r="AM55" s="2053"/>
      <c r="AN55" s="240" t="str">
        <f t="shared" ref="AN55:AN76" si="89">CA55&amp;CB55&amp;CC55</f>
        <v/>
      </c>
      <c r="CA55" s="2228" t="str">
        <f t="shared" ref="CA55:CA76" si="90">IF(AND($C55&gt;0,AL55="")," * No olvide digitar la variable Pueblos Originarios. Digite cero si no tiene.",IF(AL55&gt;$C55," * La variable Pueblos Originarios no puede ser mayor al Total Ambos Sexos.",""))</f>
        <v/>
      </c>
      <c r="CB55" s="2228" t="str">
        <f t="shared" ref="CB55:CB76" si="91">IF(AND($C55&gt;0,AM55="")," * No olvide digitar la variable Migrantes. Digite cero si no tiene.",IF(AM55&gt;$C55," * La variable Migrantes no puede ser mayor al Total Ambos Sexos.",""))</f>
        <v/>
      </c>
      <c r="CK55" s="1757">
        <f t="shared" ref="CK55:CK76" si="92">IF(AND(C55&gt;0,AL55=""),1,IF(AL55&gt;C55,1,0))</f>
        <v>0</v>
      </c>
      <c r="CL55" s="1757">
        <f t="shared" ref="CL55:CL76" si="93">IF(AND(C55&gt;0,AM55=""),1,IF(AM55&gt;C55,1,0))</f>
        <v>0</v>
      </c>
    </row>
    <row r="56" spans="1:97" ht="14.25" customHeight="1" x14ac:dyDescent="0.25">
      <c r="A56" s="3128"/>
      <c r="B56" s="180" t="s">
        <v>1064</v>
      </c>
      <c r="C56" s="184">
        <f t="shared" si="87"/>
        <v>0</v>
      </c>
      <c r="D56" s="185">
        <f t="shared" ref="D56:E56" si="94">SUM(F56+H56+J56+L56+N56+P56+R56+T56+V56+X56+Z56+AB56+AD56+AF56+AH56+AJ56)</f>
        <v>0</v>
      </c>
      <c r="E56" s="186">
        <f t="shared" si="94"/>
        <v>0</v>
      </c>
      <c r="F56" s="355"/>
      <c r="G56" s="2057"/>
      <c r="H56" s="355"/>
      <c r="I56" s="356"/>
      <c r="J56" s="355"/>
      <c r="K56" s="356"/>
      <c r="L56" s="355"/>
      <c r="M56" s="356"/>
      <c r="N56" s="2059"/>
      <c r="O56" s="356"/>
      <c r="P56" s="2059"/>
      <c r="Q56" s="356"/>
      <c r="R56" s="2059"/>
      <c r="S56" s="356"/>
      <c r="T56" s="2059"/>
      <c r="U56" s="356"/>
      <c r="V56" s="2059"/>
      <c r="W56" s="356"/>
      <c r="X56" s="2059"/>
      <c r="Y56" s="356"/>
      <c r="Z56" s="2059"/>
      <c r="AA56" s="356"/>
      <c r="AB56" s="2059"/>
      <c r="AC56" s="356"/>
      <c r="AD56" s="2059"/>
      <c r="AE56" s="356"/>
      <c r="AF56" s="2059"/>
      <c r="AG56" s="356"/>
      <c r="AH56" s="2059"/>
      <c r="AI56" s="356"/>
      <c r="AJ56" s="2059"/>
      <c r="AK56" s="362"/>
      <c r="AL56" s="360"/>
      <c r="AM56" s="2058"/>
      <c r="AN56" s="240" t="str">
        <f t="shared" si="89"/>
        <v/>
      </c>
      <c r="CA56" s="2228" t="str">
        <f t="shared" si="90"/>
        <v/>
      </c>
      <c r="CB56" s="2228" t="str">
        <f t="shared" si="91"/>
        <v/>
      </c>
      <c r="CK56" s="1757">
        <f t="shared" si="92"/>
        <v>0</v>
      </c>
      <c r="CL56" s="1757">
        <f t="shared" si="93"/>
        <v>0</v>
      </c>
    </row>
    <row r="57" spans="1:97" ht="14.25" customHeight="1" x14ac:dyDescent="0.25">
      <c r="A57" s="3128"/>
      <c r="B57" s="180" t="s">
        <v>1054</v>
      </c>
      <c r="C57" s="184">
        <f t="shared" si="87"/>
        <v>0</v>
      </c>
      <c r="D57" s="185">
        <f t="shared" ref="D57:E57" si="95">SUM(F57+H57+J57+L57+N57+P57+R57+T57+V57+X57+Z57+AB57+AD57+AF57+AH57+AJ57)</f>
        <v>0</v>
      </c>
      <c r="E57" s="186">
        <f t="shared" si="95"/>
        <v>0</v>
      </c>
      <c r="F57" s="355"/>
      <c r="G57" s="2057"/>
      <c r="H57" s="355"/>
      <c r="I57" s="356"/>
      <c r="J57" s="355"/>
      <c r="K57" s="356"/>
      <c r="L57" s="355"/>
      <c r="M57" s="356"/>
      <c r="N57" s="2059"/>
      <c r="O57" s="356"/>
      <c r="P57" s="2059"/>
      <c r="Q57" s="356"/>
      <c r="R57" s="2059"/>
      <c r="S57" s="356"/>
      <c r="T57" s="2059"/>
      <c r="U57" s="356"/>
      <c r="V57" s="2059"/>
      <c r="W57" s="356"/>
      <c r="X57" s="2059"/>
      <c r="Y57" s="356"/>
      <c r="Z57" s="2059"/>
      <c r="AA57" s="356"/>
      <c r="AB57" s="2059"/>
      <c r="AC57" s="356"/>
      <c r="AD57" s="2059"/>
      <c r="AE57" s="356"/>
      <c r="AF57" s="2059"/>
      <c r="AG57" s="356"/>
      <c r="AH57" s="2059"/>
      <c r="AI57" s="356"/>
      <c r="AJ57" s="2059"/>
      <c r="AK57" s="362"/>
      <c r="AL57" s="360"/>
      <c r="AM57" s="2058"/>
      <c r="AN57" s="240" t="str">
        <f t="shared" si="89"/>
        <v/>
      </c>
      <c r="CA57" s="2228" t="str">
        <f t="shared" si="90"/>
        <v/>
      </c>
      <c r="CB57" s="2228" t="str">
        <f t="shared" si="91"/>
        <v/>
      </c>
      <c r="CK57" s="1757">
        <f t="shared" si="92"/>
        <v>0</v>
      </c>
      <c r="CL57" s="1757">
        <f t="shared" si="93"/>
        <v>0</v>
      </c>
    </row>
    <row r="58" spans="1:97" ht="14.25" customHeight="1" x14ac:dyDescent="0.25">
      <c r="A58" s="3128"/>
      <c r="B58" s="180" t="s">
        <v>1094</v>
      </c>
      <c r="C58" s="184">
        <f t="shared" si="87"/>
        <v>0</v>
      </c>
      <c r="D58" s="185">
        <f t="shared" ref="D58:E58" si="96">SUM(F58+H58+J58+L58+N58+P58+R58+T58+V58+X58+Z58+AB58+AD58+AF58+AH58+AJ58)</f>
        <v>0</v>
      </c>
      <c r="E58" s="186">
        <f t="shared" si="96"/>
        <v>0</v>
      </c>
      <c r="F58" s="355"/>
      <c r="G58" s="2057"/>
      <c r="H58" s="355"/>
      <c r="I58" s="356"/>
      <c r="J58" s="355"/>
      <c r="K58" s="356"/>
      <c r="L58" s="355"/>
      <c r="M58" s="356"/>
      <c r="N58" s="2059"/>
      <c r="O58" s="356"/>
      <c r="P58" s="2059"/>
      <c r="Q58" s="356"/>
      <c r="R58" s="2059"/>
      <c r="S58" s="356"/>
      <c r="T58" s="2059"/>
      <c r="U58" s="356"/>
      <c r="V58" s="2059"/>
      <c r="W58" s="356"/>
      <c r="X58" s="2059"/>
      <c r="Y58" s="356"/>
      <c r="Z58" s="2059"/>
      <c r="AA58" s="356"/>
      <c r="AB58" s="2059"/>
      <c r="AC58" s="356"/>
      <c r="AD58" s="2059"/>
      <c r="AE58" s="356"/>
      <c r="AF58" s="2059"/>
      <c r="AG58" s="356"/>
      <c r="AH58" s="2059"/>
      <c r="AI58" s="356"/>
      <c r="AJ58" s="2059"/>
      <c r="AK58" s="362"/>
      <c r="AL58" s="360"/>
      <c r="AM58" s="2058"/>
      <c r="AN58" s="240" t="str">
        <f t="shared" si="89"/>
        <v/>
      </c>
      <c r="CA58" s="2228" t="str">
        <f t="shared" si="90"/>
        <v/>
      </c>
      <c r="CB58" s="2228" t="str">
        <f t="shared" si="91"/>
        <v/>
      </c>
      <c r="CK58" s="1757">
        <f t="shared" si="92"/>
        <v>0</v>
      </c>
      <c r="CL58" s="1757">
        <f t="shared" si="93"/>
        <v>0</v>
      </c>
    </row>
    <row r="59" spans="1:97" ht="14.25" customHeight="1" x14ac:dyDescent="0.25">
      <c r="A59" s="3128"/>
      <c r="B59" s="180" t="s">
        <v>1055</v>
      </c>
      <c r="C59" s="184">
        <f t="shared" si="87"/>
        <v>0</v>
      </c>
      <c r="D59" s="185">
        <f t="shared" ref="D59:E59" si="97">SUM(F59+H59+J59+L59+N59+P59+R59+T59+V59+X59+Z59+AB59+AD59+AF59+AH59+AJ59)</f>
        <v>0</v>
      </c>
      <c r="E59" s="186">
        <f t="shared" si="97"/>
        <v>0</v>
      </c>
      <c r="F59" s="355"/>
      <c r="G59" s="2057"/>
      <c r="H59" s="355"/>
      <c r="I59" s="356"/>
      <c r="J59" s="355"/>
      <c r="K59" s="356"/>
      <c r="L59" s="355"/>
      <c r="M59" s="356"/>
      <c r="N59" s="2059"/>
      <c r="O59" s="356"/>
      <c r="P59" s="2059"/>
      <c r="Q59" s="356"/>
      <c r="R59" s="2059"/>
      <c r="S59" s="356"/>
      <c r="T59" s="2059"/>
      <c r="U59" s="356"/>
      <c r="V59" s="2059"/>
      <c r="W59" s="356"/>
      <c r="X59" s="2059"/>
      <c r="Y59" s="356"/>
      <c r="Z59" s="2059"/>
      <c r="AA59" s="356"/>
      <c r="AB59" s="2059"/>
      <c r="AC59" s="356"/>
      <c r="AD59" s="2059"/>
      <c r="AE59" s="356"/>
      <c r="AF59" s="2059"/>
      <c r="AG59" s="356"/>
      <c r="AH59" s="2059"/>
      <c r="AI59" s="356"/>
      <c r="AJ59" s="2059"/>
      <c r="AK59" s="362"/>
      <c r="AL59" s="360"/>
      <c r="AM59" s="2058"/>
      <c r="AN59" s="240" t="str">
        <f t="shared" si="89"/>
        <v/>
      </c>
      <c r="CA59" s="2228" t="str">
        <f t="shared" si="90"/>
        <v/>
      </c>
      <c r="CB59" s="2228" t="str">
        <f t="shared" si="91"/>
        <v/>
      </c>
      <c r="CK59" s="1757">
        <f t="shared" si="92"/>
        <v>0</v>
      </c>
      <c r="CL59" s="1757">
        <f t="shared" si="93"/>
        <v>0</v>
      </c>
    </row>
    <row r="60" spans="1:97" ht="14.25" customHeight="1" x14ac:dyDescent="0.25">
      <c r="A60" s="3129"/>
      <c r="B60" s="162" t="s">
        <v>1095</v>
      </c>
      <c r="C60" s="172">
        <f t="shared" si="87"/>
        <v>0</v>
      </c>
      <c r="D60" s="187">
        <f t="shared" ref="D60:E60" si="98">SUM(F60+H60+J60+L60+N60+P60+R60+T60+V60+X60+Z60+AB60+AD60+AF60+AH60+AJ60)</f>
        <v>0</v>
      </c>
      <c r="E60" s="173">
        <f t="shared" si="98"/>
        <v>0</v>
      </c>
      <c r="F60" s="131"/>
      <c r="G60" s="1847"/>
      <c r="H60" s="131"/>
      <c r="I60" s="372"/>
      <c r="J60" s="131"/>
      <c r="K60" s="372"/>
      <c r="L60" s="131"/>
      <c r="M60" s="372"/>
      <c r="N60" s="2075"/>
      <c r="O60" s="372"/>
      <c r="P60" s="2075"/>
      <c r="Q60" s="372"/>
      <c r="R60" s="2075"/>
      <c r="S60" s="372"/>
      <c r="T60" s="2075"/>
      <c r="U60" s="372"/>
      <c r="V60" s="2075"/>
      <c r="W60" s="372"/>
      <c r="X60" s="2075"/>
      <c r="Y60" s="372"/>
      <c r="Z60" s="2075"/>
      <c r="AA60" s="372"/>
      <c r="AB60" s="2075"/>
      <c r="AC60" s="372"/>
      <c r="AD60" s="2075"/>
      <c r="AE60" s="372"/>
      <c r="AF60" s="2075"/>
      <c r="AG60" s="372"/>
      <c r="AH60" s="2075"/>
      <c r="AI60" s="372"/>
      <c r="AJ60" s="2075"/>
      <c r="AK60" s="373"/>
      <c r="AL60" s="374"/>
      <c r="AM60" s="2076"/>
      <c r="AN60" s="240" t="str">
        <f t="shared" si="89"/>
        <v/>
      </c>
      <c r="CA60" s="2228" t="str">
        <f t="shared" si="90"/>
        <v/>
      </c>
      <c r="CB60" s="2228" t="str">
        <f t="shared" si="91"/>
        <v/>
      </c>
      <c r="CK60" s="1757">
        <f t="shared" si="92"/>
        <v>0</v>
      </c>
      <c r="CL60" s="1757">
        <f t="shared" si="93"/>
        <v>0</v>
      </c>
    </row>
    <row r="61" spans="1:97" ht="14.25" customHeight="1" x14ac:dyDescent="0.25">
      <c r="A61" s="3132" t="s">
        <v>1096</v>
      </c>
      <c r="B61" s="1822" t="s">
        <v>1054</v>
      </c>
      <c r="C61" s="169">
        <f t="shared" si="87"/>
        <v>0</v>
      </c>
      <c r="D61" s="179">
        <f t="shared" ref="D61:E61" si="99">SUM(H61+J61+L61)</f>
        <v>0</v>
      </c>
      <c r="E61" s="171">
        <f t="shared" si="99"/>
        <v>0</v>
      </c>
      <c r="F61" s="708"/>
      <c r="G61" s="2349"/>
      <c r="H61" s="126"/>
      <c r="I61" s="351"/>
      <c r="J61" s="126"/>
      <c r="K61" s="351"/>
      <c r="L61" s="126"/>
      <c r="M61" s="351"/>
      <c r="N61" s="709"/>
      <c r="O61" s="710"/>
      <c r="P61" s="709"/>
      <c r="Q61" s="710"/>
      <c r="R61" s="709"/>
      <c r="S61" s="710"/>
      <c r="T61" s="709"/>
      <c r="U61" s="710"/>
      <c r="V61" s="709"/>
      <c r="W61" s="710"/>
      <c r="X61" s="709"/>
      <c r="Y61" s="710"/>
      <c r="Z61" s="709"/>
      <c r="AA61" s="710"/>
      <c r="AB61" s="709"/>
      <c r="AC61" s="710"/>
      <c r="AD61" s="709"/>
      <c r="AE61" s="710"/>
      <c r="AF61" s="709"/>
      <c r="AG61" s="710"/>
      <c r="AH61" s="708"/>
      <c r="AI61" s="710"/>
      <c r="AJ61" s="709"/>
      <c r="AK61" s="711"/>
      <c r="AL61" s="352"/>
      <c r="AM61" s="2053"/>
      <c r="AN61" s="240" t="str">
        <f t="shared" si="89"/>
        <v/>
      </c>
      <c r="CA61" s="2228" t="str">
        <f t="shared" si="90"/>
        <v/>
      </c>
      <c r="CB61" s="2228" t="str">
        <f t="shared" si="91"/>
        <v/>
      </c>
      <c r="CK61" s="1757">
        <f t="shared" si="92"/>
        <v>0</v>
      </c>
      <c r="CL61" s="1757">
        <f t="shared" si="93"/>
        <v>0</v>
      </c>
    </row>
    <row r="62" spans="1:97" ht="14.25" customHeight="1" x14ac:dyDescent="0.25">
      <c r="A62" s="3129"/>
      <c r="B62" s="180" t="s">
        <v>1055</v>
      </c>
      <c r="C62" s="172">
        <f t="shared" si="87"/>
        <v>0</v>
      </c>
      <c r="D62" s="187">
        <f t="shared" ref="D62:E62" si="100">SUM(H62+J62+L62)</f>
        <v>0</v>
      </c>
      <c r="E62" s="173">
        <f t="shared" si="100"/>
        <v>0</v>
      </c>
      <c r="F62" s="585"/>
      <c r="G62" s="2238"/>
      <c r="H62" s="131"/>
      <c r="I62" s="372"/>
      <c r="J62" s="131"/>
      <c r="K62" s="372"/>
      <c r="L62" s="131"/>
      <c r="M62" s="372"/>
      <c r="N62" s="2301"/>
      <c r="O62" s="712"/>
      <c r="P62" s="2301"/>
      <c r="Q62" s="712"/>
      <c r="R62" s="2301"/>
      <c r="S62" s="712"/>
      <c r="T62" s="2301"/>
      <c r="U62" s="712"/>
      <c r="V62" s="2301"/>
      <c r="W62" s="712"/>
      <c r="X62" s="2301"/>
      <c r="Y62" s="712"/>
      <c r="Z62" s="2301"/>
      <c r="AA62" s="712"/>
      <c r="AB62" s="2301"/>
      <c r="AC62" s="712"/>
      <c r="AD62" s="2301"/>
      <c r="AE62" s="712"/>
      <c r="AF62" s="2301"/>
      <c r="AG62" s="712"/>
      <c r="AH62" s="585"/>
      <c r="AI62" s="712"/>
      <c r="AJ62" s="2301"/>
      <c r="AK62" s="713"/>
      <c r="AL62" s="374"/>
      <c r="AM62" s="2076"/>
      <c r="AN62" s="240" t="str">
        <f t="shared" si="89"/>
        <v/>
      </c>
      <c r="CA62" s="2228" t="str">
        <f t="shared" si="90"/>
        <v/>
      </c>
      <c r="CB62" s="2228" t="str">
        <f t="shared" si="91"/>
        <v/>
      </c>
      <c r="CK62" s="1757">
        <f t="shared" si="92"/>
        <v>0</v>
      </c>
      <c r="CL62" s="1757">
        <f t="shared" si="93"/>
        <v>0</v>
      </c>
    </row>
    <row r="63" spans="1:97" ht="14.25" customHeight="1" x14ac:dyDescent="0.25">
      <c r="A63" s="3132" t="s">
        <v>1097</v>
      </c>
      <c r="B63" s="1822" t="s">
        <v>69</v>
      </c>
      <c r="C63" s="169">
        <f t="shared" si="87"/>
        <v>0</v>
      </c>
      <c r="D63" s="179">
        <f t="shared" ref="D63:E63" si="101">SUM(H63+J63+L63)</f>
        <v>0</v>
      </c>
      <c r="E63" s="171">
        <f t="shared" si="101"/>
        <v>0</v>
      </c>
      <c r="F63" s="708"/>
      <c r="G63" s="2349"/>
      <c r="H63" s="126"/>
      <c r="I63" s="351"/>
      <c r="J63" s="126"/>
      <c r="K63" s="351"/>
      <c r="L63" s="126"/>
      <c r="M63" s="351"/>
      <c r="N63" s="709"/>
      <c r="O63" s="710"/>
      <c r="P63" s="709"/>
      <c r="Q63" s="710"/>
      <c r="R63" s="709"/>
      <c r="S63" s="710"/>
      <c r="T63" s="709"/>
      <c r="U63" s="710"/>
      <c r="V63" s="709"/>
      <c r="W63" s="710"/>
      <c r="X63" s="709"/>
      <c r="Y63" s="710"/>
      <c r="Z63" s="709"/>
      <c r="AA63" s="710"/>
      <c r="AB63" s="709"/>
      <c r="AC63" s="710"/>
      <c r="AD63" s="709"/>
      <c r="AE63" s="710"/>
      <c r="AF63" s="709"/>
      <c r="AG63" s="710"/>
      <c r="AH63" s="708"/>
      <c r="AI63" s="710"/>
      <c r="AJ63" s="709"/>
      <c r="AK63" s="711"/>
      <c r="AL63" s="352"/>
      <c r="AM63" s="2053"/>
      <c r="AN63" s="240" t="str">
        <f t="shared" si="89"/>
        <v/>
      </c>
      <c r="CA63" s="2228" t="str">
        <f t="shared" si="90"/>
        <v/>
      </c>
      <c r="CB63" s="2228" t="str">
        <f t="shared" si="91"/>
        <v/>
      </c>
      <c r="CK63" s="1757">
        <f t="shared" si="92"/>
        <v>0</v>
      </c>
      <c r="CL63" s="1757">
        <f t="shared" si="93"/>
        <v>0</v>
      </c>
    </row>
    <row r="64" spans="1:97" ht="14.25" customHeight="1" x14ac:dyDescent="0.25">
      <c r="A64" s="3128"/>
      <c r="B64" s="180" t="s">
        <v>1064</v>
      </c>
      <c r="C64" s="184">
        <f t="shared" si="87"/>
        <v>0</v>
      </c>
      <c r="D64" s="185">
        <f t="shared" ref="D64:E64" si="102">SUM(H64+J64+L64)</f>
        <v>0</v>
      </c>
      <c r="E64" s="186">
        <f t="shared" si="102"/>
        <v>0</v>
      </c>
      <c r="F64" s="357"/>
      <c r="G64" s="2062"/>
      <c r="H64" s="355"/>
      <c r="I64" s="356"/>
      <c r="J64" s="355"/>
      <c r="K64" s="356"/>
      <c r="L64" s="355"/>
      <c r="M64" s="356"/>
      <c r="N64" s="2350"/>
      <c r="O64" s="358"/>
      <c r="P64" s="2350"/>
      <c r="Q64" s="358"/>
      <c r="R64" s="2350"/>
      <c r="S64" s="358"/>
      <c r="T64" s="2350"/>
      <c r="U64" s="358"/>
      <c r="V64" s="2350"/>
      <c r="W64" s="358"/>
      <c r="X64" s="2350"/>
      <c r="Y64" s="358"/>
      <c r="Z64" s="2350"/>
      <c r="AA64" s="358"/>
      <c r="AB64" s="2350"/>
      <c r="AC64" s="358"/>
      <c r="AD64" s="2350"/>
      <c r="AE64" s="358"/>
      <c r="AF64" s="2350"/>
      <c r="AG64" s="358"/>
      <c r="AH64" s="357"/>
      <c r="AI64" s="358"/>
      <c r="AJ64" s="2350"/>
      <c r="AK64" s="359"/>
      <c r="AL64" s="360"/>
      <c r="AM64" s="2058"/>
      <c r="AN64" s="240" t="str">
        <f t="shared" si="89"/>
        <v/>
      </c>
      <c r="CA64" s="2228" t="str">
        <f t="shared" si="90"/>
        <v/>
      </c>
      <c r="CB64" s="2228" t="str">
        <f t="shared" si="91"/>
        <v/>
      </c>
      <c r="CK64" s="1757">
        <f t="shared" si="92"/>
        <v>0</v>
      </c>
      <c r="CL64" s="1757">
        <f t="shared" si="93"/>
        <v>0</v>
      </c>
    </row>
    <row r="65" spans="1:97" ht="14.25" customHeight="1" x14ac:dyDescent="0.25">
      <c r="A65" s="3128"/>
      <c r="B65" s="180" t="s">
        <v>1054</v>
      </c>
      <c r="C65" s="184">
        <f t="shared" si="87"/>
        <v>0</v>
      </c>
      <c r="D65" s="185">
        <f t="shared" ref="D65:E65" si="103">SUM(H65+J65+L65)</f>
        <v>0</v>
      </c>
      <c r="E65" s="186">
        <f t="shared" si="103"/>
        <v>0</v>
      </c>
      <c r="F65" s="357"/>
      <c r="G65" s="2062"/>
      <c r="H65" s="355"/>
      <c r="I65" s="356"/>
      <c r="J65" s="355"/>
      <c r="K65" s="356"/>
      <c r="L65" s="355"/>
      <c r="M65" s="356"/>
      <c r="N65" s="2350"/>
      <c r="O65" s="358"/>
      <c r="P65" s="2350"/>
      <c r="Q65" s="358"/>
      <c r="R65" s="2350"/>
      <c r="S65" s="358"/>
      <c r="T65" s="2350"/>
      <c r="U65" s="358"/>
      <c r="V65" s="2350"/>
      <c r="W65" s="358"/>
      <c r="X65" s="2350"/>
      <c r="Y65" s="358"/>
      <c r="Z65" s="2350"/>
      <c r="AA65" s="358"/>
      <c r="AB65" s="2350"/>
      <c r="AC65" s="358"/>
      <c r="AD65" s="2350"/>
      <c r="AE65" s="358"/>
      <c r="AF65" s="2350"/>
      <c r="AG65" s="358"/>
      <c r="AH65" s="357"/>
      <c r="AI65" s="358"/>
      <c r="AJ65" s="2350"/>
      <c r="AK65" s="359"/>
      <c r="AL65" s="360"/>
      <c r="AM65" s="2058"/>
      <c r="AN65" s="240" t="str">
        <f t="shared" si="89"/>
        <v/>
      </c>
      <c r="CA65" s="2228" t="str">
        <f t="shared" si="90"/>
        <v/>
      </c>
      <c r="CB65" s="2228" t="str">
        <f t="shared" si="91"/>
        <v/>
      </c>
      <c r="CK65" s="1757">
        <f t="shared" si="92"/>
        <v>0</v>
      </c>
      <c r="CL65" s="1757">
        <f t="shared" si="93"/>
        <v>0</v>
      </c>
    </row>
    <row r="66" spans="1:97" ht="14.25" customHeight="1" x14ac:dyDescent="0.25">
      <c r="A66" s="3129"/>
      <c r="B66" s="180" t="s">
        <v>1055</v>
      </c>
      <c r="C66" s="172">
        <f t="shared" si="87"/>
        <v>0</v>
      </c>
      <c r="D66" s="187">
        <f t="shared" ref="D66:E66" si="104">SUM(H66+J66+L66)</f>
        <v>0</v>
      </c>
      <c r="E66" s="173">
        <f t="shared" si="104"/>
        <v>0</v>
      </c>
      <c r="F66" s="585"/>
      <c r="G66" s="2238"/>
      <c r="H66" s="131"/>
      <c r="I66" s="372"/>
      <c r="J66" s="131"/>
      <c r="K66" s="372"/>
      <c r="L66" s="131"/>
      <c r="M66" s="372"/>
      <c r="N66" s="2301"/>
      <c r="O66" s="712"/>
      <c r="P66" s="2301"/>
      <c r="Q66" s="712"/>
      <c r="R66" s="2301"/>
      <c r="S66" s="712"/>
      <c r="T66" s="2301"/>
      <c r="U66" s="712"/>
      <c r="V66" s="2301"/>
      <c r="W66" s="712"/>
      <c r="X66" s="2301"/>
      <c r="Y66" s="712"/>
      <c r="Z66" s="2301"/>
      <c r="AA66" s="712"/>
      <c r="AB66" s="2301"/>
      <c r="AC66" s="712"/>
      <c r="AD66" s="2301"/>
      <c r="AE66" s="712"/>
      <c r="AF66" s="2301"/>
      <c r="AG66" s="712"/>
      <c r="AH66" s="585"/>
      <c r="AI66" s="712"/>
      <c r="AJ66" s="2301"/>
      <c r="AK66" s="713"/>
      <c r="AL66" s="374"/>
      <c r="AM66" s="2076"/>
      <c r="AN66" s="240" t="str">
        <f t="shared" si="89"/>
        <v/>
      </c>
      <c r="CA66" s="2228" t="str">
        <f t="shared" si="90"/>
        <v/>
      </c>
      <c r="CB66" s="2228" t="str">
        <f t="shared" si="91"/>
        <v/>
      </c>
      <c r="CK66" s="1757">
        <f t="shared" si="92"/>
        <v>0</v>
      </c>
      <c r="CL66" s="1757">
        <f t="shared" si="93"/>
        <v>0</v>
      </c>
    </row>
    <row r="67" spans="1:97" ht="14.25" customHeight="1" x14ac:dyDescent="0.25">
      <c r="A67" s="3132" t="s">
        <v>1098</v>
      </c>
      <c r="B67" s="1822" t="s">
        <v>69</v>
      </c>
      <c r="C67" s="169">
        <f t="shared" si="87"/>
        <v>0</v>
      </c>
      <c r="D67" s="179">
        <f t="shared" ref="D67:E67" si="105">SUM(H67+J67+L67+N67+P67+R67+T67+V67+X67+Z67+AB67+AD67+AF67+AH67+AJ67)</f>
        <v>0</v>
      </c>
      <c r="E67" s="171">
        <f t="shared" si="105"/>
        <v>0</v>
      </c>
      <c r="F67" s="708"/>
      <c r="G67" s="710"/>
      <c r="H67" s="126"/>
      <c r="I67" s="351"/>
      <c r="J67" s="126"/>
      <c r="K67" s="351"/>
      <c r="L67" s="126"/>
      <c r="M67" s="351"/>
      <c r="N67" s="126"/>
      <c r="O67" s="351"/>
      <c r="P67" s="126"/>
      <c r="Q67" s="351"/>
      <c r="R67" s="126"/>
      <c r="S67" s="351"/>
      <c r="T67" s="126"/>
      <c r="U67" s="351"/>
      <c r="V67" s="126"/>
      <c r="W67" s="351"/>
      <c r="X67" s="126"/>
      <c r="Y67" s="351"/>
      <c r="Z67" s="126"/>
      <c r="AA67" s="351"/>
      <c r="AB67" s="126"/>
      <c r="AC67" s="351"/>
      <c r="AD67" s="126"/>
      <c r="AE67" s="351"/>
      <c r="AF67" s="126"/>
      <c r="AG67" s="351"/>
      <c r="AH67" s="126"/>
      <c r="AI67" s="351"/>
      <c r="AJ67" s="126"/>
      <c r="AK67" s="378"/>
      <c r="AL67" s="352"/>
      <c r="AM67" s="2053"/>
      <c r="AN67" s="240" t="str">
        <f t="shared" si="89"/>
        <v/>
      </c>
      <c r="CA67" s="2228" t="str">
        <f t="shared" si="90"/>
        <v/>
      </c>
      <c r="CB67" s="2228" t="str">
        <f t="shared" si="91"/>
        <v/>
      </c>
      <c r="CK67" s="1757">
        <f t="shared" si="92"/>
        <v>0</v>
      </c>
      <c r="CL67" s="1757">
        <f t="shared" si="93"/>
        <v>0</v>
      </c>
    </row>
    <row r="68" spans="1:97" ht="14.25" customHeight="1" x14ac:dyDescent="0.25">
      <c r="A68" s="3129"/>
      <c r="B68" s="180" t="s">
        <v>1064</v>
      </c>
      <c r="C68" s="194">
        <f t="shared" si="87"/>
        <v>0</v>
      </c>
      <c r="D68" s="195">
        <f t="shared" ref="D68:E68" si="106">SUM(H68+J68+L68+N68+P68+R68+T68+V68+X68+Z68+AB68+AD68+AF68+AH68+AJ68)</f>
        <v>0</v>
      </c>
      <c r="E68" s="173">
        <f t="shared" si="106"/>
        <v>0</v>
      </c>
      <c r="F68" s="585"/>
      <c r="G68" s="712"/>
      <c r="H68" s="131"/>
      <c r="I68" s="372"/>
      <c r="J68" s="131"/>
      <c r="K68" s="372"/>
      <c r="L68" s="131"/>
      <c r="M68" s="372"/>
      <c r="N68" s="131"/>
      <c r="O68" s="372"/>
      <c r="P68" s="131"/>
      <c r="Q68" s="372"/>
      <c r="R68" s="131"/>
      <c r="S68" s="372"/>
      <c r="T68" s="131"/>
      <c r="U68" s="372"/>
      <c r="V68" s="131"/>
      <c r="W68" s="372"/>
      <c r="X68" s="131"/>
      <c r="Y68" s="372"/>
      <c r="Z68" s="131"/>
      <c r="AA68" s="372"/>
      <c r="AB68" s="131"/>
      <c r="AC68" s="372"/>
      <c r="AD68" s="131"/>
      <c r="AE68" s="372"/>
      <c r="AF68" s="131"/>
      <c r="AG68" s="372"/>
      <c r="AH68" s="131"/>
      <c r="AI68" s="372"/>
      <c r="AJ68" s="131"/>
      <c r="AK68" s="373"/>
      <c r="AL68" s="374"/>
      <c r="AM68" s="2076"/>
      <c r="AN68" s="240" t="str">
        <f t="shared" si="89"/>
        <v/>
      </c>
      <c r="CA68" s="2228" t="str">
        <f t="shared" si="90"/>
        <v/>
      </c>
      <c r="CB68" s="2228" t="str">
        <f t="shared" si="91"/>
        <v/>
      </c>
      <c r="CK68" s="1757">
        <f t="shared" si="92"/>
        <v>0</v>
      </c>
      <c r="CL68" s="1757">
        <f t="shared" si="93"/>
        <v>0</v>
      </c>
    </row>
    <row r="69" spans="1:97" ht="14.25" customHeight="1" x14ac:dyDescent="0.25">
      <c r="A69" s="3132" t="s">
        <v>1099</v>
      </c>
      <c r="B69" s="1822" t="s">
        <v>69</v>
      </c>
      <c r="C69" s="169">
        <f t="shared" si="87"/>
        <v>0</v>
      </c>
      <c r="D69" s="179">
        <f t="shared" ref="D69:E69" si="107">SUM(H69+J69+L69+N69+P69+R69+T69+V69+X69+Z69+AB69+AD69+AF69+AH69+AJ69)</f>
        <v>0</v>
      </c>
      <c r="E69" s="171">
        <f t="shared" si="107"/>
        <v>0</v>
      </c>
      <c r="F69" s="708"/>
      <c r="G69" s="2349"/>
      <c r="H69" s="126"/>
      <c r="I69" s="351"/>
      <c r="J69" s="126"/>
      <c r="K69" s="351"/>
      <c r="L69" s="126"/>
      <c r="M69" s="351"/>
      <c r="N69" s="126"/>
      <c r="O69" s="351"/>
      <c r="P69" s="126"/>
      <c r="Q69" s="351"/>
      <c r="R69" s="126"/>
      <c r="S69" s="351"/>
      <c r="T69" s="126"/>
      <c r="U69" s="351"/>
      <c r="V69" s="126"/>
      <c r="W69" s="351"/>
      <c r="X69" s="126"/>
      <c r="Y69" s="351"/>
      <c r="Z69" s="126"/>
      <c r="AA69" s="351"/>
      <c r="AB69" s="126"/>
      <c r="AC69" s="351"/>
      <c r="AD69" s="126"/>
      <c r="AE69" s="351"/>
      <c r="AF69" s="126"/>
      <c r="AG69" s="351"/>
      <c r="AH69" s="126"/>
      <c r="AI69" s="351"/>
      <c r="AJ69" s="126"/>
      <c r="AK69" s="378"/>
      <c r="AL69" s="352"/>
      <c r="AM69" s="2053"/>
      <c r="AN69" s="240" t="str">
        <f t="shared" si="89"/>
        <v/>
      </c>
      <c r="CA69" s="2228" t="str">
        <f t="shared" si="90"/>
        <v/>
      </c>
      <c r="CB69" s="2228" t="str">
        <f t="shared" si="91"/>
        <v/>
      </c>
      <c r="CK69" s="1757">
        <f t="shared" si="92"/>
        <v>0</v>
      </c>
      <c r="CL69" s="1757">
        <f t="shared" si="93"/>
        <v>0</v>
      </c>
    </row>
    <row r="70" spans="1:97" ht="14.25" customHeight="1" x14ac:dyDescent="0.25">
      <c r="A70" s="3129"/>
      <c r="B70" s="180" t="s">
        <v>1064</v>
      </c>
      <c r="C70" s="172">
        <f t="shared" si="87"/>
        <v>0</v>
      </c>
      <c r="D70" s="187">
        <f t="shared" ref="D70:E70" si="108">SUM(H70+J70+L70+N70+P70+R70+T70+V70+X70+Z70+AB70+AD70+AF70+AH70+AJ70)</f>
        <v>0</v>
      </c>
      <c r="E70" s="173">
        <f t="shared" si="108"/>
        <v>0</v>
      </c>
      <c r="F70" s="585"/>
      <c r="G70" s="2238"/>
      <c r="H70" s="131"/>
      <c r="I70" s="372"/>
      <c r="J70" s="131"/>
      <c r="K70" s="372"/>
      <c r="L70" s="131"/>
      <c r="M70" s="372"/>
      <c r="N70" s="131"/>
      <c r="O70" s="372"/>
      <c r="P70" s="131"/>
      <c r="Q70" s="372"/>
      <c r="R70" s="131"/>
      <c r="S70" s="372"/>
      <c r="T70" s="131"/>
      <c r="U70" s="372"/>
      <c r="V70" s="131"/>
      <c r="W70" s="372"/>
      <c r="X70" s="131"/>
      <c r="Y70" s="372"/>
      <c r="Z70" s="131"/>
      <c r="AA70" s="372"/>
      <c r="AB70" s="131"/>
      <c r="AC70" s="372"/>
      <c r="AD70" s="131"/>
      <c r="AE70" s="372"/>
      <c r="AF70" s="131"/>
      <c r="AG70" s="372"/>
      <c r="AH70" s="131"/>
      <c r="AI70" s="372"/>
      <c r="AJ70" s="131"/>
      <c r="AK70" s="373"/>
      <c r="AL70" s="374"/>
      <c r="AM70" s="2076"/>
      <c r="AN70" s="240" t="str">
        <f t="shared" si="89"/>
        <v/>
      </c>
      <c r="CA70" s="2228" t="str">
        <f t="shared" si="90"/>
        <v/>
      </c>
      <c r="CB70" s="2228" t="str">
        <f t="shared" si="91"/>
        <v/>
      </c>
      <c r="CK70" s="1757">
        <f t="shared" si="92"/>
        <v>0</v>
      </c>
      <c r="CL70" s="1757">
        <f t="shared" si="93"/>
        <v>0</v>
      </c>
    </row>
    <row r="71" spans="1:97" ht="14.25" customHeight="1" x14ac:dyDescent="0.25">
      <c r="A71" s="3132" t="s">
        <v>1100</v>
      </c>
      <c r="B71" s="1822" t="s">
        <v>69</v>
      </c>
      <c r="C71" s="169">
        <f t="shared" si="87"/>
        <v>0</v>
      </c>
      <c r="D71" s="179">
        <f t="shared" ref="D71:E71" si="109">SUM(H71+J71+L71+N71+P71+R71+T71+V71+X71+Z71+AB71+AD71+AF71+AH71+AJ71)</f>
        <v>0</v>
      </c>
      <c r="E71" s="171">
        <f t="shared" si="109"/>
        <v>0</v>
      </c>
      <c r="F71" s="708"/>
      <c r="G71" s="2349"/>
      <c r="H71" s="126"/>
      <c r="I71" s="351"/>
      <c r="J71" s="126"/>
      <c r="K71" s="351"/>
      <c r="L71" s="126"/>
      <c r="M71" s="351"/>
      <c r="N71" s="126"/>
      <c r="O71" s="351"/>
      <c r="P71" s="126"/>
      <c r="Q71" s="351"/>
      <c r="R71" s="126"/>
      <c r="S71" s="351"/>
      <c r="T71" s="126"/>
      <c r="U71" s="351"/>
      <c r="V71" s="126"/>
      <c r="W71" s="351"/>
      <c r="X71" s="126"/>
      <c r="Y71" s="351"/>
      <c r="Z71" s="126"/>
      <c r="AA71" s="351"/>
      <c r="AB71" s="126"/>
      <c r="AC71" s="351"/>
      <c r="AD71" s="126"/>
      <c r="AE71" s="351"/>
      <c r="AF71" s="126"/>
      <c r="AG71" s="351"/>
      <c r="AH71" s="126"/>
      <c r="AI71" s="351"/>
      <c r="AJ71" s="126"/>
      <c r="AK71" s="378"/>
      <c r="AL71" s="352"/>
      <c r="AM71" s="2053"/>
      <c r="AN71" s="240" t="str">
        <f t="shared" si="89"/>
        <v/>
      </c>
      <c r="CA71" s="2228" t="str">
        <f t="shared" si="90"/>
        <v/>
      </c>
      <c r="CB71" s="2228" t="str">
        <f t="shared" si="91"/>
        <v/>
      </c>
      <c r="CK71" s="1757">
        <f t="shared" si="92"/>
        <v>0</v>
      </c>
      <c r="CL71" s="1757">
        <f t="shared" si="93"/>
        <v>0</v>
      </c>
    </row>
    <row r="72" spans="1:97" ht="14.25" customHeight="1" x14ac:dyDescent="0.25">
      <c r="A72" s="3128"/>
      <c r="B72" s="180" t="s">
        <v>1064</v>
      </c>
      <c r="C72" s="184">
        <f t="shared" si="87"/>
        <v>0</v>
      </c>
      <c r="D72" s="185">
        <f t="shared" ref="D72:E72" si="110">SUM(H72+J72+L72+N72+P72+R72+T72+V72+X72+Z72+AB72+AD72+AF72+AH72+AJ72)</f>
        <v>0</v>
      </c>
      <c r="E72" s="186">
        <f t="shared" si="110"/>
        <v>0</v>
      </c>
      <c r="F72" s="357"/>
      <c r="G72" s="2062"/>
      <c r="H72" s="355"/>
      <c r="I72" s="356"/>
      <c r="J72" s="355"/>
      <c r="K72" s="356"/>
      <c r="L72" s="355"/>
      <c r="M72" s="356"/>
      <c r="N72" s="355"/>
      <c r="O72" s="356"/>
      <c r="P72" s="355"/>
      <c r="Q72" s="356"/>
      <c r="R72" s="355"/>
      <c r="S72" s="356"/>
      <c r="T72" s="355"/>
      <c r="U72" s="356"/>
      <c r="V72" s="355"/>
      <c r="W72" s="356"/>
      <c r="X72" s="355"/>
      <c r="Y72" s="356"/>
      <c r="Z72" s="355"/>
      <c r="AA72" s="356"/>
      <c r="AB72" s="355"/>
      <c r="AC72" s="356"/>
      <c r="AD72" s="355"/>
      <c r="AE72" s="356"/>
      <c r="AF72" s="355"/>
      <c r="AG72" s="356"/>
      <c r="AH72" s="355"/>
      <c r="AI72" s="356"/>
      <c r="AJ72" s="355"/>
      <c r="AK72" s="362"/>
      <c r="AL72" s="360"/>
      <c r="AM72" s="2058"/>
      <c r="AN72" s="240" t="str">
        <f t="shared" si="89"/>
        <v/>
      </c>
      <c r="CA72" s="2228" t="str">
        <f t="shared" si="90"/>
        <v/>
      </c>
      <c r="CB72" s="2228" t="str">
        <f t="shared" si="91"/>
        <v/>
      </c>
      <c r="CK72" s="1757">
        <f t="shared" si="92"/>
        <v>0</v>
      </c>
      <c r="CL72" s="1757">
        <f t="shared" si="93"/>
        <v>0</v>
      </c>
    </row>
    <row r="73" spans="1:97" ht="14.25" customHeight="1" x14ac:dyDescent="0.25">
      <c r="A73" s="3128"/>
      <c r="B73" s="180" t="s">
        <v>1054</v>
      </c>
      <c r="C73" s="184">
        <f t="shared" si="87"/>
        <v>0</v>
      </c>
      <c r="D73" s="185">
        <f t="shared" ref="D73:E73" si="111">SUM(H73+J73+L73+N73+P73+R73+T73+V73+X73+Z73+AB73+AD73+AF73+AH73+AJ73)</f>
        <v>0</v>
      </c>
      <c r="E73" s="186">
        <f t="shared" si="111"/>
        <v>0</v>
      </c>
      <c r="F73" s="357"/>
      <c r="G73" s="2062"/>
      <c r="H73" s="355"/>
      <c r="I73" s="356"/>
      <c r="J73" s="355"/>
      <c r="K73" s="356"/>
      <c r="L73" s="355"/>
      <c r="M73" s="356"/>
      <c r="N73" s="355"/>
      <c r="O73" s="356"/>
      <c r="P73" s="355"/>
      <c r="Q73" s="356"/>
      <c r="R73" s="355"/>
      <c r="S73" s="356"/>
      <c r="T73" s="355"/>
      <c r="U73" s="356"/>
      <c r="V73" s="355"/>
      <c r="W73" s="356"/>
      <c r="X73" s="355"/>
      <c r="Y73" s="356"/>
      <c r="Z73" s="355"/>
      <c r="AA73" s="356"/>
      <c r="AB73" s="355"/>
      <c r="AC73" s="356"/>
      <c r="AD73" s="355"/>
      <c r="AE73" s="356"/>
      <c r="AF73" s="355"/>
      <c r="AG73" s="356"/>
      <c r="AH73" s="355"/>
      <c r="AI73" s="356"/>
      <c r="AJ73" s="355"/>
      <c r="AK73" s="362"/>
      <c r="AL73" s="360"/>
      <c r="AM73" s="2058"/>
      <c r="AN73" s="240" t="str">
        <f t="shared" si="89"/>
        <v/>
      </c>
      <c r="CA73" s="2228" t="str">
        <f t="shared" si="90"/>
        <v/>
      </c>
      <c r="CB73" s="2228" t="str">
        <f t="shared" si="91"/>
        <v/>
      </c>
      <c r="CK73" s="1757">
        <f t="shared" si="92"/>
        <v>0</v>
      </c>
      <c r="CL73" s="1757">
        <f t="shared" si="93"/>
        <v>0</v>
      </c>
    </row>
    <row r="74" spans="1:97" ht="14.25" customHeight="1" x14ac:dyDescent="0.25">
      <c r="A74" s="3128"/>
      <c r="B74" s="180" t="s">
        <v>1094</v>
      </c>
      <c r="C74" s="184">
        <f t="shared" si="87"/>
        <v>0</v>
      </c>
      <c r="D74" s="185">
        <f t="shared" ref="D74:E74" si="112">SUM(H74+J74+L74+N74+P74+R74+T74+V74+X74+Z74+AB74+AD74+AF74+AH74+AJ74)</f>
        <v>0</v>
      </c>
      <c r="E74" s="186">
        <f t="shared" si="112"/>
        <v>0</v>
      </c>
      <c r="F74" s="357"/>
      <c r="G74" s="2062"/>
      <c r="H74" s="355"/>
      <c r="I74" s="356"/>
      <c r="J74" s="355"/>
      <c r="K74" s="356"/>
      <c r="L74" s="355"/>
      <c r="M74" s="356"/>
      <c r="N74" s="355"/>
      <c r="O74" s="356"/>
      <c r="P74" s="355"/>
      <c r="Q74" s="356"/>
      <c r="R74" s="355"/>
      <c r="S74" s="356"/>
      <c r="T74" s="355"/>
      <c r="U74" s="356"/>
      <c r="V74" s="355"/>
      <c r="W74" s="356"/>
      <c r="X74" s="355"/>
      <c r="Y74" s="356"/>
      <c r="Z74" s="355"/>
      <c r="AA74" s="356"/>
      <c r="AB74" s="355"/>
      <c r="AC74" s="356"/>
      <c r="AD74" s="355"/>
      <c r="AE74" s="356"/>
      <c r="AF74" s="355"/>
      <c r="AG74" s="356"/>
      <c r="AH74" s="355"/>
      <c r="AI74" s="356"/>
      <c r="AJ74" s="355"/>
      <c r="AK74" s="362"/>
      <c r="AL74" s="360"/>
      <c r="AM74" s="2058"/>
      <c r="AN74" s="240" t="str">
        <f t="shared" si="89"/>
        <v/>
      </c>
      <c r="CA74" s="2228" t="str">
        <f t="shared" si="90"/>
        <v/>
      </c>
      <c r="CB74" s="2228" t="str">
        <f t="shared" si="91"/>
        <v/>
      </c>
      <c r="CK74" s="1757">
        <f t="shared" si="92"/>
        <v>0</v>
      </c>
      <c r="CL74" s="1757">
        <f t="shared" si="93"/>
        <v>0</v>
      </c>
    </row>
    <row r="75" spans="1:97" ht="14.25" customHeight="1" x14ac:dyDescent="0.25">
      <c r="A75" s="3128"/>
      <c r="B75" s="180" t="s">
        <v>1055</v>
      </c>
      <c r="C75" s="184">
        <f t="shared" si="87"/>
        <v>0</v>
      </c>
      <c r="D75" s="185">
        <f t="shared" ref="D75:E75" si="113">SUM(H75+J75+L75+N75+P75+R75+T75+V75+X75+Z75+AB75+AD75+AF75+AH75+AJ75)</f>
        <v>0</v>
      </c>
      <c r="E75" s="186">
        <f t="shared" si="113"/>
        <v>0</v>
      </c>
      <c r="F75" s="357"/>
      <c r="G75" s="2062"/>
      <c r="H75" s="355"/>
      <c r="I75" s="356"/>
      <c r="J75" s="355"/>
      <c r="K75" s="356"/>
      <c r="L75" s="355"/>
      <c r="M75" s="356"/>
      <c r="N75" s="355"/>
      <c r="O75" s="356"/>
      <c r="P75" s="355"/>
      <c r="Q75" s="356"/>
      <c r="R75" s="355"/>
      <c r="S75" s="356"/>
      <c r="T75" s="355"/>
      <c r="U75" s="356"/>
      <c r="V75" s="355"/>
      <c r="W75" s="356"/>
      <c r="X75" s="355"/>
      <c r="Y75" s="356"/>
      <c r="Z75" s="355"/>
      <c r="AA75" s="356"/>
      <c r="AB75" s="355"/>
      <c r="AC75" s="356"/>
      <c r="AD75" s="355"/>
      <c r="AE75" s="356"/>
      <c r="AF75" s="355"/>
      <c r="AG75" s="356"/>
      <c r="AH75" s="355"/>
      <c r="AI75" s="356"/>
      <c r="AJ75" s="355"/>
      <c r="AK75" s="362"/>
      <c r="AL75" s="360"/>
      <c r="AM75" s="2058"/>
      <c r="AN75" s="240" t="str">
        <f t="shared" si="89"/>
        <v/>
      </c>
      <c r="CA75" s="2228" t="str">
        <f t="shared" si="90"/>
        <v/>
      </c>
      <c r="CB75" s="2228" t="str">
        <f t="shared" si="91"/>
        <v/>
      </c>
      <c r="CK75" s="1757">
        <f t="shared" si="92"/>
        <v>0</v>
      </c>
      <c r="CL75" s="1757">
        <f t="shared" si="93"/>
        <v>0</v>
      </c>
    </row>
    <row r="76" spans="1:97" ht="14.25" customHeight="1" x14ac:dyDescent="0.25">
      <c r="A76" s="3129"/>
      <c r="B76" s="162" t="s">
        <v>1095</v>
      </c>
      <c r="C76" s="172">
        <f t="shared" si="87"/>
        <v>0</v>
      </c>
      <c r="D76" s="187">
        <f t="shared" ref="D76:E76" si="114">SUM(H76+J76+L76+N76+P76+R76+T76+V76+X76+Z76+AB76+AD76+AF76+AH76+AJ76)</f>
        <v>0</v>
      </c>
      <c r="E76" s="173">
        <f t="shared" si="114"/>
        <v>0</v>
      </c>
      <c r="F76" s="585"/>
      <c r="G76" s="2238"/>
      <c r="H76" s="131"/>
      <c r="I76" s="372"/>
      <c r="J76" s="131"/>
      <c r="K76" s="372"/>
      <c r="L76" s="131"/>
      <c r="M76" s="372"/>
      <c r="N76" s="131"/>
      <c r="O76" s="372"/>
      <c r="P76" s="131"/>
      <c r="Q76" s="372"/>
      <c r="R76" s="131"/>
      <c r="S76" s="372"/>
      <c r="T76" s="131"/>
      <c r="U76" s="372"/>
      <c r="V76" s="131"/>
      <c r="W76" s="372"/>
      <c r="X76" s="131"/>
      <c r="Y76" s="372"/>
      <c r="Z76" s="131"/>
      <c r="AA76" s="372"/>
      <c r="AB76" s="131"/>
      <c r="AC76" s="372"/>
      <c r="AD76" s="131"/>
      <c r="AE76" s="372"/>
      <c r="AF76" s="131"/>
      <c r="AG76" s="372"/>
      <c r="AH76" s="131"/>
      <c r="AI76" s="372"/>
      <c r="AJ76" s="131"/>
      <c r="AK76" s="373"/>
      <c r="AL76" s="374"/>
      <c r="AM76" s="2076"/>
      <c r="AN76" s="240" t="str">
        <f t="shared" si="89"/>
        <v/>
      </c>
      <c r="CA76" s="2228" t="str">
        <f t="shared" si="90"/>
        <v/>
      </c>
      <c r="CB76" s="2228" t="str">
        <f t="shared" si="91"/>
        <v/>
      </c>
      <c r="CK76" s="1757">
        <f t="shared" si="92"/>
        <v>0</v>
      </c>
      <c r="CL76" s="1757">
        <f t="shared" si="93"/>
        <v>0</v>
      </c>
    </row>
    <row r="77" spans="1:97" ht="18" customHeight="1" x14ac:dyDescent="0.25">
      <c r="A77" s="1807" t="s">
        <v>1101</v>
      </c>
      <c r="B77" s="2348"/>
      <c r="C77" s="2348"/>
      <c r="D77" s="1853"/>
      <c r="E77" s="1853"/>
      <c r="F77" s="1853"/>
      <c r="G77" s="138"/>
      <c r="H77" s="138"/>
      <c r="I77" s="138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</row>
    <row r="78" spans="1:97" ht="23.25" customHeight="1" x14ac:dyDescent="0.25">
      <c r="A78" s="3138" t="s">
        <v>1102</v>
      </c>
      <c r="B78" s="3143" t="s">
        <v>1103</v>
      </c>
      <c r="C78" s="3122"/>
      <c r="D78" s="3143" t="s">
        <v>1104</v>
      </c>
      <c r="E78" s="3135"/>
      <c r="F78" s="3134" t="s">
        <v>1105</v>
      </c>
      <c r="G78" s="3122"/>
      <c r="H78" s="3134" t="s">
        <v>1106</v>
      </c>
      <c r="I78" s="3122"/>
    </row>
    <row r="79" spans="1:97" ht="23.25" customHeight="1" x14ac:dyDescent="0.25">
      <c r="A79" s="3129"/>
      <c r="B79" s="27" t="s">
        <v>1107</v>
      </c>
      <c r="C79" s="75" t="s">
        <v>723</v>
      </c>
      <c r="D79" s="27" t="s">
        <v>1107</v>
      </c>
      <c r="E79" s="25" t="s">
        <v>723</v>
      </c>
      <c r="F79" s="1800" t="s">
        <v>1107</v>
      </c>
      <c r="G79" s="75" t="s">
        <v>723</v>
      </c>
      <c r="H79" s="1800" t="s">
        <v>1107</v>
      </c>
      <c r="I79" s="75" t="s">
        <v>723</v>
      </c>
    </row>
    <row r="80" spans="1:97" ht="15" customHeight="1" x14ac:dyDescent="0.25">
      <c r="A80" s="196" t="s">
        <v>1108</v>
      </c>
      <c r="B80" s="714"/>
      <c r="C80" s="715"/>
      <c r="D80" s="714"/>
      <c r="E80" s="716"/>
      <c r="F80" s="2351"/>
      <c r="G80" s="715"/>
      <c r="H80" s="2351"/>
      <c r="I80" s="715"/>
    </row>
    <row r="81" spans="1:97" ht="15" customHeight="1" x14ac:dyDescent="0.25">
      <c r="A81" s="201" t="s">
        <v>1109</v>
      </c>
      <c r="B81" s="717"/>
      <c r="C81" s="718"/>
      <c r="D81" s="717"/>
      <c r="E81" s="719"/>
      <c r="F81" s="2352"/>
      <c r="G81" s="718"/>
      <c r="H81" s="2352"/>
      <c r="I81" s="718"/>
    </row>
    <row r="82" spans="1:97" ht="15" customHeight="1" x14ac:dyDescent="0.25">
      <c r="A82" s="201" t="s">
        <v>1110</v>
      </c>
      <c r="B82" s="717"/>
      <c r="C82" s="718"/>
      <c r="D82" s="717"/>
      <c r="E82" s="719"/>
      <c r="F82" s="2352"/>
      <c r="G82" s="718"/>
      <c r="H82" s="2352"/>
      <c r="I82" s="718"/>
    </row>
    <row r="83" spans="1:97" ht="15" customHeight="1" x14ac:dyDescent="0.25">
      <c r="A83" s="221" t="s">
        <v>1111</v>
      </c>
      <c r="B83" s="131"/>
      <c r="C83" s="712"/>
      <c r="D83" s="131"/>
      <c r="E83" s="713"/>
      <c r="F83" s="2137"/>
      <c r="G83" s="712"/>
      <c r="H83" s="2137"/>
      <c r="I83" s="712"/>
    </row>
    <row r="84" spans="1:97" ht="18" customHeight="1" x14ac:dyDescent="0.25">
      <c r="A84" s="281" t="s">
        <v>1112</v>
      </c>
      <c r="B84" s="1733"/>
      <c r="C84" s="1733"/>
      <c r="D84" s="173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</row>
    <row r="85" spans="1:97" ht="14.25" customHeight="1" x14ac:dyDescent="0.25">
      <c r="A85" s="216" t="s">
        <v>1113</v>
      </c>
      <c r="B85" s="1735" t="s">
        <v>1114</v>
      </c>
      <c r="C85" s="1887" t="s">
        <v>1115</v>
      </c>
      <c r="D85" s="1809" t="s">
        <v>1116</v>
      </c>
    </row>
    <row r="86" spans="1:97" ht="14.25" customHeight="1" x14ac:dyDescent="0.25">
      <c r="A86" s="199" t="s">
        <v>1117</v>
      </c>
      <c r="B86" s="720"/>
      <c r="C86" s="33"/>
      <c r="D86" s="1801"/>
    </row>
    <row r="87" spans="1:97" ht="14.25" customHeight="1" x14ac:dyDescent="0.25">
      <c r="A87" s="201" t="s">
        <v>1118</v>
      </c>
      <c r="B87" s="721"/>
      <c r="C87" s="66"/>
      <c r="D87" s="1802"/>
    </row>
    <row r="88" spans="1:97" ht="14.25" customHeight="1" x14ac:dyDescent="0.25">
      <c r="A88" s="201" t="s">
        <v>1119</v>
      </c>
      <c r="B88" s="721"/>
      <c r="C88" s="66"/>
      <c r="D88" s="1802"/>
    </row>
    <row r="89" spans="1:97" ht="14.25" customHeight="1" x14ac:dyDescent="0.25">
      <c r="A89" s="682" t="s">
        <v>1120</v>
      </c>
      <c r="B89" s="721"/>
      <c r="C89" s="66"/>
      <c r="D89" s="1802"/>
    </row>
    <row r="90" spans="1:97" ht="14.25" customHeight="1" x14ac:dyDescent="0.25">
      <c r="A90" s="280" t="s">
        <v>1121</v>
      </c>
      <c r="B90" s="721"/>
      <c r="C90" s="66"/>
      <c r="D90" s="1802"/>
    </row>
    <row r="91" spans="1:97" ht="14.25" customHeight="1" x14ac:dyDescent="0.25">
      <c r="A91" s="280" t="s">
        <v>1122</v>
      </c>
      <c r="B91" s="2353"/>
      <c r="C91" s="66"/>
      <c r="D91" s="1802"/>
    </row>
    <row r="92" spans="1:97" ht="14.25" customHeight="1" x14ac:dyDescent="0.25">
      <c r="A92" s="280" t="s">
        <v>1123</v>
      </c>
      <c r="B92" s="721"/>
      <c r="C92" s="66"/>
      <c r="D92" s="1802"/>
    </row>
    <row r="93" spans="1:97" ht="14.25" customHeight="1" x14ac:dyDescent="0.25">
      <c r="A93" s="277" t="s">
        <v>1124</v>
      </c>
      <c r="B93" s="722"/>
      <c r="C93" s="41"/>
      <c r="D93" s="1764"/>
    </row>
    <row r="94" spans="1:97" ht="18" customHeight="1" x14ac:dyDescent="0.25">
      <c r="A94" s="1991" t="s">
        <v>1125</v>
      </c>
      <c r="B94" s="2200"/>
      <c r="C94" s="2200"/>
      <c r="D94" s="2200"/>
      <c r="E94" s="2200"/>
      <c r="F94" s="2200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</row>
    <row r="95" spans="1:97" ht="14.25" customHeight="1" x14ac:dyDescent="0.25">
      <c r="A95" s="3138" t="s">
        <v>1126</v>
      </c>
      <c r="B95" s="3196" t="s">
        <v>1127</v>
      </c>
      <c r="C95" s="3162" t="s">
        <v>1128</v>
      </c>
      <c r="D95" s="3139" t="s">
        <v>1129</v>
      </c>
      <c r="E95" s="3143" t="s">
        <v>1130</v>
      </c>
      <c r="F95" s="3122"/>
    </row>
    <row r="96" spans="1:97" ht="14.25" customHeight="1" x14ac:dyDescent="0.25">
      <c r="A96" s="3129"/>
      <c r="B96" s="3176"/>
      <c r="C96" s="3163"/>
      <c r="D96" s="3140"/>
      <c r="E96" s="27" t="s">
        <v>1131</v>
      </c>
      <c r="F96" s="1743" t="s">
        <v>1132</v>
      </c>
    </row>
    <row r="97" spans="1:97" ht="14.25" customHeight="1" x14ac:dyDescent="0.25">
      <c r="A97" s="1822" t="s">
        <v>1133</v>
      </c>
      <c r="B97" s="355"/>
      <c r="C97" s="452">
        <v>1</v>
      </c>
      <c r="D97" s="1840">
        <v>1</v>
      </c>
      <c r="E97" s="126">
        <v>0</v>
      </c>
      <c r="F97" s="1840">
        <v>0</v>
      </c>
    </row>
    <row r="98" spans="1:97" ht="14.25" customHeight="1" x14ac:dyDescent="0.25">
      <c r="A98" s="180" t="s">
        <v>1134</v>
      </c>
      <c r="B98" s="355"/>
      <c r="C98" s="452"/>
      <c r="D98" s="2057"/>
      <c r="E98" s="355"/>
      <c r="F98" s="2057"/>
    </row>
    <row r="99" spans="1:97" ht="14.25" customHeight="1" x14ac:dyDescent="0.25">
      <c r="A99" s="180" t="s">
        <v>1135</v>
      </c>
      <c r="B99" s="355"/>
      <c r="C99" s="452"/>
      <c r="D99" s="2057"/>
      <c r="E99" s="355"/>
      <c r="F99" s="2057"/>
    </row>
    <row r="100" spans="1:97" ht="14.25" customHeight="1" x14ac:dyDescent="0.25">
      <c r="A100" s="180" t="s">
        <v>1136</v>
      </c>
      <c r="B100" s="355"/>
      <c r="C100" s="452"/>
      <c r="D100" s="2057"/>
      <c r="E100" s="355"/>
      <c r="F100" s="2057"/>
    </row>
    <row r="101" spans="1:97" ht="14.25" customHeight="1" x14ac:dyDescent="0.25">
      <c r="A101" s="180" t="s">
        <v>1137</v>
      </c>
      <c r="B101" s="355"/>
      <c r="C101" s="452"/>
      <c r="D101" s="2057"/>
      <c r="E101" s="355"/>
      <c r="F101" s="2057"/>
    </row>
    <row r="102" spans="1:97" ht="14.25" customHeight="1" x14ac:dyDescent="0.25">
      <c r="A102" s="1736" t="s">
        <v>82</v>
      </c>
      <c r="B102" s="723">
        <f t="shared" ref="B102:F102" si="115">SUM(B97:B101)</f>
        <v>0</v>
      </c>
      <c r="C102" s="724">
        <f t="shared" si="115"/>
        <v>1</v>
      </c>
      <c r="D102" s="2354">
        <f t="shared" si="115"/>
        <v>1</v>
      </c>
      <c r="E102" s="723">
        <f t="shared" si="115"/>
        <v>0</v>
      </c>
      <c r="F102" s="725">
        <f t="shared" si="115"/>
        <v>0</v>
      </c>
    </row>
    <row r="103" spans="1:97" ht="14.25" customHeight="1" x14ac:dyDescent="0.25">
      <c r="A103" s="1991" t="s">
        <v>1138</v>
      </c>
      <c r="B103" s="2200"/>
      <c r="C103" s="2200"/>
      <c r="D103" s="2200"/>
      <c r="E103" s="2200"/>
      <c r="F103" s="2200"/>
    </row>
    <row r="104" spans="1:97" ht="14.25" customHeight="1" x14ac:dyDescent="0.25">
      <c r="A104" s="3138" t="s">
        <v>1139</v>
      </c>
      <c r="B104" s="3196" t="s">
        <v>1127</v>
      </c>
      <c r="C104" s="3139" t="s">
        <v>1128</v>
      </c>
      <c r="D104" s="3148" t="s">
        <v>1129</v>
      </c>
      <c r="E104" s="3136" t="s">
        <v>39</v>
      </c>
      <c r="F104" s="3171" t="s">
        <v>40</v>
      </c>
    </row>
    <row r="105" spans="1:97" ht="29.25" customHeight="1" x14ac:dyDescent="0.25">
      <c r="A105" s="3129"/>
      <c r="B105" s="3176"/>
      <c r="C105" s="3140"/>
      <c r="D105" s="3150"/>
      <c r="E105" s="3137"/>
      <c r="F105" s="3173"/>
    </row>
    <row r="106" spans="1:97" ht="14.25" customHeight="1" x14ac:dyDescent="0.25">
      <c r="A106" s="1822" t="s">
        <v>1140</v>
      </c>
      <c r="B106" s="126"/>
      <c r="C106" s="2057"/>
      <c r="D106" s="664"/>
      <c r="E106" s="440"/>
      <c r="F106" s="1840"/>
    </row>
    <row r="107" spans="1:97" ht="14.25" customHeight="1" x14ac:dyDescent="0.25">
      <c r="A107" s="180" t="s">
        <v>1141</v>
      </c>
      <c r="B107" s="355"/>
      <c r="C107" s="2057"/>
      <c r="D107" s="675"/>
      <c r="E107" s="443"/>
      <c r="F107" s="2057"/>
    </row>
    <row r="108" spans="1:97" ht="14.25" customHeight="1" x14ac:dyDescent="0.25">
      <c r="A108" s="180" t="s">
        <v>1142</v>
      </c>
      <c r="B108" s="355"/>
      <c r="C108" s="2057"/>
      <c r="D108" s="675"/>
      <c r="E108" s="2084"/>
      <c r="F108" s="2057"/>
    </row>
    <row r="109" spans="1:97" ht="14.25" customHeight="1" x14ac:dyDescent="0.25">
      <c r="A109" s="1736" t="s">
        <v>82</v>
      </c>
      <c r="B109" s="723">
        <f t="shared" ref="B109:F109" si="116">SUM(B106:B108)</f>
        <v>0</v>
      </c>
      <c r="C109" s="2354">
        <f t="shared" si="116"/>
        <v>0</v>
      </c>
      <c r="D109" s="726">
        <f t="shared" si="116"/>
        <v>0</v>
      </c>
      <c r="E109" s="2355">
        <f t="shared" si="116"/>
        <v>0</v>
      </c>
      <c r="F109" s="725">
        <f t="shared" si="116"/>
        <v>0</v>
      </c>
    </row>
    <row r="110" spans="1:97" ht="18" customHeight="1" x14ac:dyDescent="0.25">
      <c r="A110" s="727" t="s">
        <v>1143</v>
      </c>
      <c r="B110" s="338"/>
      <c r="C110" s="338"/>
      <c r="D110" s="338"/>
      <c r="E110" s="2345"/>
      <c r="F110" s="2299"/>
      <c r="G110" s="2345"/>
      <c r="H110" s="2345"/>
      <c r="I110" s="2345"/>
      <c r="J110" s="2345"/>
      <c r="K110" s="2345"/>
      <c r="L110" s="2345"/>
      <c r="M110" s="2345"/>
      <c r="N110" s="2200"/>
      <c r="O110" s="2200"/>
      <c r="P110" s="2200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43"/>
      <c r="AH110" s="143"/>
      <c r="AI110" s="143"/>
      <c r="AJ110" s="143"/>
      <c r="AK110" s="143"/>
      <c r="AL110" s="143"/>
      <c r="AM110" s="143"/>
      <c r="AN110" s="143"/>
      <c r="AO110" s="143"/>
      <c r="AP110" s="143"/>
      <c r="AQ110" s="143"/>
      <c r="AR110" s="143"/>
      <c r="AS110" s="143"/>
      <c r="AT110" s="143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  <c r="BJ110" s="143"/>
      <c r="BK110" s="143"/>
      <c r="BL110" s="143"/>
      <c r="BM110" s="143"/>
      <c r="BN110" s="143"/>
      <c r="BO110" s="143"/>
      <c r="BP110" s="143"/>
      <c r="BQ110" s="143"/>
      <c r="BR110" s="143"/>
      <c r="BS110" s="143"/>
      <c r="BT110" s="143"/>
      <c r="BU110" s="143"/>
      <c r="BV110" s="143"/>
      <c r="BW110" s="143"/>
      <c r="BX110" s="143"/>
      <c r="BY110" s="143"/>
      <c r="BZ110" s="143"/>
      <c r="CA110" s="143"/>
      <c r="CB110" s="143"/>
      <c r="CC110" s="143"/>
      <c r="CD110" s="143"/>
      <c r="CE110" s="143"/>
      <c r="CF110" s="143"/>
      <c r="CG110" s="143"/>
      <c r="CH110" s="143"/>
      <c r="CI110" s="143"/>
      <c r="CJ110" s="143"/>
      <c r="CK110" s="143"/>
      <c r="CL110" s="143"/>
      <c r="CM110" s="143"/>
      <c r="CN110" s="143"/>
      <c r="CO110" s="143"/>
      <c r="CP110" s="143"/>
      <c r="CQ110" s="143"/>
      <c r="CR110" s="143"/>
      <c r="CS110" s="143"/>
    </row>
    <row r="111" spans="1:97" ht="14.25" customHeight="1" x14ac:dyDescent="0.25">
      <c r="A111" s="3153" t="s">
        <v>224</v>
      </c>
      <c r="B111" s="3148" t="s">
        <v>463</v>
      </c>
      <c r="C111" s="3161"/>
      <c r="D111" s="3149"/>
      <c r="E111" s="3143" t="s">
        <v>106</v>
      </c>
      <c r="F111" s="3124"/>
      <c r="G111" s="3124"/>
      <c r="H111" s="3124"/>
      <c r="I111" s="3124"/>
      <c r="J111" s="3124"/>
      <c r="K111" s="3124"/>
      <c r="L111" s="3124"/>
      <c r="M111" s="3124"/>
      <c r="N111" s="728"/>
      <c r="O111" s="3139" t="s">
        <v>41</v>
      </c>
      <c r="P111" s="3139" t="s">
        <v>42</v>
      </c>
    </row>
    <row r="112" spans="1:97" ht="14.25" customHeight="1" x14ac:dyDescent="0.25">
      <c r="A112" s="3128"/>
      <c r="B112" s="3150"/>
      <c r="C112" s="3142"/>
      <c r="D112" s="3140"/>
      <c r="E112" s="3143" t="s">
        <v>352</v>
      </c>
      <c r="F112" s="3122"/>
      <c r="G112" s="3143" t="s">
        <v>335</v>
      </c>
      <c r="H112" s="3122"/>
      <c r="I112" s="3143" t="s">
        <v>99</v>
      </c>
      <c r="J112" s="3122"/>
      <c r="K112" s="3143" t="s">
        <v>49</v>
      </c>
      <c r="L112" s="3122"/>
      <c r="M112" s="3143" t="s">
        <v>50</v>
      </c>
      <c r="N112" s="3135"/>
      <c r="O112" s="3180"/>
      <c r="P112" s="3180"/>
    </row>
    <row r="113" spans="1:97" ht="14.25" customHeight="1" x14ac:dyDescent="0.25">
      <c r="A113" s="3129"/>
      <c r="B113" s="58" t="s">
        <v>84</v>
      </c>
      <c r="C113" s="1742" t="s">
        <v>63</v>
      </c>
      <c r="D113" s="1913" t="s">
        <v>64</v>
      </c>
      <c r="E113" s="27" t="s">
        <v>63</v>
      </c>
      <c r="F113" s="1743" t="s">
        <v>64</v>
      </c>
      <c r="G113" s="27" t="s">
        <v>63</v>
      </c>
      <c r="H113" s="1743" t="s">
        <v>64</v>
      </c>
      <c r="I113" s="27" t="s">
        <v>63</v>
      </c>
      <c r="J113" s="1743" t="s">
        <v>64</v>
      </c>
      <c r="K113" s="27" t="s">
        <v>63</v>
      </c>
      <c r="L113" s="1743" t="s">
        <v>64</v>
      </c>
      <c r="M113" s="27" t="s">
        <v>63</v>
      </c>
      <c r="N113" s="1810" t="s">
        <v>64</v>
      </c>
      <c r="O113" s="3140"/>
      <c r="P113" s="3140"/>
    </row>
    <row r="114" spans="1:97" ht="14.25" customHeight="1" x14ac:dyDescent="0.25">
      <c r="A114" s="163" t="s">
        <v>1144</v>
      </c>
      <c r="B114" s="169">
        <f t="shared" ref="B114:B116" si="117">SUM(C114:D114)</f>
        <v>0</v>
      </c>
      <c r="C114" s="340">
        <f t="shared" ref="C114:D114" si="118">SUM(E114+G114+I114+K114+M114)</f>
        <v>0</v>
      </c>
      <c r="D114" s="171">
        <f t="shared" si="118"/>
        <v>0</v>
      </c>
      <c r="E114" s="33"/>
      <c r="F114" s="1801"/>
      <c r="G114" s="33"/>
      <c r="H114" s="1801"/>
      <c r="I114" s="33"/>
      <c r="J114" s="80"/>
      <c r="K114" s="33"/>
      <c r="L114" s="80"/>
      <c r="M114" s="188"/>
      <c r="N114" s="53"/>
      <c r="O114" s="1801"/>
      <c r="P114" s="1801"/>
      <c r="Q114" s="240" t="str">
        <f t="shared" ref="Q114:Q116" si="119">CA114&amp;CB114</f>
        <v/>
      </c>
      <c r="CA114" s="2228" t="str">
        <f t="shared" ref="CA114:CA116" si="120">IF(AND($B114&gt;0,O114="")," * No olvide digitar la variable Pueblos Originarios. Digite cero si no tiene.",IF(O114&gt;$B114,"* La variable Pueblos Originarios no puede ser mayor al Total Ambos Sexos.",""))</f>
        <v/>
      </c>
      <c r="CB114" s="2228" t="str">
        <f t="shared" ref="CB114:CB116" si="121">IF(AND($B114&gt;0,P114="")," * No olvide digitar la variable Migrantes. Digite cero si no tiene.",IF(P114&gt;$B114,"* La variable Migrantes no puede ser mayor al Total Ambos Sexos.",""))</f>
        <v/>
      </c>
      <c r="CK114" s="1757">
        <f t="shared" ref="CK114:CK116" si="122">IF(AND(B114&gt;0,O114=""),1,IF(O114&gt;B114,1,0))</f>
        <v>0</v>
      </c>
      <c r="CL114" s="1757">
        <f t="shared" ref="CL114:CL116" si="123">IF(AND(B114&gt;0,P114=""),1,IF(P114&gt;B114,1,0))</f>
        <v>0</v>
      </c>
    </row>
    <row r="115" spans="1:97" ht="21.75" customHeight="1" x14ac:dyDescent="0.25">
      <c r="A115" s="180" t="s">
        <v>1145</v>
      </c>
      <c r="B115" s="184">
        <f t="shared" si="117"/>
        <v>0</v>
      </c>
      <c r="C115" s="208">
        <f t="shared" ref="C115:D115" si="124">SUM(E115+G115+I115+K115+M115)</f>
        <v>0</v>
      </c>
      <c r="D115" s="186">
        <f t="shared" si="124"/>
        <v>0</v>
      </c>
      <c r="E115" s="66"/>
      <c r="F115" s="1802"/>
      <c r="G115" s="66"/>
      <c r="H115" s="1802"/>
      <c r="I115" s="66"/>
      <c r="J115" s="1802"/>
      <c r="K115" s="66"/>
      <c r="L115" s="1802"/>
      <c r="M115" s="1976"/>
      <c r="N115" s="68"/>
      <c r="O115" s="1802"/>
      <c r="P115" s="1802"/>
      <c r="Q115" s="240" t="str">
        <f t="shared" si="119"/>
        <v/>
      </c>
      <c r="CA115" s="2228" t="str">
        <f t="shared" si="120"/>
        <v/>
      </c>
      <c r="CB115" s="2228" t="str">
        <f t="shared" si="121"/>
        <v/>
      </c>
      <c r="CK115" s="1757">
        <f t="shared" si="122"/>
        <v>0</v>
      </c>
      <c r="CL115" s="1757">
        <f t="shared" si="123"/>
        <v>0</v>
      </c>
    </row>
    <row r="116" spans="1:97" ht="21.75" customHeight="1" x14ac:dyDescent="0.25">
      <c r="A116" s="120" t="s">
        <v>1146</v>
      </c>
      <c r="B116" s="215">
        <f t="shared" si="117"/>
        <v>0</v>
      </c>
      <c r="C116" s="2045">
        <f t="shared" ref="C116:D116" si="125">SUM(E116+G116+I116+K116+M116)</f>
        <v>0</v>
      </c>
      <c r="D116" s="1849">
        <f t="shared" si="125"/>
        <v>0</v>
      </c>
      <c r="E116" s="1784"/>
      <c r="F116" s="1839"/>
      <c r="G116" s="1784"/>
      <c r="H116" s="1834"/>
      <c r="I116" s="1784"/>
      <c r="J116" s="1839"/>
      <c r="K116" s="1784"/>
      <c r="L116" s="1839"/>
      <c r="M116" s="2356"/>
      <c r="N116" s="1831"/>
      <c r="O116" s="1839"/>
      <c r="P116" s="1839"/>
      <c r="Q116" s="240" t="str">
        <f t="shared" si="119"/>
        <v/>
      </c>
      <c r="CA116" s="2228" t="str">
        <f t="shared" si="120"/>
        <v/>
      </c>
      <c r="CB116" s="2228" t="str">
        <f t="shared" si="121"/>
        <v/>
      </c>
      <c r="CK116" s="1757">
        <f t="shared" si="122"/>
        <v>0</v>
      </c>
      <c r="CL116" s="1757">
        <f t="shared" si="123"/>
        <v>0</v>
      </c>
    </row>
    <row r="117" spans="1:97" ht="18" customHeight="1" x14ac:dyDescent="0.25">
      <c r="A117" s="509" t="s">
        <v>1147</v>
      </c>
      <c r="B117" s="143"/>
      <c r="C117" s="143"/>
      <c r="D117" s="338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  <c r="AH117" s="143"/>
      <c r="AI117" s="143"/>
      <c r="AJ117" s="143"/>
      <c r="AK117" s="143"/>
      <c r="AL117" s="143"/>
      <c r="AM117" s="143"/>
      <c r="AN117" s="143"/>
      <c r="AO117" s="143"/>
      <c r="AP117" s="143"/>
      <c r="AQ117" s="143"/>
      <c r="AR117" s="143"/>
      <c r="AS117" s="143"/>
      <c r="AT117" s="143"/>
      <c r="AU117" s="143"/>
      <c r="AV117" s="143"/>
      <c r="AW117" s="143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  <c r="BJ117" s="143"/>
      <c r="BK117" s="143"/>
      <c r="BL117" s="143"/>
      <c r="BM117" s="143"/>
      <c r="BN117" s="143"/>
      <c r="BO117" s="143"/>
      <c r="BP117" s="143"/>
      <c r="BQ117" s="143"/>
      <c r="BR117" s="143"/>
      <c r="BS117" s="143"/>
      <c r="BT117" s="143"/>
      <c r="BU117" s="143"/>
      <c r="BV117" s="143"/>
      <c r="BW117" s="143"/>
      <c r="BX117" s="143"/>
      <c r="BY117" s="143"/>
      <c r="BZ117" s="143"/>
      <c r="CA117" s="143"/>
      <c r="CB117" s="143"/>
      <c r="CC117" s="143"/>
      <c r="CD117" s="143"/>
      <c r="CE117" s="143"/>
      <c r="CF117" s="143"/>
      <c r="CG117" s="143"/>
      <c r="CH117" s="143"/>
      <c r="CI117" s="143"/>
      <c r="CJ117" s="143"/>
      <c r="CK117" s="143"/>
      <c r="CL117" s="143"/>
      <c r="CM117" s="143"/>
      <c r="CN117" s="143"/>
      <c r="CO117" s="143"/>
      <c r="CP117" s="143"/>
      <c r="CQ117" s="143"/>
      <c r="CR117" s="143"/>
      <c r="CS117" s="143"/>
    </row>
    <row r="118" spans="1:97" ht="14.25" customHeight="1" x14ac:dyDescent="0.25">
      <c r="A118" s="3138" t="s">
        <v>1148</v>
      </c>
      <c r="B118" s="3159" t="s">
        <v>1149</v>
      </c>
      <c r="C118" s="3124"/>
      <c r="D118" s="3135"/>
      <c r="E118" s="3346" t="s">
        <v>1150</v>
      </c>
    </row>
    <row r="119" spans="1:97" ht="14.25" customHeight="1" x14ac:dyDescent="0.25">
      <c r="A119" s="3129"/>
      <c r="B119" s="58" t="s">
        <v>1151</v>
      </c>
      <c r="C119" s="24" t="s">
        <v>1152</v>
      </c>
      <c r="D119" s="2049" t="s">
        <v>1153</v>
      </c>
      <c r="E119" s="3146"/>
    </row>
    <row r="120" spans="1:97" ht="14.25" customHeight="1" x14ac:dyDescent="0.25">
      <c r="A120" s="1736" t="s">
        <v>82</v>
      </c>
      <c r="B120" s="167">
        <v>51</v>
      </c>
      <c r="C120" s="425">
        <v>0</v>
      </c>
      <c r="D120" s="729">
        <v>0</v>
      </c>
      <c r="E120" s="730">
        <v>51</v>
      </c>
    </row>
    <row r="121" spans="1:97" ht="18" customHeight="1" x14ac:dyDescent="0.25">
      <c r="A121" s="727" t="s">
        <v>1154</v>
      </c>
      <c r="B121" s="338"/>
      <c r="C121" s="338"/>
      <c r="D121" s="2200"/>
      <c r="E121" s="2200"/>
      <c r="F121" s="2200"/>
      <c r="G121" s="2200"/>
      <c r="H121" s="2345"/>
      <c r="I121" s="2345"/>
      <c r="J121" s="2345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  <c r="AH121" s="143"/>
      <c r="AI121" s="143"/>
      <c r="AJ121" s="143"/>
      <c r="AK121" s="143"/>
      <c r="AL121" s="143"/>
      <c r="AM121" s="143"/>
      <c r="AN121" s="143"/>
      <c r="AO121" s="143"/>
      <c r="AP121" s="143"/>
      <c r="AQ121" s="143"/>
      <c r="AR121" s="143"/>
      <c r="AS121" s="143"/>
      <c r="AT121" s="143"/>
      <c r="AU121" s="143"/>
      <c r="AV121" s="143"/>
      <c r="AW121" s="143"/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  <c r="BJ121" s="143"/>
      <c r="BK121" s="143"/>
      <c r="BL121" s="143"/>
      <c r="BM121" s="143"/>
      <c r="BN121" s="143"/>
      <c r="BO121" s="143"/>
      <c r="BP121" s="143"/>
      <c r="BQ121" s="143"/>
      <c r="BR121" s="143"/>
      <c r="BS121" s="143"/>
      <c r="BT121" s="143"/>
      <c r="BU121" s="143"/>
      <c r="BV121" s="143"/>
      <c r="BW121" s="143"/>
      <c r="BX121" s="143"/>
      <c r="BY121" s="143"/>
      <c r="BZ121" s="143"/>
      <c r="CA121" s="143"/>
      <c r="CB121" s="143"/>
      <c r="CC121" s="143"/>
      <c r="CD121" s="143"/>
      <c r="CE121" s="143"/>
      <c r="CF121" s="143"/>
      <c r="CG121" s="143"/>
      <c r="CH121" s="143"/>
      <c r="CI121" s="143"/>
      <c r="CJ121" s="143"/>
      <c r="CK121" s="143"/>
      <c r="CL121" s="143"/>
      <c r="CM121" s="143"/>
      <c r="CN121" s="143"/>
      <c r="CO121" s="143"/>
      <c r="CP121" s="143"/>
      <c r="CQ121" s="143"/>
      <c r="CR121" s="143"/>
      <c r="CS121" s="143"/>
    </row>
    <row r="122" spans="1:97" ht="14.25" customHeight="1" x14ac:dyDescent="0.25">
      <c r="A122" s="3153" t="s">
        <v>224</v>
      </c>
      <c r="B122" s="3148" t="s">
        <v>463</v>
      </c>
      <c r="C122" s="3161"/>
      <c r="D122" s="3149"/>
      <c r="E122" s="3143" t="s">
        <v>1155</v>
      </c>
      <c r="F122" s="3122"/>
      <c r="G122" s="3143" t="s">
        <v>1156</v>
      </c>
      <c r="H122" s="3122"/>
      <c r="I122" s="3143" t="s">
        <v>1157</v>
      </c>
      <c r="J122" s="3122"/>
    </row>
    <row r="123" spans="1:97" ht="14.25" customHeight="1" x14ac:dyDescent="0.25">
      <c r="A123" s="3129"/>
      <c r="B123" s="58" t="s">
        <v>84</v>
      </c>
      <c r="C123" s="24" t="s">
        <v>63</v>
      </c>
      <c r="D123" s="1743" t="s">
        <v>64</v>
      </c>
      <c r="E123" s="27" t="s">
        <v>63</v>
      </c>
      <c r="F123" s="1743" t="s">
        <v>64</v>
      </c>
      <c r="G123" s="27" t="s">
        <v>63</v>
      </c>
      <c r="H123" s="1743" t="s">
        <v>64</v>
      </c>
      <c r="I123" s="27" t="s">
        <v>63</v>
      </c>
      <c r="J123" s="1743" t="s">
        <v>64</v>
      </c>
    </row>
    <row r="124" spans="1:97" ht="14.25" customHeight="1" x14ac:dyDescent="0.25">
      <c r="A124" s="183" t="s">
        <v>1158</v>
      </c>
      <c r="B124" s="169">
        <f t="shared" ref="B124:B126" si="126">SUM(C124:D124)</f>
        <v>0</v>
      </c>
      <c r="C124" s="340">
        <f t="shared" ref="C124:D124" si="127">+E124+G124+I124</f>
        <v>0</v>
      </c>
      <c r="D124" s="171">
        <f t="shared" si="127"/>
        <v>0</v>
      </c>
      <c r="E124" s="33"/>
      <c r="F124" s="1801"/>
      <c r="G124" s="33"/>
      <c r="H124" s="1801"/>
      <c r="I124" s="33"/>
      <c r="J124" s="80"/>
    </row>
    <row r="125" spans="1:97" ht="14.25" customHeight="1" x14ac:dyDescent="0.25">
      <c r="A125" s="2357" t="s">
        <v>1159</v>
      </c>
      <c r="B125" s="181">
        <f t="shared" si="126"/>
        <v>0</v>
      </c>
      <c r="C125" s="284">
        <f t="shared" ref="C125:D125" si="128">+E125+G125+I125</f>
        <v>0</v>
      </c>
      <c r="D125" s="1897">
        <f t="shared" si="128"/>
        <v>0</v>
      </c>
      <c r="E125" s="1786"/>
      <c r="F125" s="1751"/>
      <c r="G125" s="1786"/>
      <c r="H125" s="1751"/>
      <c r="I125" s="1786"/>
      <c r="J125" s="1865"/>
    </row>
    <row r="126" spans="1:97" ht="14.25" customHeight="1" x14ac:dyDescent="0.25">
      <c r="A126" s="162" t="s">
        <v>1160</v>
      </c>
      <c r="B126" s="215">
        <f t="shared" si="126"/>
        <v>0</v>
      </c>
      <c r="C126" s="2045">
        <f t="shared" ref="C126:D126" si="129">+E126+G126+I126</f>
        <v>0</v>
      </c>
      <c r="D126" s="1849">
        <f t="shared" si="129"/>
        <v>0</v>
      </c>
      <c r="E126" s="1784"/>
      <c r="F126" s="1839"/>
      <c r="G126" s="1784"/>
      <c r="H126" s="1834"/>
      <c r="I126" s="1784"/>
      <c r="J126" s="1839"/>
    </row>
    <row r="127" spans="1:97" ht="18" customHeight="1" x14ac:dyDescent="0.25">
      <c r="A127" s="727" t="s">
        <v>1161</v>
      </c>
      <c r="B127" s="2358"/>
      <c r="C127" s="731"/>
      <c r="D127" s="731"/>
      <c r="E127" s="2200"/>
      <c r="F127" s="2359"/>
      <c r="G127" s="2360"/>
      <c r="H127" s="2360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43"/>
      <c r="CC127" s="143"/>
      <c r="CD127" s="143"/>
      <c r="CE127" s="143"/>
      <c r="CF127" s="143"/>
      <c r="CG127" s="143"/>
      <c r="CH127" s="143"/>
      <c r="CI127" s="143"/>
      <c r="CJ127" s="143"/>
      <c r="CK127" s="143"/>
      <c r="CL127" s="143"/>
      <c r="CM127" s="143"/>
      <c r="CN127" s="143"/>
      <c r="CO127" s="143"/>
      <c r="CP127" s="143"/>
      <c r="CQ127" s="143"/>
      <c r="CR127" s="143"/>
      <c r="CS127" s="143"/>
    </row>
    <row r="128" spans="1:97" ht="23.25" customHeight="1" x14ac:dyDescent="0.25">
      <c r="A128" s="3139" t="s">
        <v>224</v>
      </c>
      <c r="B128" s="3153" t="s">
        <v>82</v>
      </c>
      <c r="C128" s="3148" t="s">
        <v>1162</v>
      </c>
      <c r="D128" s="3149"/>
      <c r="E128" s="3148" t="s">
        <v>1163</v>
      </c>
      <c r="F128" s="3149"/>
      <c r="G128" s="3143" t="s">
        <v>1164</v>
      </c>
      <c r="H128" s="3124"/>
      <c r="I128" s="3122"/>
    </row>
    <row r="129" spans="1:97" ht="14.25" customHeight="1" x14ac:dyDescent="0.25">
      <c r="A129" s="3140"/>
      <c r="B129" s="3129"/>
      <c r="C129" s="27" t="s">
        <v>63</v>
      </c>
      <c r="D129" s="75" t="s">
        <v>64</v>
      </c>
      <c r="E129" s="1800" t="s">
        <v>1165</v>
      </c>
      <c r="F129" s="1743" t="s">
        <v>1166</v>
      </c>
      <c r="G129" s="1800" t="s">
        <v>1167</v>
      </c>
      <c r="H129" s="23" t="s">
        <v>1168</v>
      </c>
      <c r="I129" s="1743" t="s">
        <v>1169</v>
      </c>
    </row>
    <row r="130" spans="1:97" ht="14.25" customHeight="1" x14ac:dyDescent="0.25">
      <c r="A130" s="732" t="s">
        <v>1170</v>
      </c>
      <c r="B130" s="733">
        <f>SUM(C130:D130)</f>
        <v>0</v>
      </c>
      <c r="C130" s="423"/>
      <c r="D130" s="175"/>
      <c r="E130" s="423"/>
      <c r="F130" s="168"/>
      <c r="G130" s="423"/>
      <c r="H130" s="423"/>
      <c r="I130" s="168"/>
    </row>
    <row r="131" spans="1:97" ht="18" customHeight="1" x14ac:dyDescent="0.25">
      <c r="A131" s="1936" t="s">
        <v>1171</v>
      </c>
      <c r="B131" s="143"/>
      <c r="C131" s="2200"/>
      <c r="D131" s="143"/>
      <c r="E131" s="2200"/>
      <c r="F131" s="2200"/>
      <c r="G131" s="2200"/>
      <c r="H131" s="2200"/>
      <c r="I131" s="2200"/>
      <c r="J131" s="2200"/>
      <c r="K131" s="2200"/>
      <c r="L131" s="2200"/>
      <c r="M131" s="2200"/>
      <c r="N131" s="2200"/>
      <c r="O131" s="2200"/>
      <c r="P131" s="2200"/>
      <c r="Q131" s="2200"/>
      <c r="R131" s="2200"/>
      <c r="S131" s="2200"/>
      <c r="T131" s="2200"/>
      <c r="U131" s="2200"/>
      <c r="V131" s="2200"/>
      <c r="W131" s="2200"/>
      <c r="X131" s="2200"/>
      <c r="Y131" s="2200"/>
      <c r="Z131" s="2200"/>
      <c r="AA131" s="2200"/>
      <c r="AB131" s="2200"/>
      <c r="AC131" s="2200"/>
      <c r="AD131" s="2200"/>
      <c r="AE131" s="2200"/>
      <c r="AF131" s="2200"/>
      <c r="AG131" s="2200"/>
      <c r="AH131" s="2200"/>
      <c r="AI131" s="2200"/>
      <c r="AJ131" s="2200"/>
      <c r="AK131" s="2200"/>
      <c r="AL131" s="2200"/>
      <c r="AM131" s="2200"/>
      <c r="AN131" s="2200"/>
      <c r="AO131" s="2200"/>
      <c r="AP131" s="2200"/>
      <c r="AQ131" s="2200"/>
      <c r="AR131" s="2200"/>
      <c r="AS131" s="143"/>
      <c r="AT131" s="143"/>
      <c r="AU131" s="143"/>
      <c r="AV131" s="143"/>
      <c r="AW131" s="143"/>
      <c r="AX131" s="143"/>
      <c r="AY131" s="143"/>
      <c r="AZ131" s="143"/>
      <c r="BA131" s="143"/>
      <c r="BB131" s="143"/>
      <c r="BC131" s="143"/>
      <c r="BD131" s="143"/>
      <c r="BE131" s="143"/>
      <c r="BF131" s="143"/>
      <c r="BG131" s="143"/>
      <c r="BH131" s="143"/>
      <c r="BI131" s="143"/>
      <c r="BJ131" s="143"/>
      <c r="BK131" s="143"/>
      <c r="BL131" s="143"/>
      <c r="BM131" s="143"/>
      <c r="BN131" s="143"/>
      <c r="BO131" s="143"/>
      <c r="BP131" s="143"/>
      <c r="BQ131" s="143"/>
      <c r="BR131" s="143"/>
      <c r="BS131" s="143"/>
      <c r="BT131" s="143"/>
      <c r="BU131" s="143"/>
      <c r="BV131" s="143"/>
      <c r="BW131" s="143"/>
      <c r="BX131" s="143"/>
      <c r="BY131" s="143"/>
      <c r="BZ131" s="143"/>
      <c r="CA131" s="143"/>
      <c r="CB131" s="143"/>
      <c r="CC131" s="143"/>
      <c r="CD131" s="143"/>
      <c r="CE131" s="143"/>
      <c r="CF131" s="143"/>
      <c r="CG131" s="143"/>
      <c r="CH131" s="143"/>
      <c r="CI131" s="143"/>
      <c r="CJ131" s="143"/>
      <c r="CK131" s="143"/>
      <c r="CL131" s="143"/>
      <c r="CM131" s="143"/>
      <c r="CN131" s="143"/>
      <c r="CO131" s="143"/>
      <c r="CP131" s="143"/>
      <c r="CQ131" s="143"/>
      <c r="CR131" s="143"/>
      <c r="CS131" s="143"/>
    </row>
    <row r="132" spans="1:97" ht="14.25" customHeight="1" x14ac:dyDescent="0.25">
      <c r="A132" s="3153" t="s">
        <v>224</v>
      </c>
      <c r="B132" s="3153" t="s">
        <v>32</v>
      </c>
      <c r="C132" s="3148" t="s">
        <v>463</v>
      </c>
      <c r="D132" s="3161"/>
      <c r="E132" s="3149"/>
      <c r="F132" s="3143" t="s">
        <v>106</v>
      </c>
      <c r="G132" s="3124"/>
      <c r="H132" s="3124"/>
      <c r="I132" s="3124"/>
      <c r="J132" s="3124"/>
      <c r="K132" s="3124"/>
      <c r="L132" s="3124"/>
      <c r="M132" s="3124"/>
      <c r="N132" s="3124"/>
      <c r="O132" s="3124"/>
      <c r="P132" s="3124"/>
      <c r="Q132" s="3124"/>
      <c r="R132" s="3124"/>
      <c r="S132" s="3124"/>
      <c r="T132" s="3124"/>
      <c r="U132" s="3124"/>
      <c r="V132" s="3124"/>
      <c r="W132" s="3124"/>
      <c r="X132" s="3124"/>
      <c r="Y132" s="3124"/>
      <c r="Z132" s="3124"/>
      <c r="AA132" s="3124"/>
      <c r="AB132" s="3124"/>
      <c r="AC132" s="3124"/>
      <c r="AD132" s="3124"/>
      <c r="AE132" s="3124"/>
      <c r="AF132" s="3124"/>
      <c r="AG132" s="3124"/>
      <c r="AH132" s="3124"/>
      <c r="AI132" s="3124"/>
      <c r="AJ132" s="3124"/>
      <c r="AK132" s="3124"/>
      <c r="AL132" s="3124"/>
      <c r="AM132" s="3135"/>
      <c r="AN132" s="3167" t="s">
        <v>614</v>
      </c>
      <c r="AO132" s="3162" t="s">
        <v>466</v>
      </c>
      <c r="AP132" s="3162" t="s">
        <v>40</v>
      </c>
      <c r="AQ132" s="3162" t="s">
        <v>41</v>
      </c>
      <c r="AR132" s="3139" t="s">
        <v>42</v>
      </c>
    </row>
    <row r="133" spans="1:97" ht="14.25" customHeight="1" x14ac:dyDescent="0.25">
      <c r="A133" s="3128"/>
      <c r="B133" s="3128"/>
      <c r="C133" s="3150"/>
      <c r="D133" s="3142"/>
      <c r="E133" s="3140"/>
      <c r="F133" s="3143" t="s">
        <v>352</v>
      </c>
      <c r="G133" s="3122"/>
      <c r="H133" s="3143" t="s">
        <v>335</v>
      </c>
      <c r="I133" s="3122"/>
      <c r="J133" s="3143" t="s">
        <v>99</v>
      </c>
      <c r="K133" s="3122"/>
      <c r="L133" s="3143" t="s">
        <v>49</v>
      </c>
      <c r="M133" s="3122"/>
      <c r="N133" s="3143" t="s">
        <v>50</v>
      </c>
      <c r="O133" s="3122"/>
      <c r="P133" s="3159" t="s">
        <v>51</v>
      </c>
      <c r="Q133" s="3122"/>
      <c r="R133" s="3159" t="s">
        <v>52</v>
      </c>
      <c r="S133" s="3122"/>
      <c r="T133" s="3159" t="s">
        <v>53</v>
      </c>
      <c r="U133" s="3122"/>
      <c r="V133" s="3159" t="s">
        <v>54</v>
      </c>
      <c r="W133" s="3122"/>
      <c r="X133" s="3159" t="s">
        <v>55</v>
      </c>
      <c r="Y133" s="3122"/>
      <c r="Z133" s="3159" t="s">
        <v>56</v>
      </c>
      <c r="AA133" s="3122"/>
      <c r="AB133" s="3159" t="s">
        <v>57</v>
      </c>
      <c r="AC133" s="3122"/>
      <c r="AD133" s="3159" t="s">
        <v>58</v>
      </c>
      <c r="AE133" s="3122"/>
      <c r="AF133" s="3159" t="s">
        <v>59</v>
      </c>
      <c r="AG133" s="3122"/>
      <c r="AH133" s="3159" t="s">
        <v>60</v>
      </c>
      <c r="AI133" s="3122"/>
      <c r="AJ133" s="3159" t="s">
        <v>61</v>
      </c>
      <c r="AK133" s="3122"/>
      <c r="AL133" s="3159" t="s">
        <v>487</v>
      </c>
      <c r="AM133" s="3135"/>
      <c r="AN133" s="3170"/>
      <c r="AO133" s="3269"/>
      <c r="AP133" s="3269"/>
      <c r="AQ133" s="3269"/>
      <c r="AR133" s="3180"/>
    </row>
    <row r="134" spans="1:97" ht="27" customHeight="1" x14ac:dyDescent="0.25">
      <c r="A134" s="3129"/>
      <c r="B134" s="3129"/>
      <c r="C134" s="1887" t="s">
        <v>84</v>
      </c>
      <c r="D134" s="1739" t="s">
        <v>63</v>
      </c>
      <c r="E134" s="2042" t="s">
        <v>64</v>
      </c>
      <c r="F134" s="27" t="s">
        <v>63</v>
      </c>
      <c r="G134" s="2042" t="s">
        <v>64</v>
      </c>
      <c r="H134" s="27" t="s">
        <v>63</v>
      </c>
      <c r="I134" s="2042" t="s">
        <v>64</v>
      </c>
      <c r="J134" s="27" t="s">
        <v>63</v>
      </c>
      <c r="K134" s="2042" t="s">
        <v>64</v>
      </c>
      <c r="L134" s="27" t="s">
        <v>63</v>
      </c>
      <c r="M134" s="2042" t="s">
        <v>64</v>
      </c>
      <c r="N134" s="27" t="s">
        <v>63</v>
      </c>
      <c r="O134" s="2042" t="s">
        <v>64</v>
      </c>
      <c r="P134" s="27" t="s">
        <v>63</v>
      </c>
      <c r="Q134" s="2042" t="s">
        <v>64</v>
      </c>
      <c r="R134" s="27" t="s">
        <v>63</v>
      </c>
      <c r="S134" s="2042" t="s">
        <v>64</v>
      </c>
      <c r="T134" s="27" t="s">
        <v>63</v>
      </c>
      <c r="U134" s="2042" t="s">
        <v>64</v>
      </c>
      <c r="V134" s="27" t="s">
        <v>63</v>
      </c>
      <c r="W134" s="2042" t="s">
        <v>64</v>
      </c>
      <c r="X134" s="27" t="s">
        <v>63</v>
      </c>
      <c r="Y134" s="2042" t="s">
        <v>64</v>
      </c>
      <c r="Z134" s="27" t="s">
        <v>63</v>
      </c>
      <c r="AA134" s="2042" t="s">
        <v>64</v>
      </c>
      <c r="AB134" s="27" t="s">
        <v>63</v>
      </c>
      <c r="AC134" s="2042" t="s">
        <v>64</v>
      </c>
      <c r="AD134" s="27" t="s">
        <v>63</v>
      </c>
      <c r="AE134" s="2042" t="s">
        <v>64</v>
      </c>
      <c r="AF134" s="27" t="s">
        <v>63</v>
      </c>
      <c r="AG134" s="2042" t="s">
        <v>64</v>
      </c>
      <c r="AH134" s="27" t="s">
        <v>63</v>
      </c>
      <c r="AI134" s="2042" t="s">
        <v>64</v>
      </c>
      <c r="AJ134" s="27" t="s">
        <v>63</v>
      </c>
      <c r="AK134" s="2042" t="s">
        <v>64</v>
      </c>
      <c r="AL134" s="27" t="s">
        <v>63</v>
      </c>
      <c r="AM134" s="2335" t="s">
        <v>64</v>
      </c>
      <c r="AN134" s="3168"/>
      <c r="AO134" s="3163"/>
      <c r="AP134" s="3163"/>
      <c r="AQ134" s="3163"/>
      <c r="AR134" s="3140"/>
    </row>
    <row r="135" spans="1:97" ht="14.25" customHeight="1" x14ac:dyDescent="0.25">
      <c r="A135" s="3343" t="s">
        <v>1172</v>
      </c>
      <c r="B135" s="734" t="s">
        <v>1173</v>
      </c>
      <c r="C135" s="498">
        <f t="shared" ref="C135:C138" si="130">SUM(D135+E135)</f>
        <v>0</v>
      </c>
      <c r="D135" s="735">
        <f t="shared" ref="D135:E135" si="131">SUM(F135+H135+J135+L135+N135+P135+R135+T135+V135+X135+Z135+AB135+AD135+AF135+AH135+AJ135+AL135)</f>
        <v>0</v>
      </c>
      <c r="E135" s="2361">
        <f t="shared" si="131"/>
        <v>0</v>
      </c>
      <c r="F135" s="126"/>
      <c r="G135" s="351"/>
      <c r="H135" s="126"/>
      <c r="I135" s="351"/>
      <c r="J135" s="126"/>
      <c r="K135" s="351"/>
      <c r="L135" s="126"/>
      <c r="M135" s="351"/>
      <c r="N135" s="126"/>
      <c r="O135" s="351"/>
      <c r="P135" s="126"/>
      <c r="Q135" s="351"/>
      <c r="R135" s="126"/>
      <c r="S135" s="351"/>
      <c r="T135" s="126"/>
      <c r="U135" s="351"/>
      <c r="V135" s="126"/>
      <c r="W135" s="351"/>
      <c r="X135" s="126"/>
      <c r="Y135" s="351"/>
      <c r="Z135" s="126"/>
      <c r="AA135" s="351"/>
      <c r="AB135" s="126"/>
      <c r="AC135" s="351"/>
      <c r="AD135" s="126"/>
      <c r="AE135" s="351"/>
      <c r="AF135" s="126"/>
      <c r="AG135" s="351"/>
      <c r="AH135" s="126"/>
      <c r="AI135" s="351"/>
      <c r="AJ135" s="126"/>
      <c r="AK135" s="351"/>
      <c r="AL135" s="126"/>
      <c r="AM135" s="378"/>
      <c r="AN135" s="440"/>
      <c r="AO135" s="127"/>
      <c r="AP135" s="127"/>
      <c r="AQ135" s="127"/>
      <c r="AR135" s="1840"/>
      <c r="AS135" s="240" t="str">
        <f t="shared" ref="AS135:AS137" si="132">CA135&amp;CB135&amp;CC135&amp;CD135&amp;CE135&amp;CF135&amp;CG135</f>
        <v/>
      </c>
      <c r="CA135" s="2228" t="str">
        <f t="shared" ref="CA135:CA137" si="133">IF(AND($C135&gt;0,AN135="")," No olvide digitar la variable Beneficiarios. Digite cero si no tiene.",IF(AN135&gt;$C135," *  La variable Beneficiarios no puede ser mayor al Total Ambos sexos.",""))</f>
        <v/>
      </c>
      <c r="CB135" s="2228" t="str">
        <f t="shared" ref="CB135:CB137" si="134"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2228" t="str">
        <f t="shared" ref="CC135:CC137" si="135"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2228" t="str">
        <f t="shared" ref="CD135:CD137" si="136">IF(AND($C135&gt;0,AQ135="")," No olvide digitar la variable Pueblos originarios. Digite cero si no tiene.",IF(AQ135&gt;$C135," * La variable Pueblos originarios no puede ser mayor al Total Ambos sexos.",""))</f>
        <v/>
      </c>
      <c r="CE135" s="2228" t="str">
        <f t="shared" ref="CE135:CE137" si="137">IF(AND($C135&gt;0,AR135="")," No olvide digitar la variable Migrantes. Digite cero si no tiene.",IF(AR135&gt;$C135," * La variable Migrantes no puede ser mayor al Total Ambos sexos.",""))</f>
        <v/>
      </c>
      <c r="CK135" s="1757">
        <f t="shared" ref="CK135:CK137" si="138">IF(AND(C135&gt;0,AN135=""),1,IF(AN135&gt;C135,1,0))</f>
        <v>0</v>
      </c>
      <c r="CL135" s="1757">
        <f t="shared" ref="CL135:CL137" si="139">IF(AND(C135&gt;0,AO135=""),1,IF(AO135&gt;C135,1,0))</f>
        <v>0</v>
      </c>
      <c r="CM135" s="1757">
        <f t="shared" ref="CM135:CM137" si="140">IF(AND(C135&gt;0,AP135=""),1,IF(AP135&gt;C135,1,0))</f>
        <v>0</v>
      </c>
      <c r="CN135" s="1757">
        <f t="shared" ref="CN135:CN137" si="141">IF(AND(C135&gt;0,AQ135=""),1,IF(AQ135&gt;C135,1,0))</f>
        <v>0</v>
      </c>
      <c r="CO135" s="1757">
        <f t="shared" ref="CO135:CO137" si="142">IF(AND(C135&gt;0,AR135=""),1,IF(AR135&gt;C135,1,0))</f>
        <v>0</v>
      </c>
    </row>
    <row r="136" spans="1:97" ht="14.25" customHeight="1" x14ac:dyDescent="0.25">
      <c r="A136" s="3128"/>
      <c r="B136" s="2362" t="s">
        <v>1174</v>
      </c>
      <c r="C136" s="736">
        <f t="shared" si="130"/>
        <v>0</v>
      </c>
      <c r="D136" s="737">
        <f t="shared" ref="D136:E136" si="143">SUM(F136+H136+J136+L136+N136+P136+R136+T136+V136+X136+Z136+AB136+AD136+AF136+AH136+AJ136+AL136)</f>
        <v>0</v>
      </c>
      <c r="E136" s="2363">
        <f t="shared" si="143"/>
        <v>0</v>
      </c>
      <c r="F136" s="355"/>
      <c r="G136" s="356"/>
      <c r="H136" s="355"/>
      <c r="I136" s="356"/>
      <c r="J136" s="355"/>
      <c r="K136" s="356"/>
      <c r="L136" s="355"/>
      <c r="M136" s="356"/>
      <c r="N136" s="355"/>
      <c r="O136" s="356"/>
      <c r="P136" s="355"/>
      <c r="Q136" s="356"/>
      <c r="R136" s="355"/>
      <c r="S136" s="356"/>
      <c r="T136" s="355"/>
      <c r="U136" s="356"/>
      <c r="V136" s="355"/>
      <c r="W136" s="356"/>
      <c r="X136" s="355"/>
      <c r="Y136" s="356"/>
      <c r="Z136" s="355"/>
      <c r="AA136" s="356"/>
      <c r="AB136" s="355"/>
      <c r="AC136" s="356"/>
      <c r="AD136" s="355"/>
      <c r="AE136" s="356"/>
      <c r="AF136" s="355"/>
      <c r="AG136" s="356"/>
      <c r="AH136" s="355"/>
      <c r="AI136" s="356"/>
      <c r="AJ136" s="355"/>
      <c r="AK136" s="356"/>
      <c r="AL136" s="355"/>
      <c r="AM136" s="362"/>
      <c r="AN136" s="443"/>
      <c r="AO136" s="452"/>
      <c r="AP136" s="452"/>
      <c r="AQ136" s="452"/>
      <c r="AR136" s="2057"/>
      <c r="AS136" s="240" t="str">
        <f t="shared" si="132"/>
        <v/>
      </c>
      <c r="CA136" s="2228" t="str">
        <f t="shared" si="133"/>
        <v/>
      </c>
      <c r="CB136" s="2228" t="str">
        <f t="shared" si="134"/>
        <v/>
      </c>
      <c r="CC136" s="2228" t="str">
        <f t="shared" si="135"/>
        <v/>
      </c>
      <c r="CD136" s="2228" t="str">
        <f t="shared" si="136"/>
        <v/>
      </c>
      <c r="CE136" s="2228" t="str">
        <f t="shared" si="137"/>
        <v/>
      </c>
      <c r="CK136" s="1757">
        <f t="shared" si="138"/>
        <v>0</v>
      </c>
      <c r="CL136" s="1757">
        <f t="shared" si="139"/>
        <v>0</v>
      </c>
      <c r="CM136" s="1757">
        <f t="shared" si="140"/>
        <v>0</v>
      </c>
      <c r="CN136" s="1757">
        <f t="shared" si="141"/>
        <v>0</v>
      </c>
      <c r="CO136" s="1757">
        <f t="shared" si="142"/>
        <v>0</v>
      </c>
    </row>
    <row r="137" spans="1:97" ht="14.25" customHeight="1" x14ac:dyDescent="0.25">
      <c r="A137" s="3128"/>
      <c r="B137" s="2362" t="s">
        <v>1175</v>
      </c>
      <c r="C137" s="736">
        <f t="shared" si="130"/>
        <v>0</v>
      </c>
      <c r="D137" s="737">
        <f t="shared" ref="D137:E137" si="144">SUM(F137+H137+J137+L137+N137+P137+R137+T137+V137+X137+Z137+AB137+AD137+AF137+AH137+AJ137+AL137)</f>
        <v>0</v>
      </c>
      <c r="E137" s="2363">
        <f t="shared" si="144"/>
        <v>0</v>
      </c>
      <c r="F137" s="131"/>
      <c r="G137" s="372"/>
      <c r="H137" s="131"/>
      <c r="I137" s="372"/>
      <c r="J137" s="131"/>
      <c r="K137" s="372"/>
      <c r="L137" s="131"/>
      <c r="M137" s="372"/>
      <c r="N137" s="131"/>
      <c r="O137" s="372"/>
      <c r="P137" s="131"/>
      <c r="Q137" s="372"/>
      <c r="R137" s="131"/>
      <c r="S137" s="372"/>
      <c r="T137" s="131"/>
      <c r="U137" s="372"/>
      <c r="V137" s="131"/>
      <c r="W137" s="372"/>
      <c r="X137" s="131"/>
      <c r="Y137" s="372"/>
      <c r="Z137" s="131"/>
      <c r="AA137" s="372"/>
      <c r="AB137" s="131"/>
      <c r="AC137" s="372"/>
      <c r="AD137" s="131"/>
      <c r="AE137" s="372"/>
      <c r="AF137" s="131"/>
      <c r="AG137" s="372"/>
      <c r="AH137" s="131"/>
      <c r="AI137" s="372"/>
      <c r="AJ137" s="131"/>
      <c r="AK137" s="372"/>
      <c r="AL137" s="131"/>
      <c r="AM137" s="373"/>
      <c r="AN137" s="142"/>
      <c r="AO137" s="132"/>
      <c r="AP137" s="132"/>
      <c r="AQ137" s="132"/>
      <c r="AR137" s="1847"/>
      <c r="AS137" s="240" t="str">
        <f t="shared" si="132"/>
        <v/>
      </c>
      <c r="CA137" s="2228" t="str">
        <f t="shared" si="133"/>
        <v/>
      </c>
      <c r="CB137" s="2228" t="str">
        <f t="shared" si="134"/>
        <v/>
      </c>
      <c r="CC137" s="2228" t="str">
        <f t="shared" si="135"/>
        <v/>
      </c>
      <c r="CD137" s="2228" t="str">
        <f t="shared" si="136"/>
        <v/>
      </c>
      <c r="CE137" s="2228" t="str">
        <f t="shared" si="137"/>
        <v/>
      </c>
      <c r="CK137" s="1757">
        <f t="shared" si="138"/>
        <v>0</v>
      </c>
      <c r="CL137" s="1757">
        <f t="shared" si="139"/>
        <v>0</v>
      </c>
      <c r="CM137" s="1757">
        <f t="shared" si="140"/>
        <v>0</v>
      </c>
      <c r="CN137" s="1757">
        <f t="shared" si="141"/>
        <v>0</v>
      </c>
      <c r="CO137" s="1757">
        <f t="shared" si="142"/>
        <v>0</v>
      </c>
    </row>
    <row r="138" spans="1:97" ht="14.25" customHeight="1" x14ac:dyDescent="0.25">
      <c r="A138" s="3129"/>
      <c r="B138" s="586" t="s">
        <v>82</v>
      </c>
      <c r="C138" s="166">
        <f t="shared" si="130"/>
        <v>0</v>
      </c>
      <c r="D138" s="584">
        <f t="shared" ref="D138:E138" si="145">SUM(F138+H138+J138+L138+N138+P138+R138+T138+V138+X138+Z138+AB138+AD138+AF138+AH138+AJ138+AL138)</f>
        <v>0</v>
      </c>
      <c r="E138" s="1859">
        <f t="shared" si="145"/>
        <v>0</v>
      </c>
      <c r="F138" s="146">
        <f t="shared" ref="F138:AR138" si="146">SUM(F135:F137)</f>
        <v>0</v>
      </c>
      <c r="G138" s="1827">
        <f t="shared" si="146"/>
        <v>0</v>
      </c>
      <c r="H138" s="146">
        <f t="shared" si="146"/>
        <v>0</v>
      </c>
      <c r="I138" s="1827">
        <f t="shared" si="146"/>
        <v>0</v>
      </c>
      <c r="J138" s="146">
        <f t="shared" si="146"/>
        <v>0</v>
      </c>
      <c r="K138" s="147">
        <f t="shared" si="146"/>
        <v>0</v>
      </c>
      <c r="L138" s="146">
        <f t="shared" si="146"/>
        <v>0</v>
      </c>
      <c r="M138" s="147">
        <f t="shared" si="146"/>
        <v>0</v>
      </c>
      <c r="N138" s="146">
        <f t="shared" si="146"/>
        <v>0</v>
      </c>
      <c r="O138" s="147">
        <f t="shared" si="146"/>
        <v>0</v>
      </c>
      <c r="P138" s="146">
        <f t="shared" si="146"/>
        <v>0</v>
      </c>
      <c r="Q138" s="147">
        <f t="shared" si="146"/>
        <v>0</v>
      </c>
      <c r="R138" s="146">
        <f t="shared" si="146"/>
        <v>0</v>
      </c>
      <c r="S138" s="147">
        <f t="shared" si="146"/>
        <v>0</v>
      </c>
      <c r="T138" s="146">
        <f t="shared" si="146"/>
        <v>0</v>
      </c>
      <c r="U138" s="147">
        <f t="shared" si="146"/>
        <v>0</v>
      </c>
      <c r="V138" s="146">
        <f t="shared" si="146"/>
        <v>0</v>
      </c>
      <c r="W138" s="147">
        <f t="shared" si="146"/>
        <v>0</v>
      </c>
      <c r="X138" s="146">
        <f t="shared" si="146"/>
        <v>0</v>
      </c>
      <c r="Y138" s="147">
        <f t="shared" si="146"/>
        <v>0</v>
      </c>
      <c r="Z138" s="146">
        <f t="shared" si="146"/>
        <v>0</v>
      </c>
      <c r="AA138" s="147">
        <f t="shared" si="146"/>
        <v>0</v>
      </c>
      <c r="AB138" s="146">
        <f t="shared" si="146"/>
        <v>0</v>
      </c>
      <c r="AC138" s="147">
        <f t="shared" si="146"/>
        <v>0</v>
      </c>
      <c r="AD138" s="146">
        <f t="shared" si="146"/>
        <v>0</v>
      </c>
      <c r="AE138" s="147">
        <f t="shared" si="146"/>
        <v>0</v>
      </c>
      <c r="AF138" s="146">
        <f t="shared" si="146"/>
        <v>0</v>
      </c>
      <c r="AG138" s="147">
        <f t="shared" si="146"/>
        <v>0</v>
      </c>
      <c r="AH138" s="146">
        <f t="shared" si="146"/>
        <v>0</v>
      </c>
      <c r="AI138" s="147">
        <f t="shared" si="146"/>
        <v>0</v>
      </c>
      <c r="AJ138" s="146">
        <f t="shared" si="146"/>
        <v>0</v>
      </c>
      <c r="AK138" s="147">
        <f t="shared" si="146"/>
        <v>0</v>
      </c>
      <c r="AL138" s="1922">
        <f t="shared" si="146"/>
        <v>0</v>
      </c>
      <c r="AM138" s="111">
        <f t="shared" si="146"/>
        <v>0</v>
      </c>
      <c r="AN138" s="148">
        <f t="shared" si="146"/>
        <v>0</v>
      </c>
      <c r="AO138" s="285">
        <f t="shared" si="146"/>
        <v>0</v>
      </c>
      <c r="AP138" s="285">
        <f t="shared" si="146"/>
        <v>0</v>
      </c>
      <c r="AQ138" s="285">
        <f t="shared" si="146"/>
        <v>0</v>
      </c>
      <c r="AR138" s="1827">
        <f t="shared" si="146"/>
        <v>0</v>
      </c>
    </row>
    <row r="139" spans="1:97" ht="18" customHeight="1" x14ac:dyDescent="0.25">
      <c r="A139" s="1877" t="s">
        <v>1176</v>
      </c>
      <c r="B139" s="1877"/>
      <c r="C139" s="1877"/>
      <c r="D139" s="1877"/>
      <c r="E139" s="1877"/>
      <c r="F139" s="1877"/>
      <c r="G139" s="1877"/>
      <c r="H139" s="2299"/>
      <c r="I139" s="338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  <c r="AH139" s="143"/>
      <c r="AI139" s="143"/>
      <c r="AJ139" s="143"/>
      <c r="AK139" s="143"/>
      <c r="AL139" s="143"/>
      <c r="AM139" s="143"/>
      <c r="AN139" s="143"/>
      <c r="AO139" s="143"/>
      <c r="AP139" s="143"/>
      <c r="AQ139" s="143"/>
      <c r="AR139" s="143"/>
      <c r="AS139" s="143"/>
      <c r="AT139" s="143"/>
      <c r="AU139" s="143"/>
      <c r="AV139" s="143"/>
      <c r="AW139" s="143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3"/>
      <c r="CH139" s="143"/>
      <c r="CI139" s="143"/>
      <c r="CJ139" s="143"/>
      <c r="CK139" s="143"/>
      <c r="CL139" s="143"/>
      <c r="CM139" s="143"/>
      <c r="CN139" s="143"/>
      <c r="CO139" s="143"/>
      <c r="CP139" s="143"/>
      <c r="CQ139" s="143"/>
      <c r="CR139" s="143"/>
      <c r="CS139" s="143"/>
    </row>
    <row r="140" spans="1:97" ht="15" customHeight="1" x14ac:dyDescent="0.25">
      <c r="A140" s="3153" t="s">
        <v>34</v>
      </c>
      <c r="B140" s="3159" t="s">
        <v>1177</v>
      </c>
      <c r="C140" s="3124"/>
      <c r="D140" s="3124"/>
      <c r="E140" s="3124"/>
      <c r="F140" s="3122"/>
      <c r="G140" s="3259" t="s">
        <v>1178</v>
      </c>
      <c r="H140" s="3240" t="s">
        <v>1179</v>
      </c>
      <c r="I140" s="3149"/>
    </row>
    <row r="141" spans="1:97" ht="15" customHeight="1" x14ac:dyDescent="0.25">
      <c r="A141" s="3128"/>
      <c r="B141" s="3201" t="s">
        <v>82</v>
      </c>
      <c r="C141" s="3159" t="s">
        <v>1180</v>
      </c>
      <c r="D141" s="3124"/>
      <c r="E141" s="3124"/>
      <c r="F141" s="3122"/>
      <c r="G141" s="3328"/>
      <c r="H141" s="3142"/>
      <c r="I141" s="3140"/>
    </row>
    <row r="142" spans="1:97" ht="14.25" customHeight="1" x14ac:dyDescent="0.25">
      <c r="A142" s="3129"/>
      <c r="B142" s="3150"/>
      <c r="C142" s="27" t="s">
        <v>1181</v>
      </c>
      <c r="D142" s="1800" t="s">
        <v>104</v>
      </c>
      <c r="E142" s="23" t="s">
        <v>1182</v>
      </c>
      <c r="F142" s="75" t="s">
        <v>1183</v>
      </c>
      <c r="G142" s="3260"/>
      <c r="H142" s="113" t="s">
        <v>1184</v>
      </c>
      <c r="I142" s="1743" t="s">
        <v>1178</v>
      </c>
    </row>
    <row r="143" spans="1:97" ht="15" customHeight="1" x14ac:dyDescent="0.25">
      <c r="A143" s="275" t="s">
        <v>486</v>
      </c>
      <c r="B143" s="1315">
        <f t="shared" ref="B143:B150" si="147">SUM(C143:F143)+H143</f>
        <v>0</v>
      </c>
      <c r="C143" s="355"/>
      <c r="D143" s="2084"/>
      <c r="E143" s="452"/>
      <c r="F143" s="356"/>
      <c r="G143" s="2059"/>
      <c r="H143" s="443"/>
      <c r="I143" s="2057"/>
    </row>
    <row r="144" spans="1:97" ht="15" customHeight="1" x14ac:dyDescent="0.25">
      <c r="A144" s="275" t="s">
        <v>335</v>
      </c>
      <c r="B144" s="1315">
        <f t="shared" si="147"/>
        <v>0</v>
      </c>
      <c r="C144" s="355"/>
      <c r="D144" s="2084"/>
      <c r="E144" s="452"/>
      <c r="F144" s="356"/>
      <c r="G144" s="2059"/>
      <c r="H144" s="443"/>
      <c r="I144" s="2057"/>
    </row>
    <row r="145" spans="1:97" ht="15" customHeight="1" x14ac:dyDescent="0.25">
      <c r="A145" s="738" t="s">
        <v>99</v>
      </c>
      <c r="B145" s="1315">
        <f t="shared" si="147"/>
        <v>0</v>
      </c>
      <c r="C145" s="355"/>
      <c r="D145" s="2084"/>
      <c r="E145" s="452"/>
      <c r="F145" s="356"/>
      <c r="G145" s="2059"/>
      <c r="H145" s="443"/>
      <c r="I145" s="2057"/>
    </row>
    <row r="146" spans="1:97" ht="15" customHeight="1" x14ac:dyDescent="0.25">
      <c r="A146" s="738" t="s">
        <v>49</v>
      </c>
      <c r="B146" s="1315">
        <f t="shared" si="147"/>
        <v>0</v>
      </c>
      <c r="C146" s="355"/>
      <c r="D146" s="2084"/>
      <c r="E146" s="452"/>
      <c r="F146" s="356"/>
      <c r="G146" s="2059"/>
      <c r="H146" s="443"/>
      <c r="I146" s="2057"/>
    </row>
    <row r="147" spans="1:97" ht="15" customHeight="1" x14ac:dyDescent="0.25">
      <c r="A147" s="275" t="s">
        <v>50</v>
      </c>
      <c r="B147" s="1315">
        <f t="shared" si="147"/>
        <v>0</v>
      </c>
      <c r="C147" s="355"/>
      <c r="D147" s="2084"/>
      <c r="E147" s="452"/>
      <c r="F147" s="356"/>
      <c r="G147" s="2059"/>
      <c r="H147" s="443"/>
      <c r="I147" s="2057"/>
    </row>
    <row r="148" spans="1:97" ht="15" customHeight="1" x14ac:dyDescent="0.25">
      <c r="A148" s="275" t="s">
        <v>336</v>
      </c>
      <c r="B148" s="1315">
        <f t="shared" si="147"/>
        <v>0</v>
      </c>
      <c r="C148" s="355"/>
      <c r="D148" s="2084"/>
      <c r="E148" s="452"/>
      <c r="F148" s="356"/>
      <c r="G148" s="2059"/>
      <c r="H148" s="443"/>
      <c r="I148" s="2057"/>
    </row>
    <row r="149" spans="1:97" ht="15" customHeight="1" x14ac:dyDescent="0.25">
      <c r="A149" s="65" t="s">
        <v>471</v>
      </c>
      <c r="B149" s="739">
        <f t="shared" si="147"/>
        <v>0</v>
      </c>
      <c r="C149" s="2070"/>
      <c r="D149" s="2089"/>
      <c r="E149" s="2229"/>
      <c r="F149" s="2065"/>
      <c r="G149" s="371"/>
      <c r="H149" s="2226"/>
      <c r="I149" s="370"/>
    </row>
    <row r="150" spans="1:97" ht="15" customHeight="1" x14ac:dyDescent="0.25">
      <c r="A150" s="1792" t="s">
        <v>62</v>
      </c>
      <c r="B150" s="1316">
        <f t="shared" si="147"/>
        <v>0</v>
      </c>
      <c r="C150" s="131"/>
      <c r="D150" s="2137"/>
      <c r="E150" s="132"/>
      <c r="F150" s="372"/>
      <c r="G150" s="2075"/>
      <c r="H150" s="142"/>
      <c r="I150" s="1847"/>
    </row>
    <row r="151" spans="1:97" ht="18" customHeight="1" x14ac:dyDescent="0.25">
      <c r="A151" s="1727" t="s">
        <v>1185</v>
      </c>
    </row>
    <row r="152" spans="1:97" ht="18" customHeight="1" x14ac:dyDescent="0.25">
      <c r="A152" s="1991" t="s">
        <v>1186</v>
      </c>
      <c r="B152" s="2200"/>
      <c r="C152" s="2200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  <c r="AP152" s="143"/>
      <c r="AQ152" s="143"/>
      <c r="AR152" s="143"/>
      <c r="AS152" s="143"/>
      <c r="AT152" s="143"/>
      <c r="AU152" s="143"/>
      <c r="AV152" s="143"/>
      <c r="AW152" s="143"/>
      <c r="AX152" s="143"/>
      <c r="AY152" s="143"/>
      <c r="AZ152" s="143"/>
      <c r="BA152" s="143"/>
      <c r="BB152" s="143"/>
      <c r="BC152" s="143"/>
      <c r="BD152" s="143"/>
      <c r="BE152" s="143"/>
      <c r="BF152" s="143"/>
      <c r="BG152" s="143"/>
      <c r="BH152" s="143"/>
      <c r="BI152" s="143"/>
      <c r="BJ152" s="143"/>
      <c r="BK152" s="143"/>
      <c r="BL152" s="143"/>
      <c r="BM152" s="143"/>
      <c r="BN152" s="143"/>
      <c r="BO152" s="143"/>
      <c r="BP152" s="143"/>
      <c r="BQ152" s="143"/>
      <c r="BR152" s="143"/>
      <c r="BS152" s="143"/>
      <c r="BT152" s="143"/>
      <c r="BU152" s="143"/>
      <c r="BV152" s="143"/>
      <c r="BW152" s="143"/>
      <c r="BX152" s="143"/>
      <c r="BY152" s="143"/>
      <c r="BZ152" s="143"/>
      <c r="CA152" s="143"/>
      <c r="CB152" s="143"/>
      <c r="CC152" s="143"/>
      <c r="CD152" s="143"/>
      <c r="CE152" s="143"/>
      <c r="CF152" s="143"/>
      <c r="CG152" s="143"/>
      <c r="CH152" s="143"/>
      <c r="CI152" s="143"/>
      <c r="CJ152" s="143"/>
      <c r="CK152" s="143"/>
      <c r="CL152" s="143"/>
      <c r="CM152" s="143"/>
      <c r="CN152" s="143"/>
      <c r="CO152" s="143"/>
      <c r="CP152" s="143"/>
      <c r="CQ152" s="143"/>
      <c r="CR152" s="143"/>
      <c r="CS152" s="143"/>
    </row>
    <row r="153" spans="1:97" ht="14.25" customHeight="1" x14ac:dyDescent="0.25">
      <c r="A153" s="2145" t="s">
        <v>1187</v>
      </c>
      <c r="B153" s="740" t="s">
        <v>1188</v>
      </c>
      <c r="C153" s="740" t="s">
        <v>1189</v>
      </c>
    </row>
    <row r="154" spans="1:97" ht="14.25" customHeight="1" x14ac:dyDescent="0.25">
      <c r="A154" s="317" t="s">
        <v>1190</v>
      </c>
      <c r="B154" s="2057"/>
      <c r="C154" s="429"/>
    </row>
    <row r="155" spans="1:97" ht="14.25" customHeight="1" x14ac:dyDescent="0.25">
      <c r="A155" s="322" t="s">
        <v>1191</v>
      </c>
      <c r="B155" s="1847"/>
      <c r="C155" s="130"/>
    </row>
    <row r="156" spans="1:97" ht="18" customHeight="1" x14ac:dyDescent="0.25">
      <c r="A156" s="3344" t="s">
        <v>1192</v>
      </c>
      <c r="B156" s="3142"/>
      <c r="C156" s="3142"/>
      <c r="D156" s="3142"/>
      <c r="E156" s="3142"/>
      <c r="F156" s="2200"/>
      <c r="G156" s="2200"/>
      <c r="H156" s="2200"/>
      <c r="I156" s="2200"/>
      <c r="J156" s="2200"/>
      <c r="K156" s="2200"/>
      <c r="L156" s="2200"/>
      <c r="M156" s="2200"/>
      <c r="N156" s="2200"/>
      <c r="O156" s="2200"/>
      <c r="P156" s="338"/>
      <c r="Q156" s="338"/>
      <c r="R156" s="2200"/>
      <c r="S156" s="2200"/>
      <c r="T156" s="2200"/>
      <c r="U156" s="2200"/>
      <c r="V156" s="2200"/>
      <c r="W156" s="2200"/>
      <c r="X156" s="2200"/>
      <c r="Y156" s="2200"/>
      <c r="Z156" s="2200"/>
      <c r="AA156" s="2200"/>
      <c r="AB156" s="2200"/>
      <c r="AC156" s="2200"/>
      <c r="AD156" s="2200"/>
      <c r="AE156" s="2200"/>
      <c r="AF156" s="2200"/>
      <c r="AG156" s="2200"/>
      <c r="AH156" s="2200"/>
      <c r="AI156" s="2200"/>
      <c r="AJ156" s="2200"/>
      <c r="AK156" s="2200"/>
      <c r="AL156" s="2200"/>
      <c r="AM156" s="2200"/>
      <c r="AN156" s="2200"/>
      <c r="AO156" s="2200"/>
      <c r="AP156" s="2200"/>
      <c r="AQ156" s="2200"/>
      <c r="AR156" s="2200"/>
      <c r="AS156" s="2200"/>
      <c r="AT156" s="143"/>
      <c r="AU156" s="143"/>
      <c r="AV156" s="143"/>
      <c r="AW156" s="143"/>
      <c r="AX156" s="143"/>
      <c r="AY156" s="143"/>
      <c r="AZ156" s="143"/>
      <c r="BA156" s="143"/>
      <c r="BB156" s="143"/>
      <c r="BC156" s="143"/>
      <c r="BD156" s="143"/>
      <c r="BE156" s="143"/>
      <c r="BF156" s="143"/>
      <c r="BG156" s="143"/>
      <c r="BH156" s="143"/>
      <c r="BI156" s="143"/>
      <c r="BJ156" s="143"/>
      <c r="BK156" s="143"/>
      <c r="BL156" s="143"/>
      <c r="BM156" s="143"/>
      <c r="BN156" s="143"/>
      <c r="BO156" s="143"/>
      <c r="BP156" s="143"/>
      <c r="BQ156" s="143"/>
      <c r="BR156" s="143"/>
      <c r="BS156" s="143"/>
      <c r="BT156" s="143"/>
      <c r="BU156" s="143"/>
      <c r="BV156" s="143"/>
      <c r="BW156" s="143"/>
      <c r="BX156" s="143"/>
      <c r="BY156" s="143"/>
      <c r="BZ156" s="143"/>
      <c r="CA156" s="143"/>
      <c r="CB156" s="143"/>
      <c r="CC156" s="143"/>
      <c r="CD156" s="143"/>
      <c r="CE156" s="143"/>
      <c r="CF156" s="143"/>
      <c r="CG156" s="143"/>
      <c r="CH156" s="143"/>
      <c r="CI156" s="143"/>
      <c r="CJ156" s="143"/>
      <c r="CK156" s="143"/>
      <c r="CL156" s="143"/>
      <c r="CM156" s="143"/>
      <c r="CN156" s="143"/>
      <c r="CO156" s="143"/>
      <c r="CP156" s="143"/>
      <c r="CQ156" s="143"/>
      <c r="CR156" s="143"/>
      <c r="CS156" s="143"/>
    </row>
    <row r="157" spans="1:97" ht="14.25" customHeight="1" x14ac:dyDescent="0.25">
      <c r="A157" s="3153" t="s">
        <v>224</v>
      </c>
      <c r="B157" s="3153" t="s">
        <v>32</v>
      </c>
      <c r="C157" s="3148" t="s">
        <v>1193</v>
      </c>
      <c r="D157" s="3161"/>
      <c r="E157" s="3149"/>
      <c r="F157" s="3143" t="s">
        <v>106</v>
      </c>
      <c r="G157" s="3124"/>
      <c r="H157" s="3124"/>
      <c r="I157" s="3124"/>
      <c r="J157" s="3124"/>
      <c r="K157" s="3124"/>
      <c r="L157" s="3124"/>
      <c r="M157" s="3135"/>
      <c r="N157" s="3167" t="s">
        <v>1194</v>
      </c>
      <c r="O157" s="3162" t="s">
        <v>1195</v>
      </c>
      <c r="P157" s="3162" t="s">
        <v>1196</v>
      </c>
      <c r="Q157" s="3237" t="s">
        <v>1197</v>
      </c>
      <c r="R157" s="3167" t="s">
        <v>614</v>
      </c>
      <c r="S157" s="3162" t="s">
        <v>40</v>
      </c>
      <c r="T157" s="3162" t="s">
        <v>1198</v>
      </c>
      <c r="U157" s="3162" t="s">
        <v>41</v>
      </c>
      <c r="V157" s="3139" t="s">
        <v>42</v>
      </c>
      <c r="W157" s="3143" t="s">
        <v>468</v>
      </c>
      <c r="X157" s="3122"/>
    </row>
    <row r="158" spans="1:97" ht="14.25" customHeight="1" x14ac:dyDescent="0.25">
      <c r="A158" s="3128"/>
      <c r="B158" s="3128"/>
      <c r="C158" s="3150"/>
      <c r="D158" s="3142"/>
      <c r="E158" s="3140"/>
      <c r="F158" s="3143" t="s">
        <v>469</v>
      </c>
      <c r="G158" s="3122"/>
      <c r="H158" s="3143" t="s">
        <v>1199</v>
      </c>
      <c r="I158" s="3122"/>
      <c r="J158" s="3143" t="s">
        <v>1200</v>
      </c>
      <c r="K158" s="3122"/>
      <c r="L158" s="3143" t="s">
        <v>1201</v>
      </c>
      <c r="M158" s="3135"/>
      <c r="N158" s="3170"/>
      <c r="O158" s="3269"/>
      <c r="P158" s="3269"/>
      <c r="Q158" s="3238"/>
      <c r="R158" s="3170"/>
      <c r="S158" s="3269"/>
      <c r="T158" s="3269"/>
      <c r="U158" s="3269"/>
      <c r="V158" s="3180"/>
      <c r="W158" s="3196" t="s">
        <v>473</v>
      </c>
      <c r="X158" s="3139" t="s">
        <v>474</v>
      </c>
    </row>
    <row r="159" spans="1:97" ht="23.25" customHeight="1" x14ac:dyDescent="0.25">
      <c r="A159" s="3129"/>
      <c r="B159" s="3129"/>
      <c r="C159" s="1887" t="s">
        <v>84</v>
      </c>
      <c r="D159" s="1739" t="s">
        <v>63</v>
      </c>
      <c r="E159" s="2042" t="s">
        <v>64</v>
      </c>
      <c r="F159" s="27" t="s">
        <v>63</v>
      </c>
      <c r="G159" s="1743" t="s">
        <v>64</v>
      </c>
      <c r="H159" s="27" t="s">
        <v>63</v>
      </c>
      <c r="I159" s="1743" t="s">
        <v>64</v>
      </c>
      <c r="J159" s="27" t="s">
        <v>63</v>
      </c>
      <c r="K159" s="1743" t="s">
        <v>64</v>
      </c>
      <c r="L159" s="27" t="s">
        <v>63</v>
      </c>
      <c r="M159" s="1810" t="s">
        <v>64</v>
      </c>
      <c r="N159" s="3168"/>
      <c r="O159" s="3163"/>
      <c r="P159" s="3163"/>
      <c r="Q159" s="3198"/>
      <c r="R159" s="3168"/>
      <c r="S159" s="3163"/>
      <c r="T159" s="3163"/>
      <c r="U159" s="3163"/>
      <c r="V159" s="3140"/>
      <c r="W159" s="3176"/>
      <c r="X159" s="3140"/>
    </row>
    <row r="160" spans="1:97" ht="14.25" customHeight="1" x14ac:dyDescent="0.25">
      <c r="A160" s="3132" t="s">
        <v>1202</v>
      </c>
      <c r="B160" s="1915" t="s">
        <v>69</v>
      </c>
      <c r="C160" s="169">
        <f t="shared" ref="C160:C162" si="148">SUM(D160:E160)</f>
        <v>0</v>
      </c>
      <c r="D160" s="179">
        <f t="shared" ref="D160:E160" si="149">SUM(F160+H160+J160+L160)</f>
        <v>0</v>
      </c>
      <c r="E160" s="741">
        <f t="shared" si="149"/>
        <v>0</v>
      </c>
      <c r="F160" s="126"/>
      <c r="G160" s="2078"/>
      <c r="H160" s="126"/>
      <c r="I160" s="2078"/>
      <c r="J160" s="126"/>
      <c r="K160" s="2078"/>
      <c r="L160" s="126"/>
      <c r="M160" s="1841"/>
      <c r="N160" s="440"/>
      <c r="O160" s="127"/>
      <c r="P160" s="127"/>
      <c r="Q160" s="1841"/>
      <c r="R160" s="440"/>
      <c r="S160" s="127"/>
      <c r="T160" s="127"/>
      <c r="U160" s="127"/>
      <c r="V160" s="1840"/>
      <c r="W160" s="126"/>
      <c r="X160" s="1840"/>
      <c r="Y160" s="240" t="str">
        <f t="shared" ref="Y160:Y162" si="150">CA160&amp;CB160&amp;CC160&amp;CD160&amp;CE160&amp;CF160&amp;CG160</f>
        <v/>
      </c>
      <c r="CA160" s="2228" t="str">
        <f t="shared" ref="CA160:CA162" si="151">IF(AND($C160&gt;0,R160="")," * No olvide digitar la variable Beneficiarios. Digite cero si no tiene.",IF(R160&gt;$C160," * La variable Beneficiarios no puede ser mayor al Total Ambos Sexos.",""))</f>
        <v/>
      </c>
      <c r="CB160" s="2228" t="str">
        <f t="shared" ref="CB160:CB162" si="152"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2228" t="str">
        <f t="shared" ref="CC160:CC162" si="153"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2228" t="str">
        <f t="shared" ref="CD160:CD162" si="154">IF(AND($C160&gt;0,U160="")," * No olvide digitar la variable Pueblos Originarios. Digite cero si no tiene.",IF(U160&gt;$C160," * La variable Pueblos Originarios no puede ser mayor al Total Ambos Sexos.",""))</f>
        <v/>
      </c>
      <c r="CE160" s="2228" t="str">
        <f t="shared" ref="CE160:CE162" si="155">IF(AND($C160&gt;0,V160="")," * No olvide digitar la variable Migrantes. Digite cero si no tiene.",IF(V160&gt;$C160," * La variable Migrantes no puede ser mayor al Total Ambos Sexos.",""))</f>
        <v/>
      </c>
      <c r="CF160" s="2228" t="str">
        <f t="shared" ref="CF160:CF162" si="156">IF(AND($E160&gt;0,OR(W160=""))," * No olvide digitar la variable Trans (Masculino). Digite cero si no tiene.",IF((W160)&gt;$E160," * La variable Trans (Masculino) no puede ser mayor al Total Mujeres.",""))</f>
        <v/>
      </c>
      <c r="CG160" s="2228" t="str">
        <f t="shared" ref="CG160:CG162" si="157">IF(AND($D160&gt;0,OR(X160=""))," * No olvide digitar la variable Trans (Femenino). Digite cero si no tiene.",IF((X160)&gt;$D160," * La variable Trans (Femenino) no puede ser mayor al Total Hombres.",""))</f>
        <v/>
      </c>
      <c r="CK160" s="1757">
        <f t="shared" ref="CK160:CK162" si="158">IF(AND(C160&gt;0,R160=""),1,IF(R160&gt;C160,1,0))</f>
        <v>0</v>
      </c>
      <c r="CL160" s="1757">
        <f t="shared" ref="CL160:CL162" si="159">IF(AND(C160&gt;0,S160=""),1,IF(S160&gt;C160,1,0))</f>
        <v>0</v>
      </c>
      <c r="CM160" s="1757">
        <f t="shared" ref="CM160:CM162" si="160">IF(AND(C160&gt;0,T160=""),1,IF(T160&gt;C160,1,0))</f>
        <v>0</v>
      </c>
      <c r="CN160" s="1757">
        <f t="shared" ref="CN160:CN162" si="161">IF(AND(C160&gt;0,U160=""),1,IF(U160&gt;C160,1,0))</f>
        <v>0</v>
      </c>
      <c r="CO160" s="1757">
        <f t="shared" ref="CO160:CO162" si="162">IF(AND(C160&gt;0,V160=""),1,IF(V160&gt;C160,1,0))</f>
        <v>0</v>
      </c>
      <c r="CP160" s="1757">
        <f t="shared" ref="CP160:CP162" si="163">IF(AND(E160&gt;0,OR(W160="")),1,IF((W160)&gt;E160,1,0))</f>
        <v>0</v>
      </c>
      <c r="CQ160" s="1757">
        <f t="shared" ref="CQ160:CQ162" si="164">IF(AND(D160&gt;0,OR(X160="")),1,IF((X160)&gt;D160,1,0))</f>
        <v>0</v>
      </c>
    </row>
    <row r="161" spans="1:95" ht="14.25" customHeight="1" x14ac:dyDescent="0.25">
      <c r="A161" s="3128"/>
      <c r="B161" s="198" t="s">
        <v>977</v>
      </c>
      <c r="C161" s="184">
        <f t="shared" si="148"/>
        <v>0</v>
      </c>
      <c r="D161" s="185">
        <f t="shared" ref="D161:E161" si="165">SUM(F161+H161+J161+L161)</f>
        <v>0</v>
      </c>
      <c r="E161" s="742">
        <f t="shared" si="165"/>
        <v>0</v>
      </c>
      <c r="F161" s="355"/>
      <c r="G161" s="2084"/>
      <c r="H161" s="355"/>
      <c r="I161" s="2084"/>
      <c r="J161" s="355"/>
      <c r="K161" s="2084"/>
      <c r="L161" s="355"/>
      <c r="M161" s="444"/>
      <c r="N161" s="443"/>
      <c r="O161" s="452"/>
      <c r="P161" s="452"/>
      <c r="Q161" s="444"/>
      <c r="R161" s="443"/>
      <c r="S161" s="452"/>
      <c r="T161" s="452"/>
      <c r="U161" s="452"/>
      <c r="V161" s="2057"/>
      <c r="W161" s="355"/>
      <c r="X161" s="2057"/>
      <c r="Y161" s="240" t="str">
        <f t="shared" si="150"/>
        <v/>
      </c>
      <c r="CA161" s="2228" t="str">
        <f t="shared" si="151"/>
        <v/>
      </c>
      <c r="CB161" s="2228" t="str">
        <f t="shared" si="152"/>
        <v/>
      </c>
      <c r="CC161" s="2228" t="str">
        <f t="shared" si="153"/>
        <v/>
      </c>
      <c r="CD161" s="2228" t="str">
        <f t="shared" si="154"/>
        <v/>
      </c>
      <c r="CE161" s="2228" t="str">
        <f t="shared" si="155"/>
        <v/>
      </c>
      <c r="CF161" s="2228" t="str">
        <f t="shared" si="156"/>
        <v/>
      </c>
      <c r="CG161" s="2228" t="str">
        <f t="shared" si="157"/>
        <v/>
      </c>
      <c r="CK161" s="1757">
        <f t="shared" si="158"/>
        <v>0</v>
      </c>
      <c r="CL161" s="1757">
        <f t="shared" si="159"/>
        <v>0</v>
      </c>
      <c r="CM161" s="1757">
        <f t="shared" si="160"/>
        <v>0</v>
      </c>
      <c r="CN161" s="1757">
        <f t="shared" si="161"/>
        <v>0</v>
      </c>
      <c r="CO161" s="1757">
        <f t="shared" si="162"/>
        <v>0</v>
      </c>
      <c r="CP161" s="1757">
        <f t="shared" si="163"/>
        <v>0</v>
      </c>
      <c r="CQ161" s="1757">
        <f t="shared" si="164"/>
        <v>0</v>
      </c>
    </row>
    <row r="162" spans="1:95" ht="14.25" customHeight="1" x14ac:dyDescent="0.25">
      <c r="A162" s="3129"/>
      <c r="B162" s="198" t="s">
        <v>104</v>
      </c>
      <c r="C162" s="172">
        <f t="shared" si="148"/>
        <v>0</v>
      </c>
      <c r="D162" s="187">
        <f t="shared" ref="D162:E162" si="166">SUM(F162+H162+J162+L162)</f>
        <v>0</v>
      </c>
      <c r="E162" s="743">
        <f t="shared" si="166"/>
        <v>0</v>
      </c>
      <c r="F162" s="355"/>
      <c r="G162" s="2084"/>
      <c r="H162" s="355"/>
      <c r="I162" s="2084"/>
      <c r="J162" s="355"/>
      <c r="K162" s="2084"/>
      <c r="L162" s="355"/>
      <c r="M162" s="444"/>
      <c r="N162" s="443"/>
      <c r="O162" s="452"/>
      <c r="P162" s="452"/>
      <c r="Q162" s="444"/>
      <c r="R162" s="443"/>
      <c r="S162" s="452"/>
      <c r="T162" s="452"/>
      <c r="U162" s="452"/>
      <c r="V162" s="2057"/>
      <c r="W162" s="355"/>
      <c r="X162" s="2057"/>
      <c r="Y162" s="240" t="str">
        <f t="shared" si="150"/>
        <v/>
      </c>
      <c r="CA162" s="2228" t="str">
        <f t="shared" si="151"/>
        <v/>
      </c>
      <c r="CB162" s="2228" t="str">
        <f t="shared" si="152"/>
        <v/>
      </c>
      <c r="CC162" s="2228" t="str">
        <f t="shared" si="153"/>
        <v/>
      </c>
      <c r="CD162" s="2228" t="str">
        <f t="shared" si="154"/>
        <v/>
      </c>
      <c r="CE162" s="2228" t="str">
        <f t="shared" si="155"/>
        <v/>
      </c>
      <c r="CF162" s="2228" t="str">
        <f t="shared" si="156"/>
        <v/>
      </c>
      <c r="CG162" s="2228" t="str">
        <f t="shared" si="157"/>
        <v/>
      </c>
      <c r="CK162" s="1757">
        <f t="shared" si="158"/>
        <v>0</v>
      </c>
      <c r="CL162" s="1757">
        <f t="shared" si="159"/>
        <v>0</v>
      </c>
      <c r="CM162" s="1757">
        <f t="shared" si="160"/>
        <v>0</v>
      </c>
      <c r="CN162" s="1757">
        <f t="shared" si="161"/>
        <v>0</v>
      </c>
      <c r="CO162" s="1757">
        <f t="shared" si="162"/>
        <v>0</v>
      </c>
      <c r="CP162" s="1757">
        <f t="shared" si="163"/>
        <v>0</v>
      </c>
      <c r="CQ162" s="1757">
        <f t="shared" si="164"/>
        <v>0</v>
      </c>
    </row>
    <row r="163" spans="1:95" ht="14.25" customHeight="1" x14ac:dyDescent="0.25">
      <c r="A163" s="203"/>
      <c r="B163" s="586" t="s">
        <v>82</v>
      </c>
      <c r="C163" s="166">
        <f t="shared" ref="C163:X163" si="167">SUM(C160:C162)</f>
        <v>0</v>
      </c>
      <c r="D163" s="584">
        <f t="shared" si="167"/>
        <v>0</v>
      </c>
      <c r="E163" s="448">
        <f t="shared" si="167"/>
        <v>0</v>
      </c>
      <c r="F163" s="146">
        <f t="shared" si="167"/>
        <v>0</v>
      </c>
      <c r="G163" s="1826">
        <f t="shared" si="167"/>
        <v>0</v>
      </c>
      <c r="H163" s="146">
        <f t="shared" si="167"/>
        <v>0</v>
      </c>
      <c r="I163" s="1826">
        <f t="shared" si="167"/>
        <v>0</v>
      </c>
      <c r="J163" s="146">
        <f t="shared" si="167"/>
        <v>0</v>
      </c>
      <c r="K163" s="1826">
        <f t="shared" si="167"/>
        <v>0</v>
      </c>
      <c r="L163" s="146">
        <f t="shared" si="167"/>
        <v>0</v>
      </c>
      <c r="M163" s="2194">
        <f t="shared" si="167"/>
        <v>0</v>
      </c>
      <c r="N163" s="148">
        <f t="shared" si="167"/>
        <v>0</v>
      </c>
      <c r="O163" s="285">
        <f t="shared" si="167"/>
        <v>0</v>
      </c>
      <c r="P163" s="285">
        <f t="shared" si="167"/>
        <v>0</v>
      </c>
      <c r="Q163" s="2194">
        <f t="shared" si="167"/>
        <v>0</v>
      </c>
      <c r="R163" s="148">
        <f t="shared" si="167"/>
        <v>0</v>
      </c>
      <c r="S163" s="285">
        <f t="shared" si="167"/>
        <v>0</v>
      </c>
      <c r="T163" s="285">
        <f t="shared" si="167"/>
        <v>0</v>
      </c>
      <c r="U163" s="285">
        <f t="shared" si="167"/>
        <v>0</v>
      </c>
      <c r="V163" s="1827">
        <f t="shared" si="167"/>
        <v>0</v>
      </c>
      <c r="W163" s="146">
        <f t="shared" si="167"/>
        <v>0</v>
      </c>
      <c r="X163" s="1827">
        <f t="shared" si="167"/>
        <v>0</v>
      </c>
    </row>
    <row r="164" spans="1:95" ht="14.25" customHeight="1" x14ac:dyDescent="0.25">
      <c r="A164" s="3132" t="s">
        <v>1203</v>
      </c>
      <c r="B164" s="1915" t="s">
        <v>69</v>
      </c>
      <c r="C164" s="181">
        <f t="shared" ref="C164:C168" si="168">SUM(D164:E164)</f>
        <v>0</v>
      </c>
      <c r="D164" s="182">
        <f t="shared" ref="D164:E164" si="169">SUM(F164+H164+J164+L164)</f>
        <v>0</v>
      </c>
      <c r="E164" s="744">
        <f t="shared" si="169"/>
        <v>0</v>
      </c>
      <c r="F164" s="126"/>
      <c r="G164" s="2078"/>
      <c r="H164" s="126"/>
      <c r="I164" s="2078"/>
      <c r="J164" s="126"/>
      <c r="K164" s="2078"/>
      <c r="L164" s="126"/>
      <c r="M164" s="1841"/>
      <c r="N164" s="443"/>
      <c r="O164" s="452"/>
      <c r="P164" s="452"/>
      <c r="Q164" s="444"/>
      <c r="R164" s="443"/>
      <c r="S164" s="452"/>
      <c r="T164" s="452"/>
      <c r="U164" s="452"/>
      <c r="V164" s="2057"/>
      <c r="W164" s="355"/>
      <c r="X164" s="2057"/>
      <c r="Y164" s="240" t="str">
        <f t="shared" ref="Y164:Y166" si="170">CA164&amp;CB164&amp;CC164&amp;CD164&amp;CE164&amp;CF164&amp;CG164</f>
        <v/>
      </c>
      <c r="CA164" s="2228" t="str">
        <f t="shared" ref="CA164:CA166" si="171">IF(AND($C164&gt;0,R164="")," * No olvide digitar la variable Beneficiarios. Digite cero si no tiene.",IF(R164&gt;$C164," * La variable Beneficiarios no puede ser mayor al Total Ambos Sexos.",""))</f>
        <v/>
      </c>
      <c r="CB164" s="2228" t="str">
        <f t="shared" ref="CB164:CB166" si="172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2228" t="str">
        <f t="shared" ref="CC164:CC166" si="173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2228" t="str">
        <f t="shared" ref="CD164:CD166" si="174">IF(AND($C164&gt;0,U164="")," * No olvide digitar la variable Pueblos Originarios. Digite cero si no tiene.",IF(U164&gt;$C164," * La variable Pueblos Originarios no puede ser mayor al Total Ambos Sexos.",""))</f>
        <v/>
      </c>
      <c r="CE164" s="2228" t="str">
        <f t="shared" ref="CE164:CE166" si="175">IF(AND($C164&gt;0,V164="")," * No olvide digitar la variable Migrantes. Digite cero si no tiene.",IF(V164&gt;$C164," * La variable Migrantes no puede ser mayor al Total Ambos Sexos.",""))</f>
        <v/>
      </c>
      <c r="CF164" s="2228" t="str">
        <f t="shared" ref="CF164:CF166" si="176">IF(AND($E164&gt;0,OR(W164=""))," * No olvide digitar la variable Trans (Masculino). Digite cero si no tiene.",IF((W164)&gt;$E164," * La variable Trans (Masculino) no puede ser mayor al Total Mujeres.",""))</f>
        <v/>
      </c>
      <c r="CG164" s="2228" t="str">
        <f t="shared" ref="CG164:CG166" si="177">IF(AND($D164&gt;0,OR(X164=""))," * No olvide digitar la variable Trans (Femenino). Digite cero si no tiene.",IF((X164)&gt;$D164," * La variable Trans (Femenino) no puede ser mayor al Total Hombres.",""))</f>
        <v/>
      </c>
      <c r="CK164" s="1757">
        <f t="shared" ref="CK164:CK166" si="178">IF(AND(C164&gt;0,R164=""),1,IF(R164&gt;C164,1,0))</f>
        <v>0</v>
      </c>
      <c r="CL164" s="1757">
        <f t="shared" ref="CL164:CL166" si="179">IF(AND(C164&gt;0,S164=""),1,IF(S164&gt;C164,1,0))</f>
        <v>0</v>
      </c>
      <c r="CM164" s="1757">
        <f t="shared" ref="CM164:CM166" si="180">IF(AND(C164&gt;0,T164=""),1,IF(T164&gt;C164,1,0))</f>
        <v>0</v>
      </c>
      <c r="CN164" s="1757">
        <f t="shared" ref="CN164:CN166" si="181">IF(AND(C164&gt;0,U164=""),1,IF(U164&gt;C164,1,0))</f>
        <v>0</v>
      </c>
      <c r="CO164" s="1757">
        <f t="shared" ref="CO164:CO166" si="182">IF(AND(C164&gt;0,V164=""),1,IF(V164&gt;C164,1,0))</f>
        <v>0</v>
      </c>
      <c r="CP164" s="1757">
        <f t="shared" ref="CP164:CP166" si="183">IF(AND(E164&gt;0,OR(W164="")),1,IF((W164)&gt;E164,1,0))</f>
        <v>0</v>
      </c>
      <c r="CQ164" s="1757">
        <f t="shared" ref="CQ164:CQ166" si="184">IF(AND(D164&gt;0,OR(X164="")),1,IF((X164)&gt;D164,1,0))</f>
        <v>0</v>
      </c>
    </row>
    <row r="165" spans="1:95" ht="14.25" customHeight="1" x14ac:dyDescent="0.25">
      <c r="A165" s="3128"/>
      <c r="B165" s="198" t="s">
        <v>977</v>
      </c>
      <c r="C165" s="184">
        <f t="shared" si="168"/>
        <v>0</v>
      </c>
      <c r="D165" s="185">
        <f t="shared" ref="D165:E165" si="185">SUM(F165+H165+J165+L165)</f>
        <v>0</v>
      </c>
      <c r="E165" s="742">
        <f t="shared" si="185"/>
        <v>0</v>
      </c>
      <c r="F165" s="355"/>
      <c r="G165" s="2084"/>
      <c r="H165" s="355"/>
      <c r="I165" s="2084"/>
      <c r="J165" s="355"/>
      <c r="K165" s="2084"/>
      <c r="L165" s="355"/>
      <c r="M165" s="444"/>
      <c r="N165" s="443"/>
      <c r="O165" s="452"/>
      <c r="P165" s="452"/>
      <c r="Q165" s="444"/>
      <c r="R165" s="443"/>
      <c r="S165" s="452"/>
      <c r="T165" s="452"/>
      <c r="U165" s="452"/>
      <c r="V165" s="2057"/>
      <c r="W165" s="355"/>
      <c r="X165" s="2057"/>
      <c r="Y165" s="240" t="str">
        <f t="shared" si="170"/>
        <v/>
      </c>
      <c r="CA165" s="2228" t="str">
        <f t="shared" si="171"/>
        <v/>
      </c>
      <c r="CB165" s="2228" t="str">
        <f t="shared" si="172"/>
        <v/>
      </c>
      <c r="CC165" s="2228" t="str">
        <f t="shared" si="173"/>
        <v/>
      </c>
      <c r="CD165" s="2228" t="str">
        <f t="shared" si="174"/>
        <v/>
      </c>
      <c r="CE165" s="2228" t="str">
        <f t="shared" si="175"/>
        <v/>
      </c>
      <c r="CF165" s="2228" t="str">
        <f t="shared" si="176"/>
        <v/>
      </c>
      <c r="CG165" s="2228" t="str">
        <f t="shared" si="177"/>
        <v/>
      </c>
      <c r="CK165" s="1757">
        <f t="shared" si="178"/>
        <v>0</v>
      </c>
      <c r="CL165" s="1757">
        <f t="shared" si="179"/>
        <v>0</v>
      </c>
      <c r="CM165" s="1757">
        <f t="shared" si="180"/>
        <v>0</v>
      </c>
      <c r="CN165" s="1757">
        <f t="shared" si="181"/>
        <v>0</v>
      </c>
      <c r="CO165" s="1757">
        <f t="shared" si="182"/>
        <v>0</v>
      </c>
      <c r="CP165" s="1757">
        <f t="shared" si="183"/>
        <v>0</v>
      </c>
      <c r="CQ165" s="1757">
        <f t="shared" si="184"/>
        <v>0</v>
      </c>
    </row>
    <row r="166" spans="1:95" ht="14.25" customHeight="1" x14ac:dyDescent="0.25">
      <c r="A166" s="3129"/>
      <c r="B166" s="198" t="s">
        <v>104</v>
      </c>
      <c r="C166" s="172">
        <f t="shared" si="168"/>
        <v>0</v>
      </c>
      <c r="D166" s="187">
        <f t="shared" ref="D166:E166" si="186">SUM(F166+H166+J166+L166)</f>
        <v>0</v>
      </c>
      <c r="E166" s="743">
        <f t="shared" si="186"/>
        <v>0</v>
      </c>
      <c r="F166" s="355"/>
      <c r="G166" s="2084"/>
      <c r="H166" s="355"/>
      <c r="I166" s="2084"/>
      <c r="J166" s="355"/>
      <c r="K166" s="2084"/>
      <c r="L166" s="355"/>
      <c r="M166" s="444"/>
      <c r="N166" s="443"/>
      <c r="O166" s="452"/>
      <c r="P166" s="452"/>
      <c r="Q166" s="444"/>
      <c r="R166" s="443"/>
      <c r="S166" s="452"/>
      <c r="T166" s="452"/>
      <c r="U166" s="452"/>
      <c r="V166" s="2057"/>
      <c r="W166" s="355"/>
      <c r="X166" s="2057"/>
      <c r="Y166" s="240" t="str">
        <f t="shared" si="170"/>
        <v/>
      </c>
      <c r="CA166" s="2228" t="str">
        <f t="shared" si="171"/>
        <v/>
      </c>
      <c r="CB166" s="2228" t="str">
        <f t="shared" si="172"/>
        <v/>
      </c>
      <c r="CC166" s="2228" t="str">
        <f t="shared" si="173"/>
        <v/>
      </c>
      <c r="CD166" s="2228" t="str">
        <f t="shared" si="174"/>
        <v/>
      </c>
      <c r="CE166" s="2228" t="str">
        <f t="shared" si="175"/>
        <v/>
      </c>
      <c r="CF166" s="2228" t="str">
        <f t="shared" si="176"/>
        <v/>
      </c>
      <c r="CG166" s="2228" t="str">
        <f t="shared" si="177"/>
        <v/>
      </c>
      <c r="CK166" s="1757">
        <f t="shared" si="178"/>
        <v>0</v>
      </c>
      <c r="CL166" s="1757">
        <f t="shared" si="179"/>
        <v>0</v>
      </c>
      <c r="CM166" s="1757">
        <f t="shared" si="180"/>
        <v>0</v>
      </c>
      <c r="CN166" s="1757">
        <f t="shared" si="181"/>
        <v>0</v>
      </c>
      <c r="CO166" s="1757">
        <f t="shared" si="182"/>
        <v>0</v>
      </c>
      <c r="CP166" s="1757">
        <f t="shared" si="183"/>
        <v>0</v>
      </c>
      <c r="CQ166" s="1757">
        <f t="shared" si="184"/>
        <v>0</v>
      </c>
    </row>
    <row r="167" spans="1:95" ht="14.25" customHeight="1" x14ac:dyDescent="0.25">
      <c r="A167" s="203"/>
      <c r="B167" s="586" t="s">
        <v>82</v>
      </c>
      <c r="C167" s="172">
        <f t="shared" si="168"/>
        <v>0</v>
      </c>
      <c r="D167" s="187">
        <f t="shared" ref="D167:E167" si="187">SUM(F167+H167+J167+L167)</f>
        <v>0</v>
      </c>
      <c r="E167" s="743">
        <f t="shared" si="187"/>
        <v>0</v>
      </c>
      <c r="F167" s="146">
        <f t="shared" ref="F167:X167" si="188">SUM(F164:F166)</f>
        <v>0</v>
      </c>
      <c r="G167" s="1826">
        <f t="shared" si="188"/>
        <v>0</v>
      </c>
      <c r="H167" s="146">
        <f t="shared" si="188"/>
        <v>0</v>
      </c>
      <c r="I167" s="1826">
        <f t="shared" si="188"/>
        <v>0</v>
      </c>
      <c r="J167" s="146">
        <f t="shared" si="188"/>
        <v>0</v>
      </c>
      <c r="K167" s="1826">
        <f t="shared" si="188"/>
        <v>0</v>
      </c>
      <c r="L167" s="146">
        <f t="shared" si="188"/>
        <v>0</v>
      </c>
      <c r="M167" s="2194">
        <f t="shared" si="188"/>
        <v>0</v>
      </c>
      <c r="N167" s="148">
        <f t="shared" si="188"/>
        <v>0</v>
      </c>
      <c r="O167" s="285">
        <f t="shared" si="188"/>
        <v>0</v>
      </c>
      <c r="P167" s="285">
        <f t="shared" si="188"/>
        <v>0</v>
      </c>
      <c r="Q167" s="2194">
        <f t="shared" si="188"/>
        <v>0</v>
      </c>
      <c r="R167" s="148">
        <f t="shared" si="188"/>
        <v>0</v>
      </c>
      <c r="S167" s="285">
        <f t="shared" si="188"/>
        <v>0</v>
      </c>
      <c r="T167" s="285">
        <f t="shared" si="188"/>
        <v>0</v>
      </c>
      <c r="U167" s="285">
        <f t="shared" si="188"/>
        <v>0</v>
      </c>
      <c r="V167" s="1827">
        <f t="shared" si="188"/>
        <v>0</v>
      </c>
      <c r="W167" s="146">
        <f t="shared" si="188"/>
        <v>0</v>
      </c>
      <c r="X167" s="1827">
        <f t="shared" si="188"/>
        <v>0</v>
      </c>
    </row>
    <row r="168" spans="1:95" ht="14.25" customHeight="1" x14ac:dyDescent="0.25">
      <c r="A168" s="3219" t="s">
        <v>1061</v>
      </c>
      <c r="B168" s="3122"/>
      <c r="C168" s="172">
        <f t="shared" si="168"/>
        <v>0</v>
      </c>
      <c r="D168" s="187">
        <f t="shared" ref="D168:E168" si="189">SUM(F168+H168+J168+L168)</f>
        <v>0</v>
      </c>
      <c r="E168" s="743">
        <f t="shared" si="189"/>
        <v>0</v>
      </c>
      <c r="F168" s="515"/>
      <c r="G168" s="518"/>
      <c r="H168" s="515"/>
      <c r="I168" s="518"/>
      <c r="J168" s="515"/>
      <c r="K168" s="518"/>
      <c r="L168" s="515"/>
      <c r="M168" s="645"/>
      <c r="N168" s="531"/>
      <c r="O168" s="528"/>
      <c r="P168" s="528"/>
      <c r="Q168" s="645"/>
      <c r="R168" s="531"/>
      <c r="S168" s="528"/>
      <c r="T168" s="528"/>
      <c r="U168" s="528"/>
      <c r="V168" s="518"/>
      <c r="W168" s="515"/>
      <c r="X168" s="518"/>
      <c r="Y168" s="240" t="str">
        <f>CA168&amp;CB168&amp;CC168&amp;CD168&amp;CE168&amp;CF168&amp;CG168</f>
        <v/>
      </c>
      <c r="CA168" s="2228" t="str">
        <f>IF(AND($C168&gt;0,R168="")," * No olvide digitar la variable Beneficiarios. Digite cero si no tiene.",IF(R168&gt;$C168," * La variable Beneficiarios no puede ser mayor al Total Ambos Sexos.",""))</f>
        <v/>
      </c>
      <c r="CB168" s="222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222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222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2228" t="str">
        <f>IF(AND($C168&gt;0,V168="")," * No olvide digitar la variable Migrantes. Digite cero si no tiene.",IF(V168&gt;$C168," * La variable Migrantes no puede ser mayor al Total Ambos Sexos.",""))</f>
        <v/>
      </c>
      <c r="CF168" s="2228" t="str">
        <f>IF(AND($E168&gt;0,OR(W168=""))," * No olvide digitar la variable Trans (Masculino). Digite cero si no tiene.",IF((W168)&gt;$E168," * La variable Trans (Masculino) no puede ser mayor al Total Mujeres.",""))</f>
        <v/>
      </c>
      <c r="CG168" s="2228" t="str">
        <f>IF(AND($D168&gt;0,OR(X168=""))," * No olvide digitar la variable Trans (Femenino). Digite cero si no tiene.",IF((X168)&gt;$D168," * La variable Trans (Femenino) no puede ser mayor al Total Hombres.",""))</f>
        <v/>
      </c>
      <c r="CK168" s="1757">
        <f>IF(AND(C168&gt;0,R168=""),1,IF(R168&gt;C168,1,0))</f>
        <v>0</v>
      </c>
      <c r="CL168" s="1757">
        <f>IF(AND(C168&gt;0,S168=""),1,IF(S168&gt;C168,1,0))</f>
        <v>0</v>
      </c>
      <c r="CM168" s="1757">
        <f>IF(AND(C168&gt;0,T168=""),1,IF(T168&gt;C168,1,0))</f>
        <v>0</v>
      </c>
      <c r="CN168" s="1757">
        <f>IF(AND(C168&gt;0,U168=""),1,IF(U168&gt;C168,1,0))</f>
        <v>0</v>
      </c>
      <c r="CO168" s="1757">
        <f>IF(AND(C168&gt;0,V168=""),1,IF(V168&gt;C168,1,0))</f>
        <v>0</v>
      </c>
      <c r="CP168" s="1757">
        <f>IF(AND(E168&gt;0,OR(W168="")),1,IF((W168)&gt;E168,1,0))</f>
        <v>0</v>
      </c>
      <c r="CQ168" s="1757">
        <f>IF(AND(D168&gt;0,OR(X168="")),1,IF((X168)&gt;D168,1,0))</f>
        <v>0</v>
      </c>
    </row>
    <row r="169" spans="1:95" ht="18" customHeight="1" x14ac:dyDescent="0.25">
      <c r="A169" s="281" t="s">
        <v>1204</v>
      </c>
      <c r="B169" s="2364"/>
      <c r="C169" s="2364"/>
      <c r="D169" s="2364"/>
    </row>
    <row r="170" spans="1:95" ht="14.25" customHeight="1" x14ac:dyDescent="0.25">
      <c r="A170" s="3138" t="s">
        <v>1113</v>
      </c>
      <c r="B170" s="3138" t="s">
        <v>1114</v>
      </c>
      <c r="C170" s="3345" t="s">
        <v>1205</v>
      </c>
      <c r="D170" s="3171" t="s">
        <v>1206</v>
      </c>
    </row>
    <row r="171" spans="1:95" ht="18.75" customHeight="1" x14ac:dyDescent="0.25">
      <c r="A171" s="3129"/>
      <c r="B171" s="3129"/>
      <c r="C171" s="3176"/>
      <c r="D171" s="3173"/>
    </row>
    <row r="172" spans="1:95" ht="14.25" customHeight="1" x14ac:dyDescent="0.25">
      <c r="A172" s="196" t="s">
        <v>1117</v>
      </c>
      <c r="B172" s="720"/>
      <c r="C172" s="33"/>
      <c r="D172" s="1801"/>
    </row>
    <row r="173" spans="1:95" ht="14.25" customHeight="1" x14ac:dyDescent="0.25">
      <c r="A173" s="201" t="s">
        <v>1207</v>
      </c>
      <c r="B173" s="721"/>
      <c r="C173" s="66"/>
      <c r="D173" s="1802"/>
    </row>
    <row r="174" spans="1:95" ht="14.25" customHeight="1" x14ac:dyDescent="0.25">
      <c r="A174" s="221" t="s">
        <v>1208</v>
      </c>
      <c r="B174" s="722"/>
      <c r="C174" s="41"/>
      <c r="D174" s="1764"/>
    </row>
    <row r="175" spans="1:95" ht="18" customHeight="1" x14ac:dyDescent="0.25">
      <c r="A175" s="281" t="s">
        <v>1209</v>
      </c>
    </row>
    <row r="176" spans="1:95" ht="14.25" customHeight="1" x14ac:dyDescent="0.25">
      <c r="A176" s="3153" t="s">
        <v>1210</v>
      </c>
      <c r="B176" s="3148" t="s">
        <v>1193</v>
      </c>
      <c r="C176" s="3161"/>
      <c r="D176" s="3149"/>
      <c r="E176" s="3143" t="s">
        <v>106</v>
      </c>
      <c r="F176" s="3124"/>
      <c r="G176" s="3124"/>
      <c r="H176" s="3124"/>
      <c r="I176" s="3124"/>
      <c r="J176" s="3124"/>
      <c r="K176" s="3124"/>
      <c r="L176" s="2365"/>
      <c r="M176" s="3167" t="s">
        <v>598</v>
      </c>
      <c r="N176" s="3139" t="s">
        <v>597</v>
      </c>
    </row>
    <row r="177" spans="1:14" ht="14.25" customHeight="1" x14ac:dyDescent="0.25">
      <c r="A177" s="3128"/>
      <c r="B177" s="3150"/>
      <c r="C177" s="3142"/>
      <c r="D177" s="3140"/>
      <c r="E177" s="3143" t="s">
        <v>1211</v>
      </c>
      <c r="F177" s="3122"/>
      <c r="G177" s="3143" t="s">
        <v>1212</v>
      </c>
      <c r="H177" s="3122"/>
      <c r="I177" s="3143" t="s">
        <v>1213</v>
      </c>
      <c r="J177" s="3122"/>
      <c r="K177" s="3143" t="s">
        <v>1201</v>
      </c>
      <c r="L177" s="3124"/>
      <c r="M177" s="3170"/>
      <c r="N177" s="3180"/>
    </row>
    <row r="178" spans="1:14" ht="14.25" customHeight="1" x14ac:dyDescent="0.25">
      <c r="A178" s="3129"/>
      <c r="B178" s="1887" t="s">
        <v>84</v>
      </c>
      <c r="C178" s="2323" t="s">
        <v>63</v>
      </c>
      <c r="D178" s="2042" t="s">
        <v>64</v>
      </c>
      <c r="E178" s="27" t="s">
        <v>63</v>
      </c>
      <c r="F178" s="1743" t="s">
        <v>64</v>
      </c>
      <c r="G178" s="27" t="s">
        <v>63</v>
      </c>
      <c r="H178" s="1743" t="s">
        <v>64</v>
      </c>
      <c r="I178" s="27" t="s">
        <v>63</v>
      </c>
      <c r="J178" s="1743" t="s">
        <v>64</v>
      </c>
      <c r="K178" s="27" t="s">
        <v>63</v>
      </c>
      <c r="L178" s="1737" t="s">
        <v>64</v>
      </c>
      <c r="M178" s="3168"/>
      <c r="N178" s="3140"/>
    </row>
    <row r="179" spans="1:14" ht="14.25" customHeight="1" x14ac:dyDescent="0.25">
      <c r="A179" s="196" t="s">
        <v>1214</v>
      </c>
      <c r="B179" s="169">
        <f t="shared" ref="B179:B180" si="190">SUM(C179:D179)</f>
        <v>0</v>
      </c>
      <c r="C179" s="179">
        <f t="shared" ref="C179:D179" si="191">SUM(E179+G179+I179+K179)</f>
        <v>0</v>
      </c>
      <c r="D179" s="171">
        <f t="shared" si="191"/>
        <v>0</v>
      </c>
      <c r="E179" s="126"/>
      <c r="F179" s="2078"/>
      <c r="G179" s="126"/>
      <c r="H179" s="2078"/>
      <c r="I179" s="126"/>
      <c r="J179" s="2078"/>
      <c r="K179" s="126"/>
      <c r="L179" s="377"/>
      <c r="M179" s="81"/>
      <c r="N179" s="1801"/>
    </row>
    <row r="180" spans="1:14" ht="14.25" customHeight="1" x14ac:dyDescent="0.25">
      <c r="A180" s="203" t="s">
        <v>1215</v>
      </c>
      <c r="B180" s="172">
        <f t="shared" si="190"/>
        <v>0</v>
      </c>
      <c r="C180" s="185">
        <f t="shared" ref="C180:D180" si="192">SUM(E180+G180+I180+K180)</f>
        <v>0</v>
      </c>
      <c r="D180" s="186">
        <f t="shared" si="192"/>
        <v>0</v>
      </c>
      <c r="E180" s="355"/>
      <c r="F180" s="2084"/>
      <c r="G180" s="355"/>
      <c r="H180" s="2084"/>
      <c r="I180" s="355"/>
      <c r="J180" s="2084"/>
      <c r="K180" s="355"/>
      <c r="L180" s="373"/>
      <c r="M180" s="88"/>
      <c r="N180" s="1802"/>
    </row>
    <row r="181" spans="1:14" ht="14.25" customHeight="1" x14ac:dyDescent="0.25">
      <c r="A181" s="698" t="s">
        <v>82</v>
      </c>
      <c r="B181" s="166">
        <f t="shared" ref="B181:N181" si="193">SUM(B179:B180)</f>
        <v>0</v>
      </c>
      <c r="C181" s="584">
        <f t="shared" si="193"/>
        <v>0</v>
      </c>
      <c r="D181" s="2236">
        <f t="shared" si="193"/>
        <v>0</v>
      </c>
      <c r="E181" s="166">
        <f t="shared" si="193"/>
        <v>0</v>
      </c>
      <c r="F181" s="2236">
        <f t="shared" si="193"/>
        <v>0</v>
      </c>
      <c r="G181" s="166">
        <f t="shared" si="193"/>
        <v>0</v>
      </c>
      <c r="H181" s="2236">
        <f t="shared" si="193"/>
        <v>0</v>
      </c>
      <c r="I181" s="166">
        <f t="shared" si="193"/>
        <v>0</v>
      </c>
      <c r="J181" s="2236">
        <f t="shared" si="193"/>
        <v>0</v>
      </c>
      <c r="K181" s="166">
        <f t="shared" si="193"/>
        <v>0</v>
      </c>
      <c r="L181" s="2236">
        <f t="shared" si="193"/>
        <v>0</v>
      </c>
      <c r="M181" s="447">
        <f t="shared" si="193"/>
        <v>0</v>
      </c>
      <c r="N181" s="1859">
        <f t="shared" si="193"/>
        <v>0</v>
      </c>
    </row>
    <row r="182" spans="1:14" ht="14.25" customHeight="1" x14ac:dyDescent="0.25"/>
    <row r="183" spans="1:14" ht="14.25" customHeight="1" x14ac:dyDescent="0.25"/>
    <row r="184" spans="1:14" ht="14.25" customHeight="1" x14ac:dyDescent="0.25"/>
    <row r="185" spans="1:14" ht="14.25" customHeight="1" x14ac:dyDescent="0.25"/>
    <row r="186" spans="1:14" ht="14.25" customHeight="1" x14ac:dyDescent="0.25"/>
    <row r="187" spans="1:14" ht="14.25" customHeight="1" x14ac:dyDescent="0.25"/>
    <row r="188" spans="1:14" ht="14.25" customHeight="1" x14ac:dyDescent="0.25"/>
    <row r="189" spans="1:14" ht="14.25" customHeight="1" x14ac:dyDescent="0.25"/>
    <row r="190" spans="1:14" ht="14.25" customHeight="1" x14ac:dyDescent="0.25"/>
    <row r="191" spans="1:14" ht="14.25" customHeight="1" x14ac:dyDescent="0.25"/>
    <row r="192" spans="1:14" ht="14.25" customHeight="1" x14ac:dyDescent="0.25"/>
    <row r="193" spans="1:2" ht="14.25" customHeight="1" x14ac:dyDescent="0.25"/>
    <row r="194" spans="1:2" ht="14.25" customHeight="1" x14ac:dyDescent="0.25"/>
    <row r="195" spans="1:2" ht="14.25" customHeight="1" x14ac:dyDescent="0.25"/>
    <row r="196" spans="1:2" ht="14.25" customHeight="1" x14ac:dyDescent="0.25"/>
    <row r="197" spans="1:2" ht="14.25" customHeight="1" x14ac:dyDescent="0.25"/>
    <row r="198" spans="1:2" ht="14.25" customHeight="1" x14ac:dyDescent="0.25"/>
    <row r="199" spans="1:2" ht="14.25" customHeight="1" x14ac:dyDescent="0.25"/>
    <row r="200" spans="1:2" ht="14.25" customHeight="1" x14ac:dyDescent="0.25"/>
    <row r="201" spans="1:2" ht="14.25" customHeight="1" x14ac:dyDescent="0.25"/>
    <row r="202" spans="1:2" ht="14.25" customHeight="1" x14ac:dyDescent="0.25"/>
    <row r="203" spans="1:2" ht="14.25" customHeight="1" x14ac:dyDescent="0.25"/>
    <row r="204" spans="1:2" ht="14.25" customHeight="1" x14ac:dyDescent="0.25"/>
    <row r="205" spans="1:2" ht="48.75" hidden="1" customHeight="1" x14ac:dyDescent="0.25">
      <c r="A205" s="2333">
        <f>SUM(C12:C21,C23:C26,B30:B32,E30:E32,B36:B38,E36:E38,C41:C44,C49:C50,C55:C76,B80:I83,B86:D93,B97:F101,B106:F108,B114:B116,B120:E120,B124:B126,B130,C135:C138,B143:B150,B154:C155,C160:C168,B172:D174,B179:B181)</f>
        <v>571</v>
      </c>
      <c r="B205" s="2334">
        <f>SUM(CK12:CS168)</f>
        <v>0</v>
      </c>
    </row>
    <row r="206" spans="1:2" ht="14.25" customHeight="1" x14ac:dyDescent="0.25"/>
    <row r="207" spans="1:2" ht="14.25" customHeight="1" x14ac:dyDescent="0.25"/>
    <row r="208" spans="1:2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28">
    <mergeCell ref="AH133:AI133"/>
    <mergeCell ref="AJ133:AK133"/>
    <mergeCell ref="C132:E133"/>
    <mergeCell ref="F132:AM132"/>
    <mergeCell ref="AN132:AN134"/>
    <mergeCell ref="AO132:AO134"/>
    <mergeCell ref="AP132:AP134"/>
    <mergeCell ref="AQ132:AQ134"/>
    <mergeCell ref="AR132:AR134"/>
    <mergeCell ref="AL133:AM133"/>
    <mergeCell ref="F133:G133"/>
    <mergeCell ref="H133:I133"/>
    <mergeCell ref="J133:K133"/>
    <mergeCell ref="L133:M133"/>
    <mergeCell ref="N133:O133"/>
    <mergeCell ref="P133:Q133"/>
    <mergeCell ref="R133:S133"/>
    <mergeCell ref="T133:U133"/>
    <mergeCell ref="V133:W133"/>
    <mergeCell ref="X133:Y133"/>
    <mergeCell ref="Z133:AA133"/>
    <mergeCell ref="AB133:AC133"/>
    <mergeCell ref="AD133:AE133"/>
    <mergeCell ref="AF133:AG133"/>
    <mergeCell ref="AN46:AN48"/>
    <mergeCell ref="X53:Y53"/>
    <mergeCell ref="Z53:AA53"/>
    <mergeCell ref="AB53:AC53"/>
    <mergeCell ref="AD53:AE53"/>
    <mergeCell ref="J53:K53"/>
    <mergeCell ref="L53:M53"/>
    <mergeCell ref="N53:O53"/>
    <mergeCell ref="P53:Q53"/>
    <mergeCell ref="R53:S53"/>
    <mergeCell ref="T53:U53"/>
    <mergeCell ref="V53:W53"/>
    <mergeCell ref="AL52:AL54"/>
    <mergeCell ref="AM52:AM54"/>
    <mergeCell ref="AF53:AG53"/>
    <mergeCell ref="AH53:AI53"/>
    <mergeCell ref="AJ53:AK53"/>
    <mergeCell ref="F52:AK52"/>
    <mergeCell ref="A51:M51"/>
    <mergeCell ref="A52:B54"/>
    <mergeCell ref="C52:E53"/>
    <mergeCell ref="F53:G53"/>
    <mergeCell ref="H53:I53"/>
    <mergeCell ref="AL46:AL48"/>
    <mergeCell ref="AM46:AM48"/>
    <mergeCell ref="N47:O47"/>
    <mergeCell ref="P47:Q47"/>
    <mergeCell ref="R47:S47"/>
    <mergeCell ref="T47:U47"/>
    <mergeCell ref="V47:W47"/>
    <mergeCell ref="AJ47:AK47"/>
    <mergeCell ref="C46:E47"/>
    <mergeCell ref="F47:G47"/>
    <mergeCell ref="X47:Y47"/>
    <mergeCell ref="Z47:AA47"/>
    <mergeCell ref="AB47:AC47"/>
    <mergeCell ref="AD47:AE47"/>
    <mergeCell ref="AF47:AG47"/>
    <mergeCell ref="AH47:AI47"/>
    <mergeCell ref="E28:G28"/>
    <mergeCell ref="A34:A35"/>
    <mergeCell ref="B34:B35"/>
    <mergeCell ref="C34:D34"/>
    <mergeCell ref="E34:G34"/>
    <mergeCell ref="H34:M34"/>
    <mergeCell ref="H47:I47"/>
    <mergeCell ref="J47:K47"/>
    <mergeCell ref="L47:M47"/>
    <mergeCell ref="A41:A42"/>
    <mergeCell ref="A43:A44"/>
    <mergeCell ref="A46:B48"/>
    <mergeCell ref="F46:AK46"/>
    <mergeCell ref="AQ28:AQ29"/>
    <mergeCell ref="AR28:AR29"/>
    <mergeCell ref="AS28:AS29"/>
    <mergeCell ref="AT28:AT29"/>
    <mergeCell ref="AU28:AU29"/>
    <mergeCell ref="X28:Y28"/>
    <mergeCell ref="Z28:AA28"/>
    <mergeCell ref="AH28:AI28"/>
    <mergeCell ref="AJ28:AK28"/>
    <mergeCell ref="AL28:AM28"/>
    <mergeCell ref="AN28:AO28"/>
    <mergeCell ref="AP28:AP29"/>
    <mergeCell ref="AB28:AC28"/>
    <mergeCell ref="AD28:AE28"/>
    <mergeCell ref="AF28:AG28"/>
    <mergeCell ref="A6:W6"/>
    <mergeCell ref="A9:A11"/>
    <mergeCell ref="B9:B11"/>
    <mergeCell ref="C9:E10"/>
    <mergeCell ref="F9:AM9"/>
    <mergeCell ref="AN9:AN11"/>
    <mergeCell ref="AO9:AO11"/>
    <mergeCell ref="AL10:AM10"/>
    <mergeCell ref="H28:I28"/>
    <mergeCell ref="J28:K28"/>
    <mergeCell ref="L28:M28"/>
    <mergeCell ref="N28:O28"/>
    <mergeCell ref="P28:Q28"/>
    <mergeCell ref="R28:S28"/>
    <mergeCell ref="T28:U28"/>
    <mergeCell ref="V28:W28"/>
    <mergeCell ref="AD10:AE10"/>
    <mergeCell ref="AF10:AG10"/>
    <mergeCell ref="A12:A22"/>
    <mergeCell ref="A23:B23"/>
    <mergeCell ref="A25:A26"/>
    <mergeCell ref="A28:A29"/>
    <mergeCell ref="B28:B29"/>
    <mergeCell ref="C28:D28"/>
    <mergeCell ref="AP9:AP11"/>
    <mergeCell ref="AQ9:AQ11"/>
    <mergeCell ref="AR9:AR11"/>
    <mergeCell ref="AS9:AS11"/>
    <mergeCell ref="AT9:AU9"/>
    <mergeCell ref="AV9:AV11"/>
    <mergeCell ref="AT10:AT11"/>
    <mergeCell ref="AU10:AU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B10:AC10"/>
    <mergeCell ref="AH10:AI10"/>
    <mergeCell ref="AJ10:AK10"/>
    <mergeCell ref="V157:V159"/>
    <mergeCell ref="W158:W159"/>
    <mergeCell ref="P157:P159"/>
    <mergeCell ref="Q157:Q159"/>
    <mergeCell ref="R157:R159"/>
    <mergeCell ref="S157:S159"/>
    <mergeCell ref="T157:T159"/>
    <mergeCell ref="U157:U159"/>
    <mergeCell ref="W157:X157"/>
    <mergeCell ref="X158:X159"/>
    <mergeCell ref="A55:A60"/>
    <mergeCell ref="A61:A62"/>
    <mergeCell ref="A63:A66"/>
    <mergeCell ref="A67:A68"/>
    <mergeCell ref="A69:A70"/>
    <mergeCell ref="A71:A76"/>
    <mergeCell ref="A78:A79"/>
    <mergeCell ref="G122:H122"/>
    <mergeCell ref="I122:J122"/>
    <mergeCell ref="A111:A113"/>
    <mergeCell ref="A118:A119"/>
    <mergeCell ref="B118:D118"/>
    <mergeCell ref="E118:E119"/>
    <mergeCell ref="A122:A123"/>
    <mergeCell ref="B122:D122"/>
    <mergeCell ref="E122:F122"/>
    <mergeCell ref="B78:C78"/>
    <mergeCell ref="D78:E78"/>
    <mergeCell ref="F78:G78"/>
    <mergeCell ref="H78:I78"/>
    <mergeCell ref="P111:P113"/>
    <mergeCell ref="E112:F112"/>
    <mergeCell ref="G112:H112"/>
    <mergeCell ref="I112:J112"/>
    <mergeCell ref="K112:L112"/>
    <mergeCell ref="M112:N112"/>
    <mergeCell ref="A104:A105"/>
    <mergeCell ref="B104:B105"/>
    <mergeCell ref="C104:C105"/>
    <mergeCell ref="D104:D105"/>
    <mergeCell ref="E104:E105"/>
    <mergeCell ref="F104:F105"/>
    <mergeCell ref="B111:D112"/>
    <mergeCell ref="M176:M178"/>
    <mergeCell ref="N176:N178"/>
    <mergeCell ref="A95:A96"/>
    <mergeCell ref="B95:B96"/>
    <mergeCell ref="C95:C96"/>
    <mergeCell ref="D95:D96"/>
    <mergeCell ref="E95:F95"/>
    <mergeCell ref="E111:M111"/>
    <mergeCell ref="O111:O113"/>
    <mergeCell ref="A160:A162"/>
    <mergeCell ref="A164:A166"/>
    <mergeCell ref="A168:B168"/>
    <mergeCell ref="A170:A171"/>
    <mergeCell ref="B170:B171"/>
    <mergeCell ref="E177:F177"/>
    <mergeCell ref="G177:H177"/>
    <mergeCell ref="I177:J177"/>
    <mergeCell ref="K177:L177"/>
    <mergeCell ref="C170:C171"/>
    <mergeCell ref="D170:D171"/>
    <mergeCell ref="A176:A178"/>
    <mergeCell ref="B176:D177"/>
    <mergeCell ref="E176:K176"/>
    <mergeCell ref="J158:K158"/>
    <mergeCell ref="L158:M158"/>
    <mergeCell ref="A156:E156"/>
    <mergeCell ref="A157:A159"/>
    <mergeCell ref="B157:B159"/>
    <mergeCell ref="C157:E158"/>
    <mergeCell ref="F157:M157"/>
    <mergeCell ref="N157:N159"/>
    <mergeCell ref="O157:O159"/>
    <mergeCell ref="F158:G158"/>
    <mergeCell ref="H158:I158"/>
    <mergeCell ref="A128:A129"/>
    <mergeCell ref="B128:B129"/>
    <mergeCell ref="C128:D128"/>
    <mergeCell ref="E128:F128"/>
    <mergeCell ref="G128:I128"/>
    <mergeCell ref="A132:A134"/>
    <mergeCell ref="B132:B134"/>
    <mergeCell ref="A135:A138"/>
    <mergeCell ref="A140:A142"/>
    <mergeCell ref="B140:F140"/>
    <mergeCell ref="G140:G142"/>
    <mergeCell ref="H140:I141"/>
    <mergeCell ref="B141:B142"/>
    <mergeCell ref="C141:F141"/>
  </mergeCells>
  <dataValidations count="4">
    <dataValidation type="decimal" allowBlank="1" showErrorMessage="1" sqref="F55:AM76" xr:uid="{00000000-0002-0000-0600-000000000000}">
      <formula1>0</formula1>
      <formula2>9.99999999999999E+36</formula2>
    </dataValidation>
    <dataValidation type="decimal" operator="greaterThanOrEqual" allowBlank="1" showErrorMessage="1" sqref="F12:AV26 C30:AU31 C36:M37 C41:C44 F49:AN50 B86:D93 B97:F101 B106:F108 E114:P116 B120:E120 E124:J126 C130:I130 F135:AR137 C143:I150 B154:C155 F160:X162 F164:X166 F168:X168 B172:D174 E179:N180" xr:uid="{00000000-0002-0000-0600-000001000000}">
      <formula1>0</formula1>
    </dataValidation>
    <dataValidation type="decimal" allowBlank="1" showErrorMessage="1" sqref="F156:AS156 S157" xr:uid="{00000000-0002-0000-0600-000002000000}">
      <formula1>0</formula1>
      <formula2>1E+30</formula2>
    </dataValidation>
    <dataValidation type="decimal" allowBlank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1000"/>
  <sheetViews>
    <sheetView showGridLines="0" workbookViewId="0"/>
  </sheetViews>
  <sheetFormatPr baseColWidth="10" defaultColWidth="14.42578125" defaultRowHeight="15" customHeight="1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78" width="11.42578125" customWidth="1"/>
    <col min="79" max="79" width="14" customWidth="1"/>
    <col min="80" max="80" width="11.42578125" hidden="1" customWidth="1"/>
    <col min="81" max="84" width="13.42578125" hidden="1" customWidth="1"/>
    <col min="85" max="96" width="11.42578125" hidden="1" customWidth="1"/>
    <col min="97" max="97" width="9" hidden="1" customWidth="1"/>
    <col min="98" max="99" width="11.42578125" hidden="1" customWidth="1"/>
  </cols>
  <sheetData>
    <row r="1" spans="1:99" ht="14.25" customHeight="1" x14ac:dyDescent="0.25">
      <c r="A1" s="1727" t="s">
        <v>28</v>
      </c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</row>
    <row r="2" spans="1:99" ht="14.25" customHeight="1" x14ac:dyDescent="0.25">
      <c r="A2" s="1727" t="str">
        <f>CONCATENATE("COMUNA: ",NOMBRE!B2, " (",NOMBRE!C2,NOMBRE!D2,NOMBRE!E2,NOMBRE!F2,NOMBRE!G2,")")</f>
        <v>COMUNA: TEMUCO (09101)</v>
      </c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</row>
    <row r="3" spans="1:99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</row>
    <row r="4" spans="1:99" ht="14.25" customHeight="1" x14ac:dyDescent="0.25">
      <c r="A4" s="1727" t="str">
        <f>CONCATENATE("MES: ",NOMBRE!B6, " (",NOMBRE!C6,NOMBRE!D6,")")</f>
        <v>MES: NOVIEMBRE (11)</v>
      </c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</row>
    <row r="5" spans="1:99" ht="14.25" customHeight="1" x14ac:dyDescent="0.25">
      <c r="A5" s="1727" t="str">
        <f>CONCATENATE("AÑO: ",NOMBRE!B7)</f>
        <v>AÑO: 2025</v>
      </c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</row>
    <row r="6" spans="1:99" ht="18" customHeight="1" x14ac:dyDescent="0.25">
      <c r="A6" s="3350" t="s">
        <v>1216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3165"/>
      <c r="Y6" s="3165"/>
      <c r="Z6" s="3165"/>
      <c r="AA6" s="3165"/>
      <c r="AB6" s="3165"/>
      <c r="AC6" s="3165"/>
      <c r="AD6" s="3165"/>
      <c r="AE6" s="1862"/>
      <c r="AF6" s="1862"/>
      <c r="AG6" s="1862"/>
      <c r="AH6" s="2000"/>
      <c r="AI6" s="1862"/>
      <c r="AJ6" s="1862"/>
      <c r="AK6" s="2000"/>
      <c r="AL6" s="1862"/>
      <c r="AM6" s="1862"/>
      <c r="AN6" s="2366"/>
      <c r="AO6" s="1731"/>
      <c r="AS6" s="1731"/>
      <c r="AT6" s="1731"/>
      <c r="AU6" s="1731"/>
      <c r="AV6" s="1731"/>
      <c r="AW6" s="1731"/>
      <c r="AX6" s="1731"/>
      <c r="AY6" s="1731"/>
      <c r="AZ6" s="1731"/>
      <c r="BA6" s="1731"/>
      <c r="BB6" s="1731"/>
      <c r="BC6" s="1731"/>
      <c r="BD6" s="1731"/>
      <c r="BE6" s="1731"/>
      <c r="BF6" s="1731"/>
      <c r="BG6" s="1731"/>
      <c r="BH6" s="1731"/>
      <c r="BI6" s="1731"/>
      <c r="BJ6" s="1731"/>
      <c r="BK6" s="1731"/>
      <c r="BL6" s="1731"/>
      <c r="BM6" s="1731"/>
      <c r="BN6" s="1731"/>
      <c r="BO6" s="1731"/>
      <c r="BP6" s="1731"/>
      <c r="BQ6" s="1731"/>
      <c r="BR6" s="1731"/>
      <c r="BS6" s="1731"/>
      <c r="BT6" s="1731"/>
      <c r="BU6" s="1731"/>
      <c r="BV6" s="1731"/>
      <c r="BW6" s="1731"/>
      <c r="BX6" s="1731"/>
      <c r="BY6" s="1731"/>
      <c r="BZ6" s="1731"/>
      <c r="CA6" s="20"/>
      <c r="CB6" s="137"/>
      <c r="CC6" s="137"/>
      <c r="CD6" s="137"/>
      <c r="CE6" s="137"/>
      <c r="CF6" s="137"/>
      <c r="CG6" s="137"/>
      <c r="CH6" s="1862"/>
      <c r="CI6" s="1862"/>
      <c r="CJ6" s="1862"/>
      <c r="CK6" s="137"/>
      <c r="CL6" s="137"/>
      <c r="CM6" s="137"/>
      <c r="CN6" s="1862"/>
      <c r="CO6" s="1862"/>
      <c r="CP6" s="1862"/>
      <c r="CQ6" s="1862"/>
      <c r="CR6" s="1862"/>
      <c r="CS6" s="1862"/>
      <c r="CT6" s="1862"/>
      <c r="CU6" s="1731"/>
    </row>
    <row r="7" spans="1:99" ht="14.25" customHeight="1" x14ac:dyDescent="0.25"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</row>
    <row r="8" spans="1:99" ht="18" customHeight="1" x14ac:dyDescent="0.25">
      <c r="A8" s="281" t="s">
        <v>1217</v>
      </c>
      <c r="B8" s="1873"/>
      <c r="C8" s="2367"/>
      <c r="D8" s="2367"/>
      <c r="E8" s="2367"/>
      <c r="F8" s="2367"/>
      <c r="G8" s="2367"/>
      <c r="H8" s="2367"/>
      <c r="I8" s="2367"/>
      <c r="J8" s="2367"/>
      <c r="K8" s="2367"/>
      <c r="L8" s="2367"/>
      <c r="M8" s="2367"/>
      <c r="N8" s="2367"/>
      <c r="O8" s="2367"/>
      <c r="P8" s="2367"/>
      <c r="Q8" s="2367"/>
      <c r="R8" s="2367"/>
      <c r="S8" s="2367"/>
      <c r="T8" s="2367"/>
      <c r="U8" s="2367"/>
      <c r="V8" s="2367"/>
      <c r="W8" s="2367"/>
      <c r="X8" s="2367"/>
      <c r="Y8" s="2367"/>
      <c r="Z8" s="2367"/>
      <c r="AA8" s="2367"/>
      <c r="AB8" s="2367"/>
      <c r="AC8" s="2367"/>
      <c r="AD8" s="2368"/>
      <c r="AE8" s="2200"/>
      <c r="AF8" s="2200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43"/>
    </row>
    <row r="9" spans="1:99" ht="15" customHeight="1" x14ac:dyDescent="0.25">
      <c r="A9" s="3148" t="s">
        <v>1218</v>
      </c>
      <c r="B9" s="3159" t="s">
        <v>1219</v>
      </c>
      <c r="C9" s="3124"/>
      <c r="D9" s="3124"/>
      <c r="E9" s="3124"/>
      <c r="F9" s="3124"/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35"/>
      <c r="X9" s="3181" t="s">
        <v>1220</v>
      </c>
      <c r="Y9" s="3124"/>
      <c r="Z9" s="3124"/>
      <c r="AA9" s="3124"/>
      <c r="AB9" s="3124"/>
      <c r="AC9" s="3124"/>
      <c r="AD9" s="3124"/>
      <c r="AE9" s="3135"/>
      <c r="AF9" s="3351" t="s">
        <v>1221</v>
      </c>
      <c r="AG9" s="3149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</row>
    <row r="10" spans="1:99" ht="15" customHeight="1" x14ac:dyDescent="0.25">
      <c r="A10" s="3179"/>
      <c r="B10" s="3215" t="s">
        <v>463</v>
      </c>
      <c r="C10" s="3143" t="s">
        <v>34</v>
      </c>
      <c r="D10" s="3124"/>
      <c r="E10" s="3124"/>
      <c r="F10" s="3124"/>
      <c r="G10" s="3124"/>
      <c r="H10" s="3124"/>
      <c r="I10" s="3124"/>
      <c r="J10" s="3124"/>
      <c r="K10" s="3124"/>
      <c r="L10" s="3124"/>
      <c r="M10" s="3124"/>
      <c r="N10" s="3124"/>
      <c r="O10" s="3124"/>
      <c r="P10" s="3124"/>
      <c r="Q10" s="3124"/>
      <c r="R10" s="3124"/>
      <c r="S10" s="3124"/>
      <c r="T10" s="3135"/>
      <c r="U10" s="3276" t="s">
        <v>614</v>
      </c>
      <c r="V10" s="3159" t="s">
        <v>1222</v>
      </c>
      <c r="W10" s="3135"/>
      <c r="X10" s="3349" t="s">
        <v>1223</v>
      </c>
      <c r="Y10" s="3124"/>
      <c r="Z10" s="3124"/>
      <c r="AA10" s="3135"/>
      <c r="AB10" s="3158" t="s">
        <v>1224</v>
      </c>
      <c r="AC10" s="3124"/>
      <c r="AD10" s="3124"/>
      <c r="AE10" s="3135"/>
      <c r="AF10" s="3142"/>
      <c r="AG10" s="3140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</row>
    <row r="11" spans="1:99" ht="32.25" customHeight="1" x14ac:dyDescent="0.25">
      <c r="A11" s="3150"/>
      <c r="B11" s="3129"/>
      <c r="C11" s="27" t="s">
        <v>352</v>
      </c>
      <c r="D11" s="1800" t="s">
        <v>335</v>
      </c>
      <c r="E11" s="23" t="s">
        <v>99</v>
      </c>
      <c r="F11" s="23" t="s">
        <v>1225</v>
      </c>
      <c r="G11" s="23" t="s">
        <v>1226</v>
      </c>
      <c r="H11" s="23" t="s">
        <v>50</v>
      </c>
      <c r="I11" s="24" t="s">
        <v>51</v>
      </c>
      <c r="J11" s="24" t="s">
        <v>52</v>
      </c>
      <c r="K11" s="24" t="s">
        <v>53</v>
      </c>
      <c r="L11" s="24" t="s">
        <v>54</v>
      </c>
      <c r="M11" s="24" t="s">
        <v>55</v>
      </c>
      <c r="N11" s="24" t="s">
        <v>56</v>
      </c>
      <c r="O11" s="24" t="s">
        <v>57</v>
      </c>
      <c r="P11" s="24" t="s">
        <v>58</v>
      </c>
      <c r="Q11" s="24" t="s">
        <v>59</v>
      </c>
      <c r="R11" s="24" t="s">
        <v>60</v>
      </c>
      <c r="S11" s="24" t="s">
        <v>61</v>
      </c>
      <c r="T11" s="25" t="s">
        <v>62</v>
      </c>
      <c r="U11" s="3140"/>
      <c r="V11" s="1736" t="s">
        <v>63</v>
      </c>
      <c r="W11" s="25" t="s">
        <v>64</v>
      </c>
      <c r="X11" s="2369" t="s">
        <v>936</v>
      </c>
      <c r="Y11" s="58" t="s">
        <v>1025</v>
      </c>
      <c r="Z11" s="23" t="s">
        <v>1227</v>
      </c>
      <c r="AA11" s="25" t="s">
        <v>1228</v>
      </c>
      <c r="AB11" s="1742" t="s">
        <v>936</v>
      </c>
      <c r="AC11" s="58" t="s">
        <v>1025</v>
      </c>
      <c r="AD11" s="23" t="s">
        <v>1227</v>
      </c>
      <c r="AE11" s="25" t="s">
        <v>565</v>
      </c>
      <c r="AF11" s="1800" t="s">
        <v>1229</v>
      </c>
      <c r="AG11" s="75" t="s">
        <v>1224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</row>
    <row r="12" spans="1:99" ht="14.25" customHeight="1" x14ac:dyDescent="0.25">
      <c r="A12" s="2051" t="s">
        <v>1230</v>
      </c>
      <c r="B12" s="219">
        <f t="shared" ref="B12:B13" si="0">SUM(C12:T12)</f>
        <v>0</v>
      </c>
      <c r="C12" s="126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378"/>
      <c r="U12" s="1844"/>
      <c r="V12" s="1843"/>
      <c r="W12" s="441"/>
      <c r="X12" s="745">
        <f t="shared" ref="X12:X66" si="1">SUM(Y12+Z12+AA12)</f>
        <v>0</v>
      </c>
      <c r="Y12" s="1843"/>
      <c r="Z12" s="1845"/>
      <c r="AA12" s="441"/>
      <c r="AB12" s="152">
        <f t="shared" ref="AB12:AB66" si="2">SUM(AC12+AD12+AE12)</f>
        <v>0</v>
      </c>
      <c r="AC12" s="1843"/>
      <c r="AD12" s="1845"/>
      <c r="AE12" s="441"/>
      <c r="AF12" s="2085"/>
      <c r="AG12" s="356"/>
      <c r="AH12" s="240" t="str">
        <f t="shared" ref="AH12:AH66" si="3">CB12&amp;CC12&amp;CD12</f>
        <v/>
      </c>
      <c r="CB12" s="2174" t="str">
        <f t="shared" ref="CB12:CB66" si="4">IF(V12+W12&lt;&gt;B12," * La suma por Sexo (Hombres + Mujeres) NO DEBEN ser diferente al Total","")</f>
        <v/>
      </c>
      <c r="CC12" s="2174" t="str">
        <f t="shared" ref="CC12:CC66" si="5">IF(AND(B12&gt;0,U12="")," * No olvide digitar la variable Beneficiarios. Digite CERO si no tiene",IF(U12&gt;B12," * La variable Beneficiarios No puede ser mayor al Total.",""))</f>
        <v/>
      </c>
      <c r="CD12" s="2174" t="str">
        <f t="shared" ref="CD12:CD66" si="6">IF((X12+AB12)&gt;B12," * La suma del Total de Consultas Nuevas según Origen NO DEBE ser MAYOR que el total de Consultas y Controles médicos.","")</f>
        <v/>
      </c>
      <c r="CE12" s="1"/>
      <c r="CF12" s="1"/>
      <c r="CG12" s="1"/>
      <c r="CH12" s="1"/>
      <c r="CI12" s="1"/>
      <c r="CJ12" s="1"/>
      <c r="CK12" s="1"/>
      <c r="CL12" s="1"/>
      <c r="CM12" s="2175">
        <f t="shared" ref="CM12:CM66" si="7">IF(V12+W12&lt;&gt;B12,1,0)</f>
        <v>0</v>
      </c>
      <c r="CN12" s="2175">
        <f t="shared" ref="CN12:CN66" si="8">IF(AND(B12&gt;0,U12=""),1,IF(U12&gt;B12,1,0))</f>
        <v>0</v>
      </c>
      <c r="CO12" s="2175">
        <f t="shared" ref="CO12:CO66" si="9">IF((X12+AB12)&gt;B12,1,0)</f>
        <v>0</v>
      </c>
      <c r="CP12" s="1"/>
      <c r="CQ12" s="1"/>
      <c r="CR12" s="1"/>
      <c r="CS12" s="1"/>
      <c r="CT12" s="1"/>
    </row>
    <row r="13" spans="1:99" ht="14.25" customHeight="1" x14ac:dyDescent="0.25">
      <c r="A13" s="275" t="s">
        <v>1231</v>
      </c>
      <c r="B13" s="219">
        <f t="shared" si="0"/>
        <v>0</v>
      </c>
      <c r="C13" s="355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362"/>
      <c r="U13" s="2057"/>
      <c r="V13" s="355"/>
      <c r="W13" s="362"/>
      <c r="X13" s="746">
        <f t="shared" si="1"/>
        <v>0</v>
      </c>
      <c r="Y13" s="355"/>
      <c r="Z13" s="452"/>
      <c r="AA13" s="362"/>
      <c r="AB13" s="108">
        <f t="shared" si="2"/>
        <v>0</v>
      </c>
      <c r="AC13" s="355"/>
      <c r="AD13" s="2084"/>
      <c r="AE13" s="362"/>
      <c r="AF13" s="2085"/>
      <c r="AG13" s="356"/>
      <c r="AH13" s="240" t="str">
        <f t="shared" si="3"/>
        <v/>
      </c>
      <c r="CB13" s="2174" t="str">
        <f t="shared" si="4"/>
        <v/>
      </c>
      <c r="CC13" s="2174" t="str">
        <f t="shared" si="5"/>
        <v/>
      </c>
      <c r="CD13" s="2174" t="str">
        <f t="shared" si="6"/>
        <v/>
      </c>
      <c r="CE13" s="1"/>
      <c r="CF13" s="1"/>
      <c r="CG13" s="1"/>
      <c r="CH13" s="1"/>
      <c r="CI13" s="1"/>
      <c r="CJ13" s="1"/>
      <c r="CK13" s="1"/>
      <c r="CL13" s="1"/>
      <c r="CM13" s="2175">
        <f t="shared" si="7"/>
        <v>0</v>
      </c>
      <c r="CN13" s="2175">
        <f t="shared" si="8"/>
        <v>0</v>
      </c>
      <c r="CO13" s="2175">
        <f t="shared" si="9"/>
        <v>0</v>
      </c>
      <c r="CP13" s="1"/>
      <c r="CQ13" s="1"/>
      <c r="CR13" s="1"/>
      <c r="CS13" s="1"/>
      <c r="CT13" s="1"/>
    </row>
    <row r="14" spans="1:99" ht="14.25" customHeight="1" x14ac:dyDescent="0.25">
      <c r="A14" s="275" t="s">
        <v>1232</v>
      </c>
      <c r="B14" s="219">
        <f>SUM(C14:D14)</f>
        <v>0</v>
      </c>
      <c r="C14" s="355"/>
      <c r="D14" s="452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359"/>
      <c r="U14" s="2057"/>
      <c r="V14" s="355"/>
      <c r="W14" s="362"/>
      <c r="X14" s="746">
        <f t="shared" si="1"/>
        <v>0</v>
      </c>
      <c r="Y14" s="355"/>
      <c r="Z14" s="452"/>
      <c r="AA14" s="362"/>
      <c r="AB14" s="108">
        <f t="shared" si="2"/>
        <v>0</v>
      </c>
      <c r="AC14" s="355"/>
      <c r="AD14" s="2084"/>
      <c r="AE14" s="362"/>
      <c r="AF14" s="2085"/>
      <c r="AG14" s="356"/>
      <c r="AH14" s="240" t="str">
        <f t="shared" si="3"/>
        <v/>
      </c>
      <c r="CB14" s="2174" t="str">
        <f t="shared" si="4"/>
        <v/>
      </c>
      <c r="CC14" s="2174" t="str">
        <f t="shared" si="5"/>
        <v/>
      </c>
      <c r="CD14" s="2174" t="str">
        <f t="shared" si="6"/>
        <v/>
      </c>
      <c r="CE14" s="1"/>
      <c r="CF14" s="1"/>
      <c r="CG14" s="1"/>
      <c r="CH14" s="1"/>
      <c r="CI14" s="1"/>
      <c r="CJ14" s="1"/>
      <c r="CK14" s="1"/>
      <c r="CL14" s="1"/>
      <c r="CM14" s="2175">
        <f t="shared" si="7"/>
        <v>0</v>
      </c>
      <c r="CN14" s="2175">
        <f t="shared" si="8"/>
        <v>0</v>
      </c>
      <c r="CO14" s="2175">
        <f t="shared" si="9"/>
        <v>0</v>
      </c>
      <c r="CP14" s="1"/>
      <c r="CQ14" s="1"/>
      <c r="CR14" s="1"/>
      <c r="CS14" s="1"/>
      <c r="CT14" s="1"/>
    </row>
    <row r="15" spans="1:99" ht="14.25" customHeight="1" x14ac:dyDescent="0.25">
      <c r="A15" s="275" t="s">
        <v>1233</v>
      </c>
      <c r="B15" s="219">
        <f t="shared" ref="B15:B34" si="10">SUM(C15:T15)</f>
        <v>0</v>
      </c>
      <c r="C15" s="355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362"/>
      <c r="U15" s="2057"/>
      <c r="V15" s="355"/>
      <c r="W15" s="362"/>
      <c r="X15" s="746">
        <f t="shared" si="1"/>
        <v>0</v>
      </c>
      <c r="Y15" s="355"/>
      <c r="Z15" s="452"/>
      <c r="AA15" s="362"/>
      <c r="AB15" s="108">
        <f t="shared" si="2"/>
        <v>0</v>
      </c>
      <c r="AC15" s="355"/>
      <c r="AD15" s="2084"/>
      <c r="AE15" s="362"/>
      <c r="AF15" s="2085"/>
      <c r="AG15" s="356"/>
      <c r="AH15" s="240" t="str">
        <f t="shared" si="3"/>
        <v/>
      </c>
      <c r="CB15" s="2174" t="str">
        <f t="shared" si="4"/>
        <v/>
      </c>
      <c r="CC15" s="2174" t="str">
        <f t="shared" si="5"/>
        <v/>
      </c>
      <c r="CD15" s="2174" t="str">
        <f t="shared" si="6"/>
        <v/>
      </c>
      <c r="CE15" s="1"/>
      <c r="CF15" s="1"/>
      <c r="CG15" s="1"/>
      <c r="CH15" s="1"/>
      <c r="CI15" s="1"/>
      <c r="CJ15" s="1"/>
      <c r="CK15" s="1"/>
      <c r="CL15" s="1"/>
      <c r="CM15" s="2175">
        <f t="shared" si="7"/>
        <v>0</v>
      </c>
      <c r="CN15" s="2175">
        <f t="shared" si="8"/>
        <v>0</v>
      </c>
      <c r="CO15" s="2175">
        <f t="shared" si="9"/>
        <v>0</v>
      </c>
      <c r="CP15" s="1"/>
      <c r="CQ15" s="1"/>
      <c r="CR15" s="1"/>
      <c r="CS15" s="1"/>
      <c r="CT15" s="1"/>
    </row>
    <row r="16" spans="1:99" ht="14.25" customHeight="1" x14ac:dyDescent="0.25">
      <c r="A16" s="275" t="s">
        <v>1234</v>
      </c>
      <c r="B16" s="219">
        <f t="shared" si="10"/>
        <v>0</v>
      </c>
      <c r="C16" s="355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362"/>
      <c r="U16" s="2057"/>
      <c r="V16" s="355"/>
      <c r="W16" s="362"/>
      <c r="X16" s="746">
        <f t="shared" si="1"/>
        <v>0</v>
      </c>
      <c r="Y16" s="355"/>
      <c r="Z16" s="452"/>
      <c r="AA16" s="362"/>
      <c r="AB16" s="155">
        <f t="shared" si="2"/>
        <v>0</v>
      </c>
      <c r="AC16" s="355"/>
      <c r="AD16" s="2084"/>
      <c r="AE16" s="362"/>
      <c r="AF16" s="2085"/>
      <c r="AG16" s="356"/>
      <c r="AH16" s="240" t="str">
        <f t="shared" si="3"/>
        <v/>
      </c>
      <c r="CB16" s="2174" t="str">
        <f t="shared" si="4"/>
        <v/>
      </c>
      <c r="CC16" s="2174" t="str">
        <f t="shared" si="5"/>
        <v/>
      </c>
      <c r="CD16" s="2174" t="str">
        <f t="shared" si="6"/>
        <v/>
      </c>
      <c r="CE16" s="1"/>
      <c r="CF16" s="1"/>
      <c r="CG16" s="1"/>
      <c r="CH16" s="1"/>
      <c r="CI16" s="1"/>
      <c r="CJ16" s="1"/>
      <c r="CK16" s="1"/>
      <c r="CL16" s="1"/>
      <c r="CM16" s="2175">
        <f t="shared" si="7"/>
        <v>0</v>
      </c>
      <c r="CN16" s="2175">
        <f t="shared" si="8"/>
        <v>0</v>
      </c>
      <c r="CO16" s="2175">
        <f t="shared" si="9"/>
        <v>0</v>
      </c>
      <c r="CP16" s="1"/>
      <c r="CQ16" s="1"/>
      <c r="CR16" s="1"/>
      <c r="CS16" s="1"/>
      <c r="CT16" s="1"/>
    </row>
    <row r="17" spans="1:98" ht="14.25" customHeight="1" x14ac:dyDescent="0.25">
      <c r="A17" s="275" t="s">
        <v>1235</v>
      </c>
      <c r="B17" s="219">
        <f t="shared" si="10"/>
        <v>0</v>
      </c>
      <c r="C17" s="355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362"/>
      <c r="U17" s="2057"/>
      <c r="V17" s="355"/>
      <c r="W17" s="362"/>
      <c r="X17" s="746">
        <f t="shared" si="1"/>
        <v>0</v>
      </c>
      <c r="Y17" s="355"/>
      <c r="Z17" s="452"/>
      <c r="AA17" s="362"/>
      <c r="AB17" s="155">
        <f t="shared" si="2"/>
        <v>0</v>
      </c>
      <c r="AC17" s="355"/>
      <c r="AD17" s="2084"/>
      <c r="AE17" s="362"/>
      <c r="AF17" s="2085"/>
      <c r="AG17" s="356"/>
      <c r="AH17" s="240" t="str">
        <f t="shared" si="3"/>
        <v/>
      </c>
      <c r="CB17" s="2174" t="str">
        <f t="shared" si="4"/>
        <v/>
      </c>
      <c r="CC17" s="2174" t="str">
        <f t="shared" si="5"/>
        <v/>
      </c>
      <c r="CD17" s="2174" t="str">
        <f t="shared" si="6"/>
        <v/>
      </c>
      <c r="CE17" s="1"/>
      <c r="CF17" s="1"/>
      <c r="CG17" s="1"/>
      <c r="CH17" s="1"/>
      <c r="CI17" s="1"/>
      <c r="CJ17" s="1"/>
      <c r="CK17" s="1"/>
      <c r="CL17" s="1"/>
      <c r="CM17" s="2175">
        <f t="shared" si="7"/>
        <v>0</v>
      </c>
      <c r="CN17" s="2175">
        <f t="shared" si="8"/>
        <v>0</v>
      </c>
      <c r="CO17" s="2175">
        <f t="shared" si="9"/>
        <v>0</v>
      </c>
      <c r="CP17" s="1"/>
      <c r="CQ17" s="1"/>
      <c r="CR17" s="1"/>
      <c r="CS17" s="1"/>
      <c r="CT17" s="1"/>
    </row>
    <row r="18" spans="1:98" ht="14.25" customHeight="1" x14ac:dyDescent="0.25">
      <c r="A18" s="275" t="s">
        <v>1236</v>
      </c>
      <c r="B18" s="219">
        <f t="shared" si="10"/>
        <v>0</v>
      </c>
      <c r="C18" s="355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362"/>
      <c r="U18" s="2057"/>
      <c r="V18" s="355"/>
      <c r="W18" s="362"/>
      <c r="X18" s="746">
        <f t="shared" si="1"/>
        <v>0</v>
      </c>
      <c r="Y18" s="355"/>
      <c r="Z18" s="452"/>
      <c r="AA18" s="362"/>
      <c r="AB18" s="155">
        <f t="shared" si="2"/>
        <v>0</v>
      </c>
      <c r="AC18" s="355"/>
      <c r="AD18" s="2084"/>
      <c r="AE18" s="362"/>
      <c r="AF18" s="2085"/>
      <c r="AG18" s="356"/>
      <c r="AH18" s="240" t="str">
        <f t="shared" si="3"/>
        <v/>
      </c>
      <c r="CB18" s="2174" t="str">
        <f t="shared" si="4"/>
        <v/>
      </c>
      <c r="CC18" s="2174" t="str">
        <f t="shared" si="5"/>
        <v/>
      </c>
      <c r="CD18" s="2174" t="str">
        <f t="shared" si="6"/>
        <v/>
      </c>
      <c r="CE18" s="1"/>
      <c r="CF18" s="1"/>
      <c r="CG18" s="1"/>
      <c r="CH18" s="1"/>
      <c r="CI18" s="1"/>
      <c r="CJ18" s="1"/>
      <c r="CK18" s="1"/>
      <c r="CL18" s="1"/>
      <c r="CM18" s="2175">
        <f t="shared" si="7"/>
        <v>0</v>
      </c>
      <c r="CN18" s="2175">
        <f t="shared" si="8"/>
        <v>0</v>
      </c>
      <c r="CO18" s="2175">
        <f t="shared" si="9"/>
        <v>0</v>
      </c>
      <c r="CP18" s="1"/>
      <c r="CQ18" s="1"/>
      <c r="CR18" s="1"/>
      <c r="CS18" s="1"/>
      <c r="CT18" s="1"/>
    </row>
    <row r="19" spans="1:98" ht="14.25" customHeight="1" x14ac:dyDescent="0.25">
      <c r="A19" s="275" t="s">
        <v>1237</v>
      </c>
      <c r="B19" s="219">
        <f t="shared" si="10"/>
        <v>0</v>
      </c>
      <c r="C19" s="355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362"/>
      <c r="U19" s="2057"/>
      <c r="V19" s="355"/>
      <c r="W19" s="362"/>
      <c r="X19" s="746">
        <f t="shared" si="1"/>
        <v>0</v>
      </c>
      <c r="Y19" s="355"/>
      <c r="Z19" s="452"/>
      <c r="AA19" s="362"/>
      <c r="AB19" s="155">
        <f t="shared" si="2"/>
        <v>0</v>
      </c>
      <c r="AC19" s="355"/>
      <c r="AD19" s="2084"/>
      <c r="AE19" s="362"/>
      <c r="AF19" s="2085"/>
      <c r="AG19" s="356"/>
      <c r="AH19" s="240" t="str">
        <f t="shared" si="3"/>
        <v/>
      </c>
      <c r="CB19" s="2174" t="str">
        <f t="shared" si="4"/>
        <v/>
      </c>
      <c r="CC19" s="2174" t="str">
        <f t="shared" si="5"/>
        <v/>
      </c>
      <c r="CD19" s="2174" t="str">
        <f t="shared" si="6"/>
        <v/>
      </c>
      <c r="CE19" s="1"/>
      <c r="CF19" s="1"/>
      <c r="CG19" s="1"/>
      <c r="CH19" s="1"/>
      <c r="CI19" s="1"/>
      <c r="CJ19" s="1"/>
      <c r="CK19" s="1"/>
      <c r="CL19" s="1"/>
      <c r="CM19" s="2175">
        <f t="shared" si="7"/>
        <v>0</v>
      </c>
      <c r="CN19" s="2175">
        <f t="shared" si="8"/>
        <v>0</v>
      </c>
      <c r="CO19" s="2175">
        <f t="shared" si="9"/>
        <v>0</v>
      </c>
      <c r="CP19" s="1"/>
      <c r="CQ19" s="1"/>
      <c r="CR19" s="1"/>
      <c r="CS19" s="1"/>
      <c r="CT19" s="1"/>
    </row>
    <row r="20" spans="1:98" ht="14.25" customHeight="1" x14ac:dyDescent="0.25">
      <c r="A20" s="275" t="s">
        <v>1238</v>
      </c>
      <c r="B20" s="219">
        <f t="shared" si="10"/>
        <v>0</v>
      </c>
      <c r="C20" s="355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362"/>
      <c r="U20" s="2057"/>
      <c r="V20" s="355"/>
      <c r="W20" s="362"/>
      <c r="X20" s="746">
        <f t="shared" si="1"/>
        <v>0</v>
      </c>
      <c r="Y20" s="355"/>
      <c r="Z20" s="452"/>
      <c r="AA20" s="362"/>
      <c r="AB20" s="155">
        <f t="shared" si="2"/>
        <v>0</v>
      </c>
      <c r="AC20" s="355"/>
      <c r="AD20" s="2084"/>
      <c r="AE20" s="362"/>
      <c r="AF20" s="2085"/>
      <c r="AG20" s="356"/>
      <c r="AH20" s="240" t="str">
        <f t="shared" si="3"/>
        <v/>
      </c>
      <c r="CB20" s="2174" t="str">
        <f t="shared" si="4"/>
        <v/>
      </c>
      <c r="CC20" s="2174" t="str">
        <f t="shared" si="5"/>
        <v/>
      </c>
      <c r="CD20" s="2174" t="str">
        <f t="shared" si="6"/>
        <v/>
      </c>
      <c r="CE20" s="1"/>
      <c r="CF20" s="1"/>
      <c r="CG20" s="1"/>
      <c r="CH20" s="1"/>
      <c r="CI20" s="1"/>
      <c r="CJ20" s="1"/>
      <c r="CK20" s="1"/>
      <c r="CL20" s="1"/>
      <c r="CM20" s="2175">
        <f t="shared" si="7"/>
        <v>0</v>
      </c>
      <c r="CN20" s="2175">
        <f t="shared" si="8"/>
        <v>0</v>
      </c>
      <c r="CO20" s="2175">
        <f t="shared" si="9"/>
        <v>0</v>
      </c>
      <c r="CP20" s="1"/>
      <c r="CQ20" s="1"/>
      <c r="CR20" s="1"/>
      <c r="CS20" s="1"/>
      <c r="CT20" s="1"/>
    </row>
    <row r="21" spans="1:98" ht="14.25" customHeight="1" x14ac:dyDescent="0.25">
      <c r="A21" s="275" t="s">
        <v>1239</v>
      </c>
      <c r="B21" s="219">
        <f t="shared" si="10"/>
        <v>0</v>
      </c>
      <c r="C21" s="355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362"/>
      <c r="U21" s="2057"/>
      <c r="V21" s="355"/>
      <c r="W21" s="362"/>
      <c r="X21" s="746">
        <f t="shared" si="1"/>
        <v>0</v>
      </c>
      <c r="Y21" s="355"/>
      <c r="Z21" s="452"/>
      <c r="AA21" s="362"/>
      <c r="AB21" s="155">
        <f t="shared" si="2"/>
        <v>0</v>
      </c>
      <c r="AC21" s="355"/>
      <c r="AD21" s="2084"/>
      <c r="AE21" s="362"/>
      <c r="AF21" s="2085"/>
      <c r="AG21" s="356"/>
      <c r="AH21" s="240" t="str">
        <f t="shared" si="3"/>
        <v/>
      </c>
      <c r="CB21" s="2174" t="str">
        <f t="shared" si="4"/>
        <v/>
      </c>
      <c r="CC21" s="2174" t="str">
        <f t="shared" si="5"/>
        <v/>
      </c>
      <c r="CD21" s="2174" t="str">
        <f t="shared" si="6"/>
        <v/>
      </c>
      <c r="CE21" s="1"/>
      <c r="CF21" s="1"/>
      <c r="CG21" s="1"/>
      <c r="CH21" s="1"/>
      <c r="CI21" s="1"/>
      <c r="CJ21" s="1"/>
      <c r="CK21" s="1"/>
      <c r="CL21" s="1"/>
      <c r="CM21" s="2175">
        <f t="shared" si="7"/>
        <v>0</v>
      </c>
      <c r="CN21" s="2175">
        <f t="shared" si="8"/>
        <v>0</v>
      </c>
      <c r="CO21" s="2175">
        <f t="shared" si="9"/>
        <v>0</v>
      </c>
      <c r="CP21" s="1"/>
      <c r="CQ21" s="1"/>
      <c r="CR21" s="1"/>
      <c r="CS21" s="1"/>
      <c r="CT21" s="1"/>
    </row>
    <row r="22" spans="1:98" ht="14.25" customHeight="1" x14ac:dyDescent="0.25">
      <c r="A22" s="275" t="s">
        <v>1240</v>
      </c>
      <c r="B22" s="219">
        <f t="shared" si="10"/>
        <v>0</v>
      </c>
      <c r="C22" s="355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362"/>
      <c r="U22" s="2057"/>
      <c r="V22" s="355"/>
      <c r="W22" s="362"/>
      <c r="X22" s="746">
        <f t="shared" si="1"/>
        <v>0</v>
      </c>
      <c r="Y22" s="355"/>
      <c r="Z22" s="452"/>
      <c r="AA22" s="362"/>
      <c r="AB22" s="155">
        <f t="shared" si="2"/>
        <v>0</v>
      </c>
      <c r="AC22" s="355"/>
      <c r="AD22" s="2084"/>
      <c r="AE22" s="362"/>
      <c r="AF22" s="2085"/>
      <c r="AG22" s="356"/>
      <c r="AH22" s="240" t="str">
        <f t="shared" si="3"/>
        <v/>
      </c>
      <c r="CB22" s="2174" t="str">
        <f t="shared" si="4"/>
        <v/>
      </c>
      <c r="CC22" s="2174" t="str">
        <f t="shared" si="5"/>
        <v/>
      </c>
      <c r="CD22" s="2174" t="str">
        <f t="shared" si="6"/>
        <v/>
      </c>
      <c r="CE22" s="1"/>
      <c r="CF22" s="1"/>
      <c r="CG22" s="1"/>
      <c r="CH22" s="1"/>
      <c r="CI22" s="1"/>
      <c r="CJ22" s="1"/>
      <c r="CK22" s="1"/>
      <c r="CL22" s="1"/>
      <c r="CM22" s="2175">
        <f t="shared" si="7"/>
        <v>0</v>
      </c>
      <c r="CN22" s="2175">
        <f t="shared" si="8"/>
        <v>0</v>
      </c>
      <c r="CO22" s="2175">
        <f t="shared" si="9"/>
        <v>0</v>
      </c>
      <c r="CP22" s="1"/>
      <c r="CQ22" s="1"/>
      <c r="CR22" s="1"/>
      <c r="CS22" s="1"/>
      <c r="CT22" s="1"/>
    </row>
    <row r="23" spans="1:98" ht="14.25" customHeight="1" x14ac:dyDescent="0.25">
      <c r="A23" s="275" t="s">
        <v>1241</v>
      </c>
      <c r="B23" s="219">
        <f t="shared" si="10"/>
        <v>0</v>
      </c>
      <c r="C23" s="355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362"/>
      <c r="U23" s="2057"/>
      <c r="V23" s="355"/>
      <c r="W23" s="362"/>
      <c r="X23" s="746">
        <f t="shared" si="1"/>
        <v>0</v>
      </c>
      <c r="Y23" s="355"/>
      <c r="Z23" s="452"/>
      <c r="AA23" s="362"/>
      <c r="AB23" s="155">
        <f t="shared" si="2"/>
        <v>0</v>
      </c>
      <c r="AC23" s="355"/>
      <c r="AD23" s="2084"/>
      <c r="AE23" s="362"/>
      <c r="AF23" s="2085"/>
      <c r="AG23" s="356"/>
      <c r="AH23" s="240" t="str">
        <f t="shared" si="3"/>
        <v/>
      </c>
      <c r="CB23" s="2174" t="str">
        <f t="shared" si="4"/>
        <v/>
      </c>
      <c r="CC23" s="2174" t="str">
        <f t="shared" si="5"/>
        <v/>
      </c>
      <c r="CD23" s="2174" t="str">
        <f t="shared" si="6"/>
        <v/>
      </c>
      <c r="CE23" s="1"/>
      <c r="CF23" s="1"/>
      <c r="CG23" s="1"/>
      <c r="CH23" s="1"/>
      <c r="CI23" s="1"/>
      <c r="CJ23" s="1"/>
      <c r="CK23" s="1"/>
      <c r="CL23" s="1"/>
      <c r="CM23" s="2175">
        <f t="shared" si="7"/>
        <v>0</v>
      </c>
      <c r="CN23" s="2175">
        <f t="shared" si="8"/>
        <v>0</v>
      </c>
      <c r="CO23" s="2175">
        <f t="shared" si="9"/>
        <v>0</v>
      </c>
      <c r="CP23" s="1"/>
      <c r="CQ23" s="1"/>
      <c r="CR23" s="1"/>
      <c r="CS23" s="1"/>
      <c r="CT23" s="1"/>
    </row>
    <row r="24" spans="1:98" ht="14.25" customHeight="1" x14ac:dyDescent="0.25">
      <c r="A24" s="275" t="s">
        <v>1242</v>
      </c>
      <c r="B24" s="219">
        <f t="shared" si="10"/>
        <v>0</v>
      </c>
      <c r="C24" s="355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362"/>
      <c r="U24" s="2057"/>
      <c r="V24" s="355"/>
      <c r="W24" s="362"/>
      <c r="X24" s="746">
        <f t="shared" si="1"/>
        <v>0</v>
      </c>
      <c r="Y24" s="355"/>
      <c r="Z24" s="452"/>
      <c r="AA24" s="362"/>
      <c r="AB24" s="155">
        <f t="shared" si="2"/>
        <v>0</v>
      </c>
      <c r="AC24" s="355"/>
      <c r="AD24" s="2084"/>
      <c r="AE24" s="362"/>
      <c r="AF24" s="2085"/>
      <c r="AG24" s="356"/>
      <c r="AH24" s="240" t="str">
        <f t="shared" si="3"/>
        <v/>
      </c>
      <c r="CB24" s="2174" t="str">
        <f t="shared" si="4"/>
        <v/>
      </c>
      <c r="CC24" s="2174" t="str">
        <f t="shared" si="5"/>
        <v/>
      </c>
      <c r="CD24" s="2174" t="str">
        <f t="shared" si="6"/>
        <v/>
      </c>
      <c r="CE24" s="1"/>
      <c r="CF24" s="1"/>
      <c r="CG24" s="1"/>
      <c r="CH24" s="1"/>
      <c r="CI24" s="1"/>
      <c r="CJ24" s="1"/>
      <c r="CK24" s="1"/>
      <c r="CL24" s="1"/>
      <c r="CM24" s="2175">
        <f t="shared" si="7"/>
        <v>0</v>
      </c>
      <c r="CN24" s="2175">
        <f t="shared" si="8"/>
        <v>0</v>
      </c>
      <c r="CO24" s="2175">
        <f t="shared" si="9"/>
        <v>0</v>
      </c>
      <c r="CP24" s="1"/>
      <c r="CQ24" s="1"/>
      <c r="CR24" s="1"/>
      <c r="CS24" s="1"/>
      <c r="CT24" s="1"/>
    </row>
    <row r="25" spans="1:98" ht="14.25" customHeight="1" x14ac:dyDescent="0.25">
      <c r="A25" s="2370" t="s">
        <v>1243</v>
      </c>
      <c r="B25" s="219">
        <f t="shared" si="10"/>
        <v>0</v>
      </c>
      <c r="C25" s="355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362"/>
      <c r="U25" s="2057"/>
      <c r="V25" s="355"/>
      <c r="W25" s="362"/>
      <c r="X25" s="746">
        <f t="shared" si="1"/>
        <v>0</v>
      </c>
      <c r="Y25" s="355"/>
      <c r="Z25" s="452"/>
      <c r="AA25" s="362"/>
      <c r="AB25" s="155">
        <f t="shared" si="2"/>
        <v>0</v>
      </c>
      <c r="AC25" s="355"/>
      <c r="AD25" s="2084"/>
      <c r="AE25" s="362"/>
      <c r="AF25" s="2085"/>
      <c r="AG25" s="356"/>
      <c r="AH25" s="240" t="str">
        <f t="shared" si="3"/>
        <v/>
      </c>
      <c r="CB25" s="2174" t="str">
        <f t="shared" si="4"/>
        <v/>
      </c>
      <c r="CC25" s="2174" t="str">
        <f t="shared" si="5"/>
        <v/>
      </c>
      <c r="CD25" s="2174" t="str">
        <f t="shared" si="6"/>
        <v/>
      </c>
      <c r="CE25" s="1"/>
      <c r="CF25" s="1"/>
      <c r="CG25" s="1"/>
      <c r="CH25" s="1"/>
      <c r="CI25" s="1"/>
      <c r="CJ25" s="1"/>
      <c r="CK25" s="1"/>
      <c r="CL25" s="1"/>
      <c r="CM25" s="2175">
        <f t="shared" si="7"/>
        <v>0</v>
      </c>
      <c r="CN25" s="2175">
        <f t="shared" si="8"/>
        <v>0</v>
      </c>
      <c r="CO25" s="2175">
        <f t="shared" si="9"/>
        <v>0</v>
      </c>
      <c r="CP25" s="1"/>
      <c r="CQ25" s="1"/>
      <c r="CR25" s="1"/>
      <c r="CS25" s="1"/>
      <c r="CT25" s="1"/>
    </row>
    <row r="26" spans="1:98" ht="14.25" customHeight="1" x14ac:dyDescent="0.25">
      <c r="A26" s="275" t="s">
        <v>1244</v>
      </c>
      <c r="B26" s="219">
        <f t="shared" si="10"/>
        <v>0</v>
      </c>
      <c r="C26" s="355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362"/>
      <c r="U26" s="2057"/>
      <c r="V26" s="355"/>
      <c r="W26" s="362"/>
      <c r="X26" s="746">
        <f t="shared" si="1"/>
        <v>0</v>
      </c>
      <c r="Y26" s="355"/>
      <c r="Z26" s="452"/>
      <c r="AA26" s="362"/>
      <c r="AB26" s="155">
        <f t="shared" si="2"/>
        <v>0</v>
      </c>
      <c r="AC26" s="355"/>
      <c r="AD26" s="2084"/>
      <c r="AE26" s="362"/>
      <c r="AF26" s="2085"/>
      <c r="AG26" s="356"/>
      <c r="AH26" s="240" t="str">
        <f t="shared" si="3"/>
        <v/>
      </c>
      <c r="CB26" s="2174" t="str">
        <f t="shared" si="4"/>
        <v/>
      </c>
      <c r="CC26" s="2174" t="str">
        <f t="shared" si="5"/>
        <v/>
      </c>
      <c r="CD26" s="2174" t="str">
        <f t="shared" si="6"/>
        <v/>
      </c>
      <c r="CE26" s="1"/>
      <c r="CF26" s="1"/>
      <c r="CG26" s="1"/>
      <c r="CH26" s="1"/>
      <c r="CI26" s="1"/>
      <c r="CJ26" s="1"/>
      <c r="CK26" s="1"/>
      <c r="CL26" s="1"/>
      <c r="CM26" s="2175">
        <f t="shared" si="7"/>
        <v>0</v>
      </c>
      <c r="CN26" s="2175">
        <f t="shared" si="8"/>
        <v>0</v>
      </c>
      <c r="CO26" s="2175">
        <f t="shared" si="9"/>
        <v>0</v>
      </c>
      <c r="CP26" s="1"/>
      <c r="CQ26" s="1"/>
      <c r="CR26" s="1"/>
      <c r="CS26" s="1"/>
      <c r="CT26" s="1"/>
    </row>
    <row r="27" spans="1:98" ht="14.25" customHeight="1" x14ac:dyDescent="0.25">
      <c r="A27" s="275" t="s">
        <v>1245</v>
      </c>
      <c r="B27" s="219">
        <f t="shared" si="10"/>
        <v>0</v>
      </c>
      <c r="C27" s="355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362"/>
      <c r="U27" s="2057"/>
      <c r="V27" s="355"/>
      <c r="W27" s="362"/>
      <c r="X27" s="746">
        <f t="shared" si="1"/>
        <v>0</v>
      </c>
      <c r="Y27" s="355"/>
      <c r="Z27" s="452"/>
      <c r="AA27" s="362"/>
      <c r="AB27" s="155">
        <f t="shared" si="2"/>
        <v>0</v>
      </c>
      <c r="AC27" s="355"/>
      <c r="AD27" s="2084"/>
      <c r="AE27" s="362"/>
      <c r="AF27" s="2085"/>
      <c r="AG27" s="356"/>
      <c r="AH27" s="240" t="str">
        <f t="shared" si="3"/>
        <v/>
      </c>
      <c r="CB27" s="2174" t="str">
        <f t="shared" si="4"/>
        <v/>
      </c>
      <c r="CC27" s="2174" t="str">
        <f t="shared" si="5"/>
        <v/>
      </c>
      <c r="CD27" s="2174" t="str">
        <f t="shared" si="6"/>
        <v/>
      </c>
      <c r="CE27" s="1"/>
      <c r="CF27" s="1"/>
      <c r="CG27" s="1"/>
      <c r="CH27" s="1"/>
      <c r="CI27" s="1"/>
      <c r="CJ27" s="1"/>
      <c r="CK27" s="1"/>
      <c r="CL27" s="1"/>
      <c r="CM27" s="2175">
        <f t="shared" si="7"/>
        <v>0</v>
      </c>
      <c r="CN27" s="2175">
        <f t="shared" si="8"/>
        <v>0</v>
      </c>
      <c r="CO27" s="2175">
        <f t="shared" si="9"/>
        <v>0</v>
      </c>
      <c r="CP27" s="1"/>
      <c r="CQ27" s="1"/>
      <c r="CR27" s="1"/>
      <c r="CS27" s="1"/>
      <c r="CT27" s="1"/>
    </row>
    <row r="28" spans="1:98" ht="14.25" customHeight="1" x14ac:dyDescent="0.25">
      <c r="A28" s="275" t="s">
        <v>1246</v>
      </c>
      <c r="B28" s="219">
        <f t="shared" si="10"/>
        <v>0</v>
      </c>
      <c r="C28" s="355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362"/>
      <c r="U28" s="2057"/>
      <c r="V28" s="355"/>
      <c r="W28" s="362"/>
      <c r="X28" s="746">
        <f t="shared" si="1"/>
        <v>0</v>
      </c>
      <c r="Y28" s="355"/>
      <c r="Z28" s="452"/>
      <c r="AA28" s="362"/>
      <c r="AB28" s="155">
        <f t="shared" si="2"/>
        <v>0</v>
      </c>
      <c r="AC28" s="355"/>
      <c r="AD28" s="2084"/>
      <c r="AE28" s="362"/>
      <c r="AF28" s="2085"/>
      <c r="AG28" s="356"/>
      <c r="AH28" s="240" t="str">
        <f t="shared" si="3"/>
        <v/>
      </c>
      <c r="CB28" s="2174" t="str">
        <f t="shared" si="4"/>
        <v/>
      </c>
      <c r="CC28" s="2174" t="str">
        <f t="shared" si="5"/>
        <v/>
      </c>
      <c r="CD28" s="2174" t="str">
        <f t="shared" si="6"/>
        <v/>
      </c>
      <c r="CE28" s="1"/>
      <c r="CF28" s="1"/>
      <c r="CG28" s="1"/>
      <c r="CH28" s="1"/>
      <c r="CI28" s="1"/>
      <c r="CJ28" s="1"/>
      <c r="CK28" s="1"/>
      <c r="CL28" s="1"/>
      <c r="CM28" s="2175">
        <f t="shared" si="7"/>
        <v>0</v>
      </c>
      <c r="CN28" s="2175">
        <f t="shared" si="8"/>
        <v>0</v>
      </c>
      <c r="CO28" s="2175">
        <f t="shared" si="9"/>
        <v>0</v>
      </c>
      <c r="CP28" s="1"/>
      <c r="CQ28" s="1"/>
      <c r="CR28" s="1"/>
      <c r="CS28" s="1"/>
      <c r="CT28" s="1"/>
    </row>
    <row r="29" spans="1:98" ht="14.25" customHeight="1" x14ac:dyDescent="0.25">
      <c r="A29" s="275" t="s">
        <v>1247</v>
      </c>
      <c r="B29" s="219">
        <f t="shared" si="10"/>
        <v>0</v>
      </c>
      <c r="C29" s="355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362"/>
      <c r="U29" s="2057"/>
      <c r="V29" s="355"/>
      <c r="W29" s="362"/>
      <c r="X29" s="746">
        <f t="shared" si="1"/>
        <v>0</v>
      </c>
      <c r="Y29" s="355"/>
      <c r="Z29" s="452"/>
      <c r="AA29" s="362"/>
      <c r="AB29" s="155">
        <f t="shared" si="2"/>
        <v>0</v>
      </c>
      <c r="AC29" s="355"/>
      <c r="AD29" s="2084"/>
      <c r="AE29" s="362"/>
      <c r="AF29" s="2085"/>
      <c r="AG29" s="356"/>
      <c r="AH29" s="240" t="str">
        <f t="shared" si="3"/>
        <v/>
      </c>
      <c r="CB29" s="2174" t="str">
        <f t="shared" si="4"/>
        <v/>
      </c>
      <c r="CC29" s="2174" t="str">
        <f t="shared" si="5"/>
        <v/>
      </c>
      <c r="CD29" s="2174" t="str">
        <f t="shared" si="6"/>
        <v/>
      </c>
      <c r="CE29" s="1"/>
      <c r="CF29" s="1"/>
      <c r="CG29" s="1"/>
      <c r="CH29" s="1"/>
      <c r="CI29" s="1"/>
      <c r="CJ29" s="1"/>
      <c r="CK29" s="1"/>
      <c r="CL29" s="1"/>
      <c r="CM29" s="2175">
        <f t="shared" si="7"/>
        <v>0</v>
      </c>
      <c r="CN29" s="2175">
        <f t="shared" si="8"/>
        <v>0</v>
      </c>
      <c r="CO29" s="2175">
        <f t="shared" si="9"/>
        <v>0</v>
      </c>
      <c r="CP29" s="1"/>
      <c r="CQ29" s="1"/>
      <c r="CR29" s="1"/>
      <c r="CS29" s="1"/>
      <c r="CT29" s="1"/>
    </row>
    <row r="30" spans="1:98" ht="14.25" customHeight="1" x14ac:dyDescent="0.25">
      <c r="A30" s="275" t="s">
        <v>1248</v>
      </c>
      <c r="B30" s="219">
        <f t="shared" si="10"/>
        <v>0</v>
      </c>
      <c r="C30" s="355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362"/>
      <c r="U30" s="2057"/>
      <c r="V30" s="355"/>
      <c r="W30" s="362"/>
      <c r="X30" s="746">
        <f t="shared" si="1"/>
        <v>0</v>
      </c>
      <c r="Y30" s="355"/>
      <c r="Z30" s="452"/>
      <c r="AA30" s="362"/>
      <c r="AB30" s="155">
        <f t="shared" si="2"/>
        <v>0</v>
      </c>
      <c r="AC30" s="355"/>
      <c r="AD30" s="2084"/>
      <c r="AE30" s="362"/>
      <c r="AF30" s="2085"/>
      <c r="AG30" s="356"/>
      <c r="AH30" s="240" t="str">
        <f t="shared" si="3"/>
        <v/>
      </c>
      <c r="CB30" s="2174" t="str">
        <f t="shared" si="4"/>
        <v/>
      </c>
      <c r="CC30" s="2174" t="str">
        <f t="shared" si="5"/>
        <v/>
      </c>
      <c r="CD30" s="2174" t="str">
        <f t="shared" si="6"/>
        <v/>
      </c>
      <c r="CE30" s="1"/>
      <c r="CF30" s="1"/>
      <c r="CG30" s="1"/>
      <c r="CH30" s="1"/>
      <c r="CI30" s="1"/>
      <c r="CJ30" s="1"/>
      <c r="CK30" s="1"/>
      <c r="CL30" s="1"/>
      <c r="CM30" s="2175">
        <f t="shared" si="7"/>
        <v>0</v>
      </c>
      <c r="CN30" s="2175">
        <f t="shared" si="8"/>
        <v>0</v>
      </c>
      <c r="CO30" s="2175">
        <f t="shared" si="9"/>
        <v>0</v>
      </c>
      <c r="CP30" s="1"/>
      <c r="CQ30" s="1"/>
      <c r="CR30" s="1"/>
      <c r="CS30" s="1"/>
      <c r="CT30" s="1"/>
    </row>
    <row r="31" spans="1:98" ht="14.25" customHeight="1" x14ac:dyDescent="0.25">
      <c r="A31" s="747" t="s">
        <v>1249</v>
      </c>
      <c r="B31" s="219">
        <f t="shared" si="10"/>
        <v>0</v>
      </c>
      <c r="C31" s="355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362"/>
      <c r="U31" s="2057"/>
      <c r="V31" s="355"/>
      <c r="W31" s="362"/>
      <c r="X31" s="746">
        <f t="shared" si="1"/>
        <v>0</v>
      </c>
      <c r="Y31" s="355"/>
      <c r="Z31" s="452"/>
      <c r="AA31" s="362"/>
      <c r="AB31" s="155">
        <f t="shared" si="2"/>
        <v>0</v>
      </c>
      <c r="AC31" s="355"/>
      <c r="AD31" s="2084"/>
      <c r="AE31" s="362"/>
      <c r="AF31" s="2085"/>
      <c r="AG31" s="356"/>
      <c r="AH31" s="240" t="str">
        <f t="shared" si="3"/>
        <v/>
      </c>
      <c r="CB31" s="2174" t="str">
        <f t="shared" si="4"/>
        <v/>
      </c>
      <c r="CC31" s="2174" t="str">
        <f t="shared" si="5"/>
        <v/>
      </c>
      <c r="CD31" s="2174" t="str">
        <f t="shared" si="6"/>
        <v/>
      </c>
      <c r="CE31" s="1"/>
      <c r="CF31" s="1"/>
      <c r="CG31" s="1"/>
      <c r="CH31" s="1"/>
      <c r="CI31" s="1"/>
      <c r="CJ31" s="1"/>
      <c r="CK31" s="1"/>
      <c r="CL31" s="1"/>
      <c r="CM31" s="2175">
        <f t="shared" si="7"/>
        <v>0</v>
      </c>
      <c r="CN31" s="2175">
        <f t="shared" si="8"/>
        <v>0</v>
      </c>
      <c r="CO31" s="2175">
        <f t="shared" si="9"/>
        <v>0</v>
      </c>
      <c r="CP31" s="1"/>
      <c r="CQ31" s="1"/>
      <c r="CR31" s="1"/>
      <c r="CS31" s="1"/>
      <c r="CT31" s="1"/>
    </row>
    <row r="32" spans="1:98" ht="14.25" customHeight="1" x14ac:dyDescent="0.25">
      <c r="A32" s="275" t="s">
        <v>1250</v>
      </c>
      <c r="B32" s="219">
        <f t="shared" si="10"/>
        <v>0</v>
      </c>
      <c r="C32" s="355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362"/>
      <c r="U32" s="2057"/>
      <c r="V32" s="355"/>
      <c r="W32" s="362"/>
      <c r="X32" s="746">
        <f t="shared" si="1"/>
        <v>0</v>
      </c>
      <c r="Y32" s="355"/>
      <c r="Z32" s="452"/>
      <c r="AA32" s="362"/>
      <c r="AB32" s="155">
        <f t="shared" si="2"/>
        <v>0</v>
      </c>
      <c r="AC32" s="355"/>
      <c r="AD32" s="2084"/>
      <c r="AE32" s="362"/>
      <c r="AF32" s="2085"/>
      <c r="AG32" s="356"/>
      <c r="AH32" s="240" t="str">
        <f t="shared" si="3"/>
        <v/>
      </c>
      <c r="CB32" s="2174" t="str">
        <f t="shared" si="4"/>
        <v/>
      </c>
      <c r="CC32" s="2174" t="str">
        <f t="shared" si="5"/>
        <v/>
      </c>
      <c r="CD32" s="2174" t="str">
        <f t="shared" si="6"/>
        <v/>
      </c>
      <c r="CE32" s="1"/>
      <c r="CF32" s="1"/>
      <c r="CG32" s="1"/>
      <c r="CH32" s="1"/>
      <c r="CI32" s="1"/>
      <c r="CJ32" s="1"/>
      <c r="CK32" s="1"/>
      <c r="CL32" s="1"/>
      <c r="CM32" s="2175">
        <f t="shared" si="7"/>
        <v>0</v>
      </c>
      <c r="CN32" s="2175">
        <f t="shared" si="8"/>
        <v>0</v>
      </c>
      <c r="CO32" s="2175">
        <f t="shared" si="9"/>
        <v>0</v>
      </c>
      <c r="CP32" s="1"/>
      <c r="CQ32" s="1"/>
      <c r="CR32" s="1"/>
      <c r="CS32" s="1"/>
      <c r="CT32" s="1"/>
    </row>
    <row r="33" spans="1:98" ht="14.25" customHeight="1" x14ac:dyDescent="0.25">
      <c r="A33" s="275" t="s">
        <v>1251</v>
      </c>
      <c r="B33" s="219">
        <f t="shared" si="10"/>
        <v>0</v>
      </c>
      <c r="C33" s="355"/>
      <c r="D33" s="452"/>
      <c r="E33" s="452"/>
      <c r="F33" s="452"/>
      <c r="G33" s="452"/>
      <c r="H33" s="452"/>
      <c r="I33" s="452"/>
      <c r="J33" s="452"/>
      <c r="K33" s="452"/>
      <c r="L33" s="452"/>
      <c r="M33" s="452"/>
      <c r="N33" s="452"/>
      <c r="O33" s="452"/>
      <c r="P33" s="452"/>
      <c r="Q33" s="452"/>
      <c r="R33" s="452"/>
      <c r="S33" s="452"/>
      <c r="T33" s="362"/>
      <c r="U33" s="2057"/>
      <c r="V33" s="355"/>
      <c r="W33" s="362"/>
      <c r="X33" s="746">
        <f t="shared" si="1"/>
        <v>0</v>
      </c>
      <c r="Y33" s="355"/>
      <c r="Z33" s="452"/>
      <c r="AA33" s="362"/>
      <c r="AB33" s="155">
        <f t="shared" si="2"/>
        <v>0</v>
      </c>
      <c r="AC33" s="355"/>
      <c r="AD33" s="2084"/>
      <c r="AE33" s="362"/>
      <c r="AF33" s="2085"/>
      <c r="AG33" s="356"/>
      <c r="AH33" s="240" t="str">
        <f t="shared" si="3"/>
        <v/>
      </c>
      <c r="CB33" s="2174" t="str">
        <f t="shared" si="4"/>
        <v/>
      </c>
      <c r="CC33" s="2174" t="str">
        <f t="shared" si="5"/>
        <v/>
      </c>
      <c r="CD33" s="2174" t="str">
        <f t="shared" si="6"/>
        <v/>
      </c>
      <c r="CE33" s="1"/>
      <c r="CF33" s="1"/>
      <c r="CG33" s="1"/>
      <c r="CH33" s="1"/>
      <c r="CI33" s="1"/>
      <c r="CJ33" s="1"/>
      <c r="CK33" s="1"/>
      <c r="CL33" s="1"/>
      <c r="CM33" s="2175">
        <f t="shared" si="7"/>
        <v>0</v>
      </c>
      <c r="CN33" s="2175">
        <f t="shared" si="8"/>
        <v>0</v>
      </c>
      <c r="CO33" s="2175">
        <f t="shared" si="9"/>
        <v>0</v>
      </c>
      <c r="CP33" s="1"/>
      <c r="CQ33" s="1"/>
      <c r="CR33" s="1"/>
      <c r="CS33" s="1"/>
      <c r="CT33" s="1"/>
    </row>
    <row r="34" spans="1:98" ht="14.25" customHeight="1" x14ac:dyDescent="0.25">
      <c r="A34" s="275" t="s">
        <v>1252</v>
      </c>
      <c r="B34" s="219">
        <f t="shared" si="10"/>
        <v>0</v>
      </c>
      <c r="C34" s="355"/>
      <c r="D34" s="452"/>
      <c r="E34" s="452"/>
      <c r="F34" s="452"/>
      <c r="G34" s="452"/>
      <c r="H34" s="452"/>
      <c r="I34" s="452"/>
      <c r="J34" s="452"/>
      <c r="K34" s="452"/>
      <c r="L34" s="452"/>
      <c r="M34" s="452"/>
      <c r="N34" s="452"/>
      <c r="O34" s="452"/>
      <c r="P34" s="452"/>
      <c r="Q34" s="452"/>
      <c r="R34" s="452"/>
      <c r="S34" s="452"/>
      <c r="T34" s="362"/>
      <c r="U34" s="2057"/>
      <c r="V34" s="355"/>
      <c r="W34" s="362"/>
      <c r="X34" s="746">
        <f t="shared" si="1"/>
        <v>0</v>
      </c>
      <c r="Y34" s="355"/>
      <c r="Z34" s="452"/>
      <c r="AA34" s="362"/>
      <c r="AB34" s="155">
        <f t="shared" si="2"/>
        <v>0</v>
      </c>
      <c r="AC34" s="355"/>
      <c r="AD34" s="2084"/>
      <c r="AE34" s="362"/>
      <c r="AF34" s="2085"/>
      <c r="AG34" s="356"/>
      <c r="AH34" s="240" t="str">
        <f t="shared" si="3"/>
        <v/>
      </c>
      <c r="CB34" s="2174" t="str">
        <f t="shared" si="4"/>
        <v/>
      </c>
      <c r="CC34" s="2174" t="str">
        <f t="shared" si="5"/>
        <v/>
      </c>
      <c r="CD34" s="2174" t="str">
        <f t="shared" si="6"/>
        <v/>
      </c>
      <c r="CE34" s="1"/>
      <c r="CF34" s="1"/>
      <c r="CG34" s="1"/>
      <c r="CH34" s="1"/>
      <c r="CI34" s="1"/>
      <c r="CJ34" s="1"/>
      <c r="CK34" s="1"/>
      <c r="CL34" s="1"/>
      <c r="CM34" s="2175">
        <f t="shared" si="7"/>
        <v>0</v>
      </c>
      <c r="CN34" s="2175">
        <f t="shared" si="8"/>
        <v>0</v>
      </c>
      <c r="CO34" s="2175">
        <f t="shared" si="9"/>
        <v>0</v>
      </c>
      <c r="CP34" s="1"/>
      <c r="CQ34" s="1"/>
      <c r="CR34" s="1"/>
      <c r="CS34" s="1"/>
      <c r="CT34" s="1"/>
    </row>
    <row r="35" spans="1:98" ht="14.25" customHeight="1" x14ac:dyDescent="0.25">
      <c r="A35" s="275" t="s">
        <v>1253</v>
      </c>
      <c r="B35" s="219">
        <f>SUM(P35:T35)</f>
        <v>0</v>
      </c>
      <c r="C35" s="357"/>
      <c r="D35" s="633"/>
      <c r="E35" s="633"/>
      <c r="F35" s="633"/>
      <c r="G35" s="633"/>
      <c r="H35" s="633"/>
      <c r="I35" s="633"/>
      <c r="J35" s="633"/>
      <c r="K35" s="633"/>
      <c r="L35" s="633"/>
      <c r="M35" s="633"/>
      <c r="N35" s="633"/>
      <c r="O35" s="633"/>
      <c r="P35" s="452"/>
      <c r="Q35" s="452"/>
      <c r="R35" s="452"/>
      <c r="S35" s="452"/>
      <c r="T35" s="362"/>
      <c r="U35" s="2057"/>
      <c r="V35" s="355"/>
      <c r="W35" s="362"/>
      <c r="X35" s="746">
        <f t="shared" si="1"/>
        <v>0</v>
      </c>
      <c r="Y35" s="355"/>
      <c r="Z35" s="452"/>
      <c r="AA35" s="362"/>
      <c r="AB35" s="155">
        <f t="shared" si="2"/>
        <v>0</v>
      </c>
      <c r="AC35" s="355"/>
      <c r="AD35" s="2084"/>
      <c r="AE35" s="362"/>
      <c r="AF35" s="2085"/>
      <c r="AG35" s="356"/>
      <c r="AH35" s="240" t="str">
        <f t="shared" si="3"/>
        <v/>
      </c>
      <c r="CB35" s="2174" t="str">
        <f t="shared" si="4"/>
        <v/>
      </c>
      <c r="CC35" s="2174" t="str">
        <f t="shared" si="5"/>
        <v/>
      </c>
      <c r="CD35" s="2174" t="str">
        <f t="shared" si="6"/>
        <v/>
      </c>
      <c r="CE35" s="1"/>
      <c r="CF35" s="1"/>
      <c r="CG35" s="1"/>
      <c r="CH35" s="1"/>
      <c r="CI35" s="1"/>
      <c r="CJ35" s="1"/>
      <c r="CK35" s="1"/>
      <c r="CL35" s="1"/>
      <c r="CM35" s="2175">
        <f t="shared" si="7"/>
        <v>0</v>
      </c>
      <c r="CN35" s="2175">
        <f t="shared" si="8"/>
        <v>0</v>
      </c>
      <c r="CO35" s="2175">
        <f t="shared" si="9"/>
        <v>0</v>
      </c>
      <c r="CP35" s="1"/>
      <c r="CQ35" s="1"/>
      <c r="CR35" s="1"/>
      <c r="CS35" s="1"/>
      <c r="CT35" s="1"/>
    </row>
    <row r="36" spans="1:98" ht="14.25" customHeight="1" x14ac:dyDescent="0.25">
      <c r="A36" s="275" t="s">
        <v>1254</v>
      </c>
      <c r="B36" s="219">
        <f t="shared" ref="B36:B66" si="11">SUM(C36:T36)</f>
        <v>0</v>
      </c>
      <c r="C36" s="355"/>
      <c r="D36" s="452"/>
      <c r="E36" s="452"/>
      <c r="F36" s="452"/>
      <c r="G36" s="452"/>
      <c r="H36" s="452"/>
      <c r="I36" s="452"/>
      <c r="J36" s="452"/>
      <c r="K36" s="452"/>
      <c r="L36" s="452"/>
      <c r="M36" s="452"/>
      <c r="N36" s="452"/>
      <c r="O36" s="452"/>
      <c r="P36" s="452"/>
      <c r="Q36" s="452"/>
      <c r="R36" s="452"/>
      <c r="S36" s="452"/>
      <c r="T36" s="362"/>
      <c r="U36" s="2057"/>
      <c r="V36" s="355"/>
      <c r="W36" s="362"/>
      <c r="X36" s="746">
        <f t="shared" si="1"/>
        <v>0</v>
      </c>
      <c r="Y36" s="355"/>
      <c r="Z36" s="452"/>
      <c r="AA36" s="362"/>
      <c r="AB36" s="155">
        <f t="shared" si="2"/>
        <v>0</v>
      </c>
      <c r="AC36" s="355"/>
      <c r="AD36" s="2084"/>
      <c r="AE36" s="362"/>
      <c r="AF36" s="2085"/>
      <c r="AG36" s="356"/>
      <c r="AH36" s="240" t="str">
        <f t="shared" si="3"/>
        <v/>
      </c>
      <c r="CB36" s="2174" t="str">
        <f t="shared" si="4"/>
        <v/>
      </c>
      <c r="CC36" s="2174" t="str">
        <f t="shared" si="5"/>
        <v/>
      </c>
      <c r="CD36" s="2174" t="str">
        <f t="shared" si="6"/>
        <v/>
      </c>
      <c r="CE36" s="1"/>
      <c r="CF36" s="1"/>
      <c r="CG36" s="1"/>
      <c r="CH36" s="1"/>
      <c r="CI36" s="1"/>
      <c r="CJ36" s="1"/>
      <c r="CK36" s="1"/>
      <c r="CL36" s="1"/>
      <c r="CM36" s="2175">
        <f t="shared" si="7"/>
        <v>0</v>
      </c>
      <c r="CN36" s="2175">
        <f t="shared" si="8"/>
        <v>0</v>
      </c>
      <c r="CO36" s="2175">
        <f t="shared" si="9"/>
        <v>0</v>
      </c>
      <c r="CP36" s="1"/>
      <c r="CQ36" s="1"/>
      <c r="CR36" s="1"/>
      <c r="CS36" s="1"/>
      <c r="CT36" s="1"/>
    </row>
    <row r="37" spans="1:98" ht="14.25" customHeight="1" x14ac:dyDescent="0.25">
      <c r="A37" s="747" t="s">
        <v>1255</v>
      </c>
      <c r="B37" s="219">
        <f t="shared" si="11"/>
        <v>0</v>
      </c>
      <c r="C37" s="355"/>
      <c r="D37" s="452"/>
      <c r="E37" s="452"/>
      <c r="F37" s="452"/>
      <c r="G37" s="452"/>
      <c r="H37" s="452"/>
      <c r="I37" s="452"/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362"/>
      <c r="U37" s="2057"/>
      <c r="V37" s="355"/>
      <c r="W37" s="362"/>
      <c r="X37" s="746">
        <f t="shared" si="1"/>
        <v>0</v>
      </c>
      <c r="Y37" s="355"/>
      <c r="Z37" s="452"/>
      <c r="AA37" s="362"/>
      <c r="AB37" s="155">
        <f t="shared" si="2"/>
        <v>0</v>
      </c>
      <c r="AC37" s="355"/>
      <c r="AD37" s="2084"/>
      <c r="AE37" s="362"/>
      <c r="AF37" s="2085"/>
      <c r="AG37" s="356"/>
      <c r="AH37" s="240" t="str">
        <f t="shared" si="3"/>
        <v/>
      </c>
      <c r="CB37" s="2174" t="str">
        <f t="shared" si="4"/>
        <v/>
      </c>
      <c r="CC37" s="2174" t="str">
        <f t="shared" si="5"/>
        <v/>
      </c>
      <c r="CD37" s="2174" t="str">
        <f t="shared" si="6"/>
        <v/>
      </c>
      <c r="CE37" s="1"/>
      <c r="CF37" s="1"/>
      <c r="CG37" s="1"/>
      <c r="CH37" s="1"/>
      <c r="CI37" s="1"/>
      <c r="CJ37" s="1"/>
      <c r="CK37" s="1"/>
      <c r="CL37" s="1"/>
      <c r="CM37" s="2175">
        <f t="shared" si="7"/>
        <v>0</v>
      </c>
      <c r="CN37" s="2175">
        <f t="shared" si="8"/>
        <v>0</v>
      </c>
      <c r="CO37" s="2175">
        <f t="shared" si="9"/>
        <v>0</v>
      </c>
      <c r="CP37" s="1"/>
      <c r="CQ37" s="1"/>
      <c r="CR37" s="1"/>
      <c r="CS37" s="1"/>
      <c r="CT37" s="1"/>
    </row>
    <row r="38" spans="1:98" ht="14.25" customHeight="1" x14ac:dyDescent="0.25">
      <c r="A38" s="275" t="s">
        <v>1256</v>
      </c>
      <c r="B38" s="219">
        <f t="shared" si="11"/>
        <v>0</v>
      </c>
      <c r="C38" s="355"/>
      <c r="D38" s="452"/>
      <c r="E38" s="452"/>
      <c r="F38" s="452"/>
      <c r="G38" s="452"/>
      <c r="H38" s="452"/>
      <c r="I38" s="452"/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362"/>
      <c r="U38" s="2057"/>
      <c r="V38" s="355"/>
      <c r="W38" s="362"/>
      <c r="X38" s="746">
        <f t="shared" si="1"/>
        <v>0</v>
      </c>
      <c r="Y38" s="355"/>
      <c r="Z38" s="452"/>
      <c r="AA38" s="362"/>
      <c r="AB38" s="155">
        <f t="shared" si="2"/>
        <v>0</v>
      </c>
      <c r="AC38" s="355"/>
      <c r="AD38" s="2084"/>
      <c r="AE38" s="362"/>
      <c r="AF38" s="2085"/>
      <c r="AG38" s="356"/>
      <c r="AH38" s="240" t="str">
        <f t="shared" si="3"/>
        <v/>
      </c>
      <c r="CB38" s="2174" t="str">
        <f t="shared" si="4"/>
        <v/>
      </c>
      <c r="CC38" s="2174" t="str">
        <f t="shared" si="5"/>
        <v/>
      </c>
      <c r="CD38" s="2174" t="str">
        <f t="shared" si="6"/>
        <v/>
      </c>
      <c r="CE38" s="1"/>
      <c r="CF38" s="1"/>
      <c r="CG38" s="1"/>
      <c r="CH38" s="1"/>
      <c r="CI38" s="1"/>
      <c r="CJ38" s="1"/>
      <c r="CK38" s="1"/>
      <c r="CL38" s="1"/>
      <c r="CM38" s="2175">
        <f t="shared" si="7"/>
        <v>0</v>
      </c>
      <c r="CN38" s="2175">
        <f t="shared" si="8"/>
        <v>0</v>
      </c>
      <c r="CO38" s="2175">
        <f t="shared" si="9"/>
        <v>0</v>
      </c>
      <c r="CP38" s="1"/>
      <c r="CQ38" s="1"/>
      <c r="CR38" s="1"/>
      <c r="CS38" s="1"/>
      <c r="CT38" s="1"/>
    </row>
    <row r="39" spans="1:98" ht="14.25" customHeight="1" x14ac:dyDescent="0.25">
      <c r="A39" s="275" t="s">
        <v>1257</v>
      </c>
      <c r="B39" s="219">
        <f t="shared" si="11"/>
        <v>0</v>
      </c>
      <c r="C39" s="355"/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362"/>
      <c r="U39" s="2057"/>
      <c r="V39" s="355"/>
      <c r="W39" s="362"/>
      <c r="X39" s="746">
        <f t="shared" si="1"/>
        <v>0</v>
      </c>
      <c r="Y39" s="355"/>
      <c r="Z39" s="452"/>
      <c r="AA39" s="362"/>
      <c r="AB39" s="155">
        <f t="shared" si="2"/>
        <v>0</v>
      </c>
      <c r="AC39" s="355"/>
      <c r="AD39" s="2084"/>
      <c r="AE39" s="362"/>
      <c r="AF39" s="2085"/>
      <c r="AG39" s="356"/>
      <c r="AH39" s="240" t="str">
        <f t="shared" si="3"/>
        <v/>
      </c>
      <c r="CB39" s="2174" t="str">
        <f t="shared" si="4"/>
        <v/>
      </c>
      <c r="CC39" s="2174" t="str">
        <f t="shared" si="5"/>
        <v/>
      </c>
      <c r="CD39" s="2174" t="str">
        <f t="shared" si="6"/>
        <v/>
      </c>
      <c r="CE39" s="1"/>
      <c r="CF39" s="1"/>
      <c r="CG39" s="1"/>
      <c r="CH39" s="1"/>
      <c r="CI39" s="1"/>
      <c r="CJ39" s="1"/>
      <c r="CK39" s="1"/>
      <c r="CL39" s="1"/>
      <c r="CM39" s="2175">
        <f t="shared" si="7"/>
        <v>0</v>
      </c>
      <c r="CN39" s="2175">
        <f t="shared" si="8"/>
        <v>0</v>
      </c>
      <c r="CO39" s="2175">
        <f t="shared" si="9"/>
        <v>0</v>
      </c>
      <c r="CP39" s="1"/>
      <c r="CQ39" s="1"/>
      <c r="CR39" s="1"/>
      <c r="CS39" s="1"/>
      <c r="CT39" s="1"/>
    </row>
    <row r="40" spans="1:98" ht="14.25" customHeight="1" x14ac:dyDescent="0.25">
      <c r="A40" s="275" t="s">
        <v>1258</v>
      </c>
      <c r="B40" s="219">
        <f t="shared" si="11"/>
        <v>0</v>
      </c>
      <c r="C40" s="355"/>
      <c r="D40" s="452"/>
      <c r="E40" s="452"/>
      <c r="F40" s="452"/>
      <c r="G40" s="452"/>
      <c r="H40" s="452"/>
      <c r="I40" s="452"/>
      <c r="J40" s="452"/>
      <c r="K40" s="452"/>
      <c r="L40" s="452"/>
      <c r="M40" s="452"/>
      <c r="N40" s="452"/>
      <c r="O40" s="452"/>
      <c r="P40" s="452"/>
      <c r="Q40" s="452"/>
      <c r="R40" s="452"/>
      <c r="S40" s="452"/>
      <c r="T40" s="362"/>
      <c r="U40" s="2057"/>
      <c r="V40" s="355"/>
      <c r="W40" s="362"/>
      <c r="X40" s="746">
        <f t="shared" si="1"/>
        <v>0</v>
      </c>
      <c r="Y40" s="355"/>
      <c r="Z40" s="452"/>
      <c r="AA40" s="362"/>
      <c r="AB40" s="155">
        <f t="shared" si="2"/>
        <v>0</v>
      </c>
      <c r="AC40" s="355"/>
      <c r="AD40" s="2084"/>
      <c r="AE40" s="362"/>
      <c r="AF40" s="2085"/>
      <c r="AG40" s="356"/>
      <c r="AH40" s="240" t="str">
        <f t="shared" si="3"/>
        <v/>
      </c>
      <c r="CB40" s="2174" t="str">
        <f t="shared" si="4"/>
        <v/>
      </c>
      <c r="CC40" s="2174" t="str">
        <f t="shared" si="5"/>
        <v/>
      </c>
      <c r="CD40" s="2174" t="str">
        <f t="shared" si="6"/>
        <v/>
      </c>
      <c r="CE40" s="1"/>
      <c r="CF40" s="1"/>
      <c r="CG40" s="1"/>
      <c r="CH40" s="1"/>
      <c r="CI40" s="1"/>
      <c r="CJ40" s="1"/>
      <c r="CK40" s="1"/>
      <c r="CL40" s="1"/>
      <c r="CM40" s="2175">
        <f t="shared" si="7"/>
        <v>0</v>
      </c>
      <c r="CN40" s="2175">
        <f t="shared" si="8"/>
        <v>0</v>
      </c>
      <c r="CO40" s="2175">
        <f t="shared" si="9"/>
        <v>0</v>
      </c>
      <c r="CP40" s="1"/>
      <c r="CQ40" s="1"/>
      <c r="CR40" s="1"/>
      <c r="CS40" s="1"/>
      <c r="CT40" s="1"/>
    </row>
    <row r="41" spans="1:98" ht="14.25" customHeight="1" x14ac:dyDescent="0.25">
      <c r="A41" s="275" t="s">
        <v>1259</v>
      </c>
      <c r="B41" s="219">
        <f t="shared" si="11"/>
        <v>0</v>
      </c>
      <c r="C41" s="355"/>
      <c r="D41" s="452"/>
      <c r="E41" s="452"/>
      <c r="F41" s="452"/>
      <c r="G41" s="452"/>
      <c r="H41" s="452"/>
      <c r="I41" s="452"/>
      <c r="J41" s="452"/>
      <c r="K41" s="452"/>
      <c r="L41" s="452"/>
      <c r="M41" s="452"/>
      <c r="N41" s="452"/>
      <c r="O41" s="452"/>
      <c r="P41" s="452"/>
      <c r="Q41" s="452"/>
      <c r="R41" s="452"/>
      <c r="S41" s="452"/>
      <c r="T41" s="362"/>
      <c r="U41" s="2057"/>
      <c r="V41" s="355"/>
      <c r="W41" s="362"/>
      <c r="X41" s="746">
        <f t="shared" si="1"/>
        <v>0</v>
      </c>
      <c r="Y41" s="355"/>
      <c r="Z41" s="452"/>
      <c r="AA41" s="362"/>
      <c r="AB41" s="155">
        <f t="shared" si="2"/>
        <v>0</v>
      </c>
      <c r="AC41" s="355"/>
      <c r="AD41" s="2084"/>
      <c r="AE41" s="362"/>
      <c r="AF41" s="2085"/>
      <c r="AG41" s="356"/>
      <c r="AH41" s="240" t="str">
        <f t="shared" si="3"/>
        <v/>
      </c>
      <c r="CB41" s="2174" t="str">
        <f t="shared" si="4"/>
        <v/>
      </c>
      <c r="CC41" s="2174" t="str">
        <f t="shared" si="5"/>
        <v/>
      </c>
      <c r="CD41" s="2174" t="str">
        <f t="shared" si="6"/>
        <v/>
      </c>
      <c r="CE41" s="1"/>
      <c r="CF41" s="1"/>
      <c r="CG41" s="1"/>
      <c r="CH41" s="1"/>
      <c r="CI41" s="1"/>
      <c r="CJ41" s="1"/>
      <c r="CK41" s="1"/>
      <c r="CL41" s="1"/>
      <c r="CM41" s="2175">
        <f t="shared" si="7"/>
        <v>0</v>
      </c>
      <c r="CN41" s="2175">
        <f t="shared" si="8"/>
        <v>0</v>
      </c>
      <c r="CO41" s="2175">
        <f t="shared" si="9"/>
        <v>0</v>
      </c>
      <c r="CP41" s="1"/>
      <c r="CQ41" s="1"/>
      <c r="CR41" s="1"/>
      <c r="CS41" s="1"/>
      <c r="CT41" s="1"/>
    </row>
    <row r="42" spans="1:98" ht="14.25" customHeight="1" x14ac:dyDescent="0.25">
      <c r="A42" s="275" t="s">
        <v>1260</v>
      </c>
      <c r="B42" s="219">
        <f t="shared" si="11"/>
        <v>0</v>
      </c>
      <c r="C42" s="355"/>
      <c r="D42" s="452"/>
      <c r="E42" s="452"/>
      <c r="F42" s="452"/>
      <c r="G42" s="452"/>
      <c r="H42" s="452"/>
      <c r="I42" s="452"/>
      <c r="J42" s="452"/>
      <c r="K42" s="452"/>
      <c r="L42" s="452"/>
      <c r="M42" s="452"/>
      <c r="N42" s="452"/>
      <c r="O42" s="452"/>
      <c r="P42" s="452"/>
      <c r="Q42" s="452"/>
      <c r="R42" s="452"/>
      <c r="S42" s="452"/>
      <c r="T42" s="362"/>
      <c r="U42" s="2057"/>
      <c r="V42" s="355"/>
      <c r="W42" s="362"/>
      <c r="X42" s="746">
        <f t="shared" si="1"/>
        <v>0</v>
      </c>
      <c r="Y42" s="355"/>
      <c r="Z42" s="452"/>
      <c r="AA42" s="362"/>
      <c r="AB42" s="155">
        <f t="shared" si="2"/>
        <v>0</v>
      </c>
      <c r="AC42" s="355"/>
      <c r="AD42" s="2084"/>
      <c r="AE42" s="362"/>
      <c r="AF42" s="2085"/>
      <c r="AG42" s="356"/>
      <c r="AH42" s="240" t="str">
        <f t="shared" si="3"/>
        <v/>
      </c>
      <c r="CB42" s="2174" t="str">
        <f t="shared" si="4"/>
        <v/>
      </c>
      <c r="CC42" s="2174" t="str">
        <f t="shared" si="5"/>
        <v/>
      </c>
      <c r="CD42" s="2174" t="str">
        <f t="shared" si="6"/>
        <v/>
      </c>
      <c r="CE42" s="1"/>
      <c r="CF42" s="1"/>
      <c r="CG42" s="1"/>
      <c r="CH42" s="1"/>
      <c r="CI42" s="1"/>
      <c r="CJ42" s="1"/>
      <c r="CK42" s="1"/>
      <c r="CL42" s="1"/>
      <c r="CM42" s="2175">
        <f t="shared" si="7"/>
        <v>0</v>
      </c>
      <c r="CN42" s="2175">
        <f t="shared" si="8"/>
        <v>0</v>
      </c>
      <c r="CO42" s="2175">
        <f t="shared" si="9"/>
        <v>0</v>
      </c>
      <c r="CP42" s="1"/>
      <c r="CQ42" s="1"/>
      <c r="CR42" s="1"/>
      <c r="CS42" s="1"/>
      <c r="CT42" s="1"/>
    </row>
    <row r="43" spans="1:98" ht="14.25" customHeight="1" x14ac:dyDescent="0.25">
      <c r="A43" s="2371" t="s">
        <v>1261</v>
      </c>
      <c r="B43" s="219">
        <f t="shared" si="11"/>
        <v>0</v>
      </c>
      <c r="C43" s="355"/>
      <c r="D43" s="452"/>
      <c r="E43" s="452"/>
      <c r="F43" s="452"/>
      <c r="G43" s="452"/>
      <c r="H43" s="452"/>
      <c r="I43" s="452"/>
      <c r="J43" s="452"/>
      <c r="K43" s="452"/>
      <c r="L43" s="452"/>
      <c r="M43" s="452"/>
      <c r="N43" s="452"/>
      <c r="O43" s="452"/>
      <c r="P43" s="452"/>
      <c r="Q43" s="452"/>
      <c r="R43" s="452"/>
      <c r="S43" s="452"/>
      <c r="T43" s="362"/>
      <c r="U43" s="2057"/>
      <c r="V43" s="355"/>
      <c r="W43" s="362"/>
      <c r="X43" s="746">
        <f t="shared" si="1"/>
        <v>0</v>
      </c>
      <c r="Y43" s="355"/>
      <c r="Z43" s="452"/>
      <c r="AA43" s="362"/>
      <c r="AB43" s="155">
        <f t="shared" si="2"/>
        <v>0</v>
      </c>
      <c r="AC43" s="355"/>
      <c r="AD43" s="2084"/>
      <c r="AE43" s="362"/>
      <c r="AF43" s="2085"/>
      <c r="AG43" s="356"/>
      <c r="AH43" s="240" t="str">
        <f t="shared" si="3"/>
        <v/>
      </c>
      <c r="CB43" s="2174" t="str">
        <f t="shared" si="4"/>
        <v/>
      </c>
      <c r="CC43" s="2174" t="str">
        <f t="shared" si="5"/>
        <v/>
      </c>
      <c r="CD43" s="2174" t="str">
        <f t="shared" si="6"/>
        <v/>
      </c>
      <c r="CE43" s="1"/>
      <c r="CF43" s="1"/>
      <c r="CG43" s="1"/>
      <c r="CH43" s="1"/>
      <c r="CI43" s="1"/>
      <c r="CJ43" s="1"/>
      <c r="CK43" s="1"/>
      <c r="CL43" s="1"/>
      <c r="CM43" s="2175">
        <f t="shared" si="7"/>
        <v>0</v>
      </c>
      <c r="CN43" s="2175">
        <f t="shared" si="8"/>
        <v>0</v>
      </c>
      <c r="CO43" s="2175">
        <f t="shared" si="9"/>
        <v>0</v>
      </c>
      <c r="CP43" s="1"/>
      <c r="CQ43" s="1"/>
      <c r="CR43" s="1"/>
      <c r="CS43" s="1"/>
      <c r="CT43" s="1"/>
    </row>
    <row r="44" spans="1:98" ht="14.25" customHeight="1" x14ac:dyDescent="0.25">
      <c r="A44" s="275" t="s">
        <v>1262</v>
      </c>
      <c r="B44" s="219">
        <f t="shared" si="11"/>
        <v>0</v>
      </c>
      <c r="C44" s="355"/>
      <c r="D44" s="452"/>
      <c r="E44" s="452"/>
      <c r="F44" s="452"/>
      <c r="G44" s="452"/>
      <c r="H44" s="452"/>
      <c r="I44" s="452"/>
      <c r="J44" s="452"/>
      <c r="K44" s="452"/>
      <c r="L44" s="452"/>
      <c r="M44" s="452"/>
      <c r="N44" s="452"/>
      <c r="O44" s="452"/>
      <c r="P44" s="452"/>
      <c r="Q44" s="452"/>
      <c r="R44" s="452"/>
      <c r="S44" s="452"/>
      <c r="T44" s="362"/>
      <c r="U44" s="2057"/>
      <c r="V44" s="355"/>
      <c r="W44" s="362"/>
      <c r="X44" s="746">
        <f t="shared" si="1"/>
        <v>0</v>
      </c>
      <c r="Y44" s="355"/>
      <c r="Z44" s="452"/>
      <c r="AA44" s="362"/>
      <c r="AB44" s="155">
        <f t="shared" si="2"/>
        <v>0</v>
      </c>
      <c r="AC44" s="355"/>
      <c r="AD44" s="2084"/>
      <c r="AE44" s="362"/>
      <c r="AF44" s="2085"/>
      <c r="AG44" s="356"/>
      <c r="AH44" s="240" t="str">
        <f t="shared" si="3"/>
        <v/>
      </c>
      <c r="CB44" s="2174" t="str">
        <f t="shared" si="4"/>
        <v/>
      </c>
      <c r="CC44" s="2174" t="str">
        <f t="shared" si="5"/>
        <v/>
      </c>
      <c r="CD44" s="2174" t="str">
        <f t="shared" si="6"/>
        <v/>
      </c>
      <c r="CE44" s="1"/>
      <c r="CF44" s="1"/>
      <c r="CG44" s="1"/>
      <c r="CH44" s="1"/>
      <c r="CI44" s="1"/>
      <c r="CJ44" s="1"/>
      <c r="CK44" s="1"/>
      <c r="CL44" s="1"/>
      <c r="CM44" s="2175">
        <f t="shared" si="7"/>
        <v>0</v>
      </c>
      <c r="CN44" s="2175">
        <f t="shared" si="8"/>
        <v>0</v>
      </c>
      <c r="CO44" s="2175">
        <f t="shared" si="9"/>
        <v>0</v>
      </c>
      <c r="CP44" s="1"/>
      <c r="CQ44" s="1"/>
      <c r="CR44" s="1"/>
      <c r="CS44" s="1"/>
      <c r="CT44" s="1"/>
    </row>
    <row r="45" spans="1:98" ht="14.25" customHeight="1" x14ac:dyDescent="0.25">
      <c r="A45" s="137" t="s">
        <v>1263</v>
      </c>
      <c r="B45" s="219">
        <f t="shared" si="11"/>
        <v>0</v>
      </c>
      <c r="C45" s="355"/>
      <c r="D45" s="452"/>
      <c r="E45" s="452"/>
      <c r="F45" s="452"/>
      <c r="G45" s="452"/>
      <c r="H45" s="452"/>
      <c r="I45" s="452"/>
      <c r="J45" s="452"/>
      <c r="K45" s="452"/>
      <c r="L45" s="452"/>
      <c r="M45" s="452"/>
      <c r="N45" s="452"/>
      <c r="O45" s="452"/>
      <c r="P45" s="452"/>
      <c r="Q45" s="452"/>
      <c r="R45" s="452"/>
      <c r="S45" s="452"/>
      <c r="T45" s="362"/>
      <c r="U45" s="2057"/>
      <c r="V45" s="355"/>
      <c r="W45" s="362"/>
      <c r="X45" s="746">
        <f t="shared" si="1"/>
        <v>0</v>
      </c>
      <c r="Y45" s="355"/>
      <c r="Z45" s="452"/>
      <c r="AA45" s="362"/>
      <c r="AB45" s="155">
        <f t="shared" si="2"/>
        <v>0</v>
      </c>
      <c r="AC45" s="355"/>
      <c r="AD45" s="2084"/>
      <c r="AE45" s="362"/>
      <c r="AF45" s="2085"/>
      <c r="AG45" s="356"/>
      <c r="AH45" s="240" t="str">
        <f t="shared" si="3"/>
        <v/>
      </c>
      <c r="CB45" s="2174" t="str">
        <f t="shared" si="4"/>
        <v/>
      </c>
      <c r="CC45" s="2174" t="str">
        <f t="shared" si="5"/>
        <v/>
      </c>
      <c r="CD45" s="2174" t="str">
        <f t="shared" si="6"/>
        <v/>
      </c>
      <c r="CE45" s="1"/>
      <c r="CF45" s="1"/>
      <c r="CG45" s="1"/>
      <c r="CH45" s="1"/>
      <c r="CI45" s="1"/>
      <c r="CJ45" s="1"/>
      <c r="CK45" s="1"/>
      <c r="CL45" s="1"/>
      <c r="CM45" s="2175">
        <f t="shared" si="7"/>
        <v>0</v>
      </c>
      <c r="CN45" s="2175">
        <f t="shared" si="8"/>
        <v>0</v>
      </c>
      <c r="CO45" s="2175">
        <f t="shared" si="9"/>
        <v>0</v>
      </c>
      <c r="CP45" s="1"/>
      <c r="CQ45" s="1"/>
      <c r="CR45" s="1"/>
      <c r="CS45" s="1"/>
      <c r="CT45" s="1"/>
    </row>
    <row r="46" spans="1:98" ht="14.25" customHeight="1" x14ac:dyDescent="0.25">
      <c r="A46" s="511" t="s">
        <v>1264</v>
      </c>
      <c r="B46" s="219">
        <f t="shared" si="11"/>
        <v>0</v>
      </c>
      <c r="C46" s="355"/>
      <c r="D46" s="452"/>
      <c r="E46" s="452"/>
      <c r="F46" s="452"/>
      <c r="G46" s="452"/>
      <c r="H46" s="452"/>
      <c r="I46" s="452"/>
      <c r="J46" s="452"/>
      <c r="K46" s="452"/>
      <c r="L46" s="452"/>
      <c r="M46" s="452"/>
      <c r="N46" s="452"/>
      <c r="O46" s="452"/>
      <c r="P46" s="452"/>
      <c r="Q46" s="452"/>
      <c r="R46" s="452"/>
      <c r="S46" s="452"/>
      <c r="T46" s="362"/>
      <c r="U46" s="2057"/>
      <c r="V46" s="355"/>
      <c r="W46" s="362"/>
      <c r="X46" s="746">
        <f t="shared" si="1"/>
        <v>0</v>
      </c>
      <c r="Y46" s="355"/>
      <c r="Z46" s="452"/>
      <c r="AA46" s="362"/>
      <c r="AB46" s="155">
        <f t="shared" si="2"/>
        <v>0</v>
      </c>
      <c r="AC46" s="355"/>
      <c r="AD46" s="2084"/>
      <c r="AE46" s="362"/>
      <c r="AF46" s="2085"/>
      <c r="AG46" s="356"/>
      <c r="AH46" s="240" t="str">
        <f t="shared" si="3"/>
        <v/>
      </c>
      <c r="CB46" s="2174" t="str">
        <f t="shared" si="4"/>
        <v/>
      </c>
      <c r="CC46" s="2174" t="str">
        <f t="shared" si="5"/>
        <v/>
      </c>
      <c r="CD46" s="2174" t="str">
        <f t="shared" si="6"/>
        <v/>
      </c>
      <c r="CE46" s="1"/>
      <c r="CF46" s="1"/>
      <c r="CG46" s="1"/>
      <c r="CH46" s="1"/>
      <c r="CI46" s="1"/>
      <c r="CJ46" s="1"/>
      <c r="CK46" s="1"/>
      <c r="CL46" s="1"/>
      <c r="CM46" s="2175">
        <f t="shared" si="7"/>
        <v>0</v>
      </c>
      <c r="CN46" s="2175">
        <f t="shared" si="8"/>
        <v>0</v>
      </c>
      <c r="CO46" s="2175">
        <f t="shared" si="9"/>
        <v>0</v>
      </c>
      <c r="CP46" s="1"/>
      <c r="CQ46" s="1"/>
      <c r="CR46" s="1"/>
      <c r="CS46" s="1"/>
      <c r="CT46" s="1"/>
    </row>
    <row r="47" spans="1:98" ht="14.25" customHeight="1" x14ac:dyDescent="0.25">
      <c r="A47" s="275" t="s">
        <v>1265</v>
      </c>
      <c r="B47" s="219">
        <f t="shared" si="11"/>
        <v>0</v>
      </c>
      <c r="C47" s="355"/>
      <c r="D47" s="452"/>
      <c r="E47" s="452"/>
      <c r="F47" s="452"/>
      <c r="G47" s="452"/>
      <c r="H47" s="452"/>
      <c r="I47" s="452"/>
      <c r="J47" s="452"/>
      <c r="K47" s="452"/>
      <c r="L47" s="452"/>
      <c r="M47" s="452"/>
      <c r="N47" s="452"/>
      <c r="O47" s="452"/>
      <c r="P47" s="452"/>
      <c r="Q47" s="452"/>
      <c r="R47" s="452"/>
      <c r="S47" s="452"/>
      <c r="T47" s="362"/>
      <c r="U47" s="2057"/>
      <c r="V47" s="355"/>
      <c r="W47" s="362"/>
      <c r="X47" s="746">
        <f t="shared" si="1"/>
        <v>0</v>
      </c>
      <c r="Y47" s="355"/>
      <c r="Z47" s="452"/>
      <c r="AA47" s="362"/>
      <c r="AB47" s="155">
        <f t="shared" si="2"/>
        <v>0</v>
      </c>
      <c r="AC47" s="355"/>
      <c r="AD47" s="2084"/>
      <c r="AE47" s="362"/>
      <c r="AF47" s="2085"/>
      <c r="AG47" s="356"/>
      <c r="AH47" s="240" t="str">
        <f t="shared" si="3"/>
        <v/>
      </c>
      <c r="CB47" s="2174" t="str">
        <f t="shared" si="4"/>
        <v/>
      </c>
      <c r="CC47" s="2174" t="str">
        <f t="shared" si="5"/>
        <v/>
      </c>
      <c r="CD47" s="2174" t="str">
        <f t="shared" si="6"/>
        <v/>
      </c>
      <c r="CE47" s="1"/>
      <c r="CF47" s="1"/>
      <c r="CG47" s="1"/>
      <c r="CH47" s="1"/>
      <c r="CI47" s="1"/>
      <c r="CJ47" s="1"/>
      <c r="CK47" s="1"/>
      <c r="CL47" s="1"/>
      <c r="CM47" s="2175">
        <f t="shared" si="7"/>
        <v>0</v>
      </c>
      <c r="CN47" s="2175">
        <f t="shared" si="8"/>
        <v>0</v>
      </c>
      <c r="CO47" s="2175">
        <f t="shared" si="9"/>
        <v>0</v>
      </c>
      <c r="CP47" s="1"/>
      <c r="CQ47" s="1"/>
      <c r="CR47" s="1"/>
      <c r="CS47" s="1"/>
      <c r="CT47" s="1"/>
    </row>
    <row r="48" spans="1:98" ht="14.25" customHeight="1" x14ac:dyDescent="0.25">
      <c r="A48" s="275" t="s">
        <v>1266</v>
      </c>
      <c r="B48" s="219">
        <f t="shared" si="11"/>
        <v>0</v>
      </c>
      <c r="C48" s="355"/>
      <c r="D48" s="452"/>
      <c r="E48" s="452"/>
      <c r="F48" s="452"/>
      <c r="G48" s="452"/>
      <c r="H48" s="452"/>
      <c r="I48" s="452"/>
      <c r="J48" s="452"/>
      <c r="K48" s="452"/>
      <c r="L48" s="452"/>
      <c r="M48" s="452"/>
      <c r="N48" s="452"/>
      <c r="O48" s="452"/>
      <c r="P48" s="452"/>
      <c r="Q48" s="452"/>
      <c r="R48" s="452"/>
      <c r="S48" s="452"/>
      <c r="T48" s="362"/>
      <c r="U48" s="1844"/>
      <c r="V48" s="1843"/>
      <c r="W48" s="441"/>
      <c r="X48" s="745">
        <f t="shared" si="1"/>
        <v>0</v>
      </c>
      <c r="Y48" s="355"/>
      <c r="Z48" s="452"/>
      <c r="AA48" s="362"/>
      <c r="AB48" s="155">
        <f t="shared" si="2"/>
        <v>0</v>
      </c>
      <c r="AC48" s="355"/>
      <c r="AD48" s="2084"/>
      <c r="AE48" s="362"/>
      <c r="AF48" s="2085"/>
      <c r="AG48" s="356"/>
      <c r="AH48" s="240" t="str">
        <f t="shared" si="3"/>
        <v/>
      </c>
      <c r="CB48" s="2174" t="str">
        <f t="shared" si="4"/>
        <v/>
      </c>
      <c r="CC48" s="2174" t="str">
        <f t="shared" si="5"/>
        <v/>
      </c>
      <c r="CD48" s="2174" t="str">
        <f t="shared" si="6"/>
        <v/>
      </c>
      <c r="CE48" s="1"/>
      <c r="CF48" s="1"/>
      <c r="CG48" s="1"/>
      <c r="CH48" s="1"/>
      <c r="CI48" s="1"/>
      <c r="CJ48" s="1"/>
      <c r="CK48" s="1"/>
      <c r="CL48" s="1"/>
      <c r="CM48" s="2175">
        <f t="shared" si="7"/>
        <v>0</v>
      </c>
      <c r="CN48" s="2175">
        <f t="shared" si="8"/>
        <v>0</v>
      </c>
      <c r="CO48" s="2175">
        <f t="shared" si="9"/>
        <v>0</v>
      </c>
      <c r="CP48" s="1"/>
      <c r="CQ48" s="1"/>
      <c r="CR48" s="1"/>
      <c r="CS48" s="1"/>
      <c r="CT48" s="1"/>
    </row>
    <row r="49" spans="1:98" ht="14.25" customHeight="1" x14ac:dyDescent="0.25">
      <c r="A49" s="275" t="s">
        <v>1267</v>
      </c>
      <c r="B49" s="219">
        <f t="shared" si="11"/>
        <v>0</v>
      </c>
      <c r="C49" s="355"/>
      <c r="D49" s="452"/>
      <c r="E49" s="452"/>
      <c r="F49" s="452"/>
      <c r="G49" s="452"/>
      <c r="H49" s="452"/>
      <c r="I49" s="452"/>
      <c r="J49" s="452"/>
      <c r="K49" s="452"/>
      <c r="L49" s="452"/>
      <c r="M49" s="452"/>
      <c r="N49" s="452"/>
      <c r="O49" s="452"/>
      <c r="P49" s="452"/>
      <c r="Q49" s="452"/>
      <c r="R49" s="452"/>
      <c r="S49" s="452"/>
      <c r="T49" s="362"/>
      <c r="U49" s="2057"/>
      <c r="V49" s="355"/>
      <c r="W49" s="362"/>
      <c r="X49" s="746">
        <f t="shared" si="1"/>
        <v>0</v>
      </c>
      <c r="Y49" s="355"/>
      <c r="Z49" s="452"/>
      <c r="AA49" s="362"/>
      <c r="AB49" s="155">
        <f t="shared" si="2"/>
        <v>0</v>
      </c>
      <c r="AC49" s="355"/>
      <c r="AD49" s="2084"/>
      <c r="AE49" s="362"/>
      <c r="AF49" s="2085"/>
      <c r="AG49" s="356"/>
      <c r="AH49" s="240" t="str">
        <f t="shared" si="3"/>
        <v/>
      </c>
      <c r="CB49" s="2174" t="str">
        <f t="shared" si="4"/>
        <v/>
      </c>
      <c r="CC49" s="2174" t="str">
        <f t="shared" si="5"/>
        <v/>
      </c>
      <c r="CD49" s="2174" t="str">
        <f t="shared" si="6"/>
        <v/>
      </c>
      <c r="CE49" s="1"/>
      <c r="CF49" s="1"/>
      <c r="CG49" s="1"/>
      <c r="CH49" s="1"/>
      <c r="CI49" s="1"/>
      <c r="CJ49" s="1"/>
      <c r="CK49" s="1"/>
      <c r="CL49" s="1"/>
      <c r="CM49" s="2175">
        <f t="shared" si="7"/>
        <v>0</v>
      </c>
      <c r="CN49" s="2175">
        <f t="shared" si="8"/>
        <v>0</v>
      </c>
      <c r="CO49" s="2175">
        <f t="shared" si="9"/>
        <v>0</v>
      </c>
      <c r="CP49" s="1"/>
      <c r="CQ49" s="1"/>
      <c r="CR49" s="1"/>
      <c r="CS49" s="1"/>
      <c r="CT49" s="1"/>
    </row>
    <row r="50" spans="1:98" ht="14.25" customHeight="1" x14ac:dyDescent="0.25">
      <c r="A50" s="275" t="s">
        <v>1268</v>
      </c>
      <c r="B50" s="219">
        <f t="shared" si="11"/>
        <v>0</v>
      </c>
      <c r="C50" s="355"/>
      <c r="D50" s="452"/>
      <c r="E50" s="452"/>
      <c r="F50" s="452"/>
      <c r="G50" s="452"/>
      <c r="H50" s="452"/>
      <c r="I50" s="452"/>
      <c r="J50" s="452"/>
      <c r="K50" s="452"/>
      <c r="L50" s="452"/>
      <c r="M50" s="452"/>
      <c r="N50" s="452"/>
      <c r="O50" s="452"/>
      <c r="P50" s="452"/>
      <c r="Q50" s="452"/>
      <c r="R50" s="452"/>
      <c r="S50" s="452"/>
      <c r="T50" s="362"/>
      <c r="U50" s="2057"/>
      <c r="V50" s="355"/>
      <c r="W50" s="362"/>
      <c r="X50" s="746">
        <f t="shared" si="1"/>
        <v>0</v>
      </c>
      <c r="Y50" s="355"/>
      <c r="Z50" s="452"/>
      <c r="AA50" s="362"/>
      <c r="AB50" s="155">
        <f t="shared" si="2"/>
        <v>0</v>
      </c>
      <c r="AC50" s="355"/>
      <c r="AD50" s="2084"/>
      <c r="AE50" s="362"/>
      <c r="AF50" s="2085"/>
      <c r="AG50" s="356"/>
      <c r="AH50" s="240" t="str">
        <f t="shared" si="3"/>
        <v/>
      </c>
      <c r="CB50" s="2174" t="str">
        <f t="shared" si="4"/>
        <v/>
      </c>
      <c r="CC50" s="2174" t="str">
        <f t="shared" si="5"/>
        <v/>
      </c>
      <c r="CD50" s="2174" t="str">
        <f t="shared" si="6"/>
        <v/>
      </c>
      <c r="CE50" s="1"/>
      <c r="CF50" s="1"/>
      <c r="CG50" s="1"/>
      <c r="CH50" s="1"/>
      <c r="CI50" s="1"/>
      <c r="CJ50" s="1"/>
      <c r="CK50" s="1"/>
      <c r="CL50" s="1"/>
      <c r="CM50" s="2175">
        <f t="shared" si="7"/>
        <v>0</v>
      </c>
      <c r="CN50" s="2175">
        <f t="shared" si="8"/>
        <v>0</v>
      </c>
      <c r="CO50" s="2175">
        <f t="shared" si="9"/>
        <v>0</v>
      </c>
      <c r="CP50" s="1"/>
      <c r="CQ50" s="1"/>
      <c r="CR50" s="1"/>
      <c r="CS50" s="1"/>
      <c r="CT50" s="1"/>
    </row>
    <row r="51" spans="1:98" ht="14.25" customHeight="1" x14ac:dyDescent="0.25">
      <c r="A51" s="275" t="s">
        <v>1269</v>
      </c>
      <c r="B51" s="219">
        <f t="shared" si="11"/>
        <v>0</v>
      </c>
      <c r="C51" s="355"/>
      <c r="D51" s="452"/>
      <c r="E51" s="452"/>
      <c r="F51" s="452"/>
      <c r="G51" s="452"/>
      <c r="H51" s="452"/>
      <c r="I51" s="452"/>
      <c r="J51" s="452"/>
      <c r="K51" s="452"/>
      <c r="L51" s="452"/>
      <c r="M51" s="452"/>
      <c r="N51" s="452"/>
      <c r="O51" s="452"/>
      <c r="P51" s="452"/>
      <c r="Q51" s="452"/>
      <c r="R51" s="452"/>
      <c r="S51" s="452"/>
      <c r="T51" s="362"/>
      <c r="U51" s="2057"/>
      <c r="V51" s="355"/>
      <c r="W51" s="362"/>
      <c r="X51" s="746">
        <f t="shared" si="1"/>
        <v>0</v>
      </c>
      <c r="Y51" s="355"/>
      <c r="Z51" s="452"/>
      <c r="AA51" s="362"/>
      <c r="AB51" s="155">
        <f t="shared" si="2"/>
        <v>0</v>
      </c>
      <c r="AC51" s="355"/>
      <c r="AD51" s="2084"/>
      <c r="AE51" s="362"/>
      <c r="AF51" s="2085"/>
      <c r="AG51" s="356"/>
      <c r="AH51" s="240" t="str">
        <f t="shared" si="3"/>
        <v/>
      </c>
      <c r="CB51" s="2174" t="str">
        <f t="shared" si="4"/>
        <v/>
      </c>
      <c r="CC51" s="2174" t="str">
        <f t="shared" si="5"/>
        <v/>
      </c>
      <c r="CD51" s="2174" t="str">
        <f t="shared" si="6"/>
        <v/>
      </c>
      <c r="CE51" s="1"/>
      <c r="CF51" s="1"/>
      <c r="CG51" s="1"/>
      <c r="CH51" s="1"/>
      <c r="CI51" s="1"/>
      <c r="CJ51" s="1"/>
      <c r="CK51" s="1"/>
      <c r="CL51" s="1"/>
      <c r="CM51" s="2175">
        <f t="shared" si="7"/>
        <v>0</v>
      </c>
      <c r="CN51" s="2175">
        <f t="shared" si="8"/>
        <v>0</v>
      </c>
      <c r="CO51" s="2175">
        <f t="shared" si="9"/>
        <v>0</v>
      </c>
      <c r="CP51" s="1"/>
      <c r="CQ51" s="1"/>
      <c r="CR51" s="1"/>
      <c r="CS51" s="1"/>
      <c r="CT51" s="1"/>
    </row>
    <row r="52" spans="1:98" ht="14.25" customHeight="1" x14ac:dyDescent="0.25">
      <c r="A52" s="275" t="s">
        <v>1270</v>
      </c>
      <c r="B52" s="219">
        <f t="shared" si="11"/>
        <v>0</v>
      </c>
      <c r="C52" s="355"/>
      <c r="D52" s="452"/>
      <c r="E52" s="452"/>
      <c r="F52" s="452"/>
      <c r="G52" s="452"/>
      <c r="H52" s="452"/>
      <c r="I52" s="452"/>
      <c r="J52" s="452"/>
      <c r="K52" s="452"/>
      <c r="L52" s="452"/>
      <c r="M52" s="452"/>
      <c r="N52" s="452"/>
      <c r="O52" s="452"/>
      <c r="P52" s="452"/>
      <c r="Q52" s="452"/>
      <c r="R52" s="452"/>
      <c r="S52" s="452"/>
      <c r="T52" s="362"/>
      <c r="U52" s="2057"/>
      <c r="V52" s="355"/>
      <c r="W52" s="362"/>
      <c r="X52" s="746">
        <f t="shared" si="1"/>
        <v>0</v>
      </c>
      <c r="Y52" s="355"/>
      <c r="Z52" s="452"/>
      <c r="AA52" s="362"/>
      <c r="AB52" s="155">
        <f t="shared" si="2"/>
        <v>0</v>
      </c>
      <c r="AC52" s="355"/>
      <c r="AD52" s="2084"/>
      <c r="AE52" s="362"/>
      <c r="AF52" s="2085"/>
      <c r="AG52" s="356"/>
      <c r="AH52" s="240" t="str">
        <f t="shared" si="3"/>
        <v/>
      </c>
      <c r="CB52" s="2174" t="str">
        <f t="shared" si="4"/>
        <v/>
      </c>
      <c r="CC52" s="2174" t="str">
        <f t="shared" si="5"/>
        <v/>
      </c>
      <c r="CD52" s="2174" t="str">
        <f t="shared" si="6"/>
        <v/>
      </c>
      <c r="CE52" s="1"/>
      <c r="CF52" s="1"/>
      <c r="CG52" s="1"/>
      <c r="CH52" s="1"/>
      <c r="CI52" s="1"/>
      <c r="CJ52" s="1"/>
      <c r="CK52" s="1"/>
      <c r="CL52" s="1"/>
      <c r="CM52" s="2175">
        <f t="shared" si="7"/>
        <v>0</v>
      </c>
      <c r="CN52" s="2175">
        <f t="shared" si="8"/>
        <v>0</v>
      </c>
      <c r="CO52" s="2175">
        <f t="shared" si="9"/>
        <v>0</v>
      </c>
      <c r="CP52" s="1"/>
      <c r="CQ52" s="1"/>
      <c r="CR52" s="1"/>
      <c r="CS52" s="1"/>
      <c r="CT52" s="1"/>
    </row>
    <row r="53" spans="1:98" ht="14.25" customHeight="1" x14ac:dyDescent="0.25">
      <c r="A53" s="275" t="s">
        <v>1271</v>
      </c>
      <c r="B53" s="219">
        <f t="shared" si="11"/>
        <v>0</v>
      </c>
      <c r="C53" s="355"/>
      <c r="D53" s="452"/>
      <c r="E53" s="452"/>
      <c r="F53" s="452"/>
      <c r="G53" s="452"/>
      <c r="H53" s="452"/>
      <c r="I53" s="452"/>
      <c r="J53" s="452"/>
      <c r="K53" s="452"/>
      <c r="L53" s="452"/>
      <c r="M53" s="452"/>
      <c r="N53" s="452"/>
      <c r="O53" s="452"/>
      <c r="P53" s="452"/>
      <c r="Q53" s="452"/>
      <c r="R53" s="452"/>
      <c r="S53" s="452"/>
      <c r="T53" s="362"/>
      <c r="U53" s="2057"/>
      <c r="V53" s="355"/>
      <c r="W53" s="362"/>
      <c r="X53" s="746">
        <f t="shared" si="1"/>
        <v>0</v>
      </c>
      <c r="Y53" s="355"/>
      <c r="Z53" s="452"/>
      <c r="AA53" s="362"/>
      <c r="AB53" s="155">
        <f t="shared" si="2"/>
        <v>0</v>
      </c>
      <c r="AC53" s="355"/>
      <c r="AD53" s="2084"/>
      <c r="AE53" s="362"/>
      <c r="AF53" s="2085"/>
      <c r="AG53" s="356"/>
      <c r="AH53" s="240" t="str">
        <f t="shared" si="3"/>
        <v/>
      </c>
      <c r="CB53" s="2174" t="str">
        <f t="shared" si="4"/>
        <v/>
      </c>
      <c r="CC53" s="2174" t="str">
        <f t="shared" si="5"/>
        <v/>
      </c>
      <c r="CD53" s="2174" t="str">
        <f t="shared" si="6"/>
        <v/>
      </c>
      <c r="CE53" s="1"/>
      <c r="CF53" s="1"/>
      <c r="CG53" s="1"/>
      <c r="CH53" s="1"/>
      <c r="CI53" s="1"/>
      <c r="CJ53" s="1"/>
      <c r="CK53" s="1"/>
      <c r="CL53" s="1"/>
      <c r="CM53" s="2175">
        <f t="shared" si="7"/>
        <v>0</v>
      </c>
      <c r="CN53" s="2175">
        <f t="shared" si="8"/>
        <v>0</v>
      </c>
      <c r="CO53" s="2175">
        <f t="shared" si="9"/>
        <v>0</v>
      </c>
      <c r="CP53" s="1"/>
      <c r="CQ53" s="1"/>
      <c r="CR53" s="1"/>
      <c r="CS53" s="1"/>
      <c r="CT53" s="1"/>
    </row>
    <row r="54" spans="1:98" ht="14.25" customHeight="1" x14ac:dyDescent="0.25">
      <c r="A54" s="2051" t="s">
        <v>1272</v>
      </c>
      <c r="B54" s="219">
        <f t="shared" si="11"/>
        <v>0</v>
      </c>
      <c r="C54" s="355"/>
      <c r="D54" s="452"/>
      <c r="E54" s="452"/>
      <c r="F54" s="452"/>
      <c r="G54" s="452"/>
      <c r="H54" s="452"/>
      <c r="I54" s="452"/>
      <c r="J54" s="452"/>
      <c r="K54" s="452"/>
      <c r="L54" s="452"/>
      <c r="M54" s="452"/>
      <c r="N54" s="452"/>
      <c r="O54" s="452"/>
      <c r="P54" s="452"/>
      <c r="Q54" s="452"/>
      <c r="R54" s="452"/>
      <c r="S54" s="452"/>
      <c r="T54" s="362"/>
      <c r="U54" s="2057"/>
      <c r="V54" s="355"/>
      <c r="W54" s="362"/>
      <c r="X54" s="746">
        <f t="shared" si="1"/>
        <v>0</v>
      </c>
      <c r="Y54" s="355"/>
      <c r="Z54" s="452"/>
      <c r="AA54" s="362"/>
      <c r="AB54" s="155">
        <f t="shared" si="2"/>
        <v>0</v>
      </c>
      <c r="AC54" s="355"/>
      <c r="AD54" s="2084"/>
      <c r="AE54" s="362"/>
      <c r="AF54" s="2085"/>
      <c r="AG54" s="356"/>
      <c r="AH54" s="240" t="str">
        <f t="shared" si="3"/>
        <v/>
      </c>
      <c r="CB54" s="2174" t="str">
        <f t="shared" si="4"/>
        <v/>
      </c>
      <c r="CC54" s="2174" t="str">
        <f t="shared" si="5"/>
        <v/>
      </c>
      <c r="CD54" s="2174" t="str">
        <f t="shared" si="6"/>
        <v/>
      </c>
      <c r="CE54" s="1"/>
      <c r="CF54" s="1"/>
      <c r="CG54" s="1"/>
      <c r="CH54" s="1"/>
      <c r="CI54" s="1"/>
      <c r="CJ54" s="1"/>
      <c r="CK54" s="1"/>
      <c r="CL54" s="1"/>
      <c r="CM54" s="2175">
        <f t="shared" si="7"/>
        <v>0</v>
      </c>
      <c r="CN54" s="2175">
        <f t="shared" si="8"/>
        <v>0</v>
      </c>
      <c r="CO54" s="2175">
        <f t="shared" si="9"/>
        <v>0</v>
      </c>
      <c r="CP54" s="1"/>
      <c r="CQ54" s="1"/>
      <c r="CR54" s="1"/>
      <c r="CS54" s="1"/>
      <c r="CT54" s="1"/>
    </row>
    <row r="55" spans="1:98" ht="14.25" customHeight="1" x14ac:dyDescent="0.25">
      <c r="A55" s="511" t="s">
        <v>1273</v>
      </c>
      <c r="B55" s="219">
        <f t="shared" si="11"/>
        <v>0</v>
      </c>
      <c r="C55" s="355"/>
      <c r="D55" s="452"/>
      <c r="E55" s="452"/>
      <c r="F55" s="452"/>
      <c r="G55" s="452"/>
      <c r="H55" s="452"/>
      <c r="I55" s="452"/>
      <c r="J55" s="452"/>
      <c r="K55" s="452"/>
      <c r="L55" s="452"/>
      <c r="M55" s="452"/>
      <c r="N55" s="452"/>
      <c r="O55" s="452"/>
      <c r="P55" s="452"/>
      <c r="Q55" s="452"/>
      <c r="R55" s="452"/>
      <c r="S55" s="452"/>
      <c r="T55" s="362"/>
      <c r="U55" s="2057"/>
      <c r="V55" s="355"/>
      <c r="W55" s="362"/>
      <c r="X55" s="746">
        <f t="shared" si="1"/>
        <v>0</v>
      </c>
      <c r="Y55" s="355"/>
      <c r="Z55" s="452"/>
      <c r="AA55" s="362"/>
      <c r="AB55" s="155">
        <f t="shared" si="2"/>
        <v>0</v>
      </c>
      <c r="AC55" s="355"/>
      <c r="AD55" s="2084"/>
      <c r="AE55" s="362"/>
      <c r="AF55" s="2085"/>
      <c r="AG55" s="356"/>
      <c r="AH55" s="240" t="str">
        <f t="shared" si="3"/>
        <v/>
      </c>
      <c r="CB55" s="2174" t="str">
        <f t="shared" si="4"/>
        <v/>
      </c>
      <c r="CC55" s="2174" t="str">
        <f t="shared" si="5"/>
        <v/>
      </c>
      <c r="CD55" s="2174" t="str">
        <f t="shared" si="6"/>
        <v/>
      </c>
      <c r="CE55" s="1"/>
      <c r="CF55" s="1"/>
      <c r="CG55" s="1"/>
      <c r="CH55" s="1"/>
      <c r="CI55" s="1"/>
      <c r="CJ55" s="1"/>
      <c r="CK55" s="1"/>
      <c r="CL55" s="1"/>
      <c r="CM55" s="2175">
        <f t="shared" si="7"/>
        <v>0</v>
      </c>
      <c r="CN55" s="2175">
        <f t="shared" si="8"/>
        <v>0</v>
      </c>
      <c r="CO55" s="2175">
        <f t="shared" si="9"/>
        <v>0</v>
      </c>
      <c r="CP55" s="1"/>
      <c r="CQ55" s="1"/>
      <c r="CR55" s="1"/>
      <c r="CS55" s="1"/>
      <c r="CT55" s="1"/>
    </row>
    <row r="56" spans="1:98" ht="14.25" customHeight="1" x14ac:dyDescent="0.25">
      <c r="A56" s="511" t="s">
        <v>1274</v>
      </c>
      <c r="B56" s="219">
        <f t="shared" si="11"/>
        <v>0</v>
      </c>
      <c r="C56" s="355"/>
      <c r="D56" s="452"/>
      <c r="E56" s="452"/>
      <c r="F56" s="452"/>
      <c r="G56" s="452"/>
      <c r="H56" s="452"/>
      <c r="I56" s="452"/>
      <c r="J56" s="452"/>
      <c r="K56" s="452"/>
      <c r="L56" s="452"/>
      <c r="M56" s="452"/>
      <c r="N56" s="452"/>
      <c r="O56" s="452"/>
      <c r="P56" s="452"/>
      <c r="Q56" s="452"/>
      <c r="R56" s="452"/>
      <c r="S56" s="452"/>
      <c r="T56" s="362"/>
      <c r="U56" s="2057"/>
      <c r="V56" s="355"/>
      <c r="W56" s="362"/>
      <c r="X56" s="746">
        <f t="shared" si="1"/>
        <v>0</v>
      </c>
      <c r="Y56" s="355"/>
      <c r="Z56" s="452"/>
      <c r="AA56" s="362"/>
      <c r="AB56" s="155">
        <f t="shared" si="2"/>
        <v>0</v>
      </c>
      <c r="AC56" s="355"/>
      <c r="AD56" s="2084"/>
      <c r="AE56" s="362"/>
      <c r="AF56" s="2085"/>
      <c r="AG56" s="356"/>
      <c r="AH56" s="240" t="str">
        <f t="shared" si="3"/>
        <v/>
      </c>
      <c r="CB56" s="2174" t="str">
        <f t="shared" si="4"/>
        <v/>
      </c>
      <c r="CC56" s="2174" t="str">
        <f t="shared" si="5"/>
        <v/>
      </c>
      <c r="CD56" s="2174" t="str">
        <f t="shared" si="6"/>
        <v/>
      </c>
      <c r="CE56" s="1"/>
      <c r="CF56" s="1"/>
      <c r="CG56" s="1"/>
      <c r="CH56" s="1"/>
      <c r="CI56" s="1"/>
      <c r="CJ56" s="1"/>
      <c r="CK56" s="1"/>
      <c r="CL56" s="1"/>
      <c r="CM56" s="2175">
        <f t="shared" si="7"/>
        <v>0</v>
      </c>
      <c r="CN56" s="2175">
        <f t="shared" si="8"/>
        <v>0</v>
      </c>
      <c r="CO56" s="2175">
        <f t="shared" si="9"/>
        <v>0</v>
      </c>
      <c r="CP56" s="1"/>
      <c r="CQ56" s="1"/>
      <c r="CR56" s="1"/>
      <c r="CS56" s="1"/>
      <c r="CT56" s="1"/>
    </row>
    <row r="57" spans="1:98" ht="14.25" customHeight="1" x14ac:dyDescent="0.25">
      <c r="A57" s="747" t="s">
        <v>1275</v>
      </c>
      <c r="B57" s="219">
        <f t="shared" si="11"/>
        <v>0</v>
      </c>
      <c r="C57" s="355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452"/>
      <c r="P57" s="452"/>
      <c r="Q57" s="452"/>
      <c r="R57" s="452"/>
      <c r="S57" s="452"/>
      <c r="T57" s="362"/>
      <c r="U57" s="2057"/>
      <c r="V57" s="355"/>
      <c r="W57" s="362"/>
      <c r="X57" s="746">
        <f t="shared" si="1"/>
        <v>0</v>
      </c>
      <c r="Y57" s="355"/>
      <c r="Z57" s="452"/>
      <c r="AA57" s="362"/>
      <c r="AB57" s="155">
        <f t="shared" si="2"/>
        <v>0</v>
      </c>
      <c r="AC57" s="355"/>
      <c r="AD57" s="2084"/>
      <c r="AE57" s="362"/>
      <c r="AF57" s="2085"/>
      <c r="AG57" s="356"/>
      <c r="AH57" s="240" t="str">
        <f t="shared" si="3"/>
        <v/>
      </c>
      <c r="CB57" s="2174" t="str">
        <f t="shared" si="4"/>
        <v/>
      </c>
      <c r="CC57" s="2174" t="str">
        <f t="shared" si="5"/>
        <v/>
      </c>
      <c r="CD57" s="2174" t="str">
        <f t="shared" si="6"/>
        <v/>
      </c>
      <c r="CE57" s="1"/>
      <c r="CF57" s="1"/>
      <c r="CG57" s="1"/>
      <c r="CH57" s="1"/>
      <c r="CI57" s="1"/>
      <c r="CJ57" s="1"/>
      <c r="CK57" s="1"/>
      <c r="CL57" s="1"/>
      <c r="CM57" s="2175">
        <f t="shared" si="7"/>
        <v>0</v>
      </c>
      <c r="CN57" s="2175">
        <f t="shared" si="8"/>
        <v>0</v>
      </c>
      <c r="CO57" s="2175">
        <f t="shared" si="9"/>
        <v>0</v>
      </c>
      <c r="CP57" s="1"/>
      <c r="CQ57" s="1"/>
      <c r="CR57" s="1"/>
      <c r="CS57" s="1"/>
      <c r="CT57" s="1"/>
    </row>
    <row r="58" spans="1:98" ht="14.25" customHeight="1" x14ac:dyDescent="0.25">
      <c r="A58" s="275" t="s">
        <v>1276</v>
      </c>
      <c r="B58" s="219">
        <f t="shared" si="11"/>
        <v>0</v>
      </c>
      <c r="C58" s="355"/>
      <c r="D58" s="452"/>
      <c r="E58" s="452"/>
      <c r="F58" s="452"/>
      <c r="G58" s="452"/>
      <c r="H58" s="452"/>
      <c r="I58" s="452"/>
      <c r="J58" s="452"/>
      <c r="K58" s="452"/>
      <c r="L58" s="452"/>
      <c r="M58" s="452"/>
      <c r="N58" s="452"/>
      <c r="O58" s="452"/>
      <c r="P58" s="452"/>
      <c r="Q58" s="452"/>
      <c r="R58" s="452"/>
      <c r="S58" s="452"/>
      <c r="T58" s="362"/>
      <c r="U58" s="2057"/>
      <c r="V58" s="355"/>
      <c r="W58" s="362"/>
      <c r="X58" s="746">
        <f t="shared" si="1"/>
        <v>0</v>
      </c>
      <c r="Y58" s="355"/>
      <c r="Z58" s="452"/>
      <c r="AA58" s="362"/>
      <c r="AB58" s="155">
        <f t="shared" si="2"/>
        <v>0</v>
      </c>
      <c r="AC58" s="355"/>
      <c r="AD58" s="2084"/>
      <c r="AE58" s="362"/>
      <c r="AF58" s="2085"/>
      <c r="AG58" s="356"/>
      <c r="AH58" s="240" t="str">
        <f t="shared" si="3"/>
        <v/>
      </c>
      <c r="CB58" s="2174" t="str">
        <f t="shared" si="4"/>
        <v/>
      </c>
      <c r="CC58" s="2174" t="str">
        <f t="shared" si="5"/>
        <v/>
      </c>
      <c r="CD58" s="2174" t="str">
        <f t="shared" si="6"/>
        <v/>
      </c>
      <c r="CE58" s="1"/>
      <c r="CF58" s="1"/>
      <c r="CG58" s="1"/>
      <c r="CH58" s="1"/>
      <c r="CI58" s="1"/>
      <c r="CJ58" s="1"/>
      <c r="CK58" s="1"/>
      <c r="CL58" s="1"/>
      <c r="CM58" s="2175">
        <f t="shared" si="7"/>
        <v>0</v>
      </c>
      <c r="CN58" s="2175">
        <f t="shared" si="8"/>
        <v>0</v>
      </c>
      <c r="CO58" s="2175">
        <f t="shared" si="9"/>
        <v>0</v>
      </c>
      <c r="CP58" s="1"/>
      <c r="CQ58" s="1"/>
      <c r="CR58" s="1"/>
      <c r="CS58" s="1"/>
      <c r="CT58" s="1"/>
    </row>
    <row r="59" spans="1:98" ht="14.25" customHeight="1" x14ac:dyDescent="0.25">
      <c r="A59" s="275" t="s">
        <v>1277</v>
      </c>
      <c r="B59" s="219">
        <f t="shared" si="11"/>
        <v>0</v>
      </c>
      <c r="C59" s="355"/>
      <c r="D59" s="452"/>
      <c r="E59" s="452"/>
      <c r="F59" s="452"/>
      <c r="G59" s="452"/>
      <c r="H59" s="452"/>
      <c r="I59" s="452"/>
      <c r="J59" s="452"/>
      <c r="K59" s="452"/>
      <c r="L59" s="452"/>
      <c r="M59" s="452"/>
      <c r="N59" s="452"/>
      <c r="O59" s="452"/>
      <c r="P59" s="452"/>
      <c r="Q59" s="452"/>
      <c r="R59" s="452"/>
      <c r="S59" s="452"/>
      <c r="T59" s="362"/>
      <c r="U59" s="2057"/>
      <c r="V59" s="355"/>
      <c r="W59" s="362"/>
      <c r="X59" s="746">
        <f t="shared" si="1"/>
        <v>0</v>
      </c>
      <c r="Y59" s="355"/>
      <c r="Z59" s="452"/>
      <c r="AA59" s="362"/>
      <c r="AB59" s="155">
        <f t="shared" si="2"/>
        <v>0</v>
      </c>
      <c r="AC59" s="355"/>
      <c r="AD59" s="2084"/>
      <c r="AE59" s="362"/>
      <c r="AF59" s="2085"/>
      <c r="AG59" s="356"/>
      <c r="AH59" s="240" t="str">
        <f t="shared" si="3"/>
        <v/>
      </c>
      <c r="CB59" s="2174" t="str">
        <f t="shared" si="4"/>
        <v/>
      </c>
      <c r="CC59" s="2174" t="str">
        <f t="shared" si="5"/>
        <v/>
      </c>
      <c r="CD59" s="2174" t="str">
        <f t="shared" si="6"/>
        <v/>
      </c>
      <c r="CE59" s="1"/>
      <c r="CF59" s="1"/>
      <c r="CG59" s="1"/>
      <c r="CH59" s="1"/>
      <c r="CI59" s="1"/>
      <c r="CJ59" s="1"/>
      <c r="CK59" s="1"/>
      <c r="CL59" s="1"/>
      <c r="CM59" s="2175">
        <f t="shared" si="7"/>
        <v>0</v>
      </c>
      <c r="CN59" s="2175">
        <f t="shared" si="8"/>
        <v>0</v>
      </c>
      <c r="CO59" s="2175">
        <f t="shared" si="9"/>
        <v>0</v>
      </c>
      <c r="CP59" s="1"/>
      <c r="CQ59" s="1"/>
      <c r="CR59" s="1"/>
      <c r="CS59" s="1"/>
      <c r="CT59" s="1"/>
    </row>
    <row r="60" spans="1:98" ht="14.25" customHeight="1" x14ac:dyDescent="0.25">
      <c r="A60" s="275" t="s">
        <v>1278</v>
      </c>
      <c r="B60" s="219">
        <f t="shared" si="11"/>
        <v>0</v>
      </c>
      <c r="C60" s="355"/>
      <c r="D60" s="452"/>
      <c r="E60" s="452"/>
      <c r="F60" s="452"/>
      <c r="G60" s="452"/>
      <c r="H60" s="452"/>
      <c r="I60" s="452"/>
      <c r="J60" s="452"/>
      <c r="K60" s="452"/>
      <c r="L60" s="452"/>
      <c r="M60" s="452"/>
      <c r="N60" s="452"/>
      <c r="O60" s="452"/>
      <c r="P60" s="452"/>
      <c r="Q60" s="452"/>
      <c r="R60" s="452"/>
      <c r="S60" s="452"/>
      <c r="T60" s="362"/>
      <c r="U60" s="2057"/>
      <c r="V60" s="355"/>
      <c r="W60" s="362"/>
      <c r="X60" s="746">
        <f t="shared" si="1"/>
        <v>0</v>
      </c>
      <c r="Y60" s="355"/>
      <c r="Z60" s="452"/>
      <c r="AA60" s="362"/>
      <c r="AB60" s="155">
        <f t="shared" si="2"/>
        <v>0</v>
      </c>
      <c r="AC60" s="355"/>
      <c r="AD60" s="2084"/>
      <c r="AE60" s="362"/>
      <c r="AF60" s="2085"/>
      <c r="AG60" s="356"/>
      <c r="AH60" s="240" t="str">
        <f t="shared" si="3"/>
        <v/>
      </c>
      <c r="CB60" s="2174" t="str">
        <f t="shared" si="4"/>
        <v/>
      </c>
      <c r="CC60" s="2174" t="str">
        <f t="shared" si="5"/>
        <v/>
      </c>
      <c r="CD60" s="2174" t="str">
        <f t="shared" si="6"/>
        <v/>
      </c>
      <c r="CE60" s="1"/>
      <c r="CF60" s="1"/>
      <c r="CG60" s="1"/>
      <c r="CH60" s="1"/>
      <c r="CI60" s="1"/>
      <c r="CJ60" s="1"/>
      <c r="CK60" s="1"/>
      <c r="CL60" s="1"/>
      <c r="CM60" s="2175">
        <f t="shared" si="7"/>
        <v>0</v>
      </c>
      <c r="CN60" s="2175">
        <f t="shared" si="8"/>
        <v>0</v>
      </c>
      <c r="CO60" s="2175">
        <f t="shared" si="9"/>
        <v>0</v>
      </c>
      <c r="CP60" s="1"/>
      <c r="CQ60" s="1"/>
      <c r="CR60" s="1"/>
      <c r="CS60" s="1"/>
      <c r="CT60" s="1"/>
    </row>
    <row r="61" spans="1:98" ht="14.25" customHeight="1" x14ac:dyDescent="0.25">
      <c r="A61" s="275" t="s">
        <v>1279</v>
      </c>
      <c r="B61" s="219">
        <f t="shared" si="11"/>
        <v>0</v>
      </c>
      <c r="C61" s="355"/>
      <c r="D61" s="452"/>
      <c r="E61" s="452"/>
      <c r="F61" s="452"/>
      <c r="G61" s="452"/>
      <c r="H61" s="452"/>
      <c r="I61" s="452"/>
      <c r="J61" s="452"/>
      <c r="K61" s="452"/>
      <c r="L61" s="452"/>
      <c r="M61" s="452"/>
      <c r="N61" s="452"/>
      <c r="O61" s="452"/>
      <c r="P61" s="452"/>
      <c r="Q61" s="452"/>
      <c r="R61" s="452"/>
      <c r="S61" s="452"/>
      <c r="T61" s="362"/>
      <c r="U61" s="2057"/>
      <c r="V61" s="355"/>
      <c r="W61" s="362"/>
      <c r="X61" s="746">
        <f t="shared" si="1"/>
        <v>0</v>
      </c>
      <c r="Y61" s="355"/>
      <c r="Z61" s="452"/>
      <c r="AA61" s="362"/>
      <c r="AB61" s="155">
        <f t="shared" si="2"/>
        <v>0</v>
      </c>
      <c r="AC61" s="355"/>
      <c r="AD61" s="2084"/>
      <c r="AE61" s="362"/>
      <c r="AF61" s="2085"/>
      <c r="AG61" s="356"/>
      <c r="AH61" s="240" t="str">
        <f t="shared" si="3"/>
        <v/>
      </c>
      <c r="CB61" s="2174" t="str">
        <f t="shared" si="4"/>
        <v/>
      </c>
      <c r="CC61" s="2174" t="str">
        <f t="shared" si="5"/>
        <v/>
      </c>
      <c r="CD61" s="2174" t="str">
        <f t="shared" si="6"/>
        <v/>
      </c>
      <c r="CE61" s="1"/>
      <c r="CF61" s="1"/>
      <c r="CG61" s="1"/>
      <c r="CH61" s="1"/>
      <c r="CI61" s="1"/>
      <c r="CJ61" s="1"/>
      <c r="CK61" s="1"/>
      <c r="CL61" s="1"/>
      <c r="CM61" s="2175">
        <f t="shared" si="7"/>
        <v>0</v>
      </c>
      <c r="CN61" s="2175">
        <f t="shared" si="8"/>
        <v>0</v>
      </c>
      <c r="CO61" s="2175">
        <f t="shared" si="9"/>
        <v>0</v>
      </c>
      <c r="CP61" s="1"/>
      <c r="CQ61" s="1"/>
      <c r="CR61" s="1"/>
      <c r="CS61" s="1"/>
      <c r="CT61" s="1"/>
    </row>
    <row r="62" spans="1:98" ht="14.25" customHeight="1" x14ac:dyDescent="0.25">
      <c r="A62" s="275" t="s">
        <v>1280</v>
      </c>
      <c r="B62" s="219">
        <f t="shared" si="11"/>
        <v>0</v>
      </c>
      <c r="C62" s="355"/>
      <c r="D62" s="452"/>
      <c r="E62" s="452"/>
      <c r="F62" s="452"/>
      <c r="G62" s="452"/>
      <c r="H62" s="452"/>
      <c r="I62" s="452"/>
      <c r="J62" s="452"/>
      <c r="K62" s="452"/>
      <c r="L62" s="452"/>
      <c r="M62" s="452"/>
      <c r="N62" s="452"/>
      <c r="O62" s="452"/>
      <c r="P62" s="452"/>
      <c r="Q62" s="452"/>
      <c r="R62" s="452"/>
      <c r="S62" s="452"/>
      <c r="T62" s="362"/>
      <c r="U62" s="2057"/>
      <c r="V62" s="355"/>
      <c r="W62" s="362"/>
      <c r="X62" s="746">
        <f t="shared" si="1"/>
        <v>0</v>
      </c>
      <c r="Y62" s="355"/>
      <c r="Z62" s="452"/>
      <c r="AA62" s="362"/>
      <c r="AB62" s="155">
        <f t="shared" si="2"/>
        <v>0</v>
      </c>
      <c r="AC62" s="355"/>
      <c r="AD62" s="2084"/>
      <c r="AE62" s="362"/>
      <c r="AF62" s="2085"/>
      <c r="AG62" s="356"/>
      <c r="AH62" s="240" t="str">
        <f t="shared" si="3"/>
        <v/>
      </c>
      <c r="CB62" s="2174" t="str">
        <f t="shared" si="4"/>
        <v/>
      </c>
      <c r="CC62" s="2174" t="str">
        <f t="shared" si="5"/>
        <v/>
      </c>
      <c r="CD62" s="2174" t="str">
        <f t="shared" si="6"/>
        <v/>
      </c>
      <c r="CE62" s="1"/>
      <c r="CF62" s="1"/>
      <c r="CG62" s="1"/>
      <c r="CH62" s="1"/>
      <c r="CI62" s="1"/>
      <c r="CJ62" s="1"/>
      <c r="CK62" s="1"/>
      <c r="CL62" s="1"/>
      <c r="CM62" s="2175">
        <f t="shared" si="7"/>
        <v>0</v>
      </c>
      <c r="CN62" s="2175">
        <f t="shared" si="8"/>
        <v>0</v>
      </c>
      <c r="CO62" s="2175">
        <f t="shared" si="9"/>
        <v>0</v>
      </c>
      <c r="CP62" s="1"/>
      <c r="CQ62" s="1"/>
      <c r="CR62" s="1"/>
      <c r="CS62" s="1"/>
      <c r="CT62" s="1"/>
    </row>
    <row r="63" spans="1:98" ht="14.25" customHeight="1" x14ac:dyDescent="0.25">
      <c r="A63" s="275" t="s">
        <v>1281</v>
      </c>
      <c r="B63" s="219">
        <f t="shared" si="11"/>
        <v>0</v>
      </c>
      <c r="C63" s="355"/>
      <c r="D63" s="452"/>
      <c r="E63" s="452"/>
      <c r="F63" s="452"/>
      <c r="G63" s="452"/>
      <c r="H63" s="452"/>
      <c r="I63" s="452"/>
      <c r="J63" s="452"/>
      <c r="K63" s="452"/>
      <c r="L63" s="452"/>
      <c r="M63" s="452"/>
      <c r="N63" s="452"/>
      <c r="O63" s="452"/>
      <c r="P63" s="452"/>
      <c r="Q63" s="452"/>
      <c r="R63" s="452"/>
      <c r="S63" s="452"/>
      <c r="T63" s="362"/>
      <c r="U63" s="2057"/>
      <c r="V63" s="355"/>
      <c r="W63" s="362"/>
      <c r="X63" s="746">
        <f t="shared" si="1"/>
        <v>0</v>
      </c>
      <c r="Y63" s="355"/>
      <c r="Z63" s="452"/>
      <c r="AA63" s="362"/>
      <c r="AB63" s="155">
        <f t="shared" si="2"/>
        <v>0</v>
      </c>
      <c r="AC63" s="355"/>
      <c r="AD63" s="2084"/>
      <c r="AE63" s="362"/>
      <c r="AF63" s="2085"/>
      <c r="AG63" s="356"/>
      <c r="AH63" s="240" t="str">
        <f t="shared" si="3"/>
        <v/>
      </c>
      <c r="CB63" s="2174" t="str">
        <f t="shared" si="4"/>
        <v/>
      </c>
      <c r="CC63" s="2174" t="str">
        <f t="shared" si="5"/>
        <v/>
      </c>
      <c r="CD63" s="2174" t="str">
        <f t="shared" si="6"/>
        <v/>
      </c>
      <c r="CE63" s="1"/>
      <c r="CF63" s="1"/>
      <c r="CG63" s="1"/>
      <c r="CH63" s="1"/>
      <c r="CI63" s="1"/>
      <c r="CJ63" s="1"/>
      <c r="CK63" s="1"/>
      <c r="CL63" s="1"/>
      <c r="CM63" s="2175">
        <f t="shared" si="7"/>
        <v>0</v>
      </c>
      <c r="CN63" s="2175">
        <f t="shared" si="8"/>
        <v>0</v>
      </c>
      <c r="CO63" s="2175">
        <f t="shared" si="9"/>
        <v>0</v>
      </c>
      <c r="CP63" s="1"/>
      <c r="CQ63" s="1"/>
      <c r="CR63" s="1"/>
      <c r="CS63" s="1"/>
      <c r="CT63" s="1"/>
    </row>
    <row r="64" spans="1:98" ht="14.25" customHeight="1" x14ac:dyDescent="0.25">
      <c r="A64" s="275" t="s">
        <v>1282</v>
      </c>
      <c r="B64" s="219">
        <f t="shared" si="11"/>
        <v>0</v>
      </c>
      <c r="C64" s="355"/>
      <c r="D64" s="452"/>
      <c r="E64" s="452"/>
      <c r="F64" s="452"/>
      <c r="G64" s="452"/>
      <c r="H64" s="452"/>
      <c r="I64" s="452"/>
      <c r="J64" s="452"/>
      <c r="K64" s="452"/>
      <c r="L64" s="452"/>
      <c r="M64" s="452"/>
      <c r="N64" s="452"/>
      <c r="O64" s="452"/>
      <c r="P64" s="452"/>
      <c r="Q64" s="452"/>
      <c r="R64" s="452"/>
      <c r="S64" s="452"/>
      <c r="T64" s="362"/>
      <c r="U64" s="2057"/>
      <c r="V64" s="355"/>
      <c r="W64" s="362"/>
      <c r="X64" s="746">
        <f t="shared" si="1"/>
        <v>0</v>
      </c>
      <c r="Y64" s="355"/>
      <c r="Z64" s="452"/>
      <c r="AA64" s="362"/>
      <c r="AB64" s="155">
        <f t="shared" si="2"/>
        <v>0</v>
      </c>
      <c r="AC64" s="355"/>
      <c r="AD64" s="2084"/>
      <c r="AE64" s="362"/>
      <c r="AF64" s="2085"/>
      <c r="AG64" s="356"/>
      <c r="AH64" s="240" t="str">
        <f t="shared" si="3"/>
        <v/>
      </c>
      <c r="CB64" s="2174" t="str">
        <f t="shared" si="4"/>
        <v/>
      </c>
      <c r="CC64" s="2174" t="str">
        <f t="shared" si="5"/>
        <v/>
      </c>
      <c r="CD64" s="2174" t="str">
        <f t="shared" si="6"/>
        <v/>
      </c>
      <c r="CE64" s="1"/>
      <c r="CF64" s="1"/>
      <c r="CG64" s="1"/>
      <c r="CH64" s="1"/>
      <c r="CI64" s="1"/>
      <c r="CJ64" s="1"/>
      <c r="CK64" s="1"/>
      <c r="CL64" s="1"/>
      <c r="CM64" s="2175">
        <f t="shared" si="7"/>
        <v>0</v>
      </c>
      <c r="CN64" s="2175">
        <f t="shared" si="8"/>
        <v>0</v>
      </c>
      <c r="CO64" s="2175">
        <f t="shared" si="9"/>
        <v>0</v>
      </c>
      <c r="CP64" s="1"/>
      <c r="CQ64" s="1"/>
      <c r="CR64" s="1"/>
      <c r="CS64" s="1"/>
      <c r="CT64" s="1"/>
    </row>
    <row r="65" spans="1:99" ht="14.25" customHeight="1" x14ac:dyDescent="0.25">
      <c r="A65" s="2051" t="s">
        <v>1283</v>
      </c>
      <c r="B65" s="219">
        <f t="shared" si="11"/>
        <v>0</v>
      </c>
      <c r="C65" s="355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362"/>
      <c r="U65" s="1844"/>
      <c r="V65" s="2239"/>
      <c r="W65" s="441"/>
      <c r="X65" s="745">
        <f t="shared" si="1"/>
        <v>0</v>
      </c>
      <c r="Y65" s="355"/>
      <c r="Z65" s="452"/>
      <c r="AA65" s="362"/>
      <c r="AB65" s="226">
        <f t="shared" si="2"/>
        <v>0</v>
      </c>
      <c r="AC65" s="355"/>
      <c r="AD65" s="2084"/>
      <c r="AE65" s="362"/>
      <c r="AF65" s="2085"/>
      <c r="AG65" s="356"/>
      <c r="AH65" s="240" t="str">
        <f t="shared" si="3"/>
        <v/>
      </c>
      <c r="CB65" s="2174" t="str">
        <f t="shared" si="4"/>
        <v/>
      </c>
      <c r="CC65" s="2174" t="str">
        <f t="shared" si="5"/>
        <v/>
      </c>
      <c r="CD65" s="2174" t="str">
        <f t="shared" si="6"/>
        <v/>
      </c>
      <c r="CE65" s="1"/>
      <c r="CF65" s="1"/>
      <c r="CG65" s="1"/>
      <c r="CH65" s="1"/>
      <c r="CI65" s="1"/>
      <c r="CJ65" s="1"/>
      <c r="CK65" s="1"/>
      <c r="CL65" s="1"/>
      <c r="CM65" s="2175">
        <f t="shared" si="7"/>
        <v>0</v>
      </c>
      <c r="CN65" s="2175">
        <f t="shared" si="8"/>
        <v>0</v>
      </c>
      <c r="CO65" s="2175">
        <f t="shared" si="9"/>
        <v>0</v>
      </c>
      <c r="CP65" s="1"/>
      <c r="CQ65" s="1"/>
      <c r="CR65" s="1"/>
      <c r="CS65" s="1"/>
      <c r="CT65" s="1"/>
    </row>
    <row r="66" spans="1:99" ht="14.25" customHeight="1" x14ac:dyDescent="0.25">
      <c r="A66" s="2370" t="s">
        <v>1284</v>
      </c>
      <c r="B66" s="2001">
        <f t="shared" si="11"/>
        <v>0</v>
      </c>
      <c r="C66" s="131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373"/>
      <c r="U66" s="1847"/>
      <c r="V66" s="2075"/>
      <c r="W66" s="373"/>
      <c r="X66" s="748">
        <f t="shared" si="1"/>
        <v>0</v>
      </c>
      <c r="Y66" s="131"/>
      <c r="Z66" s="132"/>
      <c r="AA66" s="373"/>
      <c r="AB66" s="158">
        <f t="shared" si="2"/>
        <v>0</v>
      </c>
      <c r="AC66" s="131"/>
      <c r="AD66" s="2137"/>
      <c r="AE66" s="373"/>
      <c r="AF66" s="2114"/>
      <c r="AG66" s="372"/>
      <c r="AH66" s="240" t="str">
        <f t="shared" si="3"/>
        <v/>
      </c>
      <c r="CB66" s="2174" t="str">
        <f t="shared" si="4"/>
        <v/>
      </c>
      <c r="CC66" s="2174" t="str">
        <f t="shared" si="5"/>
        <v/>
      </c>
      <c r="CD66" s="2174" t="str">
        <f t="shared" si="6"/>
        <v/>
      </c>
      <c r="CE66" s="1"/>
      <c r="CF66" s="1"/>
      <c r="CG66" s="1"/>
      <c r="CH66" s="1"/>
      <c r="CI66" s="1"/>
      <c r="CJ66" s="1"/>
      <c r="CK66" s="1"/>
      <c r="CL66" s="1"/>
      <c r="CM66" s="2175">
        <f t="shared" si="7"/>
        <v>0</v>
      </c>
      <c r="CN66" s="2175">
        <f t="shared" si="8"/>
        <v>0</v>
      </c>
      <c r="CO66" s="2175">
        <f t="shared" si="9"/>
        <v>0</v>
      </c>
      <c r="CP66" s="1"/>
      <c r="CQ66" s="1"/>
      <c r="CR66" s="1"/>
      <c r="CS66" s="1"/>
      <c r="CT66" s="1"/>
    </row>
    <row r="67" spans="1:99" ht="14.25" customHeight="1" x14ac:dyDescent="0.25">
      <c r="A67" s="1797" t="s">
        <v>82</v>
      </c>
      <c r="B67" s="110">
        <f t="shared" ref="B67:AG67" si="12">SUM(B12:B66)</f>
        <v>0</v>
      </c>
      <c r="C67" s="466">
        <f t="shared" si="12"/>
        <v>0</v>
      </c>
      <c r="D67" s="2230">
        <f t="shared" si="12"/>
        <v>0</v>
      </c>
      <c r="E67" s="2230">
        <f t="shared" si="12"/>
        <v>0</v>
      </c>
      <c r="F67" s="2230">
        <f t="shared" si="12"/>
        <v>0</v>
      </c>
      <c r="G67" s="2230">
        <f t="shared" si="12"/>
        <v>0</v>
      </c>
      <c r="H67" s="2230">
        <f t="shared" si="12"/>
        <v>0</v>
      </c>
      <c r="I67" s="2230">
        <f t="shared" si="12"/>
        <v>0</v>
      </c>
      <c r="J67" s="2230">
        <f t="shared" si="12"/>
        <v>0</v>
      </c>
      <c r="K67" s="2230">
        <f t="shared" si="12"/>
        <v>0</v>
      </c>
      <c r="L67" s="2230">
        <f t="shared" si="12"/>
        <v>0</v>
      </c>
      <c r="M67" s="2230">
        <f t="shared" si="12"/>
        <v>0</v>
      </c>
      <c r="N67" s="2230">
        <f t="shared" si="12"/>
        <v>0</v>
      </c>
      <c r="O67" s="2230">
        <f t="shared" si="12"/>
        <v>0</v>
      </c>
      <c r="P67" s="2230">
        <f t="shared" si="12"/>
        <v>0</v>
      </c>
      <c r="Q67" s="2230">
        <f t="shared" si="12"/>
        <v>0</v>
      </c>
      <c r="R67" s="2230">
        <f t="shared" si="12"/>
        <v>0</v>
      </c>
      <c r="S67" s="2230">
        <f t="shared" si="12"/>
        <v>0</v>
      </c>
      <c r="T67" s="587">
        <f t="shared" si="12"/>
        <v>0</v>
      </c>
      <c r="U67" s="1992">
        <f t="shared" si="12"/>
        <v>0</v>
      </c>
      <c r="V67" s="1792">
        <f t="shared" si="12"/>
        <v>0</v>
      </c>
      <c r="W67" s="587">
        <f t="shared" si="12"/>
        <v>0</v>
      </c>
      <c r="X67" s="2372">
        <f t="shared" si="12"/>
        <v>0</v>
      </c>
      <c r="Y67" s="1792">
        <f t="shared" si="12"/>
        <v>0</v>
      </c>
      <c r="Z67" s="2230">
        <f t="shared" si="12"/>
        <v>0</v>
      </c>
      <c r="AA67" s="2233">
        <f t="shared" si="12"/>
        <v>0</v>
      </c>
      <c r="AB67" s="1999">
        <f t="shared" si="12"/>
        <v>0</v>
      </c>
      <c r="AC67" s="1792">
        <f t="shared" si="12"/>
        <v>0</v>
      </c>
      <c r="AD67" s="2230">
        <f t="shared" si="12"/>
        <v>0</v>
      </c>
      <c r="AE67" s="587">
        <f t="shared" si="12"/>
        <v>0</v>
      </c>
      <c r="AF67" s="2373">
        <f t="shared" si="12"/>
        <v>0</v>
      </c>
      <c r="AG67" s="2374">
        <f t="shared" si="12"/>
        <v>0</v>
      </c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</row>
    <row r="68" spans="1:99" ht="18" customHeight="1" x14ac:dyDescent="0.25">
      <c r="A68" s="2375" t="s">
        <v>1285</v>
      </c>
      <c r="B68" s="2200"/>
      <c r="C68" s="2200"/>
      <c r="D68" s="2200"/>
      <c r="E68" s="2200"/>
      <c r="F68" s="2200"/>
      <c r="G68" s="2200"/>
      <c r="H68" s="2200"/>
      <c r="I68" s="2200"/>
      <c r="J68" s="2200"/>
      <c r="K68" s="2200"/>
      <c r="L68" s="2200"/>
      <c r="M68" s="2200"/>
      <c r="N68" s="2200"/>
      <c r="O68" s="2200"/>
      <c r="P68" s="2200"/>
      <c r="Q68" s="2200"/>
      <c r="R68" s="2200"/>
      <c r="S68" s="2200"/>
      <c r="T68" s="2200"/>
      <c r="U68" s="2200"/>
      <c r="V68" s="2200"/>
      <c r="W68" s="2200"/>
      <c r="X68" s="1867"/>
      <c r="Y68" s="1867"/>
      <c r="Z68" s="1867"/>
      <c r="AA68" s="1867"/>
      <c r="AB68" s="1867"/>
      <c r="AC68" s="1867"/>
      <c r="AD68" s="1867"/>
      <c r="AE68" s="1867"/>
      <c r="AF68" s="1867"/>
      <c r="AG68" s="1867"/>
      <c r="AH68" s="1867"/>
      <c r="AI68" s="1867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43"/>
    </row>
    <row r="69" spans="1:99" ht="31.5" customHeight="1" x14ac:dyDescent="0.25">
      <c r="A69" s="3138" t="s">
        <v>1286</v>
      </c>
      <c r="B69" s="3354" t="s">
        <v>1287</v>
      </c>
      <c r="C69" s="3161"/>
      <c r="D69" s="3161"/>
      <c r="E69" s="3149"/>
      <c r="F69" s="3354" t="s">
        <v>1288</v>
      </c>
      <c r="G69" s="3161"/>
      <c r="H69" s="3161"/>
      <c r="I69" s="3149"/>
      <c r="J69" s="3351" t="s">
        <v>1289</v>
      </c>
      <c r="K69" s="3161"/>
      <c r="L69" s="3161"/>
      <c r="M69" s="3149"/>
      <c r="N69" s="3261" t="s">
        <v>1290</v>
      </c>
      <c r="O69" s="3124"/>
      <c r="P69" s="3122"/>
      <c r="Q69" s="3148" t="s">
        <v>1291</v>
      </c>
      <c r="R69" s="3149"/>
      <c r="S69" s="3148" t="s">
        <v>1292</v>
      </c>
      <c r="T69" s="3149"/>
      <c r="U69" s="3148" t="s">
        <v>1293</v>
      </c>
      <c r="V69" s="3149"/>
      <c r="W69" s="3138" t="s">
        <v>1294</v>
      </c>
      <c r="X69" s="3148" t="s">
        <v>1295</v>
      </c>
      <c r="Y69" s="3149"/>
      <c r="Z69" s="3148" t="s">
        <v>1296</v>
      </c>
      <c r="AA69" s="3149"/>
      <c r="AB69" s="3143" t="s">
        <v>1297</v>
      </c>
      <c r="AC69" s="3122"/>
      <c r="AD69" s="3138" t="s">
        <v>1298</v>
      </c>
      <c r="AE69" s="3355" t="s">
        <v>1299</v>
      </c>
      <c r="AF69" s="3149"/>
      <c r="AG69" s="3143" t="s">
        <v>1300</v>
      </c>
      <c r="AH69" s="3124"/>
      <c r="AI69" s="3122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</row>
    <row r="70" spans="1:99" ht="34.5" customHeight="1" x14ac:dyDescent="0.25">
      <c r="A70" s="3129"/>
      <c r="B70" s="1974" t="s">
        <v>936</v>
      </c>
      <c r="C70" s="21" t="s">
        <v>1025</v>
      </c>
      <c r="D70" s="22" t="s">
        <v>1301</v>
      </c>
      <c r="E70" s="494" t="s">
        <v>565</v>
      </c>
      <c r="F70" s="749" t="s">
        <v>936</v>
      </c>
      <c r="G70" s="21" t="s">
        <v>1025</v>
      </c>
      <c r="H70" s="22" t="s">
        <v>1301</v>
      </c>
      <c r="I70" s="494" t="s">
        <v>565</v>
      </c>
      <c r="J70" s="1974" t="s">
        <v>936</v>
      </c>
      <c r="K70" s="21" t="s">
        <v>1025</v>
      </c>
      <c r="L70" s="22" t="s">
        <v>1301</v>
      </c>
      <c r="M70" s="22" t="s">
        <v>565</v>
      </c>
      <c r="N70" s="2376" t="s">
        <v>936</v>
      </c>
      <c r="O70" s="2377" t="s">
        <v>1302</v>
      </c>
      <c r="P70" s="1997" t="s">
        <v>1128</v>
      </c>
      <c r="Q70" s="27" t="s">
        <v>1303</v>
      </c>
      <c r="R70" s="75" t="s">
        <v>1304</v>
      </c>
      <c r="S70" s="27" t="s">
        <v>1303</v>
      </c>
      <c r="T70" s="75" t="s">
        <v>1304</v>
      </c>
      <c r="U70" s="27" t="s">
        <v>1305</v>
      </c>
      <c r="V70" s="75" t="s">
        <v>1306</v>
      </c>
      <c r="W70" s="3129"/>
      <c r="X70" s="27" t="s">
        <v>1303</v>
      </c>
      <c r="Y70" s="75" t="s">
        <v>1304</v>
      </c>
      <c r="Z70" s="216" t="s">
        <v>1307</v>
      </c>
      <c r="AA70" s="216" t="s">
        <v>1308</v>
      </c>
      <c r="AB70" s="698" t="s">
        <v>1309</v>
      </c>
      <c r="AC70" s="698" t="s">
        <v>1310</v>
      </c>
      <c r="AD70" s="3129"/>
      <c r="AE70" s="750" t="s">
        <v>1302</v>
      </c>
      <c r="AF70" s="751" t="s">
        <v>1128</v>
      </c>
      <c r="AG70" s="27" t="s">
        <v>1311</v>
      </c>
      <c r="AH70" s="23" t="s">
        <v>1312</v>
      </c>
      <c r="AI70" s="1743" t="s">
        <v>1313</v>
      </c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</row>
    <row r="71" spans="1:99" ht="14.25" customHeight="1" x14ac:dyDescent="0.25">
      <c r="A71" s="2051" t="s">
        <v>1230</v>
      </c>
      <c r="B71" s="752">
        <f t="shared" ref="B71:B125" si="13">SUM(C71:E71)</f>
        <v>0</v>
      </c>
      <c r="C71" s="615"/>
      <c r="D71" s="697"/>
      <c r="E71" s="697"/>
      <c r="F71" s="752">
        <f t="shared" ref="F71:F125" si="14">SUM(G71:I71)</f>
        <v>0</v>
      </c>
      <c r="G71" s="615"/>
      <c r="H71" s="697"/>
      <c r="I71" s="697"/>
      <c r="J71" s="752">
        <f t="shared" ref="J71:J125" si="15">SUM(K71:M71)</f>
        <v>0</v>
      </c>
      <c r="K71" s="615"/>
      <c r="L71" s="697"/>
      <c r="M71" s="753"/>
      <c r="N71" s="754">
        <f t="shared" ref="N71:N125" si="16">SUM(O71:P71)</f>
        <v>0</v>
      </c>
      <c r="O71" s="2286"/>
      <c r="P71" s="2240"/>
      <c r="Q71" s="2059"/>
      <c r="R71" s="356"/>
      <c r="S71" s="126"/>
      <c r="T71" s="351"/>
      <c r="U71" s="2078"/>
      <c r="V71" s="351"/>
      <c r="W71" s="2085"/>
      <c r="X71" s="2059"/>
      <c r="Y71" s="356"/>
      <c r="Z71" s="2128"/>
      <c r="AA71" s="2128"/>
      <c r="AB71" s="2128"/>
      <c r="AC71" s="2128"/>
      <c r="AD71" s="2128"/>
      <c r="AE71" s="2378">
        <v>5</v>
      </c>
      <c r="AF71" s="2379"/>
      <c r="AG71" s="126"/>
      <c r="AH71" s="127"/>
      <c r="AI71" s="1844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</row>
    <row r="72" spans="1:99" ht="14.25" customHeight="1" x14ac:dyDescent="0.25">
      <c r="A72" s="275" t="s">
        <v>1231</v>
      </c>
      <c r="B72" s="755">
        <f t="shared" si="13"/>
        <v>0</v>
      </c>
      <c r="C72" s="2070"/>
      <c r="D72" s="2229"/>
      <c r="E72" s="2229"/>
      <c r="F72" s="755">
        <f t="shared" si="14"/>
        <v>0</v>
      </c>
      <c r="G72" s="2070"/>
      <c r="H72" s="2229"/>
      <c r="I72" s="2229"/>
      <c r="J72" s="755">
        <f t="shared" si="15"/>
        <v>0</v>
      </c>
      <c r="K72" s="2070"/>
      <c r="L72" s="2229"/>
      <c r="M72" s="2380"/>
      <c r="N72" s="756">
        <f t="shared" si="16"/>
        <v>0</v>
      </c>
      <c r="O72" s="2089"/>
      <c r="P72" s="2235"/>
      <c r="Q72" s="2059"/>
      <c r="R72" s="356"/>
      <c r="S72" s="355"/>
      <c r="T72" s="356"/>
      <c r="U72" s="2084"/>
      <c r="V72" s="356"/>
      <c r="W72" s="2085"/>
      <c r="X72" s="2059"/>
      <c r="Y72" s="356"/>
      <c r="Z72" s="2128"/>
      <c r="AA72" s="2128"/>
      <c r="AB72" s="2128"/>
      <c r="AC72" s="2128"/>
      <c r="AD72" s="2128"/>
      <c r="AE72" s="2378"/>
      <c r="AF72" s="2379">
        <v>19</v>
      </c>
      <c r="AG72" s="1843"/>
      <c r="AH72" s="1845"/>
      <c r="AI72" s="1844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</row>
    <row r="73" spans="1:99" ht="14.25" customHeight="1" x14ac:dyDescent="0.25">
      <c r="A73" s="275" t="s">
        <v>1232</v>
      </c>
      <c r="B73" s="756">
        <f t="shared" si="13"/>
        <v>0</v>
      </c>
      <c r="C73" s="355"/>
      <c r="D73" s="452"/>
      <c r="E73" s="452"/>
      <c r="F73" s="756">
        <f t="shared" si="14"/>
        <v>0</v>
      </c>
      <c r="G73" s="355"/>
      <c r="H73" s="452"/>
      <c r="I73" s="452"/>
      <c r="J73" s="756">
        <f t="shared" si="15"/>
        <v>0</v>
      </c>
      <c r="K73" s="355"/>
      <c r="L73" s="452"/>
      <c r="M73" s="2177"/>
      <c r="N73" s="756">
        <f t="shared" si="16"/>
        <v>0</v>
      </c>
      <c r="O73" s="2084"/>
      <c r="P73" s="2085"/>
      <c r="Q73" s="2059"/>
      <c r="R73" s="356"/>
      <c r="S73" s="355"/>
      <c r="T73" s="356"/>
      <c r="U73" s="2084"/>
      <c r="V73" s="356"/>
      <c r="W73" s="2085"/>
      <c r="X73" s="2059"/>
      <c r="Y73" s="356"/>
      <c r="Z73" s="2128"/>
      <c r="AA73" s="2128"/>
      <c r="AB73" s="2128"/>
      <c r="AC73" s="2128"/>
      <c r="AD73" s="2128"/>
      <c r="AE73" s="2378"/>
      <c r="AF73" s="2379"/>
      <c r="AG73" s="1843"/>
      <c r="AH73" s="1845"/>
      <c r="AI73" s="1844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</row>
    <row r="74" spans="1:99" ht="14.25" customHeight="1" x14ac:dyDescent="0.25">
      <c r="A74" s="275" t="s">
        <v>1233</v>
      </c>
      <c r="B74" s="756">
        <f t="shared" si="13"/>
        <v>0</v>
      </c>
      <c r="C74" s="355"/>
      <c r="D74" s="452"/>
      <c r="E74" s="452"/>
      <c r="F74" s="756">
        <f t="shared" si="14"/>
        <v>0</v>
      </c>
      <c r="G74" s="355"/>
      <c r="H74" s="452"/>
      <c r="I74" s="452"/>
      <c r="J74" s="756">
        <f t="shared" si="15"/>
        <v>0</v>
      </c>
      <c r="K74" s="355"/>
      <c r="L74" s="452"/>
      <c r="M74" s="2177"/>
      <c r="N74" s="756">
        <f t="shared" si="16"/>
        <v>0</v>
      </c>
      <c r="O74" s="2084"/>
      <c r="P74" s="2085"/>
      <c r="Q74" s="2059"/>
      <c r="R74" s="356"/>
      <c r="S74" s="355"/>
      <c r="T74" s="356"/>
      <c r="U74" s="2084"/>
      <c r="V74" s="356"/>
      <c r="W74" s="2085"/>
      <c r="X74" s="2059"/>
      <c r="Y74" s="356"/>
      <c r="Z74" s="2128"/>
      <c r="AA74" s="2128"/>
      <c r="AB74" s="2128"/>
      <c r="AC74" s="2128"/>
      <c r="AD74" s="2128"/>
      <c r="AE74" s="2378"/>
      <c r="AF74" s="2379"/>
      <c r="AG74" s="1843"/>
      <c r="AH74" s="1845"/>
      <c r="AI74" s="1844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</row>
    <row r="75" spans="1:99" ht="14.25" customHeight="1" x14ac:dyDescent="0.25">
      <c r="A75" s="275" t="s">
        <v>1234</v>
      </c>
      <c r="B75" s="756">
        <f t="shared" si="13"/>
        <v>0</v>
      </c>
      <c r="C75" s="355"/>
      <c r="D75" s="452"/>
      <c r="E75" s="452"/>
      <c r="F75" s="756">
        <f t="shared" si="14"/>
        <v>0</v>
      </c>
      <c r="G75" s="355"/>
      <c r="H75" s="452"/>
      <c r="I75" s="452"/>
      <c r="J75" s="756">
        <f t="shared" si="15"/>
        <v>0</v>
      </c>
      <c r="K75" s="355"/>
      <c r="L75" s="452"/>
      <c r="M75" s="2177"/>
      <c r="N75" s="756">
        <f t="shared" si="16"/>
        <v>0</v>
      </c>
      <c r="O75" s="2084"/>
      <c r="P75" s="2085"/>
      <c r="Q75" s="2059"/>
      <c r="R75" s="356"/>
      <c r="S75" s="355"/>
      <c r="T75" s="356"/>
      <c r="U75" s="2084"/>
      <c r="V75" s="356"/>
      <c r="W75" s="2085"/>
      <c r="X75" s="2059"/>
      <c r="Y75" s="356"/>
      <c r="Z75" s="2128"/>
      <c r="AA75" s="2128"/>
      <c r="AB75" s="2128"/>
      <c r="AC75" s="2128"/>
      <c r="AD75" s="2128"/>
      <c r="AE75" s="2378"/>
      <c r="AF75" s="2379"/>
      <c r="AG75" s="1843"/>
      <c r="AH75" s="1845"/>
      <c r="AI75" s="1844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</row>
    <row r="76" spans="1:99" ht="14.25" customHeight="1" x14ac:dyDescent="0.25">
      <c r="A76" s="275" t="s">
        <v>1314</v>
      </c>
      <c r="B76" s="756">
        <f t="shared" si="13"/>
        <v>0</v>
      </c>
      <c r="C76" s="355"/>
      <c r="D76" s="452"/>
      <c r="E76" s="452"/>
      <c r="F76" s="756">
        <f t="shared" si="14"/>
        <v>0</v>
      </c>
      <c r="G76" s="355"/>
      <c r="H76" s="452"/>
      <c r="I76" s="452"/>
      <c r="J76" s="756">
        <f t="shared" si="15"/>
        <v>0</v>
      </c>
      <c r="K76" s="355"/>
      <c r="L76" s="452"/>
      <c r="M76" s="2177"/>
      <c r="N76" s="756">
        <f t="shared" si="16"/>
        <v>0</v>
      </c>
      <c r="O76" s="2084"/>
      <c r="P76" s="2085"/>
      <c r="Q76" s="2059"/>
      <c r="R76" s="356"/>
      <c r="S76" s="355"/>
      <c r="T76" s="356"/>
      <c r="U76" s="2084"/>
      <c r="V76" s="356"/>
      <c r="W76" s="2085"/>
      <c r="X76" s="2059"/>
      <c r="Y76" s="356"/>
      <c r="Z76" s="2128"/>
      <c r="AA76" s="2128"/>
      <c r="AB76" s="2128"/>
      <c r="AC76" s="2128"/>
      <c r="AD76" s="2128"/>
      <c r="AE76" s="2378"/>
      <c r="AF76" s="2379"/>
      <c r="AG76" s="1843"/>
      <c r="AH76" s="1845"/>
      <c r="AI76" s="1844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</row>
    <row r="77" spans="1:99" ht="14.25" customHeight="1" x14ac:dyDescent="0.25">
      <c r="A77" s="747" t="s">
        <v>1236</v>
      </c>
      <c r="B77" s="756">
        <f t="shared" si="13"/>
        <v>0</v>
      </c>
      <c r="C77" s="355"/>
      <c r="D77" s="452"/>
      <c r="E77" s="452"/>
      <c r="F77" s="756">
        <f t="shared" si="14"/>
        <v>0</v>
      </c>
      <c r="G77" s="355"/>
      <c r="H77" s="452"/>
      <c r="I77" s="452"/>
      <c r="J77" s="756">
        <f t="shared" si="15"/>
        <v>0</v>
      </c>
      <c r="K77" s="355"/>
      <c r="L77" s="452"/>
      <c r="M77" s="2177"/>
      <c r="N77" s="756">
        <f t="shared" si="16"/>
        <v>0</v>
      </c>
      <c r="O77" s="2084"/>
      <c r="P77" s="2085"/>
      <c r="Q77" s="2059"/>
      <c r="R77" s="356"/>
      <c r="S77" s="355"/>
      <c r="T77" s="356"/>
      <c r="U77" s="2084"/>
      <c r="V77" s="356"/>
      <c r="W77" s="2085"/>
      <c r="X77" s="2059"/>
      <c r="Y77" s="356"/>
      <c r="Z77" s="2128"/>
      <c r="AA77" s="2128"/>
      <c r="AB77" s="2128"/>
      <c r="AC77" s="2128"/>
      <c r="AD77" s="2128"/>
      <c r="AE77" s="2378"/>
      <c r="AF77" s="2379"/>
      <c r="AG77" s="1843"/>
      <c r="AH77" s="1845"/>
      <c r="AI77" s="1844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</row>
    <row r="78" spans="1:99" ht="14.25" customHeight="1" x14ac:dyDescent="0.25">
      <c r="A78" s="275" t="s">
        <v>1237</v>
      </c>
      <c r="B78" s="756">
        <f t="shared" si="13"/>
        <v>0</v>
      </c>
      <c r="C78" s="355"/>
      <c r="D78" s="452"/>
      <c r="E78" s="452"/>
      <c r="F78" s="756">
        <f t="shared" si="14"/>
        <v>0</v>
      </c>
      <c r="G78" s="355"/>
      <c r="H78" s="452"/>
      <c r="I78" s="452"/>
      <c r="J78" s="756">
        <f t="shared" si="15"/>
        <v>0</v>
      </c>
      <c r="K78" s="355"/>
      <c r="L78" s="452"/>
      <c r="M78" s="2177"/>
      <c r="N78" s="756">
        <f t="shared" si="16"/>
        <v>0</v>
      </c>
      <c r="O78" s="2084"/>
      <c r="P78" s="2085"/>
      <c r="Q78" s="2059"/>
      <c r="R78" s="356"/>
      <c r="S78" s="355"/>
      <c r="T78" s="356"/>
      <c r="U78" s="2084"/>
      <c r="V78" s="356"/>
      <c r="W78" s="2085"/>
      <c r="X78" s="2059"/>
      <c r="Y78" s="356"/>
      <c r="Z78" s="2128"/>
      <c r="AA78" s="2128"/>
      <c r="AB78" s="2128"/>
      <c r="AC78" s="2128"/>
      <c r="AD78" s="2128"/>
      <c r="AE78" s="2378"/>
      <c r="AF78" s="2379"/>
      <c r="AG78" s="1843"/>
      <c r="AH78" s="1845"/>
      <c r="AI78" s="1844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</row>
    <row r="79" spans="1:99" ht="14.25" customHeight="1" x14ac:dyDescent="0.25">
      <c r="A79" s="275" t="s">
        <v>1238</v>
      </c>
      <c r="B79" s="756">
        <f t="shared" si="13"/>
        <v>0</v>
      </c>
      <c r="C79" s="355"/>
      <c r="D79" s="452"/>
      <c r="E79" s="452"/>
      <c r="F79" s="756">
        <f t="shared" si="14"/>
        <v>0</v>
      </c>
      <c r="G79" s="355"/>
      <c r="H79" s="452"/>
      <c r="I79" s="452"/>
      <c r="J79" s="756">
        <f t="shared" si="15"/>
        <v>0</v>
      </c>
      <c r="K79" s="355"/>
      <c r="L79" s="452"/>
      <c r="M79" s="2177"/>
      <c r="N79" s="756">
        <f t="shared" si="16"/>
        <v>0</v>
      </c>
      <c r="O79" s="2084"/>
      <c r="P79" s="2085"/>
      <c r="Q79" s="2059"/>
      <c r="R79" s="356"/>
      <c r="S79" s="355"/>
      <c r="T79" s="356"/>
      <c r="U79" s="2084"/>
      <c r="V79" s="356"/>
      <c r="W79" s="2085"/>
      <c r="X79" s="2059"/>
      <c r="Y79" s="356"/>
      <c r="Z79" s="2128"/>
      <c r="AA79" s="2128"/>
      <c r="AB79" s="2128"/>
      <c r="AC79" s="2128"/>
      <c r="AD79" s="2128"/>
      <c r="AE79" s="2378"/>
      <c r="AF79" s="2379">
        <v>1</v>
      </c>
      <c r="AG79" s="1843"/>
      <c r="AH79" s="1845"/>
      <c r="AI79" s="1844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</row>
    <row r="80" spans="1:99" ht="14.25" customHeight="1" x14ac:dyDescent="0.25">
      <c r="A80" s="275" t="s">
        <v>1239</v>
      </c>
      <c r="B80" s="756">
        <f t="shared" si="13"/>
        <v>0</v>
      </c>
      <c r="C80" s="355"/>
      <c r="D80" s="452"/>
      <c r="E80" s="452"/>
      <c r="F80" s="756">
        <f t="shared" si="14"/>
        <v>0</v>
      </c>
      <c r="G80" s="355"/>
      <c r="H80" s="452"/>
      <c r="I80" s="452"/>
      <c r="J80" s="756">
        <f t="shared" si="15"/>
        <v>0</v>
      </c>
      <c r="K80" s="355"/>
      <c r="L80" s="452"/>
      <c r="M80" s="2177"/>
      <c r="N80" s="756">
        <f t="shared" si="16"/>
        <v>0</v>
      </c>
      <c r="O80" s="2084"/>
      <c r="P80" s="2085"/>
      <c r="Q80" s="2059"/>
      <c r="R80" s="356"/>
      <c r="S80" s="355"/>
      <c r="T80" s="356"/>
      <c r="U80" s="2084"/>
      <c r="V80" s="356"/>
      <c r="W80" s="2085"/>
      <c r="X80" s="2059"/>
      <c r="Y80" s="356"/>
      <c r="Z80" s="2128"/>
      <c r="AA80" s="2128"/>
      <c r="AB80" s="2128"/>
      <c r="AC80" s="2128"/>
      <c r="AD80" s="2128"/>
      <c r="AE80" s="2378"/>
      <c r="AF80" s="2379"/>
      <c r="AG80" s="1843"/>
      <c r="AH80" s="1845"/>
      <c r="AI80" s="1844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</row>
    <row r="81" spans="1:98" ht="14.25" customHeight="1" x14ac:dyDescent="0.25">
      <c r="A81" s="275" t="s">
        <v>1240</v>
      </c>
      <c r="B81" s="756">
        <f t="shared" si="13"/>
        <v>0</v>
      </c>
      <c r="C81" s="355"/>
      <c r="D81" s="452"/>
      <c r="E81" s="452"/>
      <c r="F81" s="756">
        <f t="shared" si="14"/>
        <v>0</v>
      </c>
      <c r="G81" s="355"/>
      <c r="H81" s="452"/>
      <c r="I81" s="452"/>
      <c r="J81" s="756">
        <f t="shared" si="15"/>
        <v>0</v>
      </c>
      <c r="K81" s="355"/>
      <c r="L81" s="452"/>
      <c r="M81" s="2177"/>
      <c r="N81" s="756">
        <f t="shared" si="16"/>
        <v>0</v>
      </c>
      <c r="O81" s="2084"/>
      <c r="P81" s="2085"/>
      <c r="Q81" s="2059"/>
      <c r="R81" s="356"/>
      <c r="S81" s="355"/>
      <c r="T81" s="356"/>
      <c r="U81" s="2084"/>
      <c r="V81" s="356"/>
      <c r="W81" s="2085"/>
      <c r="X81" s="2059"/>
      <c r="Y81" s="356"/>
      <c r="Z81" s="2128"/>
      <c r="AA81" s="2128"/>
      <c r="AB81" s="2128"/>
      <c r="AC81" s="2128"/>
      <c r="AD81" s="2128"/>
      <c r="AE81" s="2378"/>
      <c r="AF81" s="2379"/>
      <c r="AG81" s="1843"/>
      <c r="AH81" s="1845"/>
      <c r="AI81" s="1844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</row>
    <row r="82" spans="1:98" ht="14.25" customHeight="1" x14ac:dyDescent="0.25">
      <c r="A82" s="275" t="s">
        <v>1241</v>
      </c>
      <c r="B82" s="756">
        <f t="shared" si="13"/>
        <v>0</v>
      </c>
      <c r="C82" s="355"/>
      <c r="D82" s="452"/>
      <c r="E82" s="452"/>
      <c r="F82" s="756">
        <f t="shared" si="14"/>
        <v>0</v>
      </c>
      <c r="G82" s="355"/>
      <c r="H82" s="452"/>
      <c r="I82" s="452"/>
      <c r="J82" s="756">
        <f t="shared" si="15"/>
        <v>0</v>
      </c>
      <c r="K82" s="355"/>
      <c r="L82" s="452"/>
      <c r="M82" s="2177"/>
      <c r="N82" s="756">
        <f t="shared" si="16"/>
        <v>0</v>
      </c>
      <c r="O82" s="2084"/>
      <c r="P82" s="2085"/>
      <c r="Q82" s="2059"/>
      <c r="R82" s="356"/>
      <c r="S82" s="355"/>
      <c r="T82" s="356"/>
      <c r="U82" s="2084"/>
      <c r="V82" s="356"/>
      <c r="W82" s="2085"/>
      <c r="X82" s="2059"/>
      <c r="Y82" s="356"/>
      <c r="Z82" s="2128"/>
      <c r="AA82" s="2128"/>
      <c r="AB82" s="2128"/>
      <c r="AC82" s="2128"/>
      <c r="AD82" s="2128"/>
      <c r="AE82" s="2378"/>
      <c r="AF82" s="2379"/>
      <c r="AG82" s="1843"/>
      <c r="AH82" s="1845"/>
      <c r="AI82" s="1844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</row>
    <row r="83" spans="1:98" ht="14.25" customHeight="1" x14ac:dyDescent="0.25">
      <c r="A83" s="275" t="s">
        <v>1242</v>
      </c>
      <c r="B83" s="756">
        <f t="shared" si="13"/>
        <v>0</v>
      </c>
      <c r="C83" s="355"/>
      <c r="D83" s="452"/>
      <c r="E83" s="452"/>
      <c r="F83" s="756">
        <f t="shared" si="14"/>
        <v>0</v>
      </c>
      <c r="G83" s="355"/>
      <c r="H83" s="452"/>
      <c r="I83" s="452"/>
      <c r="J83" s="756">
        <f t="shared" si="15"/>
        <v>0</v>
      </c>
      <c r="K83" s="355"/>
      <c r="L83" s="452"/>
      <c r="M83" s="2177"/>
      <c r="N83" s="756">
        <f t="shared" si="16"/>
        <v>0</v>
      </c>
      <c r="O83" s="2084"/>
      <c r="P83" s="2085"/>
      <c r="Q83" s="2059"/>
      <c r="R83" s="356"/>
      <c r="S83" s="355"/>
      <c r="T83" s="356"/>
      <c r="U83" s="2084"/>
      <c r="V83" s="356"/>
      <c r="W83" s="2085"/>
      <c r="X83" s="2059"/>
      <c r="Y83" s="356"/>
      <c r="Z83" s="2128"/>
      <c r="AA83" s="2128"/>
      <c r="AB83" s="2128"/>
      <c r="AC83" s="2128"/>
      <c r="AD83" s="2128"/>
      <c r="AE83" s="2378"/>
      <c r="AF83" s="2379"/>
      <c r="AG83" s="1843"/>
      <c r="AH83" s="1845"/>
      <c r="AI83" s="1844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</row>
    <row r="84" spans="1:98" ht="14.25" customHeight="1" x14ac:dyDescent="0.25">
      <c r="A84" s="2370" t="s">
        <v>1243</v>
      </c>
      <c r="B84" s="756">
        <f t="shared" si="13"/>
        <v>0</v>
      </c>
      <c r="C84" s="355"/>
      <c r="D84" s="452"/>
      <c r="E84" s="452"/>
      <c r="F84" s="756">
        <f t="shared" si="14"/>
        <v>0</v>
      </c>
      <c r="G84" s="355"/>
      <c r="H84" s="452"/>
      <c r="I84" s="452"/>
      <c r="J84" s="756">
        <f t="shared" si="15"/>
        <v>0</v>
      </c>
      <c r="K84" s="355"/>
      <c r="L84" s="452"/>
      <c r="M84" s="2177"/>
      <c r="N84" s="756">
        <f t="shared" si="16"/>
        <v>0</v>
      </c>
      <c r="O84" s="2084"/>
      <c r="P84" s="2085"/>
      <c r="Q84" s="2059"/>
      <c r="R84" s="356"/>
      <c r="S84" s="355"/>
      <c r="T84" s="356"/>
      <c r="U84" s="2084"/>
      <c r="V84" s="356"/>
      <c r="W84" s="2085"/>
      <c r="X84" s="2059"/>
      <c r="Y84" s="356"/>
      <c r="Z84" s="2128"/>
      <c r="AA84" s="2128"/>
      <c r="AB84" s="2128"/>
      <c r="AC84" s="2128"/>
      <c r="AD84" s="2128"/>
      <c r="AE84" s="2378"/>
      <c r="AF84" s="2379"/>
      <c r="AG84" s="1843"/>
      <c r="AH84" s="1845"/>
      <c r="AI84" s="1844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</row>
    <row r="85" spans="1:98" ht="14.25" customHeight="1" x14ac:dyDescent="0.25">
      <c r="A85" s="275" t="s">
        <v>1244</v>
      </c>
      <c r="B85" s="756">
        <f t="shared" si="13"/>
        <v>0</v>
      </c>
      <c r="C85" s="355"/>
      <c r="D85" s="452"/>
      <c r="E85" s="452"/>
      <c r="F85" s="756">
        <f t="shared" si="14"/>
        <v>0</v>
      </c>
      <c r="G85" s="355"/>
      <c r="H85" s="452"/>
      <c r="I85" s="452"/>
      <c r="J85" s="756">
        <f t="shared" si="15"/>
        <v>0</v>
      </c>
      <c r="K85" s="355"/>
      <c r="L85" s="452"/>
      <c r="M85" s="2177"/>
      <c r="N85" s="756">
        <f t="shared" si="16"/>
        <v>0</v>
      </c>
      <c r="O85" s="2084"/>
      <c r="P85" s="2085"/>
      <c r="Q85" s="2059"/>
      <c r="R85" s="356"/>
      <c r="S85" s="355"/>
      <c r="T85" s="356"/>
      <c r="U85" s="2084"/>
      <c r="V85" s="356"/>
      <c r="W85" s="2085"/>
      <c r="X85" s="2059"/>
      <c r="Y85" s="356"/>
      <c r="Z85" s="2128"/>
      <c r="AA85" s="2128"/>
      <c r="AB85" s="2128"/>
      <c r="AC85" s="2128"/>
      <c r="AD85" s="2128"/>
      <c r="AE85" s="2378"/>
      <c r="AF85" s="2379"/>
      <c r="AG85" s="1843"/>
      <c r="AH85" s="1845"/>
      <c r="AI85" s="1844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</row>
    <row r="86" spans="1:98" ht="14.25" customHeight="1" x14ac:dyDescent="0.25">
      <c r="A86" s="275" t="s">
        <v>1245</v>
      </c>
      <c r="B86" s="756">
        <f t="shared" si="13"/>
        <v>0</v>
      </c>
      <c r="C86" s="355"/>
      <c r="D86" s="452"/>
      <c r="E86" s="452"/>
      <c r="F86" s="756">
        <f t="shared" si="14"/>
        <v>0</v>
      </c>
      <c r="G86" s="355"/>
      <c r="H86" s="452"/>
      <c r="I86" s="452"/>
      <c r="J86" s="756">
        <f t="shared" si="15"/>
        <v>0</v>
      </c>
      <c r="K86" s="355"/>
      <c r="L86" s="452"/>
      <c r="M86" s="2177"/>
      <c r="N86" s="756">
        <f t="shared" si="16"/>
        <v>0</v>
      </c>
      <c r="O86" s="2084"/>
      <c r="P86" s="2085"/>
      <c r="Q86" s="2059"/>
      <c r="R86" s="356"/>
      <c r="S86" s="355"/>
      <c r="T86" s="356"/>
      <c r="U86" s="2084"/>
      <c r="V86" s="356"/>
      <c r="W86" s="2085"/>
      <c r="X86" s="2059"/>
      <c r="Y86" s="356"/>
      <c r="Z86" s="2128"/>
      <c r="AA86" s="2128"/>
      <c r="AB86" s="2128"/>
      <c r="AC86" s="2128"/>
      <c r="AD86" s="2128"/>
      <c r="AE86" s="2378"/>
      <c r="AF86" s="2379">
        <v>1</v>
      </c>
      <c r="AG86" s="1843"/>
      <c r="AH86" s="1845"/>
      <c r="AI86" s="1844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</row>
    <row r="87" spans="1:98" ht="14.25" customHeight="1" x14ac:dyDescent="0.25">
      <c r="A87" s="275" t="s">
        <v>1246</v>
      </c>
      <c r="B87" s="756">
        <f t="shared" si="13"/>
        <v>0</v>
      </c>
      <c r="C87" s="355"/>
      <c r="D87" s="452"/>
      <c r="E87" s="452"/>
      <c r="F87" s="756">
        <f t="shared" si="14"/>
        <v>0</v>
      </c>
      <c r="G87" s="355"/>
      <c r="H87" s="452"/>
      <c r="I87" s="452"/>
      <c r="J87" s="756">
        <f t="shared" si="15"/>
        <v>0</v>
      </c>
      <c r="K87" s="355"/>
      <c r="L87" s="452"/>
      <c r="M87" s="2177"/>
      <c r="N87" s="756">
        <f t="shared" si="16"/>
        <v>0</v>
      </c>
      <c r="O87" s="2084"/>
      <c r="P87" s="2085"/>
      <c r="Q87" s="2059"/>
      <c r="R87" s="356"/>
      <c r="S87" s="355"/>
      <c r="T87" s="356"/>
      <c r="U87" s="2084"/>
      <c r="V87" s="356"/>
      <c r="W87" s="2085"/>
      <c r="X87" s="2059"/>
      <c r="Y87" s="356"/>
      <c r="Z87" s="2128"/>
      <c r="AA87" s="2128"/>
      <c r="AB87" s="2128"/>
      <c r="AC87" s="2128"/>
      <c r="AD87" s="2128"/>
      <c r="AE87" s="2378"/>
      <c r="AF87" s="2379"/>
      <c r="AG87" s="1843"/>
      <c r="AH87" s="1845"/>
      <c r="AI87" s="1844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</row>
    <row r="88" spans="1:98" ht="14.25" customHeight="1" x14ac:dyDescent="0.25">
      <c r="A88" s="747" t="s">
        <v>1247</v>
      </c>
      <c r="B88" s="756">
        <f t="shared" si="13"/>
        <v>0</v>
      </c>
      <c r="C88" s="355"/>
      <c r="D88" s="452"/>
      <c r="E88" s="452"/>
      <c r="F88" s="756">
        <f t="shared" si="14"/>
        <v>0</v>
      </c>
      <c r="G88" s="355"/>
      <c r="H88" s="452"/>
      <c r="I88" s="452"/>
      <c r="J88" s="756">
        <f t="shared" si="15"/>
        <v>0</v>
      </c>
      <c r="K88" s="355"/>
      <c r="L88" s="452"/>
      <c r="M88" s="2177"/>
      <c r="N88" s="756">
        <f t="shared" si="16"/>
        <v>0</v>
      </c>
      <c r="O88" s="2084"/>
      <c r="P88" s="2085"/>
      <c r="Q88" s="2059"/>
      <c r="R88" s="356"/>
      <c r="S88" s="355"/>
      <c r="T88" s="356"/>
      <c r="U88" s="2084"/>
      <c r="V88" s="356"/>
      <c r="W88" s="2085"/>
      <c r="X88" s="2059"/>
      <c r="Y88" s="356"/>
      <c r="Z88" s="2128"/>
      <c r="AA88" s="2128"/>
      <c r="AB88" s="2128"/>
      <c r="AC88" s="2128"/>
      <c r="AD88" s="2128"/>
      <c r="AE88" s="2378"/>
      <c r="AF88" s="2379"/>
      <c r="AG88" s="1843"/>
      <c r="AH88" s="1845"/>
      <c r="AI88" s="1844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</row>
    <row r="89" spans="1:98" ht="14.25" customHeight="1" x14ac:dyDescent="0.25">
      <c r="A89" s="275" t="s">
        <v>1315</v>
      </c>
      <c r="B89" s="756">
        <f t="shared" si="13"/>
        <v>0</v>
      </c>
      <c r="C89" s="355"/>
      <c r="D89" s="452"/>
      <c r="E89" s="452"/>
      <c r="F89" s="756">
        <f t="shared" si="14"/>
        <v>0</v>
      </c>
      <c r="G89" s="355"/>
      <c r="H89" s="452"/>
      <c r="I89" s="452"/>
      <c r="J89" s="756">
        <f t="shared" si="15"/>
        <v>0</v>
      </c>
      <c r="K89" s="355"/>
      <c r="L89" s="452"/>
      <c r="M89" s="2177"/>
      <c r="N89" s="756">
        <f t="shared" si="16"/>
        <v>0</v>
      </c>
      <c r="O89" s="2084"/>
      <c r="P89" s="2085"/>
      <c r="Q89" s="2059"/>
      <c r="R89" s="356"/>
      <c r="S89" s="355"/>
      <c r="T89" s="356"/>
      <c r="U89" s="2084"/>
      <c r="V89" s="356"/>
      <c r="W89" s="2085"/>
      <c r="X89" s="2059"/>
      <c r="Y89" s="356"/>
      <c r="Z89" s="2128"/>
      <c r="AA89" s="2128"/>
      <c r="AB89" s="2128"/>
      <c r="AC89" s="2128"/>
      <c r="AD89" s="2128"/>
      <c r="AE89" s="2378"/>
      <c r="AF89" s="2379"/>
      <c r="AG89" s="1843"/>
      <c r="AH89" s="1845"/>
      <c r="AI89" s="1844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</row>
    <row r="90" spans="1:98" ht="14.25" customHeight="1" x14ac:dyDescent="0.25">
      <c r="A90" s="275" t="s">
        <v>1249</v>
      </c>
      <c r="B90" s="756">
        <f t="shared" si="13"/>
        <v>0</v>
      </c>
      <c r="C90" s="355"/>
      <c r="D90" s="452"/>
      <c r="E90" s="452"/>
      <c r="F90" s="756">
        <f t="shared" si="14"/>
        <v>0</v>
      </c>
      <c r="G90" s="355"/>
      <c r="H90" s="452"/>
      <c r="I90" s="452"/>
      <c r="J90" s="756">
        <f t="shared" si="15"/>
        <v>0</v>
      </c>
      <c r="K90" s="355"/>
      <c r="L90" s="452"/>
      <c r="M90" s="2177"/>
      <c r="N90" s="756">
        <f t="shared" si="16"/>
        <v>0</v>
      </c>
      <c r="O90" s="2084"/>
      <c r="P90" s="2085"/>
      <c r="Q90" s="2059"/>
      <c r="R90" s="356"/>
      <c r="S90" s="355"/>
      <c r="T90" s="356"/>
      <c r="U90" s="2084"/>
      <c r="V90" s="356"/>
      <c r="W90" s="2085"/>
      <c r="X90" s="2059"/>
      <c r="Y90" s="356"/>
      <c r="Z90" s="2128"/>
      <c r="AA90" s="2128"/>
      <c r="AB90" s="2128"/>
      <c r="AC90" s="2128"/>
      <c r="AD90" s="2128"/>
      <c r="AE90" s="2378"/>
      <c r="AF90" s="2379"/>
      <c r="AG90" s="1843"/>
      <c r="AH90" s="1845"/>
      <c r="AI90" s="1844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</row>
    <row r="91" spans="1:98" ht="14.25" customHeight="1" x14ac:dyDescent="0.25">
      <c r="A91" s="275" t="s">
        <v>1250</v>
      </c>
      <c r="B91" s="756">
        <f t="shared" si="13"/>
        <v>0</v>
      </c>
      <c r="C91" s="355"/>
      <c r="D91" s="452"/>
      <c r="E91" s="452"/>
      <c r="F91" s="756">
        <f t="shared" si="14"/>
        <v>0</v>
      </c>
      <c r="G91" s="355"/>
      <c r="H91" s="452"/>
      <c r="I91" s="452"/>
      <c r="J91" s="756">
        <f t="shared" si="15"/>
        <v>0</v>
      </c>
      <c r="K91" s="355"/>
      <c r="L91" s="452"/>
      <c r="M91" s="2177"/>
      <c r="N91" s="756">
        <f t="shared" si="16"/>
        <v>0</v>
      </c>
      <c r="O91" s="2084"/>
      <c r="P91" s="2085"/>
      <c r="Q91" s="2059"/>
      <c r="R91" s="356"/>
      <c r="S91" s="355"/>
      <c r="T91" s="356"/>
      <c r="U91" s="2084"/>
      <c r="V91" s="356"/>
      <c r="W91" s="2085"/>
      <c r="X91" s="2059"/>
      <c r="Y91" s="356"/>
      <c r="Z91" s="2128"/>
      <c r="AA91" s="2128"/>
      <c r="AB91" s="2128"/>
      <c r="AC91" s="2128"/>
      <c r="AD91" s="2128"/>
      <c r="AE91" s="2378"/>
      <c r="AF91" s="2379">
        <v>7</v>
      </c>
      <c r="AG91" s="1843"/>
      <c r="AH91" s="1845"/>
      <c r="AI91" s="1844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</row>
    <row r="92" spans="1:98" ht="14.25" customHeight="1" x14ac:dyDescent="0.25">
      <c r="A92" s="275" t="s">
        <v>1251</v>
      </c>
      <c r="B92" s="756">
        <f t="shared" si="13"/>
        <v>0</v>
      </c>
      <c r="C92" s="355"/>
      <c r="D92" s="452"/>
      <c r="E92" s="452"/>
      <c r="F92" s="756">
        <f t="shared" si="14"/>
        <v>0</v>
      </c>
      <c r="G92" s="355"/>
      <c r="H92" s="452"/>
      <c r="I92" s="452"/>
      <c r="J92" s="756">
        <f t="shared" si="15"/>
        <v>0</v>
      </c>
      <c r="K92" s="355"/>
      <c r="L92" s="452"/>
      <c r="M92" s="2177"/>
      <c r="N92" s="756">
        <f t="shared" si="16"/>
        <v>0</v>
      </c>
      <c r="O92" s="2084"/>
      <c r="P92" s="2085"/>
      <c r="Q92" s="2059"/>
      <c r="R92" s="356"/>
      <c r="S92" s="355"/>
      <c r="T92" s="356"/>
      <c r="U92" s="2084"/>
      <c r="V92" s="356"/>
      <c r="W92" s="2085"/>
      <c r="X92" s="2059"/>
      <c r="Y92" s="356"/>
      <c r="Z92" s="2128"/>
      <c r="AA92" s="2128"/>
      <c r="AB92" s="2128"/>
      <c r="AC92" s="2128"/>
      <c r="AD92" s="2128"/>
      <c r="AE92" s="2378"/>
      <c r="AF92" s="2379"/>
      <c r="AG92" s="1843"/>
      <c r="AH92" s="1845"/>
      <c r="AI92" s="1844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</row>
    <row r="93" spans="1:98" ht="14.25" customHeight="1" x14ac:dyDescent="0.25">
      <c r="A93" s="275" t="s">
        <v>1252</v>
      </c>
      <c r="B93" s="756">
        <f t="shared" si="13"/>
        <v>0</v>
      </c>
      <c r="C93" s="355"/>
      <c r="D93" s="452"/>
      <c r="E93" s="452"/>
      <c r="F93" s="756">
        <f t="shared" si="14"/>
        <v>0</v>
      </c>
      <c r="G93" s="355"/>
      <c r="H93" s="452"/>
      <c r="I93" s="452"/>
      <c r="J93" s="756">
        <f t="shared" si="15"/>
        <v>0</v>
      </c>
      <c r="K93" s="355"/>
      <c r="L93" s="452"/>
      <c r="M93" s="2177"/>
      <c r="N93" s="756">
        <f t="shared" si="16"/>
        <v>0</v>
      </c>
      <c r="O93" s="2084"/>
      <c r="P93" s="2085"/>
      <c r="Q93" s="2059"/>
      <c r="R93" s="356"/>
      <c r="S93" s="355"/>
      <c r="T93" s="356"/>
      <c r="U93" s="2084"/>
      <c r="V93" s="356"/>
      <c r="W93" s="2085"/>
      <c r="X93" s="2059"/>
      <c r="Y93" s="356"/>
      <c r="Z93" s="2128"/>
      <c r="AA93" s="2128"/>
      <c r="AB93" s="2128"/>
      <c r="AC93" s="2128"/>
      <c r="AD93" s="2128"/>
      <c r="AE93" s="2378"/>
      <c r="AF93" s="2379"/>
      <c r="AG93" s="1843"/>
      <c r="AH93" s="1845"/>
      <c r="AI93" s="1844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</row>
    <row r="94" spans="1:98" ht="14.25" customHeight="1" x14ac:dyDescent="0.25">
      <c r="A94" s="275" t="s">
        <v>1253</v>
      </c>
      <c r="B94" s="756">
        <f t="shared" si="13"/>
        <v>0</v>
      </c>
      <c r="C94" s="355"/>
      <c r="D94" s="452"/>
      <c r="E94" s="452"/>
      <c r="F94" s="756">
        <f t="shared" si="14"/>
        <v>0</v>
      </c>
      <c r="G94" s="355"/>
      <c r="H94" s="452"/>
      <c r="I94" s="452"/>
      <c r="J94" s="756">
        <f t="shared" si="15"/>
        <v>0</v>
      </c>
      <c r="K94" s="355"/>
      <c r="L94" s="452"/>
      <c r="M94" s="2177"/>
      <c r="N94" s="756">
        <f t="shared" si="16"/>
        <v>0</v>
      </c>
      <c r="O94" s="2084"/>
      <c r="P94" s="2085"/>
      <c r="Q94" s="2059"/>
      <c r="R94" s="356"/>
      <c r="S94" s="355"/>
      <c r="T94" s="356"/>
      <c r="U94" s="2084"/>
      <c r="V94" s="356"/>
      <c r="W94" s="2085"/>
      <c r="X94" s="2059"/>
      <c r="Y94" s="356"/>
      <c r="Z94" s="2128"/>
      <c r="AA94" s="2128"/>
      <c r="AB94" s="2128"/>
      <c r="AC94" s="2128"/>
      <c r="AD94" s="2128"/>
      <c r="AE94" s="2378"/>
      <c r="AF94" s="2379"/>
      <c r="AG94" s="1843"/>
      <c r="AH94" s="1845"/>
      <c r="AI94" s="1844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</row>
    <row r="95" spans="1:98" ht="14.25" customHeight="1" x14ac:dyDescent="0.25">
      <c r="A95" s="275" t="s">
        <v>1254</v>
      </c>
      <c r="B95" s="756">
        <f t="shared" si="13"/>
        <v>0</v>
      </c>
      <c r="C95" s="355"/>
      <c r="D95" s="452"/>
      <c r="E95" s="452"/>
      <c r="F95" s="756">
        <f t="shared" si="14"/>
        <v>0</v>
      </c>
      <c r="G95" s="355"/>
      <c r="H95" s="452"/>
      <c r="I95" s="452"/>
      <c r="J95" s="756">
        <f t="shared" si="15"/>
        <v>0</v>
      </c>
      <c r="K95" s="355"/>
      <c r="L95" s="452"/>
      <c r="M95" s="2177"/>
      <c r="N95" s="756">
        <f t="shared" si="16"/>
        <v>0</v>
      </c>
      <c r="O95" s="2084"/>
      <c r="P95" s="2085"/>
      <c r="Q95" s="2059"/>
      <c r="R95" s="356"/>
      <c r="S95" s="355"/>
      <c r="T95" s="356"/>
      <c r="U95" s="2084"/>
      <c r="V95" s="356"/>
      <c r="W95" s="2085"/>
      <c r="X95" s="2059"/>
      <c r="Y95" s="356"/>
      <c r="Z95" s="2128"/>
      <c r="AA95" s="2128"/>
      <c r="AB95" s="2128"/>
      <c r="AC95" s="2128"/>
      <c r="AD95" s="2128"/>
      <c r="AE95" s="2378"/>
      <c r="AF95" s="2379">
        <v>2</v>
      </c>
      <c r="AG95" s="1843"/>
      <c r="AH95" s="1845"/>
      <c r="AI95" s="1844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</row>
    <row r="96" spans="1:98" ht="14.25" customHeight="1" x14ac:dyDescent="0.25">
      <c r="A96" s="747" t="s">
        <v>1255</v>
      </c>
      <c r="B96" s="756">
        <f t="shared" si="13"/>
        <v>0</v>
      </c>
      <c r="C96" s="355"/>
      <c r="D96" s="452"/>
      <c r="E96" s="452"/>
      <c r="F96" s="756">
        <f t="shared" si="14"/>
        <v>0</v>
      </c>
      <c r="G96" s="355"/>
      <c r="H96" s="452"/>
      <c r="I96" s="452"/>
      <c r="J96" s="756">
        <f t="shared" si="15"/>
        <v>0</v>
      </c>
      <c r="K96" s="355"/>
      <c r="L96" s="452"/>
      <c r="M96" s="2177"/>
      <c r="N96" s="756">
        <f t="shared" si="16"/>
        <v>0</v>
      </c>
      <c r="O96" s="2084"/>
      <c r="P96" s="2085"/>
      <c r="Q96" s="2059"/>
      <c r="R96" s="356"/>
      <c r="S96" s="355"/>
      <c r="T96" s="356"/>
      <c r="U96" s="2084"/>
      <c r="V96" s="356"/>
      <c r="W96" s="2085"/>
      <c r="X96" s="2059"/>
      <c r="Y96" s="356"/>
      <c r="Z96" s="2128"/>
      <c r="AA96" s="2128"/>
      <c r="AB96" s="2128"/>
      <c r="AC96" s="2128"/>
      <c r="AD96" s="2128"/>
      <c r="AE96" s="2378"/>
      <c r="AF96" s="2379"/>
      <c r="AG96" s="1843"/>
      <c r="AH96" s="1845"/>
      <c r="AI96" s="1844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</row>
    <row r="97" spans="1:98" ht="14.25" customHeight="1" x14ac:dyDescent="0.25">
      <c r="A97" s="275" t="s">
        <v>1256</v>
      </c>
      <c r="B97" s="756">
        <f t="shared" si="13"/>
        <v>0</v>
      </c>
      <c r="C97" s="355"/>
      <c r="D97" s="452"/>
      <c r="E97" s="452"/>
      <c r="F97" s="756">
        <f t="shared" si="14"/>
        <v>0</v>
      </c>
      <c r="G97" s="355"/>
      <c r="H97" s="452"/>
      <c r="I97" s="452"/>
      <c r="J97" s="756">
        <f t="shared" si="15"/>
        <v>0</v>
      </c>
      <c r="K97" s="355"/>
      <c r="L97" s="452"/>
      <c r="M97" s="2177"/>
      <c r="N97" s="756">
        <f t="shared" si="16"/>
        <v>0</v>
      </c>
      <c r="O97" s="2084"/>
      <c r="P97" s="2085"/>
      <c r="Q97" s="2059"/>
      <c r="R97" s="356"/>
      <c r="S97" s="355"/>
      <c r="T97" s="356"/>
      <c r="U97" s="2084"/>
      <c r="V97" s="356"/>
      <c r="W97" s="2085"/>
      <c r="X97" s="2059"/>
      <c r="Y97" s="356"/>
      <c r="Z97" s="2128"/>
      <c r="AA97" s="2128"/>
      <c r="AB97" s="2128"/>
      <c r="AC97" s="2128"/>
      <c r="AD97" s="2128"/>
      <c r="AE97" s="2378"/>
      <c r="AF97" s="2379"/>
      <c r="AG97" s="1843"/>
      <c r="AH97" s="1845"/>
      <c r="AI97" s="1844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</row>
    <row r="98" spans="1:98" ht="14.25" customHeight="1" x14ac:dyDescent="0.25">
      <c r="A98" s="275" t="s">
        <v>1257</v>
      </c>
      <c r="B98" s="2381">
        <f t="shared" si="13"/>
        <v>0</v>
      </c>
      <c r="C98" s="2186"/>
      <c r="D98" s="2187"/>
      <c r="E98" s="2187"/>
      <c r="F98" s="2381">
        <f t="shared" si="14"/>
        <v>0</v>
      </c>
      <c r="G98" s="2186"/>
      <c r="H98" s="2187"/>
      <c r="I98" s="2187"/>
      <c r="J98" s="2381">
        <f t="shared" si="15"/>
        <v>0</v>
      </c>
      <c r="K98" s="2186"/>
      <c r="L98" s="2187"/>
      <c r="M98" s="2382"/>
      <c r="N98" s="756">
        <f t="shared" si="16"/>
        <v>0</v>
      </c>
      <c r="O98" s="2286"/>
      <c r="P98" s="2240"/>
      <c r="Q98" s="2059"/>
      <c r="R98" s="356"/>
      <c r="S98" s="355"/>
      <c r="T98" s="356"/>
      <c r="U98" s="2084"/>
      <c r="V98" s="356"/>
      <c r="W98" s="2085"/>
      <c r="X98" s="2059"/>
      <c r="Y98" s="356"/>
      <c r="Z98" s="2128"/>
      <c r="AA98" s="2128"/>
      <c r="AB98" s="2128"/>
      <c r="AC98" s="2128"/>
      <c r="AD98" s="2128"/>
      <c r="AE98" s="2378"/>
      <c r="AF98" s="2379">
        <v>8</v>
      </c>
      <c r="AG98" s="1843"/>
      <c r="AH98" s="1845"/>
      <c r="AI98" s="1844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</row>
    <row r="99" spans="1:98" ht="14.25" customHeight="1" x14ac:dyDescent="0.25">
      <c r="A99" s="275" t="s">
        <v>1258</v>
      </c>
      <c r="B99" s="756">
        <f t="shared" si="13"/>
        <v>0</v>
      </c>
      <c r="C99" s="355"/>
      <c r="D99" s="452"/>
      <c r="E99" s="452"/>
      <c r="F99" s="756">
        <f t="shared" si="14"/>
        <v>0</v>
      </c>
      <c r="G99" s="355"/>
      <c r="H99" s="452"/>
      <c r="I99" s="452"/>
      <c r="J99" s="756">
        <f t="shared" si="15"/>
        <v>0</v>
      </c>
      <c r="K99" s="355"/>
      <c r="L99" s="452"/>
      <c r="M99" s="2177"/>
      <c r="N99" s="756">
        <f t="shared" si="16"/>
        <v>0</v>
      </c>
      <c r="O99" s="2084"/>
      <c r="P99" s="2085"/>
      <c r="Q99" s="2059"/>
      <c r="R99" s="356"/>
      <c r="S99" s="355"/>
      <c r="T99" s="356"/>
      <c r="U99" s="2084"/>
      <c r="V99" s="356"/>
      <c r="W99" s="2085"/>
      <c r="X99" s="2059"/>
      <c r="Y99" s="356"/>
      <c r="Z99" s="2128"/>
      <c r="AA99" s="2128"/>
      <c r="AB99" s="2128"/>
      <c r="AC99" s="2128"/>
      <c r="AD99" s="2128"/>
      <c r="AE99" s="2378"/>
      <c r="AF99" s="2379"/>
      <c r="AG99" s="1843"/>
      <c r="AH99" s="1845"/>
      <c r="AI99" s="1844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</row>
    <row r="100" spans="1:98" ht="14.25" customHeight="1" x14ac:dyDescent="0.25">
      <c r="A100" s="275" t="s">
        <v>1316</v>
      </c>
      <c r="B100" s="756">
        <f t="shared" si="13"/>
        <v>0</v>
      </c>
      <c r="C100" s="355"/>
      <c r="D100" s="452"/>
      <c r="E100" s="452"/>
      <c r="F100" s="756">
        <f t="shared" si="14"/>
        <v>0</v>
      </c>
      <c r="G100" s="355"/>
      <c r="H100" s="452"/>
      <c r="I100" s="452"/>
      <c r="J100" s="756">
        <f t="shared" si="15"/>
        <v>0</v>
      </c>
      <c r="K100" s="355"/>
      <c r="L100" s="452"/>
      <c r="M100" s="2177"/>
      <c r="N100" s="756">
        <f t="shared" si="16"/>
        <v>0</v>
      </c>
      <c r="O100" s="2084"/>
      <c r="P100" s="2085"/>
      <c r="Q100" s="2059"/>
      <c r="R100" s="356"/>
      <c r="S100" s="355"/>
      <c r="T100" s="356"/>
      <c r="U100" s="2084"/>
      <c r="V100" s="356"/>
      <c r="W100" s="2085"/>
      <c r="X100" s="2059"/>
      <c r="Y100" s="356"/>
      <c r="Z100" s="2128"/>
      <c r="AA100" s="2128"/>
      <c r="AB100" s="2128"/>
      <c r="AC100" s="2128"/>
      <c r="AD100" s="2128"/>
      <c r="AE100" s="2378"/>
      <c r="AF100" s="2379"/>
      <c r="AG100" s="1843"/>
      <c r="AH100" s="1845"/>
      <c r="AI100" s="1844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</row>
    <row r="101" spans="1:98" ht="14.25" customHeight="1" x14ac:dyDescent="0.25">
      <c r="A101" s="275" t="s">
        <v>1260</v>
      </c>
      <c r="B101" s="756">
        <f t="shared" si="13"/>
        <v>0</v>
      </c>
      <c r="C101" s="355"/>
      <c r="D101" s="452"/>
      <c r="E101" s="452"/>
      <c r="F101" s="756">
        <f t="shared" si="14"/>
        <v>0</v>
      </c>
      <c r="G101" s="355"/>
      <c r="H101" s="452"/>
      <c r="I101" s="452"/>
      <c r="J101" s="756">
        <f t="shared" si="15"/>
        <v>0</v>
      </c>
      <c r="K101" s="355"/>
      <c r="L101" s="452"/>
      <c r="M101" s="2177"/>
      <c r="N101" s="756">
        <f t="shared" si="16"/>
        <v>0</v>
      </c>
      <c r="O101" s="2084"/>
      <c r="P101" s="2085"/>
      <c r="Q101" s="2059"/>
      <c r="R101" s="356"/>
      <c r="S101" s="355"/>
      <c r="T101" s="356"/>
      <c r="U101" s="2084"/>
      <c r="V101" s="356"/>
      <c r="W101" s="2085"/>
      <c r="X101" s="2059"/>
      <c r="Y101" s="356"/>
      <c r="Z101" s="2128"/>
      <c r="AA101" s="2128"/>
      <c r="AB101" s="2128"/>
      <c r="AC101" s="2128"/>
      <c r="AD101" s="2128"/>
      <c r="AE101" s="2378"/>
      <c r="AF101" s="2379">
        <v>1</v>
      </c>
      <c r="AG101" s="1843"/>
      <c r="AH101" s="1845"/>
      <c r="AI101" s="1844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</row>
    <row r="102" spans="1:98" ht="14.25" customHeight="1" x14ac:dyDescent="0.25">
      <c r="A102" s="275" t="s">
        <v>1261</v>
      </c>
      <c r="B102" s="2383">
        <f t="shared" si="13"/>
        <v>0</v>
      </c>
      <c r="C102" s="1843"/>
      <c r="D102" s="1845"/>
      <c r="E102" s="1845"/>
      <c r="F102" s="2383">
        <f t="shared" si="14"/>
        <v>0</v>
      </c>
      <c r="G102" s="1843"/>
      <c r="H102" s="1845"/>
      <c r="I102" s="1845"/>
      <c r="J102" s="2383">
        <f t="shared" si="15"/>
        <v>0</v>
      </c>
      <c r="K102" s="1843"/>
      <c r="L102" s="1845"/>
      <c r="M102" s="2298"/>
      <c r="N102" s="756">
        <f t="shared" si="16"/>
        <v>0</v>
      </c>
      <c r="O102" s="2135"/>
      <c r="P102" s="2113"/>
      <c r="Q102" s="2059"/>
      <c r="R102" s="356"/>
      <c r="S102" s="355"/>
      <c r="T102" s="356"/>
      <c r="U102" s="2084"/>
      <c r="V102" s="356"/>
      <c r="W102" s="2085"/>
      <c r="X102" s="2059"/>
      <c r="Y102" s="356"/>
      <c r="Z102" s="2128"/>
      <c r="AA102" s="2128"/>
      <c r="AB102" s="2128"/>
      <c r="AC102" s="2128"/>
      <c r="AD102" s="2128"/>
      <c r="AE102" s="2378">
        <v>3</v>
      </c>
      <c r="AF102" s="2379"/>
      <c r="AG102" s="1843"/>
      <c r="AH102" s="1845"/>
      <c r="AI102" s="1844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</row>
    <row r="103" spans="1:98" ht="14.25" customHeight="1" x14ac:dyDescent="0.25">
      <c r="A103" s="275" t="s">
        <v>1317</v>
      </c>
      <c r="B103" s="2381">
        <f t="shared" si="13"/>
        <v>0</v>
      </c>
      <c r="C103" s="2186"/>
      <c r="D103" s="2187"/>
      <c r="E103" s="2187"/>
      <c r="F103" s="2381">
        <f t="shared" si="14"/>
        <v>0</v>
      </c>
      <c r="G103" s="2186"/>
      <c r="H103" s="2187"/>
      <c r="I103" s="2187"/>
      <c r="J103" s="2381">
        <f t="shared" si="15"/>
        <v>0</v>
      </c>
      <c r="K103" s="2186"/>
      <c r="L103" s="2187"/>
      <c r="M103" s="2382"/>
      <c r="N103" s="756">
        <f t="shared" si="16"/>
        <v>0</v>
      </c>
      <c r="O103" s="2286"/>
      <c r="P103" s="2240"/>
      <c r="Q103" s="2059"/>
      <c r="R103" s="356"/>
      <c r="S103" s="355"/>
      <c r="T103" s="356"/>
      <c r="U103" s="2084"/>
      <c r="V103" s="356"/>
      <c r="W103" s="2057"/>
      <c r="X103" s="2059"/>
      <c r="Y103" s="356"/>
      <c r="Z103" s="2128"/>
      <c r="AA103" s="2128"/>
      <c r="AB103" s="2128"/>
      <c r="AC103" s="2128"/>
      <c r="AD103" s="2128"/>
      <c r="AE103" s="2378"/>
      <c r="AF103" s="2379">
        <v>12</v>
      </c>
      <c r="AG103" s="1843"/>
      <c r="AH103" s="1845"/>
      <c r="AI103" s="1844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</row>
    <row r="104" spans="1:98" ht="14.25" customHeight="1" x14ac:dyDescent="0.25">
      <c r="A104" s="137" t="s">
        <v>1263</v>
      </c>
      <c r="B104" s="756">
        <f t="shared" si="13"/>
        <v>0</v>
      </c>
      <c r="C104" s="355"/>
      <c r="D104" s="452"/>
      <c r="E104" s="452"/>
      <c r="F104" s="756">
        <f t="shared" si="14"/>
        <v>0</v>
      </c>
      <c r="G104" s="355"/>
      <c r="H104" s="452"/>
      <c r="I104" s="452"/>
      <c r="J104" s="756">
        <f t="shared" si="15"/>
        <v>0</v>
      </c>
      <c r="K104" s="355"/>
      <c r="L104" s="452"/>
      <c r="M104" s="2177"/>
      <c r="N104" s="756">
        <f t="shared" si="16"/>
        <v>0</v>
      </c>
      <c r="O104" s="2084"/>
      <c r="P104" s="2085"/>
      <c r="Q104" s="2059"/>
      <c r="R104" s="356"/>
      <c r="S104" s="355"/>
      <c r="T104" s="356"/>
      <c r="U104" s="2084"/>
      <c r="V104" s="356"/>
      <c r="W104" s="2085"/>
      <c r="X104" s="2059"/>
      <c r="Y104" s="356"/>
      <c r="Z104" s="2128"/>
      <c r="AA104" s="2128"/>
      <c r="AB104" s="2128"/>
      <c r="AC104" s="2128"/>
      <c r="AD104" s="2128"/>
      <c r="AE104" s="2378"/>
      <c r="AF104" s="2379"/>
      <c r="AG104" s="1843"/>
      <c r="AH104" s="1845"/>
      <c r="AI104" s="1844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</row>
    <row r="105" spans="1:98" ht="14.25" customHeight="1" x14ac:dyDescent="0.25">
      <c r="A105" s="511" t="s">
        <v>1264</v>
      </c>
      <c r="B105" s="2381">
        <f t="shared" si="13"/>
        <v>0</v>
      </c>
      <c r="C105" s="2186"/>
      <c r="D105" s="2187"/>
      <c r="E105" s="2187"/>
      <c r="F105" s="2381">
        <f t="shared" si="14"/>
        <v>0</v>
      </c>
      <c r="G105" s="2186"/>
      <c r="H105" s="2187"/>
      <c r="I105" s="2187"/>
      <c r="J105" s="2381">
        <f t="shared" si="15"/>
        <v>0</v>
      </c>
      <c r="K105" s="2186"/>
      <c r="L105" s="2187"/>
      <c r="M105" s="2382"/>
      <c r="N105" s="756">
        <f t="shared" si="16"/>
        <v>0</v>
      </c>
      <c r="O105" s="2286"/>
      <c r="P105" s="2240"/>
      <c r="Q105" s="2059"/>
      <c r="R105" s="356"/>
      <c r="S105" s="355"/>
      <c r="T105" s="356"/>
      <c r="U105" s="2084"/>
      <c r="V105" s="356"/>
      <c r="W105" s="2085"/>
      <c r="X105" s="2059"/>
      <c r="Y105" s="356"/>
      <c r="Z105" s="2128"/>
      <c r="AA105" s="2128"/>
      <c r="AB105" s="2128"/>
      <c r="AC105" s="2128"/>
      <c r="AD105" s="2128"/>
      <c r="AE105" s="2378"/>
      <c r="AF105" s="2379"/>
      <c r="AG105" s="1843"/>
      <c r="AH105" s="1845"/>
      <c r="AI105" s="1844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</row>
    <row r="106" spans="1:98" ht="14.25" customHeight="1" x14ac:dyDescent="0.25">
      <c r="A106" s="275" t="s">
        <v>1265</v>
      </c>
      <c r="B106" s="756">
        <f t="shared" si="13"/>
        <v>0</v>
      </c>
      <c r="C106" s="355"/>
      <c r="D106" s="452"/>
      <c r="E106" s="452"/>
      <c r="F106" s="756">
        <f t="shared" si="14"/>
        <v>0</v>
      </c>
      <c r="G106" s="355"/>
      <c r="H106" s="452"/>
      <c r="I106" s="452"/>
      <c r="J106" s="756">
        <f t="shared" si="15"/>
        <v>0</v>
      </c>
      <c r="K106" s="355"/>
      <c r="L106" s="452"/>
      <c r="M106" s="2177"/>
      <c r="N106" s="756">
        <f t="shared" si="16"/>
        <v>0</v>
      </c>
      <c r="O106" s="2084"/>
      <c r="P106" s="2085"/>
      <c r="Q106" s="2059"/>
      <c r="R106" s="356"/>
      <c r="S106" s="355"/>
      <c r="T106" s="356"/>
      <c r="U106" s="2084"/>
      <c r="V106" s="356"/>
      <c r="W106" s="2085"/>
      <c r="X106" s="2059"/>
      <c r="Y106" s="356"/>
      <c r="Z106" s="2128"/>
      <c r="AA106" s="2128"/>
      <c r="AB106" s="2128"/>
      <c r="AC106" s="2128"/>
      <c r="AD106" s="2128"/>
      <c r="AE106" s="2378"/>
      <c r="AF106" s="2379"/>
      <c r="AG106" s="1843"/>
      <c r="AH106" s="1845"/>
      <c r="AI106" s="1844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</row>
    <row r="107" spans="1:98" ht="14.25" customHeight="1" x14ac:dyDescent="0.25">
      <c r="A107" s="275" t="s">
        <v>1266</v>
      </c>
      <c r="B107" s="756">
        <f t="shared" si="13"/>
        <v>0</v>
      </c>
      <c r="C107" s="355"/>
      <c r="D107" s="452"/>
      <c r="E107" s="452"/>
      <c r="F107" s="756">
        <f t="shared" si="14"/>
        <v>0</v>
      </c>
      <c r="G107" s="355"/>
      <c r="H107" s="452"/>
      <c r="I107" s="452"/>
      <c r="J107" s="756">
        <f t="shared" si="15"/>
        <v>0</v>
      </c>
      <c r="K107" s="355"/>
      <c r="L107" s="452"/>
      <c r="M107" s="2177"/>
      <c r="N107" s="756">
        <f t="shared" si="16"/>
        <v>0</v>
      </c>
      <c r="O107" s="2084"/>
      <c r="P107" s="2085"/>
      <c r="Q107" s="2059"/>
      <c r="R107" s="356"/>
      <c r="S107" s="355"/>
      <c r="T107" s="356"/>
      <c r="U107" s="2084"/>
      <c r="V107" s="356"/>
      <c r="W107" s="2085"/>
      <c r="X107" s="2059"/>
      <c r="Y107" s="356"/>
      <c r="Z107" s="2128"/>
      <c r="AA107" s="2128"/>
      <c r="AB107" s="2128"/>
      <c r="AC107" s="2128"/>
      <c r="AD107" s="2128"/>
      <c r="AE107" s="2378"/>
      <c r="AF107" s="2379"/>
      <c r="AG107" s="1843"/>
      <c r="AH107" s="1845"/>
      <c r="AI107" s="1844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</row>
    <row r="108" spans="1:98" ht="14.25" customHeight="1" x14ac:dyDescent="0.25">
      <c r="A108" s="275" t="s">
        <v>1267</v>
      </c>
      <c r="B108" s="2381">
        <f t="shared" si="13"/>
        <v>0</v>
      </c>
      <c r="C108" s="2186"/>
      <c r="D108" s="2187"/>
      <c r="E108" s="2187"/>
      <c r="F108" s="2381">
        <f t="shared" si="14"/>
        <v>0</v>
      </c>
      <c r="G108" s="2186"/>
      <c r="H108" s="2187"/>
      <c r="I108" s="2187"/>
      <c r="J108" s="2381">
        <f t="shared" si="15"/>
        <v>0</v>
      </c>
      <c r="K108" s="2186"/>
      <c r="L108" s="2187"/>
      <c r="M108" s="2382"/>
      <c r="N108" s="756">
        <f t="shared" si="16"/>
        <v>0</v>
      </c>
      <c r="O108" s="2286"/>
      <c r="P108" s="2240"/>
      <c r="Q108" s="2059"/>
      <c r="R108" s="356"/>
      <c r="S108" s="355"/>
      <c r="T108" s="356"/>
      <c r="U108" s="2084"/>
      <c r="V108" s="356"/>
      <c r="W108" s="2085"/>
      <c r="X108" s="2059"/>
      <c r="Y108" s="356"/>
      <c r="Z108" s="2128"/>
      <c r="AA108" s="2128"/>
      <c r="AB108" s="2128"/>
      <c r="AC108" s="2128"/>
      <c r="AD108" s="2128"/>
      <c r="AE108" s="2378"/>
      <c r="AF108" s="2379">
        <v>1</v>
      </c>
      <c r="AG108" s="1843"/>
      <c r="AH108" s="1845"/>
      <c r="AI108" s="1844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</row>
    <row r="109" spans="1:98" ht="14.25" customHeight="1" x14ac:dyDescent="0.25">
      <c r="A109" s="275" t="s">
        <v>1268</v>
      </c>
      <c r="B109" s="756">
        <f t="shared" si="13"/>
        <v>0</v>
      </c>
      <c r="C109" s="355"/>
      <c r="D109" s="452"/>
      <c r="E109" s="452"/>
      <c r="F109" s="756">
        <f t="shared" si="14"/>
        <v>0</v>
      </c>
      <c r="G109" s="355"/>
      <c r="H109" s="452"/>
      <c r="I109" s="452"/>
      <c r="J109" s="756">
        <f t="shared" si="15"/>
        <v>0</v>
      </c>
      <c r="K109" s="355"/>
      <c r="L109" s="452"/>
      <c r="M109" s="2177"/>
      <c r="N109" s="756">
        <f t="shared" si="16"/>
        <v>0</v>
      </c>
      <c r="O109" s="2084"/>
      <c r="P109" s="2085"/>
      <c r="Q109" s="2059"/>
      <c r="R109" s="356"/>
      <c r="S109" s="355"/>
      <c r="T109" s="356"/>
      <c r="U109" s="2084"/>
      <c r="V109" s="356"/>
      <c r="W109" s="2085"/>
      <c r="X109" s="2059"/>
      <c r="Y109" s="356"/>
      <c r="Z109" s="2128"/>
      <c r="AA109" s="2128"/>
      <c r="AB109" s="2128"/>
      <c r="AC109" s="2128"/>
      <c r="AD109" s="2128"/>
      <c r="AE109" s="2378"/>
      <c r="AF109" s="2379"/>
      <c r="AG109" s="1843"/>
      <c r="AH109" s="1845"/>
      <c r="AI109" s="1844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</row>
    <row r="110" spans="1:98" ht="14.25" customHeight="1" x14ac:dyDescent="0.25">
      <c r="A110" s="275" t="s">
        <v>1269</v>
      </c>
      <c r="B110" s="755">
        <f t="shared" si="13"/>
        <v>0</v>
      </c>
      <c r="C110" s="2070"/>
      <c r="D110" s="2229"/>
      <c r="E110" s="2229"/>
      <c r="F110" s="755">
        <f t="shared" si="14"/>
        <v>0</v>
      </c>
      <c r="G110" s="2070"/>
      <c r="H110" s="2229"/>
      <c r="I110" s="2229"/>
      <c r="J110" s="755">
        <f t="shared" si="15"/>
        <v>0</v>
      </c>
      <c r="K110" s="2070"/>
      <c r="L110" s="2229"/>
      <c r="M110" s="2380"/>
      <c r="N110" s="756">
        <f t="shared" si="16"/>
        <v>0</v>
      </c>
      <c r="O110" s="2089"/>
      <c r="P110" s="2235"/>
      <c r="Q110" s="2059"/>
      <c r="R110" s="356"/>
      <c r="S110" s="355"/>
      <c r="T110" s="356"/>
      <c r="U110" s="2084"/>
      <c r="V110" s="356"/>
      <c r="W110" s="2085"/>
      <c r="X110" s="2059"/>
      <c r="Y110" s="356"/>
      <c r="Z110" s="429"/>
      <c r="AA110" s="356"/>
      <c r="AB110" s="2128"/>
      <c r="AC110" s="2128"/>
      <c r="AD110" s="2128"/>
      <c r="AE110" s="2378"/>
      <c r="AF110" s="2379">
        <v>3</v>
      </c>
      <c r="AG110" s="1843"/>
      <c r="AH110" s="1845"/>
      <c r="AI110" s="1844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</row>
    <row r="111" spans="1:98" ht="14.25" customHeight="1" x14ac:dyDescent="0.25">
      <c r="A111" s="275" t="s">
        <v>1270</v>
      </c>
      <c r="B111" s="755">
        <f t="shared" si="13"/>
        <v>0</v>
      </c>
      <c r="C111" s="2070"/>
      <c r="D111" s="2229"/>
      <c r="E111" s="2229"/>
      <c r="F111" s="755">
        <f t="shared" si="14"/>
        <v>0</v>
      </c>
      <c r="G111" s="2070"/>
      <c r="H111" s="2229"/>
      <c r="I111" s="2229"/>
      <c r="J111" s="755">
        <f t="shared" si="15"/>
        <v>0</v>
      </c>
      <c r="K111" s="2070"/>
      <c r="L111" s="2229"/>
      <c r="M111" s="2380"/>
      <c r="N111" s="756">
        <f t="shared" si="16"/>
        <v>0</v>
      </c>
      <c r="O111" s="2089"/>
      <c r="P111" s="2235"/>
      <c r="Q111" s="2059"/>
      <c r="R111" s="356"/>
      <c r="S111" s="355"/>
      <c r="T111" s="356"/>
      <c r="U111" s="2084"/>
      <c r="V111" s="356"/>
      <c r="W111" s="2085"/>
      <c r="X111" s="2059"/>
      <c r="Y111" s="356"/>
      <c r="Z111" s="429"/>
      <c r="AA111" s="356"/>
      <c r="AB111" s="2128"/>
      <c r="AC111" s="2128"/>
      <c r="AD111" s="2128"/>
      <c r="AE111" s="2378"/>
      <c r="AF111" s="2379">
        <v>2</v>
      </c>
      <c r="AG111" s="1843"/>
      <c r="AH111" s="1845"/>
      <c r="AI111" s="1844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</row>
    <row r="112" spans="1:98" ht="14.25" customHeight="1" x14ac:dyDescent="0.25">
      <c r="A112" s="275" t="s">
        <v>1271</v>
      </c>
      <c r="B112" s="755">
        <f t="shared" si="13"/>
        <v>0</v>
      </c>
      <c r="C112" s="2070"/>
      <c r="D112" s="2229"/>
      <c r="E112" s="2229"/>
      <c r="F112" s="755">
        <f t="shared" si="14"/>
        <v>0</v>
      </c>
      <c r="G112" s="2070"/>
      <c r="H112" s="2229"/>
      <c r="I112" s="2229"/>
      <c r="J112" s="755">
        <f t="shared" si="15"/>
        <v>0</v>
      </c>
      <c r="K112" s="2070"/>
      <c r="L112" s="2229"/>
      <c r="M112" s="2380"/>
      <c r="N112" s="756">
        <f t="shared" si="16"/>
        <v>0</v>
      </c>
      <c r="O112" s="2089"/>
      <c r="P112" s="2235"/>
      <c r="Q112" s="2059"/>
      <c r="R112" s="356"/>
      <c r="S112" s="355"/>
      <c r="T112" s="356"/>
      <c r="U112" s="2084"/>
      <c r="V112" s="356"/>
      <c r="W112" s="2085"/>
      <c r="X112" s="2059"/>
      <c r="Y112" s="356"/>
      <c r="Z112" s="429"/>
      <c r="AA112" s="356"/>
      <c r="AB112" s="2128"/>
      <c r="AC112" s="2128"/>
      <c r="AD112" s="2128"/>
      <c r="AE112" s="2378"/>
      <c r="AF112" s="2379"/>
      <c r="AG112" s="1843"/>
      <c r="AH112" s="1845"/>
      <c r="AI112" s="1844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</row>
    <row r="113" spans="1:99" ht="14.25" customHeight="1" x14ac:dyDescent="0.25">
      <c r="A113" s="2051" t="s">
        <v>1272</v>
      </c>
      <c r="B113" s="755">
        <f t="shared" si="13"/>
        <v>0</v>
      </c>
      <c r="C113" s="2070"/>
      <c r="D113" s="2229"/>
      <c r="E113" s="2229"/>
      <c r="F113" s="755">
        <f t="shared" si="14"/>
        <v>0</v>
      </c>
      <c r="G113" s="2070"/>
      <c r="H113" s="2229"/>
      <c r="I113" s="2229"/>
      <c r="J113" s="755">
        <f t="shared" si="15"/>
        <v>0</v>
      </c>
      <c r="K113" s="2070"/>
      <c r="L113" s="2229"/>
      <c r="M113" s="2380"/>
      <c r="N113" s="756">
        <f t="shared" si="16"/>
        <v>0</v>
      </c>
      <c r="O113" s="2089"/>
      <c r="P113" s="2235"/>
      <c r="Q113" s="2059"/>
      <c r="R113" s="356"/>
      <c r="S113" s="355"/>
      <c r="T113" s="356"/>
      <c r="U113" s="2084"/>
      <c r="V113" s="356"/>
      <c r="W113" s="2085"/>
      <c r="X113" s="2059"/>
      <c r="Y113" s="356"/>
      <c r="Z113" s="429"/>
      <c r="AA113" s="356"/>
      <c r="AB113" s="2128"/>
      <c r="AC113" s="2128"/>
      <c r="AD113" s="2128"/>
      <c r="AE113" s="2378"/>
      <c r="AF113" s="2379"/>
      <c r="AG113" s="1843"/>
      <c r="AH113" s="1845"/>
      <c r="AI113" s="1844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</row>
    <row r="114" spans="1:99" ht="14.25" customHeight="1" x14ac:dyDescent="0.25">
      <c r="A114" s="511" t="s">
        <v>1273</v>
      </c>
      <c r="B114" s="755">
        <f t="shared" si="13"/>
        <v>0</v>
      </c>
      <c r="C114" s="2070"/>
      <c r="D114" s="2229"/>
      <c r="E114" s="2229"/>
      <c r="F114" s="755">
        <f t="shared" si="14"/>
        <v>0</v>
      </c>
      <c r="G114" s="2070"/>
      <c r="H114" s="2229"/>
      <c r="I114" s="2229"/>
      <c r="J114" s="755">
        <f t="shared" si="15"/>
        <v>0</v>
      </c>
      <c r="K114" s="2070"/>
      <c r="L114" s="2229"/>
      <c r="M114" s="2380"/>
      <c r="N114" s="756">
        <f t="shared" si="16"/>
        <v>0</v>
      </c>
      <c r="O114" s="2089"/>
      <c r="P114" s="2235"/>
      <c r="Q114" s="2059"/>
      <c r="R114" s="356"/>
      <c r="S114" s="355"/>
      <c r="T114" s="356"/>
      <c r="U114" s="2084"/>
      <c r="V114" s="356"/>
      <c r="W114" s="2085"/>
      <c r="X114" s="2059"/>
      <c r="Y114" s="356"/>
      <c r="Z114" s="429"/>
      <c r="AA114" s="356"/>
      <c r="AB114" s="2128"/>
      <c r="AC114" s="2128"/>
      <c r="AD114" s="2128"/>
      <c r="AE114" s="2378"/>
      <c r="AF114" s="2379">
        <v>1</v>
      </c>
      <c r="AG114" s="1843"/>
      <c r="AH114" s="1845"/>
      <c r="AI114" s="1844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</row>
    <row r="115" spans="1:99" ht="14.25" customHeight="1" x14ac:dyDescent="0.25">
      <c r="A115" s="511" t="s">
        <v>1274</v>
      </c>
      <c r="B115" s="755">
        <f t="shared" si="13"/>
        <v>0</v>
      </c>
      <c r="C115" s="2070"/>
      <c r="D115" s="2229"/>
      <c r="E115" s="2229"/>
      <c r="F115" s="755">
        <f t="shared" si="14"/>
        <v>0</v>
      </c>
      <c r="G115" s="2070"/>
      <c r="H115" s="2229"/>
      <c r="I115" s="2229"/>
      <c r="J115" s="755">
        <f t="shared" si="15"/>
        <v>0</v>
      </c>
      <c r="K115" s="2070"/>
      <c r="L115" s="2229"/>
      <c r="M115" s="2380"/>
      <c r="N115" s="756">
        <f t="shared" si="16"/>
        <v>0</v>
      </c>
      <c r="O115" s="2089"/>
      <c r="P115" s="2235"/>
      <c r="Q115" s="2059"/>
      <c r="R115" s="356"/>
      <c r="S115" s="355"/>
      <c r="T115" s="356"/>
      <c r="U115" s="2084"/>
      <c r="V115" s="356"/>
      <c r="W115" s="2085"/>
      <c r="X115" s="2059"/>
      <c r="Y115" s="356"/>
      <c r="Z115" s="429"/>
      <c r="AA115" s="356"/>
      <c r="AB115" s="2128"/>
      <c r="AC115" s="2128"/>
      <c r="AD115" s="2128"/>
      <c r="AE115" s="2378"/>
      <c r="AF115" s="2379"/>
      <c r="AG115" s="1843"/>
      <c r="AH115" s="1845"/>
      <c r="AI115" s="1844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</row>
    <row r="116" spans="1:99" ht="14.25" customHeight="1" x14ac:dyDescent="0.25">
      <c r="A116" s="511" t="s">
        <v>1318</v>
      </c>
      <c r="B116" s="755">
        <f t="shared" si="13"/>
        <v>0</v>
      </c>
      <c r="C116" s="2070"/>
      <c r="D116" s="2229"/>
      <c r="E116" s="2229"/>
      <c r="F116" s="755">
        <f t="shared" si="14"/>
        <v>0</v>
      </c>
      <c r="G116" s="2070"/>
      <c r="H116" s="2229"/>
      <c r="I116" s="2229"/>
      <c r="J116" s="755">
        <f t="shared" si="15"/>
        <v>0</v>
      </c>
      <c r="K116" s="2070"/>
      <c r="L116" s="2229"/>
      <c r="M116" s="2380"/>
      <c r="N116" s="756">
        <f t="shared" si="16"/>
        <v>0</v>
      </c>
      <c r="O116" s="2089"/>
      <c r="P116" s="2235"/>
      <c r="Q116" s="2059"/>
      <c r="R116" s="356"/>
      <c r="S116" s="355"/>
      <c r="T116" s="356"/>
      <c r="U116" s="2084"/>
      <c r="V116" s="356"/>
      <c r="W116" s="2085"/>
      <c r="X116" s="2059"/>
      <c r="Y116" s="356"/>
      <c r="Z116" s="429"/>
      <c r="AA116" s="356"/>
      <c r="AB116" s="2128"/>
      <c r="AC116" s="2128"/>
      <c r="AD116" s="2128"/>
      <c r="AE116" s="2378"/>
      <c r="AF116" s="2379"/>
      <c r="AG116" s="1843"/>
      <c r="AH116" s="1845"/>
      <c r="AI116" s="1844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</row>
    <row r="117" spans="1:99" ht="14.25" customHeight="1" x14ac:dyDescent="0.25">
      <c r="A117" s="275" t="s">
        <v>1276</v>
      </c>
      <c r="B117" s="755">
        <f t="shared" si="13"/>
        <v>0</v>
      </c>
      <c r="C117" s="2070"/>
      <c r="D117" s="2229"/>
      <c r="E117" s="2229"/>
      <c r="F117" s="755">
        <f t="shared" si="14"/>
        <v>0</v>
      </c>
      <c r="G117" s="2070"/>
      <c r="H117" s="2229"/>
      <c r="I117" s="2229"/>
      <c r="J117" s="755">
        <f t="shared" si="15"/>
        <v>0</v>
      </c>
      <c r="K117" s="2070"/>
      <c r="L117" s="2229"/>
      <c r="M117" s="2380"/>
      <c r="N117" s="756">
        <f t="shared" si="16"/>
        <v>0</v>
      </c>
      <c r="O117" s="2089"/>
      <c r="P117" s="2235"/>
      <c r="Q117" s="2059"/>
      <c r="R117" s="356"/>
      <c r="S117" s="355"/>
      <c r="T117" s="356"/>
      <c r="U117" s="2084"/>
      <c r="V117" s="356"/>
      <c r="W117" s="2085"/>
      <c r="X117" s="2059"/>
      <c r="Y117" s="356"/>
      <c r="Z117" s="429"/>
      <c r="AA117" s="356"/>
      <c r="AB117" s="2128"/>
      <c r="AC117" s="2128"/>
      <c r="AD117" s="2128"/>
      <c r="AE117" s="2378">
        <v>1</v>
      </c>
      <c r="AF117" s="2379">
        <v>36</v>
      </c>
      <c r="AG117" s="1843"/>
      <c r="AH117" s="1845"/>
      <c r="AI117" s="1844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</row>
    <row r="118" spans="1:99" ht="14.25" customHeight="1" x14ac:dyDescent="0.25">
      <c r="A118" s="275" t="s">
        <v>1277</v>
      </c>
      <c r="B118" s="756">
        <f t="shared" si="13"/>
        <v>0</v>
      </c>
      <c r="C118" s="355"/>
      <c r="D118" s="452"/>
      <c r="E118" s="452"/>
      <c r="F118" s="756">
        <f t="shared" si="14"/>
        <v>0</v>
      </c>
      <c r="G118" s="355"/>
      <c r="H118" s="452"/>
      <c r="I118" s="452"/>
      <c r="J118" s="756">
        <f t="shared" si="15"/>
        <v>0</v>
      </c>
      <c r="K118" s="355"/>
      <c r="L118" s="452"/>
      <c r="M118" s="2177"/>
      <c r="N118" s="756">
        <f t="shared" si="16"/>
        <v>0</v>
      </c>
      <c r="O118" s="2084"/>
      <c r="P118" s="2085"/>
      <c r="Q118" s="2059"/>
      <c r="R118" s="356"/>
      <c r="S118" s="355"/>
      <c r="T118" s="356"/>
      <c r="U118" s="2084"/>
      <c r="V118" s="356"/>
      <c r="W118" s="2085"/>
      <c r="X118" s="2059"/>
      <c r="Y118" s="356"/>
      <c r="Z118" s="429"/>
      <c r="AA118" s="356"/>
      <c r="AB118" s="2128"/>
      <c r="AC118" s="2128"/>
      <c r="AD118" s="2128"/>
      <c r="AE118" s="2378">
        <v>1</v>
      </c>
      <c r="AF118" s="2379">
        <v>15</v>
      </c>
      <c r="AG118" s="1843"/>
      <c r="AH118" s="1845"/>
      <c r="AI118" s="1844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</row>
    <row r="119" spans="1:99" ht="14.25" customHeight="1" x14ac:dyDescent="0.25">
      <c r="A119" s="275" t="s">
        <v>1319</v>
      </c>
      <c r="B119" s="756">
        <f t="shared" si="13"/>
        <v>0</v>
      </c>
      <c r="C119" s="355"/>
      <c r="D119" s="452"/>
      <c r="E119" s="452"/>
      <c r="F119" s="756">
        <f t="shared" si="14"/>
        <v>0</v>
      </c>
      <c r="G119" s="355"/>
      <c r="H119" s="452"/>
      <c r="I119" s="452"/>
      <c r="J119" s="756">
        <f t="shared" si="15"/>
        <v>0</v>
      </c>
      <c r="K119" s="355"/>
      <c r="L119" s="452"/>
      <c r="M119" s="2177"/>
      <c r="N119" s="756">
        <f t="shared" si="16"/>
        <v>0</v>
      </c>
      <c r="O119" s="2084"/>
      <c r="P119" s="2085"/>
      <c r="Q119" s="2059"/>
      <c r="R119" s="356"/>
      <c r="S119" s="355"/>
      <c r="T119" s="356"/>
      <c r="U119" s="2084"/>
      <c r="V119" s="356"/>
      <c r="W119" s="2085"/>
      <c r="X119" s="2059"/>
      <c r="Y119" s="356"/>
      <c r="Z119" s="429"/>
      <c r="AA119" s="356"/>
      <c r="AB119" s="2128"/>
      <c r="AC119" s="2128"/>
      <c r="AD119" s="2128"/>
      <c r="AE119" s="2378">
        <v>4</v>
      </c>
      <c r="AF119" s="2379">
        <v>11</v>
      </c>
      <c r="AG119" s="1843"/>
      <c r="AH119" s="1845"/>
      <c r="AI119" s="1844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</row>
    <row r="120" spans="1:99" ht="14.25" customHeight="1" x14ac:dyDescent="0.25">
      <c r="A120" s="275" t="s">
        <v>1320</v>
      </c>
      <c r="B120" s="755">
        <f t="shared" si="13"/>
        <v>0</v>
      </c>
      <c r="C120" s="2070"/>
      <c r="D120" s="2229"/>
      <c r="E120" s="2229"/>
      <c r="F120" s="755">
        <f t="shared" si="14"/>
        <v>0</v>
      </c>
      <c r="G120" s="2070"/>
      <c r="H120" s="2229"/>
      <c r="I120" s="2229"/>
      <c r="J120" s="755">
        <f t="shared" si="15"/>
        <v>0</v>
      </c>
      <c r="K120" s="2070"/>
      <c r="L120" s="2229"/>
      <c r="M120" s="2380"/>
      <c r="N120" s="756">
        <f t="shared" si="16"/>
        <v>0</v>
      </c>
      <c r="O120" s="2089"/>
      <c r="P120" s="2235"/>
      <c r="Q120" s="2059"/>
      <c r="R120" s="356"/>
      <c r="S120" s="355"/>
      <c r="T120" s="356"/>
      <c r="U120" s="2084"/>
      <c r="V120" s="356"/>
      <c r="W120" s="2085"/>
      <c r="X120" s="2059"/>
      <c r="Y120" s="356"/>
      <c r="Z120" s="429"/>
      <c r="AA120" s="356"/>
      <c r="AB120" s="2128"/>
      <c r="AC120" s="2128"/>
      <c r="AD120" s="2128"/>
      <c r="AE120" s="2378"/>
      <c r="AF120" s="2379">
        <v>8</v>
      </c>
      <c r="AG120" s="1843"/>
      <c r="AH120" s="1845"/>
      <c r="AI120" s="1844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</row>
    <row r="121" spans="1:99" ht="14.25" customHeight="1" x14ac:dyDescent="0.25">
      <c r="A121" s="275" t="s">
        <v>1280</v>
      </c>
      <c r="B121" s="756">
        <f t="shared" si="13"/>
        <v>0</v>
      </c>
      <c r="C121" s="355"/>
      <c r="D121" s="452"/>
      <c r="E121" s="452"/>
      <c r="F121" s="756">
        <f t="shared" si="14"/>
        <v>0</v>
      </c>
      <c r="G121" s="355"/>
      <c r="H121" s="452"/>
      <c r="I121" s="452"/>
      <c r="J121" s="756">
        <f t="shared" si="15"/>
        <v>0</v>
      </c>
      <c r="K121" s="355"/>
      <c r="L121" s="452"/>
      <c r="M121" s="2177"/>
      <c r="N121" s="756">
        <f t="shared" si="16"/>
        <v>0</v>
      </c>
      <c r="O121" s="2084"/>
      <c r="P121" s="2085"/>
      <c r="Q121" s="2059"/>
      <c r="R121" s="356"/>
      <c r="S121" s="355"/>
      <c r="T121" s="356"/>
      <c r="U121" s="2084"/>
      <c r="V121" s="356"/>
      <c r="W121" s="2085"/>
      <c r="X121" s="2059"/>
      <c r="Y121" s="356"/>
      <c r="Z121" s="429"/>
      <c r="AA121" s="356"/>
      <c r="AB121" s="2128"/>
      <c r="AC121" s="2128"/>
      <c r="AD121" s="2128"/>
      <c r="AE121" s="2378"/>
      <c r="AF121" s="2379"/>
      <c r="AG121" s="1843"/>
      <c r="AH121" s="1845"/>
      <c r="AI121" s="1844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</row>
    <row r="122" spans="1:99" ht="14.25" customHeight="1" x14ac:dyDescent="0.25">
      <c r="A122" s="275" t="s">
        <v>1281</v>
      </c>
      <c r="B122" s="756">
        <f t="shared" si="13"/>
        <v>0</v>
      </c>
      <c r="C122" s="355"/>
      <c r="D122" s="452"/>
      <c r="E122" s="452"/>
      <c r="F122" s="756">
        <f t="shared" si="14"/>
        <v>0</v>
      </c>
      <c r="G122" s="355"/>
      <c r="H122" s="452"/>
      <c r="I122" s="452"/>
      <c r="J122" s="756">
        <f t="shared" si="15"/>
        <v>0</v>
      </c>
      <c r="K122" s="355"/>
      <c r="L122" s="452"/>
      <c r="M122" s="2177"/>
      <c r="N122" s="756">
        <f t="shared" si="16"/>
        <v>0</v>
      </c>
      <c r="O122" s="2084"/>
      <c r="P122" s="2085"/>
      <c r="Q122" s="2059"/>
      <c r="R122" s="356"/>
      <c r="S122" s="355"/>
      <c r="T122" s="356"/>
      <c r="U122" s="2084"/>
      <c r="V122" s="356"/>
      <c r="W122" s="2085"/>
      <c r="X122" s="2059"/>
      <c r="Y122" s="356"/>
      <c r="Z122" s="429"/>
      <c r="AA122" s="356"/>
      <c r="AB122" s="2128"/>
      <c r="AC122" s="2128"/>
      <c r="AD122" s="2128"/>
      <c r="AE122" s="757"/>
      <c r="AF122" s="2379"/>
      <c r="AG122" s="1843"/>
      <c r="AH122" s="1845"/>
      <c r="AI122" s="1844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</row>
    <row r="123" spans="1:99" ht="14.25" customHeight="1" x14ac:dyDescent="0.25">
      <c r="A123" s="275" t="s">
        <v>1282</v>
      </c>
      <c r="B123" s="756">
        <f t="shared" si="13"/>
        <v>0</v>
      </c>
      <c r="C123" s="355"/>
      <c r="D123" s="452"/>
      <c r="E123" s="452"/>
      <c r="F123" s="756">
        <f t="shared" si="14"/>
        <v>0</v>
      </c>
      <c r="G123" s="355"/>
      <c r="H123" s="452"/>
      <c r="I123" s="452"/>
      <c r="J123" s="756">
        <f t="shared" si="15"/>
        <v>0</v>
      </c>
      <c r="K123" s="355"/>
      <c r="L123" s="452"/>
      <c r="M123" s="2177"/>
      <c r="N123" s="756">
        <f t="shared" si="16"/>
        <v>0</v>
      </c>
      <c r="O123" s="2084"/>
      <c r="P123" s="2085"/>
      <c r="Q123" s="2059"/>
      <c r="R123" s="356"/>
      <c r="S123" s="355"/>
      <c r="T123" s="356"/>
      <c r="U123" s="2084"/>
      <c r="V123" s="356"/>
      <c r="W123" s="2085"/>
      <c r="X123" s="2059"/>
      <c r="Y123" s="356"/>
      <c r="Z123" s="429"/>
      <c r="AA123" s="356"/>
      <c r="AB123" s="429"/>
      <c r="AC123" s="429"/>
      <c r="AD123" s="356"/>
      <c r="AE123" s="757"/>
      <c r="AF123" s="758"/>
      <c r="AG123" s="355"/>
      <c r="AH123" s="452"/>
      <c r="AI123" s="2057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</row>
    <row r="124" spans="1:99" ht="14.25" customHeight="1" x14ac:dyDescent="0.25">
      <c r="A124" s="2051" t="s">
        <v>1283</v>
      </c>
      <c r="B124" s="2383">
        <f t="shared" si="13"/>
        <v>0</v>
      </c>
      <c r="C124" s="1843"/>
      <c r="D124" s="1845"/>
      <c r="E124" s="1845"/>
      <c r="F124" s="2383">
        <f t="shared" si="14"/>
        <v>0</v>
      </c>
      <c r="G124" s="1843"/>
      <c r="H124" s="1845"/>
      <c r="I124" s="1845"/>
      <c r="J124" s="2383">
        <f t="shared" si="15"/>
        <v>0</v>
      </c>
      <c r="K124" s="1843"/>
      <c r="L124" s="1845"/>
      <c r="M124" s="2298"/>
      <c r="N124" s="756">
        <f t="shared" si="16"/>
        <v>0</v>
      </c>
      <c r="O124" s="2135"/>
      <c r="P124" s="2113"/>
      <c r="Q124" s="2059"/>
      <c r="R124" s="356"/>
      <c r="S124" s="1843"/>
      <c r="T124" s="2128"/>
      <c r="U124" s="2135"/>
      <c r="V124" s="2128"/>
      <c r="W124" s="2113"/>
      <c r="X124" s="2059"/>
      <c r="Y124" s="356"/>
      <c r="Z124" s="1844"/>
      <c r="AA124" s="1844"/>
      <c r="AB124" s="1844"/>
      <c r="AC124" s="1844"/>
      <c r="AD124" s="1844"/>
      <c r="AE124" s="2378"/>
      <c r="AF124" s="2384"/>
      <c r="AG124" s="1843"/>
      <c r="AH124" s="1845"/>
      <c r="AI124" s="1844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</row>
    <row r="125" spans="1:99" ht="14.25" customHeight="1" x14ac:dyDescent="0.25">
      <c r="A125" s="2370" t="s">
        <v>1284</v>
      </c>
      <c r="B125" s="759">
        <f t="shared" si="13"/>
        <v>0</v>
      </c>
      <c r="C125" s="131"/>
      <c r="D125" s="132"/>
      <c r="E125" s="132"/>
      <c r="F125" s="759">
        <f t="shared" si="14"/>
        <v>0</v>
      </c>
      <c r="G125" s="131"/>
      <c r="H125" s="132"/>
      <c r="I125" s="132"/>
      <c r="J125" s="759">
        <f t="shared" si="15"/>
        <v>0</v>
      </c>
      <c r="K125" s="131"/>
      <c r="L125" s="132"/>
      <c r="M125" s="2178"/>
      <c r="N125" s="759">
        <f t="shared" si="16"/>
        <v>0</v>
      </c>
      <c r="O125" s="2137"/>
      <c r="P125" s="2114"/>
      <c r="Q125" s="2075"/>
      <c r="R125" s="372"/>
      <c r="S125" s="131"/>
      <c r="T125" s="372"/>
      <c r="U125" s="2137"/>
      <c r="V125" s="372"/>
      <c r="W125" s="2114"/>
      <c r="X125" s="2075"/>
      <c r="Y125" s="372"/>
      <c r="Z125" s="1847"/>
      <c r="AA125" s="1847"/>
      <c r="AB125" s="1847"/>
      <c r="AC125" s="1847"/>
      <c r="AD125" s="1847"/>
      <c r="AE125" s="760"/>
      <c r="AF125" s="2385"/>
      <c r="AG125" s="131"/>
      <c r="AH125" s="132"/>
      <c r="AI125" s="1847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</row>
    <row r="126" spans="1:99" ht="14.25" customHeight="1" x14ac:dyDescent="0.25">
      <c r="A126" s="145" t="s">
        <v>82</v>
      </c>
      <c r="B126" s="70">
        <f t="shared" ref="B126:AI126" si="17">SUM(B71:B125)</f>
        <v>0</v>
      </c>
      <c r="C126" s="466">
        <f t="shared" si="17"/>
        <v>0</v>
      </c>
      <c r="D126" s="2230">
        <f t="shared" si="17"/>
        <v>0</v>
      </c>
      <c r="E126" s="2230">
        <f t="shared" si="17"/>
        <v>0</v>
      </c>
      <c r="F126" s="70">
        <f t="shared" si="17"/>
        <v>0</v>
      </c>
      <c r="G126" s="466">
        <f t="shared" si="17"/>
        <v>0</v>
      </c>
      <c r="H126" s="2230">
        <f t="shared" si="17"/>
        <v>0</v>
      </c>
      <c r="I126" s="2230">
        <f t="shared" si="17"/>
        <v>0</v>
      </c>
      <c r="J126" s="70">
        <f t="shared" si="17"/>
        <v>0</v>
      </c>
      <c r="K126" s="466">
        <f t="shared" si="17"/>
        <v>0</v>
      </c>
      <c r="L126" s="2230">
        <f t="shared" si="17"/>
        <v>0</v>
      </c>
      <c r="M126" s="2230">
        <f t="shared" si="17"/>
        <v>0</v>
      </c>
      <c r="N126" s="70">
        <f t="shared" si="17"/>
        <v>0</v>
      </c>
      <c r="O126" s="1999">
        <f t="shared" si="17"/>
        <v>0</v>
      </c>
      <c r="P126" s="1992">
        <f t="shared" si="17"/>
        <v>0</v>
      </c>
      <c r="Q126" s="466">
        <f t="shared" si="17"/>
        <v>0</v>
      </c>
      <c r="R126" s="1918">
        <f t="shared" si="17"/>
        <v>0</v>
      </c>
      <c r="S126" s="146">
        <f t="shared" si="17"/>
        <v>0</v>
      </c>
      <c r="T126" s="147">
        <f t="shared" si="17"/>
        <v>0</v>
      </c>
      <c r="U126" s="1999">
        <f t="shared" si="17"/>
        <v>0</v>
      </c>
      <c r="V126" s="761">
        <f t="shared" si="17"/>
        <v>0</v>
      </c>
      <c r="W126" s="1918">
        <f t="shared" si="17"/>
        <v>0</v>
      </c>
      <c r="X126" s="1792">
        <f t="shared" si="17"/>
        <v>0</v>
      </c>
      <c r="Y126" s="761">
        <f t="shared" si="17"/>
        <v>0</v>
      </c>
      <c r="Z126" s="1918">
        <f t="shared" si="17"/>
        <v>0</v>
      </c>
      <c r="AA126" s="1918">
        <f t="shared" si="17"/>
        <v>0</v>
      </c>
      <c r="AB126" s="1918">
        <f t="shared" si="17"/>
        <v>0</v>
      </c>
      <c r="AC126" s="1918">
        <f t="shared" si="17"/>
        <v>0</v>
      </c>
      <c r="AD126" s="70">
        <f t="shared" si="17"/>
        <v>0</v>
      </c>
      <c r="AE126" s="466">
        <f t="shared" si="17"/>
        <v>14</v>
      </c>
      <c r="AF126" s="1992">
        <f t="shared" si="17"/>
        <v>128</v>
      </c>
      <c r="AG126" s="466">
        <f t="shared" si="17"/>
        <v>0</v>
      </c>
      <c r="AH126" s="2230">
        <f t="shared" si="17"/>
        <v>0</v>
      </c>
      <c r="AI126" s="1918">
        <f t="shared" si="17"/>
        <v>0</v>
      </c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</row>
    <row r="127" spans="1:99" ht="18" customHeight="1" x14ac:dyDescent="0.25">
      <c r="A127" s="2386" t="s">
        <v>1321</v>
      </c>
      <c r="B127" s="2387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43"/>
    </row>
    <row r="128" spans="1:99" ht="14.25" customHeight="1" x14ac:dyDescent="0.25">
      <c r="A128" s="145" t="s">
        <v>1322</v>
      </c>
      <c r="B128" s="2008" t="s">
        <v>82</v>
      </c>
      <c r="C128" s="27" t="s">
        <v>352</v>
      </c>
      <c r="D128" s="1800" t="s">
        <v>335</v>
      </c>
      <c r="E128" s="23" t="s">
        <v>99</v>
      </c>
      <c r="F128" s="23" t="s">
        <v>1225</v>
      </c>
      <c r="G128" s="23" t="s">
        <v>1323</v>
      </c>
      <c r="H128" s="23" t="s">
        <v>50</v>
      </c>
      <c r="I128" s="24" t="s">
        <v>51</v>
      </c>
      <c r="J128" s="24" t="s">
        <v>52</v>
      </c>
      <c r="K128" s="24" t="s">
        <v>53</v>
      </c>
      <c r="L128" s="24" t="s">
        <v>54</v>
      </c>
      <c r="M128" s="24" t="s">
        <v>55</v>
      </c>
      <c r="N128" s="24" t="s">
        <v>56</v>
      </c>
      <c r="O128" s="24" t="s">
        <v>57</v>
      </c>
      <c r="P128" s="24" t="s">
        <v>58</v>
      </c>
      <c r="Q128" s="24" t="s">
        <v>59</v>
      </c>
      <c r="R128" s="24" t="s">
        <v>60</v>
      </c>
      <c r="S128" s="24" t="s">
        <v>61</v>
      </c>
      <c r="T128" s="25" t="s">
        <v>1324</v>
      </c>
      <c r="U128" s="1743" t="s">
        <v>1325</v>
      </c>
      <c r="V128" s="1743" t="s">
        <v>1326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</row>
    <row r="129" spans="1:98" ht="15" customHeight="1" x14ac:dyDescent="0.25">
      <c r="A129" s="28" t="s">
        <v>1327</v>
      </c>
      <c r="B129" s="152">
        <f t="shared" ref="B129:B145" si="18">SUM(C129:T129)</f>
        <v>0</v>
      </c>
      <c r="C129" s="126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378"/>
      <c r="U129" s="1840"/>
      <c r="V129" s="1840"/>
      <c r="W129" s="240" t="str">
        <f t="shared" ref="W129:W143" si="19">CB129&amp;CC129&amp;CD129</f>
        <v/>
      </c>
      <c r="CB129" s="2174" t="str">
        <f t="shared" ref="CB129:CB145" si="20">IF(AND(B129&gt;0,U129="")," * No olvide digitar Trans Masculino. (Digite CERO si no tiene).","")</f>
        <v/>
      </c>
      <c r="CC129" s="2174" t="str">
        <f t="shared" ref="CC129:CC145" si="21">IF(AND(B129&gt;0,V129="")," * No olvide digitar Trans Femenino. (Digite CERO si no tiene).","")</f>
        <v/>
      </c>
      <c r="CD129" s="2174" t="str">
        <f t="shared" ref="CD129:CD145" si="22">IF((U129+V129)&gt;B129," * La suma de Trans Masculino + Trans Femenino No puede ser Mayor al Total.","")</f>
        <v/>
      </c>
      <c r="CE129" s="1"/>
      <c r="CF129" s="1"/>
      <c r="CG129" s="1"/>
      <c r="CH129" s="1"/>
      <c r="CI129" s="1"/>
      <c r="CJ129" s="1"/>
      <c r="CK129" s="1"/>
      <c r="CL129" s="1"/>
      <c r="CM129" s="2175">
        <f t="shared" ref="CM129:CM145" si="23">IF(AND(B129&gt;0,U129=""),1,0)</f>
        <v>0</v>
      </c>
      <c r="CN129" s="2175">
        <f t="shared" ref="CN129:CN145" si="24">IF(AND(B129&gt;0,V129=""),1,0)</f>
        <v>0</v>
      </c>
      <c r="CO129" s="2175">
        <f t="shared" ref="CO129:CO145" si="25">IF((U129+V129)&gt;B129,1,0)</f>
        <v>0</v>
      </c>
      <c r="CP129" s="1"/>
      <c r="CQ129" s="1"/>
      <c r="CR129" s="1"/>
      <c r="CS129" s="1"/>
      <c r="CT129" s="1"/>
    </row>
    <row r="130" spans="1:98" ht="15" customHeight="1" x14ac:dyDescent="0.25">
      <c r="A130" s="65" t="s">
        <v>739</v>
      </c>
      <c r="B130" s="108">
        <f t="shared" si="18"/>
        <v>0</v>
      </c>
      <c r="C130" s="355"/>
      <c r="D130" s="452"/>
      <c r="E130" s="452"/>
      <c r="F130" s="452"/>
      <c r="G130" s="452"/>
      <c r="H130" s="452"/>
      <c r="I130" s="452"/>
      <c r="J130" s="452"/>
      <c r="K130" s="452"/>
      <c r="L130" s="452"/>
      <c r="M130" s="452"/>
      <c r="N130" s="452"/>
      <c r="O130" s="452"/>
      <c r="P130" s="452"/>
      <c r="Q130" s="452"/>
      <c r="R130" s="452"/>
      <c r="S130" s="452"/>
      <c r="T130" s="362"/>
      <c r="U130" s="2057"/>
      <c r="V130" s="2057"/>
      <c r="W130" s="240" t="str">
        <f t="shared" si="19"/>
        <v/>
      </c>
      <c r="CB130" s="2174" t="str">
        <f t="shared" si="20"/>
        <v/>
      </c>
      <c r="CC130" s="2174" t="str">
        <f t="shared" si="21"/>
        <v/>
      </c>
      <c r="CD130" s="2174" t="str">
        <f t="shared" si="22"/>
        <v/>
      </c>
      <c r="CE130" s="1"/>
      <c r="CF130" s="1"/>
      <c r="CG130" s="1"/>
      <c r="CH130" s="1"/>
      <c r="CI130" s="1"/>
      <c r="CJ130" s="1"/>
      <c r="CK130" s="1"/>
      <c r="CL130" s="1"/>
      <c r="CM130" s="2175">
        <f t="shared" si="23"/>
        <v>0</v>
      </c>
      <c r="CN130" s="2175">
        <f t="shared" si="24"/>
        <v>0</v>
      </c>
      <c r="CO130" s="2175">
        <f t="shared" si="25"/>
        <v>0</v>
      </c>
      <c r="CP130" s="1"/>
      <c r="CQ130" s="1"/>
      <c r="CR130" s="1"/>
      <c r="CS130" s="1"/>
      <c r="CT130" s="1"/>
    </row>
    <row r="131" spans="1:98" ht="15" customHeight="1" x14ac:dyDescent="0.25">
      <c r="A131" s="65" t="s">
        <v>1328</v>
      </c>
      <c r="B131" s="108">
        <f t="shared" si="18"/>
        <v>0</v>
      </c>
      <c r="C131" s="355"/>
      <c r="D131" s="452"/>
      <c r="E131" s="452"/>
      <c r="F131" s="452"/>
      <c r="G131" s="452"/>
      <c r="H131" s="452"/>
      <c r="I131" s="452"/>
      <c r="J131" s="452"/>
      <c r="K131" s="452"/>
      <c r="L131" s="452"/>
      <c r="M131" s="452"/>
      <c r="N131" s="452"/>
      <c r="O131" s="452"/>
      <c r="P131" s="452"/>
      <c r="Q131" s="452"/>
      <c r="R131" s="452"/>
      <c r="S131" s="452"/>
      <c r="T131" s="362"/>
      <c r="U131" s="2057"/>
      <c r="V131" s="2057"/>
      <c r="W131" s="240" t="str">
        <f t="shared" si="19"/>
        <v/>
      </c>
      <c r="CB131" s="2174" t="str">
        <f t="shared" si="20"/>
        <v/>
      </c>
      <c r="CC131" s="2174" t="str">
        <f t="shared" si="21"/>
        <v/>
      </c>
      <c r="CD131" s="2174" t="str">
        <f t="shared" si="22"/>
        <v/>
      </c>
      <c r="CE131" s="1"/>
      <c r="CF131" s="1"/>
      <c r="CG131" s="1"/>
      <c r="CH131" s="1"/>
      <c r="CI131" s="1"/>
      <c r="CJ131" s="1"/>
      <c r="CK131" s="1"/>
      <c r="CL131" s="1"/>
      <c r="CM131" s="2175">
        <f t="shared" si="23"/>
        <v>0</v>
      </c>
      <c r="CN131" s="2175">
        <f t="shared" si="24"/>
        <v>0</v>
      </c>
      <c r="CO131" s="2175">
        <f t="shared" si="25"/>
        <v>0</v>
      </c>
      <c r="CP131" s="1"/>
      <c r="CQ131" s="1"/>
      <c r="CR131" s="1"/>
      <c r="CS131" s="1"/>
      <c r="CT131" s="1"/>
    </row>
    <row r="132" spans="1:98" ht="15" customHeight="1" x14ac:dyDescent="0.25">
      <c r="A132" s="65" t="s">
        <v>1329</v>
      </c>
      <c r="B132" s="108">
        <f t="shared" si="18"/>
        <v>0</v>
      </c>
      <c r="C132" s="355"/>
      <c r="D132" s="452"/>
      <c r="E132" s="452"/>
      <c r="F132" s="452"/>
      <c r="G132" s="452"/>
      <c r="H132" s="452"/>
      <c r="I132" s="452"/>
      <c r="J132" s="452"/>
      <c r="K132" s="452"/>
      <c r="L132" s="452"/>
      <c r="M132" s="452"/>
      <c r="N132" s="452"/>
      <c r="O132" s="452"/>
      <c r="P132" s="452"/>
      <c r="Q132" s="452"/>
      <c r="R132" s="452"/>
      <c r="S132" s="452"/>
      <c r="T132" s="362"/>
      <c r="U132" s="2057"/>
      <c r="V132" s="2057"/>
      <c r="W132" s="240" t="str">
        <f t="shared" si="19"/>
        <v/>
      </c>
      <c r="CB132" s="2174" t="str">
        <f t="shared" si="20"/>
        <v/>
      </c>
      <c r="CC132" s="2174" t="str">
        <f t="shared" si="21"/>
        <v/>
      </c>
      <c r="CD132" s="2174" t="str">
        <f t="shared" si="22"/>
        <v/>
      </c>
      <c r="CE132" s="1"/>
      <c r="CF132" s="1"/>
      <c r="CG132" s="1"/>
      <c r="CH132" s="1"/>
      <c r="CI132" s="1"/>
      <c r="CJ132" s="1"/>
      <c r="CK132" s="1"/>
      <c r="CL132" s="1"/>
      <c r="CM132" s="2175">
        <f t="shared" si="23"/>
        <v>0</v>
      </c>
      <c r="CN132" s="2175">
        <f t="shared" si="24"/>
        <v>0</v>
      </c>
      <c r="CO132" s="2175">
        <f t="shared" si="25"/>
        <v>0</v>
      </c>
      <c r="CP132" s="1"/>
      <c r="CQ132" s="1"/>
      <c r="CR132" s="1"/>
      <c r="CS132" s="1"/>
      <c r="CT132" s="1"/>
    </row>
    <row r="133" spans="1:98" ht="15" customHeight="1" x14ac:dyDescent="0.25">
      <c r="A133" s="65" t="s">
        <v>1330</v>
      </c>
      <c r="B133" s="108">
        <f t="shared" si="18"/>
        <v>0</v>
      </c>
      <c r="C133" s="355"/>
      <c r="D133" s="452"/>
      <c r="E133" s="452"/>
      <c r="F133" s="452"/>
      <c r="G133" s="452"/>
      <c r="H133" s="452"/>
      <c r="I133" s="452"/>
      <c r="J133" s="452"/>
      <c r="K133" s="452"/>
      <c r="L133" s="452"/>
      <c r="M133" s="452"/>
      <c r="N133" s="452"/>
      <c r="O133" s="452"/>
      <c r="P133" s="452"/>
      <c r="Q133" s="452"/>
      <c r="R133" s="452"/>
      <c r="S133" s="452"/>
      <c r="T133" s="362"/>
      <c r="U133" s="2057"/>
      <c r="V133" s="2057"/>
      <c r="W133" s="240" t="str">
        <f t="shared" si="19"/>
        <v/>
      </c>
      <c r="CB133" s="2174" t="str">
        <f t="shared" si="20"/>
        <v/>
      </c>
      <c r="CC133" s="2174" t="str">
        <f t="shared" si="21"/>
        <v/>
      </c>
      <c r="CD133" s="2174" t="str">
        <f t="shared" si="22"/>
        <v/>
      </c>
      <c r="CE133" s="1"/>
      <c r="CF133" s="1"/>
      <c r="CG133" s="1"/>
      <c r="CH133" s="1"/>
      <c r="CI133" s="1"/>
      <c r="CJ133" s="1"/>
      <c r="CK133" s="1"/>
      <c r="CL133" s="1"/>
      <c r="CM133" s="2175">
        <f t="shared" si="23"/>
        <v>0</v>
      </c>
      <c r="CN133" s="2175">
        <f t="shared" si="24"/>
        <v>0</v>
      </c>
      <c r="CO133" s="2175">
        <f t="shared" si="25"/>
        <v>0</v>
      </c>
      <c r="CP133" s="1"/>
      <c r="CQ133" s="1"/>
      <c r="CR133" s="1"/>
      <c r="CS133" s="1"/>
      <c r="CT133" s="1"/>
    </row>
    <row r="134" spans="1:98" ht="15" customHeight="1" x14ac:dyDescent="0.25">
      <c r="A134" s="65" t="s">
        <v>1331</v>
      </c>
      <c r="B134" s="108">
        <f t="shared" si="18"/>
        <v>0</v>
      </c>
      <c r="C134" s="355"/>
      <c r="D134" s="452"/>
      <c r="E134" s="452"/>
      <c r="F134" s="452"/>
      <c r="G134" s="452"/>
      <c r="H134" s="452"/>
      <c r="I134" s="452"/>
      <c r="J134" s="452"/>
      <c r="K134" s="452"/>
      <c r="L134" s="452"/>
      <c r="M134" s="452"/>
      <c r="N134" s="452"/>
      <c r="O134" s="452"/>
      <c r="P134" s="452"/>
      <c r="Q134" s="452"/>
      <c r="R134" s="452"/>
      <c r="S134" s="452"/>
      <c r="T134" s="362"/>
      <c r="U134" s="2057"/>
      <c r="V134" s="2057"/>
      <c r="W134" s="240" t="str">
        <f t="shared" si="19"/>
        <v/>
      </c>
      <c r="CB134" s="2174" t="str">
        <f t="shared" si="20"/>
        <v/>
      </c>
      <c r="CC134" s="2174" t="str">
        <f t="shared" si="21"/>
        <v/>
      </c>
      <c r="CD134" s="2174" t="str">
        <f t="shared" si="22"/>
        <v/>
      </c>
      <c r="CE134" s="1"/>
      <c r="CF134" s="1"/>
      <c r="CG134" s="1"/>
      <c r="CH134" s="1"/>
      <c r="CI134" s="1"/>
      <c r="CJ134" s="1"/>
      <c r="CK134" s="1"/>
      <c r="CL134" s="1"/>
      <c r="CM134" s="2175">
        <f t="shared" si="23"/>
        <v>0</v>
      </c>
      <c r="CN134" s="2175">
        <f t="shared" si="24"/>
        <v>0</v>
      </c>
      <c r="CO134" s="2175">
        <f t="shared" si="25"/>
        <v>0</v>
      </c>
      <c r="CP134" s="1"/>
      <c r="CQ134" s="1"/>
      <c r="CR134" s="1"/>
      <c r="CS134" s="1"/>
      <c r="CT134" s="1"/>
    </row>
    <row r="135" spans="1:98" ht="15" customHeight="1" x14ac:dyDescent="0.25">
      <c r="A135" s="65" t="s">
        <v>1332</v>
      </c>
      <c r="B135" s="108">
        <f t="shared" si="18"/>
        <v>0</v>
      </c>
      <c r="C135" s="355"/>
      <c r="D135" s="452"/>
      <c r="E135" s="452"/>
      <c r="F135" s="452"/>
      <c r="G135" s="452"/>
      <c r="H135" s="452"/>
      <c r="I135" s="452"/>
      <c r="J135" s="452"/>
      <c r="K135" s="452"/>
      <c r="L135" s="452"/>
      <c r="M135" s="452"/>
      <c r="N135" s="452"/>
      <c r="O135" s="452"/>
      <c r="P135" s="452"/>
      <c r="Q135" s="452"/>
      <c r="R135" s="452"/>
      <c r="S135" s="452"/>
      <c r="T135" s="362"/>
      <c r="U135" s="2057"/>
      <c r="V135" s="2057"/>
      <c r="W135" s="240" t="str">
        <f t="shared" si="19"/>
        <v/>
      </c>
      <c r="CB135" s="2174" t="str">
        <f t="shared" si="20"/>
        <v/>
      </c>
      <c r="CC135" s="2174" t="str">
        <f t="shared" si="21"/>
        <v/>
      </c>
      <c r="CD135" s="2174" t="str">
        <f t="shared" si="22"/>
        <v/>
      </c>
      <c r="CE135" s="1"/>
      <c r="CF135" s="1"/>
      <c r="CG135" s="1"/>
      <c r="CH135" s="1"/>
      <c r="CI135" s="1"/>
      <c r="CJ135" s="1"/>
      <c r="CK135" s="1"/>
      <c r="CL135" s="1"/>
      <c r="CM135" s="2175">
        <f t="shared" si="23"/>
        <v>0</v>
      </c>
      <c r="CN135" s="2175">
        <f t="shared" si="24"/>
        <v>0</v>
      </c>
      <c r="CO135" s="2175">
        <f t="shared" si="25"/>
        <v>0</v>
      </c>
      <c r="CP135" s="1"/>
      <c r="CQ135" s="1"/>
      <c r="CR135" s="1"/>
      <c r="CS135" s="1"/>
      <c r="CT135" s="1"/>
    </row>
    <row r="136" spans="1:98" ht="15" customHeight="1" x14ac:dyDescent="0.25">
      <c r="A136" s="65" t="s">
        <v>1333</v>
      </c>
      <c r="B136" s="108">
        <f t="shared" si="18"/>
        <v>0</v>
      </c>
      <c r="C136" s="355"/>
      <c r="D136" s="452"/>
      <c r="E136" s="452"/>
      <c r="F136" s="452"/>
      <c r="G136" s="452"/>
      <c r="H136" s="452"/>
      <c r="I136" s="452"/>
      <c r="J136" s="452"/>
      <c r="K136" s="452"/>
      <c r="L136" s="452"/>
      <c r="M136" s="452"/>
      <c r="N136" s="452"/>
      <c r="O136" s="452"/>
      <c r="P136" s="452"/>
      <c r="Q136" s="452"/>
      <c r="R136" s="452"/>
      <c r="S136" s="452"/>
      <c r="T136" s="362"/>
      <c r="U136" s="2057"/>
      <c r="V136" s="2057"/>
      <c r="W136" s="240" t="str">
        <f t="shared" si="19"/>
        <v/>
      </c>
      <c r="CB136" s="2174" t="str">
        <f t="shared" si="20"/>
        <v/>
      </c>
      <c r="CC136" s="2174" t="str">
        <f t="shared" si="21"/>
        <v/>
      </c>
      <c r="CD136" s="2174" t="str">
        <f t="shared" si="22"/>
        <v/>
      </c>
      <c r="CE136" s="1"/>
      <c r="CF136" s="1"/>
      <c r="CG136" s="1"/>
      <c r="CH136" s="1"/>
      <c r="CI136" s="1"/>
      <c r="CJ136" s="1"/>
      <c r="CK136" s="1"/>
      <c r="CL136" s="1"/>
      <c r="CM136" s="2175">
        <f t="shared" si="23"/>
        <v>0</v>
      </c>
      <c r="CN136" s="2175">
        <f t="shared" si="24"/>
        <v>0</v>
      </c>
      <c r="CO136" s="2175">
        <f t="shared" si="25"/>
        <v>0</v>
      </c>
      <c r="CP136" s="1"/>
      <c r="CQ136" s="1"/>
      <c r="CR136" s="1"/>
      <c r="CS136" s="1"/>
      <c r="CT136" s="1"/>
    </row>
    <row r="137" spans="1:98" ht="15" customHeight="1" x14ac:dyDescent="0.25">
      <c r="A137" s="65" t="s">
        <v>1334</v>
      </c>
      <c r="B137" s="108">
        <f t="shared" si="18"/>
        <v>0</v>
      </c>
      <c r="C137" s="355"/>
      <c r="D137" s="452"/>
      <c r="E137" s="452"/>
      <c r="F137" s="452"/>
      <c r="G137" s="452"/>
      <c r="H137" s="452"/>
      <c r="I137" s="452"/>
      <c r="J137" s="452"/>
      <c r="K137" s="452"/>
      <c r="L137" s="452"/>
      <c r="M137" s="452"/>
      <c r="N137" s="452"/>
      <c r="O137" s="452"/>
      <c r="P137" s="452"/>
      <c r="Q137" s="452"/>
      <c r="R137" s="452"/>
      <c r="S137" s="452"/>
      <c r="T137" s="362"/>
      <c r="U137" s="2057"/>
      <c r="V137" s="2057"/>
      <c r="W137" s="240" t="str">
        <f t="shared" si="19"/>
        <v/>
      </c>
      <c r="CB137" s="2174" t="str">
        <f t="shared" si="20"/>
        <v/>
      </c>
      <c r="CC137" s="2174" t="str">
        <f t="shared" si="21"/>
        <v/>
      </c>
      <c r="CD137" s="2174" t="str">
        <f t="shared" si="22"/>
        <v/>
      </c>
      <c r="CE137" s="1"/>
      <c r="CF137" s="1"/>
      <c r="CG137" s="1"/>
      <c r="CH137" s="1"/>
      <c r="CI137" s="1"/>
      <c r="CJ137" s="1"/>
      <c r="CK137" s="1"/>
      <c r="CL137" s="1"/>
      <c r="CM137" s="2175">
        <f t="shared" si="23"/>
        <v>0</v>
      </c>
      <c r="CN137" s="2175">
        <f t="shared" si="24"/>
        <v>0</v>
      </c>
      <c r="CO137" s="2175">
        <f t="shared" si="25"/>
        <v>0</v>
      </c>
      <c r="CP137" s="1"/>
      <c r="CQ137" s="1"/>
      <c r="CR137" s="1"/>
      <c r="CS137" s="1"/>
      <c r="CT137" s="1"/>
    </row>
    <row r="138" spans="1:98" ht="15" customHeight="1" x14ac:dyDescent="0.25">
      <c r="A138" s="65" t="s">
        <v>1335</v>
      </c>
      <c r="B138" s="108">
        <f t="shared" si="18"/>
        <v>0</v>
      </c>
      <c r="C138" s="355"/>
      <c r="D138" s="452"/>
      <c r="E138" s="452"/>
      <c r="F138" s="452"/>
      <c r="G138" s="452"/>
      <c r="H138" s="452"/>
      <c r="I138" s="452"/>
      <c r="J138" s="452"/>
      <c r="K138" s="452"/>
      <c r="L138" s="452"/>
      <c r="M138" s="452"/>
      <c r="N138" s="452"/>
      <c r="O138" s="452"/>
      <c r="P138" s="452"/>
      <c r="Q138" s="452"/>
      <c r="R138" s="452"/>
      <c r="S138" s="452"/>
      <c r="T138" s="362"/>
      <c r="U138" s="2057"/>
      <c r="V138" s="2057"/>
      <c r="W138" s="240" t="str">
        <f t="shared" si="19"/>
        <v/>
      </c>
      <c r="CB138" s="2174" t="str">
        <f t="shared" si="20"/>
        <v/>
      </c>
      <c r="CC138" s="2174" t="str">
        <f t="shared" si="21"/>
        <v/>
      </c>
      <c r="CD138" s="2174" t="str">
        <f t="shared" si="22"/>
        <v/>
      </c>
      <c r="CE138" s="1"/>
      <c r="CF138" s="1"/>
      <c r="CG138" s="1"/>
      <c r="CH138" s="1"/>
      <c r="CI138" s="1"/>
      <c r="CJ138" s="1"/>
      <c r="CK138" s="1"/>
      <c r="CL138" s="1"/>
      <c r="CM138" s="2175">
        <f t="shared" si="23"/>
        <v>0</v>
      </c>
      <c r="CN138" s="2175">
        <f t="shared" si="24"/>
        <v>0</v>
      </c>
      <c r="CO138" s="2175">
        <f t="shared" si="25"/>
        <v>0</v>
      </c>
      <c r="CP138" s="1"/>
      <c r="CQ138" s="1"/>
      <c r="CR138" s="1"/>
      <c r="CS138" s="1"/>
      <c r="CT138" s="1"/>
    </row>
    <row r="139" spans="1:98" ht="15" customHeight="1" x14ac:dyDescent="0.25">
      <c r="A139" s="65" t="s">
        <v>1336</v>
      </c>
      <c r="B139" s="108">
        <f t="shared" si="18"/>
        <v>0</v>
      </c>
      <c r="C139" s="355"/>
      <c r="D139" s="452"/>
      <c r="E139" s="452"/>
      <c r="F139" s="452"/>
      <c r="G139" s="452"/>
      <c r="H139" s="452"/>
      <c r="I139" s="452"/>
      <c r="J139" s="452"/>
      <c r="K139" s="452"/>
      <c r="L139" s="452"/>
      <c r="M139" s="452"/>
      <c r="N139" s="452"/>
      <c r="O139" s="452"/>
      <c r="P139" s="452"/>
      <c r="Q139" s="452"/>
      <c r="R139" s="452"/>
      <c r="S139" s="452"/>
      <c r="T139" s="362"/>
      <c r="U139" s="2057"/>
      <c r="V139" s="2057"/>
      <c r="W139" s="240" t="str">
        <f t="shared" si="19"/>
        <v/>
      </c>
      <c r="CB139" s="2174" t="str">
        <f t="shared" si="20"/>
        <v/>
      </c>
      <c r="CC139" s="2174" t="str">
        <f t="shared" si="21"/>
        <v/>
      </c>
      <c r="CD139" s="2174" t="str">
        <f t="shared" si="22"/>
        <v/>
      </c>
      <c r="CE139" s="1"/>
      <c r="CF139" s="1"/>
      <c r="CG139" s="1"/>
      <c r="CH139" s="1"/>
      <c r="CI139" s="1"/>
      <c r="CJ139" s="1"/>
      <c r="CK139" s="1"/>
      <c r="CL139" s="1"/>
      <c r="CM139" s="2175">
        <f t="shared" si="23"/>
        <v>0</v>
      </c>
      <c r="CN139" s="2175">
        <f t="shared" si="24"/>
        <v>0</v>
      </c>
      <c r="CO139" s="2175">
        <f t="shared" si="25"/>
        <v>0</v>
      </c>
      <c r="CP139" s="1"/>
      <c r="CQ139" s="1"/>
      <c r="CR139" s="1"/>
      <c r="CS139" s="1"/>
      <c r="CT139" s="1"/>
    </row>
    <row r="140" spans="1:98" ht="15" customHeight="1" x14ac:dyDescent="0.25">
      <c r="A140" s="65" t="s">
        <v>1337</v>
      </c>
      <c r="B140" s="108">
        <f t="shared" si="18"/>
        <v>0</v>
      </c>
      <c r="C140" s="355"/>
      <c r="D140" s="452"/>
      <c r="E140" s="452"/>
      <c r="F140" s="452"/>
      <c r="G140" s="452"/>
      <c r="H140" s="452"/>
      <c r="I140" s="452"/>
      <c r="J140" s="452"/>
      <c r="K140" s="452"/>
      <c r="L140" s="452"/>
      <c r="M140" s="452"/>
      <c r="N140" s="452"/>
      <c r="O140" s="452"/>
      <c r="P140" s="452"/>
      <c r="Q140" s="452"/>
      <c r="R140" s="452"/>
      <c r="S140" s="452"/>
      <c r="T140" s="362"/>
      <c r="U140" s="2057"/>
      <c r="V140" s="2057"/>
      <c r="W140" s="240" t="str">
        <f t="shared" si="19"/>
        <v/>
      </c>
      <c r="CB140" s="2174" t="str">
        <f t="shared" si="20"/>
        <v/>
      </c>
      <c r="CC140" s="2174" t="str">
        <f t="shared" si="21"/>
        <v/>
      </c>
      <c r="CD140" s="2174" t="str">
        <f t="shared" si="22"/>
        <v/>
      </c>
      <c r="CE140" s="1"/>
      <c r="CF140" s="1"/>
      <c r="CG140" s="1"/>
      <c r="CH140" s="1"/>
      <c r="CI140" s="1"/>
      <c r="CJ140" s="1"/>
      <c r="CK140" s="1"/>
      <c r="CL140" s="1"/>
      <c r="CM140" s="2175">
        <f t="shared" si="23"/>
        <v>0</v>
      </c>
      <c r="CN140" s="2175">
        <f t="shared" si="24"/>
        <v>0</v>
      </c>
      <c r="CO140" s="2175">
        <f t="shared" si="25"/>
        <v>0</v>
      </c>
      <c r="CP140" s="1"/>
      <c r="CQ140" s="1"/>
      <c r="CR140" s="1"/>
      <c r="CS140" s="1"/>
      <c r="CT140" s="1"/>
    </row>
    <row r="141" spans="1:98" ht="15" customHeight="1" x14ac:dyDescent="0.25">
      <c r="A141" s="65" t="s">
        <v>1338</v>
      </c>
      <c r="B141" s="108">
        <f t="shared" si="18"/>
        <v>0</v>
      </c>
      <c r="C141" s="355"/>
      <c r="D141" s="452"/>
      <c r="E141" s="452"/>
      <c r="F141" s="452"/>
      <c r="G141" s="452"/>
      <c r="H141" s="452"/>
      <c r="I141" s="452"/>
      <c r="J141" s="452"/>
      <c r="K141" s="452"/>
      <c r="L141" s="452"/>
      <c r="M141" s="452"/>
      <c r="N141" s="452"/>
      <c r="O141" s="452"/>
      <c r="P141" s="452"/>
      <c r="Q141" s="452"/>
      <c r="R141" s="452"/>
      <c r="S141" s="452"/>
      <c r="T141" s="362"/>
      <c r="U141" s="2057"/>
      <c r="V141" s="2057"/>
      <c r="W141" s="240" t="str">
        <f t="shared" si="19"/>
        <v/>
      </c>
      <c r="CB141" s="2174" t="str">
        <f t="shared" si="20"/>
        <v/>
      </c>
      <c r="CC141" s="2174" t="str">
        <f t="shared" si="21"/>
        <v/>
      </c>
      <c r="CD141" s="2174" t="str">
        <f t="shared" si="22"/>
        <v/>
      </c>
      <c r="CE141" s="1"/>
      <c r="CF141" s="1"/>
      <c r="CG141" s="1"/>
      <c r="CH141" s="1"/>
      <c r="CI141" s="1"/>
      <c r="CJ141" s="1"/>
      <c r="CK141" s="1"/>
      <c r="CL141" s="1"/>
      <c r="CM141" s="2175">
        <f t="shared" si="23"/>
        <v>0</v>
      </c>
      <c r="CN141" s="2175">
        <f t="shared" si="24"/>
        <v>0</v>
      </c>
      <c r="CO141" s="2175">
        <f t="shared" si="25"/>
        <v>0</v>
      </c>
      <c r="CP141" s="1"/>
      <c r="CQ141" s="1"/>
      <c r="CR141" s="1"/>
      <c r="CS141" s="1"/>
      <c r="CT141" s="1"/>
    </row>
    <row r="142" spans="1:98" ht="15" customHeight="1" x14ac:dyDescent="0.25">
      <c r="A142" s="65" t="s">
        <v>1339</v>
      </c>
      <c r="B142" s="108">
        <f t="shared" si="18"/>
        <v>0</v>
      </c>
      <c r="C142" s="355"/>
      <c r="D142" s="452"/>
      <c r="E142" s="452"/>
      <c r="F142" s="452"/>
      <c r="G142" s="452"/>
      <c r="H142" s="452"/>
      <c r="I142" s="452"/>
      <c r="J142" s="452"/>
      <c r="K142" s="452"/>
      <c r="L142" s="452"/>
      <c r="M142" s="452"/>
      <c r="N142" s="452"/>
      <c r="O142" s="452"/>
      <c r="P142" s="452"/>
      <c r="Q142" s="452"/>
      <c r="R142" s="452"/>
      <c r="S142" s="452"/>
      <c r="T142" s="362"/>
      <c r="U142" s="2057"/>
      <c r="V142" s="2057"/>
      <c r="W142" s="240" t="str">
        <f t="shared" si="19"/>
        <v/>
      </c>
      <c r="CB142" s="2174" t="str">
        <f t="shared" si="20"/>
        <v/>
      </c>
      <c r="CC142" s="2174" t="str">
        <f t="shared" si="21"/>
        <v/>
      </c>
      <c r="CD142" s="2174" t="str">
        <f t="shared" si="22"/>
        <v/>
      </c>
      <c r="CE142" s="1"/>
      <c r="CF142" s="1"/>
      <c r="CG142" s="1"/>
      <c r="CH142" s="1"/>
      <c r="CI142" s="1"/>
      <c r="CJ142" s="1"/>
      <c r="CK142" s="1"/>
      <c r="CL142" s="1"/>
      <c r="CM142" s="2175">
        <f t="shared" si="23"/>
        <v>0</v>
      </c>
      <c r="CN142" s="2175">
        <f t="shared" si="24"/>
        <v>0</v>
      </c>
      <c r="CO142" s="2175">
        <f t="shared" si="25"/>
        <v>0</v>
      </c>
      <c r="CP142" s="1"/>
      <c r="CQ142" s="1"/>
      <c r="CR142" s="1"/>
      <c r="CS142" s="1"/>
      <c r="CT142" s="1"/>
    </row>
    <row r="143" spans="1:98" ht="15" customHeight="1" x14ac:dyDescent="0.25">
      <c r="A143" s="65" t="s">
        <v>1340</v>
      </c>
      <c r="B143" s="1824">
        <f t="shared" si="18"/>
        <v>0</v>
      </c>
      <c r="C143" s="355"/>
      <c r="D143" s="452"/>
      <c r="E143" s="452"/>
      <c r="F143" s="452"/>
      <c r="G143" s="452"/>
      <c r="H143" s="452"/>
      <c r="I143" s="452"/>
      <c r="J143" s="452"/>
      <c r="K143" s="452"/>
      <c r="L143" s="452"/>
      <c r="M143" s="452"/>
      <c r="N143" s="452"/>
      <c r="O143" s="452"/>
      <c r="P143" s="452"/>
      <c r="Q143" s="452"/>
      <c r="R143" s="452"/>
      <c r="S143" s="452"/>
      <c r="T143" s="362"/>
      <c r="U143" s="2057"/>
      <c r="V143" s="2057"/>
      <c r="W143" s="240" t="str">
        <f t="shared" si="19"/>
        <v/>
      </c>
      <c r="CB143" s="2174" t="str">
        <f t="shared" si="20"/>
        <v/>
      </c>
      <c r="CC143" s="2174" t="str">
        <f t="shared" si="21"/>
        <v/>
      </c>
      <c r="CD143" s="2174" t="str">
        <f t="shared" si="22"/>
        <v/>
      </c>
      <c r="CE143" s="1"/>
      <c r="CF143" s="1"/>
      <c r="CG143" s="1"/>
      <c r="CH143" s="1"/>
      <c r="CI143" s="1"/>
      <c r="CJ143" s="1"/>
      <c r="CK143" s="1"/>
      <c r="CL143" s="1"/>
      <c r="CM143" s="2175">
        <f t="shared" si="23"/>
        <v>0</v>
      </c>
      <c r="CN143" s="2175">
        <f t="shared" si="24"/>
        <v>0</v>
      </c>
      <c r="CO143" s="2175">
        <f t="shared" si="25"/>
        <v>0</v>
      </c>
      <c r="CP143" s="1"/>
      <c r="CQ143" s="1"/>
      <c r="CR143" s="1"/>
      <c r="CS143" s="1"/>
      <c r="CT143" s="1"/>
    </row>
    <row r="144" spans="1:98" ht="15" customHeight="1" x14ac:dyDescent="0.25">
      <c r="A144" s="65" t="s">
        <v>1341</v>
      </c>
      <c r="B144" s="108">
        <f t="shared" si="18"/>
        <v>0</v>
      </c>
      <c r="C144" s="355"/>
      <c r="D144" s="452"/>
      <c r="E144" s="452"/>
      <c r="F144" s="452"/>
      <c r="G144" s="452"/>
      <c r="H144" s="452"/>
      <c r="I144" s="452"/>
      <c r="J144" s="452"/>
      <c r="K144" s="452"/>
      <c r="L144" s="452"/>
      <c r="M144" s="452"/>
      <c r="N144" s="452"/>
      <c r="O144" s="452"/>
      <c r="P144" s="452"/>
      <c r="Q144" s="452"/>
      <c r="R144" s="452"/>
      <c r="S144" s="452"/>
      <c r="T144" s="362"/>
      <c r="U144" s="2057"/>
      <c r="V144" s="2057"/>
      <c r="CB144" s="2174" t="str">
        <f t="shared" si="20"/>
        <v/>
      </c>
      <c r="CC144" s="2174" t="str">
        <f t="shared" si="21"/>
        <v/>
      </c>
      <c r="CD144" s="2174" t="str">
        <f t="shared" si="22"/>
        <v/>
      </c>
      <c r="CE144" s="1"/>
      <c r="CF144" s="1"/>
      <c r="CG144" s="1"/>
      <c r="CH144" s="1"/>
      <c r="CI144" s="1"/>
      <c r="CJ144" s="1"/>
      <c r="CK144" s="1"/>
      <c r="CL144" s="1"/>
      <c r="CM144" s="2175">
        <f t="shared" si="23"/>
        <v>0</v>
      </c>
      <c r="CN144" s="2175">
        <f t="shared" si="24"/>
        <v>0</v>
      </c>
      <c r="CO144" s="2175">
        <f t="shared" si="25"/>
        <v>0</v>
      </c>
      <c r="CP144" s="1"/>
      <c r="CQ144" s="1"/>
      <c r="CR144" s="1"/>
      <c r="CS144" s="1"/>
      <c r="CT144" s="1"/>
    </row>
    <row r="145" spans="1:99" ht="23.25" customHeight="1" x14ac:dyDescent="0.25">
      <c r="A145" s="97" t="s">
        <v>1342</v>
      </c>
      <c r="B145" s="109">
        <f t="shared" si="18"/>
        <v>0</v>
      </c>
      <c r="C145" s="585"/>
      <c r="D145" s="762"/>
      <c r="E145" s="76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373"/>
      <c r="U145" s="1847"/>
      <c r="V145" s="1847"/>
      <c r="CB145" s="2174" t="str">
        <f t="shared" si="20"/>
        <v/>
      </c>
      <c r="CC145" s="2174" t="str">
        <f t="shared" si="21"/>
        <v/>
      </c>
      <c r="CD145" s="2174" t="str">
        <f t="shared" si="22"/>
        <v/>
      </c>
      <c r="CE145" s="1"/>
      <c r="CF145" s="1"/>
      <c r="CG145" s="1"/>
      <c r="CH145" s="1"/>
      <c r="CI145" s="1"/>
      <c r="CJ145" s="1"/>
      <c r="CK145" s="1"/>
      <c r="CL145" s="1"/>
      <c r="CM145" s="2175">
        <f t="shared" si="23"/>
        <v>0</v>
      </c>
      <c r="CN145" s="2175">
        <f t="shared" si="24"/>
        <v>0</v>
      </c>
      <c r="CO145" s="2175">
        <f t="shared" si="25"/>
        <v>0</v>
      </c>
      <c r="CP145" s="1"/>
      <c r="CQ145" s="1"/>
      <c r="CR145" s="1"/>
      <c r="CS145" s="1"/>
      <c r="CT145" s="1"/>
    </row>
    <row r="146" spans="1:99" ht="15" customHeight="1" x14ac:dyDescent="0.25">
      <c r="A146" s="763" t="s">
        <v>197</v>
      </c>
      <c r="B146" s="70">
        <f t="shared" ref="B146:V146" si="26">SUM(B129:B145)</f>
        <v>0</v>
      </c>
      <c r="C146" s="466">
        <f t="shared" si="26"/>
        <v>0</v>
      </c>
      <c r="D146" s="2230">
        <f t="shared" si="26"/>
        <v>0</v>
      </c>
      <c r="E146" s="2230">
        <f t="shared" si="26"/>
        <v>0</v>
      </c>
      <c r="F146" s="2230">
        <f t="shared" si="26"/>
        <v>0</v>
      </c>
      <c r="G146" s="2230">
        <f t="shared" si="26"/>
        <v>0</v>
      </c>
      <c r="H146" s="2230">
        <f t="shared" si="26"/>
        <v>0</v>
      </c>
      <c r="I146" s="2230">
        <f t="shared" si="26"/>
        <v>0</v>
      </c>
      <c r="J146" s="2230">
        <f t="shared" si="26"/>
        <v>0</v>
      </c>
      <c r="K146" s="2230">
        <f t="shared" si="26"/>
        <v>0</v>
      </c>
      <c r="L146" s="2230">
        <f t="shared" si="26"/>
        <v>0</v>
      </c>
      <c r="M146" s="2230">
        <f t="shared" si="26"/>
        <v>0</v>
      </c>
      <c r="N146" s="2230">
        <f t="shared" si="26"/>
        <v>0</v>
      </c>
      <c r="O146" s="2230">
        <f t="shared" si="26"/>
        <v>0</v>
      </c>
      <c r="P146" s="2230">
        <f t="shared" si="26"/>
        <v>0</v>
      </c>
      <c r="Q146" s="2230">
        <f t="shared" si="26"/>
        <v>0</v>
      </c>
      <c r="R146" s="2230">
        <f t="shared" si="26"/>
        <v>0</v>
      </c>
      <c r="S146" s="2230">
        <f t="shared" si="26"/>
        <v>0</v>
      </c>
      <c r="T146" s="587">
        <f t="shared" si="26"/>
        <v>0</v>
      </c>
      <c r="U146" s="1918">
        <f t="shared" si="26"/>
        <v>0</v>
      </c>
      <c r="V146" s="1918">
        <f t="shared" si="26"/>
        <v>0</v>
      </c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</row>
    <row r="147" spans="1:99" ht="18" customHeight="1" x14ac:dyDescent="0.25">
      <c r="A147" s="2375" t="s">
        <v>1343</v>
      </c>
      <c r="B147" s="1877"/>
      <c r="C147" s="1877"/>
      <c r="D147" s="1877"/>
      <c r="E147" s="1877"/>
      <c r="F147" s="281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P147" s="338"/>
      <c r="AQ147" s="338"/>
      <c r="AR147" s="143"/>
      <c r="AS147" s="143"/>
      <c r="AT147" s="143"/>
      <c r="AU147" s="143"/>
      <c r="AV147" s="143"/>
      <c r="AW147" s="143"/>
      <c r="AX147" s="143"/>
      <c r="AY147" s="143"/>
      <c r="AZ147" s="143"/>
      <c r="BA147" s="143"/>
      <c r="BB147" s="143"/>
      <c r="BC147" s="143"/>
      <c r="BD147" s="143"/>
      <c r="BE147" s="143"/>
      <c r="BF147" s="143"/>
      <c r="BG147" s="143"/>
      <c r="BH147" s="14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143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43"/>
    </row>
    <row r="148" spans="1:99" ht="15" customHeight="1" x14ac:dyDescent="0.25">
      <c r="A148" s="3201" t="s">
        <v>32</v>
      </c>
      <c r="B148" s="3149"/>
      <c r="C148" s="3201" t="s">
        <v>197</v>
      </c>
      <c r="D148" s="3161"/>
      <c r="E148" s="3149"/>
      <c r="F148" s="3159" t="s">
        <v>106</v>
      </c>
      <c r="G148" s="3124"/>
      <c r="H148" s="3124"/>
      <c r="I148" s="3124"/>
      <c r="J148" s="3124"/>
      <c r="K148" s="3124"/>
      <c r="L148" s="3124"/>
      <c r="M148" s="3124"/>
      <c r="N148" s="3124"/>
      <c r="O148" s="3124"/>
      <c r="P148" s="3124"/>
      <c r="Q148" s="3124"/>
      <c r="R148" s="3124"/>
      <c r="S148" s="3124"/>
      <c r="T148" s="3124"/>
      <c r="U148" s="3124"/>
      <c r="V148" s="3124"/>
      <c r="W148" s="3124"/>
      <c r="X148" s="3124"/>
      <c r="Y148" s="3124"/>
      <c r="Z148" s="3124"/>
      <c r="AA148" s="3124"/>
      <c r="AB148" s="3124"/>
      <c r="AC148" s="3124"/>
      <c r="AD148" s="3124"/>
      <c r="AE148" s="3124"/>
      <c r="AF148" s="3124"/>
      <c r="AG148" s="3124"/>
      <c r="AH148" s="3124"/>
      <c r="AI148" s="3124"/>
      <c r="AJ148" s="3124"/>
      <c r="AK148" s="3124"/>
      <c r="AL148" s="3124"/>
      <c r="AM148" s="3124"/>
      <c r="AN148" s="3124"/>
      <c r="AO148" s="3135"/>
      <c r="AP148" s="3167" t="s">
        <v>614</v>
      </c>
      <c r="AQ148" s="3162" t="s">
        <v>1344</v>
      </c>
      <c r="AR148" s="3162" t="s">
        <v>41</v>
      </c>
      <c r="AS148" s="3171" t="s">
        <v>42</v>
      </c>
      <c r="AT148" s="3148" t="s">
        <v>1345</v>
      </c>
      <c r="AU148" s="3149"/>
      <c r="AV148" s="3148" t="s">
        <v>1346</v>
      </c>
      <c r="AW148" s="3149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</row>
    <row r="149" spans="1:99" ht="14.25" customHeight="1" x14ac:dyDescent="0.25">
      <c r="A149" s="3179"/>
      <c r="B149" s="3180"/>
      <c r="C149" s="3150"/>
      <c r="D149" s="3142"/>
      <c r="E149" s="3140"/>
      <c r="F149" s="3143" t="s">
        <v>352</v>
      </c>
      <c r="G149" s="3122"/>
      <c r="H149" s="3143" t="s">
        <v>335</v>
      </c>
      <c r="I149" s="3122"/>
      <c r="J149" s="3143" t="s">
        <v>99</v>
      </c>
      <c r="K149" s="3122"/>
      <c r="L149" s="3143" t="s">
        <v>1225</v>
      </c>
      <c r="M149" s="3122"/>
      <c r="N149" s="3143" t="s">
        <v>1347</v>
      </c>
      <c r="O149" s="3122"/>
      <c r="P149" s="3143" t="s">
        <v>50</v>
      </c>
      <c r="Q149" s="3122"/>
      <c r="R149" s="3159" t="s">
        <v>51</v>
      </c>
      <c r="S149" s="3122"/>
      <c r="T149" s="3159" t="s">
        <v>52</v>
      </c>
      <c r="U149" s="3122"/>
      <c r="V149" s="3159" t="s">
        <v>53</v>
      </c>
      <c r="W149" s="3122"/>
      <c r="X149" s="3159" t="s">
        <v>54</v>
      </c>
      <c r="Y149" s="3122"/>
      <c r="Z149" s="3159" t="s">
        <v>55</v>
      </c>
      <c r="AA149" s="3122"/>
      <c r="AB149" s="3159" t="s">
        <v>56</v>
      </c>
      <c r="AC149" s="3122"/>
      <c r="AD149" s="3159" t="s">
        <v>57</v>
      </c>
      <c r="AE149" s="3122"/>
      <c r="AF149" s="3159" t="s">
        <v>58</v>
      </c>
      <c r="AG149" s="3122"/>
      <c r="AH149" s="3159" t="s">
        <v>59</v>
      </c>
      <c r="AI149" s="3122"/>
      <c r="AJ149" s="3159" t="s">
        <v>60</v>
      </c>
      <c r="AK149" s="3122"/>
      <c r="AL149" s="3159" t="s">
        <v>61</v>
      </c>
      <c r="AM149" s="3122"/>
      <c r="AN149" s="3159" t="s">
        <v>62</v>
      </c>
      <c r="AO149" s="3135"/>
      <c r="AP149" s="3170"/>
      <c r="AQ149" s="3269"/>
      <c r="AR149" s="3269"/>
      <c r="AS149" s="3172"/>
      <c r="AT149" s="3352"/>
      <c r="AU149" s="3292"/>
      <c r="AV149" s="3352"/>
      <c r="AW149" s="3292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</row>
    <row r="150" spans="1:99" ht="14.25" customHeight="1" x14ac:dyDescent="0.25">
      <c r="A150" s="3150"/>
      <c r="B150" s="3140"/>
      <c r="C150" s="58" t="s">
        <v>84</v>
      </c>
      <c r="D150" s="24" t="s">
        <v>63</v>
      </c>
      <c r="E150" s="1863" t="s">
        <v>64</v>
      </c>
      <c r="F150" s="27" t="s">
        <v>63</v>
      </c>
      <c r="G150" s="1740" t="s">
        <v>64</v>
      </c>
      <c r="H150" s="27" t="s">
        <v>63</v>
      </c>
      <c r="I150" s="1740" t="s">
        <v>64</v>
      </c>
      <c r="J150" s="27" t="s">
        <v>63</v>
      </c>
      <c r="K150" s="1740" t="s">
        <v>64</v>
      </c>
      <c r="L150" s="27" t="s">
        <v>63</v>
      </c>
      <c r="M150" s="1740" t="s">
        <v>64</v>
      </c>
      <c r="N150" s="27" t="s">
        <v>63</v>
      </c>
      <c r="O150" s="1740" t="s">
        <v>64</v>
      </c>
      <c r="P150" s="27" t="s">
        <v>63</v>
      </c>
      <c r="Q150" s="1740" t="s">
        <v>64</v>
      </c>
      <c r="R150" s="27" t="s">
        <v>63</v>
      </c>
      <c r="S150" s="1740" t="s">
        <v>64</v>
      </c>
      <c r="T150" s="27" t="s">
        <v>63</v>
      </c>
      <c r="U150" s="1740" t="s">
        <v>64</v>
      </c>
      <c r="V150" s="27" t="s">
        <v>63</v>
      </c>
      <c r="W150" s="1740" t="s">
        <v>64</v>
      </c>
      <c r="X150" s="27" t="s">
        <v>63</v>
      </c>
      <c r="Y150" s="1740" t="s">
        <v>64</v>
      </c>
      <c r="Z150" s="27" t="s">
        <v>63</v>
      </c>
      <c r="AA150" s="1740" t="s">
        <v>64</v>
      </c>
      <c r="AB150" s="27" t="s">
        <v>63</v>
      </c>
      <c r="AC150" s="1740" t="s">
        <v>64</v>
      </c>
      <c r="AD150" s="27" t="s">
        <v>63</v>
      </c>
      <c r="AE150" s="1740" t="s">
        <v>64</v>
      </c>
      <c r="AF150" s="27" t="s">
        <v>63</v>
      </c>
      <c r="AG150" s="1740" t="s">
        <v>64</v>
      </c>
      <c r="AH150" s="27" t="s">
        <v>63</v>
      </c>
      <c r="AI150" s="1740" t="s">
        <v>64</v>
      </c>
      <c r="AJ150" s="27" t="s">
        <v>63</v>
      </c>
      <c r="AK150" s="1740" t="s">
        <v>64</v>
      </c>
      <c r="AL150" s="27" t="s">
        <v>63</v>
      </c>
      <c r="AM150" s="1740" t="s">
        <v>64</v>
      </c>
      <c r="AN150" s="27" t="s">
        <v>63</v>
      </c>
      <c r="AO150" s="1810" t="s">
        <v>64</v>
      </c>
      <c r="AP150" s="3168"/>
      <c r="AQ150" s="3163"/>
      <c r="AR150" s="3163"/>
      <c r="AS150" s="3173"/>
      <c r="AT150" s="764" t="s">
        <v>1229</v>
      </c>
      <c r="AU150" s="765" t="s">
        <v>1128</v>
      </c>
      <c r="AV150" s="766" t="s">
        <v>1348</v>
      </c>
      <c r="AW150" s="334" t="s">
        <v>1349</v>
      </c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</row>
    <row r="151" spans="1:99" ht="14.25" customHeight="1" x14ac:dyDescent="0.25">
      <c r="A151" s="3353" t="s">
        <v>103</v>
      </c>
      <c r="B151" s="3149"/>
      <c r="C151" s="166">
        <f>SUM(D151+E151)</f>
        <v>0</v>
      </c>
      <c r="D151" s="2388">
        <f t="shared" ref="D151:E151" si="27">SUM(F151+H151+J151+L151+N151+P151+R151+T151+V151+X151+Z151+AB151+AD151+AF151+AH151+AJ151+AL151+AN151)</f>
        <v>0</v>
      </c>
      <c r="E151" s="2337">
        <f t="shared" si="27"/>
        <v>0</v>
      </c>
      <c r="F151" s="615"/>
      <c r="G151" s="2141"/>
      <c r="H151" s="615"/>
      <c r="I151" s="2141"/>
      <c r="J151" s="615"/>
      <c r="K151" s="616"/>
      <c r="L151" s="615"/>
      <c r="M151" s="616"/>
      <c r="N151" s="615"/>
      <c r="O151" s="616"/>
      <c r="P151" s="615"/>
      <c r="Q151" s="616"/>
      <c r="R151" s="615"/>
      <c r="S151" s="616"/>
      <c r="T151" s="615"/>
      <c r="U151" s="616"/>
      <c r="V151" s="615"/>
      <c r="W151" s="616"/>
      <c r="X151" s="615"/>
      <c r="Y151" s="616"/>
      <c r="Z151" s="615"/>
      <c r="AA151" s="616"/>
      <c r="AB151" s="615"/>
      <c r="AC151" s="616"/>
      <c r="AD151" s="615"/>
      <c r="AE151" s="616"/>
      <c r="AF151" s="615"/>
      <c r="AG151" s="616"/>
      <c r="AH151" s="615"/>
      <c r="AI151" s="616"/>
      <c r="AJ151" s="615"/>
      <c r="AK151" s="616"/>
      <c r="AL151" s="615"/>
      <c r="AM151" s="616"/>
      <c r="AN151" s="2338"/>
      <c r="AO151" s="696"/>
      <c r="AP151" s="525"/>
      <c r="AQ151" s="2187"/>
      <c r="AR151" s="2187"/>
      <c r="AS151" s="608"/>
      <c r="AT151" s="615"/>
      <c r="AU151" s="616"/>
      <c r="AV151" s="767"/>
      <c r="AW151" s="768"/>
      <c r="AX151" s="240" t="str">
        <f t="shared" ref="AX151:AX156" si="28">CB151&amp;CC151&amp;CD151&amp;CE151&amp;CF151&amp;CG151</f>
        <v/>
      </c>
      <c r="CB151" s="2174" t="str">
        <f t="shared" ref="CB151:CB161" si="29">IF(AND(C151&gt;0,AP151="")," * No olvide digitar la variable Beneficiarios. Digite Cero si no tiene.",IF(AP151&gt;C151," *  La variable Beneficiarios No puede ser mayor al Total Ambos Sexos.",""))</f>
        <v/>
      </c>
      <c r="CC151" s="2174" t="str">
        <f t="shared" ref="CC151:CC161" si="30">IF(AND(C151&gt;0,AQ151="")," * No olvide digitar la variable Total de Controles. Digite Cero si no tiene.",IF(AQ151&gt;C151,"  * La variable Total de Controles No puede ser mayor al Total Ambos Sexos.",""))</f>
        <v/>
      </c>
      <c r="CD151" s="2174" t="str">
        <f t="shared" ref="CD151:CD161" si="31">IF(AND(C151&gt;0,AR151="")," * No olvide digitar la variable Pueblos Originarios. Digite Cero si no tiene.",IF(AR151&gt;C151," * La variable Pueblos Originarios No puede ser mayor al Total Ambos Sexos.",""))</f>
        <v/>
      </c>
      <c r="CE151" s="2174" t="str">
        <f t="shared" ref="CE151:CE161" si="32">IF(AND($C151&gt;0,AS151="")," * No olvide digitar la variable Migrantes. Digite Cero si no tiene.",IF(AS151&gt;$C151," * La variable Migrantes No puede ser mayor al Total Ambos Sexos.",""))</f>
        <v/>
      </c>
      <c r="CF151" s="2174" t="str">
        <f t="shared" ref="CF151:CF161" si="33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2278"/>
      <c r="CH151" s="1"/>
      <c r="CI151" s="1"/>
      <c r="CJ151" s="1"/>
      <c r="CK151" s="1"/>
      <c r="CL151" s="1"/>
      <c r="CM151" s="1"/>
      <c r="CN151" s="2175">
        <f t="shared" ref="CN151:CN161" si="34">IF(AND(C151&gt;0,AP151=""),1,IF(AP151&gt;C151,1,0))</f>
        <v>0</v>
      </c>
      <c r="CO151" s="2175">
        <f t="shared" ref="CO151:CO161" si="35">IF(AND(C151&gt;0,AQ151=""),1,IF(AQ151&gt;C151,1,0))</f>
        <v>0</v>
      </c>
      <c r="CP151" s="2175">
        <f t="shared" ref="CP151:CP161" si="36">IF(AND(C151&gt;0,AR151=""),1,IF(AR151&gt;C151,1,0))</f>
        <v>0</v>
      </c>
      <c r="CQ151" s="2175">
        <f t="shared" ref="CQ151:CQ161" si="37">IF(AND(C151&gt;0,AS151=""),1,IF(AS151&gt;C151,1,0))</f>
        <v>0</v>
      </c>
      <c r="CR151" s="2176">
        <f t="shared" ref="CR151:CR161" si="38">IF(AND($C151&gt;0,AT151="",AU151=""),1,IF(AT151+AU151&gt;$C151,1,0))</f>
        <v>0</v>
      </c>
      <c r="CS151" s="2278"/>
      <c r="CT151" s="1"/>
    </row>
    <row r="152" spans="1:99" ht="14.25" customHeight="1" x14ac:dyDescent="0.25">
      <c r="A152" s="3138" t="s">
        <v>70</v>
      </c>
      <c r="B152" s="28" t="s">
        <v>1350</v>
      </c>
      <c r="C152" s="181">
        <f t="shared" ref="C152:C153" si="39">SUM(D152:E152)</f>
        <v>0</v>
      </c>
      <c r="D152" s="31"/>
      <c r="E152" s="741">
        <f t="shared" ref="E152:E153" si="40">SUM(K152+M152+O152+Q152+S152+U152+W152+Y152+AA152+AC152+AE152+AG152+AI152+AK152+AM152+AO152)</f>
        <v>0</v>
      </c>
      <c r="F152" s="708"/>
      <c r="G152" s="2349"/>
      <c r="H152" s="708"/>
      <c r="I152" s="2349"/>
      <c r="J152" s="708"/>
      <c r="K152" s="351"/>
      <c r="L152" s="708"/>
      <c r="M152" s="351"/>
      <c r="N152" s="708"/>
      <c r="O152" s="351"/>
      <c r="P152" s="708"/>
      <c r="Q152" s="351"/>
      <c r="R152" s="708"/>
      <c r="S152" s="351"/>
      <c r="T152" s="708"/>
      <c r="U152" s="351"/>
      <c r="V152" s="708"/>
      <c r="W152" s="351"/>
      <c r="X152" s="708"/>
      <c r="Y152" s="351"/>
      <c r="Z152" s="708"/>
      <c r="AA152" s="351"/>
      <c r="AB152" s="708"/>
      <c r="AC152" s="351"/>
      <c r="AD152" s="708"/>
      <c r="AE152" s="351"/>
      <c r="AF152" s="708"/>
      <c r="AG152" s="351"/>
      <c r="AH152" s="708"/>
      <c r="AI152" s="351"/>
      <c r="AJ152" s="708"/>
      <c r="AK152" s="351"/>
      <c r="AL152" s="708"/>
      <c r="AM152" s="351"/>
      <c r="AN152" s="708"/>
      <c r="AO152" s="378"/>
      <c r="AP152" s="440"/>
      <c r="AQ152" s="127"/>
      <c r="AR152" s="127"/>
      <c r="AS152" s="351"/>
      <c r="AT152" s="126"/>
      <c r="AU152" s="351"/>
      <c r="AV152" s="30"/>
      <c r="AW152" s="79"/>
      <c r="AX152" s="240" t="str">
        <f t="shared" si="28"/>
        <v/>
      </c>
      <c r="CB152" s="2174" t="str">
        <f t="shared" si="29"/>
        <v/>
      </c>
      <c r="CC152" s="2174" t="str">
        <f t="shared" si="30"/>
        <v/>
      </c>
      <c r="CD152" s="2174" t="str">
        <f t="shared" si="31"/>
        <v/>
      </c>
      <c r="CE152" s="2174" t="str">
        <f t="shared" si="32"/>
        <v/>
      </c>
      <c r="CF152" s="2174" t="str">
        <f t="shared" si="33"/>
        <v/>
      </c>
      <c r="CG152" s="2278"/>
      <c r="CH152" s="1"/>
      <c r="CI152" s="1"/>
      <c r="CJ152" s="1"/>
      <c r="CK152" s="1"/>
      <c r="CL152" s="1"/>
      <c r="CM152" s="1"/>
      <c r="CN152" s="2175">
        <f t="shared" si="34"/>
        <v>0</v>
      </c>
      <c r="CO152" s="2175">
        <f t="shared" si="35"/>
        <v>0</v>
      </c>
      <c r="CP152" s="2175">
        <f t="shared" si="36"/>
        <v>0</v>
      </c>
      <c r="CQ152" s="2175">
        <f t="shared" si="37"/>
        <v>0</v>
      </c>
      <c r="CR152" s="2176">
        <f t="shared" si="38"/>
        <v>0</v>
      </c>
      <c r="CS152" s="2278"/>
      <c r="CT152" s="1"/>
    </row>
    <row r="153" spans="1:99" ht="14.25" customHeight="1" x14ac:dyDescent="0.25">
      <c r="A153" s="3128"/>
      <c r="B153" s="65" t="s">
        <v>1351</v>
      </c>
      <c r="C153" s="181">
        <f t="shared" si="39"/>
        <v>0</v>
      </c>
      <c r="D153" s="1747"/>
      <c r="E153" s="742">
        <f t="shared" si="40"/>
        <v>0</v>
      </c>
      <c r="F153" s="2071"/>
      <c r="G153" s="2389"/>
      <c r="H153" s="2071"/>
      <c r="I153" s="2389"/>
      <c r="J153" s="2071"/>
      <c r="K153" s="2128"/>
      <c r="L153" s="2071"/>
      <c r="M153" s="2128"/>
      <c r="N153" s="2071"/>
      <c r="O153" s="2128"/>
      <c r="P153" s="2071"/>
      <c r="Q153" s="2128"/>
      <c r="R153" s="2071"/>
      <c r="S153" s="2128"/>
      <c r="T153" s="2071"/>
      <c r="U153" s="2128"/>
      <c r="V153" s="2071"/>
      <c r="W153" s="2128"/>
      <c r="X153" s="2071"/>
      <c r="Y153" s="2128"/>
      <c r="Z153" s="2071"/>
      <c r="AA153" s="2128"/>
      <c r="AB153" s="2071"/>
      <c r="AC153" s="2128"/>
      <c r="AD153" s="2071"/>
      <c r="AE153" s="2128"/>
      <c r="AF153" s="2071"/>
      <c r="AG153" s="2128"/>
      <c r="AH153" s="2071"/>
      <c r="AI153" s="2128"/>
      <c r="AJ153" s="2071"/>
      <c r="AK153" s="2128"/>
      <c r="AL153" s="2071"/>
      <c r="AM153" s="2128"/>
      <c r="AN153" s="2390"/>
      <c r="AO153" s="441"/>
      <c r="AP153" s="1857"/>
      <c r="AQ153" s="1845"/>
      <c r="AR153" s="1845"/>
      <c r="AS153" s="2128"/>
      <c r="AT153" s="1843"/>
      <c r="AU153" s="2128"/>
      <c r="AV153" s="85"/>
      <c r="AW153" s="86"/>
      <c r="AX153" s="240" t="str">
        <f t="shared" si="28"/>
        <v/>
      </c>
      <c r="CB153" s="2174" t="str">
        <f t="shared" si="29"/>
        <v/>
      </c>
      <c r="CC153" s="2174" t="str">
        <f t="shared" si="30"/>
        <v/>
      </c>
      <c r="CD153" s="2174" t="str">
        <f t="shared" si="31"/>
        <v/>
      </c>
      <c r="CE153" s="2174" t="str">
        <f t="shared" si="32"/>
        <v/>
      </c>
      <c r="CF153" s="2174" t="str">
        <f t="shared" si="33"/>
        <v/>
      </c>
      <c r="CG153" s="2278"/>
      <c r="CH153" s="1"/>
      <c r="CI153" s="1"/>
      <c r="CJ153" s="1"/>
      <c r="CK153" s="1"/>
      <c r="CL153" s="1"/>
      <c r="CM153" s="1"/>
      <c r="CN153" s="2175">
        <f t="shared" si="34"/>
        <v>0</v>
      </c>
      <c r="CO153" s="2175">
        <f t="shared" si="35"/>
        <v>0</v>
      </c>
      <c r="CP153" s="2175">
        <f t="shared" si="36"/>
        <v>0</v>
      </c>
      <c r="CQ153" s="2175">
        <f t="shared" si="37"/>
        <v>0</v>
      </c>
      <c r="CR153" s="2176">
        <f t="shared" si="38"/>
        <v>0</v>
      </c>
      <c r="CS153" s="2278"/>
      <c r="CT153" s="1"/>
    </row>
    <row r="154" spans="1:99" ht="14.25" customHeight="1" x14ac:dyDescent="0.25">
      <c r="A154" s="3128"/>
      <c r="B154" s="280" t="s">
        <v>1352</v>
      </c>
      <c r="C154" s="184">
        <f t="shared" ref="C154:C161" si="41">SUM(D154+E154)</f>
        <v>0</v>
      </c>
      <c r="D154" s="582">
        <f t="shared" ref="D154:E154" si="42">SUM(F154+H154+J154+L154+N154+P154+R154+T154+V154+X154+Z154+AB154+AD154+AF154+AH154+AJ154+AL154+AN154)</f>
        <v>0</v>
      </c>
      <c r="E154" s="186">
        <f t="shared" si="42"/>
        <v>0</v>
      </c>
      <c r="F154" s="355"/>
      <c r="G154" s="356"/>
      <c r="H154" s="355"/>
      <c r="I154" s="356"/>
      <c r="J154" s="355"/>
      <c r="K154" s="356"/>
      <c r="L154" s="355"/>
      <c r="M154" s="356"/>
      <c r="N154" s="355"/>
      <c r="O154" s="356"/>
      <c r="P154" s="355"/>
      <c r="Q154" s="356"/>
      <c r="R154" s="355"/>
      <c r="S154" s="356"/>
      <c r="T154" s="355"/>
      <c r="U154" s="356"/>
      <c r="V154" s="355"/>
      <c r="W154" s="356"/>
      <c r="X154" s="355"/>
      <c r="Y154" s="356"/>
      <c r="Z154" s="355"/>
      <c r="AA154" s="356"/>
      <c r="AB154" s="355"/>
      <c r="AC154" s="356"/>
      <c r="AD154" s="355"/>
      <c r="AE154" s="356"/>
      <c r="AF154" s="355"/>
      <c r="AG154" s="356"/>
      <c r="AH154" s="355"/>
      <c r="AI154" s="356"/>
      <c r="AJ154" s="355"/>
      <c r="AK154" s="356"/>
      <c r="AL154" s="355"/>
      <c r="AM154" s="356"/>
      <c r="AN154" s="2059"/>
      <c r="AO154" s="362"/>
      <c r="AP154" s="443"/>
      <c r="AQ154" s="452"/>
      <c r="AR154" s="452"/>
      <c r="AS154" s="356"/>
      <c r="AT154" s="355"/>
      <c r="AU154" s="356"/>
      <c r="AV154" s="85"/>
      <c r="AW154" s="86"/>
      <c r="AX154" s="240" t="str">
        <f t="shared" si="28"/>
        <v/>
      </c>
      <c r="CB154" s="2174" t="str">
        <f t="shared" si="29"/>
        <v/>
      </c>
      <c r="CC154" s="2174" t="str">
        <f t="shared" si="30"/>
        <v/>
      </c>
      <c r="CD154" s="2174" t="str">
        <f t="shared" si="31"/>
        <v/>
      </c>
      <c r="CE154" s="2174" t="str">
        <f t="shared" si="32"/>
        <v/>
      </c>
      <c r="CF154" s="2174" t="str">
        <f t="shared" si="33"/>
        <v/>
      </c>
      <c r="CG154" s="2278"/>
      <c r="CH154" s="1"/>
      <c r="CI154" s="1"/>
      <c r="CJ154" s="1"/>
      <c r="CK154" s="1"/>
      <c r="CL154" s="1"/>
      <c r="CM154" s="1"/>
      <c r="CN154" s="2175">
        <f t="shared" si="34"/>
        <v>0</v>
      </c>
      <c r="CO154" s="2175">
        <f t="shared" si="35"/>
        <v>0</v>
      </c>
      <c r="CP154" s="2175">
        <f t="shared" si="36"/>
        <v>0</v>
      </c>
      <c r="CQ154" s="2175">
        <f t="shared" si="37"/>
        <v>0</v>
      </c>
      <c r="CR154" s="2176">
        <f t="shared" si="38"/>
        <v>0</v>
      </c>
      <c r="CS154" s="2278"/>
      <c r="CT154" s="1"/>
    </row>
    <row r="155" spans="1:99" ht="14.25" customHeight="1" x14ac:dyDescent="0.25">
      <c r="A155" s="3129"/>
      <c r="B155" s="35" t="s">
        <v>1353</v>
      </c>
      <c r="C155" s="135">
        <f t="shared" si="41"/>
        <v>0</v>
      </c>
      <c r="D155" s="1850">
        <f t="shared" ref="D155:E155" si="43">SUM(P155+R155+T155+V155+X155+Z155+AB155+AD155)</f>
        <v>0</v>
      </c>
      <c r="E155" s="1849">
        <f t="shared" si="43"/>
        <v>0</v>
      </c>
      <c r="F155" s="585"/>
      <c r="G155" s="2238"/>
      <c r="H155" s="585"/>
      <c r="I155" s="2238"/>
      <c r="J155" s="585"/>
      <c r="K155" s="2238"/>
      <c r="L155" s="585"/>
      <c r="M155" s="2238"/>
      <c r="N155" s="585"/>
      <c r="O155" s="2238"/>
      <c r="P155" s="131"/>
      <c r="Q155" s="372"/>
      <c r="R155" s="131"/>
      <c r="S155" s="372"/>
      <c r="T155" s="131"/>
      <c r="U155" s="372"/>
      <c r="V155" s="131"/>
      <c r="W155" s="372"/>
      <c r="X155" s="131"/>
      <c r="Y155" s="372"/>
      <c r="Z155" s="131"/>
      <c r="AA155" s="372"/>
      <c r="AB155" s="131"/>
      <c r="AC155" s="1847"/>
      <c r="AD155" s="131"/>
      <c r="AE155" s="372"/>
      <c r="AF155" s="585"/>
      <c r="AG155" s="2238"/>
      <c r="AH155" s="585"/>
      <c r="AI155" s="2238"/>
      <c r="AJ155" s="585"/>
      <c r="AK155" s="2238"/>
      <c r="AL155" s="585"/>
      <c r="AM155" s="2238"/>
      <c r="AN155" s="585"/>
      <c r="AO155" s="2391"/>
      <c r="AP155" s="142"/>
      <c r="AQ155" s="132"/>
      <c r="AR155" s="132"/>
      <c r="AS155" s="372"/>
      <c r="AT155" s="131"/>
      <c r="AU155" s="372"/>
      <c r="AV155" s="36"/>
      <c r="AW155" s="98"/>
      <c r="AX155" s="240" t="str">
        <f t="shared" si="28"/>
        <v/>
      </c>
      <c r="CB155" s="2174" t="str">
        <f t="shared" si="29"/>
        <v/>
      </c>
      <c r="CC155" s="2174" t="str">
        <f t="shared" si="30"/>
        <v/>
      </c>
      <c r="CD155" s="2174" t="str">
        <f t="shared" si="31"/>
        <v/>
      </c>
      <c r="CE155" s="2174" t="str">
        <f t="shared" si="32"/>
        <v/>
      </c>
      <c r="CF155" s="2174" t="str">
        <f t="shared" si="33"/>
        <v/>
      </c>
      <c r="CG155" s="2278"/>
      <c r="CH155" s="1"/>
      <c r="CI155" s="1"/>
      <c r="CJ155" s="1"/>
      <c r="CK155" s="1"/>
      <c r="CL155" s="1"/>
      <c r="CM155" s="1"/>
      <c r="CN155" s="2175">
        <f t="shared" si="34"/>
        <v>0</v>
      </c>
      <c r="CO155" s="2175">
        <f t="shared" si="35"/>
        <v>0</v>
      </c>
      <c r="CP155" s="2175">
        <f t="shared" si="36"/>
        <v>0</v>
      </c>
      <c r="CQ155" s="2175">
        <f t="shared" si="37"/>
        <v>0</v>
      </c>
      <c r="CR155" s="2176">
        <f t="shared" si="38"/>
        <v>0</v>
      </c>
      <c r="CS155" s="2278"/>
      <c r="CT155" s="1"/>
    </row>
    <row r="156" spans="1:99" ht="14.25" customHeight="1" x14ac:dyDescent="0.25">
      <c r="A156" s="3190" t="s">
        <v>110</v>
      </c>
      <c r="B156" s="3152"/>
      <c r="C156" s="350">
        <f t="shared" si="41"/>
        <v>0</v>
      </c>
      <c r="D156" s="421">
        <f t="shared" ref="D156:E156" si="44">SUM(F156+H156+J156+L156+N156+P156+R156+T156+V156+X156+Z156+AB156+AD156+AF156+AH156+AJ156+AL156+AN156)</f>
        <v>0</v>
      </c>
      <c r="E156" s="186">
        <f t="shared" si="44"/>
        <v>0</v>
      </c>
      <c r="F156" s="1843"/>
      <c r="G156" s="1844"/>
      <c r="H156" s="1843"/>
      <c r="I156" s="1844"/>
      <c r="J156" s="1843"/>
      <c r="K156" s="2128"/>
      <c r="L156" s="1843"/>
      <c r="M156" s="2128"/>
      <c r="N156" s="1843"/>
      <c r="O156" s="2128"/>
      <c r="P156" s="1843"/>
      <c r="Q156" s="2128"/>
      <c r="R156" s="1843"/>
      <c r="S156" s="2128"/>
      <c r="T156" s="1843"/>
      <c r="U156" s="2128"/>
      <c r="V156" s="1843"/>
      <c r="W156" s="2128"/>
      <c r="X156" s="1843"/>
      <c r="Y156" s="2128"/>
      <c r="Z156" s="1843"/>
      <c r="AA156" s="2128"/>
      <c r="AB156" s="1843"/>
      <c r="AC156" s="2128"/>
      <c r="AD156" s="1843"/>
      <c r="AE156" s="2128"/>
      <c r="AF156" s="1843"/>
      <c r="AG156" s="2128"/>
      <c r="AH156" s="1843"/>
      <c r="AI156" s="2128"/>
      <c r="AJ156" s="1843"/>
      <c r="AK156" s="1844"/>
      <c r="AL156" s="1843"/>
      <c r="AM156" s="1844"/>
      <c r="AN156" s="2239"/>
      <c r="AO156" s="441"/>
      <c r="AP156" s="1857"/>
      <c r="AQ156" s="1845"/>
      <c r="AR156" s="1845"/>
      <c r="AS156" s="2128"/>
      <c r="AT156" s="1843"/>
      <c r="AU156" s="2128"/>
      <c r="AV156" s="30"/>
      <c r="AW156" s="79"/>
      <c r="AX156" s="240" t="str">
        <f t="shared" si="28"/>
        <v/>
      </c>
      <c r="CB156" s="2174" t="str">
        <f t="shared" si="29"/>
        <v/>
      </c>
      <c r="CC156" s="2174" t="str">
        <f t="shared" si="30"/>
        <v/>
      </c>
      <c r="CD156" s="2174" t="str">
        <f t="shared" si="31"/>
        <v/>
      </c>
      <c r="CE156" s="2174" t="str">
        <f t="shared" si="32"/>
        <v/>
      </c>
      <c r="CF156" s="2174" t="str">
        <f t="shared" si="33"/>
        <v/>
      </c>
      <c r="CG156" s="2278"/>
      <c r="CH156" s="1"/>
      <c r="CI156" s="1"/>
      <c r="CJ156" s="1"/>
      <c r="CK156" s="1"/>
      <c r="CL156" s="1"/>
      <c r="CM156" s="1"/>
      <c r="CN156" s="2175">
        <f t="shared" si="34"/>
        <v>0</v>
      </c>
      <c r="CO156" s="2175">
        <f t="shared" si="35"/>
        <v>0</v>
      </c>
      <c r="CP156" s="2175">
        <f t="shared" si="36"/>
        <v>0</v>
      </c>
      <c r="CQ156" s="2175">
        <f t="shared" si="37"/>
        <v>0</v>
      </c>
      <c r="CR156" s="2176">
        <f t="shared" si="38"/>
        <v>0</v>
      </c>
      <c r="CS156" s="2278"/>
      <c r="CT156" s="1"/>
    </row>
    <row r="157" spans="1:99" ht="14.25" customHeight="1" x14ac:dyDescent="0.25">
      <c r="A157" s="3206" t="s">
        <v>1354</v>
      </c>
      <c r="B157" s="3157"/>
      <c r="C157" s="354">
        <f t="shared" si="41"/>
        <v>0</v>
      </c>
      <c r="D157" s="582">
        <f t="shared" ref="D157:D160" si="45">SUM(F157+H157+J157+N157+L157+P157+R157+T157+V157+X157+Z157+AB157+AD157+AF157+AH157+AJ157+AL157+AN157)</f>
        <v>0</v>
      </c>
      <c r="E157" s="186">
        <f t="shared" ref="E157:E160" si="46">SUM(G157+I157+K157+M157+O157+Q157+S157+U157+W157+Y157+AA157+AC157+AE157+AG157+AI157+AK157+AM157+AO157)</f>
        <v>0</v>
      </c>
      <c r="F157" s="355"/>
      <c r="G157" s="2057"/>
      <c r="H157" s="355"/>
      <c r="I157" s="2057"/>
      <c r="J157" s="355"/>
      <c r="K157" s="356"/>
      <c r="L157" s="355"/>
      <c r="M157" s="356"/>
      <c r="N157" s="355"/>
      <c r="O157" s="356"/>
      <c r="P157" s="355"/>
      <c r="Q157" s="356"/>
      <c r="R157" s="355"/>
      <c r="S157" s="356"/>
      <c r="T157" s="355"/>
      <c r="U157" s="356"/>
      <c r="V157" s="355"/>
      <c r="W157" s="356"/>
      <c r="X157" s="355"/>
      <c r="Y157" s="356"/>
      <c r="Z157" s="355"/>
      <c r="AA157" s="356"/>
      <c r="AB157" s="355"/>
      <c r="AC157" s="356"/>
      <c r="AD157" s="355"/>
      <c r="AE157" s="2057"/>
      <c r="AF157" s="355"/>
      <c r="AG157" s="2057"/>
      <c r="AH157" s="355"/>
      <c r="AI157" s="2057"/>
      <c r="AJ157" s="355"/>
      <c r="AK157" s="2057"/>
      <c r="AL157" s="355"/>
      <c r="AM157" s="2057"/>
      <c r="AN157" s="2059"/>
      <c r="AO157" s="362"/>
      <c r="AP157" s="443"/>
      <c r="AQ157" s="452"/>
      <c r="AR157" s="452"/>
      <c r="AS157" s="356"/>
      <c r="AT157" s="355"/>
      <c r="AU157" s="356"/>
      <c r="AV157" s="355"/>
      <c r="AW157" s="356"/>
      <c r="AX157" s="240" t="str">
        <f>CB157&amp;CC157&amp;CD157&amp;CE157&amp;CF157&amp;CG157&amp;CH157</f>
        <v/>
      </c>
      <c r="CB157" s="2174" t="str">
        <f t="shared" si="29"/>
        <v/>
      </c>
      <c r="CC157" s="2174" t="str">
        <f t="shared" si="30"/>
        <v/>
      </c>
      <c r="CD157" s="2174" t="str">
        <f t="shared" si="31"/>
        <v/>
      </c>
      <c r="CE157" s="2174" t="str">
        <f t="shared" si="32"/>
        <v/>
      </c>
      <c r="CF157" s="2174" t="str">
        <f t="shared" si="33"/>
        <v/>
      </c>
      <c r="CG157" s="217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217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I157" s="1"/>
      <c r="CJ157" s="1"/>
      <c r="CK157" s="1"/>
      <c r="CL157" s="1"/>
      <c r="CM157" s="1"/>
      <c r="CN157" s="2175">
        <f t="shared" si="34"/>
        <v>0</v>
      </c>
      <c r="CO157" s="2175">
        <f t="shared" si="35"/>
        <v>0</v>
      </c>
      <c r="CP157" s="2175">
        <f t="shared" si="36"/>
        <v>0</v>
      </c>
      <c r="CQ157" s="2175">
        <f t="shared" si="37"/>
        <v>0</v>
      </c>
      <c r="CR157" s="2176">
        <f t="shared" si="38"/>
        <v>0</v>
      </c>
      <c r="CS157" s="2176">
        <f>IF(AND(N157+O157+P157+Q157+R157+S157&gt;0,AV157=""),1,IF(AV157&gt;N157+O157+P157+Q157+R157+S157,1,0))</f>
        <v>0</v>
      </c>
      <c r="CT157" s="2176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9" ht="14.25" customHeight="1" x14ac:dyDescent="0.25">
      <c r="A158" s="3356" t="s">
        <v>515</v>
      </c>
      <c r="B158" s="3157"/>
      <c r="C158" s="769">
        <f t="shared" si="41"/>
        <v>0</v>
      </c>
      <c r="D158" s="582">
        <f t="shared" si="45"/>
        <v>0</v>
      </c>
      <c r="E158" s="186">
        <f t="shared" si="46"/>
        <v>0</v>
      </c>
      <c r="F158" s="355"/>
      <c r="G158" s="2057"/>
      <c r="H158" s="355"/>
      <c r="I158" s="2057"/>
      <c r="J158" s="355"/>
      <c r="K158" s="356"/>
      <c r="L158" s="355"/>
      <c r="M158" s="356"/>
      <c r="N158" s="355"/>
      <c r="O158" s="356"/>
      <c r="P158" s="355"/>
      <c r="Q158" s="356"/>
      <c r="R158" s="355"/>
      <c r="S158" s="356"/>
      <c r="T158" s="355"/>
      <c r="U158" s="356"/>
      <c r="V158" s="355"/>
      <c r="W158" s="356"/>
      <c r="X158" s="355"/>
      <c r="Y158" s="356"/>
      <c r="Z158" s="355"/>
      <c r="AA158" s="356"/>
      <c r="AB158" s="355"/>
      <c r="AC158" s="356"/>
      <c r="AD158" s="355"/>
      <c r="AE158" s="2057"/>
      <c r="AF158" s="355"/>
      <c r="AG158" s="2057"/>
      <c r="AH158" s="355"/>
      <c r="AI158" s="2057"/>
      <c r="AJ158" s="355"/>
      <c r="AK158" s="2057"/>
      <c r="AL158" s="355"/>
      <c r="AM158" s="2057"/>
      <c r="AN158" s="2059"/>
      <c r="AO158" s="362"/>
      <c r="AP158" s="443"/>
      <c r="AQ158" s="452"/>
      <c r="AR158" s="452"/>
      <c r="AS158" s="356"/>
      <c r="AT158" s="355"/>
      <c r="AU158" s="356"/>
      <c r="AV158" s="85"/>
      <c r="AW158" s="86"/>
      <c r="AX158" s="240" t="str">
        <f>CB158&amp;CC158&amp;CD158&amp;CE158&amp;CF158&amp;CG158</f>
        <v/>
      </c>
      <c r="CB158" s="2174" t="str">
        <f t="shared" si="29"/>
        <v/>
      </c>
      <c r="CC158" s="2174" t="str">
        <f t="shared" si="30"/>
        <v/>
      </c>
      <c r="CD158" s="2174" t="str">
        <f t="shared" si="31"/>
        <v/>
      </c>
      <c r="CE158" s="2174" t="str">
        <f t="shared" si="32"/>
        <v/>
      </c>
      <c r="CF158" s="2174" t="str">
        <f t="shared" si="33"/>
        <v/>
      </c>
      <c r="CG158" s="2278"/>
      <c r="CH158" s="1"/>
      <c r="CI158" s="1"/>
      <c r="CJ158" s="1"/>
      <c r="CK158" s="1"/>
      <c r="CL158" s="1"/>
      <c r="CM158" s="1"/>
      <c r="CN158" s="2175">
        <f t="shared" si="34"/>
        <v>0</v>
      </c>
      <c r="CO158" s="2175">
        <f t="shared" si="35"/>
        <v>0</v>
      </c>
      <c r="CP158" s="2175">
        <f t="shared" si="36"/>
        <v>0</v>
      </c>
      <c r="CQ158" s="2175">
        <f t="shared" si="37"/>
        <v>0</v>
      </c>
      <c r="CR158" s="2176">
        <f t="shared" si="38"/>
        <v>0</v>
      </c>
      <c r="CS158" s="2278"/>
      <c r="CT158" s="1"/>
    </row>
    <row r="159" spans="1:99" ht="14.25" customHeight="1" x14ac:dyDescent="0.25">
      <c r="A159" s="3206" t="s">
        <v>1355</v>
      </c>
      <c r="B159" s="3157"/>
      <c r="C159" s="354">
        <f t="shared" si="41"/>
        <v>0</v>
      </c>
      <c r="D159" s="582">
        <f t="shared" si="45"/>
        <v>0</v>
      </c>
      <c r="E159" s="186">
        <f t="shared" si="46"/>
        <v>0</v>
      </c>
      <c r="F159" s="355"/>
      <c r="G159" s="2057"/>
      <c r="H159" s="355"/>
      <c r="I159" s="2057"/>
      <c r="J159" s="355"/>
      <c r="K159" s="356"/>
      <c r="L159" s="355"/>
      <c r="M159" s="356"/>
      <c r="N159" s="355"/>
      <c r="O159" s="356"/>
      <c r="P159" s="355"/>
      <c r="Q159" s="356"/>
      <c r="R159" s="355"/>
      <c r="S159" s="356"/>
      <c r="T159" s="355"/>
      <c r="U159" s="356"/>
      <c r="V159" s="355"/>
      <c r="W159" s="356"/>
      <c r="X159" s="355"/>
      <c r="Y159" s="356"/>
      <c r="Z159" s="355"/>
      <c r="AA159" s="356"/>
      <c r="AB159" s="355"/>
      <c r="AC159" s="356"/>
      <c r="AD159" s="355"/>
      <c r="AE159" s="356"/>
      <c r="AF159" s="355"/>
      <c r="AG159" s="356"/>
      <c r="AH159" s="355"/>
      <c r="AI159" s="356"/>
      <c r="AJ159" s="355"/>
      <c r="AK159" s="2057"/>
      <c r="AL159" s="355"/>
      <c r="AM159" s="2057"/>
      <c r="AN159" s="2059"/>
      <c r="AO159" s="362"/>
      <c r="AP159" s="443"/>
      <c r="AQ159" s="452"/>
      <c r="AR159" s="452"/>
      <c r="AS159" s="356"/>
      <c r="AT159" s="355"/>
      <c r="AU159" s="356"/>
      <c r="AV159" s="355"/>
      <c r="AW159" s="356"/>
      <c r="AX159" s="240" t="str">
        <f t="shared" ref="AX159:AX161" si="47">CB159&amp;CC159&amp;CD159&amp;CE159&amp;CF159&amp;CG159&amp;CH159</f>
        <v/>
      </c>
      <c r="CB159" s="2174" t="str">
        <f t="shared" si="29"/>
        <v/>
      </c>
      <c r="CC159" s="2174" t="str">
        <f t="shared" si="30"/>
        <v/>
      </c>
      <c r="CD159" s="2174" t="str">
        <f t="shared" si="31"/>
        <v/>
      </c>
      <c r="CE159" s="2174" t="str">
        <f t="shared" si="32"/>
        <v/>
      </c>
      <c r="CF159" s="2174" t="str">
        <f t="shared" si="33"/>
        <v/>
      </c>
      <c r="CG159" s="2174" t="str">
        <f t="shared" ref="CG159:CG161" si="48"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2174" t="str">
        <f t="shared" ref="CH159:CH161" si="49"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I159" s="1"/>
      <c r="CJ159" s="1"/>
      <c r="CK159" s="1"/>
      <c r="CL159" s="1"/>
      <c r="CM159" s="1"/>
      <c r="CN159" s="2175">
        <f t="shared" si="34"/>
        <v>0</v>
      </c>
      <c r="CO159" s="2175">
        <f t="shared" si="35"/>
        <v>0</v>
      </c>
      <c r="CP159" s="2175">
        <f t="shared" si="36"/>
        <v>0</v>
      </c>
      <c r="CQ159" s="2175">
        <f t="shared" si="37"/>
        <v>0</v>
      </c>
      <c r="CR159" s="2176">
        <f t="shared" si="38"/>
        <v>0</v>
      </c>
      <c r="CS159" s="2176">
        <f t="shared" ref="CS159:CS161" si="50">IF(AND(N159+O159+P159+Q159+R159+S159&gt;0,AV159=""),1,IF(AV159&gt;N159+O159+P159+Q159+R159+S159,1,0))</f>
        <v>0</v>
      </c>
      <c r="CT159" s="2176">
        <f t="shared" ref="CT159:CT161" si="51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9" ht="14.25" customHeight="1" x14ac:dyDescent="0.25">
      <c r="A160" s="3206" t="s">
        <v>1055</v>
      </c>
      <c r="B160" s="3157"/>
      <c r="C160" s="368">
        <f t="shared" si="41"/>
        <v>0</v>
      </c>
      <c r="D160" s="582">
        <f t="shared" si="45"/>
        <v>0</v>
      </c>
      <c r="E160" s="186">
        <f t="shared" si="46"/>
        <v>0</v>
      </c>
      <c r="F160" s="2070"/>
      <c r="G160" s="370"/>
      <c r="H160" s="2070"/>
      <c r="I160" s="370"/>
      <c r="J160" s="2070"/>
      <c r="K160" s="2065"/>
      <c r="L160" s="2070"/>
      <c r="M160" s="2065"/>
      <c r="N160" s="2070"/>
      <c r="O160" s="2065"/>
      <c r="P160" s="2070"/>
      <c r="Q160" s="2065"/>
      <c r="R160" s="2070"/>
      <c r="S160" s="2065"/>
      <c r="T160" s="2070"/>
      <c r="U160" s="2065"/>
      <c r="V160" s="2070"/>
      <c r="W160" s="2065"/>
      <c r="X160" s="2070"/>
      <c r="Y160" s="2065"/>
      <c r="Z160" s="2070"/>
      <c r="AA160" s="2065"/>
      <c r="AB160" s="2070"/>
      <c r="AC160" s="2065"/>
      <c r="AD160" s="2070"/>
      <c r="AE160" s="2065"/>
      <c r="AF160" s="2070"/>
      <c r="AG160" s="2065"/>
      <c r="AH160" s="2070"/>
      <c r="AI160" s="2065"/>
      <c r="AJ160" s="2070"/>
      <c r="AK160" s="370"/>
      <c r="AL160" s="2070"/>
      <c r="AM160" s="370"/>
      <c r="AN160" s="371"/>
      <c r="AO160" s="2069"/>
      <c r="AP160" s="2226"/>
      <c r="AQ160" s="2229"/>
      <c r="AR160" s="2229"/>
      <c r="AS160" s="2065"/>
      <c r="AT160" s="2070"/>
      <c r="AU160" s="2065"/>
      <c r="AV160" s="355"/>
      <c r="AW160" s="356"/>
      <c r="AX160" s="240" t="str">
        <f t="shared" si="47"/>
        <v/>
      </c>
      <c r="CB160" s="2174" t="str">
        <f t="shared" si="29"/>
        <v/>
      </c>
      <c r="CC160" s="2174" t="str">
        <f t="shared" si="30"/>
        <v/>
      </c>
      <c r="CD160" s="2174" t="str">
        <f t="shared" si="31"/>
        <v/>
      </c>
      <c r="CE160" s="2174" t="str">
        <f t="shared" si="32"/>
        <v/>
      </c>
      <c r="CF160" s="2174" t="str">
        <f t="shared" si="33"/>
        <v/>
      </c>
      <c r="CG160" s="2174" t="str">
        <f t="shared" si="48"/>
        <v/>
      </c>
      <c r="CH160" s="2174" t="str">
        <f t="shared" si="49"/>
        <v/>
      </c>
      <c r="CI160" s="1"/>
      <c r="CJ160" s="1"/>
      <c r="CK160" s="1"/>
      <c r="CL160" s="1"/>
      <c r="CM160" s="1"/>
      <c r="CN160" s="2175">
        <f t="shared" si="34"/>
        <v>0</v>
      </c>
      <c r="CO160" s="2175">
        <f t="shared" si="35"/>
        <v>0</v>
      </c>
      <c r="CP160" s="2175">
        <f t="shared" si="36"/>
        <v>0</v>
      </c>
      <c r="CQ160" s="2175">
        <f t="shared" si="37"/>
        <v>0</v>
      </c>
      <c r="CR160" s="2176">
        <f t="shared" si="38"/>
        <v>0</v>
      </c>
      <c r="CS160" s="2176">
        <f t="shared" si="50"/>
        <v>0</v>
      </c>
      <c r="CT160" s="2176">
        <f t="shared" si="51"/>
        <v>0</v>
      </c>
    </row>
    <row r="161" spans="1:99" ht="14.25" customHeight="1" x14ac:dyDescent="0.25">
      <c r="A161" s="3207" t="s">
        <v>1057</v>
      </c>
      <c r="B161" s="3205"/>
      <c r="C161" s="400">
        <f t="shared" si="41"/>
        <v>0</v>
      </c>
      <c r="D161" s="589">
        <f t="shared" ref="D161:E161" si="52">SUM(F161+H161+J161+L161+N161+P161+R161+T161+V161+X161+Z161+AB161+AD161+AF161+AH161+AJ161+AL161+AN161)</f>
        <v>0</v>
      </c>
      <c r="E161" s="1910">
        <f t="shared" si="52"/>
        <v>0</v>
      </c>
      <c r="F161" s="131"/>
      <c r="G161" s="1847"/>
      <c r="H161" s="131"/>
      <c r="I161" s="1847"/>
      <c r="J161" s="131"/>
      <c r="K161" s="372"/>
      <c r="L161" s="131"/>
      <c r="M161" s="372"/>
      <c r="N161" s="131"/>
      <c r="O161" s="372"/>
      <c r="P161" s="131"/>
      <c r="Q161" s="372"/>
      <c r="R161" s="131"/>
      <c r="S161" s="372"/>
      <c r="T161" s="131"/>
      <c r="U161" s="372"/>
      <c r="V161" s="131"/>
      <c r="W161" s="372"/>
      <c r="X161" s="131"/>
      <c r="Y161" s="372"/>
      <c r="Z161" s="131"/>
      <c r="AA161" s="372"/>
      <c r="AB161" s="131"/>
      <c r="AC161" s="372"/>
      <c r="AD161" s="131"/>
      <c r="AE161" s="372"/>
      <c r="AF161" s="131"/>
      <c r="AG161" s="372"/>
      <c r="AH161" s="131"/>
      <c r="AI161" s="372"/>
      <c r="AJ161" s="131"/>
      <c r="AK161" s="372"/>
      <c r="AL161" s="131"/>
      <c r="AM161" s="372"/>
      <c r="AN161" s="2075"/>
      <c r="AO161" s="373"/>
      <c r="AP161" s="142"/>
      <c r="AQ161" s="132"/>
      <c r="AR161" s="132"/>
      <c r="AS161" s="372"/>
      <c r="AT161" s="131"/>
      <c r="AU161" s="372"/>
      <c r="AV161" s="131"/>
      <c r="AW161" s="372"/>
      <c r="AX161" s="240" t="str">
        <f t="shared" si="47"/>
        <v/>
      </c>
      <c r="CB161" s="2174" t="str">
        <f t="shared" si="29"/>
        <v/>
      </c>
      <c r="CC161" s="2174" t="str">
        <f t="shared" si="30"/>
        <v/>
      </c>
      <c r="CD161" s="2174" t="str">
        <f t="shared" si="31"/>
        <v/>
      </c>
      <c r="CE161" s="2174" t="str">
        <f t="shared" si="32"/>
        <v/>
      </c>
      <c r="CF161" s="2174" t="str">
        <f t="shared" si="33"/>
        <v/>
      </c>
      <c r="CG161" s="2174" t="str">
        <f t="shared" si="48"/>
        <v/>
      </c>
      <c r="CH161" s="2174" t="str">
        <f t="shared" si="49"/>
        <v/>
      </c>
      <c r="CI161" s="1"/>
      <c r="CJ161" s="1"/>
      <c r="CK161" s="1"/>
      <c r="CL161" s="1"/>
      <c r="CM161" s="1"/>
      <c r="CN161" s="2175">
        <f t="shared" si="34"/>
        <v>0</v>
      </c>
      <c r="CO161" s="2175">
        <f t="shared" si="35"/>
        <v>0</v>
      </c>
      <c r="CP161" s="2175">
        <f t="shared" si="36"/>
        <v>0</v>
      </c>
      <c r="CQ161" s="2175">
        <f t="shared" si="37"/>
        <v>0</v>
      </c>
      <c r="CR161" s="2176">
        <f t="shared" si="38"/>
        <v>0</v>
      </c>
      <c r="CS161" s="2176">
        <f t="shared" si="50"/>
        <v>0</v>
      </c>
      <c r="CT161" s="2176">
        <f t="shared" si="51"/>
        <v>0</v>
      </c>
    </row>
    <row r="162" spans="1:99" ht="14.25" customHeight="1" x14ac:dyDescent="0.25">
      <c r="A162" s="3143" t="s">
        <v>82</v>
      </c>
      <c r="B162" s="3122"/>
      <c r="C162" s="215">
        <f t="shared" ref="C162:AU162" si="53">SUM(C151:C161)</f>
        <v>0</v>
      </c>
      <c r="D162" s="2341">
        <f t="shared" si="53"/>
        <v>0</v>
      </c>
      <c r="E162" s="448">
        <f t="shared" si="53"/>
        <v>0</v>
      </c>
      <c r="F162" s="466">
        <f t="shared" si="53"/>
        <v>0</v>
      </c>
      <c r="G162" s="1918">
        <f t="shared" si="53"/>
        <v>0</v>
      </c>
      <c r="H162" s="466">
        <f t="shared" si="53"/>
        <v>0</v>
      </c>
      <c r="I162" s="1918">
        <f t="shared" si="53"/>
        <v>0</v>
      </c>
      <c r="J162" s="146">
        <f t="shared" si="53"/>
        <v>0</v>
      </c>
      <c r="K162" s="147">
        <f t="shared" si="53"/>
        <v>0</v>
      </c>
      <c r="L162" s="146">
        <f t="shared" si="53"/>
        <v>0</v>
      </c>
      <c r="M162" s="147">
        <f t="shared" si="53"/>
        <v>0</v>
      </c>
      <c r="N162" s="146">
        <f t="shared" si="53"/>
        <v>0</v>
      </c>
      <c r="O162" s="147">
        <f t="shared" si="53"/>
        <v>0</v>
      </c>
      <c r="P162" s="146">
        <f t="shared" si="53"/>
        <v>0</v>
      </c>
      <c r="Q162" s="147">
        <f t="shared" si="53"/>
        <v>0</v>
      </c>
      <c r="R162" s="146">
        <f t="shared" si="53"/>
        <v>0</v>
      </c>
      <c r="S162" s="147">
        <f t="shared" si="53"/>
        <v>0</v>
      </c>
      <c r="T162" s="146">
        <f t="shared" si="53"/>
        <v>0</v>
      </c>
      <c r="U162" s="147">
        <f t="shared" si="53"/>
        <v>0</v>
      </c>
      <c r="V162" s="146">
        <f t="shared" si="53"/>
        <v>0</v>
      </c>
      <c r="W162" s="147">
        <f t="shared" si="53"/>
        <v>0</v>
      </c>
      <c r="X162" s="146">
        <f t="shared" si="53"/>
        <v>0</v>
      </c>
      <c r="Y162" s="147">
        <f t="shared" si="53"/>
        <v>0</v>
      </c>
      <c r="Z162" s="146">
        <f t="shared" si="53"/>
        <v>0</v>
      </c>
      <c r="AA162" s="147">
        <f t="shared" si="53"/>
        <v>0</v>
      </c>
      <c r="AB162" s="146">
        <f t="shared" si="53"/>
        <v>0</v>
      </c>
      <c r="AC162" s="147">
        <f t="shared" si="53"/>
        <v>0</v>
      </c>
      <c r="AD162" s="146">
        <f t="shared" si="53"/>
        <v>0</v>
      </c>
      <c r="AE162" s="147">
        <f t="shared" si="53"/>
        <v>0</v>
      </c>
      <c r="AF162" s="146">
        <f t="shared" si="53"/>
        <v>0</v>
      </c>
      <c r="AG162" s="147">
        <f t="shared" si="53"/>
        <v>0</v>
      </c>
      <c r="AH162" s="146">
        <f t="shared" si="53"/>
        <v>0</v>
      </c>
      <c r="AI162" s="147">
        <f t="shared" si="53"/>
        <v>0</v>
      </c>
      <c r="AJ162" s="146">
        <f t="shared" si="53"/>
        <v>0</v>
      </c>
      <c r="AK162" s="147">
        <f t="shared" si="53"/>
        <v>0</v>
      </c>
      <c r="AL162" s="146">
        <f t="shared" si="53"/>
        <v>0</v>
      </c>
      <c r="AM162" s="147">
        <f t="shared" si="53"/>
        <v>0</v>
      </c>
      <c r="AN162" s="1922">
        <f t="shared" si="53"/>
        <v>0</v>
      </c>
      <c r="AO162" s="111">
        <f t="shared" si="53"/>
        <v>0</v>
      </c>
      <c r="AP162" s="1918">
        <f t="shared" si="53"/>
        <v>0</v>
      </c>
      <c r="AQ162" s="70">
        <f t="shared" si="53"/>
        <v>0</v>
      </c>
      <c r="AR162" s="70">
        <f t="shared" si="53"/>
        <v>0</v>
      </c>
      <c r="AS162" s="1918">
        <f t="shared" si="53"/>
        <v>0</v>
      </c>
      <c r="AT162" s="110">
        <f t="shared" si="53"/>
        <v>0</v>
      </c>
      <c r="AU162" s="110">
        <f t="shared" si="53"/>
        <v>0</v>
      </c>
      <c r="AV162" s="70">
        <f t="shared" ref="AV162:AW162" si="54">SUM(AV159:AV161)+AV157</f>
        <v>0</v>
      </c>
      <c r="AW162" s="70">
        <f t="shared" si="54"/>
        <v>0</v>
      </c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</row>
    <row r="163" spans="1:99" ht="18" customHeight="1" x14ac:dyDescent="0.25">
      <c r="A163" s="1877" t="s">
        <v>1356</v>
      </c>
      <c r="B163" s="1911"/>
      <c r="C163" s="1911"/>
      <c r="D163" s="1911"/>
      <c r="E163" s="1911"/>
      <c r="F163" s="2392"/>
      <c r="G163" s="2392"/>
      <c r="H163" s="2392"/>
      <c r="I163" s="2392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  <c r="AL163" s="338"/>
      <c r="AM163" s="338"/>
      <c r="AN163" s="338"/>
      <c r="AO163" s="338"/>
      <c r="AP163" s="338"/>
      <c r="AQ163" s="338"/>
      <c r="AR163" s="338"/>
      <c r="AS163" s="338"/>
      <c r="AT163" s="338"/>
      <c r="AU163" s="143"/>
      <c r="AV163" s="143"/>
      <c r="AW163" s="143"/>
      <c r="AX163" s="143"/>
      <c r="AY163" s="143"/>
      <c r="AZ163" s="143"/>
      <c r="BA163" s="143"/>
      <c r="BB163" s="143"/>
      <c r="BC163" s="143"/>
      <c r="BD163" s="143"/>
      <c r="BE163" s="143"/>
      <c r="BF163" s="143"/>
      <c r="BG163" s="143"/>
      <c r="BH163" s="143"/>
      <c r="BI163" s="143"/>
      <c r="BJ163" s="143"/>
      <c r="BK163" s="143"/>
      <c r="BL163" s="143"/>
      <c r="BM163" s="143"/>
      <c r="BN163" s="143"/>
      <c r="BO163" s="143"/>
      <c r="BP163" s="143"/>
      <c r="BQ163" s="143"/>
      <c r="BR163" s="143"/>
      <c r="BS163" s="143"/>
      <c r="BT163" s="143"/>
      <c r="BU163" s="143"/>
      <c r="BV163" s="143"/>
      <c r="BW163" s="143"/>
      <c r="BX163" s="143"/>
      <c r="BY163" s="143"/>
      <c r="BZ163" s="143"/>
      <c r="CA163" s="143"/>
      <c r="CB163" s="1"/>
      <c r="CC163" s="1"/>
      <c r="CD163" s="1"/>
      <c r="CE163" s="1"/>
      <c r="CF163" s="1"/>
      <c r="CG163" s="1"/>
      <c r="CH163" s="1"/>
      <c r="CI163" s="143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43"/>
    </row>
    <row r="164" spans="1:99" ht="15" customHeight="1" x14ac:dyDescent="0.25">
      <c r="A164" s="3153" t="s">
        <v>224</v>
      </c>
      <c r="B164" s="3138" t="s">
        <v>32</v>
      </c>
      <c r="C164" s="3201" t="s">
        <v>197</v>
      </c>
      <c r="D164" s="3161"/>
      <c r="E164" s="3149"/>
      <c r="F164" s="3159" t="s">
        <v>106</v>
      </c>
      <c r="G164" s="3124"/>
      <c r="H164" s="3124"/>
      <c r="I164" s="3124"/>
      <c r="J164" s="3124"/>
      <c r="K164" s="3124"/>
      <c r="L164" s="3124"/>
      <c r="M164" s="3124"/>
      <c r="N164" s="3124"/>
      <c r="O164" s="3124"/>
      <c r="P164" s="3124"/>
      <c r="Q164" s="3124"/>
      <c r="R164" s="3124"/>
      <c r="S164" s="3124"/>
      <c r="T164" s="3124"/>
      <c r="U164" s="3124"/>
      <c r="V164" s="3124"/>
      <c r="W164" s="3124"/>
      <c r="X164" s="3124"/>
      <c r="Y164" s="3124"/>
      <c r="Z164" s="3124"/>
      <c r="AA164" s="3124"/>
      <c r="AB164" s="3124"/>
      <c r="AC164" s="3124"/>
      <c r="AD164" s="3124"/>
      <c r="AE164" s="3124"/>
      <c r="AF164" s="3124"/>
      <c r="AG164" s="3124"/>
      <c r="AH164" s="3124"/>
      <c r="AI164" s="3124"/>
      <c r="AJ164" s="3124"/>
      <c r="AK164" s="3124"/>
      <c r="AL164" s="3124"/>
      <c r="AM164" s="3124"/>
      <c r="AN164" s="3124"/>
      <c r="AO164" s="3135"/>
      <c r="AP164" s="3139" t="s">
        <v>614</v>
      </c>
      <c r="AQ164" s="3148" t="s">
        <v>468</v>
      </c>
      <c r="AR164" s="3149"/>
      <c r="AS164" s="3138" t="s">
        <v>41</v>
      </c>
      <c r="AT164" s="3138" t="s">
        <v>42</v>
      </c>
      <c r="AU164" s="3138" t="s">
        <v>1357</v>
      </c>
      <c r="AV164" s="3138" t="s">
        <v>40</v>
      </c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</row>
    <row r="165" spans="1:99" ht="14.25" customHeight="1" x14ac:dyDescent="0.25">
      <c r="A165" s="3128"/>
      <c r="B165" s="3128"/>
      <c r="C165" s="3150"/>
      <c r="D165" s="3142"/>
      <c r="E165" s="3140"/>
      <c r="F165" s="3143" t="s">
        <v>352</v>
      </c>
      <c r="G165" s="3122"/>
      <c r="H165" s="3143" t="s">
        <v>335</v>
      </c>
      <c r="I165" s="3122"/>
      <c r="J165" s="3143" t="s">
        <v>99</v>
      </c>
      <c r="K165" s="3122"/>
      <c r="L165" s="3143" t="s">
        <v>1225</v>
      </c>
      <c r="M165" s="3122"/>
      <c r="N165" s="3143" t="s">
        <v>1226</v>
      </c>
      <c r="O165" s="3122"/>
      <c r="P165" s="3143" t="s">
        <v>50</v>
      </c>
      <c r="Q165" s="3122"/>
      <c r="R165" s="3159" t="s">
        <v>51</v>
      </c>
      <c r="S165" s="3122"/>
      <c r="T165" s="3159" t="s">
        <v>52</v>
      </c>
      <c r="U165" s="3122"/>
      <c r="V165" s="3159" t="s">
        <v>53</v>
      </c>
      <c r="W165" s="3122"/>
      <c r="X165" s="3159" t="s">
        <v>54</v>
      </c>
      <c r="Y165" s="3122"/>
      <c r="Z165" s="3159" t="s">
        <v>55</v>
      </c>
      <c r="AA165" s="3122"/>
      <c r="AB165" s="3159" t="s">
        <v>56</v>
      </c>
      <c r="AC165" s="3122"/>
      <c r="AD165" s="3159" t="s">
        <v>57</v>
      </c>
      <c r="AE165" s="3122"/>
      <c r="AF165" s="3159" t="s">
        <v>58</v>
      </c>
      <c r="AG165" s="3122"/>
      <c r="AH165" s="3159" t="s">
        <v>59</v>
      </c>
      <c r="AI165" s="3122"/>
      <c r="AJ165" s="3159" t="s">
        <v>60</v>
      </c>
      <c r="AK165" s="3122"/>
      <c r="AL165" s="3159" t="s">
        <v>61</v>
      </c>
      <c r="AM165" s="3122"/>
      <c r="AN165" s="3159" t="s">
        <v>62</v>
      </c>
      <c r="AO165" s="3135"/>
      <c r="AP165" s="3180"/>
      <c r="AQ165" s="3150"/>
      <c r="AR165" s="3140"/>
      <c r="AS165" s="3128"/>
      <c r="AT165" s="3128"/>
      <c r="AU165" s="3128"/>
      <c r="AV165" s="3128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</row>
    <row r="166" spans="1:99" ht="14.25" customHeight="1" x14ac:dyDescent="0.25">
      <c r="A166" s="3129"/>
      <c r="B166" s="3129"/>
      <c r="C166" s="1887" t="s">
        <v>84</v>
      </c>
      <c r="D166" s="1739" t="s">
        <v>63</v>
      </c>
      <c r="E166" s="770" t="s">
        <v>64</v>
      </c>
      <c r="F166" s="1741" t="s">
        <v>533</v>
      </c>
      <c r="G166" s="75" t="s">
        <v>768</v>
      </c>
      <c r="H166" s="27" t="s">
        <v>533</v>
      </c>
      <c r="I166" s="1740" t="s">
        <v>768</v>
      </c>
      <c r="J166" s="1741" t="s">
        <v>533</v>
      </c>
      <c r="K166" s="75" t="s">
        <v>768</v>
      </c>
      <c r="L166" s="1741" t="s">
        <v>533</v>
      </c>
      <c r="M166" s="75" t="s">
        <v>768</v>
      </c>
      <c r="N166" s="1741" t="s">
        <v>533</v>
      </c>
      <c r="O166" s="75" t="s">
        <v>768</v>
      </c>
      <c r="P166" s="1741" t="s">
        <v>533</v>
      </c>
      <c r="Q166" s="75" t="s">
        <v>768</v>
      </c>
      <c r="R166" s="27" t="s">
        <v>533</v>
      </c>
      <c r="S166" s="1740" t="s">
        <v>768</v>
      </c>
      <c r="T166" s="27" t="s">
        <v>533</v>
      </c>
      <c r="U166" s="1740" t="s">
        <v>768</v>
      </c>
      <c r="V166" s="1741" t="s">
        <v>533</v>
      </c>
      <c r="W166" s="75" t="s">
        <v>768</v>
      </c>
      <c r="X166" s="27" t="s">
        <v>533</v>
      </c>
      <c r="Y166" s="1740" t="s">
        <v>768</v>
      </c>
      <c r="Z166" s="27" t="s">
        <v>533</v>
      </c>
      <c r="AA166" s="1740" t="s">
        <v>768</v>
      </c>
      <c r="AB166" s="1741" t="s">
        <v>533</v>
      </c>
      <c r="AC166" s="75" t="s">
        <v>768</v>
      </c>
      <c r="AD166" s="1741" t="s">
        <v>533</v>
      </c>
      <c r="AE166" s="75" t="s">
        <v>768</v>
      </c>
      <c r="AF166" s="27" t="s">
        <v>533</v>
      </c>
      <c r="AG166" s="1740" t="s">
        <v>768</v>
      </c>
      <c r="AH166" s="27" t="s">
        <v>533</v>
      </c>
      <c r="AI166" s="1740" t="s">
        <v>768</v>
      </c>
      <c r="AJ166" s="1741" t="s">
        <v>533</v>
      </c>
      <c r="AK166" s="75" t="s">
        <v>768</v>
      </c>
      <c r="AL166" s="27" t="s">
        <v>533</v>
      </c>
      <c r="AM166" s="1740" t="s">
        <v>768</v>
      </c>
      <c r="AN166" s="1741" t="s">
        <v>533</v>
      </c>
      <c r="AO166" s="25" t="s">
        <v>768</v>
      </c>
      <c r="AP166" s="3140"/>
      <c r="AQ166" s="1914" t="s">
        <v>473</v>
      </c>
      <c r="AR166" s="75" t="s">
        <v>474</v>
      </c>
      <c r="AS166" s="3129"/>
      <c r="AT166" s="3129"/>
      <c r="AU166" s="3129"/>
      <c r="AV166" s="3129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</row>
    <row r="167" spans="1:99" ht="14.25" customHeight="1" x14ac:dyDescent="0.25">
      <c r="A167" s="3132" t="s">
        <v>1358</v>
      </c>
      <c r="B167" s="771" t="s">
        <v>103</v>
      </c>
      <c r="C167" s="376">
        <f t="shared" ref="C167:C177" si="55">SUM(D167+E167)</f>
        <v>0</v>
      </c>
      <c r="D167" s="170">
        <f t="shared" ref="D167:E167" si="56">SUM(F167+H167+J167+L167+N167+P167+R167+T167+V167+X167+Z167+AB167+AD167+AF167+AH167+AJ167+AL167+AN167)</f>
        <v>0</v>
      </c>
      <c r="E167" s="171">
        <f t="shared" si="56"/>
        <v>0</v>
      </c>
      <c r="F167" s="126"/>
      <c r="G167" s="1840"/>
      <c r="H167" s="126"/>
      <c r="I167" s="1840"/>
      <c r="J167" s="126"/>
      <c r="K167" s="351"/>
      <c r="L167" s="126"/>
      <c r="M167" s="351"/>
      <c r="N167" s="126"/>
      <c r="O167" s="351"/>
      <c r="P167" s="126"/>
      <c r="Q167" s="351"/>
      <c r="R167" s="126"/>
      <c r="S167" s="351"/>
      <c r="T167" s="126"/>
      <c r="U167" s="351"/>
      <c r="V167" s="126"/>
      <c r="W167" s="351"/>
      <c r="X167" s="126"/>
      <c r="Y167" s="351"/>
      <c r="Z167" s="126"/>
      <c r="AA167" s="351"/>
      <c r="AB167" s="126"/>
      <c r="AC167" s="351"/>
      <c r="AD167" s="126"/>
      <c r="AE167" s="351"/>
      <c r="AF167" s="126"/>
      <c r="AG167" s="351"/>
      <c r="AH167" s="126"/>
      <c r="AI167" s="351"/>
      <c r="AJ167" s="126"/>
      <c r="AK167" s="351"/>
      <c r="AL167" s="126"/>
      <c r="AM167" s="351"/>
      <c r="AN167" s="650"/>
      <c r="AO167" s="378"/>
      <c r="AP167" s="1840"/>
      <c r="AQ167" s="2078"/>
      <c r="AR167" s="1840"/>
      <c r="AS167" s="126"/>
      <c r="AT167" s="127"/>
      <c r="AU167" s="127"/>
      <c r="AV167" s="351"/>
      <c r="AW167" s="240" t="str">
        <f t="shared" ref="AW167:AW177" si="57">CB167&amp;CC167&amp;CD167&amp;CE167&amp;CF167&amp;CG167&amp;CH167</f>
        <v/>
      </c>
      <c r="CB167" s="2174" t="str">
        <f t="shared" ref="CB167:CB177" si="58">IF(AND(C167&gt;0,AP167="")," * No olvide digitar la variable Beneficiarios. Digite Cero si no tiene.",IF(AP167&gt;C167," * La variable Beneficiarios No puede ser mayor al Total Ambos Sexos.",""))</f>
        <v/>
      </c>
      <c r="CC167" s="2174" t="str">
        <f t="shared" ref="CC167:CC177" si="59">IF(AND(E167&gt;0,OR(AQ167=""))," * No olvide digitar la variable Trans (Masculino). Digite Cero si no tiene.",IF((AQ167)&gt;E167," * La variable Trans (Masculino) No puede ser mayor al Total Mujeres.",""))</f>
        <v/>
      </c>
      <c r="CD167" s="2174" t="str">
        <f t="shared" ref="CD167:CD177" si="60">IF(AND(D167&gt;0,OR(AR167=""))," * No olvide digitar la variable Trans (Femenino). Digite Cero si no tiene.",IF((AR167)&gt;D167," * La variable Trans (Femenino) No puede ser mayor al Total Hombres.",""))</f>
        <v/>
      </c>
      <c r="CE167" s="2174" t="str">
        <f t="shared" ref="CE167:CE177" si="61">IF(AND(C167&gt;0,AS167="")," * No olvide digitar la variable Pueblos Originarios. Digite Cero si no tiene.",IF(AS167&gt;C167," * La variable Pueblos Originarios No puede ser mayor al Total Ambos Sexos.",""))</f>
        <v/>
      </c>
      <c r="CF167" s="2174" t="str">
        <f t="shared" ref="CF167:CF177" si="62">IF(AND(C167&gt;0,AT167="")," * No olvide digitar la variable Migrantes. Digite Cero si no tiene.",IF(AT167&gt;C167," * La variable Migrantes No puede ser mayor al Total Ambos Sexos.",""))</f>
        <v/>
      </c>
      <c r="CG167" s="2174" t="str">
        <f t="shared" ref="CG167:CG177" si="63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2174" t="str">
        <f t="shared" ref="CH167:CH177" si="64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I167" s="1"/>
      <c r="CJ167" s="1"/>
      <c r="CK167" s="1"/>
      <c r="CL167" s="1"/>
      <c r="CM167" s="1"/>
      <c r="CN167" s="2175">
        <f t="shared" ref="CN167:CN177" si="65">IF(AND(C167&gt;0,AP167=""),1,IF(AP167&gt;C167,1,0))</f>
        <v>0</v>
      </c>
      <c r="CO167" s="2175">
        <f t="shared" ref="CO167:CO177" si="66">IF(AND(E167&gt;0,OR(AQ167="")),1,IF((AQ167)&gt;E167,1,0))</f>
        <v>0</v>
      </c>
      <c r="CP167" s="2175">
        <f t="shared" ref="CP167:CP177" si="67">IF(AND(D167&gt;0,OR(AR167="")),1,IF((AR167)&gt;D167,1,0))</f>
        <v>0</v>
      </c>
      <c r="CQ167" s="2175">
        <f t="shared" ref="CQ167:CQ177" si="68">IF(AND(C167&gt;0,AS167=""),1,IF(AS167&gt;C167,1,0))</f>
        <v>0</v>
      </c>
      <c r="CR167" s="2175">
        <f t="shared" ref="CR167:CR177" si="69">IF(AND(C167&gt;0,AT167=""),1,IF(AT167&gt;C167,1,0))</f>
        <v>0</v>
      </c>
      <c r="CS167" s="2175">
        <f t="shared" ref="CS167:CS177" si="70">IF(AND(C167&gt;0,AU167=""),1,IF(AU167&gt;C167,1,0))</f>
        <v>0</v>
      </c>
      <c r="CT167" s="2175">
        <f t="shared" ref="CT167:CT177" si="71">IF(AND(C167&gt;0,AV167=""),1,IF(AV167&gt;C167,1,0))</f>
        <v>0</v>
      </c>
    </row>
    <row r="168" spans="1:99" ht="14.25" customHeight="1" x14ac:dyDescent="0.25">
      <c r="A168" s="3129"/>
      <c r="B168" s="772" t="s">
        <v>70</v>
      </c>
      <c r="C168" s="400">
        <f t="shared" si="55"/>
        <v>0</v>
      </c>
      <c r="D168" s="589">
        <f t="shared" ref="D168:E168" si="72">SUM(F168+H168+J168+L168+N168+P168+R168+T168+V168+X168+Z168+AB168+AD168+AF168+AH168+AJ168+AL168+AN168)</f>
        <v>0</v>
      </c>
      <c r="E168" s="173">
        <f t="shared" si="72"/>
        <v>0</v>
      </c>
      <c r="F168" s="131"/>
      <c r="G168" s="1847"/>
      <c r="H168" s="131"/>
      <c r="I168" s="1847"/>
      <c r="J168" s="131"/>
      <c r="K168" s="372"/>
      <c r="L168" s="131"/>
      <c r="M168" s="372"/>
      <c r="N168" s="131"/>
      <c r="O168" s="372"/>
      <c r="P168" s="131"/>
      <c r="Q168" s="372"/>
      <c r="R168" s="131"/>
      <c r="S168" s="372"/>
      <c r="T168" s="131"/>
      <c r="U168" s="372"/>
      <c r="V168" s="131"/>
      <c r="W168" s="372"/>
      <c r="X168" s="131"/>
      <c r="Y168" s="372"/>
      <c r="Z168" s="131"/>
      <c r="AA168" s="372"/>
      <c r="AB168" s="131"/>
      <c r="AC168" s="372"/>
      <c r="AD168" s="131"/>
      <c r="AE168" s="372"/>
      <c r="AF168" s="131"/>
      <c r="AG168" s="372"/>
      <c r="AH168" s="131"/>
      <c r="AI168" s="372"/>
      <c r="AJ168" s="131"/>
      <c r="AK168" s="372"/>
      <c r="AL168" s="131"/>
      <c r="AM168" s="372"/>
      <c r="AN168" s="2075"/>
      <c r="AO168" s="373"/>
      <c r="AP168" s="1847"/>
      <c r="AQ168" s="2137"/>
      <c r="AR168" s="1847"/>
      <c r="AS168" s="131"/>
      <c r="AT168" s="132"/>
      <c r="AU168" s="132"/>
      <c r="AV168" s="372"/>
      <c r="AW168" s="240" t="str">
        <f t="shared" si="57"/>
        <v/>
      </c>
      <c r="CB168" s="2174" t="str">
        <f t="shared" si="58"/>
        <v/>
      </c>
      <c r="CC168" s="2174" t="str">
        <f t="shared" si="59"/>
        <v/>
      </c>
      <c r="CD168" s="2174" t="str">
        <f t="shared" si="60"/>
        <v/>
      </c>
      <c r="CE168" s="2174" t="str">
        <f t="shared" si="61"/>
        <v/>
      </c>
      <c r="CF168" s="2174" t="str">
        <f t="shared" si="62"/>
        <v/>
      </c>
      <c r="CG168" s="2174" t="str">
        <f t="shared" si="63"/>
        <v/>
      </c>
      <c r="CH168" s="2174" t="str">
        <f t="shared" si="64"/>
        <v/>
      </c>
      <c r="CI168" s="1"/>
      <c r="CJ168" s="1"/>
      <c r="CK168" s="1"/>
      <c r="CL168" s="1"/>
      <c r="CM168" s="1"/>
      <c r="CN168" s="2175">
        <f t="shared" si="65"/>
        <v>0</v>
      </c>
      <c r="CO168" s="2175">
        <f t="shared" si="66"/>
        <v>0</v>
      </c>
      <c r="CP168" s="2175">
        <f t="shared" si="67"/>
        <v>0</v>
      </c>
      <c r="CQ168" s="2175">
        <f t="shared" si="68"/>
        <v>0</v>
      </c>
      <c r="CR168" s="2175">
        <f t="shared" si="69"/>
        <v>0</v>
      </c>
      <c r="CS168" s="2175">
        <f t="shared" si="70"/>
        <v>0</v>
      </c>
      <c r="CT168" s="2175">
        <f t="shared" si="71"/>
        <v>0</v>
      </c>
    </row>
    <row r="169" spans="1:99" ht="14.25" customHeight="1" x14ac:dyDescent="0.25">
      <c r="A169" s="3257" t="s">
        <v>1359</v>
      </c>
      <c r="B169" s="771" t="s">
        <v>103</v>
      </c>
      <c r="C169" s="376">
        <f t="shared" si="55"/>
        <v>0</v>
      </c>
      <c r="D169" s="170">
        <f t="shared" ref="D169:E169" si="73">SUM(F169+H169+J169+L169+N169+P169+R169+T169+V169+X169+Z169+AB169+AD169+AF169+AH169+AJ169+AL169+AN169)</f>
        <v>0</v>
      </c>
      <c r="E169" s="171">
        <f t="shared" si="73"/>
        <v>0</v>
      </c>
      <c r="F169" s="126"/>
      <c r="G169" s="1840"/>
      <c r="H169" s="126"/>
      <c r="I169" s="1840"/>
      <c r="J169" s="126"/>
      <c r="K169" s="351"/>
      <c r="L169" s="126"/>
      <c r="M169" s="351"/>
      <c r="N169" s="126"/>
      <c r="O169" s="351"/>
      <c r="P169" s="126"/>
      <c r="Q169" s="351"/>
      <c r="R169" s="126"/>
      <c r="S169" s="351"/>
      <c r="T169" s="126"/>
      <c r="U169" s="351"/>
      <c r="V169" s="126"/>
      <c r="W169" s="351"/>
      <c r="X169" s="126"/>
      <c r="Y169" s="351"/>
      <c r="Z169" s="126"/>
      <c r="AA169" s="351"/>
      <c r="AB169" s="126"/>
      <c r="AC169" s="351"/>
      <c r="AD169" s="126"/>
      <c r="AE169" s="351"/>
      <c r="AF169" s="126"/>
      <c r="AG169" s="351"/>
      <c r="AH169" s="126"/>
      <c r="AI169" s="351"/>
      <c r="AJ169" s="126"/>
      <c r="AK169" s="351"/>
      <c r="AL169" s="126"/>
      <c r="AM169" s="351"/>
      <c r="AN169" s="650"/>
      <c r="AO169" s="378"/>
      <c r="AP169" s="1840"/>
      <c r="AQ169" s="2078"/>
      <c r="AR169" s="1840"/>
      <c r="AS169" s="126"/>
      <c r="AT169" s="127"/>
      <c r="AU169" s="127"/>
      <c r="AV169" s="351"/>
      <c r="AW169" s="240" t="str">
        <f t="shared" si="57"/>
        <v/>
      </c>
      <c r="CB169" s="2174" t="str">
        <f t="shared" si="58"/>
        <v/>
      </c>
      <c r="CC169" s="2174" t="str">
        <f t="shared" si="59"/>
        <v/>
      </c>
      <c r="CD169" s="2174" t="str">
        <f t="shared" si="60"/>
        <v/>
      </c>
      <c r="CE169" s="2174" t="str">
        <f t="shared" si="61"/>
        <v/>
      </c>
      <c r="CF169" s="2174" t="str">
        <f t="shared" si="62"/>
        <v/>
      </c>
      <c r="CG169" s="2174" t="str">
        <f t="shared" si="63"/>
        <v/>
      </c>
      <c r="CH169" s="2174" t="str">
        <f t="shared" si="64"/>
        <v/>
      </c>
      <c r="CI169" s="1"/>
      <c r="CJ169" s="1"/>
      <c r="CK169" s="1"/>
      <c r="CL169" s="1"/>
      <c r="CM169" s="1"/>
      <c r="CN169" s="2175">
        <f t="shared" si="65"/>
        <v>0</v>
      </c>
      <c r="CO169" s="2175">
        <f t="shared" si="66"/>
        <v>0</v>
      </c>
      <c r="CP169" s="2175">
        <f t="shared" si="67"/>
        <v>0</v>
      </c>
      <c r="CQ169" s="2175">
        <f t="shared" si="68"/>
        <v>0</v>
      </c>
      <c r="CR169" s="2175">
        <f t="shared" si="69"/>
        <v>0</v>
      </c>
      <c r="CS169" s="2175">
        <f t="shared" si="70"/>
        <v>0</v>
      </c>
      <c r="CT169" s="2175">
        <f t="shared" si="71"/>
        <v>0</v>
      </c>
    </row>
    <row r="170" spans="1:99" ht="14.25" customHeight="1" x14ac:dyDescent="0.25">
      <c r="A170" s="3128"/>
      <c r="B170" s="2393" t="s">
        <v>70</v>
      </c>
      <c r="C170" s="354">
        <f t="shared" si="55"/>
        <v>0</v>
      </c>
      <c r="D170" s="582">
        <f t="shared" ref="D170:E170" si="74">SUM(F170+H170+J170+L170+N170+P170+R170+T170+V170+X170+Z170+AB170+AD170+AF170+AH170+AJ170+AL170+AN170)</f>
        <v>0</v>
      </c>
      <c r="E170" s="186">
        <f t="shared" si="74"/>
        <v>0</v>
      </c>
      <c r="F170" s="355"/>
      <c r="G170" s="2057"/>
      <c r="H170" s="355"/>
      <c r="I170" s="2057"/>
      <c r="J170" s="355"/>
      <c r="K170" s="356"/>
      <c r="L170" s="355"/>
      <c r="M170" s="356"/>
      <c r="N170" s="355"/>
      <c r="O170" s="356"/>
      <c r="P170" s="355"/>
      <c r="Q170" s="356"/>
      <c r="R170" s="355"/>
      <c r="S170" s="356"/>
      <c r="T170" s="355"/>
      <c r="U170" s="356"/>
      <c r="V170" s="355"/>
      <c r="W170" s="356"/>
      <c r="X170" s="355"/>
      <c r="Y170" s="356"/>
      <c r="Z170" s="355"/>
      <c r="AA170" s="356"/>
      <c r="AB170" s="355"/>
      <c r="AC170" s="356"/>
      <c r="AD170" s="355"/>
      <c r="AE170" s="356"/>
      <c r="AF170" s="355"/>
      <c r="AG170" s="356"/>
      <c r="AH170" s="355"/>
      <c r="AI170" s="356"/>
      <c r="AJ170" s="355"/>
      <c r="AK170" s="356"/>
      <c r="AL170" s="355"/>
      <c r="AM170" s="356"/>
      <c r="AN170" s="2059"/>
      <c r="AO170" s="362"/>
      <c r="AP170" s="2057"/>
      <c r="AQ170" s="2084"/>
      <c r="AR170" s="2057"/>
      <c r="AS170" s="355"/>
      <c r="AT170" s="452"/>
      <c r="AU170" s="452"/>
      <c r="AV170" s="356"/>
      <c r="AW170" s="240" t="str">
        <f t="shared" si="57"/>
        <v/>
      </c>
      <c r="CB170" s="2174" t="str">
        <f t="shared" si="58"/>
        <v/>
      </c>
      <c r="CC170" s="2174" t="str">
        <f t="shared" si="59"/>
        <v/>
      </c>
      <c r="CD170" s="2174" t="str">
        <f t="shared" si="60"/>
        <v/>
      </c>
      <c r="CE170" s="2174" t="str">
        <f t="shared" si="61"/>
        <v/>
      </c>
      <c r="CF170" s="2174" t="str">
        <f t="shared" si="62"/>
        <v/>
      </c>
      <c r="CG170" s="2174" t="str">
        <f t="shared" si="63"/>
        <v/>
      </c>
      <c r="CH170" s="2174" t="str">
        <f t="shared" si="64"/>
        <v/>
      </c>
      <c r="CI170" s="1"/>
      <c r="CJ170" s="1"/>
      <c r="CK170" s="1"/>
      <c r="CL170" s="1"/>
      <c r="CM170" s="1"/>
      <c r="CN170" s="2175">
        <f t="shared" si="65"/>
        <v>0</v>
      </c>
      <c r="CO170" s="2175">
        <f t="shared" si="66"/>
        <v>0</v>
      </c>
      <c r="CP170" s="2175">
        <f t="shared" si="67"/>
        <v>0</v>
      </c>
      <c r="CQ170" s="2175">
        <f t="shared" si="68"/>
        <v>0</v>
      </c>
      <c r="CR170" s="2175">
        <f t="shared" si="69"/>
        <v>0</v>
      </c>
      <c r="CS170" s="2175">
        <f t="shared" si="70"/>
        <v>0</v>
      </c>
      <c r="CT170" s="2175">
        <f t="shared" si="71"/>
        <v>0</v>
      </c>
    </row>
    <row r="171" spans="1:99" ht="14.25" customHeight="1" x14ac:dyDescent="0.25">
      <c r="A171" s="3129"/>
      <c r="B171" s="772" t="s">
        <v>1054</v>
      </c>
      <c r="C171" s="400">
        <f t="shared" si="55"/>
        <v>0</v>
      </c>
      <c r="D171" s="589">
        <f t="shared" ref="D171:E171" si="75">SUM(F171+H171+J171+L171+N171+P171+R171+T171+V171+X171+Z171+AB171+AD171+AF171+AH171+AJ171+AL171+AN171)</f>
        <v>0</v>
      </c>
      <c r="E171" s="173">
        <f t="shared" si="75"/>
        <v>0</v>
      </c>
      <c r="F171" s="131"/>
      <c r="G171" s="1847"/>
      <c r="H171" s="131"/>
      <c r="I171" s="1847"/>
      <c r="J171" s="131"/>
      <c r="K171" s="372"/>
      <c r="L171" s="131"/>
      <c r="M171" s="372"/>
      <c r="N171" s="131"/>
      <c r="O171" s="372"/>
      <c r="P171" s="131"/>
      <c r="Q171" s="372"/>
      <c r="R171" s="131"/>
      <c r="S171" s="372"/>
      <c r="T171" s="131"/>
      <c r="U171" s="372"/>
      <c r="V171" s="131"/>
      <c r="W171" s="372"/>
      <c r="X171" s="131"/>
      <c r="Y171" s="372"/>
      <c r="Z171" s="131"/>
      <c r="AA171" s="372"/>
      <c r="AB171" s="131"/>
      <c r="AC171" s="372"/>
      <c r="AD171" s="131"/>
      <c r="AE171" s="372"/>
      <c r="AF171" s="131"/>
      <c r="AG171" s="372"/>
      <c r="AH171" s="131"/>
      <c r="AI171" s="372"/>
      <c r="AJ171" s="131"/>
      <c r="AK171" s="372"/>
      <c r="AL171" s="131"/>
      <c r="AM171" s="372"/>
      <c r="AN171" s="2075"/>
      <c r="AO171" s="373"/>
      <c r="AP171" s="1847"/>
      <c r="AQ171" s="2137"/>
      <c r="AR171" s="1847"/>
      <c r="AS171" s="131"/>
      <c r="AT171" s="132"/>
      <c r="AU171" s="132"/>
      <c r="AV171" s="372"/>
      <c r="AW171" s="240" t="str">
        <f t="shared" si="57"/>
        <v/>
      </c>
      <c r="CB171" s="2174" t="str">
        <f t="shared" si="58"/>
        <v/>
      </c>
      <c r="CC171" s="2174" t="str">
        <f t="shared" si="59"/>
        <v/>
      </c>
      <c r="CD171" s="2174" t="str">
        <f t="shared" si="60"/>
        <v/>
      </c>
      <c r="CE171" s="2174" t="str">
        <f t="shared" si="61"/>
        <v/>
      </c>
      <c r="CF171" s="2174" t="str">
        <f t="shared" si="62"/>
        <v/>
      </c>
      <c r="CG171" s="2174" t="str">
        <f t="shared" si="63"/>
        <v/>
      </c>
      <c r="CH171" s="2174" t="str">
        <f t="shared" si="64"/>
        <v/>
      </c>
      <c r="CI171" s="1"/>
      <c r="CJ171" s="1"/>
      <c r="CK171" s="1"/>
      <c r="CL171" s="1"/>
      <c r="CM171" s="1"/>
      <c r="CN171" s="2175">
        <f t="shared" si="65"/>
        <v>0</v>
      </c>
      <c r="CO171" s="2175">
        <f t="shared" si="66"/>
        <v>0</v>
      </c>
      <c r="CP171" s="2175">
        <f t="shared" si="67"/>
        <v>0</v>
      </c>
      <c r="CQ171" s="2175">
        <f t="shared" si="68"/>
        <v>0</v>
      </c>
      <c r="CR171" s="2175">
        <f t="shared" si="69"/>
        <v>0</v>
      </c>
      <c r="CS171" s="2175">
        <f t="shared" si="70"/>
        <v>0</v>
      </c>
      <c r="CT171" s="2175">
        <f t="shared" si="71"/>
        <v>0</v>
      </c>
    </row>
    <row r="172" spans="1:99" ht="14.25" customHeight="1" x14ac:dyDescent="0.25">
      <c r="A172" s="3203" t="s">
        <v>1360</v>
      </c>
      <c r="B172" s="771" t="s">
        <v>103</v>
      </c>
      <c r="C172" s="376">
        <f t="shared" si="55"/>
        <v>0</v>
      </c>
      <c r="D172" s="170">
        <f t="shared" ref="D172:E172" si="76">SUM(F172+H172+J172+L172+N172+P172+R172+T172+V172+X172+Z172+AB172+AD172+AF172+AH172+AJ172+AL172+AN172)</f>
        <v>0</v>
      </c>
      <c r="E172" s="171">
        <f t="shared" si="76"/>
        <v>0</v>
      </c>
      <c r="F172" s="126"/>
      <c r="G172" s="1840"/>
      <c r="H172" s="126"/>
      <c r="I172" s="1840"/>
      <c r="J172" s="126"/>
      <c r="K172" s="351"/>
      <c r="L172" s="126"/>
      <c r="M172" s="351"/>
      <c r="N172" s="126"/>
      <c r="O172" s="351"/>
      <c r="P172" s="126"/>
      <c r="Q172" s="351"/>
      <c r="R172" s="126"/>
      <c r="S172" s="351"/>
      <c r="T172" s="126"/>
      <c r="U172" s="351"/>
      <c r="V172" s="126"/>
      <c r="W172" s="351"/>
      <c r="X172" s="126"/>
      <c r="Y172" s="1840"/>
      <c r="Z172" s="126"/>
      <c r="AA172" s="351"/>
      <c r="AB172" s="126"/>
      <c r="AC172" s="351"/>
      <c r="AD172" s="126"/>
      <c r="AE172" s="351"/>
      <c r="AF172" s="126"/>
      <c r="AG172" s="351"/>
      <c r="AH172" s="126"/>
      <c r="AI172" s="351"/>
      <c r="AJ172" s="126"/>
      <c r="AK172" s="351"/>
      <c r="AL172" s="126"/>
      <c r="AM172" s="351"/>
      <c r="AN172" s="650"/>
      <c r="AO172" s="378"/>
      <c r="AP172" s="1840"/>
      <c r="AQ172" s="2078"/>
      <c r="AR172" s="1840"/>
      <c r="AS172" s="126"/>
      <c r="AT172" s="127"/>
      <c r="AU172" s="127"/>
      <c r="AV172" s="351"/>
      <c r="AW172" s="240" t="str">
        <f t="shared" si="57"/>
        <v/>
      </c>
      <c r="CB172" s="2174" t="str">
        <f t="shared" si="58"/>
        <v/>
      </c>
      <c r="CC172" s="2174" t="str">
        <f t="shared" si="59"/>
        <v/>
      </c>
      <c r="CD172" s="2174" t="str">
        <f t="shared" si="60"/>
        <v/>
      </c>
      <c r="CE172" s="2174" t="str">
        <f t="shared" si="61"/>
        <v/>
      </c>
      <c r="CF172" s="2174" t="str">
        <f t="shared" si="62"/>
        <v/>
      </c>
      <c r="CG172" s="2174" t="str">
        <f t="shared" si="63"/>
        <v/>
      </c>
      <c r="CH172" s="2174" t="str">
        <f t="shared" si="64"/>
        <v/>
      </c>
      <c r="CI172" s="1"/>
      <c r="CJ172" s="1"/>
      <c r="CK172" s="1"/>
      <c r="CL172" s="1"/>
      <c r="CM172" s="1"/>
      <c r="CN172" s="2175">
        <f t="shared" si="65"/>
        <v>0</v>
      </c>
      <c r="CO172" s="2175">
        <f t="shared" si="66"/>
        <v>0</v>
      </c>
      <c r="CP172" s="2175">
        <f t="shared" si="67"/>
        <v>0</v>
      </c>
      <c r="CQ172" s="2175">
        <f t="shared" si="68"/>
        <v>0</v>
      </c>
      <c r="CR172" s="2175">
        <f t="shared" si="69"/>
        <v>0</v>
      </c>
      <c r="CS172" s="2175">
        <f t="shared" si="70"/>
        <v>0</v>
      </c>
      <c r="CT172" s="2175">
        <f t="shared" si="71"/>
        <v>0</v>
      </c>
    </row>
    <row r="173" spans="1:99" ht="14.25" customHeight="1" x14ac:dyDescent="0.25">
      <c r="A173" s="3180"/>
      <c r="B173" s="772" t="s">
        <v>70</v>
      </c>
      <c r="C173" s="354">
        <f t="shared" si="55"/>
        <v>0</v>
      </c>
      <c r="D173" s="589">
        <f t="shared" ref="D173:E173" si="77">SUM(F173+H173+J173+L173+N173+P173+R173+T173+V173+X173+Z173+AB173+AD173+AF173+AH173+AJ173+AL173+AN173)</f>
        <v>0</v>
      </c>
      <c r="E173" s="173">
        <f t="shared" si="77"/>
        <v>0</v>
      </c>
      <c r="F173" s="131"/>
      <c r="G173" s="1847"/>
      <c r="H173" s="131"/>
      <c r="I173" s="1847"/>
      <c r="J173" s="131"/>
      <c r="K173" s="372"/>
      <c r="L173" s="131"/>
      <c r="M173" s="372"/>
      <c r="N173" s="131"/>
      <c r="O173" s="372"/>
      <c r="P173" s="131"/>
      <c r="Q173" s="372"/>
      <c r="R173" s="131"/>
      <c r="S173" s="372"/>
      <c r="T173" s="131"/>
      <c r="U173" s="372"/>
      <c r="V173" s="131"/>
      <c r="W173" s="372"/>
      <c r="X173" s="131"/>
      <c r="Y173" s="372"/>
      <c r="Z173" s="131"/>
      <c r="AA173" s="372"/>
      <c r="AB173" s="131"/>
      <c r="AC173" s="372"/>
      <c r="AD173" s="131"/>
      <c r="AE173" s="372"/>
      <c r="AF173" s="131"/>
      <c r="AG173" s="372"/>
      <c r="AH173" s="131"/>
      <c r="AI173" s="372"/>
      <c r="AJ173" s="131"/>
      <c r="AK173" s="372"/>
      <c r="AL173" s="131"/>
      <c r="AM173" s="372"/>
      <c r="AN173" s="2075"/>
      <c r="AO173" s="373"/>
      <c r="AP173" s="1847"/>
      <c r="AQ173" s="2137"/>
      <c r="AR173" s="1847"/>
      <c r="AS173" s="131"/>
      <c r="AT173" s="132"/>
      <c r="AU173" s="132"/>
      <c r="AV173" s="372"/>
      <c r="AW173" s="240" t="str">
        <f t="shared" si="57"/>
        <v/>
      </c>
      <c r="CB173" s="2174" t="str">
        <f t="shared" si="58"/>
        <v/>
      </c>
      <c r="CC173" s="2174" t="str">
        <f t="shared" si="59"/>
        <v/>
      </c>
      <c r="CD173" s="2174" t="str">
        <f t="shared" si="60"/>
        <v/>
      </c>
      <c r="CE173" s="2174" t="str">
        <f t="shared" si="61"/>
        <v/>
      </c>
      <c r="CF173" s="2174" t="str">
        <f t="shared" si="62"/>
        <v/>
      </c>
      <c r="CG173" s="2174" t="str">
        <f t="shared" si="63"/>
        <v/>
      </c>
      <c r="CH173" s="2174" t="str">
        <f t="shared" si="64"/>
        <v/>
      </c>
      <c r="CI173" s="1"/>
      <c r="CJ173" s="1"/>
      <c r="CK173" s="1"/>
      <c r="CL173" s="1"/>
      <c r="CM173" s="1"/>
      <c r="CN173" s="2175">
        <f t="shared" si="65"/>
        <v>0</v>
      </c>
      <c r="CO173" s="2175">
        <f t="shared" si="66"/>
        <v>0</v>
      </c>
      <c r="CP173" s="2175">
        <f t="shared" si="67"/>
        <v>0</v>
      </c>
      <c r="CQ173" s="2175">
        <f t="shared" si="68"/>
        <v>0</v>
      </c>
      <c r="CR173" s="2175">
        <f t="shared" si="69"/>
        <v>0</v>
      </c>
      <c r="CS173" s="2175">
        <f t="shared" si="70"/>
        <v>0</v>
      </c>
      <c r="CT173" s="2175">
        <f t="shared" si="71"/>
        <v>0</v>
      </c>
    </row>
    <row r="174" spans="1:99" ht="14.25" customHeight="1" x14ac:dyDescent="0.25">
      <c r="A174" s="3203" t="s">
        <v>1361</v>
      </c>
      <c r="B174" s="771" t="s">
        <v>103</v>
      </c>
      <c r="C174" s="376">
        <f t="shared" si="55"/>
        <v>0</v>
      </c>
      <c r="D174" s="170">
        <f t="shared" ref="D174:E174" si="78">SUM(F174+H174+J174+L174+N174+P174+R174+T174+V174+X174+Z174+AB174+AD174+AF174+AH174+AJ174+AL174+AN174)</f>
        <v>0</v>
      </c>
      <c r="E174" s="171">
        <f t="shared" si="78"/>
        <v>0</v>
      </c>
      <c r="F174" s="126"/>
      <c r="G174" s="1840"/>
      <c r="H174" s="126"/>
      <c r="I174" s="1840"/>
      <c r="J174" s="126"/>
      <c r="K174" s="351"/>
      <c r="L174" s="126"/>
      <c r="M174" s="351"/>
      <c r="N174" s="126"/>
      <c r="O174" s="351"/>
      <c r="P174" s="126"/>
      <c r="Q174" s="351"/>
      <c r="R174" s="126"/>
      <c r="S174" s="351"/>
      <c r="T174" s="126"/>
      <c r="U174" s="351"/>
      <c r="V174" s="126"/>
      <c r="W174" s="351"/>
      <c r="X174" s="1843"/>
      <c r="Y174" s="2128"/>
      <c r="Z174" s="1843"/>
      <c r="AA174" s="2128"/>
      <c r="AB174" s="1843"/>
      <c r="AC174" s="2128"/>
      <c r="AD174" s="1843"/>
      <c r="AE174" s="2128"/>
      <c r="AF174" s="1843"/>
      <c r="AG174" s="2128"/>
      <c r="AH174" s="1843"/>
      <c r="AI174" s="2128"/>
      <c r="AJ174" s="1843"/>
      <c r="AK174" s="2128"/>
      <c r="AL174" s="1843"/>
      <c r="AM174" s="2128"/>
      <c r="AN174" s="2239"/>
      <c r="AO174" s="441"/>
      <c r="AP174" s="1840"/>
      <c r="AQ174" s="2078"/>
      <c r="AR174" s="1840"/>
      <c r="AS174" s="126"/>
      <c r="AT174" s="127"/>
      <c r="AU174" s="127"/>
      <c r="AV174" s="351"/>
      <c r="AW174" s="240" t="str">
        <f t="shared" si="57"/>
        <v/>
      </c>
      <c r="CB174" s="2174" t="str">
        <f t="shared" si="58"/>
        <v/>
      </c>
      <c r="CC174" s="2174" t="str">
        <f t="shared" si="59"/>
        <v/>
      </c>
      <c r="CD174" s="2174" t="str">
        <f t="shared" si="60"/>
        <v/>
      </c>
      <c r="CE174" s="2174" t="str">
        <f t="shared" si="61"/>
        <v/>
      </c>
      <c r="CF174" s="2174" t="str">
        <f t="shared" si="62"/>
        <v/>
      </c>
      <c r="CG174" s="2174" t="str">
        <f t="shared" si="63"/>
        <v/>
      </c>
      <c r="CH174" s="2174" t="str">
        <f t="shared" si="64"/>
        <v/>
      </c>
      <c r="CI174" s="1"/>
      <c r="CJ174" s="1"/>
      <c r="CK174" s="1"/>
      <c r="CL174" s="1"/>
      <c r="CM174" s="1"/>
      <c r="CN174" s="2175">
        <f t="shared" si="65"/>
        <v>0</v>
      </c>
      <c r="CO174" s="2175">
        <f t="shared" si="66"/>
        <v>0</v>
      </c>
      <c r="CP174" s="2175">
        <f t="shared" si="67"/>
        <v>0</v>
      </c>
      <c r="CQ174" s="2175">
        <f t="shared" si="68"/>
        <v>0</v>
      </c>
      <c r="CR174" s="2175">
        <f t="shared" si="69"/>
        <v>0</v>
      </c>
      <c r="CS174" s="2175">
        <f t="shared" si="70"/>
        <v>0</v>
      </c>
      <c r="CT174" s="2175">
        <f t="shared" si="71"/>
        <v>0</v>
      </c>
    </row>
    <row r="175" spans="1:99" ht="14.25" customHeight="1" x14ac:dyDescent="0.25">
      <c r="A175" s="3180"/>
      <c r="B175" s="772" t="s">
        <v>70</v>
      </c>
      <c r="C175" s="354">
        <f t="shared" si="55"/>
        <v>0</v>
      </c>
      <c r="D175" s="589">
        <f t="shared" ref="D175:E175" si="79">SUM(F175+H175+J175+L175+N175+P175+R175+T175+V175+X175+Z175+AB175+AD175+AF175+AH175+AJ175+AL175+AN175)</f>
        <v>0</v>
      </c>
      <c r="E175" s="173">
        <f t="shared" si="79"/>
        <v>0</v>
      </c>
      <c r="F175" s="131"/>
      <c r="G175" s="1847"/>
      <c r="H175" s="131"/>
      <c r="I175" s="1847"/>
      <c r="J175" s="131"/>
      <c r="K175" s="372"/>
      <c r="L175" s="131"/>
      <c r="M175" s="372"/>
      <c r="N175" s="131"/>
      <c r="O175" s="372"/>
      <c r="P175" s="131"/>
      <c r="Q175" s="372"/>
      <c r="R175" s="131"/>
      <c r="S175" s="372"/>
      <c r="T175" s="131"/>
      <c r="U175" s="372"/>
      <c r="V175" s="131"/>
      <c r="W175" s="372"/>
      <c r="X175" s="2186"/>
      <c r="Y175" s="1844"/>
      <c r="Z175" s="1843"/>
      <c r="AA175" s="2128"/>
      <c r="AB175" s="1843"/>
      <c r="AC175" s="2128"/>
      <c r="AD175" s="1843"/>
      <c r="AE175" s="2128"/>
      <c r="AF175" s="1843"/>
      <c r="AG175" s="2128"/>
      <c r="AH175" s="1843"/>
      <c r="AI175" s="2128"/>
      <c r="AJ175" s="1843"/>
      <c r="AK175" s="2128"/>
      <c r="AL175" s="1843"/>
      <c r="AM175" s="2128"/>
      <c r="AN175" s="2239"/>
      <c r="AO175" s="441"/>
      <c r="AP175" s="1844"/>
      <c r="AQ175" s="2135"/>
      <c r="AR175" s="1844"/>
      <c r="AS175" s="1843"/>
      <c r="AT175" s="1845"/>
      <c r="AU175" s="1845"/>
      <c r="AV175" s="2128"/>
      <c r="AW175" s="240" t="str">
        <f t="shared" si="57"/>
        <v/>
      </c>
      <c r="CB175" s="2174" t="str">
        <f t="shared" si="58"/>
        <v/>
      </c>
      <c r="CC175" s="2174" t="str">
        <f t="shared" si="59"/>
        <v/>
      </c>
      <c r="CD175" s="2174" t="str">
        <f t="shared" si="60"/>
        <v/>
      </c>
      <c r="CE175" s="2174" t="str">
        <f t="shared" si="61"/>
        <v/>
      </c>
      <c r="CF175" s="2174" t="str">
        <f t="shared" si="62"/>
        <v/>
      </c>
      <c r="CG175" s="2174" t="str">
        <f t="shared" si="63"/>
        <v/>
      </c>
      <c r="CH175" s="2174" t="str">
        <f t="shared" si="64"/>
        <v/>
      </c>
      <c r="CI175" s="1"/>
      <c r="CJ175" s="1"/>
      <c r="CK175" s="1"/>
      <c r="CL175" s="1"/>
      <c r="CM175" s="1"/>
      <c r="CN175" s="2175">
        <f t="shared" si="65"/>
        <v>0</v>
      </c>
      <c r="CO175" s="2175">
        <f t="shared" si="66"/>
        <v>0</v>
      </c>
      <c r="CP175" s="2175">
        <f t="shared" si="67"/>
        <v>0</v>
      </c>
      <c r="CQ175" s="2175">
        <f t="shared" si="68"/>
        <v>0</v>
      </c>
      <c r="CR175" s="2175">
        <f t="shared" si="69"/>
        <v>0</v>
      </c>
      <c r="CS175" s="2175">
        <f t="shared" si="70"/>
        <v>0</v>
      </c>
      <c r="CT175" s="2175">
        <f t="shared" si="71"/>
        <v>0</v>
      </c>
    </row>
    <row r="176" spans="1:99" ht="14.25" customHeight="1" x14ac:dyDescent="0.25">
      <c r="A176" s="3132" t="s">
        <v>1362</v>
      </c>
      <c r="B176" s="771" t="s">
        <v>103</v>
      </c>
      <c r="C176" s="2394">
        <f t="shared" si="55"/>
        <v>0</v>
      </c>
      <c r="D176" s="170">
        <f t="shared" ref="D176:E176" si="80">SUM(L176+N176+P176+R176+T176+V176+X176+Z176+AB176+AD176+AF176+AH176+AJ176+AL176+AN176)</f>
        <v>0</v>
      </c>
      <c r="E176" s="2337">
        <f t="shared" si="80"/>
        <v>0</v>
      </c>
      <c r="F176" s="773"/>
      <c r="G176" s="2267"/>
      <c r="H176" s="773"/>
      <c r="I176" s="2267"/>
      <c r="J176" s="773"/>
      <c r="K176" s="2267"/>
      <c r="L176" s="774"/>
      <c r="M176" s="616"/>
      <c r="N176" s="774"/>
      <c r="O176" s="616"/>
      <c r="P176" s="615"/>
      <c r="Q176" s="616"/>
      <c r="R176" s="615"/>
      <c r="S176" s="616"/>
      <c r="T176" s="615"/>
      <c r="U176" s="616"/>
      <c r="V176" s="615"/>
      <c r="W176" s="616"/>
      <c r="X176" s="615"/>
      <c r="Y176" s="616"/>
      <c r="Z176" s="615"/>
      <c r="AA176" s="616"/>
      <c r="AB176" s="615"/>
      <c r="AC176" s="616"/>
      <c r="AD176" s="615"/>
      <c r="AE176" s="616"/>
      <c r="AF176" s="615"/>
      <c r="AG176" s="616"/>
      <c r="AH176" s="615"/>
      <c r="AI176" s="616"/>
      <c r="AJ176" s="615"/>
      <c r="AK176" s="616"/>
      <c r="AL176" s="615"/>
      <c r="AM176" s="616"/>
      <c r="AN176" s="2338"/>
      <c r="AO176" s="696"/>
      <c r="AP176" s="2141"/>
      <c r="AQ176" s="2339"/>
      <c r="AR176" s="2141"/>
      <c r="AS176" s="615"/>
      <c r="AT176" s="697"/>
      <c r="AU176" s="697"/>
      <c r="AV176" s="616"/>
      <c r="AW176" s="240" t="str">
        <f t="shared" si="57"/>
        <v/>
      </c>
      <c r="CB176" s="2174" t="str">
        <f t="shared" si="58"/>
        <v/>
      </c>
      <c r="CC176" s="2174" t="str">
        <f t="shared" si="59"/>
        <v/>
      </c>
      <c r="CD176" s="2174" t="str">
        <f t="shared" si="60"/>
        <v/>
      </c>
      <c r="CE176" s="2174" t="str">
        <f t="shared" si="61"/>
        <v/>
      </c>
      <c r="CF176" s="2174" t="str">
        <f t="shared" si="62"/>
        <v/>
      </c>
      <c r="CG176" s="2174" t="str">
        <f t="shared" si="63"/>
        <v/>
      </c>
      <c r="CH176" s="2174" t="str">
        <f t="shared" si="64"/>
        <v/>
      </c>
      <c r="CI176" s="1"/>
      <c r="CJ176" s="1"/>
      <c r="CK176" s="1"/>
      <c r="CL176" s="1"/>
      <c r="CM176" s="1"/>
      <c r="CN176" s="2175">
        <f t="shared" si="65"/>
        <v>0</v>
      </c>
      <c r="CO176" s="2175">
        <f t="shared" si="66"/>
        <v>0</v>
      </c>
      <c r="CP176" s="2175">
        <f t="shared" si="67"/>
        <v>0</v>
      </c>
      <c r="CQ176" s="2175">
        <f t="shared" si="68"/>
        <v>0</v>
      </c>
      <c r="CR176" s="2175">
        <f t="shared" si="69"/>
        <v>0</v>
      </c>
      <c r="CS176" s="2175">
        <f t="shared" si="70"/>
        <v>0</v>
      </c>
      <c r="CT176" s="2175">
        <f t="shared" si="71"/>
        <v>0</v>
      </c>
    </row>
    <row r="177" spans="1:99" ht="14.25" customHeight="1" x14ac:dyDescent="0.25">
      <c r="A177" s="3129"/>
      <c r="B177" s="772" t="s">
        <v>70</v>
      </c>
      <c r="C177" s="400">
        <f t="shared" si="55"/>
        <v>0</v>
      </c>
      <c r="D177" s="589">
        <f t="shared" ref="D177:E177" si="81">SUM(L177+N177+P177+R177+T177+V177+X177+Z177+AB177+AD177+AF177+AH177+AJ177+AL177+AN177)</f>
        <v>0</v>
      </c>
      <c r="E177" s="173">
        <f t="shared" si="81"/>
        <v>0</v>
      </c>
      <c r="F177" s="585"/>
      <c r="G177" s="2238"/>
      <c r="H177" s="585"/>
      <c r="I177" s="2238"/>
      <c r="J177" s="585"/>
      <c r="K177" s="2238"/>
      <c r="L177" s="775"/>
      <c r="M177" s="372"/>
      <c r="N177" s="775"/>
      <c r="O177" s="372"/>
      <c r="P177" s="131"/>
      <c r="Q177" s="372"/>
      <c r="R177" s="131"/>
      <c r="S177" s="372"/>
      <c r="T177" s="131"/>
      <c r="U177" s="372"/>
      <c r="V177" s="131"/>
      <c r="W177" s="372"/>
      <c r="X177" s="131"/>
      <c r="Y177" s="372"/>
      <c r="Z177" s="131"/>
      <c r="AA177" s="372"/>
      <c r="AB177" s="131"/>
      <c r="AC177" s="372"/>
      <c r="AD177" s="131"/>
      <c r="AE177" s="372"/>
      <c r="AF177" s="131"/>
      <c r="AG177" s="372"/>
      <c r="AH177" s="131"/>
      <c r="AI177" s="372"/>
      <c r="AJ177" s="131"/>
      <c r="AK177" s="372"/>
      <c r="AL177" s="131"/>
      <c r="AM177" s="372"/>
      <c r="AN177" s="2075"/>
      <c r="AO177" s="373"/>
      <c r="AP177" s="1847"/>
      <c r="AQ177" s="2137"/>
      <c r="AR177" s="1847"/>
      <c r="AS177" s="131"/>
      <c r="AT177" s="132"/>
      <c r="AU177" s="132"/>
      <c r="AV177" s="372"/>
      <c r="AW177" s="240" t="str">
        <f t="shared" si="57"/>
        <v/>
      </c>
      <c r="CB177" s="2174" t="str">
        <f t="shared" si="58"/>
        <v/>
      </c>
      <c r="CC177" s="2174" t="str">
        <f t="shared" si="59"/>
        <v/>
      </c>
      <c r="CD177" s="2174" t="str">
        <f t="shared" si="60"/>
        <v/>
      </c>
      <c r="CE177" s="2174" t="str">
        <f t="shared" si="61"/>
        <v/>
      </c>
      <c r="CF177" s="2174" t="str">
        <f t="shared" si="62"/>
        <v/>
      </c>
      <c r="CG177" s="2174" t="str">
        <f t="shared" si="63"/>
        <v/>
      </c>
      <c r="CH177" s="2174" t="str">
        <f t="shared" si="64"/>
        <v/>
      </c>
      <c r="CI177" s="1"/>
      <c r="CJ177" s="1"/>
      <c r="CK177" s="1"/>
      <c r="CL177" s="1"/>
      <c r="CM177" s="1"/>
      <c r="CN177" s="2175">
        <f t="shared" si="65"/>
        <v>0</v>
      </c>
      <c r="CO177" s="2175">
        <f t="shared" si="66"/>
        <v>0</v>
      </c>
      <c r="CP177" s="2175">
        <f t="shared" si="67"/>
        <v>0</v>
      </c>
      <c r="CQ177" s="2175">
        <f t="shared" si="68"/>
        <v>0</v>
      </c>
      <c r="CR177" s="2175">
        <f t="shared" si="69"/>
        <v>0</v>
      </c>
      <c r="CS177" s="2175">
        <f t="shared" si="70"/>
        <v>0</v>
      </c>
      <c r="CT177" s="2175">
        <f t="shared" si="71"/>
        <v>0</v>
      </c>
    </row>
    <row r="178" spans="1:99" ht="18" customHeight="1" x14ac:dyDescent="0.25">
      <c r="A178" s="3359" t="s">
        <v>1363</v>
      </c>
      <c r="B178" s="3124"/>
      <c r="C178" s="3124"/>
      <c r="D178" s="3124"/>
      <c r="E178" s="3124"/>
      <c r="F178" s="3124"/>
      <c r="G178" s="3124"/>
      <c r="H178" s="3124"/>
      <c r="I178" s="3124"/>
      <c r="J178" s="3124"/>
      <c r="K178" s="3124"/>
      <c r="L178" s="3124"/>
      <c r="M178" s="3124"/>
      <c r="N178" s="3124"/>
      <c r="O178" s="3124"/>
      <c r="P178" s="3124"/>
      <c r="Q178" s="3124"/>
      <c r="R178" s="3124"/>
      <c r="S178" s="3124"/>
      <c r="T178" s="3124"/>
      <c r="U178" s="3124"/>
      <c r="V178" s="3124"/>
      <c r="W178" s="3124"/>
      <c r="X178" s="3124"/>
      <c r="Y178" s="3124"/>
      <c r="Z178" s="3124"/>
      <c r="AA178" s="3124"/>
      <c r="AB178" s="3124"/>
      <c r="AC178" s="3124"/>
      <c r="AD178" s="3124"/>
      <c r="AE178" s="3124"/>
      <c r="AF178" s="3124"/>
      <c r="AG178" s="3124"/>
      <c r="AH178" s="338"/>
      <c r="AI178" s="338"/>
      <c r="AJ178" s="338"/>
      <c r="AK178" s="338"/>
      <c r="AL178" s="338"/>
      <c r="AM178" s="338"/>
      <c r="AN178" s="338"/>
      <c r="AO178" s="338"/>
      <c r="AP178" s="338"/>
      <c r="AQ178" s="143"/>
      <c r="AR178" s="143"/>
      <c r="AS178" s="143"/>
      <c r="AT178" s="143"/>
      <c r="AU178" s="143"/>
      <c r="AV178" s="143"/>
      <c r="AW178" s="143"/>
      <c r="AX178" s="143"/>
      <c r="AY178" s="143"/>
      <c r="AZ178" s="143"/>
      <c r="BA178" s="143"/>
      <c r="BB178" s="143"/>
      <c r="BC178" s="143"/>
      <c r="BD178" s="143"/>
      <c r="BE178" s="143"/>
      <c r="BF178" s="143"/>
      <c r="BG178" s="143"/>
      <c r="BH178" s="143"/>
      <c r="BI178" s="143"/>
      <c r="BJ178" s="143"/>
      <c r="BK178" s="143"/>
      <c r="BL178" s="143"/>
      <c r="BM178" s="143"/>
      <c r="BN178" s="143"/>
      <c r="BO178" s="143"/>
      <c r="BP178" s="143"/>
      <c r="BQ178" s="143"/>
      <c r="BR178" s="143"/>
      <c r="BS178" s="143"/>
      <c r="BT178" s="143"/>
      <c r="BU178" s="143"/>
      <c r="BV178" s="143"/>
      <c r="BW178" s="143"/>
      <c r="BX178" s="143"/>
      <c r="BY178" s="143"/>
      <c r="BZ178" s="143"/>
      <c r="CA178" s="143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43"/>
    </row>
    <row r="179" spans="1:99" ht="15" customHeight="1" x14ac:dyDescent="0.25">
      <c r="A179" s="3201" t="s">
        <v>1364</v>
      </c>
      <c r="B179" s="3149"/>
      <c r="C179" s="3148" t="s">
        <v>463</v>
      </c>
      <c r="D179" s="3161"/>
      <c r="E179" s="3149"/>
      <c r="F179" s="3143" t="s">
        <v>106</v>
      </c>
      <c r="G179" s="3124"/>
      <c r="H179" s="3124"/>
      <c r="I179" s="3124"/>
      <c r="J179" s="3124"/>
      <c r="K179" s="3124"/>
      <c r="L179" s="3124"/>
      <c r="M179" s="3124"/>
      <c r="N179" s="3124"/>
      <c r="O179" s="3124"/>
      <c r="P179" s="3124"/>
      <c r="Q179" s="3124"/>
      <c r="R179" s="3124"/>
      <c r="S179" s="3124"/>
      <c r="T179" s="3124"/>
      <c r="U179" s="3124"/>
      <c r="V179" s="3124"/>
      <c r="W179" s="3124"/>
      <c r="X179" s="3124"/>
      <c r="Y179" s="3124"/>
      <c r="Z179" s="3124"/>
      <c r="AA179" s="3124"/>
      <c r="AB179" s="3124"/>
      <c r="AC179" s="3124"/>
      <c r="AD179" s="3124"/>
      <c r="AE179" s="3124"/>
      <c r="AF179" s="3124"/>
      <c r="AG179" s="3124"/>
      <c r="AH179" s="3124"/>
      <c r="AI179" s="3135"/>
      <c r="AJ179" s="3134" t="s">
        <v>1365</v>
      </c>
      <c r="AK179" s="3124"/>
      <c r="AL179" s="3124"/>
      <c r="AM179" s="3122"/>
      <c r="AN179" s="3138" t="s">
        <v>1366</v>
      </c>
      <c r="AO179" s="3143" t="s">
        <v>1367</v>
      </c>
      <c r="AP179" s="3135"/>
      <c r="AQ179" s="3167" t="s">
        <v>42</v>
      </c>
      <c r="AR179" s="3171" t="s">
        <v>41</v>
      </c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</row>
    <row r="180" spans="1:99" ht="14.25" customHeight="1" x14ac:dyDescent="0.25">
      <c r="A180" s="3179"/>
      <c r="B180" s="3180"/>
      <c r="C180" s="3150"/>
      <c r="D180" s="3142"/>
      <c r="E180" s="3140"/>
      <c r="F180" s="3236" t="s">
        <v>1225</v>
      </c>
      <c r="G180" s="3140"/>
      <c r="H180" s="3236" t="s">
        <v>1323</v>
      </c>
      <c r="I180" s="3140"/>
      <c r="J180" s="3236" t="s">
        <v>50</v>
      </c>
      <c r="K180" s="3140"/>
      <c r="L180" s="3236" t="s">
        <v>51</v>
      </c>
      <c r="M180" s="3140"/>
      <c r="N180" s="3236" t="s">
        <v>52</v>
      </c>
      <c r="O180" s="3140"/>
      <c r="P180" s="3236" t="s">
        <v>53</v>
      </c>
      <c r="Q180" s="3140"/>
      <c r="R180" s="3236" t="s">
        <v>54</v>
      </c>
      <c r="S180" s="3140"/>
      <c r="T180" s="3236" t="s">
        <v>55</v>
      </c>
      <c r="U180" s="3140"/>
      <c r="V180" s="3236" t="s">
        <v>56</v>
      </c>
      <c r="W180" s="3140"/>
      <c r="X180" s="3236" t="s">
        <v>57</v>
      </c>
      <c r="Y180" s="3140"/>
      <c r="Z180" s="3236" t="s">
        <v>58</v>
      </c>
      <c r="AA180" s="3140"/>
      <c r="AB180" s="3236" t="s">
        <v>59</v>
      </c>
      <c r="AC180" s="3140"/>
      <c r="AD180" s="3236" t="s">
        <v>60</v>
      </c>
      <c r="AE180" s="3140"/>
      <c r="AF180" s="3236" t="s">
        <v>61</v>
      </c>
      <c r="AG180" s="3140"/>
      <c r="AH180" s="3236" t="s">
        <v>62</v>
      </c>
      <c r="AI180" s="3198"/>
      <c r="AJ180" s="3358" t="s">
        <v>1025</v>
      </c>
      <c r="AK180" s="3162" t="s">
        <v>1368</v>
      </c>
      <c r="AL180" s="3162" t="s">
        <v>1369</v>
      </c>
      <c r="AM180" s="3357" t="s">
        <v>565</v>
      </c>
      <c r="AN180" s="3128"/>
      <c r="AO180" s="3196" t="s">
        <v>1370</v>
      </c>
      <c r="AP180" s="3282" t="s">
        <v>1371</v>
      </c>
      <c r="AQ180" s="3170"/>
      <c r="AR180" s="3172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</row>
    <row r="181" spans="1:99" ht="14.25" customHeight="1" x14ac:dyDescent="0.25">
      <c r="A181" s="3150"/>
      <c r="B181" s="3140"/>
      <c r="C181" s="58" t="s">
        <v>84</v>
      </c>
      <c r="D181" s="24" t="s">
        <v>63</v>
      </c>
      <c r="E181" s="1743" t="s">
        <v>64</v>
      </c>
      <c r="F181" s="27" t="s">
        <v>63</v>
      </c>
      <c r="G181" s="1743" t="s">
        <v>64</v>
      </c>
      <c r="H181" s="27" t="s">
        <v>63</v>
      </c>
      <c r="I181" s="1743" t="s">
        <v>64</v>
      </c>
      <c r="J181" s="27" t="s">
        <v>63</v>
      </c>
      <c r="K181" s="1743" t="s">
        <v>64</v>
      </c>
      <c r="L181" s="27" t="s">
        <v>472</v>
      </c>
      <c r="M181" s="1743" t="s">
        <v>64</v>
      </c>
      <c r="N181" s="27" t="s">
        <v>472</v>
      </c>
      <c r="O181" s="1743" t="s">
        <v>64</v>
      </c>
      <c r="P181" s="27" t="s">
        <v>472</v>
      </c>
      <c r="Q181" s="1743" t="s">
        <v>64</v>
      </c>
      <c r="R181" s="27" t="s">
        <v>472</v>
      </c>
      <c r="S181" s="1743" t="s">
        <v>64</v>
      </c>
      <c r="T181" s="27" t="s">
        <v>472</v>
      </c>
      <c r="U181" s="1743" t="s">
        <v>64</v>
      </c>
      <c r="V181" s="27" t="s">
        <v>472</v>
      </c>
      <c r="W181" s="1743" t="s">
        <v>64</v>
      </c>
      <c r="X181" s="27" t="s">
        <v>472</v>
      </c>
      <c r="Y181" s="1743" t="s">
        <v>64</v>
      </c>
      <c r="Z181" s="27" t="s">
        <v>472</v>
      </c>
      <c r="AA181" s="1743" t="s">
        <v>64</v>
      </c>
      <c r="AB181" s="27" t="s">
        <v>472</v>
      </c>
      <c r="AC181" s="1743" t="s">
        <v>64</v>
      </c>
      <c r="AD181" s="27" t="s">
        <v>472</v>
      </c>
      <c r="AE181" s="1743" t="s">
        <v>64</v>
      </c>
      <c r="AF181" s="27" t="s">
        <v>472</v>
      </c>
      <c r="AG181" s="1743" t="s">
        <v>64</v>
      </c>
      <c r="AH181" s="27" t="s">
        <v>472</v>
      </c>
      <c r="AI181" s="1810" t="s">
        <v>64</v>
      </c>
      <c r="AJ181" s="3253"/>
      <c r="AK181" s="3163"/>
      <c r="AL181" s="3163"/>
      <c r="AM181" s="3173"/>
      <c r="AN181" s="3129"/>
      <c r="AO181" s="3176"/>
      <c r="AP181" s="3283"/>
      <c r="AQ181" s="3168"/>
      <c r="AR181" s="3173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</row>
    <row r="182" spans="1:99" ht="15" customHeight="1" x14ac:dyDescent="0.25">
      <c r="A182" s="3257" t="s">
        <v>1372</v>
      </c>
      <c r="B182" s="754" t="s">
        <v>981</v>
      </c>
      <c r="C182" s="169">
        <f t="shared" ref="C182:C191" si="82">SUM(D182+E182)</f>
        <v>0</v>
      </c>
      <c r="D182" s="179">
        <f t="shared" ref="D182:E182" si="83">SUM(F182+H182+J182+L182+N182+P182+R182+T182+V182+X182+Z182+AB182+AD182+AF182+AH182)</f>
        <v>0</v>
      </c>
      <c r="E182" s="340">
        <f t="shared" si="83"/>
        <v>0</v>
      </c>
      <c r="F182" s="126"/>
      <c r="G182" s="1840"/>
      <c r="H182" s="126"/>
      <c r="I182" s="1840"/>
      <c r="J182" s="126"/>
      <c r="K182" s="1840"/>
      <c r="L182" s="126"/>
      <c r="M182" s="1840"/>
      <c r="N182" s="126"/>
      <c r="O182" s="1840"/>
      <c r="P182" s="126"/>
      <c r="Q182" s="1840"/>
      <c r="R182" s="126"/>
      <c r="S182" s="1840"/>
      <c r="T182" s="126"/>
      <c r="U182" s="1840"/>
      <c r="V182" s="126"/>
      <c r="W182" s="1840"/>
      <c r="X182" s="126"/>
      <c r="Y182" s="1840"/>
      <c r="Z182" s="126"/>
      <c r="AA182" s="1840"/>
      <c r="AB182" s="126"/>
      <c r="AC182" s="1840"/>
      <c r="AD182" s="126"/>
      <c r="AE182" s="1840"/>
      <c r="AF182" s="126"/>
      <c r="AG182" s="1840"/>
      <c r="AH182" s="126"/>
      <c r="AI182" s="1841"/>
      <c r="AJ182" s="440"/>
      <c r="AK182" s="127"/>
      <c r="AL182" s="127"/>
      <c r="AM182" s="351"/>
      <c r="AN182" s="776"/>
      <c r="AO182" s="126"/>
      <c r="AP182" s="378"/>
      <c r="AQ182" s="440"/>
      <c r="AR182" s="351"/>
      <c r="AS182" s="240" t="str">
        <f t="shared" ref="AS182:AS191" si="84">CB182&amp;CC182</f>
        <v/>
      </c>
      <c r="CB182" s="2174" t="str">
        <f t="shared" ref="CB182:CB191" si="85">IF(AND(C182&gt;0,AQ182="")," * No olvide digitar la variable Migrantes. Digite Cero si no tiene.",IF(AQ182&gt;C182," * La variable Migrantes No puede ser mayor al Total Ambos Sexos.",""))</f>
        <v/>
      </c>
      <c r="CC182" s="2174" t="str">
        <f t="shared" ref="CC182:CC191" si="86">IF(AND(C182&gt;0,AR182="")," * No olvide digitar la variable Pueblos Originarios. Digite Cero si no tiene.",IF(AR182&gt;C182," * La variable Pueblos Originarios No puede ser mayor al Total Ambos Sexos.",""))</f>
        <v/>
      </c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2175">
        <f t="shared" ref="CN182:CN191" si="87">IF(AND(C182&gt;0,AQ182=""),1,IF(AQ182&gt;C182,1,0))</f>
        <v>0</v>
      </c>
      <c r="CO182" s="2175">
        <f t="shared" ref="CO182:CO191" si="88">IF(AND(C182&gt;0,AR182=""),1,IF(AR182&gt;C182,1,0))</f>
        <v>0</v>
      </c>
      <c r="CP182" s="1"/>
      <c r="CQ182" s="1"/>
      <c r="CR182" s="1"/>
      <c r="CS182" s="1"/>
      <c r="CT182" s="1"/>
    </row>
    <row r="183" spans="1:99" ht="15" customHeight="1" x14ac:dyDescent="0.25">
      <c r="A183" s="3129"/>
      <c r="B183" s="759" t="s">
        <v>980</v>
      </c>
      <c r="C183" s="215">
        <f t="shared" si="82"/>
        <v>0</v>
      </c>
      <c r="D183" s="2341">
        <f t="shared" ref="D183:E183" si="89">SUM(F183+H183+J183+L183+N183+P183+R183+T183+V183+X183+Z183+AB183+AD183+AF183+AH183)</f>
        <v>0</v>
      </c>
      <c r="E183" s="2045">
        <f t="shared" si="89"/>
        <v>0</v>
      </c>
      <c r="F183" s="2074"/>
      <c r="G183" s="2093"/>
      <c r="H183" s="2074"/>
      <c r="I183" s="2093"/>
      <c r="J183" s="2074"/>
      <c r="K183" s="2093"/>
      <c r="L183" s="2074"/>
      <c r="M183" s="2093"/>
      <c r="N183" s="2074"/>
      <c r="O183" s="2093"/>
      <c r="P183" s="2074"/>
      <c r="Q183" s="2093"/>
      <c r="R183" s="2074"/>
      <c r="S183" s="2093"/>
      <c r="T183" s="2074"/>
      <c r="U183" s="2093"/>
      <c r="V183" s="2074"/>
      <c r="W183" s="2093"/>
      <c r="X183" s="2074"/>
      <c r="Y183" s="2093"/>
      <c r="Z183" s="2074"/>
      <c r="AA183" s="2093"/>
      <c r="AB183" s="2074"/>
      <c r="AC183" s="2093"/>
      <c r="AD183" s="2074"/>
      <c r="AE183" s="2093"/>
      <c r="AF183" s="2074"/>
      <c r="AG183" s="2093"/>
      <c r="AH183" s="2074"/>
      <c r="AI183" s="2094"/>
      <c r="AJ183" s="142"/>
      <c r="AK183" s="132"/>
      <c r="AL183" s="132"/>
      <c r="AM183" s="372"/>
      <c r="AN183" s="777"/>
      <c r="AO183" s="131"/>
      <c r="AP183" s="373"/>
      <c r="AQ183" s="142"/>
      <c r="AR183" s="372"/>
      <c r="AS183" s="240" t="str">
        <f t="shared" si="84"/>
        <v/>
      </c>
      <c r="CB183" s="2174" t="str">
        <f t="shared" si="85"/>
        <v/>
      </c>
      <c r="CC183" s="2174" t="str">
        <f t="shared" si="86"/>
        <v/>
      </c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2175">
        <f t="shared" si="87"/>
        <v>0</v>
      </c>
      <c r="CO183" s="2175">
        <f t="shared" si="88"/>
        <v>0</v>
      </c>
      <c r="CP183" s="1"/>
      <c r="CQ183" s="1"/>
      <c r="CR183" s="1"/>
      <c r="CS183" s="1"/>
      <c r="CT183" s="1"/>
    </row>
    <row r="184" spans="1:99" ht="15" customHeight="1" x14ac:dyDescent="0.25">
      <c r="A184" s="3257" t="s">
        <v>1373</v>
      </c>
      <c r="B184" s="2396" t="s">
        <v>981</v>
      </c>
      <c r="C184" s="169">
        <f t="shared" si="82"/>
        <v>0</v>
      </c>
      <c r="D184" s="179">
        <f t="shared" ref="D184:E184" si="90">SUM(F184+H184+J184+L184+N184+P184+R184+T184+V184+X184+Z184+AB184+AD184+AF184+AH184)</f>
        <v>0</v>
      </c>
      <c r="E184" s="340">
        <f t="shared" si="90"/>
        <v>0</v>
      </c>
      <c r="F184" s="126"/>
      <c r="G184" s="1840"/>
      <c r="H184" s="126"/>
      <c r="I184" s="1840"/>
      <c r="J184" s="126"/>
      <c r="K184" s="1840"/>
      <c r="L184" s="126"/>
      <c r="M184" s="1840"/>
      <c r="N184" s="126"/>
      <c r="O184" s="1840"/>
      <c r="P184" s="126"/>
      <c r="Q184" s="1840"/>
      <c r="R184" s="126"/>
      <c r="S184" s="1840"/>
      <c r="T184" s="126"/>
      <c r="U184" s="1840"/>
      <c r="V184" s="126"/>
      <c r="W184" s="1840"/>
      <c r="X184" s="126"/>
      <c r="Y184" s="1840"/>
      <c r="Z184" s="126"/>
      <c r="AA184" s="1840"/>
      <c r="AB184" s="126"/>
      <c r="AC184" s="1840"/>
      <c r="AD184" s="126"/>
      <c r="AE184" s="1840"/>
      <c r="AF184" s="126"/>
      <c r="AG184" s="1840"/>
      <c r="AH184" s="126"/>
      <c r="AI184" s="1841"/>
      <c r="AJ184" s="440"/>
      <c r="AK184" s="127"/>
      <c r="AL184" s="127"/>
      <c r="AM184" s="351"/>
      <c r="AN184" s="125"/>
      <c r="AO184" s="126"/>
      <c r="AP184" s="378"/>
      <c r="AQ184" s="440"/>
      <c r="AR184" s="351"/>
      <c r="AS184" s="240" t="str">
        <f t="shared" si="84"/>
        <v/>
      </c>
      <c r="CB184" s="2174" t="str">
        <f t="shared" si="85"/>
        <v/>
      </c>
      <c r="CC184" s="2174" t="str">
        <f t="shared" si="86"/>
        <v/>
      </c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2175">
        <f t="shared" si="87"/>
        <v>0</v>
      </c>
      <c r="CO184" s="2175">
        <f t="shared" si="88"/>
        <v>0</v>
      </c>
      <c r="CP184" s="1"/>
      <c r="CQ184" s="1"/>
      <c r="CR184" s="1"/>
      <c r="CS184" s="1"/>
      <c r="CT184" s="1"/>
    </row>
    <row r="185" spans="1:99" ht="15" customHeight="1" x14ac:dyDescent="0.25">
      <c r="A185" s="3129"/>
      <c r="B185" s="1935" t="s">
        <v>980</v>
      </c>
      <c r="C185" s="215">
        <f t="shared" si="82"/>
        <v>0</v>
      </c>
      <c r="D185" s="2341">
        <f t="shared" ref="D185:E185" si="91">SUM(F185+H185+J185+L185+N185+P185+R185+T185+V185+X185+Z185+AB185+AD185+AF185+AH185)</f>
        <v>0</v>
      </c>
      <c r="E185" s="2045">
        <f t="shared" si="91"/>
        <v>0</v>
      </c>
      <c r="F185" s="2074"/>
      <c r="G185" s="2093"/>
      <c r="H185" s="2074"/>
      <c r="I185" s="2093"/>
      <c r="J185" s="2074"/>
      <c r="K185" s="2093"/>
      <c r="L185" s="2074"/>
      <c r="M185" s="2093"/>
      <c r="N185" s="2074"/>
      <c r="O185" s="2093"/>
      <c r="P185" s="2074"/>
      <c r="Q185" s="2093"/>
      <c r="R185" s="2074"/>
      <c r="S185" s="2093"/>
      <c r="T185" s="2074"/>
      <c r="U185" s="2093"/>
      <c r="V185" s="2074"/>
      <c r="W185" s="2093"/>
      <c r="X185" s="2074"/>
      <c r="Y185" s="2093"/>
      <c r="Z185" s="2074"/>
      <c r="AA185" s="2093"/>
      <c r="AB185" s="2074"/>
      <c r="AC185" s="2093"/>
      <c r="AD185" s="2074"/>
      <c r="AE185" s="2093"/>
      <c r="AF185" s="2074"/>
      <c r="AG185" s="2093"/>
      <c r="AH185" s="2074"/>
      <c r="AI185" s="2094"/>
      <c r="AJ185" s="142"/>
      <c r="AK185" s="132"/>
      <c r="AL185" s="132"/>
      <c r="AM185" s="372"/>
      <c r="AN185" s="130"/>
      <c r="AO185" s="131"/>
      <c r="AP185" s="373"/>
      <c r="AQ185" s="142"/>
      <c r="AR185" s="372"/>
      <c r="AS185" s="240" t="str">
        <f t="shared" si="84"/>
        <v/>
      </c>
      <c r="CB185" s="2174" t="str">
        <f t="shared" si="85"/>
        <v/>
      </c>
      <c r="CC185" s="2174" t="str">
        <f t="shared" si="86"/>
        <v/>
      </c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2175">
        <f t="shared" si="87"/>
        <v>0</v>
      </c>
      <c r="CO185" s="2175">
        <f t="shared" si="88"/>
        <v>0</v>
      </c>
      <c r="CP185" s="1"/>
      <c r="CQ185" s="1"/>
      <c r="CR185" s="1"/>
      <c r="CS185" s="1"/>
      <c r="CT185" s="1"/>
    </row>
    <row r="186" spans="1:99" ht="15" customHeight="1" x14ac:dyDescent="0.25">
      <c r="A186" s="3360" t="s">
        <v>1374</v>
      </c>
      <c r="B186" s="754" t="s">
        <v>981</v>
      </c>
      <c r="C186" s="169">
        <f t="shared" si="82"/>
        <v>0</v>
      </c>
      <c r="D186" s="179">
        <f t="shared" ref="D186:E186" si="92">SUM(F186+H186+J186+L186+N186+P186+R186+T186+V186+X186+Z186+AB186+AD186+AF186+AH186)</f>
        <v>0</v>
      </c>
      <c r="E186" s="340">
        <f t="shared" si="92"/>
        <v>0</v>
      </c>
      <c r="F186" s="126"/>
      <c r="G186" s="1840"/>
      <c r="H186" s="126"/>
      <c r="I186" s="1840"/>
      <c r="J186" s="126"/>
      <c r="K186" s="1840"/>
      <c r="L186" s="126"/>
      <c r="M186" s="1840"/>
      <c r="N186" s="126"/>
      <c r="O186" s="1840"/>
      <c r="P186" s="126"/>
      <c r="Q186" s="1840"/>
      <c r="R186" s="126"/>
      <c r="S186" s="1840"/>
      <c r="T186" s="126"/>
      <c r="U186" s="1840"/>
      <c r="V186" s="126"/>
      <c r="W186" s="1840"/>
      <c r="X186" s="126"/>
      <c r="Y186" s="1840"/>
      <c r="Z186" s="126"/>
      <c r="AA186" s="1840"/>
      <c r="AB186" s="126"/>
      <c r="AC186" s="1840"/>
      <c r="AD186" s="126"/>
      <c r="AE186" s="1840"/>
      <c r="AF186" s="126"/>
      <c r="AG186" s="1840"/>
      <c r="AH186" s="126"/>
      <c r="AI186" s="1841"/>
      <c r="AJ186" s="440"/>
      <c r="AK186" s="127"/>
      <c r="AL186" s="127"/>
      <c r="AM186" s="351"/>
      <c r="AN186" s="778"/>
      <c r="AO186" s="708"/>
      <c r="AP186" s="711"/>
      <c r="AQ186" s="440"/>
      <c r="AR186" s="351"/>
      <c r="AS186" s="240" t="str">
        <f t="shared" si="84"/>
        <v/>
      </c>
      <c r="CB186" s="2174" t="str">
        <f t="shared" si="85"/>
        <v/>
      </c>
      <c r="CC186" s="2174" t="str">
        <f t="shared" si="86"/>
        <v/>
      </c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2175">
        <f t="shared" si="87"/>
        <v>0</v>
      </c>
      <c r="CO186" s="2175">
        <f t="shared" si="88"/>
        <v>0</v>
      </c>
      <c r="CP186" s="1"/>
      <c r="CQ186" s="1"/>
      <c r="CR186" s="1"/>
      <c r="CS186" s="1"/>
      <c r="CT186" s="1"/>
    </row>
    <row r="187" spans="1:99" ht="15" customHeight="1" x14ac:dyDescent="0.25">
      <c r="A187" s="3129"/>
      <c r="B187" s="759" t="s">
        <v>980</v>
      </c>
      <c r="C187" s="215">
        <f t="shared" si="82"/>
        <v>0</v>
      </c>
      <c r="D187" s="2341">
        <f t="shared" ref="D187:E187" si="93">SUM(F187+H187+J187+L187+N187+P187+R187+T187+V187+X187+Z187+AB187+AD187+AF187+AH187)</f>
        <v>0</v>
      </c>
      <c r="E187" s="2045">
        <f t="shared" si="93"/>
        <v>0</v>
      </c>
      <c r="F187" s="2074"/>
      <c r="G187" s="2093"/>
      <c r="H187" s="2074"/>
      <c r="I187" s="2093"/>
      <c r="J187" s="2074"/>
      <c r="K187" s="2093"/>
      <c r="L187" s="2074"/>
      <c r="M187" s="2093"/>
      <c r="N187" s="2074"/>
      <c r="O187" s="2093"/>
      <c r="P187" s="2074"/>
      <c r="Q187" s="2093"/>
      <c r="R187" s="2074"/>
      <c r="S187" s="2093"/>
      <c r="T187" s="2074"/>
      <c r="U187" s="2093"/>
      <c r="V187" s="2074"/>
      <c r="W187" s="2093"/>
      <c r="X187" s="2074"/>
      <c r="Y187" s="2093"/>
      <c r="Z187" s="2074"/>
      <c r="AA187" s="2093"/>
      <c r="AB187" s="2074"/>
      <c r="AC187" s="2093"/>
      <c r="AD187" s="2074"/>
      <c r="AE187" s="2093"/>
      <c r="AF187" s="2074"/>
      <c r="AG187" s="2093"/>
      <c r="AH187" s="2074"/>
      <c r="AI187" s="2094"/>
      <c r="AJ187" s="142"/>
      <c r="AK187" s="132"/>
      <c r="AL187" s="132"/>
      <c r="AM187" s="372"/>
      <c r="AN187" s="2397"/>
      <c r="AO187" s="585"/>
      <c r="AP187" s="713"/>
      <c r="AQ187" s="142"/>
      <c r="AR187" s="372"/>
      <c r="AS187" s="240" t="str">
        <f t="shared" si="84"/>
        <v/>
      </c>
      <c r="CB187" s="2174" t="str">
        <f t="shared" si="85"/>
        <v/>
      </c>
      <c r="CC187" s="2174" t="str">
        <f t="shared" si="86"/>
        <v/>
      </c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2175">
        <f t="shared" si="87"/>
        <v>0</v>
      </c>
      <c r="CO187" s="2175">
        <f t="shared" si="88"/>
        <v>0</v>
      </c>
      <c r="CP187" s="1"/>
      <c r="CQ187" s="1"/>
      <c r="CR187" s="1"/>
      <c r="CS187" s="1"/>
      <c r="CT187" s="1"/>
    </row>
    <row r="188" spans="1:99" ht="15" customHeight="1" x14ac:dyDescent="0.25">
      <c r="A188" s="3257" t="s">
        <v>1375</v>
      </c>
      <c r="B188" s="754" t="s">
        <v>981</v>
      </c>
      <c r="C188" s="169">
        <f t="shared" si="82"/>
        <v>0</v>
      </c>
      <c r="D188" s="179">
        <f t="shared" ref="D188:E188" si="94">SUM(F188+H188+J188+L188+N188+P188+R188+T188+V188+X188+Z188+AB188+AD188+AF188+AH188)</f>
        <v>0</v>
      </c>
      <c r="E188" s="340">
        <f t="shared" si="94"/>
        <v>0</v>
      </c>
      <c r="F188" s="126"/>
      <c r="G188" s="1840"/>
      <c r="H188" s="126"/>
      <c r="I188" s="1840"/>
      <c r="J188" s="126"/>
      <c r="K188" s="1840"/>
      <c r="L188" s="126"/>
      <c r="M188" s="1840"/>
      <c r="N188" s="126"/>
      <c r="O188" s="1840"/>
      <c r="P188" s="126"/>
      <c r="Q188" s="1840"/>
      <c r="R188" s="126"/>
      <c r="S188" s="1840"/>
      <c r="T188" s="126"/>
      <c r="U188" s="1840"/>
      <c r="V188" s="126"/>
      <c r="W188" s="1840"/>
      <c r="X188" s="126"/>
      <c r="Y188" s="1840"/>
      <c r="Z188" s="126"/>
      <c r="AA188" s="1840"/>
      <c r="AB188" s="126"/>
      <c r="AC188" s="1840"/>
      <c r="AD188" s="126"/>
      <c r="AE188" s="1840"/>
      <c r="AF188" s="126"/>
      <c r="AG188" s="1840"/>
      <c r="AH188" s="126"/>
      <c r="AI188" s="1841"/>
      <c r="AJ188" s="440"/>
      <c r="AK188" s="127"/>
      <c r="AL188" s="127"/>
      <c r="AM188" s="351"/>
      <c r="AN188" s="643"/>
      <c r="AO188" s="708"/>
      <c r="AP188" s="711"/>
      <c r="AQ188" s="440"/>
      <c r="AR188" s="351"/>
      <c r="AS188" s="240" t="str">
        <f t="shared" si="84"/>
        <v/>
      </c>
      <c r="CB188" s="2174" t="str">
        <f t="shared" si="85"/>
        <v/>
      </c>
      <c r="CC188" s="2174" t="str">
        <f t="shared" si="86"/>
        <v/>
      </c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2175">
        <f t="shared" si="87"/>
        <v>0</v>
      </c>
      <c r="CO188" s="2175">
        <f t="shared" si="88"/>
        <v>0</v>
      </c>
      <c r="CP188" s="1"/>
      <c r="CQ188" s="1"/>
      <c r="CR188" s="1"/>
      <c r="CS188" s="1"/>
      <c r="CT188" s="1"/>
    </row>
    <row r="189" spans="1:99" ht="15" customHeight="1" x14ac:dyDescent="0.25">
      <c r="A189" s="3129"/>
      <c r="B189" s="759" t="s">
        <v>980</v>
      </c>
      <c r="C189" s="215">
        <f t="shared" si="82"/>
        <v>0</v>
      </c>
      <c r="D189" s="2341">
        <f t="shared" ref="D189:E189" si="95">SUM(F189+H189+J189+L189+N189+P189+R189+T189+V189+X189+Z189+AB189+AD189+AF189+AH189)</f>
        <v>0</v>
      </c>
      <c r="E189" s="2045">
        <f t="shared" si="95"/>
        <v>0</v>
      </c>
      <c r="F189" s="2074"/>
      <c r="G189" s="2093"/>
      <c r="H189" s="2074"/>
      <c r="I189" s="2093"/>
      <c r="J189" s="2074"/>
      <c r="K189" s="2093"/>
      <c r="L189" s="2074"/>
      <c r="M189" s="2093"/>
      <c r="N189" s="2074"/>
      <c r="O189" s="2093"/>
      <c r="P189" s="2074"/>
      <c r="Q189" s="2093"/>
      <c r="R189" s="2074"/>
      <c r="S189" s="2093"/>
      <c r="T189" s="2074"/>
      <c r="U189" s="2093"/>
      <c r="V189" s="2074"/>
      <c r="W189" s="2093"/>
      <c r="X189" s="2074"/>
      <c r="Y189" s="2093"/>
      <c r="Z189" s="2074"/>
      <c r="AA189" s="2093"/>
      <c r="AB189" s="2074"/>
      <c r="AC189" s="2093"/>
      <c r="AD189" s="2074"/>
      <c r="AE189" s="2093"/>
      <c r="AF189" s="2074"/>
      <c r="AG189" s="2093"/>
      <c r="AH189" s="2074"/>
      <c r="AI189" s="2094"/>
      <c r="AJ189" s="142"/>
      <c r="AK189" s="132"/>
      <c r="AL189" s="132"/>
      <c r="AM189" s="372"/>
      <c r="AN189" s="779"/>
      <c r="AO189" s="585"/>
      <c r="AP189" s="713"/>
      <c r="AQ189" s="142"/>
      <c r="AR189" s="372"/>
      <c r="AS189" s="240" t="str">
        <f t="shared" si="84"/>
        <v/>
      </c>
      <c r="CB189" s="2174" t="str">
        <f t="shared" si="85"/>
        <v/>
      </c>
      <c r="CC189" s="2174" t="str">
        <f t="shared" si="86"/>
        <v/>
      </c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2175">
        <f t="shared" si="87"/>
        <v>0</v>
      </c>
      <c r="CO189" s="2175">
        <f t="shared" si="88"/>
        <v>0</v>
      </c>
      <c r="CP189" s="1"/>
      <c r="CQ189" s="1"/>
      <c r="CR189" s="1"/>
      <c r="CS189" s="1"/>
      <c r="CT189" s="1"/>
    </row>
    <row r="190" spans="1:99" ht="15" customHeight="1" x14ac:dyDescent="0.25">
      <c r="A190" s="3257" t="s">
        <v>1376</v>
      </c>
      <c r="B190" s="754" t="s">
        <v>981</v>
      </c>
      <c r="C190" s="181">
        <f t="shared" si="82"/>
        <v>0</v>
      </c>
      <c r="D190" s="179">
        <f t="shared" ref="D190:E190" si="96">SUM(F190+H190+J190+L190+N190+P190+R190+T190+V190+X190+Z190+AB190+AD190+AF190+AH190)</f>
        <v>0</v>
      </c>
      <c r="E190" s="340">
        <f t="shared" si="96"/>
        <v>0</v>
      </c>
      <c r="F190" s="1843"/>
      <c r="G190" s="1844"/>
      <c r="H190" s="1843"/>
      <c r="I190" s="1844"/>
      <c r="J190" s="1843"/>
      <c r="K190" s="1844"/>
      <c r="L190" s="1843"/>
      <c r="M190" s="1844"/>
      <c r="N190" s="1843"/>
      <c r="O190" s="1844"/>
      <c r="P190" s="1843"/>
      <c r="Q190" s="1844"/>
      <c r="R190" s="1843"/>
      <c r="S190" s="1844"/>
      <c r="T190" s="1843"/>
      <c r="U190" s="1844"/>
      <c r="V190" s="1843"/>
      <c r="W190" s="1844"/>
      <c r="X190" s="1843"/>
      <c r="Y190" s="1844"/>
      <c r="Z190" s="1843"/>
      <c r="AA190" s="1844"/>
      <c r="AB190" s="1843"/>
      <c r="AC190" s="1844"/>
      <c r="AD190" s="1843"/>
      <c r="AE190" s="1844"/>
      <c r="AF190" s="1843"/>
      <c r="AG190" s="1844"/>
      <c r="AH190" s="1843"/>
      <c r="AI190" s="1846"/>
      <c r="AJ190" s="663"/>
      <c r="AK190" s="473"/>
      <c r="AL190" s="473"/>
      <c r="AM190" s="474"/>
      <c r="AN190" s="780"/>
      <c r="AO190" s="708"/>
      <c r="AP190" s="711"/>
      <c r="AQ190" s="440"/>
      <c r="AR190" s="351"/>
      <c r="AS190" s="240" t="str">
        <f t="shared" si="84"/>
        <v/>
      </c>
      <c r="CB190" s="2174" t="str">
        <f t="shared" si="85"/>
        <v/>
      </c>
      <c r="CC190" s="2174" t="str">
        <f t="shared" si="86"/>
        <v/>
      </c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2175">
        <f t="shared" si="87"/>
        <v>0</v>
      </c>
      <c r="CO190" s="2175">
        <f t="shared" si="88"/>
        <v>0</v>
      </c>
      <c r="CP190" s="1"/>
      <c r="CQ190" s="1"/>
      <c r="CR190" s="1"/>
      <c r="CS190" s="1"/>
      <c r="CT190" s="1"/>
    </row>
    <row r="191" spans="1:99" ht="15" customHeight="1" x14ac:dyDescent="0.25">
      <c r="A191" s="3129"/>
      <c r="B191" s="759" t="s">
        <v>980</v>
      </c>
      <c r="C191" s="215">
        <f t="shared" si="82"/>
        <v>0</v>
      </c>
      <c r="D191" s="2341">
        <f t="shared" ref="D191:E191" si="97">SUM(F191+H191+J191+L191+N191+P191+R191+T191+V191+X191+Z191+AB191+AD191+AF191+AH191)</f>
        <v>0</v>
      </c>
      <c r="E191" s="2045">
        <f t="shared" si="97"/>
        <v>0</v>
      </c>
      <c r="F191" s="2074"/>
      <c r="G191" s="2093"/>
      <c r="H191" s="2074"/>
      <c r="I191" s="2093"/>
      <c r="J191" s="2074"/>
      <c r="K191" s="2093"/>
      <c r="L191" s="2074"/>
      <c r="M191" s="2093"/>
      <c r="N191" s="2074"/>
      <c r="O191" s="2093"/>
      <c r="P191" s="2074"/>
      <c r="Q191" s="2093"/>
      <c r="R191" s="2074"/>
      <c r="S191" s="2093"/>
      <c r="T191" s="2074"/>
      <c r="U191" s="2093"/>
      <c r="V191" s="2074"/>
      <c r="W191" s="2093"/>
      <c r="X191" s="2074"/>
      <c r="Y191" s="2093"/>
      <c r="Z191" s="2074"/>
      <c r="AA191" s="2093"/>
      <c r="AB191" s="2074"/>
      <c r="AC191" s="2093"/>
      <c r="AD191" s="2074"/>
      <c r="AE191" s="2093"/>
      <c r="AF191" s="2074"/>
      <c r="AG191" s="2093"/>
      <c r="AH191" s="2074"/>
      <c r="AI191" s="2094"/>
      <c r="AJ191" s="651"/>
      <c r="AK191" s="504"/>
      <c r="AL191" s="504"/>
      <c r="AM191" s="781"/>
      <c r="AN191" s="2398"/>
      <c r="AO191" s="585"/>
      <c r="AP191" s="713"/>
      <c r="AQ191" s="142"/>
      <c r="AR191" s="372"/>
      <c r="AS191" s="240" t="str">
        <f t="shared" si="84"/>
        <v/>
      </c>
      <c r="CB191" s="2174" t="str">
        <f t="shared" si="85"/>
        <v/>
      </c>
      <c r="CC191" s="2174" t="str">
        <f t="shared" si="86"/>
        <v/>
      </c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2175">
        <f t="shared" si="87"/>
        <v>0</v>
      </c>
      <c r="CO191" s="2175">
        <f t="shared" si="88"/>
        <v>0</v>
      </c>
      <c r="CP191" s="1"/>
      <c r="CQ191" s="1"/>
      <c r="CR191" s="1"/>
      <c r="CS191" s="1"/>
      <c r="CT191" s="1"/>
    </row>
    <row r="192" spans="1:99" ht="18" customHeight="1" x14ac:dyDescent="0.25">
      <c r="A192" s="3363" t="s">
        <v>1377</v>
      </c>
      <c r="B192" s="3161"/>
      <c r="C192" s="3161"/>
      <c r="D192" s="3161"/>
      <c r="E192" s="3161"/>
      <c r="F192" s="3161"/>
      <c r="G192" s="3161"/>
      <c r="H192" s="3161"/>
      <c r="I192" s="3161"/>
      <c r="J192" s="3161"/>
      <c r="K192" s="3161"/>
      <c r="L192" s="3161"/>
      <c r="M192" s="3161"/>
      <c r="N192" s="3161"/>
      <c r="O192" s="3161"/>
      <c r="P192" s="3161"/>
      <c r="Q192" s="316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</row>
    <row r="193" spans="1:99" ht="15" customHeight="1" x14ac:dyDescent="0.25">
      <c r="A193" s="3208" t="s">
        <v>1378</v>
      </c>
      <c r="B193" s="3149"/>
      <c r="C193" s="3366" t="s">
        <v>398</v>
      </c>
      <c r="D193" s="3364" t="s">
        <v>63</v>
      </c>
      <c r="E193" s="3267" t="s">
        <v>64</v>
      </c>
      <c r="F193" s="3273" t="s">
        <v>106</v>
      </c>
      <c r="G193" s="3124"/>
      <c r="H193" s="3124"/>
      <c r="I193" s="3124"/>
      <c r="J193" s="3124"/>
      <c r="K193" s="3124"/>
      <c r="L193" s="3124"/>
      <c r="M193" s="3124"/>
      <c r="N193" s="3124"/>
      <c r="O193" s="3124"/>
      <c r="P193" s="3124"/>
      <c r="Q193" s="3124"/>
      <c r="R193" s="3124"/>
      <c r="S193" s="3135"/>
      <c r="T193" s="3274" t="s">
        <v>1379</v>
      </c>
      <c r="U193" s="3364" t="s">
        <v>464</v>
      </c>
      <c r="V193" s="3364" t="s">
        <v>42</v>
      </c>
      <c r="W193" s="3302" t="s">
        <v>41</v>
      </c>
      <c r="X193" s="3162" t="s">
        <v>39</v>
      </c>
      <c r="Y193" s="3171" t="s">
        <v>40</v>
      </c>
      <c r="Z193" s="3368" t="s">
        <v>1380</v>
      </c>
      <c r="AA193" s="3149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</row>
    <row r="194" spans="1:99" ht="14.25" customHeight="1" x14ac:dyDescent="0.25">
      <c r="A194" s="3179"/>
      <c r="B194" s="3180"/>
      <c r="C194" s="3197"/>
      <c r="D194" s="3269"/>
      <c r="E194" s="3180"/>
      <c r="F194" s="3369" t="s">
        <v>1381</v>
      </c>
      <c r="G194" s="3140"/>
      <c r="H194" s="3370" t="s">
        <v>1382</v>
      </c>
      <c r="I194" s="3140"/>
      <c r="J194" s="3371" t="s">
        <v>1383</v>
      </c>
      <c r="K194" s="3140"/>
      <c r="L194" s="3369" t="s">
        <v>1384</v>
      </c>
      <c r="M194" s="3140"/>
      <c r="N194" s="3369" t="s">
        <v>1385</v>
      </c>
      <c r="O194" s="3140"/>
      <c r="P194" s="3369" t="s">
        <v>1386</v>
      </c>
      <c r="Q194" s="3140"/>
      <c r="R194" s="3365" t="s">
        <v>525</v>
      </c>
      <c r="S194" s="3198"/>
      <c r="T194" s="3225"/>
      <c r="U194" s="3269"/>
      <c r="V194" s="3269"/>
      <c r="W194" s="3269"/>
      <c r="X194" s="3269"/>
      <c r="Y194" s="3172"/>
      <c r="Z194" s="3142"/>
      <c r="AA194" s="3140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</row>
    <row r="195" spans="1:99" ht="14.25" customHeight="1" x14ac:dyDescent="0.25">
      <c r="A195" s="3150"/>
      <c r="B195" s="3140"/>
      <c r="C195" s="3176"/>
      <c r="D195" s="3163"/>
      <c r="E195" s="3140"/>
      <c r="F195" s="488" t="s">
        <v>533</v>
      </c>
      <c r="G195" s="2401" t="s">
        <v>768</v>
      </c>
      <c r="H195" s="488" t="s">
        <v>533</v>
      </c>
      <c r="I195" s="2401" t="s">
        <v>768</v>
      </c>
      <c r="J195" s="488" t="s">
        <v>533</v>
      </c>
      <c r="K195" s="2401" t="s">
        <v>768</v>
      </c>
      <c r="L195" s="488" t="s">
        <v>533</v>
      </c>
      <c r="M195" s="2401" t="s">
        <v>768</v>
      </c>
      <c r="N195" s="488" t="s">
        <v>533</v>
      </c>
      <c r="O195" s="2401" t="s">
        <v>768</v>
      </c>
      <c r="P195" s="488" t="s">
        <v>533</v>
      </c>
      <c r="Q195" s="2401" t="s">
        <v>768</v>
      </c>
      <c r="R195" s="2402" t="s">
        <v>533</v>
      </c>
      <c r="S195" s="2146" t="s">
        <v>768</v>
      </c>
      <c r="T195" s="3253"/>
      <c r="U195" s="3163"/>
      <c r="V195" s="3163"/>
      <c r="W195" s="3163"/>
      <c r="X195" s="3163"/>
      <c r="Y195" s="3173"/>
      <c r="Z195" s="782" t="s">
        <v>473</v>
      </c>
      <c r="AA195" s="783" t="s">
        <v>1387</v>
      </c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</row>
    <row r="196" spans="1:99" ht="14.25" customHeight="1" x14ac:dyDescent="0.25">
      <c r="A196" s="3244" t="s">
        <v>1388</v>
      </c>
      <c r="B196" s="3122"/>
      <c r="C196" s="559">
        <f>SUM(D196:E196)</f>
        <v>0</v>
      </c>
      <c r="D196" s="784">
        <f t="shared" ref="D196:E196" si="98">SUM(F196,H196,J196,L196,N196,P196,R196)</f>
        <v>0</v>
      </c>
      <c r="E196" s="2403">
        <f t="shared" si="98"/>
        <v>0</v>
      </c>
      <c r="F196" s="785"/>
      <c r="G196" s="786"/>
      <c r="H196" s="785"/>
      <c r="I196" s="786"/>
      <c r="J196" s="785"/>
      <c r="K196" s="786"/>
      <c r="L196" s="785"/>
      <c r="M196" s="786"/>
      <c r="N196" s="785"/>
      <c r="O196" s="786"/>
      <c r="P196" s="785"/>
      <c r="Q196" s="786"/>
      <c r="R196" s="787"/>
      <c r="S196" s="788"/>
      <c r="T196" s="545"/>
      <c r="U196" s="789"/>
      <c r="V196" s="789"/>
      <c r="W196" s="789"/>
      <c r="X196" s="789"/>
      <c r="Y196" s="786"/>
      <c r="Z196" s="787"/>
      <c r="AA196" s="786"/>
      <c r="AB196" s="240" t="str">
        <f>CB196&amp;CC196&amp;CD196&amp;CE196&amp;CF196&amp;CG196&amp;CH196&amp;CI196</f>
        <v/>
      </c>
      <c r="CB196" s="2174" t="str">
        <f>IF(AND($C196&gt;0,T196="")," * No olvide digitar la variable N° sesiones. Digite Cero si no tiene.",IF(T196&gt;$C196," * La variable N° sesiones No puede ser mayor al Total Ambos Sexos.",""))</f>
        <v/>
      </c>
      <c r="CC196" s="2174" t="str">
        <f t="shared" ref="CC196:CC202" si="99">IF(AND($E196&gt;0,U196="")," * No olvide digitar la variable Gestantes. Digite Cero si no tiene.",IF(U196&gt;$E196," * La variable Gestantes No puede ser mayor al Total Mujeres.",""))</f>
        <v/>
      </c>
      <c r="CD196" s="2174" t="str">
        <f t="shared" ref="CD196:CD202" si="100">IF(AND($C196&gt;0,V196="")," * No olvide digitar la variable Migrantes. Digite Cero si no tiene.",IF(V196&gt;$C196," * La variable Migrantes No puede ser mayor al Total Ambos Sexos.",""))</f>
        <v/>
      </c>
      <c r="CE196" s="2174" t="str">
        <f t="shared" ref="CE196:CE202" si="101">IF(AND($C196&gt;0,W196="")," * No olvide digitar la variable Pueblos Originarios. Digite Cero si no tiene.",IF(W196&gt;$C196," * La variable Pueblos Originarios No puede ser mayor al Total Ambos Sexos.",""))</f>
        <v/>
      </c>
      <c r="CF196" s="2174" t="str">
        <f t="shared" ref="CF196:CF202" si="102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2174" t="str">
        <f t="shared" ref="CG196:CG202" si="103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2174" t="str">
        <f t="shared" ref="CH196:CH202" si="104">IF(AND(E196&gt;0,OR(Z196=""))," * No olvide digitar la variable Trans (Masculino). Digite Cero si no tiene.",IF((Z196)&gt;E196," * La variable Trans (Masculino) No puede ser mayor al Total Mujeres.",""))</f>
        <v/>
      </c>
      <c r="CI196" s="2174" t="str">
        <f t="shared" ref="CI196:CI202" si="105">IF(AND(D196&gt;0,OR(AA196=""))," * No olvide digitar la variable Trans (Femenino). Digite Cero si no tiene.",IF((AA196)&gt;D196," * La variable Trans (Femenino) No puede ser mayor al Total Hombres.",""))</f>
        <v/>
      </c>
      <c r="CJ196" s="1"/>
      <c r="CK196" s="1"/>
      <c r="CL196" s="1"/>
      <c r="CM196" s="1"/>
      <c r="CN196" s="2175">
        <f>IF(AND($C196&gt;0,T196=""),1,IF(T196&gt;$C196,1,0))</f>
        <v>0</v>
      </c>
      <c r="CO196" s="2175">
        <f t="shared" ref="CO196:CO202" si="106">IF(AND($E196&gt;0,U196=""),1,IF(U196&gt;$E196,1,0))</f>
        <v>0</v>
      </c>
      <c r="CP196" s="2175">
        <f t="shared" ref="CP196:CS196" si="107">IF(AND($C196&gt;0,V196=""),1,IF(V196&gt;$C196,1,0))</f>
        <v>0</v>
      </c>
      <c r="CQ196" s="2175">
        <f t="shared" si="107"/>
        <v>0</v>
      </c>
      <c r="CR196" s="2175">
        <f t="shared" si="107"/>
        <v>0</v>
      </c>
      <c r="CS196" s="2175">
        <f t="shared" si="107"/>
        <v>0</v>
      </c>
      <c r="CT196" s="2175">
        <f t="shared" ref="CT196:CT202" si="108">IF(AND($E196&gt;0,Z196=""),1,IF(Z196&gt;$E196,1,0))</f>
        <v>0</v>
      </c>
      <c r="CU196" s="1757">
        <f t="shared" ref="CU196:CU202" si="109">IF(AND($D196&gt;0,AA196=""),1,IF(AA196&gt;$D196,1,0))</f>
        <v>0</v>
      </c>
    </row>
    <row r="197" spans="1:99" ht="14.25" customHeight="1" x14ac:dyDescent="0.25">
      <c r="A197" s="3367" t="s">
        <v>1389</v>
      </c>
      <c r="B197" s="790" t="s">
        <v>1390</v>
      </c>
      <c r="C197" s="181">
        <f t="shared" ref="C197:C202" si="110">SUM(D197,E197)</f>
        <v>0</v>
      </c>
      <c r="D197" s="182">
        <f t="shared" ref="D197:E197" si="111">SUM(F197,H197,J197,L197)</f>
        <v>0</v>
      </c>
      <c r="E197" s="2009">
        <f t="shared" si="111"/>
        <v>0</v>
      </c>
      <c r="F197" s="2103"/>
      <c r="G197" s="2105"/>
      <c r="H197" s="2103"/>
      <c r="I197" s="2105"/>
      <c r="J197" s="2103"/>
      <c r="K197" s="2105"/>
      <c r="L197" s="2103"/>
      <c r="M197" s="2105"/>
      <c r="N197" s="2404"/>
      <c r="O197" s="2405"/>
      <c r="P197" s="2404"/>
      <c r="Q197" s="2405"/>
      <c r="R197" s="2406"/>
      <c r="S197" s="791"/>
      <c r="T197" s="2407"/>
      <c r="U197" s="2173"/>
      <c r="V197" s="2173"/>
      <c r="W197" s="2173"/>
      <c r="X197" s="2173"/>
      <c r="Y197" s="2105"/>
      <c r="Z197" s="2104"/>
      <c r="AA197" s="2105"/>
      <c r="AB197" s="240" t="str">
        <f t="shared" ref="AB197:AB202" si="112">CC197&amp;CD197&amp;CE197&amp;CF197&amp;CG197&amp;CH197&amp;CI197</f>
        <v/>
      </c>
      <c r="CB197" s="2278"/>
      <c r="CC197" s="2174" t="str">
        <f t="shared" si="99"/>
        <v/>
      </c>
      <c r="CD197" s="2174" t="str">
        <f t="shared" si="100"/>
        <v/>
      </c>
      <c r="CE197" s="2174" t="str">
        <f t="shared" si="101"/>
        <v/>
      </c>
      <c r="CF197" s="2174" t="str">
        <f t="shared" si="102"/>
        <v/>
      </c>
      <c r="CG197" s="2174" t="str">
        <f t="shared" si="103"/>
        <v/>
      </c>
      <c r="CH197" s="2174" t="str">
        <f t="shared" si="104"/>
        <v/>
      </c>
      <c r="CI197" s="2174" t="str">
        <f t="shared" si="105"/>
        <v/>
      </c>
      <c r="CJ197" s="1"/>
      <c r="CK197" s="1"/>
      <c r="CL197" s="1"/>
      <c r="CM197" s="1"/>
      <c r="CN197" s="2278"/>
      <c r="CO197" s="2175">
        <f t="shared" si="106"/>
        <v>0</v>
      </c>
      <c r="CP197" s="2175">
        <f t="shared" ref="CP197:CS197" si="113">IF(AND($C197&gt;0,V197=""),1,IF(V197&gt;$C197,1,0))</f>
        <v>0</v>
      </c>
      <c r="CQ197" s="2175">
        <f t="shared" si="113"/>
        <v>0</v>
      </c>
      <c r="CR197" s="2175">
        <f t="shared" si="113"/>
        <v>0</v>
      </c>
      <c r="CS197" s="2175">
        <f t="shared" si="113"/>
        <v>0</v>
      </c>
      <c r="CT197" s="2175">
        <f t="shared" si="108"/>
        <v>0</v>
      </c>
      <c r="CU197" s="1757">
        <f t="shared" si="109"/>
        <v>0</v>
      </c>
    </row>
    <row r="198" spans="1:99" ht="14.25" customHeight="1" x14ac:dyDescent="0.25">
      <c r="A198" s="3180"/>
      <c r="B198" s="792" t="s">
        <v>1391</v>
      </c>
      <c r="C198" s="184">
        <f t="shared" si="110"/>
        <v>0</v>
      </c>
      <c r="D198" s="182">
        <f t="shared" ref="D198:E198" si="114">SUM(F198,H198,J198,L198)</f>
        <v>0</v>
      </c>
      <c r="E198" s="2009">
        <f t="shared" si="114"/>
        <v>0</v>
      </c>
      <c r="F198" s="793"/>
      <c r="G198" s="794"/>
      <c r="H198" s="793"/>
      <c r="I198" s="794"/>
      <c r="J198" s="793"/>
      <c r="K198" s="794"/>
      <c r="L198" s="793"/>
      <c r="M198" s="794"/>
      <c r="N198" s="795"/>
      <c r="O198" s="796"/>
      <c r="P198" s="795"/>
      <c r="Q198" s="796"/>
      <c r="R198" s="2408"/>
      <c r="S198" s="797"/>
      <c r="T198" s="798"/>
      <c r="U198" s="799"/>
      <c r="V198" s="799"/>
      <c r="W198" s="799"/>
      <c r="X198" s="799"/>
      <c r="Y198" s="794"/>
      <c r="Z198" s="2409"/>
      <c r="AA198" s="794"/>
      <c r="AB198" s="240" t="str">
        <f t="shared" si="112"/>
        <v/>
      </c>
      <c r="CB198" s="2278"/>
      <c r="CC198" s="2174" t="str">
        <f t="shared" si="99"/>
        <v/>
      </c>
      <c r="CD198" s="2174" t="str">
        <f t="shared" si="100"/>
        <v/>
      </c>
      <c r="CE198" s="2174" t="str">
        <f t="shared" si="101"/>
        <v/>
      </c>
      <c r="CF198" s="2174" t="str">
        <f t="shared" si="102"/>
        <v/>
      </c>
      <c r="CG198" s="2174" t="str">
        <f t="shared" si="103"/>
        <v/>
      </c>
      <c r="CH198" s="2174" t="str">
        <f t="shared" si="104"/>
        <v/>
      </c>
      <c r="CI198" s="2174" t="str">
        <f t="shared" si="105"/>
        <v/>
      </c>
      <c r="CJ198" s="1"/>
      <c r="CK198" s="1"/>
      <c r="CL198" s="1"/>
      <c r="CM198" s="1"/>
      <c r="CN198" s="2278"/>
      <c r="CO198" s="2175">
        <f t="shared" si="106"/>
        <v>0</v>
      </c>
      <c r="CP198" s="2175">
        <f t="shared" ref="CP198:CS198" si="115">IF(AND($C198&gt;0,V198=""),1,IF(V198&gt;$C198,1,0))</f>
        <v>0</v>
      </c>
      <c r="CQ198" s="2175">
        <f t="shared" si="115"/>
        <v>0</v>
      </c>
      <c r="CR198" s="2175">
        <f t="shared" si="115"/>
        <v>0</v>
      </c>
      <c r="CS198" s="2175">
        <f t="shared" si="115"/>
        <v>0</v>
      </c>
      <c r="CT198" s="2175">
        <f t="shared" si="108"/>
        <v>0</v>
      </c>
      <c r="CU198" s="1757">
        <f t="shared" si="109"/>
        <v>0</v>
      </c>
    </row>
    <row r="199" spans="1:99" ht="14.25" customHeight="1" x14ac:dyDescent="0.25">
      <c r="A199" s="3180"/>
      <c r="B199" s="792" t="s">
        <v>1392</v>
      </c>
      <c r="C199" s="184">
        <f t="shared" si="110"/>
        <v>0</v>
      </c>
      <c r="D199" s="185">
        <f t="shared" ref="D199:E199" si="116">SUM(F199,H199,J199,L199,N199,P199,R199)</f>
        <v>0</v>
      </c>
      <c r="E199" s="343">
        <f t="shared" si="116"/>
        <v>0</v>
      </c>
      <c r="F199" s="793"/>
      <c r="G199" s="794"/>
      <c r="H199" s="793"/>
      <c r="I199" s="794"/>
      <c r="J199" s="793"/>
      <c r="K199" s="794"/>
      <c r="L199" s="793"/>
      <c r="M199" s="794"/>
      <c r="N199" s="793"/>
      <c r="O199" s="794"/>
      <c r="P199" s="793"/>
      <c r="Q199" s="794"/>
      <c r="R199" s="2409"/>
      <c r="S199" s="800"/>
      <c r="T199" s="798"/>
      <c r="U199" s="799"/>
      <c r="V199" s="799"/>
      <c r="W199" s="799"/>
      <c r="X199" s="799"/>
      <c r="Y199" s="794"/>
      <c r="Z199" s="2409"/>
      <c r="AA199" s="794"/>
      <c r="AB199" s="240" t="str">
        <f t="shared" si="112"/>
        <v/>
      </c>
      <c r="CB199" s="2278"/>
      <c r="CC199" s="2174" t="str">
        <f t="shared" si="99"/>
        <v/>
      </c>
      <c r="CD199" s="2174" t="str">
        <f t="shared" si="100"/>
        <v/>
      </c>
      <c r="CE199" s="2174" t="str">
        <f t="shared" si="101"/>
        <v/>
      </c>
      <c r="CF199" s="2174" t="str">
        <f t="shared" si="102"/>
        <v/>
      </c>
      <c r="CG199" s="2174" t="str">
        <f t="shared" si="103"/>
        <v/>
      </c>
      <c r="CH199" s="2174" t="str">
        <f t="shared" si="104"/>
        <v/>
      </c>
      <c r="CI199" s="2174" t="str">
        <f t="shared" si="105"/>
        <v/>
      </c>
      <c r="CJ199" s="1"/>
      <c r="CK199" s="1"/>
      <c r="CL199" s="1"/>
      <c r="CM199" s="1"/>
      <c r="CN199" s="2278"/>
      <c r="CO199" s="2175">
        <f t="shared" si="106"/>
        <v>0</v>
      </c>
      <c r="CP199" s="2175">
        <f t="shared" ref="CP199:CS199" si="117">IF(AND($C199&gt;0,V199=""),1,IF(V199&gt;$C199,1,0))</f>
        <v>0</v>
      </c>
      <c r="CQ199" s="2175">
        <f t="shared" si="117"/>
        <v>0</v>
      </c>
      <c r="CR199" s="2175">
        <f t="shared" si="117"/>
        <v>0</v>
      </c>
      <c r="CS199" s="2175">
        <f t="shared" si="117"/>
        <v>0</v>
      </c>
      <c r="CT199" s="2175">
        <f t="shared" si="108"/>
        <v>0</v>
      </c>
      <c r="CU199" s="1757">
        <f t="shared" si="109"/>
        <v>0</v>
      </c>
    </row>
    <row r="200" spans="1:99" ht="14.25" customHeight="1" x14ac:dyDescent="0.25">
      <c r="A200" s="3180"/>
      <c r="B200" s="792" t="s">
        <v>1393</v>
      </c>
      <c r="C200" s="184">
        <f t="shared" si="110"/>
        <v>0</v>
      </c>
      <c r="D200" s="185">
        <f t="shared" ref="D200:E200" si="118">SUM(F200,H200,J200,L200)</f>
        <v>0</v>
      </c>
      <c r="E200" s="343">
        <f t="shared" si="118"/>
        <v>0</v>
      </c>
      <c r="F200" s="793"/>
      <c r="G200" s="794"/>
      <c r="H200" s="793"/>
      <c r="I200" s="794"/>
      <c r="J200" s="793"/>
      <c r="K200" s="794"/>
      <c r="L200" s="793"/>
      <c r="M200" s="794"/>
      <c r="N200" s="795"/>
      <c r="O200" s="796"/>
      <c r="P200" s="795"/>
      <c r="Q200" s="796"/>
      <c r="R200" s="2408"/>
      <c r="S200" s="797"/>
      <c r="T200" s="798"/>
      <c r="U200" s="799"/>
      <c r="V200" s="799"/>
      <c r="W200" s="799"/>
      <c r="X200" s="799"/>
      <c r="Y200" s="794"/>
      <c r="Z200" s="2409"/>
      <c r="AA200" s="794"/>
      <c r="AB200" s="240" t="str">
        <f t="shared" si="112"/>
        <v/>
      </c>
      <c r="CB200" s="2278"/>
      <c r="CC200" s="2174" t="str">
        <f t="shared" si="99"/>
        <v/>
      </c>
      <c r="CD200" s="2174" t="str">
        <f t="shared" si="100"/>
        <v/>
      </c>
      <c r="CE200" s="2174" t="str">
        <f t="shared" si="101"/>
        <v/>
      </c>
      <c r="CF200" s="2174" t="str">
        <f t="shared" si="102"/>
        <v/>
      </c>
      <c r="CG200" s="2174" t="str">
        <f t="shared" si="103"/>
        <v/>
      </c>
      <c r="CH200" s="2174" t="str">
        <f t="shared" si="104"/>
        <v/>
      </c>
      <c r="CI200" s="2174" t="str">
        <f t="shared" si="105"/>
        <v/>
      </c>
      <c r="CJ200" s="1"/>
      <c r="CK200" s="1"/>
      <c r="CL200" s="1"/>
      <c r="CM200" s="1"/>
      <c r="CN200" s="2278"/>
      <c r="CO200" s="2175">
        <f t="shared" si="106"/>
        <v>0</v>
      </c>
      <c r="CP200" s="2175">
        <f t="shared" ref="CP200:CS200" si="119">IF(AND($C200&gt;0,V200=""),1,IF(V200&gt;$C200,1,0))</f>
        <v>0</v>
      </c>
      <c r="CQ200" s="2175">
        <f t="shared" si="119"/>
        <v>0</v>
      </c>
      <c r="CR200" s="2175">
        <f t="shared" si="119"/>
        <v>0</v>
      </c>
      <c r="CS200" s="2175">
        <f t="shared" si="119"/>
        <v>0</v>
      </c>
      <c r="CT200" s="2175">
        <f t="shared" si="108"/>
        <v>0</v>
      </c>
      <c r="CU200" s="1757">
        <f t="shared" si="109"/>
        <v>0</v>
      </c>
    </row>
    <row r="201" spans="1:99" ht="14.25" customHeight="1" x14ac:dyDescent="0.25">
      <c r="A201" s="3180"/>
      <c r="B201" s="792" t="s">
        <v>1394</v>
      </c>
      <c r="C201" s="184">
        <f t="shared" si="110"/>
        <v>0</v>
      </c>
      <c r="D201" s="185">
        <f t="shared" ref="D201:E201" si="120">SUM(F201,H201,J201,L201,N201,P201,R201)</f>
        <v>0</v>
      </c>
      <c r="E201" s="343">
        <f t="shared" si="120"/>
        <v>0</v>
      </c>
      <c r="F201" s="793"/>
      <c r="G201" s="794"/>
      <c r="H201" s="793"/>
      <c r="I201" s="794"/>
      <c r="J201" s="793"/>
      <c r="K201" s="794"/>
      <c r="L201" s="793"/>
      <c r="M201" s="794"/>
      <c r="N201" s="793"/>
      <c r="O201" s="794"/>
      <c r="P201" s="793"/>
      <c r="Q201" s="794"/>
      <c r="R201" s="2409"/>
      <c r="S201" s="800"/>
      <c r="T201" s="798"/>
      <c r="U201" s="799"/>
      <c r="V201" s="799"/>
      <c r="W201" s="799"/>
      <c r="X201" s="799"/>
      <c r="Y201" s="794"/>
      <c r="Z201" s="2409"/>
      <c r="AA201" s="794"/>
      <c r="AB201" s="240" t="str">
        <f t="shared" si="112"/>
        <v/>
      </c>
      <c r="CB201" s="2278"/>
      <c r="CC201" s="2174" t="str">
        <f t="shared" si="99"/>
        <v/>
      </c>
      <c r="CD201" s="2174" t="str">
        <f t="shared" si="100"/>
        <v/>
      </c>
      <c r="CE201" s="2174" t="str">
        <f t="shared" si="101"/>
        <v/>
      </c>
      <c r="CF201" s="2174" t="str">
        <f t="shared" si="102"/>
        <v/>
      </c>
      <c r="CG201" s="2174" t="str">
        <f t="shared" si="103"/>
        <v/>
      </c>
      <c r="CH201" s="2174" t="str">
        <f t="shared" si="104"/>
        <v/>
      </c>
      <c r="CI201" s="2174" t="str">
        <f t="shared" si="105"/>
        <v/>
      </c>
      <c r="CJ201" s="1"/>
      <c r="CK201" s="1"/>
      <c r="CL201" s="1"/>
      <c r="CM201" s="1"/>
      <c r="CN201" s="2278"/>
      <c r="CO201" s="2175">
        <f t="shared" si="106"/>
        <v>0</v>
      </c>
      <c r="CP201" s="2175">
        <f t="shared" ref="CP201:CS201" si="121">IF(AND($C201&gt;0,V201=""),1,IF(V201&gt;$C201,1,0))</f>
        <v>0</v>
      </c>
      <c r="CQ201" s="2175">
        <f t="shared" si="121"/>
        <v>0</v>
      </c>
      <c r="CR201" s="2175">
        <f t="shared" si="121"/>
        <v>0</v>
      </c>
      <c r="CS201" s="2175">
        <f t="shared" si="121"/>
        <v>0</v>
      </c>
      <c r="CT201" s="2175">
        <f t="shared" si="108"/>
        <v>0</v>
      </c>
      <c r="CU201" s="1757">
        <f t="shared" si="109"/>
        <v>0</v>
      </c>
    </row>
    <row r="202" spans="1:99" ht="14.25" customHeight="1" x14ac:dyDescent="0.25">
      <c r="A202" s="3140"/>
      <c r="B202" s="390" t="s">
        <v>919</v>
      </c>
      <c r="C202" s="172">
        <f t="shared" si="110"/>
        <v>0</v>
      </c>
      <c r="D202" s="187">
        <f t="shared" ref="D202:E202" si="122">SUM(F202,H202,J202,L202,N202,P202,R202)</f>
        <v>0</v>
      </c>
      <c r="E202" s="246">
        <f t="shared" si="122"/>
        <v>0</v>
      </c>
      <c r="F202" s="323"/>
      <c r="G202" s="392"/>
      <c r="H202" s="323"/>
      <c r="I202" s="392"/>
      <c r="J202" s="323"/>
      <c r="K202" s="392"/>
      <c r="L202" s="323"/>
      <c r="M202" s="392"/>
      <c r="N202" s="323"/>
      <c r="O202" s="392"/>
      <c r="P202" s="323"/>
      <c r="Q202" s="392"/>
      <c r="R202" s="2111"/>
      <c r="S202" s="324"/>
      <c r="T202" s="801"/>
      <c r="U202" s="802"/>
      <c r="V202" s="802"/>
      <c r="W202" s="802"/>
      <c r="X202" s="802"/>
      <c r="Y202" s="392"/>
      <c r="Z202" s="2111"/>
      <c r="AA202" s="392"/>
      <c r="AB202" s="240" t="str">
        <f t="shared" si="112"/>
        <v/>
      </c>
      <c r="CB202" s="2278"/>
      <c r="CC202" s="2174" t="str">
        <f t="shared" si="99"/>
        <v/>
      </c>
      <c r="CD202" s="2174" t="str">
        <f t="shared" si="100"/>
        <v/>
      </c>
      <c r="CE202" s="2174" t="str">
        <f t="shared" si="101"/>
        <v/>
      </c>
      <c r="CF202" s="2174" t="str">
        <f t="shared" si="102"/>
        <v/>
      </c>
      <c r="CG202" s="2174" t="str">
        <f t="shared" si="103"/>
        <v/>
      </c>
      <c r="CH202" s="2174" t="str">
        <f t="shared" si="104"/>
        <v/>
      </c>
      <c r="CI202" s="2174" t="str">
        <f t="shared" si="105"/>
        <v/>
      </c>
      <c r="CJ202" s="1"/>
      <c r="CK202" s="1"/>
      <c r="CL202" s="1"/>
      <c r="CM202" s="1"/>
      <c r="CN202" s="2278"/>
      <c r="CO202" s="2175">
        <f t="shared" si="106"/>
        <v>0</v>
      </c>
      <c r="CP202" s="2175">
        <f t="shared" ref="CP202:CS202" si="123">IF(AND($C202&gt;0,V202=""),1,IF(V202&gt;$C202,1,0))</f>
        <v>0</v>
      </c>
      <c r="CQ202" s="2175">
        <f t="shared" si="123"/>
        <v>0</v>
      </c>
      <c r="CR202" s="2175">
        <f t="shared" si="123"/>
        <v>0</v>
      </c>
      <c r="CS202" s="2175">
        <f t="shared" si="123"/>
        <v>0</v>
      </c>
      <c r="CT202" s="2175">
        <f t="shared" si="108"/>
        <v>0</v>
      </c>
      <c r="CU202" s="1757">
        <f t="shared" si="109"/>
        <v>0</v>
      </c>
    </row>
    <row r="203" spans="1:99" ht="18" customHeight="1" x14ac:dyDescent="0.25">
      <c r="A203" s="3363" t="s">
        <v>1395</v>
      </c>
      <c r="B203" s="3161"/>
      <c r="C203" s="3161"/>
      <c r="D203" s="3161"/>
      <c r="E203" s="316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</row>
    <row r="204" spans="1:99" ht="14.25" customHeight="1" x14ac:dyDescent="0.25">
      <c r="A204" s="3208" t="s">
        <v>1378</v>
      </c>
      <c r="B204" s="3149"/>
      <c r="C204" s="3268" t="s">
        <v>936</v>
      </c>
      <c r="D204" s="3272" t="s">
        <v>678</v>
      </c>
      <c r="E204" s="3186" t="s">
        <v>1396</v>
      </c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</row>
    <row r="205" spans="1:99" ht="14.25" customHeight="1" x14ac:dyDescent="0.25">
      <c r="A205" s="3179"/>
      <c r="B205" s="3180"/>
      <c r="C205" s="3128"/>
      <c r="D205" s="3197"/>
      <c r="E205" s="3180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</row>
    <row r="206" spans="1:99" ht="14.25" customHeight="1" x14ac:dyDescent="0.25">
      <c r="A206" s="3150"/>
      <c r="B206" s="3140"/>
      <c r="C206" s="3129"/>
      <c r="D206" s="3176"/>
      <c r="E206" s="3140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</row>
    <row r="207" spans="1:99" ht="22.5" customHeight="1" x14ac:dyDescent="0.25">
      <c r="A207" s="3361" t="s">
        <v>1397</v>
      </c>
      <c r="B207" s="3152"/>
      <c r="C207" s="803">
        <f t="shared" ref="C207:C208" si="124">D207+E207</f>
        <v>0</v>
      </c>
      <c r="D207" s="318"/>
      <c r="E207" s="2210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</row>
    <row r="208" spans="1:99" ht="15" customHeight="1" x14ac:dyDescent="0.25">
      <c r="A208" s="3362" t="s">
        <v>1398</v>
      </c>
      <c r="B208" s="3140"/>
      <c r="C208" s="2410">
        <f t="shared" si="124"/>
        <v>0</v>
      </c>
      <c r="D208" s="2215"/>
      <c r="E208" s="2216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</row>
    <row r="209" spans="1:98" ht="14.25" customHeight="1" x14ac:dyDescent="0.25">
      <c r="A209" s="3363" t="s">
        <v>1399</v>
      </c>
      <c r="B209" s="3161"/>
      <c r="C209" s="3161"/>
      <c r="D209" s="3161"/>
      <c r="E209" s="3161"/>
      <c r="F209" s="1732"/>
      <c r="G209" s="1732"/>
      <c r="H209" s="1732"/>
      <c r="I209" s="2411"/>
      <c r="J209" s="2411"/>
      <c r="K209" s="2411"/>
      <c r="L209" s="2411"/>
      <c r="M209" s="241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</row>
    <row r="210" spans="1:98" ht="30" customHeight="1" x14ac:dyDescent="0.25">
      <c r="A210" s="3138" t="s">
        <v>224</v>
      </c>
      <c r="B210" s="3138" t="s">
        <v>82</v>
      </c>
      <c r="C210" s="3143" t="s">
        <v>106</v>
      </c>
      <c r="D210" s="3124"/>
      <c r="E210" s="3124"/>
      <c r="F210" s="3124"/>
      <c r="G210" s="3124"/>
      <c r="H210" s="3124"/>
      <c r="I210" s="3124"/>
      <c r="J210" s="3135"/>
      <c r="K210" s="3372" t="s">
        <v>1017</v>
      </c>
      <c r="L210" s="3161"/>
      <c r="M210" s="3149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</row>
    <row r="211" spans="1:98" ht="14.25" customHeight="1" x14ac:dyDescent="0.25">
      <c r="A211" s="3128"/>
      <c r="B211" s="3128"/>
      <c r="C211" s="3211" t="s">
        <v>1400</v>
      </c>
      <c r="D211" s="3122"/>
      <c r="E211" s="3159" t="s">
        <v>50</v>
      </c>
      <c r="F211" s="3122"/>
      <c r="G211" s="3159" t="s">
        <v>51</v>
      </c>
      <c r="H211" s="3122"/>
      <c r="I211" s="3159" t="s">
        <v>1401</v>
      </c>
      <c r="J211" s="3135"/>
      <c r="K211" s="3137"/>
      <c r="L211" s="3142"/>
      <c r="M211" s="3140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</row>
    <row r="212" spans="1:98" ht="14.25" customHeight="1" x14ac:dyDescent="0.25">
      <c r="A212" s="3129"/>
      <c r="B212" s="3129"/>
      <c r="C212" s="27" t="s">
        <v>1402</v>
      </c>
      <c r="D212" s="1856" t="s">
        <v>534</v>
      </c>
      <c r="E212" s="2096" t="s">
        <v>1402</v>
      </c>
      <c r="F212" s="2098" t="s">
        <v>534</v>
      </c>
      <c r="G212" s="2096" t="s">
        <v>1402</v>
      </c>
      <c r="H212" s="1856" t="s">
        <v>534</v>
      </c>
      <c r="I212" s="2096" t="s">
        <v>1402</v>
      </c>
      <c r="J212" s="2203" t="s">
        <v>534</v>
      </c>
      <c r="K212" s="804" t="s">
        <v>1325</v>
      </c>
      <c r="L212" s="805" t="s">
        <v>1403</v>
      </c>
      <c r="M212" s="2412" t="s">
        <v>1404</v>
      </c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</row>
    <row r="213" spans="1:98" ht="14.25" customHeight="1" x14ac:dyDescent="0.25">
      <c r="A213" s="196" t="s">
        <v>1405</v>
      </c>
      <c r="B213" s="196">
        <f t="shared" ref="B213:B215" si="125">SUM(C213:J213)</f>
        <v>0</v>
      </c>
      <c r="C213" s="126"/>
      <c r="D213" s="1840"/>
      <c r="E213" s="126"/>
      <c r="F213" s="377"/>
      <c r="G213" s="126"/>
      <c r="H213" s="1840"/>
      <c r="I213" s="126"/>
      <c r="J213" s="1841"/>
      <c r="K213" s="440"/>
      <c r="L213" s="127"/>
      <c r="M213" s="1840"/>
      <c r="N213" s="240" t="str">
        <f t="shared" ref="N213:N215" si="126">CB213&amp;CC213&amp;CD213&amp;CE213</f>
        <v/>
      </c>
      <c r="CB213" s="2174" t="str">
        <f t="shared" ref="CB213:CB215" si="127">IF(AND(B213&gt;0,OR(K213=""))," * No olvide digitar la variable IDENTIDAD DE GÉNERO/Trans Masculino. Digite Cero si no tiene.","")</f>
        <v/>
      </c>
      <c r="CC213" s="2174" t="str">
        <f t="shared" ref="CC213:CC215" si="128">IF(AND($B213&gt;0,OR(L213=""))," * No olvide digitar la variable IDENTIDAD DE GÉNERO/Trans Femenino. Digite Cero si no tiene.","")</f>
        <v/>
      </c>
      <c r="CD213" s="2174" t="str">
        <f t="shared" ref="CD213:CD215" si="129">IF(AND(B213&gt;0,OR(M213=""))," * No olvide digitar la variable IDENTIDAD DE GÉNERO/Binarie. Digite Cero si no tiene.","")</f>
        <v/>
      </c>
      <c r="CE213" s="2174" t="str">
        <f t="shared" ref="CE213:CE215" si="130">IF((K213+L213+M213)&gt;B213," * La variable IDENTIDAD DE GÉNERO No puede ser mayor al Total .","")</f>
        <v/>
      </c>
      <c r="CF213" s="1"/>
      <c r="CG213" s="1"/>
      <c r="CH213" s="1"/>
      <c r="CI213" s="1"/>
      <c r="CJ213" s="1"/>
      <c r="CK213" s="1"/>
      <c r="CL213" s="1"/>
      <c r="CM213" s="1"/>
      <c r="CN213" s="2176">
        <f t="shared" ref="CN213:CP213" si="131">IF(AND($B213&gt;0,(K213="")),1,0)</f>
        <v>0</v>
      </c>
      <c r="CO213" s="2176">
        <f t="shared" si="131"/>
        <v>0</v>
      </c>
      <c r="CP213" s="2176">
        <f t="shared" si="131"/>
        <v>0</v>
      </c>
      <c r="CQ213" s="2176">
        <f t="shared" ref="CQ213:CQ215" si="132">IF((K213+L213+M213)&gt;B213,1,0)</f>
        <v>0</v>
      </c>
      <c r="CR213" s="1"/>
      <c r="CS213" s="1"/>
      <c r="CT213" s="1"/>
    </row>
    <row r="214" spans="1:98" ht="14.25" customHeight="1" x14ac:dyDescent="0.25">
      <c r="A214" s="201" t="s">
        <v>1406</v>
      </c>
      <c r="B214" s="201">
        <f t="shared" si="125"/>
        <v>0</v>
      </c>
      <c r="C214" s="355"/>
      <c r="D214" s="2057"/>
      <c r="E214" s="355"/>
      <c r="F214" s="2085"/>
      <c r="G214" s="355"/>
      <c r="H214" s="2057"/>
      <c r="I214" s="355"/>
      <c r="J214" s="444"/>
      <c r="K214" s="443"/>
      <c r="L214" s="452"/>
      <c r="M214" s="2057"/>
      <c r="N214" s="240" t="str">
        <f t="shared" si="126"/>
        <v/>
      </c>
      <c r="CB214" s="2174" t="str">
        <f t="shared" si="127"/>
        <v/>
      </c>
      <c r="CC214" s="2174" t="str">
        <f t="shared" si="128"/>
        <v/>
      </c>
      <c r="CD214" s="2174" t="str">
        <f t="shared" si="129"/>
        <v/>
      </c>
      <c r="CE214" s="2174" t="str">
        <f t="shared" si="130"/>
        <v/>
      </c>
      <c r="CF214" s="1"/>
      <c r="CG214" s="1"/>
      <c r="CH214" s="1"/>
      <c r="CI214" s="1"/>
      <c r="CJ214" s="1"/>
      <c r="CK214" s="1"/>
      <c r="CL214" s="1"/>
      <c r="CM214" s="1"/>
      <c r="CN214" s="2176">
        <f t="shared" ref="CN214:CP214" si="133">IF(AND($B214&gt;0,(K214="")),1,0)</f>
        <v>0</v>
      </c>
      <c r="CO214" s="2176">
        <f t="shared" si="133"/>
        <v>0</v>
      </c>
      <c r="CP214" s="2176">
        <f t="shared" si="133"/>
        <v>0</v>
      </c>
      <c r="CQ214" s="2176">
        <f t="shared" si="132"/>
        <v>0</v>
      </c>
      <c r="CR214" s="1"/>
      <c r="CS214" s="1"/>
      <c r="CT214" s="1"/>
    </row>
    <row r="215" spans="1:98" ht="14.25" customHeight="1" x14ac:dyDescent="0.25">
      <c r="A215" s="203" t="s">
        <v>1407</v>
      </c>
      <c r="B215" s="203">
        <f t="shared" si="125"/>
        <v>0</v>
      </c>
      <c r="C215" s="2074"/>
      <c r="D215" s="2093"/>
      <c r="E215" s="2074"/>
      <c r="F215" s="2248"/>
      <c r="G215" s="2074"/>
      <c r="H215" s="2093"/>
      <c r="I215" s="2074"/>
      <c r="J215" s="2094"/>
      <c r="K215" s="527"/>
      <c r="L215" s="477"/>
      <c r="M215" s="2093"/>
      <c r="N215" s="240" t="str">
        <f t="shared" si="126"/>
        <v/>
      </c>
      <c r="CB215" s="2174" t="str">
        <f t="shared" si="127"/>
        <v/>
      </c>
      <c r="CC215" s="2174" t="str">
        <f t="shared" si="128"/>
        <v/>
      </c>
      <c r="CD215" s="2174" t="str">
        <f t="shared" si="129"/>
        <v/>
      </c>
      <c r="CE215" s="2174" t="str">
        <f t="shared" si="130"/>
        <v/>
      </c>
      <c r="CF215" s="1"/>
      <c r="CG215" s="1"/>
      <c r="CH215" s="1"/>
      <c r="CI215" s="1"/>
      <c r="CJ215" s="1"/>
      <c r="CK215" s="1"/>
      <c r="CL215" s="1"/>
      <c r="CM215" s="1"/>
      <c r="CN215" s="2176">
        <f t="shared" ref="CN215:CP215" si="134">IF(AND($B215&gt;0,(K215="")),1,0)</f>
        <v>0</v>
      </c>
      <c r="CO215" s="2176">
        <f t="shared" si="134"/>
        <v>0</v>
      </c>
      <c r="CP215" s="2176">
        <f t="shared" si="134"/>
        <v>0</v>
      </c>
      <c r="CQ215" s="2176">
        <f t="shared" si="132"/>
        <v>0</v>
      </c>
      <c r="CR215" s="1"/>
      <c r="CS215" s="1"/>
      <c r="CT215" s="1"/>
    </row>
    <row r="216" spans="1:98" ht="14.25" customHeight="1" x14ac:dyDescent="0.25">
      <c r="A216" s="2413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</row>
    <row r="217" spans="1:98" ht="14.25" customHeight="1" x14ac:dyDescent="0.25"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</row>
    <row r="218" spans="1:98" ht="14.25" customHeight="1" x14ac:dyDescent="0.25"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</row>
    <row r="219" spans="1:98" ht="14.25" customHeight="1" x14ac:dyDescent="0.25"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</row>
    <row r="220" spans="1:98" ht="14.25" customHeight="1" x14ac:dyDescent="0.25"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</row>
    <row r="221" spans="1:98" ht="14.25" customHeight="1" x14ac:dyDescent="0.25"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</row>
    <row r="222" spans="1:98" ht="14.25" customHeight="1" x14ac:dyDescent="0.25"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</row>
    <row r="223" spans="1:98" ht="14.25" customHeight="1" x14ac:dyDescent="0.25"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</row>
    <row r="224" spans="1:98" ht="14.25" customHeight="1" x14ac:dyDescent="0.25"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</row>
    <row r="225" spans="1:98" ht="14.25" customHeight="1" x14ac:dyDescent="0.25"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</row>
    <row r="226" spans="1:98" ht="14.25" customHeight="1" x14ac:dyDescent="0.25"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</row>
    <row r="227" spans="1:98" ht="14.25" customHeight="1" x14ac:dyDescent="0.25"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</row>
    <row r="228" spans="1:98" ht="14.25" customHeight="1" x14ac:dyDescent="0.25"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</row>
    <row r="229" spans="1:98" ht="14.25" customHeight="1" x14ac:dyDescent="0.25"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</row>
    <row r="230" spans="1:98" ht="14.25" customHeight="1" x14ac:dyDescent="0.25"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</row>
    <row r="231" spans="1:98" ht="14.25" customHeight="1" x14ac:dyDescent="0.25"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</row>
    <row r="232" spans="1:98" ht="14.25" customHeight="1" x14ac:dyDescent="0.25"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</row>
    <row r="233" spans="1:98" ht="14.25" customHeight="1" x14ac:dyDescent="0.25"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</row>
    <row r="234" spans="1:98" ht="14.25" customHeight="1" x14ac:dyDescent="0.25"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</row>
    <row r="235" spans="1:98" ht="14.25" customHeight="1" x14ac:dyDescent="0.25"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</row>
    <row r="236" spans="1:98" ht="14.25" customHeight="1" x14ac:dyDescent="0.25"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</row>
    <row r="237" spans="1:98" ht="14.25" customHeight="1" x14ac:dyDescent="0.25"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</row>
    <row r="238" spans="1:98" ht="14.25" customHeight="1" x14ac:dyDescent="0.25"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</row>
    <row r="239" spans="1:98" ht="24" hidden="1" customHeight="1" x14ac:dyDescent="0.25">
      <c r="A239" s="2333">
        <f>SUM(B12:B66,X12:X66,AB12:AB66,AF12:AG66,B71:B125,F71:F125,J71:J125,N71:N125,Q71:AI125,B129:B145,C151:C161,C167:C177,C182:C191,C196:C202,C207:C208,B213:B215)</f>
        <v>142</v>
      </c>
      <c r="B239" s="2334">
        <f>SUM(CM12:CU215)</f>
        <v>0</v>
      </c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</row>
    <row r="240" spans="1:98" ht="14.25" customHeight="1" x14ac:dyDescent="0.25"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</row>
    <row r="241" spans="80:98" ht="14.25" customHeight="1" x14ac:dyDescent="0.25"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</row>
    <row r="242" spans="80:98" ht="14.25" customHeight="1" x14ac:dyDescent="0.25"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</row>
    <row r="243" spans="80:98" ht="14.25" customHeight="1" x14ac:dyDescent="0.25"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</row>
    <row r="244" spans="80:98" ht="14.25" customHeight="1" x14ac:dyDescent="0.25"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</row>
    <row r="245" spans="80:98" ht="14.25" customHeight="1" x14ac:dyDescent="0.25"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</row>
    <row r="246" spans="80:98" ht="14.25" customHeight="1" x14ac:dyDescent="0.25"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</row>
    <row r="247" spans="80:98" ht="14.25" customHeight="1" x14ac:dyDescent="0.25"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</row>
    <row r="248" spans="80:98" ht="14.25" customHeight="1" x14ac:dyDescent="0.25"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</row>
    <row r="249" spans="80:98" ht="14.25" customHeight="1" x14ac:dyDescent="0.25"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</row>
    <row r="250" spans="80:98" ht="14.25" customHeight="1" x14ac:dyDescent="0.25"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</row>
    <row r="251" spans="80:98" ht="14.25" customHeight="1" x14ac:dyDescent="0.25"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</row>
    <row r="252" spans="80:98" ht="14.25" customHeight="1" x14ac:dyDescent="0.25"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</row>
    <row r="253" spans="80:98" ht="14.25" customHeight="1" x14ac:dyDescent="0.25"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</row>
    <row r="254" spans="80:98" ht="14.25" customHeight="1" x14ac:dyDescent="0.25"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</row>
    <row r="255" spans="80:98" ht="14.25" customHeight="1" x14ac:dyDescent="0.25"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</row>
    <row r="256" spans="80:98" ht="14.25" customHeight="1" x14ac:dyDescent="0.25"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</row>
    <row r="257" spans="80:98" ht="14.25" customHeight="1" x14ac:dyDescent="0.25"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</row>
    <row r="258" spans="80:98" ht="14.25" customHeight="1" x14ac:dyDescent="0.25"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</row>
    <row r="259" spans="80:98" ht="14.25" customHeight="1" x14ac:dyDescent="0.25"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</row>
    <row r="260" spans="80:98" ht="14.25" customHeight="1" x14ac:dyDescent="0.25"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</row>
    <row r="261" spans="80:98" ht="14.25" customHeight="1" x14ac:dyDescent="0.25"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</row>
    <row r="262" spans="80:98" ht="14.25" customHeight="1" x14ac:dyDescent="0.25"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</row>
    <row r="263" spans="80:98" ht="14.25" customHeight="1" x14ac:dyDescent="0.25"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</row>
    <row r="264" spans="80:98" ht="14.25" customHeight="1" x14ac:dyDescent="0.25"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</row>
    <row r="265" spans="80:98" ht="14.25" customHeight="1" x14ac:dyDescent="0.25"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</row>
    <row r="266" spans="80:98" ht="14.25" customHeight="1" x14ac:dyDescent="0.25"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</row>
    <row r="267" spans="80:98" ht="14.25" customHeight="1" x14ac:dyDescent="0.25"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</row>
    <row r="268" spans="80:98" ht="14.25" customHeight="1" x14ac:dyDescent="0.25"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</row>
    <row r="269" spans="80:98" ht="14.25" customHeight="1" x14ac:dyDescent="0.25"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</row>
    <row r="270" spans="80:98" ht="14.25" customHeight="1" x14ac:dyDescent="0.25"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</row>
    <row r="271" spans="80:98" ht="14.25" customHeight="1" x14ac:dyDescent="0.25"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</row>
    <row r="272" spans="80:98" ht="14.25" customHeight="1" x14ac:dyDescent="0.25"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</row>
    <row r="273" spans="80:98" ht="14.25" customHeight="1" x14ac:dyDescent="0.25"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</row>
    <row r="274" spans="80:98" ht="14.25" customHeight="1" x14ac:dyDescent="0.25"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</row>
    <row r="275" spans="80:98" ht="14.25" customHeight="1" x14ac:dyDescent="0.25"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</row>
    <row r="276" spans="80:98" ht="14.25" customHeight="1" x14ac:dyDescent="0.25"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</row>
    <row r="277" spans="80:98" ht="14.25" customHeight="1" x14ac:dyDescent="0.25"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</row>
    <row r="278" spans="80:98" ht="14.25" customHeight="1" x14ac:dyDescent="0.25"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</row>
    <row r="279" spans="80:98" ht="14.25" customHeight="1" x14ac:dyDescent="0.25"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</row>
    <row r="280" spans="80:98" ht="14.25" customHeight="1" x14ac:dyDescent="0.25"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</row>
    <row r="281" spans="80:98" ht="14.25" customHeight="1" x14ac:dyDescent="0.25"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</row>
    <row r="282" spans="80:98" ht="14.25" customHeight="1" x14ac:dyDescent="0.25"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</row>
    <row r="283" spans="80:98" ht="14.25" customHeight="1" x14ac:dyDescent="0.25"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</row>
    <row r="284" spans="80:98" ht="14.25" customHeight="1" x14ac:dyDescent="0.25"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</row>
    <row r="285" spans="80:98" ht="14.25" customHeight="1" x14ac:dyDescent="0.25"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</row>
    <row r="286" spans="80:98" ht="14.25" customHeight="1" x14ac:dyDescent="0.25"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</row>
    <row r="287" spans="80:98" ht="14.25" customHeight="1" x14ac:dyDescent="0.25"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</row>
    <row r="288" spans="80:98" ht="14.25" customHeight="1" x14ac:dyDescent="0.25"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</row>
    <row r="289" spans="80:98" ht="14.25" customHeight="1" x14ac:dyDescent="0.25"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</row>
    <row r="290" spans="80:98" ht="14.25" customHeight="1" x14ac:dyDescent="0.25"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</row>
    <row r="291" spans="80:98" ht="14.25" customHeight="1" x14ac:dyDescent="0.25"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</row>
    <row r="292" spans="80:98" ht="14.25" customHeight="1" x14ac:dyDescent="0.25"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</row>
    <row r="293" spans="80:98" ht="14.25" customHeight="1" x14ac:dyDescent="0.25"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</row>
    <row r="294" spans="80:98" ht="14.25" customHeight="1" x14ac:dyDescent="0.25"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</row>
    <row r="295" spans="80:98" ht="14.25" customHeight="1" x14ac:dyDescent="0.25"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</row>
    <row r="296" spans="80:98" ht="14.25" customHeight="1" x14ac:dyDescent="0.25"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</row>
    <row r="297" spans="80:98" ht="14.25" customHeight="1" x14ac:dyDescent="0.25"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</row>
    <row r="298" spans="80:98" ht="14.25" customHeight="1" x14ac:dyDescent="0.25"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</row>
    <row r="299" spans="80:98" ht="14.25" customHeight="1" x14ac:dyDescent="0.25"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</row>
    <row r="300" spans="80:98" ht="14.25" customHeight="1" x14ac:dyDescent="0.25"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</row>
    <row r="301" spans="80:98" ht="14.25" customHeight="1" x14ac:dyDescent="0.25"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</row>
    <row r="302" spans="80:98" ht="14.25" customHeight="1" x14ac:dyDescent="0.25"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</row>
    <row r="303" spans="80:98" ht="14.25" customHeight="1" x14ac:dyDescent="0.25"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</row>
    <row r="304" spans="80:98" ht="14.25" customHeight="1" x14ac:dyDescent="0.25"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</row>
    <row r="305" spans="80:98" ht="14.25" customHeight="1" x14ac:dyDescent="0.25"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</row>
    <row r="306" spans="80:98" ht="14.25" customHeight="1" x14ac:dyDescent="0.25"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</row>
    <row r="307" spans="80:98" ht="14.25" customHeight="1" x14ac:dyDescent="0.25"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</row>
    <row r="308" spans="80:98" ht="14.25" customHeight="1" x14ac:dyDescent="0.25"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</row>
    <row r="309" spans="80:98" ht="14.25" customHeight="1" x14ac:dyDescent="0.25"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</row>
    <row r="310" spans="80:98" ht="14.25" customHeight="1" x14ac:dyDescent="0.25"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</row>
    <row r="311" spans="80:98" ht="14.25" customHeight="1" x14ac:dyDescent="0.25"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</row>
    <row r="312" spans="80:98" ht="14.25" customHeight="1" x14ac:dyDescent="0.25"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</row>
    <row r="313" spans="80:98" ht="14.25" customHeight="1" x14ac:dyDescent="0.25"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</row>
    <row r="314" spans="80:98" ht="14.25" customHeight="1" x14ac:dyDescent="0.25"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</row>
    <row r="315" spans="80:98" ht="14.25" customHeight="1" x14ac:dyDescent="0.25"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</row>
    <row r="316" spans="80:98" ht="14.25" customHeight="1" x14ac:dyDescent="0.25"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</row>
    <row r="317" spans="80:98" ht="14.25" customHeight="1" x14ac:dyDescent="0.25"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</row>
    <row r="318" spans="80:98" ht="14.25" customHeight="1" x14ac:dyDescent="0.25"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</row>
    <row r="319" spans="80:98" ht="14.25" customHeight="1" x14ac:dyDescent="0.25"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</row>
    <row r="320" spans="80:98" ht="14.25" customHeight="1" x14ac:dyDescent="0.25"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</row>
    <row r="321" spans="80:98" ht="14.25" customHeight="1" x14ac:dyDescent="0.25"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</row>
    <row r="322" spans="80:98" ht="14.25" customHeight="1" x14ac:dyDescent="0.25"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</row>
    <row r="323" spans="80:98" ht="14.25" customHeight="1" x14ac:dyDescent="0.25"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</row>
    <row r="324" spans="80:98" ht="14.25" customHeight="1" x14ac:dyDescent="0.25"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</row>
    <row r="325" spans="80:98" ht="14.25" customHeight="1" x14ac:dyDescent="0.25"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</row>
    <row r="326" spans="80:98" ht="14.25" customHeight="1" x14ac:dyDescent="0.25"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</row>
    <row r="327" spans="80:98" ht="14.25" customHeight="1" x14ac:dyDescent="0.25"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</row>
    <row r="328" spans="80:98" ht="14.25" customHeight="1" x14ac:dyDescent="0.25"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</row>
    <row r="329" spans="80:98" ht="14.25" customHeight="1" x14ac:dyDescent="0.25"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</row>
    <row r="330" spans="80:98" ht="14.25" customHeight="1" x14ac:dyDescent="0.25"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</row>
    <row r="331" spans="80:98" ht="14.25" customHeight="1" x14ac:dyDescent="0.25"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</row>
    <row r="332" spans="80:98" ht="14.25" customHeight="1" x14ac:dyDescent="0.25"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</row>
    <row r="333" spans="80:98" ht="14.25" customHeight="1" x14ac:dyDescent="0.25"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</row>
    <row r="334" spans="80:98" ht="14.25" customHeight="1" x14ac:dyDescent="0.25"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</row>
    <row r="335" spans="80:98" ht="14.25" customHeight="1" x14ac:dyDescent="0.25"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</row>
    <row r="336" spans="80:98" ht="14.25" customHeight="1" x14ac:dyDescent="0.25"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</row>
    <row r="337" spans="80:98" ht="14.25" customHeight="1" x14ac:dyDescent="0.25"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</row>
    <row r="338" spans="80:98" ht="14.25" customHeight="1" x14ac:dyDescent="0.25"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</row>
    <row r="339" spans="80:98" ht="14.25" customHeight="1" x14ac:dyDescent="0.25"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</row>
    <row r="340" spans="80:98" ht="14.25" customHeight="1" x14ac:dyDescent="0.25"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</row>
    <row r="341" spans="80:98" ht="14.25" customHeight="1" x14ac:dyDescent="0.25"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</row>
    <row r="342" spans="80:98" ht="14.25" customHeight="1" x14ac:dyDescent="0.25"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</row>
    <row r="343" spans="80:98" ht="14.25" customHeight="1" x14ac:dyDescent="0.25"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</row>
    <row r="344" spans="80:98" ht="14.25" customHeight="1" x14ac:dyDescent="0.25"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</row>
    <row r="345" spans="80:98" ht="14.25" customHeight="1" x14ac:dyDescent="0.25"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</row>
    <row r="346" spans="80:98" ht="14.25" customHeight="1" x14ac:dyDescent="0.25"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</row>
    <row r="347" spans="80:98" ht="14.25" customHeight="1" x14ac:dyDescent="0.25"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</row>
    <row r="348" spans="80:98" ht="14.25" customHeight="1" x14ac:dyDescent="0.25"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</row>
    <row r="349" spans="80:98" ht="14.25" customHeight="1" x14ac:dyDescent="0.25"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</row>
    <row r="350" spans="80:98" ht="14.25" customHeight="1" x14ac:dyDescent="0.25"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</row>
    <row r="351" spans="80:98" ht="14.25" customHeight="1" x14ac:dyDescent="0.25"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</row>
    <row r="352" spans="80:98" ht="14.25" customHeight="1" x14ac:dyDescent="0.25"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</row>
    <row r="353" spans="80:98" ht="14.25" customHeight="1" x14ac:dyDescent="0.25"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</row>
    <row r="354" spans="80:98" ht="14.25" customHeight="1" x14ac:dyDescent="0.25"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</row>
    <row r="355" spans="80:98" ht="14.25" customHeight="1" x14ac:dyDescent="0.25"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</row>
    <row r="356" spans="80:98" ht="14.25" customHeight="1" x14ac:dyDescent="0.25"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</row>
    <row r="357" spans="80:98" ht="14.25" customHeight="1" x14ac:dyDescent="0.25"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</row>
    <row r="358" spans="80:98" ht="14.25" customHeight="1" x14ac:dyDescent="0.25"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</row>
    <row r="359" spans="80:98" ht="14.25" customHeight="1" x14ac:dyDescent="0.25"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</row>
    <row r="360" spans="80:98" ht="14.25" customHeight="1" x14ac:dyDescent="0.25"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</row>
    <row r="361" spans="80:98" ht="14.25" customHeight="1" x14ac:dyDescent="0.25"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</row>
    <row r="362" spans="80:98" ht="14.25" customHeight="1" x14ac:dyDescent="0.25"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</row>
    <row r="363" spans="80:98" ht="14.25" customHeight="1" x14ac:dyDescent="0.25"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</row>
    <row r="364" spans="80:98" ht="14.25" customHeight="1" x14ac:dyDescent="0.25"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</row>
    <row r="365" spans="80:98" ht="14.25" customHeight="1" x14ac:dyDescent="0.25"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</row>
    <row r="366" spans="80:98" ht="14.25" customHeight="1" x14ac:dyDescent="0.25"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</row>
    <row r="367" spans="80:98" ht="14.25" customHeight="1" x14ac:dyDescent="0.25"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</row>
    <row r="368" spans="80:98" ht="14.25" customHeight="1" x14ac:dyDescent="0.25"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</row>
    <row r="369" spans="80:98" ht="14.25" customHeight="1" x14ac:dyDescent="0.25"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</row>
    <row r="370" spans="80:98" ht="14.25" customHeight="1" x14ac:dyDescent="0.25"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</row>
    <row r="371" spans="80:98" ht="14.25" customHeight="1" x14ac:dyDescent="0.25"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</row>
    <row r="372" spans="80:98" ht="14.25" customHeight="1" x14ac:dyDescent="0.25"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</row>
    <row r="373" spans="80:98" ht="14.25" customHeight="1" x14ac:dyDescent="0.25"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</row>
    <row r="374" spans="80:98" ht="14.25" customHeight="1" x14ac:dyDescent="0.25"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</row>
    <row r="375" spans="80:98" ht="14.25" customHeight="1" x14ac:dyDescent="0.25"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</row>
    <row r="376" spans="80:98" ht="14.25" customHeight="1" x14ac:dyDescent="0.25"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</row>
    <row r="377" spans="80:98" ht="14.25" customHeight="1" x14ac:dyDescent="0.25"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</row>
    <row r="378" spans="80:98" ht="14.25" customHeight="1" x14ac:dyDescent="0.25"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</row>
    <row r="379" spans="80:98" ht="14.25" customHeight="1" x14ac:dyDescent="0.25"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</row>
    <row r="380" spans="80:98" ht="14.25" customHeight="1" x14ac:dyDescent="0.25"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</row>
    <row r="381" spans="80:98" ht="14.25" customHeight="1" x14ac:dyDescent="0.25"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</row>
    <row r="382" spans="80:98" ht="14.25" customHeight="1" x14ac:dyDescent="0.25"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</row>
    <row r="383" spans="80:98" ht="14.25" customHeight="1" x14ac:dyDescent="0.25"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</row>
    <row r="384" spans="80:98" ht="14.25" customHeight="1" x14ac:dyDescent="0.25"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</row>
    <row r="385" spans="80:98" ht="14.25" customHeight="1" x14ac:dyDescent="0.25"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</row>
    <row r="386" spans="80:98" ht="14.25" customHeight="1" x14ac:dyDescent="0.25"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</row>
    <row r="387" spans="80:98" ht="14.25" customHeight="1" x14ac:dyDescent="0.25"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</row>
    <row r="388" spans="80:98" ht="14.25" customHeight="1" x14ac:dyDescent="0.25"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</row>
    <row r="389" spans="80:98" ht="14.25" customHeight="1" x14ac:dyDescent="0.25"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</row>
    <row r="390" spans="80:98" ht="14.25" customHeight="1" x14ac:dyDescent="0.25"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</row>
    <row r="391" spans="80:98" ht="14.25" customHeight="1" x14ac:dyDescent="0.25"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</row>
    <row r="392" spans="80:98" ht="14.25" customHeight="1" x14ac:dyDescent="0.25"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</row>
    <row r="393" spans="80:98" ht="14.25" customHeight="1" x14ac:dyDescent="0.25"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</row>
    <row r="394" spans="80:98" ht="14.25" customHeight="1" x14ac:dyDescent="0.25"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</row>
    <row r="395" spans="80:98" ht="14.25" customHeight="1" x14ac:dyDescent="0.25"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</row>
    <row r="396" spans="80:98" ht="14.25" customHeight="1" x14ac:dyDescent="0.25"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</row>
    <row r="397" spans="80:98" ht="14.25" customHeight="1" x14ac:dyDescent="0.25"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</row>
    <row r="398" spans="80:98" ht="14.25" customHeight="1" x14ac:dyDescent="0.25"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</row>
    <row r="399" spans="80:98" ht="14.25" customHeight="1" x14ac:dyDescent="0.25"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</row>
    <row r="400" spans="80:98" ht="14.25" customHeight="1" x14ac:dyDescent="0.25"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</row>
    <row r="401" spans="80:98" ht="14.25" customHeight="1" x14ac:dyDescent="0.25"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</row>
    <row r="402" spans="80:98" ht="14.25" customHeight="1" x14ac:dyDescent="0.25"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</row>
    <row r="403" spans="80:98" ht="14.25" customHeight="1" x14ac:dyDescent="0.25"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</row>
    <row r="404" spans="80:98" ht="14.25" customHeight="1" x14ac:dyDescent="0.25"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</row>
    <row r="405" spans="80:98" ht="14.25" customHeight="1" x14ac:dyDescent="0.25"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</row>
    <row r="406" spans="80:98" ht="14.25" customHeight="1" x14ac:dyDescent="0.25"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</row>
    <row r="407" spans="80:98" ht="14.25" customHeight="1" x14ac:dyDescent="0.25"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</row>
    <row r="408" spans="80:98" ht="14.25" customHeight="1" x14ac:dyDescent="0.25"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</row>
    <row r="409" spans="80:98" ht="14.25" customHeight="1" x14ac:dyDescent="0.25"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</row>
    <row r="410" spans="80:98" ht="14.25" customHeight="1" x14ac:dyDescent="0.25"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</row>
    <row r="411" spans="80:98" ht="14.25" customHeight="1" x14ac:dyDescent="0.25"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</row>
    <row r="412" spans="80:98" ht="14.25" customHeight="1" x14ac:dyDescent="0.25"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</row>
    <row r="413" spans="80:98" ht="14.25" customHeight="1" x14ac:dyDescent="0.25"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</row>
    <row r="414" spans="80:98" ht="14.25" customHeight="1" x14ac:dyDescent="0.25"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</row>
    <row r="415" spans="80:98" ht="14.25" customHeight="1" x14ac:dyDescent="0.25"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</row>
    <row r="416" spans="80:98" ht="14.25" customHeight="1" x14ac:dyDescent="0.25"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</row>
    <row r="417" spans="80:98" ht="14.25" customHeight="1" x14ac:dyDescent="0.25"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</row>
    <row r="418" spans="80:98" ht="14.25" customHeight="1" x14ac:dyDescent="0.25"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</row>
    <row r="419" spans="80:98" ht="14.25" customHeight="1" x14ac:dyDescent="0.25"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</row>
    <row r="420" spans="80:98" ht="14.25" customHeight="1" x14ac:dyDescent="0.25"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</row>
    <row r="421" spans="80:98" ht="14.25" customHeight="1" x14ac:dyDescent="0.25"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</row>
    <row r="422" spans="80:98" ht="14.25" customHeight="1" x14ac:dyDescent="0.25"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</row>
    <row r="423" spans="80:98" ht="14.25" customHeight="1" x14ac:dyDescent="0.25"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</row>
    <row r="424" spans="80:98" ht="14.25" customHeight="1" x14ac:dyDescent="0.25"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</row>
    <row r="425" spans="80:98" ht="14.25" customHeight="1" x14ac:dyDescent="0.25"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</row>
    <row r="426" spans="80:98" ht="14.25" customHeight="1" x14ac:dyDescent="0.25"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</row>
    <row r="427" spans="80:98" ht="14.25" customHeight="1" x14ac:dyDescent="0.25"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</row>
    <row r="428" spans="80:98" ht="14.25" customHeight="1" x14ac:dyDescent="0.25"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</row>
    <row r="429" spans="80:98" ht="14.25" customHeight="1" x14ac:dyDescent="0.25"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</row>
    <row r="430" spans="80:98" ht="14.25" customHeight="1" x14ac:dyDescent="0.25"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</row>
    <row r="431" spans="80:98" ht="14.25" customHeight="1" x14ac:dyDescent="0.25"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</row>
    <row r="432" spans="80:98" ht="14.25" customHeight="1" x14ac:dyDescent="0.25"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</row>
    <row r="433" spans="80:98" ht="14.25" customHeight="1" x14ac:dyDescent="0.25"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</row>
    <row r="434" spans="80:98" ht="14.25" customHeight="1" x14ac:dyDescent="0.25"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</row>
    <row r="435" spans="80:98" ht="14.25" customHeight="1" x14ac:dyDescent="0.25"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</row>
    <row r="436" spans="80:98" ht="14.25" customHeight="1" x14ac:dyDescent="0.25"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</row>
    <row r="437" spans="80:98" ht="14.25" customHeight="1" x14ac:dyDescent="0.25"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</row>
    <row r="438" spans="80:98" ht="14.25" customHeight="1" x14ac:dyDescent="0.25"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</row>
    <row r="439" spans="80:98" ht="14.25" customHeight="1" x14ac:dyDescent="0.25"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</row>
    <row r="440" spans="80:98" ht="14.25" customHeight="1" x14ac:dyDescent="0.25"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</row>
    <row r="441" spans="80:98" ht="14.25" customHeight="1" x14ac:dyDescent="0.25"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</row>
    <row r="442" spans="80:98" ht="14.25" customHeight="1" x14ac:dyDescent="0.25"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</row>
    <row r="443" spans="80:98" ht="14.25" customHeight="1" x14ac:dyDescent="0.25"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</row>
    <row r="444" spans="80:98" ht="14.25" customHeight="1" x14ac:dyDescent="0.25"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</row>
    <row r="445" spans="80:98" ht="14.25" customHeight="1" x14ac:dyDescent="0.25"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</row>
    <row r="446" spans="80:98" ht="14.25" customHeight="1" x14ac:dyDescent="0.25"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</row>
    <row r="447" spans="80:98" ht="14.25" customHeight="1" x14ac:dyDescent="0.25"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</row>
    <row r="448" spans="80:98" ht="14.25" customHeight="1" x14ac:dyDescent="0.25"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</row>
    <row r="449" spans="80:98" ht="14.25" customHeight="1" x14ac:dyDescent="0.25"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</row>
    <row r="450" spans="80:98" ht="14.25" customHeight="1" x14ac:dyDescent="0.25"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</row>
    <row r="451" spans="80:98" ht="14.25" customHeight="1" x14ac:dyDescent="0.25"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</row>
    <row r="452" spans="80:98" ht="14.25" customHeight="1" x14ac:dyDescent="0.25"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</row>
    <row r="453" spans="80:98" ht="14.25" customHeight="1" x14ac:dyDescent="0.25"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</row>
    <row r="454" spans="80:98" ht="14.25" customHeight="1" x14ac:dyDescent="0.25"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</row>
    <row r="455" spans="80:98" ht="14.25" customHeight="1" x14ac:dyDescent="0.25"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</row>
    <row r="456" spans="80:98" ht="14.25" customHeight="1" x14ac:dyDescent="0.25"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</row>
    <row r="457" spans="80:98" ht="14.25" customHeight="1" x14ac:dyDescent="0.25"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</row>
    <row r="458" spans="80:98" ht="14.25" customHeight="1" x14ac:dyDescent="0.25"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</row>
    <row r="459" spans="80:98" ht="14.25" customHeight="1" x14ac:dyDescent="0.25"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</row>
    <row r="460" spans="80:98" ht="14.25" customHeight="1" x14ac:dyDescent="0.25"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</row>
    <row r="461" spans="80:98" ht="14.25" customHeight="1" x14ac:dyDescent="0.25"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</row>
    <row r="462" spans="80:98" ht="14.25" customHeight="1" x14ac:dyDescent="0.25"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</row>
    <row r="463" spans="80:98" ht="14.25" customHeight="1" x14ac:dyDescent="0.25"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</row>
    <row r="464" spans="80:98" ht="14.25" customHeight="1" x14ac:dyDescent="0.25"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</row>
    <row r="465" spans="80:98" ht="14.25" customHeight="1" x14ac:dyDescent="0.25"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</row>
    <row r="466" spans="80:98" ht="14.25" customHeight="1" x14ac:dyDescent="0.25"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</row>
    <row r="467" spans="80:98" ht="14.25" customHeight="1" x14ac:dyDescent="0.25"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</row>
    <row r="468" spans="80:98" ht="14.25" customHeight="1" x14ac:dyDescent="0.25"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</row>
    <row r="469" spans="80:98" ht="14.25" customHeight="1" x14ac:dyDescent="0.25"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</row>
    <row r="470" spans="80:98" ht="14.25" customHeight="1" x14ac:dyDescent="0.25"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</row>
    <row r="471" spans="80:98" ht="14.25" customHeight="1" x14ac:dyDescent="0.25"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</row>
    <row r="472" spans="80:98" ht="14.25" customHeight="1" x14ac:dyDescent="0.25"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</row>
    <row r="473" spans="80:98" ht="14.25" customHeight="1" x14ac:dyDescent="0.25"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</row>
    <row r="474" spans="80:98" ht="14.25" customHeight="1" x14ac:dyDescent="0.25"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</row>
    <row r="475" spans="80:98" ht="14.25" customHeight="1" x14ac:dyDescent="0.25"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</row>
    <row r="476" spans="80:98" ht="14.25" customHeight="1" x14ac:dyDescent="0.25"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</row>
    <row r="477" spans="80:98" ht="14.25" customHeight="1" x14ac:dyDescent="0.25"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</row>
    <row r="478" spans="80:98" ht="14.25" customHeight="1" x14ac:dyDescent="0.25"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</row>
    <row r="479" spans="80:98" ht="14.25" customHeight="1" x14ac:dyDescent="0.25"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</row>
    <row r="480" spans="80:98" ht="14.25" customHeight="1" x14ac:dyDescent="0.25"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</row>
    <row r="481" spans="80:98" ht="14.25" customHeight="1" x14ac:dyDescent="0.25"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</row>
    <row r="482" spans="80:98" ht="14.25" customHeight="1" x14ac:dyDescent="0.25"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</row>
    <row r="483" spans="80:98" ht="14.25" customHeight="1" x14ac:dyDescent="0.25"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</row>
    <row r="484" spans="80:98" ht="14.25" customHeight="1" x14ac:dyDescent="0.25"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</row>
    <row r="485" spans="80:98" ht="14.25" customHeight="1" x14ac:dyDescent="0.25"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</row>
    <row r="486" spans="80:98" ht="14.25" customHeight="1" x14ac:dyDescent="0.25"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</row>
    <row r="487" spans="80:98" ht="14.25" customHeight="1" x14ac:dyDescent="0.25"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</row>
    <row r="488" spans="80:98" ht="14.25" customHeight="1" x14ac:dyDescent="0.25"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</row>
    <row r="489" spans="80:98" ht="14.25" customHeight="1" x14ac:dyDescent="0.25"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</row>
    <row r="490" spans="80:98" ht="14.25" customHeight="1" x14ac:dyDescent="0.25"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</row>
    <row r="491" spans="80:98" ht="14.25" customHeight="1" x14ac:dyDescent="0.25"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</row>
    <row r="492" spans="80:98" ht="14.25" customHeight="1" x14ac:dyDescent="0.25"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</row>
    <row r="493" spans="80:98" ht="14.25" customHeight="1" x14ac:dyDescent="0.25"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</row>
    <row r="494" spans="80:98" ht="14.25" customHeight="1" x14ac:dyDescent="0.25"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</row>
    <row r="495" spans="80:98" ht="14.25" customHeight="1" x14ac:dyDescent="0.25"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</row>
    <row r="496" spans="80:98" ht="14.25" customHeight="1" x14ac:dyDescent="0.25"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</row>
    <row r="497" spans="80:98" ht="14.25" customHeight="1" x14ac:dyDescent="0.25"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</row>
    <row r="498" spans="80:98" ht="14.25" customHeight="1" x14ac:dyDescent="0.25"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</row>
    <row r="499" spans="80:98" ht="14.25" customHeight="1" x14ac:dyDescent="0.25"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</row>
    <row r="500" spans="80:98" ht="14.25" customHeight="1" x14ac:dyDescent="0.25"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</row>
    <row r="501" spans="80:98" ht="14.25" customHeight="1" x14ac:dyDescent="0.25"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</row>
    <row r="502" spans="80:98" ht="14.25" customHeight="1" x14ac:dyDescent="0.25"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</row>
    <row r="503" spans="80:98" ht="14.25" customHeight="1" x14ac:dyDescent="0.25"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</row>
    <row r="504" spans="80:98" ht="14.25" customHeight="1" x14ac:dyDescent="0.25"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</row>
    <row r="505" spans="80:98" ht="14.25" customHeight="1" x14ac:dyDescent="0.25"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</row>
    <row r="506" spans="80:98" ht="14.25" customHeight="1" x14ac:dyDescent="0.25"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</row>
    <row r="507" spans="80:98" ht="14.25" customHeight="1" x14ac:dyDescent="0.25"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</row>
    <row r="508" spans="80:98" ht="14.25" customHeight="1" x14ac:dyDescent="0.25"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</row>
    <row r="509" spans="80:98" ht="14.25" customHeight="1" x14ac:dyDescent="0.25"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</row>
    <row r="510" spans="80:98" ht="14.25" customHeight="1" x14ac:dyDescent="0.25"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</row>
    <row r="511" spans="80:98" ht="14.25" customHeight="1" x14ac:dyDescent="0.25"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</row>
    <row r="512" spans="80:98" ht="14.25" customHeight="1" x14ac:dyDescent="0.25"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</row>
    <row r="513" spans="80:98" ht="14.25" customHeight="1" x14ac:dyDescent="0.25"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</row>
    <row r="514" spans="80:98" ht="14.25" customHeight="1" x14ac:dyDescent="0.25"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</row>
    <row r="515" spans="80:98" ht="14.25" customHeight="1" x14ac:dyDescent="0.25"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</row>
    <row r="516" spans="80:98" ht="14.25" customHeight="1" x14ac:dyDescent="0.25"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</row>
    <row r="517" spans="80:98" ht="14.25" customHeight="1" x14ac:dyDescent="0.25"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</row>
    <row r="518" spans="80:98" ht="14.25" customHeight="1" x14ac:dyDescent="0.25"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</row>
    <row r="519" spans="80:98" ht="14.25" customHeight="1" x14ac:dyDescent="0.25"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</row>
    <row r="520" spans="80:98" ht="14.25" customHeight="1" x14ac:dyDescent="0.25"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</row>
    <row r="521" spans="80:98" ht="14.25" customHeight="1" x14ac:dyDescent="0.25"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</row>
    <row r="522" spans="80:98" ht="14.25" customHeight="1" x14ac:dyDescent="0.25"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</row>
    <row r="523" spans="80:98" ht="14.25" customHeight="1" x14ac:dyDescent="0.25"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</row>
    <row r="524" spans="80:98" ht="14.25" customHeight="1" x14ac:dyDescent="0.25"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</row>
    <row r="525" spans="80:98" ht="14.25" customHeight="1" x14ac:dyDescent="0.25"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</row>
    <row r="526" spans="80:98" ht="14.25" customHeight="1" x14ac:dyDescent="0.25"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</row>
    <row r="527" spans="80:98" ht="14.25" customHeight="1" x14ac:dyDescent="0.25"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</row>
    <row r="528" spans="80:98" ht="14.25" customHeight="1" x14ac:dyDescent="0.25"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</row>
    <row r="529" spans="80:98" ht="14.25" customHeight="1" x14ac:dyDescent="0.25"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</row>
    <row r="530" spans="80:98" ht="14.25" customHeight="1" x14ac:dyDescent="0.25"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</row>
    <row r="531" spans="80:98" ht="14.25" customHeight="1" x14ac:dyDescent="0.25"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</row>
    <row r="532" spans="80:98" ht="14.25" customHeight="1" x14ac:dyDescent="0.25"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</row>
    <row r="533" spans="80:98" ht="14.25" customHeight="1" x14ac:dyDescent="0.25"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</row>
    <row r="534" spans="80:98" ht="14.25" customHeight="1" x14ac:dyDescent="0.25"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</row>
    <row r="535" spans="80:98" ht="14.25" customHeight="1" x14ac:dyDescent="0.25"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</row>
    <row r="536" spans="80:98" ht="14.25" customHeight="1" x14ac:dyDescent="0.25"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</row>
    <row r="537" spans="80:98" ht="14.25" customHeight="1" x14ac:dyDescent="0.25"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</row>
    <row r="538" spans="80:98" ht="14.25" customHeight="1" x14ac:dyDescent="0.25"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</row>
    <row r="539" spans="80:98" ht="14.25" customHeight="1" x14ac:dyDescent="0.25"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</row>
    <row r="540" spans="80:98" ht="14.25" customHeight="1" x14ac:dyDescent="0.25"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</row>
    <row r="541" spans="80:98" ht="14.25" customHeight="1" x14ac:dyDescent="0.25"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</row>
    <row r="542" spans="80:98" ht="14.25" customHeight="1" x14ac:dyDescent="0.25"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</row>
    <row r="543" spans="80:98" ht="14.25" customHeight="1" x14ac:dyDescent="0.25"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</row>
    <row r="544" spans="80:98" ht="14.25" customHeight="1" x14ac:dyDescent="0.25"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</row>
    <row r="545" spans="80:98" ht="14.25" customHeight="1" x14ac:dyDescent="0.25"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</row>
    <row r="546" spans="80:98" ht="14.25" customHeight="1" x14ac:dyDescent="0.25"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</row>
    <row r="547" spans="80:98" ht="14.25" customHeight="1" x14ac:dyDescent="0.25"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</row>
    <row r="548" spans="80:98" ht="14.25" customHeight="1" x14ac:dyDescent="0.25"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</row>
    <row r="549" spans="80:98" ht="14.25" customHeight="1" x14ac:dyDescent="0.25"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</row>
    <row r="550" spans="80:98" ht="14.25" customHeight="1" x14ac:dyDescent="0.25"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</row>
    <row r="551" spans="80:98" ht="14.25" customHeight="1" x14ac:dyDescent="0.25"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</row>
    <row r="552" spans="80:98" ht="14.25" customHeight="1" x14ac:dyDescent="0.25"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</row>
    <row r="553" spans="80:98" ht="14.25" customHeight="1" x14ac:dyDescent="0.25"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</row>
    <row r="554" spans="80:98" ht="14.25" customHeight="1" x14ac:dyDescent="0.25"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</row>
    <row r="555" spans="80:98" ht="14.25" customHeight="1" x14ac:dyDescent="0.25"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</row>
    <row r="556" spans="80:98" ht="14.25" customHeight="1" x14ac:dyDescent="0.25"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</row>
    <row r="557" spans="80:98" ht="14.25" customHeight="1" x14ac:dyDescent="0.25"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</row>
    <row r="558" spans="80:98" ht="14.25" customHeight="1" x14ac:dyDescent="0.25"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</row>
    <row r="559" spans="80:98" ht="14.25" customHeight="1" x14ac:dyDescent="0.25"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</row>
    <row r="560" spans="80:98" ht="14.25" customHeight="1" x14ac:dyDescent="0.25"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</row>
    <row r="561" spans="80:98" ht="14.25" customHeight="1" x14ac:dyDescent="0.25"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</row>
    <row r="562" spans="80:98" ht="14.25" customHeight="1" x14ac:dyDescent="0.25"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</row>
    <row r="563" spans="80:98" ht="14.25" customHeight="1" x14ac:dyDescent="0.25"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</row>
    <row r="564" spans="80:98" ht="14.25" customHeight="1" x14ac:dyDescent="0.25"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</row>
    <row r="565" spans="80:98" ht="14.25" customHeight="1" x14ac:dyDescent="0.25"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</row>
    <row r="566" spans="80:98" ht="14.25" customHeight="1" x14ac:dyDescent="0.25"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</row>
    <row r="567" spans="80:98" ht="14.25" customHeight="1" x14ac:dyDescent="0.25"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</row>
    <row r="568" spans="80:98" ht="14.25" customHeight="1" x14ac:dyDescent="0.25"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</row>
    <row r="569" spans="80:98" ht="14.25" customHeight="1" x14ac:dyDescent="0.25"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</row>
    <row r="570" spans="80:98" ht="14.25" customHeight="1" x14ac:dyDescent="0.25"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</row>
    <row r="571" spans="80:98" ht="14.25" customHeight="1" x14ac:dyDescent="0.25"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</row>
    <row r="572" spans="80:98" ht="14.25" customHeight="1" x14ac:dyDescent="0.25"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</row>
    <row r="573" spans="80:98" ht="14.25" customHeight="1" x14ac:dyDescent="0.25"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</row>
    <row r="574" spans="80:98" ht="14.25" customHeight="1" x14ac:dyDescent="0.25"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</row>
    <row r="575" spans="80:98" ht="14.25" customHeight="1" x14ac:dyDescent="0.25"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</row>
    <row r="576" spans="80:98" ht="14.25" customHeight="1" x14ac:dyDescent="0.25"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</row>
    <row r="577" spans="80:98" ht="14.25" customHeight="1" x14ac:dyDescent="0.25"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</row>
    <row r="578" spans="80:98" ht="14.25" customHeight="1" x14ac:dyDescent="0.25"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</row>
    <row r="579" spans="80:98" ht="14.25" customHeight="1" x14ac:dyDescent="0.25"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</row>
    <row r="580" spans="80:98" ht="14.25" customHeight="1" x14ac:dyDescent="0.25"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</row>
    <row r="581" spans="80:98" ht="14.25" customHeight="1" x14ac:dyDescent="0.25"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</row>
    <row r="582" spans="80:98" ht="14.25" customHeight="1" x14ac:dyDescent="0.25"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</row>
    <row r="583" spans="80:98" ht="14.25" customHeight="1" x14ac:dyDescent="0.25"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</row>
    <row r="584" spans="80:98" ht="14.25" customHeight="1" x14ac:dyDescent="0.25"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</row>
    <row r="585" spans="80:98" ht="14.25" customHeight="1" x14ac:dyDescent="0.25"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</row>
    <row r="586" spans="80:98" ht="14.25" customHeight="1" x14ac:dyDescent="0.25"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</row>
    <row r="587" spans="80:98" ht="14.25" customHeight="1" x14ac:dyDescent="0.25"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</row>
    <row r="588" spans="80:98" ht="14.25" customHeight="1" x14ac:dyDescent="0.25"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</row>
    <row r="589" spans="80:98" ht="14.25" customHeight="1" x14ac:dyDescent="0.25"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</row>
    <row r="590" spans="80:98" ht="14.25" customHeight="1" x14ac:dyDescent="0.25"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</row>
    <row r="591" spans="80:98" ht="14.25" customHeight="1" x14ac:dyDescent="0.25"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</row>
    <row r="592" spans="80:98" ht="14.25" customHeight="1" x14ac:dyDescent="0.25"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</row>
    <row r="593" spans="80:98" ht="14.25" customHeight="1" x14ac:dyDescent="0.25"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</row>
    <row r="594" spans="80:98" ht="14.25" customHeight="1" x14ac:dyDescent="0.25"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</row>
    <row r="595" spans="80:98" ht="14.25" customHeight="1" x14ac:dyDescent="0.25"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</row>
    <row r="596" spans="80:98" ht="14.25" customHeight="1" x14ac:dyDescent="0.25"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</row>
    <row r="597" spans="80:98" ht="14.25" customHeight="1" x14ac:dyDescent="0.25"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</row>
    <row r="598" spans="80:98" ht="14.25" customHeight="1" x14ac:dyDescent="0.25"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</row>
    <row r="599" spans="80:98" ht="14.25" customHeight="1" x14ac:dyDescent="0.25"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</row>
    <row r="600" spans="80:98" ht="14.25" customHeight="1" x14ac:dyDescent="0.25"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</row>
    <row r="601" spans="80:98" ht="14.25" customHeight="1" x14ac:dyDescent="0.25"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</row>
    <row r="602" spans="80:98" ht="14.25" customHeight="1" x14ac:dyDescent="0.25"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</row>
    <row r="603" spans="80:98" ht="14.25" customHeight="1" x14ac:dyDescent="0.25"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</row>
    <row r="604" spans="80:98" ht="14.25" customHeight="1" x14ac:dyDescent="0.25"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</row>
    <row r="605" spans="80:98" ht="14.25" customHeight="1" x14ac:dyDescent="0.25"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</row>
    <row r="606" spans="80:98" ht="14.25" customHeight="1" x14ac:dyDescent="0.25"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</row>
    <row r="607" spans="80:98" ht="14.25" customHeight="1" x14ac:dyDescent="0.25"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</row>
    <row r="608" spans="80:98" ht="14.25" customHeight="1" x14ac:dyDescent="0.25"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</row>
    <row r="609" spans="80:98" ht="14.25" customHeight="1" x14ac:dyDescent="0.25"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</row>
    <row r="610" spans="80:98" ht="14.25" customHeight="1" x14ac:dyDescent="0.25"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</row>
    <row r="611" spans="80:98" ht="14.25" customHeight="1" x14ac:dyDescent="0.25"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</row>
    <row r="612" spans="80:98" ht="14.25" customHeight="1" x14ac:dyDescent="0.25"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</row>
    <row r="613" spans="80:98" ht="14.25" customHeight="1" x14ac:dyDescent="0.25"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</row>
    <row r="614" spans="80:98" ht="14.25" customHeight="1" x14ac:dyDescent="0.25"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</row>
    <row r="615" spans="80:98" ht="14.25" customHeight="1" x14ac:dyDescent="0.25"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</row>
    <row r="616" spans="80:98" ht="14.25" customHeight="1" x14ac:dyDescent="0.25"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</row>
    <row r="617" spans="80:98" ht="14.25" customHeight="1" x14ac:dyDescent="0.25"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</row>
    <row r="618" spans="80:98" ht="14.25" customHeight="1" x14ac:dyDescent="0.25"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</row>
    <row r="619" spans="80:98" ht="14.25" customHeight="1" x14ac:dyDescent="0.25"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</row>
    <row r="620" spans="80:98" ht="14.25" customHeight="1" x14ac:dyDescent="0.25"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</row>
    <row r="621" spans="80:98" ht="14.25" customHeight="1" x14ac:dyDescent="0.25"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</row>
    <row r="622" spans="80:98" ht="14.25" customHeight="1" x14ac:dyDescent="0.25"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</row>
    <row r="623" spans="80:98" ht="14.25" customHeight="1" x14ac:dyDescent="0.25"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</row>
    <row r="624" spans="80:98" ht="14.25" customHeight="1" x14ac:dyDescent="0.25"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</row>
    <row r="625" spans="80:98" ht="14.25" customHeight="1" x14ac:dyDescent="0.25"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</row>
    <row r="626" spans="80:98" ht="14.25" customHeight="1" x14ac:dyDescent="0.25"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</row>
    <row r="627" spans="80:98" ht="14.25" customHeight="1" x14ac:dyDescent="0.25"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</row>
    <row r="628" spans="80:98" ht="14.25" customHeight="1" x14ac:dyDescent="0.25"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</row>
    <row r="629" spans="80:98" ht="14.25" customHeight="1" x14ac:dyDescent="0.25"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</row>
    <row r="630" spans="80:98" ht="14.25" customHeight="1" x14ac:dyDescent="0.25"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</row>
    <row r="631" spans="80:98" ht="14.25" customHeight="1" x14ac:dyDescent="0.25"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</row>
    <row r="632" spans="80:98" ht="14.25" customHeight="1" x14ac:dyDescent="0.25"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</row>
    <row r="633" spans="80:98" ht="14.25" customHeight="1" x14ac:dyDescent="0.25"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</row>
    <row r="634" spans="80:98" ht="14.25" customHeight="1" x14ac:dyDescent="0.25"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</row>
    <row r="635" spans="80:98" ht="14.25" customHeight="1" x14ac:dyDescent="0.25"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</row>
    <row r="636" spans="80:98" ht="14.25" customHeight="1" x14ac:dyDescent="0.25"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</row>
    <row r="637" spans="80:98" ht="14.25" customHeight="1" x14ac:dyDescent="0.25"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</row>
    <row r="638" spans="80:98" ht="14.25" customHeight="1" x14ac:dyDescent="0.25"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</row>
    <row r="639" spans="80:98" ht="14.25" customHeight="1" x14ac:dyDescent="0.25"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</row>
    <row r="640" spans="80:98" ht="14.25" customHeight="1" x14ac:dyDescent="0.25"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</row>
    <row r="641" spans="80:98" ht="14.25" customHeight="1" x14ac:dyDescent="0.25"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</row>
    <row r="642" spans="80:98" ht="14.25" customHeight="1" x14ac:dyDescent="0.25"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</row>
    <row r="643" spans="80:98" ht="14.25" customHeight="1" x14ac:dyDescent="0.25"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</row>
    <row r="644" spans="80:98" ht="14.25" customHeight="1" x14ac:dyDescent="0.25"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</row>
    <row r="645" spans="80:98" ht="14.25" customHeight="1" x14ac:dyDescent="0.25"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</row>
    <row r="646" spans="80:98" ht="14.25" customHeight="1" x14ac:dyDescent="0.25"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</row>
    <row r="647" spans="80:98" ht="14.25" customHeight="1" x14ac:dyDescent="0.25"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</row>
    <row r="648" spans="80:98" ht="14.25" customHeight="1" x14ac:dyDescent="0.25"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</row>
    <row r="649" spans="80:98" ht="14.25" customHeight="1" x14ac:dyDescent="0.25"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</row>
    <row r="650" spans="80:98" ht="14.25" customHeight="1" x14ac:dyDescent="0.25"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</row>
    <row r="651" spans="80:98" ht="14.25" customHeight="1" x14ac:dyDescent="0.25"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</row>
    <row r="652" spans="80:98" ht="14.25" customHeight="1" x14ac:dyDescent="0.25"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</row>
    <row r="653" spans="80:98" ht="14.25" customHeight="1" x14ac:dyDescent="0.25"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</row>
    <row r="654" spans="80:98" ht="14.25" customHeight="1" x14ac:dyDescent="0.25"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</row>
    <row r="655" spans="80:98" ht="14.25" customHeight="1" x14ac:dyDescent="0.25"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</row>
    <row r="656" spans="80:98" ht="14.25" customHeight="1" x14ac:dyDescent="0.25"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</row>
    <row r="657" spans="80:98" ht="14.25" customHeight="1" x14ac:dyDescent="0.25"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</row>
    <row r="658" spans="80:98" ht="14.25" customHeight="1" x14ac:dyDescent="0.25"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</row>
    <row r="659" spans="80:98" ht="14.25" customHeight="1" x14ac:dyDescent="0.25"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</row>
    <row r="660" spans="80:98" ht="14.25" customHeight="1" x14ac:dyDescent="0.25"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</row>
    <row r="661" spans="80:98" ht="14.25" customHeight="1" x14ac:dyDescent="0.25"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</row>
    <row r="662" spans="80:98" ht="14.25" customHeight="1" x14ac:dyDescent="0.25"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</row>
    <row r="663" spans="80:98" ht="14.25" customHeight="1" x14ac:dyDescent="0.25"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</row>
    <row r="664" spans="80:98" ht="14.25" customHeight="1" x14ac:dyDescent="0.25"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</row>
    <row r="665" spans="80:98" ht="14.25" customHeight="1" x14ac:dyDescent="0.25"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</row>
    <row r="666" spans="80:98" ht="14.25" customHeight="1" x14ac:dyDescent="0.25"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</row>
    <row r="667" spans="80:98" ht="14.25" customHeight="1" x14ac:dyDescent="0.25"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</row>
    <row r="668" spans="80:98" ht="14.25" customHeight="1" x14ac:dyDescent="0.25"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</row>
    <row r="669" spans="80:98" ht="14.25" customHeight="1" x14ac:dyDescent="0.25"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</row>
    <row r="670" spans="80:98" ht="14.25" customHeight="1" x14ac:dyDescent="0.25"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</row>
    <row r="671" spans="80:98" ht="14.25" customHeight="1" x14ac:dyDescent="0.25"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</row>
    <row r="672" spans="80:98" ht="14.25" customHeight="1" x14ac:dyDescent="0.25"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</row>
    <row r="673" spans="80:98" ht="14.25" customHeight="1" x14ac:dyDescent="0.25"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</row>
    <row r="674" spans="80:98" ht="14.25" customHeight="1" x14ac:dyDescent="0.25"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</row>
    <row r="675" spans="80:98" ht="14.25" customHeight="1" x14ac:dyDescent="0.25"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</row>
    <row r="676" spans="80:98" ht="14.25" customHeight="1" x14ac:dyDescent="0.25"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</row>
    <row r="677" spans="80:98" ht="14.25" customHeight="1" x14ac:dyDescent="0.25"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</row>
    <row r="678" spans="80:98" ht="14.25" customHeight="1" x14ac:dyDescent="0.25"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</row>
    <row r="679" spans="80:98" ht="14.25" customHeight="1" x14ac:dyDescent="0.25"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</row>
    <row r="680" spans="80:98" ht="14.25" customHeight="1" x14ac:dyDescent="0.25"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</row>
    <row r="681" spans="80:98" ht="14.25" customHeight="1" x14ac:dyDescent="0.25"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</row>
    <row r="682" spans="80:98" ht="14.25" customHeight="1" x14ac:dyDescent="0.25"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</row>
    <row r="683" spans="80:98" ht="14.25" customHeight="1" x14ac:dyDescent="0.25"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</row>
    <row r="684" spans="80:98" ht="14.25" customHeight="1" x14ac:dyDescent="0.25"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</row>
    <row r="685" spans="80:98" ht="14.25" customHeight="1" x14ac:dyDescent="0.25"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</row>
    <row r="686" spans="80:98" ht="14.25" customHeight="1" x14ac:dyDescent="0.25"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</row>
    <row r="687" spans="80:98" ht="14.25" customHeight="1" x14ac:dyDescent="0.25"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</row>
    <row r="688" spans="80:98" ht="14.25" customHeight="1" x14ac:dyDescent="0.25"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</row>
    <row r="689" spans="80:98" ht="14.25" customHeight="1" x14ac:dyDescent="0.25"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</row>
    <row r="690" spans="80:98" ht="14.25" customHeight="1" x14ac:dyDescent="0.25"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</row>
    <row r="691" spans="80:98" ht="14.25" customHeight="1" x14ac:dyDescent="0.25"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</row>
    <row r="692" spans="80:98" ht="14.25" customHeight="1" x14ac:dyDescent="0.25"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</row>
    <row r="693" spans="80:98" ht="14.25" customHeight="1" x14ac:dyDescent="0.25"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</row>
    <row r="694" spans="80:98" ht="14.25" customHeight="1" x14ac:dyDescent="0.25"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</row>
    <row r="695" spans="80:98" ht="14.25" customHeight="1" x14ac:dyDescent="0.25"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</row>
    <row r="696" spans="80:98" ht="14.25" customHeight="1" x14ac:dyDescent="0.25"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</row>
    <row r="697" spans="80:98" ht="14.25" customHeight="1" x14ac:dyDescent="0.25"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</row>
    <row r="698" spans="80:98" ht="14.25" customHeight="1" x14ac:dyDescent="0.25"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</row>
    <row r="699" spans="80:98" ht="14.25" customHeight="1" x14ac:dyDescent="0.25"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</row>
    <row r="700" spans="80:98" ht="14.25" customHeight="1" x14ac:dyDescent="0.25"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</row>
    <row r="701" spans="80:98" ht="14.25" customHeight="1" x14ac:dyDescent="0.25"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</row>
    <row r="702" spans="80:98" ht="14.25" customHeight="1" x14ac:dyDescent="0.25"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</row>
    <row r="703" spans="80:98" ht="14.25" customHeight="1" x14ac:dyDescent="0.25"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</row>
    <row r="704" spans="80:98" ht="14.25" customHeight="1" x14ac:dyDescent="0.25"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</row>
    <row r="705" spans="80:98" ht="14.25" customHeight="1" x14ac:dyDescent="0.25"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</row>
    <row r="706" spans="80:98" ht="14.25" customHeight="1" x14ac:dyDescent="0.25"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</row>
    <row r="707" spans="80:98" ht="14.25" customHeight="1" x14ac:dyDescent="0.25"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</row>
    <row r="708" spans="80:98" ht="14.25" customHeight="1" x14ac:dyDescent="0.25"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</row>
    <row r="709" spans="80:98" ht="14.25" customHeight="1" x14ac:dyDescent="0.25"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</row>
    <row r="710" spans="80:98" ht="14.25" customHeight="1" x14ac:dyDescent="0.25"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</row>
    <row r="711" spans="80:98" ht="14.25" customHeight="1" x14ac:dyDescent="0.25"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</row>
    <row r="712" spans="80:98" ht="14.25" customHeight="1" x14ac:dyDescent="0.25"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</row>
    <row r="713" spans="80:98" ht="14.25" customHeight="1" x14ac:dyDescent="0.25"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</row>
    <row r="714" spans="80:98" ht="14.25" customHeight="1" x14ac:dyDescent="0.25"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</row>
    <row r="715" spans="80:98" ht="14.25" customHeight="1" x14ac:dyDescent="0.25"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</row>
    <row r="716" spans="80:98" ht="14.25" customHeight="1" x14ac:dyDescent="0.25"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</row>
    <row r="717" spans="80:98" ht="14.25" customHeight="1" x14ac:dyDescent="0.25"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</row>
    <row r="718" spans="80:98" ht="14.25" customHeight="1" x14ac:dyDescent="0.25"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</row>
    <row r="719" spans="80:98" ht="14.25" customHeight="1" x14ac:dyDescent="0.25"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</row>
    <row r="720" spans="80:98" ht="14.25" customHeight="1" x14ac:dyDescent="0.25"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</row>
    <row r="721" spans="80:98" ht="14.25" customHeight="1" x14ac:dyDescent="0.25"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</row>
    <row r="722" spans="80:98" ht="14.25" customHeight="1" x14ac:dyDescent="0.25"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</row>
    <row r="723" spans="80:98" ht="14.25" customHeight="1" x14ac:dyDescent="0.25"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</row>
    <row r="724" spans="80:98" ht="14.25" customHeight="1" x14ac:dyDescent="0.25"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</row>
    <row r="725" spans="80:98" ht="14.25" customHeight="1" x14ac:dyDescent="0.25"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</row>
    <row r="726" spans="80:98" ht="14.25" customHeight="1" x14ac:dyDescent="0.25"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</row>
    <row r="727" spans="80:98" ht="14.25" customHeight="1" x14ac:dyDescent="0.25"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</row>
    <row r="728" spans="80:98" ht="14.25" customHeight="1" x14ac:dyDescent="0.25"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</row>
    <row r="729" spans="80:98" ht="14.25" customHeight="1" x14ac:dyDescent="0.25"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</row>
    <row r="730" spans="80:98" ht="14.25" customHeight="1" x14ac:dyDescent="0.25"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</row>
    <row r="731" spans="80:98" ht="14.25" customHeight="1" x14ac:dyDescent="0.25"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</row>
    <row r="732" spans="80:98" ht="14.25" customHeight="1" x14ac:dyDescent="0.25"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</row>
    <row r="733" spans="80:98" ht="14.25" customHeight="1" x14ac:dyDescent="0.25"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</row>
    <row r="734" spans="80:98" ht="14.25" customHeight="1" x14ac:dyDescent="0.25"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</row>
    <row r="735" spans="80:98" ht="14.25" customHeight="1" x14ac:dyDescent="0.25"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</row>
    <row r="736" spans="80:98" ht="14.25" customHeight="1" x14ac:dyDescent="0.25"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</row>
    <row r="737" spans="80:98" ht="14.25" customHeight="1" x14ac:dyDescent="0.25"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</row>
    <row r="738" spans="80:98" ht="14.25" customHeight="1" x14ac:dyDescent="0.25"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</row>
    <row r="739" spans="80:98" ht="14.25" customHeight="1" x14ac:dyDescent="0.25"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</row>
    <row r="740" spans="80:98" ht="14.25" customHeight="1" x14ac:dyDescent="0.25"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</row>
    <row r="741" spans="80:98" ht="14.25" customHeight="1" x14ac:dyDescent="0.25"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</row>
    <row r="742" spans="80:98" ht="14.25" customHeight="1" x14ac:dyDescent="0.25"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</row>
    <row r="743" spans="80:98" ht="14.25" customHeight="1" x14ac:dyDescent="0.25"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</row>
    <row r="744" spans="80:98" ht="14.25" customHeight="1" x14ac:dyDescent="0.25"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</row>
    <row r="745" spans="80:98" ht="14.25" customHeight="1" x14ac:dyDescent="0.25"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</row>
    <row r="746" spans="80:98" ht="14.25" customHeight="1" x14ac:dyDescent="0.25"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</row>
    <row r="747" spans="80:98" ht="14.25" customHeight="1" x14ac:dyDescent="0.25"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</row>
    <row r="748" spans="80:98" ht="14.25" customHeight="1" x14ac:dyDescent="0.25"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</row>
    <row r="749" spans="80:98" ht="14.25" customHeight="1" x14ac:dyDescent="0.25"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</row>
    <row r="750" spans="80:98" ht="14.25" customHeight="1" x14ac:dyDescent="0.25"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</row>
    <row r="751" spans="80:98" ht="14.25" customHeight="1" x14ac:dyDescent="0.25"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</row>
    <row r="752" spans="80:98" ht="14.25" customHeight="1" x14ac:dyDescent="0.25"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</row>
    <row r="753" spans="80:98" ht="14.25" customHeight="1" x14ac:dyDescent="0.25"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</row>
    <row r="754" spans="80:98" ht="14.25" customHeight="1" x14ac:dyDescent="0.25"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</row>
    <row r="755" spans="80:98" ht="14.25" customHeight="1" x14ac:dyDescent="0.25"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</row>
    <row r="756" spans="80:98" ht="14.25" customHeight="1" x14ac:dyDescent="0.25"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</row>
    <row r="757" spans="80:98" ht="14.25" customHeight="1" x14ac:dyDescent="0.25"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</row>
    <row r="758" spans="80:98" ht="14.25" customHeight="1" x14ac:dyDescent="0.25"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</row>
    <row r="759" spans="80:98" ht="14.25" customHeight="1" x14ac:dyDescent="0.25"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</row>
    <row r="760" spans="80:98" ht="14.25" customHeight="1" x14ac:dyDescent="0.25"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</row>
    <row r="761" spans="80:98" ht="14.25" customHeight="1" x14ac:dyDescent="0.25"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</row>
    <row r="762" spans="80:98" ht="14.25" customHeight="1" x14ac:dyDescent="0.25"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</row>
    <row r="763" spans="80:98" ht="14.25" customHeight="1" x14ac:dyDescent="0.25"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</row>
    <row r="764" spans="80:98" ht="14.25" customHeight="1" x14ac:dyDescent="0.25"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</row>
    <row r="765" spans="80:98" ht="14.25" customHeight="1" x14ac:dyDescent="0.25"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</row>
    <row r="766" spans="80:98" ht="14.25" customHeight="1" x14ac:dyDescent="0.25"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</row>
    <row r="767" spans="80:98" ht="14.25" customHeight="1" x14ac:dyDescent="0.25"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</row>
    <row r="768" spans="80:98" ht="14.25" customHeight="1" x14ac:dyDescent="0.25"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</row>
    <row r="769" spans="80:98" ht="14.25" customHeight="1" x14ac:dyDescent="0.25"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</row>
    <row r="770" spans="80:98" ht="14.25" customHeight="1" x14ac:dyDescent="0.25"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</row>
    <row r="771" spans="80:98" ht="14.25" customHeight="1" x14ac:dyDescent="0.25"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</row>
    <row r="772" spans="80:98" ht="14.25" customHeight="1" x14ac:dyDescent="0.25"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</row>
    <row r="773" spans="80:98" ht="14.25" customHeight="1" x14ac:dyDescent="0.25"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</row>
    <row r="774" spans="80:98" ht="14.25" customHeight="1" x14ac:dyDescent="0.25"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</row>
    <row r="775" spans="80:98" ht="14.25" customHeight="1" x14ac:dyDescent="0.25"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</row>
    <row r="776" spans="80:98" ht="14.25" customHeight="1" x14ac:dyDescent="0.25"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</row>
    <row r="777" spans="80:98" ht="14.25" customHeight="1" x14ac:dyDescent="0.25"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</row>
    <row r="778" spans="80:98" ht="14.25" customHeight="1" x14ac:dyDescent="0.25"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</row>
    <row r="779" spans="80:98" ht="14.25" customHeight="1" x14ac:dyDescent="0.25"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</row>
    <row r="780" spans="80:98" ht="14.25" customHeight="1" x14ac:dyDescent="0.25"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</row>
    <row r="781" spans="80:98" ht="14.25" customHeight="1" x14ac:dyDescent="0.25"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</row>
    <row r="782" spans="80:98" ht="14.25" customHeight="1" x14ac:dyDescent="0.25"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</row>
    <row r="783" spans="80:98" ht="14.25" customHeight="1" x14ac:dyDescent="0.25"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</row>
    <row r="784" spans="80:98" ht="14.25" customHeight="1" x14ac:dyDescent="0.25"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</row>
    <row r="785" spans="80:98" ht="14.25" customHeight="1" x14ac:dyDescent="0.25"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</row>
    <row r="786" spans="80:98" ht="14.25" customHeight="1" x14ac:dyDescent="0.25"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</row>
    <row r="787" spans="80:98" ht="14.25" customHeight="1" x14ac:dyDescent="0.25"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</row>
    <row r="788" spans="80:98" ht="14.25" customHeight="1" x14ac:dyDescent="0.25"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</row>
    <row r="789" spans="80:98" ht="14.25" customHeight="1" x14ac:dyDescent="0.25"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</row>
    <row r="790" spans="80:98" ht="14.25" customHeight="1" x14ac:dyDescent="0.25"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</row>
    <row r="791" spans="80:98" ht="14.25" customHeight="1" x14ac:dyDescent="0.25"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</row>
    <row r="792" spans="80:98" ht="14.25" customHeight="1" x14ac:dyDescent="0.25"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</row>
    <row r="793" spans="80:98" ht="14.25" customHeight="1" x14ac:dyDescent="0.25"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</row>
    <row r="794" spans="80:98" ht="14.25" customHeight="1" x14ac:dyDescent="0.25"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</row>
    <row r="795" spans="80:98" ht="14.25" customHeight="1" x14ac:dyDescent="0.25"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</row>
    <row r="796" spans="80:98" ht="14.25" customHeight="1" x14ac:dyDescent="0.25"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</row>
    <row r="797" spans="80:98" ht="14.25" customHeight="1" x14ac:dyDescent="0.25"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</row>
    <row r="798" spans="80:98" ht="14.25" customHeight="1" x14ac:dyDescent="0.25"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</row>
    <row r="799" spans="80:98" ht="14.25" customHeight="1" x14ac:dyDescent="0.25"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</row>
    <row r="800" spans="80:98" ht="14.25" customHeight="1" x14ac:dyDescent="0.25"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</row>
    <row r="801" spans="80:98" ht="14.25" customHeight="1" x14ac:dyDescent="0.25"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</row>
    <row r="802" spans="80:98" ht="14.25" customHeight="1" x14ac:dyDescent="0.25"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</row>
    <row r="803" spans="80:98" ht="14.25" customHeight="1" x14ac:dyDescent="0.25"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</row>
    <row r="804" spans="80:98" ht="14.25" customHeight="1" x14ac:dyDescent="0.25"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</row>
    <row r="805" spans="80:98" ht="14.25" customHeight="1" x14ac:dyDescent="0.25"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</row>
    <row r="806" spans="80:98" ht="14.25" customHeight="1" x14ac:dyDescent="0.25"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</row>
    <row r="807" spans="80:98" ht="14.25" customHeight="1" x14ac:dyDescent="0.25"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</row>
    <row r="808" spans="80:98" ht="14.25" customHeight="1" x14ac:dyDescent="0.25"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</row>
    <row r="809" spans="80:98" ht="14.25" customHeight="1" x14ac:dyDescent="0.25"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</row>
    <row r="810" spans="80:98" ht="14.25" customHeight="1" x14ac:dyDescent="0.25"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</row>
    <row r="811" spans="80:98" ht="14.25" customHeight="1" x14ac:dyDescent="0.25"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</row>
    <row r="812" spans="80:98" ht="14.25" customHeight="1" x14ac:dyDescent="0.25"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</row>
    <row r="813" spans="80:98" ht="14.25" customHeight="1" x14ac:dyDescent="0.25"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</row>
    <row r="814" spans="80:98" ht="14.25" customHeight="1" x14ac:dyDescent="0.25"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</row>
    <row r="815" spans="80:98" ht="14.25" customHeight="1" x14ac:dyDescent="0.25"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</row>
    <row r="816" spans="80:98" ht="14.25" customHeight="1" x14ac:dyDescent="0.25"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</row>
    <row r="817" spans="80:98" ht="14.25" customHeight="1" x14ac:dyDescent="0.25"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</row>
    <row r="818" spans="80:98" ht="14.25" customHeight="1" x14ac:dyDescent="0.25"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</row>
    <row r="819" spans="80:98" ht="14.25" customHeight="1" x14ac:dyDescent="0.25"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</row>
    <row r="820" spans="80:98" ht="14.25" customHeight="1" x14ac:dyDescent="0.25"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</row>
    <row r="821" spans="80:98" ht="14.25" customHeight="1" x14ac:dyDescent="0.25"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</row>
    <row r="822" spans="80:98" ht="14.25" customHeight="1" x14ac:dyDescent="0.25"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</row>
    <row r="823" spans="80:98" ht="14.25" customHeight="1" x14ac:dyDescent="0.25"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</row>
    <row r="824" spans="80:98" ht="14.25" customHeight="1" x14ac:dyDescent="0.25"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</row>
    <row r="825" spans="80:98" ht="14.25" customHeight="1" x14ac:dyDescent="0.25"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</row>
    <row r="826" spans="80:98" ht="14.25" customHeight="1" x14ac:dyDescent="0.25"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</row>
    <row r="827" spans="80:98" ht="14.25" customHeight="1" x14ac:dyDescent="0.25"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</row>
    <row r="828" spans="80:98" ht="14.25" customHeight="1" x14ac:dyDescent="0.25"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</row>
    <row r="829" spans="80:98" ht="14.25" customHeight="1" x14ac:dyDescent="0.25"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</row>
    <row r="830" spans="80:98" ht="14.25" customHeight="1" x14ac:dyDescent="0.25"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</row>
    <row r="831" spans="80:98" ht="14.25" customHeight="1" x14ac:dyDescent="0.25"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</row>
    <row r="832" spans="80:98" ht="14.25" customHeight="1" x14ac:dyDescent="0.25"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</row>
    <row r="833" spans="80:98" ht="14.25" customHeight="1" x14ac:dyDescent="0.25"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</row>
    <row r="834" spans="80:98" ht="14.25" customHeight="1" x14ac:dyDescent="0.25"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</row>
    <row r="835" spans="80:98" ht="14.25" customHeight="1" x14ac:dyDescent="0.25"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</row>
    <row r="836" spans="80:98" ht="14.25" customHeight="1" x14ac:dyDescent="0.25"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</row>
    <row r="837" spans="80:98" ht="14.25" customHeight="1" x14ac:dyDescent="0.25"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</row>
    <row r="838" spans="80:98" ht="14.25" customHeight="1" x14ac:dyDescent="0.25"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</row>
    <row r="839" spans="80:98" ht="14.25" customHeight="1" x14ac:dyDescent="0.25"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</row>
    <row r="840" spans="80:98" ht="14.25" customHeight="1" x14ac:dyDescent="0.25"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</row>
    <row r="841" spans="80:98" ht="14.25" customHeight="1" x14ac:dyDescent="0.25"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</row>
    <row r="842" spans="80:98" ht="14.25" customHeight="1" x14ac:dyDescent="0.25"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</row>
    <row r="843" spans="80:98" ht="14.25" customHeight="1" x14ac:dyDescent="0.25"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</row>
    <row r="844" spans="80:98" ht="14.25" customHeight="1" x14ac:dyDescent="0.25"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</row>
    <row r="845" spans="80:98" ht="14.25" customHeight="1" x14ac:dyDescent="0.25"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</row>
    <row r="846" spans="80:98" ht="14.25" customHeight="1" x14ac:dyDescent="0.25"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</row>
    <row r="847" spans="80:98" ht="14.25" customHeight="1" x14ac:dyDescent="0.25"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</row>
    <row r="848" spans="80:98" ht="14.25" customHeight="1" x14ac:dyDescent="0.25"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</row>
    <row r="849" spans="80:98" ht="14.25" customHeight="1" x14ac:dyDescent="0.25"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</row>
    <row r="850" spans="80:98" ht="14.25" customHeight="1" x14ac:dyDescent="0.25"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</row>
    <row r="851" spans="80:98" ht="14.25" customHeight="1" x14ac:dyDescent="0.25"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</row>
    <row r="852" spans="80:98" ht="14.25" customHeight="1" x14ac:dyDescent="0.25"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</row>
    <row r="853" spans="80:98" ht="14.25" customHeight="1" x14ac:dyDescent="0.25"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</row>
    <row r="854" spans="80:98" ht="14.25" customHeight="1" x14ac:dyDescent="0.25"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</row>
    <row r="855" spans="80:98" ht="14.25" customHeight="1" x14ac:dyDescent="0.25"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</row>
    <row r="856" spans="80:98" ht="14.25" customHeight="1" x14ac:dyDescent="0.25"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</row>
    <row r="857" spans="80:98" ht="14.25" customHeight="1" x14ac:dyDescent="0.25"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</row>
    <row r="858" spans="80:98" ht="14.25" customHeight="1" x14ac:dyDescent="0.25"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</row>
    <row r="859" spans="80:98" ht="14.25" customHeight="1" x14ac:dyDescent="0.25"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</row>
    <row r="860" spans="80:98" ht="14.25" customHeight="1" x14ac:dyDescent="0.25"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</row>
    <row r="861" spans="80:98" ht="14.25" customHeight="1" x14ac:dyDescent="0.25"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</row>
    <row r="862" spans="80:98" ht="14.25" customHeight="1" x14ac:dyDescent="0.25"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</row>
    <row r="863" spans="80:98" ht="14.25" customHeight="1" x14ac:dyDescent="0.25"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</row>
    <row r="864" spans="80:98" ht="14.25" customHeight="1" x14ac:dyDescent="0.25"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</row>
    <row r="865" spans="80:98" ht="14.25" customHeight="1" x14ac:dyDescent="0.25"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</row>
    <row r="866" spans="80:98" ht="14.25" customHeight="1" x14ac:dyDescent="0.25"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</row>
    <row r="867" spans="80:98" ht="14.25" customHeight="1" x14ac:dyDescent="0.25"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</row>
    <row r="868" spans="80:98" ht="14.25" customHeight="1" x14ac:dyDescent="0.25"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</row>
    <row r="869" spans="80:98" ht="14.25" customHeight="1" x14ac:dyDescent="0.25"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</row>
    <row r="870" spans="80:98" ht="14.25" customHeight="1" x14ac:dyDescent="0.25"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</row>
    <row r="871" spans="80:98" ht="14.25" customHeight="1" x14ac:dyDescent="0.25"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</row>
    <row r="872" spans="80:98" ht="14.25" customHeight="1" x14ac:dyDescent="0.25"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</row>
    <row r="873" spans="80:98" ht="14.25" customHeight="1" x14ac:dyDescent="0.25"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</row>
    <row r="874" spans="80:98" ht="14.25" customHeight="1" x14ac:dyDescent="0.25"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</row>
    <row r="875" spans="80:98" ht="14.25" customHeight="1" x14ac:dyDescent="0.25"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</row>
    <row r="876" spans="80:98" ht="14.25" customHeight="1" x14ac:dyDescent="0.25"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</row>
    <row r="877" spans="80:98" ht="14.25" customHeight="1" x14ac:dyDescent="0.25"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</row>
    <row r="878" spans="80:98" ht="14.25" customHeight="1" x14ac:dyDescent="0.25"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</row>
    <row r="879" spans="80:98" ht="14.25" customHeight="1" x14ac:dyDescent="0.25"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</row>
    <row r="880" spans="80:98" ht="14.25" customHeight="1" x14ac:dyDescent="0.25"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</row>
    <row r="881" spans="80:98" ht="14.25" customHeight="1" x14ac:dyDescent="0.25"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</row>
    <row r="882" spans="80:98" ht="14.25" customHeight="1" x14ac:dyDescent="0.25"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</row>
    <row r="883" spans="80:98" ht="14.25" customHeight="1" x14ac:dyDescent="0.25"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</row>
    <row r="884" spans="80:98" ht="14.25" customHeight="1" x14ac:dyDescent="0.25"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</row>
    <row r="885" spans="80:98" ht="14.25" customHeight="1" x14ac:dyDescent="0.25"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</row>
    <row r="886" spans="80:98" ht="14.25" customHeight="1" x14ac:dyDescent="0.25"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</row>
    <row r="887" spans="80:98" ht="14.25" customHeight="1" x14ac:dyDescent="0.25"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</row>
    <row r="888" spans="80:98" ht="14.25" customHeight="1" x14ac:dyDescent="0.25"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</row>
    <row r="889" spans="80:98" ht="14.25" customHeight="1" x14ac:dyDescent="0.25"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</row>
    <row r="890" spans="80:98" ht="14.25" customHeight="1" x14ac:dyDescent="0.25"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</row>
    <row r="891" spans="80:98" ht="14.25" customHeight="1" x14ac:dyDescent="0.25"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</row>
    <row r="892" spans="80:98" ht="14.25" customHeight="1" x14ac:dyDescent="0.25"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</row>
    <row r="893" spans="80:98" ht="14.25" customHeight="1" x14ac:dyDescent="0.25"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</row>
    <row r="894" spans="80:98" ht="14.25" customHeight="1" x14ac:dyDescent="0.25"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</row>
    <row r="895" spans="80:98" ht="14.25" customHeight="1" x14ac:dyDescent="0.25"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</row>
    <row r="896" spans="80:98" ht="14.25" customHeight="1" x14ac:dyDescent="0.25"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</row>
    <row r="897" spans="80:98" ht="14.25" customHeight="1" x14ac:dyDescent="0.25"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</row>
    <row r="898" spans="80:98" ht="14.25" customHeight="1" x14ac:dyDescent="0.25"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</row>
    <row r="899" spans="80:98" ht="14.25" customHeight="1" x14ac:dyDescent="0.25"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</row>
    <row r="900" spans="80:98" ht="14.25" customHeight="1" x14ac:dyDescent="0.25"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</row>
    <row r="901" spans="80:98" ht="14.25" customHeight="1" x14ac:dyDescent="0.25"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</row>
    <row r="902" spans="80:98" ht="14.25" customHeight="1" x14ac:dyDescent="0.25"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</row>
    <row r="903" spans="80:98" ht="14.25" customHeight="1" x14ac:dyDescent="0.25"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</row>
    <row r="904" spans="80:98" ht="14.25" customHeight="1" x14ac:dyDescent="0.25"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</row>
    <row r="905" spans="80:98" ht="14.25" customHeight="1" x14ac:dyDescent="0.25"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</row>
    <row r="906" spans="80:98" ht="14.25" customHeight="1" x14ac:dyDescent="0.25"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</row>
    <row r="907" spans="80:98" ht="14.25" customHeight="1" x14ac:dyDescent="0.25"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</row>
    <row r="908" spans="80:98" ht="14.25" customHeight="1" x14ac:dyDescent="0.25"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</row>
    <row r="909" spans="80:98" ht="14.25" customHeight="1" x14ac:dyDescent="0.25"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</row>
    <row r="910" spans="80:98" ht="14.25" customHeight="1" x14ac:dyDescent="0.25"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</row>
    <row r="911" spans="80:98" ht="14.25" customHeight="1" x14ac:dyDescent="0.25"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</row>
    <row r="912" spans="80:98" ht="14.25" customHeight="1" x14ac:dyDescent="0.25"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</row>
    <row r="913" spans="80:98" ht="14.25" customHeight="1" x14ac:dyDescent="0.25"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</row>
    <row r="914" spans="80:98" ht="14.25" customHeight="1" x14ac:dyDescent="0.25"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</row>
    <row r="915" spans="80:98" ht="14.25" customHeight="1" x14ac:dyDescent="0.25"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</row>
    <row r="916" spans="80:98" ht="14.25" customHeight="1" x14ac:dyDescent="0.25"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</row>
    <row r="917" spans="80:98" ht="14.25" customHeight="1" x14ac:dyDescent="0.25"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</row>
    <row r="918" spans="80:98" ht="14.25" customHeight="1" x14ac:dyDescent="0.25"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</row>
    <row r="919" spans="80:98" ht="14.25" customHeight="1" x14ac:dyDescent="0.25"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</row>
    <row r="920" spans="80:98" ht="14.25" customHeight="1" x14ac:dyDescent="0.25"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</row>
    <row r="921" spans="80:98" ht="14.25" customHeight="1" x14ac:dyDescent="0.25"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</row>
    <row r="922" spans="80:98" ht="14.25" customHeight="1" x14ac:dyDescent="0.25"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</row>
    <row r="923" spans="80:98" ht="14.25" customHeight="1" x14ac:dyDescent="0.25"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</row>
    <row r="924" spans="80:98" ht="14.25" customHeight="1" x14ac:dyDescent="0.25"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</row>
    <row r="925" spans="80:98" ht="14.25" customHeight="1" x14ac:dyDescent="0.25"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</row>
    <row r="926" spans="80:98" ht="14.25" customHeight="1" x14ac:dyDescent="0.25"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</row>
    <row r="927" spans="80:98" ht="14.25" customHeight="1" x14ac:dyDescent="0.25"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</row>
    <row r="928" spans="80:98" ht="14.25" customHeight="1" x14ac:dyDescent="0.25"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</row>
    <row r="929" spans="80:98" ht="14.25" customHeight="1" x14ac:dyDescent="0.25"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</row>
    <row r="930" spans="80:98" ht="14.25" customHeight="1" x14ac:dyDescent="0.25"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</row>
    <row r="931" spans="80:98" ht="14.25" customHeight="1" x14ac:dyDescent="0.25"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</row>
    <row r="932" spans="80:98" ht="14.25" customHeight="1" x14ac:dyDescent="0.25"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</row>
    <row r="933" spans="80:98" ht="14.25" customHeight="1" x14ac:dyDescent="0.25"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</row>
    <row r="934" spans="80:98" ht="14.25" customHeight="1" x14ac:dyDescent="0.25"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</row>
    <row r="935" spans="80:98" ht="14.25" customHeight="1" x14ac:dyDescent="0.25"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</row>
    <row r="936" spans="80:98" ht="14.25" customHeight="1" x14ac:dyDescent="0.25"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</row>
    <row r="937" spans="80:98" ht="14.25" customHeight="1" x14ac:dyDescent="0.25"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</row>
    <row r="938" spans="80:98" ht="14.25" customHeight="1" x14ac:dyDescent="0.25"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</row>
    <row r="939" spans="80:98" ht="14.25" customHeight="1" x14ac:dyDescent="0.25"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</row>
    <row r="940" spans="80:98" ht="14.25" customHeight="1" x14ac:dyDescent="0.25"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</row>
    <row r="941" spans="80:98" ht="14.25" customHeight="1" x14ac:dyDescent="0.25"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</row>
    <row r="942" spans="80:98" ht="14.25" customHeight="1" x14ac:dyDescent="0.25"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</row>
    <row r="943" spans="80:98" ht="14.25" customHeight="1" x14ac:dyDescent="0.25"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</row>
    <row r="944" spans="80:98" ht="14.25" customHeight="1" x14ac:dyDescent="0.25"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</row>
    <row r="945" spans="80:98" ht="14.25" customHeight="1" x14ac:dyDescent="0.25"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</row>
    <row r="946" spans="80:98" ht="14.25" customHeight="1" x14ac:dyDescent="0.25"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</row>
    <row r="947" spans="80:98" ht="14.25" customHeight="1" x14ac:dyDescent="0.25"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</row>
    <row r="948" spans="80:98" ht="14.25" customHeight="1" x14ac:dyDescent="0.25"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</row>
    <row r="949" spans="80:98" ht="14.25" customHeight="1" x14ac:dyDescent="0.25"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</row>
    <row r="950" spans="80:98" ht="14.25" customHeight="1" x14ac:dyDescent="0.25"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</row>
    <row r="951" spans="80:98" ht="14.25" customHeight="1" x14ac:dyDescent="0.25"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</row>
    <row r="952" spans="80:98" ht="14.25" customHeight="1" x14ac:dyDescent="0.25"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</row>
    <row r="953" spans="80:98" ht="14.25" customHeight="1" x14ac:dyDescent="0.25"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</row>
    <row r="954" spans="80:98" ht="14.25" customHeight="1" x14ac:dyDescent="0.25"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</row>
    <row r="955" spans="80:98" ht="14.25" customHeight="1" x14ac:dyDescent="0.25"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</row>
    <row r="956" spans="80:98" ht="14.25" customHeight="1" x14ac:dyDescent="0.25"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</row>
    <row r="957" spans="80:98" ht="14.25" customHeight="1" x14ac:dyDescent="0.25"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</row>
    <row r="958" spans="80:98" ht="14.25" customHeight="1" x14ac:dyDescent="0.25"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</row>
    <row r="959" spans="80:98" ht="14.25" customHeight="1" x14ac:dyDescent="0.25"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</row>
    <row r="960" spans="80:98" ht="14.25" customHeight="1" x14ac:dyDescent="0.25"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</row>
    <row r="961" spans="80:98" ht="14.25" customHeight="1" x14ac:dyDescent="0.25"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</row>
    <row r="962" spans="80:98" ht="14.25" customHeight="1" x14ac:dyDescent="0.25"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</row>
    <row r="963" spans="80:98" ht="14.25" customHeight="1" x14ac:dyDescent="0.25"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</row>
    <row r="964" spans="80:98" ht="14.25" customHeight="1" x14ac:dyDescent="0.25"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</row>
    <row r="965" spans="80:98" ht="14.25" customHeight="1" x14ac:dyDescent="0.25"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</row>
    <row r="966" spans="80:98" ht="14.25" customHeight="1" x14ac:dyDescent="0.25"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</row>
    <row r="967" spans="80:98" ht="14.25" customHeight="1" x14ac:dyDescent="0.25"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</row>
    <row r="968" spans="80:98" ht="14.25" customHeight="1" x14ac:dyDescent="0.25"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</row>
    <row r="969" spans="80:98" ht="14.25" customHeight="1" x14ac:dyDescent="0.25"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</row>
    <row r="970" spans="80:98" ht="14.25" customHeight="1" x14ac:dyDescent="0.25"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</row>
    <row r="971" spans="80:98" ht="14.25" customHeight="1" x14ac:dyDescent="0.25"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</row>
    <row r="972" spans="80:98" ht="14.25" customHeight="1" x14ac:dyDescent="0.25"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</row>
    <row r="973" spans="80:98" ht="14.25" customHeight="1" x14ac:dyDescent="0.25"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</row>
    <row r="974" spans="80:98" ht="14.25" customHeight="1" x14ac:dyDescent="0.25"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</row>
    <row r="975" spans="80:98" ht="14.25" customHeight="1" x14ac:dyDescent="0.25"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</row>
    <row r="976" spans="80:98" ht="14.25" customHeight="1" x14ac:dyDescent="0.25"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</row>
    <row r="977" spans="80:98" ht="14.25" customHeight="1" x14ac:dyDescent="0.25"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</row>
    <row r="978" spans="80:98" ht="14.25" customHeight="1" x14ac:dyDescent="0.25"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</row>
    <row r="979" spans="80:98" ht="14.25" customHeight="1" x14ac:dyDescent="0.25"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</row>
    <row r="980" spans="80:98" ht="14.25" customHeight="1" x14ac:dyDescent="0.25"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</row>
    <row r="981" spans="80:98" ht="14.25" customHeight="1" x14ac:dyDescent="0.25"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</row>
    <row r="982" spans="80:98" ht="14.25" customHeight="1" x14ac:dyDescent="0.25"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</row>
    <row r="983" spans="80:98" ht="14.25" customHeight="1" x14ac:dyDescent="0.25"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</row>
    <row r="984" spans="80:98" ht="14.25" customHeight="1" x14ac:dyDescent="0.25"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</row>
    <row r="985" spans="80:98" ht="14.25" customHeight="1" x14ac:dyDescent="0.25"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</row>
    <row r="986" spans="80:98" ht="14.25" customHeight="1" x14ac:dyDescent="0.25"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</row>
    <row r="987" spans="80:98" ht="14.25" customHeight="1" x14ac:dyDescent="0.25"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</row>
    <row r="988" spans="80:98" ht="14.25" customHeight="1" x14ac:dyDescent="0.25"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</row>
    <row r="989" spans="80:98" ht="14.25" customHeight="1" x14ac:dyDescent="0.25"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</row>
    <row r="990" spans="80:98" ht="14.25" customHeight="1" x14ac:dyDescent="0.25"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</row>
    <row r="991" spans="80:98" ht="14.25" customHeight="1" x14ac:dyDescent="0.25"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</row>
    <row r="992" spans="80:98" ht="14.25" customHeight="1" x14ac:dyDescent="0.25"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</row>
    <row r="993" spans="80:98" ht="14.25" customHeight="1" x14ac:dyDescent="0.25"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</row>
    <row r="994" spans="80:98" ht="14.25" customHeight="1" x14ac:dyDescent="0.25"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</row>
    <row r="995" spans="80:98" ht="14.25" customHeight="1" x14ac:dyDescent="0.25"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</row>
    <row r="996" spans="80:98" ht="14.25" customHeight="1" x14ac:dyDescent="0.25"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</row>
    <row r="997" spans="80:98" ht="14.25" customHeight="1" x14ac:dyDescent="0.25"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</row>
    <row r="998" spans="80:98" ht="14.25" customHeight="1" x14ac:dyDescent="0.25"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</row>
    <row r="999" spans="80:98" ht="14.25" customHeight="1" x14ac:dyDescent="0.25"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</row>
    <row r="1000" spans="80:98" ht="14.25" customHeight="1" x14ac:dyDescent="0.25"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</row>
  </sheetData>
  <mergeCells count="168">
    <mergeCell ref="Z193:AA194"/>
    <mergeCell ref="F194:G194"/>
    <mergeCell ref="H194:I194"/>
    <mergeCell ref="J194:K194"/>
    <mergeCell ref="L194:M194"/>
    <mergeCell ref="N194:O194"/>
    <mergeCell ref="P194:Q194"/>
    <mergeCell ref="X193:X195"/>
    <mergeCell ref="K210:M211"/>
    <mergeCell ref="T180:U180"/>
    <mergeCell ref="V180:W180"/>
    <mergeCell ref="F180:G180"/>
    <mergeCell ref="H180:I180"/>
    <mergeCell ref="J180:K180"/>
    <mergeCell ref="L180:M180"/>
    <mergeCell ref="N180:O180"/>
    <mergeCell ref="P180:Q180"/>
    <mergeCell ref="R180:S180"/>
    <mergeCell ref="A192:Q192"/>
    <mergeCell ref="F193:S193"/>
    <mergeCell ref="T193:T195"/>
    <mergeCell ref="U193:U195"/>
    <mergeCell ref="V193:V195"/>
    <mergeCell ref="W193:W195"/>
    <mergeCell ref="R194:S194"/>
    <mergeCell ref="D204:D206"/>
    <mergeCell ref="E204:E206"/>
    <mergeCell ref="C193:C195"/>
    <mergeCell ref="D193:D195"/>
    <mergeCell ref="A196:B196"/>
    <mergeCell ref="A197:A202"/>
    <mergeCell ref="A203:E203"/>
    <mergeCell ref="C211:D211"/>
    <mergeCell ref="E211:F211"/>
    <mergeCell ref="G211:H211"/>
    <mergeCell ref="I211:J211"/>
    <mergeCell ref="A207:B207"/>
    <mergeCell ref="A208:B208"/>
    <mergeCell ref="A209:E209"/>
    <mergeCell ref="A210:A212"/>
    <mergeCell ref="B210:B212"/>
    <mergeCell ref="C210:J210"/>
    <mergeCell ref="A174:A175"/>
    <mergeCell ref="A176:A177"/>
    <mergeCell ref="A179:B181"/>
    <mergeCell ref="C179:E180"/>
    <mergeCell ref="AD180:AE180"/>
    <mergeCell ref="AF180:AG180"/>
    <mergeCell ref="A204:B206"/>
    <mergeCell ref="C204:C206"/>
    <mergeCell ref="AJ180:AJ181"/>
    <mergeCell ref="A178:AG178"/>
    <mergeCell ref="F179:AI179"/>
    <mergeCell ref="AJ179:AM179"/>
    <mergeCell ref="X180:Y180"/>
    <mergeCell ref="Z180:AA180"/>
    <mergeCell ref="AB180:AC180"/>
    <mergeCell ref="AH180:AI180"/>
    <mergeCell ref="A182:A183"/>
    <mergeCell ref="A184:A185"/>
    <mergeCell ref="A186:A187"/>
    <mergeCell ref="A188:A189"/>
    <mergeCell ref="A190:A191"/>
    <mergeCell ref="A193:B195"/>
    <mergeCell ref="E193:E195"/>
    <mergeCell ref="Y193:Y195"/>
    <mergeCell ref="AU164:AU166"/>
    <mergeCell ref="AV164:AV166"/>
    <mergeCell ref="AP164:AP166"/>
    <mergeCell ref="AQ164:AR165"/>
    <mergeCell ref="AS164:AS166"/>
    <mergeCell ref="AT164:AT166"/>
    <mergeCell ref="A167:A168"/>
    <mergeCell ref="A169:A171"/>
    <mergeCell ref="A172:A173"/>
    <mergeCell ref="P165:Q165"/>
    <mergeCell ref="R165:S165"/>
    <mergeCell ref="T165:U165"/>
    <mergeCell ref="V165:W165"/>
    <mergeCell ref="AL165:AM165"/>
    <mergeCell ref="AN165:AO165"/>
    <mergeCell ref="X165:Y165"/>
    <mergeCell ref="Z165:AA165"/>
    <mergeCell ref="AB165:AC165"/>
    <mergeCell ref="AD165:AE165"/>
    <mergeCell ref="AF165:AG165"/>
    <mergeCell ref="AH165:AI165"/>
    <mergeCell ref="AJ165:AK165"/>
    <mergeCell ref="F164:AO164"/>
    <mergeCell ref="C164:E165"/>
    <mergeCell ref="AN179:AN181"/>
    <mergeCell ref="AQ179:AQ181"/>
    <mergeCell ref="AR179:AR181"/>
    <mergeCell ref="AL180:AL181"/>
    <mergeCell ref="AM180:AM181"/>
    <mergeCell ref="AK180:AK181"/>
    <mergeCell ref="AO179:AP179"/>
    <mergeCell ref="AO180:AO181"/>
    <mergeCell ref="AP180:AP181"/>
    <mergeCell ref="A156:B156"/>
    <mergeCell ref="A157:B157"/>
    <mergeCell ref="A158:B158"/>
    <mergeCell ref="A159:B159"/>
    <mergeCell ref="A160:B160"/>
    <mergeCell ref="A161:B161"/>
    <mergeCell ref="A162:B162"/>
    <mergeCell ref="A164:A166"/>
    <mergeCell ref="B164:B166"/>
    <mergeCell ref="F165:G165"/>
    <mergeCell ref="H165:I165"/>
    <mergeCell ref="J165:K165"/>
    <mergeCell ref="L165:M165"/>
    <mergeCell ref="N165:O165"/>
    <mergeCell ref="Q69:R69"/>
    <mergeCell ref="S69:T69"/>
    <mergeCell ref="A148:B150"/>
    <mergeCell ref="C148:E149"/>
    <mergeCell ref="F148:AO148"/>
    <mergeCell ref="A69:A70"/>
    <mergeCell ref="B69:E69"/>
    <mergeCell ref="F69:I69"/>
    <mergeCell ref="J69:M69"/>
    <mergeCell ref="N69:P69"/>
    <mergeCell ref="U69:V69"/>
    <mergeCell ref="W69:W70"/>
    <mergeCell ref="X69:Y69"/>
    <mergeCell ref="Z69:AA69"/>
    <mergeCell ref="AB69:AC69"/>
    <mergeCell ref="AD69:AD70"/>
    <mergeCell ref="AE69:AF69"/>
    <mergeCell ref="AG69:AI69"/>
    <mergeCell ref="A152:A155"/>
    <mergeCell ref="A151:B151"/>
    <mergeCell ref="R149:S149"/>
    <mergeCell ref="T149:U149"/>
    <mergeCell ref="X149:Y149"/>
    <mergeCell ref="Z149:AA149"/>
    <mergeCell ref="AB149:AC149"/>
    <mergeCell ref="AD149:AE149"/>
    <mergeCell ref="AF149:AG149"/>
    <mergeCell ref="AH149:AI149"/>
    <mergeCell ref="AR148:AR150"/>
    <mergeCell ref="AS148:AS150"/>
    <mergeCell ref="AT148:AU149"/>
    <mergeCell ref="AV148:AW149"/>
    <mergeCell ref="F149:G149"/>
    <mergeCell ref="H149:I149"/>
    <mergeCell ref="J149:K149"/>
    <mergeCell ref="L149:M149"/>
    <mergeCell ref="N149:O149"/>
    <mergeCell ref="P149:Q149"/>
    <mergeCell ref="V149:W149"/>
    <mergeCell ref="AP148:AP150"/>
    <mergeCell ref="AQ148:AQ150"/>
    <mergeCell ref="AJ149:AK149"/>
    <mergeCell ref="AL149:AM149"/>
    <mergeCell ref="AN149:AO149"/>
    <mergeCell ref="X10:AA10"/>
    <mergeCell ref="AB10:AE10"/>
    <mergeCell ref="A6:AD6"/>
    <mergeCell ref="A9:A11"/>
    <mergeCell ref="B9:W9"/>
    <mergeCell ref="X9:AE9"/>
    <mergeCell ref="AF9:AG10"/>
    <mergeCell ref="B10:B11"/>
    <mergeCell ref="U10:U11"/>
    <mergeCell ref="C10:T10"/>
    <mergeCell ref="V10:W10"/>
  </mergeCells>
  <dataValidations count="8">
    <dataValidation type="decimal" allowBlank="1" showErrorMessage="1" sqref="F182:AR191" xr:uid="{00000000-0002-0000-0700-000000000000}">
      <formula1>0</formula1>
      <formula2>9.99999999999999E+36</formula2>
    </dataValidation>
    <dataValidation type="decimal" operator="greaterThanOrEqual" allowBlank="1" showErrorMessage="1" sqref="D14 C71:E125 G71:I125 K71:M125 O71:AI125 F196:AA196 F197:M198 F199:S199 F200:M200 F201:S202 U197:AA202 D207:E208 C213:M215" xr:uid="{00000000-0002-0000-0700-000001000000}">
      <formula1>0</formula1>
    </dataValidation>
    <dataValidation type="decimal" operator="equal" allowBlank="1" showErrorMessage="1" sqref="E14:T14 C35:O35 C145:E145 D152:D153 F152:J153 L152:L153 N152:N153 P152:P153 R152:R153 T152:T153 V152:V153 X152:X153 Z152:Z153 AB152:AB153 AD152:AD153 AF152:AF153 AH152:AH153 AJ152:AJ153 AL152:AL153 AN152:AN153 F155:O155 AF155:AO155 N197:T198 T199 N200:T200 T201:T202" xr:uid="{00000000-0002-0000-0700-000002000000}">
      <formula1>0</formula1>
    </dataValidation>
    <dataValidation type="decimal" allowBlank="1" showErrorMessage="1" sqref="AC12:AG66" xr:uid="{00000000-0002-0000-0700-000003000000}">
      <formula1>0</formula1>
      <formula2>9.99999999999999E+37</formula2>
    </dataValidation>
    <dataValidation type="decimal" allowBlank="1" showErrorMessage="1" sqref="F151:AW151 K152:K153 M152:M153 O152:O153 Q152:Q153 S152:S153 U152:U153 W152:W153 Y152:Y153 AA152:AA153 AC152:AC153 AE152:AE153 AG152:AG153 AI152:AI153 AK152:AK153 AM152:AM153 AO152:AW153 F154:AW154 P155:AE155 AP155:AW155 F156:AW161" xr:uid="{00000000-0002-0000-0700-000004000000}">
      <formula1>0</formula1>
      <formula2>9.99999999999999E+40</formula2>
    </dataValidation>
    <dataValidation type="decimal" allowBlank="1" showErrorMessage="1" sqref="C12:W13 C14 U14:W14 C15:W34 P35:W35 C36:W66" xr:uid="{00000000-0002-0000-0700-000005000000}">
      <formula1>0</formula1>
      <formula2>9.99999999999999E+38</formula2>
    </dataValidation>
    <dataValidation type="decimal" allowBlank="1" showErrorMessage="1" sqref="C129:V144 F145:V145" xr:uid="{00000000-0002-0000-0700-000006000000}">
      <formula1>0</formula1>
      <formula2>9.99999999999999E+41</formula2>
    </dataValidation>
    <dataValidation type="decimal" operator="greaterThanOrEqual" allowBlank="1" showInputMessage="1" showErrorMessage="1" prompt="Error - Favor Ingrese sólo Números." sqref="X12:AB66 AT162:AW162 F167:AV177" xr:uid="{00000000-0002-0000-0700-000007000000}">
      <formula1>0</formula1>
    </dataValidation>
  </dataValidations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S1000"/>
  <sheetViews>
    <sheetView showGridLines="0" workbookViewId="0"/>
  </sheetViews>
  <sheetFormatPr baseColWidth="10" defaultColWidth="14.42578125" defaultRowHeight="15" customHeight="1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6" max="6" width="11.42578125" customWidth="1"/>
    <col min="7" max="7" width="11.85546875" customWidth="1"/>
    <col min="8" max="9" width="14.42578125" customWidth="1"/>
    <col min="10" max="10" width="12.5703125" customWidth="1"/>
    <col min="11" max="13" width="11.42578125" customWidth="1"/>
    <col min="14" max="14" width="12.42578125" customWidth="1"/>
    <col min="15" max="15" width="12" customWidth="1"/>
    <col min="16" max="22" width="11.42578125" customWidth="1"/>
    <col min="23" max="25" width="13.5703125" customWidth="1"/>
    <col min="26" max="26" width="15.140625" customWidth="1"/>
    <col min="27" max="27" width="12.85546875" customWidth="1"/>
    <col min="28" max="28" width="13.140625" customWidth="1"/>
    <col min="29" max="30" width="11.42578125" customWidth="1"/>
    <col min="31" max="31" width="13.28515625" customWidth="1"/>
    <col min="32" max="33" width="15.140625" customWidth="1"/>
    <col min="34" max="37" width="11.42578125" customWidth="1"/>
    <col min="38" max="38" width="12.5703125" customWidth="1"/>
    <col min="39" max="40" width="13" customWidth="1"/>
    <col min="41" max="41" width="13.140625" customWidth="1"/>
    <col min="42" max="42" width="13.28515625" customWidth="1"/>
    <col min="43" max="43" width="14.42578125" customWidth="1"/>
    <col min="44" max="44" width="15.28515625" customWidth="1"/>
    <col min="45" max="72" width="11.42578125" customWidth="1"/>
    <col min="73" max="74" width="15.42578125" customWidth="1"/>
    <col min="75" max="77" width="15.7109375" customWidth="1"/>
    <col min="78" max="78" width="11" hidden="1" customWidth="1"/>
    <col min="79" max="97" width="11.42578125" hidden="1" customWidth="1"/>
  </cols>
  <sheetData>
    <row r="1" spans="1:97" ht="15.75" customHeight="1" x14ac:dyDescent="0.25">
      <c r="A1" s="1727" t="s">
        <v>28</v>
      </c>
      <c r="B1" s="1731"/>
      <c r="C1" s="1731"/>
      <c r="D1" s="1731"/>
      <c r="E1" s="1731"/>
      <c r="F1" s="1731"/>
      <c r="G1" s="1731"/>
      <c r="H1" s="1731"/>
      <c r="I1" s="1731"/>
      <c r="J1" s="1731"/>
      <c r="K1" s="1731"/>
      <c r="L1" s="1731"/>
      <c r="M1" s="1731"/>
      <c r="N1" s="1731"/>
      <c r="O1" s="1731"/>
      <c r="P1" s="1731"/>
      <c r="Q1" s="1731"/>
      <c r="R1" s="1731"/>
      <c r="S1" s="1731"/>
      <c r="T1" s="1731"/>
      <c r="U1" s="1731"/>
      <c r="V1" s="1731"/>
      <c r="W1" s="1731"/>
      <c r="X1" s="1731"/>
      <c r="Y1" s="1731"/>
      <c r="Z1" s="1731"/>
      <c r="AA1" s="1731"/>
      <c r="AB1" s="1731"/>
      <c r="AC1" s="1731"/>
      <c r="AD1" s="1731"/>
      <c r="AE1" s="1731"/>
      <c r="AF1" s="1731"/>
      <c r="AG1" s="1731"/>
      <c r="AH1" s="1731"/>
      <c r="AI1" s="1731"/>
      <c r="AJ1" s="1731"/>
      <c r="AK1" s="1731"/>
      <c r="AL1" s="1731"/>
      <c r="AM1" s="1731"/>
      <c r="AN1" s="1731"/>
      <c r="AO1" s="1731"/>
      <c r="AP1" s="1731"/>
      <c r="AQ1" s="1731"/>
      <c r="AR1" s="1731"/>
      <c r="AS1" s="1731"/>
      <c r="AT1" s="1731"/>
      <c r="AU1" s="1731"/>
      <c r="AV1" s="1731"/>
      <c r="AW1" s="1731"/>
      <c r="AX1" s="1731"/>
      <c r="AY1" s="1731"/>
      <c r="AZ1" s="1731"/>
      <c r="BA1" s="1731"/>
      <c r="BB1" s="1731"/>
      <c r="BC1" s="1731"/>
      <c r="BD1" s="1731"/>
      <c r="BE1" s="1731"/>
      <c r="BF1" s="1731"/>
      <c r="BG1" s="1731"/>
      <c r="BH1" s="1731"/>
      <c r="BI1" s="1731"/>
      <c r="BJ1" s="1731"/>
      <c r="BK1" s="1731"/>
      <c r="BL1" s="1731"/>
      <c r="BM1" s="1731"/>
      <c r="BN1" s="1731"/>
      <c r="BO1" s="1731"/>
      <c r="BP1" s="1731"/>
      <c r="BQ1" s="1731"/>
      <c r="BR1" s="1731"/>
      <c r="BS1" s="1731"/>
      <c r="BT1" s="1731"/>
      <c r="BU1" s="1731"/>
      <c r="BV1" s="1732"/>
      <c r="BW1" s="1732"/>
      <c r="BX1" s="1732"/>
      <c r="BY1" s="1732"/>
      <c r="BZ1" s="1731"/>
      <c r="CA1" s="2200"/>
      <c r="CB1" s="2200"/>
      <c r="CC1" s="2200"/>
      <c r="CD1" s="2200"/>
      <c r="CE1" s="2200"/>
      <c r="CF1" s="2200"/>
      <c r="CG1" s="2200"/>
      <c r="CH1" s="2200"/>
      <c r="CI1" s="2200"/>
      <c r="CJ1" s="2200"/>
      <c r="CK1" s="2200"/>
      <c r="CL1" s="2200"/>
      <c r="CM1" s="2200"/>
      <c r="CN1" s="2200"/>
      <c r="CO1" s="2200"/>
      <c r="CP1" s="2200"/>
      <c r="CQ1" s="2200"/>
      <c r="CR1" s="1731"/>
      <c r="CS1" s="1731"/>
    </row>
    <row r="2" spans="1:97" ht="15.75" customHeight="1" x14ac:dyDescent="0.25">
      <c r="A2" s="1727" t="str">
        <f>CONCATENATE("COMUNA: ",NOMBRE!B2, " (",NOMBRE!C2,NOMBRE!D2,NOMBRE!E2,NOMBRE!F2,NOMBRE!G2,")")</f>
        <v>COMUNA: TEMUCO (09101)</v>
      </c>
      <c r="B2" s="1731"/>
      <c r="C2" s="1731"/>
      <c r="D2" s="1731"/>
      <c r="E2" s="1731"/>
      <c r="F2" s="1731"/>
      <c r="G2" s="1731"/>
      <c r="H2" s="1731"/>
      <c r="I2" s="1731"/>
      <c r="J2" s="1731"/>
      <c r="K2" s="1731"/>
      <c r="L2" s="1731"/>
      <c r="M2" s="1731"/>
      <c r="N2" s="1731"/>
      <c r="O2" s="1731"/>
      <c r="P2" s="1731"/>
      <c r="Q2" s="1731"/>
      <c r="R2" s="1731"/>
      <c r="S2" s="1731"/>
      <c r="T2" s="1731"/>
      <c r="U2" s="1731"/>
      <c r="V2" s="1731"/>
      <c r="W2" s="1731"/>
      <c r="X2" s="1731"/>
      <c r="Y2" s="1731"/>
      <c r="Z2" s="1731"/>
      <c r="AA2" s="1731"/>
      <c r="AB2" s="1731"/>
      <c r="AC2" s="1731"/>
      <c r="AD2" s="1731"/>
      <c r="AE2" s="1731"/>
      <c r="AF2" s="1731"/>
      <c r="AG2" s="1731"/>
      <c r="AH2" s="1731"/>
      <c r="AI2" s="1731"/>
      <c r="AJ2" s="1731"/>
      <c r="AK2" s="1731"/>
      <c r="AL2" s="1731"/>
      <c r="AM2" s="1731"/>
      <c r="AN2" s="1731"/>
      <c r="AO2" s="1731"/>
      <c r="AP2" s="1731"/>
      <c r="AQ2" s="1731"/>
      <c r="AR2" s="1731"/>
      <c r="AS2" s="1731"/>
      <c r="AT2" s="1731"/>
      <c r="AU2" s="1731"/>
      <c r="AV2" s="1731"/>
      <c r="AW2" s="1731"/>
      <c r="AX2" s="1731"/>
      <c r="AY2" s="1731"/>
      <c r="AZ2" s="1731"/>
      <c r="BA2" s="1731"/>
      <c r="BB2" s="1731"/>
      <c r="BC2" s="1731"/>
      <c r="BD2" s="1731"/>
      <c r="BE2" s="1731"/>
      <c r="BF2" s="1731"/>
      <c r="BG2" s="1731"/>
      <c r="BH2" s="1731"/>
      <c r="BI2" s="1731"/>
      <c r="BJ2" s="1731"/>
      <c r="BK2" s="1731"/>
      <c r="BL2" s="1731"/>
      <c r="BM2" s="1731"/>
      <c r="BN2" s="1731"/>
      <c r="BO2" s="1731"/>
      <c r="BP2" s="1731"/>
      <c r="BQ2" s="1731"/>
      <c r="BR2" s="1731"/>
      <c r="BS2" s="1731"/>
      <c r="BT2" s="1731"/>
      <c r="BU2" s="1731"/>
      <c r="BV2" s="1732"/>
      <c r="BW2" s="1732"/>
      <c r="BX2" s="1732"/>
      <c r="BY2" s="1732"/>
      <c r="BZ2" s="1731"/>
      <c r="CA2" s="2200"/>
      <c r="CB2" s="2200"/>
      <c r="CC2" s="2200"/>
      <c r="CD2" s="2200"/>
      <c r="CE2" s="2200"/>
      <c r="CF2" s="2200"/>
      <c r="CG2" s="2200"/>
      <c r="CH2" s="2200"/>
      <c r="CI2" s="2200"/>
      <c r="CJ2" s="2200"/>
      <c r="CK2" s="2200"/>
      <c r="CL2" s="2200"/>
      <c r="CM2" s="2200"/>
      <c r="CN2" s="2200"/>
      <c r="CO2" s="2200"/>
      <c r="CP2" s="2200"/>
      <c r="CQ2" s="2200"/>
      <c r="CR2" s="1731"/>
      <c r="CS2" s="1731"/>
    </row>
    <row r="3" spans="1:97" ht="15.7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B3" s="1731"/>
      <c r="C3" s="1731"/>
      <c r="D3" s="1731"/>
      <c r="E3" s="1731"/>
      <c r="F3" s="1731"/>
      <c r="G3" s="1731"/>
      <c r="H3" s="1731"/>
      <c r="I3" s="1731"/>
      <c r="J3" s="1731"/>
      <c r="K3" s="1731"/>
      <c r="L3" s="1731"/>
      <c r="M3" s="1731"/>
      <c r="N3" s="1731"/>
      <c r="O3" s="1731"/>
      <c r="P3" s="1731"/>
      <c r="Q3" s="1731"/>
      <c r="R3" s="1731"/>
      <c r="S3" s="1731"/>
      <c r="T3" s="1731"/>
      <c r="U3" s="1731"/>
      <c r="V3" s="1731"/>
      <c r="W3" s="1731"/>
      <c r="X3" s="1731"/>
      <c r="Y3" s="1731"/>
      <c r="Z3" s="1731"/>
      <c r="AA3" s="1731"/>
      <c r="AB3" s="1731"/>
      <c r="AC3" s="1731"/>
      <c r="AD3" s="1731"/>
      <c r="AE3" s="1731"/>
      <c r="AF3" s="1731"/>
      <c r="AG3" s="1731"/>
      <c r="AH3" s="1731"/>
      <c r="AI3" s="1731"/>
      <c r="AJ3" s="1731"/>
      <c r="AK3" s="1731"/>
      <c r="AL3" s="1731"/>
      <c r="AM3" s="1731"/>
      <c r="AN3" s="1731"/>
      <c r="AO3" s="1731"/>
      <c r="AP3" s="1731"/>
      <c r="AQ3" s="1731"/>
      <c r="AR3" s="1731"/>
      <c r="AS3" s="1731"/>
      <c r="AT3" s="1731"/>
      <c r="AU3" s="1731"/>
      <c r="AV3" s="1731"/>
      <c r="AW3" s="1731"/>
      <c r="AX3" s="1731"/>
      <c r="AY3" s="1731"/>
      <c r="AZ3" s="1731"/>
      <c r="BA3" s="1731"/>
      <c r="BB3" s="1731"/>
      <c r="BC3" s="1731"/>
      <c r="BD3" s="1731"/>
      <c r="BE3" s="1731"/>
      <c r="BF3" s="1731"/>
      <c r="BG3" s="1731"/>
      <c r="BH3" s="1731"/>
      <c r="BI3" s="1731"/>
      <c r="BJ3" s="1731"/>
      <c r="BK3" s="1731"/>
      <c r="BL3" s="1731"/>
      <c r="BM3" s="1731"/>
      <c r="BN3" s="1731"/>
      <c r="BO3" s="1731"/>
      <c r="BP3" s="1731"/>
      <c r="BQ3" s="1731"/>
      <c r="BR3" s="1731"/>
      <c r="BS3" s="1731"/>
      <c r="BT3" s="1731"/>
      <c r="BU3" s="1731"/>
      <c r="BV3" s="1732"/>
      <c r="BW3" s="1732"/>
      <c r="BX3" s="1732"/>
      <c r="BY3" s="1732"/>
      <c r="BZ3" s="1731"/>
      <c r="CA3" s="2200"/>
      <c r="CB3" s="2200"/>
      <c r="CC3" s="2200"/>
      <c r="CD3" s="2200"/>
      <c r="CE3" s="2200"/>
      <c r="CF3" s="2200"/>
      <c r="CG3" s="2200"/>
      <c r="CH3" s="2200"/>
      <c r="CI3" s="2200"/>
      <c r="CJ3" s="2200"/>
      <c r="CK3" s="2200"/>
      <c r="CL3" s="2200"/>
      <c r="CM3" s="2200"/>
      <c r="CN3" s="2200"/>
      <c r="CO3" s="2200"/>
      <c r="CP3" s="2200"/>
      <c r="CQ3" s="2200"/>
      <c r="CR3" s="1731"/>
      <c r="CS3" s="1731"/>
    </row>
    <row r="4" spans="1:97" ht="15.75" customHeight="1" x14ac:dyDescent="0.25">
      <c r="A4" s="1727" t="str">
        <f>CONCATENATE("MES: ",NOMBRE!B6, " (",NOMBRE!C6,NOMBRE!D6,")")</f>
        <v>MES: NOVIEMBRE (11)</v>
      </c>
      <c r="B4" s="1731"/>
      <c r="C4" s="1731"/>
      <c r="D4" s="1731"/>
      <c r="E4" s="1731"/>
      <c r="F4" s="1731"/>
      <c r="G4" s="1731"/>
      <c r="H4" s="1731"/>
      <c r="I4" s="1731"/>
      <c r="J4" s="1731"/>
      <c r="K4" s="1731"/>
      <c r="L4" s="1731"/>
      <c r="M4" s="1731"/>
      <c r="N4" s="1731"/>
      <c r="O4" s="1731"/>
      <c r="P4" s="1731"/>
      <c r="Q4" s="1731"/>
      <c r="R4" s="1731"/>
      <c r="S4" s="1731"/>
      <c r="T4" s="1731"/>
      <c r="U4" s="1731"/>
      <c r="V4" s="1731"/>
      <c r="W4" s="1731"/>
      <c r="X4" s="1731"/>
      <c r="Y4" s="1731"/>
      <c r="Z4" s="1731"/>
      <c r="AA4" s="1731"/>
      <c r="AB4" s="1731"/>
      <c r="AC4" s="1731"/>
      <c r="AD4" s="1731"/>
      <c r="AE4" s="1731"/>
      <c r="AF4" s="1731"/>
      <c r="AG4" s="1731"/>
      <c r="AH4" s="1731"/>
      <c r="AI4" s="1731"/>
      <c r="AJ4" s="1731"/>
      <c r="AK4" s="1731"/>
      <c r="AL4" s="1731"/>
      <c r="AM4" s="1731"/>
      <c r="AN4" s="1731"/>
      <c r="AO4" s="1731"/>
      <c r="AP4" s="1731"/>
      <c r="AQ4" s="1731"/>
      <c r="AR4" s="1731"/>
      <c r="AS4" s="1731"/>
      <c r="AT4" s="1731"/>
      <c r="AU4" s="1731"/>
      <c r="AV4" s="1731"/>
      <c r="AW4" s="1731"/>
      <c r="AX4" s="1731"/>
      <c r="AY4" s="1731"/>
      <c r="AZ4" s="1731"/>
      <c r="BA4" s="1731"/>
      <c r="BB4" s="1731"/>
      <c r="BC4" s="1731"/>
      <c r="BD4" s="1731"/>
      <c r="BE4" s="1731"/>
      <c r="BF4" s="1731"/>
      <c r="BG4" s="1731"/>
      <c r="BH4" s="1731"/>
      <c r="BI4" s="1731"/>
      <c r="BJ4" s="1731"/>
      <c r="BK4" s="1731"/>
      <c r="BL4" s="1731"/>
      <c r="BM4" s="1731"/>
      <c r="BN4" s="1731"/>
      <c r="BO4" s="1731"/>
      <c r="BP4" s="1731"/>
      <c r="BQ4" s="1731"/>
      <c r="BR4" s="1731"/>
      <c r="BS4" s="1731"/>
      <c r="BT4" s="1731"/>
      <c r="BU4" s="1731"/>
      <c r="BV4" s="1732"/>
      <c r="BW4" s="1732"/>
      <c r="BX4" s="1732"/>
      <c r="BY4" s="1732"/>
      <c r="BZ4" s="1731"/>
      <c r="CA4" s="2200"/>
      <c r="CB4" s="2200"/>
      <c r="CC4" s="2200"/>
      <c r="CD4" s="2200"/>
      <c r="CE4" s="2200"/>
      <c r="CF4" s="2200"/>
      <c r="CG4" s="2200"/>
      <c r="CH4" s="2200"/>
      <c r="CI4" s="2200"/>
      <c r="CJ4" s="2200"/>
      <c r="CK4" s="2200"/>
      <c r="CL4" s="2200"/>
      <c r="CM4" s="2200"/>
      <c r="CN4" s="2200"/>
      <c r="CO4" s="2200"/>
      <c r="CP4" s="2200"/>
      <c r="CQ4" s="2200"/>
      <c r="CR4" s="1731"/>
      <c r="CS4" s="1731"/>
    </row>
    <row r="5" spans="1:97" ht="15.75" customHeight="1" x14ac:dyDescent="0.25">
      <c r="A5" s="2414" t="str">
        <f>CONCATENATE("AÑO: ",NOMBRE!B7)</f>
        <v>AÑO: 2025</v>
      </c>
      <c r="B5" s="1731"/>
      <c r="C5" s="1731"/>
      <c r="D5" s="1731"/>
      <c r="E5" s="1731"/>
      <c r="F5" s="1731"/>
      <c r="G5" s="1731"/>
      <c r="H5" s="1731"/>
      <c r="I5" s="1731"/>
      <c r="J5" s="1731"/>
      <c r="K5" s="1731"/>
      <c r="L5" s="1731"/>
      <c r="M5" s="1731"/>
      <c r="N5" s="1731"/>
      <c r="O5" s="1731"/>
      <c r="P5" s="1731"/>
      <c r="Q5" s="1731"/>
      <c r="R5" s="1731"/>
      <c r="S5" s="1731"/>
      <c r="T5" s="1731"/>
      <c r="U5" s="1731"/>
      <c r="V5" s="1731"/>
      <c r="W5" s="1731"/>
      <c r="X5" s="1731"/>
      <c r="Y5" s="1731"/>
      <c r="Z5" s="1731"/>
      <c r="AA5" s="1731"/>
      <c r="AB5" s="1731"/>
      <c r="AC5" s="1731"/>
      <c r="AD5" s="1731"/>
      <c r="AE5" s="1731"/>
      <c r="AF5" s="1731"/>
      <c r="AG5" s="1731"/>
      <c r="AH5" s="1731"/>
      <c r="AI5" s="1731"/>
      <c r="AJ5" s="1731"/>
      <c r="AK5" s="1731"/>
      <c r="AL5" s="1731"/>
      <c r="AM5" s="1731"/>
      <c r="AN5" s="1731"/>
      <c r="AO5" s="1731"/>
      <c r="AP5" s="2415"/>
      <c r="AQ5" s="1731"/>
      <c r="AR5" s="1731"/>
      <c r="AS5" s="1731"/>
      <c r="AT5" s="1731"/>
      <c r="AU5" s="1731"/>
      <c r="AV5" s="1731"/>
      <c r="AW5" s="1731"/>
      <c r="AX5" s="1731"/>
      <c r="AY5" s="1731"/>
      <c r="AZ5" s="1731"/>
      <c r="BA5" s="1731"/>
      <c r="BB5" s="1731"/>
      <c r="BC5" s="1731"/>
      <c r="BD5" s="1731"/>
      <c r="BE5" s="1731"/>
      <c r="BF5" s="1731"/>
      <c r="BG5" s="1731"/>
      <c r="BH5" s="1731"/>
      <c r="BI5" s="1731"/>
      <c r="BJ5" s="1731"/>
      <c r="BK5" s="1731"/>
      <c r="BL5" s="1731"/>
      <c r="BM5" s="1731"/>
      <c r="BN5" s="1731"/>
      <c r="BO5" s="1731"/>
      <c r="BP5" s="1731"/>
      <c r="BQ5" s="1731"/>
      <c r="BR5" s="1731"/>
      <c r="BS5" s="1731"/>
      <c r="BT5" s="1731"/>
      <c r="BU5" s="1731"/>
      <c r="BV5" s="1732"/>
      <c r="BW5" s="1732"/>
      <c r="BX5" s="1732"/>
      <c r="BY5" s="1732"/>
      <c r="BZ5" s="1731"/>
      <c r="CA5" s="2200"/>
      <c r="CB5" s="2200"/>
      <c r="CC5" s="2200"/>
      <c r="CD5" s="2200"/>
      <c r="CE5" s="2200"/>
      <c r="CF5" s="2200"/>
      <c r="CG5" s="2200"/>
      <c r="CH5" s="2200"/>
      <c r="CI5" s="2200"/>
      <c r="CJ5" s="2200"/>
      <c r="CK5" s="2200"/>
      <c r="CL5" s="2200"/>
      <c r="CM5" s="2200"/>
      <c r="CN5" s="2200"/>
      <c r="CO5" s="2200"/>
      <c r="CP5" s="2200"/>
      <c r="CQ5" s="2200"/>
      <c r="CR5" s="1731"/>
      <c r="CS5" s="1731"/>
    </row>
    <row r="6" spans="1:97" ht="13.5" customHeight="1" x14ac:dyDescent="0.25">
      <c r="A6" s="3350" t="s">
        <v>1408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2416"/>
      <c r="Q6" s="2416"/>
      <c r="R6" s="2416"/>
      <c r="S6" s="2416"/>
      <c r="T6" s="2417"/>
      <c r="U6" s="2417"/>
      <c r="V6" s="2417"/>
      <c r="W6" s="2417"/>
      <c r="X6" s="2417"/>
      <c r="Y6" s="2417"/>
      <c r="Z6" s="1862"/>
      <c r="AA6" s="1862"/>
      <c r="AB6" s="1862"/>
      <c r="AC6" s="1862"/>
      <c r="AD6" s="1862"/>
      <c r="AE6" s="1862"/>
      <c r="AF6" s="1862"/>
      <c r="AG6" s="1862"/>
      <c r="AH6" s="1862"/>
      <c r="AI6" s="1862"/>
      <c r="AJ6" s="1862"/>
      <c r="AK6" s="1862"/>
      <c r="AL6" s="1862"/>
      <c r="AM6" s="1862"/>
      <c r="AN6" s="1862"/>
      <c r="AO6" s="1862"/>
      <c r="AP6" s="1862"/>
      <c r="AQ6" s="1862"/>
      <c r="AR6" s="1862"/>
      <c r="AS6" s="1731"/>
      <c r="AT6" s="1731"/>
      <c r="AU6" s="1731"/>
      <c r="AV6" s="1731"/>
      <c r="AW6" s="1731"/>
      <c r="AX6" s="1731"/>
      <c r="AY6" s="1731"/>
      <c r="AZ6" s="1731"/>
      <c r="BA6" s="1731"/>
      <c r="BB6" s="1731"/>
      <c r="BC6" s="1731"/>
      <c r="BD6" s="1731"/>
      <c r="BE6" s="1731"/>
      <c r="BF6" s="1731"/>
      <c r="BG6" s="1731"/>
      <c r="BH6" s="1731"/>
      <c r="BI6" s="1731"/>
      <c r="BJ6" s="1731"/>
      <c r="BK6" s="1731"/>
      <c r="BL6" s="1731"/>
      <c r="BM6" s="1731"/>
      <c r="BN6" s="1731"/>
      <c r="BO6" s="1731"/>
      <c r="BP6" s="1731"/>
      <c r="BQ6" s="1731"/>
      <c r="BR6" s="1731"/>
      <c r="BS6" s="1731"/>
      <c r="BT6" s="1731"/>
      <c r="BU6" s="1731"/>
      <c r="BV6" s="1732"/>
      <c r="BW6" s="1732"/>
      <c r="BX6" s="1732"/>
      <c r="BY6" s="1732"/>
      <c r="BZ6" s="1731"/>
      <c r="CA6" s="2200"/>
      <c r="CB6" s="2200"/>
      <c r="CC6" s="2200"/>
      <c r="CD6" s="2200"/>
      <c r="CE6" s="2200"/>
      <c r="CF6" s="2200"/>
      <c r="CG6" s="2200"/>
      <c r="CH6" s="2200"/>
      <c r="CI6" s="2200"/>
      <c r="CJ6" s="2200"/>
      <c r="CK6" s="2200"/>
      <c r="CL6" s="2200"/>
      <c r="CM6" s="2200"/>
      <c r="CN6" s="2200"/>
      <c r="CO6" s="2200"/>
      <c r="CP6" s="2200"/>
      <c r="CQ6" s="2200"/>
      <c r="CR6" s="1731"/>
      <c r="CS6" s="1731"/>
    </row>
    <row r="7" spans="1:97" ht="31.5" customHeight="1" x14ac:dyDescent="0.25">
      <c r="A7" s="1873" t="s">
        <v>1409</v>
      </c>
      <c r="B7" s="1873"/>
      <c r="C7" s="1873"/>
      <c r="D7" s="1873"/>
      <c r="E7" s="1873"/>
      <c r="F7" s="1873"/>
      <c r="G7" s="1873"/>
      <c r="H7" s="1873"/>
      <c r="I7" s="1873"/>
      <c r="J7" s="1873"/>
      <c r="K7" s="1873"/>
      <c r="L7" s="1873"/>
      <c r="M7" s="1873"/>
      <c r="N7" s="1873"/>
      <c r="O7" s="1873"/>
      <c r="P7" s="2200"/>
      <c r="Q7" s="2200"/>
      <c r="R7" s="2200"/>
      <c r="S7" s="2200"/>
      <c r="T7" s="2200"/>
      <c r="U7" s="2200"/>
      <c r="V7" s="2200"/>
      <c r="W7" s="2200"/>
      <c r="X7" s="2200"/>
      <c r="Y7" s="2200"/>
      <c r="Z7" s="2200"/>
      <c r="AA7" s="2200"/>
      <c r="AB7" s="2200"/>
      <c r="AC7" s="2200"/>
      <c r="AD7" s="2200"/>
      <c r="AE7" s="2200"/>
      <c r="AF7" s="2200"/>
      <c r="AG7" s="2200"/>
      <c r="AH7" s="2200"/>
      <c r="AI7" s="2200"/>
      <c r="AJ7" s="2200"/>
      <c r="AK7" s="2200"/>
      <c r="AL7" s="2200"/>
      <c r="AM7" s="2200"/>
      <c r="AN7" s="2200"/>
      <c r="AO7" s="2200"/>
      <c r="AP7" s="2200"/>
      <c r="AQ7" s="2200"/>
      <c r="AR7" s="2200"/>
      <c r="AS7" s="2200"/>
      <c r="AT7" s="2200"/>
      <c r="AU7" s="2200"/>
      <c r="AV7" s="2200"/>
      <c r="AW7" s="2200"/>
      <c r="AX7" s="2200"/>
      <c r="AY7" s="2200"/>
      <c r="AZ7" s="2200"/>
      <c r="BA7" s="2200"/>
      <c r="BB7" s="2200"/>
      <c r="BC7" s="2200"/>
      <c r="BD7" s="2200"/>
      <c r="BE7" s="2200"/>
      <c r="BF7" s="2200"/>
      <c r="BG7" s="2200"/>
      <c r="BH7" s="2200"/>
      <c r="BI7" s="2200"/>
      <c r="BJ7" s="2200"/>
      <c r="BK7" s="2200"/>
      <c r="BL7" s="2200"/>
      <c r="BM7" s="2200"/>
      <c r="BN7" s="2200"/>
      <c r="BO7" s="2200"/>
      <c r="BP7" s="2200"/>
      <c r="BQ7" s="2200"/>
      <c r="BR7" s="2200"/>
      <c r="BS7" s="2200"/>
      <c r="BT7" s="2200"/>
      <c r="BU7" s="2200"/>
      <c r="BV7" s="1867"/>
      <c r="BW7" s="1867"/>
      <c r="BX7" s="1867"/>
      <c r="BY7" s="1867"/>
      <c r="BZ7" s="2200"/>
      <c r="CA7" s="2200"/>
      <c r="CB7" s="2200"/>
      <c r="CC7" s="2200"/>
      <c r="CD7" s="2200"/>
      <c r="CE7" s="2200"/>
      <c r="CF7" s="2200"/>
      <c r="CG7" s="2200"/>
      <c r="CH7" s="2200"/>
      <c r="CI7" s="2200"/>
      <c r="CJ7" s="2200"/>
      <c r="CK7" s="2200"/>
      <c r="CL7" s="2200"/>
      <c r="CM7" s="2200"/>
      <c r="CN7" s="2200"/>
      <c r="CO7" s="2200"/>
      <c r="CP7" s="2200"/>
      <c r="CQ7" s="2200"/>
      <c r="CR7" s="2200"/>
      <c r="CS7" s="2200"/>
    </row>
    <row r="8" spans="1:97" ht="18" customHeight="1" x14ac:dyDescent="0.25">
      <c r="A8" s="1991" t="s">
        <v>1410</v>
      </c>
      <c r="B8" s="1991"/>
      <c r="C8" s="1991"/>
      <c r="D8" s="1991"/>
      <c r="E8" s="1991"/>
      <c r="F8" s="1991"/>
      <c r="G8" s="1991"/>
      <c r="H8" s="1991"/>
      <c r="I8" s="1991"/>
      <c r="J8" s="1991"/>
      <c r="K8" s="1991"/>
      <c r="L8" s="1991"/>
      <c r="M8" s="1991"/>
      <c r="N8" s="1873"/>
      <c r="O8" s="1873"/>
      <c r="P8" s="2200"/>
      <c r="Q8" s="2200"/>
      <c r="R8" s="2200"/>
      <c r="S8" s="2200"/>
      <c r="T8" s="2200"/>
      <c r="U8" s="2200"/>
      <c r="V8" s="2200"/>
      <c r="W8" s="2200"/>
      <c r="X8" s="2200"/>
      <c r="Y8" s="2200"/>
      <c r="Z8" s="2200"/>
      <c r="AA8" s="2200"/>
      <c r="AB8" s="2200"/>
      <c r="AC8" s="2200"/>
      <c r="AD8" s="2200"/>
      <c r="AE8" s="2200"/>
      <c r="AF8" s="2200"/>
      <c r="AG8" s="2200"/>
      <c r="AH8" s="2200"/>
      <c r="AI8" s="2200"/>
      <c r="AJ8" s="2200"/>
      <c r="AK8" s="2200"/>
      <c r="AL8" s="2200"/>
      <c r="AM8" s="2200"/>
      <c r="AN8" s="2200"/>
      <c r="AO8" s="2200"/>
      <c r="AP8" s="2200"/>
      <c r="AQ8" s="2200"/>
      <c r="AR8" s="2200"/>
      <c r="AS8" s="1867"/>
      <c r="AT8" s="1867"/>
      <c r="AU8" s="1867"/>
      <c r="AV8" s="1867"/>
      <c r="AW8" s="1867"/>
      <c r="AX8" s="1867"/>
      <c r="AY8" s="1867"/>
      <c r="AZ8" s="1867"/>
      <c r="BA8" s="1867"/>
      <c r="BB8" s="1867"/>
      <c r="BC8" s="1867"/>
      <c r="BD8" s="1867"/>
      <c r="BE8" s="1867"/>
      <c r="BF8" s="1867"/>
      <c r="BG8" s="1867"/>
      <c r="BH8" s="2200"/>
      <c r="BI8" s="2200"/>
      <c r="BJ8" s="2200"/>
      <c r="BK8" s="2200"/>
      <c r="BL8" s="2200"/>
      <c r="BM8" s="2200"/>
      <c r="BN8" s="2200"/>
      <c r="BO8" s="2200"/>
      <c r="BP8" s="2200"/>
      <c r="BQ8" s="2200"/>
      <c r="BR8" s="2200"/>
      <c r="BS8" s="2200"/>
      <c r="BT8" s="2200"/>
      <c r="BU8" s="2200"/>
      <c r="BV8" s="1867"/>
      <c r="BW8" s="1867"/>
      <c r="BX8" s="1867"/>
      <c r="BY8" s="1867"/>
      <c r="BZ8" s="2200"/>
      <c r="CA8" s="2200"/>
      <c r="CB8" s="2200"/>
      <c r="CC8" s="2200"/>
      <c r="CD8" s="2200"/>
      <c r="CE8" s="2200"/>
      <c r="CF8" s="2200"/>
      <c r="CG8" s="2200"/>
      <c r="CH8" s="2200"/>
      <c r="CI8" s="2200"/>
      <c r="CJ8" s="2200"/>
      <c r="CK8" s="2200"/>
      <c r="CL8" s="2200"/>
      <c r="CM8" s="2200"/>
      <c r="CN8" s="2200"/>
      <c r="CO8" s="2200"/>
      <c r="CP8" s="2200"/>
      <c r="CQ8" s="2200"/>
      <c r="CR8" s="2200"/>
      <c r="CS8" s="2200"/>
    </row>
    <row r="9" spans="1:97" ht="31.5" customHeight="1" x14ac:dyDescent="0.25">
      <c r="A9" s="3153" t="s">
        <v>1411</v>
      </c>
      <c r="B9" s="3148" t="s">
        <v>1412</v>
      </c>
      <c r="C9" s="3161"/>
      <c r="D9" s="3149"/>
      <c r="E9" s="3143" t="s">
        <v>1413</v>
      </c>
      <c r="F9" s="3124"/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35"/>
      <c r="AM9" s="3139" t="s">
        <v>614</v>
      </c>
      <c r="AN9" s="3143" t="s">
        <v>1414</v>
      </c>
      <c r="AO9" s="3124"/>
      <c r="AP9" s="3124"/>
      <c r="AQ9" s="3122"/>
      <c r="AR9" s="3196" t="s">
        <v>1415</v>
      </c>
      <c r="AS9" s="3139" t="s">
        <v>1416</v>
      </c>
      <c r="AT9" s="1732"/>
      <c r="AU9" s="1732"/>
      <c r="AV9" s="1732"/>
      <c r="AW9" s="1732"/>
      <c r="AX9" s="1732"/>
      <c r="AY9" s="1732"/>
      <c r="AZ9" s="1732"/>
      <c r="BA9" s="1732"/>
      <c r="BB9" s="1732"/>
      <c r="BC9" s="1732"/>
      <c r="BD9" s="1732"/>
      <c r="BE9" s="1732"/>
      <c r="BF9" s="1732"/>
      <c r="BG9" s="1732"/>
      <c r="BH9" s="1731"/>
      <c r="BI9" s="1731"/>
      <c r="BJ9" s="1731"/>
      <c r="BK9" s="1731"/>
      <c r="BL9" s="1731"/>
      <c r="BM9" s="1731"/>
      <c r="BN9" s="1731"/>
      <c r="BO9" s="1731"/>
      <c r="BP9" s="1731"/>
      <c r="BQ9" s="1731"/>
      <c r="BR9" s="1731"/>
      <c r="BS9" s="1731"/>
      <c r="BT9" s="1731"/>
      <c r="BU9" s="1731"/>
      <c r="BV9" s="1732"/>
      <c r="BW9" s="1732"/>
      <c r="BX9" s="1732"/>
      <c r="BY9" s="1732"/>
      <c r="BZ9" s="1731"/>
      <c r="CA9" s="2200"/>
      <c r="CB9" s="2200"/>
      <c r="CC9" s="2200"/>
      <c r="CD9" s="2200"/>
      <c r="CE9" s="2200"/>
      <c r="CF9" s="2200"/>
      <c r="CG9" s="2200"/>
      <c r="CH9" s="2200"/>
      <c r="CI9" s="2200"/>
      <c r="CJ9" s="2200"/>
      <c r="CK9" s="2200"/>
      <c r="CL9" s="2200"/>
      <c r="CM9" s="2200"/>
      <c r="CN9" s="2200"/>
      <c r="CO9" s="2200"/>
      <c r="CP9" s="2200"/>
      <c r="CQ9" s="2200"/>
      <c r="CR9" s="1731"/>
      <c r="CS9" s="1731"/>
    </row>
    <row r="10" spans="1:97" ht="15.75" customHeight="1" x14ac:dyDescent="0.25">
      <c r="A10" s="3128"/>
      <c r="B10" s="3150"/>
      <c r="C10" s="3142"/>
      <c r="D10" s="3140"/>
      <c r="E10" s="3143" t="s">
        <v>352</v>
      </c>
      <c r="F10" s="3122"/>
      <c r="G10" s="3143" t="s">
        <v>335</v>
      </c>
      <c r="H10" s="3122"/>
      <c r="I10" s="3143" t="s">
        <v>99</v>
      </c>
      <c r="J10" s="3122"/>
      <c r="K10" s="3143" t="s">
        <v>49</v>
      </c>
      <c r="L10" s="3122"/>
      <c r="M10" s="3143" t="s">
        <v>50</v>
      </c>
      <c r="N10" s="3122"/>
      <c r="O10" s="3159" t="s">
        <v>51</v>
      </c>
      <c r="P10" s="3122"/>
      <c r="Q10" s="3159" t="s">
        <v>52</v>
      </c>
      <c r="R10" s="3122"/>
      <c r="S10" s="3159" t="s">
        <v>53</v>
      </c>
      <c r="T10" s="3122"/>
      <c r="U10" s="3159" t="s">
        <v>54</v>
      </c>
      <c r="V10" s="3122"/>
      <c r="W10" s="3159" t="s">
        <v>55</v>
      </c>
      <c r="X10" s="3122"/>
      <c r="Y10" s="3159" t="s">
        <v>56</v>
      </c>
      <c r="Z10" s="3122"/>
      <c r="AA10" s="3159" t="s">
        <v>57</v>
      </c>
      <c r="AB10" s="3122"/>
      <c r="AC10" s="3159" t="s">
        <v>58</v>
      </c>
      <c r="AD10" s="3122"/>
      <c r="AE10" s="3159" t="s">
        <v>59</v>
      </c>
      <c r="AF10" s="3122"/>
      <c r="AG10" s="3159" t="s">
        <v>60</v>
      </c>
      <c r="AH10" s="3122"/>
      <c r="AI10" s="3159" t="s">
        <v>61</v>
      </c>
      <c r="AJ10" s="3122"/>
      <c r="AK10" s="3159" t="s">
        <v>62</v>
      </c>
      <c r="AL10" s="3135"/>
      <c r="AM10" s="3180"/>
      <c r="AN10" s="3196" t="s">
        <v>1417</v>
      </c>
      <c r="AO10" s="3162" t="s">
        <v>1418</v>
      </c>
      <c r="AP10" s="3162" t="s">
        <v>1419</v>
      </c>
      <c r="AQ10" s="3171" t="s">
        <v>1420</v>
      </c>
      <c r="AR10" s="3197"/>
      <c r="AS10" s="3180"/>
      <c r="AT10" s="1732"/>
      <c r="AU10" s="1732"/>
      <c r="AV10" s="1732"/>
      <c r="AW10" s="1732"/>
      <c r="AX10" s="1732"/>
      <c r="AY10" s="1732"/>
      <c r="AZ10" s="1732"/>
      <c r="BA10" s="1732"/>
      <c r="BB10" s="1732"/>
      <c r="BC10" s="1732"/>
      <c r="BD10" s="1732"/>
      <c r="BE10" s="1732"/>
      <c r="BF10" s="1732"/>
      <c r="BG10" s="1732"/>
      <c r="BH10" s="1731"/>
      <c r="BI10" s="1731"/>
      <c r="BJ10" s="1731"/>
      <c r="BK10" s="1731"/>
      <c r="BL10" s="1731"/>
      <c r="BM10" s="1731"/>
      <c r="BN10" s="1731"/>
      <c r="BO10" s="1731"/>
      <c r="BP10" s="1731"/>
      <c r="BQ10" s="1731"/>
      <c r="BR10" s="1731"/>
      <c r="BS10" s="1731"/>
      <c r="BT10" s="1731"/>
      <c r="BU10" s="1731"/>
      <c r="BV10" s="1732"/>
      <c r="BW10" s="1732"/>
      <c r="BX10" s="1732"/>
      <c r="BY10" s="1732"/>
      <c r="BZ10" s="1731"/>
      <c r="CA10" s="2200"/>
      <c r="CB10" s="2200"/>
      <c r="CC10" s="2200"/>
      <c r="CD10" s="2200"/>
      <c r="CE10" s="2200"/>
      <c r="CF10" s="2200"/>
      <c r="CG10" s="2200"/>
      <c r="CH10" s="2200"/>
      <c r="CI10" s="2200"/>
      <c r="CJ10" s="2200"/>
      <c r="CK10" s="2200"/>
      <c r="CL10" s="2200"/>
      <c r="CM10" s="2200"/>
      <c r="CN10" s="2200"/>
      <c r="CO10" s="2200"/>
      <c r="CP10" s="2200"/>
      <c r="CQ10" s="2200"/>
      <c r="CR10" s="1731"/>
      <c r="CS10" s="1731"/>
    </row>
    <row r="11" spans="1:97" ht="23.25" customHeight="1" x14ac:dyDescent="0.25">
      <c r="A11" s="3129"/>
      <c r="B11" s="1882" t="s">
        <v>84</v>
      </c>
      <c r="C11" s="2347" t="s">
        <v>63</v>
      </c>
      <c r="D11" s="2042" t="s">
        <v>64</v>
      </c>
      <c r="E11" s="1887" t="s">
        <v>63</v>
      </c>
      <c r="F11" s="1740" t="s">
        <v>64</v>
      </c>
      <c r="G11" s="1887" t="s">
        <v>63</v>
      </c>
      <c r="H11" s="1740" t="s">
        <v>64</v>
      </c>
      <c r="I11" s="1887" t="s">
        <v>63</v>
      </c>
      <c r="J11" s="1740" t="s">
        <v>64</v>
      </c>
      <c r="K11" s="1887" t="s">
        <v>63</v>
      </c>
      <c r="L11" s="1740" t="s">
        <v>64</v>
      </c>
      <c r="M11" s="1887" t="s">
        <v>63</v>
      </c>
      <c r="N11" s="1740" t="s">
        <v>64</v>
      </c>
      <c r="O11" s="1887" t="s">
        <v>63</v>
      </c>
      <c r="P11" s="1740" t="s">
        <v>64</v>
      </c>
      <c r="Q11" s="1887" t="s">
        <v>63</v>
      </c>
      <c r="R11" s="1740" t="s">
        <v>64</v>
      </c>
      <c r="S11" s="1887" t="s">
        <v>63</v>
      </c>
      <c r="T11" s="1740" t="s">
        <v>64</v>
      </c>
      <c r="U11" s="1887" t="s">
        <v>63</v>
      </c>
      <c r="V11" s="1740" t="s">
        <v>64</v>
      </c>
      <c r="W11" s="1887" t="s">
        <v>63</v>
      </c>
      <c r="X11" s="1740" t="s">
        <v>64</v>
      </c>
      <c r="Y11" s="1887" t="s">
        <v>63</v>
      </c>
      <c r="Z11" s="1740" t="s">
        <v>64</v>
      </c>
      <c r="AA11" s="1887" t="s">
        <v>63</v>
      </c>
      <c r="AB11" s="1740" t="s">
        <v>64</v>
      </c>
      <c r="AC11" s="1887" t="s">
        <v>63</v>
      </c>
      <c r="AD11" s="1740" t="s">
        <v>64</v>
      </c>
      <c r="AE11" s="1887" t="s">
        <v>63</v>
      </c>
      <c r="AF11" s="1740" t="s">
        <v>64</v>
      </c>
      <c r="AG11" s="1925" t="s">
        <v>63</v>
      </c>
      <c r="AH11" s="1914" t="s">
        <v>64</v>
      </c>
      <c r="AI11" s="1887" t="s">
        <v>63</v>
      </c>
      <c r="AJ11" s="1740" t="s">
        <v>64</v>
      </c>
      <c r="AK11" s="1925" t="s">
        <v>63</v>
      </c>
      <c r="AL11" s="2017" t="s">
        <v>64</v>
      </c>
      <c r="AM11" s="3140"/>
      <c r="AN11" s="3176"/>
      <c r="AO11" s="3163"/>
      <c r="AP11" s="3163"/>
      <c r="AQ11" s="3173"/>
      <c r="AR11" s="3176"/>
      <c r="AS11" s="3140"/>
      <c r="AT11" s="1732"/>
      <c r="AU11" s="1732"/>
      <c r="AV11" s="1732"/>
      <c r="AW11" s="1732"/>
      <c r="AX11" s="1732"/>
      <c r="AY11" s="1732"/>
      <c r="AZ11" s="1732"/>
      <c r="BA11" s="1732"/>
      <c r="BB11" s="1732"/>
      <c r="BC11" s="1732"/>
      <c r="BD11" s="1732"/>
      <c r="BE11" s="1732"/>
      <c r="BF11" s="1732"/>
      <c r="BG11" s="1732"/>
      <c r="BH11" s="1731"/>
      <c r="BI11" s="1731"/>
      <c r="BJ11" s="1731"/>
      <c r="BK11" s="1731"/>
      <c r="BL11" s="1731"/>
      <c r="BM11" s="1731"/>
      <c r="BN11" s="1731"/>
      <c r="BO11" s="1731"/>
      <c r="BP11" s="1731"/>
      <c r="BQ11" s="1731"/>
      <c r="BR11" s="1731"/>
      <c r="BS11" s="1731"/>
      <c r="BT11" s="1731"/>
      <c r="BU11" s="1731"/>
      <c r="BV11" s="1732"/>
      <c r="BW11" s="1732"/>
      <c r="BX11" s="1732"/>
      <c r="BY11" s="1732"/>
      <c r="BZ11" s="1731"/>
      <c r="CA11" s="2200"/>
      <c r="CB11" s="2200"/>
      <c r="CC11" s="2200"/>
      <c r="CD11" s="2200"/>
      <c r="CE11" s="2200"/>
      <c r="CF11" s="2200"/>
      <c r="CG11" s="2200"/>
      <c r="CH11" s="2200"/>
      <c r="CI11" s="2200"/>
      <c r="CJ11" s="2200"/>
      <c r="CK11" s="2200"/>
      <c r="CL11" s="2200"/>
      <c r="CM11" s="2200"/>
      <c r="CN11" s="2200"/>
      <c r="CO11" s="2200"/>
      <c r="CP11" s="2200"/>
      <c r="CQ11" s="2200"/>
      <c r="CR11" s="1731"/>
      <c r="CS11" s="1731"/>
    </row>
    <row r="12" spans="1:97" ht="15" customHeight="1" x14ac:dyDescent="0.25">
      <c r="A12" s="160" t="s">
        <v>1421</v>
      </c>
      <c r="B12" s="376">
        <f t="shared" ref="B12:B15" si="0">SUM(C12+D12)</f>
        <v>0</v>
      </c>
      <c r="C12" s="170">
        <f t="shared" ref="C12:D12" si="1">SUM(E12+G12+I12+K12+M12+O12+Q12+S12+U12+W12+Y12+AA12+AC12+AE12+AG12+AI12+AK12)</f>
        <v>0</v>
      </c>
      <c r="D12" s="741">
        <f t="shared" si="1"/>
        <v>0</v>
      </c>
      <c r="E12" s="2078"/>
      <c r="F12" s="351"/>
      <c r="G12" s="2078"/>
      <c r="H12" s="351"/>
      <c r="I12" s="2078"/>
      <c r="J12" s="351"/>
      <c r="K12" s="126"/>
      <c r="L12" s="351"/>
      <c r="M12" s="2078"/>
      <c r="N12" s="351"/>
      <c r="O12" s="126"/>
      <c r="P12" s="351"/>
      <c r="Q12" s="2078"/>
      <c r="R12" s="351"/>
      <c r="S12" s="126"/>
      <c r="T12" s="1840"/>
      <c r="U12" s="126"/>
      <c r="V12" s="1840"/>
      <c r="W12" s="126"/>
      <c r="X12" s="1840"/>
      <c r="Y12" s="126"/>
      <c r="Z12" s="1840"/>
      <c r="AA12" s="126"/>
      <c r="AB12" s="351"/>
      <c r="AC12" s="126"/>
      <c r="AD12" s="351"/>
      <c r="AE12" s="126"/>
      <c r="AF12" s="351"/>
      <c r="AG12" s="126"/>
      <c r="AH12" s="1840"/>
      <c r="AI12" s="126"/>
      <c r="AJ12" s="1840"/>
      <c r="AK12" s="126"/>
      <c r="AL12" s="1841"/>
      <c r="AM12" s="1840"/>
      <c r="AN12" s="126"/>
      <c r="AO12" s="2078"/>
      <c r="AP12" s="2078"/>
      <c r="AQ12" s="1840"/>
      <c r="AR12" s="126"/>
      <c r="AS12" s="1840"/>
      <c r="AT12" s="1754" t="str">
        <f t="shared" ref="AT12:AT15" si="2">CA12&amp;CB12&amp;CC12&amp;CD12&amp;CE12&amp;CF12&amp;CG12</f>
        <v/>
      </c>
      <c r="AU12" s="2418"/>
      <c r="AV12" s="2418"/>
      <c r="AW12" s="2418"/>
      <c r="AX12" s="2418"/>
      <c r="AY12" s="2418"/>
      <c r="AZ12" s="2418"/>
      <c r="BA12" s="2418"/>
      <c r="BB12" s="2418"/>
      <c r="BC12" s="2418"/>
      <c r="BD12" s="2418"/>
      <c r="BE12" s="1732"/>
      <c r="BF12" s="1732"/>
      <c r="BG12" s="1732"/>
      <c r="BH12" s="1731"/>
      <c r="BI12" s="1731"/>
      <c r="BJ12" s="1731"/>
      <c r="BK12" s="1731"/>
      <c r="BL12" s="1731"/>
      <c r="BM12" s="1731"/>
      <c r="BN12" s="1731"/>
      <c r="BO12" s="1731"/>
      <c r="BP12" s="1731"/>
      <c r="BQ12" s="1731"/>
      <c r="BR12" s="1731"/>
      <c r="BS12" s="1731"/>
      <c r="BT12" s="1731"/>
      <c r="BU12" s="1731"/>
      <c r="BV12" s="1732"/>
      <c r="BW12" s="1732"/>
      <c r="BX12" s="1732"/>
      <c r="BY12" s="1732"/>
      <c r="BZ12" s="1731"/>
      <c r="CA12" s="2419" t="str">
        <f t="shared" ref="CA12:CA15" si="3">IF(AND($B12&gt;0,AM12="")," * No olvide digitar la variable "&amp;AM$9&amp;""&amp;". Digite CERO si no tiene",IF(AM12&gt;$B12," * La variable "&amp;AM$9&amp;""&amp;" No puede ser mayor al Total.",""))</f>
        <v/>
      </c>
      <c r="CB12" s="2419" t="str">
        <f t="shared" ref="CB12:CB13" si="4">IF(AND($B12&gt;0,AN12="")," * No olvide digitar la variable "&amp;AN$9&amp;""&amp;" SAPU/SAR/SUR. Digite CERO si no tiene",IF(AN12&gt;$B12," * La variable "&amp;AN$9&amp;""&amp;" SAPU/SAR/SUR No puede ser mayor al Total.",""))</f>
        <v/>
      </c>
      <c r="CC12" s="2419" t="str">
        <f t="shared" ref="CC12:CC13" si="5"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419" t="str">
        <f t="shared" ref="CD12:CD13" si="6"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419" t="str">
        <f t="shared" ref="CE12:CE13" si="7"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419" t="str">
        <f t="shared" ref="CF12:CF13" si="8">IF(AND($B12&gt;0,AR12="")," * No olvide digitar la variable "&amp;AR$9&amp;""&amp;". Digite CERO si no tiene",IF(AR12&gt;$B12," * La variable "&amp;AR$9&amp;""&amp;" No puede ser mayor al Total.",""))</f>
        <v/>
      </c>
      <c r="CG12" s="2419" t="str">
        <f t="shared" ref="CG12:CG13" si="9">IF(AND($B12&gt;0,AS12="")," * No olvide digitar la variable "&amp;AS$9&amp;""&amp;". Digite CERO si no tiene",IF(B12&gt;AS12," * La variable "&amp;AS$9&amp;""&amp;" No puede ser menor al Total.",""))</f>
        <v/>
      </c>
      <c r="CH12" s="2200"/>
      <c r="CI12" s="2200"/>
      <c r="CJ12" s="2200"/>
      <c r="CK12" s="2200"/>
      <c r="CL12" s="2200"/>
      <c r="CM12" s="2281">
        <f t="shared" ref="CM12:CR12" si="10">IF(AND($B12&gt;0,AM12=""),1,IF(AM12&gt;$B12,1,0))</f>
        <v>0</v>
      </c>
      <c r="CN12" s="2281">
        <f t="shared" si="10"/>
        <v>0</v>
      </c>
      <c r="CO12" s="2281">
        <f t="shared" si="10"/>
        <v>0</v>
      </c>
      <c r="CP12" s="2281">
        <f t="shared" si="10"/>
        <v>0</v>
      </c>
      <c r="CQ12" s="2281">
        <f t="shared" si="10"/>
        <v>0</v>
      </c>
      <c r="CR12" s="2420">
        <f t="shared" si="10"/>
        <v>0</v>
      </c>
      <c r="CS12" s="2420">
        <f t="shared" ref="CS12:CS13" si="11">IF(AND($B12&gt;0,AS12=""),1,IF(B12&gt;AS12,1,0))</f>
        <v>0</v>
      </c>
    </row>
    <row r="13" spans="1:97" ht="15" customHeight="1" x14ac:dyDescent="0.25">
      <c r="A13" s="180" t="s">
        <v>1422</v>
      </c>
      <c r="B13" s="192">
        <f t="shared" si="0"/>
        <v>0</v>
      </c>
      <c r="C13" s="1908">
        <f t="shared" ref="C13:D13" si="12">SUM(E13+G13+I13+K13+M13+O13+Q13+S13+U13+W13+Y13+AA13+AC13+AE13+AG13+AI13+AK13)</f>
        <v>0</v>
      </c>
      <c r="D13" s="2421">
        <f t="shared" si="12"/>
        <v>0</v>
      </c>
      <c r="E13" s="2084"/>
      <c r="F13" s="356"/>
      <c r="G13" s="2084"/>
      <c r="H13" s="356"/>
      <c r="I13" s="2084"/>
      <c r="J13" s="356"/>
      <c r="K13" s="2084"/>
      <c r="L13" s="356"/>
      <c r="M13" s="355"/>
      <c r="N13" s="2057"/>
      <c r="O13" s="355"/>
      <c r="P13" s="2057"/>
      <c r="Q13" s="355"/>
      <c r="R13" s="2057"/>
      <c r="S13" s="355"/>
      <c r="T13" s="2057"/>
      <c r="U13" s="355"/>
      <c r="V13" s="2057"/>
      <c r="W13" s="355"/>
      <c r="X13" s="2057"/>
      <c r="Y13" s="355"/>
      <c r="Z13" s="2057"/>
      <c r="AA13" s="355"/>
      <c r="AB13" s="2057"/>
      <c r="AC13" s="355"/>
      <c r="AD13" s="2057"/>
      <c r="AE13" s="355"/>
      <c r="AF13" s="2057"/>
      <c r="AG13" s="355"/>
      <c r="AH13" s="2057"/>
      <c r="AI13" s="355"/>
      <c r="AJ13" s="2057"/>
      <c r="AK13" s="355"/>
      <c r="AL13" s="444"/>
      <c r="AM13" s="2057"/>
      <c r="AN13" s="355"/>
      <c r="AO13" s="2084"/>
      <c r="AP13" s="2084"/>
      <c r="AQ13" s="2057"/>
      <c r="AR13" s="355"/>
      <c r="AS13" s="2057"/>
      <c r="AT13" s="1754" t="str">
        <f t="shared" si="2"/>
        <v/>
      </c>
      <c r="AU13" s="2418"/>
      <c r="AV13" s="2418"/>
      <c r="AW13" s="2418"/>
      <c r="AX13" s="2418"/>
      <c r="AY13" s="2418"/>
      <c r="AZ13" s="2418"/>
      <c r="BA13" s="2418"/>
      <c r="BB13" s="2418"/>
      <c r="BC13" s="2418"/>
      <c r="BD13" s="2418"/>
      <c r="BE13" s="1732"/>
      <c r="BF13" s="1732"/>
      <c r="BG13" s="1732"/>
      <c r="BH13" s="1731"/>
      <c r="BI13" s="1731"/>
      <c r="BJ13" s="1731"/>
      <c r="BK13" s="1731"/>
      <c r="BL13" s="1731"/>
      <c r="BM13" s="1731"/>
      <c r="BN13" s="1731"/>
      <c r="BO13" s="1731"/>
      <c r="BP13" s="1731"/>
      <c r="BQ13" s="1731"/>
      <c r="BR13" s="1731"/>
      <c r="BS13" s="1731"/>
      <c r="BT13" s="1731"/>
      <c r="BU13" s="1731"/>
      <c r="BV13" s="1732"/>
      <c r="BW13" s="1732"/>
      <c r="BX13" s="1732"/>
      <c r="BY13" s="1732"/>
      <c r="BZ13" s="1731"/>
      <c r="CA13" s="2419" t="str">
        <f t="shared" si="3"/>
        <v/>
      </c>
      <c r="CB13" s="2419" t="str">
        <f t="shared" si="4"/>
        <v/>
      </c>
      <c r="CC13" s="2419" t="str">
        <f t="shared" si="5"/>
        <v/>
      </c>
      <c r="CD13" s="2419" t="str">
        <f t="shared" si="6"/>
        <v/>
      </c>
      <c r="CE13" s="2419" t="str">
        <f t="shared" si="7"/>
        <v/>
      </c>
      <c r="CF13" s="2419" t="str">
        <f t="shared" si="8"/>
        <v/>
      </c>
      <c r="CG13" s="2419" t="str">
        <f t="shared" si="9"/>
        <v/>
      </c>
      <c r="CH13" s="2200"/>
      <c r="CI13" s="2200"/>
      <c r="CJ13" s="2200"/>
      <c r="CK13" s="2200"/>
      <c r="CL13" s="2200"/>
      <c r="CM13" s="2281">
        <f t="shared" ref="CM13:CR13" si="13">IF(AND($B13&gt;0,AM13=""),1,IF(AM13&gt;$B13,1,0))</f>
        <v>0</v>
      </c>
      <c r="CN13" s="2281">
        <f t="shared" si="13"/>
        <v>0</v>
      </c>
      <c r="CO13" s="2281">
        <f t="shared" si="13"/>
        <v>0</v>
      </c>
      <c r="CP13" s="2281">
        <f t="shared" si="13"/>
        <v>0</v>
      </c>
      <c r="CQ13" s="2281">
        <f t="shared" si="13"/>
        <v>0</v>
      </c>
      <c r="CR13" s="2420">
        <f t="shared" si="13"/>
        <v>0</v>
      </c>
      <c r="CS13" s="2420">
        <f t="shared" si="11"/>
        <v>0</v>
      </c>
    </row>
    <row r="14" spans="1:97" ht="15" customHeight="1" x14ac:dyDescent="0.25">
      <c r="A14" s="154" t="s">
        <v>1423</v>
      </c>
      <c r="B14" s="354">
        <f t="shared" si="0"/>
        <v>0</v>
      </c>
      <c r="C14" s="582">
        <f t="shared" ref="C14:D14" si="14">SUM(E14+G14+I14+K14+M14+O14+Q14+S14+U14+W14+Y14+AA14+AC14+AE14+AG14+AI14+AK14)</f>
        <v>0</v>
      </c>
      <c r="D14" s="742">
        <f t="shared" si="14"/>
        <v>0</v>
      </c>
      <c r="E14" s="355"/>
      <c r="F14" s="2057"/>
      <c r="G14" s="355"/>
      <c r="H14" s="2057"/>
      <c r="I14" s="355"/>
      <c r="J14" s="2057"/>
      <c r="K14" s="355"/>
      <c r="L14" s="2057"/>
      <c r="M14" s="355"/>
      <c r="N14" s="2057"/>
      <c r="O14" s="355"/>
      <c r="P14" s="2057"/>
      <c r="Q14" s="355"/>
      <c r="R14" s="2057"/>
      <c r="S14" s="355"/>
      <c r="T14" s="2057"/>
      <c r="U14" s="355"/>
      <c r="V14" s="2057"/>
      <c r="W14" s="355"/>
      <c r="X14" s="2057"/>
      <c r="Y14" s="355"/>
      <c r="Z14" s="2057"/>
      <c r="AA14" s="355"/>
      <c r="AB14" s="2057"/>
      <c r="AC14" s="355"/>
      <c r="AD14" s="2057"/>
      <c r="AE14" s="355"/>
      <c r="AF14" s="2057"/>
      <c r="AG14" s="355"/>
      <c r="AH14" s="2057"/>
      <c r="AI14" s="355"/>
      <c r="AJ14" s="2057"/>
      <c r="AK14" s="355"/>
      <c r="AL14" s="444"/>
      <c r="AM14" s="2057"/>
      <c r="AN14" s="2422"/>
      <c r="AO14" s="2422"/>
      <c r="AP14" s="2422"/>
      <c r="AQ14" s="2062"/>
      <c r="AR14" s="357"/>
      <c r="AS14" s="2062"/>
      <c r="AT14" s="1754" t="str">
        <f t="shared" si="2"/>
        <v/>
      </c>
      <c r="AU14" s="2418"/>
      <c r="AV14" s="2418"/>
      <c r="AW14" s="2418"/>
      <c r="AX14" s="2418"/>
      <c r="AY14" s="2418"/>
      <c r="AZ14" s="2418"/>
      <c r="BA14" s="2418"/>
      <c r="BB14" s="2418"/>
      <c r="BC14" s="2418"/>
      <c r="BD14" s="2418"/>
      <c r="BE14" s="1732"/>
      <c r="BF14" s="1732"/>
      <c r="BG14" s="1732"/>
      <c r="BH14" s="1731"/>
      <c r="BI14" s="1731"/>
      <c r="BJ14" s="1731"/>
      <c r="BK14" s="1731"/>
      <c r="BL14" s="1731"/>
      <c r="BM14" s="1731"/>
      <c r="BN14" s="1731"/>
      <c r="BO14" s="1731"/>
      <c r="BP14" s="1731"/>
      <c r="BQ14" s="1731"/>
      <c r="BR14" s="1731"/>
      <c r="BS14" s="1731"/>
      <c r="BT14" s="1731"/>
      <c r="BU14" s="1731"/>
      <c r="BV14" s="1732"/>
      <c r="BW14" s="1732"/>
      <c r="BX14" s="1732"/>
      <c r="BY14" s="1732"/>
      <c r="BZ14" s="1731"/>
      <c r="CA14" s="2419" t="str">
        <f t="shared" si="3"/>
        <v/>
      </c>
      <c r="CB14" s="2200"/>
      <c r="CC14" s="2200"/>
      <c r="CD14" s="2200"/>
      <c r="CE14" s="2200"/>
      <c r="CF14" s="2200"/>
      <c r="CG14" s="2200"/>
      <c r="CH14" s="2200"/>
      <c r="CI14" s="2200"/>
      <c r="CJ14" s="2200"/>
      <c r="CK14" s="2200"/>
      <c r="CL14" s="2200"/>
      <c r="CM14" s="2281">
        <f t="shared" ref="CM14:CM15" si="15">IF(AND($B14&gt;0,AM14=""),1,IF(AM14&gt;$B14,1,0))</f>
        <v>0</v>
      </c>
      <c r="CN14" s="2200"/>
      <c r="CO14" s="2200"/>
      <c r="CP14" s="2200"/>
      <c r="CQ14" s="2200"/>
      <c r="CR14" s="1731"/>
      <c r="CS14" s="1731"/>
    </row>
    <row r="15" spans="1:97" ht="15" customHeight="1" x14ac:dyDescent="0.25">
      <c r="A15" s="2423" t="s">
        <v>1424</v>
      </c>
      <c r="B15" s="400">
        <f t="shared" si="0"/>
        <v>0</v>
      </c>
      <c r="C15" s="589">
        <f t="shared" ref="C15:D15" si="16">SUM(E15+G15+I15+K15+M15+O15+Q15+S15+U15+W15+Y15+AA15+AC15+AE15+AG15+AI15+AK15)</f>
        <v>0</v>
      </c>
      <c r="D15" s="743">
        <f t="shared" si="16"/>
        <v>0</v>
      </c>
      <c r="E15" s="131"/>
      <c r="F15" s="1847"/>
      <c r="G15" s="131"/>
      <c r="H15" s="1847"/>
      <c r="I15" s="131"/>
      <c r="J15" s="1847"/>
      <c r="K15" s="131"/>
      <c r="L15" s="1847"/>
      <c r="M15" s="131"/>
      <c r="N15" s="1847"/>
      <c r="O15" s="131"/>
      <c r="P15" s="1847"/>
      <c r="Q15" s="131"/>
      <c r="R15" s="1847"/>
      <c r="S15" s="131"/>
      <c r="T15" s="1847"/>
      <c r="U15" s="131"/>
      <c r="V15" s="1847"/>
      <c r="W15" s="131"/>
      <c r="X15" s="1847"/>
      <c r="Y15" s="131"/>
      <c r="Z15" s="1847"/>
      <c r="AA15" s="131"/>
      <c r="AB15" s="1847"/>
      <c r="AC15" s="131"/>
      <c r="AD15" s="1847"/>
      <c r="AE15" s="131"/>
      <c r="AF15" s="1847"/>
      <c r="AG15" s="131"/>
      <c r="AH15" s="1847"/>
      <c r="AI15" s="131"/>
      <c r="AJ15" s="1847"/>
      <c r="AK15" s="131"/>
      <c r="AL15" s="1848"/>
      <c r="AM15" s="1847"/>
      <c r="AN15" s="2424"/>
      <c r="AO15" s="2424"/>
      <c r="AP15" s="2424"/>
      <c r="AQ15" s="2238"/>
      <c r="AR15" s="585"/>
      <c r="AS15" s="2238"/>
      <c r="AT15" s="1754" t="str">
        <f t="shared" si="2"/>
        <v/>
      </c>
      <c r="AU15" s="2418"/>
      <c r="AV15" s="2418"/>
      <c r="AW15" s="2418"/>
      <c r="AX15" s="2418"/>
      <c r="AY15" s="2418"/>
      <c r="AZ15" s="2418"/>
      <c r="BA15" s="2418"/>
      <c r="BB15" s="2418"/>
      <c r="BC15" s="2418"/>
      <c r="BD15" s="2418"/>
      <c r="BE15" s="1732"/>
      <c r="BF15" s="1732"/>
      <c r="BG15" s="1732"/>
      <c r="BH15" s="1731"/>
      <c r="BI15" s="1731"/>
      <c r="BJ15" s="1731"/>
      <c r="BK15" s="1731"/>
      <c r="BL15" s="1731"/>
      <c r="BM15" s="1731"/>
      <c r="BN15" s="1731"/>
      <c r="BO15" s="1731"/>
      <c r="BP15" s="1731"/>
      <c r="BQ15" s="1731"/>
      <c r="BR15" s="1731"/>
      <c r="BS15" s="1731"/>
      <c r="BT15" s="1731"/>
      <c r="BU15" s="1731"/>
      <c r="BV15" s="1732"/>
      <c r="BW15" s="1732"/>
      <c r="BX15" s="1732"/>
      <c r="BY15" s="1732"/>
      <c r="BZ15" s="1731"/>
      <c r="CA15" s="2419" t="str">
        <f t="shared" si="3"/>
        <v/>
      </c>
      <c r="CB15" s="2200"/>
      <c r="CC15" s="2200"/>
      <c r="CD15" s="2200"/>
      <c r="CE15" s="2200"/>
      <c r="CF15" s="2200"/>
      <c r="CG15" s="2200"/>
      <c r="CH15" s="2200"/>
      <c r="CI15" s="2200"/>
      <c r="CJ15" s="2200"/>
      <c r="CK15" s="2200"/>
      <c r="CL15" s="2200"/>
      <c r="CM15" s="2281">
        <f t="shared" si="15"/>
        <v>0</v>
      </c>
      <c r="CN15" s="2200"/>
      <c r="CO15" s="2200"/>
      <c r="CP15" s="2200"/>
      <c r="CQ15" s="2200"/>
      <c r="CR15" s="1731"/>
      <c r="CS15" s="1731"/>
    </row>
    <row r="16" spans="1:97" ht="18" customHeight="1" x14ac:dyDescent="0.25">
      <c r="A16" s="1936" t="s">
        <v>1425</v>
      </c>
      <c r="B16" s="1867"/>
      <c r="C16" s="1867"/>
      <c r="D16" s="1867"/>
      <c r="E16" s="1867"/>
      <c r="F16" s="1867"/>
      <c r="G16" s="1867"/>
      <c r="H16" s="1867"/>
      <c r="I16" s="1867"/>
      <c r="J16" s="1867"/>
      <c r="K16" s="1867"/>
      <c r="L16" s="1867"/>
      <c r="M16" s="1867"/>
      <c r="N16" s="1867"/>
      <c r="O16" s="1867"/>
      <c r="P16" s="1867"/>
      <c r="Q16" s="1867"/>
      <c r="R16" s="1867"/>
      <c r="S16" s="1867"/>
      <c r="T16" s="1867"/>
      <c r="U16" s="1867"/>
      <c r="V16" s="1867"/>
      <c r="W16" s="1867"/>
      <c r="X16" s="1867"/>
      <c r="Y16" s="1867"/>
      <c r="Z16" s="1867"/>
      <c r="AA16" s="1867"/>
      <c r="AB16" s="1867"/>
      <c r="AC16" s="1867"/>
      <c r="AD16" s="1867"/>
      <c r="AE16" s="1867"/>
      <c r="AF16" s="1867"/>
      <c r="AG16" s="1867"/>
      <c r="AH16" s="1867"/>
      <c r="AI16" s="1867"/>
      <c r="AJ16" s="1867"/>
      <c r="AK16" s="1867"/>
      <c r="AL16" s="1867"/>
      <c r="AM16" s="1867"/>
      <c r="AN16" s="1867"/>
      <c r="AO16" s="1867"/>
      <c r="AP16" s="1867"/>
      <c r="AQ16" s="1867"/>
      <c r="AR16" s="1867"/>
      <c r="AS16" s="1867"/>
      <c r="AT16" s="1867"/>
      <c r="AU16" s="1867"/>
      <c r="AV16" s="1867"/>
      <c r="AW16" s="1867"/>
      <c r="AX16" s="1867"/>
      <c r="AY16" s="1867"/>
      <c r="AZ16" s="1867"/>
      <c r="BA16" s="1867"/>
      <c r="BB16" s="1867"/>
      <c r="BC16" s="1867"/>
      <c r="BD16" s="1867"/>
      <c r="BE16" s="1867"/>
      <c r="BF16" s="1867"/>
      <c r="BG16" s="1867"/>
      <c r="BH16" s="1867"/>
      <c r="BI16" s="1867"/>
      <c r="BJ16" s="2200"/>
      <c r="BK16" s="2200"/>
      <c r="BL16" s="2200"/>
      <c r="BM16" s="2200"/>
      <c r="BN16" s="2200"/>
      <c r="BO16" s="2200"/>
      <c r="BP16" s="2200"/>
      <c r="BQ16" s="2200"/>
      <c r="BR16" s="2200"/>
      <c r="BS16" s="2200"/>
      <c r="BT16" s="2200"/>
      <c r="BU16" s="2200"/>
      <c r="BV16" s="1867"/>
      <c r="BW16" s="1867"/>
      <c r="BX16" s="1867"/>
      <c r="BY16" s="1867"/>
      <c r="BZ16" s="2200"/>
      <c r="CA16" s="2200"/>
      <c r="CB16" s="2200"/>
      <c r="CC16" s="2200"/>
      <c r="CD16" s="2200"/>
      <c r="CE16" s="2200"/>
      <c r="CF16" s="2200"/>
      <c r="CG16" s="2200"/>
      <c r="CH16" s="2200"/>
      <c r="CI16" s="2200"/>
      <c r="CJ16" s="2200"/>
      <c r="CK16" s="2200"/>
      <c r="CL16" s="2200"/>
      <c r="CM16" s="2200"/>
      <c r="CN16" s="2200"/>
      <c r="CO16" s="2200"/>
      <c r="CP16" s="2200"/>
      <c r="CQ16" s="2200"/>
      <c r="CR16" s="2200"/>
      <c r="CS16" s="2200"/>
    </row>
    <row r="17" spans="1:97" ht="19.5" customHeight="1" x14ac:dyDescent="0.25">
      <c r="A17" s="3153" t="s">
        <v>1426</v>
      </c>
      <c r="B17" s="3148" t="s">
        <v>1412</v>
      </c>
      <c r="C17" s="3161"/>
      <c r="D17" s="3149"/>
      <c r="E17" s="3143" t="s">
        <v>1413</v>
      </c>
      <c r="F17" s="3124"/>
      <c r="G17" s="3124"/>
      <c r="H17" s="3124"/>
      <c r="I17" s="3124"/>
      <c r="J17" s="3124"/>
      <c r="K17" s="3124"/>
      <c r="L17" s="3124"/>
      <c r="M17" s="3124"/>
      <c r="N17" s="3124"/>
      <c r="O17" s="3124"/>
      <c r="P17" s="3124"/>
      <c r="Q17" s="3124"/>
      <c r="R17" s="3124"/>
      <c r="S17" s="3124"/>
      <c r="T17" s="3124"/>
      <c r="U17" s="3124"/>
      <c r="V17" s="3124"/>
      <c r="W17" s="3124"/>
      <c r="X17" s="3124"/>
      <c r="Y17" s="3124"/>
      <c r="Z17" s="3124"/>
      <c r="AA17" s="3124"/>
      <c r="AB17" s="3124"/>
      <c r="AC17" s="3124"/>
      <c r="AD17" s="3124"/>
      <c r="AE17" s="3124"/>
      <c r="AF17" s="3124"/>
      <c r="AG17" s="3124"/>
      <c r="AH17" s="3124"/>
      <c r="AI17" s="3124"/>
      <c r="AJ17" s="3124"/>
      <c r="AK17" s="3124"/>
      <c r="AL17" s="3135"/>
      <c r="AM17" s="3224" t="s">
        <v>614</v>
      </c>
      <c r="AN17" s="3162" t="s">
        <v>1427</v>
      </c>
      <c r="AO17" s="3162" t="s">
        <v>1416</v>
      </c>
      <c r="AP17" s="3162" t="s">
        <v>484</v>
      </c>
      <c r="AQ17" s="3162" t="s">
        <v>39</v>
      </c>
      <c r="AR17" s="3139" t="s">
        <v>40</v>
      </c>
      <c r="AS17" s="1732"/>
      <c r="AT17" s="1732"/>
      <c r="AU17" s="1732"/>
      <c r="AV17" s="1732"/>
      <c r="AW17" s="1732"/>
      <c r="AX17" s="1732"/>
      <c r="AY17" s="1732"/>
      <c r="AZ17" s="1732"/>
      <c r="BA17" s="1732"/>
      <c r="BB17" s="1732"/>
      <c r="BC17" s="1732"/>
      <c r="BD17" s="1732"/>
      <c r="BE17" s="1732"/>
      <c r="BF17" s="1732"/>
      <c r="BG17" s="1732"/>
      <c r="BH17" s="1732"/>
      <c r="BI17" s="1732"/>
      <c r="BJ17" s="1731"/>
      <c r="BK17" s="1731"/>
      <c r="BL17" s="1731"/>
      <c r="BM17" s="1731"/>
      <c r="BN17" s="1731"/>
      <c r="BO17" s="1731"/>
      <c r="BP17" s="1731"/>
      <c r="BQ17" s="1731"/>
      <c r="BR17" s="1731"/>
      <c r="BS17" s="1731"/>
      <c r="BT17" s="1731"/>
      <c r="BU17" s="1731"/>
      <c r="BV17" s="1732"/>
      <c r="BW17" s="1732"/>
      <c r="BX17" s="1732"/>
      <c r="BY17" s="1732"/>
      <c r="BZ17" s="1731"/>
      <c r="CA17" s="2200"/>
      <c r="CB17" s="2200"/>
      <c r="CC17" s="2200"/>
      <c r="CD17" s="2200"/>
      <c r="CE17" s="2200"/>
      <c r="CF17" s="2200"/>
      <c r="CG17" s="2200"/>
      <c r="CH17" s="2200"/>
      <c r="CI17" s="2200"/>
      <c r="CJ17" s="2200"/>
      <c r="CK17" s="2200"/>
      <c r="CL17" s="2200"/>
      <c r="CM17" s="2200"/>
      <c r="CN17" s="2200"/>
      <c r="CO17" s="2200"/>
      <c r="CP17" s="2200"/>
      <c r="CQ17" s="2200"/>
      <c r="CR17" s="1731"/>
      <c r="CS17" s="1731"/>
    </row>
    <row r="18" spans="1:97" ht="15.75" customHeight="1" x14ac:dyDescent="0.25">
      <c r="A18" s="3128"/>
      <c r="B18" s="3150"/>
      <c r="C18" s="3142"/>
      <c r="D18" s="3140"/>
      <c r="E18" s="3143" t="s">
        <v>352</v>
      </c>
      <c r="F18" s="3122"/>
      <c r="G18" s="3143" t="s">
        <v>335</v>
      </c>
      <c r="H18" s="3122"/>
      <c r="I18" s="3143" t="s">
        <v>99</v>
      </c>
      <c r="J18" s="3122"/>
      <c r="K18" s="3143" t="s">
        <v>49</v>
      </c>
      <c r="L18" s="3122"/>
      <c r="M18" s="3143" t="s">
        <v>50</v>
      </c>
      <c r="N18" s="3122"/>
      <c r="O18" s="3159" t="s">
        <v>51</v>
      </c>
      <c r="P18" s="3122"/>
      <c r="Q18" s="3159" t="s">
        <v>52</v>
      </c>
      <c r="R18" s="3122"/>
      <c r="S18" s="3159" t="s">
        <v>53</v>
      </c>
      <c r="T18" s="3122"/>
      <c r="U18" s="3159" t="s">
        <v>54</v>
      </c>
      <c r="V18" s="3122"/>
      <c r="W18" s="3159" t="s">
        <v>55</v>
      </c>
      <c r="X18" s="3122"/>
      <c r="Y18" s="3159" t="s">
        <v>56</v>
      </c>
      <c r="Z18" s="3122"/>
      <c r="AA18" s="3159" t="s">
        <v>57</v>
      </c>
      <c r="AB18" s="3122"/>
      <c r="AC18" s="3159" t="s">
        <v>58</v>
      </c>
      <c r="AD18" s="3122"/>
      <c r="AE18" s="3159" t="s">
        <v>59</v>
      </c>
      <c r="AF18" s="3122"/>
      <c r="AG18" s="3159" t="s">
        <v>60</v>
      </c>
      <c r="AH18" s="3122"/>
      <c r="AI18" s="3159" t="s">
        <v>61</v>
      </c>
      <c r="AJ18" s="3122"/>
      <c r="AK18" s="3159" t="s">
        <v>62</v>
      </c>
      <c r="AL18" s="3135"/>
      <c r="AM18" s="3225"/>
      <c r="AN18" s="3269"/>
      <c r="AO18" s="3269"/>
      <c r="AP18" s="3269"/>
      <c r="AQ18" s="3269"/>
      <c r="AR18" s="3180"/>
      <c r="AS18" s="1732"/>
      <c r="AT18" s="1732"/>
      <c r="AU18" s="1732"/>
      <c r="AV18" s="1732"/>
      <c r="AW18" s="1732"/>
      <c r="AX18" s="1732"/>
      <c r="AY18" s="1732"/>
      <c r="AZ18" s="1732"/>
      <c r="BA18" s="1732"/>
      <c r="BB18" s="1732"/>
      <c r="BC18" s="1732"/>
      <c r="BD18" s="1732"/>
      <c r="BE18" s="1732"/>
      <c r="BF18" s="1732"/>
      <c r="BG18" s="1732"/>
      <c r="BH18" s="1732"/>
      <c r="BI18" s="1732"/>
      <c r="BJ18" s="1731"/>
      <c r="BK18" s="1731"/>
      <c r="BL18" s="1731"/>
      <c r="BM18" s="1731"/>
      <c r="BN18" s="1731"/>
      <c r="BO18" s="1731"/>
      <c r="BP18" s="1731"/>
      <c r="BQ18" s="1731"/>
      <c r="BR18" s="1731"/>
      <c r="BS18" s="1731"/>
      <c r="BT18" s="1731"/>
      <c r="BU18" s="1731"/>
      <c r="BV18" s="1732"/>
      <c r="BW18" s="1732"/>
      <c r="BX18" s="1732"/>
      <c r="BY18" s="1732"/>
      <c r="BZ18" s="1731"/>
      <c r="CA18" s="2200"/>
      <c r="CB18" s="2200"/>
      <c r="CC18" s="2200"/>
      <c r="CD18" s="2200"/>
      <c r="CE18" s="2200"/>
      <c r="CF18" s="2200"/>
      <c r="CG18" s="2200"/>
      <c r="CH18" s="2200"/>
      <c r="CI18" s="2200"/>
      <c r="CJ18" s="2200"/>
      <c r="CK18" s="2200"/>
      <c r="CL18" s="2200"/>
      <c r="CM18" s="2200"/>
      <c r="CN18" s="2200"/>
      <c r="CO18" s="2200"/>
      <c r="CP18" s="2200"/>
      <c r="CQ18" s="2200"/>
      <c r="CR18" s="1731"/>
      <c r="CS18" s="1731"/>
    </row>
    <row r="19" spans="1:97" ht="15.75" customHeight="1" x14ac:dyDescent="0.25">
      <c r="A19" s="3129"/>
      <c r="B19" s="58" t="s">
        <v>84</v>
      </c>
      <c r="C19" s="24" t="s">
        <v>472</v>
      </c>
      <c r="D19" s="1743" t="s">
        <v>64</v>
      </c>
      <c r="E19" s="27" t="s">
        <v>472</v>
      </c>
      <c r="F19" s="1743" t="s">
        <v>64</v>
      </c>
      <c r="G19" s="27" t="s">
        <v>472</v>
      </c>
      <c r="H19" s="1743" t="s">
        <v>64</v>
      </c>
      <c r="I19" s="27" t="s">
        <v>472</v>
      </c>
      <c r="J19" s="1743" t="s">
        <v>64</v>
      </c>
      <c r="K19" s="27" t="s">
        <v>472</v>
      </c>
      <c r="L19" s="1743" t="s">
        <v>64</v>
      </c>
      <c r="M19" s="27" t="s">
        <v>472</v>
      </c>
      <c r="N19" s="1743" t="s">
        <v>64</v>
      </c>
      <c r="O19" s="27" t="s">
        <v>472</v>
      </c>
      <c r="P19" s="1743" t="s">
        <v>64</v>
      </c>
      <c r="Q19" s="27" t="s">
        <v>472</v>
      </c>
      <c r="R19" s="1743" t="s">
        <v>64</v>
      </c>
      <c r="S19" s="27" t="s">
        <v>472</v>
      </c>
      <c r="T19" s="1743" t="s">
        <v>64</v>
      </c>
      <c r="U19" s="27" t="s">
        <v>472</v>
      </c>
      <c r="V19" s="1743" t="s">
        <v>64</v>
      </c>
      <c r="W19" s="27" t="s">
        <v>472</v>
      </c>
      <c r="X19" s="1743" t="s">
        <v>64</v>
      </c>
      <c r="Y19" s="27" t="s">
        <v>472</v>
      </c>
      <c r="Z19" s="1743" t="s">
        <v>64</v>
      </c>
      <c r="AA19" s="27" t="s">
        <v>472</v>
      </c>
      <c r="AB19" s="1743" t="s">
        <v>64</v>
      </c>
      <c r="AC19" s="27" t="s">
        <v>472</v>
      </c>
      <c r="AD19" s="1743" t="s">
        <v>64</v>
      </c>
      <c r="AE19" s="27" t="s">
        <v>472</v>
      </c>
      <c r="AF19" s="1743" t="s">
        <v>64</v>
      </c>
      <c r="AG19" s="27" t="s">
        <v>472</v>
      </c>
      <c r="AH19" s="1743" t="s">
        <v>64</v>
      </c>
      <c r="AI19" s="27" t="s">
        <v>472</v>
      </c>
      <c r="AJ19" s="1743" t="s">
        <v>64</v>
      </c>
      <c r="AK19" s="27" t="s">
        <v>472</v>
      </c>
      <c r="AL19" s="1810" t="s">
        <v>64</v>
      </c>
      <c r="AM19" s="3253"/>
      <c r="AN19" s="3163"/>
      <c r="AO19" s="3163"/>
      <c r="AP19" s="3163"/>
      <c r="AQ19" s="3163"/>
      <c r="AR19" s="3140"/>
      <c r="AS19" s="1732"/>
      <c r="AT19" s="1732"/>
      <c r="AU19" s="1732"/>
      <c r="AV19" s="1732"/>
      <c r="AW19" s="1732"/>
      <c r="AX19" s="1732"/>
      <c r="AY19" s="1732"/>
      <c r="AZ19" s="1732"/>
      <c r="BA19" s="1732"/>
      <c r="BB19" s="1732"/>
      <c r="BC19" s="1732"/>
      <c r="BD19" s="1732"/>
      <c r="BE19" s="1732"/>
      <c r="BF19" s="1732"/>
      <c r="BG19" s="1732"/>
      <c r="BH19" s="1732"/>
      <c r="BI19" s="1732"/>
      <c r="BJ19" s="1731"/>
      <c r="BK19" s="1731"/>
      <c r="BL19" s="1731"/>
      <c r="BM19" s="1731"/>
      <c r="BN19" s="1731"/>
      <c r="BO19" s="1731"/>
      <c r="BP19" s="1731"/>
      <c r="BQ19" s="1731"/>
      <c r="BR19" s="1731"/>
      <c r="BS19" s="1731"/>
      <c r="BT19" s="1731"/>
      <c r="BU19" s="1731"/>
      <c r="BV19" s="1732"/>
      <c r="BW19" s="1732"/>
      <c r="BX19" s="1732"/>
      <c r="BY19" s="1732"/>
      <c r="BZ19" s="1731"/>
      <c r="CA19" s="2200"/>
      <c r="CB19" s="2200"/>
      <c r="CC19" s="2200"/>
      <c r="CD19" s="2200"/>
      <c r="CE19" s="2200"/>
      <c r="CF19" s="2200"/>
      <c r="CG19" s="2200"/>
      <c r="CH19" s="2200"/>
      <c r="CI19" s="2200"/>
      <c r="CJ19" s="2200"/>
      <c r="CK19" s="2200"/>
      <c r="CL19" s="2200"/>
      <c r="CM19" s="2200"/>
      <c r="CN19" s="2200"/>
      <c r="CO19" s="2200"/>
      <c r="CP19" s="2200"/>
      <c r="CQ19" s="2200"/>
      <c r="CR19" s="1731"/>
      <c r="CS19" s="1731"/>
    </row>
    <row r="20" spans="1:97" ht="15" customHeight="1" x14ac:dyDescent="0.25">
      <c r="A20" s="163" t="s">
        <v>1428</v>
      </c>
      <c r="B20" s="184">
        <f t="shared" ref="B20:B26" si="17">SUM(C20+D20)</f>
        <v>0</v>
      </c>
      <c r="C20" s="185">
        <f t="shared" ref="C20:D20" si="18">SUM(E20+G20+I20+K20+M20+O20+Q20+S20+U20+W20+Y20+AA20+AC20+AE20+AG20+AI20+AK20)</f>
        <v>0</v>
      </c>
      <c r="D20" s="1897">
        <f t="shared" si="18"/>
        <v>0</v>
      </c>
      <c r="E20" s="1843"/>
      <c r="F20" s="1844"/>
      <c r="G20" s="1843"/>
      <c r="H20" s="1844"/>
      <c r="I20" s="1843"/>
      <c r="J20" s="2128"/>
      <c r="K20" s="1843"/>
      <c r="L20" s="2128"/>
      <c r="M20" s="1843"/>
      <c r="N20" s="2128"/>
      <c r="O20" s="2239"/>
      <c r="P20" s="2128"/>
      <c r="Q20" s="2239"/>
      <c r="R20" s="2128"/>
      <c r="S20" s="2239"/>
      <c r="T20" s="2128"/>
      <c r="U20" s="2239"/>
      <c r="V20" s="2128"/>
      <c r="W20" s="2239"/>
      <c r="X20" s="2128"/>
      <c r="Y20" s="2239"/>
      <c r="Z20" s="2128"/>
      <c r="AA20" s="2239"/>
      <c r="AB20" s="2128"/>
      <c r="AC20" s="2239"/>
      <c r="AD20" s="2128"/>
      <c r="AE20" s="2239"/>
      <c r="AF20" s="2128"/>
      <c r="AG20" s="2239"/>
      <c r="AH20" s="2128"/>
      <c r="AI20" s="2239"/>
      <c r="AJ20" s="2128"/>
      <c r="AK20" s="2239"/>
      <c r="AL20" s="441"/>
      <c r="AM20" s="2135"/>
      <c r="AN20" s="1845"/>
      <c r="AO20" s="1845"/>
      <c r="AP20" s="1845"/>
      <c r="AQ20" s="34"/>
      <c r="AR20" s="1801"/>
      <c r="AS20" s="1754" t="str">
        <f t="shared" ref="AS20:AS26" si="19">$CA20&amp;$CB20&amp;$CC20&amp;$CD20&amp;$CE20&amp;$CF20</f>
        <v/>
      </c>
      <c r="AT20" s="2418"/>
      <c r="AU20" s="2418"/>
      <c r="AV20" s="2418"/>
      <c r="AW20" s="2418"/>
      <c r="AX20" s="2418"/>
      <c r="AY20" s="2418"/>
      <c r="AZ20" s="1732"/>
      <c r="BA20" s="1732"/>
      <c r="BB20" s="1732"/>
      <c r="BC20" s="1732"/>
      <c r="BD20" s="1732"/>
      <c r="BE20" s="1732"/>
      <c r="BF20" s="1732"/>
      <c r="BG20" s="1732"/>
      <c r="BH20" s="1732"/>
      <c r="BI20" s="1732"/>
      <c r="BJ20" s="1731"/>
      <c r="BK20" s="1731"/>
      <c r="BL20" s="1731"/>
      <c r="BM20" s="1731"/>
      <c r="BN20" s="1731"/>
      <c r="BO20" s="1731"/>
      <c r="BP20" s="1731"/>
      <c r="BQ20" s="1731"/>
      <c r="BR20" s="1731"/>
      <c r="BS20" s="1731"/>
      <c r="BT20" s="1731"/>
      <c r="BU20" s="1731"/>
      <c r="BV20" s="1732"/>
      <c r="BW20" s="1732"/>
      <c r="BX20" s="1732"/>
      <c r="BY20" s="1732"/>
      <c r="BZ20" s="1731"/>
      <c r="CA20" s="2419" t="str">
        <f t="shared" ref="CA20:CA23" si="20">IF(AND($B20&gt;0,AM20="")," * No olvide digitar la variable "&amp;AM$17&amp;""&amp;". Digite CERO si no tiene",IF(AM20&gt;$B20," * La variable "&amp;AM$20&amp;""&amp;" No puede ser mayor al Total.",""))</f>
        <v/>
      </c>
      <c r="CB20" s="2419" t="str">
        <f t="shared" ref="CB20:CB23" si="21">IF(AND($B20&gt;0,AN20="")," * No olvide digitar la variable "&amp;AN$17&amp;""&amp;". Digite CERO si no tiene",IF(AN20&gt;$B20," * La variable "&amp;AN$17&amp;""&amp;" No puede ser mayor al Total.",""))</f>
        <v/>
      </c>
      <c r="CC20" s="2419" t="str">
        <f t="shared" ref="CC20:CC23" si="22">IF(AND($B20&gt;0,AO20="")," * No olvide digitar la variable "&amp;AO$17&amp;""&amp;". Digite CERO si no tiene",IF(B20&gt;AO20," * La variable "&amp;AO$17&amp;""&amp;" No puede ser menor al Total.",""))</f>
        <v/>
      </c>
      <c r="CD20" s="2419" t="str">
        <f t="shared" ref="CD20:CF20" si="23">IF(AND($B20&gt;0,AP20="")," * No olvide digitar la variable "&amp;AP$17&amp;""&amp;". Digite CERO si no tiene",IF(AP20&gt;$B20," * La variable "&amp;AP$17&amp;""&amp;" No puede ser mayor al Total.",""))</f>
        <v/>
      </c>
      <c r="CE20" s="2419" t="str">
        <f t="shared" si="23"/>
        <v/>
      </c>
      <c r="CF20" s="2419" t="str">
        <f t="shared" si="23"/>
        <v/>
      </c>
      <c r="CG20" s="143"/>
      <c r="CH20" s="2200"/>
      <c r="CI20" s="2200"/>
      <c r="CJ20" s="2200"/>
      <c r="CK20" s="2200"/>
      <c r="CL20" s="2200"/>
      <c r="CM20" s="2281">
        <f t="shared" ref="CM20:CN20" si="24">IF(AND($B20&gt;0,AM20=""),1,IF(AM20&gt;$B20,1,0))</f>
        <v>0</v>
      </c>
      <c r="CN20" s="2281">
        <f t="shared" si="24"/>
        <v>0</v>
      </c>
      <c r="CO20" s="2281">
        <f t="shared" ref="CO20:CO23" si="25">IF(AND($B20&gt;0,AO20=""),1,IF(B20&gt;$AO20,1,0))</f>
        <v>0</v>
      </c>
      <c r="CP20" s="2281">
        <f t="shared" ref="CP20:CR20" si="26">IF(AND($B20&gt;0,AP20=""),1,IF(AP20&gt;$B20,1,0))</f>
        <v>0</v>
      </c>
      <c r="CQ20" s="2281">
        <f t="shared" si="26"/>
        <v>0</v>
      </c>
      <c r="CR20" s="2420">
        <f t="shared" si="26"/>
        <v>0</v>
      </c>
    </row>
    <row r="21" spans="1:97" ht="15" customHeight="1" x14ac:dyDescent="0.25">
      <c r="A21" s="183" t="s">
        <v>1429</v>
      </c>
      <c r="B21" s="184">
        <f t="shared" si="17"/>
        <v>0</v>
      </c>
      <c r="C21" s="185">
        <f t="shared" ref="C21:D21" si="27">SUM(E21+G21+I21+K21+M21+O21+Q21+S21+U21+W21+Y21+AA21+AC21+AE21+AG21+AI21+AK21)</f>
        <v>0</v>
      </c>
      <c r="D21" s="1897">
        <f t="shared" si="27"/>
        <v>0</v>
      </c>
      <c r="E21" s="1843"/>
      <c r="F21" s="1844"/>
      <c r="G21" s="1843"/>
      <c r="H21" s="1844"/>
      <c r="I21" s="1843"/>
      <c r="J21" s="2128"/>
      <c r="K21" s="1843"/>
      <c r="L21" s="2128"/>
      <c r="M21" s="1843"/>
      <c r="N21" s="2128"/>
      <c r="O21" s="2239"/>
      <c r="P21" s="2128"/>
      <c r="Q21" s="2239"/>
      <c r="R21" s="2128"/>
      <c r="S21" s="2239"/>
      <c r="T21" s="2128"/>
      <c r="U21" s="2239"/>
      <c r="V21" s="2128"/>
      <c r="W21" s="2239"/>
      <c r="X21" s="2128"/>
      <c r="Y21" s="2239"/>
      <c r="Z21" s="2128"/>
      <c r="AA21" s="2239"/>
      <c r="AB21" s="2128"/>
      <c r="AC21" s="2239"/>
      <c r="AD21" s="2128"/>
      <c r="AE21" s="2239"/>
      <c r="AF21" s="2128"/>
      <c r="AG21" s="2239"/>
      <c r="AH21" s="2128"/>
      <c r="AI21" s="2239"/>
      <c r="AJ21" s="2128"/>
      <c r="AK21" s="2239"/>
      <c r="AL21" s="441"/>
      <c r="AM21" s="2135"/>
      <c r="AN21" s="1845"/>
      <c r="AO21" s="1845"/>
      <c r="AP21" s="1845"/>
      <c r="AQ21" s="67"/>
      <c r="AR21" s="1802"/>
      <c r="AS21" s="1754" t="str">
        <f t="shared" si="19"/>
        <v/>
      </c>
      <c r="AT21" s="2418"/>
      <c r="AU21" s="2418"/>
      <c r="AV21" s="2418"/>
      <c r="AW21" s="2418"/>
      <c r="AX21" s="2418"/>
      <c r="AY21" s="2418"/>
      <c r="AZ21" s="1732"/>
      <c r="BA21" s="1732"/>
      <c r="BB21" s="1732"/>
      <c r="BC21" s="1732"/>
      <c r="BD21" s="1732"/>
      <c r="BE21" s="1732"/>
      <c r="BF21" s="1732"/>
      <c r="BG21" s="1732"/>
      <c r="BH21" s="1732"/>
      <c r="BI21" s="1732"/>
      <c r="BJ21" s="1731"/>
      <c r="BK21" s="1731"/>
      <c r="BL21" s="1731"/>
      <c r="BM21" s="1731"/>
      <c r="BN21" s="1731"/>
      <c r="BO21" s="1731"/>
      <c r="BP21" s="1731"/>
      <c r="BQ21" s="1731"/>
      <c r="BR21" s="1731"/>
      <c r="BS21" s="1731"/>
      <c r="BT21" s="1731"/>
      <c r="BU21" s="1731"/>
      <c r="BV21" s="1732"/>
      <c r="BW21" s="1732"/>
      <c r="BX21" s="1732"/>
      <c r="BY21" s="1732"/>
      <c r="BZ21" s="1731"/>
      <c r="CA21" s="2419" t="str">
        <f t="shared" si="20"/>
        <v/>
      </c>
      <c r="CB21" s="2419" t="str">
        <f t="shared" si="21"/>
        <v/>
      </c>
      <c r="CC21" s="2419" t="str">
        <f t="shared" si="22"/>
        <v/>
      </c>
      <c r="CD21" s="2419" t="str">
        <f t="shared" ref="CD21:CF21" si="28">IF(AND($B21&gt;0,AP21="")," * No olvide digitar la variable "&amp;AP$17&amp;""&amp;". Digite CERO si no tiene",IF(AP21&gt;$B21," * La variable "&amp;AP$17&amp;""&amp;" No puede ser mayor al Total.",""))</f>
        <v/>
      </c>
      <c r="CE21" s="2419" t="str">
        <f t="shared" si="28"/>
        <v/>
      </c>
      <c r="CF21" s="2419" t="str">
        <f t="shared" si="28"/>
        <v/>
      </c>
      <c r="CG21" s="2200"/>
      <c r="CH21" s="2200"/>
      <c r="CI21" s="2200"/>
      <c r="CJ21" s="2200"/>
      <c r="CK21" s="2200"/>
      <c r="CL21" s="2200"/>
      <c r="CM21" s="2281">
        <f t="shared" ref="CM21:CN21" si="29">IF(AND($B21&gt;0,AM21=""),1,IF(AM21&gt;$B21,1,0))</f>
        <v>0</v>
      </c>
      <c r="CN21" s="2281">
        <f t="shared" si="29"/>
        <v>0</v>
      </c>
      <c r="CO21" s="2281">
        <f t="shared" si="25"/>
        <v>0</v>
      </c>
      <c r="CP21" s="2281">
        <f t="shared" ref="CP21:CR21" si="30">IF(AND($B21&gt;0,AP21=""),1,IF(AP21&gt;$B21,1,0))</f>
        <v>0</v>
      </c>
      <c r="CQ21" s="2281">
        <f t="shared" si="30"/>
        <v>0</v>
      </c>
      <c r="CR21" s="2420">
        <f t="shared" si="30"/>
        <v>0</v>
      </c>
      <c r="CS21" s="1731"/>
    </row>
    <row r="22" spans="1:97" ht="15" customHeight="1" x14ac:dyDescent="0.25">
      <c r="A22" s="180" t="s">
        <v>1430</v>
      </c>
      <c r="B22" s="184">
        <f t="shared" si="17"/>
        <v>0</v>
      </c>
      <c r="C22" s="185">
        <f t="shared" ref="C22:D22" si="31">SUM(E22+G22+I22+K22+M22+O22+Q22+S22+U22+W22+Y22+AA22+AC22+AE22+AG22+AI22+AK22)</f>
        <v>0</v>
      </c>
      <c r="D22" s="186">
        <f t="shared" si="31"/>
        <v>0</v>
      </c>
      <c r="E22" s="355"/>
      <c r="F22" s="2057"/>
      <c r="G22" s="355"/>
      <c r="H22" s="2057"/>
      <c r="I22" s="355"/>
      <c r="J22" s="356"/>
      <c r="K22" s="355"/>
      <c r="L22" s="356"/>
      <c r="M22" s="355"/>
      <c r="N22" s="356"/>
      <c r="O22" s="2059"/>
      <c r="P22" s="356"/>
      <c r="Q22" s="2059"/>
      <c r="R22" s="356"/>
      <c r="S22" s="2059"/>
      <c r="T22" s="356"/>
      <c r="U22" s="2059"/>
      <c r="V22" s="356"/>
      <c r="W22" s="2059"/>
      <c r="X22" s="356"/>
      <c r="Y22" s="2059"/>
      <c r="Z22" s="356"/>
      <c r="AA22" s="2059"/>
      <c r="AB22" s="356"/>
      <c r="AC22" s="2059"/>
      <c r="AD22" s="356"/>
      <c r="AE22" s="2059"/>
      <c r="AF22" s="356"/>
      <c r="AG22" s="2059"/>
      <c r="AH22" s="356"/>
      <c r="AI22" s="2059"/>
      <c r="AJ22" s="356"/>
      <c r="AK22" s="2059"/>
      <c r="AL22" s="362"/>
      <c r="AM22" s="2084"/>
      <c r="AN22" s="452"/>
      <c r="AO22" s="452"/>
      <c r="AP22" s="502"/>
      <c r="AQ22" s="67"/>
      <c r="AR22" s="1802"/>
      <c r="AS22" s="1754" t="str">
        <f t="shared" si="19"/>
        <v/>
      </c>
      <c r="AT22" s="2418"/>
      <c r="AU22" s="2418"/>
      <c r="AV22" s="2418"/>
      <c r="AW22" s="2418"/>
      <c r="AX22" s="2418"/>
      <c r="AY22" s="2418"/>
      <c r="AZ22" s="1732"/>
      <c r="BA22" s="1732"/>
      <c r="BB22" s="1732"/>
      <c r="BC22" s="1732"/>
      <c r="BD22" s="1732"/>
      <c r="BE22" s="1732"/>
      <c r="BF22" s="1732"/>
      <c r="BG22" s="1732"/>
      <c r="BH22" s="1732"/>
      <c r="BI22" s="1732"/>
      <c r="BJ22" s="1731"/>
      <c r="BK22" s="1731"/>
      <c r="BL22" s="1731"/>
      <c r="BM22" s="1731"/>
      <c r="BN22" s="1731"/>
      <c r="BO22" s="1731"/>
      <c r="BP22" s="1731"/>
      <c r="BQ22" s="1731"/>
      <c r="BR22" s="1731"/>
      <c r="BS22" s="1731"/>
      <c r="BT22" s="1731"/>
      <c r="BU22" s="1731"/>
      <c r="BV22" s="1732"/>
      <c r="BW22" s="1732"/>
      <c r="BX22" s="1732"/>
      <c r="BY22" s="1732"/>
      <c r="BZ22" s="1731"/>
      <c r="CA22" s="2419" t="str">
        <f t="shared" si="20"/>
        <v/>
      </c>
      <c r="CB22" s="2419" t="str">
        <f t="shared" si="21"/>
        <v/>
      </c>
      <c r="CC22" s="2419" t="str">
        <f t="shared" si="22"/>
        <v/>
      </c>
      <c r="CD22" s="2258"/>
      <c r="CE22" s="2419" t="str">
        <f t="shared" ref="CE22:CF22" si="32">IF(AND($B22&gt;0,AQ22="")," * No olvide digitar la variable "&amp;AQ$17&amp;""&amp;". Digite CERO si no tiene",IF(AQ22&gt;$B22," * La variable "&amp;AQ$17&amp;""&amp;" No puede ser mayor al Total.",""))</f>
        <v/>
      </c>
      <c r="CF22" s="2419" t="str">
        <f t="shared" si="32"/>
        <v/>
      </c>
      <c r="CG22" s="2200"/>
      <c r="CH22" s="2200"/>
      <c r="CI22" s="2200"/>
      <c r="CJ22" s="2200"/>
      <c r="CK22" s="2200"/>
      <c r="CL22" s="2200"/>
      <c r="CM22" s="2281">
        <f t="shared" ref="CM22:CN22" si="33">IF(AND($B22&gt;0,AM22=""),1,IF(AM22&gt;$B22,1,0))</f>
        <v>0</v>
      </c>
      <c r="CN22" s="2281">
        <f t="shared" si="33"/>
        <v>0</v>
      </c>
      <c r="CO22" s="2281">
        <f t="shared" si="25"/>
        <v>0</v>
      </c>
      <c r="CP22" s="2258"/>
      <c r="CQ22" s="2281">
        <f t="shared" ref="CQ22:CR22" si="34">IF(AND($B22&gt;0,AQ22=""),1,IF(AQ22&gt;$B22,1,0))</f>
        <v>0</v>
      </c>
      <c r="CR22" s="2420">
        <f t="shared" si="34"/>
        <v>0</v>
      </c>
      <c r="CS22" s="1731"/>
    </row>
    <row r="23" spans="1:97" ht="15" customHeight="1" x14ac:dyDescent="0.25">
      <c r="A23" s="806" t="s">
        <v>1431</v>
      </c>
      <c r="B23" s="244">
        <f t="shared" si="17"/>
        <v>0</v>
      </c>
      <c r="C23" s="195">
        <f t="shared" ref="C23:D23" si="35">SUM(E23+G23+I23+K23+M23+O23+Q23+S23+U23+W23+Y23+AA23+AC23+AE23+AG23+AI23+AK23)</f>
        <v>0</v>
      </c>
      <c r="D23" s="1910">
        <f t="shared" si="35"/>
        <v>0</v>
      </c>
      <c r="E23" s="2070"/>
      <c r="F23" s="370"/>
      <c r="G23" s="2070"/>
      <c r="H23" s="370"/>
      <c r="I23" s="2070"/>
      <c r="J23" s="2065"/>
      <c r="K23" s="2089"/>
      <c r="L23" s="370"/>
      <c r="M23" s="2070"/>
      <c r="N23" s="370"/>
      <c r="O23" s="2070"/>
      <c r="P23" s="370"/>
      <c r="Q23" s="2070"/>
      <c r="R23" s="370"/>
      <c r="S23" s="2070"/>
      <c r="T23" s="370"/>
      <c r="U23" s="2070"/>
      <c r="V23" s="370"/>
      <c r="W23" s="2070"/>
      <c r="X23" s="370"/>
      <c r="Y23" s="2070"/>
      <c r="Z23" s="370"/>
      <c r="AA23" s="2070"/>
      <c r="AB23" s="370"/>
      <c r="AC23" s="2070"/>
      <c r="AD23" s="370"/>
      <c r="AE23" s="2070"/>
      <c r="AF23" s="370"/>
      <c r="AG23" s="2070"/>
      <c r="AH23" s="370"/>
      <c r="AI23" s="2070"/>
      <c r="AJ23" s="370"/>
      <c r="AK23" s="2070"/>
      <c r="AL23" s="487"/>
      <c r="AM23" s="2089"/>
      <c r="AN23" s="2229"/>
      <c r="AO23" s="2229"/>
      <c r="AP23" s="2229"/>
      <c r="AQ23" s="42"/>
      <c r="AR23" s="1839"/>
      <c r="AS23" s="1754" t="str">
        <f t="shared" si="19"/>
        <v/>
      </c>
      <c r="AT23" s="2418"/>
      <c r="AU23" s="2418"/>
      <c r="AV23" s="2418"/>
      <c r="AW23" s="2418"/>
      <c r="AX23" s="2418"/>
      <c r="AY23" s="2418"/>
      <c r="AZ23" s="1732"/>
      <c r="BA23" s="1732"/>
      <c r="BB23" s="1732"/>
      <c r="BC23" s="1732"/>
      <c r="BD23" s="1732"/>
      <c r="BE23" s="1732"/>
      <c r="BF23" s="1732"/>
      <c r="BG23" s="1732"/>
      <c r="BH23" s="1732"/>
      <c r="BI23" s="1732"/>
      <c r="BJ23" s="1731"/>
      <c r="BK23" s="1731"/>
      <c r="BL23" s="1731"/>
      <c r="BM23" s="1731"/>
      <c r="BN23" s="1731"/>
      <c r="BO23" s="1731"/>
      <c r="BP23" s="1731"/>
      <c r="BQ23" s="1731"/>
      <c r="BR23" s="1731"/>
      <c r="BS23" s="1731"/>
      <c r="BT23" s="1731"/>
      <c r="BU23" s="1731"/>
      <c r="BV23" s="1732"/>
      <c r="BW23" s="1732"/>
      <c r="BX23" s="1732"/>
      <c r="BY23" s="1732"/>
      <c r="BZ23" s="1731"/>
      <c r="CA23" s="2419" t="str">
        <f t="shared" si="20"/>
        <v/>
      </c>
      <c r="CB23" s="2419" t="str">
        <f t="shared" si="21"/>
        <v/>
      </c>
      <c r="CC23" s="2419" t="str">
        <f t="shared" si="22"/>
        <v/>
      </c>
      <c r="CD23" s="2419" t="str">
        <f t="shared" ref="CD23:CF23" si="36">IF(AND($B23&gt;0,AP23="")," * No olvide digitar la variable "&amp;AP$17&amp;""&amp;". Digite CERO si no tiene",IF(AP23&gt;$B23," * La variable "&amp;AP$17&amp;""&amp;" No puede ser mayor al Total.",""))</f>
        <v/>
      </c>
      <c r="CE23" s="2419" t="str">
        <f t="shared" si="36"/>
        <v/>
      </c>
      <c r="CF23" s="2419" t="str">
        <f t="shared" si="36"/>
        <v/>
      </c>
      <c r="CG23" s="2200"/>
      <c r="CH23" s="2200"/>
      <c r="CI23" s="2200"/>
      <c r="CJ23" s="2200"/>
      <c r="CK23" s="2200"/>
      <c r="CL23" s="2200"/>
      <c r="CM23" s="2281">
        <f t="shared" ref="CM23:CN23" si="37">IF(AND($B23&gt;0,AM23=""),1,IF(AM23&gt;$B23,1,0))</f>
        <v>0</v>
      </c>
      <c r="CN23" s="2281">
        <f t="shared" si="37"/>
        <v>0</v>
      </c>
      <c r="CO23" s="2281">
        <f t="shared" si="25"/>
        <v>0</v>
      </c>
      <c r="CP23" s="2281">
        <f t="shared" ref="CP23:CR23" si="38">IF(AND($B23&gt;0,AP23=""),1,IF(AP23&gt;$B23,1,0))</f>
        <v>0</v>
      </c>
      <c r="CQ23" s="2281">
        <f t="shared" si="38"/>
        <v>0</v>
      </c>
      <c r="CR23" s="2420">
        <f t="shared" si="38"/>
        <v>0</v>
      </c>
      <c r="CS23" s="1731"/>
    </row>
    <row r="24" spans="1:97" ht="15" customHeight="1" x14ac:dyDescent="0.25">
      <c r="A24" s="183" t="s">
        <v>1432</v>
      </c>
      <c r="B24" s="807">
        <f t="shared" si="17"/>
        <v>0</v>
      </c>
      <c r="C24" s="808">
        <f t="shared" ref="C24:D24" si="39">SUM(E24+G24+I24+K24+M24+O24+Q24+S24+U24+W24+Y24+AA24+AC24+AE24+AG24+AI24+AK24)</f>
        <v>0</v>
      </c>
      <c r="D24" s="2425">
        <f t="shared" si="39"/>
        <v>0</v>
      </c>
      <c r="E24" s="809"/>
      <c r="F24" s="810"/>
      <c r="G24" s="809"/>
      <c r="H24" s="810"/>
      <c r="I24" s="809"/>
      <c r="J24" s="811"/>
      <c r="K24" s="812"/>
      <c r="L24" s="810"/>
      <c r="M24" s="809"/>
      <c r="N24" s="810"/>
      <c r="O24" s="809"/>
      <c r="P24" s="810"/>
      <c r="Q24" s="809"/>
      <c r="R24" s="810"/>
      <c r="S24" s="809"/>
      <c r="T24" s="810"/>
      <c r="U24" s="809"/>
      <c r="V24" s="810"/>
      <c r="W24" s="809"/>
      <c r="X24" s="810"/>
      <c r="Y24" s="809"/>
      <c r="Z24" s="810"/>
      <c r="AA24" s="809"/>
      <c r="AB24" s="810"/>
      <c r="AC24" s="809"/>
      <c r="AD24" s="810"/>
      <c r="AE24" s="809"/>
      <c r="AF24" s="810"/>
      <c r="AG24" s="809"/>
      <c r="AH24" s="810"/>
      <c r="AI24" s="809"/>
      <c r="AJ24" s="810"/>
      <c r="AK24" s="809"/>
      <c r="AL24" s="813"/>
      <c r="AM24" s="812"/>
      <c r="AN24" s="814"/>
      <c r="AO24" s="815"/>
      <c r="AP24" s="815"/>
      <c r="AQ24" s="814"/>
      <c r="AR24" s="810"/>
      <c r="AS24" s="1754" t="str">
        <f t="shared" si="19"/>
        <v/>
      </c>
      <c r="AT24" s="2418"/>
      <c r="AU24" s="2418"/>
      <c r="AV24" s="2418"/>
      <c r="AW24" s="2418"/>
      <c r="AX24" s="2418"/>
      <c r="AY24" s="2418"/>
      <c r="AZ24" s="1732"/>
      <c r="BA24" s="1732"/>
      <c r="BB24" s="1732"/>
      <c r="BC24" s="1732"/>
      <c r="BD24" s="1732"/>
      <c r="BE24" s="1732"/>
      <c r="BF24" s="1732"/>
      <c r="BG24" s="1732"/>
      <c r="BH24" s="1732"/>
      <c r="BI24" s="1732"/>
      <c r="BJ24" s="1731"/>
      <c r="BK24" s="1731"/>
      <c r="BL24" s="1731"/>
      <c r="BM24" s="1731"/>
      <c r="BN24" s="1731"/>
      <c r="BO24" s="1731"/>
      <c r="BP24" s="1731"/>
      <c r="BQ24" s="1731"/>
      <c r="BR24" s="1731"/>
      <c r="BS24" s="1731"/>
      <c r="BT24" s="1731"/>
      <c r="BU24" s="1731"/>
      <c r="BV24" s="1732"/>
      <c r="BW24" s="1732"/>
      <c r="BX24" s="1732"/>
      <c r="BY24" s="1732"/>
      <c r="BZ24" s="1731"/>
      <c r="CA24" s="2419" t="str">
        <f t="shared" ref="CA24:CB24" si="40">IF(AND($B24&gt;0,AM24="")," * No olvide digitar la variable "&amp;AM$17&amp;""&amp;". Digite CERO si no tiene",IF(AM24&gt;$B24," * La variable "&amp;AM$17&amp;""&amp;" No puede ser mayor al Total.",""))</f>
        <v/>
      </c>
      <c r="CB24" s="2419" t="str">
        <f t="shared" si="40"/>
        <v/>
      </c>
      <c r="CC24" s="2258"/>
      <c r="CD24" s="2258"/>
      <c r="CE24" s="2419" t="str">
        <f t="shared" ref="CE24:CE26" si="41"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419" t="str">
        <f t="shared" ref="CF24:CF26" si="42">IF(AND($B24&gt;0,AR24="")," * No olvide digitar la variable "&amp;AR$17&amp;""&amp;". Digite CERO si no tiene",IF(AR24&gt;$B24," * La variable "&amp;AR$17&amp;""&amp;" No puede ser mayor al Total.",""))</f>
        <v/>
      </c>
      <c r="CG24" s="2200"/>
      <c r="CH24" s="2200"/>
      <c r="CI24" s="2200"/>
      <c r="CJ24" s="2200"/>
      <c r="CK24" s="2200"/>
      <c r="CL24" s="2200"/>
      <c r="CM24" s="2281">
        <f t="shared" ref="CM24:CN24" si="43">IF(AND($B24&gt;0,AM24=""),1,IF(AM24&gt;$B24,1,0))</f>
        <v>0</v>
      </c>
      <c r="CN24" s="2281">
        <f t="shared" si="43"/>
        <v>0</v>
      </c>
      <c r="CO24" s="2258"/>
      <c r="CP24" s="2258"/>
      <c r="CQ24" s="2281">
        <f t="shared" ref="CQ24:CR24" si="44">IF(AND($B24&gt;0,AQ24=""),1,IF(AQ24&gt;$B24,1,0))</f>
        <v>0</v>
      </c>
      <c r="CR24" s="2420">
        <f t="shared" si="44"/>
        <v>0</v>
      </c>
      <c r="CS24" s="1731"/>
    </row>
    <row r="25" spans="1:97" ht="15" customHeight="1" x14ac:dyDescent="0.25">
      <c r="A25" s="180" t="s">
        <v>1433</v>
      </c>
      <c r="B25" s="184">
        <f t="shared" si="17"/>
        <v>0</v>
      </c>
      <c r="C25" s="185">
        <f t="shared" ref="C25:D25" si="45">SUM(E25+G25+I25+K25+M25+O25+Q25+S25+U25+W25+Y25+AA25+AC25+AE25+AG25+AI25+AK25)</f>
        <v>0</v>
      </c>
      <c r="D25" s="186">
        <f t="shared" si="45"/>
        <v>0</v>
      </c>
      <c r="E25" s="355"/>
      <c r="F25" s="2057"/>
      <c r="G25" s="355"/>
      <c r="H25" s="2057"/>
      <c r="I25" s="355"/>
      <c r="J25" s="356"/>
      <c r="K25" s="2084"/>
      <c r="L25" s="2057"/>
      <c r="M25" s="355"/>
      <c r="N25" s="2057"/>
      <c r="O25" s="355"/>
      <c r="P25" s="2057"/>
      <c r="Q25" s="355"/>
      <c r="R25" s="2057"/>
      <c r="S25" s="355"/>
      <c r="T25" s="2057"/>
      <c r="U25" s="355"/>
      <c r="V25" s="2057"/>
      <c r="W25" s="355"/>
      <c r="X25" s="2057"/>
      <c r="Y25" s="355"/>
      <c r="Z25" s="2057"/>
      <c r="AA25" s="355"/>
      <c r="AB25" s="2057"/>
      <c r="AC25" s="355"/>
      <c r="AD25" s="2057"/>
      <c r="AE25" s="355"/>
      <c r="AF25" s="2057"/>
      <c r="AG25" s="355"/>
      <c r="AH25" s="2057"/>
      <c r="AI25" s="355"/>
      <c r="AJ25" s="2057"/>
      <c r="AK25" s="355"/>
      <c r="AL25" s="444"/>
      <c r="AM25" s="2084"/>
      <c r="AN25" s="452"/>
      <c r="AO25" s="502"/>
      <c r="AP25" s="502"/>
      <c r="AQ25" s="67"/>
      <c r="AR25" s="1802"/>
      <c r="AS25" s="1754" t="str">
        <f t="shared" si="19"/>
        <v/>
      </c>
      <c r="AT25" s="2418"/>
      <c r="AU25" s="2418"/>
      <c r="AV25" s="2418"/>
      <c r="AW25" s="2418"/>
      <c r="AX25" s="2418"/>
      <c r="AY25" s="2418"/>
      <c r="AZ25" s="1732"/>
      <c r="BA25" s="1732"/>
      <c r="BB25" s="1732"/>
      <c r="BC25" s="1732"/>
      <c r="BD25" s="1732"/>
      <c r="BE25" s="1732"/>
      <c r="BF25" s="1732"/>
      <c r="BG25" s="1732"/>
      <c r="BH25" s="1732"/>
      <c r="BI25" s="1732"/>
      <c r="BJ25" s="1731"/>
      <c r="BK25" s="1731"/>
      <c r="BL25" s="1731"/>
      <c r="BM25" s="1731"/>
      <c r="BN25" s="1731"/>
      <c r="BO25" s="1731"/>
      <c r="BP25" s="1731"/>
      <c r="BQ25" s="1731"/>
      <c r="BR25" s="1731"/>
      <c r="BS25" s="1731"/>
      <c r="BT25" s="1731"/>
      <c r="BU25" s="1731"/>
      <c r="BV25" s="1732"/>
      <c r="BW25" s="1732"/>
      <c r="BX25" s="1732"/>
      <c r="BY25" s="1732"/>
      <c r="BZ25" s="1731"/>
      <c r="CA25" s="2419" t="str">
        <f t="shared" ref="CA25:CB25" si="46">IF(AND($B25&gt;0,AM25="")," * No olvide digitar la variable "&amp;AM$17&amp;""&amp;". Digite CERO si no tiene",IF(AM25&gt;$B25," * La variable "&amp;AM$17&amp;""&amp;" No puede ser mayor al Total.",""))</f>
        <v/>
      </c>
      <c r="CB25" s="2419" t="str">
        <f t="shared" si="46"/>
        <v/>
      </c>
      <c r="CC25" s="2258"/>
      <c r="CD25" s="2258"/>
      <c r="CE25" s="2419" t="str">
        <f t="shared" si="41"/>
        <v/>
      </c>
      <c r="CF25" s="2419" t="str">
        <f t="shared" si="42"/>
        <v/>
      </c>
      <c r="CG25" s="2200"/>
      <c r="CH25" s="2200"/>
      <c r="CI25" s="2200"/>
      <c r="CJ25" s="2200"/>
      <c r="CK25" s="2200"/>
      <c r="CL25" s="2200"/>
      <c r="CM25" s="2281">
        <f t="shared" ref="CM25:CN25" si="47">IF(AND($B25&gt;0,AM25=""),1,IF(AM25&gt;$B25,1,0))</f>
        <v>0</v>
      </c>
      <c r="CN25" s="2281">
        <f t="shared" si="47"/>
        <v>0</v>
      </c>
      <c r="CO25" s="2258"/>
      <c r="CP25" s="2258"/>
      <c r="CQ25" s="2281">
        <f t="shared" ref="CQ25:CR25" si="48">IF(AND($B25&gt;0,AQ25=""),1,IF(AQ25&gt;$B25,1,0))</f>
        <v>0</v>
      </c>
      <c r="CR25" s="2420">
        <f t="shared" si="48"/>
        <v>0</v>
      </c>
      <c r="CS25" s="1731"/>
    </row>
    <row r="26" spans="1:97" ht="15" customHeight="1" x14ac:dyDescent="0.25">
      <c r="A26" s="2426" t="s">
        <v>1434</v>
      </c>
      <c r="B26" s="181">
        <f t="shared" si="17"/>
        <v>0</v>
      </c>
      <c r="C26" s="182">
        <f t="shared" ref="C26:D26" si="49">SUM(E26+G26+I26+K26+M26+O26+Q26+S26+U26+W26+Y26+AA26+AC26+AE26+AG26+AI26+AK26)</f>
        <v>0</v>
      </c>
      <c r="D26" s="1849">
        <f t="shared" si="49"/>
        <v>0</v>
      </c>
      <c r="E26" s="2074"/>
      <c r="F26" s="2093"/>
      <c r="G26" s="2074"/>
      <c r="H26" s="2093"/>
      <c r="I26" s="2074"/>
      <c r="J26" s="2142"/>
      <c r="K26" s="2162"/>
      <c r="L26" s="2093"/>
      <c r="M26" s="2074"/>
      <c r="N26" s="2093"/>
      <c r="O26" s="2074"/>
      <c r="P26" s="2093"/>
      <c r="Q26" s="2074"/>
      <c r="R26" s="2093"/>
      <c r="S26" s="2074"/>
      <c r="T26" s="2093"/>
      <c r="U26" s="2074"/>
      <c r="V26" s="2093"/>
      <c r="W26" s="2074"/>
      <c r="X26" s="2093"/>
      <c r="Y26" s="2074"/>
      <c r="Z26" s="2093"/>
      <c r="AA26" s="2074"/>
      <c r="AB26" s="2093"/>
      <c r="AC26" s="2074"/>
      <c r="AD26" s="2093"/>
      <c r="AE26" s="2074"/>
      <c r="AF26" s="2093"/>
      <c r="AG26" s="2074"/>
      <c r="AH26" s="2093"/>
      <c r="AI26" s="2074"/>
      <c r="AJ26" s="2093"/>
      <c r="AK26" s="2074"/>
      <c r="AL26" s="2094"/>
      <c r="AM26" s="2162"/>
      <c r="AN26" s="477"/>
      <c r="AO26" s="526"/>
      <c r="AP26" s="526"/>
      <c r="AQ26" s="42"/>
      <c r="AR26" s="1839"/>
      <c r="AS26" s="1754" t="str">
        <f t="shared" si="19"/>
        <v/>
      </c>
      <c r="AT26" s="2418"/>
      <c r="AU26" s="2418"/>
      <c r="AV26" s="2418"/>
      <c r="AW26" s="2418"/>
      <c r="AX26" s="2418"/>
      <c r="AY26" s="2418"/>
      <c r="AZ26" s="1732"/>
      <c r="BA26" s="1732"/>
      <c r="BB26" s="1732"/>
      <c r="BC26" s="1732"/>
      <c r="BD26" s="1732"/>
      <c r="BE26" s="1732"/>
      <c r="BF26" s="1732"/>
      <c r="BG26" s="1732"/>
      <c r="BH26" s="1732"/>
      <c r="BI26" s="1732"/>
      <c r="BJ26" s="1731"/>
      <c r="BK26" s="1731"/>
      <c r="BL26" s="1731"/>
      <c r="BM26" s="1731"/>
      <c r="BN26" s="1731"/>
      <c r="BO26" s="1731"/>
      <c r="BP26" s="1731"/>
      <c r="BQ26" s="1731"/>
      <c r="BR26" s="1731"/>
      <c r="BS26" s="1731"/>
      <c r="BT26" s="1731"/>
      <c r="BU26" s="1731"/>
      <c r="BV26" s="1732"/>
      <c r="BW26" s="1732"/>
      <c r="BX26" s="1732"/>
      <c r="BY26" s="1732"/>
      <c r="BZ26" s="1731"/>
      <c r="CA26" s="2419" t="str">
        <f t="shared" ref="CA26:CB26" si="50">IF(AND($B26&gt;0,AM26="")," * No olvide digitar la variable "&amp;AM$17&amp;""&amp;". Digite CERO si no tiene",IF(AM26&gt;$B26," * La variable "&amp;AM$17&amp;""&amp;" No puede ser mayor al Total.",""))</f>
        <v/>
      </c>
      <c r="CB26" s="2419" t="str">
        <f t="shared" si="50"/>
        <v/>
      </c>
      <c r="CC26" s="2258"/>
      <c r="CD26" s="2258"/>
      <c r="CE26" s="2419" t="str">
        <f t="shared" si="41"/>
        <v/>
      </c>
      <c r="CF26" s="2419" t="str">
        <f t="shared" si="42"/>
        <v/>
      </c>
      <c r="CG26" s="2200"/>
      <c r="CH26" s="2200"/>
      <c r="CI26" s="2200"/>
      <c r="CJ26" s="2200"/>
      <c r="CK26" s="2200"/>
      <c r="CL26" s="2200"/>
      <c r="CM26" s="2281">
        <f t="shared" ref="CM26:CN26" si="51">IF(AND($B26&gt;0,AM26=""),1,IF(AM26&gt;$B26,1,0))</f>
        <v>0</v>
      </c>
      <c r="CN26" s="2281">
        <f t="shared" si="51"/>
        <v>0</v>
      </c>
      <c r="CO26" s="2258"/>
      <c r="CP26" s="2258"/>
      <c r="CQ26" s="2281">
        <f t="shared" ref="CQ26:CR26" si="52">IF(AND($B26&gt;0,AQ26=""),1,IF(AQ26&gt;$B26,1,0))</f>
        <v>0</v>
      </c>
      <c r="CR26" s="2420">
        <f t="shared" si="52"/>
        <v>0</v>
      </c>
      <c r="CS26" s="1731"/>
    </row>
    <row r="27" spans="1:97" ht="18" customHeight="1" x14ac:dyDescent="0.25">
      <c r="A27" s="3147" t="s">
        <v>1435</v>
      </c>
      <c r="B27" s="3124"/>
      <c r="C27" s="3124"/>
      <c r="D27" s="3124"/>
      <c r="E27" s="3124"/>
      <c r="F27" s="3124"/>
      <c r="G27" s="3124"/>
      <c r="H27" s="3124"/>
      <c r="I27" s="1873"/>
      <c r="J27" s="1873"/>
      <c r="K27" s="1873"/>
      <c r="L27" s="1873"/>
      <c r="M27" s="1873"/>
      <c r="N27" s="1873"/>
      <c r="O27" s="2200"/>
      <c r="P27" s="2200"/>
      <c r="Q27" s="2200"/>
      <c r="R27" s="2200"/>
      <c r="S27" s="2200"/>
      <c r="T27" s="2200"/>
      <c r="U27" s="2200"/>
      <c r="V27" s="2200"/>
      <c r="W27" s="2200"/>
      <c r="X27" s="338"/>
      <c r="Y27" s="338"/>
      <c r="Z27" s="338"/>
      <c r="AA27" s="338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  <c r="AL27" s="338"/>
      <c r="AM27" s="2299"/>
      <c r="AN27" s="1867"/>
      <c r="AO27" s="338"/>
      <c r="AP27" s="338"/>
      <c r="AQ27" s="1892"/>
      <c r="AR27" s="2427"/>
      <c r="AS27" s="2427"/>
      <c r="AT27" s="2427"/>
      <c r="AU27" s="2427"/>
      <c r="AV27" s="2427"/>
      <c r="AW27" s="2427"/>
      <c r="AX27" s="2427"/>
      <c r="AY27" s="2427"/>
      <c r="AZ27" s="1867"/>
      <c r="BA27" s="1867"/>
      <c r="BB27" s="1867"/>
      <c r="BC27" s="1867"/>
      <c r="BD27" s="1867"/>
      <c r="BE27" s="1867"/>
      <c r="BF27" s="1867"/>
      <c r="BG27" s="1867"/>
      <c r="BH27" s="1867"/>
      <c r="BI27" s="1867"/>
      <c r="BJ27" s="2200"/>
      <c r="BK27" s="2200"/>
      <c r="BL27" s="2200"/>
      <c r="BM27" s="2200"/>
      <c r="BN27" s="2200"/>
      <c r="BO27" s="2200"/>
      <c r="BP27" s="2200"/>
      <c r="BQ27" s="2200"/>
      <c r="BR27" s="2200"/>
      <c r="BS27" s="2200"/>
      <c r="BT27" s="2200"/>
      <c r="BU27" s="2200"/>
      <c r="BV27" s="1867"/>
      <c r="BW27" s="1867"/>
      <c r="BX27" s="1867"/>
      <c r="BY27" s="1867"/>
      <c r="BZ27" s="2200"/>
      <c r="CA27" s="2200"/>
      <c r="CB27" s="2200"/>
      <c r="CC27" s="2200"/>
      <c r="CD27" s="2200"/>
      <c r="CE27" s="2200"/>
      <c r="CF27" s="2200"/>
      <c r="CG27" s="2200"/>
      <c r="CH27" s="2200"/>
      <c r="CI27" s="2200"/>
      <c r="CJ27" s="2200"/>
      <c r="CK27" s="2200"/>
      <c r="CL27" s="2200"/>
      <c r="CM27" s="2200"/>
      <c r="CN27" s="2200"/>
      <c r="CO27" s="2200"/>
      <c r="CP27" s="2200"/>
      <c r="CQ27" s="2200"/>
      <c r="CR27" s="2200"/>
      <c r="CS27" s="2200"/>
    </row>
    <row r="28" spans="1:97" ht="15.75" customHeight="1" x14ac:dyDescent="0.25">
      <c r="A28" s="3201" t="s">
        <v>32</v>
      </c>
      <c r="B28" s="3148" t="s">
        <v>1412</v>
      </c>
      <c r="C28" s="3161"/>
      <c r="D28" s="3149"/>
      <c r="E28" s="3143" t="s">
        <v>1413</v>
      </c>
      <c r="F28" s="3124"/>
      <c r="G28" s="3124"/>
      <c r="H28" s="3124"/>
      <c r="I28" s="3124"/>
      <c r="J28" s="3124"/>
      <c r="K28" s="3124"/>
      <c r="L28" s="3124"/>
      <c r="M28" s="3124"/>
      <c r="N28" s="3124"/>
      <c r="O28" s="3124"/>
      <c r="P28" s="3124"/>
      <c r="Q28" s="3124"/>
      <c r="R28" s="3124"/>
      <c r="S28" s="3124"/>
      <c r="T28" s="3124"/>
      <c r="U28" s="3124"/>
      <c r="V28" s="3124"/>
      <c r="W28" s="3124"/>
      <c r="X28" s="3124"/>
      <c r="Y28" s="3124"/>
      <c r="Z28" s="3124"/>
      <c r="AA28" s="3124"/>
      <c r="AB28" s="3124"/>
      <c r="AC28" s="3124"/>
      <c r="AD28" s="3124"/>
      <c r="AE28" s="3124"/>
      <c r="AF28" s="3124"/>
      <c r="AG28" s="3124"/>
      <c r="AH28" s="3124"/>
      <c r="AI28" s="3124"/>
      <c r="AJ28" s="3124"/>
      <c r="AK28" s="3124"/>
      <c r="AL28" s="3135"/>
      <c r="AM28" s="3224" t="s">
        <v>614</v>
      </c>
      <c r="AN28" s="3139" t="s">
        <v>1416</v>
      </c>
      <c r="AO28" s="137"/>
      <c r="AP28" s="137"/>
      <c r="AQ28" s="1754"/>
      <c r="AR28" s="2418"/>
      <c r="AS28" s="2418"/>
      <c r="AT28" s="2418"/>
      <c r="AU28" s="2418"/>
      <c r="AV28" s="2418"/>
      <c r="AW28" s="2418"/>
      <c r="AX28" s="2418"/>
      <c r="AY28" s="2418"/>
      <c r="AZ28" s="1732"/>
      <c r="BA28" s="1732"/>
      <c r="BB28" s="1732"/>
      <c r="BC28" s="1732"/>
      <c r="BD28" s="1732"/>
      <c r="BE28" s="1732"/>
      <c r="BF28" s="1732"/>
      <c r="BG28" s="1732"/>
      <c r="BH28" s="1732"/>
      <c r="BI28" s="1732"/>
      <c r="BJ28" s="1731"/>
      <c r="BK28" s="1731"/>
      <c r="BL28" s="1731"/>
      <c r="BM28" s="1731"/>
      <c r="BN28" s="1731"/>
      <c r="BO28" s="1731"/>
      <c r="BP28" s="1731"/>
      <c r="BQ28" s="1731"/>
      <c r="BR28" s="1731"/>
      <c r="BS28" s="1731"/>
      <c r="BT28" s="1731"/>
      <c r="BU28" s="1731"/>
      <c r="BV28" s="1732"/>
      <c r="BW28" s="1732"/>
      <c r="BX28" s="1732"/>
      <c r="BY28" s="1732"/>
      <c r="BZ28" s="1731"/>
      <c r="CA28" s="2200"/>
      <c r="CB28" s="2200"/>
      <c r="CC28" s="2200"/>
      <c r="CD28" s="2200"/>
      <c r="CE28" s="2200"/>
      <c r="CF28" s="2200"/>
      <c r="CG28" s="2200"/>
      <c r="CH28" s="2200"/>
      <c r="CI28" s="2200"/>
      <c r="CJ28" s="2200"/>
      <c r="CK28" s="2200"/>
      <c r="CL28" s="2200"/>
      <c r="CM28" s="2200"/>
      <c r="CN28" s="2200"/>
      <c r="CO28" s="2200"/>
      <c r="CP28" s="2200"/>
      <c r="CQ28" s="2200"/>
      <c r="CR28" s="1731"/>
      <c r="CS28" s="1731"/>
    </row>
    <row r="29" spans="1:97" ht="15.75" customHeight="1" x14ac:dyDescent="0.25">
      <c r="A29" s="3179"/>
      <c r="B29" s="3150"/>
      <c r="C29" s="3142"/>
      <c r="D29" s="3140"/>
      <c r="E29" s="3143" t="s">
        <v>1436</v>
      </c>
      <c r="F29" s="3122"/>
      <c r="G29" s="3143" t="s">
        <v>1437</v>
      </c>
      <c r="H29" s="3122"/>
      <c r="I29" s="3143" t="s">
        <v>1438</v>
      </c>
      <c r="J29" s="3122"/>
      <c r="K29" s="3143" t="s">
        <v>1439</v>
      </c>
      <c r="L29" s="3122"/>
      <c r="M29" s="3143" t="s">
        <v>1440</v>
      </c>
      <c r="N29" s="3122"/>
      <c r="O29" s="3159" t="s">
        <v>1441</v>
      </c>
      <c r="P29" s="3122"/>
      <c r="Q29" s="3159" t="s">
        <v>1442</v>
      </c>
      <c r="R29" s="3122"/>
      <c r="S29" s="3159" t="s">
        <v>1443</v>
      </c>
      <c r="T29" s="3122"/>
      <c r="U29" s="3159" t="s">
        <v>1444</v>
      </c>
      <c r="V29" s="3122"/>
      <c r="W29" s="3159" t="s">
        <v>1445</v>
      </c>
      <c r="X29" s="3122"/>
      <c r="Y29" s="3159" t="s">
        <v>1446</v>
      </c>
      <c r="Z29" s="3122"/>
      <c r="AA29" s="3159" t="s">
        <v>1447</v>
      </c>
      <c r="AB29" s="3122"/>
      <c r="AC29" s="3159" t="s">
        <v>1448</v>
      </c>
      <c r="AD29" s="3122"/>
      <c r="AE29" s="3159" t="s">
        <v>1449</v>
      </c>
      <c r="AF29" s="3122"/>
      <c r="AG29" s="3159" t="s">
        <v>1450</v>
      </c>
      <c r="AH29" s="3122"/>
      <c r="AI29" s="3159" t="s">
        <v>1451</v>
      </c>
      <c r="AJ29" s="3122"/>
      <c r="AK29" s="3159" t="s">
        <v>1452</v>
      </c>
      <c r="AL29" s="3135"/>
      <c r="AM29" s="3225"/>
      <c r="AN29" s="3180"/>
      <c r="AO29" s="137"/>
      <c r="AP29" s="137"/>
      <c r="AQ29" s="1754"/>
      <c r="AR29" s="2418"/>
      <c r="AS29" s="2418"/>
      <c r="AT29" s="2418"/>
      <c r="AU29" s="2418"/>
      <c r="AV29" s="2418"/>
      <c r="AW29" s="2418"/>
      <c r="AX29" s="2418"/>
      <c r="AY29" s="2418"/>
      <c r="AZ29" s="1732"/>
      <c r="BA29" s="1732"/>
      <c r="BB29" s="1732"/>
      <c r="BC29" s="1732"/>
      <c r="BD29" s="1732"/>
      <c r="BE29" s="1732"/>
      <c r="BF29" s="1732"/>
      <c r="BG29" s="1732"/>
      <c r="BH29" s="1732"/>
      <c r="BI29" s="1732"/>
      <c r="BJ29" s="1731"/>
      <c r="BK29" s="1731"/>
      <c r="BL29" s="1731"/>
      <c r="BM29" s="1731"/>
      <c r="BN29" s="1731"/>
      <c r="BO29" s="1731"/>
      <c r="BP29" s="1731"/>
      <c r="BQ29" s="1731"/>
      <c r="BR29" s="1731"/>
      <c r="BS29" s="1731"/>
      <c r="BT29" s="1731"/>
      <c r="BU29" s="1731"/>
      <c r="BV29" s="1732"/>
      <c r="BW29" s="1732"/>
      <c r="BX29" s="1732"/>
      <c r="BY29" s="1732"/>
      <c r="BZ29" s="1731"/>
      <c r="CA29" s="2200"/>
      <c r="CB29" s="2200"/>
      <c r="CC29" s="2200"/>
      <c r="CD29" s="2200"/>
      <c r="CE29" s="2200"/>
      <c r="CF29" s="2200"/>
      <c r="CG29" s="2200"/>
      <c r="CH29" s="2200"/>
      <c r="CI29" s="2200"/>
      <c r="CJ29" s="2200"/>
      <c r="CK29" s="2200"/>
      <c r="CL29" s="2200"/>
      <c r="CM29" s="2200"/>
      <c r="CN29" s="2200"/>
      <c r="CO29" s="2200"/>
      <c r="CP29" s="2200"/>
      <c r="CQ29" s="2200"/>
      <c r="CR29" s="1731"/>
      <c r="CS29" s="1731"/>
    </row>
    <row r="30" spans="1:97" ht="15.75" customHeight="1" x14ac:dyDescent="0.25">
      <c r="A30" s="3150"/>
      <c r="B30" s="58" t="s">
        <v>84</v>
      </c>
      <c r="C30" s="2347" t="s">
        <v>472</v>
      </c>
      <c r="D30" s="2042" t="s">
        <v>64</v>
      </c>
      <c r="E30" s="1736" t="s">
        <v>472</v>
      </c>
      <c r="F30" s="1743" t="s">
        <v>64</v>
      </c>
      <c r="G30" s="1736" t="s">
        <v>472</v>
      </c>
      <c r="H30" s="1743" t="s">
        <v>64</v>
      </c>
      <c r="I30" s="1736" t="s">
        <v>472</v>
      </c>
      <c r="J30" s="1743" t="s">
        <v>64</v>
      </c>
      <c r="K30" s="1736" t="s">
        <v>472</v>
      </c>
      <c r="L30" s="1743" t="s">
        <v>64</v>
      </c>
      <c r="M30" s="1736" t="s">
        <v>472</v>
      </c>
      <c r="N30" s="1743" t="s">
        <v>64</v>
      </c>
      <c r="O30" s="1736" t="s">
        <v>472</v>
      </c>
      <c r="P30" s="1743" t="s">
        <v>64</v>
      </c>
      <c r="Q30" s="1736" t="s">
        <v>472</v>
      </c>
      <c r="R30" s="1743" t="s">
        <v>64</v>
      </c>
      <c r="S30" s="1736" t="s">
        <v>472</v>
      </c>
      <c r="T30" s="1743" t="s">
        <v>64</v>
      </c>
      <c r="U30" s="1736" t="s">
        <v>472</v>
      </c>
      <c r="V30" s="1743" t="s">
        <v>64</v>
      </c>
      <c r="W30" s="1736" t="s">
        <v>472</v>
      </c>
      <c r="X30" s="1743" t="s">
        <v>64</v>
      </c>
      <c r="Y30" s="1736" t="s">
        <v>472</v>
      </c>
      <c r="Z30" s="1743" t="s">
        <v>64</v>
      </c>
      <c r="AA30" s="1736" t="s">
        <v>472</v>
      </c>
      <c r="AB30" s="1743" t="s">
        <v>64</v>
      </c>
      <c r="AC30" s="1736" t="s">
        <v>472</v>
      </c>
      <c r="AD30" s="1743" t="s">
        <v>64</v>
      </c>
      <c r="AE30" s="1736" t="s">
        <v>472</v>
      </c>
      <c r="AF30" s="1743" t="s">
        <v>64</v>
      </c>
      <c r="AG30" s="1736" t="s">
        <v>472</v>
      </c>
      <c r="AH30" s="1743" t="s">
        <v>64</v>
      </c>
      <c r="AI30" s="1736" t="s">
        <v>472</v>
      </c>
      <c r="AJ30" s="1743" t="s">
        <v>64</v>
      </c>
      <c r="AK30" s="1736" t="s">
        <v>472</v>
      </c>
      <c r="AL30" s="1810" t="s">
        <v>64</v>
      </c>
      <c r="AM30" s="3253"/>
      <c r="AN30" s="3140"/>
      <c r="AO30" s="137"/>
      <c r="AP30" s="137"/>
      <c r="AQ30" s="1754"/>
      <c r="AR30" s="2418"/>
      <c r="AS30" s="2418"/>
      <c r="AT30" s="2418"/>
      <c r="AU30" s="2418"/>
      <c r="AV30" s="2418"/>
      <c r="AW30" s="2418"/>
      <c r="AX30" s="2418"/>
      <c r="AY30" s="2418"/>
      <c r="AZ30" s="1732"/>
      <c r="BA30" s="1732"/>
      <c r="BB30" s="1732"/>
      <c r="BC30" s="1732"/>
      <c r="BD30" s="1732"/>
      <c r="BE30" s="1732"/>
      <c r="BF30" s="1732"/>
      <c r="BG30" s="1732"/>
      <c r="BH30" s="1732"/>
      <c r="BI30" s="1732"/>
      <c r="BJ30" s="1731"/>
      <c r="BK30" s="1731"/>
      <c r="BL30" s="1731"/>
      <c r="BM30" s="1731"/>
      <c r="BN30" s="1731"/>
      <c r="BO30" s="1731"/>
      <c r="BP30" s="1731"/>
      <c r="BQ30" s="1731"/>
      <c r="BR30" s="1731"/>
      <c r="BS30" s="1731"/>
      <c r="BT30" s="1731"/>
      <c r="BU30" s="1731"/>
      <c r="BV30" s="1732"/>
      <c r="BW30" s="1732"/>
      <c r="BX30" s="1732"/>
      <c r="BY30" s="1732"/>
      <c r="BZ30" s="1731"/>
      <c r="CA30" s="2200"/>
      <c r="CB30" s="2200"/>
      <c r="CC30" s="2200"/>
      <c r="CD30" s="2200"/>
      <c r="CE30" s="2200"/>
      <c r="CF30" s="2200"/>
      <c r="CG30" s="2200"/>
      <c r="CH30" s="2200"/>
      <c r="CI30" s="2200"/>
      <c r="CJ30" s="2200"/>
      <c r="CK30" s="2200"/>
      <c r="CL30" s="2200"/>
      <c r="CM30" s="2200"/>
      <c r="CN30" s="2200"/>
      <c r="CO30" s="2200"/>
      <c r="CP30" s="2200"/>
      <c r="CQ30" s="2200"/>
      <c r="CR30" s="1731"/>
      <c r="CS30" s="1731"/>
    </row>
    <row r="31" spans="1:97" ht="15" customHeight="1" x14ac:dyDescent="0.25">
      <c r="A31" s="163" t="s">
        <v>976</v>
      </c>
      <c r="B31" s="169">
        <f t="shared" ref="B31:B36" si="53">SUM(C31+D31)</f>
        <v>0</v>
      </c>
      <c r="C31" s="179">
        <f t="shared" ref="C31:D31" si="54">SUM(E31+G31+I31+K31+M31+O31+Q31+S31+U31+W31+Y31+AA31+AC31+AE31+AG31+AI31+AK31)</f>
        <v>0</v>
      </c>
      <c r="D31" s="171">
        <f t="shared" si="54"/>
        <v>0</v>
      </c>
      <c r="E31" s="1843"/>
      <c r="F31" s="1844"/>
      <c r="G31" s="1843"/>
      <c r="H31" s="1844"/>
      <c r="I31" s="1843"/>
      <c r="J31" s="2128"/>
      <c r="K31" s="1843"/>
      <c r="L31" s="2128"/>
      <c r="M31" s="1843"/>
      <c r="N31" s="2128"/>
      <c r="O31" s="2239"/>
      <c r="P31" s="2128"/>
      <c r="Q31" s="2239"/>
      <c r="R31" s="2128"/>
      <c r="S31" s="2239"/>
      <c r="T31" s="2128"/>
      <c r="U31" s="2239"/>
      <c r="V31" s="2128"/>
      <c r="W31" s="2239"/>
      <c r="X31" s="2128"/>
      <c r="Y31" s="2239"/>
      <c r="Z31" s="2128"/>
      <c r="AA31" s="2239"/>
      <c r="AB31" s="2128"/>
      <c r="AC31" s="2239"/>
      <c r="AD31" s="2128"/>
      <c r="AE31" s="2239"/>
      <c r="AF31" s="2128"/>
      <c r="AG31" s="2239"/>
      <c r="AH31" s="2128"/>
      <c r="AI31" s="2239"/>
      <c r="AJ31" s="2128"/>
      <c r="AK31" s="2239"/>
      <c r="AL31" s="441"/>
      <c r="AM31" s="2135"/>
      <c r="AN31" s="1840"/>
      <c r="AO31" s="137" t="str">
        <f>CA31&amp;CB31</f>
        <v/>
      </c>
      <c r="AP31" s="137"/>
      <c r="AQ31" s="1754"/>
      <c r="AR31" s="2418"/>
      <c r="AS31" s="2418"/>
      <c r="AT31" s="2418"/>
      <c r="AU31" s="2418"/>
      <c r="AV31" s="2418"/>
      <c r="AW31" s="2418"/>
      <c r="AX31" s="2418"/>
      <c r="AY31" s="2418"/>
      <c r="AZ31" s="1732"/>
      <c r="BA31" s="1732"/>
      <c r="BB31" s="1732"/>
      <c r="BC31" s="1732"/>
      <c r="BD31" s="1732"/>
      <c r="BE31" s="1732"/>
      <c r="BF31" s="1732"/>
      <c r="BG31" s="1732"/>
      <c r="BH31" s="1732"/>
      <c r="BI31" s="1732"/>
      <c r="BJ31" s="1731"/>
      <c r="BK31" s="1731"/>
      <c r="BL31" s="1731"/>
      <c r="BM31" s="1731"/>
      <c r="BN31" s="1731"/>
      <c r="BO31" s="1731"/>
      <c r="BP31" s="1731"/>
      <c r="BQ31" s="1731"/>
      <c r="BR31" s="1731"/>
      <c r="BS31" s="1731"/>
      <c r="BT31" s="1731"/>
      <c r="BU31" s="1731"/>
      <c r="BV31" s="1732"/>
      <c r="BW31" s="1732"/>
      <c r="BX31" s="1732"/>
      <c r="BY31" s="1732"/>
      <c r="BZ31" s="1731"/>
      <c r="CA31" s="2419" t="str">
        <f t="shared" ref="CA31:CA36" si="55">IF(AND($B31&gt;0,AM31="")," * No olvide digitar la variable "&amp;AM$28&amp;""&amp;". Digite CERO si no tiene",IF(AM31&gt;$B31," * La variable "&amp;AM$28&amp;""&amp;" No puede ser mayor al Total.",""))</f>
        <v/>
      </c>
      <c r="CB31" s="2419" t="str">
        <f>IF(AND($B31&gt;0,AN31="")," * No olvide digitar la variable "&amp;AN$28&amp;""&amp;". Digite CERO si no tiene",IF(B31&gt;AN31," * La variable "&amp;AN$28&amp;""&amp;" No puede ser menor al Total.",""))</f>
        <v/>
      </c>
      <c r="CC31" s="2200"/>
      <c r="CD31" s="2200"/>
      <c r="CE31" s="2200"/>
      <c r="CF31" s="2200"/>
      <c r="CG31" s="2200"/>
      <c r="CH31" s="2200"/>
      <c r="CI31" s="2200"/>
      <c r="CJ31" s="2200"/>
      <c r="CK31" s="2200"/>
      <c r="CL31" s="2200"/>
      <c r="CM31" s="2281">
        <f t="shared" ref="CM31:CM36" si="56">IF(AND($B31&gt;0,AM31=""),1,IF(AM31&gt;$B31,1,0))</f>
        <v>0</v>
      </c>
      <c r="CN31" s="2281">
        <f>IF(AND($B31&gt;0,AN31=""),1,IF(B31&gt;$AN31,1,0))</f>
        <v>0</v>
      </c>
      <c r="CO31" s="2200"/>
      <c r="CP31" s="2200"/>
      <c r="CQ31" s="2200"/>
      <c r="CR31" s="1731"/>
      <c r="CS31" s="1731"/>
    </row>
    <row r="32" spans="1:97" ht="15" customHeight="1" x14ac:dyDescent="0.25">
      <c r="A32" s="180" t="s">
        <v>1453</v>
      </c>
      <c r="B32" s="184">
        <f t="shared" si="53"/>
        <v>0</v>
      </c>
      <c r="C32" s="185">
        <f t="shared" ref="C32:D32" si="57">SUM(E32+G32+I32+K32+M32+O32+Q32+S32+U32+W32+Y32+AA32+AC32+AE32+AG32+AI32+AK32)</f>
        <v>0</v>
      </c>
      <c r="D32" s="186">
        <f t="shared" si="57"/>
        <v>0</v>
      </c>
      <c r="E32" s="1843"/>
      <c r="F32" s="1844"/>
      <c r="G32" s="1843"/>
      <c r="H32" s="1844"/>
      <c r="I32" s="1843"/>
      <c r="J32" s="2128"/>
      <c r="K32" s="1843"/>
      <c r="L32" s="2128"/>
      <c r="M32" s="1843"/>
      <c r="N32" s="2128"/>
      <c r="O32" s="2239"/>
      <c r="P32" s="2128"/>
      <c r="Q32" s="2239"/>
      <c r="R32" s="2128"/>
      <c r="S32" s="2239"/>
      <c r="T32" s="2128"/>
      <c r="U32" s="2239"/>
      <c r="V32" s="2128"/>
      <c r="W32" s="2239"/>
      <c r="X32" s="2128"/>
      <c r="Y32" s="2239"/>
      <c r="Z32" s="2128"/>
      <c r="AA32" s="2239"/>
      <c r="AB32" s="2128"/>
      <c r="AC32" s="2239"/>
      <c r="AD32" s="2128"/>
      <c r="AE32" s="2239"/>
      <c r="AF32" s="2128"/>
      <c r="AG32" s="2239"/>
      <c r="AH32" s="2128"/>
      <c r="AI32" s="2239"/>
      <c r="AJ32" s="2128"/>
      <c r="AK32" s="2239"/>
      <c r="AL32" s="441"/>
      <c r="AM32" s="2135"/>
      <c r="AN32" s="2088"/>
      <c r="AO32" s="137" t="str">
        <f t="shared" ref="AO32:AO36" si="58">CA32</f>
        <v/>
      </c>
      <c r="AP32" s="137"/>
      <c r="AQ32" s="1754"/>
      <c r="AR32" s="2418"/>
      <c r="AS32" s="2418"/>
      <c r="AT32" s="2418"/>
      <c r="AU32" s="2418"/>
      <c r="AV32" s="2418"/>
      <c r="AW32" s="2418"/>
      <c r="AX32" s="2418"/>
      <c r="AY32" s="2418"/>
      <c r="AZ32" s="1732"/>
      <c r="BA32" s="1732"/>
      <c r="BB32" s="1732"/>
      <c r="BC32" s="1732"/>
      <c r="BD32" s="1732"/>
      <c r="BE32" s="1732"/>
      <c r="BF32" s="1732"/>
      <c r="BG32" s="1732"/>
      <c r="BH32" s="1732"/>
      <c r="BI32" s="1732"/>
      <c r="BJ32" s="1731"/>
      <c r="BK32" s="1731"/>
      <c r="BL32" s="1731"/>
      <c r="BM32" s="1731"/>
      <c r="BN32" s="1731"/>
      <c r="BO32" s="1731"/>
      <c r="BP32" s="1731"/>
      <c r="BQ32" s="1731"/>
      <c r="BR32" s="1731"/>
      <c r="BS32" s="1731"/>
      <c r="BT32" s="1731"/>
      <c r="BU32" s="1731"/>
      <c r="BV32" s="1732"/>
      <c r="BW32" s="1732"/>
      <c r="BX32" s="1732"/>
      <c r="BY32" s="1732"/>
      <c r="BZ32" s="1731"/>
      <c r="CA32" s="2419" t="str">
        <f t="shared" si="55"/>
        <v/>
      </c>
      <c r="CB32" s="2200"/>
      <c r="CC32" s="2200"/>
      <c r="CD32" s="2200"/>
      <c r="CE32" s="2200"/>
      <c r="CF32" s="2200"/>
      <c r="CG32" s="2200"/>
      <c r="CH32" s="2200"/>
      <c r="CI32" s="2200"/>
      <c r="CJ32" s="2200"/>
      <c r="CK32" s="2200"/>
      <c r="CL32" s="2200"/>
      <c r="CM32" s="2281">
        <f t="shared" si="56"/>
        <v>0</v>
      </c>
      <c r="CN32" s="2200"/>
      <c r="CO32" s="2200"/>
      <c r="CP32" s="2200"/>
      <c r="CQ32" s="2200"/>
      <c r="CR32" s="1731"/>
      <c r="CS32" s="1731"/>
    </row>
    <row r="33" spans="1:97" ht="15" customHeight="1" x14ac:dyDescent="0.25">
      <c r="A33" s="180" t="s">
        <v>1454</v>
      </c>
      <c r="B33" s="184">
        <f t="shared" si="53"/>
        <v>0</v>
      </c>
      <c r="C33" s="185">
        <f t="shared" ref="C33:D33" si="59">SUM(E33+G33+I33+K33+M33+O33+Q33+S33+U33+W33+Y33+AA33+AC33+AE33+AG33+AI33+AK33)</f>
        <v>0</v>
      </c>
      <c r="D33" s="186">
        <f t="shared" si="59"/>
        <v>0</v>
      </c>
      <c r="E33" s="355"/>
      <c r="F33" s="2057"/>
      <c r="G33" s="355"/>
      <c r="H33" s="2057"/>
      <c r="I33" s="355"/>
      <c r="J33" s="356"/>
      <c r="K33" s="355"/>
      <c r="L33" s="356"/>
      <c r="M33" s="355"/>
      <c r="N33" s="356"/>
      <c r="O33" s="2059"/>
      <c r="P33" s="356"/>
      <c r="Q33" s="2059"/>
      <c r="R33" s="356"/>
      <c r="S33" s="2059"/>
      <c r="T33" s="356"/>
      <c r="U33" s="2059"/>
      <c r="V33" s="356"/>
      <c r="W33" s="2059"/>
      <c r="X33" s="356"/>
      <c r="Y33" s="2059"/>
      <c r="Z33" s="356"/>
      <c r="AA33" s="2059"/>
      <c r="AB33" s="356"/>
      <c r="AC33" s="2059"/>
      <c r="AD33" s="356"/>
      <c r="AE33" s="2059"/>
      <c r="AF33" s="356"/>
      <c r="AG33" s="2059"/>
      <c r="AH33" s="356"/>
      <c r="AI33" s="2059"/>
      <c r="AJ33" s="356"/>
      <c r="AK33" s="2059"/>
      <c r="AL33" s="362"/>
      <c r="AM33" s="2084"/>
      <c r="AN33" s="2088"/>
      <c r="AO33" s="137" t="str">
        <f t="shared" si="58"/>
        <v/>
      </c>
      <c r="AP33" s="137"/>
      <c r="AQ33" s="1754"/>
      <c r="AR33" s="2418"/>
      <c r="AS33" s="2418"/>
      <c r="AT33" s="2418"/>
      <c r="AU33" s="2418"/>
      <c r="AV33" s="2418"/>
      <c r="AW33" s="2418"/>
      <c r="AX33" s="2418"/>
      <c r="AY33" s="2418"/>
      <c r="AZ33" s="1732"/>
      <c r="BA33" s="1732"/>
      <c r="BB33" s="1732"/>
      <c r="BC33" s="1732"/>
      <c r="BD33" s="1732"/>
      <c r="BE33" s="1732"/>
      <c r="BF33" s="1732"/>
      <c r="BG33" s="1732"/>
      <c r="BH33" s="1732"/>
      <c r="BI33" s="1732"/>
      <c r="BJ33" s="1731"/>
      <c r="BK33" s="1731"/>
      <c r="BL33" s="1731"/>
      <c r="BM33" s="1731"/>
      <c r="BN33" s="1731"/>
      <c r="BO33" s="1731"/>
      <c r="BP33" s="1731"/>
      <c r="BQ33" s="1731"/>
      <c r="BR33" s="1731"/>
      <c r="BS33" s="1731"/>
      <c r="BT33" s="1731"/>
      <c r="BU33" s="1731"/>
      <c r="BV33" s="1732"/>
      <c r="BW33" s="1732"/>
      <c r="BX33" s="1732"/>
      <c r="BY33" s="1732"/>
      <c r="BZ33" s="1731"/>
      <c r="CA33" s="2419" t="str">
        <f t="shared" si="55"/>
        <v/>
      </c>
      <c r="CB33" s="2200"/>
      <c r="CC33" s="2200"/>
      <c r="CD33" s="2200"/>
      <c r="CE33" s="2200"/>
      <c r="CF33" s="2200"/>
      <c r="CG33" s="2200"/>
      <c r="CH33" s="2200"/>
      <c r="CI33" s="2200"/>
      <c r="CJ33" s="2200"/>
      <c r="CK33" s="2200"/>
      <c r="CL33" s="2200"/>
      <c r="CM33" s="2281">
        <f t="shared" si="56"/>
        <v>0</v>
      </c>
      <c r="CN33" s="2200"/>
      <c r="CO33" s="2200"/>
      <c r="CP33" s="2200"/>
      <c r="CQ33" s="2200"/>
      <c r="CR33" s="1731"/>
      <c r="CS33" s="1731"/>
    </row>
    <row r="34" spans="1:97" ht="15" customHeight="1" x14ac:dyDescent="0.25">
      <c r="A34" s="180" t="s">
        <v>1455</v>
      </c>
      <c r="B34" s="184">
        <f t="shared" si="53"/>
        <v>0</v>
      </c>
      <c r="C34" s="185">
        <f t="shared" ref="C34:D34" si="60">SUM(E34+G34+I34+K34+M34+O34+Q34+S34+U34+W34+Y34+AA34+AC34+AE34+AG34+AI34+AK34)</f>
        <v>0</v>
      </c>
      <c r="D34" s="186">
        <f t="shared" si="60"/>
        <v>0</v>
      </c>
      <c r="E34" s="355"/>
      <c r="F34" s="2057"/>
      <c r="G34" s="355"/>
      <c r="H34" s="2057"/>
      <c r="I34" s="355"/>
      <c r="J34" s="356"/>
      <c r="K34" s="355"/>
      <c r="L34" s="356"/>
      <c r="M34" s="355"/>
      <c r="N34" s="356"/>
      <c r="O34" s="2059"/>
      <c r="P34" s="356"/>
      <c r="Q34" s="2059"/>
      <c r="R34" s="356"/>
      <c r="S34" s="2059"/>
      <c r="T34" s="356"/>
      <c r="U34" s="2059"/>
      <c r="V34" s="356"/>
      <c r="W34" s="2059"/>
      <c r="X34" s="356"/>
      <c r="Y34" s="2059"/>
      <c r="Z34" s="356"/>
      <c r="AA34" s="2059"/>
      <c r="AB34" s="356"/>
      <c r="AC34" s="2059"/>
      <c r="AD34" s="356"/>
      <c r="AE34" s="2059"/>
      <c r="AF34" s="356"/>
      <c r="AG34" s="2059"/>
      <c r="AH34" s="356"/>
      <c r="AI34" s="2059"/>
      <c r="AJ34" s="356"/>
      <c r="AK34" s="2059"/>
      <c r="AL34" s="362"/>
      <c r="AM34" s="2084"/>
      <c r="AN34" s="2088"/>
      <c r="AO34" s="137" t="str">
        <f t="shared" si="58"/>
        <v/>
      </c>
      <c r="AP34" s="137"/>
      <c r="AQ34" s="1754"/>
      <c r="AR34" s="2418"/>
      <c r="AS34" s="2418"/>
      <c r="AT34" s="2418"/>
      <c r="AU34" s="2418"/>
      <c r="AV34" s="2418"/>
      <c r="AW34" s="2418"/>
      <c r="AX34" s="2418"/>
      <c r="AY34" s="2418"/>
      <c r="AZ34" s="1732"/>
      <c r="BA34" s="1732"/>
      <c r="BB34" s="1732"/>
      <c r="BC34" s="1732"/>
      <c r="BD34" s="1732"/>
      <c r="BE34" s="1732"/>
      <c r="BF34" s="1732"/>
      <c r="BG34" s="1732"/>
      <c r="BH34" s="1732"/>
      <c r="BI34" s="1732"/>
      <c r="BJ34" s="1731"/>
      <c r="BK34" s="1731"/>
      <c r="BL34" s="1731"/>
      <c r="BM34" s="1731"/>
      <c r="BN34" s="1731"/>
      <c r="BO34" s="1731"/>
      <c r="BP34" s="1731"/>
      <c r="BQ34" s="1731"/>
      <c r="BR34" s="1731"/>
      <c r="BS34" s="1731"/>
      <c r="BT34" s="1731"/>
      <c r="BU34" s="1731"/>
      <c r="BV34" s="1732"/>
      <c r="BW34" s="1732"/>
      <c r="BX34" s="1732"/>
      <c r="BY34" s="1732"/>
      <c r="BZ34" s="1731"/>
      <c r="CA34" s="2419" t="str">
        <f t="shared" si="55"/>
        <v/>
      </c>
      <c r="CB34" s="2200"/>
      <c r="CC34" s="2200"/>
      <c r="CD34" s="2200"/>
      <c r="CE34" s="2200"/>
      <c r="CF34" s="2200"/>
      <c r="CG34" s="2200"/>
      <c r="CH34" s="2200"/>
      <c r="CI34" s="2200"/>
      <c r="CJ34" s="2200"/>
      <c r="CK34" s="2200"/>
      <c r="CL34" s="2200"/>
      <c r="CM34" s="2281">
        <f t="shared" si="56"/>
        <v>0</v>
      </c>
      <c r="CN34" s="2200"/>
      <c r="CO34" s="2200"/>
      <c r="CP34" s="2200"/>
      <c r="CQ34" s="2200"/>
      <c r="CR34" s="1731"/>
      <c r="CS34" s="1731"/>
    </row>
    <row r="35" spans="1:97" ht="15" customHeight="1" x14ac:dyDescent="0.25">
      <c r="A35" s="180" t="s">
        <v>104</v>
      </c>
      <c r="B35" s="184">
        <f t="shared" si="53"/>
        <v>0</v>
      </c>
      <c r="C35" s="185">
        <f t="shared" ref="C35:D35" si="61">SUM(E35+G35+I35+K35+M35+O35+Q35+S35+U35+W35+Y35+AA35+AC35+AE35+AG35+AI35+AK35)</f>
        <v>0</v>
      </c>
      <c r="D35" s="186">
        <f t="shared" si="61"/>
        <v>0</v>
      </c>
      <c r="E35" s="355"/>
      <c r="F35" s="2057"/>
      <c r="G35" s="355"/>
      <c r="H35" s="2057"/>
      <c r="I35" s="355"/>
      <c r="J35" s="356"/>
      <c r="K35" s="355"/>
      <c r="L35" s="356"/>
      <c r="M35" s="355"/>
      <c r="N35" s="356"/>
      <c r="O35" s="2059"/>
      <c r="P35" s="356"/>
      <c r="Q35" s="2059"/>
      <c r="R35" s="356"/>
      <c r="S35" s="2059"/>
      <c r="T35" s="356"/>
      <c r="U35" s="2059"/>
      <c r="V35" s="356"/>
      <c r="W35" s="2059"/>
      <c r="X35" s="356"/>
      <c r="Y35" s="2059"/>
      <c r="Z35" s="356"/>
      <c r="AA35" s="2059"/>
      <c r="AB35" s="356"/>
      <c r="AC35" s="2059"/>
      <c r="AD35" s="356"/>
      <c r="AE35" s="2059"/>
      <c r="AF35" s="356"/>
      <c r="AG35" s="2059"/>
      <c r="AH35" s="356"/>
      <c r="AI35" s="2059"/>
      <c r="AJ35" s="356"/>
      <c r="AK35" s="2059"/>
      <c r="AL35" s="362"/>
      <c r="AM35" s="2084"/>
      <c r="AN35" s="2088"/>
      <c r="AO35" s="137" t="str">
        <f t="shared" si="58"/>
        <v/>
      </c>
      <c r="AP35" s="137"/>
      <c r="AQ35" s="1754"/>
      <c r="AR35" s="2418"/>
      <c r="AS35" s="2418"/>
      <c r="AT35" s="2418"/>
      <c r="AU35" s="2418"/>
      <c r="AV35" s="2418"/>
      <c r="AW35" s="2418"/>
      <c r="AX35" s="2418"/>
      <c r="AY35" s="2418"/>
      <c r="AZ35" s="1732"/>
      <c r="BA35" s="1732"/>
      <c r="BB35" s="1732"/>
      <c r="BC35" s="1732"/>
      <c r="BD35" s="1732"/>
      <c r="BE35" s="1732"/>
      <c r="BF35" s="1732"/>
      <c r="BG35" s="1732"/>
      <c r="BH35" s="1732"/>
      <c r="BI35" s="1732"/>
      <c r="BJ35" s="1731"/>
      <c r="BK35" s="1731"/>
      <c r="BL35" s="1731"/>
      <c r="BM35" s="1731"/>
      <c r="BN35" s="1731"/>
      <c r="BO35" s="1731"/>
      <c r="BP35" s="1731"/>
      <c r="BQ35" s="1731"/>
      <c r="BR35" s="1731"/>
      <c r="BS35" s="1731"/>
      <c r="BT35" s="1731"/>
      <c r="BU35" s="1731"/>
      <c r="BV35" s="1732"/>
      <c r="BW35" s="1732"/>
      <c r="BX35" s="1732"/>
      <c r="BY35" s="1732"/>
      <c r="BZ35" s="1731"/>
      <c r="CA35" s="2419" t="str">
        <f t="shared" si="55"/>
        <v/>
      </c>
      <c r="CB35" s="2200"/>
      <c r="CC35" s="2200"/>
      <c r="CD35" s="2200"/>
      <c r="CE35" s="2200"/>
      <c r="CF35" s="2200"/>
      <c r="CG35" s="2200"/>
      <c r="CH35" s="2200"/>
      <c r="CI35" s="2200"/>
      <c r="CJ35" s="2200"/>
      <c r="CK35" s="2200"/>
      <c r="CL35" s="2200"/>
      <c r="CM35" s="2281">
        <f t="shared" si="56"/>
        <v>0</v>
      </c>
      <c r="CN35" s="2200"/>
      <c r="CO35" s="2200"/>
      <c r="CP35" s="2200"/>
      <c r="CQ35" s="2200"/>
      <c r="CR35" s="1731"/>
      <c r="CS35" s="1731"/>
    </row>
    <row r="36" spans="1:97" ht="15" customHeight="1" x14ac:dyDescent="0.25">
      <c r="A36" s="162" t="s">
        <v>1095</v>
      </c>
      <c r="B36" s="172">
        <f t="shared" si="53"/>
        <v>0</v>
      </c>
      <c r="C36" s="187">
        <f t="shared" ref="C36:D36" si="62">SUM(E36+G36+I36+K36+M36+O36+Q36+S36+U36+W36+Y36+AA36+AC36+AE36+AG36+AI36+AK36)</f>
        <v>0</v>
      </c>
      <c r="D36" s="173">
        <f t="shared" si="62"/>
        <v>0</v>
      </c>
      <c r="E36" s="131"/>
      <c r="F36" s="1847"/>
      <c r="G36" s="131"/>
      <c r="H36" s="1847"/>
      <c r="I36" s="131"/>
      <c r="J36" s="372"/>
      <c r="K36" s="131"/>
      <c r="L36" s="372"/>
      <c r="M36" s="131"/>
      <c r="N36" s="372"/>
      <c r="O36" s="2075"/>
      <c r="P36" s="372"/>
      <c r="Q36" s="2075"/>
      <c r="R36" s="372"/>
      <c r="S36" s="2075"/>
      <c r="T36" s="372"/>
      <c r="U36" s="2075"/>
      <c r="V36" s="372"/>
      <c r="W36" s="2075"/>
      <c r="X36" s="372"/>
      <c r="Y36" s="2075"/>
      <c r="Z36" s="372"/>
      <c r="AA36" s="2075"/>
      <c r="AB36" s="372"/>
      <c r="AC36" s="2075"/>
      <c r="AD36" s="372"/>
      <c r="AE36" s="2075"/>
      <c r="AF36" s="372"/>
      <c r="AG36" s="2075"/>
      <c r="AH36" s="372"/>
      <c r="AI36" s="2075"/>
      <c r="AJ36" s="372"/>
      <c r="AK36" s="2075"/>
      <c r="AL36" s="373"/>
      <c r="AM36" s="2137"/>
      <c r="AN36" s="2129"/>
      <c r="AO36" s="137" t="str">
        <f t="shared" si="58"/>
        <v/>
      </c>
      <c r="AP36" s="137"/>
      <c r="AQ36" s="1754"/>
      <c r="AR36" s="2418"/>
      <c r="AS36" s="2418"/>
      <c r="AT36" s="2418"/>
      <c r="AU36" s="2418"/>
      <c r="AV36" s="2418"/>
      <c r="AW36" s="2418"/>
      <c r="AX36" s="2418"/>
      <c r="AY36" s="2418"/>
      <c r="AZ36" s="1732"/>
      <c r="BA36" s="1732"/>
      <c r="BB36" s="1732"/>
      <c r="BC36" s="1732"/>
      <c r="BD36" s="1732"/>
      <c r="BE36" s="1732"/>
      <c r="BF36" s="1732"/>
      <c r="BG36" s="1732"/>
      <c r="BH36" s="1732"/>
      <c r="BI36" s="1732"/>
      <c r="BJ36" s="1731"/>
      <c r="BK36" s="1731"/>
      <c r="BL36" s="1731"/>
      <c r="BM36" s="1731"/>
      <c r="BN36" s="1731"/>
      <c r="BO36" s="1731"/>
      <c r="BP36" s="1731"/>
      <c r="BQ36" s="1731"/>
      <c r="BR36" s="1731"/>
      <c r="BS36" s="1731"/>
      <c r="BT36" s="1731"/>
      <c r="BU36" s="1731"/>
      <c r="BV36" s="1732"/>
      <c r="BW36" s="1732"/>
      <c r="BX36" s="1732"/>
      <c r="BY36" s="1732"/>
      <c r="BZ36" s="1731"/>
      <c r="CA36" s="2419" t="str">
        <f t="shared" si="55"/>
        <v/>
      </c>
      <c r="CB36" s="2200"/>
      <c r="CC36" s="2200"/>
      <c r="CD36" s="2200"/>
      <c r="CE36" s="2200"/>
      <c r="CF36" s="2200"/>
      <c r="CG36" s="2200"/>
      <c r="CH36" s="2200"/>
      <c r="CI36" s="2200"/>
      <c r="CJ36" s="2200"/>
      <c r="CK36" s="2200"/>
      <c r="CL36" s="2200"/>
      <c r="CM36" s="2281">
        <f t="shared" si="56"/>
        <v>0</v>
      </c>
      <c r="CN36" s="2200"/>
      <c r="CO36" s="2200"/>
      <c r="CP36" s="2200"/>
      <c r="CQ36" s="2200"/>
      <c r="CR36" s="1731"/>
      <c r="CS36" s="1731"/>
    </row>
    <row r="37" spans="1:97" ht="18" customHeight="1" x14ac:dyDescent="0.25">
      <c r="A37" s="281" t="s">
        <v>1456</v>
      </c>
      <c r="B37" s="281"/>
      <c r="C37" s="281"/>
      <c r="D37" s="281"/>
      <c r="E37" s="281"/>
      <c r="F37" s="281"/>
      <c r="G37" s="1873"/>
      <c r="H37" s="1873"/>
      <c r="I37" s="1873"/>
      <c r="J37" s="1873"/>
      <c r="K37" s="281"/>
      <c r="L37" s="1873"/>
      <c r="M37" s="1873"/>
      <c r="N37" s="1873"/>
      <c r="O37" s="2200"/>
      <c r="P37" s="2200"/>
      <c r="Q37" s="2200"/>
      <c r="R37" s="2200"/>
      <c r="S37" s="2200"/>
      <c r="T37" s="2200"/>
      <c r="U37" s="2200"/>
      <c r="V37" s="2200"/>
      <c r="W37" s="2200"/>
      <c r="X37" s="2200"/>
      <c r="Y37" s="2200"/>
      <c r="Z37" s="2200"/>
      <c r="AA37" s="2200"/>
      <c r="AB37" s="2200"/>
      <c r="AC37" s="2200"/>
      <c r="AD37" s="2200"/>
      <c r="AE37" s="2200"/>
      <c r="AF37" s="2200"/>
      <c r="AG37" s="2200"/>
      <c r="AH37" s="2200"/>
      <c r="AI37" s="2200"/>
      <c r="AJ37" s="2200"/>
      <c r="AK37" s="2200"/>
      <c r="AL37" s="2200"/>
      <c r="AM37" s="2200"/>
      <c r="AN37" s="2200"/>
      <c r="AO37" s="2200"/>
      <c r="AP37" s="1867"/>
      <c r="AQ37" s="1867"/>
      <c r="AR37" s="1867"/>
      <c r="AS37" s="1867"/>
      <c r="AT37" s="1867"/>
      <c r="AU37" s="1867"/>
      <c r="AV37" s="1867"/>
      <c r="AW37" s="1867"/>
      <c r="AX37" s="1867"/>
      <c r="AY37" s="1867"/>
      <c r="AZ37" s="1867"/>
      <c r="BA37" s="1867"/>
      <c r="BB37" s="1867"/>
      <c r="BC37" s="1867"/>
      <c r="BD37" s="1867"/>
      <c r="BE37" s="1867"/>
      <c r="BF37" s="1867"/>
      <c r="BG37" s="1867"/>
      <c r="BH37" s="1867"/>
      <c r="BI37" s="1867"/>
      <c r="BJ37" s="2200"/>
      <c r="BK37" s="2200"/>
      <c r="BL37" s="2200"/>
      <c r="BM37" s="2200"/>
      <c r="BN37" s="2200"/>
      <c r="BO37" s="2200"/>
      <c r="BP37" s="2200"/>
      <c r="BQ37" s="2200"/>
      <c r="BR37" s="2200"/>
      <c r="BS37" s="2200"/>
      <c r="BT37" s="2200"/>
      <c r="BU37" s="2200"/>
      <c r="BV37" s="1867"/>
      <c r="BW37" s="1867"/>
      <c r="BX37" s="1867"/>
      <c r="BY37" s="1867"/>
      <c r="BZ37" s="2200"/>
      <c r="CA37" s="2200"/>
      <c r="CB37" s="2200"/>
      <c r="CC37" s="2200"/>
      <c r="CD37" s="2200"/>
      <c r="CE37" s="2200"/>
      <c r="CF37" s="2200"/>
      <c r="CG37" s="2200"/>
      <c r="CH37" s="2200"/>
      <c r="CI37" s="2200"/>
      <c r="CJ37" s="2200"/>
      <c r="CK37" s="2200"/>
      <c r="CL37" s="2200"/>
      <c r="CM37" s="2200"/>
      <c r="CN37" s="2200"/>
      <c r="CO37" s="2200"/>
      <c r="CP37" s="2200"/>
      <c r="CQ37" s="2200"/>
      <c r="CR37" s="2200"/>
      <c r="CS37" s="2200"/>
    </row>
    <row r="38" spans="1:97" ht="15.75" customHeight="1" x14ac:dyDescent="0.25">
      <c r="A38" s="3201" t="s">
        <v>32</v>
      </c>
      <c r="B38" s="3148" t="s">
        <v>1412</v>
      </c>
      <c r="C38" s="3161"/>
      <c r="D38" s="3149"/>
      <c r="E38" s="3143" t="s">
        <v>1413</v>
      </c>
      <c r="F38" s="3124"/>
      <c r="G38" s="3124"/>
      <c r="H38" s="3124"/>
      <c r="I38" s="3124"/>
      <c r="J38" s="3124"/>
      <c r="K38" s="3124"/>
      <c r="L38" s="3124"/>
      <c r="M38" s="3124"/>
      <c r="N38" s="3124"/>
      <c r="O38" s="3124"/>
      <c r="P38" s="3124"/>
      <c r="Q38" s="3124"/>
      <c r="R38" s="3124"/>
      <c r="S38" s="3124"/>
      <c r="T38" s="3124"/>
      <c r="U38" s="3124"/>
      <c r="V38" s="3124"/>
      <c r="W38" s="3124"/>
      <c r="X38" s="3124"/>
      <c r="Y38" s="3124"/>
      <c r="Z38" s="3124"/>
      <c r="AA38" s="3124"/>
      <c r="AB38" s="3124"/>
      <c r="AC38" s="3124"/>
      <c r="AD38" s="3124"/>
      <c r="AE38" s="3124"/>
      <c r="AF38" s="3124"/>
      <c r="AG38" s="3124"/>
      <c r="AH38" s="3124"/>
      <c r="AI38" s="3124"/>
      <c r="AJ38" s="3124"/>
      <c r="AK38" s="3124"/>
      <c r="AL38" s="3135"/>
      <c r="AM38" s="3224" t="s">
        <v>614</v>
      </c>
      <c r="AN38" s="3139" t="s">
        <v>1416</v>
      </c>
      <c r="AO38" s="1732"/>
      <c r="AP38" s="1732"/>
      <c r="AQ38" s="1732"/>
      <c r="AR38" s="1732"/>
      <c r="AS38" s="1732"/>
      <c r="AT38" s="1732"/>
      <c r="AU38" s="1732"/>
      <c r="AV38" s="1732"/>
      <c r="AW38" s="1732"/>
      <c r="AX38" s="1732"/>
      <c r="AY38" s="1732"/>
      <c r="AZ38" s="1732"/>
      <c r="BA38" s="1732"/>
      <c r="BB38" s="1732"/>
      <c r="BC38" s="1732"/>
      <c r="BD38" s="1732"/>
      <c r="BE38" s="1732"/>
      <c r="BF38" s="1732"/>
      <c r="BG38" s="1732"/>
      <c r="BH38" s="1732"/>
      <c r="BI38" s="1732"/>
      <c r="BJ38" s="1731"/>
      <c r="BK38" s="1731"/>
      <c r="BL38" s="1731"/>
      <c r="BM38" s="1731"/>
      <c r="BN38" s="1731"/>
      <c r="BO38" s="1731"/>
      <c r="BP38" s="1731"/>
      <c r="BQ38" s="1731"/>
      <c r="BR38" s="1731"/>
      <c r="BS38" s="1731"/>
      <c r="BT38" s="1731"/>
      <c r="BU38" s="1731"/>
      <c r="BV38" s="1732"/>
      <c r="BW38" s="1732"/>
      <c r="BX38" s="1732"/>
      <c r="BY38" s="1732"/>
      <c r="BZ38" s="1731"/>
      <c r="CA38" s="2200"/>
      <c r="CB38" s="2200"/>
      <c r="CC38" s="2200"/>
      <c r="CD38" s="2200"/>
      <c r="CE38" s="2200"/>
      <c r="CF38" s="2200"/>
      <c r="CG38" s="2200"/>
      <c r="CH38" s="2200"/>
      <c r="CI38" s="2200"/>
      <c r="CJ38" s="2200"/>
      <c r="CK38" s="2200"/>
      <c r="CL38" s="2200"/>
      <c r="CM38" s="2200"/>
      <c r="CN38" s="2200"/>
      <c r="CO38" s="2200"/>
      <c r="CP38" s="2200"/>
      <c r="CQ38" s="2200"/>
      <c r="CR38" s="1731"/>
      <c r="CS38" s="1731"/>
    </row>
    <row r="39" spans="1:97" ht="15.75" customHeight="1" x14ac:dyDescent="0.25">
      <c r="A39" s="3179"/>
      <c r="B39" s="3150"/>
      <c r="C39" s="3142"/>
      <c r="D39" s="3140"/>
      <c r="E39" s="3143" t="s">
        <v>352</v>
      </c>
      <c r="F39" s="3122"/>
      <c r="G39" s="3143" t="s">
        <v>335</v>
      </c>
      <c r="H39" s="3122"/>
      <c r="I39" s="3143" t="s">
        <v>99</v>
      </c>
      <c r="J39" s="3122"/>
      <c r="K39" s="3143" t="s">
        <v>49</v>
      </c>
      <c r="L39" s="3122"/>
      <c r="M39" s="3143" t="s">
        <v>50</v>
      </c>
      <c r="N39" s="3122"/>
      <c r="O39" s="3159" t="s">
        <v>51</v>
      </c>
      <c r="P39" s="3122"/>
      <c r="Q39" s="3159" t="s">
        <v>52</v>
      </c>
      <c r="R39" s="3122"/>
      <c r="S39" s="3159" t="s">
        <v>53</v>
      </c>
      <c r="T39" s="3122"/>
      <c r="U39" s="3159" t="s">
        <v>54</v>
      </c>
      <c r="V39" s="3122"/>
      <c r="W39" s="3159" t="s">
        <v>55</v>
      </c>
      <c r="X39" s="3122"/>
      <c r="Y39" s="3159" t="s">
        <v>56</v>
      </c>
      <c r="Z39" s="3122"/>
      <c r="AA39" s="3159" t="s">
        <v>57</v>
      </c>
      <c r="AB39" s="3122"/>
      <c r="AC39" s="3159" t="s">
        <v>58</v>
      </c>
      <c r="AD39" s="3122"/>
      <c r="AE39" s="3159" t="s">
        <v>59</v>
      </c>
      <c r="AF39" s="3122"/>
      <c r="AG39" s="3159" t="s">
        <v>60</v>
      </c>
      <c r="AH39" s="3122"/>
      <c r="AI39" s="3159" t="s">
        <v>61</v>
      </c>
      <c r="AJ39" s="3122"/>
      <c r="AK39" s="3159" t="s">
        <v>62</v>
      </c>
      <c r="AL39" s="3135"/>
      <c r="AM39" s="3225"/>
      <c r="AN39" s="3180"/>
      <c r="AO39" s="1732"/>
      <c r="AP39" s="1732"/>
      <c r="AQ39" s="1732"/>
      <c r="AR39" s="1732"/>
      <c r="AS39" s="1732"/>
      <c r="AT39" s="1732"/>
      <c r="AU39" s="1732"/>
      <c r="AV39" s="1732"/>
      <c r="AW39" s="1732"/>
      <c r="AX39" s="1732"/>
      <c r="AY39" s="1732"/>
      <c r="AZ39" s="1732"/>
      <c r="BA39" s="1732"/>
      <c r="BB39" s="1732"/>
      <c r="BC39" s="1732"/>
      <c r="BD39" s="1732"/>
      <c r="BE39" s="1732"/>
      <c r="BF39" s="1732"/>
      <c r="BG39" s="1732"/>
      <c r="BH39" s="1732"/>
      <c r="BI39" s="1732"/>
      <c r="BJ39" s="1731"/>
      <c r="BK39" s="1731"/>
      <c r="BL39" s="1731"/>
      <c r="BM39" s="1731"/>
      <c r="BN39" s="1731"/>
      <c r="BO39" s="1731"/>
      <c r="BP39" s="1731"/>
      <c r="BQ39" s="1731"/>
      <c r="BR39" s="1731"/>
      <c r="BS39" s="1731"/>
      <c r="BT39" s="1731"/>
      <c r="BU39" s="1731"/>
      <c r="BV39" s="1732"/>
      <c r="BW39" s="1732"/>
      <c r="BX39" s="1732"/>
      <c r="BY39" s="1732"/>
      <c r="BZ39" s="1731"/>
      <c r="CA39" s="2200"/>
      <c r="CB39" s="2200"/>
      <c r="CC39" s="2200"/>
      <c r="CD39" s="2200"/>
      <c r="CE39" s="2200"/>
      <c r="CF39" s="2200"/>
      <c r="CG39" s="2200"/>
      <c r="CH39" s="2200"/>
      <c r="CI39" s="2200"/>
      <c r="CJ39" s="2200"/>
      <c r="CK39" s="2200"/>
      <c r="CL39" s="2200"/>
      <c r="CM39" s="2200"/>
      <c r="CN39" s="2200"/>
      <c r="CO39" s="2200"/>
      <c r="CP39" s="2200"/>
      <c r="CQ39" s="2200"/>
      <c r="CR39" s="1731"/>
      <c r="CS39" s="1731"/>
    </row>
    <row r="40" spans="1:97" ht="15.75" customHeight="1" x14ac:dyDescent="0.25">
      <c r="A40" s="3150"/>
      <c r="B40" s="58" t="s">
        <v>84</v>
      </c>
      <c r="C40" s="2347" t="s">
        <v>472</v>
      </c>
      <c r="D40" s="2042" t="s">
        <v>64</v>
      </c>
      <c r="E40" s="1736" t="s">
        <v>472</v>
      </c>
      <c r="F40" s="1743" t="s">
        <v>64</v>
      </c>
      <c r="G40" s="1736" t="s">
        <v>472</v>
      </c>
      <c r="H40" s="1743" t="s">
        <v>64</v>
      </c>
      <c r="I40" s="1736" t="s">
        <v>472</v>
      </c>
      <c r="J40" s="1743" t="s">
        <v>64</v>
      </c>
      <c r="K40" s="1736" t="s">
        <v>472</v>
      </c>
      <c r="L40" s="1743" t="s">
        <v>64</v>
      </c>
      <c r="M40" s="1736" t="s">
        <v>472</v>
      </c>
      <c r="N40" s="1743" t="s">
        <v>64</v>
      </c>
      <c r="O40" s="1736" t="s">
        <v>472</v>
      </c>
      <c r="P40" s="1743" t="s">
        <v>64</v>
      </c>
      <c r="Q40" s="1736" t="s">
        <v>472</v>
      </c>
      <c r="R40" s="1743" t="s">
        <v>64</v>
      </c>
      <c r="S40" s="1736" t="s">
        <v>472</v>
      </c>
      <c r="T40" s="1743" t="s">
        <v>64</v>
      </c>
      <c r="U40" s="1736" t="s">
        <v>472</v>
      </c>
      <c r="V40" s="1743" t="s">
        <v>64</v>
      </c>
      <c r="W40" s="1736" t="s">
        <v>472</v>
      </c>
      <c r="X40" s="1743" t="s">
        <v>64</v>
      </c>
      <c r="Y40" s="1736" t="s">
        <v>472</v>
      </c>
      <c r="Z40" s="1743" t="s">
        <v>64</v>
      </c>
      <c r="AA40" s="1736" t="s">
        <v>472</v>
      </c>
      <c r="AB40" s="1743" t="s">
        <v>64</v>
      </c>
      <c r="AC40" s="1736" t="s">
        <v>472</v>
      </c>
      <c r="AD40" s="1743" t="s">
        <v>64</v>
      </c>
      <c r="AE40" s="1736" t="s">
        <v>472</v>
      </c>
      <c r="AF40" s="1743" t="s">
        <v>64</v>
      </c>
      <c r="AG40" s="1736" t="s">
        <v>472</v>
      </c>
      <c r="AH40" s="1743" t="s">
        <v>64</v>
      </c>
      <c r="AI40" s="1736" t="s">
        <v>472</v>
      </c>
      <c r="AJ40" s="1743" t="s">
        <v>64</v>
      </c>
      <c r="AK40" s="1736" t="s">
        <v>472</v>
      </c>
      <c r="AL40" s="1810" t="s">
        <v>64</v>
      </c>
      <c r="AM40" s="3253"/>
      <c r="AN40" s="3140"/>
      <c r="AO40" s="1732"/>
      <c r="AP40" s="1732"/>
      <c r="AQ40" s="1732"/>
      <c r="AR40" s="1732"/>
      <c r="AS40" s="1732"/>
      <c r="AT40" s="1732"/>
      <c r="AU40" s="1732"/>
      <c r="AV40" s="1732"/>
      <c r="AW40" s="1732"/>
      <c r="AX40" s="1732"/>
      <c r="AY40" s="1732"/>
      <c r="AZ40" s="1732"/>
      <c r="BA40" s="1732"/>
      <c r="BB40" s="1732"/>
      <c r="BC40" s="1732"/>
      <c r="BD40" s="1732"/>
      <c r="BE40" s="1732"/>
      <c r="BF40" s="1732"/>
      <c r="BG40" s="1732"/>
      <c r="BH40" s="1732"/>
      <c r="BI40" s="1732"/>
      <c r="BJ40" s="1731"/>
      <c r="BK40" s="1731"/>
      <c r="BL40" s="1731"/>
      <c r="BM40" s="1731"/>
      <c r="BN40" s="1731"/>
      <c r="BO40" s="1731"/>
      <c r="BP40" s="1731"/>
      <c r="BQ40" s="1731"/>
      <c r="BR40" s="1731"/>
      <c r="BS40" s="1731"/>
      <c r="BT40" s="1731"/>
      <c r="BU40" s="1731"/>
      <c r="BV40" s="1732"/>
      <c r="BW40" s="1732"/>
      <c r="BX40" s="1732"/>
      <c r="BY40" s="1732"/>
      <c r="BZ40" s="1731"/>
      <c r="CA40" s="2200"/>
      <c r="CB40" s="2200"/>
      <c r="CC40" s="2200"/>
      <c r="CD40" s="2200"/>
      <c r="CE40" s="2200"/>
      <c r="CF40" s="2200"/>
      <c r="CG40" s="2200"/>
      <c r="CH40" s="2200"/>
      <c r="CI40" s="2200"/>
      <c r="CJ40" s="2200"/>
      <c r="CK40" s="2200"/>
      <c r="CL40" s="2200"/>
      <c r="CM40" s="2200"/>
      <c r="CN40" s="2200"/>
      <c r="CO40" s="2200"/>
      <c r="CP40" s="2200"/>
      <c r="CQ40" s="2200"/>
      <c r="CR40" s="1731"/>
      <c r="CS40" s="1731"/>
    </row>
    <row r="41" spans="1:97" ht="15" customHeight="1" x14ac:dyDescent="0.25">
      <c r="A41" s="163" t="s">
        <v>976</v>
      </c>
      <c r="B41" s="169">
        <f t="shared" ref="B41:B46" si="63">SUM(C41+D41)</f>
        <v>0</v>
      </c>
      <c r="C41" s="179">
        <f t="shared" ref="C41:D41" si="64">SUM(E41+G41+I41+K41+M41+O41+Q41+S41+U41+W41+Y41+AA41+AC41+AE41+AG41+AI41+AK41)</f>
        <v>0</v>
      </c>
      <c r="D41" s="171">
        <f t="shared" si="64"/>
        <v>0</v>
      </c>
      <c r="E41" s="1843"/>
      <c r="F41" s="1844"/>
      <c r="G41" s="1843"/>
      <c r="H41" s="1844"/>
      <c r="I41" s="1843"/>
      <c r="J41" s="2128"/>
      <c r="K41" s="1843"/>
      <c r="L41" s="2128"/>
      <c r="M41" s="1843"/>
      <c r="N41" s="2128"/>
      <c r="O41" s="2239"/>
      <c r="P41" s="2128"/>
      <c r="Q41" s="2239"/>
      <c r="R41" s="2128"/>
      <c r="S41" s="2239"/>
      <c r="T41" s="2128"/>
      <c r="U41" s="2239"/>
      <c r="V41" s="2128"/>
      <c r="W41" s="2239"/>
      <c r="X41" s="2128"/>
      <c r="Y41" s="2239"/>
      <c r="Z41" s="2128"/>
      <c r="AA41" s="2239"/>
      <c r="AB41" s="2128"/>
      <c r="AC41" s="2239"/>
      <c r="AD41" s="2128"/>
      <c r="AE41" s="2239"/>
      <c r="AF41" s="2128"/>
      <c r="AG41" s="2239"/>
      <c r="AH41" s="2128"/>
      <c r="AI41" s="2239"/>
      <c r="AJ41" s="2128"/>
      <c r="AK41" s="2239"/>
      <c r="AL41" s="441"/>
      <c r="AM41" s="2135"/>
      <c r="AN41" s="1840"/>
      <c r="AO41" s="2428" t="str">
        <f t="shared" ref="AO41:AO46" si="65">CA41&amp;CB41</f>
        <v/>
      </c>
      <c r="AP41" s="2418"/>
      <c r="AQ41" s="2418"/>
      <c r="AR41" s="2418"/>
      <c r="AS41" s="2418"/>
      <c r="AT41" s="2418"/>
      <c r="AU41" s="2418"/>
      <c r="AV41" s="2418"/>
      <c r="AW41" s="2418"/>
      <c r="AX41" s="2418"/>
      <c r="AY41" s="2418"/>
      <c r="AZ41" s="1732"/>
      <c r="BA41" s="1732"/>
      <c r="BB41" s="1732"/>
      <c r="BC41" s="1732"/>
      <c r="BD41" s="1732"/>
      <c r="BE41" s="1732"/>
      <c r="BF41" s="1732"/>
      <c r="BG41" s="1732"/>
      <c r="BH41" s="1732"/>
      <c r="BI41" s="1732"/>
      <c r="BJ41" s="1731"/>
      <c r="BK41" s="1731"/>
      <c r="BL41" s="1731"/>
      <c r="BM41" s="1731"/>
      <c r="BN41" s="1731"/>
      <c r="BO41" s="1731"/>
      <c r="BP41" s="1731"/>
      <c r="BQ41" s="1731"/>
      <c r="BR41" s="1731"/>
      <c r="BS41" s="1731"/>
      <c r="BT41" s="1731"/>
      <c r="BU41" s="1731"/>
      <c r="BV41" s="1732"/>
      <c r="BW41" s="1732"/>
      <c r="BX41" s="1732"/>
      <c r="BY41" s="1732"/>
      <c r="BZ41" s="1731"/>
      <c r="CA41" s="2419" t="str">
        <f t="shared" ref="CA41:CA46" si="66">IF(AND($B41&gt;0,AM41="")," * No olvide digitar la variable "&amp;AM$38&amp;""&amp;". Digite CERO si no tiene",IF(AM41&gt;$B41," * La variable "&amp;AM$41&amp;""&amp;" No puede ser mayor al Total.",""))</f>
        <v/>
      </c>
      <c r="CB41" s="2419" t="str">
        <f t="shared" ref="CB41:CB46" si="67">IF(AND($B41&gt;0,AN41="")," * No olvide digitar la variable "&amp;AN$38&amp;""&amp;". Digite CERO si no tiene",IF(B41&gt;AN41," * La variable "&amp;AN$38&amp;""&amp;" No puede ser menor al Total.",""))</f>
        <v/>
      </c>
      <c r="CC41" s="2200"/>
      <c r="CD41" s="2200"/>
      <c r="CE41" s="2200"/>
      <c r="CF41" s="2200"/>
      <c r="CG41" s="2200"/>
      <c r="CH41" s="2200"/>
      <c r="CI41" s="2200"/>
      <c r="CJ41" s="2200"/>
      <c r="CK41" s="2200"/>
      <c r="CL41" s="2200"/>
      <c r="CM41" s="2281">
        <f t="shared" ref="CM41:CM46" si="68">IF(AND($B41&gt;0,AM41=""),1,IF(AM41&gt;$B41,1,0))</f>
        <v>0</v>
      </c>
      <c r="CN41" s="2281">
        <f t="shared" ref="CN41:CN46" si="69">IF(AND($B41&gt;0,AN41=""),1,IF(B41&gt;$AN41,1,0))</f>
        <v>0</v>
      </c>
      <c r="CO41" s="2200"/>
      <c r="CP41" s="2200"/>
      <c r="CQ41" s="2200"/>
      <c r="CR41" s="1731"/>
      <c r="CS41" s="1731"/>
    </row>
    <row r="42" spans="1:97" ht="15" customHeight="1" x14ac:dyDescent="0.25">
      <c r="A42" s="180" t="s">
        <v>1453</v>
      </c>
      <c r="B42" s="184">
        <f t="shared" si="63"/>
        <v>0</v>
      </c>
      <c r="C42" s="185">
        <f t="shared" ref="C42:D42" si="70">SUM(E42+G42+I42+K42+M42+O42+Q42+S42+U42+W42+Y42+AA42+AC42+AE42+AG42+AI42+AK42)</f>
        <v>0</v>
      </c>
      <c r="D42" s="186">
        <f t="shared" si="70"/>
        <v>0</v>
      </c>
      <c r="E42" s="1843"/>
      <c r="F42" s="1844"/>
      <c r="G42" s="1843"/>
      <c r="H42" s="1844"/>
      <c r="I42" s="1843"/>
      <c r="J42" s="2128"/>
      <c r="K42" s="1843"/>
      <c r="L42" s="2128"/>
      <c r="M42" s="1843"/>
      <c r="N42" s="2128"/>
      <c r="O42" s="2239"/>
      <c r="P42" s="2128"/>
      <c r="Q42" s="2239"/>
      <c r="R42" s="2128"/>
      <c r="S42" s="2239"/>
      <c r="T42" s="2128"/>
      <c r="U42" s="2239"/>
      <c r="V42" s="2128"/>
      <c r="W42" s="2239"/>
      <c r="X42" s="2128"/>
      <c r="Y42" s="2239"/>
      <c r="Z42" s="2128"/>
      <c r="AA42" s="2239"/>
      <c r="AB42" s="2128"/>
      <c r="AC42" s="2239"/>
      <c r="AD42" s="2128"/>
      <c r="AE42" s="2239"/>
      <c r="AF42" s="2128"/>
      <c r="AG42" s="2239"/>
      <c r="AH42" s="2128"/>
      <c r="AI42" s="2239"/>
      <c r="AJ42" s="2128"/>
      <c r="AK42" s="2239"/>
      <c r="AL42" s="441"/>
      <c r="AM42" s="2135"/>
      <c r="AN42" s="2057"/>
      <c r="AO42" s="2428" t="str">
        <f t="shared" si="65"/>
        <v/>
      </c>
      <c r="AP42" s="2418"/>
      <c r="AQ42" s="2418"/>
      <c r="AR42" s="2418"/>
      <c r="AS42" s="2418"/>
      <c r="AT42" s="2418"/>
      <c r="AU42" s="2418"/>
      <c r="AV42" s="2418"/>
      <c r="AW42" s="2418"/>
      <c r="AX42" s="2418"/>
      <c r="AY42" s="2418"/>
      <c r="AZ42" s="1732"/>
      <c r="BA42" s="1732"/>
      <c r="BB42" s="1732"/>
      <c r="BC42" s="1732"/>
      <c r="BD42" s="1732"/>
      <c r="BE42" s="1732"/>
      <c r="BF42" s="1732"/>
      <c r="BG42" s="1732"/>
      <c r="BH42" s="1732"/>
      <c r="BI42" s="1732"/>
      <c r="BJ42" s="1731"/>
      <c r="BK42" s="1731"/>
      <c r="BL42" s="1731"/>
      <c r="BM42" s="1731"/>
      <c r="BN42" s="1731"/>
      <c r="BO42" s="1731"/>
      <c r="BP42" s="1731"/>
      <c r="BQ42" s="1731"/>
      <c r="BR42" s="1731"/>
      <c r="BS42" s="1731"/>
      <c r="BT42" s="1731"/>
      <c r="BU42" s="1731"/>
      <c r="BV42" s="1732"/>
      <c r="BW42" s="1732"/>
      <c r="BX42" s="1732"/>
      <c r="BY42" s="1732"/>
      <c r="BZ42" s="1731"/>
      <c r="CA42" s="2419" t="str">
        <f t="shared" si="66"/>
        <v/>
      </c>
      <c r="CB42" s="2419" t="str">
        <f t="shared" si="67"/>
        <v/>
      </c>
      <c r="CC42" s="2200"/>
      <c r="CD42" s="2200"/>
      <c r="CE42" s="2200"/>
      <c r="CF42" s="2200"/>
      <c r="CG42" s="2200"/>
      <c r="CH42" s="2200"/>
      <c r="CI42" s="2200"/>
      <c r="CJ42" s="2200"/>
      <c r="CK42" s="2200"/>
      <c r="CL42" s="2200"/>
      <c r="CM42" s="2281">
        <f t="shared" si="68"/>
        <v>0</v>
      </c>
      <c r="CN42" s="2281">
        <f t="shared" si="69"/>
        <v>0</v>
      </c>
      <c r="CO42" s="2200"/>
      <c r="CP42" s="2200"/>
      <c r="CQ42" s="2200"/>
      <c r="CR42" s="1731"/>
      <c r="CS42" s="1731"/>
    </row>
    <row r="43" spans="1:97" ht="15" customHeight="1" x14ac:dyDescent="0.25">
      <c r="A43" s="180" t="s">
        <v>1454</v>
      </c>
      <c r="B43" s="184">
        <f t="shared" si="63"/>
        <v>0</v>
      </c>
      <c r="C43" s="185">
        <f t="shared" ref="C43:D43" si="71">SUM(E43+G43+I43+K43+M43+O43+Q43+S43+U43+W43+Y43+AA43+AC43+AE43+AG43+AI43+AK43)</f>
        <v>0</v>
      </c>
      <c r="D43" s="186">
        <f t="shared" si="71"/>
        <v>0</v>
      </c>
      <c r="E43" s="355"/>
      <c r="F43" s="2057"/>
      <c r="G43" s="355"/>
      <c r="H43" s="2057"/>
      <c r="I43" s="355"/>
      <c r="J43" s="356"/>
      <c r="K43" s="355"/>
      <c r="L43" s="356"/>
      <c r="M43" s="355"/>
      <c r="N43" s="356"/>
      <c r="O43" s="2059"/>
      <c r="P43" s="356"/>
      <c r="Q43" s="2059"/>
      <c r="R43" s="356"/>
      <c r="S43" s="2059"/>
      <c r="T43" s="356"/>
      <c r="U43" s="2059"/>
      <c r="V43" s="356"/>
      <c r="W43" s="2059"/>
      <c r="X43" s="356"/>
      <c r="Y43" s="2059"/>
      <c r="Z43" s="356"/>
      <c r="AA43" s="2059"/>
      <c r="AB43" s="356"/>
      <c r="AC43" s="2059"/>
      <c r="AD43" s="356"/>
      <c r="AE43" s="2059"/>
      <c r="AF43" s="356"/>
      <c r="AG43" s="2059"/>
      <c r="AH43" s="356"/>
      <c r="AI43" s="2059"/>
      <c r="AJ43" s="356"/>
      <c r="AK43" s="2059"/>
      <c r="AL43" s="362"/>
      <c r="AM43" s="2084"/>
      <c r="AN43" s="2057"/>
      <c r="AO43" s="2428" t="str">
        <f t="shared" si="65"/>
        <v/>
      </c>
      <c r="AP43" s="2418"/>
      <c r="AQ43" s="2418"/>
      <c r="AR43" s="2418"/>
      <c r="AS43" s="2418"/>
      <c r="AT43" s="2418"/>
      <c r="AU43" s="2418"/>
      <c r="AV43" s="2418"/>
      <c r="AW43" s="2418"/>
      <c r="AX43" s="2418"/>
      <c r="AY43" s="2418"/>
      <c r="AZ43" s="1732"/>
      <c r="BA43" s="1732"/>
      <c r="BB43" s="1732"/>
      <c r="BC43" s="1732"/>
      <c r="BD43" s="1732"/>
      <c r="BE43" s="1732"/>
      <c r="BF43" s="1732"/>
      <c r="BG43" s="1732"/>
      <c r="BH43" s="1732"/>
      <c r="BI43" s="1732"/>
      <c r="BJ43" s="1731"/>
      <c r="BK43" s="1731"/>
      <c r="BL43" s="1731"/>
      <c r="BM43" s="1731"/>
      <c r="BN43" s="1731"/>
      <c r="BO43" s="1731"/>
      <c r="BP43" s="1731"/>
      <c r="BQ43" s="1731"/>
      <c r="BR43" s="1731"/>
      <c r="BS43" s="1731"/>
      <c r="BT43" s="1731"/>
      <c r="BU43" s="1731"/>
      <c r="BV43" s="1732"/>
      <c r="BW43" s="1732"/>
      <c r="BX43" s="1732"/>
      <c r="BY43" s="1732"/>
      <c r="BZ43" s="1731"/>
      <c r="CA43" s="2419" t="str">
        <f t="shared" si="66"/>
        <v/>
      </c>
      <c r="CB43" s="2419" t="str">
        <f t="shared" si="67"/>
        <v/>
      </c>
      <c r="CC43" s="2200"/>
      <c r="CD43" s="2200"/>
      <c r="CE43" s="2200"/>
      <c r="CF43" s="2200"/>
      <c r="CG43" s="2200"/>
      <c r="CH43" s="2200"/>
      <c r="CI43" s="2200"/>
      <c r="CJ43" s="2200"/>
      <c r="CK43" s="2200"/>
      <c r="CL43" s="2200"/>
      <c r="CM43" s="2281">
        <f t="shared" si="68"/>
        <v>0</v>
      </c>
      <c r="CN43" s="2281">
        <f t="shared" si="69"/>
        <v>0</v>
      </c>
      <c r="CO43" s="2200"/>
      <c r="CP43" s="2200"/>
      <c r="CQ43" s="2200"/>
      <c r="CR43" s="1731"/>
      <c r="CS43" s="1731"/>
    </row>
    <row r="44" spans="1:97" ht="15" customHeight="1" x14ac:dyDescent="0.25">
      <c r="A44" s="180" t="s">
        <v>1455</v>
      </c>
      <c r="B44" s="184">
        <f t="shared" si="63"/>
        <v>0</v>
      </c>
      <c r="C44" s="185">
        <f t="shared" ref="C44:D44" si="72">SUM(E44+G44+I44+K44+M44+O44+Q44+S44+U44+W44+Y44+AA44+AC44+AE44+AG44+AI44+AK44)</f>
        <v>0</v>
      </c>
      <c r="D44" s="186">
        <f t="shared" si="72"/>
        <v>0</v>
      </c>
      <c r="E44" s="355"/>
      <c r="F44" s="2057"/>
      <c r="G44" s="355"/>
      <c r="H44" s="2057"/>
      <c r="I44" s="355"/>
      <c r="J44" s="356"/>
      <c r="K44" s="355"/>
      <c r="L44" s="356"/>
      <c r="M44" s="355"/>
      <c r="N44" s="356"/>
      <c r="O44" s="2059"/>
      <c r="P44" s="356"/>
      <c r="Q44" s="2059"/>
      <c r="R44" s="356"/>
      <c r="S44" s="2059"/>
      <c r="T44" s="356"/>
      <c r="U44" s="2059"/>
      <c r="V44" s="356"/>
      <c r="W44" s="2059"/>
      <c r="X44" s="356"/>
      <c r="Y44" s="2059"/>
      <c r="Z44" s="356"/>
      <c r="AA44" s="2059"/>
      <c r="AB44" s="356"/>
      <c r="AC44" s="2059"/>
      <c r="AD44" s="356"/>
      <c r="AE44" s="2059"/>
      <c r="AF44" s="356"/>
      <c r="AG44" s="2059"/>
      <c r="AH44" s="356"/>
      <c r="AI44" s="2059"/>
      <c r="AJ44" s="356"/>
      <c r="AK44" s="2059"/>
      <c r="AL44" s="362"/>
      <c r="AM44" s="2084"/>
      <c r="AN44" s="2057"/>
      <c r="AO44" s="2428" t="str">
        <f t="shared" si="65"/>
        <v/>
      </c>
      <c r="AP44" s="2418"/>
      <c r="AQ44" s="2418"/>
      <c r="AR44" s="2418"/>
      <c r="AS44" s="2418"/>
      <c r="AT44" s="2418"/>
      <c r="AU44" s="2418"/>
      <c r="AV44" s="2418"/>
      <c r="AW44" s="2418"/>
      <c r="AX44" s="2418"/>
      <c r="AY44" s="2418"/>
      <c r="AZ44" s="1732"/>
      <c r="BA44" s="1732"/>
      <c r="BB44" s="1732"/>
      <c r="BC44" s="1732"/>
      <c r="BD44" s="1732"/>
      <c r="BE44" s="1732"/>
      <c r="BF44" s="1732"/>
      <c r="BG44" s="1732"/>
      <c r="BH44" s="1732"/>
      <c r="BI44" s="1732"/>
      <c r="BJ44" s="1731"/>
      <c r="BK44" s="1731"/>
      <c r="BL44" s="1731"/>
      <c r="BM44" s="1731"/>
      <c r="BN44" s="1731"/>
      <c r="BO44" s="1731"/>
      <c r="BP44" s="1731"/>
      <c r="BQ44" s="1731"/>
      <c r="BR44" s="1731"/>
      <c r="BS44" s="1731"/>
      <c r="BT44" s="1731"/>
      <c r="BU44" s="1731"/>
      <c r="BV44" s="1732"/>
      <c r="BW44" s="1732"/>
      <c r="BX44" s="1732"/>
      <c r="BY44" s="1732"/>
      <c r="BZ44" s="1731"/>
      <c r="CA44" s="2419" t="str">
        <f t="shared" si="66"/>
        <v/>
      </c>
      <c r="CB44" s="2419" t="str">
        <f t="shared" si="67"/>
        <v/>
      </c>
      <c r="CC44" s="2200"/>
      <c r="CD44" s="2200"/>
      <c r="CE44" s="2200"/>
      <c r="CF44" s="2200"/>
      <c r="CG44" s="2200"/>
      <c r="CH44" s="2200"/>
      <c r="CI44" s="2200"/>
      <c r="CJ44" s="2200"/>
      <c r="CK44" s="2200"/>
      <c r="CL44" s="2200"/>
      <c r="CM44" s="2281">
        <f t="shared" si="68"/>
        <v>0</v>
      </c>
      <c r="CN44" s="2281">
        <f t="shared" si="69"/>
        <v>0</v>
      </c>
      <c r="CO44" s="2200"/>
      <c r="CP44" s="2200"/>
      <c r="CQ44" s="2200"/>
      <c r="CR44" s="1731"/>
      <c r="CS44" s="1731"/>
    </row>
    <row r="45" spans="1:97" ht="15" customHeight="1" x14ac:dyDescent="0.25">
      <c r="A45" s="180" t="s">
        <v>104</v>
      </c>
      <c r="B45" s="184">
        <f t="shared" si="63"/>
        <v>0</v>
      </c>
      <c r="C45" s="185">
        <f t="shared" ref="C45:D45" si="73">SUM(E45+G45+I45+K45+M45+O45+Q45+S45+U45+W45+Y45+AA45+AC45+AE45+AG45+AI45+AK45)</f>
        <v>0</v>
      </c>
      <c r="D45" s="186">
        <f t="shared" si="73"/>
        <v>0</v>
      </c>
      <c r="E45" s="355"/>
      <c r="F45" s="2057"/>
      <c r="G45" s="355"/>
      <c r="H45" s="2057"/>
      <c r="I45" s="355"/>
      <c r="J45" s="356"/>
      <c r="K45" s="355"/>
      <c r="L45" s="356"/>
      <c r="M45" s="355"/>
      <c r="N45" s="356"/>
      <c r="O45" s="2059"/>
      <c r="P45" s="356"/>
      <c r="Q45" s="2059"/>
      <c r="R45" s="356"/>
      <c r="S45" s="2059"/>
      <c r="T45" s="356"/>
      <c r="U45" s="2059"/>
      <c r="V45" s="356"/>
      <c r="W45" s="2059"/>
      <c r="X45" s="356"/>
      <c r="Y45" s="2059"/>
      <c r="Z45" s="356"/>
      <c r="AA45" s="2059"/>
      <c r="AB45" s="356"/>
      <c r="AC45" s="2059"/>
      <c r="AD45" s="356"/>
      <c r="AE45" s="2059"/>
      <c r="AF45" s="356"/>
      <c r="AG45" s="2059"/>
      <c r="AH45" s="356"/>
      <c r="AI45" s="2059"/>
      <c r="AJ45" s="356"/>
      <c r="AK45" s="2059"/>
      <c r="AL45" s="362"/>
      <c r="AM45" s="2084"/>
      <c r="AN45" s="2057"/>
      <c r="AO45" s="2428" t="str">
        <f t="shared" si="65"/>
        <v/>
      </c>
      <c r="AP45" s="2418"/>
      <c r="AQ45" s="2418"/>
      <c r="AR45" s="2418"/>
      <c r="AS45" s="2418"/>
      <c r="AT45" s="2418"/>
      <c r="AU45" s="2418"/>
      <c r="AV45" s="2418"/>
      <c r="AW45" s="2418"/>
      <c r="AX45" s="2418"/>
      <c r="AY45" s="2418"/>
      <c r="AZ45" s="1732"/>
      <c r="BA45" s="1732"/>
      <c r="BB45" s="1732"/>
      <c r="BC45" s="1732"/>
      <c r="BD45" s="1732"/>
      <c r="BE45" s="1732"/>
      <c r="BF45" s="1732"/>
      <c r="BG45" s="1732"/>
      <c r="BH45" s="1732"/>
      <c r="BI45" s="1732"/>
      <c r="BJ45" s="1731"/>
      <c r="BK45" s="1731"/>
      <c r="BL45" s="1731"/>
      <c r="BM45" s="1731"/>
      <c r="BN45" s="1731"/>
      <c r="BO45" s="1731"/>
      <c r="BP45" s="1731"/>
      <c r="BQ45" s="1731"/>
      <c r="BR45" s="1731"/>
      <c r="BS45" s="1731"/>
      <c r="BT45" s="1731"/>
      <c r="BU45" s="1731"/>
      <c r="BV45" s="1732"/>
      <c r="BW45" s="1732"/>
      <c r="BX45" s="1732"/>
      <c r="BY45" s="1732"/>
      <c r="BZ45" s="1731"/>
      <c r="CA45" s="2419" t="str">
        <f t="shared" si="66"/>
        <v/>
      </c>
      <c r="CB45" s="2419" t="str">
        <f t="shared" si="67"/>
        <v/>
      </c>
      <c r="CC45" s="2200"/>
      <c r="CD45" s="2200"/>
      <c r="CE45" s="2200"/>
      <c r="CF45" s="2200"/>
      <c r="CG45" s="2200"/>
      <c r="CH45" s="2200"/>
      <c r="CI45" s="2200"/>
      <c r="CJ45" s="2200"/>
      <c r="CK45" s="2200"/>
      <c r="CL45" s="2200"/>
      <c r="CM45" s="2281">
        <f t="shared" si="68"/>
        <v>0</v>
      </c>
      <c r="CN45" s="2281">
        <f t="shared" si="69"/>
        <v>0</v>
      </c>
      <c r="CO45" s="2200"/>
      <c r="CP45" s="2200"/>
      <c r="CQ45" s="2200"/>
      <c r="CR45" s="1731"/>
      <c r="CS45" s="1731"/>
    </row>
    <row r="46" spans="1:97" ht="15" customHeight="1" x14ac:dyDescent="0.25">
      <c r="A46" s="162" t="s">
        <v>1095</v>
      </c>
      <c r="B46" s="172">
        <f t="shared" si="63"/>
        <v>0</v>
      </c>
      <c r="C46" s="187">
        <f t="shared" ref="C46:D46" si="74">SUM(E46+G46+I46+K46+M46+O46+Q46+S46+U46+W46+Y46+AA46+AC46+AE46+AG46+AI46+AK46)</f>
        <v>0</v>
      </c>
      <c r="D46" s="173">
        <f t="shared" si="74"/>
        <v>0</v>
      </c>
      <c r="E46" s="131"/>
      <c r="F46" s="1847"/>
      <c r="G46" s="131"/>
      <c r="H46" s="1847"/>
      <c r="I46" s="131"/>
      <c r="J46" s="372"/>
      <c r="K46" s="131"/>
      <c r="L46" s="372"/>
      <c r="M46" s="131"/>
      <c r="N46" s="372"/>
      <c r="O46" s="2075"/>
      <c r="P46" s="372"/>
      <c r="Q46" s="2075"/>
      <c r="R46" s="372"/>
      <c r="S46" s="2075"/>
      <c r="T46" s="372"/>
      <c r="U46" s="2075"/>
      <c r="V46" s="372"/>
      <c r="W46" s="2075"/>
      <c r="X46" s="372"/>
      <c r="Y46" s="2075"/>
      <c r="Z46" s="372"/>
      <c r="AA46" s="2075"/>
      <c r="AB46" s="372"/>
      <c r="AC46" s="2075"/>
      <c r="AD46" s="372"/>
      <c r="AE46" s="2075"/>
      <c r="AF46" s="372"/>
      <c r="AG46" s="2075"/>
      <c r="AH46" s="372"/>
      <c r="AI46" s="2075"/>
      <c r="AJ46" s="372"/>
      <c r="AK46" s="2075"/>
      <c r="AL46" s="373"/>
      <c r="AM46" s="2137"/>
      <c r="AN46" s="1847"/>
      <c r="AO46" s="2428" t="str">
        <f t="shared" si="65"/>
        <v/>
      </c>
      <c r="AP46" s="2418"/>
      <c r="AQ46" s="2418"/>
      <c r="AR46" s="2418"/>
      <c r="AS46" s="2418"/>
      <c r="AT46" s="2418"/>
      <c r="AU46" s="2418"/>
      <c r="AV46" s="2418"/>
      <c r="AW46" s="2418"/>
      <c r="AX46" s="2418"/>
      <c r="AY46" s="2418"/>
      <c r="AZ46" s="1732"/>
      <c r="BA46" s="1732"/>
      <c r="BB46" s="1732"/>
      <c r="BC46" s="1732"/>
      <c r="BD46" s="1732"/>
      <c r="BE46" s="1732"/>
      <c r="BF46" s="1732"/>
      <c r="BG46" s="1732"/>
      <c r="BH46" s="1732"/>
      <c r="BI46" s="1732"/>
      <c r="BJ46" s="1731"/>
      <c r="BK46" s="1731"/>
      <c r="BL46" s="1731"/>
      <c r="BM46" s="1731"/>
      <c r="BN46" s="1731"/>
      <c r="BO46" s="1731"/>
      <c r="BP46" s="1731"/>
      <c r="BQ46" s="1731"/>
      <c r="BR46" s="1731"/>
      <c r="BS46" s="1731"/>
      <c r="BT46" s="1731"/>
      <c r="BU46" s="1731"/>
      <c r="BV46" s="1732"/>
      <c r="BW46" s="1732"/>
      <c r="BX46" s="1732"/>
      <c r="BY46" s="1732"/>
      <c r="BZ46" s="1731"/>
      <c r="CA46" s="2419" t="str">
        <f t="shared" si="66"/>
        <v/>
      </c>
      <c r="CB46" s="2419" t="str">
        <f t="shared" si="67"/>
        <v/>
      </c>
      <c r="CC46" s="2200"/>
      <c r="CD46" s="2200"/>
      <c r="CE46" s="2200"/>
      <c r="CF46" s="2200"/>
      <c r="CG46" s="2200"/>
      <c r="CH46" s="2200"/>
      <c r="CI46" s="2200"/>
      <c r="CJ46" s="2200"/>
      <c r="CK46" s="2200"/>
      <c r="CL46" s="2200"/>
      <c r="CM46" s="2281">
        <f t="shared" si="68"/>
        <v>0</v>
      </c>
      <c r="CN46" s="2281">
        <f t="shared" si="69"/>
        <v>0</v>
      </c>
      <c r="CO46" s="2200"/>
      <c r="CP46" s="2200"/>
      <c r="CQ46" s="2200"/>
      <c r="CR46" s="1731"/>
      <c r="CS46" s="1731"/>
    </row>
    <row r="47" spans="1:97" ht="18" customHeight="1" x14ac:dyDescent="0.25">
      <c r="A47" s="281" t="s">
        <v>1457</v>
      </c>
      <c r="B47" s="281"/>
      <c r="C47" s="281"/>
      <c r="D47" s="281"/>
      <c r="E47" s="281"/>
      <c r="F47" s="281"/>
      <c r="G47" s="281"/>
      <c r="H47" s="1873"/>
      <c r="I47" s="1873"/>
      <c r="J47" s="1873"/>
      <c r="K47" s="1873"/>
      <c r="L47" s="1873"/>
      <c r="M47" s="1873"/>
      <c r="N47" s="1873"/>
      <c r="O47" s="2200"/>
      <c r="P47" s="2200"/>
      <c r="Q47" s="2200"/>
      <c r="R47" s="2200"/>
      <c r="S47" s="2200"/>
      <c r="T47" s="2200"/>
      <c r="U47" s="2200"/>
      <c r="V47" s="2200"/>
      <c r="W47" s="2200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  <c r="AL47" s="338"/>
      <c r="AM47" s="2299"/>
      <c r="AN47" s="1867"/>
      <c r="AO47" s="1892"/>
      <c r="AP47" s="2427"/>
      <c r="AQ47" s="2427"/>
      <c r="AR47" s="2427"/>
      <c r="AS47" s="2427"/>
      <c r="AT47" s="2427"/>
      <c r="AU47" s="2427"/>
      <c r="AV47" s="2427"/>
      <c r="AW47" s="2427"/>
      <c r="AX47" s="2427"/>
      <c r="AY47" s="2427"/>
      <c r="AZ47" s="1867"/>
      <c r="BA47" s="1867"/>
      <c r="BB47" s="1867"/>
      <c r="BC47" s="1867"/>
      <c r="BD47" s="1867"/>
      <c r="BE47" s="1867"/>
      <c r="BF47" s="1867"/>
      <c r="BG47" s="1867"/>
      <c r="BH47" s="1867"/>
      <c r="BI47" s="1867"/>
      <c r="BJ47" s="2200"/>
      <c r="BK47" s="2200"/>
      <c r="BL47" s="2200"/>
      <c r="BM47" s="2200"/>
      <c r="BN47" s="2200"/>
      <c r="BO47" s="2200"/>
      <c r="BP47" s="2200"/>
      <c r="BQ47" s="2200"/>
      <c r="BR47" s="2200"/>
      <c r="BS47" s="2200"/>
      <c r="BT47" s="2200"/>
      <c r="BU47" s="2200"/>
      <c r="BV47" s="1867"/>
      <c r="BW47" s="1867"/>
      <c r="BX47" s="1867"/>
      <c r="BY47" s="1867"/>
      <c r="BZ47" s="2200"/>
      <c r="CA47" s="2200"/>
      <c r="CB47" s="2200"/>
      <c r="CC47" s="2200"/>
      <c r="CD47" s="2200"/>
      <c r="CE47" s="2200"/>
      <c r="CF47" s="2200"/>
      <c r="CG47" s="2200"/>
      <c r="CH47" s="2200"/>
      <c r="CI47" s="2200"/>
      <c r="CJ47" s="2200"/>
      <c r="CK47" s="2200"/>
      <c r="CL47" s="2200"/>
      <c r="CM47" s="2200"/>
      <c r="CN47" s="2200"/>
      <c r="CO47" s="2200"/>
      <c r="CP47" s="2200"/>
      <c r="CQ47" s="2200"/>
      <c r="CR47" s="2200"/>
      <c r="CS47" s="2200"/>
    </row>
    <row r="48" spans="1:97" ht="15.75" customHeight="1" x14ac:dyDescent="0.25">
      <c r="A48" s="3201" t="s">
        <v>32</v>
      </c>
      <c r="B48" s="3148" t="s">
        <v>1412</v>
      </c>
      <c r="C48" s="3161"/>
      <c r="D48" s="3149"/>
      <c r="E48" s="3143" t="s">
        <v>1458</v>
      </c>
      <c r="F48" s="3124"/>
      <c r="G48" s="3124"/>
      <c r="H48" s="3124"/>
      <c r="I48" s="3124"/>
      <c r="J48" s="3124"/>
      <c r="K48" s="3124"/>
      <c r="L48" s="3124"/>
      <c r="M48" s="3124"/>
      <c r="N48" s="3124"/>
      <c r="O48" s="3124"/>
      <c r="P48" s="3124"/>
      <c r="Q48" s="3124"/>
      <c r="R48" s="3124"/>
      <c r="S48" s="3124"/>
      <c r="T48" s="3124"/>
      <c r="U48" s="3124"/>
      <c r="V48" s="3124"/>
      <c r="W48" s="3124"/>
      <c r="X48" s="3124"/>
      <c r="Y48" s="3124"/>
      <c r="Z48" s="3124"/>
      <c r="AA48" s="3124"/>
      <c r="AB48" s="3124"/>
      <c r="AC48" s="3124"/>
      <c r="AD48" s="3124"/>
      <c r="AE48" s="3124"/>
      <c r="AF48" s="3124"/>
      <c r="AG48" s="3124"/>
      <c r="AH48" s="3124"/>
      <c r="AI48" s="3124"/>
      <c r="AJ48" s="3124"/>
      <c r="AK48" s="3124"/>
      <c r="AL48" s="3135"/>
      <c r="AM48" s="3224" t="s">
        <v>614</v>
      </c>
      <c r="AN48" s="3139" t="s">
        <v>1416</v>
      </c>
      <c r="AO48" s="1754"/>
      <c r="AP48" s="2418"/>
      <c r="AQ48" s="2418"/>
      <c r="AR48" s="2418"/>
      <c r="AS48" s="2418"/>
      <c r="AT48" s="2418"/>
      <c r="AU48" s="2418"/>
      <c r="AV48" s="2418"/>
      <c r="AW48" s="2418"/>
      <c r="AX48" s="2418"/>
      <c r="AY48" s="2418"/>
      <c r="AZ48" s="1732"/>
      <c r="BA48" s="1732"/>
      <c r="BB48" s="1732"/>
      <c r="BC48" s="1732"/>
      <c r="BD48" s="1732"/>
      <c r="BE48" s="1732"/>
      <c r="BF48" s="1732"/>
      <c r="BG48" s="1732"/>
      <c r="BH48" s="1732"/>
      <c r="BI48" s="1732"/>
      <c r="BJ48" s="1731"/>
      <c r="BK48" s="1731"/>
      <c r="BL48" s="1731"/>
      <c r="BM48" s="1731"/>
      <c r="BN48" s="1731"/>
      <c r="BO48" s="1731"/>
      <c r="BP48" s="1731"/>
      <c r="BQ48" s="1731"/>
      <c r="BR48" s="1731"/>
      <c r="BS48" s="1731"/>
      <c r="BT48" s="1731"/>
      <c r="BU48" s="1731"/>
      <c r="BV48" s="1732"/>
      <c r="BW48" s="1732"/>
      <c r="BX48" s="1732"/>
      <c r="BY48" s="1732"/>
      <c r="BZ48" s="1731"/>
      <c r="CA48" s="2200"/>
      <c r="CB48" s="2200"/>
      <c r="CC48" s="2200"/>
      <c r="CD48" s="2200"/>
      <c r="CE48" s="2200"/>
      <c r="CF48" s="2200"/>
      <c r="CG48" s="2200"/>
      <c r="CH48" s="2200"/>
      <c r="CI48" s="2200"/>
      <c r="CJ48" s="2200"/>
      <c r="CK48" s="2200"/>
      <c r="CL48" s="2200"/>
      <c r="CM48" s="2200"/>
      <c r="CN48" s="2200"/>
      <c r="CO48" s="2200"/>
      <c r="CP48" s="2200"/>
      <c r="CQ48" s="2200"/>
      <c r="CR48" s="1731"/>
      <c r="CS48" s="1731"/>
    </row>
    <row r="49" spans="1:97" ht="15.75" customHeight="1" x14ac:dyDescent="0.25">
      <c r="A49" s="3179"/>
      <c r="B49" s="3150"/>
      <c r="C49" s="3142"/>
      <c r="D49" s="3140"/>
      <c r="E49" s="3143" t="s">
        <v>1436</v>
      </c>
      <c r="F49" s="3122"/>
      <c r="G49" s="3143" t="s">
        <v>1437</v>
      </c>
      <c r="H49" s="3122"/>
      <c r="I49" s="3143" t="s">
        <v>1438</v>
      </c>
      <c r="J49" s="3122"/>
      <c r="K49" s="3143" t="s">
        <v>1439</v>
      </c>
      <c r="L49" s="3122"/>
      <c r="M49" s="3143" t="s">
        <v>1440</v>
      </c>
      <c r="N49" s="3122"/>
      <c r="O49" s="3159" t="s">
        <v>1441</v>
      </c>
      <c r="P49" s="3122"/>
      <c r="Q49" s="3159" t="s">
        <v>1442</v>
      </c>
      <c r="R49" s="3122"/>
      <c r="S49" s="3159" t="s">
        <v>1443</v>
      </c>
      <c r="T49" s="3122"/>
      <c r="U49" s="3159" t="s">
        <v>1444</v>
      </c>
      <c r="V49" s="3122"/>
      <c r="W49" s="3159" t="s">
        <v>1445</v>
      </c>
      <c r="X49" s="3122"/>
      <c r="Y49" s="3159" t="s">
        <v>1446</v>
      </c>
      <c r="Z49" s="3122"/>
      <c r="AA49" s="3159" t="s">
        <v>1447</v>
      </c>
      <c r="AB49" s="3122"/>
      <c r="AC49" s="3159" t="s">
        <v>1448</v>
      </c>
      <c r="AD49" s="3122"/>
      <c r="AE49" s="3159" t="s">
        <v>1449</v>
      </c>
      <c r="AF49" s="3122"/>
      <c r="AG49" s="3159" t="s">
        <v>1450</v>
      </c>
      <c r="AH49" s="3122"/>
      <c r="AI49" s="3159" t="s">
        <v>1451</v>
      </c>
      <c r="AJ49" s="3122"/>
      <c r="AK49" s="3159" t="s">
        <v>1452</v>
      </c>
      <c r="AL49" s="3135"/>
      <c r="AM49" s="3225"/>
      <c r="AN49" s="3180"/>
      <c r="AO49" s="1754"/>
      <c r="AP49" s="2418"/>
      <c r="AQ49" s="2418"/>
      <c r="AR49" s="2418"/>
      <c r="AS49" s="2418"/>
      <c r="AT49" s="2418"/>
      <c r="AU49" s="2418"/>
      <c r="AV49" s="2418"/>
      <c r="AW49" s="2418"/>
      <c r="AX49" s="2418"/>
      <c r="AY49" s="2418"/>
      <c r="AZ49" s="1732"/>
      <c r="BA49" s="1732"/>
      <c r="BB49" s="1732"/>
      <c r="BC49" s="1732"/>
      <c r="BD49" s="1732"/>
      <c r="BE49" s="1732"/>
      <c r="BF49" s="1732"/>
      <c r="BG49" s="1732"/>
      <c r="BH49" s="1732"/>
      <c r="BI49" s="1732"/>
      <c r="BJ49" s="1731"/>
      <c r="BK49" s="1731"/>
      <c r="BL49" s="1731"/>
      <c r="BM49" s="1731"/>
      <c r="BN49" s="1731"/>
      <c r="BO49" s="1731"/>
      <c r="BP49" s="1731"/>
      <c r="BQ49" s="1731"/>
      <c r="BR49" s="1731"/>
      <c r="BS49" s="1731"/>
      <c r="BT49" s="1731"/>
      <c r="BU49" s="1731"/>
      <c r="BV49" s="1732"/>
      <c r="BW49" s="1732"/>
      <c r="BX49" s="1732"/>
      <c r="BY49" s="1732"/>
      <c r="BZ49" s="1731"/>
      <c r="CA49" s="2200"/>
      <c r="CB49" s="2200"/>
      <c r="CC49" s="2200"/>
      <c r="CD49" s="2200"/>
      <c r="CE49" s="2200"/>
      <c r="CF49" s="2200"/>
      <c r="CG49" s="2200"/>
      <c r="CH49" s="2200"/>
      <c r="CI49" s="2200"/>
      <c r="CJ49" s="2200"/>
      <c r="CK49" s="2200"/>
      <c r="CL49" s="2200"/>
      <c r="CM49" s="2200"/>
      <c r="CN49" s="2200"/>
      <c r="CO49" s="2200"/>
      <c r="CP49" s="2200"/>
      <c r="CQ49" s="2200"/>
      <c r="CR49" s="1731"/>
      <c r="CS49" s="1731"/>
    </row>
    <row r="50" spans="1:97" ht="15.75" customHeight="1" x14ac:dyDescent="0.25">
      <c r="A50" s="3150"/>
      <c r="B50" s="58" t="s">
        <v>84</v>
      </c>
      <c r="C50" s="2347" t="s">
        <v>472</v>
      </c>
      <c r="D50" s="2042" t="s">
        <v>64</v>
      </c>
      <c r="E50" s="27" t="s">
        <v>472</v>
      </c>
      <c r="F50" s="1740" t="s">
        <v>64</v>
      </c>
      <c r="G50" s="27" t="s">
        <v>472</v>
      </c>
      <c r="H50" s="75" t="s">
        <v>64</v>
      </c>
      <c r="I50" s="27" t="s">
        <v>472</v>
      </c>
      <c r="J50" s="1740" t="s">
        <v>64</v>
      </c>
      <c r="K50" s="27" t="s">
        <v>472</v>
      </c>
      <c r="L50" s="1740" t="s">
        <v>64</v>
      </c>
      <c r="M50" s="27" t="s">
        <v>472</v>
      </c>
      <c r="N50" s="1740" t="s">
        <v>64</v>
      </c>
      <c r="O50" s="27" t="s">
        <v>472</v>
      </c>
      <c r="P50" s="1740" t="s">
        <v>64</v>
      </c>
      <c r="Q50" s="27" t="s">
        <v>472</v>
      </c>
      <c r="R50" s="1740" t="s">
        <v>64</v>
      </c>
      <c r="S50" s="27" t="s">
        <v>472</v>
      </c>
      <c r="T50" s="75" t="s">
        <v>64</v>
      </c>
      <c r="U50" s="27" t="s">
        <v>472</v>
      </c>
      <c r="V50" s="75" t="s">
        <v>64</v>
      </c>
      <c r="W50" s="27" t="s">
        <v>472</v>
      </c>
      <c r="X50" s="1740" t="s">
        <v>64</v>
      </c>
      <c r="Y50" s="27" t="s">
        <v>472</v>
      </c>
      <c r="Z50" s="1740" t="s">
        <v>64</v>
      </c>
      <c r="AA50" s="27" t="s">
        <v>472</v>
      </c>
      <c r="AB50" s="1740" t="s">
        <v>64</v>
      </c>
      <c r="AC50" s="27" t="s">
        <v>472</v>
      </c>
      <c r="AD50" s="1740" t="s">
        <v>64</v>
      </c>
      <c r="AE50" s="27" t="s">
        <v>472</v>
      </c>
      <c r="AF50" s="75" t="s">
        <v>64</v>
      </c>
      <c r="AG50" s="27" t="s">
        <v>472</v>
      </c>
      <c r="AH50" s="1740" t="s">
        <v>64</v>
      </c>
      <c r="AI50" s="27" t="s">
        <v>472</v>
      </c>
      <c r="AJ50" s="1740" t="s">
        <v>64</v>
      </c>
      <c r="AK50" s="27" t="s">
        <v>472</v>
      </c>
      <c r="AL50" s="2017" t="s">
        <v>64</v>
      </c>
      <c r="AM50" s="3253"/>
      <c r="AN50" s="3140"/>
      <c r="AO50" s="1754"/>
      <c r="AP50" s="2418"/>
      <c r="AQ50" s="2418"/>
      <c r="AR50" s="2418"/>
      <c r="AS50" s="2418"/>
      <c r="AT50" s="2418"/>
      <c r="AU50" s="2418"/>
      <c r="AV50" s="2418"/>
      <c r="AW50" s="2418"/>
      <c r="AX50" s="2418"/>
      <c r="AY50" s="2418"/>
      <c r="AZ50" s="1732"/>
      <c r="BA50" s="1732"/>
      <c r="BB50" s="1732"/>
      <c r="BC50" s="1732"/>
      <c r="BD50" s="1732"/>
      <c r="BE50" s="1732"/>
      <c r="BF50" s="1732"/>
      <c r="BG50" s="1732"/>
      <c r="BH50" s="1732"/>
      <c r="BI50" s="1732"/>
      <c r="BJ50" s="1731"/>
      <c r="BK50" s="1731"/>
      <c r="BL50" s="1731"/>
      <c r="BM50" s="1731"/>
      <c r="BN50" s="1731"/>
      <c r="BO50" s="1731"/>
      <c r="BP50" s="1731"/>
      <c r="BQ50" s="1731"/>
      <c r="BR50" s="1731"/>
      <c r="BS50" s="1731"/>
      <c r="BT50" s="1731"/>
      <c r="BU50" s="1731"/>
      <c r="BV50" s="1732"/>
      <c r="BW50" s="1732"/>
      <c r="BX50" s="1732"/>
      <c r="BY50" s="1732"/>
      <c r="BZ50" s="1731"/>
      <c r="CA50" s="2200"/>
      <c r="CB50" s="2200"/>
      <c r="CC50" s="2200"/>
      <c r="CD50" s="2200"/>
      <c r="CE50" s="2200"/>
      <c r="CF50" s="2200"/>
      <c r="CG50" s="2200"/>
      <c r="CH50" s="2200"/>
      <c r="CI50" s="2200"/>
      <c r="CJ50" s="2200"/>
      <c r="CK50" s="2200"/>
      <c r="CL50" s="2200"/>
      <c r="CM50" s="2200"/>
      <c r="CN50" s="2200"/>
      <c r="CO50" s="2200"/>
      <c r="CP50" s="2200"/>
      <c r="CQ50" s="2200"/>
      <c r="CR50" s="1731"/>
      <c r="CS50" s="1731"/>
    </row>
    <row r="51" spans="1:97" ht="15" customHeight="1" x14ac:dyDescent="0.25">
      <c r="A51" s="163" t="s">
        <v>976</v>
      </c>
      <c r="B51" s="169">
        <f t="shared" ref="B51:B56" si="75">SUM(C51+D51)</f>
        <v>0</v>
      </c>
      <c r="C51" s="179">
        <f t="shared" ref="C51:D51" si="76">SUM(E51+G51+I51+K51+M51+O51+Q51+S51+U51+W51+Y51+AA51+AC51+AE51+AG51+AI51+AK51)</f>
        <v>0</v>
      </c>
      <c r="D51" s="171">
        <f t="shared" si="76"/>
        <v>0</v>
      </c>
      <c r="E51" s="1843"/>
      <c r="F51" s="351"/>
      <c r="G51" s="1843"/>
      <c r="H51" s="1844"/>
      <c r="I51" s="1843"/>
      <c r="J51" s="351"/>
      <c r="K51" s="1843"/>
      <c r="L51" s="351"/>
      <c r="M51" s="1843"/>
      <c r="N51" s="351"/>
      <c r="O51" s="2239"/>
      <c r="P51" s="351"/>
      <c r="Q51" s="2239"/>
      <c r="R51" s="351"/>
      <c r="S51" s="2239"/>
      <c r="T51" s="2128"/>
      <c r="U51" s="2239"/>
      <c r="V51" s="2128"/>
      <c r="W51" s="2239"/>
      <c r="X51" s="351"/>
      <c r="Y51" s="2239"/>
      <c r="Z51" s="351"/>
      <c r="AA51" s="2239"/>
      <c r="AB51" s="351"/>
      <c r="AC51" s="2239"/>
      <c r="AD51" s="351"/>
      <c r="AE51" s="2239"/>
      <c r="AF51" s="2128"/>
      <c r="AG51" s="2239"/>
      <c r="AH51" s="351"/>
      <c r="AI51" s="2239"/>
      <c r="AJ51" s="351"/>
      <c r="AK51" s="2239"/>
      <c r="AL51" s="378"/>
      <c r="AM51" s="2135"/>
      <c r="AN51" s="1840"/>
      <c r="AO51" s="2428" t="str">
        <f t="shared" ref="AO51:AO56" si="77">CA51&amp;CB51</f>
        <v/>
      </c>
      <c r="AP51" s="2418"/>
      <c r="AQ51" s="2418"/>
      <c r="AR51" s="2418"/>
      <c r="AS51" s="2418"/>
      <c r="AT51" s="2418"/>
      <c r="AU51" s="2418"/>
      <c r="AV51" s="2418"/>
      <c r="AW51" s="2418"/>
      <c r="AX51" s="2418"/>
      <c r="AY51" s="2418"/>
      <c r="AZ51" s="1732"/>
      <c r="BA51" s="1732"/>
      <c r="BB51" s="1732"/>
      <c r="BC51" s="1732"/>
      <c r="BD51" s="1732"/>
      <c r="BE51" s="1732"/>
      <c r="BF51" s="1732"/>
      <c r="BG51" s="1732"/>
      <c r="BH51" s="1732"/>
      <c r="BI51" s="1732"/>
      <c r="BJ51" s="1731"/>
      <c r="BK51" s="1731"/>
      <c r="BL51" s="1731"/>
      <c r="BM51" s="1731"/>
      <c r="BN51" s="1731"/>
      <c r="BO51" s="1731"/>
      <c r="BP51" s="1731"/>
      <c r="BQ51" s="1731"/>
      <c r="BR51" s="1731"/>
      <c r="BS51" s="1731"/>
      <c r="BT51" s="1731"/>
      <c r="BU51" s="1731"/>
      <c r="BV51" s="1732"/>
      <c r="BW51" s="1732"/>
      <c r="BX51" s="1732"/>
      <c r="BY51" s="1732"/>
      <c r="BZ51" s="1731"/>
      <c r="CA51" s="2419" t="str">
        <f t="shared" ref="CA51:CA56" si="78">IF(AND($B51&gt;0,AM51="")," * No olvide digitar la variable "&amp;AM$48&amp;""&amp;". Digite CERO si no tiene",IF(AM51&gt;$B51," * La variable "&amp;AM$48&amp;""&amp;" No puede ser mayor al Total.",""))</f>
        <v/>
      </c>
      <c r="CB51" s="2419" t="str">
        <f t="shared" ref="CB51:CB56" si="79">IF(AND($B51&gt;0,AN51="")," * No olvide digitar la variable "&amp;AN$48&amp;""&amp;". Digite CERO si no tiene",IF(B51&gt;AN51," * La variable "&amp;AN$48&amp;""&amp;" No puede ser menor al Total.",""))</f>
        <v/>
      </c>
      <c r="CC51" s="2200"/>
      <c r="CD51" s="2200"/>
      <c r="CE51" s="2200"/>
      <c r="CF51" s="2200"/>
      <c r="CG51" s="2200"/>
      <c r="CH51" s="2200"/>
      <c r="CI51" s="2200"/>
      <c r="CJ51" s="2200"/>
      <c r="CK51" s="2200"/>
      <c r="CL51" s="2200"/>
      <c r="CM51" s="2281">
        <f t="shared" ref="CM51:CM56" si="80">IF(AND($B51&gt;0,AM51=""),1,IF(AM51&gt;$B51,1,0))</f>
        <v>0</v>
      </c>
      <c r="CN51" s="2281">
        <f t="shared" ref="CN51:CN56" si="81">IF(AND($B51&gt;0,AN51=""),1,IF(B51&gt;$AN51,1,0))</f>
        <v>0</v>
      </c>
      <c r="CO51" s="2200"/>
      <c r="CP51" s="2200"/>
      <c r="CQ51" s="2200"/>
      <c r="CR51" s="1731"/>
      <c r="CS51" s="1731"/>
    </row>
    <row r="52" spans="1:97" ht="15" customHeight="1" x14ac:dyDescent="0.25">
      <c r="A52" s="180" t="s">
        <v>1453</v>
      </c>
      <c r="B52" s="184">
        <f t="shared" si="75"/>
        <v>0</v>
      </c>
      <c r="C52" s="185">
        <f t="shared" ref="C52:D52" si="82">SUM(E52+G52+I52+K52+M52+O52+Q52+S52+U52+W52+Y52+AA52+AC52+AE52+AG52+AI52+AK52)</f>
        <v>0</v>
      </c>
      <c r="D52" s="186">
        <f t="shared" si="82"/>
        <v>0</v>
      </c>
      <c r="E52" s="1843"/>
      <c r="F52" s="1844"/>
      <c r="G52" s="1843"/>
      <c r="H52" s="1844"/>
      <c r="I52" s="1843"/>
      <c r="J52" s="2128"/>
      <c r="K52" s="1843"/>
      <c r="L52" s="2128"/>
      <c r="M52" s="1843"/>
      <c r="N52" s="2128"/>
      <c r="O52" s="2239"/>
      <c r="P52" s="2128"/>
      <c r="Q52" s="2239"/>
      <c r="R52" s="2128"/>
      <c r="S52" s="2239"/>
      <c r="T52" s="2128"/>
      <c r="U52" s="2239"/>
      <c r="V52" s="2128"/>
      <c r="W52" s="2239"/>
      <c r="X52" s="2128"/>
      <c r="Y52" s="2239"/>
      <c r="Z52" s="2128"/>
      <c r="AA52" s="2239"/>
      <c r="AB52" s="2128"/>
      <c r="AC52" s="2239"/>
      <c r="AD52" s="2128"/>
      <c r="AE52" s="2239"/>
      <c r="AF52" s="2128"/>
      <c r="AG52" s="2239"/>
      <c r="AH52" s="2128"/>
      <c r="AI52" s="2239"/>
      <c r="AJ52" s="2128"/>
      <c r="AK52" s="2239"/>
      <c r="AL52" s="441"/>
      <c r="AM52" s="2135"/>
      <c r="AN52" s="2057"/>
      <c r="AO52" s="2428" t="str">
        <f t="shared" si="77"/>
        <v/>
      </c>
      <c r="AP52" s="2418"/>
      <c r="AQ52" s="2418"/>
      <c r="AR52" s="2418"/>
      <c r="AS52" s="2418"/>
      <c r="AT52" s="2418"/>
      <c r="AU52" s="2418"/>
      <c r="AV52" s="2418"/>
      <c r="AW52" s="2418"/>
      <c r="AX52" s="2418"/>
      <c r="AY52" s="2418"/>
      <c r="AZ52" s="1732"/>
      <c r="BA52" s="1732"/>
      <c r="BB52" s="1732"/>
      <c r="BC52" s="1732"/>
      <c r="BD52" s="1732"/>
      <c r="BE52" s="1732"/>
      <c r="BF52" s="1732"/>
      <c r="BG52" s="1732"/>
      <c r="BH52" s="1732"/>
      <c r="BI52" s="1732"/>
      <c r="BJ52" s="1731"/>
      <c r="BK52" s="1731"/>
      <c r="BL52" s="1731"/>
      <c r="BM52" s="1731"/>
      <c r="BN52" s="1731"/>
      <c r="BO52" s="1731"/>
      <c r="BP52" s="1731"/>
      <c r="BQ52" s="1731"/>
      <c r="BR52" s="1731"/>
      <c r="BS52" s="1731"/>
      <c r="BT52" s="1731"/>
      <c r="BU52" s="1731"/>
      <c r="BV52" s="1732"/>
      <c r="BW52" s="1732"/>
      <c r="BX52" s="1732"/>
      <c r="BY52" s="1732"/>
      <c r="BZ52" s="1731"/>
      <c r="CA52" s="2419" t="str">
        <f t="shared" si="78"/>
        <v/>
      </c>
      <c r="CB52" s="2419" t="str">
        <f t="shared" si="79"/>
        <v/>
      </c>
      <c r="CC52" s="2200"/>
      <c r="CD52" s="2200"/>
      <c r="CE52" s="2200"/>
      <c r="CF52" s="2200"/>
      <c r="CG52" s="2200"/>
      <c r="CH52" s="2200"/>
      <c r="CI52" s="2200"/>
      <c r="CJ52" s="2200"/>
      <c r="CK52" s="2200"/>
      <c r="CL52" s="2200"/>
      <c r="CM52" s="2281">
        <f t="shared" si="80"/>
        <v>0</v>
      </c>
      <c r="CN52" s="2281">
        <f t="shared" si="81"/>
        <v>0</v>
      </c>
      <c r="CO52" s="2200"/>
      <c r="CP52" s="2200"/>
      <c r="CQ52" s="2200"/>
      <c r="CR52" s="1731"/>
      <c r="CS52" s="1731"/>
    </row>
    <row r="53" spans="1:97" ht="15" customHeight="1" x14ac:dyDescent="0.25">
      <c r="A53" s="180" t="s">
        <v>1454</v>
      </c>
      <c r="B53" s="184">
        <f t="shared" si="75"/>
        <v>0</v>
      </c>
      <c r="C53" s="185">
        <f t="shared" ref="C53:D53" si="83">SUM(E53+G53+I53+K53+M53+O53+Q53+S53+U53+W53+Y53+AA53+AC53+AE53+AG53+AI53+AK53)</f>
        <v>0</v>
      </c>
      <c r="D53" s="186">
        <f t="shared" si="83"/>
        <v>0</v>
      </c>
      <c r="E53" s="355"/>
      <c r="F53" s="2057"/>
      <c r="G53" s="355"/>
      <c r="H53" s="2057"/>
      <c r="I53" s="355"/>
      <c r="J53" s="356"/>
      <c r="K53" s="355"/>
      <c r="L53" s="356"/>
      <c r="M53" s="355"/>
      <c r="N53" s="356"/>
      <c r="O53" s="2059"/>
      <c r="P53" s="356"/>
      <c r="Q53" s="2059"/>
      <c r="R53" s="356"/>
      <c r="S53" s="2059"/>
      <c r="T53" s="356"/>
      <c r="U53" s="2059"/>
      <c r="V53" s="356"/>
      <c r="W53" s="2059"/>
      <c r="X53" s="356"/>
      <c r="Y53" s="2059"/>
      <c r="Z53" s="356"/>
      <c r="AA53" s="2059"/>
      <c r="AB53" s="356"/>
      <c r="AC53" s="2059"/>
      <c r="AD53" s="356"/>
      <c r="AE53" s="2059"/>
      <c r="AF53" s="356"/>
      <c r="AG53" s="2059"/>
      <c r="AH53" s="356"/>
      <c r="AI53" s="2059"/>
      <c r="AJ53" s="356"/>
      <c r="AK53" s="2059"/>
      <c r="AL53" s="362"/>
      <c r="AM53" s="2084"/>
      <c r="AN53" s="2057"/>
      <c r="AO53" s="2428" t="str">
        <f t="shared" si="77"/>
        <v/>
      </c>
      <c r="AP53" s="2418"/>
      <c r="AQ53" s="2418"/>
      <c r="AR53" s="2418"/>
      <c r="AS53" s="2418"/>
      <c r="AT53" s="2418"/>
      <c r="AU53" s="2418"/>
      <c r="AV53" s="2418"/>
      <c r="AW53" s="2418"/>
      <c r="AX53" s="2418"/>
      <c r="AY53" s="2418"/>
      <c r="AZ53" s="1732"/>
      <c r="BA53" s="1732"/>
      <c r="BB53" s="1732"/>
      <c r="BC53" s="1732"/>
      <c r="BD53" s="1732"/>
      <c r="BE53" s="1732"/>
      <c r="BF53" s="1732"/>
      <c r="BG53" s="1732"/>
      <c r="BH53" s="1732"/>
      <c r="BI53" s="1732"/>
      <c r="BJ53" s="1731"/>
      <c r="BK53" s="1731"/>
      <c r="BL53" s="1731"/>
      <c r="BM53" s="1731"/>
      <c r="BN53" s="1731"/>
      <c r="BO53" s="1731"/>
      <c r="BP53" s="1731"/>
      <c r="BQ53" s="1731"/>
      <c r="BR53" s="1731"/>
      <c r="BS53" s="1731"/>
      <c r="BT53" s="1731"/>
      <c r="BU53" s="1731"/>
      <c r="BV53" s="1732"/>
      <c r="BW53" s="1732"/>
      <c r="BX53" s="1732"/>
      <c r="BY53" s="1732"/>
      <c r="BZ53" s="1731"/>
      <c r="CA53" s="2419" t="str">
        <f t="shared" si="78"/>
        <v/>
      </c>
      <c r="CB53" s="2419" t="str">
        <f t="shared" si="79"/>
        <v/>
      </c>
      <c r="CC53" s="2200"/>
      <c r="CD53" s="2200"/>
      <c r="CE53" s="2200"/>
      <c r="CF53" s="2200"/>
      <c r="CG53" s="2200"/>
      <c r="CH53" s="2200"/>
      <c r="CI53" s="2200"/>
      <c r="CJ53" s="2200"/>
      <c r="CK53" s="2200"/>
      <c r="CL53" s="2200"/>
      <c r="CM53" s="2281">
        <f t="shared" si="80"/>
        <v>0</v>
      </c>
      <c r="CN53" s="2281">
        <f t="shared" si="81"/>
        <v>0</v>
      </c>
      <c r="CO53" s="2200"/>
      <c r="CP53" s="2200"/>
      <c r="CQ53" s="2200"/>
      <c r="CR53" s="1731"/>
      <c r="CS53" s="1731"/>
    </row>
    <row r="54" spans="1:97" ht="15" customHeight="1" x14ac:dyDescent="0.25">
      <c r="A54" s="180" t="s">
        <v>1455</v>
      </c>
      <c r="B54" s="184">
        <f t="shared" si="75"/>
        <v>0</v>
      </c>
      <c r="C54" s="185">
        <f t="shared" ref="C54:D54" si="84">SUM(E54+G54+I54+K54+M54+O54+Q54+S54+U54+W54+Y54+AA54+AC54+AE54+AG54+AI54+AK54)</f>
        <v>0</v>
      </c>
      <c r="D54" s="186">
        <f t="shared" si="84"/>
        <v>0</v>
      </c>
      <c r="E54" s="355"/>
      <c r="F54" s="2057"/>
      <c r="G54" s="355"/>
      <c r="H54" s="2057"/>
      <c r="I54" s="355"/>
      <c r="J54" s="356"/>
      <c r="K54" s="355"/>
      <c r="L54" s="356"/>
      <c r="M54" s="355"/>
      <c r="N54" s="356"/>
      <c r="O54" s="2059"/>
      <c r="P54" s="356"/>
      <c r="Q54" s="2059"/>
      <c r="R54" s="356"/>
      <c r="S54" s="2059"/>
      <c r="T54" s="356"/>
      <c r="U54" s="2059"/>
      <c r="V54" s="356"/>
      <c r="W54" s="2059"/>
      <c r="X54" s="356"/>
      <c r="Y54" s="2059"/>
      <c r="Z54" s="356"/>
      <c r="AA54" s="2059"/>
      <c r="AB54" s="356"/>
      <c r="AC54" s="2059"/>
      <c r="AD54" s="356"/>
      <c r="AE54" s="2059"/>
      <c r="AF54" s="356"/>
      <c r="AG54" s="2059"/>
      <c r="AH54" s="356"/>
      <c r="AI54" s="2059"/>
      <c r="AJ54" s="356"/>
      <c r="AK54" s="2059"/>
      <c r="AL54" s="362"/>
      <c r="AM54" s="2084"/>
      <c r="AN54" s="2057"/>
      <c r="AO54" s="2428" t="str">
        <f t="shared" si="77"/>
        <v/>
      </c>
      <c r="AP54" s="2418"/>
      <c r="AQ54" s="2418"/>
      <c r="AR54" s="2418"/>
      <c r="AS54" s="2418"/>
      <c r="AT54" s="2418"/>
      <c r="AU54" s="2418"/>
      <c r="AV54" s="2418"/>
      <c r="AW54" s="2418"/>
      <c r="AX54" s="2418"/>
      <c r="AY54" s="2418"/>
      <c r="AZ54" s="1732"/>
      <c r="BA54" s="1732"/>
      <c r="BB54" s="1732"/>
      <c r="BC54" s="1732"/>
      <c r="BD54" s="1732"/>
      <c r="BE54" s="1732"/>
      <c r="BF54" s="1732"/>
      <c r="BG54" s="1732"/>
      <c r="BH54" s="1732"/>
      <c r="BI54" s="1732"/>
      <c r="BJ54" s="1731"/>
      <c r="BK54" s="1731"/>
      <c r="BL54" s="1731"/>
      <c r="BM54" s="1731"/>
      <c r="BN54" s="1731"/>
      <c r="BO54" s="1731"/>
      <c r="BP54" s="1731"/>
      <c r="BQ54" s="1731"/>
      <c r="BR54" s="1731"/>
      <c r="BS54" s="1731"/>
      <c r="BT54" s="1731"/>
      <c r="BU54" s="1731"/>
      <c r="BV54" s="1732"/>
      <c r="BW54" s="1732"/>
      <c r="BX54" s="1732"/>
      <c r="BY54" s="1732"/>
      <c r="BZ54" s="1731"/>
      <c r="CA54" s="2419" t="str">
        <f t="shared" si="78"/>
        <v/>
      </c>
      <c r="CB54" s="2419" t="str">
        <f t="shared" si="79"/>
        <v/>
      </c>
      <c r="CC54" s="2200"/>
      <c r="CD54" s="2200"/>
      <c r="CE54" s="2200"/>
      <c r="CF54" s="2200"/>
      <c r="CG54" s="2200"/>
      <c r="CH54" s="2200"/>
      <c r="CI54" s="2200"/>
      <c r="CJ54" s="2200"/>
      <c r="CK54" s="2200"/>
      <c r="CL54" s="2200"/>
      <c r="CM54" s="2281">
        <f t="shared" si="80"/>
        <v>0</v>
      </c>
      <c r="CN54" s="2281">
        <f t="shared" si="81"/>
        <v>0</v>
      </c>
      <c r="CO54" s="2200"/>
      <c r="CP54" s="2200"/>
      <c r="CQ54" s="2200"/>
      <c r="CR54" s="1731"/>
      <c r="CS54" s="1731"/>
    </row>
    <row r="55" spans="1:97" ht="15" customHeight="1" x14ac:dyDescent="0.25">
      <c r="A55" s="180" t="s">
        <v>104</v>
      </c>
      <c r="B55" s="184">
        <f t="shared" si="75"/>
        <v>0</v>
      </c>
      <c r="C55" s="185">
        <f t="shared" ref="C55:D55" si="85">SUM(E55+G55+I55+K55+M55+O55+Q55+S55+U55+W55+Y55+AA55+AC55+AE55+AG55+AI55+AK55)</f>
        <v>0</v>
      </c>
      <c r="D55" s="186">
        <f t="shared" si="85"/>
        <v>0</v>
      </c>
      <c r="E55" s="355"/>
      <c r="F55" s="2057"/>
      <c r="G55" s="355"/>
      <c r="H55" s="2057"/>
      <c r="I55" s="355"/>
      <c r="J55" s="356"/>
      <c r="K55" s="355"/>
      <c r="L55" s="356"/>
      <c r="M55" s="355"/>
      <c r="N55" s="356"/>
      <c r="O55" s="2059"/>
      <c r="P55" s="356"/>
      <c r="Q55" s="2059"/>
      <c r="R55" s="356"/>
      <c r="S55" s="2059"/>
      <c r="T55" s="356"/>
      <c r="U55" s="2059"/>
      <c r="V55" s="356"/>
      <c r="W55" s="2059"/>
      <c r="X55" s="356"/>
      <c r="Y55" s="2059"/>
      <c r="Z55" s="356"/>
      <c r="AA55" s="2059"/>
      <c r="AB55" s="356"/>
      <c r="AC55" s="2059"/>
      <c r="AD55" s="356"/>
      <c r="AE55" s="2059"/>
      <c r="AF55" s="356"/>
      <c r="AG55" s="2059"/>
      <c r="AH55" s="356"/>
      <c r="AI55" s="2059"/>
      <c r="AJ55" s="356"/>
      <c r="AK55" s="2059"/>
      <c r="AL55" s="362"/>
      <c r="AM55" s="2084"/>
      <c r="AN55" s="2057"/>
      <c r="AO55" s="2428" t="str">
        <f t="shared" si="77"/>
        <v/>
      </c>
      <c r="AP55" s="2418"/>
      <c r="AQ55" s="2418"/>
      <c r="AR55" s="2418"/>
      <c r="AS55" s="2418"/>
      <c r="AT55" s="2418"/>
      <c r="AU55" s="2418"/>
      <c r="AV55" s="2418"/>
      <c r="AW55" s="2418"/>
      <c r="AX55" s="2418"/>
      <c r="AY55" s="2418"/>
      <c r="AZ55" s="1732"/>
      <c r="BA55" s="1732"/>
      <c r="BB55" s="1732"/>
      <c r="BC55" s="1732"/>
      <c r="BD55" s="1732"/>
      <c r="BE55" s="1732"/>
      <c r="BF55" s="1732"/>
      <c r="BG55" s="1732"/>
      <c r="BH55" s="1732"/>
      <c r="BI55" s="1732"/>
      <c r="BJ55" s="1731"/>
      <c r="BK55" s="1731"/>
      <c r="BL55" s="1731"/>
      <c r="BM55" s="1731"/>
      <c r="BN55" s="1731"/>
      <c r="BO55" s="1731"/>
      <c r="BP55" s="1731"/>
      <c r="BQ55" s="1731"/>
      <c r="BR55" s="1731"/>
      <c r="BS55" s="1731"/>
      <c r="BT55" s="1731"/>
      <c r="BU55" s="1731"/>
      <c r="BV55" s="1732"/>
      <c r="BW55" s="1732"/>
      <c r="BX55" s="1732"/>
      <c r="BY55" s="1732"/>
      <c r="BZ55" s="1731"/>
      <c r="CA55" s="2419" t="str">
        <f t="shared" si="78"/>
        <v/>
      </c>
      <c r="CB55" s="2419" t="str">
        <f t="shared" si="79"/>
        <v/>
      </c>
      <c r="CC55" s="2200"/>
      <c r="CD55" s="2200"/>
      <c r="CE55" s="2200"/>
      <c r="CF55" s="2200"/>
      <c r="CG55" s="2200"/>
      <c r="CH55" s="2200"/>
      <c r="CI55" s="2200"/>
      <c r="CJ55" s="2200"/>
      <c r="CK55" s="2200"/>
      <c r="CL55" s="2200"/>
      <c r="CM55" s="2281">
        <f t="shared" si="80"/>
        <v>0</v>
      </c>
      <c r="CN55" s="2281">
        <f t="shared" si="81"/>
        <v>0</v>
      </c>
      <c r="CO55" s="2200"/>
      <c r="CP55" s="2200"/>
      <c r="CQ55" s="2200"/>
      <c r="CR55" s="1731"/>
      <c r="CS55" s="1731"/>
    </row>
    <row r="56" spans="1:97" ht="15" customHeight="1" x14ac:dyDescent="0.25">
      <c r="A56" s="162" t="s">
        <v>1095</v>
      </c>
      <c r="B56" s="172">
        <f t="shared" si="75"/>
        <v>0</v>
      </c>
      <c r="C56" s="187">
        <f t="shared" ref="C56:D56" si="86">SUM(E56+G56+I56+K56+M56+O56+Q56+S56+U56+W56+Y56+AA56+AC56+AE56+AG56+AI56+AK56)</f>
        <v>0</v>
      </c>
      <c r="D56" s="173">
        <f t="shared" si="86"/>
        <v>0</v>
      </c>
      <c r="E56" s="131"/>
      <c r="F56" s="1847"/>
      <c r="G56" s="131"/>
      <c r="H56" s="1847"/>
      <c r="I56" s="131"/>
      <c r="J56" s="372"/>
      <c r="K56" s="131"/>
      <c r="L56" s="372"/>
      <c r="M56" s="131"/>
      <c r="N56" s="372"/>
      <c r="O56" s="2075"/>
      <c r="P56" s="372"/>
      <c r="Q56" s="2075"/>
      <c r="R56" s="372"/>
      <c r="S56" s="2075"/>
      <c r="T56" s="372"/>
      <c r="U56" s="2075"/>
      <c r="V56" s="372"/>
      <c r="W56" s="2075"/>
      <c r="X56" s="372"/>
      <c r="Y56" s="2075"/>
      <c r="Z56" s="372"/>
      <c r="AA56" s="2075"/>
      <c r="AB56" s="372"/>
      <c r="AC56" s="2075"/>
      <c r="AD56" s="372"/>
      <c r="AE56" s="2075"/>
      <c r="AF56" s="372"/>
      <c r="AG56" s="2075"/>
      <c r="AH56" s="372"/>
      <c r="AI56" s="2075"/>
      <c r="AJ56" s="372"/>
      <c r="AK56" s="2075"/>
      <c r="AL56" s="373"/>
      <c r="AM56" s="2137"/>
      <c r="AN56" s="1847"/>
      <c r="AO56" s="2428" t="str">
        <f t="shared" si="77"/>
        <v/>
      </c>
      <c r="AP56" s="2418"/>
      <c r="AQ56" s="2418"/>
      <c r="AR56" s="2418"/>
      <c r="AS56" s="2418"/>
      <c r="AT56" s="2418"/>
      <c r="AU56" s="2418"/>
      <c r="AV56" s="2418"/>
      <c r="AW56" s="2418"/>
      <c r="AX56" s="2418"/>
      <c r="AY56" s="2418"/>
      <c r="AZ56" s="1732"/>
      <c r="BA56" s="1732"/>
      <c r="BB56" s="1732"/>
      <c r="BC56" s="1732"/>
      <c r="BD56" s="1732"/>
      <c r="BE56" s="1732"/>
      <c r="BF56" s="1732"/>
      <c r="BG56" s="1732"/>
      <c r="BH56" s="1732"/>
      <c r="BI56" s="1732"/>
      <c r="BJ56" s="1731"/>
      <c r="BK56" s="1731"/>
      <c r="BL56" s="1731"/>
      <c r="BM56" s="1731"/>
      <c r="BN56" s="1731"/>
      <c r="BO56" s="1731"/>
      <c r="BP56" s="1731"/>
      <c r="BQ56" s="1731"/>
      <c r="BR56" s="1731"/>
      <c r="BS56" s="1731"/>
      <c r="BT56" s="1731"/>
      <c r="BU56" s="1731"/>
      <c r="BV56" s="1732"/>
      <c r="BW56" s="1732"/>
      <c r="BX56" s="1732"/>
      <c r="BY56" s="1732"/>
      <c r="BZ56" s="1731"/>
      <c r="CA56" s="2419" t="str">
        <f t="shared" si="78"/>
        <v/>
      </c>
      <c r="CB56" s="2419" t="str">
        <f t="shared" si="79"/>
        <v/>
      </c>
      <c r="CC56" s="2200"/>
      <c r="CD56" s="2200"/>
      <c r="CE56" s="2200"/>
      <c r="CF56" s="2200"/>
      <c r="CG56" s="2200"/>
      <c r="CH56" s="2200"/>
      <c r="CI56" s="2200"/>
      <c r="CJ56" s="2200"/>
      <c r="CK56" s="2200"/>
      <c r="CL56" s="2200"/>
      <c r="CM56" s="2281">
        <f t="shared" si="80"/>
        <v>0</v>
      </c>
      <c r="CN56" s="2281">
        <f t="shared" si="81"/>
        <v>0</v>
      </c>
      <c r="CO56" s="2200"/>
      <c r="CP56" s="2200"/>
      <c r="CQ56" s="2200"/>
      <c r="CR56" s="1731"/>
      <c r="CS56" s="1731"/>
    </row>
    <row r="57" spans="1:97" ht="18" customHeight="1" x14ac:dyDescent="0.25">
      <c r="A57" s="2392" t="s">
        <v>1459</v>
      </c>
      <c r="B57" s="2392"/>
      <c r="C57" s="2392"/>
      <c r="D57" s="2392"/>
      <c r="E57" s="2392"/>
      <c r="F57" s="2392"/>
      <c r="G57" s="2392"/>
      <c r="H57" s="2392"/>
      <c r="I57" s="2392"/>
      <c r="J57" s="2367"/>
      <c r="K57" s="2367"/>
      <c r="L57" s="2367"/>
      <c r="M57" s="2367"/>
      <c r="N57" s="2367"/>
      <c r="O57" s="2367"/>
      <c r="P57" s="2367"/>
      <c r="Q57" s="2367"/>
      <c r="R57" s="2367"/>
      <c r="S57" s="2367"/>
      <c r="T57" s="2367"/>
      <c r="U57" s="2367"/>
      <c r="V57" s="2367"/>
      <c r="W57" s="2367"/>
      <c r="X57" s="2367"/>
      <c r="Y57" s="2367"/>
      <c r="Z57" s="2367"/>
      <c r="AA57" s="2367"/>
      <c r="AB57" s="2367"/>
      <c r="AC57" s="2367"/>
      <c r="AD57" s="2367"/>
      <c r="AE57" s="2367"/>
      <c r="AF57" s="2367"/>
      <c r="AG57" s="2367"/>
      <c r="AH57" s="2367"/>
      <c r="AI57" s="2367"/>
      <c r="AJ57" s="2367"/>
      <c r="AK57" s="2367"/>
      <c r="AL57" s="2367"/>
      <c r="AM57" s="2367"/>
      <c r="AN57" s="2367"/>
      <c r="AO57" s="2200"/>
      <c r="AP57" s="2200"/>
      <c r="AQ57" s="2200"/>
      <c r="AR57" s="1867"/>
      <c r="AS57" s="1867"/>
      <c r="AT57" s="2200"/>
      <c r="AU57" s="2200"/>
      <c r="AV57" s="2200"/>
      <c r="AW57" s="2200"/>
      <c r="AX57" s="2200"/>
      <c r="AY57" s="2200"/>
      <c r="AZ57" s="2200"/>
      <c r="BA57" s="2200"/>
      <c r="BB57" s="2200"/>
      <c r="BC57" s="2200"/>
      <c r="BD57" s="2200"/>
      <c r="BE57" s="2200"/>
      <c r="BF57" s="2200"/>
      <c r="BG57" s="2200"/>
      <c r="BH57" s="2200"/>
      <c r="BI57" s="2200"/>
      <c r="BJ57" s="2200"/>
      <c r="BK57" s="2200"/>
      <c r="BL57" s="2200"/>
      <c r="BM57" s="2200"/>
      <c r="BN57" s="2200"/>
      <c r="BO57" s="2200"/>
      <c r="BP57" s="2200"/>
      <c r="BQ57" s="2200"/>
      <c r="BR57" s="2200"/>
      <c r="BS57" s="2200"/>
      <c r="BT57" s="2200"/>
      <c r="BU57" s="2200"/>
      <c r="BV57" s="1867"/>
      <c r="BW57" s="1867"/>
      <c r="BX57" s="1867"/>
      <c r="BY57" s="1867"/>
      <c r="BZ57" s="338"/>
      <c r="CA57" s="338"/>
      <c r="CB57" s="338"/>
      <c r="CC57" s="338"/>
      <c r="CD57" s="338"/>
      <c r="CE57" s="338"/>
      <c r="CF57" s="338"/>
      <c r="CG57" s="338"/>
      <c r="CH57" s="338"/>
      <c r="CI57" s="338"/>
      <c r="CJ57" s="338"/>
      <c r="CK57" s="338"/>
      <c r="CL57" s="338"/>
      <c r="CM57" s="338"/>
      <c r="CN57" s="338"/>
      <c r="CO57" s="338"/>
      <c r="CP57" s="338"/>
      <c r="CQ57" s="338"/>
      <c r="CR57" s="338"/>
      <c r="CS57" s="338"/>
    </row>
    <row r="58" spans="1:97" ht="15.75" customHeight="1" x14ac:dyDescent="0.25">
      <c r="A58" s="3195" t="s">
        <v>1460</v>
      </c>
      <c r="B58" s="3380" t="s">
        <v>82</v>
      </c>
      <c r="C58" s="3161"/>
      <c r="D58" s="3149"/>
      <c r="E58" s="3381" t="s">
        <v>1413</v>
      </c>
      <c r="F58" s="3124"/>
      <c r="G58" s="3124"/>
      <c r="H58" s="3124"/>
      <c r="I58" s="3124"/>
      <c r="J58" s="3124"/>
      <c r="K58" s="3124"/>
      <c r="L58" s="3124"/>
      <c r="M58" s="3124"/>
      <c r="N58" s="3124"/>
      <c r="O58" s="3124"/>
      <c r="P58" s="3124"/>
      <c r="Q58" s="3124"/>
      <c r="R58" s="3124"/>
      <c r="S58" s="3124"/>
      <c r="T58" s="3124"/>
      <c r="U58" s="3124"/>
      <c r="V58" s="3124"/>
      <c r="W58" s="3124"/>
      <c r="X58" s="3124"/>
      <c r="Y58" s="3124"/>
      <c r="Z58" s="3124"/>
      <c r="AA58" s="3124"/>
      <c r="AB58" s="3124"/>
      <c r="AC58" s="3124"/>
      <c r="AD58" s="3124"/>
      <c r="AE58" s="3124"/>
      <c r="AF58" s="3124"/>
      <c r="AG58" s="3124"/>
      <c r="AH58" s="3124"/>
      <c r="AI58" s="3124"/>
      <c r="AJ58" s="3124"/>
      <c r="AK58" s="3124"/>
      <c r="AL58" s="3135"/>
      <c r="AM58" s="3373" t="s">
        <v>1461</v>
      </c>
      <c r="AN58" s="3149"/>
      <c r="AO58" s="2417"/>
      <c r="AP58" s="2417"/>
      <c r="AQ58" s="2417"/>
      <c r="AR58" s="2429"/>
      <c r="AS58" s="2429"/>
      <c r="AT58" s="2417"/>
      <c r="AU58" s="1731"/>
      <c r="AV58" s="1731"/>
      <c r="AW58" s="1731"/>
      <c r="AX58" s="1731"/>
      <c r="AY58" s="1731"/>
      <c r="AZ58" s="1731"/>
      <c r="BA58" s="1731"/>
      <c r="BB58" s="1731"/>
      <c r="BC58" s="1731"/>
      <c r="BD58" s="1731"/>
      <c r="BE58" s="1731"/>
      <c r="BF58" s="1731"/>
      <c r="BG58" s="1731"/>
      <c r="BH58" s="1731"/>
      <c r="BI58" s="1731"/>
      <c r="BJ58" s="1731"/>
      <c r="BK58" s="1731"/>
      <c r="BL58" s="1731"/>
      <c r="BM58" s="1731"/>
      <c r="BN58" s="1731"/>
      <c r="BO58" s="1731"/>
      <c r="BP58" s="1731"/>
      <c r="BQ58" s="1731"/>
      <c r="BR58" s="1731"/>
      <c r="BS58" s="1731"/>
      <c r="BT58" s="1731"/>
      <c r="BU58" s="1731"/>
      <c r="BV58" s="1732"/>
      <c r="BW58" s="1732"/>
      <c r="BX58" s="1732"/>
      <c r="BY58" s="1732"/>
      <c r="BZ58" s="1731"/>
      <c r="CA58" s="2200"/>
      <c r="CB58" s="2200"/>
      <c r="CC58" s="2200"/>
      <c r="CD58" s="2200"/>
      <c r="CE58" s="2200"/>
      <c r="CF58" s="2200"/>
      <c r="CG58" s="2200"/>
      <c r="CH58" s="2200"/>
      <c r="CI58" s="2200"/>
      <c r="CJ58" s="2200"/>
      <c r="CK58" s="2200"/>
      <c r="CL58" s="2200"/>
      <c r="CM58" s="2200"/>
      <c r="CN58" s="2200"/>
      <c r="CO58" s="2200"/>
      <c r="CP58" s="2200"/>
      <c r="CQ58" s="2200"/>
      <c r="CR58" s="1731"/>
      <c r="CS58" s="1731"/>
    </row>
    <row r="59" spans="1:97" ht="15.75" customHeight="1" x14ac:dyDescent="0.25">
      <c r="A59" s="3131"/>
      <c r="B59" s="3150"/>
      <c r="C59" s="3142"/>
      <c r="D59" s="3140"/>
      <c r="E59" s="3143" t="s">
        <v>352</v>
      </c>
      <c r="F59" s="3122"/>
      <c r="G59" s="3143" t="s">
        <v>335</v>
      </c>
      <c r="H59" s="3122"/>
      <c r="I59" s="3143" t="s">
        <v>99</v>
      </c>
      <c r="J59" s="3122"/>
      <c r="K59" s="3143" t="s">
        <v>49</v>
      </c>
      <c r="L59" s="3122"/>
      <c r="M59" s="3143" t="s">
        <v>50</v>
      </c>
      <c r="N59" s="3122"/>
      <c r="O59" s="3159" t="s">
        <v>51</v>
      </c>
      <c r="P59" s="3122"/>
      <c r="Q59" s="3159" t="s">
        <v>52</v>
      </c>
      <c r="R59" s="3122"/>
      <c r="S59" s="3159" t="s">
        <v>53</v>
      </c>
      <c r="T59" s="3122"/>
      <c r="U59" s="3159" t="s">
        <v>54</v>
      </c>
      <c r="V59" s="3122"/>
      <c r="W59" s="3159" t="s">
        <v>55</v>
      </c>
      <c r="X59" s="3122"/>
      <c r="Y59" s="3159" t="s">
        <v>56</v>
      </c>
      <c r="Z59" s="3122"/>
      <c r="AA59" s="3159" t="s">
        <v>57</v>
      </c>
      <c r="AB59" s="3122"/>
      <c r="AC59" s="3159" t="s">
        <v>58</v>
      </c>
      <c r="AD59" s="3122"/>
      <c r="AE59" s="3159" t="s">
        <v>59</v>
      </c>
      <c r="AF59" s="3122"/>
      <c r="AG59" s="3159" t="s">
        <v>60</v>
      </c>
      <c r="AH59" s="3122"/>
      <c r="AI59" s="3159" t="s">
        <v>61</v>
      </c>
      <c r="AJ59" s="3122"/>
      <c r="AK59" s="3159" t="s">
        <v>62</v>
      </c>
      <c r="AL59" s="3135"/>
      <c r="AM59" s="3142"/>
      <c r="AN59" s="3140"/>
      <c r="AO59" s="2429"/>
      <c r="AP59" s="2429"/>
      <c r="AQ59" s="2429"/>
      <c r="AR59" s="2429"/>
      <c r="AS59" s="2429"/>
      <c r="AT59" s="2429"/>
      <c r="AU59" s="1732"/>
      <c r="AV59" s="1732"/>
      <c r="AW59" s="1732"/>
      <c r="AX59" s="1732"/>
      <c r="AY59" s="1732"/>
      <c r="AZ59" s="1732"/>
      <c r="BA59" s="1732"/>
      <c r="BB59" s="1732"/>
      <c r="BC59" s="1732"/>
      <c r="BD59" s="1731"/>
      <c r="BE59" s="1731"/>
      <c r="BF59" s="1731"/>
      <c r="BG59" s="1731"/>
      <c r="BH59" s="1731"/>
      <c r="BI59" s="1731"/>
      <c r="BJ59" s="1731"/>
      <c r="BK59" s="1731"/>
      <c r="BL59" s="1731"/>
      <c r="BM59" s="1731"/>
      <c r="BN59" s="1731"/>
      <c r="BO59" s="1731"/>
      <c r="BP59" s="1731"/>
      <c r="BQ59" s="1731"/>
      <c r="BR59" s="1731"/>
      <c r="BS59" s="1731"/>
      <c r="BT59" s="1731"/>
      <c r="BU59" s="1731"/>
      <c r="BV59" s="1732"/>
      <c r="BW59" s="1732"/>
      <c r="BX59" s="1732"/>
      <c r="BY59" s="1732"/>
      <c r="BZ59" s="1731"/>
      <c r="CA59" s="2200"/>
      <c r="CB59" s="2200"/>
      <c r="CC59" s="2200"/>
      <c r="CD59" s="2200"/>
      <c r="CE59" s="2200"/>
      <c r="CF59" s="2200"/>
      <c r="CG59" s="2200"/>
      <c r="CH59" s="2200"/>
      <c r="CI59" s="2200"/>
      <c r="CJ59" s="2200"/>
      <c r="CK59" s="2200"/>
      <c r="CL59" s="2200"/>
      <c r="CM59" s="2200"/>
      <c r="CN59" s="2200"/>
      <c r="CO59" s="2200"/>
      <c r="CP59" s="2200"/>
      <c r="CQ59" s="2200"/>
      <c r="CR59" s="1731"/>
      <c r="CS59" s="1731"/>
    </row>
    <row r="60" spans="1:97" ht="31.5" customHeight="1" x14ac:dyDescent="0.25">
      <c r="A60" s="3142"/>
      <c r="B60" s="1887" t="s">
        <v>84</v>
      </c>
      <c r="C60" s="1739" t="s">
        <v>63</v>
      </c>
      <c r="D60" s="1743" t="s">
        <v>64</v>
      </c>
      <c r="E60" s="27" t="s">
        <v>63</v>
      </c>
      <c r="F60" s="1743" t="s">
        <v>64</v>
      </c>
      <c r="G60" s="27" t="s">
        <v>63</v>
      </c>
      <c r="H60" s="1743" t="s">
        <v>64</v>
      </c>
      <c r="I60" s="27" t="s">
        <v>63</v>
      </c>
      <c r="J60" s="1743" t="s">
        <v>64</v>
      </c>
      <c r="K60" s="27" t="s">
        <v>63</v>
      </c>
      <c r="L60" s="1743" t="s">
        <v>64</v>
      </c>
      <c r="M60" s="27" t="s">
        <v>63</v>
      </c>
      <c r="N60" s="1743" t="s">
        <v>64</v>
      </c>
      <c r="O60" s="27" t="s">
        <v>63</v>
      </c>
      <c r="P60" s="1743" t="s">
        <v>64</v>
      </c>
      <c r="Q60" s="27" t="s">
        <v>63</v>
      </c>
      <c r="R60" s="1743" t="s">
        <v>64</v>
      </c>
      <c r="S60" s="27" t="s">
        <v>63</v>
      </c>
      <c r="T60" s="1743" t="s">
        <v>64</v>
      </c>
      <c r="U60" s="27" t="s">
        <v>63</v>
      </c>
      <c r="V60" s="1737" t="s">
        <v>64</v>
      </c>
      <c r="W60" s="27" t="s">
        <v>63</v>
      </c>
      <c r="X60" s="1743" t="s">
        <v>64</v>
      </c>
      <c r="Y60" s="27" t="s">
        <v>63</v>
      </c>
      <c r="Z60" s="1743" t="s">
        <v>64</v>
      </c>
      <c r="AA60" s="27" t="s">
        <v>63</v>
      </c>
      <c r="AB60" s="1743" t="s">
        <v>64</v>
      </c>
      <c r="AC60" s="27" t="s">
        <v>63</v>
      </c>
      <c r="AD60" s="1743" t="s">
        <v>64</v>
      </c>
      <c r="AE60" s="27" t="s">
        <v>63</v>
      </c>
      <c r="AF60" s="1743" t="s">
        <v>64</v>
      </c>
      <c r="AG60" s="27" t="s">
        <v>63</v>
      </c>
      <c r="AH60" s="1743" t="s">
        <v>64</v>
      </c>
      <c r="AI60" s="27" t="s">
        <v>63</v>
      </c>
      <c r="AJ60" s="1743" t="s">
        <v>64</v>
      </c>
      <c r="AK60" s="27" t="s">
        <v>63</v>
      </c>
      <c r="AL60" s="1810" t="s">
        <v>64</v>
      </c>
      <c r="AM60" s="1800" t="s">
        <v>1462</v>
      </c>
      <c r="AN60" s="1743" t="s">
        <v>1463</v>
      </c>
      <c r="AO60" s="2429"/>
      <c r="AP60" s="2429"/>
      <c r="AQ60" s="2429"/>
      <c r="AR60" s="2429"/>
      <c r="AS60" s="2429"/>
      <c r="AT60" s="2429"/>
      <c r="AU60" s="1732"/>
      <c r="AV60" s="1732"/>
      <c r="AW60" s="1732"/>
      <c r="AX60" s="1732"/>
      <c r="AY60" s="1732"/>
      <c r="AZ60" s="1732"/>
      <c r="BA60" s="1732"/>
      <c r="BB60" s="1732"/>
      <c r="BC60" s="1732"/>
      <c r="BD60" s="1731"/>
      <c r="BE60" s="1731"/>
      <c r="BF60" s="1731"/>
      <c r="BG60" s="1731"/>
      <c r="BH60" s="1731"/>
      <c r="BI60" s="1731"/>
      <c r="BJ60" s="1731"/>
      <c r="BK60" s="1731"/>
      <c r="BL60" s="1731"/>
      <c r="BM60" s="1731"/>
      <c r="BN60" s="1731"/>
      <c r="BO60" s="1731"/>
      <c r="BP60" s="1731"/>
      <c r="BQ60" s="1731"/>
      <c r="BR60" s="1731"/>
      <c r="BS60" s="1731"/>
      <c r="BT60" s="1731"/>
      <c r="BU60" s="1731"/>
      <c r="BV60" s="1732"/>
      <c r="BW60" s="1732"/>
      <c r="BX60" s="1732"/>
      <c r="BY60" s="1732"/>
      <c r="BZ60" s="1731"/>
      <c r="CA60" s="2200"/>
      <c r="CB60" s="2200"/>
      <c r="CC60" s="2200"/>
      <c r="CD60" s="2200"/>
      <c r="CE60" s="2200"/>
      <c r="CF60" s="2200"/>
      <c r="CG60" s="2200"/>
      <c r="CH60" s="2200"/>
      <c r="CI60" s="2200"/>
      <c r="CJ60" s="2200"/>
      <c r="CK60" s="2200"/>
      <c r="CL60" s="2200"/>
      <c r="CM60" s="2200"/>
      <c r="CN60" s="2200"/>
      <c r="CO60" s="2200"/>
      <c r="CP60" s="2200"/>
      <c r="CQ60" s="2200"/>
      <c r="CR60" s="1731"/>
      <c r="CS60" s="1731"/>
    </row>
    <row r="61" spans="1:97" ht="15" customHeight="1" x14ac:dyDescent="0.25">
      <c r="A61" s="2430" t="s">
        <v>1464</v>
      </c>
      <c r="B61" s="169">
        <f t="shared" ref="B61:B66" si="87">SUM(C61+D61)</f>
        <v>0</v>
      </c>
      <c r="C61" s="179">
        <f t="shared" ref="C61:D61" si="88">SUM(E61+G61+I61+K61+M61+O61+Q61+S61+U61+W61+Y61+AA61+AC61+AE61+AG61+AI61+AK61)</f>
        <v>0</v>
      </c>
      <c r="D61" s="171">
        <f t="shared" si="88"/>
        <v>0</v>
      </c>
      <c r="E61" s="126"/>
      <c r="F61" s="1840"/>
      <c r="G61" s="126"/>
      <c r="H61" s="351"/>
      <c r="I61" s="126"/>
      <c r="J61" s="351"/>
      <c r="K61" s="126"/>
      <c r="L61" s="351"/>
      <c r="M61" s="126"/>
      <c r="N61" s="351"/>
      <c r="O61" s="126"/>
      <c r="P61" s="351"/>
      <c r="Q61" s="126"/>
      <c r="R61" s="351"/>
      <c r="S61" s="126"/>
      <c r="T61" s="351"/>
      <c r="U61" s="126"/>
      <c r="V61" s="2172"/>
      <c r="W61" s="126"/>
      <c r="X61" s="351"/>
      <c r="Y61" s="126"/>
      <c r="Z61" s="351"/>
      <c r="AA61" s="126"/>
      <c r="AB61" s="351"/>
      <c r="AC61" s="126"/>
      <c r="AD61" s="351"/>
      <c r="AE61" s="126"/>
      <c r="AF61" s="351"/>
      <c r="AG61" s="126"/>
      <c r="AH61" s="351"/>
      <c r="AI61" s="126"/>
      <c r="AJ61" s="351"/>
      <c r="AK61" s="650"/>
      <c r="AL61" s="378"/>
      <c r="AM61" s="377"/>
      <c r="AN61" s="351"/>
      <c r="AO61" s="2428" t="str">
        <f t="shared" ref="AO61:AO65" si="89">CA61&amp;CB61</f>
        <v/>
      </c>
      <c r="AP61" s="2418"/>
      <c r="AQ61" s="2418"/>
      <c r="AR61" s="2418"/>
      <c r="AS61" s="2418"/>
      <c r="AT61" s="2418"/>
      <c r="AU61" s="2418"/>
      <c r="AV61" s="2418"/>
      <c r="AW61" s="2418"/>
      <c r="AX61" s="2418"/>
      <c r="AY61" s="2418"/>
      <c r="AZ61" s="2418"/>
      <c r="BA61" s="1732"/>
      <c r="BB61" s="1732"/>
      <c r="BC61" s="1732"/>
      <c r="BD61" s="1731"/>
      <c r="BE61" s="1731"/>
      <c r="BF61" s="1731"/>
      <c r="BG61" s="1731"/>
      <c r="BH61" s="1731"/>
      <c r="BI61" s="1731"/>
      <c r="BJ61" s="1731"/>
      <c r="BK61" s="1731"/>
      <c r="BL61" s="1731"/>
      <c r="BM61" s="1731"/>
      <c r="BN61" s="1731"/>
      <c r="BO61" s="1731"/>
      <c r="BP61" s="1731"/>
      <c r="BQ61" s="1731"/>
      <c r="BR61" s="1731"/>
      <c r="BS61" s="1731"/>
      <c r="BT61" s="1731"/>
      <c r="BU61" s="1731"/>
      <c r="BV61" s="1732"/>
      <c r="BW61" s="1732"/>
      <c r="BX61" s="1732"/>
      <c r="BY61" s="1732"/>
      <c r="BZ61" s="1731"/>
      <c r="CA61" s="2419" t="str">
        <f t="shared" ref="CA61:CA65" si="90"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419" t="str">
        <f t="shared" ref="CB61:CB65" si="91"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C61" s="2200"/>
      <c r="CD61" s="2200"/>
      <c r="CE61" s="2200"/>
      <c r="CF61" s="2200"/>
      <c r="CG61" s="2200"/>
      <c r="CH61" s="2200"/>
      <c r="CI61" s="2200"/>
      <c r="CJ61" s="2200"/>
      <c r="CK61" s="2200"/>
      <c r="CL61" s="2200"/>
      <c r="CM61" s="2281">
        <f t="shared" ref="CM61:CN61" si="92">IF(AND($B61&gt;0,AM61=""),1,IF(AM61&gt;$B61,1,0))</f>
        <v>0</v>
      </c>
      <c r="CN61" s="2281">
        <f t="shared" si="92"/>
        <v>0</v>
      </c>
      <c r="CO61" s="2200"/>
      <c r="CP61" s="2200"/>
      <c r="CQ61" s="2200"/>
      <c r="CR61" s="1731"/>
      <c r="CS61" s="1731"/>
    </row>
    <row r="62" spans="1:97" ht="15" customHeight="1" x14ac:dyDescent="0.25">
      <c r="A62" s="816" t="s">
        <v>1465</v>
      </c>
      <c r="B62" s="184">
        <f t="shared" si="87"/>
        <v>0</v>
      </c>
      <c r="C62" s="185">
        <f t="shared" ref="C62:D62" si="93">SUM(E62+G62+I62+K62+M62+O62+Q62+S62+U62+W62+Y62+AA62+AC62+AE62+AG62+AI62+AK62)</f>
        <v>0</v>
      </c>
      <c r="D62" s="186">
        <f t="shared" si="93"/>
        <v>0</v>
      </c>
      <c r="E62" s="355"/>
      <c r="F62" s="2057"/>
      <c r="G62" s="355"/>
      <c r="H62" s="356"/>
      <c r="I62" s="355"/>
      <c r="J62" s="356"/>
      <c r="K62" s="355"/>
      <c r="L62" s="356"/>
      <c r="M62" s="355"/>
      <c r="N62" s="356"/>
      <c r="O62" s="355"/>
      <c r="P62" s="356"/>
      <c r="Q62" s="355"/>
      <c r="R62" s="356"/>
      <c r="S62" s="355"/>
      <c r="T62" s="356"/>
      <c r="U62" s="355"/>
      <c r="V62" s="2177"/>
      <c r="W62" s="355"/>
      <c r="X62" s="356"/>
      <c r="Y62" s="355"/>
      <c r="Z62" s="356"/>
      <c r="AA62" s="355"/>
      <c r="AB62" s="356"/>
      <c r="AC62" s="355"/>
      <c r="AD62" s="356"/>
      <c r="AE62" s="355"/>
      <c r="AF62" s="356"/>
      <c r="AG62" s="355"/>
      <c r="AH62" s="356"/>
      <c r="AI62" s="355"/>
      <c r="AJ62" s="356"/>
      <c r="AK62" s="2059"/>
      <c r="AL62" s="362"/>
      <c r="AM62" s="2085"/>
      <c r="AN62" s="356"/>
      <c r="AO62" s="2428" t="str">
        <f t="shared" si="89"/>
        <v/>
      </c>
      <c r="AP62" s="2418"/>
      <c r="AQ62" s="2418"/>
      <c r="AR62" s="2418"/>
      <c r="AS62" s="2418"/>
      <c r="AT62" s="2418"/>
      <c r="AU62" s="2418"/>
      <c r="AV62" s="2418"/>
      <c r="AW62" s="2418"/>
      <c r="AX62" s="2418"/>
      <c r="AY62" s="2418"/>
      <c r="AZ62" s="2418"/>
      <c r="BA62" s="1732"/>
      <c r="BB62" s="1732"/>
      <c r="BC62" s="1732"/>
      <c r="BD62" s="1731"/>
      <c r="BE62" s="1731"/>
      <c r="BF62" s="1731"/>
      <c r="BG62" s="1731"/>
      <c r="BH62" s="1731"/>
      <c r="BI62" s="1731"/>
      <c r="BJ62" s="1731"/>
      <c r="BK62" s="1731"/>
      <c r="BL62" s="1731"/>
      <c r="BM62" s="1731"/>
      <c r="BN62" s="1731"/>
      <c r="BO62" s="1731"/>
      <c r="BP62" s="1731"/>
      <c r="BQ62" s="1731"/>
      <c r="BR62" s="1731"/>
      <c r="BS62" s="1731"/>
      <c r="BT62" s="1731"/>
      <c r="BU62" s="1731"/>
      <c r="BV62" s="1732"/>
      <c r="BW62" s="1732"/>
      <c r="BX62" s="1732"/>
      <c r="BY62" s="1732"/>
      <c r="BZ62" s="1731"/>
      <c r="CA62" s="2419" t="str">
        <f t="shared" si="90"/>
        <v/>
      </c>
      <c r="CB62" s="2419" t="str">
        <f t="shared" si="91"/>
        <v/>
      </c>
      <c r="CC62" s="2200"/>
      <c r="CD62" s="2200"/>
      <c r="CE62" s="2200"/>
      <c r="CF62" s="2200"/>
      <c r="CG62" s="2200"/>
      <c r="CH62" s="2200"/>
      <c r="CI62" s="2200"/>
      <c r="CJ62" s="2200"/>
      <c r="CK62" s="2200"/>
      <c r="CL62" s="2200"/>
      <c r="CM62" s="2281">
        <f t="shared" ref="CM62:CN62" si="94">IF(AND($B62&gt;0,AM62=""),1,IF(AM62&gt;$B62,1,0))</f>
        <v>0</v>
      </c>
      <c r="CN62" s="2281">
        <f t="shared" si="94"/>
        <v>0</v>
      </c>
      <c r="CO62" s="2200"/>
      <c r="CP62" s="2200"/>
      <c r="CQ62" s="2200"/>
      <c r="CR62" s="1731"/>
      <c r="CS62" s="1731"/>
    </row>
    <row r="63" spans="1:97" ht="15" customHeight="1" x14ac:dyDescent="0.25">
      <c r="A63" s="816" t="s">
        <v>1466</v>
      </c>
      <c r="B63" s="184">
        <f t="shared" si="87"/>
        <v>0</v>
      </c>
      <c r="C63" s="185">
        <f t="shared" ref="C63:D63" si="95">SUM(E63+G63+I63+K63+M63+O63+Q63+S63+U63+W63+Y63+AA63+AC63+AE63+AG63+AI63+AK63)</f>
        <v>0</v>
      </c>
      <c r="D63" s="186">
        <f t="shared" si="95"/>
        <v>0</v>
      </c>
      <c r="E63" s="355"/>
      <c r="F63" s="2057"/>
      <c r="G63" s="355"/>
      <c r="H63" s="356"/>
      <c r="I63" s="355"/>
      <c r="J63" s="356"/>
      <c r="K63" s="355"/>
      <c r="L63" s="356"/>
      <c r="M63" s="355"/>
      <c r="N63" s="356"/>
      <c r="O63" s="355"/>
      <c r="P63" s="356"/>
      <c r="Q63" s="355"/>
      <c r="R63" s="356"/>
      <c r="S63" s="355"/>
      <c r="T63" s="356"/>
      <c r="U63" s="355"/>
      <c r="V63" s="2177"/>
      <c r="W63" s="355"/>
      <c r="X63" s="356"/>
      <c r="Y63" s="355"/>
      <c r="Z63" s="356"/>
      <c r="AA63" s="355"/>
      <c r="AB63" s="356"/>
      <c r="AC63" s="355"/>
      <c r="AD63" s="356"/>
      <c r="AE63" s="355"/>
      <c r="AF63" s="356"/>
      <c r="AG63" s="355"/>
      <c r="AH63" s="356"/>
      <c r="AI63" s="355"/>
      <c r="AJ63" s="356"/>
      <c r="AK63" s="2059"/>
      <c r="AL63" s="362"/>
      <c r="AM63" s="2085"/>
      <c r="AN63" s="356"/>
      <c r="AO63" s="2428" t="str">
        <f t="shared" si="89"/>
        <v/>
      </c>
      <c r="AP63" s="2418"/>
      <c r="AQ63" s="2418"/>
      <c r="AR63" s="2418"/>
      <c r="AS63" s="2418"/>
      <c r="AT63" s="2418"/>
      <c r="AU63" s="2418"/>
      <c r="AV63" s="2418"/>
      <c r="AW63" s="2418"/>
      <c r="AX63" s="2418"/>
      <c r="AY63" s="2418"/>
      <c r="AZ63" s="2418"/>
      <c r="BA63" s="1732"/>
      <c r="BB63" s="1732"/>
      <c r="BC63" s="1732"/>
      <c r="BD63" s="1731"/>
      <c r="BE63" s="1731"/>
      <c r="BF63" s="1731"/>
      <c r="BG63" s="1731"/>
      <c r="BH63" s="1731"/>
      <c r="BI63" s="1731"/>
      <c r="BJ63" s="1731"/>
      <c r="BK63" s="1731"/>
      <c r="BL63" s="1731"/>
      <c r="BM63" s="1731"/>
      <c r="BN63" s="1731"/>
      <c r="BO63" s="1731"/>
      <c r="BP63" s="1731"/>
      <c r="BQ63" s="1731"/>
      <c r="BR63" s="1731"/>
      <c r="BS63" s="1731"/>
      <c r="BT63" s="1731"/>
      <c r="BU63" s="1731"/>
      <c r="BV63" s="1732"/>
      <c r="BW63" s="1732"/>
      <c r="BX63" s="1732"/>
      <c r="BY63" s="1732"/>
      <c r="BZ63" s="1731"/>
      <c r="CA63" s="2419" t="str">
        <f t="shared" si="90"/>
        <v/>
      </c>
      <c r="CB63" s="2419" t="str">
        <f t="shared" si="91"/>
        <v/>
      </c>
      <c r="CC63" s="2200"/>
      <c r="CD63" s="2200"/>
      <c r="CE63" s="2200"/>
      <c r="CF63" s="2200"/>
      <c r="CG63" s="2200"/>
      <c r="CH63" s="2200"/>
      <c r="CI63" s="2200"/>
      <c r="CJ63" s="2200"/>
      <c r="CK63" s="2200"/>
      <c r="CL63" s="2200"/>
      <c r="CM63" s="2281">
        <f t="shared" ref="CM63:CN63" si="96">IF(AND($B63&gt;0,AM63=""),1,IF(AM63&gt;$B63,1,0))</f>
        <v>0</v>
      </c>
      <c r="CN63" s="2281">
        <f t="shared" si="96"/>
        <v>0</v>
      </c>
      <c r="CO63" s="2200"/>
      <c r="CP63" s="2200"/>
      <c r="CQ63" s="2200"/>
      <c r="CR63" s="1731"/>
      <c r="CS63" s="1731"/>
    </row>
    <row r="64" spans="1:97" ht="15" customHeight="1" x14ac:dyDescent="0.25">
      <c r="A64" s="816" t="s">
        <v>1467</v>
      </c>
      <c r="B64" s="184">
        <f t="shared" si="87"/>
        <v>0</v>
      </c>
      <c r="C64" s="185">
        <f t="shared" ref="C64:D64" si="97">SUM(E64+G64+I64+K64+M64+O64+Q64+S64+U64+W64+Y64+AA64+AC64+AE64+AG64+AI64+AK64)</f>
        <v>0</v>
      </c>
      <c r="D64" s="186">
        <f t="shared" si="97"/>
        <v>0</v>
      </c>
      <c r="E64" s="355"/>
      <c r="F64" s="2057"/>
      <c r="G64" s="355"/>
      <c r="H64" s="356"/>
      <c r="I64" s="355"/>
      <c r="J64" s="356"/>
      <c r="K64" s="355"/>
      <c r="L64" s="356"/>
      <c r="M64" s="355"/>
      <c r="N64" s="356"/>
      <c r="O64" s="355"/>
      <c r="P64" s="356"/>
      <c r="Q64" s="355"/>
      <c r="R64" s="356"/>
      <c r="S64" s="355"/>
      <c r="T64" s="356"/>
      <c r="U64" s="355"/>
      <c r="V64" s="2177"/>
      <c r="W64" s="355"/>
      <c r="X64" s="356"/>
      <c r="Y64" s="355"/>
      <c r="Z64" s="356"/>
      <c r="AA64" s="355"/>
      <c r="AB64" s="356"/>
      <c r="AC64" s="355"/>
      <c r="AD64" s="356"/>
      <c r="AE64" s="355"/>
      <c r="AF64" s="356"/>
      <c r="AG64" s="355"/>
      <c r="AH64" s="356"/>
      <c r="AI64" s="355"/>
      <c r="AJ64" s="356"/>
      <c r="AK64" s="2059"/>
      <c r="AL64" s="362"/>
      <c r="AM64" s="2085"/>
      <c r="AN64" s="356"/>
      <c r="AO64" s="2428" t="str">
        <f t="shared" si="89"/>
        <v/>
      </c>
      <c r="AP64" s="2418"/>
      <c r="AQ64" s="2418"/>
      <c r="AR64" s="2418"/>
      <c r="AS64" s="2418"/>
      <c r="AT64" s="2418"/>
      <c r="AU64" s="2418"/>
      <c r="AV64" s="2418"/>
      <c r="AW64" s="2418"/>
      <c r="AX64" s="2418"/>
      <c r="AY64" s="2418"/>
      <c r="AZ64" s="2418"/>
      <c r="BA64" s="1732"/>
      <c r="BB64" s="1732"/>
      <c r="BC64" s="1732"/>
      <c r="BD64" s="1731"/>
      <c r="BE64" s="1731"/>
      <c r="BF64" s="1731"/>
      <c r="BG64" s="1731"/>
      <c r="BH64" s="1731"/>
      <c r="BI64" s="1731"/>
      <c r="BJ64" s="1731"/>
      <c r="BK64" s="1731"/>
      <c r="BL64" s="1731"/>
      <c r="BM64" s="1731"/>
      <c r="BN64" s="1731"/>
      <c r="BO64" s="1731"/>
      <c r="BP64" s="1731"/>
      <c r="BQ64" s="1731"/>
      <c r="BR64" s="1731"/>
      <c r="BS64" s="1731"/>
      <c r="BT64" s="1731"/>
      <c r="BU64" s="1731"/>
      <c r="BV64" s="1732"/>
      <c r="BW64" s="1732"/>
      <c r="BX64" s="1732"/>
      <c r="BY64" s="1732"/>
      <c r="BZ64" s="1731"/>
      <c r="CA64" s="2419" t="str">
        <f t="shared" si="90"/>
        <v/>
      </c>
      <c r="CB64" s="2419" t="str">
        <f t="shared" si="91"/>
        <v/>
      </c>
      <c r="CC64" s="2200"/>
      <c r="CD64" s="2200"/>
      <c r="CE64" s="2200"/>
      <c r="CF64" s="2200"/>
      <c r="CG64" s="2200"/>
      <c r="CH64" s="2200"/>
      <c r="CI64" s="2200"/>
      <c r="CJ64" s="2200"/>
      <c r="CK64" s="2200"/>
      <c r="CL64" s="2200"/>
      <c r="CM64" s="2281">
        <f t="shared" ref="CM64:CN64" si="98">IF(AND($B64&gt;0,AM64=""),1,IF(AM64&gt;$B64,1,0))</f>
        <v>0</v>
      </c>
      <c r="CN64" s="2281">
        <f t="shared" si="98"/>
        <v>0</v>
      </c>
      <c r="CO64" s="2200"/>
      <c r="CP64" s="2200"/>
      <c r="CQ64" s="2200"/>
      <c r="CR64" s="1731"/>
      <c r="CS64" s="1731"/>
    </row>
    <row r="65" spans="1:97" ht="15" customHeight="1" x14ac:dyDescent="0.25">
      <c r="A65" s="2431" t="s">
        <v>1468</v>
      </c>
      <c r="B65" s="194">
        <f t="shared" si="87"/>
        <v>0</v>
      </c>
      <c r="C65" s="195">
        <f t="shared" ref="C65:D65" si="99">SUM(E65+G65+I65+K65+M65+O65+Q65+S65+U65+W65+Y65+AA65+AC65+AE65+AG65+AI65+AK65)</f>
        <v>0</v>
      </c>
      <c r="D65" s="1910">
        <f t="shared" si="99"/>
        <v>0</v>
      </c>
      <c r="E65" s="2070"/>
      <c r="F65" s="370"/>
      <c r="G65" s="2070"/>
      <c r="H65" s="2065"/>
      <c r="I65" s="2070"/>
      <c r="J65" s="2065"/>
      <c r="K65" s="2070"/>
      <c r="L65" s="2065"/>
      <c r="M65" s="2070"/>
      <c r="N65" s="2065"/>
      <c r="O65" s="2070"/>
      <c r="P65" s="2065"/>
      <c r="Q65" s="2070"/>
      <c r="R65" s="2065"/>
      <c r="S65" s="2070"/>
      <c r="T65" s="2065"/>
      <c r="U65" s="2070"/>
      <c r="V65" s="2380"/>
      <c r="W65" s="2070"/>
      <c r="X65" s="2065"/>
      <c r="Y65" s="2070"/>
      <c r="Z65" s="2065"/>
      <c r="AA65" s="2070"/>
      <c r="AB65" s="2065"/>
      <c r="AC65" s="2070"/>
      <c r="AD65" s="2065"/>
      <c r="AE65" s="2070"/>
      <c r="AF65" s="2065"/>
      <c r="AG65" s="2070"/>
      <c r="AH65" s="2065"/>
      <c r="AI65" s="2070"/>
      <c r="AJ65" s="2065"/>
      <c r="AK65" s="371"/>
      <c r="AL65" s="2069"/>
      <c r="AM65" s="2235"/>
      <c r="AN65" s="2065"/>
      <c r="AO65" s="2428" t="str">
        <f t="shared" si="89"/>
        <v/>
      </c>
      <c r="AP65" s="2418"/>
      <c r="AQ65" s="2418"/>
      <c r="AR65" s="2418"/>
      <c r="AS65" s="2418"/>
      <c r="AT65" s="2418"/>
      <c r="AU65" s="2418"/>
      <c r="AV65" s="2418"/>
      <c r="AW65" s="2418"/>
      <c r="AX65" s="2418"/>
      <c r="AY65" s="2418"/>
      <c r="AZ65" s="2418"/>
      <c r="BA65" s="1732"/>
      <c r="BB65" s="1732"/>
      <c r="BC65" s="1732"/>
      <c r="BD65" s="1731"/>
      <c r="BE65" s="1731"/>
      <c r="BF65" s="1731"/>
      <c r="BG65" s="1731"/>
      <c r="BH65" s="1731"/>
      <c r="BI65" s="1731"/>
      <c r="BJ65" s="1731"/>
      <c r="BK65" s="1731"/>
      <c r="BL65" s="1731"/>
      <c r="BM65" s="1731"/>
      <c r="BN65" s="1731"/>
      <c r="BO65" s="1731"/>
      <c r="BP65" s="1731"/>
      <c r="BQ65" s="1731"/>
      <c r="BR65" s="1731"/>
      <c r="BS65" s="1731"/>
      <c r="BT65" s="1731"/>
      <c r="BU65" s="1731"/>
      <c r="BV65" s="1732"/>
      <c r="BW65" s="1732"/>
      <c r="BX65" s="1732"/>
      <c r="BY65" s="1732"/>
      <c r="BZ65" s="1731"/>
      <c r="CA65" s="2419" t="str">
        <f t="shared" si="90"/>
        <v/>
      </c>
      <c r="CB65" s="2419" t="str">
        <f t="shared" si="91"/>
        <v/>
      </c>
      <c r="CC65" s="2200"/>
      <c r="CD65" s="2200"/>
      <c r="CE65" s="2200"/>
      <c r="CF65" s="2200"/>
      <c r="CG65" s="2200"/>
      <c r="CH65" s="2200"/>
      <c r="CI65" s="2200"/>
      <c r="CJ65" s="2200"/>
      <c r="CK65" s="2200"/>
      <c r="CL65" s="2200"/>
      <c r="CM65" s="2281">
        <f t="shared" ref="CM65:CN65" si="100">IF(AND($B65&gt;0,AM65=""),1,IF(AM65&gt;$B65,1,0))</f>
        <v>0</v>
      </c>
      <c r="CN65" s="2281">
        <f t="shared" si="100"/>
        <v>0</v>
      </c>
      <c r="CO65" s="2200"/>
      <c r="CP65" s="2200"/>
      <c r="CQ65" s="2200"/>
      <c r="CR65" s="1731"/>
      <c r="CS65" s="1731"/>
    </row>
    <row r="66" spans="1:97" ht="15" customHeight="1" x14ac:dyDescent="0.25">
      <c r="A66" s="817" t="s">
        <v>1469</v>
      </c>
      <c r="B66" s="172">
        <f t="shared" si="87"/>
        <v>0</v>
      </c>
      <c r="C66" s="187">
        <f t="shared" ref="C66:D66" si="101">SUM(E66+G66+I66+K66+M66+O66+Q66+S66+U66+W66+Y66+AA66+AC66+AE66+AG66+AI66+AK66)</f>
        <v>0</v>
      </c>
      <c r="D66" s="173">
        <f t="shared" si="101"/>
        <v>0</v>
      </c>
      <c r="E66" s="131"/>
      <c r="F66" s="1847"/>
      <c r="G66" s="131"/>
      <c r="H66" s="372"/>
      <c r="I66" s="131"/>
      <c r="J66" s="372"/>
      <c r="K66" s="131"/>
      <c r="L66" s="372"/>
      <c r="M66" s="131"/>
      <c r="N66" s="372"/>
      <c r="O66" s="131"/>
      <c r="P66" s="372"/>
      <c r="Q66" s="131"/>
      <c r="R66" s="372"/>
      <c r="S66" s="131"/>
      <c r="T66" s="372"/>
      <c r="U66" s="131"/>
      <c r="V66" s="2178"/>
      <c r="W66" s="131"/>
      <c r="X66" s="372"/>
      <c r="Y66" s="131"/>
      <c r="Z66" s="372"/>
      <c r="AA66" s="131"/>
      <c r="AB66" s="372"/>
      <c r="AC66" s="131"/>
      <c r="AD66" s="372"/>
      <c r="AE66" s="131"/>
      <c r="AF66" s="372"/>
      <c r="AG66" s="131"/>
      <c r="AH66" s="372"/>
      <c r="AI66" s="131"/>
      <c r="AJ66" s="372"/>
      <c r="AK66" s="2075"/>
      <c r="AL66" s="373"/>
      <c r="AM66" s="2424"/>
      <c r="AN66" s="762"/>
      <c r="AO66" s="2428"/>
      <c r="AP66" s="2418"/>
      <c r="AQ66" s="2418"/>
      <c r="AR66" s="2418"/>
      <c r="AS66" s="2418"/>
      <c r="AT66" s="2418"/>
      <c r="AU66" s="2418"/>
      <c r="AV66" s="2418"/>
      <c r="AW66" s="2418"/>
      <c r="AX66" s="2418"/>
      <c r="AY66" s="2418"/>
      <c r="AZ66" s="2418"/>
      <c r="BA66" s="1732"/>
      <c r="BB66" s="1732"/>
      <c r="BC66" s="1732"/>
      <c r="BD66" s="1731"/>
      <c r="BE66" s="1731"/>
      <c r="BF66" s="1731"/>
      <c r="BG66" s="1731"/>
      <c r="BH66" s="1731"/>
      <c r="BI66" s="1731"/>
      <c r="BJ66" s="1731"/>
      <c r="BK66" s="1731"/>
      <c r="BL66" s="1731"/>
      <c r="BM66" s="1731"/>
      <c r="BN66" s="1731"/>
      <c r="BO66" s="1731"/>
      <c r="BP66" s="1731"/>
      <c r="BQ66" s="1731"/>
      <c r="BR66" s="1731"/>
      <c r="BS66" s="1731"/>
      <c r="BT66" s="1731"/>
      <c r="BU66" s="1731"/>
      <c r="BV66" s="1732"/>
      <c r="BW66" s="1732"/>
      <c r="BX66" s="1732"/>
      <c r="BY66" s="1732"/>
      <c r="BZ66" s="1731"/>
      <c r="CA66" s="2258"/>
      <c r="CB66" s="2258"/>
      <c r="CC66" s="338"/>
      <c r="CD66" s="338"/>
      <c r="CE66" s="338"/>
      <c r="CF66" s="338"/>
      <c r="CG66" s="338"/>
      <c r="CH66" s="338"/>
      <c r="CI66" s="338"/>
      <c r="CJ66" s="338"/>
      <c r="CK66" s="338"/>
      <c r="CL66" s="338"/>
      <c r="CM66" s="2258"/>
      <c r="CN66" s="2258"/>
      <c r="CO66" s="2200"/>
      <c r="CP66" s="2200"/>
      <c r="CQ66" s="2200"/>
      <c r="CR66" s="1731"/>
      <c r="CS66" s="1731"/>
    </row>
    <row r="67" spans="1:97" ht="15" customHeight="1" x14ac:dyDescent="0.25">
      <c r="A67" s="1736" t="s">
        <v>82</v>
      </c>
      <c r="B67" s="299">
        <f t="shared" ref="B67:AL67" si="102">SUM(B61:B66)</f>
        <v>0</v>
      </c>
      <c r="C67" s="693">
        <f t="shared" si="102"/>
        <v>0</v>
      </c>
      <c r="D67" s="1859">
        <f t="shared" si="102"/>
        <v>0</v>
      </c>
      <c r="E67" s="146">
        <f t="shared" si="102"/>
        <v>0</v>
      </c>
      <c r="F67" s="1827">
        <f t="shared" si="102"/>
        <v>0</v>
      </c>
      <c r="G67" s="146">
        <f t="shared" si="102"/>
        <v>0</v>
      </c>
      <c r="H67" s="147">
        <f t="shared" si="102"/>
        <v>0</v>
      </c>
      <c r="I67" s="146">
        <f t="shared" si="102"/>
        <v>0</v>
      </c>
      <c r="J67" s="147">
        <f t="shared" si="102"/>
        <v>0</v>
      </c>
      <c r="K67" s="146">
        <f t="shared" si="102"/>
        <v>0</v>
      </c>
      <c r="L67" s="147">
        <f t="shared" si="102"/>
        <v>0</v>
      </c>
      <c r="M67" s="146">
        <f t="shared" si="102"/>
        <v>0</v>
      </c>
      <c r="N67" s="147">
        <f t="shared" si="102"/>
        <v>0</v>
      </c>
      <c r="O67" s="146">
        <f t="shared" si="102"/>
        <v>0</v>
      </c>
      <c r="P67" s="147">
        <f t="shared" si="102"/>
        <v>0</v>
      </c>
      <c r="Q67" s="146">
        <f t="shared" si="102"/>
        <v>0</v>
      </c>
      <c r="R67" s="147">
        <f t="shared" si="102"/>
        <v>0</v>
      </c>
      <c r="S67" s="146">
        <f t="shared" si="102"/>
        <v>0</v>
      </c>
      <c r="T67" s="147">
        <f t="shared" si="102"/>
        <v>0</v>
      </c>
      <c r="U67" s="1826">
        <f t="shared" si="102"/>
        <v>0</v>
      </c>
      <c r="V67" s="205">
        <f t="shared" si="102"/>
        <v>0</v>
      </c>
      <c r="W67" s="146">
        <f t="shared" si="102"/>
        <v>0</v>
      </c>
      <c r="X67" s="147">
        <f t="shared" si="102"/>
        <v>0</v>
      </c>
      <c r="Y67" s="146">
        <f t="shared" si="102"/>
        <v>0</v>
      </c>
      <c r="Z67" s="147">
        <f t="shared" si="102"/>
        <v>0</v>
      </c>
      <c r="AA67" s="146">
        <f t="shared" si="102"/>
        <v>0</v>
      </c>
      <c r="AB67" s="147">
        <f t="shared" si="102"/>
        <v>0</v>
      </c>
      <c r="AC67" s="146">
        <f t="shared" si="102"/>
        <v>0</v>
      </c>
      <c r="AD67" s="147">
        <f t="shared" si="102"/>
        <v>0</v>
      </c>
      <c r="AE67" s="146">
        <f t="shared" si="102"/>
        <v>0</v>
      </c>
      <c r="AF67" s="147">
        <f t="shared" si="102"/>
        <v>0</v>
      </c>
      <c r="AG67" s="146">
        <f t="shared" si="102"/>
        <v>0</v>
      </c>
      <c r="AH67" s="147">
        <f t="shared" si="102"/>
        <v>0</v>
      </c>
      <c r="AI67" s="146">
        <f t="shared" si="102"/>
        <v>0</v>
      </c>
      <c r="AJ67" s="147">
        <f t="shared" si="102"/>
        <v>0</v>
      </c>
      <c r="AK67" s="1922">
        <f t="shared" si="102"/>
        <v>0</v>
      </c>
      <c r="AL67" s="111">
        <f t="shared" si="102"/>
        <v>0</v>
      </c>
      <c r="AM67" s="1864">
        <f t="shared" ref="AM67:AN67" si="103">SUM(AM61:AM65)</f>
        <v>0</v>
      </c>
      <c r="AN67" s="147">
        <f t="shared" si="103"/>
        <v>0</v>
      </c>
      <c r="AO67" s="2429"/>
      <c r="AP67" s="2429"/>
      <c r="AQ67" s="2429"/>
      <c r="AR67" s="2429"/>
      <c r="AS67" s="2429"/>
      <c r="AT67" s="2429"/>
      <c r="AU67" s="2429"/>
      <c r="AV67" s="2429"/>
      <c r="AW67" s="2429"/>
      <c r="AX67" s="2429"/>
      <c r="AY67" s="2429"/>
      <c r="AZ67" s="2429"/>
      <c r="BA67" s="2429"/>
      <c r="BB67" s="2429"/>
      <c r="BC67" s="2429"/>
      <c r="BD67" s="2417"/>
      <c r="BE67" s="2417"/>
      <c r="BF67" s="1731"/>
      <c r="BG67" s="1731"/>
      <c r="BH67" s="1731"/>
      <c r="BI67" s="1731"/>
      <c r="BJ67" s="1731"/>
      <c r="BK67" s="1731"/>
      <c r="BL67" s="1731"/>
      <c r="BM67" s="1731"/>
      <c r="BN67" s="1731"/>
      <c r="BO67" s="1731"/>
      <c r="BP67" s="1731"/>
      <c r="BQ67" s="1731"/>
      <c r="BR67" s="1731"/>
      <c r="BS67" s="1731"/>
      <c r="BT67" s="1731"/>
      <c r="BU67" s="1731"/>
      <c r="BV67" s="1732"/>
      <c r="BW67" s="1732"/>
      <c r="BX67" s="1732"/>
      <c r="BY67" s="1732"/>
      <c r="BZ67" s="1731"/>
      <c r="CA67" s="143"/>
      <c r="CB67" s="143"/>
      <c r="CC67" s="338"/>
      <c r="CD67" s="338"/>
      <c r="CE67" s="338"/>
      <c r="CF67" s="338"/>
      <c r="CG67" s="338"/>
      <c r="CH67" s="338"/>
      <c r="CI67" s="338"/>
      <c r="CJ67" s="338"/>
      <c r="CK67" s="338"/>
      <c r="CL67" s="338"/>
      <c r="CM67" s="143"/>
      <c r="CN67" s="143"/>
      <c r="CO67" s="2200"/>
      <c r="CP67" s="2200"/>
      <c r="CQ67" s="2200"/>
      <c r="CR67" s="1731"/>
      <c r="CS67" s="1731"/>
    </row>
    <row r="68" spans="1:97" ht="18" customHeight="1" x14ac:dyDescent="0.25">
      <c r="A68" s="2392" t="s">
        <v>1470</v>
      </c>
      <c r="B68" s="2392"/>
      <c r="C68" s="2392"/>
      <c r="D68" s="2392"/>
      <c r="E68" s="2392"/>
      <c r="F68" s="2392"/>
      <c r="G68" s="2392"/>
      <c r="H68" s="2392"/>
      <c r="I68" s="2392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</row>
    <row r="69" spans="1:97" ht="13.5" customHeight="1" x14ac:dyDescent="0.25">
      <c r="A69" s="3195" t="s">
        <v>1460</v>
      </c>
      <c r="B69" s="3201" t="s">
        <v>82</v>
      </c>
      <c r="C69" s="3161"/>
      <c r="D69" s="3149"/>
      <c r="E69" s="3159" t="s">
        <v>106</v>
      </c>
      <c r="F69" s="3124"/>
      <c r="G69" s="3124"/>
      <c r="H69" s="3124"/>
      <c r="I69" s="3124"/>
      <c r="J69" s="3124"/>
      <c r="K69" s="3124"/>
      <c r="L69" s="3124"/>
      <c r="M69" s="3124"/>
      <c r="N69" s="3124"/>
      <c r="O69" s="3124"/>
      <c r="P69" s="3124"/>
      <c r="Q69" s="3124"/>
      <c r="R69" s="3124"/>
      <c r="S69" s="3124"/>
      <c r="T69" s="3124"/>
      <c r="U69" s="3124"/>
      <c r="V69" s="3124"/>
      <c r="W69" s="3124"/>
      <c r="X69" s="3124"/>
      <c r="Y69" s="3124"/>
      <c r="Z69" s="3124"/>
      <c r="AA69" s="3124"/>
      <c r="AB69" s="3124"/>
      <c r="AC69" s="3124"/>
      <c r="AD69" s="3124"/>
      <c r="AE69" s="3124"/>
      <c r="AF69" s="3124"/>
      <c r="AG69" s="3124"/>
      <c r="AH69" s="3124"/>
      <c r="AI69" s="3124"/>
      <c r="AJ69" s="3124"/>
      <c r="AK69" s="3124"/>
      <c r="AL69" s="3122"/>
      <c r="AM69" s="1731"/>
      <c r="AN69" s="1731"/>
      <c r="AO69" s="1731"/>
      <c r="AP69" s="1731"/>
      <c r="AQ69" s="1731"/>
      <c r="AR69" s="1731"/>
      <c r="AS69" s="1731"/>
      <c r="AT69" s="1731"/>
      <c r="AU69" s="1731"/>
      <c r="AV69" s="1731"/>
      <c r="AW69" s="1731"/>
      <c r="AX69" s="1731"/>
      <c r="AY69" s="1731"/>
      <c r="AZ69" s="1731"/>
      <c r="BA69" s="1731"/>
      <c r="BB69" s="1731"/>
      <c r="BC69" s="1731"/>
      <c r="BD69" s="1731"/>
      <c r="BE69" s="1731"/>
      <c r="BF69" s="1731"/>
      <c r="BG69" s="1731"/>
      <c r="BH69" s="1731"/>
      <c r="BI69" s="1731"/>
      <c r="BJ69" s="1731"/>
      <c r="BK69" s="1731"/>
      <c r="BL69" s="1731"/>
      <c r="BM69" s="1731"/>
      <c r="BN69" s="1731"/>
      <c r="BO69" s="1731"/>
      <c r="BP69" s="1731"/>
      <c r="BQ69" s="1731"/>
      <c r="BR69" s="1731"/>
      <c r="BS69" s="1731"/>
      <c r="BT69" s="1731"/>
      <c r="BU69" s="1731"/>
      <c r="BV69" s="1732"/>
      <c r="BW69" s="1732"/>
      <c r="BX69" s="1732"/>
      <c r="BY69" s="1732"/>
      <c r="BZ69" s="1731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731"/>
      <c r="CS69" s="1731"/>
    </row>
    <row r="70" spans="1:97" ht="13.5" customHeight="1" x14ac:dyDescent="0.25">
      <c r="A70" s="3131"/>
      <c r="B70" s="3150"/>
      <c r="C70" s="3142"/>
      <c r="D70" s="3140"/>
      <c r="E70" s="3143" t="s">
        <v>352</v>
      </c>
      <c r="F70" s="3122"/>
      <c r="G70" s="3143" t="s">
        <v>335</v>
      </c>
      <c r="H70" s="3122"/>
      <c r="I70" s="3143" t="s">
        <v>99</v>
      </c>
      <c r="J70" s="3122"/>
      <c r="K70" s="3143" t="s">
        <v>49</v>
      </c>
      <c r="L70" s="3122"/>
      <c r="M70" s="3143" t="s">
        <v>50</v>
      </c>
      <c r="N70" s="3122"/>
      <c r="O70" s="3159" t="s">
        <v>51</v>
      </c>
      <c r="P70" s="3122"/>
      <c r="Q70" s="3159" t="s">
        <v>52</v>
      </c>
      <c r="R70" s="3122"/>
      <c r="S70" s="3159" t="s">
        <v>53</v>
      </c>
      <c r="T70" s="3122"/>
      <c r="U70" s="3159" t="s">
        <v>54</v>
      </c>
      <c r="V70" s="3122"/>
      <c r="W70" s="3159" t="s">
        <v>55</v>
      </c>
      <c r="X70" s="3122"/>
      <c r="Y70" s="3159" t="s">
        <v>56</v>
      </c>
      <c r="Z70" s="3122"/>
      <c r="AA70" s="3159" t="s">
        <v>57</v>
      </c>
      <c r="AB70" s="3122"/>
      <c r="AC70" s="3159" t="s">
        <v>58</v>
      </c>
      <c r="AD70" s="3122"/>
      <c r="AE70" s="3159" t="s">
        <v>59</v>
      </c>
      <c r="AF70" s="3122"/>
      <c r="AG70" s="3159" t="s">
        <v>60</v>
      </c>
      <c r="AH70" s="3122"/>
      <c r="AI70" s="3159" t="s">
        <v>61</v>
      </c>
      <c r="AJ70" s="3122"/>
      <c r="AK70" s="3159" t="s">
        <v>62</v>
      </c>
      <c r="AL70" s="3122"/>
      <c r="AM70" s="1731"/>
      <c r="AN70" s="1731"/>
      <c r="AO70" s="1731"/>
      <c r="AP70" s="1731"/>
      <c r="AQ70" s="1731"/>
      <c r="AR70" s="1731"/>
      <c r="AS70" s="1731"/>
      <c r="AT70" s="1731"/>
      <c r="AU70" s="1731"/>
      <c r="AV70" s="1731"/>
      <c r="AW70" s="1731"/>
      <c r="AX70" s="1731"/>
      <c r="AY70" s="1731"/>
      <c r="AZ70" s="1731"/>
      <c r="BA70" s="1731"/>
      <c r="BB70" s="1731"/>
      <c r="BC70" s="1731"/>
      <c r="BD70" s="1731"/>
      <c r="BE70" s="1731"/>
      <c r="BF70" s="1731"/>
      <c r="BG70" s="1731"/>
      <c r="BH70" s="1731"/>
      <c r="BI70" s="1731"/>
      <c r="BJ70" s="1731"/>
      <c r="BK70" s="1731"/>
      <c r="BL70" s="1731"/>
      <c r="BM70" s="1731"/>
      <c r="BN70" s="1731"/>
      <c r="BO70" s="1731"/>
      <c r="BP70" s="1731"/>
      <c r="BQ70" s="1731"/>
      <c r="BR70" s="1731"/>
      <c r="BS70" s="1731"/>
      <c r="BT70" s="1731"/>
      <c r="BU70" s="1731"/>
      <c r="BV70" s="1732"/>
      <c r="BW70" s="1732"/>
      <c r="BX70" s="1732"/>
      <c r="BY70" s="1732"/>
      <c r="BZ70" s="1731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731"/>
      <c r="CS70" s="1731"/>
    </row>
    <row r="71" spans="1:97" ht="13.5" customHeight="1" x14ac:dyDescent="0.25">
      <c r="A71" s="3142"/>
      <c r="B71" s="1887" t="s">
        <v>84</v>
      </c>
      <c r="C71" s="1739" t="s">
        <v>63</v>
      </c>
      <c r="D71" s="1743" t="s">
        <v>64</v>
      </c>
      <c r="E71" s="27" t="s">
        <v>63</v>
      </c>
      <c r="F71" s="1743" t="s">
        <v>64</v>
      </c>
      <c r="G71" s="27" t="s">
        <v>63</v>
      </c>
      <c r="H71" s="1743" t="s">
        <v>64</v>
      </c>
      <c r="I71" s="27" t="s">
        <v>63</v>
      </c>
      <c r="J71" s="1743" t="s">
        <v>64</v>
      </c>
      <c r="K71" s="27" t="s">
        <v>63</v>
      </c>
      <c r="L71" s="1743" t="s">
        <v>64</v>
      </c>
      <c r="M71" s="27" t="s">
        <v>63</v>
      </c>
      <c r="N71" s="1743" t="s">
        <v>64</v>
      </c>
      <c r="O71" s="27" t="s">
        <v>63</v>
      </c>
      <c r="P71" s="1743" t="s">
        <v>64</v>
      </c>
      <c r="Q71" s="27" t="s">
        <v>63</v>
      </c>
      <c r="R71" s="1743" t="s">
        <v>64</v>
      </c>
      <c r="S71" s="27" t="s">
        <v>63</v>
      </c>
      <c r="T71" s="1743" t="s">
        <v>64</v>
      </c>
      <c r="U71" s="27" t="s">
        <v>63</v>
      </c>
      <c r="V71" s="1737" t="s">
        <v>64</v>
      </c>
      <c r="W71" s="27" t="s">
        <v>63</v>
      </c>
      <c r="X71" s="1743" t="s">
        <v>64</v>
      </c>
      <c r="Y71" s="27" t="s">
        <v>63</v>
      </c>
      <c r="Z71" s="1743" t="s">
        <v>64</v>
      </c>
      <c r="AA71" s="27" t="s">
        <v>63</v>
      </c>
      <c r="AB71" s="1743" t="s">
        <v>64</v>
      </c>
      <c r="AC71" s="27" t="s">
        <v>63</v>
      </c>
      <c r="AD71" s="1743" t="s">
        <v>64</v>
      </c>
      <c r="AE71" s="27" t="s">
        <v>63</v>
      </c>
      <c r="AF71" s="1743" t="s">
        <v>64</v>
      </c>
      <c r="AG71" s="27" t="s">
        <v>63</v>
      </c>
      <c r="AH71" s="1743" t="s">
        <v>64</v>
      </c>
      <c r="AI71" s="27" t="s">
        <v>63</v>
      </c>
      <c r="AJ71" s="1743" t="s">
        <v>64</v>
      </c>
      <c r="AK71" s="27" t="s">
        <v>63</v>
      </c>
      <c r="AL71" s="1743" t="s">
        <v>64</v>
      </c>
      <c r="AM71" s="1731"/>
      <c r="AN71" s="1731"/>
      <c r="AO71" s="1731"/>
      <c r="AP71" s="1731"/>
      <c r="AQ71" s="1731"/>
      <c r="AR71" s="1731"/>
      <c r="AS71" s="1731"/>
      <c r="AT71" s="1731"/>
      <c r="AU71" s="1731"/>
      <c r="AV71" s="1731"/>
      <c r="AW71" s="1731"/>
      <c r="AX71" s="1731"/>
      <c r="AY71" s="1731"/>
      <c r="AZ71" s="1731"/>
      <c r="BA71" s="1731"/>
      <c r="BB71" s="1731"/>
      <c r="BC71" s="1731"/>
      <c r="BD71" s="1731"/>
      <c r="BE71" s="1731"/>
      <c r="BF71" s="1731"/>
      <c r="BG71" s="1731"/>
      <c r="BH71" s="1731"/>
      <c r="BI71" s="1731"/>
      <c r="BJ71" s="1731"/>
      <c r="BK71" s="1731"/>
      <c r="BL71" s="1731"/>
      <c r="BM71" s="1731"/>
      <c r="BN71" s="1731"/>
      <c r="BO71" s="1731"/>
      <c r="BP71" s="1731"/>
      <c r="BQ71" s="1731"/>
      <c r="BR71" s="1731"/>
      <c r="BS71" s="1731"/>
      <c r="BT71" s="1731"/>
      <c r="BU71" s="1731"/>
      <c r="BV71" s="1732"/>
      <c r="BW71" s="1732"/>
      <c r="BX71" s="1732"/>
      <c r="BY71" s="1732"/>
      <c r="BZ71" s="1731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731"/>
      <c r="CS71" s="1731"/>
    </row>
    <row r="72" spans="1:97" ht="15" customHeight="1" x14ac:dyDescent="0.25">
      <c r="A72" s="2430" t="s">
        <v>1464</v>
      </c>
      <c r="B72" s="169">
        <f t="shared" ref="B72:B77" si="104">SUM(C72+D72)</f>
        <v>0</v>
      </c>
      <c r="C72" s="179">
        <f t="shared" ref="C72:D72" si="105">SUM(E72+G72+I72+K72+M72+O72+Q72+S72+U72+W72+Y72+AA72+AC72+AE72+AG72+AI72+AK72)</f>
        <v>0</v>
      </c>
      <c r="D72" s="171">
        <f t="shared" si="105"/>
        <v>0</v>
      </c>
      <c r="E72" s="126"/>
      <c r="F72" s="1840"/>
      <c r="G72" s="126"/>
      <c r="H72" s="351"/>
      <c r="I72" s="126"/>
      <c r="J72" s="351"/>
      <c r="K72" s="126"/>
      <c r="L72" s="351"/>
      <c r="M72" s="126"/>
      <c r="N72" s="351"/>
      <c r="O72" s="126"/>
      <c r="P72" s="351"/>
      <c r="Q72" s="126"/>
      <c r="R72" s="351"/>
      <c r="S72" s="126"/>
      <c r="T72" s="351"/>
      <c r="U72" s="126"/>
      <c r="V72" s="2172"/>
      <c r="W72" s="126"/>
      <c r="X72" s="351"/>
      <c r="Y72" s="126"/>
      <c r="Z72" s="351"/>
      <c r="AA72" s="126"/>
      <c r="AB72" s="351"/>
      <c r="AC72" s="126"/>
      <c r="AD72" s="351"/>
      <c r="AE72" s="126"/>
      <c r="AF72" s="351"/>
      <c r="AG72" s="126"/>
      <c r="AH72" s="351"/>
      <c r="AI72" s="126"/>
      <c r="AJ72" s="351"/>
      <c r="AK72" s="650"/>
      <c r="AL72" s="351"/>
      <c r="AM72" s="1731"/>
      <c r="AN72" s="1731"/>
      <c r="AO72" s="1731"/>
      <c r="AP72" s="1731"/>
      <c r="AQ72" s="1731"/>
      <c r="AR72" s="1731"/>
      <c r="AS72" s="1731"/>
      <c r="AT72" s="1731"/>
      <c r="AU72" s="1731"/>
      <c r="AV72" s="1731"/>
      <c r="AW72" s="1731"/>
      <c r="AX72" s="1731"/>
      <c r="AY72" s="1731"/>
      <c r="AZ72" s="1731"/>
      <c r="BA72" s="1731"/>
      <c r="BB72" s="1731"/>
      <c r="BC72" s="1731"/>
      <c r="BD72" s="1731"/>
      <c r="BE72" s="1731"/>
      <c r="BF72" s="1731"/>
      <c r="BG72" s="1731"/>
      <c r="BH72" s="1731"/>
      <c r="BI72" s="1731"/>
      <c r="BJ72" s="1731"/>
      <c r="BK72" s="1731"/>
      <c r="BL72" s="1731"/>
      <c r="BM72" s="1731"/>
      <c r="BN72" s="1731"/>
      <c r="BO72" s="1731"/>
      <c r="BP72" s="1731"/>
      <c r="BQ72" s="1731"/>
      <c r="BR72" s="1731"/>
      <c r="BS72" s="1731"/>
      <c r="BT72" s="1731"/>
      <c r="BU72" s="1731"/>
      <c r="BV72" s="1732"/>
      <c r="BW72" s="1732"/>
      <c r="BX72" s="1732"/>
      <c r="BY72" s="1732"/>
      <c r="BZ72" s="1731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731"/>
      <c r="CS72" s="1731"/>
    </row>
    <row r="73" spans="1:97" ht="15" customHeight="1" x14ac:dyDescent="0.25">
      <c r="A73" s="816" t="s">
        <v>1465</v>
      </c>
      <c r="B73" s="184">
        <f t="shared" si="104"/>
        <v>0</v>
      </c>
      <c r="C73" s="185">
        <f t="shared" ref="C73:D73" si="106">SUM(E73+G73+I73+K73+M73+O73+Q73+S73+U73+W73+Y73+AA73+AC73+AE73+AG73+AI73+AK73)</f>
        <v>0</v>
      </c>
      <c r="D73" s="186">
        <f t="shared" si="106"/>
        <v>0</v>
      </c>
      <c r="E73" s="355"/>
      <c r="F73" s="2057"/>
      <c r="G73" s="355"/>
      <c r="H73" s="356"/>
      <c r="I73" s="355"/>
      <c r="J73" s="356"/>
      <c r="K73" s="355"/>
      <c r="L73" s="356"/>
      <c r="M73" s="355"/>
      <c r="N73" s="356"/>
      <c r="O73" s="355"/>
      <c r="P73" s="356"/>
      <c r="Q73" s="355"/>
      <c r="R73" s="356"/>
      <c r="S73" s="355"/>
      <c r="T73" s="356"/>
      <c r="U73" s="355"/>
      <c r="V73" s="2177"/>
      <c r="W73" s="355"/>
      <c r="X73" s="356"/>
      <c r="Y73" s="355"/>
      <c r="Z73" s="356"/>
      <c r="AA73" s="355"/>
      <c r="AB73" s="356"/>
      <c r="AC73" s="355"/>
      <c r="AD73" s="356"/>
      <c r="AE73" s="355"/>
      <c r="AF73" s="356"/>
      <c r="AG73" s="355"/>
      <c r="AH73" s="356"/>
      <c r="AI73" s="355"/>
      <c r="AJ73" s="356"/>
      <c r="AK73" s="2059"/>
      <c r="AL73" s="356"/>
      <c r="AM73" s="1731"/>
      <c r="AN73" s="1731"/>
      <c r="AO73" s="1731"/>
      <c r="AP73" s="1731"/>
      <c r="AQ73" s="1731"/>
      <c r="AR73" s="1731"/>
      <c r="AS73" s="1731"/>
      <c r="AT73" s="1731"/>
      <c r="AU73" s="1731"/>
      <c r="AV73" s="1731"/>
      <c r="AW73" s="1731"/>
      <c r="AX73" s="1731"/>
      <c r="AY73" s="1731"/>
      <c r="AZ73" s="1731"/>
      <c r="BA73" s="1731"/>
      <c r="BB73" s="1731"/>
      <c r="BC73" s="1731"/>
      <c r="BD73" s="1731"/>
      <c r="BE73" s="1731"/>
      <c r="BF73" s="1731"/>
      <c r="BG73" s="1731"/>
      <c r="BH73" s="1731"/>
      <c r="BI73" s="1731"/>
      <c r="BJ73" s="1731"/>
      <c r="BK73" s="1731"/>
      <c r="BL73" s="1731"/>
      <c r="BM73" s="1731"/>
      <c r="BN73" s="1731"/>
      <c r="BO73" s="1731"/>
      <c r="BP73" s="1731"/>
      <c r="BQ73" s="1731"/>
      <c r="BR73" s="1731"/>
      <c r="BS73" s="1731"/>
      <c r="BT73" s="1731"/>
      <c r="BU73" s="1731"/>
      <c r="BV73" s="1732"/>
      <c r="BW73" s="1732"/>
      <c r="BX73" s="1732"/>
      <c r="BY73" s="1732"/>
      <c r="BZ73" s="1731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731"/>
      <c r="CS73" s="1731"/>
    </row>
    <row r="74" spans="1:97" ht="15" customHeight="1" x14ac:dyDescent="0.25">
      <c r="A74" s="816" t="s">
        <v>1466</v>
      </c>
      <c r="B74" s="184">
        <f t="shared" si="104"/>
        <v>0</v>
      </c>
      <c r="C74" s="185">
        <f t="shared" ref="C74:D74" si="107">SUM(E74+G74+I74+K74+M74+O74+Q74+S74+U74+W74+Y74+AA74+AC74+AE74+AG74+AI74+AK74)</f>
        <v>0</v>
      </c>
      <c r="D74" s="186">
        <f t="shared" si="107"/>
        <v>0</v>
      </c>
      <c r="E74" s="355"/>
      <c r="F74" s="2057"/>
      <c r="G74" s="355"/>
      <c r="H74" s="356"/>
      <c r="I74" s="355"/>
      <c r="J74" s="356"/>
      <c r="K74" s="355"/>
      <c r="L74" s="356"/>
      <c r="M74" s="355"/>
      <c r="N74" s="356"/>
      <c r="O74" s="355"/>
      <c r="P74" s="356"/>
      <c r="Q74" s="355"/>
      <c r="R74" s="356"/>
      <c r="S74" s="355"/>
      <c r="T74" s="356"/>
      <c r="U74" s="355"/>
      <c r="V74" s="2177"/>
      <c r="W74" s="355"/>
      <c r="X74" s="356"/>
      <c r="Y74" s="355"/>
      <c r="Z74" s="356"/>
      <c r="AA74" s="355"/>
      <c r="AB74" s="356"/>
      <c r="AC74" s="355"/>
      <c r="AD74" s="356"/>
      <c r="AE74" s="355"/>
      <c r="AF74" s="356"/>
      <c r="AG74" s="355"/>
      <c r="AH74" s="356"/>
      <c r="AI74" s="355"/>
      <c r="AJ74" s="356"/>
      <c r="AK74" s="2059"/>
      <c r="AL74" s="356"/>
      <c r="AM74" s="1731"/>
      <c r="AN74" s="1731"/>
      <c r="AO74" s="1731"/>
      <c r="AP74" s="1731"/>
      <c r="AQ74" s="1731"/>
      <c r="AR74" s="1731"/>
      <c r="AS74" s="1731"/>
      <c r="AT74" s="1731"/>
      <c r="AU74" s="1731"/>
      <c r="AV74" s="1731"/>
      <c r="AW74" s="1731"/>
      <c r="AX74" s="1731"/>
      <c r="AY74" s="1731"/>
      <c r="AZ74" s="1731"/>
      <c r="BA74" s="1731"/>
      <c r="BB74" s="1731"/>
      <c r="BC74" s="1731"/>
      <c r="BD74" s="1731"/>
      <c r="BE74" s="1731"/>
      <c r="BF74" s="1731"/>
      <c r="BG74" s="1731"/>
      <c r="BH74" s="1731"/>
      <c r="BI74" s="1731"/>
      <c r="BJ74" s="1731"/>
      <c r="BK74" s="1731"/>
      <c r="BL74" s="1731"/>
      <c r="BM74" s="1731"/>
      <c r="BN74" s="1731"/>
      <c r="BO74" s="1731"/>
      <c r="BP74" s="1731"/>
      <c r="BQ74" s="1731"/>
      <c r="BR74" s="1731"/>
      <c r="BS74" s="1731"/>
      <c r="BT74" s="1731"/>
      <c r="BU74" s="1731"/>
      <c r="BV74" s="1732"/>
      <c r="BW74" s="1732"/>
      <c r="BX74" s="1732"/>
      <c r="BY74" s="1732"/>
      <c r="BZ74" s="1731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731"/>
      <c r="CS74" s="1731"/>
    </row>
    <row r="75" spans="1:97" ht="15" customHeight="1" x14ac:dyDescent="0.25">
      <c r="A75" s="816" t="s">
        <v>1467</v>
      </c>
      <c r="B75" s="184">
        <f t="shared" si="104"/>
        <v>0</v>
      </c>
      <c r="C75" s="185">
        <f t="shared" ref="C75:D75" si="108">SUM(E75+G75+I75+K75+M75+O75+Q75+S75+U75+W75+Y75+AA75+AC75+AE75+AG75+AI75+AK75)</f>
        <v>0</v>
      </c>
      <c r="D75" s="186">
        <f t="shared" si="108"/>
        <v>0</v>
      </c>
      <c r="E75" s="355"/>
      <c r="F75" s="2057"/>
      <c r="G75" s="355"/>
      <c r="H75" s="356"/>
      <c r="I75" s="355"/>
      <c r="J75" s="356"/>
      <c r="K75" s="355"/>
      <c r="L75" s="356"/>
      <c r="M75" s="355"/>
      <c r="N75" s="356"/>
      <c r="O75" s="355"/>
      <c r="P75" s="356"/>
      <c r="Q75" s="355"/>
      <c r="R75" s="356"/>
      <c r="S75" s="355"/>
      <c r="T75" s="356"/>
      <c r="U75" s="355"/>
      <c r="V75" s="2177"/>
      <c r="W75" s="355"/>
      <c r="X75" s="356"/>
      <c r="Y75" s="355"/>
      <c r="Z75" s="356"/>
      <c r="AA75" s="355"/>
      <c r="AB75" s="356"/>
      <c r="AC75" s="355"/>
      <c r="AD75" s="356"/>
      <c r="AE75" s="355"/>
      <c r="AF75" s="356"/>
      <c r="AG75" s="355"/>
      <c r="AH75" s="356"/>
      <c r="AI75" s="355"/>
      <c r="AJ75" s="356"/>
      <c r="AK75" s="2059"/>
      <c r="AL75" s="356"/>
      <c r="AM75" s="1731"/>
      <c r="AN75" s="1731"/>
      <c r="AO75" s="1731"/>
      <c r="AP75" s="1731"/>
      <c r="AQ75" s="1731"/>
      <c r="AR75" s="1731"/>
      <c r="AS75" s="1731"/>
      <c r="AT75" s="1731"/>
      <c r="AU75" s="1731"/>
      <c r="AV75" s="1731"/>
      <c r="AW75" s="1731"/>
      <c r="AX75" s="1731"/>
      <c r="AY75" s="1731"/>
      <c r="AZ75" s="1731"/>
      <c r="BA75" s="1731"/>
      <c r="BB75" s="1731"/>
      <c r="BC75" s="1731"/>
      <c r="BD75" s="1731"/>
      <c r="BE75" s="1731"/>
      <c r="BF75" s="1731"/>
      <c r="BG75" s="1731"/>
      <c r="BH75" s="1731"/>
      <c r="BI75" s="1731"/>
      <c r="BJ75" s="1731"/>
      <c r="BK75" s="1731"/>
      <c r="BL75" s="1731"/>
      <c r="BM75" s="1731"/>
      <c r="BN75" s="1731"/>
      <c r="BO75" s="1731"/>
      <c r="BP75" s="1731"/>
      <c r="BQ75" s="1731"/>
      <c r="BR75" s="1731"/>
      <c r="BS75" s="1731"/>
      <c r="BT75" s="1731"/>
      <c r="BU75" s="1731"/>
      <c r="BV75" s="1732"/>
      <c r="BW75" s="1732"/>
      <c r="BX75" s="1732"/>
      <c r="BY75" s="1732"/>
      <c r="BZ75" s="1731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731"/>
      <c r="CS75" s="1731"/>
    </row>
    <row r="76" spans="1:97" ht="15" customHeight="1" x14ac:dyDescent="0.25">
      <c r="A76" s="2431" t="s">
        <v>1468</v>
      </c>
      <c r="B76" s="194">
        <f t="shared" si="104"/>
        <v>0</v>
      </c>
      <c r="C76" s="195">
        <f t="shared" ref="C76:D76" si="109">SUM(E76+G76+I76+K76+M76+O76+Q76+S76+U76+W76+Y76+AA76+AC76+AE76+AG76+AI76+AK76)</f>
        <v>0</v>
      </c>
      <c r="D76" s="1910">
        <f t="shared" si="109"/>
        <v>0</v>
      </c>
      <c r="E76" s="2070"/>
      <c r="F76" s="370"/>
      <c r="G76" s="2070"/>
      <c r="H76" s="2065"/>
      <c r="I76" s="2070"/>
      <c r="J76" s="2065"/>
      <c r="K76" s="2070"/>
      <c r="L76" s="2065"/>
      <c r="M76" s="2070"/>
      <c r="N76" s="2065"/>
      <c r="O76" s="2070"/>
      <c r="P76" s="2065"/>
      <c r="Q76" s="2070"/>
      <c r="R76" s="2065"/>
      <c r="S76" s="2070"/>
      <c r="T76" s="2065"/>
      <c r="U76" s="2070"/>
      <c r="V76" s="2380"/>
      <c r="W76" s="2070"/>
      <c r="X76" s="2065"/>
      <c r="Y76" s="2070"/>
      <c r="Z76" s="2065"/>
      <c r="AA76" s="2070"/>
      <c r="AB76" s="2065"/>
      <c r="AC76" s="2070"/>
      <c r="AD76" s="2065"/>
      <c r="AE76" s="2070"/>
      <c r="AF76" s="2065"/>
      <c r="AG76" s="2070"/>
      <c r="AH76" s="2065"/>
      <c r="AI76" s="2070"/>
      <c r="AJ76" s="2065"/>
      <c r="AK76" s="371"/>
      <c r="AL76" s="2065"/>
      <c r="AM76" s="1731"/>
      <c r="AN76" s="1731"/>
      <c r="AO76" s="1731"/>
      <c r="AP76" s="1731"/>
      <c r="AQ76" s="1731"/>
      <c r="AR76" s="1731"/>
      <c r="AS76" s="1731"/>
      <c r="AT76" s="1731"/>
      <c r="AU76" s="1731"/>
      <c r="AV76" s="1731"/>
      <c r="AW76" s="1731"/>
      <c r="AX76" s="1731"/>
      <c r="AY76" s="1731"/>
      <c r="AZ76" s="1731"/>
      <c r="BA76" s="1731"/>
      <c r="BB76" s="1731"/>
      <c r="BC76" s="1731"/>
      <c r="BD76" s="1731"/>
      <c r="BE76" s="1731"/>
      <c r="BF76" s="1731"/>
      <c r="BG76" s="1731"/>
      <c r="BH76" s="1731"/>
      <c r="BI76" s="1731"/>
      <c r="BJ76" s="1731"/>
      <c r="BK76" s="1731"/>
      <c r="BL76" s="1731"/>
      <c r="BM76" s="1731"/>
      <c r="BN76" s="1731"/>
      <c r="BO76" s="1731"/>
      <c r="BP76" s="1731"/>
      <c r="BQ76" s="1731"/>
      <c r="BR76" s="1731"/>
      <c r="BS76" s="1731"/>
      <c r="BT76" s="1731"/>
      <c r="BU76" s="1731"/>
      <c r="BV76" s="1732"/>
      <c r="BW76" s="1732"/>
      <c r="BX76" s="1732"/>
      <c r="BY76" s="1732"/>
      <c r="BZ76" s="1731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731"/>
      <c r="CS76" s="1731"/>
    </row>
    <row r="77" spans="1:97" ht="15" customHeight="1" x14ac:dyDescent="0.25">
      <c r="A77" s="817" t="s">
        <v>1469</v>
      </c>
      <c r="B77" s="172">
        <f t="shared" si="104"/>
        <v>0</v>
      </c>
      <c r="C77" s="187">
        <f t="shared" ref="C77:D77" si="110">SUM(E77+G77+I77+K77+M77+O77+Q77+S77+U77+W77+Y77+AA77+AC77+AE77+AG77+AI77+AK77)</f>
        <v>0</v>
      </c>
      <c r="D77" s="173">
        <f t="shared" si="110"/>
        <v>0</v>
      </c>
      <c r="E77" s="131"/>
      <c r="F77" s="1847"/>
      <c r="G77" s="131"/>
      <c r="H77" s="372"/>
      <c r="I77" s="131"/>
      <c r="J77" s="372"/>
      <c r="K77" s="131"/>
      <c r="L77" s="372"/>
      <c r="M77" s="131"/>
      <c r="N77" s="372"/>
      <c r="O77" s="131"/>
      <c r="P77" s="372"/>
      <c r="Q77" s="131"/>
      <c r="R77" s="372"/>
      <c r="S77" s="131"/>
      <c r="T77" s="372"/>
      <c r="U77" s="131"/>
      <c r="V77" s="2178"/>
      <c r="W77" s="131"/>
      <c r="X77" s="372"/>
      <c r="Y77" s="131"/>
      <c r="Z77" s="372"/>
      <c r="AA77" s="131"/>
      <c r="AB77" s="372"/>
      <c r="AC77" s="131"/>
      <c r="AD77" s="372"/>
      <c r="AE77" s="131"/>
      <c r="AF77" s="372"/>
      <c r="AG77" s="131"/>
      <c r="AH77" s="372"/>
      <c r="AI77" s="131"/>
      <c r="AJ77" s="372"/>
      <c r="AK77" s="2075"/>
      <c r="AL77" s="372"/>
      <c r="AM77" s="1731"/>
      <c r="AN77" s="1731"/>
      <c r="AO77" s="1731"/>
      <c r="AP77" s="1731"/>
      <c r="AQ77" s="1731"/>
      <c r="AR77" s="1731"/>
      <c r="AS77" s="1731"/>
      <c r="AT77" s="1731"/>
      <c r="AU77" s="1731"/>
      <c r="AV77" s="1731"/>
      <c r="AW77" s="1731"/>
      <c r="AX77" s="1731"/>
      <c r="AY77" s="1731"/>
      <c r="AZ77" s="1731"/>
      <c r="BA77" s="1731"/>
      <c r="BB77" s="1731"/>
      <c r="BC77" s="1731"/>
      <c r="BD77" s="1731"/>
      <c r="BE77" s="1731"/>
      <c r="BF77" s="1731"/>
      <c r="BG77" s="1731"/>
      <c r="BH77" s="1731"/>
      <c r="BI77" s="1731"/>
      <c r="BJ77" s="1731"/>
      <c r="BK77" s="1731"/>
      <c r="BL77" s="1731"/>
      <c r="BM77" s="1731"/>
      <c r="BN77" s="1731"/>
      <c r="BO77" s="1731"/>
      <c r="BP77" s="1731"/>
      <c r="BQ77" s="1731"/>
      <c r="BR77" s="1731"/>
      <c r="BS77" s="1731"/>
      <c r="BT77" s="1731"/>
      <c r="BU77" s="1731"/>
      <c r="BV77" s="1732"/>
      <c r="BW77" s="1732"/>
      <c r="BX77" s="1732"/>
      <c r="BY77" s="1732"/>
      <c r="BZ77" s="1731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731"/>
      <c r="CS77" s="1731"/>
    </row>
    <row r="78" spans="1:97" ht="15" customHeight="1" x14ac:dyDescent="0.25">
      <c r="A78" s="1736" t="s">
        <v>82</v>
      </c>
      <c r="B78" s="299">
        <f t="shared" ref="B78:AL78" si="111">SUM(B72:B77)</f>
        <v>0</v>
      </c>
      <c r="C78" s="693">
        <f t="shared" si="111"/>
        <v>0</v>
      </c>
      <c r="D78" s="1859">
        <f t="shared" si="111"/>
        <v>0</v>
      </c>
      <c r="E78" s="146">
        <f t="shared" si="111"/>
        <v>0</v>
      </c>
      <c r="F78" s="1827">
        <f t="shared" si="111"/>
        <v>0</v>
      </c>
      <c r="G78" s="146">
        <f t="shared" si="111"/>
        <v>0</v>
      </c>
      <c r="H78" s="147">
        <f t="shared" si="111"/>
        <v>0</v>
      </c>
      <c r="I78" s="146">
        <f t="shared" si="111"/>
        <v>0</v>
      </c>
      <c r="J78" s="147">
        <f t="shared" si="111"/>
        <v>0</v>
      </c>
      <c r="K78" s="146">
        <f t="shared" si="111"/>
        <v>0</v>
      </c>
      <c r="L78" s="147">
        <f t="shared" si="111"/>
        <v>0</v>
      </c>
      <c r="M78" s="146">
        <f t="shared" si="111"/>
        <v>0</v>
      </c>
      <c r="N78" s="147">
        <f t="shared" si="111"/>
        <v>0</v>
      </c>
      <c r="O78" s="146">
        <f t="shared" si="111"/>
        <v>0</v>
      </c>
      <c r="P78" s="147">
        <f t="shared" si="111"/>
        <v>0</v>
      </c>
      <c r="Q78" s="146">
        <f t="shared" si="111"/>
        <v>0</v>
      </c>
      <c r="R78" s="147">
        <f t="shared" si="111"/>
        <v>0</v>
      </c>
      <c r="S78" s="146">
        <f t="shared" si="111"/>
        <v>0</v>
      </c>
      <c r="T78" s="147">
        <f t="shared" si="111"/>
        <v>0</v>
      </c>
      <c r="U78" s="1826">
        <f t="shared" si="111"/>
        <v>0</v>
      </c>
      <c r="V78" s="205">
        <f t="shared" si="111"/>
        <v>0</v>
      </c>
      <c r="W78" s="146">
        <f t="shared" si="111"/>
        <v>0</v>
      </c>
      <c r="X78" s="147">
        <f t="shared" si="111"/>
        <v>0</v>
      </c>
      <c r="Y78" s="146">
        <f t="shared" si="111"/>
        <v>0</v>
      </c>
      <c r="Z78" s="147">
        <f t="shared" si="111"/>
        <v>0</v>
      </c>
      <c r="AA78" s="146">
        <f t="shared" si="111"/>
        <v>0</v>
      </c>
      <c r="AB78" s="147">
        <f t="shared" si="111"/>
        <v>0</v>
      </c>
      <c r="AC78" s="146">
        <f t="shared" si="111"/>
        <v>0</v>
      </c>
      <c r="AD78" s="147">
        <f t="shared" si="111"/>
        <v>0</v>
      </c>
      <c r="AE78" s="146">
        <f t="shared" si="111"/>
        <v>0</v>
      </c>
      <c r="AF78" s="147">
        <f t="shared" si="111"/>
        <v>0</v>
      </c>
      <c r="AG78" s="146">
        <f t="shared" si="111"/>
        <v>0</v>
      </c>
      <c r="AH78" s="147">
        <f t="shared" si="111"/>
        <v>0</v>
      </c>
      <c r="AI78" s="146">
        <f t="shared" si="111"/>
        <v>0</v>
      </c>
      <c r="AJ78" s="147">
        <f t="shared" si="111"/>
        <v>0</v>
      </c>
      <c r="AK78" s="1922">
        <f t="shared" si="111"/>
        <v>0</v>
      </c>
      <c r="AL78" s="147">
        <f t="shared" si="111"/>
        <v>0</v>
      </c>
      <c r="AM78" s="1731"/>
      <c r="AN78" s="1731"/>
      <c r="AO78" s="1731"/>
      <c r="AP78" s="1731"/>
      <c r="AQ78" s="1731"/>
      <c r="AR78" s="1731"/>
      <c r="AS78" s="1731"/>
      <c r="AT78" s="1731"/>
      <c r="AU78" s="1731"/>
      <c r="AV78" s="1731"/>
      <c r="AW78" s="1731"/>
      <c r="AX78" s="1731"/>
      <c r="AY78" s="1731"/>
      <c r="AZ78" s="1731"/>
      <c r="BA78" s="1731"/>
      <c r="BB78" s="1731"/>
      <c r="BC78" s="1731"/>
      <c r="BD78" s="1731"/>
      <c r="BE78" s="1731"/>
      <c r="BF78" s="1731"/>
      <c r="BG78" s="1731"/>
      <c r="BH78" s="1731"/>
      <c r="BI78" s="1731"/>
      <c r="BJ78" s="1731"/>
      <c r="BK78" s="1731"/>
      <c r="BL78" s="1731"/>
      <c r="BM78" s="1731"/>
      <c r="BN78" s="1731"/>
      <c r="BO78" s="1731"/>
      <c r="BP78" s="1731"/>
      <c r="BQ78" s="1731"/>
      <c r="BR78" s="1731"/>
      <c r="BS78" s="1731"/>
      <c r="BT78" s="1731"/>
      <c r="BU78" s="1731"/>
      <c r="BV78" s="1732"/>
      <c r="BW78" s="1732"/>
      <c r="BX78" s="1732"/>
      <c r="BY78" s="1732"/>
      <c r="BZ78" s="1731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731"/>
      <c r="CS78" s="1731"/>
    </row>
    <row r="79" spans="1:97" ht="18" customHeight="1" x14ac:dyDescent="0.25">
      <c r="A79" s="2392" t="s">
        <v>1471</v>
      </c>
      <c r="B79" s="2432"/>
      <c r="C79" s="2432"/>
      <c r="D79" s="2432"/>
      <c r="E79" s="2432"/>
      <c r="F79" s="2432"/>
      <c r="G79" s="2432"/>
      <c r="H79" s="2432"/>
      <c r="I79" s="1873"/>
      <c r="J79" s="1873"/>
      <c r="K79" s="1873"/>
      <c r="L79" s="1873"/>
      <c r="M79" s="1873"/>
      <c r="N79" s="1873"/>
      <c r="O79" s="1873"/>
      <c r="P79" s="2200"/>
      <c r="Q79" s="2200"/>
      <c r="R79" s="2200"/>
      <c r="S79" s="2200"/>
      <c r="T79" s="2200"/>
      <c r="U79" s="2200"/>
      <c r="V79" s="2200"/>
      <c r="W79" s="2200"/>
      <c r="X79" s="2200"/>
      <c r="Y79" s="2200"/>
      <c r="Z79" s="2200"/>
      <c r="AA79" s="2200"/>
      <c r="AB79" s="2200"/>
      <c r="AC79" s="2200"/>
      <c r="AD79" s="2200"/>
      <c r="AE79" s="2200"/>
      <c r="AF79" s="2200"/>
      <c r="AG79" s="2200"/>
      <c r="AH79" s="2200"/>
      <c r="AI79" s="2200"/>
      <c r="AJ79" s="2200"/>
      <c r="AK79" s="2200"/>
      <c r="AL79" s="2200"/>
      <c r="AM79" s="2200"/>
      <c r="AN79" s="2200"/>
      <c r="AO79" s="1867"/>
      <c r="AP79" s="1867"/>
      <c r="AQ79" s="1867"/>
      <c r="AR79" s="1867"/>
      <c r="AS79" s="1867"/>
      <c r="AT79" s="1867"/>
      <c r="AU79" s="1867"/>
      <c r="AV79" s="1867"/>
      <c r="AW79" s="1867"/>
      <c r="AX79" s="1867"/>
      <c r="AY79" s="1867"/>
      <c r="AZ79" s="1867"/>
      <c r="BA79" s="1867"/>
      <c r="BB79" s="1867"/>
      <c r="BC79" s="1867"/>
      <c r="BD79" s="2200"/>
      <c r="BE79" s="2200"/>
      <c r="BF79" s="2200"/>
      <c r="BG79" s="2200"/>
      <c r="BH79" s="2200"/>
      <c r="BI79" s="2200"/>
      <c r="BJ79" s="2200"/>
      <c r="BK79" s="2200"/>
      <c r="BL79" s="2200"/>
      <c r="BM79" s="2200"/>
      <c r="BN79" s="2200"/>
      <c r="BO79" s="2200"/>
      <c r="BP79" s="2200"/>
      <c r="BQ79" s="2200"/>
      <c r="BR79" s="2200"/>
      <c r="BS79" s="2200"/>
      <c r="BT79" s="2200"/>
      <c r="BU79" s="2200"/>
      <c r="BV79" s="1867"/>
      <c r="BW79" s="1867"/>
      <c r="BX79" s="1867"/>
      <c r="BY79" s="1867"/>
      <c r="BZ79" s="2200"/>
      <c r="CA79" s="2200"/>
      <c r="CB79" s="2200"/>
      <c r="CC79" s="2200"/>
      <c r="CD79" s="2200"/>
      <c r="CE79" s="2200"/>
      <c r="CF79" s="2200"/>
      <c r="CG79" s="2200"/>
      <c r="CH79" s="2200"/>
      <c r="CI79" s="2200"/>
      <c r="CJ79" s="2200"/>
      <c r="CK79" s="2200"/>
      <c r="CL79" s="2200"/>
      <c r="CM79" s="2200"/>
      <c r="CN79" s="2200"/>
      <c r="CO79" s="2200"/>
      <c r="CP79" s="2200"/>
      <c r="CQ79" s="2200"/>
      <c r="CR79" s="2200"/>
      <c r="CS79" s="2200"/>
    </row>
    <row r="80" spans="1:97" ht="13.5" customHeight="1" x14ac:dyDescent="0.25">
      <c r="A80" s="1741" t="s">
        <v>1472</v>
      </c>
      <c r="B80" s="216" t="s">
        <v>1412</v>
      </c>
      <c r="C80" s="27" t="s">
        <v>1473</v>
      </c>
      <c r="D80" s="23" t="s">
        <v>1474</v>
      </c>
      <c r="E80" s="1743" t="s">
        <v>608</v>
      </c>
      <c r="F80" s="1727"/>
      <c r="G80" s="1862"/>
      <c r="H80" s="1862"/>
      <c r="I80" s="1862"/>
      <c r="J80" s="1862"/>
      <c r="K80" s="1862"/>
      <c r="L80" s="1862"/>
      <c r="M80" s="1862"/>
      <c r="N80" s="2433" t="s">
        <v>16</v>
      </c>
      <c r="O80" s="1862"/>
      <c r="P80" s="1862"/>
      <c r="Q80" s="1862"/>
      <c r="R80" s="2417"/>
      <c r="S80" s="2417"/>
      <c r="T80" s="2417"/>
      <c r="U80" s="2417"/>
      <c r="V80" s="2417"/>
      <c r="W80" s="2417"/>
      <c r="X80" s="1862"/>
      <c r="Y80" s="1862"/>
      <c r="Z80" s="1731"/>
      <c r="AA80" s="1731"/>
      <c r="AB80" s="1731"/>
      <c r="AC80" s="1731"/>
      <c r="AD80" s="1731"/>
      <c r="AE80" s="1731"/>
      <c r="AF80" s="1731"/>
      <c r="AG80" s="1731"/>
      <c r="AH80" s="1731"/>
      <c r="AI80" s="1731"/>
      <c r="AJ80" s="1731"/>
      <c r="AK80" s="1731"/>
      <c r="AL80" s="1731"/>
      <c r="AM80" s="1731"/>
      <c r="AN80" s="1731"/>
      <c r="AO80" s="1732"/>
      <c r="AP80" s="1732"/>
      <c r="AQ80" s="1732"/>
      <c r="AR80" s="1732"/>
      <c r="AS80" s="1732"/>
      <c r="AT80" s="1732"/>
      <c r="AU80" s="1732"/>
      <c r="AV80" s="1732"/>
      <c r="AW80" s="1732"/>
      <c r="AX80" s="1732"/>
      <c r="AY80" s="1732"/>
      <c r="AZ80" s="1732"/>
      <c r="BA80" s="1732"/>
      <c r="BB80" s="1732"/>
      <c r="BC80" s="1732"/>
      <c r="BD80" s="1731"/>
      <c r="BE80" s="1731"/>
      <c r="BF80" s="1731"/>
      <c r="BG80" s="1731"/>
      <c r="BH80" s="1731"/>
      <c r="BI80" s="1731"/>
      <c r="BJ80" s="1731"/>
      <c r="BK80" s="1731"/>
      <c r="BL80" s="1731"/>
      <c r="BM80" s="1731"/>
      <c r="BN80" s="1731"/>
      <c r="BO80" s="1731"/>
      <c r="BP80" s="1731"/>
      <c r="BQ80" s="1731"/>
      <c r="BR80" s="1731"/>
      <c r="BS80" s="1731"/>
      <c r="BT80" s="1731"/>
      <c r="BU80" s="1731"/>
      <c r="BV80" s="1732"/>
      <c r="BW80" s="1732"/>
      <c r="BX80" s="1732"/>
      <c r="BY80" s="1732"/>
      <c r="BZ80" s="1731"/>
      <c r="CA80" s="2200"/>
      <c r="CB80" s="2200"/>
      <c r="CC80" s="2200"/>
      <c r="CD80" s="2200"/>
      <c r="CE80" s="2200"/>
      <c r="CF80" s="2200"/>
      <c r="CG80" s="2200"/>
      <c r="CH80" s="2200"/>
      <c r="CI80" s="2200"/>
      <c r="CJ80" s="2200"/>
      <c r="CK80" s="2200"/>
      <c r="CL80" s="2200"/>
      <c r="CM80" s="2200"/>
      <c r="CN80" s="2200"/>
      <c r="CO80" s="2200"/>
      <c r="CP80" s="2200"/>
      <c r="CQ80" s="2200"/>
      <c r="CR80" s="1731"/>
      <c r="CS80" s="1731"/>
    </row>
    <row r="81" spans="1:97" ht="15" customHeight="1" x14ac:dyDescent="0.25">
      <c r="A81" s="1915" t="s">
        <v>1231</v>
      </c>
      <c r="B81" s="29">
        <f t="shared" ref="B81:B100" si="112">SUM(C81:E81)</f>
        <v>0</v>
      </c>
      <c r="C81" s="126"/>
      <c r="D81" s="127"/>
      <c r="E81" s="1840"/>
      <c r="F81" s="1862"/>
      <c r="G81" s="1862"/>
      <c r="H81" s="1862"/>
      <c r="I81" s="1862"/>
      <c r="J81" s="1862"/>
      <c r="K81" s="1862"/>
      <c r="L81" s="1862"/>
      <c r="M81" s="1862"/>
      <c r="N81" s="1862"/>
      <c r="O81" s="1862"/>
      <c r="P81" s="1862"/>
      <c r="Q81" s="1862"/>
      <c r="R81" s="2417"/>
      <c r="S81" s="2417"/>
      <c r="T81" s="2417"/>
      <c r="U81" s="2417"/>
      <c r="V81" s="2417"/>
      <c r="W81" s="2417"/>
      <c r="X81" s="1862"/>
      <c r="Y81" s="1862"/>
      <c r="Z81" s="1731"/>
      <c r="AA81" s="1731"/>
      <c r="AB81" s="1731"/>
      <c r="AC81" s="1731"/>
      <c r="AD81" s="1731"/>
      <c r="AE81" s="1731"/>
      <c r="AF81" s="1731"/>
      <c r="AG81" s="1731"/>
      <c r="AH81" s="1731"/>
      <c r="AI81" s="1731"/>
      <c r="AJ81" s="1731"/>
      <c r="AK81" s="1731"/>
      <c r="AL81" s="1731"/>
      <c r="AM81" s="1731"/>
      <c r="AN81" s="1731"/>
      <c r="AO81" s="1732"/>
      <c r="AP81" s="1732"/>
      <c r="AQ81" s="1732"/>
      <c r="AR81" s="1732"/>
      <c r="AS81" s="1732"/>
      <c r="AT81" s="1732"/>
      <c r="AU81" s="1732"/>
      <c r="AV81" s="1732"/>
      <c r="AW81" s="1732"/>
      <c r="AX81" s="1732"/>
      <c r="AY81" s="1732"/>
      <c r="AZ81" s="1732"/>
      <c r="BA81" s="1732"/>
      <c r="BB81" s="1732"/>
      <c r="BC81" s="1732"/>
      <c r="BD81" s="1731"/>
      <c r="BE81" s="1731"/>
      <c r="BF81" s="1731"/>
      <c r="BG81" s="1731"/>
      <c r="BH81" s="1731"/>
      <c r="BI81" s="1731"/>
      <c r="BJ81" s="1731"/>
      <c r="BK81" s="1731"/>
      <c r="BL81" s="1731"/>
      <c r="BM81" s="1731"/>
      <c r="BN81" s="1731"/>
      <c r="BO81" s="1731"/>
      <c r="BP81" s="1731"/>
      <c r="BQ81" s="1731"/>
      <c r="BR81" s="1731"/>
      <c r="BS81" s="1731"/>
      <c r="BT81" s="1731"/>
      <c r="BU81" s="1731"/>
      <c r="BV81" s="1732"/>
      <c r="BW81" s="1732"/>
      <c r="BX81" s="1732"/>
      <c r="BY81" s="1732"/>
      <c r="BZ81" s="1731"/>
      <c r="CA81" s="2200"/>
      <c r="CB81" s="2200"/>
      <c r="CC81" s="2200"/>
      <c r="CD81" s="2200"/>
      <c r="CE81" s="2200"/>
      <c r="CF81" s="2200"/>
      <c r="CG81" s="2200"/>
      <c r="CH81" s="2200"/>
      <c r="CI81" s="2200"/>
      <c r="CJ81" s="2200"/>
      <c r="CK81" s="2200"/>
      <c r="CL81" s="2200"/>
      <c r="CM81" s="2200"/>
      <c r="CN81" s="2200"/>
      <c r="CO81" s="2200"/>
      <c r="CP81" s="2200"/>
      <c r="CQ81" s="2200"/>
      <c r="CR81" s="1731"/>
      <c r="CS81" s="1731"/>
    </row>
    <row r="82" spans="1:97" ht="15" customHeight="1" x14ac:dyDescent="0.25">
      <c r="A82" s="198" t="s">
        <v>1475</v>
      </c>
      <c r="B82" s="114">
        <f t="shared" si="112"/>
        <v>0</v>
      </c>
      <c r="C82" s="355"/>
      <c r="D82" s="452"/>
      <c r="E82" s="2057"/>
      <c r="F82" s="1862"/>
      <c r="G82" s="1862"/>
      <c r="H82" s="1862"/>
      <c r="I82" s="1862"/>
      <c r="J82" s="1862"/>
      <c r="K82" s="1862"/>
      <c r="L82" s="1862"/>
      <c r="M82" s="1862"/>
      <c r="N82" s="1862"/>
      <c r="O82" s="1862"/>
      <c r="P82" s="1862"/>
      <c r="Q82" s="1862"/>
      <c r="R82" s="2417"/>
      <c r="S82" s="2417"/>
      <c r="T82" s="2417"/>
      <c r="U82" s="2417"/>
      <c r="V82" s="2417"/>
      <c r="W82" s="2417"/>
      <c r="X82" s="1862"/>
      <c r="Y82" s="1862"/>
      <c r="Z82" s="1731"/>
      <c r="AA82" s="1731"/>
      <c r="AB82" s="1731"/>
      <c r="AC82" s="1731"/>
      <c r="AD82" s="1731"/>
      <c r="AE82" s="1731"/>
      <c r="AF82" s="1731"/>
      <c r="AG82" s="1731"/>
      <c r="AH82" s="1731"/>
      <c r="AI82" s="1731"/>
      <c r="AJ82" s="1731"/>
      <c r="AK82" s="1731"/>
      <c r="AL82" s="1731"/>
      <c r="AM82" s="1731"/>
      <c r="AN82" s="1731"/>
      <c r="AO82" s="1732"/>
      <c r="AP82" s="1732"/>
      <c r="AQ82" s="1732"/>
      <c r="AR82" s="1732"/>
      <c r="AS82" s="1732"/>
      <c r="AT82" s="1732"/>
      <c r="AU82" s="1732"/>
      <c r="AV82" s="1732"/>
      <c r="AW82" s="1732"/>
      <c r="AX82" s="1732"/>
      <c r="AY82" s="1732"/>
      <c r="AZ82" s="1732"/>
      <c r="BA82" s="1732"/>
      <c r="BB82" s="1732"/>
      <c r="BC82" s="1732"/>
      <c r="BD82" s="1731"/>
      <c r="BE82" s="1731"/>
      <c r="BF82" s="1731"/>
      <c r="BG82" s="1731"/>
      <c r="BH82" s="1731"/>
      <c r="BI82" s="1731"/>
      <c r="BJ82" s="1731"/>
      <c r="BK82" s="1731"/>
      <c r="BL82" s="1731"/>
      <c r="BM82" s="1731"/>
      <c r="BN82" s="1731"/>
      <c r="BO82" s="1731"/>
      <c r="BP82" s="1731"/>
      <c r="BQ82" s="1731"/>
      <c r="BR82" s="1731"/>
      <c r="BS82" s="1731"/>
      <c r="BT82" s="1731"/>
      <c r="BU82" s="1731"/>
      <c r="BV82" s="1732"/>
      <c r="BW82" s="1732"/>
      <c r="BX82" s="1732"/>
      <c r="BY82" s="1732"/>
      <c r="BZ82" s="1731"/>
      <c r="CA82" s="2200"/>
      <c r="CB82" s="2200"/>
      <c r="CC82" s="2200"/>
      <c r="CD82" s="2200"/>
      <c r="CE82" s="2200"/>
      <c r="CF82" s="2200"/>
      <c r="CG82" s="2200"/>
      <c r="CH82" s="2200"/>
      <c r="CI82" s="2200"/>
      <c r="CJ82" s="2200"/>
      <c r="CK82" s="2200"/>
      <c r="CL82" s="2200"/>
      <c r="CM82" s="2200"/>
      <c r="CN82" s="2200"/>
      <c r="CO82" s="2200"/>
      <c r="CP82" s="2200"/>
      <c r="CQ82" s="2200"/>
      <c r="CR82" s="1731"/>
      <c r="CS82" s="1731"/>
    </row>
    <row r="83" spans="1:97" ht="15" customHeight="1" x14ac:dyDescent="0.25">
      <c r="A83" s="198" t="s">
        <v>1256</v>
      </c>
      <c r="B83" s="114">
        <f t="shared" si="112"/>
        <v>0</v>
      </c>
      <c r="C83" s="355"/>
      <c r="D83" s="452"/>
      <c r="E83" s="2057"/>
      <c r="F83" s="1862"/>
      <c r="G83" s="1862"/>
      <c r="H83" s="1862"/>
      <c r="I83" s="1862"/>
      <c r="J83" s="1862"/>
      <c r="K83" s="1862"/>
      <c r="L83" s="1862"/>
      <c r="M83" s="1862"/>
      <c r="N83" s="1862"/>
      <c r="O83" s="1862"/>
      <c r="P83" s="1862"/>
      <c r="Q83" s="1862"/>
      <c r="R83" s="2417"/>
      <c r="S83" s="2417"/>
      <c r="T83" s="2417"/>
      <c r="U83" s="2417"/>
      <c r="V83" s="2417"/>
      <c r="W83" s="2417"/>
      <c r="X83" s="1862"/>
      <c r="Y83" s="1862"/>
      <c r="Z83" s="1731"/>
      <c r="AA83" s="1731"/>
      <c r="AB83" s="1731"/>
      <c r="AC83" s="1731"/>
      <c r="AD83" s="1731"/>
      <c r="AE83" s="1731"/>
      <c r="AF83" s="1731"/>
      <c r="AG83" s="1731"/>
      <c r="AH83" s="1731"/>
      <c r="AI83" s="1731"/>
      <c r="AJ83" s="1731"/>
      <c r="AK83" s="1731"/>
      <c r="AL83" s="1731"/>
      <c r="AM83" s="1731"/>
      <c r="AN83" s="1731"/>
      <c r="AO83" s="1732"/>
      <c r="AP83" s="1732"/>
      <c r="AQ83" s="1732"/>
      <c r="AR83" s="1732"/>
      <c r="AS83" s="1732"/>
      <c r="AT83" s="1732"/>
      <c r="AU83" s="1732"/>
      <c r="AV83" s="1732"/>
      <c r="AW83" s="1732"/>
      <c r="AX83" s="1732"/>
      <c r="AY83" s="1732"/>
      <c r="AZ83" s="1732"/>
      <c r="BA83" s="1732"/>
      <c r="BB83" s="1732"/>
      <c r="BC83" s="1732"/>
      <c r="BD83" s="1731"/>
      <c r="BE83" s="1731"/>
      <c r="BF83" s="1731"/>
      <c r="BG83" s="1731"/>
      <c r="BH83" s="1731"/>
      <c r="BI83" s="1731"/>
      <c r="BJ83" s="1731"/>
      <c r="BK83" s="1731"/>
      <c r="BL83" s="1731"/>
      <c r="BM83" s="1731"/>
      <c r="BN83" s="1731"/>
      <c r="BO83" s="1731"/>
      <c r="BP83" s="1731"/>
      <c r="BQ83" s="1731"/>
      <c r="BR83" s="1731"/>
      <c r="BS83" s="1731"/>
      <c r="BT83" s="1731"/>
      <c r="BU83" s="1731"/>
      <c r="BV83" s="1732"/>
      <c r="BW83" s="1732"/>
      <c r="BX83" s="1732"/>
      <c r="BY83" s="1732"/>
      <c r="BZ83" s="1731"/>
      <c r="CA83" s="2200"/>
      <c r="CB83" s="2200"/>
      <c r="CC83" s="2200"/>
      <c r="CD83" s="2200"/>
      <c r="CE83" s="2200"/>
      <c r="CF83" s="2200"/>
      <c r="CG83" s="2200"/>
      <c r="CH83" s="2200"/>
      <c r="CI83" s="2200"/>
      <c r="CJ83" s="2200"/>
      <c r="CK83" s="2200"/>
      <c r="CL83" s="2200"/>
      <c r="CM83" s="2200"/>
      <c r="CN83" s="2200"/>
      <c r="CO83" s="2200"/>
      <c r="CP83" s="2200"/>
      <c r="CQ83" s="2200"/>
      <c r="CR83" s="1731"/>
      <c r="CS83" s="1731"/>
    </row>
    <row r="84" spans="1:97" ht="15" customHeight="1" x14ac:dyDescent="0.25">
      <c r="A84" s="198" t="s">
        <v>1273</v>
      </c>
      <c r="B84" s="114">
        <f t="shared" si="112"/>
        <v>0</v>
      </c>
      <c r="C84" s="355"/>
      <c r="D84" s="452"/>
      <c r="E84" s="2057"/>
      <c r="F84" s="1862"/>
      <c r="G84" s="1862"/>
      <c r="H84" s="1862"/>
      <c r="I84" s="1862"/>
      <c r="J84" s="1862"/>
      <c r="K84" s="1862"/>
      <c r="L84" s="1862"/>
      <c r="M84" s="1862"/>
      <c r="N84" s="1862"/>
      <c r="O84" s="1862"/>
      <c r="P84" s="1862"/>
      <c r="Q84" s="1862"/>
      <c r="R84" s="2417"/>
      <c r="S84" s="2417"/>
      <c r="T84" s="2417"/>
      <c r="U84" s="2417"/>
      <c r="V84" s="2417"/>
      <c r="W84" s="2417"/>
      <c r="X84" s="1862"/>
      <c r="Y84" s="1862"/>
      <c r="Z84" s="1731"/>
      <c r="AA84" s="1731"/>
      <c r="AB84" s="1731"/>
      <c r="AC84" s="1731"/>
      <c r="AD84" s="1731"/>
      <c r="AE84" s="1731"/>
      <c r="AF84" s="1731"/>
      <c r="AG84" s="1731"/>
      <c r="AH84" s="1731"/>
      <c r="AI84" s="1731"/>
      <c r="AJ84" s="1731"/>
      <c r="AK84" s="1731"/>
      <c r="AL84" s="1731"/>
      <c r="AM84" s="1731"/>
      <c r="AN84" s="1731"/>
      <c r="AO84" s="1732"/>
      <c r="AP84" s="1732"/>
      <c r="AQ84" s="1732"/>
      <c r="AR84" s="1732"/>
      <c r="AS84" s="1732"/>
      <c r="AT84" s="1732"/>
      <c r="AU84" s="1732"/>
      <c r="AV84" s="1732"/>
      <c r="AW84" s="1732"/>
      <c r="AX84" s="1732"/>
      <c r="AY84" s="1732"/>
      <c r="AZ84" s="1732"/>
      <c r="BA84" s="1732"/>
      <c r="BB84" s="1732"/>
      <c r="BC84" s="1732"/>
      <c r="BD84" s="1731"/>
      <c r="BE84" s="1731"/>
      <c r="BF84" s="1731"/>
      <c r="BG84" s="1731"/>
      <c r="BH84" s="1731"/>
      <c r="BI84" s="1731"/>
      <c r="BJ84" s="1731"/>
      <c r="BK84" s="1731"/>
      <c r="BL84" s="1731"/>
      <c r="BM84" s="1731"/>
      <c r="BN84" s="1731"/>
      <c r="BO84" s="1731"/>
      <c r="BP84" s="1731"/>
      <c r="BQ84" s="1731"/>
      <c r="BR84" s="1731"/>
      <c r="BS84" s="1731"/>
      <c r="BT84" s="1731"/>
      <c r="BU84" s="1731"/>
      <c r="BV84" s="1732"/>
      <c r="BW84" s="1732"/>
      <c r="BX84" s="1732"/>
      <c r="BY84" s="1732"/>
      <c r="BZ84" s="1731"/>
      <c r="CA84" s="2200"/>
      <c r="CB84" s="2200"/>
      <c r="CC84" s="2200"/>
      <c r="CD84" s="2200"/>
      <c r="CE84" s="2200"/>
      <c r="CF84" s="2200"/>
      <c r="CG84" s="2200"/>
      <c r="CH84" s="2200"/>
      <c r="CI84" s="2200"/>
      <c r="CJ84" s="2200"/>
      <c r="CK84" s="2200"/>
      <c r="CL84" s="2200"/>
      <c r="CM84" s="2200"/>
      <c r="CN84" s="2200"/>
      <c r="CO84" s="2200"/>
      <c r="CP84" s="2200"/>
      <c r="CQ84" s="2200"/>
      <c r="CR84" s="1731"/>
      <c r="CS84" s="1731"/>
    </row>
    <row r="85" spans="1:97" ht="15" customHeight="1" x14ac:dyDescent="0.25">
      <c r="A85" s="198" t="s">
        <v>1276</v>
      </c>
      <c r="B85" s="114">
        <f t="shared" si="112"/>
        <v>0</v>
      </c>
      <c r="C85" s="355"/>
      <c r="D85" s="452"/>
      <c r="E85" s="2057"/>
      <c r="F85" s="1862"/>
      <c r="G85" s="1862"/>
      <c r="H85" s="1862"/>
      <c r="I85" s="1862"/>
      <c r="J85" s="1862"/>
      <c r="K85" s="1862"/>
      <c r="L85" s="1862"/>
      <c r="M85" s="1862"/>
      <c r="N85" s="1862"/>
      <c r="O85" s="1862"/>
      <c r="P85" s="1862"/>
      <c r="Q85" s="1862"/>
      <c r="R85" s="2417"/>
      <c r="S85" s="2417"/>
      <c r="T85" s="2417"/>
      <c r="U85" s="2417"/>
      <c r="V85" s="2417"/>
      <c r="W85" s="2417"/>
      <c r="X85" s="1862"/>
      <c r="Y85" s="1862"/>
      <c r="Z85" s="1731"/>
      <c r="AA85" s="1731"/>
      <c r="AB85" s="1731"/>
      <c r="AC85" s="1731"/>
      <c r="AD85" s="1731"/>
      <c r="AE85" s="1731"/>
      <c r="AF85" s="1731"/>
      <c r="AG85" s="1731"/>
      <c r="AH85" s="1731"/>
      <c r="AI85" s="1731"/>
      <c r="AJ85" s="1731"/>
      <c r="AK85" s="1731"/>
      <c r="AL85" s="1731"/>
      <c r="AM85" s="1731"/>
      <c r="AN85" s="1731"/>
      <c r="AO85" s="1732"/>
      <c r="AP85" s="1732"/>
      <c r="AQ85" s="1732"/>
      <c r="AR85" s="1732"/>
      <c r="AS85" s="1732"/>
      <c r="AT85" s="1732"/>
      <c r="AU85" s="1732"/>
      <c r="AV85" s="1732"/>
      <c r="AW85" s="1732"/>
      <c r="AX85" s="1732"/>
      <c r="AY85" s="1732"/>
      <c r="AZ85" s="1732"/>
      <c r="BA85" s="1732"/>
      <c r="BB85" s="1732"/>
      <c r="BC85" s="1732"/>
      <c r="BD85" s="1731"/>
      <c r="BE85" s="1731"/>
      <c r="BF85" s="1731"/>
      <c r="BG85" s="1731"/>
      <c r="BH85" s="1731"/>
      <c r="BI85" s="1731"/>
      <c r="BJ85" s="1731"/>
      <c r="BK85" s="1731"/>
      <c r="BL85" s="1731"/>
      <c r="BM85" s="1731"/>
      <c r="BN85" s="1731"/>
      <c r="BO85" s="1731"/>
      <c r="BP85" s="1731"/>
      <c r="BQ85" s="1731"/>
      <c r="BR85" s="1731"/>
      <c r="BS85" s="1731"/>
      <c r="BT85" s="1731"/>
      <c r="BU85" s="1731"/>
      <c r="BV85" s="1732"/>
      <c r="BW85" s="1732"/>
      <c r="BX85" s="1732"/>
      <c r="BY85" s="1732"/>
      <c r="BZ85" s="1731"/>
      <c r="CA85" s="2200"/>
      <c r="CB85" s="2200"/>
      <c r="CC85" s="2200"/>
      <c r="CD85" s="2200"/>
      <c r="CE85" s="2200"/>
      <c r="CF85" s="2200"/>
      <c r="CG85" s="2200"/>
      <c r="CH85" s="2200"/>
      <c r="CI85" s="2200"/>
      <c r="CJ85" s="2200"/>
      <c r="CK85" s="2200"/>
      <c r="CL85" s="2200"/>
      <c r="CM85" s="2200"/>
      <c r="CN85" s="2200"/>
      <c r="CO85" s="2200"/>
      <c r="CP85" s="2200"/>
      <c r="CQ85" s="2200"/>
      <c r="CR85" s="1731"/>
      <c r="CS85" s="1731"/>
    </row>
    <row r="86" spans="1:97" ht="15" customHeight="1" x14ac:dyDescent="0.25">
      <c r="A86" s="198" t="s">
        <v>1277</v>
      </c>
      <c r="B86" s="114">
        <f t="shared" si="112"/>
        <v>0</v>
      </c>
      <c r="C86" s="355"/>
      <c r="D86" s="452"/>
      <c r="E86" s="2057"/>
      <c r="F86" s="1862"/>
      <c r="G86" s="1862"/>
      <c r="H86" s="1862"/>
      <c r="I86" s="1862"/>
      <c r="J86" s="1862"/>
      <c r="K86" s="1862"/>
      <c r="L86" s="1862"/>
      <c r="M86" s="1862"/>
      <c r="N86" s="1862"/>
      <c r="O86" s="1862"/>
      <c r="P86" s="1862"/>
      <c r="Q86" s="1862"/>
      <c r="R86" s="2417"/>
      <c r="S86" s="2417"/>
      <c r="T86" s="2417"/>
      <c r="U86" s="2417"/>
      <c r="V86" s="2417"/>
      <c r="W86" s="2417"/>
      <c r="X86" s="1862"/>
      <c r="Y86" s="1862"/>
      <c r="Z86" s="1731"/>
      <c r="AA86" s="1731"/>
      <c r="AB86" s="1731"/>
      <c r="AC86" s="1731"/>
      <c r="AD86" s="1731"/>
      <c r="AE86" s="1731"/>
      <c r="AF86" s="1731"/>
      <c r="AG86" s="1731"/>
      <c r="AH86" s="1731"/>
      <c r="AI86" s="1731"/>
      <c r="AJ86" s="1731"/>
      <c r="AK86" s="1731"/>
      <c r="AL86" s="1731"/>
      <c r="AM86" s="1731"/>
      <c r="AN86" s="1731"/>
      <c r="AO86" s="1732"/>
      <c r="AP86" s="1732"/>
      <c r="AQ86" s="1732"/>
      <c r="AR86" s="1732"/>
      <c r="AS86" s="1732"/>
      <c r="AT86" s="1732"/>
      <c r="AU86" s="1732"/>
      <c r="AV86" s="1732"/>
      <c r="AW86" s="1732"/>
      <c r="AX86" s="1732"/>
      <c r="AY86" s="1732"/>
      <c r="AZ86" s="1732"/>
      <c r="BA86" s="1732"/>
      <c r="BB86" s="1732"/>
      <c r="BC86" s="1732"/>
      <c r="BD86" s="1731"/>
      <c r="BE86" s="1731"/>
      <c r="BF86" s="1731"/>
      <c r="BG86" s="1731"/>
      <c r="BH86" s="1731"/>
      <c r="BI86" s="1731"/>
      <c r="BJ86" s="1731"/>
      <c r="BK86" s="1731"/>
      <c r="BL86" s="1731"/>
      <c r="BM86" s="1731"/>
      <c r="BN86" s="1731"/>
      <c r="BO86" s="1731"/>
      <c r="BP86" s="1731"/>
      <c r="BQ86" s="1731"/>
      <c r="BR86" s="1731"/>
      <c r="BS86" s="1731"/>
      <c r="BT86" s="1731"/>
      <c r="BU86" s="1731"/>
      <c r="BV86" s="1732"/>
      <c r="BW86" s="1732"/>
      <c r="BX86" s="1732"/>
      <c r="BY86" s="1732"/>
      <c r="BZ86" s="1731"/>
      <c r="CA86" s="2200"/>
      <c r="CB86" s="2200"/>
      <c r="CC86" s="2200"/>
      <c r="CD86" s="2200"/>
      <c r="CE86" s="2200"/>
      <c r="CF86" s="2200"/>
      <c r="CG86" s="2200"/>
      <c r="CH86" s="2200"/>
      <c r="CI86" s="2200"/>
      <c r="CJ86" s="2200"/>
      <c r="CK86" s="2200"/>
      <c r="CL86" s="2200"/>
      <c r="CM86" s="2200"/>
      <c r="CN86" s="2200"/>
      <c r="CO86" s="2200"/>
      <c r="CP86" s="2200"/>
      <c r="CQ86" s="2200"/>
      <c r="CR86" s="1731"/>
      <c r="CS86" s="1731"/>
    </row>
    <row r="87" spans="1:97" ht="15" customHeight="1" x14ac:dyDescent="0.25">
      <c r="A87" s="198" t="s">
        <v>1230</v>
      </c>
      <c r="B87" s="114">
        <f t="shared" si="112"/>
        <v>0</v>
      </c>
      <c r="C87" s="355"/>
      <c r="D87" s="452"/>
      <c r="E87" s="2057"/>
      <c r="F87" s="1862"/>
      <c r="G87" s="1862"/>
      <c r="H87" s="1862"/>
      <c r="I87" s="1862"/>
      <c r="J87" s="1862"/>
      <c r="K87" s="1862"/>
      <c r="L87" s="1862"/>
      <c r="M87" s="1862"/>
      <c r="N87" s="1862"/>
      <c r="O87" s="1862"/>
      <c r="P87" s="1862"/>
      <c r="Q87" s="1862"/>
      <c r="R87" s="2417"/>
      <c r="S87" s="2417"/>
      <c r="T87" s="2417"/>
      <c r="U87" s="2417"/>
      <c r="V87" s="2417"/>
      <c r="W87" s="2417"/>
      <c r="X87" s="1862"/>
      <c r="Y87" s="1862"/>
      <c r="Z87" s="1731"/>
      <c r="AA87" s="1731"/>
      <c r="AB87" s="1731"/>
      <c r="AC87" s="1731"/>
      <c r="AD87" s="1731"/>
      <c r="AE87" s="1731"/>
      <c r="AF87" s="1731"/>
      <c r="AG87" s="1731"/>
      <c r="AH87" s="1731"/>
      <c r="AI87" s="1731"/>
      <c r="AJ87" s="1731"/>
      <c r="AK87" s="1731"/>
      <c r="AL87" s="1731"/>
      <c r="AM87" s="1731"/>
      <c r="AN87" s="1731"/>
      <c r="AO87" s="1732"/>
      <c r="AP87" s="1732"/>
      <c r="AQ87" s="1732"/>
      <c r="AR87" s="1732"/>
      <c r="AS87" s="1732"/>
      <c r="AT87" s="1732"/>
      <c r="AU87" s="1732"/>
      <c r="AV87" s="1732"/>
      <c r="AW87" s="1732"/>
      <c r="AX87" s="1732"/>
      <c r="AY87" s="1732"/>
      <c r="AZ87" s="1732"/>
      <c r="BA87" s="1732"/>
      <c r="BB87" s="1732"/>
      <c r="BC87" s="1732"/>
      <c r="BD87" s="1731"/>
      <c r="BE87" s="1731"/>
      <c r="BF87" s="1731"/>
      <c r="BG87" s="1731"/>
      <c r="BH87" s="1731"/>
      <c r="BI87" s="1731"/>
      <c r="BJ87" s="1731"/>
      <c r="BK87" s="1731"/>
      <c r="BL87" s="1731"/>
      <c r="BM87" s="1731"/>
      <c r="BN87" s="1731"/>
      <c r="BO87" s="1731"/>
      <c r="BP87" s="1731"/>
      <c r="BQ87" s="1731"/>
      <c r="BR87" s="1731"/>
      <c r="BS87" s="1731"/>
      <c r="BT87" s="1731"/>
      <c r="BU87" s="1731"/>
      <c r="BV87" s="1732"/>
      <c r="BW87" s="1732"/>
      <c r="BX87" s="1732"/>
      <c r="BY87" s="1732"/>
      <c r="BZ87" s="1731"/>
      <c r="CA87" s="2200"/>
      <c r="CB87" s="2200"/>
      <c r="CC87" s="2200"/>
      <c r="CD87" s="2200"/>
      <c r="CE87" s="2200"/>
      <c r="CF87" s="2200"/>
      <c r="CG87" s="2200"/>
      <c r="CH87" s="2200"/>
      <c r="CI87" s="2200"/>
      <c r="CJ87" s="2200"/>
      <c r="CK87" s="2200"/>
      <c r="CL87" s="2200"/>
      <c r="CM87" s="2200"/>
      <c r="CN87" s="2200"/>
      <c r="CO87" s="2200"/>
      <c r="CP87" s="2200"/>
      <c r="CQ87" s="2200"/>
      <c r="CR87" s="1731"/>
      <c r="CS87" s="1731"/>
    </row>
    <row r="88" spans="1:97" ht="15" customHeight="1" x14ac:dyDescent="0.25">
      <c r="A88" s="198" t="s">
        <v>1278</v>
      </c>
      <c r="B88" s="114">
        <f t="shared" si="112"/>
        <v>0</v>
      </c>
      <c r="C88" s="355"/>
      <c r="D88" s="452"/>
      <c r="E88" s="2057"/>
      <c r="F88" s="1862"/>
      <c r="G88" s="1862"/>
      <c r="H88" s="1862"/>
      <c r="I88" s="1862"/>
      <c r="J88" s="1862"/>
      <c r="K88" s="1862"/>
      <c r="L88" s="1862"/>
      <c r="M88" s="1862"/>
      <c r="N88" s="1862"/>
      <c r="O88" s="1862"/>
      <c r="P88" s="1862"/>
      <c r="Q88" s="1862"/>
      <c r="R88" s="2417"/>
      <c r="S88" s="2417"/>
      <c r="T88" s="2417"/>
      <c r="U88" s="2417"/>
      <c r="V88" s="2417"/>
      <c r="W88" s="2417"/>
      <c r="X88" s="1862"/>
      <c r="Y88" s="1862"/>
      <c r="Z88" s="1731"/>
      <c r="AA88" s="1731"/>
      <c r="AB88" s="1731"/>
      <c r="AC88" s="1731"/>
      <c r="AD88" s="1731"/>
      <c r="AE88" s="1731"/>
      <c r="AF88" s="1731"/>
      <c r="AG88" s="1731"/>
      <c r="AH88" s="1731"/>
      <c r="AI88" s="1731"/>
      <c r="AJ88" s="1731"/>
      <c r="AK88" s="1731"/>
      <c r="AL88" s="1731"/>
      <c r="AM88" s="1731"/>
      <c r="AN88" s="1731"/>
      <c r="AO88" s="1732"/>
      <c r="AP88" s="1732"/>
      <c r="AQ88" s="1732"/>
      <c r="AR88" s="1732"/>
      <c r="AS88" s="1732"/>
      <c r="AT88" s="1732"/>
      <c r="AU88" s="1732"/>
      <c r="AV88" s="1732"/>
      <c r="AW88" s="1732"/>
      <c r="AX88" s="1732"/>
      <c r="AY88" s="1732"/>
      <c r="AZ88" s="1732"/>
      <c r="BA88" s="1732"/>
      <c r="BB88" s="1732"/>
      <c r="BC88" s="1732"/>
      <c r="BD88" s="1731"/>
      <c r="BE88" s="1731"/>
      <c r="BF88" s="1731"/>
      <c r="BG88" s="1731"/>
      <c r="BH88" s="1731"/>
      <c r="BI88" s="1731"/>
      <c r="BJ88" s="1731"/>
      <c r="BK88" s="1731"/>
      <c r="BL88" s="1731"/>
      <c r="BM88" s="1731"/>
      <c r="BN88" s="1731"/>
      <c r="BO88" s="1731"/>
      <c r="BP88" s="1731"/>
      <c r="BQ88" s="1731"/>
      <c r="BR88" s="1731"/>
      <c r="BS88" s="1731"/>
      <c r="BT88" s="1731"/>
      <c r="BU88" s="1731"/>
      <c r="BV88" s="1732"/>
      <c r="BW88" s="1732"/>
      <c r="BX88" s="1732"/>
      <c r="BY88" s="1732"/>
      <c r="BZ88" s="1731"/>
      <c r="CA88" s="2200"/>
      <c r="CB88" s="2200"/>
      <c r="CC88" s="2200"/>
      <c r="CD88" s="2200"/>
      <c r="CE88" s="2200"/>
      <c r="CF88" s="2200"/>
      <c r="CG88" s="2200"/>
      <c r="CH88" s="2200"/>
      <c r="CI88" s="2200"/>
      <c r="CJ88" s="2200"/>
      <c r="CK88" s="2200"/>
      <c r="CL88" s="2200"/>
      <c r="CM88" s="2200"/>
      <c r="CN88" s="2200"/>
      <c r="CO88" s="2200"/>
      <c r="CP88" s="2200"/>
      <c r="CQ88" s="2200"/>
      <c r="CR88" s="1731"/>
      <c r="CS88" s="1731"/>
    </row>
    <row r="89" spans="1:97" ht="15" customHeight="1" x14ac:dyDescent="0.25">
      <c r="A89" s="198" t="s">
        <v>1270</v>
      </c>
      <c r="B89" s="114">
        <f t="shared" si="112"/>
        <v>0</v>
      </c>
      <c r="C89" s="355"/>
      <c r="D89" s="452"/>
      <c r="E89" s="2057"/>
      <c r="F89" s="1862"/>
      <c r="G89" s="2414"/>
      <c r="H89" s="2414"/>
      <c r="I89" s="1862"/>
      <c r="J89" s="1862"/>
      <c r="K89" s="1862"/>
      <c r="L89" s="1862"/>
      <c r="M89" s="1862"/>
      <c r="N89" s="1862"/>
      <c r="O89" s="1862"/>
      <c r="P89" s="1862"/>
      <c r="Q89" s="1862"/>
      <c r="R89" s="2417"/>
      <c r="S89" s="2417"/>
      <c r="T89" s="2417"/>
      <c r="U89" s="2417"/>
      <c r="V89" s="2417"/>
      <c r="W89" s="2417"/>
      <c r="X89" s="1862"/>
      <c r="Y89" s="1862"/>
      <c r="Z89" s="1731"/>
      <c r="AA89" s="1731"/>
      <c r="AB89" s="1731"/>
      <c r="AC89" s="1731"/>
      <c r="AD89" s="1731"/>
      <c r="AE89" s="1731"/>
      <c r="AF89" s="1731"/>
      <c r="AG89" s="1731"/>
      <c r="AH89" s="1731"/>
      <c r="AI89" s="1731"/>
      <c r="AJ89" s="1731"/>
      <c r="AK89" s="1731"/>
      <c r="AL89" s="1731"/>
      <c r="AM89" s="1731"/>
      <c r="AN89" s="1731"/>
      <c r="AO89" s="1731"/>
      <c r="AP89" s="1731"/>
      <c r="AQ89" s="1731"/>
      <c r="AR89" s="1731"/>
      <c r="AS89" s="1731"/>
      <c r="AT89" s="1731"/>
      <c r="AU89" s="1731"/>
      <c r="AV89" s="1731"/>
      <c r="AW89" s="1731"/>
      <c r="AX89" s="1731"/>
      <c r="AY89" s="1731"/>
      <c r="AZ89" s="1731"/>
      <c r="BA89" s="1731"/>
      <c r="BB89" s="1731"/>
      <c r="BC89" s="1731"/>
      <c r="BD89" s="1731"/>
      <c r="BE89" s="1731"/>
      <c r="BF89" s="1731"/>
      <c r="BG89" s="1731"/>
      <c r="BH89" s="1731"/>
      <c r="BI89" s="1731"/>
      <c r="BJ89" s="1731"/>
      <c r="BK89" s="1731"/>
      <c r="BL89" s="1731"/>
      <c r="BM89" s="1731"/>
      <c r="BN89" s="1731"/>
      <c r="BO89" s="1731"/>
      <c r="BP89" s="1731"/>
      <c r="BQ89" s="1731"/>
      <c r="BR89" s="1731"/>
      <c r="BS89" s="1731"/>
      <c r="BT89" s="1731"/>
      <c r="BU89" s="1731"/>
      <c r="BV89" s="1732"/>
      <c r="BW89" s="1732"/>
      <c r="BX89" s="1732"/>
      <c r="BY89" s="1732"/>
      <c r="BZ89" s="1731"/>
      <c r="CA89" s="2200"/>
      <c r="CB89" s="2200"/>
      <c r="CC89" s="2200"/>
      <c r="CD89" s="2200"/>
      <c r="CE89" s="2200"/>
      <c r="CF89" s="2200"/>
      <c r="CG89" s="2200"/>
      <c r="CH89" s="2200"/>
      <c r="CI89" s="2200"/>
      <c r="CJ89" s="2200"/>
      <c r="CK89" s="2200"/>
      <c r="CL89" s="2200"/>
      <c r="CM89" s="2200"/>
      <c r="CN89" s="2200"/>
      <c r="CO89" s="2200"/>
      <c r="CP89" s="2200"/>
      <c r="CQ89" s="2200"/>
      <c r="CR89" s="1731"/>
      <c r="CS89" s="1731"/>
    </row>
    <row r="90" spans="1:97" ht="15" customHeight="1" x14ac:dyDescent="0.25">
      <c r="A90" s="198" t="s">
        <v>1476</v>
      </c>
      <c r="B90" s="114">
        <f t="shared" si="112"/>
        <v>0</v>
      </c>
      <c r="C90" s="355"/>
      <c r="D90" s="452"/>
      <c r="E90" s="2057"/>
      <c r="F90" s="1862"/>
      <c r="G90" s="2414"/>
      <c r="H90" s="2414"/>
      <c r="I90" s="1862"/>
      <c r="J90" s="1862"/>
      <c r="K90" s="1862"/>
      <c r="L90" s="1862"/>
      <c r="M90" s="1862"/>
      <c r="N90" s="1862"/>
      <c r="O90" s="1862"/>
      <c r="P90" s="1862"/>
      <c r="Q90" s="1862"/>
      <c r="R90" s="2417"/>
      <c r="S90" s="2417"/>
      <c r="T90" s="2417"/>
      <c r="U90" s="2417"/>
      <c r="V90" s="2417"/>
      <c r="W90" s="2417"/>
      <c r="X90" s="1862"/>
      <c r="Y90" s="1862"/>
      <c r="Z90" s="1731"/>
      <c r="AA90" s="1731"/>
      <c r="AB90" s="1731"/>
      <c r="AC90" s="1731"/>
      <c r="AD90" s="1731"/>
      <c r="AE90" s="1731"/>
      <c r="AF90" s="1731"/>
      <c r="AG90" s="1731"/>
      <c r="AH90" s="1731"/>
      <c r="AI90" s="1731"/>
      <c r="AJ90" s="1731"/>
      <c r="AK90" s="1731"/>
      <c r="AL90" s="1731"/>
      <c r="AM90" s="1731"/>
      <c r="AN90" s="1731"/>
      <c r="AO90" s="1731"/>
      <c r="AP90" s="1731"/>
      <c r="AQ90" s="1731"/>
      <c r="AR90" s="1731"/>
      <c r="AS90" s="1731"/>
      <c r="AT90" s="1731"/>
      <c r="AU90" s="1731"/>
      <c r="AV90" s="1731"/>
      <c r="AW90" s="1731"/>
      <c r="AX90" s="1731"/>
      <c r="AY90" s="1731"/>
      <c r="AZ90" s="1731"/>
      <c r="BA90" s="1731"/>
      <c r="BB90" s="1731"/>
      <c r="BC90" s="1731"/>
      <c r="BD90" s="1731"/>
      <c r="BE90" s="1731"/>
      <c r="BF90" s="1731"/>
      <c r="BG90" s="1731"/>
      <c r="BH90" s="1731"/>
      <c r="BI90" s="1731"/>
      <c r="BJ90" s="1731"/>
      <c r="BK90" s="1731"/>
      <c r="BL90" s="1731"/>
      <c r="BM90" s="1731"/>
      <c r="BN90" s="1731"/>
      <c r="BO90" s="1731"/>
      <c r="BP90" s="1731"/>
      <c r="BQ90" s="1731"/>
      <c r="BR90" s="1731"/>
      <c r="BS90" s="1731"/>
      <c r="BT90" s="1731"/>
      <c r="BU90" s="1731"/>
      <c r="BV90" s="1732"/>
      <c r="BW90" s="1732"/>
      <c r="BX90" s="1732"/>
      <c r="BY90" s="1732"/>
      <c r="BZ90" s="1731"/>
      <c r="CA90" s="2200"/>
      <c r="CB90" s="2200"/>
      <c r="CC90" s="2200"/>
      <c r="CD90" s="2200"/>
      <c r="CE90" s="2200"/>
      <c r="CF90" s="2200"/>
      <c r="CG90" s="2200"/>
      <c r="CH90" s="2200"/>
      <c r="CI90" s="2200"/>
      <c r="CJ90" s="2200"/>
      <c r="CK90" s="2200"/>
      <c r="CL90" s="2200"/>
      <c r="CM90" s="2200"/>
      <c r="CN90" s="2200"/>
      <c r="CO90" s="2200"/>
      <c r="CP90" s="2200"/>
      <c r="CQ90" s="2200"/>
      <c r="CR90" s="1731"/>
      <c r="CS90" s="1731"/>
    </row>
    <row r="91" spans="1:97" ht="15" customHeight="1" x14ac:dyDescent="0.25">
      <c r="A91" s="198" t="s">
        <v>1477</v>
      </c>
      <c r="B91" s="114">
        <f t="shared" si="112"/>
        <v>0</v>
      </c>
      <c r="C91" s="355"/>
      <c r="D91" s="452"/>
      <c r="E91" s="2057"/>
      <c r="F91" s="1862"/>
      <c r="G91" s="2414"/>
      <c r="H91" s="2414"/>
      <c r="I91" s="1862"/>
      <c r="J91" s="1862"/>
      <c r="K91" s="1862"/>
      <c r="L91" s="1862"/>
      <c r="M91" s="1862"/>
      <c r="N91" s="1862"/>
      <c r="O91" s="1862"/>
      <c r="P91" s="1862"/>
      <c r="Q91" s="1862"/>
      <c r="R91" s="2417"/>
      <c r="S91" s="2417"/>
      <c r="T91" s="2417"/>
      <c r="U91" s="2417"/>
      <c r="V91" s="2417"/>
      <c r="W91" s="2417"/>
      <c r="X91" s="1862"/>
      <c r="Y91" s="1862"/>
      <c r="Z91" s="1731"/>
      <c r="AA91" s="1731"/>
      <c r="AB91" s="1731"/>
      <c r="AC91" s="1731"/>
      <c r="AD91" s="1731"/>
      <c r="AE91" s="1731"/>
      <c r="AF91" s="1731"/>
      <c r="AG91" s="1731"/>
      <c r="AH91" s="1731"/>
      <c r="AI91" s="1731"/>
      <c r="AJ91" s="1731"/>
      <c r="AK91" s="1731"/>
      <c r="AL91" s="1731"/>
      <c r="AM91" s="1731"/>
      <c r="AN91" s="1731"/>
      <c r="AO91" s="1731"/>
      <c r="AP91" s="1731"/>
      <c r="AQ91" s="1731"/>
      <c r="AR91" s="1731"/>
      <c r="AS91" s="1731"/>
      <c r="AT91" s="1731"/>
      <c r="AU91" s="1731"/>
      <c r="AV91" s="1731"/>
      <c r="AW91" s="1731"/>
      <c r="AX91" s="1731"/>
      <c r="AY91" s="1731"/>
      <c r="AZ91" s="1731"/>
      <c r="BA91" s="1731"/>
      <c r="BB91" s="1731"/>
      <c r="BC91" s="1731"/>
      <c r="BD91" s="1731"/>
      <c r="BE91" s="1731"/>
      <c r="BF91" s="1731"/>
      <c r="BG91" s="1731"/>
      <c r="BH91" s="1731"/>
      <c r="BI91" s="1731"/>
      <c r="BJ91" s="1731"/>
      <c r="BK91" s="1731"/>
      <c r="BL91" s="1731"/>
      <c r="BM91" s="1731"/>
      <c r="BN91" s="1731"/>
      <c r="BO91" s="1731"/>
      <c r="BP91" s="1731"/>
      <c r="BQ91" s="1731"/>
      <c r="BR91" s="1731"/>
      <c r="BS91" s="1731"/>
      <c r="BT91" s="1731"/>
      <c r="BU91" s="1731"/>
      <c r="BV91" s="1732"/>
      <c r="BW91" s="1732"/>
      <c r="BX91" s="1732"/>
      <c r="BY91" s="1732"/>
      <c r="BZ91" s="1731"/>
      <c r="CA91" s="2200"/>
      <c r="CB91" s="2200"/>
      <c r="CC91" s="2200"/>
      <c r="CD91" s="2200"/>
      <c r="CE91" s="2200"/>
      <c r="CF91" s="2200"/>
      <c r="CG91" s="2200"/>
      <c r="CH91" s="2200"/>
      <c r="CI91" s="2200"/>
      <c r="CJ91" s="2200"/>
      <c r="CK91" s="2200"/>
      <c r="CL91" s="2200"/>
      <c r="CM91" s="2200"/>
      <c r="CN91" s="2200"/>
      <c r="CO91" s="2200"/>
      <c r="CP91" s="2200"/>
      <c r="CQ91" s="2200"/>
      <c r="CR91" s="1731"/>
      <c r="CS91" s="1731"/>
    </row>
    <row r="92" spans="1:97" ht="15" customHeight="1" x14ac:dyDescent="0.25">
      <c r="A92" s="2434" t="s">
        <v>1279</v>
      </c>
      <c r="B92" s="114">
        <f t="shared" si="112"/>
        <v>0</v>
      </c>
      <c r="C92" s="355"/>
      <c r="D92" s="452"/>
      <c r="E92" s="2057"/>
      <c r="F92" s="1862"/>
      <c r="G92" s="2414"/>
      <c r="H92" s="2414"/>
      <c r="I92" s="1862"/>
      <c r="J92" s="1862"/>
      <c r="K92" s="1862"/>
      <c r="L92" s="1862"/>
      <c r="M92" s="1862"/>
      <c r="N92" s="1862"/>
      <c r="O92" s="1862"/>
      <c r="P92" s="1862"/>
      <c r="Q92" s="1862"/>
      <c r="R92" s="2417"/>
      <c r="S92" s="2417"/>
      <c r="T92" s="2417"/>
      <c r="U92" s="2417"/>
      <c r="V92" s="2417"/>
      <c r="W92" s="2417"/>
      <c r="X92" s="1862"/>
      <c r="Y92" s="1862"/>
      <c r="Z92" s="1731"/>
      <c r="AA92" s="1731"/>
      <c r="AB92" s="1731"/>
      <c r="AC92" s="1731"/>
      <c r="AD92" s="1731"/>
      <c r="AE92" s="1731"/>
      <c r="AF92" s="1731"/>
      <c r="AG92" s="1731"/>
      <c r="AH92" s="1731"/>
      <c r="AI92" s="1731"/>
      <c r="AJ92" s="1731"/>
      <c r="AK92" s="1731"/>
      <c r="AL92" s="1731"/>
      <c r="AM92" s="1731"/>
      <c r="AN92" s="1731"/>
      <c r="AO92" s="1731"/>
      <c r="AP92" s="1731"/>
      <c r="AQ92" s="1731"/>
      <c r="AR92" s="1731"/>
      <c r="AS92" s="1731"/>
      <c r="AT92" s="1731"/>
      <c r="AU92" s="1731"/>
      <c r="AV92" s="1731"/>
      <c r="AW92" s="1731"/>
      <c r="AX92" s="1731"/>
      <c r="AY92" s="1731"/>
      <c r="AZ92" s="1731"/>
      <c r="BA92" s="1731"/>
      <c r="BB92" s="1731"/>
      <c r="BC92" s="1731"/>
      <c r="BD92" s="1731"/>
      <c r="BE92" s="1731"/>
      <c r="BF92" s="1731"/>
      <c r="BG92" s="1731"/>
      <c r="BH92" s="1731"/>
      <c r="BI92" s="1731"/>
      <c r="BJ92" s="1731"/>
      <c r="BK92" s="1731"/>
      <c r="BL92" s="1731"/>
      <c r="BM92" s="1731"/>
      <c r="BN92" s="1731"/>
      <c r="BO92" s="1731"/>
      <c r="BP92" s="1731"/>
      <c r="BQ92" s="1731"/>
      <c r="BR92" s="1731"/>
      <c r="BS92" s="1731"/>
      <c r="BT92" s="1731"/>
      <c r="BU92" s="1731"/>
      <c r="BV92" s="1732"/>
      <c r="BW92" s="1732"/>
      <c r="BX92" s="1732"/>
      <c r="BY92" s="1732"/>
      <c r="BZ92" s="1731"/>
      <c r="CA92" s="2200"/>
      <c r="CB92" s="2200"/>
      <c r="CC92" s="2200"/>
      <c r="CD92" s="2200"/>
      <c r="CE92" s="2200"/>
      <c r="CF92" s="2200"/>
      <c r="CG92" s="2200"/>
      <c r="CH92" s="2200"/>
      <c r="CI92" s="2200"/>
      <c r="CJ92" s="2200"/>
      <c r="CK92" s="2200"/>
      <c r="CL92" s="2200"/>
      <c r="CM92" s="2200"/>
      <c r="CN92" s="2200"/>
      <c r="CO92" s="2200"/>
      <c r="CP92" s="2200"/>
      <c r="CQ92" s="2200"/>
      <c r="CR92" s="1731"/>
      <c r="CS92" s="1731"/>
    </row>
    <row r="93" spans="1:97" ht="15" customHeight="1" x14ac:dyDescent="0.25">
      <c r="A93" s="198" t="s">
        <v>1478</v>
      </c>
      <c r="B93" s="114">
        <f t="shared" si="112"/>
        <v>0</v>
      </c>
      <c r="C93" s="355"/>
      <c r="D93" s="452"/>
      <c r="E93" s="2057"/>
      <c r="F93" s="1862"/>
      <c r="G93" s="2414"/>
      <c r="H93" s="2414"/>
      <c r="I93" s="1862"/>
      <c r="J93" s="1862"/>
      <c r="K93" s="1862"/>
      <c r="L93" s="1862"/>
      <c r="M93" s="1862"/>
      <c r="N93" s="1862"/>
      <c r="O93" s="1862"/>
      <c r="P93" s="1862"/>
      <c r="Q93" s="1862"/>
      <c r="R93" s="2417"/>
      <c r="S93" s="2417"/>
      <c r="T93" s="2417"/>
      <c r="U93" s="2417"/>
      <c r="V93" s="2417"/>
      <c r="W93" s="2417"/>
      <c r="X93" s="1862"/>
      <c r="Y93" s="1862"/>
      <c r="Z93" s="1731"/>
      <c r="AA93" s="1731"/>
      <c r="AB93" s="1731"/>
      <c r="AC93" s="1731"/>
      <c r="AD93" s="1731"/>
      <c r="AE93" s="1731"/>
      <c r="AF93" s="1731"/>
      <c r="AG93" s="1731"/>
      <c r="AH93" s="1731"/>
      <c r="AI93" s="1731"/>
      <c r="AJ93" s="1731"/>
      <c r="AK93" s="1731"/>
      <c r="AL93" s="1731"/>
      <c r="AM93" s="1731"/>
      <c r="AN93" s="1731"/>
      <c r="AO93" s="1731"/>
      <c r="AP93" s="1731"/>
      <c r="AQ93" s="1731"/>
      <c r="AR93" s="1731"/>
      <c r="AS93" s="1731"/>
      <c r="AT93" s="1731"/>
      <c r="AU93" s="1731"/>
      <c r="AV93" s="1731"/>
      <c r="AW93" s="1731"/>
      <c r="AX93" s="1731"/>
      <c r="AY93" s="1731"/>
      <c r="AZ93" s="1731"/>
      <c r="BA93" s="1731"/>
      <c r="BB93" s="1731"/>
      <c r="BC93" s="1731"/>
      <c r="BD93" s="1731"/>
      <c r="BE93" s="1731"/>
      <c r="BF93" s="1731"/>
      <c r="BG93" s="1731"/>
      <c r="BH93" s="1731"/>
      <c r="BI93" s="1731"/>
      <c r="BJ93" s="1731"/>
      <c r="BK93" s="1731"/>
      <c r="BL93" s="1731"/>
      <c r="BM93" s="1731"/>
      <c r="BN93" s="1731"/>
      <c r="BO93" s="1731"/>
      <c r="BP93" s="1731"/>
      <c r="BQ93" s="1731"/>
      <c r="BR93" s="1731"/>
      <c r="BS93" s="1731"/>
      <c r="BT93" s="1731"/>
      <c r="BU93" s="1731"/>
      <c r="BV93" s="1732"/>
      <c r="BW93" s="1732"/>
      <c r="BX93" s="1732"/>
      <c r="BY93" s="1732"/>
      <c r="BZ93" s="1731"/>
      <c r="CA93" s="2200"/>
      <c r="CB93" s="2200"/>
      <c r="CC93" s="2200"/>
      <c r="CD93" s="2200"/>
      <c r="CE93" s="2200"/>
      <c r="CF93" s="2200"/>
      <c r="CG93" s="2200"/>
      <c r="CH93" s="2200"/>
      <c r="CI93" s="2200"/>
      <c r="CJ93" s="2200"/>
      <c r="CK93" s="2200"/>
      <c r="CL93" s="2200"/>
      <c r="CM93" s="2200"/>
      <c r="CN93" s="2200"/>
      <c r="CO93" s="2200"/>
      <c r="CP93" s="2200"/>
      <c r="CQ93" s="2200"/>
      <c r="CR93" s="1731"/>
      <c r="CS93" s="1731"/>
    </row>
    <row r="94" spans="1:97" ht="15" customHeight="1" x14ac:dyDescent="0.25">
      <c r="A94" s="198" t="s">
        <v>1269</v>
      </c>
      <c r="B94" s="114">
        <f t="shared" si="112"/>
        <v>0</v>
      </c>
      <c r="C94" s="355"/>
      <c r="D94" s="452"/>
      <c r="E94" s="2057"/>
      <c r="F94" s="1862"/>
      <c r="G94" s="2414"/>
      <c r="H94" s="2414"/>
      <c r="I94" s="1862"/>
      <c r="J94" s="1862"/>
      <c r="K94" s="1862"/>
      <c r="L94" s="1862"/>
      <c r="M94" s="1862"/>
      <c r="N94" s="1862"/>
      <c r="O94" s="1862"/>
      <c r="P94" s="1862"/>
      <c r="Q94" s="1862"/>
      <c r="R94" s="2417"/>
      <c r="S94" s="2417"/>
      <c r="T94" s="2417"/>
      <c r="U94" s="2417"/>
      <c r="V94" s="2417"/>
      <c r="W94" s="2417"/>
      <c r="X94" s="1862"/>
      <c r="Y94" s="1862"/>
      <c r="Z94" s="1731"/>
      <c r="AA94" s="1731"/>
      <c r="AB94" s="1731"/>
      <c r="AC94" s="1731"/>
      <c r="AD94" s="1731"/>
      <c r="AE94" s="1731"/>
      <c r="AF94" s="1731"/>
      <c r="AG94" s="1731"/>
      <c r="AH94" s="1731"/>
      <c r="AI94" s="1731"/>
      <c r="AJ94" s="1731"/>
      <c r="AK94" s="1731"/>
      <c r="AL94" s="1731"/>
      <c r="AM94" s="1731"/>
      <c r="AN94" s="1731"/>
      <c r="AO94" s="1731"/>
      <c r="AP94" s="1731"/>
      <c r="AQ94" s="1731"/>
      <c r="AR94" s="1731"/>
      <c r="AS94" s="1731"/>
      <c r="AT94" s="1731"/>
      <c r="AU94" s="1731"/>
      <c r="AV94" s="1731"/>
      <c r="AW94" s="1731"/>
      <c r="AX94" s="1731"/>
      <c r="AY94" s="1731"/>
      <c r="AZ94" s="1731"/>
      <c r="BA94" s="1731"/>
      <c r="BB94" s="1731"/>
      <c r="BC94" s="1731"/>
      <c r="BD94" s="1731"/>
      <c r="BE94" s="1731"/>
      <c r="BF94" s="1731"/>
      <c r="BG94" s="1731"/>
      <c r="BH94" s="1731"/>
      <c r="BI94" s="1731"/>
      <c r="BJ94" s="1731"/>
      <c r="BK94" s="1731"/>
      <c r="BL94" s="1731"/>
      <c r="BM94" s="1731"/>
      <c r="BN94" s="1731"/>
      <c r="BO94" s="1731"/>
      <c r="BP94" s="1731"/>
      <c r="BQ94" s="1731"/>
      <c r="BR94" s="1731"/>
      <c r="BS94" s="1731"/>
      <c r="BT94" s="1731"/>
      <c r="BU94" s="1731"/>
      <c r="BV94" s="1732"/>
      <c r="BW94" s="1732"/>
      <c r="BX94" s="1732"/>
      <c r="BY94" s="1732"/>
      <c r="BZ94" s="1731"/>
      <c r="CA94" s="2200"/>
      <c r="CB94" s="2200"/>
      <c r="CC94" s="2200"/>
      <c r="CD94" s="2200"/>
      <c r="CE94" s="2200"/>
      <c r="CF94" s="2200"/>
      <c r="CG94" s="2200"/>
      <c r="CH94" s="2200"/>
      <c r="CI94" s="2200"/>
      <c r="CJ94" s="2200"/>
      <c r="CK94" s="2200"/>
      <c r="CL94" s="2200"/>
      <c r="CM94" s="2200"/>
      <c r="CN94" s="2200"/>
      <c r="CO94" s="2200"/>
      <c r="CP94" s="2200"/>
      <c r="CQ94" s="2200"/>
      <c r="CR94" s="1731"/>
      <c r="CS94" s="1731"/>
    </row>
    <row r="95" spans="1:97" ht="15" customHeight="1" x14ac:dyDescent="0.25">
      <c r="A95" s="198" t="s">
        <v>1317</v>
      </c>
      <c r="B95" s="114">
        <f t="shared" si="112"/>
        <v>0</v>
      </c>
      <c r="C95" s="355"/>
      <c r="D95" s="452"/>
      <c r="E95" s="2057"/>
      <c r="F95" s="1862"/>
      <c r="G95" s="2414"/>
      <c r="H95" s="2414"/>
      <c r="I95" s="1862"/>
      <c r="J95" s="1862"/>
      <c r="K95" s="1862"/>
      <c r="L95" s="1862"/>
      <c r="M95" s="1862"/>
      <c r="N95" s="1862"/>
      <c r="O95" s="1862"/>
      <c r="P95" s="1862"/>
      <c r="Q95" s="1862"/>
      <c r="R95" s="2417"/>
      <c r="S95" s="2417"/>
      <c r="T95" s="2417"/>
      <c r="U95" s="2417"/>
      <c r="V95" s="2417"/>
      <c r="W95" s="2417"/>
      <c r="X95" s="1862"/>
      <c r="Y95" s="1862"/>
      <c r="Z95" s="1731"/>
      <c r="AA95" s="1731"/>
      <c r="AB95" s="1731"/>
      <c r="AC95" s="1731"/>
      <c r="AD95" s="1731"/>
      <c r="AE95" s="1731"/>
      <c r="AF95" s="1731"/>
      <c r="AG95" s="1731"/>
      <c r="AH95" s="1731"/>
      <c r="AI95" s="1731"/>
      <c r="AJ95" s="1731"/>
      <c r="AK95" s="1731"/>
      <c r="AL95" s="1731"/>
      <c r="AM95" s="1731"/>
      <c r="AN95" s="1731"/>
      <c r="AO95" s="1731"/>
      <c r="AP95" s="1731"/>
      <c r="AQ95" s="1731"/>
      <c r="AR95" s="1731"/>
      <c r="AS95" s="1731"/>
      <c r="AT95" s="1731"/>
      <c r="AU95" s="1731"/>
      <c r="AV95" s="1731"/>
      <c r="AW95" s="1731"/>
      <c r="AX95" s="1731"/>
      <c r="AY95" s="1731"/>
      <c r="AZ95" s="1731"/>
      <c r="BA95" s="1731"/>
      <c r="BB95" s="1731"/>
      <c r="BC95" s="1731"/>
      <c r="BD95" s="1731"/>
      <c r="BE95" s="1731"/>
      <c r="BF95" s="1731"/>
      <c r="BG95" s="1731"/>
      <c r="BH95" s="1731"/>
      <c r="BI95" s="1731"/>
      <c r="BJ95" s="1731"/>
      <c r="BK95" s="1731"/>
      <c r="BL95" s="1731"/>
      <c r="BM95" s="1731"/>
      <c r="BN95" s="1731"/>
      <c r="BO95" s="1731"/>
      <c r="BP95" s="1731"/>
      <c r="BQ95" s="1731"/>
      <c r="BR95" s="1731"/>
      <c r="BS95" s="1731"/>
      <c r="BT95" s="1731"/>
      <c r="BU95" s="1731"/>
      <c r="BV95" s="1732"/>
      <c r="BW95" s="1732"/>
      <c r="BX95" s="1732"/>
      <c r="BY95" s="1732"/>
      <c r="BZ95" s="1731"/>
      <c r="CA95" s="2200"/>
      <c r="CB95" s="2200"/>
      <c r="CC95" s="2200"/>
      <c r="CD95" s="2200"/>
      <c r="CE95" s="2200"/>
      <c r="CF95" s="2200"/>
      <c r="CG95" s="2200"/>
      <c r="CH95" s="2200"/>
      <c r="CI95" s="2200"/>
      <c r="CJ95" s="2200"/>
      <c r="CK95" s="2200"/>
      <c r="CL95" s="2200"/>
      <c r="CM95" s="2200"/>
      <c r="CN95" s="2200"/>
      <c r="CO95" s="2200"/>
      <c r="CP95" s="2200"/>
      <c r="CQ95" s="2200"/>
      <c r="CR95" s="1731"/>
      <c r="CS95" s="1731"/>
    </row>
    <row r="96" spans="1:97" ht="15" customHeight="1" x14ac:dyDescent="0.25">
      <c r="A96" s="198" t="s">
        <v>1261</v>
      </c>
      <c r="B96" s="114">
        <f t="shared" si="112"/>
        <v>0</v>
      </c>
      <c r="C96" s="355"/>
      <c r="D96" s="452"/>
      <c r="E96" s="2057"/>
      <c r="F96" s="1862"/>
      <c r="G96" s="2414"/>
      <c r="H96" s="2414"/>
      <c r="I96" s="1862"/>
      <c r="J96" s="1862"/>
      <c r="K96" s="1862"/>
      <c r="L96" s="1862"/>
      <c r="M96" s="1862"/>
      <c r="N96" s="1862"/>
      <c r="O96" s="1862"/>
      <c r="P96" s="1862"/>
      <c r="Q96" s="1862"/>
      <c r="R96" s="2417"/>
      <c r="S96" s="2417"/>
      <c r="T96" s="2417"/>
      <c r="U96" s="2417"/>
      <c r="V96" s="2417"/>
      <c r="W96" s="2417"/>
      <c r="X96" s="1862"/>
      <c r="Y96" s="1862"/>
      <c r="Z96" s="1731"/>
      <c r="AA96" s="1731"/>
      <c r="AB96" s="1731"/>
      <c r="AC96" s="1731"/>
      <c r="AD96" s="1731"/>
      <c r="AE96" s="1731"/>
      <c r="AF96" s="1731"/>
      <c r="AG96" s="1731"/>
      <c r="AH96" s="1731"/>
      <c r="AI96" s="1731"/>
      <c r="AJ96" s="1731"/>
      <c r="AK96" s="1731"/>
      <c r="AL96" s="1731"/>
      <c r="AM96" s="1731"/>
      <c r="AN96" s="1731"/>
      <c r="AO96" s="1731"/>
      <c r="AP96" s="1731"/>
      <c r="AQ96" s="1731"/>
      <c r="AR96" s="1731"/>
      <c r="AS96" s="1731"/>
      <c r="AT96" s="1731"/>
      <c r="AU96" s="1731"/>
      <c r="AV96" s="1731"/>
      <c r="AW96" s="1731"/>
      <c r="AX96" s="1731"/>
      <c r="AY96" s="1731"/>
      <c r="AZ96" s="1731"/>
      <c r="BA96" s="1731"/>
      <c r="BB96" s="1731"/>
      <c r="BC96" s="1731"/>
      <c r="BD96" s="1731"/>
      <c r="BE96" s="1731"/>
      <c r="BF96" s="1731"/>
      <c r="BG96" s="1731"/>
      <c r="BH96" s="1731"/>
      <c r="BI96" s="1731"/>
      <c r="BJ96" s="1731"/>
      <c r="BK96" s="1731"/>
      <c r="BL96" s="1731"/>
      <c r="BM96" s="1731"/>
      <c r="BN96" s="1731"/>
      <c r="BO96" s="1731"/>
      <c r="BP96" s="1731"/>
      <c r="BQ96" s="1731"/>
      <c r="BR96" s="1731"/>
      <c r="BS96" s="1731"/>
      <c r="BT96" s="1731"/>
      <c r="BU96" s="1731"/>
      <c r="BV96" s="1732"/>
      <c r="BW96" s="1732"/>
      <c r="BX96" s="1732"/>
      <c r="BY96" s="1732"/>
      <c r="BZ96" s="1731"/>
      <c r="CA96" s="2200"/>
      <c r="CB96" s="2200"/>
      <c r="CC96" s="2200"/>
      <c r="CD96" s="2200"/>
      <c r="CE96" s="2200"/>
      <c r="CF96" s="2200"/>
      <c r="CG96" s="2200"/>
      <c r="CH96" s="2200"/>
      <c r="CI96" s="2200"/>
      <c r="CJ96" s="2200"/>
      <c r="CK96" s="2200"/>
      <c r="CL96" s="2200"/>
      <c r="CM96" s="2200"/>
      <c r="CN96" s="2200"/>
      <c r="CO96" s="2200"/>
      <c r="CP96" s="2200"/>
      <c r="CQ96" s="2200"/>
      <c r="CR96" s="1731"/>
      <c r="CS96" s="1731"/>
    </row>
    <row r="97" spans="1:97" ht="15" customHeight="1" x14ac:dyDescent="0.25">
      <c r="A97" s="198" t="s">
        <v>1235</v>
      </c>
      <c r="B97" s="114">
        <f t="shared" si="112"/>
        <v>0</v>
      </c>
      <c r="C97" s="355"/>
      <c r="D97" s="452"/>
      <c r="E97" s="2057"/>
      <c r="F97" s="1862"/>
      <c r="G97" s="2414"/>
      <c r="H97" s="2414"/>
      <c r="I97" s="1862"/>
      <c r="J97" s="1862"/>
      <c r="K97" s="1862"/>
      <c r="L97" s="1862"/>
      <c r="M97" s="1862"/>
      <c r="N97" s="1862"/>
      <c r="O97" s="1862"/>
      <c r="P97" s="1862"/>
      <c r="Q97" s="1862"/>
      <c r="R97" s="2417"/>
      <c r="S97" s="2417"/>
      <c r="T97" s="2417"/>
      <c r="U97" s="2417"/>
      <c r="V97" s="2417"/>
      <c r="W97" s="2417"/>
      <c r="X97" s="1862"/>
      <c r="Y97" s="1862"/>
      <c r="Z97" s="1731"/>
      <c r="AA97" s="1731"/>
      <c r="AB97" s="1731"/>
      <c r="AC97" s="1731"/>
      <c r="AD97" s="1731"/>
      <c r="AE97" s="1731"/>
      <c r="AF97" s="1731"/>
      <c r="AG97" s="1731"/>
      <c r="AH97" s="1731"/>
      <c r="AI97" s="1731"/>
      <c r="AJ97" s="1731"/>
      <c r="AK97" s="1731"/>
      <c r="AL97" s="1731"/>
      <c r="AM97" s="1731"/>
      <c r="AN97" s="1731"/>
      <c r="AO97" s="1731"/>
      <c r="AP97" s="1731"/>
      <c r="AQ97" s="1731"/>
      <c r="AR97" s="1731"/>
      <c r="AS97" s="1731"/>
      <c r="AT97" s="1731"/>
      <c r="AU97" s="1731"/>
      <c r="AV97" s="1731"/>
      <c r="AW97" s="1731"/>
      <c r="AX97" s="1731"/>
      <c r="AY97" s="1731"/>
      <c r="AZ97" s="1731"/>
      <c r="BA97" s="1731"/>
      <c r="BB97" s="1731"/>
      <c r="BC97" s="1731"/>
      <c r="BD97" s="1731"/>
      <c r="BE97" s="1731"/>
      <c r="BF97" s="1731"/>
      <c r="BG97" s="1731"/>
      <c r="BH97" s="1731"/>
      <c r="BI97" s="1731"/>
      <c r="BJ97" s="1731"/>
      <c r="BK97" s="1731"/>
      <c r="BL97" s="1731"/>
      <c r="BM97" s="1731"/>
      <c r="BN97" s="1731"/>
      <c r="BO97" s="1731"/>
      <c r="BP97" s="1731"/>
      <c r="BQ97" s="1731"/>
      <c r="BR97" s="1731"/>
      <c r="BS97" s="1731"/>
      <c r="BT97" s="1731"/>
      <c r="BU97" s="1731"/>
      <c r="BV97" s="1732"/>
      <c r="BW97" s="1732"/>
      <c r="BX97" s="1732"/>
      <c r="BY97" s="1732"/>
      <c r="BZ97" s="1731"/>
      <c r="CA97" s="2200"/>
      <c r="CB97" s="2200"/>
      <c r="CC97" s="2200"/>
      <c r="CD97" s="2200"/>
      <c r="CE97" s="2200"/>
      <c r="CF97" s="2200"/>
      <c r="CG97" s="2200"/>
      <c r="CH97" s="2200"/>
      <c r="CI97" s="2200"/>
      <c r="CJ97" s="2200"/>
      <c r="CK97" s="2200"/>
      <c r="CL97" s="2200"/>
      <c r="CM97" s="2200"/>
      <c r="CN97" s="2200"/>
      <c r="CO97" s="2200"/>
      <c r="CP97" s="2200"/>
      <c r="CQ97" s="2200"/>
      <c r="CR97" s="1731"/>
      <c r="CS97" s="1731"/>
    </row>
    <row r="98" spans="1:97" ht="15" customHeight="1" x14ac:dyDescent="0.25">
      <c r="A98" s="198" t="s">
        <v>1272</v>
      </c>
      <c r="B98" s="114">
        <f t="shared" si="112"/>
        <v>0</v>
      </c>
      <c r="C98" s="355"/>
      <c r="D98" s="452"/>
      <c r="E98" s="2057"/>
      <c r="F98" s="1862"/>
      <c r="G98" s="2414"/>
      <c r="H98" s="2414"/>
      <c r="I98" s="1862"/>
      <c r="J98" s="1862"/>
      <c r="K98" s="1862"/>
      <c r="L98" s="1862"/>
      <c r="M98" s="1862"/>
      <c r="N98" s="1862"/>
      <c r="O98" s="1862"/>
      <c r="P98" s="1862"/>
      <c r="Q98" s="1862"/>
      <c r="R98" s="2417"/>
      <c r="S98" s="2417"/>
      <c r="T98" s="2417"/>
      <c r="U98" s="2417"/>
      <c r="V98" s="2417"/>
      <c r="W98" s="2417"/>
      <c r="X98" s="1862"/>
      <c r="Y98" s="1862"/>
      <c r="Z98" s="1731"/>
      <c r="AA98" s="1731"/>
      <c r="AB98" s="1731"/>
      <c r="AC98" s="1731"/>
      <c r="AD98" s="1731"/>
      <c r="AE98" s="1731"/>
      <c r="AF98" s="1731"/>
      <c r="AG98" s="1731"/>
      <c r="AH98" s="1731"/>
      <c r="AI98" s="1731"/>
      <c r="AJ98" s="1731"/>
      <c r="AK98" s="1731"/>
      <c r="AL98" s="1731"/>
      <c r="AM98" s="1731"/>
      <c r="AN98" s="1731"/>
      <c r="AO98" s="1731"/>
      <c r="AP98" s="1731"/>
      <c r="AQ98" s="1731"/>
      <c r="AR98" s="1731"/>
      <c r="AS98" s="1731"/>
      <c r="AT98" s="1731"/>
      <c r="AU98" s="1731"/>
      <c r="AV98" s="1731"/>
      <c r="AW98" s="1731"/>
      <c r="AX98" s="1731"/>
      <c r="AY98" s="1731"/>
      <c r="AZ98" s="1731"/>
      <c r="BA98" s="1731"/>
      <c r="BB98" s="1731"/>
      <c r="BC98" s="1731"/>
      <c r="BD98" s="1731"/>
      <c r="BE98" s="1731"/>
      <c r="BF98" s="1731"/>
      <c r="BG98" s="1731"/>
      <c r="BH98" s="1731"/>
      <c r="BI98" s="1731"/>
      <c r="BJ98" s="1731"/>
      <c r="BK98" s="1731"/>
      <c r="BL98" s="1731"/>
      <c r="BM98" s="1731"/>
      <c r="BN98" s="1731"/>
      <c r="BO98" s="1731"/>
      <c r="BP98" s="1731"/>
      <c r="BQ98" s="1731"/>
      <c r="BR98" s="1731"/>
      <c r="BS98" s="1731"/>
      <c r="BT98" s="1731"/>
      <c r="BU98" s="1731"/>
      <c r="BV98" s="1732"/>
      <c r="BW98" s="1732"/>
      <c r="BX98" s="1732"/>
      <c r="BY98" s="1732"/>
      <c r="BZ98" s="1731"/>
      <c r="CA98" s="2200"/>
      <c r="CB98" s="2200"/>
      <c r="CC98" s="2200"/>
      <c r="CD98" s="2200"/>
      <c r="CE98" s="2200"/>
      <c r="CF98" s="2200"/>
      <c r="CG98" s="2200"/>
      <c r="CH98" s="2200"/>
      <c r="CI98" s="2200"/>
      <c r="CJ98" s="2200"/>
      <c r="CK98" s="2200"/>
      <c r="CL98" s="2200"/>
      <c r="CM98" s="2200"/>
      <c r="CN98" s="2200"/>
      <c r="CO98" s="2200"/>
      <c r="CP98" s="2200"/>
      <c r="CQ98" s="2200"/>
      <c r="CR98" s="1731"/>
      <c r="CS98" s="1731"/>
    </row>
    <row r="99" spans="1:97" ht="15" customHeight="1" x14ac:dyDescent="0.25">
      <c r="A99" s="198" t="s">
        <v>1264</v>
      </c>
      <c r="B99" s="114">
        <f t="shared" si="112"/>
        <v>0</v>
      </c>
      <c r="C99" s="355"/>
      <c r="D99" s="452"/>
      <c r="E99" s="2057"/>
      <c r="F99" s="1862"/>
      <c r="G99" s="2414"/>
      <c r="H99" s="2414"/>
      <c r="I99" s="1862"/>
      <c r="J99" s="1862"/>
      <c r="K99" s="1862"/>
      <c r="L99" s="1862"/>
      <c r="M99" s="1862"/>
      <c r="N99" s="1862"/>
      <c r="O99" s="1862"/>
      <c r="P99" s="1862"/>
      <c r="Q99" s="1862"/>
      <c r="R99" s="2417"/>
      <c r="S99" s="2417"/>
      <c r="T99" s="2417"/>
      <c r="U99" s="2417"/>
      <c r="V99" s="2417"/>
      <c r="W99" s="2417"/>
      <c r="X99" s="1862"/>
      <c r="Y99" s="1862"/>
      <c r="Z99" s="1731"/>
      <c r="AA99" s="1731"/>
      <c r="AB99" s="1731"/>
      <c r="AC99" s="1731"/>
      <c r="AD99" s="1731"/>
      <c r="AE99" s="1731"/>
      <c r="AF99" s="1731"/>
      <c r="AG99" s="1731"/>
      <c r="AH99" s="1731"/>
      <c r="AI99" s="1731"/>
      <c r="AJ99" s="1731"/>
      <c r="AK99" s="1731"/>
      <c r="AL99" s="1731"/>
      <c r="AM99" s="1731"/>
      <c r="AN99" s="1731"/>
      <c r="AO99" s="1731"/>
      <c r="AP99" s="1731"/>
      <c r="AQ99" s="1731"/>
      <c r="AR99" s="1731"/>
      <c r="AS99" s="1731"/>
      <c r="AT99" s="1731"/>
      <c r="AU99" s="1731"/>
      <c r="AV99" s="1731"/>
      <c r="AW99" s="1731"/>
      <c r="AX99" s="1731"/>
      <c r="AY99" s="1731"/>
      <c r="AZ99" s="1731"/>
      <c r="BA99" s="1731"/>
      <c r="BB99" s="1731"/>
      <c r="BC99" s="1731"/>
      <c r="BD99" s="1731"/>
      <c r="BE99" s="1731"/>
      <c r="BF99" s="1731"/>
      <c r="BG99" s="1731"/>
      <c r="BH99" s="1731"/>
      <c r="BI99" s="1731"/>
      <c r="BJ99" s="1731"/>
      <c r="BK99" s="1731"/>
      <c r="BL99" s="1731"/>
      <c r="BM99" s="1731"/>
      <c r="BN99" s="1731"/>
      <c r="BO99" s="1731"/>
      <c r="BP99" s="1731"/>
      <c r="BQ99" s="1731"/>
      <c r="BR99" s="1731"/>
      <c r="BS99" s="1731"/>
      <c r="BT99" s="1731"/>
      <c r="BU99" s="1731"/>
      <c r="BV99" s="1732"/>
      <c r="BW99" s="1732"/>
      <c r="BX99" s="1732"/>
      <c r="BY99" s="1732"/>
      <c r="BZ99" s="1731"/>
      <c r="CA99" s="2200"/>
      <c r="CB99" s="2200"/>
      <c r="CC99" s="2200"/>
      <c r="CD99" s="2200"/>
      <c r="CE99" s="2200"/>
      <c r="CF99" s="2200"/>
      <c r="CG99" s="2200"/>
      <c r="CH99" s="2200"/>
      <c r="CI99" s="2200"/>
      <c r="CJ99" s="2200"/>
      <c r="CK99" s="2200"/>
      <c r="CL99" s="2200"/>
      <c r="CM99" s="2200"/>
      <c r="CN99" s="2200"/>
      <c r="CO99" s="2200"/>
      <c r="CP99" s="2200"/>
      <c r="CQ99" s="2200"/>
      <c r="CR99" s="1731"/>
      <c r="CS99" s="1731"/>
    </row>
    <row r="100" spans="1:97" ht="15" customHeight="1" x14ac:dyDescent="0.25">
      <c r="A100" s="198" t="s">
        <v>604</v>
      </c>
      <c r="B100" s="114">
        <f t="shared" si="112"/>
        <v>0</v>
      </c>
      <c r="C100" s="355"/>
      <c r="D100" s="452"/>
      <c r="E100" s="2057"/>
      <c r="F100" s="1862"/>
      <c r="G100" s="2414"/>
      <c r="H100" s="2414"/>
      <c r="I100" s="1862"/>
      <c r="J100" s="1862"/>
      <c r="K100" s="1862"/>
      <c r="L100" s="1862"/>
      <c r="M100" s="1862"/>
      <c r="N100" s="1862"/>
      <c r="O100" s="1862"/>
      <c r="P100" s="1862"/>
      <c r="Q100" s="1862"/>
      <c r="R100" s="2417"/>
      <c r="S100" s="2417"/>
      <c r="T100" s="2417"/>
      <c r="U100" s="2417"/>
      <c r="V100" s="2417"/>
      <c r="W100" s="2417"/>
      <c r="X100" s="1862"/>
      <c r="Y100" s="1862"/>
      <c r="Z100" s="1731"/>
      <c r="AA100" s="1731"/>
      <c r="AB100" s="1731"/>
      <c r="AC100" s="1731"/>
      <c r="AD100" s="1731"/>
      <c r="AE100" s="1731"/>
      <c r="AF100" s="1731"/>
      <c r="AG100" s="1731"/>
      <c r="AH100" s="1731"/>
      <c r="AI100" s="1731"/>
      <c r="AJ100" s="1731"/>
      <c r="AK100" s="1731"/>
      <c r="AL100" s="1731"/>
      <c r="AM100" s="1731"/>
      <c r="AN100" s="1731"/>
      <c r="AO100" s="1731"/>
      <c r="AP100" s="1731"/>
      <c r="AQ100" s="1731"/>
      <c r="AR100" s="1731"/>
      <c r="AS100" s="1731"/>
      <c r="AT100" s="1731"/>
      <c r="AU100" s="1731"/>
      <c r="AV100" s="1731"/>
      <c r="AW100" s="1731"/>
      <c r="AX100" s="1731"/>
      <c r="AY100" s="1731"/>
      <c r="AZ100" s="1731"/>
      <c r="BA100" s="1731"/>
      <c r="BB100" s="1731"/>
      <c r="BC100" s="1731"/>
      <c r="BD100" s="1731"/>
      <c r="BE100" s="1731"/>
      <c r="BF100" s="1731"/>
      <c r="BG100" s="1731"/>
      <c r="BH100" s="1731"/>
      <c r="BI100" s="1731"/>
      <c r="BJ100" s="1731"/>
      <c r="BK100" s="1731"/>
      <c r="BL100" s="1731"/>
      <c r="BM100" s="1731"/>
      <c r="BN100" s="1731"/>
      <c r="BO100" s="1731"/>
      <c r="BP100" s="1731"/>
      <c r="BQ100" s="1731"/>
      <c r="BR100" s="1731"/>
      <c r="BS100" s="1731"/>
      <c r="BT100" s="1731"/>
      <c r="BU100" s="1731"/>
      <c r="BV100" s="1732"/>
      <c r="BW100" s="1732"/>
      <c r="BX100" s="1732"/>
      <c r="BY100" s="1732"/>
      <c r="BZ100" s="1731"/>
      <c r="CA100" s="2200"/>
      <c r="CB100" s="2200"/>
      <c r="CC100" s="2200"/>
      <c r="CD100" s="2200"/>
      <c r="CE100" s="2200"/>
      <c r="CF100" s="2200"/>
      <c r="CG100" s="2200"/>
      <c r="CH100" s="2200"/>
      <c r="CI100" s="2200"/>
      <c r="CJ100" s="2200"/>
      <c r="CK100" s="2200"/>
      <c r="CL100" s="2200"/>
      <c r="CM100" s="2200"/>
      <c r="CN100" s="2200"/>
      <c r="CO100" s="2200"/>
      <c r="CP100" s="2200"/>
      <c r="CQ100" s="2200"/>
      <c r="CR100" s="1731"/>
      <c r="CS100" s="1731"/>
    </row>
    <row r="101" spans="1:97" ht="15" customHeight="1" x14ac:dyDescent="0.25">
      <c r="A101" s="1736" t="s">
        <v>82</v>
      </c>
      <c r="B101" s="110">
        <f t="shared" ref="B101:E101" si="113">SUM(B81:B100)</f>
        <v>0</v>
      </c>
      <c r="C101" s="146">
        <f t="shared" si="113"/>
        <v>0</v>
      </c>
      <c r="D101" s="285">
        <f t="shared" si="113"/>
        <v>0</v>
      </c>
      <c r="E101" s="1827">
        <f t="shared" si="113"/>
        <v>0</v>
      </c>
      <c r="F101" s="1862"/>
      <c r="G101" s="2414"/>
      <c r="H101" s="2414"/>
      <c r="I101" s="1862"/>
      <c r="J101" s="1862"/>
      <c r="K101" s="1862"/>
      <c r="L101" s="1862"/>
      <c r="M101" s="1862"/>
      <c r="N101" s="1862"/>
      <c r="O101" s="1862"/>
      <c r="P101" s="1862"/>
      <c r="Q101" s="1862"/>
      <c r="R101" s="2417"/>
      <c r="S101" s="2417"/>
      <c r="T101" s="2417"/>
      <c r="U101" s="2417"/>
      <c r="V101" s="2417"/>
      <c r="W101" s="2417"/>
      <c r="X101" s="1862"/>
      <c r="Y101" s="1862"/>
      <c r="Z101" s="1731"/>
      <c r="AA101" s="1731"/>
      <c r="AB101" s="1731"/>
      <c r="AC101" s="1731"/>
      <c r="AD101" s="1731"/>
      <c r="AE101" s="1731"/>
      <c r="AF101" s="1731"/>
      <c r="AG101" s="1731"/>
      <c r="AH101" s="1731"/>
      <c r="AI101" s="1731"/>
      <c r="AJ101" s="1731"/>
      <c r="AK101" s="1731"/>
      <c r="AL101" s="1731"/>
      <c r="AM101" s="1731"/>
      <c r="AN101" s="1731"/>
      <c r="AO101" s="1731"/>
      <c r="AP101" s="1731"/>
      <c r="AQ101" s="1731"/>
      <c r="AR101" s="1731"/>
      <c r="AS101" s="1731"/>
      <c r="AT101" s="1731"/>
      <c r="AU101" s="1731"/>
      <c r="AV101" s="1731"/>
      <c r="AW101" s="1731"/>
      <c r="AX101" s="1731"/>
      <c r="AY101" s="1731"/>
      <c r="AZ101" s="1731"/>
      <c r="BA101" s="1731"/>
      <c r="BB101" s="1731"/>
      <c r="BC101" s="1731"/>
      <c r="BD101" s="1731"/>
      <c r="BE101" s="1731"/>
      <c r="BF101" s="1731"/>
      <c r="BG101" s="1731"/>
      <c r="BH101" s="1731"/>
      <c r="BI101" s="1731"/>
      <c r="BJ101" s="1731"/>
      <c r="BK101" s="1731"/>
      <c r="BL101" s="1731"/>
      <c r="BM101" s="1731"/>
      <c r="BN101" s="1731"/>
      <c r="BO101" s="1731"/>
      <c r="BP101" s="1731"/>
      <c r="BQ101" s="1731"/>
      <c r="BR101" s="1731"/>
      <c r="BS101" s="1731"/>
      <c r="BT101" s="1731"/>
      <c r="BU101" s="1731"/>
      <c r="BV101" s="1732"/>
      <c r="BW101" s="1732"/>
      <c r="BX101" s="1732"/>
      <c r="BY101" s="1732"/>
      <c r="BZ101" s="1731"/>
      <c r="CA101" s="2200"/>
      <c r="CB101" s="2200"/>
      <c r="CC101" s="2200"/>
      <c r="CD101" s="2200"/>
      <c r="CE101" s="2200"/>
      <c r="CF101" s="2200"/>
      <c r="CG101" s="2200"/>
      <c r="CH101" s="2200"/>
      <c r="CI101" s="2200"/>
      <c r="CJ101" s="2200"/>
      <c r="CK101" s="2200"/>
      <c r="CL101" s="2200"/>
      <c r="CM101" s="2200"/>
      <c r="CN101" s="2200"/>
      <c r="CO101" s="2200"/>
      <c r="CP101" s="2200"/>
      <c r="CQ101" s="2200"/>
      <c r="CR101" s="1731"/>
      <c r="CS101" s="1731"/>
    </row>
    <row r="102" spans="1:97" ht="18" customHeight="1" x14ac:dyDescent="0.25">
      <c r="A102" s="1873" t="s">
        <v>1479</v>
      </c>
      <c r="B102" s="2200"/>
      <c r="C102" s="2200"/>
      <c r="D102" s="2200"/>
      <c r="E102" s="2200"/>
      <c r="F102" s="2200"/>
      <c r="G102" s="2200"/>
      <c r="H102" s="2200"/>
      <c r="I102" s="2200"/>
      <c r="J102" s="2200"/>
      <c r="K102" s="2200"/>
      <c r="L102" s="2200"/>
      <c r="M102" s="2200"/>
      <c r="N102" s="2200"/>
      <c r="O102" s="2200"/>
      <c r="P102" s="2200"/>
      <c r="Q102" s="2200"/>
      <c r="R102" s="2200"/>
      <c r="S102" s="2200"/>
      <c r="T102" s="2200"/>
      <c r="U102" s="2200"/>
      <c r="V102" s="2200"/>
      <c r="W102" s="2200"/>
      <c r="X102" s="2200"/>
      <c r="Y102" s="2200"/>
      <c r="Z102" s="2200"/>
      <c r="AA102" s="2200"/>
      <c r="AB102" s="2200"/>
      <c r="AC102" s="2200"/>
      <c r="AD102" s="2200"/>
      <c r="AE102" s="2200"/>
      <c r="AF102" s="2200"/>
      <c r="AG102" s="2200"/>
      <c r="AH102" s="2200"/>
      <c r="AI102" s="2200"/>
      <c r="AJ102" s="2200"/>
      <c r="AK102" s="2200"/>
      <c r="AL102" s="2200"/>
      <c r="AM102" s="2200"/>
      <c r="AN102" s="2200"/>
      <c r="AO102" s="2200"/>
      <c r="AP102" s="2200"/>
      <c r="AQ102" s="2200"/>
      <c r="AR102" s="2200"/>
      <c r="AS102" s="2200"/>
      <c r="AT102" s="2200"/>
      <c r="AU102" s="2200"/>
      <c r="AV102" s="2200"/>
      <c r="AW102" s="2200"/>
      <c r="AX102" s="2200"/>
      <c r="AY102" s="2200"/>
      <c r="AZ102" s="2200"/>
      <c r="BA102" s="2200"/>
      <c r="BB102" s="2200"/>
      <c r="BC102" s="2200"/>
      <c r="BD102" s="2200"/>
      <c r="BE102" s="2200"/>
      <c r="BF102" s="2200"/>
      <c r="BG102" s="2200"/>
      <c r="BH102" s="2200"/>
      <c r="BI102" s="2200"/>
      <c r="BJ102" s="2200"/>
      <c r="BK102" s="2200"/>
      <c r="BL102" s="2200"/>
      <c r="BM102" s="2200"/>
      <c r="BN102" s="2200"/>
      <c r="BO102" s="2200"/>
      <c r="BP102" s="2200"/>
      <c r="BQ102" s="2200"/>
      <c r="BR102" s="2200"/>
      <c r="BS102" s="2200"/>
      <c r="BT102" s="2200"/>
      <c r="BU102" s="2200"/>
      <c r="BV102" s="1867"/>
      <c r="BW102" s="1867"/>
      <c r="BX102" s="1867"/>
      <c r="BY102" s="1867"/>
      <c r="BZ102" s="2200"/>
      <c r="CA102" s="2200"/>
      <c r="CB102" s="2200"/>
      <c r="CC102" s="2200"/>
      <c r="CD102" s="2200"/>
      <c r="CE102" s="2200"/>
      <c r="CF102" s="2200"/>
      <c r="CG102" s="2200"/>
      <c r="CH102" s="2200"/>
      <c r="CI102" s="2200"/>
      <c r="CJ102" s="2200"/>
      <c r="CK102" s="2200"/>
      <c r="CL102" s="2200"/>
      <c r="CM102" s="2200"/>
      <c r="CN102" s="2200"/>
      <c r="CO102" s="2200"/>
      <c r="CP102" s="2200"/>
      <c r="CQ102" s="2200"/>
      <c r="CR102" s="2200"/>
      <c r="CS102" s="2200"/>
    </row>
    <row r="103" spans="1:97" ht="15.75" customHeight="1" x14ac:dyDescent="0.25">
      <c r="A103" s="3148" t="s">
        <v>1480</v>
      </c>
      <c r="B103" s="3161"/>
      <c r="C103" s="3148" t="s">
        <v>1412</v>
      </c>
      <c r="D103" s="3161"/>
      <c r="E103" s="3149"/>
      <c r="F103" s="3143" t="s">
        <v>1413</v>
      </c>
      <c r="G103" s="3124"/>
      <c r="H103" s="3124"/>
      <c r="I103" s="3124"/>
      <c r="J103" s="3124"/>
      <c r="K103" s="3124"/>
      <c r="L103" s="3124"/>
      <c r="M103" s="3124"/>
      <c r="N103" s="3124"/>
      <c r="O103" s="3124"/>
      <c r="P103" s="3124"/>
      <c r="Q103" s="3124"/>
      <c r="R103" s="3124"/>
      <c r="S103" s="3124"/>
      <c r="T103" s="3124"/>
      <c r="U103" s="3124"/>
      <c r="V103" s="3124"/>
      <c r="W103" s="3124"/>
      <c r="X103" s="3124"/>
      <c r="Y103" s="3124"/>
      <c r="Z103" s="3124"/>
      <c r="AA103" s="3124"/>
      <c r="AB103" s="3124"/>
      <c r="AC103" s="3124"/>
      <c r="AD103" s="3124"/>
      <c r="AE103" s="3124"/>
      <c r="AF103" s="3124"/>
      <c r="AG103" s="3124"/>
      <c r="AH103" s="3124"/>
      <c r="AI103" s="3124"/>
      <c r="AJ103" s="3124"/>
      <c r="AK103" s="3124"/>
      <c r="AL103" s="3124"/>
      <c r="AM103" s="3135"/>
      <c r="AN103" s="3224" t="s">
        <v>614</v>
      </c>
      <c r="AO103" s="3139" t="s">
        <v>1481</v>
      </c>
      <c r="AP103" s="1732"/>
      <c r="AQ103" s="1732"/>
      <c r="AR103" s="1732"/>
      <c r="AS103" s="1732"/>
      <c r="AT103" s="1732"/>
      <c r="AU103" s="1732"/>
      <c r="AV103" s="1732"/>
      <c r="AW103" s="1732"/>
      <c r="AX103" s="1732"/>
      <c r="AY103" s="1732"/>
      <c r="AZ103" s="1732"/>
      <c r="BA103" s="1732"/>
      <c r="BB103" s="1732"/>
      <c r="BC103" s="1731"/>
      <c r="BD103" s="1731"/>
      <c r="BE103" s="1731"/>
      <c r="BF103" s="1731"/>
      <c r="BG103" s="1731"/>
      <c r="BH103" s="1731"/>
      <c r="BI103" s="1731"/>
      <c r="BJ103" s="1731"/>
      <c r="BK103" s="1731"/>
      <c r="BL103" s="1731"/>
      <c r="BM103" s="1731"/>
      <c r="BN103" s="1731"/>
      <c r="BO103" s="1731"/>
      <c r="BP103" s="1731"/>
      <c r="BQ103" s="1731"/>
      <c r="BR103" s="1731"/>
      <c r="BS103" s="1731"/>
      <c r="BT103" s="1731"/>
      <c r="BU103" s="1731"/>
      <c r="BV103" s="1732"/>
      <c r="BW103" s="1732"/>
      <c r="BX103" s="1732"/>
      <c r="BY103" s="1732"/>
      <c r="BZ103" s="1731"/>
      <c r="CA103" s="2200"/>
      <c r="CB103" s="2200"/>
      <c r="CC103" s="2200"/>
      <c r="CD103" s="2200"/>
      <c r="CE103" s="2200"/>
      <c r="CF103" s="2200"/>
      <c r="CG103" s="2200"/>
      <c r="CH103" s="2200"/>
      <c r="CI103" s="2200"/>
      <c r="CJ103" s="2200"/>
      <c r="CK103" s="2200"/>
      <c r="CL103" s="2200"/>
      <c r="CM103" s="2200"/>
      <c r="CN103" s="2200"/>
      <c r="CO103" s="2200"/>
      <c r="CP103" s="2200"/>
      <c r="CQ103" s="2200"/>
      <c r="CR103" s="1731"/>
      <c r="CS103" s="1731"/>
    </row>
    <row r="104" spans="1:97" ht="15.75" customHeight="1" x14ac:dyDescent="0.25">
      <c r="A104" s="3179"/>
      <c r="B104" s="3131"/>
      <c r="C104" s="3150"/>
      <c r="D104" s="3142"/>
      <c r="E104" s="3140"/>
      <c r="F104" s="3143" t="s">
        <v>352</v>
      </c>
      <c r="G104" s="3122"/>
      <c r="H104" s="3143" t="s">
        <v>335</v>
      </c>
      <c r="I104" s="3122"/>
      <c r="J104" s="3143" t="s">
        <v>99</v>
      </c>
      <c r="K104" s="3122"/>
      <c r="L104" s="3143" t="s">
        <v>49</v>
      </c>
      <c r="M104" s="3122"/>
      <c r="N104" s="3143" t="s">
        <v>50</v>
      </c>
      <c r="O104" s="3122"/>
      <c r="P104" s="3159" t="s">
        <v>51</v>
      </c>
      <c r="Q104" s="3122"/>
      <c r="R104" s="3159" t="s">
        <v>52</v>
      </c>
      <c r="S104" s="3122"/>
      <c r="T104" s="3159" t="s">
        <v>53</v>
      </c>
      <c r="U104" s="3122"/>
      <c r="V104" s="3159" t="s">
        <v>54</v>
      </c>
      <c r="W104" s="3122"/>
      <c r="X104" s="3159" t="s">
        <v>55</v>
      </c>
      <c r="Y104" s="3122"/>
      <c r="Z104" s="3159" t="s">
        <v>56</v>
      </c>
      <c r="AA104" s="3122"/>
      <c r="AB104" s="3159" t="s">
        <v>57</v>
      </c>
      <c r="AC104" s="3122"/>
      <c r="AD104" s="3159" t="s">
        <v>58</v>
      </c>
      <c r="AE104" s="3122"/>
      <c r="AF104" s="3159" t="s">
        <v>59</v>
      </c>
      <c r="AG104" s="3122"/>
      <c r="AH104" s="3159" t="s">
        <v>60</v>
      </c>
      <c r="AI104" s="3122"/>
      <c r="AJ104" s="3159" t="s">
        <v>61</v>
      </c>
      <c r="AK104" s="3122"/>
      <c r="AL104" s="3159" t="s">
        <v>62</v>
      </c>
      <c r="AM104" s="3135"/>
      <c r="AN104" s="3225"/>
      <c r="AO104" s="3180"/>
      <c r="AP104" s="1732"/>
      <c r="AQ104" s="1732"/>
      <c r="AR104" s="1732"/>
      <c r="AS104" s="1732"/>
      <c r="AT104" s="1732"/>
      <c r="AU104" s="1732"/>
      <c r="AV104" s="1732"/>
      <c r="AW104" s="1732"/>
      <c r="AX104" s="1732"/>
      <c r="AY104" s="1732"/>
      <c r="AZ104" s="1732"/>
      <c r="BA104" s="1732"/>
      <c r="BB104" s="1732"/>
      <c r="BC104" s="1731"/>
      <c r="BD104" s="1731"/>
      <c r="BE104" s="1731"/>
      <c r="BF104" s="1731"/>
      <c r="BG104" s="1731"/>
      <c r="BH104" s="1731"/>
      <c r="BI104" s="1731"/>
      <c r="BJ104" s="1731"/>
      <c r="BK104" s="1731"/>
      <c r="BL104" s="1731"/>
      <c r="BM104" s="1731"/>
      <c r="BN104" s="1731"/>
      <c r="BO104" s="1731"/>
      <c r="BP104" s="1731"/>
      <c r="BQ104" s="1731"/>
      <c r="BR104" s="1731"/>
      <c r="BS104" s="1731"/>
      <c r="BT104" s="1731"/>
      <c r="BU104" s="1731"/>
      <c r="BV104" s="1732"/>
      <c r="BW104" s="1732"/>
      <c r="BX104" s="1732"/>
      <c r="BY104" s="1732"/>
      <c r="BZ104" s="1731"/>
      <c r="CA104" s="2200"/>
      <c r="CB104" s="2200"/>
      <c r="CC104" s="2200"/>
      <c r="CD104" s="2200"/>
      <c r="CE104" s="2200"/>
      <c r="CF104" s="2200"/>
      <c r="CG104" s="2200"/>
      <c r="CH104" s="2200"/>
      <c r="CI104" s="2200"/>
      <c r="CJ104" s="2200"/>
      <c r="CK104" s="2200"/>
      <c r="CL104" s="2200"/>
      <c r="CM104" s="2200"/>
      <c r="CN104" s="2200"/>
      <c r="CO104" s="2200"/>
      <c r="CP104" s="2200"/>
      <c r="CQ104" s="2200"/>
      <c r="CR104" s="1731"/>
      <c r="CS104" s="1731"/>
    </row>
    <row r="105" spans="1:97" ht="15.75" customHeight="1" x14ac:dyDescent="0.25">
      <c r="A105" s="3150"/>
      <c r="B105" s="3142"/>
      <c r="C105" s="27" t="s">
        <v>84</v>
      </c>
      <c r="D105" s="23" t="s">
        <v>472</v>
      </c>
      <c r="E105" s="1743" t="s">
        <v>64</v>
      </c>
      <c r="F105" s="27" t="s">
        <v>472</v>
      </c>
      <c r="G105" s="1743" t="s">
        <v>64</v>
      </c>
      <c r="H105" s="27" t="s">
        <v>472</v>
      </c>
      <c r="I105" s="1737" t="s">
        <v>64</v>
      </c>
      <c r="J105" s="27" t="s">
        <v>472</v>
      </c>
      <c r="K105" s="1743" t="s">
        <v>64</v>
      </c>
      <c r="L105" s="27" t="s">
        <v>472</v>
      </c>
      <c r="M105" s="1737" t="s">
        <v>64</v>
      </c>
      <c r="N105" s="27" t="s">
        <v>472</v>
      </c>
      <c r="O105" s="1743" t="s">
        <v>64</v>
      </c>
      <c r="P105" s="27" t="s">
        <v>472</v>
      </c>
      <c r="Q105" s="1737" t="s">
        <v>64</v>
      </c>
      <c r="R105" s="27" t="s">
        <v>472</v>
      </c>
      <c r="S105" s="1743" t="s">
        <v>64</v>
      </c>
      <c r="T105" s="27" t="s">
        <v>472</v>
      </c>
      <c r="U105" s="1737" t="s">
        <v>64</v>
      </c>
      <c r="V105" s="27" t="s">
        <v>472</v>
      </c>
      <c r="W105" s="1743" t="s">
        <v>64</v>
      </c>
      <c r="X105" s="27" t="s">
        <v>472</v>
      </c>
      <c r="Y105" s="1743" t="s">
        <v>64</v>
      </c>
      <c r="Z105" s="27" t="s">
        <v>472</v>
      </c>
      <c r="AA105" s="1737" t="s">
        <v>64</v>
      </c>
      <c r="AB105" s="27" t="s">
        <v>472</v>
      </c>
      <c r="AC105" s="1743" t="s">
        <v>64</v>
      </c>
      <c r="AD105" s="27" t="s">
        <v>472</v>
      </c>
      <c r="AE105" s="1737" t="s">
        <v>64</v>
      </c>
      <c r="AF105" s="27" t="s">
        <v>472</v>
      </c>
      <c r="AG105" s="1743" t="s">
        <v>64</v>
      </c>
      <c r="AH105" s="27" t="s">
        <v>472</v>
      </c>
      <c r="AI105" s="1737" t="s">
        <v>64</v>
      </c>
      <c r="AJ105" s="27" t="s">
        <v>472</v>
      </c>
      <c r="AK105" s="1743" t="s">
        <v>64</v>
      </c>
      <c r="AL105" s="27" t="s">
        <v>472</v>
      </c>
      <c r="AM105" s="1810" t="s">
        <v>64</v>
      </c>
      <c r="AN105" s="3253"/>
      <c r="AO105" s="3140"/>
      <c r="AP105" s="1732"/>
      <c r="AQ105" s="1732"/>
      <c r="AR105" s="1732"/>
      <c r="AS105" s="1732"/>
      <c r="AT105" s="1732"/>
      <c r="AU105" s="1732"/>
      <c r="AV105" s="1732"/>
      <c r="AW105" s="1732"/>
      <c r="AX105" s="1732"/>
      <c r="AY105" s="1732"/>
      <c r="AZ105" s="1732"/>
      <c r="BA105" s="1732"/>
      <c r="BB105" s="1732"/>
      <c r="BC105" s="1731"/>
      <c r="BD105" s="1731"/>
      <c r="BE105" s="1731"/>
      <c r="BF105" s="1731"/>
      <c r="BG105" s="1731"/>
      <c r="BH105" s="1731"/>
      <c r="BI105" s="1731"/>
      <c r="BJ105" s="1731"/>
      <c r="BK105" s="1731"/>
      <c r="BL105" s="1731"/>
      <c r="BM105" s="1731"/>
      <c r="BN105" s="1731"/>
      <c r="BO105" s="1731"/>
      <c r="BP105" s="1731"/>
      <c r="BQ105" s="1731"/>
      <c r="BR105" s="1731"/>
      <c r="BS105" s="1731"/>
      <c r="BT105" s="1731"/>
      <c r="BU105" s="1731"/>
      <c r="BV105" s="1732"/>
      <c r="BW105" s="1732"/>
      <c r="BX105" s="1732"/>
      <c r="BY105" s="1732"/>
      <c r="BZ105" s="1731"/>
      <c r="CA105" s="2200"/>
      <c r="CB105" s="2200"/>
      <c r="CC105" s="2200"/>
      <c r="CD105" s="2200"/>
      <c r="CE105" s="2200"/>
      <c r="CF105" s="2200"/>
      <c r="CG105" s="2200"/>
      <c r="CH105" s="2200"/>
      <c r="CI105" s="2200"/>
      <c r="CJ105" s="2200"/>
      <c r="CK105" s="2200"/>
      <c r="CL105" s="2200"/>
      <c r="CM105" s="2200"/>
      <c r="CN105" s="2200"/>
      <c r="CO105" s="2200"/>
      <c r="CP105" s="2200"/>
      <c r="CQ105" s="2200"/>
      <c r="CR105" s="1731"/>
      <c r="CS105" s="1731"/>
    </row>
    <row r="106" spans="1:97" ht="15" customHeight="1" x14ac:dyDescent="0.25">
      <c r="A106" s="3219" t="s">
        <v>1482</v>
      </c>
      <c r="B106" s="3122"/>
      <c r="C106" s="169">
        <f t="shared" ref="C106:AN106" si="114">SUM(C107:C113)</f>
        <v>0</v>
      </c>
      <c r="D106" s="170">
        <f t="shared" si="114"/>
        <v>0</v>
      </c>
      <c r="E106" s="171">
        <f t="shared" si="114"/>
        <v>0</v>
      </c>
      <c r="F106" s="299">
        <f t="shared" si="114"/>
        <v>0</v>
      </c>
      <c r="G106" s="2435">
        <f t="shared" si="114"/>
        <v>0</v>
      </c>
      <c r="H106" s="299">
        <f t="shared" si="114"/>
        <v>0</v>
      </c>
      <c r="I106" s="2435">
        <f t="shared" si="114"/>
        <v>0</v>
      </c>
      <c r="J106" s="299">
        <f t="shared" si="114"/>
        <v>0</v>
      </c>
      <c r="K106" s="2435">
        <f t="shared" si="114"/>
        <v>0</v>
      </c>
      <c r="L106" s="299">
        <f t="shared" si="114"/>
        <v>0</v>
      </c>
      <c r="M106" s="2435">
        <f t="shared" si="114"/>
        <v>0</v>
      </c>
      <c r="N106" s="299">
        <f t="shared" si="114"/>
        <v>0</v>
      </c>
      <c r="O106" s="2435">
        <f t="shared" si="114"/>
        <v>0</v>
      </c>
      <c r="P106" s="299">
        <f t="shared" si="114"/>
        <v>0</v>
      </c>
      <c r="Q106" s="2435">
        <f t="shared" si="114"/>
        <v>0</v>
      </c>
      <c r="R106" s="299">
        <f t="shared" si="114"/>
        <v>0</v>
      </c>
      <c r="S106" s="2435">
        <f t="shared" si="114"/>
        <v>0</v>
      </c>
      <c r="T106" s="299">
        <f t="shared" si="114"/>
        <v>0</v>
      </c>
      <c r="U106" s="2435">
        <f t="shared" si="114"/>
        <v>0</v>
      </c>
      <c r="V106" s="299">
        <f t="shared" si="114"/>
        <v>0</v>
      </c>
      <c r="W106" s="2435">
        <f t="shared" si="114"/>
        <v>0</v>
      </c>
      <c r="X106" s="299">
        <f t="shared" si="114"/>
        <v>0</v>
      </c>
      <c r="Y106" s="2435">
        <f t="shared" si="114"/>
        <v>0</v>
      </c>
      <c r="Z106" s="299">
        <f t="shared" si="114"/>
        <v>0</v>
      </c>
      <c r="AA106" s="2435">
        <f t="shared" si="114"/>
        <v>0</v>
      </c>
      <c r="AB106" s="299">
        <f t="shared" si="114"/>
        <v>0</v>
      </c>
      <c r="AC106" s="2435">
        <f t="shared" si="114"/>
        <v>0</v>
      </c>
      <c r="AD106" s="299">
        <f t="shared" si="114"/>
        <v>0</v>
      </c>
      <c r="AE106" s="2435">
        <f t="shared" si="114"/>
        <v>0</v>
      </c>
      <c r="AF106" s="299">
        <f t="shared" si="114"/>
        <v>0</v>
      </c>
      <c r="AG106" s="2435">
        <f t="shared" si="114"/>
        <v>0</v>
      </c>
      <c r="AH106" s="299">
        <f t="shared" si="114"/>
        <v>0</v>
      </c>
      <c r="AI106" s="2435">
        <f t="shared" si="114"/>
        <v>0</v>
      </c>
      <c r="AJ106" s="299">
        <f t="shared" si="114"/>
        <v>0</v>
      </c>
      <c r="AK106" s="2435">
        <f t="shared" si="114"/>
        <v>0</v>
      </c>
      <c r="AL106" s="299">
        <f t="shared" si="114"/>
        <v>0</v>
      </c>
      <c r="AM106" s="818">
        <f t="shared" si="114"/>
        <v>0</v>
      </c>
      <c r="AN106" s="340">
        <f t="shared" si="114"/>
        <v>0</v>
      </c>
      <c r="AO106" s="341">
        <f>SUM(AO107:AO109)</f>
        <v>0</v>
      </c>
      <c r="AP106" s="1732"/>
      <c r="AQ106" s="1732"/>
      <c r="AR106" s="1732"/>
      <c r="AS106" s="1732"/>
      <c r="AT106" s="1732"/>
      <c r="AU106" s="1732"/>
      <c r="AV106" s="1732"/>
      <c r="AW106" s="1732"/>
      <c r="AX106" s="1732"/>
      <c r="AY106" s="1732"/>
      <c r="AZ106" s="1732"/>
      <c r="BA106" s="1732"/>
      <c r="BB106" s="1732"/>
      <c r="BC106" s="1731"/>
      <c r="BD106" s="1731"/>
      <c r="BE106" s="1731"/>
      <c r="BF106" s="1731"/>
      <c r="BG106" s="1731"/>
      <c r="BH106" s="1731"/>
      <c r="BI106" s="1731"/>
      <c r="BJ106" s="1731"/>
      <c r="BK106" s="1731"/>
      <c r="BL106" s="1731"/>
      <c r="BM106" s="1731"/>
      <c r="BN106" s="1731"/>
      <c r="BO106" s="1731"/>
      <c r="BP106" s="1731"/>
      <c r="BQ106" s="1731"/>
      <c r="BR106" s="1731"/>
      <c r="BS106" s="1731"/>
      <c r="BT106" s="1731"/>
      <c r="BU106" s="1731"/>
      <c r="BV106" s="1732"/>
      <c r="BW106" s="1732"/>
      <c r="BX106" s="1732"/>
      <c r="BY106" s="1732"/>
      <c r="BZ106" s="1731"/>
      <c r="CA106" s="2200"/>
      <c r="CB106" s="2200"/>
      <c r="CC106" s="2200"/>
      <c r="CD106" s="2200"/>
      <c r="CE106" s="2200"/>
      <c r="CF106" s="2200"/>
      <c r="CG106" s="2200"/>
      <c r="CH106" s="2200"/>
      <c r="CI106" s="2200"/>
      <c r="CJ106" s="2200"/>
      <c r="CK106" s="2200"/>
      <c r="CL106" s="2200"/>
      <c r="CM106" s="2200"/>
      <c r="CN106" s="2200"/>
      <c r="CO106" s="2200"/>
      <c r="CP106" s="2200"/>
      <c r="CQ106" s="2200"/>
      <c r="CR106" s="1731"/>
      <c r="CS106" s="1731"/>
    </row>
    <row r="107" spans="1:97" ht="15" customHeight="1" x14ac:dyDescent="0.25">
      <c r="A107" s="3132" t="s">
        <v>1483</v>
      </c>
      <c r="B107" s="2016" t="s">
        <v>1484</v>
      </c>
      <c r="C107" s="169">
        <f t="shared" ref="C107:C113" si="115">SUM(D107+E107)</f>
        <v>0</v>
      </c>
      <c r="D107" s="170">
        <f t="shared" ref="D107:E107" si="116">SUM(F107+H107+J107+L107+N107+P107+R107+T107+V107+X107+Z107+AB107+AD107+AF107+AH107+AJ107+AL107)</f>
        <v>0</v>
      </c>
      <c r="E107" s="171">
        <f t="shared" si="116"/>
        <v>0</v>
      </c>
      <c r="F107" s="33"/>
      <c r="G107" s="1748"/>
      <c r="H107" s="188"/>
      <c r="I107" s="80"/>
      <c r="J107" s="188"/>
      <c r="K107" s="80"/>
      <c r="L107" s="33"/>
      <c r="M107" s="1748"/>
      <c r="N107" s="188"/>
      <c r="O107" s="80"/>
      <c r="P107" s="188"/>
      <c r="Q107" s="80"/>
      <c r="R107" s="188"/>
      <c r="S107" s="80"/>
      <c r="T107" s="188"/>
      <c r="U107" s="80"/>
      <c r="V107" s="188"/>
      <c r="W107" s="80"/>
      <c r="X107" s="188"/>
      <c r="Y107" s="80"/>
      <c r="Z107" s="188"/>
      <c r="AA107" s="80"/>
      <c r="AB107" s="188"/>
      <c r="AC107" s="80"/>
      <c r="AD107" s="188"/>
      <c r="AE107" s="80"/>
      <c r="AF107" s="188"/>
      <c r="AG107" s="80"/>
      <c r="AH107" s="188"/>
      <c r="AI107" s="80"/>
      <c r="AJ107" s="188"/>
      <c r="AK107" s="80"/>
      <c r="AL107" s="188"/>
      <c r="AM107" s="53"/>
      <c r="AN107" s="1748"/>
      <c r="AO107" s="1801"/>
      <c r="AP107" s="2428" t="str">
        <f t="shared" ref="AP107:AP109" si="117">CA107&amp;CB107</f>
        <v/>
      </c>
      <c r="AQ107" s="2418"/>
      <c r="AR107" s="2418"/>
      <c r="AS107" s="2418"/>
      <c r="AT107" s="2418"/>
      <c r="AU107" s="2418"/>
      <c r="AV107" s="2418"/>
      <c r="AW107" s="2418"/>
      <c r="AX107" s="2418"/>
      <c r="AY107" s="2418"/>
      <c r="AZ107" s="2418"/>
      <c r="BA107" s="1732"/>
      <c r="BB107" s="1732"/>
      <c r="BC107" s="1731"/>
      <c r="BD107" s="1731"/>
      <c r="BE107" s="1731"/>
      <c r="BF107" s="1731"/>
      <c r="BG107" s="1731"/>
      <c r="BH107" s="1731"/>
      <c r="BI107" s="1731"/>
      <c r="BJ107" s="1731"/>
      <c r="BK107" s="1731"/>
      <c r="BL107" s="1731"/>
      <c r="BM107" s="1731"/>
      <c r="BN107" s="1731"/>
      <c r="BO107" s="1731"/>
      <c r="BP107" s="1731"/>
      <c r="BQ107" s="1731"/>
      <c r="BR107" s="1731"/>
      <c r="BS107" s="1731"/>
      <c r="BT107" s="1731"/>
      <c r="BU107" s="1731"/>
      <c r="BV107" s="1732"/>
      <c r="BW107" s="1732"/>
      <c r="BX107" s="1732"/>
      <c r="BY107" s="1732"/>
      <c r="BZ107" s="1731"/>
      <c r="CA107" s="2419" t="str">
        <f t="shared" ref="CA107:CB107" si="118">IF(AND($C107&gt;0,AN107="")," * No olvide digitar la variable "&amp;AN$103&amp;""&amp;". Digite CERO si no tiene",IF(AN107&gt;$C107," * La variable "&amp;AN$103&amp;""&amp;" No puede ser mayor al Total.",""))</f>
        <v/>
      </c>
      <c r="CB107" s="2419" t="str">
        <f t="shared" si="118"/>
        <v/>
      </c>
      <c r="CC107" s="2200"/>
      <c r="CD107" s="2200"/>
      <c r="CE107" s="2200"/>
      <c r="CF107" s="2200"/>
      <c r="CG107" s="2200"/>
      <c r="CH107" s="2200"/>
      <c r="CI107" s="2200"/>
      <c r="CJ107" s="2200"/>
      <c r="CK107" s="2200"/>
      <c r="CL107" s="2200"/>
      <c r="CM107" s="2281">
        <f t="shared" ref="CM107:CN107" si="119">IF(AND($C107&gt;0,AN107=""),1,IF(AN107&gt;$C107,1,0))</f>
        <v>0</v>
      </c>
      <c r="CN107" s="2281">
        <f t="shared" si="119"/>
        <v>0</v>
      </c>
      <c r="CO107" s="2200"/>
      <c r="CP107" s="2200"/>
      <c r="CQ107" s="2200"/>
      <c r="CR107" s="1731"/>
      <c r="CS107" s="1731"/>
    </row>
    <row r="108" spans="1:97" ht="15" customHeight="1" x14ac:dyDescent="0.25">
      <c r="A108" s="3128"/>
      <c r="B108" s="2436" t="s">
        <v>1485</v>
      </c>
      <c r="C108" s="194">
        <f t="shared" si="115"/>
        <v>0</v>
      </c>
      <c r="D108" s="1908">
        <f t="shared" ref="D108:E108" si="120">SUM(F108+H108+J108+L108+N108+P108+R108+T108+V108+X108+Z108+AB108+AD108+AF108+AH108+AJ108+AL108)</f>
        <v>0</v>
      </c>
      <c r="E108" s="2011">
        <f t="shared" si="120"/>
        <v>0</v>
      </c>
      <c r="F108" s="819"/>
      <c r="G108" s="2353"/>
      <c r="H108" s="2437"/>
      <c r="I108" s="2438"/>
      <c r="J108" s="819"/>
      <c r="K108" s="820"/>
      <c r="L108" s="2437"/>
      <c r="M108" s="2439"/>
      <c r="N108" s="819"/>
      <c r="O108" s="820"/>
      <c r="P108" s="2438"/>
      <c r="Q108" s="2439"/>
      <c r="R108" s="2440"/>
      <c r="S108" s="820"/>
      <c r="T108" s="2438"/>
      <c r="U108" s="2439"/>
      <c r="V108" s="2440"/>
      <c r="W108" s="820"/>
      <c r="X108" s="2438"/>
      <c r="Y108" s="820"/>
      <c r="Z108" s="2440"/>
      <c r="AA108" s="2439"/>
      <c r="AB108" s="2440"/>
      <c r="AC108" s="820"/>
      <c r="AD108" s="2438"/>
      <c r="AE108" s="2439"/>
      <c r="AF108" s="2440"/>
      <c r="AG108" s="820"/>
      <c r="AH108" s="2438"/>
      <c r="AI108" s="2439"/>
      <c r="AJ108" s="2440"/>
      <c r="AK108" s="820"/>
      <c r="AL108" s="2438"/>
      <c r="AM108" s="821"/>
      <c r="AN108" s="2437"/>
      <c r="AO108" s="2353"/>
      <c r="AP108" s="2428" t="str">
        <f t="shared" si="117"/>
        <v/>
      </c>
      <c r="AQ108" s="2418"/>
      <c r="AR108" s="2418"/>
      <c r="AS108" s="2418"/>
      <c r="AT108" s="2418"/>
      <c r="AU108" s="2418"/>
      <c r="AV108" s="2418"/>
      <c r="AW108" s="2418"/>
      <c r="AX108" s="2418"/>
      <c r="AY108" s="2418"/>
      <c r="AZ108" s="2418"/>
      <c r="BA108" s="1732"/>
      <c r="BB108" s="1732"/>
      <c r="BC108" s="1731"/>
      <c r="BD108" s="1731"/>
      <c r="BE108" s="1731"/>
      <c r="BF108" s="1731"/>
      <c r="BG108" s="1731"/>
      <c r="BH108" s="1731"/>
      <c r="BI108" s="1731"/>
      <c r="BJ108" s="1731"/>
      <c r="BK108" s="1731"/>
      <c r="BL108" s="1731"/>
      <c r="BM108" s="1731"/>
      <c r="BN108" s="1731"/>
      <c r="BO108" s="1731"/>
      <c r="BP108" s="1731"/>
      <c r="BQ108" s="1731"/>
      <c r="BR108" s="1731"/>
      <c r="BS108" s="1731"/>
      <c r="BT108" s="1731"/>
      <c r="BU108" s="1731"/>
      <c r="BV108" s="1732"/>
      <c r="BW108" s="1732"/>
      <c r="BX108" s="1732"/>
      <c r="BY108" s="1732"/>
      <c r="BZ108" s="1731"/>
      <c r="CA108" s="2419" t="str">
        <f t="shared" ref="CA108:CB108" si="121">IF(AND($C108&gt;0,AN108="")," * No olvide digitar la variable "&amp;AN$103&amp;""&amp;". Digite CERO si no tiene",IF(AN108&gt;$C108," * La variable "&amp;AN$103&amp;""&amp;" No puede ser mayor al Total.",""))</f>
        <v/>
      </c>
      <c r="CB108" s="2419" t="str">
        <f t="shared" si="121"/>
        <v/>
      </c>
      <c r="CC108" s="2200"/>
      <c r="CD108" s="2200"/>
      <c r="CE108" s="2200"/>
      <c r="CF108" s="2200"/>
      <c r="CG108" s="2200"/>
      <c r="CH108" s="2200"/>
      <c r="CI108" s="2200"/>
      <c r="CJ108" s="2200"/>
      <c r="CK108" s="2200"/>
      <c r="CL108" s="2200"/>
      <c r="CM108" s="2281">
        <f t="shared" ref="CM108:CN108" si="122">IF(AND($C108&gt;0,AN108=""),1,IF(AN108&gt;$C108,1,0))</f>
        <v>0</v>
      </c>
      <c r="CN108" s="2281">
        <f t="shared" si="122"/>
        <v>0</v>
      </c>
      <c r="CO108" s="2200"/>
      <c r="CP108" s="2200"/>
      <c r="CQ108" s="2200"/>
      <c r="CR108" s="1731"/>
      <c r="CS108" s="1731"/>
    </row>
    <row r="109" spans="1:97" ht="15" customHeight="1" x14ac:dyDescent="0.25">
      <c r="A109" s="3129"/>
      <c r="B109" s="2014" t="s">
        <v>1486</v>
      </c>
      <c r="C109" s="822">
        <f t="shared" si="115"/>
        <v>0</v>
      </c>
      <c r="D109" s="823">
        <f t="shared" ref="D109:E109" si="123">SUM(F109+H109+J109+L109+N109+P109+R109+T109+V109+X109+Z109+AB109+AD109+AF109+AH109+AJ109+AL109)</f>
        <v>0</v>
      </c>
      <c r="E109" s="824">
        <f t="shared" si="123"/>
        <v>0</v>
      </c>
      <c r="F109" s="825"/>
      <c r="G109" s="826"/>
      <c r="H109" s="827"/>
      <c r="I109" s="828"/>
      <c r="J109" s="825"/>
      <c r="K109" s="829"/>
      <c r="L109" s="827"/>
      <c r="M109" s="830"/>
      <c r="N109" s="825"/>
      <c r="O109" s="829"/>
      <c r="P109" s="828"/>
      <c r="Q109" s="830"/>
      <c r="R109" s="831"/>
      <c r="S109" s="829"/>
      <c r="T109" s="828"/>
      <c r="U109" s="830"/>
      <c r="V109" s="831"/>
      <c r="W109" s="829"/>
      <c r="X109" s="828"/>
      <c r="Y109" s="829"/>
      <c r="Z109" s="831"/>
      <c r="AA109" s="830"/>
      <c r="AB109" s="831"/>
      <c r="AC109" s="829"/>
      <c r="AD109" s="828"/>
      <c r="AE109" s="830"/>
      <c r="AF109" s="831"/>
      <c r="AG109" s="829"/>
      <c r="AH109" s="828"/>
      <c r="AI109" s="830"/>
      <c r="AJ109" s="831"/>
      <c r="AK109" s="829"/>
      <c r="AL109" s="828"/>
      <c r="AM109" s="832"/>
      <c r="AN109" s="827"/>
      <c r="AO109" s="826"/>
      <c r="AP109" s="2428" t="str">
        <f t="shared" si="117"/>
        <v/>
      </c>
      <c r="AQ109" s="2418"/>
      <c r="AR109" s="2418"/>
      <c r="AS109" s="2418"/>
      <c r="AT109" s="2418"/>
      <c r="AU109" s="2418"/>
      <c r="AV109" s="2418"/>
      <c r="AW109" s="2418"/>
      <c r="AX109" s="2418"/>
      <c r="AY109" s="2418"/>
      <c r="AZ109" s="2418"/>
      <c r="BA109" s="1732"/>
      <c r="BB109" s="1732"/>
      <c r="BC109" s="1731"/>
      <c r="BD109" s="1731"/>
      <c r="BE109" s="1731"/>
      <c r="BF109" s="1731"/>
      <c r="BG109" s="1731"/>
      <c r="BH109" s="1731"/>
      <c r="BI109" s="1731"/>
      <c r="BJ109" s="1731"/>
      <c r="BK109" s="1731"/>
      <c r="BL109" s="1731"/>
      <c r="BM109" s="1731"/>
      <c r="BN109" s="1731"/>
      <c r="BO109" s="1731"/>
      <c r="BP109" s="1731"/>
      <c r="BQ109" s="1731"/>
      <c r="BR109" s="1731"/>
      <c r="BS109" s="1731"/>
      <c r="BT109" s="1731"/>
      <c r="BU109" s="1731"/>
      <c r="BV109" s="1732"/>
      <c r="BW109" s="1732"/>
      <c r="BX109" s="1732"/>
      <c r="BY109" s="1732"/>
      <c r="BZ109" s="1731"/>
      <c r="CA109" s="2419" t="str">
        <f t="shared" ref="CA109:CB109" si="124">IF(AND($C109&gt;0,AN109="")," * No olvide digitar la variable "&amp;AN$103&amp;""&amp;". Digite CERO si no tiene",IF(AN109&gt;$C109," * La variable "&amp;AN$103&amp;""&amp;" No puede ser mayor al Total.",""))</f>
        <v/>
      </c>
      <c r="CB109" s="2419" t="str">
        <f t="shared" si="124"/>
        <v/>
      </c>
      <c r="CC109" s="2200"/>
      <c r="CD109" s="2200"/>
      <c r="CE109" s="2200"/>
      <c r="CF109" s="2200"/>
      <c r="CG109" s="2200"/>
      <c r="CH109" s="2200"/>
      <c r="CI109" s="2200"/>
      <c r="CJ109" s="2200"/>
      <c r="CK109" s="2200"/>
      <c r="CL109" s="2200"/>
      <c r="CM109" s="2281">
        <f t="shared" ref="CM109:CN109" si="125">IF(AND($C109&gt;0,AN109=""),1,IF(AN109&gt;$C109,1,0))</f>
        <v>0</v>
      </c>
      <c r="CN109" s="2281">
        <f t="shared" si="125"/>
        <v>0</v>
      </c>
      <c r="CO109" s="2200"/>
      <c r="CP109" s="2200"/>
      <c r="CQ109" s="2200"/>
      <c r="CR109" s="1731"/>
      <c r="CS109" s="1731"/>
    </row>
    <row r="110" spans="1:97" ht="15" customHeight="1" x14ac:dyDescent="0.25">
      <c r="A110" s="3374" t="s">
        <v>1487</v>
      </c>
      <c r="B110" s="3292"/>
      <c r="C110" s="181">
        <f t="shared" si="115"/>
        <v>0</v>
      </c>
      <c r="D110" s="185">
        <f t="shared" ref="D110:E110" si="126">SUM(F110+H110+J110+L110+N110+P110+R110+T110+V110+X110+Z110+AB110+AD110+AF110+AH110+AJ110+AL110)</f>
        <v>0</v>
      </c>
      <c r="E110" s="2009">
        <f t="shared" si="126"/>
        <v>0</v>
      </c>
      <c r="F110" s="2441"/>
      <c r="G110" s="833"/>
      <c r="H110" s="834"/>
      <c r="I110" s="835"/>
      <c r="J110" s="836"/>
      <c r="K110" s="833"/>
      <c r="L110" s="834"/>
      <c r="M110" s="837"/>
      <c r="N110" s="836"/>
      <c r="O110" s="833"/>
      <c r="P110" s="835"/>
      <c r="Q110" s="837"/>
      <c r="R110" s="838"/>
      <c r="S110" s="833"/>
      <c r="T110" s="835"/>
      <c r="U110" s="837"/>
      <c r="V110" s="838"/>
      <c r="W110" s="833"/>
      <c r="X110" s="835"/>
      <c r="Y110" s="833"/>
      <c r="Z110" s="838"/>
      <c r="AA110" s="837"/>
      <c r="AB110" s="838"/>
      <c r="AC110" s="833"/>
      <c r="AD110" s="835"/>
      <c r="AE110" s="837"/>
      <c r="AF110" s="838"/>
      <c r="AG110" s="833"/>
      <c r="AH110" s="835"/>
      <c r="AI110" s="837"/>
      <c r="AJ110" s="838"/>
      <c r="AK110" s="833"/>
      <c r="AL110" s="835"/>
      <c r="AM110" s="839"/>
      <c r="AN110" s="834"/>
      <c r="AO110" s="840"/>
      <c r="AP110" s="2428" t="str">
        <f t="shared" ref="AP110:AP113" si="127">CA110</f>
        <v/>
      </c>
      <c r="AQ110" s="2418"/>
      <c r="AR110" s="2418"/>
      <c r="AS110" s="2418"/>
      <c r="AT110" s="2418"/>
      <c r="AU110" s="2418"/>
      <c r="AV110" s="2418"/>
      <c r="AW110" s="2418"/>
      <c r="AX110" s="2418"/>
      <c r="AY110" s="2418"/>
      <c r="AZ110" s="2418"/>
      <c r="BA110" s="1732"/>
      <c r="BB110" s="1732"/>
      <c r="BC110" s="1731"/>
      <c r="BD110" s="1731"/>
      <c r="BE110" s="1731"/>
      <c r="BF110" s="1731"/>
      <c r="BG110" s="1731"/>
      <c r="BH110" s="1731"/>
      <c r="BI110" s="1731"/>
      <c r="BJ110" s="1731"/>
      <c r="BK110" s="1731"/>
      <c r="BL110" s="1731"/>
      <c r="BM110" s="1731"/>
      <c r="BN110" s="1731"/>
      <c r="BO110" s="1731"/>
      <c r="BP110" s="1731"/>
      <c r="BQ110" s="1731"/>
      <c r="BR110" s="1731"/>
      <c r="BS110" s="1731"/>
      <c r="BT110" s="1731"/>
      <c r="BU110" s="1731"/>
      <c r="BV110" s="1732"/>
      <c r="BW110" s="1732"/>
      <c r="BX110" s="1732"/>
      <c r="BY110" s="1732"/>
      <c r="BZ110" s="1731"/>
      <c r="CA110" s="2419" t="str">
        <f t="shared" ref="CA110:CA113" si="128">IF(AND($C110&gt;0,AN110="")," * No olvide digitar la variable "&amp;AN$103&amp;""&amp;". Digite CERO si no tiene",IF(AN110&gt;$C110," * La variable "&amp;AN$103&amp;""&amp;" No puede ser mayor al Total.",""))</f>
        <v/>
      </c>
      <c r="CB110" s="2200"/>
      <c r="CC110" s="2200"/>
      <c r="CD110" s="2200"/>
      <c r="CE110" s="2200"/>
      <c r="CF110" s="2200"/>
      <c r="CG110" s="2200"/>
      <c r="CH110" s="2200"/>
      <c r="CI110" s="2200"/>
      <c r="CJ110" s="2200"/>
      <c r="CK110" s="2200"/>
      <c r="CL110" s="2200"/>
      <c r="CM110" s="2281">
        <f t="shared" ref="CM110:CM113" si="129">IF(AND($C110&gt;0,AN110=""),1,IF(AN110&gt;$C110,1,0))</f>
        <v>0</v>
      </c>
      <c r="CN110" s="2200"/>
      <c r="CO110" s="2200"/>
      <c r="CP110" s="2200"/>
      <c r="CQ110" s="2200"/>
      <c r="CR110" s="1731"/>
      <c r="CS110" s="1731"/>
    </row>
    <row r="111" spans="1:97" ht="15" customHeight="1" x14ac:dyDescent="0.25">
      <c r="A111" s="3206" t="s">
        <v>1488</v>
      </c>
      <c r="B111" s="3157"/>
      <c r="C111" s="192">
        <f t="shared" si="115"/>
        <v>0</v>
      </c>
      <c r="D111" s="185">
        <f t="shared" ref="D111:E111" si="130">SUM(F111+H111+J111+L111+N111+P111+R111+T111+V111+X111+Z111+AB111+AD111+AF111+AH111+AJ111+AL111)</f>
        <v>0</v>
      </c>
      <c r="E111" s="2012">
        <f t="shared" si="130"/>
        <v>0</v>
      </c>
      <c r="F111" s="2442"/>
      <c r="G111" s="2443"/>
      <c r="H111" s="2444"/>
      <c r="I111" s="2445"/>
      <c r="J111" s="2441"/>
      <c r="K111" s="841"/>
      <c r="L111" s="2444"/>
      <c r="M111" s="2446"/>
      <c r="N111" s="2441"/>
      <c r="O111" s="841"/>
      <c r="P111" s="2445"/>
      <c r="Q111" s="2446"/>
      <c r="R111" s="2447"/>
      <c r="S111" s="841"/>
      <c r="T111" s="2445"/>
      <c r="U111" s="2446"/>
      <c r="V111" s="2447"/>
      <c r="W111" s="841"/>
      <c r="X111" s="2445"/>
      <c r="Y111" s="841"/>
      <c r="Z111" s="2447"/>
      <c r="AA111" s="2446"/>
      <c r="AB111" s="2447"/>
      <c r="AC111" s="841"/>
      <c r="AD111" s="2445"/>
      <c r="AE111" s="2446"/>
      <c r="AF111" s="2447"/>
      <c r="AG111" s="841"/>
      <c r="AH111" s="2445"/>
      <c r="AI111" s="2446"/>
      <c r="AJ111" s="2447"/>
      <c r="AK111" s="841"/>
      <c r="AL111" s="2445"/>
      <c r="AM111" s="2448"/>
      <c r="AN111" s="2444"/>
      <c r="AO111" s="2449"/>
      <c r="AP111" s="2428" t="str">
        <f t="shared" si="127"/>
        <v/>
      </c>
      <c r="AQ111" s="2418"/>
      <c r="AR111" s="2418"/>
      <c r="AS111" s="2418"/>
      <c r="AT111" s="2418"/>
      <c r="AU111" s="2418"/>
      <c r="AV111" s="2418"/>
      <c r="AW111" s="2418"/>
      <c r="AX111" s="2418"/>
      <c r="AY111" s="2418"/>
      <c r="AZ111" s="2418"/>
      <c r="BA111" s="1732"/>
      <c r="BB111" s="1732"/>
      <c r="BC111" s="1731"/>
      <c r="BD111" s="1731"/>
      <c r="BE111" s="1731"/>
      <c r="BF111" s="1731"/>
      <c r="BG111" s="1731"/>
      <c r="BH111" s="1731"/>
      <c r="BI111" s="1731"/>
      <c r="BJ111" s="1731"/>
      <c r="BK111" s="1731"/>
      <c r="BL111" s="1731"/>
      <c r="BM111" s="1731"/>
      <c r="BN111" s="1731"/>
      <c r="BO111" s="1731"/>
      <c r="BP111" s="1731"/>
      <c r="BQ111" s="1731"/>
      <c r="BR111" s="1731"/>
      <c r="BS111" s="1731"/>
      <c r="BT111" s="1731"/>
      <c r="BU111" s="1731"/>
      <c r="BV111" s="1732"/>
      <c r="BW111" s="1732"/>
      <c r="BX111" s="1732"/>
      <c r="BY111" s="1732"/>
      <c r="BZ111" s="1731"/>
      <c r="CA111" s="2419" t="str">
        <f t="shared" si="128"/>
        <v/>
      </c>
      <c r="CB111" s="2200"/>
      <c r="CC111" s="2200"/>
      <c r="CD111" s="2200"/>
      <c r="CE111" s="2200"/>
      <c r="CF111" s="2200"/>
      <c r="CG111" s="2200"/>
      <c r="CH111" s="2200"/>
      <c r="CI111" s="2200"/>
      <c r="CJ111" s="2200"/>
      <c r="CK111" s="2200"/>
      <c r="CL111" s="2200"/>
      <c r="CM111" s="2281">
        <f t="shared" si="129"/>
        <v>0</v>
      </c>
      <c r="CN111" s="2200"/>
      <c r="CO111" s="2200"/>
      <c r="CP111" s="2200"/>
      <c r="CQ111" s="2200"/>
      <c r="CR111" s="1731"/>
      <c r="CS111" s="1731"/>
    </row>
    <row r="112" spans="1:97" ht="15" customHeight="1" x14ac:dyDescent="0.25">
      <c r="A112" s="3206" t="s">
        <v>1489</v>
      </c>
      <c r="B112" s="3157"/>
      <c r="C112" s="194">
        <f t="shared" si="115"/>
        <v>0</v>
      </c>
      <c r="D112" s="1908">
        <f t="shared" ref="D112:E112" si="131">SUM(F112+H112+J112+L112+N112+P112+R112+T112+V112+X112+Z112+AB112+AD112+AF112+AH112+AJ112+AL112)</f>
        <v>0</v>
      </c>
      <c r="E112" s="2450">
        <f t="shared" si="131"/>
        <v>0</v>
      </c>
      <c r="F112" s="819"/>
      <c r="G112" s="2353"/>
      <c r="H112" s="2437"/>
      <c r="I112" s="2438"/>
      <c r="J112" s="819"/>
      <c r="K112" s="820"/>
      <c r="L112" s="2437"/>
      <c r="M112" s="2439"/>
      <c r="N112" s="819"/>
      <c r="O112" s="820"/>
      <c r="P112" s="2438"/>
      <c r="Q112" s="2439"/>
      <c r="R112" s="2440"/>
      <c r="S112" s="820"/>
      <c r="T112" s="2438"/>
      <c r="U112" s="2439"/>
      <c r="V112" s="2440"/>
      <c r="W112" s="820"/>
      <c r="X112" s="2438"/>
      <c r="Y112" s="820"/>
      <c r="Z112" s="2440"/>
      <c r="AA112" s="2439"/>
      <c r="AB112" s="2440"/>
      <c r="AC112" s="820"/>
      <c r="AD112" s="2438"/>
      <c r="AE112" s="2439"/>
      <c r="AF112" s="2440"/>
      <c r="AG112" s="820"/>
      <c r="AH112" s="2438"/>
      <c r="AI112" s="2439"/>
      <c r="AJ112" s="2440"/>
      <c r="AK112" s="820"/>
      <c r="AL112" s="2438"/>
      <c r="AM112" s="821"/>
      <c r="AN112" s="2437"/>
      <c r="AO112" s="2451"/>
      <c r="AP112" s="2428" t="str">
        <f t="shared" si="127"/>
        <v/>
      </c>
      <c r="AQ112" s="2418"/>
      <c r="AR112" s="2418"/>
      <c r="AS112" s="2418"/>
      <c r="AT112" s="2418"/>
      <c r="AU112" s="2418"/>
      <c r="AV112" s="2418"/>
      <c r="AW112" s="2418"/>
      <c r="AX112" s="2418"/>
      <c r="AY112" s="2418"/>
      <c r="AZ112" s="2418"/>
      <c r="BA112" s="1732"/>
      <c r="BB112" s="1732"/>
      <c r="BC112" s="1731"/>
      <c r="BD112" s="1731"/>
      <c r="BE112" s="1731"/>
      <c r="BF112" s="1731"/>
      <c r="BG112" s="1731"/>
      <c r="BH112" s="1731"/>
      <c r="BI112" s="1731"/>
      <c r="BJ112" s="1731"/>
      <c r="BK112" s="1731"/>
      <c r="BL112" s="1731"/>
      <c r="BM112" s="1731"/>
      <c r="BN112" s="1731"/>
      <c r="BO112" s="1731"/>
      <c r="BP112" s="1731"/>
      <c r="BQ112" s="1731"/>
      <c r="BR112" s="1731"/>
      <c r="BS112" s="1731"/>
      <c r="BT112" s="1731"/>
      <c r="BU112" s="1731"/>
      <c r="BV112" s="1732"/>
      <c r="BW112" s="1732"/>
      <c r="BX112" s="1732"/>
      <c r="BY112" s="1732"/>
      <c r="BZ112" s="1731"/>
      <c r="CA112" s="2419" t="str">
        <f t="shared" si="128"/>
        <v/>
      </c>
      <c r="CB112" s="2200"/>
      <c r="CC112" s="2200"/>
      <c r="CD112" s="2200"/>
      <c r="CE112" s="2200"/>
      <c r="CF112" s="2200"/>
      <c r="CG112" s="2200"/>
      <c r="CH112" s="2200"/>
      <c r="CI112" s="2200"/>
      <c r="CJ112" s="2200"/>
      <c r="CK112" s="2200"/>
      <c r="CL112" s="2200"/>
      <c r="CM112" s="2281">
        <f t="shared" si="129"/>
        <v>0</v>
      </c>
      <c r="CN112" s="2200"/>
      <c r="CO112" s="2200"/>
      <c r="CP112" s="2200"/>
      <c r="CQ112" s="2200"/>
      <c r="CR112" s="1731"/>
      <c r="CS112" s="1731"/>
    </row>
    <row r="113" spans="1:97" ht="15" customHeight="1" x14ac:dyDescent="0.25">
      <c r="A113" s="3207" t="s">
        <v>1490</v>
      </c>
      <c r="B113" s="3205"/>
      <c r="C113" s="172">
        <f t="shared" si="115"/>
        <v>0</v>
      </c>
      <c r="D113" s="187">
        <f t="shared" ref="D113:E113" si="132">SUM(F113+H113+J113+L113+N113+P113+R113+T113+V113+X113+Z113+AB113+AD113+AF113+AH113+AJ113+AL113)</f>
        <v>0</v>
      </c>
      <c r="E113" s="246">
        <f t="shared" si="132"/>
        <v>0</v>
      </c>
      <c r="F113" s="2452"/>
      <c r="G113" s="2453"/>
      <c r="H113" s="2454"/>
      <c r="I113" s="2455"/>
      <c r="J113" s="2452"/>
      <c r="K113" s="2456"/>
      <c r="L113" s="2454"/>
      <c r="M113" s="2457"/>
      <c r="N113" s="2452"/>
      <c r="O113" s="2456"/>
      <c r="P113" s="2455"/>
      <c r="Q113" s="2457"/>
      <c r="R113" s="2458"/>
      <c r="S113" s="2456"/>
      <c r="T113" s="2455"/>
      <c r="U113" s="2457"/>
      <c r="V113" s="2458"/>
      <c r="W113" s="2456"/>
      <c r="X113" s="2455"/>
      <c r="Y113" s="2456"/>
      <c r="Z113" s="2458"/>
      <c r="AA113" s="2457"/>
      <c r="AB113" s="2458"/>
      <c r="AC113" s="2456"/>
      <c r="AD113" s="2455"/>
      <c r="AE113" s="2457"/>
      <c r="AF113" s="2458"/>
      <c r="AG113" s="2456"/>
      <c r="AH113" s="2455"/>
      <c r="AI113" s="2457"/>
      <c r="AJ113" s="2458"/>
      <c r="AK113" s="2456"/>
      <c r="AL113" s="2455"/>
      <c r="AM113" s="2459"/>
      <c r="AN113" s="2454"/>
      <c r="AO113" s="2460"/>
      <c r="AP113" s="2428" t="str">
        <f t="shared" si="127"/>
        <v/>
      </c>
      <c r="AQ113" s="2418"/>
      <c r="AR113" s="2418"/>
      <c r="AS113" s="2418"/>
      <c r="AT113" s="2418"/>
      <c r="AU113" s="2418"/>
      <c r="AV113" s="2418"/>
      <c r="AW113" s="2418"/>
      <c r="AX113" s="2418"/>
      <c r="AY113" s="2418"/>
      <c r="AZ113" s="2418"/>
      <c r="BA113" s="1732"/>
      <c r="BB113" s="1732"/>
      <c r="BC113" s="1731"/>
      <c r="BD113" s="1731"/>
      <c r="BE113" s="1731"/>
      <c r="BF113" s="1731"/>
      <c r="BG113" s="1731"/>
      <c r="BH113" s="1731"/>
      <c r="BI113" s="1731"/>
      <c r="BJ113" s="1731"/>
      <c r="BK113" s="1731"/>
      <c r="BL113" s="1731"/>
      <c r="BM113" s="1731"/>
      <c r="BN113" s="1731"/>
      <c r="BO113" s="1731"/>
      <c r="BP113" s="1731"/>
      <c r="BQ113" s="1731"/>
      <c r="BR113" s="1731"/>
      <c r="BS113" s="1731"/>
      <c r="BT113" s="1731"/>
      <c r="BU113" s="1731"/>
      <c r="BV113" s="1732"/>
      <c r="BW113" s="1732"/>
      <c r="BX113" s="1732"/>
      <c r="BY113" s="1732"/>
      <c r="BZ113" s="1731"/>
      <c r="CA113" s="2419" t="str">
        <f t="shared" si="128"/>
        <v/>
      </c>
      <c r="CB113" s="2200"/>
      <c r="CC113" s="2200"/>
      <c r="CD113" s="2200"/>
      <c r="CE113" s="2200"/>
      <c r="CF113" s="2200"/>
      <c r="CG113" s="2200"/>
      <c r="CH113" s="2200"/>
      <c r="CI113" s="2200"/>
      <c r="CJ113" s="2200"/>
      <c r="CK113" s="2200"/>
      <c r="CL113" s="2200"/>
      <c r="CM113" s="2281">
        <f t="shared" si="129"/>
        <v>0</v>
      </c>
      <c r="CN113" s="2200"/>
      <c r="CO113" s="2200"/>
      <c r="CP113" s="2200"/>
      <c r="CQ113" s="2200"/>
      <c r="CR113" s="1731"/>
      <c r="CS113" s="1731"/>
    </row>
    <row r="114" spans="1:97" ht="18" customHeight="1" x14ac:dyDescent="0.25">
      <c r="A114" s="1873" t="s">
        <v>1491</v>
      </c>
      <c r="B114" s="2200"/>
      <c r="C114" s="2200"/>
      <c r="D114" s="2200"/>
      <c r="E114" s="2200"/>
      <c r="F114" s="2200"/>
      <c r="G114" s="2200"/>
      <c r="H114" s="2200"/>
      <c r="I114" s="2200"/>
      <c r="J114" s="2200"/>
      <c r="K114" s="2200"/>
      <c r="L114" s="2200"/>
      <c r="M114" s="2200"/>
      <c r="N114" s="2200"/>
      <c r="O114" s="2200"/>
      <c r="P114" s="2200"/>
      <c r="Q114" s="2200"/>
      <c r="R114" s="2200"/>
      <c r="S114" s="2200"/>
      <c r="T114" s="2200"/>
      <c r="U114" s="2200"/>
      <c r="V114" s="2200"/>
      <c r="W114" s="2200"/>
      <c r="X114" s="2200"/>
      <c r="Y114" s="2200"/>
      <c r="Z114" s="2200"/>
      <c r="AA114" s="2200"/>
      <c r="AB114" s="2200"/>
      <c r="AC114" s="2200"/>
      <c r="AD114" s="2200"/>
      <c r="AE114" s="2200"/>
      <c r="AF114" s="2200"/>
      <c r="AG114" s="2200"/>
      <c r="AH114" s="2200"/>
      <c r="AI114" s="2200"/>
      <c r="AJ114" s="2200"/>
      <c r="AK114" s="2200"/>
      <c r="AL114" s="2200"/>
      <c r="AM114" s="2200"/>
      <c r="AN114" s="2200"/>
      <c r="AO114" s="1867"/>
      <c r="AP114" s="1867"/>
      <c r="AQ114" s="1867"/>
      <c r="AR114" s="1867"/>
      <c r="AS114" s="1867"/>
      <c r="AT114" s="1867"/>
      <c r="AU114" s="1867"/>
      <c r="AV114" s="1867"/>
      <c r="AW114" s="1867"/>
      <c r="AX114" s="1867"/>
      <c r="AY114" s="1867"/>
      <c r="AZ114" s="1867"/>
      <c r="BA114" s="1867"/>
      <c r="BB114" s="1867"/>
      <c r="BC114" s="2200"/>
      <c r="BD114" s="2200"/>
      <c r="BE114" s="2200"/>
      <c r="BF114" s="2200"/>
      <c r="BG114" s="2200"/>
      <c r="BH114" s="2200"/>
      <c r="BI114" s="2200"/>
      <c r="BJ114" s="2200"/>
      <c r="BK114" s="2200"/>
      <c r="BL114" s="2200"/>
      <c r="BM114" s="2200"/>
      <c r="BN114" s="2200"/>
      <c r="BO114" s="2200"/>
      <c r="BP114" s="2200"/>
      <c r="BQ114" s="2200"/>
      <c r="BR114" s="2200"/>
      <c r="BS114" s="2200"/>
      <c r="BT114" s="2200"/>
      <c r="BU114" s="2200"/>
      <c r="BV114" s="1867"/>
      <c r="BW114" s="1867"/>
      <c r="BX114" s="1867"/>
      <c r="BY114" s="1867"/>
      <c r="BZ114" s="2200"/>
      <c r="CA114" s="2200"/>
      <c r="CB114" s="2200"/>
      <c r="CC114" s="2200"/>
      <c r="CD114" s="2200"/>
      <c r="CE114" s="2200"/>
      <c r="CF114" s="2200"/>
      <c r="CG114" s="2200"/>
      <c r="CH114" s="2200"/>
      <c r="CI114" s="2200"/>
      <c r="CJ114" s="2200"/>
      <c r="CK114" s="2200"/>
      <c r="CL114" s="2200"/>
      <c r="CM114" s="143"/>
      <c r="CN114" s="2200"/>
      <c r="CO114" s="2200"/>
      <c r="CP114" s="2200"/>
      <c r="CQ114" s="2200"/>
      <c r="CR114" s="2200"/>
      <c r="CS114" s="2200"/>
    </row>
    <row r="115" spans="1:97" ht="15.75" customHeight="1" x14ac:dyDescent="0.25">
      <c r="A115" s="3143" t="s">
        <v>1492</v>
      </c>
      <c r="B115" s="3124"/>
      <c r="C115" s="3122"/>
      <c r="D115" s="216" t="s">
        <v>82</v>
      </c>
      <c r="E115" s="1731"/>
      <c r="F115" s="1731"/>
      <c r="G115" s="1731"/>
      <c r="H115" s="1731"/>
      <c r="I115" s="1731"/>
      <c r="J115" s="1731"/>
      <c r="K115" s="1731"/>
      <c r="L115" s="1731"/>
      <c r="M115" s="1731"/>
      <c r="N115" s="1731"/>
      <c r="O115" s="1731"/>
      <c r="P115" s="1731"/>
      <c r="Q115" s="1731"/>
      <c r="R115" s="1731"/>
      <c r="S115" s="1731"/>
      <c r="T115" s="1731"/>
      <c r="U115" s="1731"/>
      <c r="V115" s="1731"/>
      <c r="W115" s="1731"/>
      <c r="X115" s="1731"/>
      <c r="Y115" s="1731"/>
      <c r="Z115" s="1731"/>
      <c r="AA115" s="1731"/>
      <c r="AB115" s="1731"/>
      <c r="AC115" s="1731"/>
      <c r="AD115" s="1731"/>
      <c r="AE115" s="1731"/>
      <c r="AF115" s="1731"/>
      <c r="AG115" s="1731"/>
      <c r="AH115" s="1731"/>
      <c r="AI115" s="1731"/>
      <c r="AJ115" s="1731"/>
      <c r="AK115" s="1731"/>
      <c r="AL115" s="1731"/>
      <c r="AM115" s="1731"/>
      <c r="AN115" s="1731"/>
      <c r="AO115" s="1732"/>
      <c r="AP115" s="1732"/>
      <c r="AQ115" s="1732"/>
      <c r="AR115" s="1732"/>
      <c r="AS115" s="1732"/>
      <c r="AT115" s="1732"/>
      <c r="AU115" s="1732"/>
      <c r="AV115" s="1732"/>
      <c r="AW115" s="1732"/>
      <c r="AX115" s="1732"/>
      <c r="AY115" s="1732"/>
      <c r="AZ115" s="1732"/>
      <c r="BA115" s="1732"/>
      <c r="BB115" s="1732"/>
      <c r="BC115" s="1731"/>
      <c r="BD115" s="1731"/>
      <c r="BE115" s="1731"/>
      <c r="BF115" s="1731"/>
      <c r="BG115" s="1731"/>
      <c r="BH115" s="1731"/>
      <c r="BI115" s="1731"/>
      <c r="BJ115" s="1731"/>
      <c r="BK115" s="1731"/>
      <c r="BL115" s="1731"/>
      <c r="BM115" s="1731"/>
      <c r="BN115" s="1731"/>
      <c r="BO115" s="1731"/>
      <c r="BP115" s="1731"/>
      <c r="BQ115" s="1731"/>
      <c r="BR115" s="1731"/>
      <c r="BS115" s="1731"/>
      <c r="BT115" s="1731"/>
      <c r="BU115" s="1731"/>
      <c r="BV115" s="1732"/>
      <c r="BW115" s="1732"/>
      <c r="BX115" s="1732"/>
      <c r="BY115" s="1732"/>
      <c r="BZ115" s="1731"/>
      <c r="CA115" s="2200"/>
      <c r="CB115" s="2200"/>
      <c r="CC115" s="2200"/>
      <c r="CD115" s="2200"/>
      <c r="CE115" s="2200"/>
      <c r="CF115" s="2200"/>
      <c r="CG115" s="2200"/>
      <c r="CH115" s="2200"/>
      <c r="CI115" s="2200"/>
      <c r="CJ115" s="2200"/>
      <c r="CK115" s="2200"/>
      <c r="CL115" s="2200"/>
      <c r="CM115" s="2200"/>
      <c r="CN115" s="2200"/>
      <c r="CO115" s="2200"/>
      <c r="CP115" s="2200"/>
      <c r="CQ115" s="2200"/>
      <c r="CR115" s="1731"/>
      <c r="CS115" s="1731"/>
    </row>
    <row r="116" spans="1:97" ht="24" customHeight="1" x14ac:dyDescent="0.25">
      <c r="A116" s="3375" t="s">
        <v>1493</v>
      </c>
      <c r="B116" s="3149"/>
      <c r="C116" s="410" t="s">
        <v>1494</v>
      </c>
      <c r="D116" s="720"/>
      <c r="E116" s="1862"/>
      <c r="F116" s="1731"/>
      <c r="G116" s="1731"/>
      <c r="H116" s="1731"/>
      <c r="I116" s="1731"/>
      <c r="J116" s="1731"/>
      <c r="K116" s="1731"/>
      <c r="L116" s="1731"/>
      <c r="M116" s="1731"/>
      <c r="N116" s="1731"/>
      <c r="O116" s="1731"/>
      <c r="P116" s="1731"/>
      <c r="Q116" s="1731"/>
      <c r="R116" s="1731"/>
      <c r="S116" s="1731"/>
      <c r="T116" s="1731"/>
      <c r="U116" s="1731"/>
      <c r="V116" s="1731"/>
      <c r="W116" s="1731"/>
      <c r="X116" s="1731"/>
      <c r="Y116" s="1731"/>
      <c r="Z116" s="1731"/>
      <c r="AA116" s="1731"/>
      <c r="AB116" s="1731"/>
      <c r="AC116" s="1731"/>
      <c r="AD116" s="1731"/>
      <c r="AE116" s="1731"/>
      <c r="AF116" s="1731"/>
      <c r="AG116" s="1731"/>
      <c r="AH116" s="1731"/>
      <c r="AI116" s="1731"/>
      <c r="AJ116" s="1731"/>
      <c r="AK116" s="1731"/>
      <c r="AL116" s="1731"/>
      <c r="AM116" s="1731"/>
      <c r="AN116" s="1731"/>
      <c r="AO116" s="1731"/>
      <c r="AP116" s="1731"/>
      <c r="AQ116" s="1731"/>
      <c r="AR116" s="1731"/>
      <c r="AS116" s="1731"/>
      <c r="AT116" s="1731"/>
      <c r="AU116" s="1731"/>
      <c r="AV116" s="1731"/>
      <c r="AW116" s="1731"/>
      <c r="AX116" s="1731"/>
      <c r="AY116" s="1731"/>
      <c r="AZ116" s="1731"/>
      <c r="BA116" s="1731"/>
      <c r="BB116" s="1731"/>
      <c r="BC116" s="1731"/>
      <c r="BD116" s="1731"/>
      <c r="BE116" s="1731"/>
      <c r="BF116" s="1731"/>
      <c r="BG116" s="1731"/>
      <c r="BH116" s="1731"/>
      <c r="BI116" s="1731"/>
      <c r="BJ116" s="1731"/>
      <c r="BK116" s="1731"/>
      <c r="BL116" s="1731"/>
      <c r="BM116" s="1731"/>
      <c r="BN116" s="1731"/>
      <c r="BO116" s="1731"/>
      <c r="BP116" s="1731"/>
      <c r="BQ116" s="1731"/>
      <c r="BR116" s="1731"/>
      <c r="BS116" s="1731"/>
      <c r="BT116" s="1731"/>
      <c r="BU116" s="1731"/>
      <c r="BV116" s="1732"/>
      <c r="BW116" s="1732"/>
      <c r="BX116" s="1732"/>
      <c r="BY116" s="1732"/>
      <c r="BZ116" s="1731"/>
      <c r="CA116" s="2200"/>
      <c r="CB116" s="2200"/>
      <c r="CC116" s="2200"/>
      <c r="CD116" s="2200"/>
      <c r="CE116" s="2200"/>
      <c r="CF116" s="2200"/>
      <c r="CG116" s="2200"/>
      <c r="CH116" s="2200"/>
      <c r="CI116" s="2200"/>
      <c r="CJ116" s="2200"/>
      <c r="CK116" s="2200"/>
      <c r="CL116" s="2200"/>
      <c r="CM116" s="2200"/>
      <c r="CN116" s="2200"/>
      <c r="CO116" s="2200"/>
      <c r="CP116" s="2200"/>
      <c r="CQ116" s="2200"/>
      <c r="CR116" s="1731"/>
      <c r="CS116" s="1731"/>
    </row>
    <row r="117" spans="1:97" ht="15" customHeight="1" x14ac:dyDescent="0.25">
      <c r="A117" s="3179"/>
      <c r="B117" s="3180"/>
      <c r="C117" s="842" t="s">
        <v>1495</v>
      </c>
      <c r="D117" s="721"/>
      <c r="E117" s="1862"/>
      <c r="F117" s="1731"/>
      <c r="G117" s="1731"/>
      <c r="H117" s="1731"/>
      <c r="I117" s="1731"/>
      <c r="J117" s="1731"/>
      <c r="K117" s="1731"/>
      <c r="L117" s="1731"/>
      <c r="M117" s="1731"/>
      <c r="N117" s="1731"/>
      <c r="O117" s="1731"/>
      <c r="P117" s="1731"/>
      <c r="Q117" s="1731"/>
      <c r="R117" s="1731"/>
      <c r="S117" s="1731"/>
      <c r="T117" s="1731"/>
      <c r="U117" s="1731"/>
      <c r="V117" s="1731"/>
      <c r="W117" s="1731"/>
      <c r="X117" s="1731"/>
      <c r="Y117" s="1731"/>
      <c r="Z117" s="1731"/>
      <c r="AA117" s="1731"/>
      <c r="AB117" s="1731"/>
      <c r="AC117" s="1731"/>
      <c r="AD117" s="1731"/>
      <c r="AE117" s="1731"/>
      <c r="AF117" s="1731"/>
      <c r="AG117" s="1731"/>
      <c r="AH117" s="1731"/>
      <c r="AI117" s="1731"/>
      <c r="AJ117" s="1731"/>
      <c r="AK117" s="1731"/>
      <c r="AL117" s="1731"/>
      <c r="AM117" s="1731"/>
      <c r="AN117" s="1731"/>
      <c r="AO117" s="1731"/>
      <c r="AP117" s="1731"/>
      <c r="AQ117" s="1731"/>
      <c r="AR117" s="1731"/>
      <c r="AS117" s="1731"/>
      <c r="AT117" s="1731"/>
      <c r="AU117" s="1731"/>
      <c r="AV117" s="1731"/>
      <c r="AW117" s="1731"/>
      <c r="AX117" s="1731"/>
      <c r="AY117" s="1731"/>
      <c r="AZ117" s="1731"/>
      <c r="BA117" s="1731"/>
      <c r="BB117" s="1731"/>
      <c r="BC117" s="1731"/>
      <c r="BD117" s="1731"/>
      <c r="BE117" s="1731"/>
      <c r="BF117" s="1731"/>
      <c r="BG117" s="1731"/>
      <c r="BH117" s="1731"/>
      <c r="BI117" s="1731"/>
      <c r="BJ117" s="1731"/>
      <c r="BK117" s="1731"/>
      <c r="BL117" s="1731"/>
      <c r="BM117" s="1731"/>
      <c r="BN117" s="1731"/>
      <c r="BO117" s="1731"/>
      <c r="BP117" s="1731"/>
      <c r="BQ117" s="1731"/>
      <c r="BR117" s="1731"/>
      <c r="BS117" s="1731"/>
      <c r="BT117" s="1731"/>
      <c r="BU117" s="1731"/>
      <c r="BV117" s="1732"/>
      <c r="BW117" s="1732"/>
      <c r="BX117" s="1732"/>
      <c r="BY117" s="1732"/>
      <c r="BZ117" s="1731"/>
      <c r="CA117" s="2200"/>
      <c r="CB117" s="2200"/>
      <c r="CC117" s="2200"/>
      <c r="CD117" s="2200"/>
      <c r="CE117" s="2200"/>
      <c r="CF117" s="2200"/>
      <c r="CG117" s="2200"/>
      <c r="CH117" s="2200"/>
      <c r="CI117" s="2200"/>
      <c r="CJ117" s="2200"/>
      <c r="CK117" s="2200"/>
      <c r="CL117" s="2200"/>
      <c r="CM117" s="2200"/>
      <c r="CN117" s="2200"/>
      <c r="CO117" s="2200"/>
      <c r="CP117" s="2200"/>
      <c r="CQ117" s="2200"/>
      <c r="CR117" s="1731"/>
      <c r="CS117" s="1731"/>
    </row>
    <row r="118" spans="1:97" ht="15" customHeight="1" x14ac:dyDescent="0.25">
      <c r="A118" s="3150"/>
      <c r="B118" s="3140"/>
      <c r="C118" s="843" t="s">
        <v>1496</v>
      </c>
      <c r="D118" s="722"/>
      <c r="E118" s="1862"/>
      <c r="F118" s="1731"/>
      <c r="G118" s="1731"/>
      <c r="H118" s="1731"/>
      <c r="I118" s="1731"/>
      <c r="J118" s="1731"/>
      <c r="K118" s="1731"/>
      <c r="L118" s="1731"/>
      <c r="M118" s="1731"/>
      <c r="N118" s="1731"/>
      <c r="O118" s="1731"/>
      <c r="P118" s="1731"/>
      <c r="Q118" s="1731"/>
      <c r="R118" s="1731"/>
      <c r="S118" s="1731"/>
      <c r="T118" s="1731"/>
      <c r="U118" s="1731"/>
      <c r="V118" s="1731"/>
      <c r="W118" s="1731"/>
      <c r="X118" s="1731"/>
      <c r="Y118" s="1731"/>
      <c r="Z118" s="1731"/>
      <c r="AA118" s="1731"/>
      <c r="AB118" s="1731"/>
      <c r="AC118" s="1731"/>
      <c r="AD118" s="1731"/>
      <c r="AE118" s="1731"/>
      <c r="AF118" s="1731"/>
      <c r="AG118" s="1731"/>
      <c r="AH118" s="1731"/>
      <c r="AI118" s="1731"/>
      <c r="AJ118" s="1731"/>
      <c r="AK118" s="1731"/>
      <c r="AL118" s="1731"/>
      <c r="AM118" s="1731"/>
      <c r="AN118" s="1731"/>
      <c r="AO118" s="1731"/>
      <c r="AP118" s="1731"/>
      <c r="AQ118" s="1731"/>
      <c r="AR118" s="1731"/>
      <c r="AS118" s="1731"/>
      <c r="AT118" s="1731"/>
      <c r="AU118" s="1731"/>
      <c r="AV118" s="1731"/>
      <c r="AW118" s="1731"/>
      <c r="AX118" s="1731"/>
      <c r="AY118" s="1731"/>
      <c r="AZ118" s="1731"/>
      <c r="BA118" s="1731"/>
      <c r="BB118" s="1731"/>
      <c r="BC118" s="1731"/>
      <c r="BD118" s="1731"/>
      <c r="BE118" s="1731"/>
      <c r="BF118" s="1731"/>
      <c r="BG118" s="1731"/>
      <c r="BH118" s="1731"/>
      <c r="BI118" s="1731"/>
      <c r="BJ118" s="1731"/>
      <c r="BK118" s="1731"/>
      <c r="BL118" s="1731"/>
      <c r="BM118" s="1731"/>
      <c r="BN118" s="1731"/>
      <c r="BO118" s="1731"/>
      <c r="BP118" s="1731"/>
      <c r="BQ118" s="1731"/>
      <c r="BR118" s="1731"/>
      <c r="BS118" s="1731"/>
      <c r="BT118" s="1731"/>
      <c r="BU118" s="1731"/>
      <c r="BV118" s="1732"/>
      <c r="BW118" s="1732"/>
      <c r="BX118" s="1732"/>
      <c r="BY118" s="1732"/>
      <c r="BZ118" s="1731"/>
      <c r="CA118" s="2200"/>
      <c r="CB118" s="2200"/>
      <c r="CC118" s="2200"/>
      <c r="CD118" s="2200"/>
      <c r="CE118" s="2200"/>
      <c r="CF118" s="2200"/>
      <c r="CG118" s="2200"/>
      <c r="CH118" s="2200"/>
      <c r="CI118" s="2200"/>
      <c r="CJ118" s="2200"/>
      <c r="CK118" s="2200"/>
      <c r="CL118" s="2200"/>
      <c r="CM118" s="2200"/>
      <c r="CN118" s="2200"/>
      <c r="CO118" s="2200"/>
      <c r="CP118" s="2200"/>
      <c r="CQ118" s="2200"/>
      <c r="CR118" s="1731"/>
      <c r="CS118" s="1731"/>
    </row>
    <row r="119" spans="1:97" ht="18" customHeight="1" x14ac:dyDescent="0.25">
      <c r="A119" s="3344" t="s">
        <v>1497</v>
      </c>
      <c r="B119" s="3142"/>
      <c r="C119" s="3142"/>
      <c r="D119" s="3142"/>
      <c r="E119" s="3142"/>
      <c r="F119" s="3142"/>
      <c r="G119" s="3142"/>
      <c r="H119" s="3142"/>
      <c r="I119" s="3142"/>
      <c r="J119" s="3142"/>
      <c r="K119" s="3256"/>
      <c r="L119" s="2461"/>
      <c r="M119" s="2462"/>
      <c r="N119" s="2462"/>
      <c r="O119" s="844"/>
      <c r="P119" s="338"/>
      <c r="Q119" s="2462"/>
      <c r="R119" s="844"/>
      <c r="S119" s="338"/>
      <c r="T119" s="2462"/>
      <c r="U119" s="338"/>
      <c r="V119" s="338"/>
      <c r="W119" s="844"/>
      <c r="X119" s="844"/>
      <c r="Y119" s="844"/>
      <c r="Z119" s="2463"/>
      <c r="AA119" s="338"/>
      <c r="AB119" s="844"/>
      <c r="AC119" s="844"/>
      <c r="AD119" s="844"/>
      <c r="AE119" s="844"/>
      <c r="AF119" s="2463"/>
      <c r="AG119" s="338"/>
      <c r="AH119" s="844"/>
      <c r="AI119" s="844"/>
      <c r="AJ119" s="844"/>
      <c r="AK119" s="338"/>
      <c r="AL119" s="2462"/>
      <c r="AM119" s="844"/>
      <c r="AN119" s="2462"/>
      <c r="AO119" s="2464"/>
      <c r="AP119" s="338"/>
      <c r="AQ119" s="2200"/>
      <c r="AR119" s="2200"/>
      <c r="AS119" s="2200"/>
      <c r="AT119" s="2200"/>
      <c r="AU119" s="2200"/>
      <c r="AV119" s="2200"/>
      <c r="AW119" s="2200"/>
      <c r="AX119" s="2200"/>
      <c r="AY119" s="2200"/>
      <c r="AZ119" s="2200"/>
      <c r="BA119" s="2200"/>
      <c r="BB119" s="2200"/>
      <c r="BC119" s="2200"/>
      <c r="BD119" s="2200"/>
      <c r="BE119" s="2200"/>
      <c r="BF119" s="2200"/>
      <c r="BG119" s="2200"/>
      <c r="BH119" s="2200"/>
      <c r="BI119" s="2200"/>
      <c r="BJ119" s="2200"/>
      <c r="BK119" s="2200"/>
      <c r="BL119" s="2200"/>
      <c r="BM119" s="2200"/>
      <c r="BN119" s="2200"/>
      <c r="BO119" s="2200"/>
      <c r="BP119" s="2200"/>
      <c r="BQ119" s="2200"/>
      <c r="BR119" s="2200"/>
      <c r="BS119" s="2200"/>
      <c r="BT119" s="2200"/>
      <c r="BU119" s="2200"/>
      <c r="BV119" s="1867"/>
      <c r="BW119" s="1867"/>
      <c r="BX119" s="1867"/>
      <c r="BY119" s="1867"/>
      <c r="BZ119" s="2200"/>
      <c r="CA119" s="2200"/>
      <c r="CB119" s="2200"/>
      <c r="CC119" s="2200"/>
      <c r="CD119" s="2200"/>
      <c r="CE119" s="2200"/>
      <c r="CF119" s="2200"/>
      <c r="CG119" s="2200"/>
      <c r="CH119" s="2200"/>
      <c r="CI119" s="2200"/>
      <c r="CJ119" s="2200"/>
      <c r="CK119" s="2200"/>
      <c r="CL119" s="2200"/>
      <c r="CM119" s="2200"/>
      <c r="CN119" s="2200"/>
      <c r="CO119" s="2200"/>
      <c r="CP119" s="2200"/>
      <c r="CQ119" s="2200"/>
      <c r="CR119" s="2200"/>
      <c r="CS119" s="2200"/>
    </row>
    <row r="120" spans="1:97" ht="15.75" customHeight="1" x14ac:dyDescent="0.25">
      <c r="A120" s="3201" t="s">
        <v>1480</v>
      </c>
      <c r="B120" s="3149"/>
      <c r="C120" s="3148" t="s">
        <v>1412</v>
      </c>
      <c r="D120" s="3161"/>
      <c r="E120" s="3149"/>
      <c r="F120" s="3143" t="s">
        <v>1413</v>
      </c>
      <c r="G120" s="3124"/>
      <c r="H120" s="3124"/>
      <c r="I120" s="3124"/>
      <c r="J120" s="3124"/>
      <c r="K120" s="3124"/>
      <c r="L120" s="3124"/>
      <c r="M120" s="3124"/>
      <c r="N120" s="3124"/>
      <c r="O120" s="3124"/>
      <c r="P120" s="3124"/>
      <c r="Q120" s="3124"/>
      <c r="R120" s="3124"/>
      <c r="S120" s="3124"/>
      <c r="T120" s="3124"/>
      <c r="U120" s="3124"/>
      <c r="V120" s="3124"/>
      <c r="W120" s="3124"/>
      <c r="X120" s="3124"/>
      <c r="Y120" s="3124"/>
      <c r="Z120" s="3124"/>
      <c r="AA120" s="3124"/>
      <c r="AB120" s="3124"/>
      <c r="AC120" s="3124"/>
      <c r="AD120" s="3124"/>
      <c r="AE120" s="3124"/>
      <c r="AF120" s="3124"/>
      <c r="AG120" s="3124"/>
      <c r="AH120" s="3124"/>
      <c r="AI120" s="3124"/>
      <c r="AJ120" s="3124"/>
      <c r="AK120" s="3124"/>
      <c r="AL120" s="3124"/>
      <c r="AM120" s="3135"/>
      <c r="AN120" s="3139" t="s">
        <v>614</v>
      </c>
      <c r="AO120" s="2465"/>
      <c r="AP120" s="1731"/>
      <c r="AQ120" s="1731"/>
      <c r="AR120" s="1731"/>
      <c r="AS120" s="1731"/>
      <c r="AT120" s="1731"/>
      <c r="AU120" s="1731"/>
      <c r="AV120" s="1731"/>
      <c r="AW120" s="1731"/>
      <c r="AX120" s="1731"/>
      <c r="AY120" s="1731"/>
      <c r="AZ120" s="1731"/>
      <c r="BA120" s="1731"/>
      <c r="BB120" s="1731"/>
      <c r="BC120" s="1731"/>
      <c r="BD120" s="1731"/>
      <c r="BE120" s="1731"/>
      <c r="BF120" s="1731"/>
      <c r="BG120" s="1731"/>
      <c r="BH120" s="1731"/>
      <c r="BI120" s="1731"/>
      <c r="BJ120" s="1731"/>
      <c r="BK120" s="1731"/>
      <c r="BL120" s="1731"/>
      <c r="BM120" s="1731"/>
      <c r="BN120" s="1731"/>
      <c r="BO120" s="1731"/>
      <c r="BP120" s="1731"/>
      <c r="BQ120" s="1731"/>
      <c r="BR120" s="1731"/>
      <c r="BS120" s="1731"/>
      <c r="BT120" s="1731"/>
      <c r="BU120" s="1731"/>
      <c r="BV120" s="1732"/>
      <c r="BW120" s="1732"/>
      <c r="BX120" s="1732"/>
      <c r="BY120" s="1732"/>
      <c r="BZ120" s="1731"/>
      <c r="CA120" s="2200"/>
      <c r="CB120" s="2200"/>
      <c r="CC120" s="2200"/>
      <c r="CD120" s="2200"/>
      <c r="CE120" s="2200"/>
      <c r="CF120" s="2200"/>
      <c r="CG120" s="2200"/>
      <c r="CH120" s="2200"/>
      <c r="CI120" s="2200"/>
      <c r="CJ120" s="2200"/>
      <c r="CK120" s="2200"/>
      <c r="CL120" s="2200"/>
      <c r="CM120" s="2200"/>
      <c r="CN120" s="2200"/>
      <c r="CO120" s="2200"/>
      <c r="CP120" s="2200"/>
      <c r="CQ120" s="2200"/>
      <c r="CR120" s="1731"/>
      <c r="CS120" s="1731"/>
    </row>
    <row r="121" spans="1:97" ht="15.75" customHeight="1" x14ac:dyDescent="0.25">
      <c r="A121" s="3179"/>
      <c r="B121" s="3180"/>
      <c r="C121" s="3150"/>
      <c r="D121" s="3142"/>
      <c r="E121" s="3140"/>
      <c r="F121" s="3143" t="s">
        <v>352</v>
      </c>
      <c r="G121" s="3122"/>
      <c r="H121" s="3143" t="s">
        <v>335</v>
      </c>
      <c r="I121" s="3122"/>
      <c r="J121" s="3143" t="s">
        <v>99</v>
      </c>
      <c r="K121" s="3122"/>
      <c r="L121" s="3143" t="s">
        <v>49</v>
      </c>
      <c r="M121" s="3122"/>
      <c r="N121" s="3143" t="s">
        <v>50</v>
      </c>
      <c r="O121" s="3122"/>
      <c r="P121" s="3159" t="s">
        <v>51</v>
      </c>
      <c r="Q121" s="3122"/>
      <c r="R121" s="3159" t="s">
        <v>52</v>
      </c>
      <c r="S121" s="3122"/>
      <c r="T121" s="3159" t="s">
        <v>53</v>
      </c>
      <c r="U121" s="3122"/>
      <c r="V121" s="3159" t="s">
        <v>54</v>
      </c>
      <c r="W121" s="3122"/>
      <c r="X121" s="3159" t="s">
        <v>55</v>
      </c>
      <c r="Y121" s="3122"/>
      <c r="Z121" s="3159" t="s">
        <v>56</v>
      </c>
      <c r="AA121" s="3122"/>
      <c r="AB121" s="3159" t="s">
        <v>57</v>
      </c>
      <c r="AC121" s="3122"/>
      <c r="AD121" s="3159" t="s">
        <v>58</v>
      </c>
      <c r="AE121" s="3122"/>
      <c r="AF121" s="3159" t="s">
        <v>59</v>
      </c>
      <c r="AG121" s="3122"/>
      <c r="AH121" s="3159" t="s">
        <v>60</v>
      </c>
      <c r="AI121" s="3122"/>
      <c r="AJ121" s="3159" t="s">
        <v>61</v>
      </c>
      <c r="AK121" s="3122"/>
      <c r="AL121" s="3159" t="s">
        <v>62</v>
      </c>
      <c r="AM121" s="3135"/>
      <c r="AN121" s="3180"/>
      <c r="AO121" s="1732"/>
      <c r="AP121" s="1732"/>
      <c r="AQ121" s="1732"/>
      <c r="AR121" s="1732"/>
      <c r="AS121" s="1732"/>
      <c r="AT121" s="1732"/>
      <c r="AU121" s="1732"/>
      <c r="AV121" s="1732"/>
      <c r="AW121" s="1732"/>
      <c r="AX121" s="1732"/>
      <c r="AY121" s="1732"/>
      <c r="AZ121" s="1732"/>
      <c r="BA121" s="1732"/>
      <c r="BB121" s="1731"/>
      <c r="BC121" s="1731"/>
      <c r="BD121" s="1731"/>
      <c r="BE121" s="1731"/>
      <c r="BF121" s="1731"/>
      <c r="BG121" s="1731"/>
      <c r="BH121" s="1731"/>
      <c r="BI121" s="1731"/>
      <c r="BJ121" s="1731"/>
      <c r="BK121" s="1731"/>
      <c r="BL121" s="1731"/>
      <c r="BM121" s="1731"/>
      <c r="BN121" s="1731"/>
      <c r="BO121" s="1731"/>
      <c r="BP121" s="1731"/>
      <c r="BQ121" s="1731"/>
      <c r="BR121" s="1731"/>
      <c r="BS121" s="1731"/>
      <c r="BT121" s="1731"/>
      <c r="BU121" s="1731"/>
      <c r="BV121" s="1732"/>
      <c r="BW121" s="1732"/>
      <c r="BX121" s="1732"/>
      <c r="BY121" s="1732"/>
      <c r="BZ121" s="1731"/>
      <c r="CA121" s="2200"/>
      <c r="CB121" s="2200"/>
      <c r="CC121" s="2200"/>
      <c r="CD121" s="2200"/>
      <c r="CE121" s="2200"/>
      <c r="CF121" s="2200"/>
      <c r="CG121" s="2200"/>
      <c r="CH121" s="2200"/>
      <c r="CI121" s="2200"/>
      <c r="CJ121" s="2200"/>
      <c r="CK121" s="2200"/>
      <c r="CL121" s="2200"/>
      <c r="CM121" s="2200"/>
      <c r="CN121" s="2200"/>
      <c r="CO121" s="2200"/>
      <c r="CP121" s="2200"/>
      <c r="CQ121" s="2200"/>
      <c r="CR121" s="1731"/>
      <c r="CS121" s="1731"/>
    </row>
    <row r="122" spans="1:97" ht="15.75" customHeight="1" x14ac:dyDescent="0.25">
      <c r="A122" s="3150"/>
      <c r="B122" s="3140"/>
      <c r="C122" s="58" t="s">
        <v>84</v>
      </c>
      <c r="D122" s="24" t="s">
        <v>472</v>
      </c>
      <c r="E122" s="1743" t="s">
        <v>64</v>
      </c>
      <c r="F122" s="27" t="s">
        <v>472</v>
      </c>
      <c r="G122" s="1743" t="s">
        <v>64</v>
      </c>
      <c r="H122" s="27" t="s">
        <v>472</v>
      </c>
      <c r="I122" s="1743" t="s">
        <v>64</v>
      </c>
      <c r="J122" s="27" t="s">
        <v>472</v>
      </c>
      <c r="K122" s="1743" t="s">
        <v>64</v>
      </c>
      <c r="L122" s="27" t="s">
        <v>472</v>
      </c>
      <c r="M122" s="1743" t="s">
        <v>64</v>
      </c>
      <c r="N122" s="27" t="s">
        <v>472</v>
      </c>
      <c r="O122" s="1743" t="s">
        <v>64</v>
      </c>
      <c r="P122" s="27" t="s">
        <v>472</v>
      </c>
      <c r="Q122" s="1743" t="s">
        <v>64</v>
      </c>
      <c r="R122" s="27" t="s">
        <v>472</v>
      </c>
      <c r="S122" s="1743" t="s">
        <v>64</v>
      </c>
      <c r="T122" s="27" t="s">
        <v>472</v>
      </c>
      <c r="U122" s="1743" t="s">
        <v>64</v>
      </c>
      <c r="V122" s="27" t="s">
        <v>472</v>
      </c>
      <c r="W122" s="1743" t="s">
        <v>64</v>
      </c>
      <c r="X122" s="27" t="s">
        <v>472</v>
      </c>
      <c r="Y122" s="1743" t="s">
        <v>64</v>
      </c>
      <c r="Z122" s="27" t="s">
        <v>472</v>
      </c>
      <c r="AA122" s="1743" t="s">
        <v>64</v>
      </c>
      <c r="AB122" s="27" t="s">
        <v>472</v>
      </c>
      <c r="AC122" s="1743" t="s">
        <v>64</v>
      </c>
      <c r="AD122" s="27" t="s">
        <v>472</v>
      </c>
      <c r="AE122" s="1737" t="s">
        <v>64</v>
      </c>
      <c r="AF122" s="27" t="s">
        <v>472</v>
      </c>
      <c r="AG122" s="1743" t="s">
        <v>64</v>
      </c>
      <c r="AH122" s="27" t="s">
        <v>472</v>
      </c>
      <c r="AI122" s="1737" t="s">
        <v>64</v>
      </c>
      <c r="AJ122" s="27" t="s">
        <v>472</v>
      </c>
      <c r="AK122" s="1743" t="s">
        <v>64</v>
      </c>
      <c r="AL122" s="27" t="s">
        <v>472</v>
      </c>
      <c r="AM122" s="1810" t="s">
        <v>64</v>
      </c>
      <c r="AN122" s="3140"/>
      <c r="AO122" s="2466"/>
      <c r="AP122" s="1732"/>
      <c r="AQ122" s="1732"/>
      <c r="AR122" s="1732"/>
      <c r="AS122" s="1732"/>
      <c r="AT122" s="1732"/>
      <c r="AU122" s="1732"/>
      <c r="AV122" s="1732"/>
      <c r="AW122" s="1732"/>
      <c r="AX122" s="1732"/>
      <c r="AY122" s="1732"/>
      <c r="AZ122" s="1732"/>
      <c r="BA122" s="1732"/>
      <c r="BB122" s="1731"/>
      <c r="BC122" s="1731"/>
      <c r="BD122" s="1731"/>
      <c r="BE122" s="1731"/>
      <c r="BF122" s="1731"/>
      <c r="BG122" s="1731"/>
      <c r="BH122" s="1731"/>
      <c r="BI122" s="1731"/>
      <c r="BJ122" s="1731"/>
      <c r="BK122" s="1731"/>
      <c r="BL122" s="1731"/>
      <c r="BM122" s="1731"/>
      <c r="BN122" s="1731"/>
      <c r="BO122" s="1731"/>
      <c r="BP122" s="1731"/>
      <c r="BQ122" s="1731"/>
      <c r="BR122" s="1731"/>
      <c r="BS122" s="1731"/>
      <c r="BT122" s="1731"/>
      <c r="BU122" s="1731"/>
      <c r="BV122" s="1732"/>
      <c r="BW122" s="1732"/>
      <c r="BX122" s="1732"/>
      <c r="BY122" s="1732"/>
      <c r="BZ122" s="1731"/>
      <c r="CA122" s="2200"/>
      <c r="CB122" s="2200"/>
      <c r="CC122" s="2200"/>
      <c r="CD122" s="2200"/>
      <c r="CE122" s="2200"/>
      <c r="CF122" s="2200"/>
      <c r="CG122" s="2200"/>
      <c r="CH122" s="2200"/>
      <c r="CI122" s="2200"/>
      <c r="CJ122" s="2200"/>
      <c r="CK122" s="2200"/>
      <c r="CL122" s="2200"/>
      <c r="CM122" s="2200"/>
      <c r="CN122" s="2200"/>
      <c r="CO122" s="2200"/>
      <c r="CP122" s="2200"/>
      <c r="CQ122" s="2200"/>
      <c r="CR122" s="1731"/>
      <c r="CS122" s="1731"/>
    </row>
    <row r="123" spans="1:97" ht="15" customHeight="1" x14ac:dyDescent="0.25">
      <c r="A123" s="3151" t="s">
        <v>1498</v>
      </c>
      <c r="B123" s="3152"/>
      <c r="C123" s="181">
        <f t="shared" ref="C123:C125" si="133">SUM(D123+E123)</f>
        <v>0</v>
      </c>
      <c r="D123" s="182">
        <f t="shared" ref="D123:E123" si="134">SUM(F123+H123+J123+L123+N123+P123+R123+T123+V123+X123+Z123+AB123+AD123+AF123+AH123+AJ123+AL123)</f>
        <v>0</v>
      </c>
      <c r="E123" s="1897">
        <f t="shared" si="134"/>
        <v>0</v>
      </c>
      <c r="F123" s="1786"/>
      <c r="G123" s="1865"/>
      <c r="H123" s="1786"/>
      <c r="I123" s="1865"/>
      <c r="J123" s="1786"/>
      <c r="K123" s="1865"/>
      <c r="L123" s="1786"/>
      <c r="M123" s="1865"/>
      <c r="N123" s="1786"/>
      <c r="O123" s="1865"/>
      <c r="P123" s="1786"/>
      <c r="Q123" s="1865"/>
      <c r="R123" s="1786"/>
      <c r="S123" s="1865"/>
      <c r="T123" s="1786"/>
      <c r="U123" s="1865"/>
      <c r="V123" s="1786"/>
      <c r="W123" s="1865"/>
      <c r="X123" s="1786"/>
      <c r="Y123" s="1865"/>
      <c r="Z123" s="1786"/>
      <c r="AA123" s="1865"/>
      <c r="AB123" s="1786"/>
      <c r="AC123" s="1865"/>
      <c r="AD123" s="1794"/>
      <c r="AE123" s="1896"/>
      <c r="AF123" s="1786"/>
      <c r="AG123" s="1865"/>
      <c r="AH123" s="1794"/>
      <c r="AI123" s="1896"/>
      <c r="AJ123" s="1786"/>
      <c r="AK123" s="1865"/>
      <c r="AL123" s="1794"/>
      <c r="AM123" s="153"/>
      <c r="AN123" s="1751"/>
      <c r="AO123" s="2428"/>
      <c r="AP123" s="2418"/>
      <c r="AQ123" s="2418"/>
      <c r="AR123" s="2418"/>
      <c r="AS123" s="2418"/>
      <c r="AT123" s="2418"/>
      <c r="AU123" s="2418"/>
      <c r="AV123" s="2418"/>
      <c r="AW123" s="2418"/>
      <c r="AX123" s="2418"/>
      <c r="AY123" s="2418"/>
      <c r="AZ123" s="2418"/>
      <c r="BA123" s="1732"/>
      <c r="BB123" s="1731"/>
      <c r="BC123" s="1731"/>
      <c r="BD123" s="1731"/>
      <c r="BE123" s="1731"/>
      <c r="BF123" s="1731"/>
      <c r="BG123" s="1731"/>
      <c r="BH123" s="1731"/>
      <c r="BI123" s="1731"/>
      <c r="BJ123" s="1731"/>
      <c r="BK123" s="1731"/>
      <c r="BL123" s="1731"/>
      <c r="BM123" s="1731"/>
      <c r="BN123" s="1731"/>
      <c r="BO123" s="1731"/>
      <c r="BP123" s="1731"/>
      <c r="BQ123" s="1731"/>
      <c r="BR123" s="1731"/>
      <c r="BS123" s="1731"/>
      <c r="BT123" s="1731"/>
      <c r="BU123" s="1731"/>
      <c r="BV123" s="1732"/>
      <c r="BW123" s="1732"/>
      <c r="BX123" s="1732"/>
      <c r="BY123" s="1732"/>
      <c r="BZ123" s="1731"/>
      <c r="CA123" s="2419" t="str">
        <f t="shared" ref="CA123:CA125" si="135">IF(AND($C123&gt;0,AN123="")," * No olvide digitar la variable "&amp;AN$120&amp;""&amp;". Digite CERO si no tiene",IF(AN123&gt;$C123," * La variable "&amp;AN$120&amp;""&amp;" No puede ser mayor al Total.",""))</f>
        <v/>
      </c>
      <c r="CB123" s="2200"/>
      <c r="CC123" s="2200"/>
      <c r="CD123" s="2200"/>
      <c r="CE123" s="2200"/>
      <c r="CF123" s="2200"/>
      <c r="CG123" s="2200"/>
      <c r="CH123" s="2200"/>
      <c r="CI123" s="2200"/>
      <c r="CJ123" s="2200"/>
      <c r="CK123" s="2200"/>
      <c r="CL123" s="2200"/>
      <c r="CM123" s="2281">
        <f t="shared" ref="CM123:CM125" si="136">IF(AND($C123&gt;0,AN123=""),1,IF(AN123&gt;$C123,1,0))</f>
        <v>0</v>
      </c>
      <c r="CN123" s="2200"/>
      <c r="CO123" s="2200"/>
      <c r="CP123" s="2200"/>
      <c r="CQ123" s="2200"/>
      <c r="CR123" s="1731"/>
      <c r="CS123" s="1731"/>
    </row>
    <row r="124" spans="1:97" ht="15" customHeight="1" x14ac:dyDescent="0.25">
      <c r="A124" s="3156" t="s">
        <v>1499</v>
      </c>
      <c r="B124" s="3157"/>
      <c r="C124" s="184">
        <f t="shared" si="133"/>
        <v>0</v>
      </c>
      <c r="D124" s="185">
        <f t="shared" ref="D124:E124" si="137">SUM(F124+H124+J124+L124+N124+P124+R124+T124+V124+X124+Z124+AB124+AD124+AF124+AH124+AJ124+AL124)</f>
        <v>0</v>
      </c>
      <c r="E124" s="186">
        <f t="shared" si="137"/>
        <v>0</v>
      </c>
      <c r="F124" s="66"/>
      <c r="G124" s="87"/>
      <c r="H124" s="66"/>
      <c r="I124" s="87"/>
      <c r="J124" s="66"/>
      <c r="K124" s="87"/>
      <c r="L124" s="66"/>
      <c r="M124" s="87"/>
      <c r="N124" s="66"/>
      <c r="O124" s="87"/>
      <c r="P124" s="66"/>
      <c r="Q124" s="87"/>
      <c r="R124" s="66"/>
      <c r="S124" s="87"/>
      <c r="T124" s="66"/>
      <c r="U124" s="87"/>
      <c r="V124" s="66"/>
      <c r="W124" s="87"/>
      <c r="X124" s="66"/>
      <c r="Y124" s="87"/>
      <c r="Z124" s="66"/>
      <c r="AA124" s="87"/>
      <c r="AB124" s="66"/>
      <c r="AC124" s="87"/>
      <c r="AD124" s="1823"/>
      <c r="AE124" s="1833"/>
      <c r="AF124" s="66"/>
      <c r="AG124" s="87"/>
      <c r="AH124" s="1823"/>
      <c r="AI124" s="1833"/>
      <c r="AJ124" s="66"/>
      <c r="AK124" s="87"/>
      <c r="AL124" s="1823"/>
      <c r="AM124" s="68"/>
      <c r="AN124" s="1802"/>
      <c r="AO124" s="2428"/>
      <c r="AP124" s="2418"/>
      <c r="AQ124" s="2418"/>
      <c r="AR124" s="2418"/>
      <c r="AS124" s="2418"/>
      <c r="AT124" s="2418"/>
      <c r="AU124" s="2418"/>
      <c r="AV124" s="2418"/>
      <c r="AW124" s="2418"/>
      <c r="AX124" s="2418"/>
      <c r="AY124" s="2418"/>
      <c r="AZ124" s="2418"/>
      <c r="BA124" s="1732"/>
      <c r="BB124" s="1731"/>
      <c r="BC124" s="1731"/>
      <c r="BD124" s="1731"/>
      <c r="BE124" s="1731"/>
      <c r="BF124" s="1731"/>
      <c r="BG124" s="1731"/>
      <c r="BH124" s="1731"/>
      <c r="BI124" s="1731"/>
      <c r="BJ124" s="1731"/>
      <c r="BK124" s="1731"/>
      <c r="BL124" s="1731"/>
      <c r="BM124" s="1731"/>
      <c r="BN124" s="1731"/>
      <c r="BO124" s="1731"/>
      <c r="BP124" s="1731"/>
      <c r="BQ124" s="1731"/>
      <c r="BR124" s="1731"/>
      <c r="BS124" s="1731"/>
      <c r="BT124" s="1731"/>
      <c r="BU124" s="1731"/>
      <c r="BV124" s="1732"/>
      <c r="BW124" s="1732"/>
      <c r="BX124" s="1732"/>
      <c r="BY124" s="1732"/>
      <c r="BZ124" s="1731"/>
      <c r="CA124" s="2419" t="str">
        <f t="shared" si="135"/>
        <v/>
      </c>
      <c r="CB124" s="2200"/>
      <c r="CC124" s="2200"/>
      <c r="CD124" s="2200"/>
      <c r="CE124" s="2200"/>
      <c r="CF124" s="2200"/>
      <c r="CG124" s="2200"/>
      <c r="CH124" s="2200"/>
      <c r="CI124" s="2200"/>
      <c r="CJ124" s="2200"/>
      <c r="CK124" s="2200"/>
      <c r="CL124" s="2200"/>
      <c r="CM124" s="2281">
        <f t="shared" si="136"/>
        <v>0</v>
      </c>
      <c r="CN124" s="2200"/>
      <c r="CO124" s="2200"/>
      <c r="CP124" s="2200"/>
      <c r="CQ124" s="2200"/>
      <c r="CR124" s="1731"/>
      <c r="CS124" s="1731"/>
    </row>
    <row r="125" spans="1:97" ht="15" customHeight="1" x14ac:dyDescent="0.25">
      <c r="A125" s="3210" t="s">
        <v>1500</v>
      </c>
      <c r="B125" s="3205"/>
      <c r="C125" s="172">
        <f t="shared" si="133"/>
        <v>0</v>
      </c>
      <c r="D125" s="187">
        <f t="shared" ref="D125:E125" si="138">SUM(F125+H125+J125+L125+N125+P125+R125+T125+V125+X125+Z125+AB125+AD125+AF125+AH125+AJ125+AL125)</f>
        <v>0</v>
      </c>
      <c r="E125" s="173">
        <f t="shared" si="138"/>
        <v>0</v>
      </c>
      <c r="F125" s="41"/>
      <c r="G125" s="92"/>
      <c r="H125" s="41"/>
      <c r="I125" s="92"/>
      <c r="J125" s="41"/>
      <c r="K125" s="92"/>
      <c r="L125" s="41"/>
      <c r="M125" s="92"/>
      <c r="N125" s="41"/>
      <c r="O125" s="92"/>
      <c r="P125" s="41"/>
      <c r="Q125" s="92"/>
      <c r="R125" s="41"/>
      <c r="S125" s="92"/>
      <c r="T125" s="41"/>
      <c r="U125" s="92"/>
      <c r="V125" s="41"/>
      <c r="W125" s="92"/>
      <c r="X125" s="41"/>
      <c r="Y125" s="92"/>
      <c r="Z125" s="41"/>
      <c r="AA125" s="92"/>
      <c r="AB125" s="41"/>
      <c r="AC125" s="92"/>
      <c r="AD125" s="1762"/>
      <c r="AE125" s="1899"/>
      <c r="AF125" s="41"/>
      <c r="AG125" s="92"/>
      <c r="AH125" s="1762"/>
      <c r="AI125" s="1899"/>
      <c r="AJ125" s="41"/>
      <c r="AK125" s="92"/>
      <c r="AL125" s="1762"/>
      <c r="AM125" s="55"/>
      <c r="AN125" s="1764"/>
      <c r="AO125" s="2428"/>
      <c r="AP125" s="2418"/>
      <c r="AQ125" s="2418"/>
      <c r="AR125" s="2418"/>
      <c r="AS125" s="2418"/>
      <c r="AT125" s="2418"/>
      <c r="AU125" s="2418"/>
      <c r="AV125" s="2418"/>
      <c r="AW125" s="2418"/>
      <c r="AX125" s="2418"/>
      <c r="AY125" s="2418"/>
      <c r="AZ125" s="2418"/>
      <c r="BA125" s="1732"/>
      <c r="BB125" s="1731"/>
      <c r="BC125" s="1731"/>
      <c r="BD125" s="1731"/>
      <c r="BE125" s="1731"/>
      <c r="BF125" s="1731"/>
      <c r="BG125" s="1731"/>
      <c r="BH125" s="1731"/>
      <c r="BI125" s="1731"/>
      <c r="BJ125" s="1731"/>
      <c r="BK125" s="1731"/>
      <c r="BL125" s="1731"/>
      <c r="BM125" s="1731"/>
      <c r="BN125" s="1731"/>
      <c r="BO125" s="1731"/>
      <c r="BP125" s="1731"/>
      <c r="BQ125" s="1731"/>
      <c r="BR125" s="1731"/>
      <c r="BS125" s="1731"/>
      <c r="BT125" s="1731"/>
      <c r="BU125" s="1731"/>
      <c r="BV125" s="1732"/>
      <c r="BW125" s="1732"/>
      <c r="BX125" s="1732"/>
      <c r="BY125" s="1732"/>
      <c r="BZ125" s="1731"/>
      <c r="CA125" s="2419" t="str">
        <f t="shared" si="135"/>
        <v/>
      </c>
      <c r="CB125" s="2200"/>
      <c r="CC125" s="2200"/>
      <c r="CD125" s="2200"/>
      <c r="CE125" s="2200"/>
      <c r="CF125" s="2200"/>
      <c r="CG125" s="2200"/>
      <c r="CH125" s="2200"/>
      <c r="CI125" s="2200"/>
      <c r="CJ125" s="2200"/>
      <c r="CK125" s="2200"/>
      <c r="CL125" s="2200"/>
      <c r="CM125" s="2281">
        <f t="shared" si="136"/>
        <v>0</v>
      </c>
      <c r="CN125" s="2200"/>
      <c r="CO125" s="2200"/>
      <c r="CP125" s="2200"/>
      <c r="CQ125" s="2200"/>
      <c r="CR125" s="1731"/>
      <c r="CS125" s="1731"/>
    </row>
    <row r="126" spans="1:97" ht="18" customHeight="1" x14ac:dyDescent="0.25">
      <c r="A126" s="1873" t="s">
        <v>1501</v>
      </c>
      <c r="B126" s="2200"/>
      <c r="C126" s="2200"/>
      <c r="D126" s="2200"/>
      <c r="E126" s="2200"/>
      <c r="F126" s="2200"/>
      <c r="G126" s="2200"/>
      <c r="H126" s="2200"/>
      <c r="I126" s="2200"/>
      <c r="J126" s="2200"/>
      <c r="K126" s="2200"/>
      <c r="L126" s="2200"/>
      <c r="M126" s="2200"/>
      <c r="N126" s="2200"/>
      <c r="O126" s="2200"/>
      <c r="P126" s="2200"/>
      <c r="Q126" s="2200"/>
      <c r="R126" s="2200"/>
      <c r="S126" s="2200"/>
      <c r="T126" s="2200"/>
      <c r="U126" s="2200"/>
      <c r="V126" s="2200"/>
      <c r="W126" s="2200"/>
      <c r="X126" s="1867"/>
      <c r="Y126" s="1867"/>
      <c r="Z126" s="2200"/>
      <c r="AA126" s="2200"/>
      <c r="AB126" s="2200"/>
      <c r="AC126" s="2200"/>
      <c r="AD126" s="2200"/>
      <c r="AE126" s="2200"/>
      <c r="AF126" s="2200"/>
      <c r="AG126" s="2200"/>
      <c r="AH126" s="2200"/>
      <c r="AI126" s="2200"/>
      <c r="AJ126" s="2200"/>
      <c r="AK126" s="2200"/>
      <c r="AL126" s="2200"/>
      <c r="AM126" s="2200"/>
      <c r="AN126" s="2200"/>
      <c r="AO126" s="2200"/>
      <c r="AP126" s="2200"/>
      <c r="AQ126" s="2200"/>
      <c r="AR126" s="2200"/>
      <c r="AS126" s="2200"/>
      <c r="AT126" s="2200"/>
      <c r="AU126" s="2200"/>
      <c r="AV126" s="2200"/>
      <c r="AW126" s="2200"/>
      <c r="AX126" s="2200"/>
      <c r="AY126" s="2200"/>
      <c r="AZ126" s="2200"/>
      <c r="BA126" s="2200"/>
      <c r="BB126" s="2200"/>
      <c r="BC126" s="2200"/>
      <c r="BD126" s="2200"/>
      <c r="BE126" s="2200"/>
      <c r="BF126" s="2200"/>
      <c r="BG126" s="2200"/>
      <c r="BH126" s="2200"/>
      <c r="BI126" s="2200"/>
      <c r="BJ126" s="2200"/>
      <c r="BK126" s="2200"/>
      <c r="BL126" s="2200"/>
      <c r="BM126" s="2200"/>
      <c r="BN126" s="2200"/>
      <c r="BO126" s="2200"/>
      <c r="BP126" s="2200"/>
      <c r="BQ126" s="2200"/>
      <c r="BR126" s="2200"/>
      <c r="BS126" s="2200"/>
      <c r="BT126" s="2200"/>
      <c r="BU126" s="2200"/>
      <c r="BV126" s="1867"/>
      <c r="BW126" s="1867"/>
      <c r="BX126" s="1867"/>
      <c r="BY126" s="1867"/>
      <c r="BZ126" s="2200"/>
      <c r="CA126" s="2200"/>
      <c r="CB126" s="2200"/>
      <c r="CC126" s="2200"/>
      <c r="CD126" s="2200"/>
      <c r="CE126" s="2200"/>
      <c r="CF126" s="2200"/>
      <c r="CG126" s="2200"/>
      <c r="CH126" s="2200"/>
      <c r="CI126" s="2200"/>
      <c r="CJ126" s="2200"/>
      <c r="CK126" s="2200"/>
      <c r="CL126" s="2200"/>
      <c r="CM126" s="2200"/>
      <c r="CN126" s="2200"/>
      <c r="CO126" s="2200"/>
      <c r="CP126" s="2200"/>
      <c r="CQ126" s="2200"/>
      <c r="CR126" s="2200"/>
      <c r="CS126" s="2200"/>
    </row>
    <row r="127" spans="1:97" ht="26.25" customHeight="1" x14ac:dyDescent="0.25">
      <c r="A127" s="3201" t="s">
        <v>293</v>
      </c>
      <c r="B127" s="3149"/>
      <c r="C127" s="3201" t="s">
        <v>82</v>
      </c>
      <c r="D127" s="3161"/>
      <c r="E127" s="3149"/>
      <c r="F127" s="3143" t="s">
        <v>469</v>
      </c>
      <c r="G127" s="3122"/>
      <c r="H127" s="3199" t="s">
        <v>1502</v>
      </c>
      <c r="I127" s="3122"/>
      <c r="J127" s="3143" t="s">
        <v>1226</v>
      </c>
      <c r="K127" s="3122"/>
      <c r="L127" s="3143" t="s">
        <v>50</v>
      </c>
      <c r="M127" s="3122"/>
      <c r="N127" s="3143" t="s">
        <v>1503</v>
      </c>
      <c r="O127" s="3122"/>
      <c r="P127" s="3143" t="s">
        <v>1504</v>
      </c>
      <c r="Q127" s="3122"/>
      <c r="R127" s="3159" t="s">
        <v>1505</v>
      </c>
      <c r="S127" s="3122"/>
      <c r="T127" s="3159" t="s">
        <v>1506</v>
      </c>
      <c r="U127" s="3122"/>
      <c r="V127" s="3159" t="s">
        <v>1507</v>
      </c>
      <c r="W127" s="3124"/>
      <c r="X127" s="3159" t="s">
        <v>1508</v>
      </c>
      <c r="Y127" s="3122"/>
      <c r="Z127" s="3349" t="s">
        <v>1509</v>
      </c>
      <c r="AA127" s="3124"/>
      <c r="AB127" s="3124"/>
      <c r="AC127" s="3124"/>
      <c r="AD127" s="3122"/>
      <c r="AE127" s="3259" t="s">
        <v>1510</v>
      </c>
      <c r="AF127" s="3167" t="s">
        <v>39</v>
      </c>
      <c r="AG127" s="3139" t="s">
        <v>40</v>
      </c>
      <c r="AH127" s="3377" t="s">
        <v>1511</v>
      </c>
      <c r="AI127" s="3162" t="s">
        <v>464</v>
      </c>
      <c r="AJ127" s="3162" t="s">
        <v>41</v>
      </c>
      <c r="AK127" s="3139" t="s">
        <v>42</v>
      </c>
      <c r="AL127" s="1731"/>
      <c r="AM127" s="1731"/>
      <c r="AN127" s="1731"/>
      <c r="AO127" s="1731"/>
      <c r="AP127" s="1731"/>
      <c r="AQ127" s="1731"/>
      <c r="AR127" s="1731"/>
      <c r="AS127" s="1731"/>
      <c r="AT127" s="1731"/>
      <c r="AU127" s="1731"/>
      <c r="AV127" s="1731"/>
      <c r="AW127" s="1731"/>
      <c r="AX127" s="1731"/>
      <c r="AY127" s="1731"/>
      <c r="AZ127" s="1731"/>
      <c r="BA127" s="1731"/>
      <c r="BB127" s="1731"/>
      <c r="BC127" s="1731"/>
      <c r="BD127" s="1731"/>
      <c r="BE127" s="1731"/>
      <c r="BF127" s="1731"/>
      <c r="BG127" s="1731"/>
      <c r="BH127" s="1731"/>
      <c r="BI127" s="1731"/>
      <c r="BJ127" s="1731"/>
      <c r="BK127" s="1731"/>
      <c r="BL127" s="1731"/>
      <c r="BM127" s="1731"/>
      <c r="BN127" s="1731"/>
      <c r="BO127" s="1731"/>
      <c r="BP127" s="1731"/>
      <c r="BQ127" s="1731"/>
      <c r="BR127" s="1731"/>
      <c r="BS127" s="1731"/>
      <c r="BT127" s="1731"/>
      <c r="BU127" s="1731"/>
      <c r="BV127" s="1731"/>
      <c r="BW127" s="1731"/>
      <c r="BX127" s="1731"/>
      <c r="BY127" s="1731"/>
      <c r="BZ127" s="1731"/>
      <c r="CA127" s="2200"/>
      <c r="CB127" s="2200"/>
      <c r="CC127" s="2200"/>
      <c r="CD127" s="2200"/>
      <c r="CE127" s="2200"/>
      <c r="CF127" s="2200"/>
      <c r="CG127" s="2200"/>
      <c r="CH127" s="2200"/>
      <c r="CI127" s="2200"/>
      <c r="CJ127" s="2200"/>
      <c r="CK127" s="2200"/>
      <c r="CL127" s="2200"/>
      <c r="CM127" s="2200"/>
      <c r="CN127" s="2200"/>
      <c r="CO127" s="2200"/>
      <c r="CP127" s="2200"/>
      <c r="CQ127" s="2200"/>
      <c r="CR127" s="1731"/>
      <c r="CS127" s="1731"/>
    </row>
    <row r="128" spans="1:97" ht="26.25" customHeight="1" x14ac:dyDescent="0.25">
      <c r="A128" s="3150"/>
      <c r="B128" s="3140"/>
      <c r="C128" s="58" t="s">
        <v>84</v>
      </c>
      <c r="D128" s="24" t="s">
        <v>63</v>
      </c>
      <c r="E128" s="1863" t="s">
        <v>64</v>
      </c>
      <c r="F128" s="27" t="s">
        <v>472</v>
      </c>
      <c r="G128" s="75" t="s">
        <v>64</v>
      </c>
      <c r="H128" s="27" t="s">
        <v>472</v>
      </c>
      <c r="I128" s="75" t="s">
        <v>64</v>
      </c>
      <c r="J128" s="27" t="s">
        <v>472</v>
      </c>
      <c r="K128" s="75" t="s">
        <v>64</v>
      </c>
      <c r="L128" s="27" t="s">
        <v>472</v>
      </c>
      <c r="M128" s="75" t="s">
        <v>64</v>
      </c>
      <c r="N128" s="27" t="s">
        <v>472</v>
      </c>
      <c r="O128" s="75" t="s">
        <v>64</v>
      </c>
      <c r="P128" s="27" t="s">
        <v>472</v>
      </c>
      <c r="Q128" s="75" t="s">
        <v>64</v>
      </c>
      <c r="R128" s="27" t="s">
        <v>472</v>
      </c>
      <c r="S128" s="75" t="s">
        <v>64</v>
      </c>
      <c r="T128" s="27" t="s">
        <v>472</v>
      </c>
      <c r="U128" s="75" t="s">
        <v>64</v>
      </c>
      <c r="V128" s="27" t="s">
        <v>472</v>
      </c>
      <c r="W128" s="273" t="s">
        <v>64</v>
      </c>
      <c r="X128" s="27" t="s">
        <v>472</v>
      </c>
      <c r="Y128" s="75" t="s">
        <v>64</v>
      </c>
      <c r="Z128" s="113" t="s">
        <v>1512</v>
      </c>
      <c r="AA128" s="23" t="s">
        <v>1513</v>
      </c>
      <c r="AB128" s="845" t="s">
        <v>1514</v>
      </c>
      <c r="AC128" s="23" t="s">
        <v>1515</v>
      </c>
      <c r="AD128" s="1737" t="s">
        <v>1516</v>
      </c>
      <c r="AE128" s="3260"/>
      <c r="AF128" s="3168"/>
      <c r="AG128" s="3140"/>
      <c r="AH128" s="3176"/>
      <c r="AI128" s="3163"/>
      <c r="AJ128" s="3163"/>
      <c r="AK128" s="3140"/>
      <c r="AL128" s="1731"/>
      <c r="AM128" s="1731"/>
      <c r="AN128" s="1731"/>
      <c r="AO128" s="1731"/>
      <c r="AP128" s="1731"/>
      <c r="AQ128" s="1731"/>
      <c r="AR128" s="1731"/>
      <c r="AS128" s="1731"/>
      <c r="AT128" s="1731"/>
      <c r="AU128" s="1731"/>
      <c r="AV128" s="1731"/>
      <c r="AW128" s="1731"/>
      <c r="AX128" s="1731"/>
      <c r="AY128" s="1731"/>
      <c r="AZ128" s="1731"/>
      <c r="BA128" s="1731"/>
      <c r="BB128" s="1731"/>
      <c r="BC128" s="1731"/>
      <c r="BD128" s="1731"/>
      <c r="BE128" s="1731"/>
      <c r="BF128" s="1731"/>
      <c r="BG128" s="1731"/>
      <c r="BH128" s="1731"/>
      <c r="BI128" s="1731"/>
      <c r="BJ128" s="1731"/>
      <c r="BK128" s="1731"/>
      <c r="BL128" s="1731"/>
      <c r="BM128" s="1731"/>
      <c r="BN128" s="1731"/>
      <c r="BO128" s="1731"/>
      <c r="BP128" s="1731"/>
      <c r="BQ128" s="1731"/>
      <c r="BR128" s="1731"/>
      <c r="BS128" s="1731"/>
      <c r="BT128" s="1731"/>
      <c r="BU128" s="1731"/>
      <c r="BV128" s="1731"/>
      <c r="BW128" s="1731"/>
      <c r="BX128" s="1731"/>
      <c r="BY128" s="1731"/>
      <c r="BZ128" s="1731"/>
      <c r="CA128" s="2200"/>
      <c r="CB128" s="2200"/>
      <c r="CC128" s="2200"/>
      <c r="CD128" s="2200"/>
      <c r="CE128" s="2200"/>
      <c r="CF128" s="2200"/>
      <c r="CG128" s="2200"/>
      <c r="CH128" s="2200"/>
      <c r="CI128" s="2200"/>
      <c r="CJ128" s="2200"/>
      <c r="CK128" s="2200"/>
      <c r="CL128" s="2200"/>
      <c r="CM128" s="2200"/>
      <c r="CN128" s="2200"/>
      <c r="CO128" s="2200"/>
      <c r="CP128" s="2200"/>
      <c r="CQ128" s="2200"/>
      <c r="CR128" s="1731"/>
      <c r="CS128" s="1731"/>
    </row>
    <row r="129" spans="1:97" ht="15" customHeight="1" x14ac:dyDescent="0.25">
      <c r="A129" s="3151" t="s">
        <v>1517</v>
      </c>
      <c r="B129" s="3152"/>
      <c r="C129" s="169">
        <f t="shared" ref="C129:C131" si="139">SUM(D129+E129)</f>
        <v>0</v>
      </c>
      <c r="D129" s="179">
        <f t="shared" ref="D129:E129" si="140">SUM(F129+H129+J129+L129+N129+P129+R129+T129+V129+X129)</f>
        <v>0</v>
      </c>
      <c r="E129" s="171">
        <f t="shared" si="140"/>
        <v>0</v>
      </c>
      <c r="F129" s="33"/>
      <c r="G129" s="1801"/>
      <c r="H129" s="33"/>
      <c r="I129" s="1801"/>
      <c r="J129" s="33"/>
      <c r="K129" s="1801"/>
      <c r="L129" s="33"/>
      <c r="M129" s="1801"/>
      <c r="N129" s="33"/>
      <c r="O129" s="1801"/>
      <c r="P129" s="33"/>
      <c r="Q129" s="1801"/>
      <c r="R129" s="33"/>
      <c r="S129" s="1801"/>
      <c r="T129" s="33"/>
      <c r="U129" s="1801"/>
      <c r="V129" s="33"/>
      <c r="W129" s="1801"/>
      <c r="X129" s="33"/>
      <c r="Y129" s="1749"/>
      <c r="Z129" s="81"/>
      <c r="AA129" s="34"/>
      <c r="AB129" s="34"/>
      <c r="AC129" s="34"/>
      <c r="AD129" s="1801"/>
      <c r="AE129" s="846"/>
      <c r="AF129" s="81"/>
      <c r="AG129" s="1801"/>
      <c r="AH129" s="33"/>
      <c r="AI129" s="34"/>
      <c r="AJ129" s="34"/>
      <c r="AK129" s="1801"/>
      <c r="AL129" s="1731" t="str">
        <f t="shared" ref="AL129:AL131" si="141">CA129&amp;CB129&amp;CC129&amp;CD129&amp;CE129&amp;CF129</f>
        <v/>
      </c>
      <c r="AM129" s="1731"/>
      <c r="AN129" s="1731"/>
      <c r="AO129" s="1731"/>
      <c r="AP129" s="1731"/>
      <c r="AQ129" s="1731"/>
      <c r="AR129" s="1731"/>
      <c r="AS129" s="1731"/>
      <c r="AT129" s="1731"/>
      <c r="AU129" s="1731"/>
      <c r="AV129" s="1731"/>
      <c r="AW129" s="1731"/>
      <c r="AX129" s="1731"/>
      <c r="AY129" s="1731"/>
      <c r="AZ129" s="1731"/>
      <c r="BA129" s="1731"/>
      <c r="BB129" s="1731"/>
      <c r="BC129" s="1731"/>
      <c r="BD129" s="1731"/>
      <c r="BE129" s="1731"/>
      <c r="BF129" s="1731"/>
      <c r="BG129" s="1731"/>
      <c r="BH129" s="1731"/>
      <c r="BI129" s="1731"/>
      <c r="BJ129" s="1731"/>
      <c r="BK129" s="1731"/>
      <c r="BL129" s="1731"/>
      <c r="BM129" s="1731"/>
      <c r="BN129" s="1731"/>
      <c r="BO129" s="1731"/>
      <c r="BP129" s="1731"/>
      <c r="BQ129" s="1731"/>
      <c r="BR129" s="1731"/>
      <c r="BS129" s="1731"/>
      <c r="BT129" s="1731"/>
      <c r="BU129" s="1731"/>
      <c r="BV129" s="1731"/>
      <c r="BW129" s="1731"/>
      <c r="BX129" s="1731"/>
      <c r="BY129" s="1731"/>
      <c r="BZ129" s="1731"/>
      <c r="CA129" s="2419" t="str">
        <f t="shared" ref="CA129:CC129" si="142">IF(AND($C129&gt;0,AF129="")," * No olvide digitar la variable "&amp;AF$127&amp;""&amp;". Digite CERO si no tiene",IF(AF129&gt;$C129," * La variable "&amp;AF$127&amp;""&amp;" No puede ser mayor al Total.",""))</f>
        <v/>
      </c>
      <c r="CB129" s="2419" t="str">
        <f t="shared" si="142"/>
        <v/>
      </c>
      <c r="CC129" s="2419" t="str">
        <f t="shared" si="142"/>
        <v/>
      </c>
      <c r="CD129" s="2419" t="str">
        <f t="shared" ref="CD129:CD131" si="143">IF(AND($E129&gt;0,AI129="")," * No olvide digitar la variable "&amp;AI$127&amp;""&amp;". Digite CERO si no tiene",IF(AI129&gt;$E129," * La variable "&amp;AI$127&amp;""&amp;" No puede ser mayor al Total.",""))</f>
        <v/>
      </c>
      <c r="CE129" s="2419" t="str">
        <f t="shared" ref="CE129:CF129" si="144">IF(AND($C129&gt;0,AJ129="")," * No olvide digitar la variable "&amp;AJ$127&amp;""&amp;". Digite CERO si no tiene",IF(AJ129&gt;$C129," * La variable "&amp;AJ$127&amp;""&amp;" No puede ser mayor al Total.",""))</f>
        <v/>
      </c>
      <c r="CF129" s="2419" t="str">
        <f t="shared" si="144"/>
        <v/>
      </c>
      <c r="CG129" s="2200"/>
      <c r="CH129" s="2200"/>
      <c r="CI129" s="2200"/>
      <c r="CJ129" s="2200"/>
      <c r="CK129" s="2200"/>
      <c r="CL129" s="2200"/>
      <c r="CM129" s="2281">
        <f t="shared" ref="CM129:CR129" si="145">IF(AND($C129&gt;0,AF129=""),1,IF(AF129&gt;$C129,1,0))</f>
        <v>0</v>
      </c>
      <c r="CN129" s="2281">
        <f t="shared" si="145"/>
        <v>0</v>
      </c>
      <c r="CO129" s="2281">
        <f t="shared" si="145"/>
        <v>0</v>
      </c>
      <c r="CP129" s="2281">
        <f t="shared" si="145"/>
        <v>0</v>
      </c>
      <c r="CQ129" s="2281">
        <f t="shared" si="145"/>
        <v>0</v>
      </c>
      <c r="CR129" s="2420">
        <f t="shared" si="145"/>
        <v>0</v>
      </c>
      <c r="CS129" s="1731"/>
    </row>
    <row r="130" spans="1:97" ht="15" customHeight="1" x14ac:dyDescent="0.25">
      <c r="A130" s="3374" t="s">
        <v>1518</v>
      </c>
      <c r="B130" s="3292"/>
      <c r="C130" s="350">
        <f t="shared" si="139"/>
        <v>0</v>
      </c>
      <c r="D130" s="182">
        <f t="shared" ref="D130:E130" si="146">SUM(F130+H130+J130+L130+N130+P130+R130+T130+V130+X130)</f>
        <v>0</v>
      </c>
      <c r="E130" s="1897">
        <f t="shared" si="146"/>
        <v>0</v>
      </c>
      <c r="F130" s="1786"/>
      <c r="G130" s="1751"/>
      <c r="H130" s="1786"/>
      <c r="I130" s="1751"/>
      <c r="J130" s="1786"/>
      <c r="K130" s="1751"/>
      <c r="L130" s="1786"/>
      <c r="M130" s="1751"/>
      <c r="N130" s="1786"/>
      <c r="O130" s="1751"/>
      <c r="P130" s="1786"/>
      <c r="Q130" s="1751"/>
      <c r="R130" s="1786"/>
      <c r="S130" s="1751"/>
      <c r="T130" s="1786"/>
      <c r="U130" s="1751"/>
      <c r="V130" s="1786"/>
      <c r="W130" s="1751"/>
      <c r="X130" s="1786"/>
      <c r="Y130" s="1768"/>
      <c r="Z130" s="1750"/>
      <c r="AA130" s="1746"/>
      <c r="AB130" s="1746"/>
      <c r="AC130" s="1746"/>
      <c r="AD130" s="1751"/>
      <c r="AE130" s="847"/>
      <c r="AF130" s="1750"/>
      <c r="AG130" s="1751"/>
      <c r="AH130" s="1786"/>
      <c r="AI130" s="1746"/>
      <c r="AJ130" s="1746"/>
      <c r="AK130" s="1751"/>
      <c r="AL130" s="1731" t="str">
        <f t="shared" si="141"/>
        <v/>
      </c>
      <c r="AM130" s="1731"/>
      <c r="AN130" s="1731"/>
      <c r="AO130" s="1731"/>
      <c r="AP130" s="1731"/>
      <c r="AQ130" s="1731"/>
      <c r="AR130" s="1731"/>
      <c r="AS130" s="1731"/>
      <c r="AT130" s="1731"/>
      <c r="AU130" s="1731"/>
      <c r="AV130" s="1731"/>
      <c r="AW130" s="1731"/>
      <c r="AX130" s="1731"/>
      <c r="AY130" s="1731"/>
      <c r="AZ130" s="1731"/>
      <c r="BA130" s="1731"/>
      <c r="BB130" s="1731"/>
      <c r="BC130" s="1731"/>
      <c r="BD130" s="1731"/>
      <c r="BE130" s="1731"/>
      <c r="BF130" s="1731"/>
      <c r="BG130" s="1731"/>
      <c r="BH130" s="1731"/>
      <c r="BI130" s="1731"/>
      <c r="BJ130" s="1731"/>
      <c r="BK130" s="1731"/>
      <c r="BL130" s="1731"/>
      <c r="BM130" s="1731"/>
      <c r="BN130" s="1731"/>
      <c r="BO130" s="1731"/>
      <c r="BP130" s="1731"/>
      <c r="BQ130" s="1731"/>
      <c r="BR130" s="1731"/>
      <c r="BS130" s="1731"/>
      <c r="BT130" s="1731"/>
      <c r="BU130" s="1731"/>
      <c r="BV130" s="1731"/>
      <c r="BW130" s="1731"/>
      <c r="BX130" s="1731"/>
      <c r="BY130" s="1731"/>
      <c r="BZ130" s="1731"/>
      <c r="CA130" s="2419" t="str">
        <f t="shared" ref="CA130:CC130" si="147">IF(AND($C130&gt;0,AF130="")," * No olvide digitar la variable "&amp;AF$127&amp;""&amp;". Digite CERO si no tiene",IF(AF130&gt;$C130," * La variable "&amp;AF$127&amp;""&amp;" No puede ser mayor al Total.",""))</f>
        <v/>
      </c>
      <c r="CB130" s="2419" t="str">
        <f t="shared" si="147"/>
        <v/>
      </c>
      <c r="CC130" s="2419" t="str">
        <f t="shared" si="147"/>
        <v/>
      </c>
      <c r="CD130" s="2419" t="str">
        <f t="shared" si="143"/>
        <v/>
      </c>
      <c r="CE130" s="2419" t="str">
        <f t="shared" ref="CE130:CF130" si="148">IF(AND($C130&gt;0,AJ130="")," * No olvide digitar la variable "&amp;AJ$127&amp;""&amp;". Digite CERO si no tiene",IF(AJ130&gt;$C130," * La variable "&amp;AJ$127&amp;""&amp;" No puede ser mayor al Total.",""))</f>
        <v/>
      </c>
      <c r="CF130" s="2419" t="str">
        <f t="shared" si="148"/>
        <v/>
      </c>
      <c r="CG130" s="2200"/>
      <c r="CH130" s="2200"/>
      <c r="CI130" s="2200"/>
      <c r="CJ130" s="2200"/>
      <c r="CK130" s="2200"/>
      <c r="CL130" s="2200"/>
      <c r="CM130" s="2281">
        <f t="shared" ref="CM130:CR130" si="149">IF(AND($C130&gt;0,AF130=""),1,IF(AF130&gt;$C130,1,0))</f>
        <v>0</v>
      </c>
      <c r="CN130" s="2281">
        <f t="shared" si="149"/>
        <v>0</v>
      </c>
      <c r="CO130" s="2281">
        <f t="shared" si="149"/>
        <v>0</v>
      </c>
      <c r="CP130" s="2281">
        <f t="shared" si="149"/>
        <v>0</v>
      </c>
      <c r="CQ130" s="2281">
        <f t="shared" si="149"/>
        <v>0</v>
      </c>
      <c r="CR130" s="2420">
        <f t="shared" si="149"/>
        <v>0</v>
      </c>
      <c r="CS130" s="1731"/>
    </row>
    <row r="131" spans="1:97" ht="15" customHeight="1" x14ac:dyDescent="0.25">
      <c r="A131" s="3378" t="s">
        <v>1519</v>
      </c>
      <c r="B131" s="3140"/>
      <c r="C131" s="135">
        <f t="shared" si="139"/>
        <v>0</v>
      </c>
      <c r="D131" s="2341">
        <f t="shared" ref="D131:E131" si="150">SUM(F131+H131+J131+L131+N131+P131+R131+T131+V131+X131)</f>
        <v>0</v>
      </c>
      <c r="E131" s="1849">
        <f t="shared" si="150"/>
        <v>0</v>
      </c>
      <c r="F131" s="1784"/>
      <c r="G131" s="1839"/>
      <c r="H131" s="1784"/>
      <c r="I131" s="1839"/>
      <c r="J131" s="1784"/>
      <c r="K131" s="1839"/>
      <c r="L131" s="1784"/>
      <c r="M131" s="1839"/>
      <c r="N131" s="1784"/>
      <c r="O131" s="1839"/>
      <c r="P131" s="1784"/>
      <c r="Q131" s="1839"/>
      <c r="R131" s="1784"/>
      <c r="S131" s="1839"/>
      <c r="T131" s="1784"/>
      <c r="U131" s="1839"/>
      <c r="V131" s="1784"/>
      <c r="W131" s="1839"/>
      <c r="X131" s="1784"/>
      <c r="Y131" s="2047"/>
      <c r="Z131" s="123"/>
      <c r="AA131" s="42"/>
      <c r="AB131" s="42"/>
      <c r="AC131" s="42"/>
      <c r="AD131" s="1839"/>
      <c r="AE131" s="848"/>
      <c r="AF131" s="123"/>
      <c r="AG131" s="1839"/>
      <c r="AH131" s="1784"/>
      <c r="AI131" s="42"/>
      <c r="AJ131" s="42"/>
      <c r="AK131" s="1839"/>
      <c r="AL131" s="1731" t="str">
        <f t="shared" si="141"/>
        <v/>
      </c>
      <c r="AM131" s="1731"/>
      <c r="AN131" s="1731"/>
      <c r="AO131" s="1731"/>
      <c r="AP131" s="1731"/>
      <c r="AQ131" s="1731"/>
      <c r="AR131" s="1731"/>
      <c r="AS131" s="1731"/>
      <c r="AT131" s="1731"/>
      <c r="AU131" s="1731"/>
      <c r="AV131" s="1731"/>
      <c r="AW131" s="1731"/>
      <c r="AX131" s="1731"/>
      <c r="AY131" s="1731"/>
      <c r="AZ131" s="1731"/>
      <c r="BA131" s="1731"/>
      <c r="BB131" s="1731"/>
      <c r="BC131" s="1731"/>
      <c r="BD131" s="1731"/>
      <c r="BE131" s="1731"/>
      <c r="BF131" s="1731"/>
      <c r="BG131" s="1731"/>
      <c r="BH131" s="1731"/>
      <c r="BI131" s="1731"/>
      <c r="BJ131" s="1731"/>
      <c r="BK131" s="1731"/>
      <c r="BL131" s="1731"/>
      <c r="BM131" s="1731"/>
      <c r="BN131" s="1731"/>
      <c r="BO131" s="1731"/>
      <c r="BP131" s="1731"/>
      <c r="BQ131" s="1731"/>
      <c r="BR131" s="1731"/>
      <c r="BS131" s="1731"/>
      <c r="BT131" s="1731"/>
      <c r="BU131" s="1731"/>
      <c r="BV131" s="1731"/>
      <c r="BW131" s="1731"/>
      <c r="BX131" s="1731"/>
      <c r="BY131" s="1731"/>
      <c r="BZ131" s="1731"/>
      <c r="CA131" s="2419" t="str">
        <f t="shared" ref="CA131:CC131" si="151">IF(AND($C131&gt;0,AF131="")," * No olvide digitar la variable "&amp;AF$127&amp;""&amp;". Digite CERO si no tiene",IF(AF131&gt;$C131," * La variable "&amp;AF$127&amp;""&amp;" No puede ser mayor al Total.",""))</f>
        <v/>
      </c>
      <c r="CB131" s="2419" t="str">
        <f t="shared" si="151"/>
        <v/>
      </c>
      <c r="CC131" s="2419" t="str">
        <f t="shared" si="151"/>
        <v/>
      </c>
      <c r="CD131" s="2419" t="str">
        <f t="shared" si="143"/>
        <v/>
      </c>
      <c r="CE131" s="2419" t="str">
        <f t="shared" ref="CE131:CF131" si="152">IF(AND($C131&gt;0,AJ131="")," * No olvide digitar la variable "&amp;AJ$127&amp;""&amp;". Digite CERO si no tiene",IF(AJ131&gt;$C131," * La variable "&amp;AJ$127&amp;""&amp;" No puede ser mayor al Total.",""))</f>
        <v/>
      </c>
      <c r="CF131" s="2419" t="str">
        <f t="shared" si="152"/>
        <v/>
      </c>
      <c r="CG131" s="2200"/>
      <c r="CH131" s="2200"/>
      <c r="CI131" s="2200"/>
      <c r="CJ131" s="2200"/>
      <c r="CK131" s="2200"/>
      <c r="CL131" s="2200"/>
      <c r="CM131" s="2281">
        <f t="shared" ref="CM131:CR131" si="153">IF(AND($C131&gt;0,AF131=""),1,IF(AF131&gt;$C131,1,0))</f>
        <v>0</v>
      </c>
      <c r="CN131" s="2281">
        <f t="shared" si="153"/>
        <v>0</v>
      </c>
      <c r="CO131" s="2281">
        <f t="shared" si="153"/>
        <v>0</v>
      </c>
      <c r="CP131" s="2281">
        <f t="shared" si="153"/>
        <v>0</v>
      </c>
      <c r="CQ131" s="2281">
        <f t="shared" si="153"/>
        <v>0</v>
      </c>
      <c r="CR131" s="2420">
        <f t="shared" si="153"/>
        <v>0</v>
      </c>
      <c r="CS131" s="1731"/>
    </row>
    <row r="132" spans="1:97" ht="18" customHeight="1" x14ac:dyDescent="0.25">
      <c r="A132" s="1936" t="s">
        <v>1520</v>
      </c>
      <c r="B132" s="1867"/>
      <c r="C132" s="1867"/>
      <c r="D132" s="1867"/>
      <c r="E132" s="1867"/>
      <c r="F132" s="1867"/>
      <c r="G132" s="1867"/>
      <c r="H132" s="1867"/>
      <c r="I132" s="1867"/>
      <c r="J132" s="1867"/>
      <c r="K132" s="1867"/>
      <c r="L132" s="1867"/>
      <c r="M132" s="1867"/>
      <c r="N132" s="1867"/>
      <c r="O132" s="1867"/>
      <c r="P132" s="1867"/>
      <c r="Q132" s="1867"/>
      <c r="R132" s="1867"/>
      <c r="S132" s="2200"/>
      <c r="T132" s="2200"/>
      <c r="U132" s="2200"/>
      <c r="V132" s="2200"/>
      <c r="W132" s="2200"/>
      <c r="X132" s="2200"/>
      <c r="Y132" s="2200"/>
      <c r="Z132" s="2200"/>
      <c r="AA132" s="2200"/>
      <c r="AB132" s="2200"/>
      <c r="AC132" s="2200"/>
      <c r="AD132" s="2200"/>
      <c r="AE132" s="2200"/>
      <c r="AF132" s="2200"/>
      <c r="AG132" s="2200"/>
      <c r="AH132" s="2200"/>
      <c r="AI132" s="2200"/>
      <c r="AJ132" s="2200"/>
      <c r="AK132" s="2200"/>
      <c r="AL132" s="1867"/>
      <c r="AM132" s="1867"/>
      <c r="AN132" s="1867"/>
      <c r="AO132" s="1867"/>
      <c r="AP132" s="1867"/>
      <c r="AQ132" s="1867"/>
      <c r="AR132" s="1867"/>
      <c r="AS132" s="1867"/>
      <c r="AT132" s="1867"/>
      <c r="AU132" s="1867"/>
      <c r="AV132" s="1867"/>
      <c r="AW132" s="1867"/>
      <c r="AX132" s="1867"/>
      <c r="AY132" s="1867"/>
      <c r="AZ132" s="1867"/>
      <c r="BA132" s="1867"/>
      <c r="BB132" s="1867"/>
      <c r="BC132" s="1867"/>
      <c r="BD132" s="1867"/>
      <c r="BE132" s="1867"/>
      <c r="BF132" s="1867"/>
      <c r="BG132" s="1867"/>
      <c r="BH132" s="1867"/>
      <c r="BI132" s="1867"/>
      <c r="BJ132" s="1867"/>
      <c r="BK132" s="1867"/>
      <c r="BL132" s="1867"/>
      <c r="BM132" s="1867"/>
      <c r="BN132" s="1867"/>
      <c r="BO132" s="1867"/>
      <c r="BP132" s="1867"/>
      <c r="BQ132" s="1867"/>
      <c r="BR132" s="2200"/>
      <c r="BS132" s="2200"/>
      <c r="BT132" s="2200"/>
      <c r="BU132" s="2200"/>
      <c r="BV132" s="1867"/>
      <c r="BW132" s="1867"/>
      <c r="BX132" s="1867"/>
      <c r="BY132" s="1867"/>
      <c r="BZ132" s="2200"/>
      <c r="CA132" s="2200"/>
      <c r="CB132" s="2200"/>
      <c r="CC132" s="2200"/>
      <c r="CD132" s="2200"/>
      <c r="CE132" s="2200"/>
      <c r="CF132" s="2200"/>
      <c r="CG132" s="2200"/>
      <c r="CH132" s="2200"/>
      <c r="CI132" s="2200"/>
      <c r="CJ132" s="2200"/>
      <c r="CK132" s="2200"/>
      <c r="CL132" s="2200"/>
      <c r="CM132" s="2200"/>
      <c r="CN132" s="2200"/>
      <c r="CO132" s="2200"/>
      <c r="CP132" s="2200"/>
      <c r="CQ132" s="2200"/>
      <c r="CR132" s="2200"/>
      <c r="CS132" s="2200"/>
    </row>
    <row r="133" spans="1:97" ht="15.75" customHeight="1" x14ac:dyDescent="0.25">
      <c r="A133" s="3379" t="s">
        <v>293</v>
      </c>
      <c r="B133" s="3158" t="s">
        <v>1521</v>
      </c>
      <c r="C133" s="3124"/>
      <c r="D133" s="3124"/>
      <c r="E133" s="3122"/>
      <c r="F133" s="3376" t="s">
        <v>936</v>
      </c>
      <c r="G133" s="3122"/>
      <c r="H133" s="1731"/>
      <c r="I133" s="1731"/>
      <c r="J133" s="1731"/>
      <c r="K133" s="1731"/>
      <c r="L133" s="1731"/>
      <c r="M133" s="1731"/>
      <c r="N133" s="1731"/>
      <c r="O133" s="1731"/>
      <c r="P133" s="1731"/>
      <c r="Q133" s="1731"/>
      <c r="R133" s="1731"/>
      <c r="S133" s="1731"/>
      <c r="T133" s="1731"/>
      <c r="U133" s="1731"/>
      <c r="V133" s="1731"/>
      <c r="W133" s="1731"/>
      <c r="X133" s="1731"/>
      <c r="Y133" s="1731"/>
      <c r="Z133" s="1731"/>
      <c r="AA133" s="1731"/>
      <c r="AB133" s="1731"/>
      <c r="AC133" s="1731"/>
      <c r="AD133" s="1731"/>
      <c r="AE133" s="1731"/>
      <c r="AF133" s="1731"/>
      <c r="AG133" s="1731"/>
      <c r="AH133" s="1731"/>
      <c r="AI133" s="1731"/>
      <c r="AJ133" s="1731"/>
      <c r="AK133" s="1732"/>
      <c r="AL133" s="1732"/>
      <c r="AM133" s="1732"/>
      <c r="AN133" s="1732"/>
      <c r="AO133" s="1732"/>
      <c r="AP133" s="1732"/>
      <c r="AQ133" s="1732"/>
      <c r="AR133" s="1732"/>
      <c r="AS133" s="1732"/>
      <c r="AT133" s="1732"/>
      <c r="AU133" s="1732"/>
      <c r="AV133" s="1732"/>
      <c r="AW133" s="1732"/>
      <c r="AX133" s="1732"/>
      <c r="AY133" s="1732"/>
      <c r="AZ133" s="1732"/>
      <c r="BA133" s="1732"/>
      <c r="BB133" s="1732"/>
      <c r="BC133" s="1732"/>
      <c r="BD133" s="1732"/>
      <c r="BE133" s="1732"/>
      <c r="BF133" s="1732"/>
      <c r="BG133" s="1732"/>
      <c r="BH133" s="1732"/>
      <c r="BI133" s="1732"/>
      <c r="BJ133" s="1732"/>
      <c r="BK133" s="1732"/>
      <c r="BL133" s="1732"/>
      <c r="BM133" s="1732"/>
      <c r="BN133" s="1732"/>
      <c r="BO133" s="1732"/>
      <c r="BP133" s="1732"/>
      <c r="BQ133" s="1731"/>
      <c r="BR133" s="1731"/>
      <c r="BS133" s="1731"/>
      <c r="BT133" s="1731"/>
      <c r="BU133" s="1732"/>
      <c r="BV133" s="1732"/>
      <c r="BW133" s="1732"/>
      <c r="BX133" s="1732"/>
      <c r="BY133" s="1732"/>
      <c r="BZ133" s="1731"/>
      <c r="CA133" s="2200"/>
      <c r="CB133" s="2200"/>
      <c r="CC133" s="2200"/>
      <c r="CD133" s="2200"/>
      <c r="CE133" s="2200"/>
      <c r="CF133" s="2200"/>
      <c r="CG133" s="2200"/>
      <c r="CH133" s="2200"/>
      <c r="CI133" s="2200"/>
      <c r="CJ133" s="2200"/>
      <c r="CK133" s="2200"/>
      <c r="CL133" s="2200"/>
      <c r="CM133" s="2200"/>
      <c r="CN133" s="2200"/>
      <c r="CO133" s="2200"/>
      <c r="CP133" s="2200"/>
      <c r="CQ133" s="2200"/>
      <c r="CR133" s="1731"/>
      <c r="CS133" s="1731"/>
    </row>
    <row r="134" spans="1:97" ht="21" customHeight="1" x14ac:dyDescent="0.25">
      <c r="A134" s="3129"/>
      <c r="B134" s="849" t="s">
        <v>1522</v>
      </c>
      <c r="C134" s="850" t="s">
        <v>1523</v>
      </c>
      <c r="D134" s="23" t="s">
        <v>1524</v>
      </c>
      <c r="E134" s="1743" t="s">
        <v>1525</v>
      </c>
      <c r="F134" s="59" t="s">
        <v>533</v>
      </c>
      <c r="G134" s="851" t="s">
        <v>768</v>
      </c>
      <c r="H134" s="1731"/>
      <c r="I134" s="1731"/>
      <c r="J134" s="1731"/>
      <c r="K134" s="1731"/>
      <c r="L134" s="1731"/>
      <c r="M134" s="1731"/>
      <c r="N134" s="1731"/>
      <c r="O134" s="1731"/>
      <c r="P134" s="1731"/>
      <c r="Q134" s="1731"/>
      <c r="R134" s="1731"/>
      <c r="S134" s="1731"/>
      <c r="T134" s="1731"/>
      <c r="U134" s="1731"/>
      <c r="V134" s="1731"/>
      <c r="W134" s="1731"/>
      <c r="X134" s="1731"/>
      <c r="Y134" s="1731"/>
      <c r="Z134" s="1731"/>
      <c r="AA134" s="1731"/>
      <c r="AB134" s="1731"/>
      <c r="AC134" s="1731"/>
      <c r="AD134" s="1731"/>
      <c r="AE134" s="1731"/>
      <c r="AF134" s="1731"/>
      <c r="AG134" s="1731"/>
      <c r="AH134" s="1731"/>
      <c r="AI134" s="1731"/>
      <c r="AJ134" s="1731"/>
      <c r="AK134" s="1732"/>
      <c r="AL134" s="1732"/>
      <c r="AM134" s="1732"/>
      <c r="AN134" s="1732"/>
      <c r="AO134" s="1732"/>
      <c r="AP134" s="1732"/>
      <c r="AQ134" s="1732"/>
      <c r="AR134" s="1732"/>
      <c r="AS134" s="1732"/>
      <c r="AT134" s="1732"/>
      <c r="AU134" s="1732"/>
      <c r="AV134" s="1732"/>
      <c r="AW134" s="1732"/>
      <c r="AX134" s="1732"/>
      <c r="AY134" s="1732"/>
      <c r="AZ134" s="1732"/>
      <c r="BA134" s="1732"/>
      <c r="BB134" s="1732"/>
      <c r="BC134" s="1732"/>
      <c r="BD134" s="1732"/>
      <c r="BE134" s="1732"/>
      <c r="BF134" s="1732"/>
      <c r="BG134" s="1732"/>
      <c r="BH134" s="1732"/>
      <c r="BI134" s="1732"/>
      <c r="BJ134" s="1732"/>
      <c r="BK134" s="1732"/>
      <c r="BL134" s="1732"/>
      <c r="BM134" s="1732"/>
      <c r="BN134" s="1732"/>
      <c r="BO134" s="1732"/>
      <c r="BP134" s="1732"/>
      <c r="BQ134" s="1731"/>
      <c r="BR134" s="1731"/>
      <c r="BS134" s="1731"/>
      <c r="BT134" s="1731"/>
      <c r="BU134" s="1732"/>
      <c r="BV134" s="1732"/>
      <c r="BW134" s="1732"/>
      <c r="BX134" s="1732"/>
      <c r="BY134" s="1732"/>
      <c r="BZ134" s="1731"/>
      <c r="CA134" s="2200"/>
      <c r="CB134" s="2200"/>
      <c r="CC134" s="2200"/>
      <c r="CD134" s="2200"/>
      <c r="CE134" s="2200"/>
      <c r="CF134" s="2200"/>
      <c r="CG134" s="2200"/>
      <c r="CH134" s="2200"/>
      <c r="CI134" s="2200"/>
      <c r="CJ134" s="2200"/>
      <c r="CK134" s="2200"/>
      <c r="CL134" s="2200"/>
      <c r="CM134" s="2200"/>
      <c r="CN134" s="2200"/>
      <c r="CO134" s="2200"/>
      <c r="CP134" s="2200"/>
      <c r="CQ134" s="2200"/>
      <c r="CR134" s="1731"/>
      <c r="CS134" s="1731"/>
    </row>
    <row r="135" spans="1:97" ht="15" customHeight="1" x14ac:dyDescent="0.25">
      <c r="A135" s="734" t="s">
        <v>1517</v>
      </c>
      <c r="B135" s="33"/>
      <c r="C135" s="34"/>
      <c r="D135" s="31"/>
      <c r="E135" s="1813"/>
      <c r="F135" s="33"/>
      <c r="G135" s="1801"/>
      <c r="H135" s="1731"/>
      <c r="I135" s="1731"/>
      <c r="J135" s="1731"/>
      <c r="K135" s="1731"/>
      <c r="L135" s="1731"/>
      <c r="M135" s="1731"/>
      <c r="N135" s="1731"/>
      <c r="O135" s="1731"/>
      <c r="P135" s="1731"/>
      <c r="Q135" s="1731"/>
      <c r="R135" s="1731"/>
      <c r="S135" s="1731"/>
      <c r="T135" s="1731"/>
      <c r="U135" s="1731"/>
      <c r="V135" s="1731"/>
      <c r="W135" s="1731"/>
      <c r="X135" s="1731"/>
      <c r="Y135" s="1731"/>
      <c r="Z135" s="1731"/>
      <c r="AA135" s="1731"/>
      <c r="AB135" s="1731"/>
      <c r="AC135" s="1731"/>
      <c r="AD135" s="1731"/>
      <c r="AE135" s="1731"/>
      <c r="AH135" s="1731"/>
      <c r="AI135" s="1731"/>
      <c r="AJ135" s="1731"/>
      <c r="AK135" s="1732"/>
      <c r="AL135" s="1732"/>
      <c r="AM135" s="1732"/>
      <c r="AN135" s="1732"/>
      <c r="AO135" s="1732"/>
      <c r="AP135" s="1732"/>
      <c r="AQ135" s="1732"/>
      <c r="AR135" s="1732"/>
      <c r="AS135" s="1732"/>
      <c r="AT135" s="1732"/>
      <c r="AU135" s="1732"/>
      <c r="AV135" s="1732"/>
      <c r="AW135" s="1732"/>
      <c r="AX135" s="1732"/>
      <c r="AY135" s="1732"/>
      <c r="AZ135" s="1732"/>
      <c r="BA135" s="1732"/>
      <c r="BB135" s="1732"/>
      <c r="BC135" s="1732"/>
      <c r="BD135" s="1732"/>
      <c r="BE135" s="1732"/>
      <c r="BF135" s="1732"/>
      <c r="BG135" s="1732"/>
      <c r="BH135" s="1732"/>
      <c r="BI135" s="1732"/>
      <c r="BJ135" s="1732"/>
      <c r="BK135" s="1732"/>
      <c r="BL135" s="1732"/>
      <c r="BM135" s="1732"/>
      <c r="BN135" s="1732"/>
      <c r="BO135" s="1732"/>
      <c r="BP135" s="1732"/>
      <c r="BQ135" s="1731"/>
      <c r="BR135" s="1731"/>
      <c r="BS135" s="1731"/>
      <c r="BT135" s="1731"/>
      <c r="BU135" s="1732"/>
      <c r="BV135" s="1732"/>
      <c r="BW135" s="1732"/>
      <c r="BX135" s="1732"/>
      <c r="BY135" s="1732"/>
      <c r="BZ135" s="1731"/>
      <c r="CA135" s="2200"/>
      <c r="CB135" s="2200"/>
      <c r="CC135" s="2200"/>
      <c r="CD135" s="2200"/>
      <c r="CE135" s="2200"/>
      <c r="CF135" s="2200"/>
      <c r="CG135" s="2200"/>
      <c r="CH135" s="2200"/>
      <c r="CI135" s="2200"/>
      <c r="CJ135" s="2200"/>
      <c r="CK135" s="2200"/>
      <c r="CL135" s="2200"/>
      <c r="CM135" s="2200"/>
      <c r="CN135" s="2200"/>
      <c r="CO135" s="2200"/>
      <c r="CP135" s="2200"/>
      <c r="CQ135" s="2200"/>
      <c r="CR135" s="1731"/>
      <c r="CS135" s="1731"/>
    </row>
    <row r="136" spans="1:97" ht="15" customHeight="1" x14ac:dyDescent="0.25">
      <c r="A136" s="2468" t="s">
        <v>1518</v>
      </c>
      <c r="B136" s="237"/>
      <c r="C136" s="852"/>
      <c r="D136" s="67"/>
      <c r="E136" s="1802"/>
      <c r="F136" s="66"/>
      <c r="G136" s="1802"/>
      <c r="H136" s="1731"/>
      <c r="I136" s="1731"/>
      <c r="J136" s="1731"/>
      <c r="K136" s="1731"/>
      <c r="L136" s="1731"/>
      <c r="M136" s="1731"/>
      <c r="N136" s="1731"/>
      <c r="O136" s="1731"/>
      <c r="P136" s="1731"/>
      <c r="Q136" s="1731"/>
      <c r="R136" s="1731"/>
      <c r="S136" s="1731"/>
      <c r="T136" s="1731"/>
      <c r="U136" s="1731"/>
      <c r="V136" s="1731"/>
      <c r="W136" s="1731"/>
      <c r="X136" s="1731"/>
      <c r="Y136" s="1731"/>
      <c r="Z136" s="1731"/>
      <c r="AA136" s="1731"/>
      <c r="AB136" s="1731"/>
      <c r="AC136" s="1731"/>
      <c r="AD136" s="1731"/>
      <c r="AE136" s="1731"/>
      <c r="AH136" s="1731"/>
      <c r="AI136" s="1731"/>
      <c r="AJ136" s="1731"/>
      <c r="AK136" s="1732"/>
      <c r="AL136" s="1732"/>
      <c r="AM136" s="1732"/>
      <c r="AN136" s="1732"/>
      <c r="AO136" s="1732"/>
      <c r="AP136" s="1732"/>
      <c r="AQ136" s="1732"/>
      <c r="AR136" s="1732"/>
      <c r="AS136" s="1732"/>
      <c r="AT136" s="1732"/>
      <c r="AU136" s="1732"/>
      <c r="AV136" s="1732"/>
      <c r="AW136" s="1732"/>
      <c r="AX136" s="1732"/>
      <c r="AY136" s="1732"/>
      <c r="AZ136" s="1732"/>
      <c r="BA136" s="1732"/>
      <c r="BB136" s="1732"/>
      <c r="BC136" s="1732"/>
      <c r="BD136" s="1732"/>
      <c r="BE136" s="1732"/>
      <c r="BF136" s="1732"/>
      <c r="BG136" s="1732"/>
      <c r="BH136" s="1732"/>
      <c r="BI136" s="1732"/>
      <c r="BJ136" s="1732"/>
      <c r="BK136" s="1732"/>
      <c r="BL136" s="1732"/>
      <c r="BM136" s="1732"/>
      <c r="BN136" s="1732"/>
      <c r="BO136" s="1732"/>
      <c r="BP136" s="1732"/>
      <c r="BQ136" s="1731"/>
      <c r="BR136" s="1731"/>
      <c r="BS136" s="1731"/>
      <c r="BT136" s="1731"/>
      <c r="BU136" s="1732"/>
      <c r="BV136" s="1732"/>
      <c r="BW136" s="1732"/>
      <c r="BX136" s="1732"/>
      <c r="BY136" s="1732"/>
      <c r="BZ136" s="1731"/>
      <c r="CA136" s="2200"/>
      <c r="CB136" s="2200"/>
      <c r="CC136" s="2200"/>
      <c r="CD136" s="2200"/>
      <c r="CE136" s="2200"/>
      <c r="CF136" s="2200"/>
      <c r="CG136" s="2200"/>
      <c r="CH136" s="2200"/>
      <c r="CI136" s="2200"/>
      <c r="CJ136" s="2200"/>
      <c r="CK136" s="2200"/>
      <c r="CL136" s="2200"/>
      <c r="CM136" s="2200"/>
      <c r="CN136" s="2200"/>
      <c r="CO136" s="2200"/>
      <c r="CP136" s="2200"/>
      <c r="CQ136" s="2200"/>
      <c r="CR136" s="1731"/>
      <c r="CS136" s="1731"/>
    </row>
    <row r="137" spans="1:97" ht="15" customHeight="1" x14ac:dyDescent="0.25">
      <c r="A137" s="1940" t="s">
        <v>1519</v>
      </c>
      <c r="B137" s="1784"/>
      <c r="C137" s="42"/>
      <c r="D137" s="42"/>
      <c r="E137" s="1839"/>
      <c r="F137" s="1784"/>
      <c r="G137" s="1839"/>
      <c r="H137" s="1731"/>
      <c r="I137" s="1731"/>
      <c r="J137" s="1731"/>
      <c r="K137" s="1731"/>
      <c r="L137" s="1731"/>
      <c r="M137" s="1731"/>
      <c r="N137" s="1731"/>
      <c r="O137" s="1731"/>
      <c r="P137" s="1731"/>
      <c r="Q137" s="1731"/>
      <c r="R137" s="1731"/>
      <c r="S137" s="1731"/>
      <c r="T137" s="1731"/>
      <c r="U137" s="1731"/>
      <c r="V137" s="1731"/>
      <c r="W137" s="1731"/>
      <c r="X137" s="1731"/>
      <c r="Y137" s="1731"/>
      <c r="Z137" s="1731"/>
      <c r="AA137" s="1731"/>
      <c r="AB137" s="1731"/>
      <c r="AC137" s="1731"/>
      <c r="AD137" s="1731"/>
      <c r="AE137" s="1731"/>
      <c r="AH137" s="1731"/>
      <c r="AI137" s="1731"/>
      <c r="AJ137" s="1731"/>
      <c r="AK137" s="1732"/>
      <c r="AL137" s="1732"/>
      <c r="AM137" s="1732"/>
      <c r="AN137" s="1732"/>
      <c r="AO137" s="1732"/>
      <c r="AP137" s="1732"/>
      <c r="AQ137" s="1732"/>
      <c r="AR137" s="1732"/>
      <c r="AS137" s="1732"/>
      <c r="AT137" s="1732"/>
      <c r="AU137" s="1732"/>
      <c r="AV137" s="1732"/>
      <c r="AW137" s="1732"/>
      <c r="AX137" s="1732"/>
      <c r="AY137" s="1732"/>
      <c r="AZ137" s="1732"/>
      <c r="BA137" s="1732"/>
      <c r="BB137" s="1732"/>
      <c r="BC137" s="1732"/>
      <c r="BD137" s="1732"/>
      <c r="BE137" s="1732"/>
      <c r="BF137" s="1732"/>
      <c r="BG137" s="1732"/>
      <c r="BH137" s="1732"/>
      <c r="BI137" s="1732"/>
      <c r="BJ137" s="1732"/>
      <c r="BK137" s="1732"/>
      <c r="BL137" s="1732"/>
      <c r="BM137" s="1732"/>
      <c r="BN137" s="1732"/>
      <c r="BO137" s="1732"/>
      <c r="BP137" s="1732"/>
      <c r="BQ137" s="1731"/>
      <c r="BR137" s="1731"/>
      <c r="BS137" s="1731"/>
      <c r="BT137" s="1731"/>
      <c r="BU137" s="1732"/>
      <c r="BV137" s="1732"/>
      <c r="BW137" s="1732"/>
      <c r="BX137" s="1732"/>
      <c r="BY137" s="1732"/>
      <c r="BZ137" s="1731"/>
      <c r="CA137" s="2200"/>
      <c r="CB137" s="2200"/>
      <c r="CC137" s="2200"/>
      <c r="CD137" s="2200"/>
      <c r="CE137" s="2200"/>
      <c r="CF137" s="2200"/>
      <c r="CG137" s="2200"/>
      <c r="CH137" s="2200"/>
      <c r="CI137" s="2200"/>
      <c r="CJ137" s="2200"/>
      <c r="CK137" s="2200"/>
      <c r="CL137" s="2200"/>
      <c r="CM137" s="2200"/>
      <c r="CN137" s="2200"/>
      <c r="CO137" s="2200"/>
      <c r="CP137" s="2200"/>
      <c r="CQ137" s="2200"/>
      <c r="CR137" s="1731"/>
      <c r="CS137" s="1731"/>
    </row>
    <row r="138" spans="1:97" ht="18" customHeight="1" x14ac:dyDescent="0.25">
      <c r="A138" s="1873" t="s">
        <v>1526</v>
      </c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73"/>
      <c r="N138" s="1873"/>
      <c r="O138" s="1873"/>
      <c r="P138" s="1873"/>
      <c r="Q138" s="1873"/>
      <c r="R138" s="1873"/>
      <c r="S138" s="1873"/>
      <c r="T138" s="1873"/>
      <c r="U138" s="2200"/>
      <c r="V138" s="2200"/>
      <c r="W138" s="2200"/>
      <c r="X138" s="2200"/>
      <c r="Y138" s="2200"/>
      <c r="Z138" s="2200"/>
      <c r="AA138" s="2200"/>
      <c r="AB138" s="2200"/>
      <c r="AC138" s="2200"/>
      <c r="AD138" s="2200"/>
      <c r="AE138" s="2200"/>
      <c r="AF138" s="2200"/>
      <c r="AG138" s="2200"/>
      <c r="AH138" s="2200"/>
      <c r="AI138" s="2200"/>
      <c r="AJ138" s="1867"/>
      <c r="AK138" s="1867"/>
      <c r="AL138" s="1867"/>
      <c r="AM138" s="1867"/>
      <c r="AN138" s="1867"/>
      <c r="AO138" s="1867"/>
      <c r="AP138" s="1867"/>
      <c r="AQ138" s="1867"/>
      <c r="AR138" s="1867"/>
      <c r="AS138" s="1867"/>
      <c r="AT138" s="1867"/>
      <c r="AU138" s="1867"/>
      <c r="AV138" s="1867"/>
      <c r="AW138" s="1867"/>
      <c r="AX138" s="1867"/>
      <c r="AY138" s="2200"/>
      <c r="AZ138" s="2200"/>
      <c r="BA138" s="2200"/>
      <c r="BB138" s="2200"/>
      <c r="BC138" s="2200"/>
      <c r="BD138" s="2200"/>
      <c r="BE138" s="2200"/>
      <c r="BF138" s="2200"/>
      <c r="BG138" s="2200"/>
      <c r="BH138" s="2200"/>
      <c r="BI138" s="2200"/>
      <c r="BJ138" s="2200"/>
      <c r="BK138" s="2200"/>
      <c r="BL138" s="2200"/>
      <c r="BM138" s="2200"/>
      <c r="BN138" s="2200"/>
      <c r="BO138" s="2200"/>
      <c r="BP138" s="2200"/>
      <c r="BQ138" s="2200"/>
      <c r="BR138" s="2200"/>
      <c r="BS138" s="2200"/>
      <c r="BT138" s="2200"/>
      <c r="BU138" s="2200"/>
      <c r="BV138" s="1867"/>
      <c r="BW138" s="1867"/>
      <c r="BX138" s="1867"/>
      <c r="BY138" s="1867"/>
      <c r="BZ138" s="2200"/>
      <c r="CA138" s="2200"/>
      <c r="CB138" s="2200"/>
      <c r="CC138" s="2200"/>
      <c r="CD138" s="2200"/>
      <c r="CE138" s="2200"/>
      <c r="CF138" s="2200"/>
      <c r="CG138" s="2200"/>
      <c r="CH138" s="2200"/>
      <c r="CI138" s="2200"/>
      <c r="CJ138" s="2200"/>
      <c r="CK138" s="2200"/>
      <c r="CL138" s="2200"/>
      <c r="CM138" s="2200"/>
      <c r="CN138" s="2200"/>
      <c r="CO138" s="2200"/>
      <c r="CP138" s="2200"/>
      <c r="CQ138" s="2200"/>
      <c r="CR138" s="2200"/>
      <c r="CS138" s="2200"/>
    </row>
    <row r="139" spans="1:97" ht="15.75" customHeight="1" x14ac:dyDescent="0.25">
      <c r="A139" s="3201" t="s">
        <v>293</v>
      </c>
      <c r="B139" s="3149"/>
      <c r="C139" s="3153" t="s">
        <v>82</v>
      </c>
      <c r="D139" s="3143" t="s">
        <v>1413</v>
      </c>
      <c r="E139" s="3124"/>
      <c r="F139" s="3124"/>
      <c r="G139" s="3124"/>
      <c r="H139" s="3124"/>
      <c r="I139" s="3135"/>
      <c r="J139" s="3139" t="s">
        <v>614</v>
      </c>
      <c r="K139" s="1862"/>
      <c r="L139" s="2417"/>
      <c r="M139" s="2417"/>
      <c r="N139" s="2417"/>
      <c r="O139" s="2417"/>
      <c r="P139" s="2417"/>
      <c r="Q139" s="2417"/>
      <c r="R139" s="1731"/>
      <c r="S139" s="1731"/>
      <c r="T139" s="1731"/>
      <c r="U139" s="1731"/>
      <c r="V139" s="1731"/>
      <c r="W139" s="1731"/>
      <c r="X139" s="1731"/>
      <c r="Y139" s="1731"/>
      <c r="Z139" s="1731"/>
      <c r="AA139" s="1731"/>
      <c r="AB139" s="1731"/>
      <c r="AC139" s="1731"/>
      <c r="AD139" s="1732"/>
      <c r="AE139" s="1732"/>
      <c r="AF139" s="1732"/>
      <c r="AG139" s="1732"/>
      <c r="AH139" s="1732"/>
      <c r="AI139" s="1732"/>
      <c r="AJ139" s="1732"/>
      <c r="AK139" s="1732"/>
      <c r="AL139" s="1732"/>
      <c r="AM139" s="1732"/>
      <c r="AN139" s="1732"/>
      <c r="AO139" s="1732"/>
      <c r="AP139" s="1732"/>
      <c r="AQ139" s="1732"/>
      <c r="AR139" s="1732"/>
      <c r="AS139" s="1731"/>
      <c r="AT139" s="1731"/>
      <c r="AU139" s="1731"/>
      <c r="AV139" s="1731"/>
      <c r="AW139" s="1731"/>
      <c r="AX139" s="1731"/>
      <c r="AY139" s="1731"/>
      <c r="AZ139" s="1731"/>
      <c r="BA139" s="1731"/>
      <c r="BB139" s="1731"/>
      <c r="BC139" s="1731"/>
      <c r="BD139" s="1731"/>
      <c r="BE139" s="1731"/>
      <c r="BF139" s="1731"/>
      <c r="BG139" s="1731"/>
      <c r="BH139" s="1731"/>
      <c r="BI139" s="1731"/>
      <c r="BJ139" s="1731"/>
      <c r="BK139" s="1731"/>
      <c r="BL139" s="1731"/>
      <c r="BM139" s="1731"/>
      <c r="BN139" s="1731"/>
      <c r="BO139" s="1731"/>
      <c r="BP139" s="1731"/>
      <c r="BQ139" s="1731"/>
      <c r="BR139" s="1731"/>
      <c r="BS139" s="1731"/>
      <c r="BT139" s="1731"/>
      <c r="BU139" s="1731"/>
      <c r="BV139" s="1732"/>
      <c r="BW139" s="1732"/>
      <c r="BX139" s="1732"/>
      <c r="BY139" s="1732"/>
      <c r="BZ139" s="1731"/>
      <c r="CA139" s="2200"/>
      <c r="CB139" s="2200"/>
      <c r="CC139" s="2200"/>
      <c r="CD139" s="2200"/>
      <c r="CE139" s="2200"/>
      <c r="CF139" s="2200"/>
      <c r="CG139" s="2200"/>
      <c r="CH139" s="2200"/>
      <c r="CI139" s="2200"/>
      <c r="CJ139" s="2200"/>
      <c r="CK139" s="2200"/>
      <c r="CL139" s="2200"/>
      <c r="CM139" s="2200"/>
      <c r="CN139" s="2200"/>
      <c r="CO139" s="2200"/>
      <c r="CP139" s="2200"/>
      <c r="CQ139" s="2200"/>
      <c r="CR139" s="1731"/>
      <c r="CS139" s="1731"/>
    </row>
    <row r="140" spans="1:97" ht="15.75" customHeight="1" x14ac:dyDescent="0.25">
      <c r="A140" s="3150"/>
      <c r="B140" s="3140"/>
      <c r="C140" s="3129"/>
      <c r="D140" s="27" t="s">
        <v>99</v>
      </c>
      <c r="E140" s="23" t="s">
        <v>49</v>
      </c>
      <c r="F140" s="23" t="s">
        <v>50</v>
      </c>
      <c r="G140" s="23" t="s">
        <v>1503</v>
      </c>
      <c r="H140" s="23" t="s">
        <v>1504</v>
      </c>
      <c r="I140" s="25" t="s">
        <v>1505</v>
      </c>
      <c r="J140" s="3140"/>
      <c r="K140" s="1862"/>
      <c r="L140" s="2417"/>
      <c r="M140" s="2417"/>
      <c r="N140" s="2417"/>
      <c r="O140" s="2417"/>
      <c r="P140" s="2417"/>
      <c r="Q140" s="2417"/>
      <c r="R140" s="1731"/>
      <c r="S140" s="1731"/>
      <c r="T140" s="1731"/>
      <c r="U140" s="1731"/>
      <c r="V140" s="1731"/>
      <c r="W140" s="1731"/>
      <c r="X140" s="1731"/>
      <c r="Y140" s="1731"/>
      <c r="Z140" s="1731"/>
      <c r="AA140" s="1731"/>
      <c r="AB140" s="1731"/>
      <c r="AC140" s="1731"/>
      <c r="AD140" s="1731"/>
      <c r="AE140" s="1731"/>
      <c r="AF140" s="1731"/>
      <c r="AG140" s="1731"/>
      <c r="AH140" s="1731"/>
      <c r="AI140" s="1731"/>
      <c r="AJ140" s="1731"/>
      <c r="AK140" s="1731"/>
      <c r="AL140" s="1731"/>
      <c r="AM140" s="1731"/>
      <c r="AN140" s="1731"/>
      <c r="AO140" s="1731"/>
      <c r="AP140" s="1731"/>
      <c r="AQ140" s="1731"/>
      <c r="AR140" s="1731"/>
      <c r="AS140" s="1731"/>
      <c r="AT140" s="1731"/>
      <c r="AU140" s="1731"/>
      <c r="AV140" s="1731"/>
      <c r="AW140" s="1731"/>
      <c r="AX140" s="1731"/>
      <c r="AY140" s="1731"/>
      <c r="AZ140" s="1731"/>
      <c r="BA140" s="1731"/>
      <c r="BB140" s="1731"/>
      <c r="BC140" s="1731"/>
      <c r="BD140" s="1731"/>
      <c r="BE140" s="1731"/>
      <c r="BF140" s="1731"/>
      <c r="BG140" s="1731"/>
      <c r="BH140" s="1731"/>
      <c r="BI140" s="1731"/>
      <c r="BJ140" s="1731"/>
      <c r="BK140" s="1731"/>
      <c r="BL140" s="1731"/>
      <c r="BM140" s="1731"/>
      <c r="BN140" s="1731"/>
      <c r="BO140" s="1731"/>
      <c r="BP140" s="1731"/>
      <c r="BQ140" s="1731"/>
      <c r="BR140" s="1731"/>
      <c r="BS140" s="1731"/>
      <c r="BT140" s="1731"/>
      <c r="BU140" s="1731"/>
      <c r="BV140" s="1732"/>
      <c r="BW140" s="1732"/>
      <c r="BX140" s="1732"/>
      <c r="BY140" s="1732"/>
      <c r="BZ140" s="1731"/>
      <c r="CA140" s="2200"/>
      <c r="CB140" s="2200"/>
      <c r="CC140" s="2200"/>
      <c r="CD140" s="2200"/>
      <c r="CE140" s="2200"/>
      <c r="CF140" s="2200"/>
      <c r="CG140" s="2200"/>
      <c r="CH140" s="2200"/>
      <c r="CI140" s="2200"/>
      <c r="CJ140" s="2200"/>
      <c r="CK140" s="2200"/>
      <c r="CL140" s="2200"/>
      <c r="CM140" s="2200"/>
      <c r="CN140" s="2200"/>
      <c r="CO140" s="2200"/>
      <c r="CP140" s="2200"/>
      <c r="CQ140" s="2200"/>
      <c r="CR140" s="1731"/>
      <c r="CS140" s="1731"/>
    </row>
    <row r="141" spans="1:97" ht="15" customHeight="1" x14ac:dyDescent="0.25">
      <c r="A141" s="3132" t="s">
        <v>1527</v>
      </c>
      <c r="B141" s="472" t="s">
        <v>1528</v>
      </c>
      <c r="C141" s="28">
        <f t="shared" ref="C141:C142" si="154">SUM(D141:I141)</f>
        <v>0</v>
      </c>
      <c r="D141" s="126"/>
      <c r="E141" s="127"/>
      <c r="F141" s="127"/>
      <c r="G141" s="127"/>
      <c r="H141" s="127"/>
      <c r="I141" s="378"/>
      <c r="J141" s="1840"/>
      <c r="K141" s="2428" t="str">
        <f t="shared" ref="K141:K142" si="155">CA141</f>
        <v/>
      </c>
      <c r="L141" s="2418"/>
      <c r="M141" s="2418"/>
      <c r="N141" s="2418"/>
      <c r="O141" s="2418"/>
      <c r="P141" s="2418"/>
      <c r="Q141" s="2418"/>
      <c r="R141" s="2418"/>
      <c r="S141" s="2418"/>
      <c r="T141" s="2418"/>
      <c r="U141" s="2418"/>
      <c r="V141" s="2418"/>
      <c r="W141" s="1732"/>
      <c r="X141" s="1732"/>
      <c r="Y141" s="1732"/>
      <c r="Z141" s="1731"/>
      <c r="AA141" s="1731"/>
      <c r="AB141" s="1731"/>
      <c r="AC141" s="1731"/>
      <c r="AD141" s="1731"/>
      <c r="AE141" s="1731"/>
      <c r="AF141" s="1731"/>
      <c r="AG141" s="1731"/>
      <c r="AH141" s="1731"/>
      <c r="AI141" s="1731"/>
      <c r="AJ141" s="1731"/>
      <c r="AK141" s="1731"/>
      <c r="AL141" s="1731"/>
      <c r="AM141" s="1731"/>
      <c r="AN141" s="1731"/>
      <c r="AO141" s="1731"/>
      <c r="AP141" s="1731"/>
      <c r="AQ141" s="1731"/>
      <c r="AR141" s="1731"/>
      <c r="AS141" s="1731"/>
      <c r="AT141" s="1731"/>
      <c r="AU141" s="1731"/>
      <c r="AV141" s="1731"/>
      <c r="AW141" s="1731"/>
      <c r="AX141" s="1731"/>
      <c r="AY141" s="1731"/>
      <c r="AZ141" s="1731"/>
      <c r="BA141" s="1731"/>
      <c r="BB141" s="1731"/>
      <c r="BC141" s="1731"/>
      <c r="BD141" s="1731"/>
      <c r="BE141" s="1731"/>
      <c r="BF141" s="1731"/>
      <c r="BG141" s="1731"/>
      <c r="BH141" s="1731"/>
      <c r="BI141" s="1731"/>
      <c r="BJ141" s="1731"/>
      <c r="BK141" s="1731"/>
      <c r="BL141" s="1731"/>
      <c r="BM141" s="1731"/>
      <c r="BN141" s="1731"/>
      <c r="BO141" s="1731"/>
      <c r="BP141" s="1731"/>
      <c r="BQ141" s="1731"/>
      <c r="BR141" s="1731"/>
      <c r="BS141" s="1731"/>
      <c r="BT141" s="1731"/>
      <c r="BU141" s="1731"/>
      <c r="BV141" s="1732"/>
      <c r="BW141" s="1732"/>
      <c r="BX141" s="1732"/>
      <c r="BY141" s="1732"/>
      <c r="BZ141" s="1731"/>
      <c r="CA141" s="2419" t="str">
        <f t="shared" ref="CA141:CA142" si="156">IF(AND($C141&gt;0,J141="")," * No olvide digitar la variable "&amp;J$139&amp;""&amp;". Digite CERO si no tiene",IF(J141&gt;$C141," * La variable "&amp;J$139&amp;""&amp;" No puede ser mayor al Total.",""))</f>
        <v/>
      </c>
      <c r="CB141" s="2200"/>
      <c r="CC141" s="2200"/>
      <c r="CD141" s="2200"/>
      <c r="CE141" s="2200"/>
      <c r="CF141" s="2200"/>
      <c r="CG141" s="2200"/>
      <c r="CH141" s="2200"/>
      <c r="CI141" s="2200"/>
      <c r="CJ141" s="2200"/>
      <c r="CK141" s="2200"/>
      <c r="CL141" s="2200"/>
      <c r="CM141" s="2281">
        <f t="shared" ref="CM141:CM142" si="157">IF(AND($C141&gt;0,J141=""),1,IF(J141&gt;$C141,1,0))</f>
        <v>0</v>
      </c>
      <c r="CN141" s="2200"/>
      <c r="CO141" s="2200"/>
      <c r="CP141" s="2200"/>
      <c r="CQ141" s="2200"/>
      <c r="CR141" s="1731"/>
      <c r="CS141" s="1731"/>
    </row>
    <row r="142" spans="1:97" ht="15" customHeight="1" x14ac:dyDescent="0.25">
      <c r="A142" s="3129"/>
      <c r="B142" s="97" t="s">
        <v>1529</v>
      </c>
      <c r="C142" s="35">
        <f t="shared" si="154"/>
        <v>0</v>
      </c>
      <c r="D142" s="131"/>
      <c r="E142" s="132"/>
      <c r="F142" s="132"/>
      <c r="G142" s="132"/>
      <c r="H142" s="132"/>
      <c r="I142" s="373"/>
      <c r="J142" s="1847"/>
      <c r="K142" s="2428" t="str">
        <f t="shared" si="155"/>
        <v/>
      </c>
      <c r="L142" s="2418"/>
      <c r="M142" s="2418"/>
      <c r="N142" s="2418"/>
      <c r="O142" s="2418"/>
      <c r="P142" s="2418"/>
      <c r="Q142" s="2418"/>
      <c r="R142" s="2418"/>
      <c r="S142" s="2418"/>
      <c r="T142" s="2418"/>
      <c r="U142" s="2418"/>
      <c r="V142" s="2418"/>
      <c r="W142" s="1732"/>
      <c r="X142" s="1732"/>
      <c r="Y142" s="1732"/>
      <c r="Z142" s="1731"/>
      <c r="AA142" s="1731"/>
      <c r="AB142" s="1731"/>
      <c r="AC142" s="1731"/>
      <c r="AD142" s="1731"/>
      <c r="AE142" s="1731"/>
      <c r="AF142" s="1731"/>
      <c r="AG142" s="1731"/>
      <c r="AH142" s="1731"/>
      <c r="AI142" s="1731"/>
      <c r="AJ142" s="1731"/>
      <c r="AK142" s="1731"/>
      <c r="AL142" s="1731"/>
      <c r="AM142" s="1731"/>
      <c r="AN142" s="1731"/>
      <c r="AO142" s="1731"/>
      <c r="AP142" s="1731"/>
      <c r="AQ142" s="1731"/>
      <c r="AR142" s="1731"/>
      <c r="AS142" s="1731"/>
      <c r="AT142" s="1731"/>
      <c r="AU142" s="1731"/>
      <c r="AV142" s="1731"/>
      <c r="AW142" s="1731"/>
      <c r="AX142" s="1731"/>
      <c r="AY142" s="1731"/>
      <c r="AZ142" s="1731"/>
      <c r="BA142" s="1731"/>
      <c r="BB142" s="1731"/>
      <c r="BC142" s="1731"/>
      <c r="BD142" s="1731"/>
      <c r="BE142" s="1731"/>
      <c r="BF142" s="1731"/>
      <c r="BG142" s="1731"/>
      <c r="BH142" s="1731"/>
      <c r="BI142" s="1731"/>
      <c r="BJ142" s="1731"/>
      <c r="BK142" s="1731"/>
      <c r="BL142" s="1731"/>
      <c r="BM142" s="1731"/>
      <c r="BN142" s="1731"/>
      <c r="BO142" s="1731"/>
      <c r="BP142" s="1731"/>
      <c r="BQ142" s="1731"/>
      <c r="BR142" s="1731"/>
      <c r="BS142" s="1731"/>
      <c r="BT142" s="1731"/>
      <c r="BU142" s="1731"/>
      <c r="BV142" s="1732"/>
      <c r="BW142" s="1732"/>
      <c r="BX142" s="1732"/>
      <c r="BY142" s="1732"/>
      <c r="BZ142" s="1731"/>
      <c r="CA142" s="2419" t="str">
        <f t="shared" si="156"/>
        <v/>
      </c>
      <c r="CB142" s="2200"/>
      <c r="CC142" s="2200"/>
      <c r="CD142" s="2200"/>
      <c r="CE142" s="2200"/>
      <c r="CF142" s="2200"/>
      <c r="CG142" s="2200"/>
      <c r="CH142" s="2200"/>
      <c r="CI142" s="2200"/>
      <c r="CJ142" s="2200"/>
      <c r="CK142" s="2200"/>
      <c r="CL142" s="2200"/>
      <c r="CM142" s="2281">
        <f t="shared" si="157"/>
        <v>0</v>
      </c>
      <c r="CN142" s="2200"/>
      <c r="CO142" s="2200"/>
      <c r="CP142" s="2200"/>
      <c r="CQ142" s="2200"/>
      <c r="CR142" s="1731"/>
      <c r="CS142" s="1731"/>
    </row>
    <row r="143" spans="1:97" ht="18" customHeight="1" x14ac:dyDescent="0.25">
      <c r="A143" s="1873" t="s">
        <v>1530</v>
      </c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73"/>
      <c r="N143" s="1873"/>
      <c r="O143" s="2200"/>
      <c r="P143" s="2200"/>
      <c r="Q143" s="1867"/>
      <c r="R143" s="1867"/>
      <c r="S143" s="1867"/>
      <c r="T143" s="1867"/>
      <c r="U143" s="1867"/>
      <c r="V143" s="1867"/>
      <c r="W143" s="1867"/>
      <c r="X143" s="1867"/>
      <c r="Y143" s="1867"/>
      <c r="Z143" s="1867"/>
      <c r="AA143" s="1867"/>
      <c r="AB143" s="1867"/>
      <c r="AC143" s="1867"/>
      <c r="AD143" s="1867"/>
      <c r="AE143" s="1867"/>
      <c r="AF143" s="2200"/>
      <c r="AG143" s="2200"/>
      <c r="AH143" s="2200"/>
      <c r="AI143" s="2200"/>
      <c r="AJ143" s="2200"/>
      <c r="AK143" s="2200"/>
      <c r="AL143" s="2200"/>
      <c r="AM143" s="2200"/>
      <c r="AN143" s="2200"/>
      <c r="AO143" s="2200"/>
      <c r="AP143" s="2200"/>
      <c r="AQ143" s="2200"/>
      <c r="AR143" s="2200"/>
      <c r="AS143" s="2200"/>
      <c r="AT143" s="2200"/>
      <c r="AU143" s="2200"/>
      <c r="AV143" s="2200"/>
      <c r="AW143" s="2200"/>
      <c r="AX143" s="2200"/>
      <c r="AY143" s="2200"/>
      <c r="AZ143" s="2200"/>
      <c r="BA143" s="2200"/>
      <c r="BB143" s="2200"/>
      <c r="BC143" s="2200"/>
      <c r="BD143" s="2200"/>
      <c r="BE143" s="2200"/>
      <c r="BF143" s="2200"/>
      <c r="BG143" s="2200"/>
      <c r="BH143" s="2200"/>
      <c r="BI143" s="2200"/>
      <c r="BJ143" s="2200"/>
      <c r="BK143" s="2200"/>
      <c r="BL143" s="2200"/>
      <c r="BM143" s="2200"/>
      <c r="BN143" s="2200"/>
      <c r="BO143" s="2200"/>
      <c r="BP143" s="2200"/>
      <c r="BQ143" s="2200"/>
      <c r="BR143" s="2200"/>
      <c r="BS143" s="2200"/>
      <c r="BT143" s="2200"/>
      <c r="BU143" s="2200"/>
      <c r="BV143" s="1867"/>
      <c r="BW143" s="1867"/>
      <c r="BX143" s="1867"/>
      <c r="BY143" s="1867"/>
      <c r="BZ143" s="2200"/>
      <c r="CA143" s="2200"/>
      <c r="CB143" s="2200"/>
      <c r="CC143" s="2200"/>
      <c r="CD143" s="2200"/>
      <c r="CE143" s="2200"/>
      <c r="CF143" s="2200"/>
      <c r="CG143" s="2200"/>
      <c r="CH143" s="2200"/>
      <c r="CI143" s="2200"/>
      <c r="CJ143" s="2200"/>
      <c r="CK143" s="2200"/>
      <c r="CL143" s="2200"/>
      <c r="CM143" s="2200"/>
      <c r="CN143" s="2200"/>
      <c r="CO143" s="2200"/>
      <c r="CP143" s="2200"/>
      <c r="CQ143" s="2200"/>
      <c r="CR143" s="2200"/>
      <c r="CS143" s="2200"/>
    </row>
    <row r="144" spans="1:97" ht="15.75" customHeight="1" x14ac:dyDescent="0.25">
      <c r="A144" s="3138" t="s">
        <v>729</v>
      </c>
      <c r="B144" s="3138" t="s">
        <v>1531</v>
      </c>
      <c r="C144" s="1862"/>
      <c r="D144" s="1993"/>
      <c r="E144" s="1862"/>
      <c r="F144" s="1862"/>
      <c r="G144" s="1862"/>
      <c r="H144" s="1862"/>
      <c r="I144" s="1862"/>
      <c r="J144" s="1862"/>
      <c r="K144" s="1862"/>
      <c r="L144" s="1862"/>
      <c r="M144" s="1862"/>
      <c r="N144" s="1862"/>
      <c r="O144" s="1862"/>
      <c r="P144" s="1862"/>
      <c r="Q144" s="1862"/>
      <c r="R144" s="1862"/>
      <c r="S144" s="1862"/>
      <c r="T144" s="1862"/>
      <c r="U144" s="1862"/>
      <c r="V144" s="1862"/>
      <c r="W144" s="1862"/>
      <c r="X144" s="1731"/>
      <c r="Y144" s="1731"/>
      <c r="Z144" s="1731"/>
      <c r="AA144" s="1731"/>
      <c r="AB144" s="1731"/>
      <c r="AC144" s="1731"/>
      <c r="AD144" s="1731"/>
      <c r="AE144" s="1731"/>
      <c r="AF144" s="1731"/>
      <c r="AG144" s="1731"/>
      <c r="AH144" s="1731"/>
      <c r="AI144" s="1731"/>
      <c r="AJ144" s="1731"/>
      <c r="AK144" s="1731"/>
      <c r="AL144" s="1731"/>
      <c r="AM144" s="1731"/>
      <c r="AN144" s="1731"/>
      <c r="AO144" s="1731"/>
      <c r="AP144" s="1731"/>
      <c r="AQ144" s="1731"/>
      <c r="AR144" s="1731"/>
      <c r="AS144" s="1731"/>
      <c r="AT144" s="1731"/>
      <c r="AU144" s="1731"/>
      <c r="AV144" s="1731"/>
      <c r="AW144" s="1731"/>
      <c r="AX144" s="1731"/>
      <c r="AY144" s="1731"/>
      <c r="AZ144" s="1731"/>
      <c r="BA144" s="1731"/>
      <c r="BB144" s="1731"/>
      <c r="BC144" s="1731"/>
      <c r="BD144" s="1731"/>
      <c r="BE144" s="1731"/>
      <c r="BF144" s="1731"/>
      <c r="BG144" s="1731"/>
      <c r="BH144" s="1731"/>
      <c r="BI144" s="1731"/>
      <c r="BJ144" s="1731"/>
      <c r="BK144" s="1731"/>
      <c r="BL144" s="1731"/>
      <c r="BM144" s="1731"/>
      <c r="BN144" s="1731"/>
      <c r="BO144" s="1731"/>
      <c r="BP144" s="1731"/>
      <c r="BQ144" s="1731"/>
      <c r="BR144" s="1731"/>
      <c r="BS144" s="1731"/>
      <c r="BT144" s="1731"/>
      <c r="BU144" s="1731"/>
      <c r="BV144" s="1732"/>
      <c r="BW144" s="1732"/>
      <c r="BX144" s="1732"/>
      <c r="BY144" s="1732"/>
      <c r="BZ144" s="1731"/>
      <c r="CA144" s="2200"/>
      <c r="CB144" s="2200"/>
      <c r="CC144" s="2200"/>
      <c r="CD144" s="2200"/>
      <c r="CE144" s="2200"/>
      <c r="CF144" s="2200"/>
      <c r="CG144" s="2200"/>
      <c r="CH144" s="2200"/>
      <c r="CI144" s="2200"/>
      <c r="CJ144" s="2200"/>
      <c r="CK144" s="2200"/>
      <c r="CL144" s="2200"/>
      <c r="CM144" s="2200"/>
      <c r="CN144" s="2200"/>
      <c r="CO144" s="2200"/>
      <c r="CP144" s="2200"/>
      <c r="CQ144" s="2200"/>
      <c r="CR144" s="1731"/>
      <c r="CS144" s="1731"/>
    </row>
    <row r="145" spans="1:97" ht="15.75" customHeight="1" x14ac:dyDescent="0.25">
      <c r="A145" s="3129"/>
      <c r="B145" s="3129"/>
      <c r="C145" s="1862"/>
      <c r="D145" s="1993"/>
      <c r="E145" s="1862"/>
      <c r="F145" s="1862"/>
      <c r="G145" s="1862"/>
      <c r="H145" s="1862"/>
      <c r="I145" s="1862"/>
      <c r="J145" s="1862"/>
      <c r="K145" s="1862"/>
      <c r="L145" s="1862"/>
      <c r="M145" s="1862"/>
      <c r="N145" s="1862"/>
      <c r="O145" s="1862"/>
      <c r="P145" s="1862"/>
      <c r="Q145" s="1862"/>
      <c r="R145" s="1862"/>
      <c r="S145" s="1862"/>
      <c r="T145" s="1862"/>
      <c r="U145" s="1862"/>
      <c r="V145" s="1862"/>
      <c r="W145" s="1862"/>
      <c r="X145" s="1731"/>
      <c r="Y145" s="1731"/>
      <c r="Z145" s="1731"/>
      <c r="AA145" s="1731"/>
      <c r="AB145" s="1731"/>
      <c r="AC145" s="1731"/>
      <c r="AD145" s="1731"/>
      <c r="AE145" s="1731"/>
      <c r="AF145" s="1731"/>
      <c r="AG145" s="1731"/>
      <c r="AH145" s="1731"/>
      <c r="AI145" s="1731"/>
      <c r="AJ145" s="1731"/>
      <c r="AK145" s="1731"/>
      <c r="AL145" s="1731"/>
      <c r="AM145" s="1731"/>
      <c r="AN145" s="1731"/>
      <c r="AO145" s="1731"/>
      <c r="AP145" s="1731"/>
      <c r="AQ145" s="1731"/>
      <c r="AR145" s="1731"/>
      <c r="AS145" s="1731"/>
      <c r="AT145" s="1731"/>
      <c r="AU145" s="1731"/>
      <c r="AV145" s="1731"/>
      <c r="AW145" s="1731"/>
      <c r="AX145" s="1731"/>
      <c r="AY145" s="1731"/>
      <c r="AZ145" s="1731"/>
      <c r="BA145" s="1731"/>
      <c r="BB145" s="1731"/>
      <c r="BC145" s="1731"/>
      <c r="BD145" s="1731"/>
      <c r="BE145" s="1731"/>
      <c r="BF145" s="1731"/>
      <c r="BG145" s="1731"/>
      <c r="BH145" s="1731"/>
      <c r="BI145" s="1731"/>
      <c r="BJ145" s="1731"/>
      <c r="BK145" s="1731"/>
      <c r="BL145" s="1731"/>
      <c r="BM145" s="1731"/>
      <c r="BN145" s="1731"/>
      <c r="BO145" s="1731"/>
      <c r="BP145" s="1731"/>
      <c r="BQ145" s="1731"/>
      <c r="BR145" s="1731"/>
      <c r="BS145" s="1731"/>
      <c r="BT145" s="1731"/>
      <c r="BU145" s="1731"/>
      <c r="BV145" s="1732"/>
      <c r="BW145" s="1732"/>
      <c r="BX145" s="1732"/>
      <c r="BY145" s="1732"/>
      <c r="BZ145" s="1731"/>
      <c r="CA145" s="2200"/>
      <c r="CB145" s="2200"/>
      <c r="CC145" s="2200"/>
      <c r="CD145" s="2200"/>
      <c r="CE145" s="2200"/>
      <c r="CF145" s="2200"/>
      <c r="CG145" s="2200"/>
      <c r="CH145" s="2200"/>
      <c r="CI145" s="2200"/>
      <c r="CJ145" s="2200"/>
      <c r="CK145" s="2200"/>
      <c r="CL145" s="2200"/>
      <c r="CM145" s="2200"/>
      <c r="CN145" s="2200"/>
      <c r="CO145" s="2200"/>
      <c r="CP145" s="2200"/>
      <c r="CQ145" s="2200"/>
      <c r="CR145" s="1731"/>
      <c r="CS145" s="1731"/>
    </row>
    <row r="146" spans="1:97" ht="15" customHeight="1" x14ac:dyDescent="0.25">
      <c r="A146" s="619" t="s">
        <v>1532</v>
      </c>
      <c r="B146" s="125"/>
      <c r="C146" s="1862"/>
      <c r="D146" s="1862"/>
      <c r="E146" s="1862"/>
      <c r="F146" s="1862"/>
      <c r="G146" s="1862"/>
      <c r="H146" s="1862"/>
      <c r="I146" s="1862"/>
      <c r="J146" s="1862"/>
      <c r="K146" s="1862"/>
      <c r="L146" s="1862"/>
      <c r="M146" s="1862"/>
      <c r="N146" s="1862"/>
      <c r="O146" s="1862"/>
      <c r="P146" s="1862"/>
      <c r="Q146" s="1862"/>
      <c r="R146" s="1862"/>
      <c r="S146" s="1862"/>
      <c r="T146" s="1862"/>
      <c r="U146" s="1862"/>
      <c r="V146" s="1862"/>
      <c r="W146" s="1862"/>
      <c r="X146" s="1731"/>
      <c r="Y146" s="1731"/>
      <c r="Z146" s="1731"/>
      <c r="AA146" s="1731"/>
      <c r="AB146" s="1731"/>
      <c r="AC146" s="1731"/>
      <c r="AD146" s="1731"/>
      <c r="AE146" s="1731"/>
      <c r="AF146" s="1731"/>
      <c r="AG146" s="1731"/>
      <c r="AH146" s="1731"/>
      <c r="AI146" s="1731"/>
      <c r="AJ146" s="1731"/>
      <c r="AK146" s="1731"/>
      <c r="AL146" s="1731"/>
      <c r="AM146" s="1731"/>
      <c r="AN146" s="1731"/>
      <c r="AO146" s="1731"/>
      <c r="AP146" s="1731"/>
      <c r="AQ146" s="1731"/>
      <c r="AR146" s="1731"/>
      <c r="AS146" s="1731"/>
      <c r="AT146" s="1731"/>
      <c r="AU146" s="1731"/>
      <c r="AV146" s="1731"/>
      <c r="AW146" s="1731"/>
      <c r="AX146" s="1731"/>
      <c r="AY146" s="1731"/>
      <c r="AZ146" s="1731"/>
      <c r="BA146" s="1731"/>
      <c r="BB146" s="1731"/>
      <c r="BC146" s="1731"/>
      <c r="BD146" s="1731"/>
      <c r="BE146" s="1731"/>
      <c r="BF146" s="1731"/>
      <c r="BG146" s="1731"/>
      <c r="BH146" s="1731"/>
      <c r="BI146" s="1731"/>
      <c r="BJ146" s="1731"/>
      <c r="BK146" s="1731"/>
      <c r="BL146" s="1731"/>
      <c r="BM146" s="1731"/>
      <c r="BN146" s="1731"/>
      <c r="BO146" s="1731"/>
      <c r="BP146" s="1731"/>
      <c r="BQ146" s="1731"/>
      <c r="BR146" s="1731"/>
      <c r="BS146" s="1731"/>
      <c r="BT146" s="1731"/>
      <c r="BU146" s="1731"/>
      <c r="BV146" s="1732"/>
      <c r="BW146" s="1732"/>
      <c r="BX146" s="1732"/>
      <c r="BY146" s="1732"/>
      <c r="BZ146" s="1731"/>
      <c r="CA146" s="2200"/>
      <c r="CB146" s="2200"/>
      <c r="CC146" s="2200"/>
      <c r="CD146" s="2200"/>
      <c r="CE146" s="2200"/>
      <c r="CF146" s="2200"/>
      <c r="CG146" s="2200"/>
      <c r="CH146" s="2200"/>
      <c r="CI146" s="2200"/>
      <c r="CJ146" s="2200"/>
      <c r="CK146" s="2200"/>
      <c r="CL146" s="2200"/>
      <c r="CM146" s="2200"/>
      <c r="CN146" s="2200"/>
      <c r="CO146" s="2200"/>
      <c r="CP146" s="2200"/>
      <c r="CQ146" s="2200"/>
      <c r="CR146" s="1731"/>
      <c r="CS146" s="1731"/>
    </row>
    <row r="147" spans="1:97" ht="15" customHeight="1" x14ac:dyDescent="0.25">
      <c r="A147" s="853" t="s">
        <v>1533</v>
      </c>
      <c r="B147" s="1842"/>
      <c r="C147" s="1862"/>
      <c r="D147" s="1862"/>
      <c r="E147" s="1862"/>
      <c r="F147" s="1862"/>
      <c r="G147" s="1862"/>
      <c r="H147" s="1862"/>
      <c r="I147" s="1862"/>
      <c r="J147" s="1862"/>
      <c r="K147" s="1862"/>
      <c r="L147" s="1862"/>
      <c r="M147" s="1862"/>
      <c r="N147" s="1862"/>
      <c r="O147" s="1862"/>
      <c r="P147" s="1862"/>
      <c r="Q147" s="1862"/>
      <c r="R147" s="1862"/>
      <c r="S147" s="1862"/>
      <c r="T147" s="1862"/>
      <c r="U147" s="1862"/>
      <c r="V147" s="1862"/>
      <c r="W147" s="1862"/>
      <c r="X147" s="1731"/>
      <c r="Y147" s="1731"/>
      <c r="Z147" s="1731"/>
      <c r="AA147" s="1731"/>
      <c r="AB147" s="1731"/>
      <c r="AC147" s="1731"/>
      <c r="AD147" s="1731"/>
      <c r="AE147" s="1731"/>
      <c r="AF147" s="1731"/>
      <c r="AG147" s="1731"/>
      <c r="AH147" s="1731"/>
      <c r="AI147" s="1731"/>
      <c r="AJ147" s="1731"/>
      <c r="AK147" s="1731"/>
      <c r="AL147" s="1731"/>
      <c r="AM147" s="1731"/>
      <c r="AN147" s="1731"/>
      <c r="AO147" s="1731"/>
      <c r="AP147" s="1731"/>
      <c r="AQ147" s="1731"/>
      <c r="AR147" s="1731"/>
      <c r="AS147" s="1731"/>
      <c r="AT147" s="1731"/>
      <c r="AU147" s="1731"/>
      <c r="AV147" s="1731"/>
      <c r="AW147" s="1731"/>
      <c r="AX147" s="1731"/>
      <c r="AY147" s="1731"/>
      <c r="AZ147" s="1731"/>
      <c r="BA147" s="1731"/>
      <c r="BB147" s="1731"/>
      <c r="BC147" s="1731"/>
      <c r="BD147" s="1731"/>
      <c r="BE147" s="1731"/>
      <c r="BF147" s="1731"/>
      <c r="BG147" s="1731"/>
      <c r="BH147" s="1731"/>
      <c r="BI147" s="1731"/>
      <c r="BJ147" s="1731"/>
      <c r="BK147" s="1731"/>
      <c r="BL147" s="1731"/>
      <c r="BM147" s="1731"/>
      <c r="BN147" s="1731"/>
      <c r="BO147" s="1731"/>
      <c r="BP147" s="1731"/>
      <c r="BQ147" s="1731"/>
      <c r="BR147" s="1731"/>
      <c r="BS147" s="1731"/>
      <c r="BT147" s="1731"/>
      <c r="BU147" s="1731"/>
      <c r="BV147" s="1732"/>
      <c r="BW147" s="1732"/>
      <c r="BX147" s="1732"/>
      <c r="BY147" s="1732"/>
      <c r="BZ147" s="1731"/>
      <c r="CA147" s="2200"/>
      <c r="CB147" s="2200"/>
      <c r="CC147" s="2200"/>
      <c r="CD147" s="2200"/>
      <c r="CE147" s="2200"/>
      <c r="CF147" s="2200"/>
      <c r="CG147" s="2200"/>
      <c r="CH147" s="2200"/>
      <c r="CI147" s="2200"/>
      <c r="CJ147" s="2200"/>
      <c r="CK147" s="2200"/>
      <c r="CL147" s="2200"/>
      <c r="CM147" s="2200"/>
      <c r="CN147" s="2200"/>
      <c r="CO147" s="2200"/>
      <c r="CP147" s="2200"/>
      <c r="CQ147" s="2200"/>
      <c r="CR147" s="1731"/>
      <c r="CS147" s="1731"/>
    </row>
    <row r="148" spans="1:97" ht="15" customHeight="1" x14ac:dyDescent="0.25">
      <c r="A148" s="853" t="s">
        <v>734</v>
      </c>
      <c r="B148" s="1842"/>
      <c r="C148" s="1862"/>
      <c r="D148" s="1862"/>
      <c r="E148" s="1862"/>
      <c r="F148" s="1862"/>
      <c r="G148" s="1862"/>
      <c r="H148" s="1862"/>
      <c r="I148" s="1862"/>
      <c r="J148" s="1862"/>
      <c r="K148" s="1862"/>
      <c r="L148" s="1862"/>
      <c r="M148" s="1862"/>
      <c r="N148" s="1862"/>
      <c r="O148" s="1862"/>
      <c r="P148" s="1862"/>
      <c r="Q148" s="1862"/>
      <c r="R148" s="1862"/>
      <c r="S148" s="1862"/>
      <c r="T148" s="1862"/>
      <c r="U148" s="1862"/>
      <c r="V148" s="1862"/>
      <c r="W148" s="1862"/>
      <c r="X148" s="1731"/>
      <c r="Y148" s="1731"/>
      <c r="Z148" s="1731"/>
      <c r="AA148" s="1731"/>
      <c r="AB148" s="1731"/>
      <c r="AC148" s="1731"/>
      <c r="AD148" s="1731"/>
      <c r="AE148" s="1731"/>
      <c r="AF148" s="1731"/>
      <c r="AG148" s="1731"/>
      <c r="AH148" s="1731"/>
      <c r="AI148" s="1731"/>
      <c r="AJ148" s="1731"/>
      <c r="AK148" s="1731"/>
      <c r="AL148" s="1731"/>
      <c r="AM148" s="1731"/>
      <c r="AN148" s="1731"/>
      <c r="AO148" s="1731"/>
      <c r="AP148" s="1731"/>
      <c r="AQ148" s="1731"/>
      <c r="AR148" s="1731"/>
      <c r="AS148" s="1731"/>
      <c r="AT148" s="1731"/>
      <c r="AU148" s="1731"/>
      <c r="AV148" s="1731"/>
      <c r="AW148" s="1731"/>
      <c r="AX148" s="1731"/>
      <c r="AY148" s="1731"/>
      <c r="AZ148" s="1731"/>
      <c r="BA148" s="1731"/>
      <c r="BB148" s="1731"/>
      <c r="BC148" s="1731"/>
      <c r="BD148" s="1731"/>
      <c r="BE148" s="1731"/>
      <c r="BF148" s="1731"/>
      <c r="BG148" s="1731"/>
      <c r="BH148" s="1731"/>
      <c r="BI148" s="1731"/>
      <c r="BJ148" s="1731"/>
      <c r="BK148" s="1731"/>
      <c r="BL148" s="1731"/>
      <c r="BM148" s="1731"/>
      <c r="BN148" s="1731"/>
      <c r="BO148" s="1731"/>
      <c r="BP148" s="1731"/>
      <c r="BQ148" s="1731"/>
      <c r="BR148" s="1731"/>
      <c r="BS148" s="1731"/>
      <c r="BT148" s="1731"/>
      <c r="BU148" s="1731"/>
      <c r="BV148" s="1732"/>
      <c r="BW148" s="1732"/>
      <c r="BX148" s="1732"/>
      <c r="BY148" s="1732"/>
      <c r="BZ148" s="1731"/>
      <c r="CA148" s="2200"/>
      <c r="CB148" s="2200"/>
      <c r="CC148" s="2200"/>
      <c r="CD148" s="2200"/>
      <c r="CE148" s="2200"/>
      <c r="CF148" s="2200"/>
      <c r="CG148" s="2200"/>
      <c r="CH148" s="2200"/>
      <c r="CI148" s="2200"/>
      <c r="CJ148" s="2200"/>
      <c r="CK148" s="2200"/>
      <c r="CL148" s="2200"/>
      <c r="CM148" s="2200"/>
      <c r="CN148" s="2200"/>
      <c r="CO148" s="2200"/>
      <c r="CP148" s="2200"/>
      <c r="CQ148" s="2200"/>
      <c r="CR148" s="1731"/>
      <c r="CS148" s="1731"/>
    </row>
    <row r="149" spans="1:97" ht="15" customHeight="1" x14ac:dyDescent="0.25">
      <c r="A149" s="853" t="s">
        <v>736</v>
      </c>
      <c r="B149" s="1842"/>
      <c r="C149" s="1862"/>
      <c r="D149" s="1862"/>
      <c r="E149" s="1862"/>
      <c r="F149" s="1862"/>
      <c r="G149" s="1862"/>
      <c r="H149" s="1862"/>
      <c r="I149" s="1862"/>
      <c r="J149" s="1862"/>
      <c r="K149" s="1862"/>
      <c r="L149" s="1862"/>
      <c r="M149" s="1862"/>
      <c r="N149" s="1862"/>
      <c r="O149" s="1862"/>
      <c r="P149" s="1862"/>
      <c r="Q149" s="1862"/>
      <c r="R149" s="1862"/>
      <c r="S149" s="1862"/>
      <c r="T149" s="1862"/>
      <c r="U149" s="1862"/>
      <c r="V149" s="1862"/>
      <c r="W149" s="1862"/>
      <c r="X149" s="1731"/>
      <c r="Y149" s="1731"/>
      <c r="Z149" s="1731"/>
      <c r="AA149" s="1731"/>
      <c r="AB149" s="1731"/>
      <c r="AC149" s="1731"/>
      <c r="AD149" s="1731"/>
      <c r="AE149" s="1731"/>
      <c r="AF149" s="1731"/>
      <c r="AG149" s="1731"/>
      <c r="AH149" s="1731"/>
      <c r="AI149" s="1731"/>
      <c r="AJ149" s="1731"/>
      <c r="AK149" s="1731"/>
      <c r="AL149" s="1731"/>
      <c r="AM149" s="1731"/>
      <c r="AN149" s="1731"/>
      <c r="AO149" s="1731"/>
      <c r="AP149" s="1731"/>
      <c r="AQ149" s="1731"/>
      <c r="AR149" s="1731"/>
      <c r="AS149" s="1731"/>
      <c r="AT149" s="1731"/>
      <c r="AU149" s="1731"/>
      <c r="AV149" s="1731"/>
      <c r="AW149" s="1731"/>
      <c r="AX149" s="1731"/>
      <c r="AY149" s="1731"/>
      <c r="AZ149" s="1731"/>
      <c r="BA149" s="1731"/>
      <c r="BB149" s="1731"/>
      <c r="BC149" s="1731"/>
      <c r="BD149" s="1731"/>
      <c r="BE149" s="1731"/>
      <c r="BF149" s="1731"/>
      <c r="BG149" s="1731"/>
      <c r="BH149" s="1731"/>
      <c r="BI149" s="1731"/>
      <c r="BJ149" s="1731"/>
      <c r="BK149" s="1731"/>
      <c r="BL149" s="1731"/>
      <c r="BM149" s="1731"/>
      <c r="BN149" s="1731"/>
      <c r="BO149" s="1731"/>
      <c r="BP149" s="1731"/>
      <c r="BQ149" s="1731"/>
      <c r="BR149" s="1731"/>
      <c r="BS149" s="1731"/>
      <c r="BT149" s="1731"/>
      <c r="BU149" s="1731"/>
      <c r="BV149" s="1732"/>
      <c r="BW149" s="1732"/>
      <c r="BX149" s="1732"/>
      <c r="BY149" s="1732"/>
      <c r="BZ149" s="1731"/>
      <c r="CA149" s="2200"/>
      <c r="CB149" s="2200"/>
      <c r="CC149" s="2200"/>
      <c r="CD149" s="2200"/>
      <c r="CE149" s="2200"/>
      <c r="CF149" s="2200"/>
      <c r="CG149" s="2200"/>
      <c r="CH149" s="2200"/>
      <c r="CI149" s="2200"/>
      <c r="CJ149" s="2200"/>
      <c r="CK149" s="2200"/>
      <c r="CL149" s="2200"/>
      <c r="CM149" s="2200"/>
      <c r="CN149" s="2200"/>
      <c r="CO149" s="2200"/>
      <c r="CP149" s="2200"/>
      <c r="CQ149" s="2200"/>
      <c r="CR149" s="1731"/>
      <c r="CS149" s="1731"/>
    </row>
    <row r="150" spans="1:97" ht="15" customHeight="1" x14ac:dyDescent="0.25">
      <c r="A150" s="853" t="s">
        <v>1534</v>
      </c>
      <c r="B150" s="1842"/>
      <c r="C150" s="1862"/>
      <c r="D150" s="1862"/>
      <c r="E150" s="1862"/>
      <c r="F150" s="1862"/>
      <c r="G150" s="1862"/>
      <c r="H150" s="1862"/>
      <c r="I150" s="1862"/>
      <c r="J150" s="1862"/>
      <c r="K150" s="1862"/>
      <c r="L150" s="1862"/>
      <c r="M150" s="1862"/>
      <c r="N150" s="1862"/>
      <c r="O150" s="1862"/>
      <c r="P150" s="1862"/>
      <c r="Q150" s="1862"/>
      <c r="R150" s="1862"/>
      <c r="S150" s="1862"/>
      <c r="T150" s="1862"/>
      <c r="U150" s="1862"/>
      <c r="V150" s="1862"/>
      <c r="W150" s="1862"/>
      <c r="X150" s="1731"/>
      <c r="Y150" s="1731"/>
      <c r="Z150" s="1731"/>
      <c r="AA150" s="1731"/>
      <c r="AB150" s="1731"/>
      <c r="AC150" s="1731"/>
      <c r="AD150" s="1731"/>
      <c r="AE150" s="1731"/>
      <c r="AF150" s="1731"/>
      <c r="AG150" s="1731"/>
      <c r="AH150" s="1731"/>
      <c r="AI150" s="1731"/>
      <c r="AJ150" s="1731"/>
      <c r="AK150" s="1731"/>
      <c r="AL150" s="1731"/>
      <c r="AM150" s="1731"/>
      <c r="AN150" s="1731"/>
      <c r="AO150" s="1731"/>
      <c r="AP150" s="1731"/>
      <c r="AQ150" s="1731"/>
      <c r="AR150" s="1731"/>
      <c r="AS150" s="1731"/>
      <c r="AT150" s="1731"/>
      <c r="AU150" s="1731"/>
      <c r="AV150" s="1731"/>
      <c r="AW150" s="1731"/>
      <c r="AX150" s="1731"/>
      <c r="AY150" s="1731"/>
      <c r="AZ150" s="1731"/>
      <c r="BA150" s="1731"/>
      <c r="BB150" s="1731"/>
      <c r="BC150" s="1731"/>
      <c r="BD150" s="1731"/>
      <c r="BE150" s="1731"/>
      <c r="BF150" s="1731"/>
      <c r="BG150" s="1731"/>
      <c r="BH150" s="1731"/>
      <c r="BI150" s="1731"/>
      <c r="BJ150" s="1731"/>
      <c r="BK150" s="1731"/>
      <c r="BL150" s="1731"/>
      <c r="BM150" s="1731"/>
      <c r="BN150" s="1731"/>
      <c r="BO150" s="1731"/>
      <c r="BP150" s="1731"/>
      <c r="BQ150" s="1731"/>
      <c r="BR150" s="1731"/>
      <c r="BS150" s="1731"/>
      <c r="BT150" s="1731"/>
      <c r="BU150" s="1731"/>
      <c r="BV150" s="1732"/>
      <c r="BW150" s="1732"/>
      <c r="BX150" s="1732"/>
      <c r="BY150" s="1732"/>
      <c r="BZ150" s="1731"/>
      <c r="CA150" s="2200"/>
      <c r="CB150" s="2200"/>
      <c r="CC150" s="2200"/>
      <c r="CD150" s="2200"/>
      <c r="CE150" s="2200"/>
      <c r="CF150" s="2200"/>
      <c r="CG150" s="2200"/>
      <c r="CH150" s="2200"/>
      <c r="CI150" s="2200"/>
      <c r="CJ150" s="2200"/>
      <c r="CK150" s="2200"/>
      <c r="CL150" s="2200"/>
      <c r="CM150" s="2200"/>
      <c r="CN150" s="2200"/>
      <c r="CO150" s="2200"/>
      <c r="CP150" s="2200"/>
      <c r="CQ150" s="2200"/>
      <c r="CR150" s="1731"/>
      <c r="CS150" s="1731"/>
    </row>
    <row r="151" spans="1:97" ht="15" customHeight="1" x14ac:dyDescent="0.25">
      <c r="A151" s="854" t="s">
        <v>1535</v>
      </c>
      <c r="B151" s="429"/>
      <c r="C151" s="1862"/>
      <c r="D151" s="1862"/>
      <c r="E151" s="1862"/>
      <c r="F151" s="1862"/>
      <c r="G151" s="1862"/>
      <c r="H151" s="1862"/>
      <c r="I151" s="1862"/>
      <c r="J151" s="1862"/>
      <c r="K151" s="1862"/>
      <c r="L151" s="1862"/>
      <c r="M151" s="1862"/>
      <c r="N151" s="1862"/>
      <c r="O151" s="1862"/>
      <c r="P151" s="1862"/>
      <c r="Q151" s="1862"/>
      <c r="R151" s="1862"/>
      <c r="S151" s="1862"/>
      <c r="T151" s="1862"/>
      <c r="U151" s="1862"/>
      <c r="V151" s="1862"/>
      <c r="W151" s="1862"/>
      <c r="X151" s="1731"/>
      <c r="Y151" s="1731"/>
      <c r="Z151" s="1731"/>
      <c r="AA151" s="1731"/>
      <c r="AB151" s="1731"/>
      <c r="AC151" s="1731"/>
      <c r="AD151" s="1731"/>
      <c r="AE151" s="1731"/>
      <c r="AF151" s="1731"/>
      <c r="AG151" s="1731"/>
      <c r="AH151" s="1731"/>
      <c r="AI151" s="1731"/>
      <c r="AJ151" s="1731"/>
      <c r="AK151" s="1731"/>
      <c r="AL151" s="1731"/>
      <c r="AM151" s="1731"/>
      <c r="AN151" s="1731"/>
      <c r="AO151" s="1731"/>
      <c r="AP151" s="1731"/>
      <c r="AQ151" s="1731"/>
      <c r="AR151" s="1731"/>
      <c r="AS151" s="1731"/>
      <c r="AT151" s="1731"/>
      <c r="AU151" s="1731"/>
      <c r="AV151" s="1731"/>
      <c r="AW151" s="1731"/>
      <c r="AX151" s="1731"/>
      <c r="AY151" s="1731"/>
      <c r="AZ151" s="1731"/>
      <c r="BA151" s="1731"/>
      <c r="BB151" s="1731"/>
      <c r="BC151" s="1731"/>
      <c r="BD151" s="1731"/>
      <c r="BE151" s="1731"/>
      <c r="BF151" s="1731"/>
      <c r="BG151" s="1731"/>
      <c r="BH151" s="1731"/>
      <c r="BI151" s="1731"/>
      <c r="BJ151" s="1731"/>
      <c r="BK151" s="1731"/>
      <c r="BL151" s="1731"/>
      <c r="BM151" s="1731"/>
      <c r="BN151" s="1731"/>
      <c r="BO151" s="1731"/>
      <c r="BP151" s="1731"/>
      <c r="BQ151" s="1731"/>
      <c r="BR151" s="1731"/>
      <c r="BS151" s="1731"/>
      <c r="BT151" s="1731"/>
      <c r="BU151" s="1731"/>
      <c r="BV151" s="1732"/>
      <c r="BW151" s="1732"/>
      <c r="BX151" s="1732"/>
      <c r="BY151" s="1732"/>
      <c r="BZ151" s="1731"/>
      <c r="CA151" s="2200"/>
      <c r="CB151" s="2200"/>
      <c r="CC151" s="2200"/>
      <c r="CD151" s="2200"/>
      <c r="CE151" s="2200"/>
      <c r="CF151" s="2200"/>
      <c r="CG151" s="2200"/>
      <c r="CH151" s="2200"/>
      <c r="CI151" s="2200"/>
      <c r="CJ151" s="2200"/>
      <c r="CK151" s="2200"/>
      <c r="CL151" s="2200"/>
      <c r="CM151" s="2200"/>
      <c r="CN151" s="2200"/>
      <c r="CO151" s="2200"/>
      <c r="CP151" s="2200"/>
      <c r="CQ151" s="2200"/>
      <c r="CR151" s="1731"/>
      <c r="CS151" s="1731"/>
    </row>
    <row r="152" spans="1:97" ht="15" customHeight="1" x14ac:dyDescent="0.25">
      <c r="A152" s="854" t="s">
        <v>1536</v>
      </c>
      <c r="B152" s="429"/>
      <c r="C152" s="1862"/>
      <c r="D152" s="1862"/>
      <c r="E152" s="1862"/>
      <c r="F152" s="1862"/>
      <c r="G152" s="1862"/>
      <c r="H152" s="1862"/>
      <c r="I152" s="1862"/>
      <c r="J152" s="1862"/>
      <c r="K152" s="1862"/>
      <c r="L152" s="1862"/>
      <c r="M152" s="1862"/>
      <c r="N152" s="1862"/>
      <c r="O152" s="1862"/>
      <c r="P152" s="1862"/>
      <c r="Q152" s="1862"/>
      <c r="R152" s="1862"/>
      <c r="S152" s="1862"/>
      <c r="T152" s="1862"/>
      <c r="U152" s="1862"/>
      <c r="V152" s="1862"/>
      <c r="W152" s="1862"/>
      <c r="X152" s="1731"/>
      <c r="Y152" s="1731"/>
      <c r="Z152" s="1731"/>
      <c r="AA152" s="1731"/>
      <c r="AB152" s="1731"/>
      <c r="AC152" s="1731"/>
      <c r="AD152" s="1731"/>
      <c r="AE152" s="1731"/>
      <c r="AF152" s="1731"/>
      <c r="AG152" s="1731"/>
      <c r="AH152" s="1731"/>
      <c r="AI152" s="1731"/>
      <c r="AJ152" s="1731"/>
      <c r="AK152" s="1731"/>
      <c r="AL152" s="1731"/>
      <c r="AM152" s="1731"/>
      <c r="AN152" s="1731"/>
      <c r="AO152" s="1731"/>
      <c r="AP152" s="1731"/>
      <c r="AQ152" s="1731"/>
      <c r="AR152" s="1731"/>
      <c r="AS152" s="1731"/>
      <c r="AT152" s="1731"/>
      <c r="AU152" s="1731"/>
      <c r="AV152" s="1731"/>
      <c r="AW152" s="1731"/>
      <c r="AX152" s="1731"/>
      <c r="AY152" s="1731"/>
      <c r="AZ152" s="1731"/>
      <c r="BA152" s="1731"/>
      <c r="BB152" s="1731"/>
      <c r="BC152" s="1731"/>
      <c r="BD152" s="1731"/>
      <c r="BE152" s="1731"/>
      <c r="BF152" s="1731"/>
      <c r="BG152" s="1731"/>
      <c r="BH152" s="1731"/>
      <c r="BI152" s="1731"/>
      <c r="BJ152" s="1731"/>
      <c r="BK152" s="1731"/>
      <c r="BL152" s="1731"/>
      <c r="BM152" s="1731"/>
      <c r="BN152" s="1731"/>
      <c r="BO152" s="1731"/>
      <c r="BP152" s="1731"/>
      <c r="BQ152" s="1731"/>
      <c r="BR152" s="1731"/>
      <c r="BS152" s="1731"/>
      <c r="BT152" s="1731"/>
      <c r="BU152" s="1731"/>
      <c r="BV152" s="1732"/>
      <c r="BW152" s="1732"/>
      <c r="BX152" s="1732"/>
      <c r="BY152" s="1732"/>
      <c r="BZ152" s="1731"/>
      <c r="CA152" s="2200"/>
      <c r="CB152" s="2200"/>
      <c r="CC152" s="2200"/>
      <c r="CD152" s="2200"/>
      <c r="CE152" s="2200"/>
      <c r="CF152" s="2200"/>
      <c r="CG152" s="2200"/>
      <c r="CH152" s="2200"/>
      <c r="CI152" s="2200"/>
      <c r="CJ152" s="2200"/>
      <c r="CK152" s="2200"/>
      <c r="CL152" s="2200"/>
      <c r="CM152" s="2200"/>
      <c r="CN152" s="2200"/>
      <c r="CO152" s="2200"/>
      <c r="CP152" s="2200"/>
      <c r="CQ152" s="2200"/>
      <c r="CR152" s="1731"/>
      <c r="CS152" s="1731"/>
    </row>
    <row r="153" spans="1:97" ht="15" customHeight="1" x14ac:dyDescent="0.25">
      <c r="A153" s="854" t="s">
        <v>1537</v>
      </c>
      <c r="B153" s="1842"/>
      <c r="C153" s="1862"/>
      <c r="D153" s="1862"/>
      <c r="E153" s="1862"/>
      <c r="F153" s="1862"/>
      <c r="G153" s="1862"/>
      <c r="H153" s="1862"/>
      <c r="I153" s="1862"/>
      <c r="J153" s="1862"/>
      <c r="K153" s="1862"/>
      <c r="L153" s="1862"/>
      <c r="M153" s="1862"/>
      <c r="N153" s="1862"/>
      <c r="O153" s="1862"/>
      <c r="P153" s="1862"/>
      <c r="Q153" s="1862"/>
      <c r="R153" s="1862"/>
      <c r="S153" s="1862"/>
      <c r="T153" s="1862"/>
      <c r="U153" s="1862"/>
      <c r="V153" s="1862"/>
      <c r="W153" s="1862"/>
      <c r="X153" s="1731"/>
      <c r="Y153" s="1731"/>
      <c r="Z153" s="1731"/>
      <c r="AA153" s="1731"/>
      <c r="AB153" s="1731"/>
      <c r="AC153" s="1731"/>
      <c r="AD153" s="1731"/>
      <c r="AE153" s="1731"/>
      <c r="AF153" s="1731"/>
      <c r="AG153" s="1731"/>
      <c r="AH153" s="1731"/>
      <c r="AI153" s="1731"/>
      <c r="AJ153" s="1731"/>
      <c r="AK153" s="1731"/>
      <c r="AL153" s="1731"/>
      <c r="AM153" s="1731"/>
      <c r="AN153" s="1731"/>
      <c r="AO153" s="1731"/>
      <c r="AP153" s="1731"/>
      <c r="AQ153" s="1731"/>
      <c r="AR153" s="1731"/>
      <c r="AS153" s="1731"/>
      <c r="AT153" s="1731"/>
      <c r="AU153" s="1731"/>
      <c r="AV153" s="1731"/>
      <c r="AW153" s="1731"/>
      <c r="AX153" s="1731"/>
      <c r="AY153" s="1731"/>
      <c r="AZ153" s="1731"/>
      <c r="BA153" s="1731"/>
      <c r="BB153" s="1731"/>
      <c r="BC153" s="1731"/>
      <c r="BD153" s="1731"/>
      <c r="BE153" s="1731"/>
      <c r="BF153" s="1731"/>
      <c r="BG153" s="1731"/>
      <c r="BH153" s="1731"/>
      <c r="BI153" s="1731"/>
      <c r="BJ153" s="1731"/>
      <c r="BK153" s="1731"/>
      <c r="BL153" s="1731"/>
      <c r="BM153" s="1731"/>
      <c r="BN153" s="1731"/>
      <c r="BO153" s="1731"/>
      <c r="BP153" s="1731"/>
      <c r="BQ153" s="1731"/>
      <c r="BR153" s="1731"/>
      <c r="BS153" s="1731"/>
      <c r="BT153" s="1731"/>
      <c r="BU153" s="1731"/>
      <c r="BV153" s="1732"/>
      <c r="BW153" s="1732"/>
      <c r="BX153" s="1732"/>
      <c r="BY153" s="1732"/>
      <c r="BZ153" s="1731"/>
      <c r="CA153" s="2200"/>
      <c r="CB153" s="2200"/>
      <c r="CC153" s="2200"/>
      <c r="CD153" s="2200"/>
      <c r="CE153" s="2200"/>
      <c r="CF153" s="2200"/>
      <c r="CG153" s="2200"/>
      <c r="CH153" s="2200"/>
      <c r="CI153" s="2200"/>
      <c r="CJ153" s="2200"/>
      <c r="CK153" s="2200"/>
      <c r="CL153" s="2200"/>
      <c r="CM153" s="2200"/>
      <c r="CN153" s="2200"/>
      <c r="CO153" s="2200"/>
      <c r="CP153" s="2200"/>
      <c r="CQ153" s="2200"/>
      <c r="CR153" s="1731"/>
      <c r="CS153" s="1731"/>
    </row>
    <row r="154" spans="1:97" ht="15" customHeight="1" x14ac:dyDescent="0.25">
      <c r="A154" s="854" t="s">
        <v>1538</v>
      </c>
      <c r="B154" s="429"/>
      <c r="C154" s="1862"/>
      <c r="D154" s="1862"/>
      <c r="E154" s="1862"/>
      <c r="F154" s="1862"/>
      <c r="G154" s="1862"/>
      <c r="H154" s="1862"/>
      <c r="I154" s="1862"/>
      <c r="J154" s="1862"/>
      <c r="K154" s="1862"/>
      <c r="L154" s="1862"/>
      <c r="M154" s="1862"/>
      <c r="N154" s="1862"/>
      <c r="O154" s="1862"/>
      <c r="P154" s="1862"/>
      <c r="Q154" s="1862"/>
      <c r="R154" s="1862"/>
      <c r="S154" s="1862"/>
      <c r="T154" s="1862"/>
      <c r="U154" s="1862"/>
      <c r="V154" s="1862"/>
      <c r="W154" s="1862"/>
      <c r="X154" s="1731"/>
      <c r="Y154" s="1731"/>
      <c r="Z154" s="1731"/>
      <c r="AA154" s="1731"/>
      <c r="AB154" s="1731"/>
      <c r="AC154" s="1731"/>
      <c r="AD154" s="1731"/>
      <c r="AE154" s="1731"/>
      <c r="AF154" s="1731"/>
      <c r="AG154" s="1731"/>
      <c r="AH154" s="1731"/>
      <c r="AI154" s="1731"/>
      <c r="AJ154" s="1731"/>
      <c r="AK154" s="1731"/>
      <c r="AL154" s="1731"/>
      <c r="AM154" s="1731"/>
      <c r="AN154" s="1731"/>
      <c r="AO154" s="1731"/>
      <c r="AP154" s="1731"/>
      <c r="AQ154" s="1731"/>
      <c r="AR154" s="1731"/>
      <c r="AS154" s="1731"/>
      <c r="AT154" s="1731"/>
      <c r="AU154" s="1731"/>
      <c r="AV154" s="1731"/>
      <c r="AW154" s="1731"/>
      <c r="AX154" s="1731"/>
      <c r="AY154" s="1731"/>
      <c r="AZ154" s="1731"/>
      <c r="BA154" s="1731"/>
      <c r="BB154" s="1731"/>
      <c r="BC154" s="1731"/>
      <c r="BD154" s="1731"/>
      <c r="BE154" s="1731"/>
      <c r="BF154" s="1731"/>
      <c r="BG154" s="1731"/>
      <c r="BH154" s="1731"/>
      <c r="BI154" s="1731"/>
      <c r="BJ154" s="1731"/>
      <c r="BK154" s="1731"/>
      <c r="BL154" s="1731"/>
      <c r="BM154" s="1731"/>
      <c r="BN154" s="1731"/>
      <c r="BO154" s="1731"/>
      <c r="BP154" s="1731"/>
      <c r="BQ154" s="1731"/>
      <c r="BR154" s="1731"/>
      <c r="BS154" s="1731"/>
      <c r="BT154" s="1731"/>
      <c r="BU154" s="1731"/>
      <c r="BV154" s="1732"/>
      <c r="BW154" s="1732"/>
      <c r="BX154" s="1732"/>
      <c r="BY154" s="1732"/>
      <c r="BZ154" s="1731"/>
      <c r="CA154" s="2200"/>
      <c r="CB154" s="2200"/>
      <c r="CC154" s="2200"/>
      <c r="CD154" s="2200"/>
      <c r="CE154" s="2200"/>
      <c r="CF154" s="2200"/>
      <c r="CG154" s="2200"/>
      <c r="CH154" s="2200"/>
      <c r="CI154" s="2200"/>
      <c r="CJ154" s="2200"/>
      <c r="CK154" s="2200"/>
      <c r="CL154" s="2200"/>
      <c r="CM154" s="2200"/>
      <c r="CN154" s="2200"/>
      <c r="CO154" s="2200"/>
      <c r="CP154" s="2200"/>
      <c r="CQ154" s="2200"/>
      <c r="CR154" s="1731"/>
      <c r="CS154" s="1731"/>
    </row>
    <row r="155" spans="1:97" ht="15" customHeight="1" x14ac:dyDescent="0.25">
      <c r="A155" s="2140" t="s">
        <v>1539</v>
      </c>
      <c r="B155" s="855"/>
      <c r="C155" s="1862"/>
      <c r="D155" s="1862"/>
      <c r="E155" s="1862"/>
      <c r="F155" s="1862"/>
      <c r="G155" s="1862"/>
      <c r="H155" s="1862"/>
      <c r="I155" s="1862"/>
      <c r="J155" s="1862"/>
      <c r="K155" s="1862"/>
      <c r="L155" s="1862"/>
      <c r="M155" s="1862"/>
      <c r="N155" s="1862"/>
      <c r="O155" s="1862"/>
      <c r="P155" s="1862"/>
      <c r="Q155" s="1862"/>
      <c r="R155" s="1862"/>
      <c r="S155" s="1862"/>
      <c r="T155" s="1862"/>
      <c r="U155" s="1862"/>
      <c r="V155" s="1862"/>
      <c r="W155" s="1862"/>
      <c r="X155" s="1731"/>
      <c r="Y155" s="1731"/>
      <c r="Z155" s="1731"/>
      <c r="AA155" s="1731"/>
      <c r="AB155" s="1731"/>
      <c r="AC155" s="1731"/>
      <c r="AD155" s="1731"/>
      <c r="AE155" s="1731"/>
      <c r="AF155" s="1731"/>
      <c r="AG155" s="1731"/>
      <c r="AH155" s="1731"/>
      <c r="AI155" s="1731"/>
      <c r="AJ155" s="1731"/>
      <c r="AK155" s="1731"/>
      <c r="AL155" s="1731"/>
      <c r="AM155" s="1731"/>
      <c r="AN155" s="1731"/>
      <c r="AO155" s="1731"/>
      <c r="AP155" s="1731"/>
      <c r="AQ155" s="1731"/>
      <c r="AR155" s="1731"/>
      <c r="AS155" s="1731"/>
      <c r="AT155" s="1731"/>
      <c r="AU155" s="1731"/>
      <c r="AV155" s="1731"/>
      <c r="AW155" s="1731"/>
      <c r="AX155" s="1731"/>
      <c r="AY155" s="1731"/>
      <c r="AZ155" s="1731"/>
      <c r="BA155" s="1731"/>
      <c r="BB155" s="1731"/>
      <c r="BC155" s="1731"/>
      <c r="BD155" s="1731"/>
      <c r="BE155" s="1731"/>
      <c r="BF155" s="1731"/>
      <c r="BG155" s="1731"/>
      <c r="BH155" s="1731"/>
      <c r="BI155" s="1731"/>
      <c r="BJ155" s="1731"/>
      <c r="BK155" s="1731"/>
      <c r="BL155" s="1731"/>
      <c r="BM155" s="1731"/>
      <c r="BN155" s="1731"/>
      <c r="BO155" s="1731"/>
      <c r="BP155" s="1731"/>
      <c r="BQ155" s="1731"/>
      <c r="BR155" s="1731"/>
      <c r="BS155" s="1731"/>
      <c r="BT155" s="1731"/>
      <c r="BU155" s="1731"/>
      <c r="BV155" s="1732"/>
      <c r="BW155" s="1732"/>
      <c r="BX155" s="1732"/>
      <c r="BY155" s="1732"/>
      <c r="BZ155" s="1731"/>
      <c r="CA155" s="2200"/>
      <c r="CB155" s="2200"/>
      <c r="CC155" s="2200"/>
      <c r="CD155" s="2200"/>
      <c r="CE155" s="2200"/>
      <c r="CF155" s="2200"/>
      <c r="CG155" s="2200"/>
      <c r="CH155" s="2200"/>
      <c r="CI155" s="2200"/>
      <c r="CJ155" s="2200"/>
      <c r="CK155" s="2200"/>
      <c r="CL155" s="2200"/>
      <c r="CM155" s="2200"/>
      <c r="CN155" s="2200"/>
      <c r="CO155" s="2200"/>
      <c r="CP155" s="2200"/>
      <c r="CQ155" s="2200"/>
      <c r="CR155" s="1731"/>
      <c r="CS155" s="1731"/>
    </row>
    <row r="156" spans="1:97" ht="15" customHeight="1" x14ac:dyDescent="0.25">
      <c r="A156" s="2006" t="s">
        <v>1540</v>
      </c>
      <c r="B156" s="855"/>
      <c r="C156" s="1862"/>
      <c r="D156" s="1862"/>
      <c r="E156" s="1862"/>
      <c r="F156" s="1862"/>
      <c r="G156" s="1868"/>
      <c r="H156" s="1868"/>
      <c r="I156" s="1868"/>
      <c r="J156" s="1868"/>
      <c r="K156" s="1868"/>
      <c r="L156" s="1868"/>
      <c r="M156" s="1868"/>
      <c r="N156" s="1868"/>
      <c r="O156" s="1868"/>
      <c r="P156" s="1868"/>
      <c r="Q156" s="1868"/>
      <c r="R156" s="1868"/>
      <c r="S156" s="1868"/>
      <c r="T156" s="1868"/>
      <c r="U156" s="1868"/>
      <c r="V156" s="1868"/>
      <c r="W156" s="1862"/>
      <c r="X156" s="1731"/>
      <c r="Y156" s="1731"/>
      <c r="Z156" s="1731"/>
      <c r="AA156" s="1731"/>
      <c r="AB156" s="1731"/>
      <c r="AC156" s="1731"/>
      <c r="AD156" s="1731"/>
      <c r="AE156" s="1731"/>
      <c r="AF156" s="1731"/>
      <c r="AG156" s="1731"/>
      <c r="AH156" s="1731"/>
      <c r="AI156" s="1731"/>
      <c r="AJ156" s="1731"/>
      <c r="AK156" s="1731"/>
      <c r="AL156" s="1731"/>
      <c r="AM156" s="1731"/>
      <c r="AN156" s="1731"/>
      <c r="AO156" s="1731"/>
      <c r="AP156" s="1731"/>
      <c r="AQ156" s="1731"/>
      <c r="AR156" s="1731"/>
      <c r="AS156" s="1731"/>
      <c r="AT156" s="1731"/>
      <c r="AU156" s="1731"/>
      <c r="AV156" s="1731"/>
      <c r="AW156" s="1731"/>
      <c r="AX156" s="1731"/>
      <c r="AY156" s="1731"/>
      <c r="AZ156" s="1731"/>
      <c r="BA156" s="1731"/>
      <c r="BB156" s="1731"/>
      <c r="BC156" s="1731"/>
      <c r="BD156" s="1731"/>
      <c r="BE156" s="1731"/>
      <c r="BF156" s="1731"/>
      <c r="BG156" s="1731"/>
      <c r="BH156" s="1731"/>
      <c r="BI156" s="1731"/>
      <c r="BJ156" s="1731"/>
      <c r="BK156" s="1731"/>
      <c r="BL156" s="1731"/>
      <c r="BM156" s="1731"/>
      <c r="BN156" s="1731"/>
      <c r="BO156" s="1731"/>
      <c r="BP156" s="1731"/>
      <c r="BQ156" s="1731"/>
      <c r="BR156" s="1731"/>
      <c r="BS156" s="1731"/>
      <c r="BT156" s="1731"/>
      <c r="BU156" s="1731"/>
      <c r="BV156" s="1732"/>
      <c r="BW156" s="1732"/>
      <c r="BX156" s="1732"/>
      <c r="BY156" s="1732"/>
      <c r="BZ156" s="1731"/>
      <c r="CA156" s="2200"/>
      <c r="CB156" s="2200"/>
      <c r="CC156" s="2200"/>
      <c r="CD156" s="2200"/>
      <c r="CE156" s="2200"/>
      <c r="CF156" s="2200"/>
      <c r="CG156" s="2200"/>
      <c r="CH156" s="2200"/>
      <c r="CI156" s="2200"/>
      <c r="CJ156" s="2200"/>
      <c r="CK156" s="2200"/>
      <c r="CL156" s="2200"/>
      <c r="CM156" s="2200"/>
      <c r="CN156" s="2200"/>
      <c r="CO156" s="2200"/>
      <c r="CP156" s="2200"/>
      <c r="CQ156" s="2200"/>
      <c r="CR156" s="1731"/>
      <c r="CS156" s="1731"/>
    </row>
    <row r="157" spans="1:97" ht="15" customHeight="1" x14ac:dyDescent="0.25">
      <c r="A157" s="2006" t="s">
        <v>1541</v>
      </c>
      <c r="B157" s="855"/>
      <c r="C157" s="1862"/>
      <c r="D157" s="1862"/>
      <c r="E157" s="1862"/>
      <c r="F157" s="1862"/>
      <c r="G157" s="1868"/>
      <c r="H157" s="1868"/>
      <c r="I157" s="1868"/>
      <c r="J157" s="1868"/>
      <c r="K157" s="1868"/>
      <c r="L157" s="1868"/>
      <c r="M157" s="1868"/>
      <c r="N157" s="1868"/>
      <c r="O157" s="1868"/>
      <c r="P157" s="1868"/>
      <c r="Q157" s="1868"/>
      <c r="R157" s="1868"/>
      <c r="S157" s="1868"/>
      <c r="T157" s="1868"/>
      <c r="U157" s="1868"/>
      <c r="V157" s="1868"/>
      <c r="W157" s="1862"/>
      <c r="X157" s="1731"/>
      <c r="Y157" s="1731"/>
      <c r="Z157" s="1731"/>
      <c r="AA157" s="1731"/>
      <c r="AB157" s="1731"/>
      <c r="AC157" s="1731"/>
      <c r="AD157" s="1731"/>
      <c r="AE157" s="1731"/>
      <c r="AF157" s="1731"/>
      <c r="AG157" s="1731"/>
      <c r="AH157" s="1731"/>
      <c r="AI157" s="1731"/>
      <c r="AJ157" s="1731"/>
      <c r="AK157" s="1731"/>
      <c r="AL157" s="1731"/>
      <c r="AM157" s="1731"/>
      <c r="AN157" s="1731"/>
      <c r="AO157" s="1731"/>
      <c r="AP157" s="1731"/>
      <c r="AQ157" s="1731"/>
      <c r="AR157" s="1731"/>
      <c r="AS157" s="1731"/>
      <c r="AT157" s="1731"/>
      <c r="AU157" s="1731"/>
      <c r="AV157" s="1731"/>
      <c r="AW157" s="1731"/>
      <c r="AX157" s="1731"/>
      <c r="AY157" s="1731"/>
      <c r="AZ157" s="1731"/>
      <c r="BA157" s="1731"/>
      <c r="BB157" s="1731"/>
      <c r="BC157" s="1731"/>
      <c r="BD157" s="1731"/>
      <c r="BE157" s="1731"/>
      <c r="BF157" s="1731"/>
      <c r="BG157" s="1731"/>
      <c r="BH157" s="1731"/>
      <c r="BI157" s="1731"/>
      <c r="BJ157" s="1731"/>
      <c r="BK157" s="1731"/>
      <c r="BL157" s="1731"/>
      <c r="BM157" s="1731"/>
      <c r="BN157" s="1731"/>
      <c r="BO157" s="1731"/>
      <c r="BP157" s="1731"/>
      <c r="BQ157" s="1731"/>
      <c r="BR157" s="1731"/>
      <c r="BS157" s="1731"/>
      <c r="BT157" s="1731"/>
      <c r="BU157" s="1731"/>
      <c r="BV157" s="1732"/>
      <c r="BW157" s="1732"/>
      <c r="BX157" s="1732"/>
      <c r="BY157" s="1732"/>
      <c r="BZ157" s="1731"/>
      <c r="CA157" s="2200"/>
      <c r="CB157" s="2200"/>
      <c r="CC157" s="2200"/>
      <c r="CD157" s="2200"/>
      <c r="CE157" s="2200"/>
      <c r="CF157" s="2200"/>
      <c r="CG157" s="2200"/>
      <c r="CH157" s="2200"/>
      <c r="CI157" s="2200"/>
      <c r="CJ157" s="2200"/>
      <c r="CK157" s="2200"/>
      <c r="CL157" s="2200"/>
      <c r="CM157" s="2200"/>
      <c r="CN157" s="2200"/>
      <c r="CO157" s="2200"/>
      <c r="CP157" s="2200"/>
      <c r="CQ157" s="2200"/>
      <c r="CR157" s="1731"/>
      <c r="CS157" s="1731"/>
    </row>
    <row r="158" spans="1:97" ht="26.25" customHeight="1" x14ac:dyDescent="0.25">
      <c r="A158" s="586" t="s">
        <v>82</v>
      </c>
      <c r="B158" s="110">
        <f>SUM(B146:B157)</f>
        <v>0</v>
      </c>
      <c r="C158" s="1862"/>
      <c r="D158" s="1862"/>
      <c r="E158" s="1862"/>
      <c r="F158" s="1862"/>
      <c r="G158" s="1868"/>
      <c r="H158" s="1868"/>
      <c r="I158" s="1868"/>
      <c r="J158" s="1868"/>
      <c r="K158" s="1868"/>
      <c r="L158" s="1868"/>
      <c r="M158" s="1868"/>
      <c r="N158" s="1868"/>
      <c r="O158" s="1868"/>
      <c r="P158" s="1868"/>
      <c r="Q158" s="1868"/>
      <c r="R158" s="1868"/>
      <c r="S158" s="1868"/>
      <c r="T158" s="1868"/>
      <c r="U158" s="1868"/>
      <c r="V158" s="1868"/>
      <c r="W158" s="1862"/>
      <c r="X158" s="1731"/>
      <c r="Y158" s="1731"/>
      <c r="Z158" s="1731"/>
      <c r="AA158" s="1731"/>
      <c r="AB158" s="1731"/>
      <c r="AC158" s="1731"/>
      <c r="AD158" s="1731"/>
      <c r="AE158" s="1731"/>
      <c r="AF158" s="1731"/>
      <c r="AG158" s="1731"/>
      <c r="AH158" s="1731"/>
      <c r="AI158" s="1731"/>
      <c r="AJ158" s="1731"/>
      <c r="AK158" s="1731"/>
      <c r="AL158" s="1731"/>
      <c r="AM158" s="1731"/>
      <c r="AN158" s="1731"/>
      <c r="AO158" s="1731"/>
      <c r="AP158" s="1731"/>
      <c r="AQ158" s="1731"/>
      <c r="AR158" s="1731"/>
      <c r="AS158" s="1731"/>
      <c r="AT158" s="1731"/>
      <c r="AU158" s="1731"/>
      <c r="AV158" s="1731"/>
      <c r="AW158" s="1731"/>
      <c r="AX158" s="1731"/>
      <c r="AY158" s="1731"/>
      <c r="AZ158" s="1731"/>
      <c r="BA158" s="1731"/>
      <c r="BB158" s="1731"/>
      <c r="BC158" s="1731"/>
      <c r="BD158" s="1731"/>
      <c r="BE158" s="1731"/>
      <c r="BF158" s="1731"/>
      <c r="BG158" s="1731"/>
      <c r="BH158" s="1731"/>
      <c r="BI158" s="1731"/>
      <c r="BJ158" s="1731"/>
      <c r="BK158" s="1731"/>
      <c r="BL158" s="1731"/>
      <c r="BM158" s="1731"/>
      <c r="BN158" s="1731"/>
      <c r="BO158" s="1731"/>
      <c r="BP158" s="1731"/>
      <c r="BQ158" s="1731"/>
      <c r="BR158" s="1731"/>
      <c r="BS158" s="1731"/>
      <c r="BT158" s="1731"/>
      <c r="BU158" s="1731"/>
      <c r="BV158" s="1732"/>
      <c r="BW158" s="1732"/>
      <c r="BX158" s="1732"/>
      <c r="BY158" s="1732"/>
      <c r="BZ158" s="1731"/>
      <c r="CA158" s="2200"/>
      <c r="CB158" s="2200"/>
      <c r="CC158" s="2200"/>
      <c r="CD158" s="2200"/>
      <c r="CE158" s="2200"/>
      <c r="CF158" s="2200"/>
      <c r="CG158" s="2200"/>
      <c r="CH158" s="2200"/>
      <c r="CI158" s="2200"/>
      <c r="CJ158" s="2200"/>
      <c r="CK158" s="2200"/>
      <c r="CL158" s="2200"/>
      <c r="CM158" s="2200"/>
      <c r="CN158" s="2200"/>
      <c r="CO158" s="2200"/>
      <c r="CP158" s="2200"/>
      <c r="CQ158" s="2200"/>
      <c r="CR158" s="1731"/>
      <c r="CS158" s="1731"/>
    </row>
    <row r="159" spans="1:97" ht="18" customHeight="1" x14ac:dyDescent="0.25">
      <c r="A159" s="281" t="s">
        <v>1542</v>
      </c>
      <c r="B159" s="1873"/>
      <c r="C159" s="1873"/>
      <c r="D159" s="2200"/>
      <c r="E159" s="2200"/>
      <c r="F159" s="2200"/>
      <c r="G159" s="2200"/>
      <c r="H159" s="2200"/>
      <c r="I159" s="2200"/>
      <c r="J159" s="2200"/>
      <c r="K159" s="2200"/>
      <c r="L159" s="2200"/>
      <c r="M159" s="2200"/>
      <c r="N159" s="2200"/>
      <c r="O159" s="2200"/>
      <c r="P159" s="2200"/>
      <c r="Q159" s="2200"/>
      <c r="R159" s="2200"/>
      <c r="S159" s="2200"/>
      <c r="T159" s="2200"/>
      <c r="U159" s="2200"/>
      <c r="V159" s="2200"/>
      <c r="W159" s="2200"/>
      <c r="X159" s="2200"/>
      <c r="Y159" s="2200"/>
      <c r="Z159" s="2200"/>
      <c r="AA159" s="2200"/>
      <c r="AB159" s="2200"/>
      <c r="AC159" s="2200"/>
      <c r="AD159" s="2200"/>
      <c r="AE159" s="2200"/>
      <c r="AF159" s="2200"/>
      <c r="AG159" s="2200"/>
      <c r="AH159" s="2200"/>
      <c r="AI159" s="2200"/>
      <c r="AJ159" s="2200"/>
      <c r="AK159" s="2200"/>
      <c r="AL159" s="2200"/>
      <c r="AM159" s="2200"/>
      <c r="AN159" s="2200"/>
      <c r="AO159" s="2200"/>
      <c r="AP159" s="2200"/>
      <c r="AQ159" s="2200"/>
      <c r="AR159" s="2200"/>
      <c r="AS159" s="2200"/>
      <c r="AT159" s="2200"/>
      <c r="AU159" s="2200"/>
      <c r="AV159" s="2200"/>
      <c r="AW159" s="2200"/>
      <c r="AX159" s="2200"/>
      <c r="AY159" s="2200"/>
      <c r="AZ159" s="2200"/>
      <c r="BA159" s="2200"/>
      <c r="BB159" s="2200"/>
      <c r="BC159" s="2200"/>
      <c r="BD159" s="2200"/>
      <c r="BE159" s="2200"/>
      <c r="BF159" s="2200"/>
      <c r="BG159" s="2200"/>
      <c r="BH159" s="2200"/>
      <c r="BI159" s="2200"/>
      <c r="BJ159" s="2200"/>
      <c r="BK159" s="2200"/>
      <c r="BL159" s="2200"/>
      <c r="BM159" s="2200"/>
      <c r="BN159" s="2200"/>
      <c r="BO159" s="2200"/>
      <c r="BP159" s="2200"/>
      <c r="BQ159" s="2200"/>
      <c r="BR159" s="2200"/>
      <c r="BS159" s="2200"/>
      <c r="BT159" s="2200"/>
      <c r="BU159" s="2200"/>
      <c r="BV159" s="1867"/>
      <c r="BW159" s="1867"/>
      <c r="BX159" s="1867"/>
      <c r="BY159" s="1867"/>
      <c r="BZ159" s="2200"/>
      <c r="CA159" s="2200"/>
      <c r="CB159" s="2200"/>
      <c r="CC159" s="2200"/>
      <c r="CD159" s="2200"/>
      <c r="CE159" s="2200"/>
      <c r="CF159" s="2200"/>
      <c r="CG159" s="2200"/>
      <c r="CH159" s="2200"/>
      <c r="CI159" s="2200"/>
      <c r="CJ159" s="2200"/>
      <c r="CK159" s="2200"/>
      <c r="CL159" s="2200"/>
      <c r="CM159" s="2200"/>
      <c r="CN159" s="2200"/>
      <c r="CO159" s="2200"/>
      <c r="CP159" s="2200"/>
      <c r="CQ159" s="2200"/>
      <c r="CR159" s="2200"/>
      <c r="CS159" s="2200"/>
    </row>
    <row r="160" spans="1:97" ht="24" customHeight="1" x14ac:dyDescent="0.25">
      <c r="A160" s="3143" t="s">
        <v>1543</v>
      </c>
      <c r="B160" s="3122"/>
      <c r="C160" s="216" t="s">
        <v>1544</v>
      </c>
      <c r="D160" s="216" t="s">
        <v>1545</v>
      </c>
      <c r="E160" s="1731"/>
      <c r="F160" s="1731"/>
      <c r="G160" s="1731"/>
      <c r="H160" s="1731"/>
      <c r="I160" s="1731"/>
      <c r="J160" s="1731"/>
      <c r="K160" s="1731"/>
      <c r="L160" s="1731"/>
      <c r="M160" s="1731"/>
      <c r="N160" s="1731"/>
      <c r="O160" s="1731"/>
      <c r="P160" s="1731"/>
      <c r="Q160" s="1731"/>
      <c r="R160" s="1731"/>
      <c r="S160" s="1731"/>
      <c r="T160" s="1731"/>
      <c r="U160" s="1731"/>
      <c r="V160" s="1731"/>
      <c r="W160" s="1731"/>
      <c r="X160" s="1731"/>
      <c r="Y160" s="1731"/>
      <c r="Z160" s="1731"/>
      <c r="AA160" s="1731"/>
      <c r="AB160" s="1731"/>
      <c r="AC160" s="1731"/>
      <c r="AD160" s="1731"/>
      <c r="AE160" s="1731"/>
      <c r="AF160" s="1731"/>
      <c r="AG160" s="1731"/>
      <c r="AH160" s="1731"/>
      <c r="AI160" s="1731"/>
      <c r="AJ160" s="1731"/>
      <c r="AK160" s="1731"/>
      <c r="AL160" s="1731"/>
      <c r="AM160" s="1731"/>
      <c r="AN160" s="1731"/>
      <c r="AO160" s="1731"/>
      <c r="AP160" s="1731"/>
      <c r="AQ160" s="1731"/>
      <c r="AR160" s="1731"/>
      <c r="AS160" s="1731"/>
      <c r="AT160" s="1731"/>
      <c r="AU160" s="1731"/>
      <c r="AV160" s="1731"/>
      <c r="AW160" s="1731"/>
      <c r="AX160" s="1731"/>
      <c r="AY160" s="1731"/>
      <c r="AZ160" s="1731"/>
      <c r="BA160" s="1731"/>
      <c r="BB160" s="1731"/>
      <c r="BC160" s="1731"/>
      <c r="BD160" s="1731"/>
      <c r="BE160" s="1731"/>
      <c r="BF160" s="1731"/>
      <c r="BG160" s="1731"/>
      <c r="BH160" s="1731"/>
      <c r="BI160" s="1731"/>
      <c r="BJ160" s="1731"/>
      <c r="BK160" s="1731"/>
      <c r="BL160" s="1731"/>
      <c r="BM160" s="1731"/>
      <c r="BN160" s="1731"/>
      <c r="BO160" s="1731"/>
      <c r="BP160" s="1731"/>
      <c r="BQ160" s="1731"/>
      <c r="BR160" s="1731"/>
      <c r="BS160" s="1731"/>
      <c r="BT160" s="1731"/>
      <c r="BU160" s="1731"/>
      <c r="BV160" s="1732"/>
      <c r="BW160" s="1732"/>
      <c r="BX160" s="1732"/>
      <c r="BY160" s="1732"/>
      <c r="BZ160" s="1731"/>
      <c r="CA160" s="2200"/>
      <c r="CB160" s="2200"/>
      <c r="CC160" s="2200"/>
      <c r="CD160" s="2200"/>
      <c r="CE160" s="2200"/>
      <c r="CF160" s="2200"/>
      <c r="CG160" s="2200"/>
      <c r="CH160" s="2200"/>
      <c r="CI160" s="2200"/>
      <c r="CJ160" s="2200"/>
      <c r="CK160" s="2200"/>
      <c r="CL160" s="2200"/>
      <c r="CM160" s="2200"/>
      <c r="CN160" s="2200"/>
      <c r="CO160" s="2200"/>
      <c r="CP160" s="2200"/>
      <c r="CQ160" s="2200"/>
      <c r="CR160" s="1731"/>
      <c r="CS160" s="1731"/>
    </row>
    <row r="161" spans="1:97" ht="15" customHeight="1" x14ac:dyDescent="0.25">
      <c r="A161" s="695" t="s">
        <v>1546</v>
      </c>
      <c r="B161" s="1736" t="s">
        <v>1547</v>
      </c>
      <c r="C161" s="595"/>
      <c r="D161" s="595"/>
      <c r="E161" s="1731"/>
      <c r="F161" s="1731"/>
      <c r="G161" s="1731"/>
      <c r="H161" s="1731"/>
      <c r="I161" s="1731"/>
      <c r="J161" s="1731"/>
      <c r="K161" s="1731"/>
      <c r="L161" s="1731"/>
      <c r="M161" s="1731"/>
      <c r="N161" s="1731"/>
      <c r="O161" s="1731"/>
      <c r="P161" s="1731"/>
      <c r="Q161" s="1731"/>
      <c r="R161" s="1731"/>
      <c r="S161" s="1731"/>
      <c r="T161" s="1731"/>
      <c r="U161" s="1731"/>
      <c r="V161" s="1731"/>
      <c r="W161" s="1731"/>
      <c r="X161" s="1731"/>
      <c r="Y161" s="1731"/>
      <c r="Z161" s="1731"/>
      <c r="AA161" s="1731"/>
      <c r="AB161" s="1731"/>
      <c r="AC161" s="1731"/>
      <c r="AD161" s="1731"/>
      <c r="AE161" s="1731"/>
      <c r="AF161" s="1731"/>
      <c r="AG161" s="1731"/>
      <c r="AH161" s="1731"/>
      <c r="AI161" s="1731"/>
      <c r="AJ161" s="1731"/>
      <c r="AK161" s="1731"/>
      <c r="AL161" s="1731"/>
      <c r="AM161" s="1731"/>
      <c r="AN161" s="1731"/>
      <c r="AO161" s="1731"/>
      <c r="AP161" s="1731"/>
      <c r="AQ161" s="1731"/>
      <c r="AR161" s="1731"/>
      <c r="AS161" s="1731"/>
      <c r="AT161" s="1731"/>
      <c r="AU161" s="1731"/>
      <c r="AV161" s="1731"/>
      <c r="AW161" s="1731"/>
      <c r="AX161" s="1731"/>
      <c r="AY161" s="1731"/>
      <c r="AZ161" s="1731"/>
      <c r="BA161" s="1731"/>
      <c r="BB161" s="1731"/>
      <c r="BC161" s="1731"/>
      <c r="BD161" s="1731"/>
      <c r="BE161" s="1731"/>
      <c r="BF161" s="1731"/>
      <c r="BG161" s="1731"/>
      <c r="BH161" s="1731"/>
      <c r="BI161" s="1731"/>
      <c r="BJ161" s="1731"/>
      <c r="BK161" s="1731"/>
      <c r="BL161" s="1731"/>
      <c r="BM161" s="1731"/>
      <c r="BN161" s="1731"/>
      <c r="BO161" s="1731"/>
      <c r="BP161" s="1731"/>
      <c r="BQ161" s="1731"/>
      <c r="BR161" s="1731"/>
      <c r="BS161" s="1731"/>
      <c r="BT161" s="1731"/>
      <c r="BU161" s="1731"/>
      <c r="BV161" s="1732"/>
      <c r="BW161" s="1732"/>
      <c r="BX161" s="1732"/>
      <c r="BY161" s="1732"/>
      <c r="BZ161" s="1731"/>
      <c r="CA161" s="2200"/>
      <c r="CB161" s="2200"/>
      <c r="CC161" s="2200"/>
      <c r="CD161" s="2200"/>
      <c r="CE161" s="2200"/>
      <c r="CF161" s="2200"/>
      <c r="CG161" s="2200"/>
      <c r="CH161" s="2200"/>
      <c r="CI161" s="2200"/>
      <c r="CJ161" s="2200"/>
      <c r="CK161" s="2200"/>
      <c r="CL161" s="2200"/>
      <c r="CM161" s="2200"/>
      <c r="CN161" s="2200"/>
      <c r="CO161" s="2200"/>
      <c r="CP161" s="2200"/>
      <c r="CQ161" s="2200"/>
      <c r="CR161" s="1731"/>
      <c r="CS161" s="1731"/>
    </row>
    <row r="162" spans="1:97" ht="18" customHeight="1" x14ac:dyDescent="0.25">
      <c r="A162" s="1873" t="s">
        <v>1548</v>
      </c>
      <c r="B162" s="1873"/>
      <c r="C162" s="1873"/>
      <c r="D162" s="1873"/>
      <c r="E162" s="1873"/>
      <c r="F162" s="1873"/>
      <c r="G162" s="1936"/>
      <c r="H162" s="1936"/>
      <c r="I162" s="1936"/>
      <c r="J162" s="1936"/>
      <c r="K162" s="1936"/>
      <c r="L162" s="1936"/>
      <c r="M162" s="1867"/>
      <c r="N162" s="2200"/>
      <c r="O162" s="2200"/>
      <c r="P162" s="2200"/>
      <c r="Q162" s="2200"/>
      <c r="R162" s="2200"/>
      <c r="S162" s="2200"/>
      <c r="T162" s="2200"/>
      <c r="U162" s="2200"/>
      <c r="V162" s="2200"/>
      <c r="W162" s="2200"/>
      <c r="X162" s="2200"/>
      <c r="Y162" s="2200"/>
      <c r="Z162" s="2200"/>
      <c r="AA162" s="2200"/>
      <c r="AB162" s="2200"/>
      <c r="AC162" s="2200"/>
      <c r="AD162" s="2200"/>
      <c r="AE162" s="2200"/>
      <c r="AF162" s="2200"/>
      <c r="AG162" s="2200"/>
      <c r="AH162" s="2200"/>
      <c r="AI162" s="2200"/>
      <c r="AJ162" s="2200"/>
      <c r="AK162" s="2200"/>
      <c r="AL162" s="2200"/>
      <c r="AM162" s="2200"/>
      <c r="AN162" s="2200"/>
      <c r="AO162" s="2200"/>
      <c r="AP162" s="2200"/>
      <c r="AQ162" s="2200"/>
      <c r="AR162" s="2200"/>
      <c r="AS162" s="2200"/>
      <c r="AT162" s="2200"/>
      <c r="AU162" s="2200"/>
      <c r="AV162" s="2200"/>
      <c r="AW162" s="2200"/>
      <c r="AX162" s="2200"/>
      <c r="AY162" s="2200"/>
      <c r="AZ162" s="2200"/>
      <c r="BA162" s="2200"/>
      <c r="BB162" s="2200"/>
      <c r="BC162" s="2200"/>
      <c r="BD162" s="2200"/>
      <c r="BE162" s="2200"/>
      <c r="BF162" s="2200"/>
      <c r="BG162" s="2200"/>
      <c r="BH162" s="2200"/>
      <c r="BI162" s="2200"/>
      <c r="BJ162" s="2200"/>
      <c r="BK162" s="2200"/>
      <c r="BL162" s="2200"/>
      <c r="BM162" s="2200"/>
      <c r="BN162" s="2200"/>
      <c r="BO162" s="2200"/>
      <c r="BP162" s="2200"/>
      <c r="BQ162" s="2200"/>
      <c r="BR162" s="2200"/>
      <c r="BS162" s="2200"/>
      <c r="BT162" s="2200"/>
      <c r="BU162" s="2200"/>
      <c r="BV162" s="1867"/>
      <c r="BW162" s="1867"/>
      <c r="BX162" s="1867"/>
      <c r="BY162" s="1867"/>
      <c r="BZ162" s="2200"/>
      <c r="CA162" s="2200"/>
      <c r="CB162" s="2200"/>
      <c r="CC162" s="2200"/>
      <c r="CD162" s="2200"/>
      <c r="CE162" s="2200"/>
      <c r="CF162" s="2200"/>
      <c r="CG162" s="2200"/>
      <c r="CH162" s="2200"/>
      <c r="CI162" s="2200"/>
      <c r="CJ162" s="2200"/>
      <c r="CK162" s="2200"/>
      <c r="CL162" s="2200"/>
      <c r="CM162" s="2200"/>
      <c r="CN162" s="2200"/>
      <c r="CO162" s="2200"/>
      <c r="CP162" s="2200"/>
      <c r="CQ162" s="2200"/>
      <c r="CR162" s="2200"/>
      <c r="CS162" s="2200"/>
    </row>
    <row r="163" spans="1:97" ht="24" customHeight="1" x14ac:dyDescent="0.25">
      <c r="A163" s="3201" t="s">
        <v>1543</v>
      </c>
      <c r="B163" s="3149"/>
      <c r="C163" s="3159" t="s">
        <v>1549</v>
      </c>
      <c r="D163" s="3124"/>
      <c r="E163" s="3122"/>
      <c r="F163" s="3138" t="s">
        <v>614</v>
      </c>
      <c r="G163" s="3134" t="s">
        <v>1550</v>
      </c>
      <c r="H163" s="3124"/>
      <c r="I163" s="3122"/>
      <c r="J163" s="3143" t="s">
        <v>1551</v>
      </c>
      <c r="K163" s="3124"/>
      <c r="L163" s="3122"/>
      <c r="M163" s="1731"/>
      <c r="N163" s="1731"/>
      <c r="O163" s="1731"/>
      <c r="P163" s="1731"/>
      <c r="Q163" s="1731"/>
      <c r="R163" s="1731"/>
      <c r="S163" s="1731"/>
      <c r="T163" s="1731"/>
      <c r="U163" s="1731"/>
      <c r="V163" s="1731"/>
      <c r="W163" s="1731"/>
      <c r="X163" s="1731"/>
      <c r="Y163" s="1731"/>
      <c r="Z163" s="1731"/>
      <c r="AA163" s="1731"/>
      <c r="AB163" s="1731"/>
      <c r="AC163" s="1731"/>
      <c r="AD163" s="1731"/>
      <c r="AE163" s="1731"/>
      <c r="AF163" s="1731"/>
      <c r="AG163" s="1731"/>
      <c r="AH163" s="1731"/>
      <c r="AI163" s="1731"/>
      <c r="AJ163" s="1731"/>
      <c r="AK163" s="1731"/>
      <c r="AL163" s="1731"/>
      <c r="AM163" s="1731"/>
      <c r="AN163" s="1731"/>
      <c r="AO163" s="1731"/>
      <c r="AP163" s="1731"/>
      <c r="AQ163" s="1731"/>
      <c r="AR163" s="1731"/>
      <c r="AS163" s="1731"/>
      <c r="AT163" s="1731"/>
      <c r="AU163" s="1731"/>
      <c r="AV163" s="1731"/>
      <c r="AW163" s="1731"/>
      <c r="AX163" s="1731"/>
      <c r="AY163" s="1731"/>
      <c r="AZ163" s="1731"/>
      <c r="BA163" s="1731"/>
      <c r="BB163" s="1731"/>
      <c r="BC163" s="1731"/>
      <c r="BD163" s="1731"/>
      <c r="BE163" s="1731"/>
      <c r="BF163" s="1731"/>
      <c r="BG163" s="1731"/>
      <c r="BH163" s="1731"/>
      <c r="BI163" s="1731"/>
      <c r="BJ163" s="1731"/>
      <c r="BK163" s="1731"/>
      <c r="BL163" s="1731"/>
      <c r="BM163" s="1731"/>
      <c r="BN163" s="1731"/>
      <c r="BO163" s="1731"/>
      <c r="BP163" s="1731"/>
      <c r="BQ163" s="1731"/>
      <c r="BR163" s="1731"/>
      <c r="BS163" s="1731"/>
      <c r="BT163" s="1731"/>
      <c r="BU163" s="1731"/>
      <c r="BV163" s="1732"/>
      <c r="BW163" s="1732"/>
      <c r="BX163" s="1732"/>
      <c r="BY163" s="1732"/>
      <c r="BZ163" s="1731"/>
      <c r="CA163" s="2200"/>
      <c r="CB163" s="2200"/>
      <c r="CC163" s="2200"/>
      <c r="CD163" s="2200"/>
      <c r="CE163" s="2200"/>
      <c r="CF163" s="2200"/>
      <c r="CG163" s="2200"/>
      <c r="CH163" s="2200"/>
      <c r="CI163" s="2200"/>
      <c r="CJ163" s="2200"/>
      <c r="CK163" s="2200"/>
      <c r="CL163" s="2200"/>
      <c r="CM163" s="2200"/>
      <c r="CN163" s="2200"/>
      <c r="CO163" s="2200"/>
      <c r="CP163" s="2200"/>
      <c r="CQ163" s="2200"/>
      <c r="CR163" s="1731"/>
      <c r="CS163" s="1731"/>
    </row>
    <row r="164" spans="1:97" ht="21.75" customHeight="1" x14ac:dyDescent="0.25">
      <c r="A164" s="3150"/>
      <c r="B164" s="3140"/>
      <c r="C164" s="1734" t="s">
        <v>82</v>
      </c>
      <c r="D164" s="1887" t="s">
        <v>1552</v>
      </c>
      <c r="E164" s="1740" t="s">
        <v>1553</v>
      </c>
      <c r="F164" s="3129"/>
      <c r="G164" s="1887" t="s">
        <v>1554</v>
      </c>
      <c r="H164" s="1925" t="s">
        <v>1555</v>
      </c>
      <c r="I164" s="1740" t="s">
        <v>1556</v>
      </c>
      <c r="J164" s="1887" t="s">
        <v>1554</v>
      </c>
      <c r="K164" s="1925" t="s">
        <v>1555</v>
      </c>
      <c r="L164" s="1740" t="s">
        <v>1556</v>
      </c>
      <c r="M164" s="1731"/>
      <c r="N164" s="1731"/>
      <c r="O164" s="1731"/>
      <c r="P164" s="1731"/>
      <c r="Q164" s="1731"/>
      <c r="R164" s="1731"/>
      <c r="S164" s="1731"/>
      <c r="T164" s="1731"/>
      <c r="U164" s="1731"/>
      <c r="V164" s="1731"/>
      <c r="W164" s="1731"/>
      <c r="X164" s="1731"/>
      <c r="Y164" s="1731"/>
      <c r="Z164" s="1731"/>
      <c r="AA164" s="1731"/>
      <c r="AB164" s="1731"/>
      <c r="AC164" s="1731"/>
      <c r="AD164" s="1731"/>
      <c r="AE164" s="1731"/>
      <c r="AF164" s="1731"/>
      <c r="AG164" s="1731"/>
      <c r="AH164" s="1731"/>
      <c r="AI164" s="1731"/>
      <c r="AJ164" s="1731"/>
      <c r="AK164" s="1731"/>
      <c r="AL164" s="1731"/>
      <c r="AM164" s="1731"/>
      <c r="AN164" s="1731"/>
      <c r="AO164" s="1731"/>
      <c r="AP164" s="1731"/>
      <c r="AQ164" s="1731"/>
      <c r="AR164" s="1731"/>
      <c r="AS164" s="1731"/>
      <c r="AT164" s="1731"/>
      <c r="AU164" s="1731"/>
      <c r="AV164" s="1731"/>
      <c r="AW164" s="1731"/>
      <c r="AX164" s="1731"/>
      <c r="AY164" s="1731"/>
      <c r="AZ164" s="1731"/>
      <c r="BA164" s="1731"/>
      <c r="BB164" s="1731"/>
      <c r="BC164" s="1731"/>
      <c r="BD164" s="1731"/>
      <c r="BE164" s="1731"/>
      <c r="BF164" s="1731"/>
      <c r="BG164" s="1731"/>
      <c r="BH164" s="1731"/>
      <c r="BI164" s="1731"/>
      <c r="BJ164" s="1731"/>
      <c r="BK164" s="1731"/>
      <c r="BL164" s="1731"/>
      <c r="BM164" s="1731"/>
      <c r="BN164" s="1731"/>
      <c r="BO164" s="1731"/>
      <c r="BP164" s="1731"/>
      <c r="BQ164" s="1731"/>
      <c r="BR164" s="1731"/>
      <c r="BS164" s="1731"/>
      <c r="BT164" s="1731"/>
      <c r="BU164" s="1731"/>
      <c r="BV164" s="1732"/>
      <c r="BW164" s="1732"/>
      <c r="BX164" s="1732"/>
      <c r="BY164" s="1732"/>
      <c r="BZ164" s="1731"/>
      <c r="CA164" s="2200"/>
      <c r="CB164" s="2200"/>
      <c r="CC164" s="2200"/>
      <c r="CD164" s="2200"/>
      <c r="CE164" s="2200"/>
      <c r="CF164" s="2200"/>
      <c r="CG164" s="2200"/>
      <c r="CH164" s="2200"/>
      <c r="CI164" s="2200"/>
      <c r="CJ164" s="2200"/>
      <c r="CK164" s="2200"/>
      <c r="CL164" s="2200"/>
      <c r="CM164" s="2200"/>
      <c r="CN164" s="2200"/>
      <c r="CO164" s="2200"/>
      <c r="CP164" s="2200"/>
      <c r="CQ164" s="2200"/>
      <c r="CR164" s="1731"/>
      <c r="CS164" s="1731"/>
    </row>
    <row r="165" spans="1:97" ht="15" customHeight="1" x14ac:dyDescent="0.25">
      <c r="A165" s="3132" t="s">
        <v>1557</v>
      </c>
      <c r="B165" s="1790" t="s">
        <v>1558</v>
      </c>
      <c r="C165" s="28">
        <f t="shared" ref="C165:C166" si="158">SUM(D165+E165)</f>
        <v>0</v>
      </c>
      <c r="D165" s="126"/>
      <c r="E165" s="1840"/>
      <c r="F165" s="125"/>
      <c r="G165" s="126"/>
      <c r="H165" s="2078"/>
      <c r="I165" s="1840"/>
      <c r="J165" s="126"/>
      <c r="K165" s="2078"/>
      <c r="L165" s="1840"/>
      <c r="M165" s="1731"/>
      <c r="N165" s="1731"/>
      <c r="O165" s="1731"/>
      <c r="P165" s="1731"/>
      <c r="Q165" s="1731"/>
      <c r="R165" s="1731"/>
      <c r="S165" s="1731"/>
      <c r="T165" s="1731"/>
      <c r="U165" s="1731"/>
      <c r="V165" s="1731"/>
      <c r="W165" s="1731"/>
      <c r="X165" s="1731"/>
      <c r="Y165" s="1731"/>
      <c r="Z165" s="1731"/>
      <c r="AA165" s="1731"/>
      <c r="AB165" s="1731"/>
      <c r="AC165" s="1731"/>
      <c r="AD165" s="1731"/>
      <c r="AE165" s="1731"/>
      <c r="AF165" s="1731"/>
      <c r="AG165" s="1731"/>
      <c r="AH165" s="1731"/>
      <c r="AI165" s="1731"/>
      <c r="AJ165" s="1731"/>
      <c r="AK165" s="1731"/>
      <c r="AL165" s="1731"/>
      <c r="AM165" s="1731"/>
      <c r="AN165" s="1731"/>
      <c r="AO165" s="1731"/>
      <c r="AP165" s="1731"/>
      <c r="AQ165" s="1731"/>
      <c r="AR165" s="1731"/>
      <c r="AS165" s="1731"/>
      <c r="AT165" s="1731"/>
      <c r="AU165" s="1731"/>
      <c r="AV165" s="1731"/>
      <c r="AW165" s="1731"/>
      <c r="AX165" s="1731"/>
      <c r="AY165" s="1731"/>
      <c r="AZ165" s="1731"/>
      <c r="BA165" s="1731"/>
      <c r="BB165" s="1731"/>
      <c r="BC165" s="1731"/>
      <c r="BD165" s="1731"/>
      <c r="BE165" s="1731"/>
      <c r="BF165" s="1731"/>
      <c r="BG165" s="1731"/>
      <c r="BH165" s="1731"/>
      <c r="BI165" s="1731"/>
      <c r="BJ165" s="1731"/>
      <c r="BK165" s="1731"/>
      <c r="BL165" s="1731"/>
      <c r="BM165" s="1731"/>
      <c r="BN165" s="1731"/>
      <c r="BO165" s="1731"/>
      <c r="BP165" s="1731"/>
      <c r="BQ165" s="1731"/>
      <c r="BR165" s="1731"/>
      <c r="BS165" s="1731"/>
      <c r="BT165" s="1731"/>
      <c r="BU165" s="1731"/>
      <c r="BV165" s="1732"/>
      <c r="BW165" s="1732"/>
      <c r="BX165" s="1732"/>
      <c r="BY165" s="1732"/>
      <c r="BZ165" s="1731"/>
      <c r="CA165" s="2200"/>
      <c r="CB165" s="2200"/>
      <c r="CC165" s="2200"/>
      <c r="CD165" s="2200"/>
      <c r="CE165" s="2200"/>
      <c r="CF165" s="2200"/>
      <c r="CG165" s="2200"/>
      <c r="CH165" s="2200"/>
      <c r="CI165" s="2200"/>
      <c r="CJ165" s="2200"/>
      <c r="CK165" s="2200"/>
      <c r="CL165" s="2200"/>
      <c r="CM165" s="2200"/>
      <c r="CN165" s="2200"/>
      <c r="CO165" s="2200"/>
      <c r="CP165" s="2200"/>
      <c r="CQ165" s="2200"/>
      <c r="CR165" s="1731"/>
      <c r="CS165" s="1731"/>
    </row>
    <row r="166" spans="1:97" ht="15" customHeight="1" x14ac:dyDescent="0.25">
      <c r="A166" s="3129"/>
      <c r="B166" s="856" t="s">
        <v>1559</v>
      </c>
      <c r="C166" s="70">
        <f t="shared" si="158"/>
        <v>0</v>
      </c>
      <c r="D166" s="2074"/>
      <c r="E166" s="2093"/>
      <c r="F166" s="2119"/>
      <c r="G166" s="2074"/>
      <c r="H166" s="2162"/>
      <c r="I166" s="2093"/>
      <c r="J166" s="2074"/>
      <c r="K166" s="2162"/>
      <c r="L166" s="2093"/>
      <c r="M166" s="1731"/>
      <c r="N166" s="1731"/>
      <c r="O166" s="1731"/>
      <c r="P166" s="1731"/>
      <c r="Q166" s="1731"/>
      <c r="R166" s="1731"/>
      <c r="S166" s="1731"/>
      <c r="T166" s="1731"/>
      <c r="U166" s="1731"/>
      <c r="V166" s="1731"/>
      <c r="W166" s="1731"/>
      <c r="X166" s="1731"/>
      <c r="Y166" s="1731"/>
      <c r="Z166" s="1731"/>
      <c r="AA166" s="1731"/>
      <c r="AB166" s="1731"/>
      <c r="AC166" s="1731"/>
      <c r="AD166" s="1731"/>
      <c r="AE166" s="1731"/>
      <c r="AF166" s="1731"/>
      <c r="AG166" s="1731"/>
      <c r="AH166" s="1731"/>
      <c r="AI166" s="1731"/>
      <c r="AJ166" s="1731"/>
      <c r="AK166" s="1731"/>
      <c r="AL166" s="1731"/>
      <c r="AM166" s="1731"/>
      <c r="AN166" s="1731"/>
      <c r="AO166" s="1731"/>
      <c r="AP166" s="1731"/>
      <c r="AQ166" s="1731"/>
      <c r="AR166" s="1731"/>
      <c r="AS166" s="1731"/>
      <c r="AT166" s="1731"/>
      <c r="AU166" s="1731"/>
      <c r="AV166" s="1731"/>
      <c r="AW166" s="1731"/>
      <c r="AX166" s="1731"/>
      <c r="AY166" s="1731"/>
      <c r="AZ166" s="1731"/>
      <c r="BA166" s="1731"/>
      <c r="BB166" s="1731"/>
      <c r="BC166" s="1731"/>
      <c r="BD166" s="1731"/>
      <c r="BE166" s="1731"/>
      <c r="BF166" s="1731"/>
      <c r="BG166" s="1731"/>
      <c r="BH166" s="1731"/>
      <c r="BI166" s="1731"/>
      <c r="BJ166" s="1731"/>
      <c r="BK166" s="1731"/>
      <c r="BL166" s="1731"/>
      <c r="BM166" s="1731"/>
      <c r="BN166" s="1731"/>
      <c r="BO166" s="1731"/>
      <c r="BP166" s="1731"/>
      <c r="BQ166" s="1731"/>
      <c r="BR166" s="1731"/>
      <c r="BS166" s="1731"/>
      <c r="BT166" s="1731"/>
      <c r="BU166" s="1731"/>
      <c r="BV166" s="1732"/>
      <c r="BW166" s="1732"/>
      <c r="BX166" s="1732"/>
      <c r="BY166" s="1732"/>
      <c r="BZ166" s="1731"/>
      <c r="CA166" s="2200"/>
      <c r="CB166" s="2200"/>
      <c r="CC166" s="2200"/>
      <c r="CD166" s="2200"/>
      <c r="CE166" s="2200"/>
      <c r="CF166" s="2200"/>
      <c r="CG166" s="2200"/>
      <c r="CH166" s="2200"/>
      <c r="CI166" s="2200"/>
      <c r="CJ166" s="2200"/>
      <c r="CK166" s="2200"/>
      <c r="CL166" s="2200"/>
      <c r="CM166" s="2200"/>
      <c r="CN166" s="2200"/>
      <c r="CO166" s="2200"/>
      <c r="CP166" s="2200"/>
      <c r="CQ166" s="2200"/>
      <c r="CR166" s="1731"/>
      <c r="CS166" s="1731"/>
    </row>
    <row r="167" spans="1:97" ht="18" customHeight="1" x14ac:dyDescent="0.25">
      <c r="A167" s="281" t="s">
        <v>1560</v>
      </c>
      <c r="B167" s="2200"/>
      <c r="C167" s="2200"/>
      <c r="D167" s="2200"/>
      <c r="E167" s="2200"/>
      <c r="F167" s="2200"/>
      <c r="G167" s="2200"/>
      <c r="H167" s="2200"/>
      <c r="I167" s="2200"/>
      <c r="J167" s="2200"/>
      <c r="K167" s="2200"/>
      <c r="L167" s="2200"/>
      <c r="M167" s="2200"/>
      <c r="N167" s="2200"/>
      <c r="O167" s="2200"/>
      <c r="P167" s="2200"/>
      <c r="Q167" s="2200"/>
      <c r="R167" s="2200"/>
      <c r="S167" s="2200"/>
      <c r="T167" s="2200"/>
      <c r="U167" s="2200"/>
      <c r="V167" s="2200"/>
      <c r="W167" s="2200"/>
      <c r="X167" s="2200"/>
      <c r="Y167" s="2200"/>
      <c r="Z167" s="2200"/>
      <c r="AA167" s="2200"/>
      <c r="AB167" s="2200"/>
      <c r="AC167" s="2200"/>
      <c r="AD167" s="2200"/>
      <c r="AE167" s="2200"/>
      <c r="AF167" s="2200"/>
      <c r="AG167" s="2200"/>
      <c r="AH167" s="2200"/>
      <c r="AI167" s="2200"/>
      <c r="AJ167" s="2200"/>
      <c r="AK167" s="2200"/>
      <c r="AL167" s="2200"/>
      <c r="AM167" s="2200"/>
      <c r="AN167" s="2200"/>
      <c r="AO167" s="2200"/>
      <c r="AP167" s="2200"/>
      <c r="AQ167" s="2200"/>
      <c r="AR167" s="2200"/>
      <c r="AS167" s="2200"/>
      <c r="AT167" s="2200"/>
      <c r="AU167" s="2200"/>
      <c r="AV167" s="2200"/>
      <c r="AW167" s="2200"/>
      <c r="AX167" s="2200"/>
      <c r="AY167" s="2200"/>
      <c r="AZ167" s="2200"/>
      <c r="BA167" s="2200"/>
      <c r="BB167" s="2200"/>
      <c r="BC167" s="2200"/>
      <c r="BD167" s="2200"/>
      <c r="BE167" s="2200"/>
      <c r="BF167" s="2200"/>
      <c r="BG167" s="2200"/>
      <c r="BH167" s="2200"/>
      <c r="BI167" s="2200"/>
      <c r="BJ167" s="2200"/>
      <c r="BK167" s="2200"/>
      <c r="BL167" s="2200"/>
      <c r="BM167" s="2200"/>
      <c r="BN167" s="2200"/>
      <c r="BO167" s="2200"/>
      <c r="BP167" s="2200"/>
      <c r="BQ167" s="2200"/>
      <c r="BR167" s="2200"/>
      <c r="BS167" s="2200"/>
      <c r="BT167" s="2200"/>
      <c r="BU167" s="2200"/>
      <c r="BV167" s="1867"/>
      <c r="BW167" s="1867"/>
      <c r="BX167" s="1867"/>
      <c r="BY167" s="1867"/>
      <c r="BZ167" s="2200"/>
      <c r="CA167" s="2200"/>
      <c r="CB167" s="2200"/>
      <c r="CC167" s="2200"/>
      <c r="CD167" s="2200"/>
      <c r="CE167" s="2200"/>
      <c r="CF167" s="2200"/>
      <c r="CG167" s="2200"/>
      <c r="CH167" s="2200"/>
      <c r="CI167" s="2200"/>
      <c r="CJ167" s="2200"/>
      <c r="CK167" s="2200"/>
      <c r="CL167" s="2200"/>
      <c r="CM167" s="2200"/>
      <c r="CN167" s="2200"/>
      <c r="CO167" s="2200"/>
      <c r="CP167" s="2200"/>
      <c r="CQ167" s="2200"/>
      <c r="CR167" s="2200"/>
      <c r="CS167" s="2200"/>
    </row>
    <row r="168" spans="1:97" ht="27.75" customHeight="1" x14ac:dyDescent="0.25">
      <c r="A168" s="3159" t="s">
        <v>284</v>
      </c>
      <c r="B168" s="3122"/>
      <c r="C168" s="216" t="s">
        <v>936</v>
      </c>
      <c r="D168" s="27" t="s">
        <v>614</v>
      </c>
      <c r="E168" s="23" t="s">
        <v>1561</v>
      </c>
      <c r="F168" s="1743" t="s">
        <v>608</v>
      </c>
      <c r="G168" s="1868"/>
      <c r="H168" s="1731"/>
      <c r="I168" s="1731"/>
      <c r="J168" s="1731"/>
      <c r="K168" s="1731"/>
      <c r="L168" s="1731"/>
      <c r="M168" s="1731"/>
      <c r="N168" s="1731"/>
      <c r="O168" s="1731"/>
      <c r="P168" s="1731"/>
      <c r="Q168" s="1731"/>
      <c r="R168" s="1731"/>
      <c r="S168" s="1731"/>
      <c r="T168" s="1731"/>
      <c r="U168" s="1731"/>
      <c r="V168" s="1731"/>
      <c r="W168" s="1731"/>
      <c r="X168" s="1731"/>
      <c r="Y168" s="1731"/>
      <c r="Z168" s="1731"/>
      <c r="AA168" s="1731"/>
      <c r="AB168" s="1731"/>
      <c r="AC168" s="1731"/>
      <c r="AD168" s="1731"/>
      <c r="AE168" s="1731"/>
      <c r="AF168" s="1731"/>
      <c r="AG168" s="1731"/>
      <c r="AH168" s="1731"/>
      <c r="AI168" s="1731"/>
      <c r="AJ168" s="1731"/>
      <c r="AK168" s="1731"/>
      <c r="AL168" s="1731"/>
      <c r="AM168" s="1731"/>
      <c r="AN168" s="1731"/>
      <c r="AO168" s="1731"/>
      <c r="AP168" s="1731"/>
      <c r="AQ168" s="1731"/>
      <c r="AR168" s="1731"/>
      <c r="AS168" s="1731"/>
      <c r="AT168" s="1731"/>
      <c r="AU168" s="1731"/>
      <c r="AV168" s="1731"/>
      <c r="AW168" s="1731"/>
      <c r="AX168" s="1731"/>
      <c r="AY168" s="1731"/>
      <c r="AZ168" s="1731"/>
      <c r="BA168" s="1731"/>
      <c r="BB168" s="1731"/>
      <c r="BC168" s="1731"/>
      <c r="BD168" s="1731"/>
      <c r="BE168" s="1731"/>
      <c r="BF168" s="1731"/>
      <c r="BG168" s="1731"/>
      <c r="BH168" s="1731"/>
      <c r="BI168" s="1731"/>
      <c r="BJ168" s="1731"/>
      <c r="BK168" s="1731"/>
      <c r="BL168" s="1731"/>
      <c r="BM168" s="1731"/>
      <c r="BN168" s="1731"/>
      <c r="BO168" s="1731"/>
      <c r="BP168" s="1731"/>
      <c r="BQ168" s="1731"/>
      <c r="BR168" s="1731"/>
      <c r="BS168" s="1731"/>
      <c r="BT168" s="1731"/>
      <c r="BU168" s="1731"/>
      <c r="BV168" s="1732"/>
      <c r="BW168" s="1732"/>
      <c r="BX168" s="1732"/>
      <c r="BY168" s="1732"/>
      <c r="BZ168" s="1731"/>
      <c r="CA168" s="2200"/>
      <c r="CB168" s="2200"/>
      <c r="CC168" s="2200"/>
      <c r="CD168" s="2200"/>
      <c r="CE168" s="2200"/>
      <c r="CF168" s="2200"/>
      <c r="CG168" s="2200"/>
      <c r="CH168" s="2200"/>
      <c r="CI168" s="2200"/>
      <c r="CJ168" s="2200"/>
      <c r="CK168" s="2200"/>
      <c r="CL168" s="2200"/>
      <c r="CM168" s="2200"/>
      <c r="CN168" s="2200"/>
      <c r="CO168" s="2200"/>
      <c r="CP168" s="2200"/>
      <c r="CQ168" s="2200"/>
      <c r="CR168" s="1731"/>
      <c r="CS168" s="1731"/>
    </row>
    <row r="169" spans="1:97" ht="15" customHeight="1" x14ac:dyDescent="0.25">
      <c r="A169" s="3132" t="s">
        <v>1562</v>
      </c>
      <c r="B169" s="1744" t="s">
        <v>1563</v>
      </c>
      <c r="C169" s="125"/>
      <c r="D169" s="126"/>
      <c r="E169" s="857"/>
      <c r="F169" s="2349"/>
      <c r="G169" s="2428"/>
      <c r="H169" s="1731"/>
      <c r="I169" s="1731"/>
      <c r="J169" s="1731"/>
      <c r="K169" s="1731"/>
      <c r="L169" s="1731"/>
      <c r="M169" s="1731"/>
      <c r="N169" s="1731"/>
      <c r="O169" s="1731"/>
      <c r="P169" s="1731"/>
      <c r="Q169" s="1731"/>
      <c r="R169" s="1731"/>
      <c r="S169" s="1731"/>
      <c r="T169" s="1731"/>
      <c r="U169" s="1731"/>
      <c r="V169" s="1731"/>
      <c r="W169" s="1731"/>
      <c r="X169" s="1731"/>
      <c r="Y169" s="1731"/>
      <c r="Z169" s="1731"/>
      <c r="AA169" s="1731"/>
      <c r="AB169" s="1731"/>
      <c r="AC169" s="1731"/>
      <c r="AD169" s="1731"/>
      <c r="AE169" s="1731"/>
      <c r="AF169" s="1731"/>
      <c r="AG169" s="1731"/>
      <c r="AH169" s="1731"/>
      <c r="AI169" s="1731"/>
      <c r="AJ169" s="1731"/>
      <c r="AK169" s="1731"/>
      <c r="AL169" s="1731"/>
      <c r="AM169" s="1731"/>
      <c r="AN169" s="1731"/>
      <c r="AO169" s="1731"/>
      <c r="AP169" s="1731"/>
      <c r="AQ169" s="1731"/>
      <c r="AR169" s="1731"/>
      <c r="AS169" s="1731"/>
      <c r="AT169" s="1731"/>
      <c r="AU169" s="1731"/>
      <c r="AV169" s="1731"/>
      <c r="AW169" s="1731"/>
      <c r="AX169" s="1731"/>
      <c r="AY169" s="1731"/>
      <c r="AZ169" s="1731"/>
      <c r="BA169" s="1731"/>
      <c r="BB169" s="1731"/>
      <c r="BC169" s="1731"/>
      <c r="BD169" s="1731"/>
      <c r="BE169" s="1731"/>
      <c r="BF169" s="1731"/>
      <c r="BG169" s="1731"/>
      <c r="BH169" s="1731"/>
      <c r="BI169" s="1731"/>
      <c r="BJ169" s="1731"/>
      <c r="BK169" s="1731"/>
      <c r="BL169" s="1731"/>
      <c r="BM169" s="1731"/>
      <c r="BN169" s="1731"/>
      <c r="BO169" s="1731"/>
      <c r="BP169" s="1731"/>
      <c r="BQ169" s="1731"/>
      <c r="BR169" s="1731"/>
      <c r="BS169" s="1731"/>
      <c r="BT169" s="1731"/>
      <c r="BU169" s="1731"/>
      <c r="BV169" s="1732"/>
      <c r="BW169" s="1732"/>
      <c r="BX169" s="1732"/>
      <c r="BY169" s="1732"/>
      <c r="BZ169" s="1731"/>
      <c r="CA169" s="2200"/>
      <c r="CB169" s="2200"/>
      <c r="CC169" s="2200"/>
      <c r="CD169" s="2200"/>
      <c r="CE169" s="2200"/>
      <c r="CF169" s="2200"/>
      <c r="CG169" s="2200"/>
      <c r="CH169" s="2200"/>
      <c r="CI169" s="2200"/>
      <c r="CJ169" s="2200"/>
      <c r="CK169" s="2200"/>
      <c r="CL169" s="2200"/>
      <c r="CM169" s="2200"/>
      <c r="CN169" s="2200"/>
      <c r="CO169" s="2200"/>
      <c r="CP169" s="2200"/>
      <c r="CQ169" s="2200"/>
      <c r="CR169" s="1731"/>
      <c r="CS169" s="1731"/>
    </row>
    <row r="170" spans="1:97" ht="15" customHeight="1" x14ac:dyDescent="0.25">
      <c r="A170" s="3129"/>
      <c r="B170" s="162" t="s">
        <v>906</v>
      </c>
      <c r="C170" s="2119"/>
      <c r="D170" s="2074"/>
      <c r="E170" s="858"/>
      <c r="F170" s="2222"/>
      <c r="G170" s="2428"/>
      <c r="H170" s="1731"/>
      <c r="I170" s="1731"/>
      <c r="J170" s="1731"/>
      <c r="K170" s="1731"/>
      <c r="L170" s="1731"/>
      <c r="M170" s="1731"/>
      <c r="N170" s="1731"/>
      <c r="O170" s="1731"/>
      <c r="P170" s="1731"/>
      <c r="Q170" s="1731"/>
      <c r="R170" s="1731"/>
      <c r="S170" s="1731"/>
      <c r="T170" s="1731"/>
      <c r="U170" s="1731"/>
      <c r="V170" s="1731"/>
      <c r="W170" s="1731"/>
      <c r="X170" s="1731"/>
      <c r="Y170" s="1731"/>
      <c r="Z170" s="1731"/>
      <c r="AA170" s="1731"/>
      <c r="AB170" s="1731"/>
      <c r="AC170" s="1731"/>
      <c r="AD170" s="1731"/>
      <c r="AE170" s="1731"/>
      <c r="AF170" s="1731"/>
      <c r="AG170" s="1731"/>
      <c r="AH170" s="1731"/>
      <c r="AI170" s="1731"/>
      <c r="AJ170" s="1731"/>
      <c r="AK170" s="1731"/>
      <c r="AL170" s="1731"/>
      <c r="AM170" s="1731"/>
      <c r="AN170" s="1731"/>
      <c r="AO170" s="1731"/>
      <c r="AP170" s="1731"/>
      <c r="AQ170" s="1731"/>
      <c r="AR170" s="1731"/>
      <c r="AS170" s="1731"/>
      <c r="AT170" s="1731"/>
      <c r="AU170" s="1731"/>
      <c r="AV170" s="1731"/>
      <c r="AW170" s="1731"/>
      <c r="AX170" s="1731"/>
      <c r="AY170" s="1731"/>
      <c r="AZ170" s="1731"/>
      <c r="BA170" s="1731"/>
      <c r="BB170" s="1731"/>
      <c r="BC170" s="1731"/>
      <c r="BD170" s="1731"/>
      <c r="BE170" s="1731"/>
      <c r="BF170" s="1731"/>
      <c r="BG170" s="1731"/>
      <c r="BH170" s="1731"/>
      <c r="BI170" s="1731"/>
      <c r="BJ170" s="1731"/>
      <c r="BK170" s="1731"/>
      <c r="BL170" s="1731"/>
      <c r="BM170" s="1731"/>
      <c r="BN170" s="1731"/>
      <c r="BO170" s="1731"/>
      <c r="BP170" s="1731"/>
      <c r="BQ170" s="1731"/>
      <c r="BR170" s="1731"/>
      <c r="BS170" s="1731"/>
      <c r="BT170" s="1731"/>
      <c r="BU170" s="1731"/>
      <c r="BV170" s="1732"/>
      <c r="BW170" s="1732"/>
      <c r="BX170" s="1732"/>
      <c r="BY170" s="1732"/>
      <c r="BZ170" s="1731"/>
      <c r="CA170" s="2200"/>
      <c r="CB170" s="2200"/>
      <c r="CC170" s="2200"/>
      <c r="CD170" s="2200"/>
      <c r="CE170" s="2200"/>
      <c r="CF170" s="2200"/>
      <c r="CG170" s="2200"/>
      <c r="CH170" s="2200"/>
      <c r="CI170" s="2200"/>
      <c r="CJ170" s="2200"/>
      <c r="CK170" s="2200"/>
      <c r="CL170" s="2200"/>
      <c r="CM170" s="2200"/>
      <c r="CN170" s="2200"/>
      <c r="CO170" s="2200"/>
      <c r="CP170" s="2200"/>
      <c r="CQ170" s="2200"/>
      <c r="CR170" s="1731"/>
      <c r="CS170" s="1731"/>
    </row>
    <row r="171" spans="1:97" ht="15" customHeight="1" x14ac:dyDescent="0.25">
      <c r="A171" s="1778" t="s">
        <v>1564</v>
      </c>
      <c r="B171" s="1778" t="s">
        <v>1563</v>
      </c>
      <c r="C171" s="595"/>
      <c r="D171" s="515"/>
      <c r="E171" s="528"/>
      <c r="F171" s="653"/>
      <c r="G171" s="2428"/>
      <c r="H171" s="1731"/>
      <c r="I171" s="1731"/>
      <c r="J171" s="1731"/>
      <c r="K171" s="1731"/>
      <c r="L171" s="1731"/>
      <c r="M171" s="1731"/>
      <c r="N171" s="1731"/>
      <c r="O171" s="1731"/>
      <c r="P171" s="1731"/>
      <c r="Q171" s="1731"/>
      <c r="R171" s="1731"/>
      <c r="S171" s="1731"/>
      <c r="T171" s="1731"/>
      <c r="U171" s="1731"/>
      <c r="V171" s="1731"/>
      <c r="W171" s="1731"/>
      <c r="X171" s="1731"/>
      <c r="Y171" s="1731"/>
      <c r="Z171" s="1731"/>
      <c r="AA171" s="1731"/>
      <c r="AB171" s="1731"/>
      <c r="AC171" s="1731"/>
      <c r="AD171" s="1731"/>
      <c r="AE171" s="1731"/>
      <c r="AF171" s="1731"/>
      <c r="AG171" s="1731"/>
      <c r="AH171" s="1731"/>
      <c r="AI171" s="1731"/>
      <c r="AJ171" s="1731"/>
      <c r="AK171" s="1731"/>
      <c r="AL171" s="1731"/>
      <c r="AM171" s="1731"/>
      <c r="AN171" s="1731"/>
      <c r="AO171" s="1731"/>
      <c r="AP171" s="1731"/>
      <c r="AQ171" s="1731"/>
      <c r="AR171" s="1731"/>
      <c r="AS171" s="1731"/>
      <c r="AT171" s="1731"/>
      <c r="AU171" s="1731"/>
      <c r="AV171" s="1731"/>
      <c r="AW171" s="1731"/>
      <c r="AX171" s="1731"/>
      <c r="AY171" s="1731"/>
      <c r="AZ171" s="1731"/>
      <c r="BA171" s="1731"/>
      <c r="BB171" s="1731"/>
      <c r="BC171" s="1731"/>
      <c r="BD171" s="1731"/>
      <c r="BE171" s="1731"/>
      <c r="BF171" s="1731"/>
      <c r="BG171" s="1731"/>
      <c r="BH171" s="1731"/>
      <c r="BI171" s="1731"/>
      <c r="BJ171" s="1731"/>
      <c r="BK171" s="1731"/>
      <c r="BL171" s="1731"/>
      <c r="BM171" s="1731"/>
      <c r="BN171" s="1731"/>
      <c r="BO171" s="1731"/>
      <c r="BP171" s="1731"/>
      <c r="BQ171" s="1731"/>
      <c r="BR171" s="1731"/>
      <c r="BS171" s="1731"/>
      <c r="BT171" s="1731"/>
      <c r="BU171" s="1731"/>
      <c r="BV171" s="1732"/>
      <c r="BW171" s="1732"/>
      <c r="BX171" s="1732"/>
      <c r="BY171" s="1732"/>
      <c r="BZ171" s="1731"/>
      <c r="CA171" s="2200"/>
      <c r="CB171" s="2200"/>
      <c r="CC171" s="2200"/>
      <c r="CD171" s="2200"/>
      <c r="CE171" s="2200"/>
      <c r="CF171" s="2200"/>
      <c r="CG171" s="2200"/>
      <c r="CH171" s="2200"/>
      <c r="CI171" s="2200"/>
      <c r="CJ171" s="2200"/>
      <c r="CK171" s="2200"/>
      <c r="CL171" s="2200"/>
      <c r="CM171" s="2200"/>
      <c r="CN171" s="2200"/>
      <c r="CO171" s="2200"/>
      <c r="CP171" s="2200"/>
      <c r="CQ171" s="2200"/>
      <c r="CR171" s="1731"/>
      <c r="CS171" s="1731"/>
    </row>
    <row r="172" spans="1:97" ht="15" customHeight="1" x14ac:dyDescent="0.25">
      <c r="A172" s="3132" t="s">
        <v>1565</v>
      </c>
      <c r="B172" s="1744" t="s">
        <v>609</v>
      </c>
      <c r="C172" s="125"/>
      <c r="D172" s="126"/>
      <c r="E172" s="127"/>
      <c r="F172" s="2349"/>
      <c r="G172" s="2428"/>
      <c r="H172" s="1731"/>
      <c r="I172" s="1731"/>
      <c r="J172" s="1731"/>
      <c r="K172" s="1731"/>
      <c r="L172" s="1731"/>
      <c r="M172" s="1731"/>
      <c r="N172" s="1731"/>
      <c r="O172" s="1731"/>
      <c r="P172" s="1731"/>
      <c r="Q172" s="1731"/>
      <c r="R172" s="1731"/>
      <c r="S172" s="1731"/>
      <c r="T172" s="1731"/>
      <c r="U172" s="1731"/>
      <c r="V172" s="1731"/>
      <c r="W172" s="1731"/>
      <c r="X172" s="1731"/>
      <c r="Y172" s="1731"/>
      <c r="Z172" s="1731"/>
      <c r="AA172" s="1731"/>
      <c r="AB172" s="1731"/>
      <c r="AC172" s="1731"/>
      <c r="AD172" s="1731"/>
      <c r="AE172" s="1731"/>
      <c r="AF172" s="1731"/>
      <c r="AG172" s="1731"/>
      <c r="AH172" s="1731"/>
      <c r="AI172" s="1731"/>
      <c r="AJ172" s="1731"/>
      <c r="AK172" s="1731"/>
      <c r="AL172" s="1731"/>
      <c r="AM172" s="1731"/>
      <c r="AN172" s="1731"/>
      <c r="AO172" s="1731"/>
      <c r="AP172" s="1731"/>
      <c r="AQ172" s="1731"/>
      <c r="AR172" s="1731"/>
      <c r="AS172" s="1731"/>
      <c r="AT172" s="1731"/>
      <c r="AU172" s="1731"/>
      <c r="AV172" s="1731"/>
      <c r="AW172" s="1731"/>
      <c r="AX172" s="1731"/>
      <c r="AY172" s="1731"/>
      <c r="AZ172" s="1731"/>
      <c r="BA172" s="1731"/>
      <c r="BB172" s="1731"/>
      <c r="BC172" s="1731"/>
      <c r="BD172" s="1731"/>
      <c r="BE172" s="1731"/>
      <c r="BF172" s="1731"/>
      <c r="BG172" s="1731"/>
      <c r="BH172" s="1731"/>
      <c r="BI172" s="1731"/>
      <c r="BJ172" s="1731"/>
      <c r="BK172" s="1731"/>
      <c r="BL172" s="1731"/>
      <c r="BM172" s="1731"/>
      <c r="BN172" s="1731"/>
      <c r="BO172" s="1731"/>
      <c r="BP172" s="1731"/>
      <c r="BQ172" s="1731"/>
      <c r="BR172" s="1731"/>
      <c r="BS172" s="1731"/>
      <c r="BT172" s="1731"/>
      <c r="BU172" s="1731"/>
      <c r="BV172" s="1732"/>
      <c r="BW172" s="1732"/>
      <c r="BX172" s="1732"/>
      <c r="BY172" s="1732"/>
      <c r="BZ172" s="1731"/>
      <c r="CA172" s="2200"/>
      <c r="CB172" s="2200"/>
      <c r="CC172" s="2200"/>
      <c r="CD172" s="2200"/>
      <c r="CE172" s="2200"/>
      <c r="CF172" s="2200"/>
      <c r="CG172" s="2200"/>
      <c r="CH172" s="2200"/>
      <c r="CI172" s="2200"/>
      <c r="CJ172" s="2200"/>
      <c r="CK172" s="2200"/>
      <c r="CL172" s="2200"/>
      <c r="CM172" s="2200"/>
      <c r="CN172" s="2200"/>
      <c r="CO172" s="2200"/>
      <c r="CP172" s="2200"/>
      <c r="CQ172" s="2200"/>
      <c r="CR172" s="1731"/>
      <c r="CS172" s="1731"/>
    </row>
    <row r="173" spans="1:97" ht="15" customHeight="1" x14ac:dyDescent="0.25">
      <c r="A173" s="3128"/>
      <c r="B173" s="180" t="s">
        <v>1566</v>
      </c>
      <c r="C173" s="1842"/>
      <c r="D173" s="1843"/>
      <c r="E173" s="1845"/>
      <c r="F173" s="1844"/>
      <c r="G173" s="2428"/>
      <c r="H173" s="1731"/>
      <c r="I173" s="1731"/>
      <c r="J173" s="1731"/>
      <c r="K173" s="1731"/>
      <c r="L173" s="1731"/>
      <c r="M173" s="1731"/>
      <c r="N173" s="1731"/>
      <c r="O173" s="1731"/>
      <c r="P173" s="1731"/>
      <c r="Q173" s="1731"/>
      <c r="R173" s="1731"/>
      <c r="S173" s="1731"/>
      <c r="T173" s="1731"/>
      <c r="U173" s="1731"/>
      <c r="V173" s="1731"/>
      <c r="W173" s="1731"/>
      <c r="X173" s="1731"/>
      <c r="Y173" s="1731"/>
      <c r="Z173" s="1731"/>
      <c r="AA173" s="1731"/>
      <c r="AB173" s="1731"/>
      <c r="AC173" s="1731"/>
      <c r="AD173" s="1731"/>
      <c r="AE173" s="1731"/>
      <c r="AF173" s="1731"/>
      <c r="AG173" s="1731"/>
      <c r="AH173" s="1731"/>
      <c r="AI173" s="1731"/>
      <c r="AJ173" s="1731"/>
      <c r="AK173" s="1731"/>
      <c r="AL173" s="1731"/>
      <c r="AM173" s="1731"/>
      <c r="AN173" s="1731"/>
      <c r="AO173" s="1731"/>
      <c r="AP173" s="1731"/>
      <c r="AQ173" s="1731"/>
      <c r="AR173" s="1731"/>
      <c r="AS173" s="1731"/>
      <c r="AT173" s="1731"/>
      <c r="AU173" s="1731"/>
      <c r="AV173" s="1731"/>
      <c r="AW173" s="1731"/>
      <c r="AX173" s="1731"/>
      <c r="AY173" s="1731"/>
      <c r="AZ173" s="1731"/>
      <c r="BA173" s="1731"/>
      <c r="BB173" s="1731"/>
      <c r="BC173" s="1731"/>
      <c r="BD173" s="1731"/>
      <c r="BE173" s="1731"/>
      <c r="BF173" s="1731"/>
      <c r="BG173" s="1731"/>
      <c r="BH173" s="1731"/>
      <c r="BI173" s="1731"/>
      <c r="BJ173" s="1731"/>
      <c r="BK173" s="1731"/>
      <c r="BL173" s="1731"/>
      <c r="BM173" s="1731"/>
      <c r="BN173" s="1731"/>
      <c r="BO173" s="1731"/>
      <c r="BP173" s="1731"/>
      <c r="BQ173" s="1731"/>
      <c r="BR173" s="1731"/>
      <c r="BS173" s="1731"/>
      <c r="BT173" s="1731"/>
      <c r="BU173" s="1731"/>
      <c r="BV173" s="1732"/>
      <c r="BW173" s="1732"/>
      <c r="BX173" s="1732"/>
      <c r="BY173" s="1732"/>
      <c r="BZ173" s="1731"/>
      <c r="CA173" s="2200"/>
      <c r="CB173" s="2200"/>
      <c r="CC173" s="2200"/>
      <c r="CD173" s="2200"/>
      <c r="CE173" s="2200"/>
      <c r="CF173" s="2200"/>
      <c r="CG173" s="2200"/>
      <c r="CH173" s="2200"/>
      <c r="CI173" s="2200"/>
      <c r="CJ173" s="2200"/>
      <c r="CK173" s="2200"/>
      <c r="CL173" s="2200"/>
      <c r="CM173" s="2200"/>
      <c r="CN173" s="2200"/>
      <c r="CO173" s="2200"/>
      <c r="CP173" s="2200"/>
      <c r="CQ173" s="2200"/>
      <c r="CR173" s="1731"/>
      <c r="CS173" s="1731"/>
    </row>
    <row r="174" spans="1:97" ht="15" customHeight="1" x14ac:dyDescent="0.25">
      <c r="A174" s="3129"/>
      <c r="B174" s="162" t="s">
        <v>1567</v>
      </c>
      <c r="C174" s="2119"/>
      <c r="D174" s="2074"/>
      <c r="E174" s="477"/>
      <c r="F174" s="2093"/>
      <c r="G174" s="2428"/>
      <c r="H174" s="1731"/>
      <c r="I174" s="1731"/>
      <c r="J174" s="1731"/>
      <c r="K174" s="1731"/>
      <c r="L174" s="1731"/>
      <c r="M174" s="1731"/>
      <c r="N174" s="1731"/>
      <c r="O174" s="1731"/>
      <c r="P174" s="1731"/>
      <c r="Q174" s="1731"/>
      <c r="R174" s="1731"/>
      <c r="S174" s="1731"/>
      <c r="T174" s="1731"/>
      <c r="U174" s="1731"/>
      <c r="V174" s="1731"/>
      <c r="W174" s="1731"/>
      <c r="X174" s="1731"/>
      <c r="Y174" s="1731"/>
      <c r="Z174" s="1731"/>
      <c r="AA174" s="1731"/>
      <c r="AB174" s="1731"/>
      <c r="AC174" s="1731"/>
      <c r="AD174" s="1731"/>
      <c r="AE174" s="1731"/>
      <c r="AF174" s="1731"/>
      <c r="AG174" s="1731"/>
      <c r="AH174" s="1731"/>
      <c r="AI174" s="1731"/>
      <c r="AJ174" s="1731"/>
      <c r="AK174" s="1731"/>
      <c r="AL174" s="1731"/>
      <c r="AM174" s="1731"/>
      <c r="AN174" s="1731"/>
      <c r="AO174" s="1731"/>
      <c r="AP174" s="1731"/>
      <c r="AQ174" s="1731"/>
      <c r="AR174" s="1731"/>
      <c r="AS174" s="1731"/>
      <c r="AT174" s="1731"/>
      <c r="AU174" s="1731"/>
      <c r="AV174" s="1731"/>
      <c r="AW174" s="1731"/>
      <c r="AX174" s="1731"/>
      <c r="AY174" s="1731"/>
      <c r="AZ174" s="1731"/>
      <c r="BA174" s="1731"/>
      <c r="BB174" s="1731"/>
      <c r="BC174" s="1731"/>
      <c r="BD174" s="1731"/>
      <c r="BE174" s="1731"/>
      <c r="BF174" s="1731"/>
      <c r="BG174" s="1731"/>
      <c r="BH174" s="1731"/>
      <c r="BI174" s="1731"/>
      <c r="BJ174" s="1731"/>
      <c r="BK174" s="1731"/>
      <c r="BL174" s="1731"/>
      <c r="BM174" s="1731"/>
      <c r="BN174" s="1731"/>
      <c r="BO174" s="1731"/>
      <c r="BP174" s="1731"/>
      <c r="BQ174" s="1731"/>
      <c r="BR174" s="1731"/>
      <c r="BS174" s="1731"/>
      <c r="BT174" s="1731"/>
      <c r="BU174" s="1731"/>
      <c r="BV174" s="1732"/>
      <c r="BW174" s="1732"/>
      <c r="BX174" s="1732"/>
      <c r="BY174" s="1732"/>
      <c r="BZ174" s="1731"/>
      <c r="CA174" s="2200"/>
      <c r="CB174" s="2200"/>
      <c r="CC174" s="2200"/>
      <c r="CD174" s="2200"/>
      <c r="CE174" s="2200"/>
      <c r="CF174" s="2200"/>
      <c r="CG174" s="2200"/>
      <c r="CH174" s="2200"/>
      <c r="CI174" s="2200"/>
      <c r="CJ174" s="2200"/>
      <c r="CK174" s="2200"/>
      <c r="CL174" s="2200"/>
      <c r="CM174" s="2200"/>
      <c r="CN174" s="2200"/>
      <c r="CO174" s="2200"/>
      <c r="CP174" s="2200"/>
      <c r="CQ174" s="2200"/>
      <c r="CR174" s="1731"/>
      <c r="CS174" s="1731"/>
    </row>
    <row r="175" spans="1:97" ht="18" customHeight="1" x14ac:dyDescent="0.25">
      <c r="A175" s="2469" t="s">
        <v>1568</v>
      </c>
      <c r="B175" s="1873"/>
      <c r="C175" s="1873"/>
      <c r="D175" s="1873"/>
      <c r="E175" s="1873"/>
      <c r="F175" s="1873"/>
      <c r="G175" s="1873"/>
      <c r="H175" s="1873"/>
      <c r="I175" s="1873"/>
      <c r="J175" s="2200"/>
      <c r="K175" s="2200"/>
      <c r="L175" s="2200"/>
      <c r="M175" s="2200"/>
      <c r="N175" s="2200"/>
      <c r="O175" s="2200"/>
      <c r="P175" s="2200"/>
      <c r="Q175" s="2200"/>
      <c r="R175" s="2200"/>
      <c r="S175" s="2200"/>
      <c r="T175" s="2200"/>
      <c r="U175" s="2200"/>
      <c r="V175" s="2200"/>
      <c r="W175" s="2200"/>
      <c r="X175" s="2200"/>
      <c r="Y175" s="2200"/>
      <c r="Z175" s="2200"/>
      <c r="AA175" s="2200"/>
      <c r="AB175" s="2200"/>
      <c r="AC175" s="2200"/>
      <c r="AD175" s="2200"/>
      <c r="AE175" s="2200"/>
      <c r="AF175" s="2200"/>
      <c r="AG175" s="2200"/>
      <c r="AH175" s="2200"/>
      <c r="AI175" s="2200"/>
      <c r="AJ175" s="2200"/>
      <c r="AK175" s="2200"/>
      <c r="AL175" s="2200"/>
      <c r="AM175" s="2200"/>
      <c r="AN175" s="2200"/>
      <c r="AO175" s="2200"/>
      <c r="AP175" s="2200"/>
      <c r="AQ175" s="2200"/>
      <c r="AR175" s="2200"/>
      <c r="AS175" s="2200"/>
      <c r="AT175" s="2200"/>
      <c r="AU175" s="2200"/>
      <c r="AV175" s="2200"/>
      <c r="AW175" s="2200"/>
      <c r="AX175" s="2200"/>
      <c r="AY175" s="2200"/>
      <c r="AZ175" s="2200"/>
      <c r="BA175" s="2200"/>
      <c r="BB175" s="2200"/>
      <c r="BC175" s="2200"/>
      <c r="BD175" s="2200"/>
      <c r="BE175" s="2200"/>
      <c r="BF175" s="2200"/>
      <c r="BG175" s="2200"/>
      <c r="BH175" s="2200"/>
      <c r="BI175" s="2200"/>
      <c r="BJ175" s="2200"/>
      <c r="BK175" s="2200"/>
      <c r="BL175" s="2200"/>
      <c r="BM175" s="2200"/>
      <c r="BN175" s="2200"/>
      <c r="BO175" s="2200"/>
      <c r="BP175" s="2200"/>
      <c r="BQ175" s="2200"/>
      <c r="BR175" s="2200"/>
      <c r="BS175" s="2200"/>
      <c r="BT175" s="2200"/>
      <c r="BU175" s="2200"/>
      <c r="BV175" s="1867"/>
      <c r="BW175" s="1867"/>
      <c r="BX175" s="1867"/>
      <c r="BY175" s="1867"/>
      <c r="BZ175" s="2200"/>
      <c r="CA175" s="2200"/>
      <c r="CB175" s="2200"/>
      <c r="CC175" s="2200"/>
      <c r="CD175" s="2200"/>
      <c r="CE175" s="2200"/>
      <c r="CF175" s="2200"/>
      <c r="CG175" s="2200"/>
      <c r="CH175" s="2200"/>
      <c r="CI175" s="2200"/>
      <c r="CJ175" s="2200"/>
      <c r="CK175" s="2200"/>
      <c r="CL175" s="2200"/>
      <c r="CM175" s="2200"/>
      <c r="CN175" s="2200"/>
      <c r="CO175" s="2200"/>
      <c r="CP175" s="2200"/>
      <c r="CQ175" s="2200"/>
      <c r="CR175" s="2200"/>
      <c r="CS175" s="2200"/>
    </row>
    <row r="176" spans="1:97" ht="13.5" customHeight="1" x14ac:dyDescent="0.25">
      <c r="A176" s="3201" t="s">
        <v>1543</v>
      </c>
      <c r="B176" s="3149"/>
      <c r="C176" s="3159" t="s">
        <v>1569</v>
      </c>
      <c r="D176" s="3124"/>
      <c r="E176" s="3124"/>
      <c r="F176" s="3196" t="s">
        <v>614</v>
      </c>
      <c r="G176" s="3162" t="s">
        <v>1561</v>
      </c>
      <c r="H176" s="3139" t="s">
        <v>608</v>
      </c>
      <c r="I176" s="1731"/>
      <c r="J176" s="1731"/>
      <c r="K176" s="1731"/>
      <c r="L176" s="1731"/>
      <c r="M176" s="1731"/>
      <c r="N176" s="1731"/>
      <c r="O176" s="1731"/>
      <c r="P176" s="1731"/>
      <c r="Q176" s="1731"/>
      <c r="R176" s="1731"/>
      <c r="S176" s="1731"/>
      <c r="T176" s="1731"/>
      <c r="U176" s="1731"/>
      <c r="V176" s="1731"/>
      <c r="W176" s="1731"/>
      <c r="X176" s="1731"/>
      <c r="Y176" s="1731"/>
      <c r="Z176" s="1731"/>
      <c r="AA176" s="1731"/>
      <c r="AB176" s="1731"/>
      <c r="AC176" s="1731"/>
      <c r="AD176" s="1731"/>
      <c r="AE176" s="1731"/>
      <c r="AF176" s="1731"/>
      <c r="AG176" s="1731"/>
      <c r="AH176" s="1731"/>
      <c r="AI176" s="1731"/>
      <c r="AJ176" s="1731"/>
      <c r="AK176" s="1731"/>
      <c r="AL176" s="1731"/>
      <c r="AM176" s="1731"/>
      <c r="AN176" s="1731"/>
      <c r="AO176" s="1731"/>
      <c r="AP176" s="1731"/>
      <c r="AQ176" s="1731"/>
      <c r="AR176" s="1731"/>
      <c r="AS176" s="1731"/>
      <c r="AT176" s="1731"/>
      <c r="AU176" s="1731"/>
      <c r="AV176" s="1731"/>
      <c r="AW176" s="1731"/>
      <c r="AX176" s="1731"/>
      <c r="AY176" s="1731"/>
      <c r="AZ176" s="1731"/>
      <c r="BA176" s="1731"/>
      <c r="BB176" s="1731"/>
      <c r="BC176" s="1731"/>
      <c r="BD176" s="1731"/>
      <c r="BE176" s="1731"/>
      <c r="BF176" s="1731"/>
      <c r="BG176" s="1731"/>
      <c r="BH176" s="1731"/>
      <c r="BI176" s="1731"/>
      <c r="BJ176" s="1731"/>
      <c r="BK176" s="1731"/>
      <c r="BL176" s="1731"/>
      <c r="BM176" s="1731"/>
      <c r="BN176" s="1731"/>
      <c r="BO176" s="1731"/>
      <c r="BP176" s="1731"/>
      <c r="BQ176" s="1731"/>
      <c r="BR176" s="1731"/>
      <c r="BS176" s="1731"/>
      <c r="BT176" s="1731"/>
      <c r="BU176" s="1731"/>
      <c r="BV176" s="1732"/>
      <c r="BW176" s="1732"/>
      <c r="BX176" s="1732"/>
      <c r="BY176" s="1732"/>
      <c r="BZ176" s="1731"/>
      <c r="CA176" s="2200"/>
      <c r="CB176" s="2200"/>
      <c r="CC176" s="2200"/>
      <c r="CD176" s="2200"/>
      <c r="CE176" s="2200"/>
      <c r="CF176" s="2200"/>
      <c r="CG176" s="2200"/>
      <c r="CH176" s="2200"/>
      <c r="CI176" s="2200"/>
      <c r="CJ176" s="2200"/>
      <c r="CK176" s="2200"/>
      <c r="CL176" s="2200"/>
      <c r="CM176" s="2200"/>
      <c r="CN176" s="2200"/>
      <c r="CO176" s="2200"/>
      <c r="CP176" s="2200"/>
      <c r="CQ176" s="2200"/>
      <c r="CR176" s="1731"/>
      <c r="CS176" s="1731"/>
    </row>
    <row r="177" spans="1:97" ht="13.5" customHeight="1" x14ac:dyDescent="0.25">
      <c r="A177" s="3150"/>
      <c r="B177" s="3140"/>
      <c r="C177" s="1734" t="s">
        <v>1570</v>
      </c>
      <c r="D177" s="27" t="s">
        <v>1562</v>
      </c>
      <c r="E177" s="1743" t="s">
        <v>1571</v>
      </c>
      <c r="F177" s="3176"/>
      <c r="G177" s="3163"/>
      <c r="H177" s="3140"/>
      <c r="I177" s="1731"/>
      <c r="J177" s="1731"/>
      <c r="K177" s="1731"/>
      <c r="L177" s="1731"/>
      <c r="M177" s="1731"/>
      <c r="N177" s="1731"/>
      <c r="O177" s="1731"/>
      <c r="P177" s="1731"/>
      <c r="Q177" s="1731"/>
      <c r="R177" s="1731"/>
      <c r="S177" s="1731"/>
      <c r="T177" s="1731"/>
      <c r="U177" s="1731"/>
      <c r="V177" s="1731"/>
      <c r="W177" s="1731"/>
      <c r="X177" s="1731"/>
      <c r="Y177" s="1731"/>
      <c r="Z177" s="1731"/>
      <c r="AA177" s="1731"/>
      <c r="AB177" s="1731"/>
      <c r="AC177" s="1731"/>
      <c r="AD177" s="1731"/>
      <c r="AE177" s="1731"/>
      <c r="AF177" s="1731"/>
      <c r="AG177" s="1731"/>
      <c r="AH177" s="1731"/>
      <c r="AI177" s="1731"/>
      <c r="AJ177" s="1731"/>
      <c r="AK177" s="1731"/>
      <c r="AL177" s="1731"/>
      <c r="AM177" s="1731"/>
      <c r="AN177" s="1731"/>
      <c r="AO177" s="1731"/>
      <c r="AP177" s="1731"/>
      <c r="AQ177" s="1731"/>
      <c r="AR177" s="1731"/>
      <c r="AS177" s="1731"/>
      <c r="AT177" s="1731"/>
      <c r="AU177" s="1731"/>
      <c r="AV177" s="1731"/>
      <c r="AW177" s="1731"/>
      <c r="AX177" s="1731"/>
      <c r="AY177" s="1731"/>
      <c r="AZ177" s="1731"/>
      <c r="BA177" s="1731"/>
      <c r="BB177" s="1731"/>
      <c r="BC177" s="1731"/>
      <c r="BD177" s="1731"/>
      <c r="BE177" s="1731"/>
      <c r="BF177" s="1731"/>
      <c r="BG177" s="1731"/>
      <c r="BH177" s="1731"/>
      <c r="BI177" s="1731"/>
      <c r="BJ177" s="1731"/>
      <c r="BK177" s="1731"/>
      <c r="BL177" s="1731"/>
      <c r="BM177" s="1731"/>
      <c r="BN177" s="1731"/>
      <c r="BO177" s="1731"/>
      <c r="BP177" s="1731"/>
      <c r="BQ177" s="1731"/>
      <c r="BR177" s="1731"/>
      <c r="BS177" s="1731"/>
      <c r="BT177" s="1731"/>
      <c r="BU177" s="1731"/>
      <c r="BV177" s="1732"/>
      <c r="BW177" s="1732"/>
      <c r="BX177" s="1732"/>
      <c r="BY177" s="1732"/>
      <c r="BZ177" s="1731"/>
      <c r="CA177" s="2200"/>
      <c r="CB177" s="2200"/>
      <c r="CC177" s="2200"/>
      <c r="CD177" s="2200"/>
      <c r="CE177" s="2200"/>
      <c r="CF177" s="2200"/>
      <c r="CG177" s="2200"/>
      <c r="CH177" s="2200"/>
      <c r="CI177" s="2200"/>
      <c r="CJ177" s="2200"/>
      <c r="CK177" s="2200"/>
      <c r="CL177" s="2200"/>
      <c r="CM177" s="2200"/>
      <c r="CN177" s="2200"/>
      <c r="CO177" s="2200"/>
      <c r="CP177" s="2200"/>
      <c r="CQ177" s="2200"/>
      <c r="CR177" s="1731"/>
      <c r="CS177" s="1731"/>
    </row>
    <row r="178" spans="1:97" ht="15" customHeight="1" x14ac:dyDescent="0.25">
      <c r="A178" s="3132" t="s">
        <v>1572</v>
      </c>
      <c r="B178" s="1938" t="s">
        <v>1567</v>
      </c>
      <c r="C178" s="28">
        <f t="shared" ref="C178:C183" si="159">SUM(D178:E178)</f>
        <v>0</v>
      </c>
      <c r="D178" s="126"/>
      <c r="E178" s="1840"/>
      <c r="F178" s="126"/>
      <c r="G178" s="127"/>
      <c r="H178" s="1840"/>
      <c r="I178" s="1731"/>
      <c r="J178" s="1731"/>
      <c r="K178" s="1731"/>
      <c r="L178" s="1731"/>
      <c r="M178" s="1731"/>
      <c r="N178" s="1731"/>
      <c r="O178" s="1731"/>
      <c r="P178" s="1731"/>
      <c r="Q178" s="1731"/>
      <c r="R178" s="1731"/>
      <c r="S178" s="1731"/>
      <c r="T178" s="1731"/>
      <c r="U178" s="1731"/>
      <c r="V178" s="1731"/>
      <c r="W178" s="1731"/>
      <c r="X178" s="1731"/>
      <c r="Y178" s="1731"/>
      <c r="Z178" s="1731"/>
      <c r="AA178" s="1731"/>
      <c r="AB178" s="1731"/>
      <c r="AC178" s="1731"/>
      <c r="AD178" s="1731"/>
      <c r="AE178" s="1731"/>
      <c r="AF178" s="1731"/>
      <c r="AG178" s="1731"/>
      <c r="AH178" s="1731"/>
      <c r="AI178" s="1731"/>
      <c r="AJ178" s="1731"/>
      <c r="AK178" s="1731"/>
      <c r="AL178" s="1731"/>
      <c r="AM178" s="1731"/>
      <c r="AN178" s="1731"/>
      <c r="AO178" s="1731"/>
      <c r="AP178" s="1731"/>
      <c r="AQ178" s="1731"/>
      <c r="AR178" s="1731"/>
      <c r="AS178" s="1731"/>
      <c r="AT178" s="1731"/>
      <c r="AU178" s="1731"/>
      <c r="AV178" s="1731"/>
      <c r="AW178" s="1731"/>
      <c r="AX178" s="1731"/>
      <c r="AY178" s="1731"/>
      <c r="AZ178" s="1731"/>
      <c r="BA178" s="1731"/>
      <c r="BB178" s="1731"/>
      <c r="BC178" s="1731"/>
      <c r="BD178" s="1731"/>
      <c r="BE178" s="1731"/>
      <c r="BF178" s="1731"/>
      <c r="BG178" s="1731"/>
      <c r="BH178" s="1731"/>
      <c r="BI178" s="1731"/>
      <c r="BJ178" s="1731"/>
      <c r="BK178" s="1731"/>
      <c r="BL178" s="1731"/>
      <c r="BM178" s="1731"/>
      <c r="BN178" s="1731"/>
      <c r="BO178" s="1731"/>
      <c r="BP178" s="1731"/>
      <c r="BQ178" s="1731"/>
      <c r="BR178" s="1731"/>
      <c r="BS178" s="1731"/>
      <c r="BT178" s="1731"/>
      <c r="BU178" s="1731"/>
      <c r="BV178" s="1732"/>
      <c r="BW178" s="1732"/>
      <c r="BX178" s="1732"/>
      <c r="BY178" s="1732"/>
      <c r="BZ178" s="1731"/>
      <c r="CA178" s="2200"/>
      <c r="CB178" s="2200"/>
      <c r="CC178" s="2200"/>
      <c r="CD178" s="2200"/>
      <c r="CE178" s="2200"/>
      <c r="CF178" s="2200"/>
      <c r="CG178" s="2200"/>
      <c r="CH178" s="2200"/>
      <c r="CI178" s="2200"/>
      <c r="CJ178" s="2200"/>
      <c r="CK178" s="2200"/>
      <c r="CL178" s="2200"/>
      <c r="CM178" s="2200"/>
      <c r="CN178" s="2200"/>
      <c r="CO178" s="2200"/>
      <c r="CP178" s="2200"/>
      <c r="CQ178" s="2200"/>
      <c r="CR178" s="1731"/>
      <c r="CS178" s="1731"/>
    </row>
    <row r="179" spans="1:97" ht="15" customHeight="1" x14ac:dyDescent="0.25">
      <c r="A179" s="3128"/>
      <c r="B179" s="198" t="s">
        <v>609</v>
      </c>
      <c r="C179" s="65">
        <f t="shared" si="159"/>
        <v>0</v>
      </c>
      <c r="D179" s="355"/>
      <c r="E179" s="2057"/>
      <c r="F179" s="355"/>
      <c r="G179" s="452"/>
      <c r="H179" s="2057"/>
      <c r="I179" s="1731"/>
      <c r="J179" s="1731"/>
      <c r="K179" s="1731"/>
      <c r="L179" s="1731"/>
      <c r="M179" s="1731"/>
      <c r="N179" s="1731"/>
      <c r="O179" s="1731"/>
      <c r="P179" s="1731"/>
      <c r="Q179" s="1731"/>
      <c r="R179" s="1731"/>
      <c r="S179" s="1731"/>
      <c r="T179" s="1731"/>
      <c r="U179" s="1731"/>
      <c r="V179" s="1731"/>
      <c r="W179" s="1731"/>
      <c r="X179" s="1731"/>
      <c r="Y179" s="1731"/>
      <c r="Z179" s="1731"/>
      <c r="AA179" s="1731"/>
      <c r="AB179" s="1731"/>
      <c r="AC179" s="1731"/>
      <c r="AD179" s="1731"/>
      <c r="AE179" s="1731"/>
      <c r="AF179" s="1731"/>
      <c r="AG179" s="1731"/>
      <c r="AH179" s="1731"/>
      <c r="AI179" s="1731"/>
      <c r="AJ179" s="1731"/>
      <c r="AK179" s="1731"/>
      <c r="AL179" s="1731"/>
      <c r="AM179" s="1731"/>
      <c r="AN179" s="1731"/>
      <c r="AO179" s="1731"/>
      <c r="AP179" s="1731"/>
      <c r="AQ179" s="1731"/>
      <c r="AR179" s="1731"/>
      <c r="AS179" s="1731"/>
      <c r="AT179" s="1731"/>
      <c r="AU179" s="1731"/>
      <c r="AV179" s="1731"/>
      <c r="AW179" s="1731"/>
      <c r="AX179" s="1731"/>
      <c r="AY179" s="1731"/>
      <c r="AZ179" s="1731"/>
      <c r="BA179" s="1731"/>
      <c r="BB179" s="1731"/>
      <c r="BC179" s="1731"/>
      <c r="BD179" s="1731"/>
      <c r="BE179" s="1731"/>
      <c r="BF179" s="1731"/>
      <c r="BG179" s="1731"/>
      <c r="BH179" s="1731"/>
      <c r="BI179" s="1731"/>
      <c r="BJ179" s="1731"/>
      <c r="BK179" s="1731"/>
      <c r="BL179" s="1731"/>
      <c r="BM179" s="1731"/>
      <c r="BN179" s="1731"/>
      <c r="BO179" s="1731"/>
      <c r="BP179" s="1731"/>
      <c r="BQ179" s="1731"/>
      <c r="BR179" s="1731"/>
      <c r="BS179" s="1731"/>
      <c r="BT179" s="1731"/>
      <c r="BU179" s="1731"/>
      <c r="BV179" s="1732"/>
      <c r="BW179" s="1732"/>
      <c r="BX179" s="1732"/>
      <c r="BY179" s="1732"/>
      <c r="BZ179" s="1731"/>
      <c r="CA179" s="2200"/>
      <c r="CB179" s="2200"/>
      <c r="CC179" s="2200"/>
      <c r="CD179" s="2200"/>
      <c r="CE179" s="2200"/>
      <c r="CF179" s="2200"/>
      <c r="CG179" s="2200"/>
      <c r="CH179" s="2200"/>
      <c r="CI179" s="2200"/>
      <c r="CJ179" s="2200"/>
      <c r="CK179" s="2200"/>
      <c r="CL179" s="2200"/>
      <c r="CM179" s="2200"/>
      <c r="CN179" s="2200"/>
      <c r="CO179" s="2200"/>
      <c r="CP179" s="2200"/>
      <c r="CQ179" s="2200"/>
      <c r="CR179" s="1731"/>
      <c r="CS179" s="1731"/>
    </row>
    <row r="180" spans="1:97" ht="15" customHeight="1" x14ac:dyDescent="0.25">
      <c r="A180" s="3129"/>
      <c r="B180" s="856" t="s">
        <v>1566</v>
      </c>
      <c r="C180" s="35">
        <f t="shared" si="159"/>
        <v>0</v>
      </c>
      <c r="D180" s="2074"/>
      <c r="E180" s="2093"/>
      <c r="F180" s="2074"/>
      <c r="G180" s="477"/>
      <c r="H180" s="2093"/>
      <c r="I180" s="1731"/>
      <c r="J180" s="1731"/>
      <c r="K180" s="1731"/>
      <c r="L180" s="1731"/>
      <c r="M180" s="1731"/>
      <c r="N180" s="1731"/>
      <c r="O180" s="1731"/>
      <c r="P180" s="1731"/>
      <c r="Q180" s="1731"/>
      <c r="R180" s="1731"/>
      <c r="S180" s="1731"/>
      <c r="T180" s="1731"/>
      <c r="U180" s="1731"/>
      <c r="V180" s="1731"/>
      <c r="W180" s="1731"/>
      <c r="X180" s="1731"/>
      <c r="Y180" s="1731"/>
      <c r="Z180" s="1731"/>
      <c r="AA180" s="1731"/>
      <c r="AB180" s="1731"/>
      <c r="AC180" s="1731"/>
      <c r="AD180" s="1731"/>
      <c r="AE180" s="1731"/>
      <c r="AF180" s="1731"/>
      <c r="AG180" s="1731"/>
      <c r="AH180" s="1731"/>
      <c r="AI180" s="1731"/>
      <c r="AJ180" s="1731"/>
      <c r="AK180" s="1731"/>
      <c r="AL180" s="1731"/>
      <c r="AM180" s="1731"/>
      <c r="AN180" s="1731"/>
      <c r="AO180" s="1731"/>
      <c r="AP180" s="1731"/>
      <c r="AQ180" s="1731"/>
      <c r="AR180" s="1731"/>
      <c r="AS180" s="1731"/>
      <c r="AT180" s="1731"/>
      <c r="AU180" s="1731"/>
      <c r="AV180" s="1731"/>
      <c r="AW180" s="1731"/>
      <c r="AX180" s="1731"/>
      <c r="AY180" s="1731"/>
      <c r="AZ180" s="1731"/>
      <c r="BA180" s="1731"/>
      <c r="BB180" s="1731"/>
      <c r="BC180" s="1731"/>
      <c r="BD180" s="1731"/>
      <c r="BE180" s="1731"/>
      <c r="BF180" s="1731"/>
      <c r="BG180" s="1731"/>
      <c r="BH180" s="1731"/>
      <c r="BI180" s="1731"/>
      <c r="BJ180" s="1731"/>
      <c r="BK180" s="1731"/>
      <c r="BL180" s="1731"/>
      <c r="BM180" s="1731"/>
      <c r="BN180" s="1731"/>
      <c r="BO180" s="1731"/>
      <c r="BP180" s="1731"/>
      <c r="BQ180" s="1731"/>
      <c r="BR180" s="1731"/>
      <c r="BS180" s="1731"/>
      <c r="BT180" s="1731"/>
      <c r="BU180" s="1731"/>
      <c r="BV180" s="1732"/>
      <c r="BW180" s="1732"/>
      <c r="BX180" s="1732"/>
      <c r="BY180" s="1732"/>
      <c r="BZ180" s="1731"/>
      <c r="CA180" s="2200"/>
      <c r="CB180" s="2200"/>
      <c r="CC180" s="2200"/>
      <c r="CD180" s="2200"/>
      <c r="CE180" s="2200"/>
      <c r="CF180" s="2200"/>
      <c r="CG180" s="2200"/>
      <c r="CH180" s="2200"/>
      <c r="CI180" s="2200"/>
      <c r="CJ180" s="2200"/>
      <c r="CK180" s="2200"/>
      <c r="CL180" s="2200"/>
      <c r="CM180" s="2200"/>
      <c r="CN180" s="2200"/>
      <c r="CO180" s="2200"/>
      <c r="CP180" s="2200"/>
      <c r="CQ180" s="2200"/>
      <c r="CR180" s="1731"/>
      <c r="CS180" s="1731"/>
    </row>
    <row r="181" spans="1:97" ht="18" customHeight="1" x14ac:dyDescent="0.25">
      <c r="A181" s="3132" t="s">
        <v>1573</v>
      </c>
      <c r="B181" s="1938" t="s">
        <v>1567</v>
      </c>
      <c r="C181" s="28">
        <f t="shared" si="159"/>
        <v>0</v>
      </c>
      <c r="D181" s="126"/>
      <c r="E181" s="1840"/>
      <c r="F181" s="126"/>
      <c r="G181" s="127"/>
      <c r="H181" s="1840"/>
      <c r="I181" s="1731"/>
      <c r="J181" s="1731"/>
      <c r="K181" s="1731"/>
      <c r="L181" s="1731"/>
      <c r="M181" s="1731"/>
      <c r="N181" s="1731"/>
      <c r="O181" s="1731"/>
      <c r="P181" s="1731"/>
      <c r="Q181" s="1731"/>
      <c r="R181" s="1731"/>
      <c r="S181" s="1731"/>
      <c r="T181" s="1731"/>
      <c r="U181" s="1731"/>
      <c r="V181" s="1731"/>
      <c r="W181" s="1731"/>
      <c r="X181" s="1731"/>
      <c r="Y181" s="1731"/>
      <c r="Z181" s="1731"/>
      <c r="AA181" s="1731"/>
      <c r="AB181" s="1731"/>
      <c r="AC181" s="1731"/>
      <c r="AD181" s="1731"/>
      <c r="AE181" s="1731"/>
      <c r="AF181" s="1731"/>
      <c r="AG181" s="1731"/>
      <c r="AH181" s="1731"/>
      <c r="AI181" s="1731"/>
      <c r="AJ181" s="1731"/>
      <c r="AK181" s="1731"/>
      <c r="AL181" s="1731"/>
      <c r="AM181" s="1731"/>
      <c r="AN181" s="1731"/>
      <c r="AO181" s="1731"/>
      <c r="AP181" s="1731"/>
      <c r="AQ181" s="1731"/>
      <c r="AR181" s="1731"/>
      <c r="AS181" s="1731"/>
      <c r="AT181" s="1731"/>
      <c r="AU181" s="1731"/>
      <c r="AV181" s="1731"/>
      <c r="AW181" s="1731"/>
      <c r="AX181" s="1731"/>
      <c r="AY181" s="1731"/>
      <c r="AZ181" s="1731"/>
      <c r="BA181" s="1731"/>
      <c r="BB181" s="1731"/>
      <c r="BC181" s="1731"/>
      <c r="BD181" s="1731"/>
      <c r="BE181" s="1731"/>
      <c r="BF181" s="1731"/>
      <c r="BG181" s="1731"/>
      <c r="BH181" s="1731"/>
      <c r="BI181" s="1731"/>
      <c r="BJ181" s="1731"/>
      <c r="BK181" s="1731"/>
      <c r="BL181" s="1731"/>
      <c r="BM181" s="1731"/>
      <c r="BN181" s="1731"/>
      <c r="BO181" s="1731"/>
      <c r="BP181" s="1731"/>
      <c r="BQ181" s="1731"/>
      <c r="BR181" s="1731"/>
      <c r="BS181" s="1731"/>
      <c r="BT181" s="1731"/>
      <c r="BU181" s="1731"/>
      <c r="BV181" s="1732"/>
      <c r="BW181" s="1732"/>
      <c r="BX181" s="1732"/>
      <c r="BY181" s="1732"/>
      <c r="BZ181" s="1731"/>
      <c r="CA181" s="2200"/>
      <c r="CB181" s="2200"/>
      <c r="CC181" s="2200"/>
      <c r="CD181" s="2200"/>
      <c r="CE181" s="2200"/>
      <c r="CF181" s="2200"/>
      <c r="CG181" s="2200"/>
      <c r="CH181" s="2200"/>
      <c r="CI181" s="2200"/>
      <c r="CJ181" s="2200"/>
      <c r="CK181" s="2200"/>
      <c r="CL181" s="2200"/>
      <c r="CM181" s="2200"/>
      <c r="CN181" s="2200"/>
      <c r="CO181" s="2200"/>
      <c r="CP181" s="2200"/>
      <c r="CQ181" s="2200"/>
      <c r="CR181" s="1731"/>
      <c r="CS181" s="1731"/>
    </row>
    <row r="182" spans="1:97" ht="20.25" customHeight="1" x14ac:dyDescent="0.25">
      <c r="A182" s="3128"/>
      <c r="B182" s="198" t="s">
        <v>609</v>
      </c>
      <c r="C182" s="65">
        <f t="shared" si="159"/>
        <v>0</v>
      </c>
      <c r="D182" s="355"/>
      <c r="E182" s="2057"/>
      <c r="F182" s="355"/>
      <c r="G182" s="452"/>
      <c r="H182" s="2057"/>
      <c r="I182" s="1731"/>
      <c r="J182" s="1731"/>
      <c r="K182" s="1731"/>
      <c r="L182" s="1731"/>
      <c r="M182" s="1731"/>
      <c r="N182" s="1731"/>
      <c r="O182" s="1731"/>
      <c r="P182" s="1731"/>
      <c r="Q182" s="1731"/>
      <c r="R182" s="1731"/>
      <c r="S182" s="1731"/>
      <c r="T182" s="1731"/>
      <c r="U182" s="1731"/>
      <c r="V182" s="1731"/>
      <c r="W182" s="1731"/>
      <c r="X182" s="1731"/>
      <c r="Y182" s="1731"/>
      <c r="Z182" s="1731"/>
      <c r="AA182" s="1731"/>
      <c r="AB182" s="1731"/>
      <c r="AC182" s="1731"/>
      <c r="AD182" s="1731"/>
      <c r="AE182" s="1731"/>
      <c r="AF182" s="1731"/>
      <c r="AG182" s="1731"/>
      <c r="AH182" s="1731"/>
      <c r="AI182" s="1731"/>
      <c r="AJ182" s="1731"/>
      <c r="AK182" s="1731"/>
      <c r="AL182" s="1731"/>
      <c r="AM182" s="1731"/>
      <c r="AN182" s="1731"/>
      <c r="AO182" s="1731"/>
      <c r="AP182" s="1731"/>
      <c r="AQ182" s="1731"/>
      <c r="AR182" s="1731"/>
      <c r="AS182" s="1731"/>
      <c r="AT182" s="1731"/>
      <c r="AU182" s="1731"/>
      <c r="AV182" s="1731"/>
      <c r="AW182" s="1731"/>
      <c r="AX182" s="1731"/>
      <c r="AY182" s="1731"/>
      <c r="AZ182" s="1731"/>
      <c r="BA182" s="1731"/>
      <c r="BB182" s="1731"/>
      <c r="BC182" s="1731"/>
      <c r="BD182" s="1731"/>
      <c r="BE182" s="1731"/>
      <c r="BF182" s="1731"/>
      <c r="BG182" s="1731"/>
      <c r="BH182" s="1731"/>
      <c r="BI182" s="1731"/>
      <c r="BJ182" s="1731"/>
      <c r="BK182" s="1731"/>
      <c r="BL182" s="1731"/>
      <c r="BM182" s="1731"/>
      <c r="BN182" s="1731"/>
      <c r="BO182" s="1731"/>
      <c r="BP182" s="1731"/>
      <c r="BQ182" s="1731"/>
      <c r="BR182" s="1731"/>
      <c r="BS182" s="1731"/>
      <c r="BT182" s="1731"/>
      <c r="BU182" s="1731"/>
      <c r="BV182" s="1732"/>
      <c r="BW182" s="1732"/>
      <c r="BX182" s="1732"/>
      <c r="BY182" s="1732"/>
      <c r="BZ182" s="1731"/>
      <c r="CA182" s="2200"/>
      <c r="CB182" s="2200"/>
      <c r="CC182" s="2200"/>
      <c r="CD182" s="2200"/>
      <c r="CE182" s="2200"/>
      <c r="CF182" s="2200"/>
      <c r="CG182" s="2200"/>
      <c r="CH182" s="2200"/>
      <c r="CI182" s="2200"/>
      <c r="CJ182" s="2200"/>
      <c r="CK182" s="2200"/>
      <c r="CL182" s="2200"/>
      <c r="CM182" s="2200"/>
      <c r="CN182" s="2200"/>
      <c r="CO182" s="2200"/>
      <c r="CP182" s="2200"/>
      <c r="CQ182" s="2200"/>
      <c r="CR182" s="1731"/>
      <c r="CS182" s="1731"/>
    </row>
    <row r="183" spans="1:97" ht="21" customHeight="1" x14ac:dyDescent="0.25">
      <c r="A183" s="3129"/>
      <c r="B183" s="856" t="s">
        <v>1566</v>
      </c>
      <c r="C183" s="35">
        <f t="shared" si="159"/>
        <v>0</v>
      </c>
      <c r="D183" s="2074"/>
      <c r="E183" s="2093"/>
      <c r="F183" s="2074"/>
      <c r="G183" s="477"/>
      <c r="H183" s="2093"/>
      <c r="I183" s="1731"/>
      <c r="J183" s="1731"/>
      <c r="K183" s="1731"/>
      <c r="L183" s="1731"/>
      <c r="M183" s="1731"/>
      <c r="N183" s="1731"/>
      <c r="O183" s="1731"/>
      <c r="P183" s="1731"/>
      <c r="Q183" s="1731"/>
      <c r="R183" s="1731"/>
      <c r="S183" s="1731"/>
      <c r="T183" s="1731"/>
      <c r="U183" s="1731"/>
      <c r="V183" s="1731"/>
      <c r="W183" s="1731"/>
      <c r="X183" s="1731"/>
      <c r="Y183" s="1731"/>
      <c r="Z183" s="1731"/>
      <c r="AA183" s="1731"/>
      <c r="AB183" s="1731"/>
      <c r="AC183" s="1731"/>
      <c r="AD183" s="1731"/>
      <c r="AE183" s="1731"/>
      <c r="AF183" s="1731"/>
      <c r="AG183" s="1731"/>
      <c r="AH183" s="1731"/>
      <c r="AI183" s="1731"/>
      <c r="AJ183" s="1731"/>
      <c r="AK183" s="1731"/>
      <c r="AL183" s="1731"/>
      <c r="AM183" s="1731"/>
      <c r="AN183" s="1731"/>
      <c r="AO183" s="1731"/>
      <c r="AP183" s="1731"/>
      <c r="AQ183" s="1731"/>
      <c r="AR183" s="1731"/>
      <c r="AS183" s="1731"/>
      <c r="AT183" s="1731"/>
      <c r="AU183" s="1731"/>
      <c r="AV183" s="1731"/>
      <c r="AW183" s="1731"/>
      <c r="AX183" s="1731"/>
      <c r="AY183" s="1731"/>
      <c r="AZ183" s="1731"/>
      <c r="BA183" s="1731"/>
      <c r="BB183" s="1731"/>
      <c r="BC183" s="1731"/>
      <c r="BD183" s="1731"/>
      <c r="BE183" s="1731"/>
      <c r="BF183" s="1731"/>
      <c r="BG183" s="1731"/>
      <c r="BH183" s="1731"/>
      <c r="BI183" s="1731"/>
      <c r="BJ183" s="1731"/>
      <c r="BK183" s="1731"/>
      <c r="BL183" s="1731"/>
      <c r="BM183" s="1731"/>
      <c r="BN183" s="1731"/>
      <c r="BO183" s="1731"/>
      <c r="BP183" s="1731"/>
      <c r="BQ183" s="1731"/>
      <c r="BR183" s="1731"/>
      <c r="BS183" s="1731"/>
      <c r="BT183" s="1731"/>
      <c r="BU183" s="1731"/>
      <c r="BV183" s="1732"/>
      <c r="BW183" s="1732"/>
      <c r="BX183" s="1732"/>
      <c r="BY183" s="1732"/>
      <c r="BZ183" s="1731"/>
      <c r="CA183" s="2200"/>
      <c r="CB183" s="2200"/>
      <c r="CC183" s="2200"/>
      <c r="CD183" s="2200"/>
      <c r="CE183" s="2200"/>
      <c r="CF183" s="2200"/>
      <c r="CG183" s="2200"/>
      <c r="CH183" s="2200"/>
      <c r="CI183" s="2200"/>
      <c r="CJ183" s="2200"/>
      <c r="CK183" s="2200"/>
      <c r="CL183" s="2200"/>
      <c r="CM183" s="2200"/>
      <c r="CN183" s="2200"/>
      <c r="CO183" s="2200"/>
      <c r="CP183" s="2200"/>
      <c r="CQ183" s="2200"/>
      <c r="CR183" s="1731"/>
      <c r="CS183" s="1731"/>
    </row>
    <row r="184" spans="1:97" ht="18" customHeight="1" x14ac:dyDescent="0.25">
      <c r="A184" s="1991" t="s">
        <v>1574</v>
      </c>
      <c r="B184" s="1991"/>
      <c r="C184" s="1991"/>
      <c r="D184" s="1991"/>
      <c r="E184" s="2200"/>
      <c r="F184" s="2200"/>
      <c r="G184" s="2200"/>
      <c r="H184" s="2200"/>
      <c r="I184" s="2200"/>
      <c r="J184" s="1867"/>
      <c r="K184" s="1867"/>
      <c r="L184" s="1867"/>
      <c r="M184" s="1867"/>
      <c r="N184" s="1867"/>
      <c r="O184" s="1867"/>
      <c r="P184" s="1867"/>
      <c r="Q184" s="1867"/>
      <c r="R184" s="1867"/>
      <c r="S184" s="1867"/>
      <c r="T184" s="1867"/>
      <c r="U184" s="1867"/>
      <c r="V184" s="1867"/>
      <c r="W184" s="1867"/>
      <c r="X184" s="1867"/>
      <c r="Y184" s="1867"/>
      <c r="Z184" s="1867"/>
      <c r="AA184" s="1867"/>
      <c r="AB184" s="2200"/>
      <c r="AC184" s="2200"/>
      <c r="AD184" s="2200"/>
      <c r="AE184" s="2200"/>
      <c r="AF184" s="2200"/>
      <c r="AG184" s="2200"/>
      <c r="AH184" s="2200"/>
      <c r="AI184" s="2200"/>
      <c r="AJ184" s="2200"/>
      <c r="AK184" s="2200"/>
      <c r="AL184" s="2200"/>
      <c r="AM184" s="2200"/>
      <c r="AN184" s="2200"/>
      <c r="AO184" s="2200"/>
      <c r="AP184" s="2200"/>
      <c r="AQ184" s="2200"/>
      <c r="AR184" s="2200"/>
      <c r="AS184" s="2200"/>
      <c r="AT184" s="2200"/>
      <c r="AU184" s="2200"/>
      <c r="AV184" s="2200"/>
      <c r="AW184" s="2200"/>
      <c r="AX184" s="2200"/>
      <c r="AY184" s="2200"/>
      <c r="AZ184" s="2200"/>
      <c r="BA184" s="2200"/>
      <c r="BB184" s="2200"/>
      <c r="BC184" s="2200"/>
      <c r="BD184" s="2200"/>
      <c r="BE184" s="2200"/>
      <c r="BF184" s="2200"/>
      <c r="BG184" s="2200"/>
      <c r="BH184" s="2200"/>
      <c r="BI184" s="2200"/>
      <c r="BJ184" s="2200"/>
      <c r="BK184" s="2200"/>
      <c r="BL184" s="2200"/>
      <c r="BM184" s="2200"/>
      <c r="BN184" s="2200"/>
      <c r="BO184" s="2200"/>
      <c r="BP184" s="2200"/>
      <c r="BQ184" s="2200"/>
      <c r="BR184" s="2200"/>
      <c r="BS184" s="2200"/>
      <c r="BT184" s="2200"/>
      <c r="BU184" s="2200"/>
      <c r="BV184" s="1867"/>
      <c r="BW184" s="1867"/>
      <c r="BX184" s="1867"/>
      <c r="BY184" s="1867"/>
      <c r="BZ184" s="2200"/>
      <c r="CA184" s="2200"/>
      <c r="CB184" s="2200"/>
      <c r="CC184" s="2200"/>
      <c r="CD184" s="2200"/>
      <c r="CE184" s="2200"/>
      <c r="CF184" s="2200"/>
      <c r="CG184" s="2200"/>
      <c r="CH184" s="2200"/>
      <c r="CI184" s="2200"/>
      <c r="CJ184" s="2200"/>
      <c r="CK184" s="2200"/>
      <c r="CL184" s="2200"/>
      <c r="CM184" s="2200"/>
      <c r="CN184" s="2200"/>
      <c r="CO184" s="2200"/>
      <c r="CP184" s="2200"/>
      <c r="CQ184" s="2200"/>
      <c r="CR184" s="2200"/>
      <c r="CS184" s="2200"/>
    </row>
    <row r="185" spans="1:97" ht="13.5" customHeight="1" x14ac:dyDescent="0.25">
      <c r="A185" s="3187" t="s">
        <v>1575</v>
      </c>
      <c r="B185" s="3380" t="s">
        <v>1576</v>
      </c>
      <c r="C185" s="3161"/>
      <c r="D185" s="3149"/>
      <c r="E185" s="3376" t="s">
        <v>1413</v>
      </c>
      <c r="F185" s="3124"/>
      <c r="G185" s="3124"/>
      <c r="H185" s="3124"/>
      <c r="I185" s="3124"/>
      <c r="J185" s="3124"/>
      <c r="K185" s="3124"/>
      <c r="L185" s="3124"/>
      <c r="M185" s="3124"/>
      <c r="N185" s="3124"/>
      <c r="O185" s="3124"/>
      <c r="P185" s="3124"/>
      <c r="Q185" s="3124"/>
      <c r="R185" s="3124"/>
      <c r="S185" s="3124"/>
      <c r="T185" s="3124"/>
      <c r="U185" s="3124"/>
      <c r="V185" s="3124"/>
      <c r="W185" s="3124"/>
      <c r="X185" s="3124"/>
      <c r="Y185" s="3124"/>
      <c r="Z185" s="3124"/>
      <c r="AA185" s="3124"/>
      <c r="AB185" s="3124"/>
      <c r="AC185" s="3124"/>
      <c r="AD185" s="3124"/>
      <c r="AE185" s="3124"/>
      <c r="AF185" s="3124"/>
      <c r="AG185" s="3124"/>
      <c r="AH185" s="3124"/>
      <c r="AI185" s="3124"/>
      <c r="AJ185" s="3124"/>
      <c r="AK185" s="3124"/>
      <c r="AL185" s="3122"/>
      <c r="AM185" s="1731"/>
      <c r="AN185" s="1731"/>
      <c r="AO185" s="1731"/>
      <c r="AP185" s="1731"/>
      <c r="AQ185" s="1731"/>
      <c r="AR185" s="1731"/>
      <c r="AS185" s="1731"/>
      <c r="AT185" s="1731"/>
      <c r="AU185" s="1731"/>
      <c r="AV185" s="1731"/>
      <c r="AW185" s="1731"/>
      <c r="AX185" s="1731"/>
      <c r="AY185" s="1731"/>
      <c r="AZ185" s="1731"/>
      <c r="BA185" s="1731"/>
      <c r="BB185" s="1731"/>
      <c r="BC185" s="1731"/>
      <c r="BD185" s="1731"/>
      <c r="BE185" s="1731"/>
      <c r="BF185" s="1731"/>
      <c r="BG185" s="1731"/>
      <c r="BH185" s="1731"/>
      <c r="BI185" s="1731"/>
      <c r="BJ185" s="1731"/>
      <c r="BK185" s="1731"/>
      <c r="BL185" s="1731"/>
      <c r="BM185" s="1731"/>
      <c r="BN185" s="1731"/>
      <c r="BO185" s="1731"/>
      <c r="BP185" s="1731"/>
      <c r="BQ185" s="1731"/>
      <c r="BR185" s="1731"/>
      <c r="BS185" s="1731"/>
      <c r="BT185" s="1731"/>
      <c r="BU185" s="1731"/>
      <c r="BV185" s="1732"/>
      <c r="BW185" s="1732"/>
      <c r="BX185" s="1732"/>
      <c r="BY185" s="1732"/>
      <c r="BZ185" s="1731"/>
      <c r="CA185" s="2200"/>
      <c r="CB185" s="2200"/>
      <c r="CC185" s="2200"/>
      <c r="CD185" s="2200"/>
      <c r="CE185" s="2200"/>
      <c r="CF185" s="2200"/>
      <c r="CG185" s="2200"/>
      <c r="CH185" s="2200"/>
      <c r="CI185" s="2200"/>
      <c r="CJ185" s="2200"/>
      <c r="CK185" s="2200"/>
      <c r="CL185" s="2200"/>
      <c r="CM185" s="2200"/>
      <c r="CN185" s="2200"/>
      <c r="CO185" s="2200"/>
      <c r="CP185" s="2200"/>
      <c r="CQ185" s="2200"/>
      <c r="CR185" s="1731"/>
      <c r="CS185" s="1731"/>
    </row>
    <row r="186" spans="1:97" ht="13.5" customHeight="1" x14ac:dyDescent="0.25">
      <c r="A186" s="3128"/>
      <c r="B186" s="3150"/>
      <c r="C186" s="3142"/>
      <c r="D186" s="3140"/>
      <c r="E186" s="3143" t="s">
        <v>352</v>
      </c>
      <c r="F186" s="3122"/>
      <c r="G186" s="3143" t="s">
        <v>335</v>
      </c>
      <c r="H186" s="3122"/>
      <c r="I186" s="3143" t="s">
        <v>99</v>
      </c>
      <c r="J186" s="3122"/>
      <c r="K186" s="3143" t="s">
        <v>49</v>
      </c>
      <c r="L186" s="3122"/>
      <c r="M186" s="3143" t="s">
        <v>50</v>
      </c>
      <c r="N186" s="3122"/>
      <c r="O186" s="3159" t="s">
        <v>51</v>
      </c>
      <c r="P186" s="3122"/>
      <c r="Q186" s="3159" t="s">
        <v>52</v>
      </c>
      <c r="R186" s="3122"/>
      <c r="S186" s="3159" t="s">
        <v>53</v>
      </c>
      <c r="T186" s="3122"/>
      <c r="U186" s="3159" t="s">
        <v>54</v>
      </c>
      <c r="V186" s="3122"/>
      <c r="W186" s="3159" t="s">
        <v>55</v>
      </c>
      <c r="X186" s="3122"/>
      <c r="Y186" s="3159" t="s">
        <v>56</v>
      </c>
      <c r="Z186" s="3122"/>
      <c r="AA186" s="3159" t="s">
        <v>57</v>
      </c>
      <c r="AB186" s="3122"/>
      <c r="AC186" s="3159" t="s">
        <v>58</v>
      </c>
      <c r="AD186" s="3122"/>
      <c r="AE186" s="3159" t="s">
        <v>59</v>
      </c>
      <c r="AF186" s="3122"/>
      <c r="AG186" s="3159" t="s">
        <v>60</v>
      </c>
      <c r="AH186" s="3122"/>
      <c r="AI186" s="3159" t="s">
        <v>61</v>
      </c>
      <c r="AJ186" s="3122"/>
      <c r="AK186" s="3159" t="s">
        <v>62</v>
      </c>
      <c r="AL186" s="3122"/>
      <c r="AM186" s="1731"/>
      <c r="AN186" s="1731"/>
      <c r="AO186" s="1731"/>
      <c r="AP186" s="1731"/>
      <c r="AQ186" s="1731"/>
      <c r="AR186" s="1731"/>
      <c r="AS186" s="1731"/>
      <c r="AT186" s="1731"/>
      <c r="AU186" s="1731"/>
      <c r="AV186" s="1731"/>
      <c r="AW186" s="1731"/>
      <c r="AX186" s="1731"/>
      <c r="AY186" s="1731"/>
      <c r="AZ186" s="1731"/>
      <c r="BA186" s="1731"/>
      <c r="BB186" s="1731"/>
      <c r="BC186" s="1731"/>
      <c r="BD186" s="1731"/>
      <c r="BE186" s="1731"/>
      <c r="BF186" s="1731"/>
      <c r="BG186" s="1731"/>
      <c r="BH186" s="1731"/>
      <c r="BI186" s="1731"/>
      <c r="BJ186" s="1731"/>
      <c r="BK186" s="1731"/>
      <c r="BL186" s="1731"/>
      <c r="BM186" s="1731"/>
      <c r="BN186" s="1731"/>
      <c r="BO186" s="1731"/>
      <c r="BP186" s="1731"/>
      <c r="BQ186" s="1731"/>
      <c r="BR186" s="1731"/>
      <c r="BS186" s="1731"/>
      <c r="BT186" s="1731"/>
      <c r="BU186" s="1731"/>
      <c r="BV186" s="1732"/>
      <c r="BW186" s="1732"/>
      <c r="BX186" s="1732"/>
      <c r="BY186" s="1732"/>
      <c r="BZ186" s="1731"/>
      <c r="CA186" s="2200"/>
      <c r="CB186" s="2200"/>
      <c r="CC186" s="2200"/>
      <c r="CD186" s="2200"/>
      <c r="CE186" s="2200"/>
      <c r="CF186" s="2200"/>
      <c r="CG186" s="2200"/>
      <c r="CH186" s="2200"/>
      <c r="CI186" s="2200"/>
      <c r="CJ186" s="2200"/>
      <c r="CK186" s="2200"/>
      <c r="CL186" s="2200"/>
      <c r="CM186" s="2200"/>
      <c r="CN186" s="2200"/>
      <c r="CO186" s="2200"/>
      <c r="CP186" s="2200"/>
      <c r="CQ186" s="2200"/>
      <c r="CR186" s="1731"/>
      <c r="CS186" s="1731"/>
    </row>
    <row r="187" spans="1:97" ht="13.5" customHeight="1" x14ac:dyDescent="0.25">
      <c r="A187" s="3129"/>
      <c r="B187" s="859" t="s">
        <v>84</v>
      </c>
      <c r="C187" s="860" t="s">
        <v>63</v>
      </c>
      <c r="D187" s="861" t="s">
        <v>64</v>
      </c>
      <c r="E187" s="27" t="s">
        <v>472</v>
      </c>
      <c r="F187" s="1743" t="s">
        <v>64</v>
      </c>
      <c r="G187" s="27" t="s">
        <v>472</v>
      </c>
      <c r="H187" s="1743" t="s">
        <v>64</v>
      </c>
      <c r="I187" s="27" t="s">
        <v>472</v>
      </c>
      <c r="J187" s="1743" t="s">
        <v>64</v>
      </c>
      <c r="K187" s="27" t="s">
        <v>472</v>
      </c>
      <c r="L187" s="1737" t="s">
        <v>64</v>
      </c>
      <c r="M187" s="27" t="s">
        <v>472</v>
      </c>
      <c r="N187" s="1743" t="s">
        <v>64</v>
      </c>
      <c r="O187" s="27" t="s">
        <v>472</v>
      </c>
      <c r="P187" s="1737" t="s">
        <v>64</v>
      </c>
      <c r="Q187" s="27" t="s">
        <v>472</v>
      </c>
      <c r="R187" s="1743" t="s">
        <v>64</v>
      </c>
      <c r="S187" s="27" t="s">
        <v>472</v>
      </c>
      <c r="T187" s="1737" t="s">
        <v>64</v>
      </c>
      <c r="U187" s="27" t="s">
        <v>472</v>
      </c>
      <c r="V187" s="1743" t="s">
        <v>64</v>
      </c>
      <c r="W187" s="27" t="s">
        <v>472</v>
      </c>
      <c r="X187" s="1737" t="s">
        <v>64</v>
      </c>
      <c r="Y187" s="27" t="s">
        <v>472</v>
      </c>
      <c r="Z187" s="1743" t="s">
        <v>64</v>
      </c>
      <c r="AA187" s="27" t="s">
        <v>472</v>
      </c>
      <c r="AB187" s="1743" t="s">
        <v>64</v>
      </c>
      <c r="AC187" s="27" t="s">
        <v>472</v>
      </c>
      <c r="AD187" s="1743" t="s">
        <v>64</v>
      </c>
      <c r="AE187" s="27" t="s">
        <v>472</v>
      </c>
      <c r="AF187" s="1743" t="s">
        <v>64</v>
      </c>
      <c r="AG187" s="27" t="s">
        <v>472</v>
      </c>
      <c r="AH187" s="1743" t="s">
        <v>64</v>
      </c>
      <c r="AI187" s="27" t="s">
        <v>472</v>
      </c>
      <c r="AJ187" s="1743" t="s">
        <v>64</v>
      </c>
      <c r="AK187" s="27" t="s">
        <v>472</v>
      </c>
      <c r="AL187" s="1743" t="s">
        <v>64</v>
      </c>
      <c r="AM187" s="1731"/>
      <c r="AN187" s="1731"/>
      <c r="AO187" s="1731"/>
      <c r="AP187" s="1731"/>
      <c r="AQ187" s="1731"/>
      <c r="AR187" s="1731"/>
      <c r="AS187" s="1731"/>
      <c r="AT187" s="1731"/>
      <c r="AU187" s="1731"/>
      <c r="AV187" s="1731"/>
      <c r="AW187" s="1731"/>
      <c r="AX187" s="1731"/>
      <c r="AY187" s="1731"/>
      <c r="AZ187" s="1731"/>
      <c r="BA187" s="1731"/>
      <c r="BB187" s="1731"/>
      <c r="BC187" s="1731"/>
      <c r="BD187" s="1731"/>
      <c r="BE187" s="1731"/>
      <c r="BF187" s="1731"/>
      <c r="BG187" s="1731"/>
      <c r="BH187" s="1731"/>
      <c r="BI187" s="1731"/>
      <c r="BJ187" s="1731"/>
      <c r="BK187" s="1731"/>
      <c r="BL187" s="1731"/>
      <c r="BM187" s="1731"/>
      <c r="BN187" s="1731"/>
      <c r="BO187" s="1731"/>
      <c r="BP187" s="1731"/>
      <c r="BQ187" s="1731"/>
      <c r="BR187" s="1731"/>
      <c r="BS187" s="1731"/>
      <c r="BT187" s="1731"/>
      <c r="BU187" s="1731"/>
      <c r="BV187" s="1732"/>
      <c r="BW187" s="1732"/>
      <c r="BX187" s="1732"/>
      <c r="BY187" s="1732"/>
      <c r="BZ187" s="1731"/>
      <c r="CA187" s="2200"/>
      <c r="CB187" s="2200"/>
      <c r="CC187" s="2200"/>
      <c r="CD187" s="2200"/>
      <c r="CE187" s="2200"/>
      <c r="CF187" s="2200"/>
      <c r="CG187" s="2200"/>
      <c r="CH187" s="2200"/>
      <c r="CI187" s="2200"/>
      <c r="CJ187" s="2200"/>
      <c r="CK187" s="2200"/>
      <c r="CL187" s="2200"/>
      <c r="CM187" s="2200"/>
      <c r="CN187" s="2200"/>
      <c r="CO187" s="2200"/>
      <c r="CP187" s="2200"/>
      <c r="CQ187" s="2200"/>
      <c r="CR187" s="1731"/>
      <c r="CS187" s="1731"/>
    </row>
    <row r="188" spans="1:97" ht="15" customHeight="1" x14ac:dyDescent="0.25">
      <c r="A188" s="862" t="s">
        <v>1577</v>
      </c>
      <c r="B188" s="863">
        <f t="shared" ref="B188:B191" si="160">SUM(C188+D188)</f>
        <v>0</v>
      </c>
      <c r="C188" s="2470">
        <f t="shared" ref="C188:D188" si="161">SUM(O188+Q188+S188+U188+W188+Y188+AA188+AC188+AE188+AG188+AI188+AK188)</f>
        <v>0</v>
      </c>
      <c r="D188" s="2052">
        <f t="shared" si="161"/>
        <v>0</v>
      </c>
      <c r="E188" s="864"/>
      <c r="F188" s="2471"/>
      <c r="G188" s="2472"/>
      <c r="H188" s="865"/>
      <c r="I188" s="864"/>
      <c r="J188" s="2471"/>
      <c r="K188" s="2472"/>
      <c r="L188" s="865"/>
      <c r="M188" s="2472"/>
      <c r="N188" s="865"/>
      <c r="O188" s="866"/>
      <c r="P188" s="867"/>
      <c r="Q188" s="868"/>
      <c r="R188" s="869"/>
      <c r="S188" s="866"/>
      <c r="T188" s="867"/>
      <c r="U188" s="868"/>
      <c r="V188" s="869"/>
      <c r="W188" s="866"/>
      <c r="X188" s="867"/>
      <c r="Y188" s="868"/>
      <c r="Z188" s="869"/>
      <c r="AA188" s="868"/>
      <c r="AB188" s="869"/>
      <c r="AC188" s="868"/>
      <c r="AD188" s="869"/>
      <c r="AE188" s="868"/>
      <c r="AF188" s="869"/>
      <c r="AG188" s="868"/>
      <c r="AH188" s="869"/>
      <c r="AI188" s="868"/>
      <c r="AJ188" s="869"/>
      <c r="AK188" s="868"/>
      <c r="AL188" s="869"/>
      <c r="AM188" s="1731"/>
      <c r="AN188" s="1731"/>
      <c r="AO188" s="1731"/>
      <c r="AP188" s="1731"/>
      <c r="AQ188" s="1731"/>
      <c r="AR188" s="1731"/>
      <c r="AS188" s="1731"/>
      <c r="AT188" s="1731"/>
      <c r="AU188" s="1731"/>
      <c r="AV188" s="1731"/>
      <c r="AW188" s="1731"/>
      <c r="AX188" s="1731"/>
      <c r="AY188" s="1731"/>
      <c r="AZ188" s="1731"/>
      <c r="BA188" s="1731"/>
      <c r="BB188" s="1731"/>
      <c r="BC188" s="1731"/>
      <c r="BD188" s="1731"/>
      <c r="BE188" s="1731"/>
      <c r="BF188" s="1731"/>
      <c r="BG188" s="1731"/>
      <c r="BH188" s="1731"/>
      <c r="BI188" s="1731"/>
      <c r="BJ188" s="1731"/>
      <c r="BK188" s="1731"/>
      <c r="BL188" s="1731"/>
      <c r="BM188" s="1731"/>
      <c r="BN188" s="1731"/>
      <c r="BO188" s="1731"/>
      <c r="BP188" s="1731"/>
      <c r="BQ188" s="1731"/>
      <c r="BR188" s="1731"/>
      <c r="BS188" s="1731"/>
      <c r="BT188" s="1731"/>
      <c r="BU188" s="1731"/>
      <c r="BV188" s="1732"/>
      <c r="BW188" s="1732"/>
      <c r="BX188" s="1732"/>
      <c r="BY188" s="1732"/>
      <c r="BZ188" s="1731"/>
      <c r="CA188" s="2200"/>
      <c r="CB188" s="2200"/>
      <c r="CC188" s="2200"/>
      <c r="CD188" s="2200"/>
      <c r="CE188" s="2200"/>
      <c r="CF188" s="2200"/>
      <c r="CG188" s="2200"/>
      <c r="CH188" s="2200"/>
      <c r="CI188" s="2200"/>
      <c r="CJ188" s="2200"/>
      <c r="CK188" s="2200"/>
      <c r="CL188" s="2200"/>
      <c r="CM188" s="2200"/>
      <c r="CN188" s="2200"/>
      <c r="CO188" s="2200"/>
      <c r="CP188" s="2200"/>
      <c r="CQ188" s="2200"/>
      <c r="CR188" s="1731"/>
      <c r="CS188" s="1731"/>
    </row>
    <row r="189" spans="1:97" ht="15" customHeight="1" x14ac:dyDescent="0.25">
      <c r="A189" s="2473" t="s">
        <v>1578</v>
      </c>
      <c r="B189" s="2474">
        <f t="shared" si="160"/>
        <v>0</v>
      </c>
      <c r="C189" s="2475">
        <f t="shared" ref="C189:D189" si="162">SUM(E189+G189+I189+K189+M189+O189+Q189+S189+U189+W189+Y189+AA189+AC189+AE189+AG189+AI189+AK189)</f>
        <v>0</v>
      </c>
      <c r="D189" s="2056">
        <f t="shared" si="162"/>
        <v>0</v>
      </c>
      <c r="E189" s="870"/>
      <c r="F189" s="871"/>
      <c r="G189" s="870"/>
      <c r="H189" s="871"/>
      <c r="I189" s="870"/>
      <c r="J189" s="871"/>
      <c r="K189" s="872"/>
      <c r="L189" s="873"/>
      <c r="M189" s="870"/>
      <c r="N189" s="871"/>
      <c r="O189" s="872"/>
      <c r="P189" s="873"/>
      <c r="Q189" s="870"/>
      <c r="R189" s="871"/>
      <c r="S189" s="872"/>
      <c r="T189" s="873"/>
      <c r="U189" s="870"/>
      <c r="V189" s="871"/>
      <c r="W189" s="872"/>
      <c r="X189" s="873"/>
      <c r="Y189" s="870"/>
      <c r="Z189" s="871"/>
      <c r="AA189" s="870"/>
      <c r="AB189" s="871"/>
      <c r="AC189" s="870"/>
      <c r="AD189" s="871"/>
      <c r="AE189" s="870"/>
      <c r="AF189" s="871"/>
      <c r="AG189" s="870"/>
      <c r="AH189" s="871"/>
      <c r="AI189" s="870"/>
      <c r="AJ189" s="871"/>
      <c r="AK189" s="870"/>
      <c r="AL189" s="871"/>
      <c r="AM189" s="1731"/>
      <c r="AN189" s="1731"/>
      <c r="AO189" s="1731"/>
      <c r="AP189" s="1731"/>
      <c r="AQ189" s="1731"/>
      <c r="AR189" s="1731"/>
      <c r="AS189" s="1731"/>
      <c r="AT189" s="1731"/>
      <c r="AU189" s="1731"/>
      <c r="AV189" s="1731"/>
      <c r="AW189" s="1731"/>
      <c r="AX189" s="1731"/>
      <c r="AY189" s="1731"/>
      <c r="AZ189" s="1731"/>
      <c r="BA189" s="1731"/>
      <c r="BB189" s="1731"/>
      <c r="BC189" s="1731"/>
      <c r="BD189" s="1731"/>
      <c r="BE189" s="1731"/>
      <c r="BF189" s="1731"/>
      <c r="BG189" s="1731"/>
      <c r="BH189" s="1731"/>
      <c r="BI189" s="1731"/>
      <c r="BJ189" s="1731"/>
      <c r="BK189" s="1731"/>
      <c r="BL189" s="1731"/>
      <c r="BM189" s="1731"/>
      <c r="BN189" s="1731"/>
      <c r="BO189" s="1731"/>
      <c r="BP189" s="1731"/>
      <c r="BQ189" s="1731"/>
      <c r="BR189" s="1731"/>
      <c r="BS189" s="1731"/>
      <c r="BT189" s="1731"/>
      <c r="BU189" s="1731"/>
      <c r="BV189" s="1732"/>
      <c r="BW189" s="1732"/>
      <c r="BX189" s="1732"/>
      <c r="BY189" s="1732"/>
      <c r="BZ189" s="1731"/>
      <c r="CA189" s="2200"/>
      <c r="CB189" s="2200"/>
      <c r="CC189" s="2200"/>
      <c r="CD189" s="2200"/>
      <c r="CE189" s="2200"/>
      <c r="CF189" s="2200"/>
      <c r="CG189" s="2200"/>
      <c r="CH189" s="2200"/>
      <c r="CI189" s="2200"/>
      <c r="CJ189" s="2200"/>
      <c r="CK189" s="2200"/>
      <c r="CL189" s="2200"/>
      <c r="CM189" s="2200"/>
      <c r="CN189" s="2200"/>
      <c r="CO189" s="2200"/>
      <c r="CP189" s="2200"/>
      <c r="CQ189" s="2200"/>
      <c r="CR189" s="1731"/>
      <c r="CS189" s="1731"/>
    </row>
    <row r="190" spans="1:97" ht="15" customHeight="1" x14ac:dyDescent="0.25">
      <c r="A190" s="874" t="s">
        <v>1579</v>
      </c>
      <c r="B190" s="2474">
        <f t="shared" si="160"/>
        <v>0</v>
      </c>
      <c r="C190" s="2475">
        <f t="shared" ref="C190:D190" si="163">SUM(E190+G190+I190+K190+M190+O190+Q190+S190+U190+W190+Y190+AA190+AC190+AE190+AG190+AI190+AK190)</f>
        <v>0</v>
      </c>
      <c r="D190" s="2056">
        <f t="shared" si="163"/>
        <v>0</v>
      </c>
      <c r="E190" s="870"/>
      <c r="F190" s="871"/>
      <c r="G190" s="870"/>
      <c r="H190" s="871"/>
      <c r="I190" s="870"/>
      <c r="J190" s="871"/>
      <c r="K190" s="872"/>
      <c r="L190" s="873"/>
      <c r="M190" s="870"/>
      <c r="N190" s="871"/>
      <c r="O190" s="872"/>
      <c r="P190" s="873"/>
      <c r="Q190" s="870"/>
      <c r="R190" s="871"/>
      <c r="S190" s="872"/>
      <c r="T190" s="873"/>
      <c r="U190" s="870"/>
      <c r="V190" s="871"/>
      <c r="W190" s="872"/>
      <c r="X190" s="873"/>
      <c r="Y190" s="870"/>
      <c r="Z190" s="871"/>
      <c r="AA190" s="870"/>
      <c r="AB190" s="871"/>
      <c r="AC190" s="870"/>
      <c r="AD190" s="871"/>
      <c r="AE190" s="870"/>
      <c r="AF190" s="871"/>
      <c r="AG190" s="870"/>
      <c r="AH190" s="871"/>
      <c r="AI190" s="870"/>
      <c r="AJ190" s="871"/>
      <c r="AK190" s="870"/>
      <c r="AL190" s="871"/>
      <c r="AM190" s="1731"/>
      <c r="AN190" s="1731"/>
      <c r="AO190" s="1731"/>
      <c r="AP190" s="1731"/>
      <c r="AQ190" s="1731"/>
      <c r="AR190" s="1731"/>
      <c r="AS190" s="1731"/>
      <c r="AT190" s="1731"/>
      <c r="AU190" s="1731"/>
      <c r="AV190" s="1731"/>
      <c r="AW190" s="1731"/>
      <c r="AX190" s="1731"/>
      <c r="AY190" s="1731"/>
      <c r="AZ190" s="1731"/>
      <c r="BA190" s="1731"/>
      <c r="BB190" s="1731"/>
      <c r="BC190" s="1731"/>
      <c r="BD190" s="1731"/>
      <c r="BE190" s="1731"/>
      <c r="BF190" s="1731"/>
      <c r="BG190" s="1731"/>
      <c r="BH190" s="1731"/>
      <c r="BI190" s="1731"/>
      <c r="BJ190" s="1731"/>
      <c r="BK190" s="1731"/>
      <c r="BL190" s="1731"/>
      <c r="BM190" s="1731"/>
      <c r="BN190" s="1731"/>
      <c r="BO190" s="1731"/>
      <c r="BP190" s="1731"/>
      <c r="BQ190" s="1731"/>
      <c r="BR190" s="1731"/>
      <c r="BS190" s="1731"/>
      <c r="BT190" s="1731"/>
      <c r="BU190" s="1731"/>
      <c r="BV190" s="1732"/>
      <c r="BW190" s="1732"/>
      <c r="BX190" s="1732"/>
      <c r="BY190" s="1732"/>
      <c r="BZ190" s="1731"/>
      <c r="CA190" s="2200"/>
      <c r="CB190" s="2200"/>
      <c r="CC190" s="2200"/>
      <c r="CD190" s="2200"/>
      <c r="CE190" s="2200"/>
      <c r="CF190" s="2200"/>
      <c r="CG190" s="2200"/>
      <c r="CH190" s="2200"/>
      <c r="CI190" s="2200"/>
      <c r="CJ190" s="2200"/>
      <c r="CK190" s="2200"/>
      <c r="CL190" s="2200"/>
      <c r="CM190" s="2200"/>
      <c r="CN190" s="2200"/>
      <c r="CO190" s="2200"/>
      <c r="CP190" s="2200"/>
      <c r="CQ190" s="2200"/>
      <c r="CR190" s="1731"/>
      <c r="CS190" s="1731"/>
    </row>
    <row r="191" spans="1:97" ht="15" customHeight="1" x14ac:dyDescent="0.25">
      <c r="A191" s="2476" t="s">
        <v>608</v>
      </c>
      <c r="B191" s="875">
        <f t="shared" si="160"/>
        <v>0</v>
      </c>
      <c r="C191" s="2477">
        <f t="shared" ref="C191:D191" si="164">SUM(E191+G191+I191+K191+M191+O191+Q191+S191+U191+W191+Y191+AA191+AC191+AE191+AG191+AI191+AK191)</f>
        <v>0</v>
      </c>
      <c r="D191" s="2072">
        <f t="shared" si="164"/>
        <v>0</v>
      </c>
      <c r="E191" s="876"/>
      <c r="F191" s="877"/>
      <c r="G191" s="876"/>
      <c r="H191" s="877"/>
      <c r="I191" s="876"/>
      <c r="J191" s="877"/>
      <c r="K191" s="878"/>
      <c r="L191" s="879"/>
      <c r="M191" s="876"/>
      <c r="N191" s="877"/>
      <c r="O191" s="878"/>
      <c r="P191" s="879"/>
      <c r="Q191" s="876"/>
      <c r="R191" s="877"/>
      <c r="S191" s="878"/>
      <c r="T191" s="879"/>
      <c r="U191" s="876"/>
      <c r="V191" s="877"/>
      <c r="W191" s="878"/>
      <c r="X191" s="879"/>
      <c r="Y191" s="876"/>
      <c r="Z191" s="877"/>
      <c r="AA191" s="876"/>
      <c r="AB191" s="877"/>
      <c r="AC191" s="876"/>
      <c r="AD191" s="877"/>
      <c r="AE191" s="876"/>
      <c r="AF191" s="877"/>
      <c r="AG191" s="876"/>
      <c r="AH191" s="877"/>
      <c r="AI191" s="876"/>
      <c r="AJ191" s="877"/>
      <c r="AK191" s="876"/>
      <c r="AL191" s="877"/>
      <c r="AM191" s="1731"/>
      <c r="AN191" s="1731"/>
      <c r="AO191" s="1731"/>
      <c r="AP191" s="1731"/>
      <c r="AQ191" s="1731"/>
      <c r="AR191" s="1731"/>
      <c r="AS191" s="1731"/>
      <c r="AT191" s="1731"/>
      <c r="AU191" s="1731"/>
      <c r="AV191" s="1731"/>
      <c r="AW191" s="1731"/>
      <c r="AX191" s="1731"/>
      <c r="AY191" s="1731"/>
      <c r="AZ191" s="1731"/>
      <c r="BA191" s="1731"/>
      <c r="BB191" s="1731"/>
      <c r="BC191" s="1731"/>
      <c r="BD191" s="1731"/>
      <c r="BE191" s="1731"/>
      <c r="BF191" s="1731"/>
      <c r="BG191" s="1731"/>
      <c r="BH191" s="1731"/>
      <c r="BI191" s="1731"/>
      <c r="BJ191" s="1731"/>
      <c r="BK191" s="1731"/>
      <c r="BL191" s="1731"/>
      <c r="BM191" s="1731"/>
      <c r="BN191" s="1731"/>
      <c r="BO191" s="1731"/>
      <c r="BP191" s="1731"/>
      <c r="BQ191" s="1731"/>
      <c r="BR191" s="1731"/>
      <c r="BS191" s="1731"/>
      <c r="BT191" s="1731"/>
      <c r="BU191" s="1731"/>
      <c r="BV191" s="1732"/>
      <c r="BW191" s="1732"/>
      <c r="BX191" s="1732"/>
      <c r="BY191" s="1732"/>
      <c r="BZ191" s="1731"/>
      <c r="CA191" s="2200"/>
      <c r="CB191" s="2200"/>
      <c r="CC191" s="2200"/>
      <c r="CD191" s="2200"/>
      <c r="CE191" s="2200"/>
      <c r="CF191" s="2200"/>
      <c r="CG191" s="2200"/>
      <c r="CH191" s="2200"/>
      <c r="CI191" s="2200"/>
      <c r="CJ191" s="2200"/>
      <c r="CK191" s="2200"/>
      <c r="CL191" s="2200"/>
      <c r="CM191" s="2200"/>
      <c r="CN191" s="2200"/>
      <c r="CO191" s="2200"/>
      <c r="CP191" s="2200"/>
      <c r="CQ191" s="2200"/>
      <c r="CR191" s="1731"/>
      <c r="CS191" s="1731"/>
    </row>
    <row r="192" spans="1:97" ht="18" customHeight="1" x14ac:dyDescent="0.25">
      <c r="A192" s="2432" t="s">
        <v>1580</v>
      </c>
      <c r="B192" s="2231"/>
      <c r="C192" s="2200"/>
      <c r="D192" s="2200"/>
      <c r="E192" s="2200"/>
      <c r="F192" s="2200"/>
      <c r="G192" s="1867"/>
      <c r="H192" s="1867"/>
      <c r="I192" s="1867"/>
      <c r="J192" s="1867"/>
      <c r="K192" s="1867"/>
      <c r="L192" s="1867"/>
      <c r="M192" s="1867"/>
      <c r="N192" s="1867"/>
      <c r="O192" s="1867"/>
      <c r="P192" s="1867"/>
      <c r="Q192" s="1867"/>
      <c r="R192" s="1867"/>
      <c r="S192" s="1867"/>
      <c r="T192" s="1867"/>
      <c r="U192" s="1867"/>
      <c r="V192" s="1867"/>
      <c r="W192" s="2200"/>
      <c r="X192" s="2200"/>
      <c r="Y192" s="2200"/>
      <c r="Z192" s="2200"/>
      <c r="AA192" s="2200"/>
      <c r="AB192" s="2200"/>
      <c r="AC192" s="2200"/>
      <c r="AD192" s="2200"/>
      <c r="AE192" s="2200"/>
      <c r="AF192" s="2200"/>
      <c r="AG192" s="2200"/>
      <c r="AH192" s="2200"/>
      <c r="AI192" s="2200"/>
      <c r="AJ192" s="2200"/>
      <c r="AK192" s="2200"/>
      <c r="AL192" s="2200"/>
      <c r="AM192" s="2200"/>
      <c r="AN192" s="2200"/>
      <c r="AO192" s="2200"/>
      <c r="AP192" s="2200"/>
      <c r="AQ192" s="2200"/>
      <c r="AR192" s="2200"/>
      <c r="AS192" s="2200"/>
      <c r="AT192" s="2200"/>
      <c r="AU192" s="2200"/>
      <c r="AV192" s="2200"/>
      <c r="AW192" s="2200"/>
      <c r="AX192" s="2200"/>
      <c r="AY192" s="2200"/>
      <c r="AZ192" s="2200"/>
      <c r="BA192" s="2200"/>
      <c r="BB192" s="2200"/>
      <c r="BC192" s="2200"/>
      <c r="BD192" s="2200"/>
      <c r="BE192" s="2200"/>
      <c r="BF192" s="2200"/>
      <c r="BG192" s="2200"/>
      <c r="BH192" s="2200"/>
      <c r="BI192" s="2200"/>
      <c r="BJ192" s="2200"/>
      <c r="BK192" s="2200"/>
      <c r="BL192" s="2200"/>
      <c r="BM192" s="2200"/>
      <c r="BN192" s="2200"/>
      <c r="BO192" s="2200"/>
      <c r="BP192" s="2200"/>
      <c r="BQ192" s="2200"/>
      <c r="BR192" s="2200"/>
      <c r="BS192" s="2200"/>
      <c r="BT192" s="2200"/>
      <c r="BU192" s="2200"/>
      <c r="BV192" s="1867"/>
      <c r="BW192" s="1867"/>
      <c r="BX192" s="1867"/>
      <c r="BY192" s="1867"/>
      <c r="BZ192" s="2200"/>
      <c r="CA192" s="2200"/>
      <c r="CB192" s="2200"/>
      <c r="CC192" s="2200"/>
      <c r="CD192" s="2200"/>
      <c r="CE192" s="2200"/>
      <c r="CF192" s="2200"/>
      <c r="CG192" s="2200"/>
      <c r="CH192" s="2200"/>
      <c r="CI192" s="2200"/>
      <c r="CJ192" s="2200"/>
      <c r="CK192" s="2200"/>
      <c r="CL192" s="2200"/>
      <c r="CM192" s="2200"/>
      <c r="CN192" s="2200"/>
      <c r="CO192" s="2200"/>
      <c r="CP192" s="2200"/>
      <c r="CQ192" s="2200"/>
      <c r="CR192" s="2200"/>
      <c r="CS192" s="2200"/>
    </row>
    <row r="193" spans="1:97" ht="24" customHeight="1" x14ac:dyDescent="0.25">
      <c r="A193" s="3201" t="s">
        <v>293</v>
      </c>
      <c r="B193" s="3149"/>
      <c r="C193" s="3159" t="s">
        <v>82</v>
      </c>
      <c r="D193" s="3124"/>
      <c r="E193" s="3122"/>
      <c r="F193" s="3143" t="s">
        <v>352</v>
      </c>
      <c r="G193" s="3122"/>
      <c r="H193" s="3143" t="s">
        <v>335</v>
      </c>
      <c r="I193" s="3122"/>
      <c r="J193" s="3143" t="s">
        <v>99</v>
      </c>
      <c r="K193" s="3122"/>
      <c r="L193" s="3143" t="s">
        <v>1225</v>
      </c>
      <c r="M193" s="3122"/>
      <c r="N193" s="3143" t="s">
        <v>1581</v>
      </c>
      <c r="O193" s="3122"/>
      <c r="P193" s="3159" t="s">
        <v>375</v>
      </c>
      <c r="Q193" s="3122"/>
      <c r="R193" s="3159" t="s">
        <v>316</v>
      </c>
      <c r="S193" s="3122"/>
      <c r="T193" s="3159" t="s">
        <v>1582</v>
      </c>
      <c r="U193" s="3135"/>
      <c r="V193" s="3139" t="s">
        <v>464</v>
      </c>
      <c r="W193" s="3138" t="s">
        <v>1583</v>
      </c>
      <c r="X193" s="3138" t="s">
        <v>1584</v>
      </c>
      <c r="Y193" s="3138" t="s">
        <v>1585</v>
      </c>
      <c r="Z193" s="3138" t="s">
        <v>1586</v>
      </c>
      <c r="AA193" s="3138" t="s">
        <v>1587</v>
      </c>
      <c r="AB193" s="3159" t="s">
        <v>1588</v>
      </c>
      <c r="AC193" s="3124"/>
      <c r="AD193" s="3124"/>
      <c r="AE193" s="3122"/>
      <c r="AF193" s="3376" t="s">
        <v>936</v>
      </c>
      <c r="AG193" s="3135"/>
      <c r="AH193" s="3254" t="s">
        <v>1510</v>
      </c>
      <c r="AI193" s="3254" t="s">
        <v>1511</v>
      </c>
      <c r="AJ193" s="3138" t="s">
        <v>41</v>
      </c>
      <c r="AK193" s="3138" t="s">
        <v>42</v>
      </c>
      <c r="AL193" s="3196" t="s">
        <v>39</v>
      </c>
      <c r="AM193" s="3139" t="s">
        <v>40</v>
      </c>
      <c r="AN193" s="1732"/>
      <c r="AO193" s="1732"/>
      <c r="AP193" s="1732"/>
      <c r="AQ193" s="1732"/>
      <c r="AR193" s="1732"/>
      <c r="AS193" s="1732"/>
      <c r="AT193" s="1732"/>
      <c r="AU193" s="1732"/>
      <c r="AV193" s="1731"/>
      <c r="AW193" s="1731"/>
      <c r="AX193" s="1731"/>
      <c r="AY193" s="1731"/>
      <c r="AZ193" s="1731"/>
      <c r="BA193" s="1731"/>
      <c r="BB193" s="1731"/>
      <c r="BC193" s="1731"/>
      <c r="BD193" s="1731"/>
      <c r="BE193" s="1731"/>
      <c r="BF193" s="1731"/>
      <c r="BG193" s="1731"/>
      <c r="BH193" s="1731"/>
      <c r="BI193" s="1731"/>
      <c r="BJ193" s="1731"/>
      <c r="BK193" s="1731"/>
      <c r="BL193" s="1731"/>
      <c r="BM193" s="1731"/>
      <c r="BN193" s="1731"/>
      <c r="BO193" s="1731"/>
      <c r="BP193" s="1731"/>
      <c r="BQ193" s="1731"/>
      <c r="BR193" s="1731"/>
      <c r="BS193" s="1731"/>
      <c r="BT193" s="1731"/>
      <c r="BU193" s="1731"/>
      <c r="BV193" s="1732"/>
      <c r="BW193" s="1732"/>
      <c r="BX193" s="1732"/>
      <c r="BY193" s="1732"/>
      <c r="BZ193" s="1731"/>
      <c r="CA193" s="2200"/>
      <c r="CB193" s="2200"/>
      <c r="CC193" s="2200"/>
      <c r="CD193" s="2200"/>
      <c r="CE193" s="2200"/>
      <c r="CF193" s="2200"/>
      <c r="CG193" s="2200"/>
      <c r="CH193" s="2200"/>
      <c r="CI193" s="2200"/>
      <c r="CJ193" s="2200"/>
      <c r="CK193" s="2200"/>
      <c r="CL193" s="2200"/>
      <c r="CM193" s="2200"/>
      <c r="CN193" s="2200"/>
      <c r="CO193" s="2200"/>
      <c r="CP193" s="2200"/>
      <c r="CQ193" s="2200"/>
      <c r="CR193" s="1731"/>
      <c r="CS193" s="1731"/>
    </row>
    <row r="194" spans="1:97" ht="29.25" customHeight="1" x14ac:dyDescent="0.25">
      <c r="A194" s="3150"/>
      <c r="B194" s="3140"/>
      <c r="C194" s="58" t="s">
        <v>84</v>
      </c>
      <c r="D194" s="24" t="s">
        <v>472</v>
      </c>
      <c r="E194" s="1863" t="s">
        <v>64</v>
      </c>
      <c r="F194" s="27" t="s">
        <v>472</v>
      </c>
      <c r="G194" s="75" t="s">
        <v>64</v>
      </c>
      <c r="H194" s="27" t="s">
        <v>472</v>
      </c>
      <c r="I194" s="75" t="s">
        <v>64</v>
      </c>
      <c r="J194" s="27" t="s">
        <v>472</v>
      </c>
      <c r="K194" s="75" t="s">
        <v>64</v>
      </c>
      <c r="L194" s="27" t="s">
        <v>472</v>
      </c>
      <c r="M194" s="75" t="s">
        <v>64</v>
      </c>
      <c r="N194" s="27" t="s">
        <v>472</v>
      </c>
      <c r="O194" s="75" t="s">
        <v>64</v>
      </c>
      <c r="P194" s="27" t="s">
        <v>472</v>
      </c>
      <c r="Q194" s="75" t="s">
        <v>64</v>
      </c>
      <c r="R194" s="27" t="s">
        <v>472</v>
      </c>
      <c r="S194" s="75" t="s">
        <v>64</v>
      </c>
      <c r="T194" s="27" t="s">
        <v>472</v>
      </c>
      <c r="U194" s="25" t="s">
        <v>64</v>
      </c>
      <c r="V194" s="3140"/>
      <c r="W194" s="3129"/>
      <c r="X194" s="3129"/>
      <c r="Y194" s="3129"/>
      <c r="Z194" s="3129"/>
      <c r="AA194" s="3129"/>
      <c r="AB194" s="216" t="s">
        <v>1522</v>
      </c>
      <c r="AC194" s="216" t="s">
        <v>1523</v>
      </c>
      <c r="AD194" s="216" t="s">
        <v>1524</v>
      </c>
      <c r="AE194" s="1743" t="s">
        <v>1525</v>
      </c>
      <c r="AF194" s="880" t="s">
        <v>533</v>
      </c>
      <c r="AG194" s="881" t="s">
        <v>768</v>
      </c>
      <c r="AH194" s="3146"/>
      <c r="AI194" s="3146"/>
      <c r="AJ194" s="3129"/>
      <c r="AK194" s="3129"/>
      <c r="AL194" s="3176"/>
      <c r="AM194" s="3140"/>
      <c r="AN194" s="1732"/>
      <c r="AO194" s="1732"/>
      <c r="AP194" s="1732"/>
      <c r="AQ194" s="1732"/>
      <c r="AR194" s="1732"/>
      <c r="AS194" s="1732"/>
      <c r="AT194" s="1732"/>
      <c r="AU194" s="1732"/>
      <c r="AV194" s="1731"/>
      <c r="AW194" s="1731"/>
      <c r="AX194" s="1731"/>
      <c r="AY194" s="1731"/>
      <c r="AZ194" s="1731"/>
      <c r="BA194" s="1731"/>
      <c r="BB194" s="1731"/>
      <c r="BC194" s="1731"/>
      <c r="BD194" s="1731"/>
      <c r="BE194" s="1731"/>
      <c r="BF194" s="1731"/>
      <c r="BG194" s="1731"/>
      <c r="BH194" s="1731"/>
      <c r="BI194" s="1731"/>
      <c r="BJ194" s="1731"/>
      <c r="BK194" s="1731"/>
      <c r="BL194" s="1731"/>
      <c r="BM194" s="1731"/>
      <c r="BN194" s="1731"/>
      <c r="BO194" s="1731"/>
      <c r="BP194" s="1731"/>
      <c r="BQ194" s="1731"/>
      <c r="BR194" s="1731"/>
      <c r="BS194" s="1731"/>
      <c r="BT194" s="1731"/>
      <c r="BU194" s="1731"/>
      <c r="BV194" s="1732"/>
      <c r="BW194" s="1732"/>
      <c r="BX194" s="1732"/>
      <c r="BY194" s="1732"/>
      <c r="BZ194" s="1731"/>
      <c r="CA194" s="2200"/>
      <c r="CB194" s="2200"/>
      <c r="CC194" s="2200"/>
      <c r="CD194" s="2200"/>
      <c r="CE194" s="2200"/>
      <c r="CF194" s="2200"/>
      <c r="CG194" s="2200"/>
      <c r="CH194" s="2200"/>
      <c r="CI194" s="2200"/>
      <c r="CJ194" s="2200"/>
      <c r="CK194" s="2200"/>
      <c r="CL194" s="2200"/>
      <c r="CM194" s="2200"/>
      <c r="CN194" s="2200"/>
      <c r="CO194" s="2200"/>
      <c r="CP194" s="2200"/>
      <c r="CQ194" s="2200"/>
      <c r="CR194" s="1731"/>
      <c r="CS194" s="1731"/>
    </row>
    <row r="195" spans="1:97" ht="15" customHeight="1" x14ac:dyDescent="0.25">
      <c r="A195" s="3132" t="s">
        <v>870</v>
      </c>
      <c r="B195" s="163" t="s">
        <v>1589</v>
      </c>
      <c r="C195" s="169">
        <f t="shared" ref="C195:C196" si="165">SUM(D195:E195)</f>
        <v>0</v>
      </c>
      <c r="D195" s="170">
        <f t="shared" ref="D195:D196" si="166">SUM(F195+H195+J195+L195+N195+P195+R195+T195)</f>
        <v>0</v>
      </c>
      <c r="E195" s="152">
        <f t="shared" ref="E195:E196" si="167">G195+I195+K195+M195+O195+Q195+S195+U195</f>
        <v>0</v>
      </c>
      <c r="F195" s="33"/>
      <c r="G195" s="34"/>
      <c r="H195" s="33"/>
      <c r="I195" s="34"/>
      <c r="J195" s="33"/>
      <c r="K195" s="34"/>
      <c r="L195" s="33"/>
      <c r="M195" s="34"/>
      <c r="N195" s="33"/>
      <c r="O195" s="34"/>
      <c r="P195" s="33"/>
      <c r="Q195" s="34"/>
      <c r="R195" s="33"/>
      <c r="S195" s="34"/>
      <c r="T195" s="33"/>
      <c r="U195" s="53"/>
      <c r="V195" s="242"/>
      <c r="W195" s="220"/>
      <c r="X195" s="220"/>
      <c r="Y195" s="220"/>
      <c r="Z195" s="220"/>
      <c r="AA195" s="1748"/>
      <c r="AB195" s="220"/>
      <c r="AC195" s="220"/>
      <c r="AD195" s="220"/>
      <c r="AE195" s="1801"/>
      <c r="AF195" s="220"/>
      <c r="AG195" s="1749"/>
      <c r="AH195" s="882"/>
      <c r="AI195" s="1801"/>
      <c r="AJ195" s="220"/>
      <c r="AK195" s="220"/>
      <c r="AL195" s="33"/>
      <c r="AM195" s="1801"/>
      <c r="AN195" s="2418" t="str">
        <f t="shared" ref="AN195:AN196" si="168">CA195&amp;CB195&amp;CC195&amp;CD195&amp;CE195</f>
        <v/>
      </c>
      <c r="AO195" s="2418"/>
      <c r="AP195" s="2418"/>
      <c r="AQ195" s="2418"/>
      <c r="AR195" s="2418"/>
      <c r="AS195" s="1732"/>
      <c r="AT195" s="1732"/>
      <c r="AU195" s="1731"/>
      <c r="AV195" s="1731"/>
      <c r="AW195" s="1731"/>
      <c r="AX195" s="1731"/>
      <c r="AY195" s="1731"/>
      <c r="AZ195" s="1731"/>
      <c r="BA195" s="1731"/>
      <c r="BB195" s="1731"/>
      <c r="BC195" s="1731"/>
      <c r="BD195" s="1731"/>
      <c r="BE195" s="1731"/>
      <c r="BF195" s="1731"/>
      <c r="BG195" s="1731"/>
      <c r="BH195" s="1731"/>
      <c r="BI195" s="1731"/>
      <c r="BJ195" s="1731"/>
      <c r="BK195" s="1731"/>
      <c r="BL195" s="1731"/>
      <c r="BM195" s="1731"/>
      <c r="BN195" s="1731"/>
      <c r="BO195" s="1731"/>
      <c r="BP195" s="1731"/>
      <c r="BQ195" s="1731"/>
      <c r="BR195" s="1731"/>
      <c r="BS195" s="1731"/>
      <c r="BT195" s="1731"/>
      <c r="BU195" s="1731"/>
      <c r="BV195" s="1732"/>
      <c r="BW195" s="1732"/>
      <c r="BX195" s="1732"/>
      <c r="BY195" s="1732"/>
      <c r="BZ195" s="1731"/>
      <c r="CA195" s="2419" t="str">
        <f t="shared" ref="CA195:CE195" si="169">IF(AND($C195&gt;0,AI195="")," * No olvide digitar la variable "&amp;AI$193&amp;""&amp;". Digite CERO si no tiene",IF(AI195&gt;$C195," * La variable "&amp;AI$193&amp;""&amp;" No puede ser mayor al Total.",""))</f>
        <v/>
      </c>
      <c r="CB195" s="2419" t="str">
        <f t="shared" si="169"/>
        <v/>
      </c>
      <c r="CC195" s="2419" t="str">
        <f t="shared" si="169"/>
        <v/>
      </c>
      <c r="CD195" s="2419" t="str">
        <f t="shared" si="169"/>
        <v/>
      </c>
      <c r="CE195" s="2419" t="str">
        <f t="shared" si="169"/>
        <v/>
      </c>
      <c r="CF195" s="2200"/>
      <c r="CG195" s="2200"/>
      <c r="CH195" s="2200"/>
      <c r="CI195" s="2200"/>
      <c r="CJ195" s="2200"/>
      <c r="CK195" s="2200"/>
      <c r="CL195" s="2200"/>
      <c r="CM195" s="2281">
        <f t="shared" ref="CM195:CQ195" si="170">IF(AND($C195&gt;0,AI195=""),1,IF(AI195&gt;$C195,1,0))</f>
        <v>0</v>
      </c>
      <c r="CN195" s="2281">
        <f t="shared" si="170"/>
        <v>0</v>
      </c>
      <c r="CO195" s="2281">
        <f t="shared" si="170"/>
        <v>0</v>
      </c>
      <c r="CP195" s="2281">
        <f t="shared" si="170"/>
        <v>0</v>
      </c>
      <c r="CQ195" s="2281">
        <f t="shared" si="170"/>
        <v>0</v>
      </c>
      <c r="CR195" s="1731"/>
      <c r="CS195" s="1731"/>
    </row>
    <row r="196" spans="1:97" ht="15" customHeight="1" x14ac:dyDescent="0.25">
      <c r="A196" s="3129"/>
      <c r="B196" s="162" t="s">
        <v>1590</v>
      </c>
      <c r="C196" s="215">
        <f t="shared" si="165"/>
        <v>0</v>
      </c>
      <c r="D196" s="1850">
        <f t="shared" si="166"/>
        <v>0</v>
      </c>
      <c r="E196" s="1918">
        <f t="shared" si="167"/>
        <v>0</v>
      </c>
      <c r="F196" s="41"/>
      <c r="G196" s="37"/>
      <c r="H196" s="41"/>
      <c r="I196" s="37"/>
      <c r="J196" s="41"/>
      <c r="K196" s="37"/>
      <c r="L196" s="41"/>
      <c r="M196" s="37"/>
      <c r="N196" s="41"/>
      <c r="O196" s="37"/>
      <c r="P196" s="41"/>
      <c r="Q196" s="37"/>
      <c r="R196" s="41"/>
      <c r="S196" s="37"/>
      <c r="T196" s="41"/>
      <c r="U196" s="55"/>
      <c r="V196" s="1964"/>
      <c r="W196" s="56"/>
      <c r="X196" s="56"/>
      <c r="Y196" s="56"/>
      <c r="Z196" s="56"/>
      <c r="AA196" s="1762"/>
      <c r="AB196" s="56"/>
      <c r="AC196" s="56"/>
      <c r="AD196" s="56"/>
      <c r="AE196" s="1764"/>
      <c r="AF196" s="56"/>
      <c r="AG196" s="1763"/>
      <c r="AH196" s="883"/>
      <c r="AI196" s="1764"/>
      <c r="AJ196" s="56"/>
      <c r="AK196" s="56"/>
      <c r="AL196" s="1784"/>
      <c r="AM196" s="1839"/>
      <c r="AN196" s="2418" t="str">
        <f t="shared" si="168"/>
        <v/>
      </c>
      <c r="AO196" s="2418"/>
      <c r="AP196" s="2418"/>
      <c r="AQ196" s="2418"/>
      <c r="AR196" s="2418"/>
      <c r="AS196" s="1732"/>
      <c r="AT196" s="1732"/>
      <c r="AU196" s="1731"/>
      <c r="AV196" s="1731"/>
      <c r="AW196" s="1731"/>
      <c r="AX196" s="1731"/>
      <c r="AY196" s="1731"/>
      <c r="AZ196" s="1731"/>
      <c r="BA196" s="1731"/>
      <c r="BB196" s="1731"/>
      <c r="BC196" s="1731"/>
      <c r="BD196" s="1731"/>
      <c r="BE196" s="1731"/>
      <c r="BF196" s="1731"/>
      <c r="BG196" s="1731"/>
      <c r="BH196" s="1731"/>
      <c r="BI196" s="1731"/>
      <c r="BJ196" s="1731"/>
      <c r="BK196" s="1731"/>
      <c r="BL196" s="1731"/>
      <c r="BM196" s="1731"/>
      <c r="BN196" s="1731"/>
      <c r="BO196" s="1731"/>
      <c r="BP196" s="1731"/>
      <c r="BQ196" s="1731"/>
      <c r="BR196" s="1731"/>
      <c r="BS196" s="1731"/>
      <c r="BT196" s="1731"/>
      <c r="BU196" s="1731"/>
      <c r="BV196" s="1732"/>
      <c r="BW196" s="1732"/>
      <c r="BX196" s="1732"/>
      <c r="BY196" s="1732"/>
      <c r="BZ196" s="1731"/>
      <c r="CA196" s="2419" t="str">
        <f t="shared" ref="CA196:CE196" si="171">IF(AND($C196&gt;0,AI196="")," * No olvide digitar la variable "&amp;AI$193&amp;""&amp;". Digite CERO si no tiene",IF(AI196&gt;$C196," * La variable "&amp;AI$193&amp;""&amp;" No puede ser mayor al Total.",""))</f>
        <v/>
      </c>
      <c r="CB196" s="2419" t="str">
        <f t="shared" si="171"/>
        <v/>
      </c>
      <c r="CC196" s="2419" t="str">
        <f t="shared" si="171"/>
        <v/>
      </c>
      <c r="CD196" s="2419" t="str">
        <f t="shared" si="171"/>
        <v/>
      </c>
      <c r="CE196" s="2419" t="str">
        <f t="shared" si="171"/>
        <v/>
      </c>
      <c r="CF196" s="2200"/>
      <c r="CG196" s="2200"/>
      <c r="CH196" s="2200"/>
      <c r="CI196" s="2200"/>
      <c r="CJ196" s="2200"/>
      <c r="CK196" s="2200"/>
      <c r="CL196" s="2200"/>
      <c r="CM196" s="2281">
        <f t="shared" ref="CM196:CQ196" si="172">IF(AND($C196&gt;0,AI196=""),1,IF(AI196&gt;$C196,1,0))</f>
        <v>0</v>
      </c>
      <c r="CN196" s="2281">
        <f t="shared" si="172"/>
        <v>0</v>
      </c>
      <c r="CO196" s="2281">
        <f t="shared" si="172"/>
        <v>0</v>
      </c>
      <c r="CP196" s="2281">
        <f t="shared" si="172"/>
        <v>0</v>
      </c>
      <c r="CQ196" s="2281">
        <f t="shared" si="172"/>
        <v>0</v>
      </c>
      <c r="CR196" s="1731"/>
      <c r="CS196" s="1731"/>
    </row>
    <row r="197" spans="1:97" ht="18" customHeight="1" x14ac:dyDescent="0.25">
      <c r="A197" s="1873" t="s">
        <v>1591</v>
      </c>
      <c r="B197" s="1873"/>
      <c r="C197" s="2200"/>
      <c r="D197" s="2200"/>
      <c r="E197" s="2200"/>
      <c r="F197" s="2200"/>
      <c r="G197" s="2200"/>
      <c r="H197" s="2200"/>
      <c r="I197" s="2200"/>
      <c r="J197" s="2200"/>
      <c r="K197" s="2200"/>
      <c r="L197" s="2200"/>
      <c r="M197" s="2200"/>
      <c r="N197" s="2200"/>
      <c r="O197" s="2200"/>
      <c r="P197" s="2200"/>
      <c r="Q197" s="2200"/>
      <c r="R197" s="2200"/>
      <c r="S197" s="2200"/>
      <c r="T197" s="2200"/>
      <c r="U197" s="2200"/>
      <c r="V197" s="2200"/>
      <c r="W197" s="2200"/>
      <c r="X197" s="2200"/>
      <c r="Y197" s="2200"/>
      <c r="Z197" s="2200"/>
      <c r="AA197" s="2200"/>
      <c r="AB197" s="2200"/>
      <c r="AC197" s="2200"/>
      <c r="AD197" s="2200"/>
      <c r="AE197" s="2200"/>
      <c r="AF197" s="2200"/>
      <c r="AG197" s="2200"/>
      <c r="AH197" s="1867"/>
      <c r="AI197" s="1867"/>
      <c r="AJ197" s="1867"/>
      <c r="AK197" s="1867"/>
      <c r="AL197" s="1867"/>
      <c r="AM197" s="1867"/>
      <c r="AN197" s="1867"/>
      <c r="AO197" s="1867"/>
      <c r="AP197" s="1867"/>
      <c r="AQ197" s="1867"/>
      <c r="AR197" s="1867"/>
      <c r="AS197" s="1867"/>
      <c r="AT197" s="1867"/>
      <c r="AU197" s="1867"/>
      <c r="AV197" s="2200"/>
      <c r="AW197" s="2200"/>
      <c r="AX197" s="2200"/>
      <c r="AY197" s="2200"/>
      <c r="AZ197" s="2200"/>
      <c r="BA197" s="2200"/>
      <c r="BB197" s="2200"/>
      <c r="BC197" s="2200"/>
      <c r="BD197" s="2200"/>
      <c r="BE197" s="2200"/>
      <c r="BF197" s="2200"/>
      <c r="BG197" s="2200"/>
      <c r="BH197" s="2200"/>
      <c r="BI197" s="2200"/>
      <c r="BJ197" s="2200"/>
      <c r="BK197" s="2200"/>
      <c r="BL197" s="2200"/>
      <c r="BM197" s="2200"/>
      <c r="BN197" s="2200"/>
      <c r="BO197" s="2200"/>
      <c r="BP197" s="2200"/>
      <c r="BQ197" s="2200"/>
      <c r="BR197" s="2200"/>
      <c r="BS197" s="2200"/>
      <c r="BT197" s="2200"/>
      <c r="BU197" s="2200"/>
      <c r="BV197" s="1867"/>
      <c r="BW197" s="1867"/>
      <c r="BX197" s="1867"/>
      <c r="BY197" s="1867"/>
      <c r="BZ197" s="2200"/>
      <c r="CA197" s="2200"/>
      <c r="CB197" s="2200"/>
      <c r="CC197" s="2200"/>
      <c r="CD197" s="2200"/>
      <c r="CE197" s="2200"/>
      <c r="CF197" s="2200"/>
      <c r="CG197" s="2200"/>
      <c r="CH197" s="2200"/>
      <c r="CI197" s="2200"/>
      <c r="CJ197" s="2200"/>
      <c r="CK197" s="2200"/>
      <c r="CL197" s="2200"/>
      <c r="CM197" s="2200"/>
      <c r="CN197" s="2200"/>
      <c r="CO197" s="2200"/>
      <c r="CP197" s="2200"/>
      <c r="CQ197" s="2200"/>
      <c r="CR197" s="2200"/>
      <c r="CS197" s="2200"/>
    </row>
    <row r="198" spans="1:97" ht="15.75" customHeight="1" x14ac:dyDescent="0.25">
      <c r="A198" s="1734" t="s">
        <v>1411</v>
      </c>
      <c r="B198" s="1734" t="s">
        <v>82</v>
      </c>
      <c r="C198" s="1887" t="s">
        <v>1592</v>
      </c>
      <c r="D198" s="1740" t="s">
        <v>1593</v>
      </c>
      <c r="E198" s="1731"/>
      <c r="F198" s="1731"/>
      <c r="G198" s="1731"/>
      <c r="H198" s="1731"/>
      <c r="I198" s="1731"/>
      <c r="J198" s="1731"/>
      <c r="K198" s="1731"/>
      <c r="L198" s="1731"/>
      <c r="M198" s="1731"/>
      <c r="N198" s="1731"/>
      <c r="O198" s="1731"/>
      <c r="P198" s="1731"/>
      <c r="Q198" s="1731"/>
      <c r="R198" s="1731"/>
      <c r="S198" s="1731"/>
      <c r="T198" s="1731"/>
      <c r="U198" s="1731"/>
      <c r="V198" s="1731"/>
      <c r="W198" s="1731"/>
      <c r="X198" s="1731"/>
      <c r="Y198" s="1731"/>
      <c r="Z198" s="1731"/>
      <c r="AA198" s="1731"/>
      <c r="AB198" s="1731"/>
      <c r="AC198" s="1731"/>
      <c r="AD198" s="1731"/>
      <c r="AE198" s="1731"/>
      <c r="AF198" s="1731"/>
      <c r="AG198" s="1731"/>
      <c r="AH198" s="1731"/>
      <c r="AI198" s="1732"/>
      <c r="AJ198" s="1732"/>
      <c r="AK198" s="1732"/>
      <c r="AL198" s="1732"/>
      <c r="AM198" s="1732"/>
      <c r="AN198" s="1732"/>
      <c r="AO198" s="1732"/>
      <c r="AP198" s="1732"/>
      <c r="AQ198" s="1732"/>
      <c r="AR198" s="1732"/>
      <c r="AS198" s="1732"/>
      <c r="AT198" s="1732"/>
      <c r="AU198" s="1732"/>
      <c r="AV198" s="1732"/>
      <c r="AW198" s="1731"/>
      <c r="AX198" s="1731"/>
      <c r="AY198" s="1731"/>
      <c r="AZ198" s="1731"/>
      <c r="BA198" s="1731"/>
      <c r="BB198" s="1731"/>
      <c r="BC198" s="1731"/>
      <c r="BD198" s="1731"/>
      <c r="BE198" s="1731"/>
      <c r="BF198" s="1731"/>
      <c r="BG198" s="1731"/>
      <c r="BH198" s="1731"/>
      <c r="BI198" s="1731"/>
      <c r="BJ198" s="1731"/>
      <c r="BK198" s="1731"/>
      <c r="BL198" s="1731"/>
      <c r="BM198" s="1731"/>
      <c r="BN198" s="1731"/>
      <c r="BO198" s="1731"/>
      <c r="BP198" s="1731"/>
      <c r="BQ198" s="1731"/>
      <c r="BR198" s="1731"/>
      <c r="BS198" s="1731"/>
      <c r="BT198" s="1731"/>
      <c r="BU198" s="1731"/>
      <c r="BV198" s="1732"/>
      <c r="BW198" s="1732"/>
      <c r="BX198" s="1732"/>
      <c r="BY198" s="1732"/>
      <c r="BZ198" s="1731"/>
      <c r="CA198" s="2200"/>
      <c r="CB198" s="2200"/>
      <c r="CC198" s="2200"/>
      <c r="CD198" s="2200"/>
      <c r="CE198" s="2200"/>
      <c r="CF198" s="2200"/>
      <c r="CG198" s="2200"/>
      <c r="CH198" s="2200"/>
      <c r="CI198" s="2200"/>
      <c r="CJ198" s="2200"/>
      <c r="CK198" s="2200"/>
      <c r="CL198" s="2200"/>
      <c r="CM198" s="2200"/>
      <c r="CN198" s="2200"/>
      <c r="CO198" s="2200"/>
      <c r="CP198" s="2200"/>
      <c r="CQ198" s="2200"/>
      <c r="CR198" s="1731"/>
      <c r="CS198" s="1731"/>
    </row>
    <row r="199" spans="1:97" ht="15" customHeight="1" x14ac:dyDescent="0.25">
      <c r="A199" s="163" t="s">
        <v>1594</v>
      </c>
      <c r="B199" s="435">
        <f>SUM(C199:D199)</f>
        <v>0</v>
      </c>
      <c r="C199" s="33"/>
      <c r="D199" s="1801"/>
      <c r="E199" s="1731"/>
      <c r="F199" s="1731"/>
      <c r="G199" s="1731"/>
      <c r="H199" s="1731"/>
      <c r="I199" s="1731"/>
      <c r="J199" s="1731"/>
      <c r="K199" s="1731"/>
      <c r="L199" s="1731"/>
      <c r="M199" s="1731"/>
      <c r="N199" s="1731"/>
      <c r="O199" s="1731"/>
      <c r="P199" s="1731"/>
      <c r="Q199" s="1731"/>
      <c r="R199" s="1731"/>
      <c r="S199" s="1731"/>
      <c r="T199" s="1731"/>
      <c r="U199" s="1731"/>
      <c r="V199" s="1731"/>
      <c r="W199" s="1731"/>
      <c r="X199" s="1731"/>
      <c r="Y199" s="1731"/>
      <c r="Z199" s="1731"/>
      <c r="AA199" s="1731"/>
      <c r="AB199" s="1731"/>
      <c r="AC199" s="1731"/>
      <c r="AD199" s="1731"/>
      <c r="AE199" s="1731"/>
      <c r="AF199" s="1731"/>
      <c r="AG199" s="1731"/>
      <c r="AH199" s="1731"/>
      <c r="AI199" s="1732"/>
      <c r="AJ199" s="1732"/>
      <c r="AK199" s="1732"/>
      <c r="AL199" s="1732"/>
      <c r="AM199" s="1732"/>
      <c r="AN199" s="1732"/>
      <c r="AO199" s="1732"/>
      <c r="AP199" s="1732"/>
      <c r="AQ199" s="1732"/>
      <c r="AR199" s="1732"/>
      <c r="AS199" s="1732"/>
      <c r="AT199" s="1732"/>
      <c r="AU199" s="1732"/>
      <c r="AV199" s="1732"/>
      <c r="AW199" s="1731"/>
      <c r="AX199" s="1731"/>
      <c r="AY199" s="1731"/>
      <c r="AZ199" s="1731"/>
      <c r="BA199" s="1731"/>
      <c r="BB199" s="1731"/>
      <c r="BC199" s="1731"/>
      <c r="BD199" s="1731"/>
      <c r="BE199" s="1731"/>
      <c r="BF199" s="1731"/>
      <c r="BG199" s="1731"/>
      <c r="BH199" s="1731"/>
      <c r="BI199" s="1731"/>
      <c r="BJ199" s="1731"/>
      <c r="BK199" s="1731"/>
      <c r="BL199" s="1731"/>
      <c r="BM199" s="1731"/>
      <c r="BN199" s="1731"/>
      <c r="BO199" s="1731"/>
      <c r="BP199" s="1731"/>
      <c r="BQ199" s="1731"/>
      <c r="BR199" s="1731"/>
      <c r="BS199" s="1731"/>
      <c r="BT199" s="1731"/>
      <c r="BU199" s="1731"/>
      <c r="BV199" s="1732"/>
      <c r="BW199" s="1732"/>
      <c r="BX199" s="1732"/>
      <c r="BY199" s="1732"/>
      <c r="BZ199" s="1731"/>
      <c r="CA199" s="2200"/>
      <c r="CB199" s="2200"/>
      <c r="CC199" s="2200"/>
      <c r="CD199" s="2200"/>
      <c r="CE199" s="2200"/>
      <c r="CF199" s="2200"/>
      <c r="CG199" s="2200"/>
      <c r="CH199" s="2200"/>
      <c r="CI199" s="2200"/>
      <c r="CJ199" s="2200"/>
      <c r="CK199" s="2200"/>
      <c r="CL199" s="2200"/>
      <c r="CM199" s="2200"/>
      <c r="CN199" s="2200"/>
      <c r="CO199" s="2200"/>
      <c r="CP199" s="2200"/>
      <c r="CQ199" s="2200"/>
      <c r="CR199" s="1731"/>
      <c r="CS199" s="1731"/>
    </row>
    <row r="200" spans="1:97" ht="15" customHeight="1" x14ac:dyDescent="0.25">
      <c r="A200" s="162" t="s">
        <v>1595</v>
      </c>
      <c r="B200" s="437">
        <f>SUM(C200)</f>
        <v>0</v>
      </c>
      <c r="C200" s="41"/>
      <c r="D200" s="884"/>
      <c r="E200" s="1731"/>
      <c r="F200" s="1731"/>
      <c r="G200" s="1731"/>
      <c r="H200" s="1731"/>
      <c r="I200" s="1731"/>
      <c r="J200" s="1731"/>
      <c r="K200" s="1731"/>
      <c r="L200" s="1731"/>
      <c r="M200" s="1731"/>
      <c r="N200" s="1731"/>
      <c r="O200" s="1731"/>
      <c r="P200" s="1731"/>
      <c r="Q200" s="1731"/>
      <c r="R200" s="1731"/>
      <c r="S200" s="1731"/>
      <c r="T200" s="1731"/>
      <c r="U200" s="1731"/>
      <c r="V200" s="1731"/>
      <c r="W200" s="1731"/>
      <c r="X200" s="1731"/>
      <c r="Y200" s="1731"/>
      <c r="Z200" s="1731"/>
      <c r="AA200" s="1731"/>
      <c r="AB200" s="1731"/>
      <c r="AC200" s="1731"/>
      <c r="AD200" s="1731"/>
      <c r="AE200" s="1731"/>
      <c r="AF200" s="1731"/>
      <c r="AG200" s="1731"/>
      <c r="AH200" s="1731"/>
      <c r="AI200" s="1732"/>
      <c r="AJ200" s="1732"/>
      <c r="AK200" s="1732"/>
      <c r="AL200" s="1732"/>
      <c r="AM200" s="1732"/>
      <c r="AN200" s="1732"/>
      <c r="AO200" s="1732"/>
      <c r="AP200" s="1732"/>
      <c r="AQ200" s="1732"/>
      <c r="AR200" s="1732"/>
      <c r="AS200" s="1732"/>
      <c r="AT200" s="1732"/>
      <c r="AU200" s="1732"/>
      <c r="AV200" s="1732"/>
      <c r="AW200" s="1731"/>
      <c r="AX200" s="1731"/>
      <c r="AY200" s="1731"/>
      <c r="AZ200" s="1731"/>
      <c r="BA200" s="1731"/>
      <c r="BB200" s="1731"/>
      <c r="BC200" s="1731"/>
      <c r="BD200" s="1731"/>
      <c r="BE200" s="1731"/>
      <c r="BF200" s="1731"/>
      <c r="BG200" s="1731"/>
      <c r="BH200" s="1731"/>
      <c r="BI200" s="1731"/>
      <c r="BJ200" s="1731"/>
      <c r="BK200" s="1731"/>
      <c r="BL200" s="1731"/>
      <c r="BM200" s="1731"/>
      <c r="BN200" s="1731"/>
      <c r="BO200" s="1731"/>
      <c r="BP200" s="1731"/>
      <c r="BQ200" s="1731"/>
      <c r="BR200" s="1731"/>
      <c r="BS200" s="1731"/>
      <c r="BT200" s="1731"/>
      <c r="BU200" s="1731"/>
      <c r="BV200" s="1732"/>
      <c r="BW200" s="1732"/>
      <c r="BX200" s="1732"/>
      <c r="BY200" s="1732"/>
      <c r="BZ200" s="1731"/>
      <c r="CA200" s="2200"/>
      <c r="CB200" s="2200"/>
      <c r="CC200" s="2200"/>
      <c r="CD200" s="2200"/>
      <c r="CE200" s="2200"/>
      <c r="CF200" s="2200"/>
      <c r="CG200" s="2200"/>
      <c r="CH200" s="2200"/>
      <c r="CI200" s="2200"/>
      <c r="CJ200" s="2200"/>
      <c r="CK200" s="2200"/>
      <c r="CL200" s="2200"/>
      <c r="CM200" s="2200"/>
      <c r="CN200" s="2200"/>
      <c r="CO200" s="2200"/>
      <c r="CP200" s="2200"/>
      <c r="CQ200" s="2200"/>
      <c r="CR200" s="1731"/>
      <c r="CS200" s="1731"/>
    </row>
    <row r="201" spans="1:97" ht="18" customHeight="1" x14ac:dyDescent="0.25">
      <c r="A201" s="885" t="s">
        <v>1596</v>
      </c>
      <c r="B201" s="886"/>
      <c r="C201" s="2478"/>
      <c r="D201" s="1991"/>
      <c r="E201" s="2200"/>
      <c r="F201" s="887"/>
      <c r="G201" s="2464"/>
      <c r="H201" s="338"/>
      <c r="I201" s="2464"/>
      <c r="J201" s="2479"/>
      <c r="K201" s="2479"/>
      <c r="L201" s="2464"/>
      <c r="M201" s="338"/>
      <c r="N201" s="2464"/>
      <c r="O201" s="2464"/>
      <c r="P201" s="338"/>
      <c r="Q201" s="2464"/>
      <c r="R201" s="2464"/>
      <c r="S201" s="338"/>
      <c r="T201" s="2464"/>
      <c r="U201" s="2464"/>
      <c r="V201" s="2479"/>
      <c r="W201" s="2200"/>
      <c r="X201" s="2200"/>
      <c r="Y201" s="2200"/>
      <c r="Z201" s="2200"/>
      <c r="AA201" s="2200"/>
      <c r="AB201" s="2200"/>
      <c r="AC201" s="2200"/>
      <c r="AD201" s="2200"/>
      <c r="AE201" s="2200"/>
      <c r="AF201" s="2200"/>
      <c r="AG201" s="2200"/>
      <c r="AH201" s="1867"/>
      <c r="AI201" s="1867"/>
      <c r="AJ201" s="1867"/>
      <c r="AK201" s="1867"/>
      <c r="AL201" s="1867"/>
      <c r="AM201" s="1867"/>
      <c r="AN201" s="1867"/>
      <c r="AO201" s="1867"/>
      <c r="AP201" s="1867"/>
      <c r="AQ201" s="1867"/>
      <c r="AR201" s="1867"/>
      <c r="AS201" s="1867"/>
      <c r="AT201" s="1867"/>
      <c r="AU201" s="1867"/>
      <c r="AV201" s="2200"/>
      <c r="AW201" s="2200"/>
      <c r="AX201" s="2200"/>
      <c r="AY201" s="2200"/>
      <c r="AZ201" s="2200"/>
      <c r="BA201" s="2200"/>
      <c r="BB201" s="2200"/>
      <c r="BC201" s="2200"/>
      <c r="BD201" s="2200"/>
      <c r="BE201" s="2200"/>
      <c r="BF201" s="2200"/>
      <c r="BG201" s="2200"/>
      <c r="BH201" s="2200"/>
      <c r="BI201" s="2200"/>
      <c r="BJ201" s="2200"/>
      <c r="BK201" s="2200"/>
      <c r="BL201" s="2200"/>
      <c r="BM201" s="2200"/>
      <c r="BN201" s="2200"/>
      <c r="BO201" s="2200"/>
      <c r="BP201" s="2200"/>
      <c r="BQ201" s="2200"/>
      <c r="BR201" s="2200"/>
      <c r="BS201" s="2200"/>
      <c r="BT201" s="2200"/>
      <c r="BU201" s="2200"/>
      <c r="BV201" s="1867"/>
      <c r="BW201" s="1867"/>
      <c r="BX201" s="1867"/>
      <c r="BY201" s="1867"/>
      <c r="BZ201" s="2200"/>
      <c r="CA201" s="2200"/>
      <c r="CB201" s="2200"/>
      <c r="CC201" s="2200"/>
      <c r="CD201" s="2200"/>
      <c r="CE201" s="2200"/>
      <c r="CF201" s="2200"/>
      <c r="CG201" s="2200"/>
      <c r="CH201" s="2200"/>
      <c r="CI201" s="2200"/>
      <c r="CJ201" s="2200"/>
      <c r="CK201" s="2200"/>
      <c r="CL201" s="2200"/>
      <c r="CM201" s="2200"/>
      <c r="CN201" s="2200"/>
      <c r="CO201" s="2200"/>
      <c r="CP201" s="2200"/>
      <c r="CQ201" s="2200"/>
      <c r="CR201" s="2200"/>
      <c r="CS201" s="2200"/>
    </row>
    <row r="202" spans="1:97" ht="20.25" customHeight="1" x14ac:dyDescent="0.25">
      <c r="A202" s="3153" t="s">
        <v>293</v>
      </c>
      <c r="B202" s="3201" t="s">
        <v>82</v>
      </c>
      <c r="C202" s="3161"/>
      <c r="D202" s="3149"/>
      <c r="E202" s="3200" t="s">
        <v>1413</v>
      </c>
      <c r="F202" s="3124"/>
      <c r="G202" s="3124"/>
      <c r="H202" s="3124"/>
      <c r="I202" s="3124"/>
      <c r="J202" s="3124"/>
      <c r="K202" s="3124"/>
      <c r="L202" s="3124"/>
      <c r="M202" s="3124"/>
      <c r="N202" s="3124"/>
      <c r="O202" s="3124"/>
      <c r="P202" s="3124"/>
      <c r="Q202" s="3124"/>
      <c r="R202" s="3124"/>
      <c r="S202" s="3124"/>
      <c r="T202" s="3124"/>
      <c r="U202" s="3124"/>
      <c r="V202" s="3124"/>
      <c r="W202" s="3124"/>
      <c r="X202" s="3124"/>
      <c r="Y202" s="3124"/>
      <c r="Z202" s="3124"/>
      <c r="AA202" s="3124"/>
      <c r="AB202" s="3124"/>
      <c r="AC202" s="3124"/>
      <c r="AD202" s="3124"/>
      <c r="AE202" s="3124"/>
      <c r="AF202" s="3124"/>
      <c r="AG202" s="3124"/>
      <c r="AH202" s="3124"/>
      <c r="AI202" s="3124"/>
      <c r="AJ202" s="3135"/>
      <c r="AK202" s="3136" t="s">
        <v>1597</v>
      </c>
      <c r="AL202" s="3149"/>
      <c r="AM202" s="3196" t="s">
        <v>39</v>
      </c>
      <c r="AN202" s="3139" t="s">
        <v>40</v>
      </c>
      <c r="AO202" s="1731"/>
      <c r="AP202" s="1731"/>
      <c r="AQ202" s="1731"/>
      <c r="AR202" s="1731"/>
      <c r="AS202" s="1731"/>
      <c r="AT202" s="1731"/>
      <c r="AU202" s="1731"/>
      <c r="AV202" s="1731"/>
      <c r="AW202" s="1731"/>
      <c r="AX202" s="1731"/>
      <c r="AY202" s="1731"/>
      <c r="AZ202" s="1731"/>
      <c r="BA202" s="1731"/>
      <c r="BB202" s="1731"/>
      <c r="BC202" s="1731"/>
      <c r="BD202" s="1731"/>
      <c r="BE202" s="1731"/>
      <c r="BF202" s="1731"/>
      <c r="BG202" s="1731"/>
      <c r="BH202" s="1731"/>
      <c r="BI202" s="1731"/>
      <c r="BJ202" s="1731"/>
      <c r="BK202" s="1731"/>
      <c r="BL202" s="1731"/>
      <c r="BM202" s="1731"/>
      <c r="BN202" s="1731"/>
      <c r="BO202" s="1731"/>
      <c r="BP202" s="1731"/>
      <c r="BQ202" s="1731"/>
      <c r="BR202" s="1731"/>
      <c r="BS202" s="1731"/>
      <c r="BT202" s="1732"/>
      <c r="BU202" s="1732"/>
      <c r="BV202" s="1732"/>
      <c r="BW202" s="1732"/>
      <c r="BX202" s="1732"/>
      <c r="BY202" s="20"/>
      <c r="BZ202" s="1731"/>
      <c r="CA202" s="2200"/>
      <c r="CB202" s="2200"/>
      <c r="CC202" s="2200"/>
      <c r="CD202" s="2200"/>
      <c r="CE202" s="2200"/>
      <c r="CF202" s="2200"/>
      <c r="CG202" s="2200"/>
      <c r="CH202" s="2200"/>
      <c r="CI202" s="2200"/>
      <c r="CJ202" s="2200"/>
      <c r="CK202" s="2200"/>
      <c r="CL202" s="2200"/>
      <c r="CM202" s="2200"/>
      <c r="CN202" s="2200"/>
      <c r="CO202" s="2200"/>
      <c r="CP202" s="2200"/>
      <c r="CQ202" s="2200"/>
      <c r="CR202" s="1731"/>
      <c r="CS202" s="1731"/>
    </row>
    <row r="203" spans="1:97" ht="20.25" customHeight="1" x14ac:dyDescent="0.25">
      <c r="A203" s="3128"/>
      <c r="B203" s="3150"/>
      <c r="C203" s="3142"/>
      <c r="D203" s="3140"/>
      <c r="E203" s="3143" t="s">
        <v>335</v>
      </c>
      <c r="F203" s="3122"/>
      <c r="G203" s="3143" t="s">
        <v>99</v>
      </c>
      <c r="H203" s="3122"/>
      <c r="I203" s="3143" t="s">
        <v>49</v>
      </c>
      <c r="J203" s="3122"/>
      <c r="K203" s="3143" t="s">
        <v>50</v>
      </c>
      <c r="L203" s="3122"/>
      <c r="M203" s="3159" t="s">
        <v>51</v>
      </c>
      <c r="N203" s="3122"/>
      <c r="O203" s="3159" t="s">
        <v>52</v>
      </c>
      <c r="P203" s="3122"/>
      <c r="Q203" s="3159" t="s">
        <v>53</v>
      </c>
      <c r="R203" s="3122"/>
      <c r="S203" s="3159" t="s">
        <v>54</v>
      </c>
      <c r="T203" s="3122"/>
      <c r="U203" s="3159" t="s">
        <v>55</v>
      </c>
      <c r="V203" s="3122"/>
      <c r="W203" s="3159" t="s">
        <v>56</v>
      </c>
      <c r="X203" s="3122"/>
      <c r="Y203" s="3159" t="s">
        <v>57</v>
      </c>
      <c r="Z203" s="3122"/>
      <c r="AA203" s="3159" t="s">
        <v>58</v>
      </c>
      <c r="AB203" s="3122"/>
      <c r="AC203" s="3159" t="s">
        <v>59</v>
      </c>
      <c r="AD203" s="3122"/>
      <c r="AE203" s="3159" t="s">
        <v>60</v>
      </c>
      <c r="AF203" s="3122"/>
      <c r="AG203" s="3159" t="s">
        <v>61</v>
      </c>
      <c r="AH203" s="3122"/>
      <c r="AI203" s="3159" t="s">
        <v>62</v>
      </c>
      <c r="AJ203" s="3135"/>
      <c r="AK203" s="3137"/>
      <c r="AL203" s="3140"/>
      <c r="AM203" s="3197"/>
      <c r="AN203" s="3180"/>
      <c r="AO203" s="1731"/>
      <c r="AP203" s="1731"/>
      <c r="AQ203" s="1731"/>
      <c r="AR203" s="1731"/>
      <c r="AS203" s="1731"/>
      <c r="AT203" s="1731"/>
      <c r="AU203" s="1731"/>
      <c r="AV203" s="1731"/>
      <c r="AW203" s="1731"/>
      <c r="AX203" s="1731"/>
      <c r="AY203" s="1731"/>
      <c r="AZ203" s="1731"/>
      <c r="BA203" s="1731"/>
      <c r="BB203" s="1731"/>
      <c r="BC203" s="1731"/>
      <c r="BD203" s="1731"/>
      <c r="BE203" s="1731"/>
      <c r="BF203" s="1731"/>
      <c r="BG203" s="1731"/>
      <c r="BH203" s="1731"/>
      <c r="BI203" s="1731"/>
      <c r="BJ203" s="1731"/>
      <c r="BK203" s="1731"/>
      <c r="BL203" s="1731"/>
      <c r="BM203" s="1731"/>
      <c r="BN203" s="1731"/>
      <c r="BO203" s="1731"/>
      <c r="BP203" s="1731"/>
      <c r="BQ203" s="1731"/>
      <c r="BR203" s="1731"/>
      <c r="BS203" s="1731"/>
      <c r="BT203" s="1732"/>
      <c r="BU203" s="1732"/>
      <c r="BV203" s="1732"/>
      <c r="BW203" s="1732"/>
      <c r="BX203" s="1732"/>
      <c r="BY203" s="20"/>
      <c r="BZ203" s="1731"/>
      <c r="CA203" s="2200"/>
      <c r="CB203" s="2200"/>
      <c r="CC203" s="2200"/>
      <c r="CD203" s="2200"/>
      <c r="CE203" s="2200"/>
      <c r="CF203" s="2200"/>
      <c r="CG203" s="2200"/>
      <c r="CH203" s="2200"/>
      <c r="CI203" s="2200"/>
      <c r="CJ203" s="2200"/>
      <c r="CK203" s="2200"/>
      <c r="CL203" s="2200"/>
      <c r="CM203" s="2200"/>
      <c r="CN203" s="2200"/>
      <c r="CO203" s="2200"/>
      <c r="CP203" s="2200"/>
      <c r="CQ203" s="2200"/>
      <c r="CR203" s="1731"/>
      <c r="CS203" s="1731"/>
    </row>
    <row r="204" spans="1:97" ht="20.25" customHeight="1" x14ac:dyDescent="0.25">
      <c r="A204" s="3129"/>
      <c r="B204" s="58" t="s">
        <v>84</v>
      </c>
      <c r="C204" s="2347" t="s">
        <v>63</v>
      </c>
      <c r="D204" s="1863" t="s">
        <v>64</v>
      </c>
      <c r="E204" s="27" t="s">
        <v>472</v>
      </c>
      <c r="F204" s="75" t="s">
        <v>64</v>
      </c>
      <c r="G204" s="27" t="s">
        <v>472</v>
      </c>
      <c r="H204" s="75" t="s">
        <v>64</v>
      </c>
      <c r="I204" s="27" t="s">
        <v>472</v>
      </c>
      <c r="J204" s="75" t="s">
        <v>64</v>
      </c>
      <c r="K204" s="27" t="s">
        <v>472</v>
      </c>
      <c r="L204" s="75" t="s">
        <v>64</v>
      </c>
      <c r="M204" s="27" t="s">
        <v>472</v>
      </c>
      <c r="N204" s="1743" t="s">
        <v>64</v>
      </c>
      <c r="O204" s="27" t="s">
        <v>472</v>
      </c>
      <c r="P204" s="1743" t="s">
        <v>64</v>
      </c>
      <c r="Q204" s="27" t="s">
        <v>472</v>
      </c>
      <c r="R204" s="1743" t="s">
        <v>64</v>
      </c>
      <c r="S204" s="27" t="s">
        <v>472</v>
      </c>
      <c r="T204" s="75" t="s">
        <v>64</v>
      </c>
      <c r="U204" s="27" t="s">
        <v>472</v>
      </c>
      <c r="V204" s="75" t="s">
        <v>64</v>
      </c>
      <c r="W204" s="1800" t="s">
        <v>472</v>
      </c>
      <c r="X204" s="75" t="s">
        <v>64</v>
      </c>
      <c r="Y204" s="1800" t="s">
        <v>472</v>
      </c>
      <c r="Z204" s="75" t="s">
        <v>64</v>
      </c>
      <c r="AA204" s="1800" t="s">
        <v>472</v>
      </c>
      <c r="AB204" s="75" t="s">
        <v>64</v>
      </c>
      <c r="AC204" s="1800" t="s">
        <v>472</v>
      </c>
      <c r="AD204" s="75" t="s">
        <v>64</v>
      </c>
      <c r="AE204" s="1800" t="s">
        <v>472</v>
      </c>
      <c r="AF204" s="75" t="s">
        <v>64</v>
      </c>
      <c r="AG204" s="1800" t="s">
        <v>472</v>
      </c>
      <c r="AH204" s="75" t="s">
        <v>64</v>
      </c>
      <c r="AI204" s="1800" t="s">
        <v>472</v>
      </c>
      <c r="AJ204" s="881" t="s">
        <v>64</v>
      </c>
      <c r="AK204" s="2184" t="s">
        <v>473</v>
      </c>
      <c r="AL204" s="2184" t="s">
        <v>1598</v>
      </c>
      <c r="AM204" s="3176"/>
      <c r="AN204" s="3140"/>
      <c r="AO204" s="1731"/>
      <c r="AP204" s="1731"/>
      <c r="AQ204" s="1731"/>
      <c r="AR204" s="1731"/>
      <c r="AS204" s="1731"/>
      <c r="AT204" s="1731"/>
      <c r="AU204" s="1731"/>
      <c r="AV204" s="1731"/>
      <c r="AW204" s="1731"/>
      <c r="AX204" s="1731"/>
      <c r="AY204" s="1731"/>
      <c r="AZ204" s="1731"/>
      <c r="BA204" s="1731"/>
      <c r="BB204" s="1731"/>
      <c r="BC204" s="1731"/>
      <c r="BD204" s="1731"/>
      <c r="BE204" s="1731"/>
      <c r="BF204" s="1731"/>
      <c r="BG204" s="1731"/>
      <c r="BH204" s="1731"/>
      <c r="BI204" s="1731"/>
      <c r="BJ204" s="1731"/>
      <c r="BK204" s="1731"/>
      <c r="BL204" s="1731"/>
      <c r="BM204" s="1731"/>
      <c r="BN204" s="1731"/>
      <c r="BO204" s="1731"/>
      <c r="BP204" s="1731"/>
      <c r="BQ204" s="1731"/>
      <c r="BR204" s="1731"/>
      <c r="BS204" s="1731"/>
      <c r="BT204" s="1732"/>
      <c r="BU204" s="1732"/>
      <c r="BV204" s="1732"/>
      <c r="BW204" s="1732"/>
      <c r="BX204" s="1732"/>
      <c r="BY204" s="20"/>
      <c r="BZ204" s="1731"/>
      <c r="CA204" s="2200"/>
      <c r="CB204" s="2200"/>
      <c r="CC204" s="2200"/>
      <c r="CD204" s="2200"/>
      <c r="CE204" s="2200"/>
      <c r="CF204" s="2200"/>
      <c r="CG204" s="2200"/>
      <c r="CH204" s="2200"/>
      <c r="CI204" s="2200"/>
      <c r="CJ204" s="2200"/>
      <c r="CK204" s="2200"/>
      <c r="CL204" s="2200"/>
      <c r="CM204" s="2200"/>
      <c r="CN204" s="2200"/>
      <c r="CO204" s="2200"/>
      <c r="CP204" s="2200"/>
      <c r="CQ204" s="2200"/>
      <c r="CR204" s="1731"/>
      <c r="CS204" s="1731"/>
    </row>
    <row r="205" spans="1:97" ht="15" customHeight="1" x14ac:dyDescent="0.25">
      <c r="A205" s="145" t="s">
        <v>1599</v>
      </c>
      <c r="B205" s="166">
        <f>SUM(C205+D205)</f>
        <v>0</v>
      </c>
      <c r="C205" s="584">
        <f t="shared" ref="C205:D205" si="173">E205+G205+I205+K205+M205+O205+Q205+S205+U205+W205+Y205+AA205+AC205+AE205+AG205+AI205</f>
        <v>0</v>
      </c>
      <c r="D205" s="1859">
        <f t="shared" si="173"/>
        <v>0</v>
      </c>
      <c r="E205" s="167"/>
      <c r="F205" s="175"/>
      <c r="G205" s="167"/>
      <c r="H205" s="175"/>
      <c r="I205" s="167"/>
      <c r="J205" s="175"/>
      <c r="K205" s="167"/>
      <c r="L205" s="175"/>
      <c r="M205" s="167"/>
      <c r="N205" s="168"/>
      <c r="O205" s="167"/>
      <c r="P205" s="168"/>
      <c r="Q205" s="167"/>
      <c r="R205" s="168"/>
      <c r="S205" s="167"/>
      <c r="T205" s="175"/>
      <c r="U205" s="167"/>
      <c r="V205" s="175"/>
      <c r="W205" s="167"/>
      <c r="X205" s="168"/>
      <c r="Y205" s="167"/>
      <c r="Z205" s="168"/>
      <c r="AA205" s="167"/>
      <c r="AB205" s="168"/>
      <c r="AC205" s="167"/>
      <c r="AD205" s="168"/>
      <c r="AE205" s="167"/>
      <c r="AF205" s="168"/>
      <c r="AG205" s="167"/>
      <c r="AH205" s="168"/>
      <c r="AI205" s="167"/>
      <c r="AJ205" s="729"/>
      <c r="AK205" s="168"/>
      <c r="AL205" s="168"/>
      <c r="AM205" s="167"/>
      <c r="AN205" s="168"/>
      <c r="AO205" s="1731" t="str">
        <f>CA205&amp;CB205&amp;CC205&amp;CD205</f>
        <v/>
      </c>
      <c r="AP205" s="1731"/>
      <c r="AQ205" s="1731"/>
      <c r="AR205" s="1731"/>
      <c r="AS205" s="1731"/>
      <c r="AT205" s="1731"/>
      <c r="AU205" s="1731"/>
      <c r="AV205" s="1731"/>
      <c r="AW205" s="1731"/>
      <c r="AX205" s="1731"/>
      <c r="AY205" s="1731"/>
      <c r="AZ205" s="1731"/>
      <c r="BA205" s="1731"/>
      <c r="BB205" s="1731"/>
      <c r="BC205" s="1731"/>
      <c r="BD205" s="1731"/>
      <c r="BE205" s="1731"/>
      <c r="BF205" s="1731"/>
      <c r="BG205" s="1731"/>
      <c r="BH205" s="1731"/>
      <c r="BI205" s="1731"/>
      <c r="BJ205" s="1731"/>
      <c r="BK205" s="1731"/>
      <c r="BL205" s="1731"/>
      <c r="BM205" s="1731"/>
      <c r="BN205" s="1731"/>
      <c r="BO205" s="1731"/>
      <c r="BP205" s="1731"/>
      <c r="BQ205" s="1731"/>
      <c r="BR205" s="1731"/>
      <c r="BS205" s="1731"/>
      <c r="BT205" s="1732"/>
      <c r="BU205" s="1732"/>
      <c r="BV205" s="1732"/>
      <c r="BW205" s="1732"/>
      <c r="BX205" s="1732"/>
      <c r="BY205" s="20"/>
      <c r="BZ205" s="1731"/>
      <c r="CA205" s="241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41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419" t="str">
        <f t="shared" ref="CC205:CD205" si="174">IF(AND($B205&gt;0,AM205="")," * No olvide digitar la variable "&amp;AM$202&amp;""&amp;". Digite CERO si no tiene",IF(AM205&gt;$B205," * La variable "&amp;AM$202&amp;""&amp;" No puede ser mayor al Total.",""))</f>
        <v/>
      </c>
      <c r="CD205" s="2419" t="str">
        <f t="shared" si="174"/>
        <v/>
      </c>
      <c r="CE205" s="2200"/>
      <c r="CF205" s="2200"/>
      <c r="CG205" s="2200"/>
      <c r="CH205" s="2200"/>
      <c r="CI205" s="2200"/>
      <c r="CJ205" s="2200"/>
      <c r="CK205" s="2200"/>
      <c r="CL205" s="2200"/>
      <c r="CM205" s="2281">
        <f>IF(AND($D205&gt;0,AK205=""),1,IF(AK205&gt;$D205,1,0))</f>
        <v>0</v>
      </c>
      <c r="CN205" s="2281">
        <f>IF(AND($C205&gt;0,AL205=""),1,IF(AL205&gt;$C205,1,0))</f>
        <v>0</v>
      </c>
      <c r="CO205" s="2281">
        <f t="shared" ref="CO205:CP205" si="175">IF(AND($B205&gt;0,AM205=""),1,IF(AM205&gt;$B205,1,0))</f>
        <v>0</v>
      </c>
      <c r="CP205" s="2281">
        <f t="shared" si="175"/>
        <v>0</v>
      </c>
      <c r="CQ205" s="2200"/>
      <c r="CR205" s="1731"/>
      <c r="CS205" s="1731"/>
    </row>
    <row r="206" spans="1:97" ht="18" customHeight="1" x14ac:dyDescent="0.25">
      <c r="A206" s="1873" t="s">
        <v>1600</v>
      </c>
      <c r="B206" s="1873"/>
      <c r="C206" s="2200"/>
      <c r="D206" s="2200"/>
      <c r="E206" s="2200"/>
      <c r="F206" s="2200"/>
      <c r="G206" s="2200"/>
      <c r="H206" s="2200"/>
      <c r="I206" s="2200"/>
      <c r="J206" s="2200"/>
      <c r="K206" s="2200"/>
      <c r="L206" s="2200"/>
      <c r="M206" s="2200"/>
      <c r="N206" s="2200"/>
      <c r="O206" s="2200"/>
      <c r="P206" s="2200"/>
      <c r="Q206" s="2200"/>
      <c r="R206" s="2200"/>
      <c r="S206" s="2200"/>
      <c r="T206" s="2200"/>
      <c r="U206" s="2200"/>
      <c r="V206" s="2200"/>
      <c r="W206" s="2200"/>
      <c r="X206" s="2200"/>
      <c r="Y206" s="2200"/>
      <c r="Z206" s="2200"/>
      <c r="AA206" s="2200"/>
      <c r="AB206" s="2200"/>
      <c r="AC206" s="2200"/>
      <c r="AD206" s="2200"/>
      <c r="AE206" s="2200"/>
      <c r="AF206" s="2200"/>
      <c r="AG206" s="2200"/>
      <c r="AH206" s="2200"/>
      <c r="AI206" s="2200"/>
      <c r="AJ206" s="2200"/>
      <c r="AK206" s="2200"/>
      <c r="AL206" s="2200"/>
      <c r="AM206" s="2200"/>
      <c r="AN206" s="2200"/>
      <c r="AO206" s="2200"/>
      <c r="AP206" s="2200"/>
      <c r="AQ206" s="2200"/>
      <c r="AR206" s="2200"/>
      <c r="AS206" s="2200"/>
      <c r="AT206" s="2200"/>
      <c r="AU206" s="2200"/>
      <c r="AV206" s="2200"/>
      <c r="AW206" s="2200"/>
      <c r="AX206" s="2200"/>
      <c r="AY206" s="2200"/>
      <c r="AZ206" s="2200"/>
      <c r="BA206" s="2200"/>
      <c r="BB206" s="2200"/>
      <c r="BC206" s="2200"/>
      <c r="BD206" s="2200"/>
      <c r="BE206" s="2200"/>
      <c r="BF206" s="2200"/>
      <c r="BG206" s="2200"/>
      <c r="BH206" s="2200"/>
      <c r="BI206" s="2200"/>
      <c r="BJ206" s="2200"/>
      <c r="BK206" s="2200"/>
      <c r="BL206" s="2200"/>
      <c r="BM206" s="2200"/>
      <c r="BN206" s="2200"/>
      <c r="BO206" s="2200"/>
      <c r="BP206" s="2200"/>
      <c r="BQ206" s="2200"/>
      <c r="BR206" s="2200"/>
      <c r="BS206" s="2200"/>
      <c r="BT206" s="2200"/>
      <c r="BU206" s="2200"/>
      <c r="BV206" s="1867"/>
      <c r="BW206" s="1867"/>
      <c r="BX206" s="1867"/>
      <c r="BY206" s="1867"/>
      <c r="BZ206" s="2200"/>
      <c r="CA206" s="2200"/>
      <c r="CB206" s="2200"/>
      <c r="CC206" s="2200"/>
      <c r="CD206" s="2200"/>
      <c r="CE206" s="2200"/>
      <c r="CF206" s="2200"/>
      <c r="CG206" s="2200"/>
      <c r="CH206" s="2200"/>
      <c r="CI206" s="2200"/>
      <c r="CJ206" s="2200"/>
      <c r="CK206" s="2200"/>
      <c r="CL206" s="2200"/>
      <c r="CM206" s="2200"/>
      <c r="CN206" s="2200"/>
      <c r="CO206" s="2200"/>
      <c r="CP206" s="2200"/>
      <c r="CQ206" s="2200"/>
      <c r="CR206" s="2200"/>
      <c r="CS206" s="2200"/>
    </row>
    <row r="207" spans="1:97" ht="15.75" customHeight="1" x14ac:dyDescent="0.25">
      <c r="A207" s="3266" t="s">
        <v>1601</v>
      </c>
      <c r="B207" s="3148" t="s">
        <v>82</v>
      </c>
      <c r="C207" s="3161"/>
      <c r="D207" s="3149"/>
      <c r="E207" s="3381" t="s">
        <v>1602</v>
      </c>
      <c r="F207" s="3124"/>
      <c r="G207" s="3124"/>
      <c r="H207" s="3124"/>
      <c r="I207" s="3124"/>
      <c r="J207" s="3124"/>
      <c r="K207" s="3124"/>
      <c r="L207" s="3135"/>
      <c r="M207" s="3195" t="s">
        <v>1603</v>
      </c>
      <c r="N207" s="3265"/>
      <c r="O207" s="3139" t="s">
        <v>1604</v>
      </c>
      <c r="P207" s="1731"/>
      <c r="Q207" s="1731"/>
      <c r="R207" s="1731"/>
      <c r="S207" s="1731"/>
      <c r="T207" s="1731"/>
      <c r="U207" s="1731"/>
      <c r="V207" s="1731"/>
      <c r="W207" s="1731"/>
      <c r="X207" s="1731"/>
      <c r="Y207" s="1731"/>
      <c r="Z207" s="1731"/>
      <c r="AA207" s="1731"/>
      <c r="AB207" s="1731"/>
      <c r="AC207" s="1731"/>
      <c r="AD207" s="1731"/>
      <c r="AE207" s="1731"/>
      <c r="AF207" s="1731"/>
      <c r="AG207" s="1731"/>
      <c r="AH207" s="1731"/>
      <c r="AI207" s="1731"/>
      <c r="AJ207" s="1731"/>
      <c r="AK207" s="1731"/>
      <c r="AL207" s="1731"/>
      <c r="AM207" s="1731"/>
      <c r="AN207" s="1731"/>
      <c r="AO207" s="1731"/>
      <c r="AP207" s="1731"/>
      <c r="AQ207" s="1731"/>
      <c r="AR207" s="1731"/>
      <c r="AS207" s="1731"/>
      <c r="AT207" s="1731"/>
      <c r="AU207" s="1731"/>
      <c r="AV207" s="1731"/>
      <c r="AW207" s="1731"/>
      <c r="AX207" s="1731"/>
      <c r="AY207" s="1731"/>
      <c r="AZ207" s="1731"/>
      <c r="BA207" s="1731"/>
      <c r="BB207" s="1731"/>
      <c r="BC207" s="1731"/>
      <c r="BD207" s="1731"/>
      <c r="BE207" s="1731"/>
      <c r="BF207" s="1731"/>
      <c r="BG207" s="1731"/>
      <c r="BH207" s="1731"/>
      <c r="BI207" s="1731"/>
      <c r="BJ207" s="1731"/>
      <c r="BK207" s="1731"/>
      <c r="BL207" s="1731"/>
      <c r="BM207" s="1731"/>
      <c r="BN207" s="1731"/>
      <c r="BO207" s="1731"/>
      <c r="BP207" s="1731"/>
      <c r="BQ207" s="1731"/>
      <c r="BR207" s="1731"/>
      <c r="BS207" s="1731"/>
      <c r="BT207" s="1731"/>
      <c r="BU207" s="1731"/>
      <c r="BV207" s="1732"/>
      <c r="BW207" s="1732"/>
      <c r="BX207" s="1732"/>
      <c r="BY207" s="1732"/>
      <c r="BZ207" s="1731"/>
      <c r="CA207" s="2200"/>
      <c r="CB207" s="2200"/>
      <c r="CC207" s="2200"/>
      <c r="CD207" s="2200"/>
      <c r="CE207" s="2200"/>
      <c r="CF207" s="2200"/>
      <c r="CG207" s="2200"/>
      <c r="CH207" s="2200"/>
      <c r="CI207" s="2200"/>
      <c r="CJ207" s="2200"/>
      <c r="CK207" s="2200"/>
      <c r="CL207" s="2200"/>
      <c r="CM207" s="2200"/>
      <c r="CN207" s="2200"/>
      <c r="CO207" s="2200"/>
      <c r="CP207" s="2200"/>
      <c r="CQ207" s="2200"/>
      <c r="CR207" s="1731"/>
      <c r="CS207" s="1731"/>
    </row>
    <row r="208" spans="1:97" ht="15.75" customHeight="1" x14ac:dyDescent="0.25">
      <c r="A208" s="3180"/>
      <c r="B208" s="3150"/>
      <c r="C208" s="3142"/>
      <c r="D208" s="3140"/>
      <c r="E208" s="3143" t="s">
        <v>352</v>
      </c>
      <c r="F208" s="3122"/>
      <c r="G208" s="3143" t="s">
        <v>335</v>
      </c>
      <c r="H208" s="3122"/>
      <c r="I208" s="3143" t="s">
        <v>99</v>
      </c>
      <c r="J208" s="3122"/>
      <c r="K208" s="3143" t="s">
        <v>1605</v>
      </c>
      <c r="L208" s="3135"/>
      <c r="M208" s="3142"/>
      <c r="N208" s="3198"/>
      <c r="O208" s="3180"/>
      <c r="P208" s="1731"/>
      <c r="Q208" s="1731"/>
      <c r="R208" s="1731"/>
      <c r="S208" s="1731"/>
      <c r="T208" s="1731"/>
      <c r="U208" s="1731"/>
      <c r="V208" s="1731"/>
      <c r="W208" s="1731"/>
      <c r="X208" s="1731"/>
      <c r="Y208" s="1731"/>
      <c r="Z208" s="1731"/>
      <c r="AA208" s="1731"/>
      <c r="AB208" s="1731"/>
      <c r="AC208" s="1731"/>
      <c r="AD208" s="1731"/>
      <c r="AE208" s="1731"/>
      <c r="AF208" s="1731"/>
      <c r="AG208" s="1731"/>
      <c r="AH208" s="1731"/>
      <c r="AI208" s="1731"/>
      <c r="AJ208" s="1731"/>
      <c r="AK208" s="1731"/>
      <c r="AL208" s="1731"/>
      <c r="AM208" s="1731"/>
      <c r="AN208" s="1731"/>
      <c r="AO208" s="1731"/>
      <c r="AP208" s="1731"/>
      <c r="AQ208" s="1731"/>
      <c r="AR208" s="1731"/>
      <c r="AS208" s="1731"/>
      <c r="AT208" s="1731"/>
      <c r="AU208" s="1731"/>
      <c r="AV208" s="1731"/>
      <c r="AW208" s="1731"/>
      <c r="AX208" s="1731"/>
      <c r="AY208" s="1731"/>
      <c r="AZ208" s="1731"/>
      <c r="BA208" s="1731"/>
      <c r="BB208" s="1731"/>
      <c r="BC208" s="1731"/>
      <c r="BD208" s="1731"/>
      <c r="BE208" s="1731"/>
      <c r="BF208" s="1731"/>
      <c r="BG208" s="1731"/>
      <c r="BH208" s="1731"/>
      <c r="BI208" s="1731"/>
      <c r="BJ208" s="1731"/>
      <c r="BK208" s="1731"/>
      <c r="BL208" s="1731"/>
      <c r="BM208" s="1731"/>
      <c r="BN208" s="1731"/>
      <c r="BO208" s="1731"/>
      <c r="BP208" s="1731"/>
      <c r="BQ208" s="1731"/>
      <c r="BR208" s="1731"/>
      <c r="BS208" s="1731"/>
      <c r="BT208" s="1731"/>
      <c r="BU208" s="1731"/>
      <c r="BV208" s="1732"/>
      <c r="BW208" s="1732"/>
      <c r="BX208" s="1732"/>
      <c r="BY208" s="1732"/>
      <c r="BZ208" s="1731"/>
      <c r="CA208" s="2200"/>
      <c r="CB208" s="2200"/>
      <c r="CC208" s="2200"/>
      <c r="CD208" s="2200"/>
      <c r="CE208" s="2200"/>
      <c r="CF208" s="2200"/>
      <c r="CG208" s="2200"/>
      <c r="CH208" s="2200"/>
      <c r="CI208" s="2200"/>
      <c r="CJ208" s="2200"/>
      <c r="CK208" s="2200"/>
      <c r="CL208" s="2200"/>
      <c r="CM208" s="2200"/>
      <c r="CN208" s="2200"/>
      <c r="CO208" s="2200"/>
      <c r="CP208" s="2200"/>
      <c r="CQ208" s="2200"/>
      <c r="CR208" s="1731"/>
      <c r="CS208" s="1731"/>
    </row>
    <row r="209" spans="1:97" ht="15.75" customHeight="1" x14ac:dyDescent="0.25">
      <c r="A209" s="3180"/>
      <c r="B209" s="58" t="s">
        <v>84</v>
      </c>
      <c r="C209" s="24" t="s">
        <v>63</v>
      </c>
      <c r="D209" s="1863" t="s">
        <v>64</v>
      </c>
      <c r="E209" s="27" t="s">
        <v>472</v>
      </c>
      <c r="F209" s="2123" t="s">
        <v>64</v>
      </c>
      <c r="G209" s="27" t="s">
        <v>472</v>
      </c>
      <c r="H209" s="2123" t="s">
        <v>64</v>
      </c>
      <c r="I209" s="766" t="s">
        <v>472</v>
      </c>
      <c r="J209" s="334" t="s">
        <v>64</v>
      </c>
      <c r="K209" s="27" t="s">
        <v>472</v>
      </c>
      <c r="L209" s="1810" t="s">
        <v>64</v>
      </c>
      <c r="M209" s="113" t="s">
        <v>1606</v>
      </c>
      <c r="N209" s="2324" t="s">
        <v>1607</v>
      </c>
      <c r="O209" s="3140"/>
      <c r="P209" s="1731"/>
      <c r="Q209" s="1731"/>
      <c r="R209" s="1731"/>
      <c r="S209" s="1731"/>
      <c r="T209" s="1731"/>
      <c r="U209" s="1731"/>
      <c r="V209" s="1731"/>
      <c r="W209" s="1731"/>
      <c r="X209" s="1731"/>
      <c r="Y209" s="1731"/>
      <c r="Z209" s="1731"/>
      <c r="AA209" s="1731"/>
      <c r="AB209" s="1731"/>
      <c r="AC209" s="1731"/>
      <c r="AD209" s="1731"/>
      <c r="AE209" s="1731"/>
      <c r="AF209" s="1731"/>
      <c r="AG209" s="1731"/>
      <c r="AH209" s="1731"/>
      <c r="AI209" s="1731"/>
      <c r="AJ209" s="1731"/>
      <c r="AK209" s="1731"/>
      <c r="AL209" s="1731"/>
      <c r="AM209" s="1731"/>
      <c r="AN209" s="1731"/>
      <c r="AO209" s="1731"/>
      <c r="AP209" s="1731"/>
      <c r="AQ209" s="1731"/>
      <c r="AR209" s="1731"/>
      <c r="AS209" s="1731"/>
      <c r="AT209" s="1731"/>
      <c r="AU209" s="1731"/>
      <c r="AV209" s="1731"/>
      <c r="AW209" s="1731"/>
      <c r="AX209" s="1731"/>
      <c r="AY209" s="1731"/>
      <c r="AZ209" s="1731"/>
      <c r="BA209" s="1731"/>
      <c r="BB209" s="1731"/>
      <c r="BC209" s="1731"/>
      <c r="BD209" s="1731"/>
      <c r="BE209" s="1731"/>
      <c r="BF209" s="1731"/>
      <c r="BG209" s="1731"/>
      <c r="BH209" s="1731"/>
      <c r="BI209" s="1731"/>
      <c r="BJ209" s="1731"/>
      <c r="BK209" s="1731"/>
      <c r="BL209" s="1731"/>
      <c r="BM209" s="1731"/>
      <c r="BN209" s="1731"/>
      <c r="BO209" s="1731"/>
      <c r="BP209" s="1731"/>
      <c r="BQ209" s="1731"/>
      <c r="BR209" s="1731"/>
      <c r="BS209" s="1731"/>
      <c r="BT209" s="1731"/>
      <c r="BU209" s="1731"/>
      <c r="BV209" s="1732"/>
      <c r="BW209" s="1732"/>
      <c r="BX209" s="1732"/>
      <c r="BY209" s="1732"/>
      <c r="BZ209" s="1731"/>
      <c r="CA209" s="2200"/>
      <c r="CB209" s="2200"/>
      <c r="CC209" s="2200"/>
      <c r="CD209" s="2200"/>
      <c r="CE209" s="2200"/>
      <c r="CF209" s="2200"/>
      <c r="CG209" s="2200"/>
      <c r="CH209" s="2200"/>
      <c r="CI209" s="2200"/>
      <c r="CJ209" s="2200"/>
      <c r="CK209" s="2200"/>
      <c r="CL209" s="2200"/>
      <c r="CM209" s="2200"/>
      <c r="CN209" s="2200"/>
      <c r="CO209" s="2200"/>
      <c r="CP209" s="2200"/>
      <c r="CQ209" s="2200"/>
      <c r="CR209" s="1731"/>
      <c r="CS209" s="1731"/>
    </row>
    <row r="210" spans="1:97" ht="15.75" customHeight="1" x14ac:dyDescent="0.25">
      <c r="A210" s="3140"/>
      <c r="B210" s="888">
        <f t="shared" ref="B210:B215" si="176">+C210+D210</f>
        <v>0</v>
      </c>
      <c r="C210" s="2480">
        <f t="shared" ref="C210:D210" si="177">+E210+G210+I210+K210</f>
        <v>0</v>
      </c>
      <c r="D210" s="2165">
        <f t="shared" si="177"/>
        <v>0</v>
      </c>
      <c r="E210" s="559">
        <f t="shared" ref="E210:O210" si="178">SUM(E211:E215)</f>
        <v>0</v>
      </c>
      <c r="F210" s="889">
        <f t="shared" si="178"/>
        <v>0</v>
      </c>
      <c r="G210" s="559">
        <f t="shared" si="178"/>
        <v>0</v>
      </c>
      <c r="H210" s="889">
        <f t="shared" si="178"/>
        <v>0</v>
      </c>
      <c r="I210" s="559">
        <f t="shared" si="178"/>
        <v>0</v>
      </c>
      <c r="J210" s="890">
        <f t="shared" si="178"/>
        <v>0</v>
      </c>
      <c r="K210" s="166">
        <f t="shared" si="178"/>
        <v>0</v>
      </c>
      <c r="L210" s="2126">
        <f t="shared" si="178"/>
        <v>0</v>
      </c>
      <c r="M210" s="891">
        <f t="shared" si="178"/>
        <v>0</v>
      </c>
      <c r="N210" s="889">
        <f t="shared" si="178"/>
        <v>0</v>
      </c>
      <c r="O210" s="892">
        <f t="shared" si="178"/>
        <v>0</v>
      </c>
      <c r="P210" s="1732"/>
      <c r="Q210" s="1732"/>
      <c r="R210" s="1732"/>
      <c r="S210" s="1732"/>
      <c r="T210" s="1732"/>
      <c r="U210" s="1732"/>
      <c r="V210" s="1732"/>
      <c r="W210" s="1732"/>
      <c r="X210" s="1732"/>
      <c r="Y210" s="1732"/>
      <c r="Z210" s="1732"/>
      <c r="AA210" s="1732"/>
      <c r="AB210" s="1732"/>
      <c r="AC210" s="1732"/>
      <c r="AD210" s="1732"/>
      <c r="AE210" s="1732"/>
      <c r="AF210" s="1731"/>
      <c r="AG210" s="1731"/>
      <c r="AH210" s="1731"/>
      <c r="AI210" s="1731"/>
      <c r="AJ210" s="1731"/>
      <c r="AK210" s="1731"/>
      <c r="AL210" s="1731"/>
      <c r="AM210" s="1731"/>
      <c r="AN210" s="1731"/>
      <c r="AO210" s="1731"/>
      <c r="AP210" s="1731"/>
      <c r="AQ210" s="1731"/>
      <c r="AR210" s="1731"/>
      <c r="AS210" s="1731"/>
      <c r="AT210" s="1731"/>
      <c r="AU210" s="1731"/>
      <c r="AV210" s="1731"/>
      <c r="AW210" s="1731"/>
      <c r="AX210" s="1731"/>
      <c r="AY210" s="1731"/>
      <c r="AZ210" s="1731"/>
      <c r="BA210" s="1731"/>
      <c r="BB210" s="1731"/>
      <c r="BC210" s="1731"/>
      <c r="BD210" s="1731"/>
      <c r="BE210" s="1731"/>
      <c r="BF210" s="1731"/>
      <c r="BG210" s="1731"/>
      <c r="BH210" s="1731"/>
      <c r="BI210" s="1731"/>
      <c r="BJ210" s="1731"/>
      <c r="BK210" s="1731"/>
      <c r="BL210" s="1731"/>
      <c r="BM210" s="1731"/>
      <c r="BN210" s="1731"/>
      <c r="BO210" s="1731"/>
      <c r="BP210" s="1731"/>
      <c r="BQ210" s="1731"/>
      <c r="BR210" s="1731"/>
      <c r="BS210" s="1731"/>
      <c r="BT210" s="1731"/>
      <c r="BU210" s="1731"/>
      <c r="BV210" s="1732"/>
      <c r="BW210" s="1732"/>
      <c r="BX210" s="1732"/>
      <c r="BY210" s="1732"/>
      <c r="BZ210" s="1731"/>
      <c r="CA210" s="2200"/>
      <c r="CB210" s="2200"/>
      <c r="CC210" s="2200"/>
      <c r="CD210" s="2200"/>
      <c r="CE210" s="2200"/>
      <c r="CF210" s="2200"/>
      <c r="CG210" s="2200"/>
      <c r="CH210" s="2200"/>
      <c r="CI210" s="2200"/>
      <c r="CJ210" s="2200"/>
      <c r="CK210" s="2200"/>
      <c r="CL210" s="2200"/>
      <c r="CM210" s="2200"/>
      <c r="CN210" s="2200"/>
      <c r="CO210" s="2200"/>
      <c r="CP210" s="2200"/>
      <c r="CQ210" s="2200"/>
      <c r="CR210" s="1731"/>
      <c r="CS210" s="1731"/>
    </row>
    <row r="211" spans="1:97" ht="15" customHeight="1" x14ac:dyDescent="0.25">
      <c r="A211" s="163" t="s">
        <v>1608</v>
      </c>
      <c r="B211" s="581">
        <f t="shared" si="176"/>
        <v>0</v>
      </c>
      <c r="C211" s="893">
        <f t="shared" ref="C211:D211" si="179">+E211+G211+I211+K211</f>
        <v>0</v>
      </c>
      <c r="D211" s="171">
        <f t="shared" si="179"/>
        <v>0</v>
      </c>
      <c r="E211" s="1786"/>
      <c r="F211" s="1751"/>
      <c r="G211" s="1786"/>
      <c r="H211" s="1751"/>
      <c r="I211" s="1786"/>
      <c r="J211" s="1865"/>
      <c r="K211" s="1786"/>
      <c r="L211" s="1768"/>
      <c r="M211" s="1794"/>
      <c r="N211" s="1751"/>
      <c r="O211" s="105"/>
      <c r="P211" s="2428" t="str">
        <f t="shared" ref="P211:P215" si="180">CA211&amp;CB211&amp;CC211&amp;CD211</f>
        <v/>
      </c>
      <c r="Q211" s="2418"/>
      <c r="R211" s="2418"/>
      <c r="S211" s="2418"/>
      <c r="T211" s="2418"/>
      <c r="U211" s="2418"/>
      <c r="V211" s="2418"/>
      <c r="W211" s="2418"/>
      <c r="X211" s="2418"/>
      <c r="Y211" s="2418"/>
      <c r="Z211" s="2418"/>
      <c r="AA211" s="2418"/>
      <c r="AB211" s="1732"/>
      <c r="AC211" s="1732"/>
      <c r="AD211" s="1732"/>
      <c r="AE211" s="1732"/>
      <c r="AF211" s="1731"/>
      <c r="AG211" s="1731"/>
      <c r="AH211" s="1731"/>
      <c r="AI211" s="1731"/>
      <c r="AJ211" s="1731"/>
      <c r="AK211" s="1731"/>
      <c r="AL211" s="1731"/>
      <c r="AM211" s="1731"/>
      <c r="AN211" s="1731"/>
      <c r="AO211" s="1731"/>
      <c r="AP211" s="1731"/>
      <c r="AQ211" s="1731"/>
      <c r="AR211" s="1731"/>
      <c r="AS211" s="1731"/>
      <c r="AT211" s="1731"/>
      <c r="AU211" s="1731"/>
      <c r="AV211" s="1731"/>
      <c r="AW211" s="1731"/>
      <c r="AX211" s="1731"/>
      <c r="AY211" s="1731"/>
      <c r="AZ211" s="1731"/>
      <c r="BA211" s="1731"/>
      <c r="BB211" s="1731"/>
      <c r="BC211" s="1731"/>
      <c r="BD211" s="1731"/>
      <c r="BE211" s="1731"/>
      <c r="BF211" s="1731"/>
      <c r="BG211" s="1731"/>
      <c r="BH211" s="1731"/>
      <c r="BI211" s="1731"/>
      <c r="BJ211" s="1731"/>
      <c r="BK211" s="1731"/>
      <c r="BL211" s="1731"/>
      <c r="BM211" s="1731"/>
      <c r="BN211" s="1731"/>
      <c r="BO211" s="1731"/>
      <c r="BP211" s="1731"/>
      <c r="BQ211" s="1731"/>
      <c r="BR211" s="1731"/>
      <c r="BS211" s="1731"/>
      <c r="BT211" s="1731"/>
      <c r="BU211" s="1731"/>
      <c r="BV211" s="1732"/>
      <c r="BW211" s="1732"/>
      <c r="BX211" s="1732"/>
      <c r="BY211" s="1732"/>
      <c r="BZ211" s="1731"/>
      <c r="CA211" s="2419" t="str">
        <f t="shared" ref="CA211:CA215" si="181">IF(AND($B211&gt;0,M211="")," * No olvide digitar la variable "&amp;M$207&amp;""&amp;" Única. Digite CERO si no tiene.","")</f>
        <v/>
      </c>
      <c r="CB211" s="2419" t="str">
        <f t="shared" ref="CB211:CB215" si="182">IF(AND($B211&gt;0,N211="")," * No olvide digitar la variable "&amp;M$207&amp;""&amp;" Múltiple. Digite CERO si no tiene.","")</f>
        <v/>
      </c>
      <c r="CC211" s="2419" t="str">
        <f t="shared" ref="CC211:CC215" si="183">IF(AND(M211+N211&gt;$B211)," * La variable "&amp;M$207&amp;""&amp;"  No puede ser mayor al Total.","")</f>
        <v/>
      </c>
      <c r="CD211" s="2419" t="str">
        <f t="shared" ref="CD211:CD215" si="184">IF(AND($B211&gt;0,O211="")," * No olvide digitar la variable "&amp;O$207&amp;""&amp;". Digite CERO si no tiene",IF(O211&gt;$B211," * La variable "&amp;O$207&amp;""&amp;" No puede ser mayor al Total.",""))</f>
        <v/>
      </c>
      <c r="CE211" s="2200"/>
      <c r="CF211" s="2200"/>
      <c r="CG211" s="2200"/>
      <c r="CH211" s="2200"/>
      <c r="CI211" s="2200"/>
      <c r="CJ211" s="2200"/>
      <c r="CK211" s="2200"/>
      <c r="CL211" s="2200"/>
      <c r="CM211" s="2281">
        <f t="shared" ref="CM211:CN211" si="185">IF(AND($B211&gt;0,M211=""),1,0)</f>
        <v>0</v>
      </c>
      <c r="CN211" s="2281">
        <f t="shared" si="185"/>
        <v>0</v>
      </c>
      <c r="CO211" s="2281">
        <f t="shared" ref="CO211:CO215" si="186">IF(AND(M211+N211&gt;$B211),1,0)</f>
        <v>0</v>
      </c>
      <c r="CP211" s="2281">
        <f t="shared" ref="CP211:CP215" si="187">IF(AND($B211&gt;0,O211=""),1,0)</f>
        <v>0</v>
      </c>
      <c r="CQ211" s="2200"/>
      <c r="CR211" s="2200"/>
      <c r="CS211" s="1731"/>
    </row>
    <row r="212" spans="1:97" ht="15" customHeight="1" x14ac:dyDescent="0.25">
      <c r="A212" s="180" t="s">
        <v>1609</v>
      </c>
      <c r="B212" s="894">
        <f t="shared" si="176"/>
        <v>0</v>
      </c>
      <c r="C212" s="895">
        <f t="shared" ref="C212:D212" si="188">+E212+G212+I212+K212</f>
        <v>0</v>
      </c>
      <c r="D212" s="186">
        <f t="shared" si="188"/>
        <v>0</v>
      </c>
      <c r="E212" s="66"/>
      <c r="F212" s="1802"/>
      <c r="G212" s="66"/>
      <c r="H212" s="1802"/>
      <c r="I212" s="66"/>
      <c r="J212" s="87"/>
      <c r="K212" s="66"/>
      <c r="L212" s="218"/>
      <c r="M212" s="1823"/>
      <c r="N212" s="1802"/>
      <c r="O212" s="336"/>
      <c r="P212" s="2428" t="str">
        <f t="shared" si="180"/>
        <v/>
      </c>
      <c r="Q212" s="2418"/>
      <c r="R212" s="2418"/>
      <c r="S212" s="2418"/>
      <c r="T212" s="2418"/>
      <c r="U212" s="2418"/>
      <c r="V212" s="2418"/>
      <c r="W212" s="2418"/>
      <c r="X212" s="2418"/>
      <c r="Y212" s="2418"/>
      <c r="Z212" s="2418"/>
      <c r="AA212" s="2418"/>
      <c r="AB212" s="1732"/>
      <c r="AC212" s="1732"/>
      <c r="AD212" s="1732"/>
      <c r="AE212" s="1732"/>
      <c r="AF212" s="1731"/>
      <c r="AG212" s="1731"/>
      <c r="AH212" s="1731"/>
      <c r="AI212" s="1731"/>
      <c r="AJ212" s="1731"/>
      <c r="AK212" s="1731"/>
      <c r="AL212" s="1731"/>
      <c r="AM212" s="1731"/>
      <c r="AN212" s="1731"/>
      <c r="AO212" s="1731"/>
      <c r="AP212" s="1731"/>
      <c r="AQ212" s="1731"/>
      <c r="AR212" s="1731"/>
      <c r="AS212" s="1731"/>
      <c r="AT212" s="1731"/>
      <c r="AU212" s="1731"/>
      <c r="AV212" s="1731"/>
      <c r="AW212" s="1731"/>
      <c r="AX212" s="1731"/>
      <c r="AY212" s="1731"/>
      <c r="AZ212" s="1731"/>
      <c r="BA212" s="1731"/>
      <c r="BB212" s="1731"/>
      <c r="BC212" s="1731"/>
      <c r="BD212" s="1731"/>
      <c r="BE212" s="1731"/>
      <c r="BF212" s="1731"/>
      <c r="BG212" s="1731"/>
      <c r="BH212" s="1731"/>
      <c r="BI212" s="1731"/>
      <c r="BJ212" s="1731"/>
      <c r="BK212" s="1731"/>
      <c r="BL212" s="1731"/>
      <c r="BM212" s="1731"/>
      <c r="BN212" s="1731"/>
      <c r="BO212" s="1731"/>
      <c r="BP212" s="1731"/>
      <c r="BQ212" s="1731"/>
      <c r="BR212" s="1731"/>
      <c r="BS212" s="1731"/>
      <c r="BT212" s="1731"/>
      <c r="BU212" s="1731"/>
      <c r="BV212" s="1732"/>
      <c r="BW212" s="1732"/>
      <c r="BX212" s="1732"/>
      <c r="BY212" s="1732"/>
      <c r="BZ212" s="1731"/>
      <c r="CA212" s="2419" t="str">
        <f t="shared" si="181"/>
        <v/>
      </c>
      <c r="CB212" s="2419" t="str">
        <f t="shared" si="182"/>
        <v/>
      </c>
      <c r="CC212" s="2419" t="str">
        <f t="shared" si="183"/>
        <v/>
      </c>
      <c r="CD212" s="2419" t="str">
        <f t="shared" si="184"/>
        <v/>
      </c>
      <c r="CE212" s="2200"/>
      <c r="CF212" s="2200"/>
      <c r="CG212" s="2200"/>
      <c r="CH212" s="2200"/>
      <c r="CI212" s="2200"/>
      <c r="CJ212" s="2200"/>
      <c r="CK212" s="2200"/>
      <c r="CL212" s="2200"/>
      <c r="CM212" s="2281">
        <f t="shared" ref="CM212:CN212" si="189">IF(AND($B212&gt;0,M212=""),1,0)</f>
        <v>0</v>
      </c>
      <c r="CN212" s="2281">
        <f t="shared" si="189"/>
        <v>0</v>
      </c>
      <c r="CO212" s="2281">
        <f t="shared" si="186"/>
        <v>0</v>
      </c>
      <c r="CP212" s="2281">
        <f t="shared" si="187"/>
        <v>0</v>
      </c>
      <c r="CQ212" s="2200"/>
      <c r="CR212" s="1731"/>
      <c r="CS212" s="1731"/>
    </row>
    <row r="213" spans="1:97" ht="15" customHeight="1" x14ac:dyDescent="0.25">
      <c r="A213" s="180" t="s">
        <v>1610</v>
      </c>
      <c r="B213" s="894">
        <f t="shared" si="176"/>
        <v>0</v>
      </c>
      <c r="C213" s="895">
        <f t="shared" ref="C213:D213" si="190">+E213+G213+I213+K213</f>
        <v>0</v>
      </c>
      <c r="D213" s="186">
        <f t="shared" si="190"/>
        <v>0</v>
      </c>
      <c r="E213" s="66"/>
      <c r="F213" s="1802"/>
      <c r="G213" s="66"/>
      <c r="H213" s="1802"/>
      <c r="I213" s="66"/>
      <c r="J213" s="87"/>
      <c r="K213" s="66"/>
      <c r="L213" s="218"/>
      <c r="M213" s="1823"/>
      <c r="N213" s="1802"/>
      <c r="O213" s="336"/>
      <c r="P213" s="2428" t="str">
        <f t="shared" si="180"/>
        <v/>
      </c>
      <c r="Q213" s="2418"/>
      <c r="R213" s="2418"/>
      <c r="S213" s="2418"/>
      <c r="T213" s="2418"/>
      <c r="U213" s="2418"/>
      <c r="V213" s="2418"/>
      <c r="W213" s="2418"/>
      <c r="X213" s="2418"/>
      <c r="Y213" s="2418"/>
      <c r="Z213" s="2418"/>
      <c r="AA213" s="2418"/>
      <c r="AB213" s="1732"/>
      <c r="AC213" s="1732"/>
      <c r="AD213" s="1732"/>
      <c r="AE213" s="1732"/>
      <c r="AF213" s="1731"/>
      <c r="AG213" s="1731"/>
      <c r="AH213" s="1731"/>
      <c r="AI213" s="1731"/>
      <c r="AJ213" s="1731"/>
      <c r="AK213" s="1731"/>
      <c r="AL213" s="1731"/>
      <c r="AM213" s="1731"/>
      <c r="AN213" s="1731"/>
      <c r="AO213" s="1731"/>
      <c r="AP213" s="1731"/>
      <c r="AQ213" s="1731"/>
      <c r="AR213" s="1731"/>
      <c r="AS213" s="1731"/>
      <c r="AT213" s="1731"/>
      <c r="AU213" s="1731"/>
      <c r="AV213" s="1731"/>
      <c r="AW213" s="1731"/>
      <c r="AX213" s="1731"/>
      <c r="AY213" s="1731"/>
      <c r="AZ213" s="1731"/>
      <c r="BA213" s="1731"/>
      <c r="BB213" s="1731"/>
      <c r="BC213" s="1731"/>
      <c r="BD213" s="1731"/>
      <c r="BE213" s="1731"/>
      <c r="BF213" s="1731"/>
      <c r="BG213" s="1731"/>
      <c r="BH213" s="1731"/>
      <c r="BI213" s="1731"/>
      <c r="BJ213" s="1731"/>
      <c r="BK213" s="1731"/>
      <c r="BL213" s="1731"/>
      <c r="BM213" s="1731"/>
      <c r="BN213" s="1731"/>
      <c r="BO213" s="1731"/>
      <c r="BP213" s="1731"/>
      <c r="BQ213" s="1731"/>
      <c r="BR213" s="1731"/>
      <c r="BS213" s="1731"/>
      <c r="BT213" s="1731"/>
      <c r="BU213" s="1731"/>
      <c r="BV213" s="1732"/>
      <c r="BW213" s="1732"/>
      <c r="BX213" s="1732"/>
      <c r="BY213" s="1732"/>
      <c r="BZ213" s="1731"/>
      <c r="CA213" s="2419" t="str">
        <f t="shared" si="181"/>
        <v/>
      </c>
      <c r="CB213" s="2419" t="str">
        <f t="shared" si="182"/>
        <v/>
      </c>
      <c r="CC213" s="2419" t="str">
        <f t="shared" si="183"/>
        <v/>
      </c>
      <c r="CD213" s="2419" t="str">
        <f t="shared" si="184"/>
        <v/>
      </c>
      <c r="CE213" s="2200"/>
      <c r="CF213" s="2200"/>
      <c r="CG213" s="2200"/>
      <c r="CH213" s="2200"/>
      <c r="CI213" s="2200"/>
      <c r="CJ213" s="2200"/>
      <c r="CK213" s="2200"/>
      <c r="CL213" s="2200"/>
      <c r="CM213" s="2281">
        <f t="shared" ref="CM213:CN213" si="191">IF(AND($B213&gt;0,M213=""),1,0)</f>
        <v>0</v>
      </c>
      <c r="CN213" s="2281">
        <f t="shared" si="191"/>
        <v>0</v>
      </c>
      <c r="CO213" s="2281">
        <f t="shared" si="186"/>
        <v>0</v>
      </c>
      <c r="CP213" s="2281">
        <f t="shared" si="187"/>
        <v>0</v>
      </c>
      <c r="CQ213" s="2200"/>
      <c r="CR213" s="1731"/>
      <c r="CS213" s="1731"/>
    </row>
    <row r="214" spans="1:97" ht="15" customHeight="1" x14ac:dyDescent="0.25">
      <c r="A214" s="180" t="s">
        <v>1611</v>
      </c>
      <c r="B214" s="894">
        <f t="shared" si="176"/>
        <v>0</v>
      </c>
      <c r="C214" s="895">
        <f t="shared" ref="C214:D214" si="192">+E214+G214+I214+K214</f>
        <v>0</v>
      </c>
      <c r="D214" s="186">
        <f t="shared" si="192"/>
        <v>0</v>
      </c>
      <c r="E214" s="1905"/>
      <c r="F214" s="190"/>
      <c r="G214" s="1905"/>
      <c r="H214" s="190"/>
      <c r="I214" s="1905"/>
      <c r="J214" s="1906"/>
      <c r="K214" s="1905"/>
      <c r="L214" s="291"/>
      <c r="M214" s="2007"/>
      <c r="N214" s="190"/>
      <c r="O214" s="337"/>
      <c r="P214" s="2428" t="str">
        <f t="shared" si="180"/>
        <v/>
      </c>
      <c r="Q214" s="2418"/>
      <c r="R214" s="2418"/>
      <c r="S214" s="2418"/>
      <c r="T214" s="2418"/>
      <c r="U214" s="2418"/>
      <c r="V214" s="2418"/>
      <c r="W214" s="2418"/>
      <c r="X214" s="2418"/>
      <c r="Y214" s="2418"/>
      <c r="Z214" s="2418"/>
      <c r="AA214" s="2418"/>
      <c r="AB214" s="1732"/>
      <c r="AC214" s="1732"/>
      <c r="AD214" s="1732"/>
      <c r="AE214" s="1732"/>
      <c r="AF214" s="1731"/>
      <c r="AG214" s="1731"/>
      <c r="AH214" s="1731"/>
      <c r="AI214" s="1731"/>
      <c r="AJ214" s="1731"/>
      <c r="AK214" s="1731"/>
      <c r="AL214" s="1731"/>
      <c r="AM214" s="1731"/>
      <c r="AN214" s="1731"/>
      <c r="AO214" s="1731"/>
      <c r="AP214" s="1731"/>
      <c r="AQ214" s="1731"/>
      <c r="AR214" s="1731"/>
      <c r="AS214" s="1731"/>
      <c r="AT214" s="1731"/>
      <c r="AU214" s="1731"/>
      <c r="AV214" s="1731"/>
      <c r="AW214" s="1731"/>
      <c r="AX214" s="1731"/>
      <c r="AY214" s="1731"/>
      <c r="AZ214" s="1731"/>
      <c r="BA214" s="1731"/>
      <c r="BB214" s="1731"/>
      <c r="BC214" s="1731"/>
      <c r="BD214" s="1731"/>
      <c r="BE214" s="1731"/>
      <c r="BF214" s="1731"/>
      <c r="BG214" s="1731"/>
      <c r="BH214" s="1731"/>
      <c r="BI214" s="1731"/>
      <c r="BJ214" s="1731"/>
      <c r="BK214" s="1731"/>
      <c r="BL214" s="1731"/>
      <c r="BM214" s="1731"/>
      <c r="BN214" s="1731"/>
      <c r="BO214" s="1731"/>
      <c r="BP214" s="1731"/>
      <c r="BQ214" s="1731"/>
      <c r="BR214" s="1731"/>
      <c r="BS214" s="1731"/>
      <c r="BT214" s="1731"/>
      <c r="BU214" s="1731"/>
      <c r="BV214" s="1732"/>
      <c r="BW214" s="1732"/>
      <c r="BX214" s="1732"/>
      <c r="BY214" s="1732"/>
      <c r="BZ214" s="1731"/>
      <c r="CA214" s="2419" t="str">
        <f t="shared" si="181"/>
        <v/>
      </c>
      <c r="CB214" s="2419" t="str">
        <f t="shared" si="182"/>
        <v/>
      </c>
      <c r="CC214" s="2419" t="str">
        <f t="shared" si="183"/>
        <v/>
      </c>
      <c r="CD214" s="2419" t="str">
        <f t="shared" si="184"/>
        <v/>
      </c>
      <c r="CE214" s="2200"/>
      <c r="CF214" s="2200"/>
      <c r="CG214" s="2200"/>
      <c r="CH214" s="2200"/>
      <c r="CI214" s="2200"/>
      <c r="CJ214" s="2200"/>
      <c r="CK214" s="2200"/>
      <c r="CL214" s="2200"/>
      <c r="CM214" s="2281">
        <f t="shared" ref="CM214:CN214" si="193">IF(AND($B214&gt;0,M214=""),1,0)</f>
        <v>0</v>
      </c>
      <c r="CN214" s="2281">
        <f t="shared" si="193"/>
        <v>0</v>
      </c>
      <c r="CO214" s="2281">
        <f t="shared" si="186"/>
        <v>0</v>
      </c>
      <c r="CP214" s="2281">
        <f t="shared" si="187"/>
        <v>0</v>
      </c>
      <c r="CQ214" s="2200"/>
      <c r="CR214" s="1731"/>
      <c r="CS214" s="1731"/>
    </row>
    <row r="215" spans="1:97" ht="15" customHeight="1" x14ac:dyDescent="0.25">
      <c r="A215" s="120" t="s">
        <v>1612</v>
      </c>
      <c r="B215" s="896">
        <f t="shared" si="176"/>
        <v>0</v>
      </c>
      <c r="C215" s="2481">
        <f t="shared" ref="C215:D215" si="194">+E215+G215+I215+K215</f>
        <v>0</v>
      </c>
      <c r="D215" s="1849">
        <f t="shared" si="194"/>
        <v>0</v>
      </c>
      <c r="E215" s="41"/>
      <c r="F215" s="92"/>
      <c r="G215" s="41"/>
      <c r="H215" s="92"/>
      <c r="I215" s="41"/>
      <c r="J215" s="92"/>
      <c r="K215" s="41"/>
      <c r="L215" s="55"/>
      <c r="M215" s="1762"/>
      <c r="N215" s="92"/>
      <c r="O215" s="223"/>
      <c r="P215" s="2428" t="str">
        <f t="shared" si="180"/>
        <v/>
      </c>
      <c r="Q215" s="2418"/>
      <c r="R215" s="2418"/>
      <c r="S215" s="2418"/>
      <c r="T215" s="2418"/>
      <c r="U215" s="2418"/>
      <c r="V215" s="2418"/>
      <c r="W215" s="2418"/>
      <c r="X215" s="2418"/>
      <c r="Y215" s="2418"/>
      <c r="Z215" s="2418"/>
      <c r="AA215" s="2418"/>
      <c r="AB215" s="1732"/>
      <c r="AC215" s="1732"/>
      <c r="AD215" s="1732"/>
      <c r="AE215" s="1732"/>
      <c r="AF215" s="1731"/>
      <c r="AG215" s="1731"/>
      <c r="AH215" s="1731"/>
      <c r="AI215" s="1731"/>
      <c r="AJ215" s="1731"/>
      <c r="AK215" s="1731"/>
      <c r="AL215" s="1731"/>
      <c r="AM215" s="1731"/>
      <c r="AN215" s="1731"/>
      <c r="AO215" s="1731"/>
      <c r="AP215" s="1731"/>
      <c r="AQ215" s="1731"/>
      <c r="AR215" s="1731"/>
      <c r="AS215" s="1731"/>
      <c r="AT215" s="1731"/>
      <c r="AU215" s="1731"/>
      <c r="AV215" s="1731"/>
      <c r="AW215" s="1731"/>
      <c r="AX215" s="1731"/>
      <c r="AY215" s="1731"/>
      <c r="AZ215" s="1731"/>
      <c r="BA215" s="1731"/>
      <c r="BB215" s="1731"/>
      <c r="BC215" s="1731"/>
      <c r="BD215" s="1731"/>
      <c r="BE215" s="1731"/>
      <c r="BF215" s="1731"/>
      <c r="BG215" s="1731"/>
      <c r="BH215" s="1731"/>
      <c r="BI215" s="1731"/>
      <c r="BJ215" s="1731"/>
      <c r="BK215" s="1731"/>
      <c r="BL215" s="1731"/>
      <c r="BM215" s="1731"/>
      <c r="BN215" s="1731"/>
      <c r="BO215" s="1731"/>
      <c r="BP215" s="1731"/>
      <c r="BQ215" s="1731"/>
      <c r="BR215" s="1731"/>
      <c r="BS215" s="1731"/>
      <c r="BT215" s="1731"/>
      <c r="BU215" s="1731"/>
      <c r="BV215" s="1732"/>
      <c r="BW215" s="1732"/>
      <c r="BX215" s="1732"/>
      <c r="BY215" s="1732"/>
      <c r="BZ215" s="1731"/>
      <c r="CA215" s="2419" t="str">
        <f t="shared" si="181"/>
        <v/>
      </c>
      <c r="CB215" s="2419" t="str">
        <f t="shared" si="182"/>
        <v/>
      </c>
      <c r="CC215" s="2419" t="str">
        <f t="shared" si="183"/>
        <v/>
      </c>
      <c r="CD215" s="2419" t="str">
        <f t="shared" si="184"/>
        <v/>
      </c>
      <c r="CE215" s="2200"/>
      <c r="CF215" s="2200"/>
      <c r="CG215" s="2200"/>
      <c r="CH215" s="2200"/>
      <c r="CI215" s="2200"/>
      <c r="CJ215" s="2200"/>
      <c r="CK215" s="2200"/>
      <c r="CL215" s="2200"/>
      <c r="CM215" s="2281">
        <f t="shared" ref="CM215:CN215" si="195">IF(AND($B215&gt;0,M215=""),1,0)</f>
        <v>0</v>
      </c>
      <c r="CN215" s="2281">
        <f t="shared" si="195"/>
        <v>0</v>
      </c>
      <c r="CO215" s="2281">
        <f t="shared" si="186"/>
        <v>0</v>
      </c>
      <c r="CP215" s="2281">
        <f t="shared" si="187"/>
        <v>0</v>
      </c>
      <c r="CQ215" s="2200"/>
      <c r="CR215" s="1731"/>
      <c r="CS215" s="1731"/>
    </row>
    <row r="216" spans="1:97" ht="13.5" customHeight="1" x14ac:dyDescent="0.25">
      <c r="A216" s="1731"/>
      <c r="B216" s="1731"/>
      <c r="C216" s="1731"/>
      <c r="D216" s="1731"/>
      <c r="E216" s="1731"/>
      <c r="F216" s="1731"/>
      <c r="G216" s="1731"/>
      <c r="H216" s="1731"/>
      <c r="I216" s="1731"/>
      <c r="J216" s="1731"/>
      <c r="K216" s="1731"/>
      <c r="L216" s="1731"/>
      <c r="M216" s="1731"/>
      <c r="N216" s="1731"/>
      <c r="O216" s="1731"/>
      <c r="P216" s="1731"/>
      <c r="Q216" s="1731"/>
      <c r="R216" s="1731"/>
      <c r="S216" s="1731"/>
      <c r="T216" s="1731"/>
      <c r="U216" s="1731"/>
      <c r="V216" s="1731"/>
      <c r="W216" s="1731"/>
      <c r="X216" s="1731"/>
      <c r="Y216" s="1731"/>
      <c r="Z216" s="1731"/>
      <c r="AA216" s="1731"/>
      <c r="AB216" s="1731"/>
      <c r="AC216" s="1731"/>
      <c r="AD216" s="1731"/>
      <c r="AE216" s="1731"/>
      <c r="AF216" s="1731"/>
      <c r="AG216" s="1731"/>
      <c r="AH216" s="1731"/>
      <c r="AI216" s="1731"/>
      <c r="AJ216" s="1731"/>
      <c r="AK216" s="1731"/>
      <c r="AL216" s="1731"/>
      <c r="AM216" s="1731"/>
      <c r="AN216" s="1731"/>
      <c r="AO216" s="1731"/>
      <c r="AP216" s="1731"/>
      <c r="AQ216" s="1731"/>
      <c r="AR216" s="1731"/>
      <c r="AS216" s="1731"/>
      <c r="AT216" s="1731"/>
      <c r="AU216" s="1731"/>
      <c r="AV216" s="1731"/>
      <c r="AW216" s="1731"/>
      <c r="AX216" s="1731"/>
      <c r="AY216" s="1731"/>
      <c r="AZ216" s="1731"/>
      <c r="BA216" s="1731"/>
      <c r="BB216" s="1731"/>
      <c r="BC216" s="1731"/>
      <c r="BD216" s="1731"/>
      <c r="BE216" s="1731"/>
      <c r="BF216" s="1731"/>
      <c r="BG216" s="1731"/>
      <c r="BH216" s="1731"/>
      <c r="BI216" s="1731"/>
      <c r="BJ216" s="1731"/>
      <c r="BK216" s="1731"/>
      <c r="BL216" s="1731"/>
      <c r="BM216" s="1731"/>
      <c r="BN216" s="1731"/>
      <c r="BO216" s="1731"/>
      <c r="BP216" s="1731"/>
      <c r="BQ216" s="1731"/>
      <c r="BR216" s="1731"/>
      <c r="BS216" s="1731"/>
      <c r="BT216" s="1731"/>
      <c r="BU216" s="1731"/>
      <c r="BV216" s="1732"/>
      <c r="BW216" s="1732"/>
      <c r="BX216" s="1732"/>
      <c r="BY216" s="1732"/>
      <c r="BZ216" s="1731"/>
      <c r="CA216" s="2200"/>
      <c r="CB216" s="2200"/>
      <c r="CC216" s="2200"/>
      <c r="CD216" s="2200"/>
      <c r="CE216" s="2200"/>
      <c r="CF216" s="2200"/>
      <c r="CG216" s="2200"/>
      <c r="CH216" s="2200"/>
      <c r="CI216" s="2200"/>
      <c r="CJ216" s="2200"/>
      <c r="CK216" s="2200"/>
      <c r="CL216" s="2200"/>
      <c r="CM216" s="2200"/>
      <c r="CN216" s="2200"/>
      <c r="CO216" s="2200"/>
      <c r="CP216" s="2200"/>
      <c r="CQ216" s="2200"/>
      <c r="CR216" s="1731"/>
      <c r="CS216" s="1731"/>
    </row>
    <row r="217" spans="1:97" ht="13.5" customHeight="1" x14ac:dyDescent="0.25">
      <c r="A217" s="1731"/>
      <c r="B217" s="1731"/>
      <c r="C217" s="1731"/>
      <c r="D217" s="1731"/>
      <c r="E217" s="1731"/>
      <c r="F217" s="1731"/>
      <c r="G217" s="1731"/>
      <c r="H217" s="1731"/>
      <c r="I217" s="1731"/>
      <c r="J217" s="1731"/>
      <c r="K217" s="1731"/>
      <c r="L217" s="1731"/>
      <c r="M217" s="1731"/>
      <c r="N217" s="1731"/>
      <c r="O217" s="1731"/>
      <c r="P217" s="1731"/>
      <c r="Q217" s="1731"/>
      <c r="R217" s="1731"/>
      <c r="S217" s="1731"/>
      <c r="T217" s="1731"/>
      <c r="U217" s="1731"/>
      <c r="V217" s="1731"/>
      <c r="W217" s="1731"/>
      <c r="X217" s="1731"/>
      <c r="Y217" s="1731"/>
      <c r="Z217" s="1731"/>
      <c r="AA217" s="1731"/>
      <c r="AB217" s="1731"/>
      <c r="AC217" s="1731"/>
      <c r="AD217" s="1731"/>
      <c r="AE217" s="1731"/>
      <c r="AF217" s="1731"/>
      <c r="AG217" s="1731"/>
      <c r="AH217" s="1731"/>
      <c r="AI217" s="1731"/>
      <c r="AJ217" s="1731"/>
      <c r="AK217" s="1731"/>
      <c r="AL217" s="1731"/>
      <c r="AM217" s="1731"/>
      <c r="AN217" s="1731"/>
      <c r="AO217" s="1731"/>
      <c r="AP217" s="1731"/>
      <c r="AQ217" s="1731"/>
      <c r="AR217" s="1731"/>
      <c r="AS217" s="1731"/>
      <c r="AT217" s="1731"/>
      <c r="AU217" s="1731"/>
      <c r="AV217" s="1731"/>
      <c r="AW217" s="1731"/>
      <c r="AX217" s="1731"/>
      <c r="AY217" s="1731"/>
      <c r="AZ217" s="1731"/>
      <c r="BA217" s="1731"/>
      <c r="BB217" s="1731"/>
      <c r="BC217" s="1731"/>
      <c r="BD217" s="1731"/>
      <c r="BE217" s="1731"/>
      <c r="BF217" s="1731"/>
      <c r="BG217" s="1731"/>
      <c r="BH217" s="1731"/>
      <c r="BI217" s="1731"/>
      <c r="BJ217" s="1731"/>
      <c r="BK217" s="1731"/>
      <c r="BL217" s="1731"/>
      <c r="BM217" s="1731"/>
      <c r="BN217" s="1731"/>
      <c r="BO217" s="1731"/>
      <c r="BP217" s="1731"/>
      <c r="BQ217" s="1731"/>
      <c r="BR217" s="1731"/>
      <c r="BS217" s="1731"/>
      <c r="BT217" s="1731"/>
      <c r="BU217" s="1731"/>
      <c r="BV217" s="1732"/>
      <c r="BW217" s="1732"/>
      <c r="BX217" s="1732"/>
      <c r="BY217" s="1732"/>
      <c r="BZ217" s="1731"/>
      <c r="CA217" s="2200"/>
      <c r="CB217" s="2200"/>
      <c r="CC217" s="2200"/>
      <c r="CD217" s="2200"/>
      <c r="CE217" s="2200"/>
      <c r="CF217" s="2200"/>
      <c r="CG217" s="2200"/>
      <c r="CH217" s="2200"/>
      <c r="CI217" s="2200"/>
      <c r="CJ217" s="2200"/>
      <c r="CK217" s="2200"/>
      <c r="CL217" s="2200"/>
      <c r="CM217" s="2200"/>
      <c r="CN217" s="2200"/>
      <c r="CO217" s="2200"/>
      <c r="CP217" s="2200"/>
      <c r="CQ217" s="2200"/>
      <c r="CR217" s="1731"/>
      <c r="CS217" s="1731"/>
    </row>
    <row r="218" spans="1:97" ht="13.5" customHeight="1" x14ac:dyDescent="0.25">
      <c r="A218" s="1731"/>
      <c r="B218" s="1731"/>
      <c r="C218" s="1731"/>
      <c r="D218" s="1731"/>
      <c r="E218" s="1731"/>
      <c r="F218" s="1731"/>
      <c r="G218" s="1731"/>
      <c r="H218" s="1731"/>
      <c r="I218" s="1731"/>
      <c r="J218" s="1731"/>
      <c r="K218" s="1731"/>
      <c r="L218" s="1731"/>
      <c r="M218" s="1731"/>
      <c r="N218" s="1731"/>
      <c r="O218" s="1731"/>
      <c r="P218" s="1731"/>
      <c r="Q218" s="1731"/>
      <c r="R218" s="1731"/>
      <c r="S218" s="1731"/>
      <c r="T218" s="1731"/>
      <c r="U218" s="1731"/>
      <c r="V218" s="1731"/>
      <c r="W218" s="1731"/>
      <c r="X218" s="1731"/>
      <c r="Y218" s="1731"/>
      <c r="Z218" s="1731"/>
      <c r="AA218" s="1731"/>
      <c r="AB218" s="1731"/>
      <c r="AC218" s="1731"/>
      <c r="AD218" s="1731"/>
      <c r="AE218" s="1731"/>
      <c r="AF218" s="1731"/>
      <c r="AG218" s="1731"/>
      <c r="AH218" s="1731"/>
      <c r="AI218" s="1731"/>
      <c r="AJ218" s="1731"/>
      <c r="AK218" s="1731"/>
      <c r="AL218" s="1731"/>
      <c r="AM218" s="1731"/>
      <c r="AN218" s="1731"/>
      <c r="AO218" s="1731"/>
      <c r="AP218" s="1731"/>
      <c r="AQ218" s="1731"/>
      <c r="AR218" s="1731"/>
      <c r="AS218" s="1731"/>
      <c r="AT218" s="1731"/>
      <c r="AU218" s="1731"/>
      <c r="AV218" s="1731"/>
      <c r="AW218" s="1731"/>
      <c r="AX218" s="1731"/>
      <c r="AY218" s="1731"/>
      <c r="AZ218" s="1731"/>
      <c r="BA218" s="1731"/>
      <c r="BB218" s="1731"/>
      <c r="BC218" s="1731"/>
      <c r="BD218" s="1731"/>
      <c r="BE218" s="1731"/>
      <c r="BF218" s="1731"/>
      <c r="BG218" s="1731"/>
      <c r="BH218" s="1731"/>
      <c r="BI218" s="1731"/>
      <c r="BJ218" s="1731"/>
      <c r="BK218" s="1731"/>
      <c r="BL218" s="1731"/>
      <c r="BM218" s="1731"/>
      <c r="BN218" s="1731"/>
      <c r="BO218" s="1731"/>
      <c r="BP218" s="1731"/>
      <c r="BQ218" s="1731"/>
      <c r="BR218" s="1731"/>
      <c r="BS218" s="1731"/>
      <c r="BT218" s="1731"/>
      <c r="BU218" s="1731"/>
      <c r="BV218" s="1732"/>
      <c r="BW218" s="1732"/>
      <c r="BX218" s="1732"/>
      <c r="BY218" s="1732"/>
      <c r="BZ218" s="1731"/>
      <c r="CA218" s="2200"/>
      <c r="CB218" s="2200"/>
      <c r="CC218" s="2200"/>
      <c r="CD218" s="2200"/>
      <c r="CE218" s="2200"/>
      <c r="CF218" s="2200"/>
      <c r="CG218" s="2200"/>
      <c r="CH218" s="2200"/>
      <c r="CI218" s="2200"/>
      <c r="CJ218" s="2200"/>
      <c r="CK218" s="2200"/>
      <c r="CL218" s="2200"/>
      <c r="CM218" s="2200"/>
      <c r="CN218" s="2200"/>
      <c r="CO218" s="2200"/>
      <c r="CP218" s="2200"/>
      <c r="CQ218" s="2200"/>
      <c r="CR218" s="1731"/>
      <c r="CS218" s="1731"/>
    </row>
    <row r="219" spans="1:97" ht="13.5" customHeight="1" x14ac:dyDescent="0.25">
      <c r="A219" s="1731"/>
      <c r="B219" s="1731"/>
      <c r="C219" s="1731"/>
      <c r="D219" s="1731"/>
      <c r="E219" s="1731"/>
      <c r="F219" s="1731"/>
      <c r="G219" s="1731"/>
      <c r="H219" s="1731"/>
      <c r="I219" s="1731"/>
      <c r="J219" s="1731"/>
      <c r="K219" s="1731"/>
      <c r="L219" s="1731"/>
      <c r="M219" s="1731"/>
      <c r="N219" s="1731"/>
      <c r="O219" s="1731"/>
      <c r="P219" s="1731"/>
      <c r="Q219" s="1731"/>
      <c r="R219" s="1731"/>
      <c r="S219" s="1731"/>
      <c r="T219" s="1731"/>
      <c r="U219" s="1731"/>
      <c r="V219" s="1731"/>
      <c r="W219" s="1731"/>
      <c r="X219" s="1731"/>
      <c r="Y219" s="1731"/>
      <c r="Z219" s="1731"/>
      <c r="AA219" s="1731"/>
      <c r="AB219" s="1731"/>
      <c r="AC219" s="1731"/>
      <c r="AD219" s="1731"/>
      <c r="AE219" s="1731"/>
      <c r="AF219" s="1731"/>
      <c r="AG219" s="1731"/>
      <c r="AH219" s="1731"/>
      <c r="AI219" s="1731"/>
      <c r="AJ219" s="1731"/>
      <c r="AK219" s="1731"/>
      <c r="AL219" s="1731"/>
      <c r="AM219" s="1731"/>
      <c r="AN219" s="1731"/>
      <c r="AO219" s="1731"/>
      <c r="AP219" s="1731"/>
      <c r="AQ219" s="1731"/>
      <c r="AR219" s="1731"/>
      <c r="AS219" s="1731"/>
      <c r="AT219" s="1731"/>
      <c r="AU219" s="1731"/>
      <c r="AV219" s="1731"/>
      <c r="AW219" s="1731"/>
      <c r="AX219" s="1731"/>
      <c r="AY219" s="1731"/>
      <c r="AZ219" s="1731"/>
      <c r="BA219" s="1731"/>
      <c r="BB219" s="1731"/>
      <c r="BC219" s="1731"/>
      <c r="BD219" s="1731"/>
      <c r="BE219" s="1731"/>
      <c r="BF219" s="1731"/>
      <c r="BG219" s="1731"/>
      <c r="BH219" s="1731"/>
      <c r="BI219" s="1731"/>
      <c r="BJ219" s="1731"/>
      <c r="BK219" s="1731"/>
      <c r="BL219" s="1731"/>
      <c r="BM219" s="1731"/>
      <c r="BN219" s="1731"/>
      <c r="BO219" s="1731"/>
      <c r="BP219" s="1731"/>
      <c r="BQ219" s="1731"/>
      <c r="BR219" s="1731"/>
      <c r="BS219" s="1731"/>
      <c r="BT219" s="1731"/>
      <c r="BU219" s="1731"/>
      <c r="BV219" s="1732"/>
      <c r="BW219" s="1732"/>
      <c r="BX219" s="1732"/>
      <c r="BY219" s="1732"/>
      <c r="BZ219" s="1731"/>
      <c r="CA219" s="2200"/>
      <c r="CB219" s="2200"/>
      <c r="CC219" s="2200"/>
      <c r="CD219" s="2200"/>
      <c r="CE219" s="2200"/>
      <c r="CF219" s="2200"/>
      <c r="CG219" s="2200"/>
      <c r="CH219" s="2200"/>
      <c r="CI219" s="2200"/>
      <c r="CJ219" s="2200"/>
      <c r="CK219" s="2200"/>
      <c r="CL219" s="2200"/>
      <c r="CM219" s="2200"/>
      <c r="CN219" s="2200"/>
      <c r="CO219" s="2200"/>
      <c r="CP219" s="2200"/>
      <c r="CQ219" s="2200"/>
      <c r="CR219" s="1731"/>
      <c r="CS219" s="1731"/>
    </row>
    <row r="220" spans="1:97" ht="13.5" customHeight="1" x14ac:dyDescent="0.25">
      <c r="A220" s="1731"/>
      <c r="B220" s="1731"/>
      <c r="C220" s="1731"/>
      <c r="D220" s="1731"/>
      <c r="E220" s="1731"/>
      <c r="F220" s="1731"/>
      <c r="G220" s="1731"/>
      <c r="H220" s="1731"/>
      <c r="I220" s="1731"/>
      <c r="J220" s="1731"/>
      <c r="K220" s="1731"/>
      <c r="L220" s="1731"/>
      <c r="M220" s="1731"/>
      <c r="N220" s="1731"/>
      <c r="O220" s="1731"/>
      <c r="P220" s="1731"/>
      <c r="Q220" s="1731"/>
      <c r="R220" s="1731"/>
      <c r="S220" s="1731"/>
      <c r="T220" s="1731"/>
      <c r="U220" s="1731"/>
      <c r="V220" s="1731"/>
      <c r="W220" s="1731"/>
      <c r="X220" s="1731"/>
      <c r="Y220" s="1731"/>
      <c r="Z220" s="1731"/>
      <c r="AA220" s="1731"/>
      <c r="AB220" s="1731"/>
      <c r="AC220" s="1731"/>
      <c r="AD220" s="1731"/>
      <c r="AE220" s="1731"/>
      <c r="AF220" s="1731"/>
      <c r="AG220" s="1731"/>
      <c r="AH220" s="1731"/>
      <c r="AI220" s="1731"/>
      <c r="AJ220" s="1731"/>
      <c r="AK220" s="1731"/>
      <c r="AL220" s="1731"/>
      <c r="AM220" s="1731"/>
      <c r="AN220" s="1731"/>
      <c r="AO220" s="1731"/>
      <c r="AP220" s="1731"/>
      <c r="AQ220" s="1731"/>
      <c r="AR220" s="1731"/>
      <c r="AS220" s="1731"/>
      <c r="AT220" s="1731"/>
      <c r="AU220" s="1731"/>
      <c r="AV220" s="1731"/>
      <c r="AW220" s="1731"/>
      <c r="AX220" s="1731"/>
      <c r="AY220" s="1731"/>
      <c r="AZ220" s="1731"/>
      <c r="BA220" s="1731"/>
      <c r="BB220" s="1731"/>
      <c r="BC220" s="1731"/>
      <c r="BD220" s="1731"/>
      <c r="BE220" s="1731"/>
      <c r="BF220" s="1731"/>
      <c r="BG220" s="1731"/>
      <c r="BH220" s="1731"/>
      <c r="BI220" s="1731"/>
      <c r="BJ220" s="1731"/>
      <c r="BK220" s="1731"/>
      <c r="BL220" s="1731"/>
      <c r="BM220" s="1731"/>
      <c r="BN220" s="1731"/>
      <c r="BO220" s="1731"/>
      <c r="BP220" s="1731"/>
      <c r="BQ220" s="1731"/>
      <c r="BR220" s="1731"/>
      <c r="BS220" s="1731"/>
      <c r="BT220" s="1731"/>
      <c r="BU220" s="1731"/>
      <c r="BV220" s="1732"/>
      <c r="BW220" s="1732"/>
      <c r="BX220" s="1732"/>
      <c r="BY220" s="1732"/>
      <c r="BZ220" s="1731"/>
      <c r="CA220" s="2200"/>
      <c r="CB220" s="2200"/>
      <c r="CC220" s="2200"/>
      <c r="CD220" s="2200"/>
      <c r="CE220" s="2200"/>
      <c r="CF220" s="2200"/>
      <c r="CG220" s="2200"/>
      <c r="CH220" s="2200"/>
      <c r="CI220" s="2200"/>
      <c r="CJ220" s="2200"/>
      <c r="CK220" s="2200"/>
      <c r="CL220" s="2200"/>
      <c r="CM220" s="2200"/>
      <c r="CN220" s="2200"/>
      <c r="CO220" s="2200"/>
      <c r="CP220" s="2200"/>
      <c r="CQ220" s="2200"/>
      <c r="CR220" s="1731"/>
      <c r="CS220" s="1731"/>
    </row>
    <row r="221" spans="1:97" ht="13.5" customHeight="1" x14ac:dyDescent="0.25">
      <c r="A221" s="1731"/>
      <c r="B221" s="1731"/>
      <c r="C221" s="1731"/>
      <c r="D221" s="1731"/>
      <c r="E221" s="1731"/>
      <c r="F221" s="1731"/>
      <c r="G221" s="1731"/>
      <c r="H221" s="1731"/>
      <c r="I221" s="1731"/>
      <c r="J221" s="1731"/>
      <c r="K221" s="1731"/>
      <c r="L221" s="1731"/>
      <c r="M221" s="1731"/>
      <c r="N221" s="1731"/>
      <c r="O221" s="1731"/>
      <c r="P221" s="1731"/>
      <c r="Q221" s="1731"/>
      <c r="R221" s="1731"/>
      <c r="S221" s="1731"/>
      <c r="T221" s="1731"/>
      <c r="U221" s="1731"/>
      <c r="V221" s="1731"/>
      <c r="W221" s="1731"/>
      <c r="X221" s="1731"/>
      <c r="Y221" s="1731"/>
      <c r="Z221" s="1731"/>
      <c r="AA221" s="1731"/>
      <c r="AB221" s="1731"/>
      <c r="AC221" s="1731"/>
      <c r="AD221" s="1731"/>
      <c r="AE221" s="1731"/>
      <c r="AF221" s="1731"/>
      <c r="AG221" s="1731"/>
      <c r="AH221" s="1731"/>
      <c r="AI221" s="1731"/>
      <c r="AJ221" s="1731"/>
      <c r="AK221" s="1731"/>
      <c r="AL221" s="1731"/>
      <c r="AM221" s="1731"/>
      <c r="AN221" s="1731"/>
      <c r="AO221" s="1731"/>
      <c r="AP221" s="1731"/>
      <c r="AQ221" s="1731"/>
      <c r="AR221" s="1731"/>
      <c r="AS221" s="1731"/>
      <c r="AT221" s="1731"/>
      <c r="AU221" s="1731"/>
      <c r="AV221" s="1731"/>
      <c r="AW221" s="1731"/>
      <c r="AX221" s="1731"/>
      <c r="AY221" s="1731"/>
      <c r="AZ221" s="1731"/>
      <c r="BA221" s="1731"/>
      <c r="BB221" s="1731"/>
      <c r="BC221" s="1731"/>
      <c r="BD221" s="1731"/>
      <c r="BE221" s="1731"/>
      <c r="BF221" s="1731"/>
      <c r="BG221" s="1731"/>
      <c r="BH221" s="1731"/>
      <c r="BI221" s="1731"/>
      <c r="BJ221" s="1731"/>
      <c r="BK221" s="1731"/>
      <c r="BL221" s="1731"/>
      <c r="BM221" s="1731"/>
      <c r="BN221" s="1731"/>
      <c r="BO221" s="1731"/>
      <c r="BP221" s="1731"/>
      <c r="BQ221" s="1731"/>
      <c r="BR221" s="1731"/>
      <c r="BS221" s="1731"/>
      <c r="BT221" s="1731"/>
      <c r="BU221" s="1731"/>
      <c r="BV221" s="1732"/>
      <c r="BW221" s="1732"/>
      <c r="BX221" s="1732"/>
      <c r="BY221" s="1732"/>
      <c r="BZ221" s="1731"/>
      <c r="CA221" s="2200"/>
      <c r="CB221" s="2200"/>
      <c r="CC221" s="2200"/>
      <c r="CD221" s="2200"/>
      <c r="CE221" s="2200"/>
      <c r="CF221" s="2200"/>
      <c r="CG221" s="2200"/>
      <c r="CH221" s="2200"/>
      <c r="CI221" s="2200"/>
      <c r="CJ221" s="2200"/>
      <c r="CK221" s="2200"/>
      <c r="CL221" s="2200"/>
      <c r="CM221" s="2200"/>
      <c r="CN221" s="2200"/>
      <c r="CO221" s="2200"/>
      <c r="CP221" s="2200"/>
      <c r="CQ221" s="2200"/>
      <c r="CR221" s="1731"/>
      <c r="CS221" s="1731"/>
    </row>
    <row r="222" spans="1:97" ht="13.5" customHeight="1" x14ac:dyDescent="0.25">
      <c r="A222" s="1731"/>
      <c r="B222" s="1731"/>
      <c r="C222" s="1731"/>
      <c r="D222" s="1731"/>
      <c r="E222" s="1731"/>
      <c r="F222" s="1731"/>
      <c r="G222" s="1731"/>
      <c r="H222" s="1731"/>
      <c r="I222" s="1731"/>
      <c r="J222" s="1731"/>
      <c r="K222" s="1731"/>
      <c r="L222" s="1731"/>
      <c r="M222" s="1731"/>
      <c r="N222" s="1731"/>
      <c r="O222" s="1731"/>
      <c r="P222" s="1731"/>
      <c r="Q222" s="1731"/>
      <c r="R222" s="1731"/>
      <c r="S222" s="1731"/>
      <c r="T222" s="1731"/>
      <c r="U222" s="1731"/>
      <c r="V222" s="1731"/>
      <c r="W222" s="1731"/>
      <c r="X222" s="1731"/>
      <c r="Y222" s="1731"/>
      <c r="Z222" s="1731"/>
      <c r="AA222" s="1731"/>
      <c r="AB222" s="1731"/>
      <c r="AC222" s="1731"/>
      <c r="AD222" s="1731"/>
      <c r="AE222" s="1731"/>
      <c r="AF222" s="1731"/>
      <c r="AG222" s="1731"/>
      <c r="AH222" s="1731"/>
      <c r="AI222" s="1731"/>
      <c r="AJ222" s="1731"/>
      <c r="AK222" s="1731"/>
      <c r="AL222" s="1731"/>
      <c r="AM222" s="1731"/>
      <c r="AN222" s="1731"/>
      <c r="AO222" s="1731"/>
      <c r="AP222" s="1731"/>
      <c r="AQ222" s="1731"/>
      <c r="AR222" s="1731"/>
      <c r="AS222" s="1731"/>
      <c r="AT222" s="1731"/>
      <c r="AU222" s="1731"/>
      <c r="AV222" s="1731"/>
      <c r="AW222" s="1731"/>
      <c r="AX222" s="1731"/>
      <c r="AY222" s="1731"/>
      <c r="AZ222" s="1731"/>
      <c r="BA222" s="1731"/>
      <c r="BB222" s="1731"/>
      <c r="BC222" s="1731"/>
      <c r="BD222" s="1731"/>
      <c r="BE222" s="1731"/>
      <c r="BF222" s="1731"/>
      <c r="BG222" s="1731"/>
      <c r="BH222" s="1731"/>
      <c r="BI222" s="1731"/>
      <c r="BJ222" s="1731"/>
      <c r="BK222" s="1731"/>
      <c r="BL222" s="1731"/>
      <c r="BM222" s="1731"/>
      <c r="BN222" s="1731"/>
      <c r="BO222" s="1731"/>
      <c r="BP222" s="1731"/>
      <c r="BQ222" s="1731"/>
      <c r="BR222" s="1731"/>
      <c r="BS222" s="1731"/>
      <c r="BT222" s="1731"/>
      <c r="BU222" s="1731"/>
      <c r="BV222" s="1732"/>
      <c r="BW222" s="1732"/>
      <c r="BX222" s="1732"/>
      <c r="BY222" s="1732"/>
      <c r="BZ222" s="1731"/>
      <c r="CA222" s="2200"/>
      <c r="CB222" s="2200"/>
      <c r="CC222" s="2200"/>
      <c r="CD222" s="2200"/>
      <c r="CE222" s="2200"/>
      <c r="CF222" s="2200"/>
      <c r="CG222" s="2200"/>
      <c r="CH222" s="2200"/>
      <c r="CI222" s="2200"/>
      <c r="CJ222" s="2200"/>
      <c r="CK222" s="2200"/>
      <c r="CL222" s="2200"/>
      <c r="CM222" s="2200"/>
      <c r="CN222" s="2200"/>
      <c r="CO222" s="2200"/>
      <c r="CP222" s="2200"/>
      <c r="CQ222" s="2200"/>
      <c r="CR222" s="1731"/>
      <c r="CS222" s="1731"/>
    </row>
    <row r="223" spans="1:97" ht="13.5" customHeight="1" x14ac:dyDescent="0.25">
      <c r="A223" s="1731"/>
      <c r="B223" s="1731"/>
      <c r="C223" s="1731"/>
      <c r="D223" s="1731"/>
      <c r="E223" s="1731"/>
      <c r="F223" s="1731"/>
      <c r="G223" s="1731"/>
      <c r="H223" s="1731"/>
      <c r="I223" s="1731"/>
      <c r="J223" s="1731"/>
      <c r="K223" s="1731"/>
      <c r="L223" s="1731"/>
      <c r="M223" s="1731"/>
      <c r="N223" s="1731"/>
      <c r="O223" s="1731"/>
      <c r="P223" s="1731"/>
      <c r="Q223" s="1731"/>
      <c r="R223" s="1731"/>
      <c r="S223" s="1731"/>
      <c r="T223" s="1731"/>
      <c r="U223" s="1731"/>
      <c r="V223" s="1731"/>
      <c r="W223" s="1731"/>
      <c r="X223" s="1731"/>
      <c r="Y223" s="1731"/>
      <c r="Z223" s="1731"/>
      <c r="AA223" s="1731"/>
      <c r="AB223" s="1731"/>
      <c r="AC223" s="1731"/>
      <c r="AD223" s="1731"/>
      <c r="AE223" s="1731"/>
      <c r="AF223" s="1731"/>
      <c r="AG223" s="1731"/>
      <c r="AH223" s="1731"/>
      <c r="AI223" s="1731"/>
      <c r="AJ223" s="1731"/>
      <c r="AK223" s="1731"/>
      <c r="AL223" s="1731"/>
      <c r="AM223" s="1731"/>
      <c r="AN223" s="1731"/>
      <c r="AO223" s="1731"/>
      <c r="AP223" s="1731"/>
      <c r="AQ223" s="1731"/>
      <c r="AR223" s="1731"/>
      <c r="AS223" s="1731"/>
      <c r="AT223" s="1731"/>
      <c r="AU223" s="1731"/>
      <c r="AV223" s="1731"/>
      <c r="AW223" s="1731"/>
      <c r="AX223" s="1731"/>
      <c r="AY223" s="1731"/>
      <c r="AZ223" s="1731"/>
      <c r="BA223" s="1731"/>
      <c r="BB223" s="1731"/>
      <c r="BC223" s="1731"/>
      <c r="BD223" s="1731"/>
      <c r="BE223" s="1731"/>
      <c r="BF223" s="1731"/>
      <c r="BG223" s="1731"/>
      <c r="BH223" s="1731"/>
      <c r="BI223" s="1731"/>
      <c r="BJ223" s="1731"/>
      <c r="BK223" s="1731"/>
      <c r="BL223" s="1731"/>
      <c r="BM223" s="1731"/>
      <c r="BN223" s="1731"/>
      <c r="BO223" s="1731"/>
      <c r="BP223" s="1731"/>
      <c r="BQ223" s="1731"/>
      <c r="BR223" s="1731"/>
      <c r="BS223" s="1731"/>
      <c r="BT223" s="1731"/>
      <c r="BU223" s="1731"/>
      <c r="BV223" s="1732"/>
      <c r="BW223" s="1732"/>
      <c r="BX223" s="1732"/>
      <c r="BY223" s="1732"/>
      <c r="BZ223" s="1731"/>
      <c r="CA223" s="2200"/>
      <c r="CB223" s="2200"/>
      <c r="CC223" s="2200"/>
      <c r="CD223" s="2200"/>
      <c r="CE223" s="2200"/>
      <c r="CF223" s="2200"/>
      <c r="CG223" s="2200"/>
      <c r="CH223" s="2200"/>
      <c r="CI223" s="2200"/>
      <c r="CJ223" s="2200"/>
      <c r="CK223" s="2200"/>
      <c r="CL223" s="2200"/>
      <c r="CM223" s="2200"/>
      <c r="CN223" s="2200"/>
      <c r="CO223" s="2200"/>
      <c r="CP223" s="2200"/>
      <c r="CQ223" s="2200"/>
      <c r="CR223" s="1731"/>
      <c r="CS223" s="1731"/>
    </row>
    <row r="224" spans="1:97" ht="13.5" customHeight="1" x14ac:dyDescent="0.25">
      <c r="A224" s="1731"/>
      <c r="B224" s="1731"/>
      <c r="C224" s="1731"/>
      <c r="D224" s="1731"/>
      <c r="E224" s="1731"/>
      <c r="F224" s="1731"/>
      <c r="G224" s="1731"/>
      <c r="H224" s="1731"/>
      <c r="I224" s="1731"/>
      <c r="J224" s="1731"/>
      <c r="K224" s="1731"/>
      <c r="L224" s="1731"/>
      <c r="M224" s="1731"/>
      <c r="N224" s="1731"/>
      <c r="O224" s="1731"/>
      <c r="P224" s="1731"/>
      <c r="Q224" s="1731"/>
      <c r="R224" s="1731"/>
      <c r="S224" s="1731"/>
      <c r="T224" s="1731"/>
      <c r="U224" s="1731"/>
      <c r="V224" s="1731"/>
      <c r="W224" s="1731"/>
      <c r="X224" s="1731"/>
      <c r="Y224" s="1731"/>
      <c r="Z224" s="1731"/>
      <c r="AA224" s="1731"/>
      <c r="AB224" s="1731"/>
      <c r="AC224" s="1731"/>
      <c r="AD224" s="1731"/>
      <c r="AE224" s="1731"/>
      <c r="AF224" s="1731"/>
      <c r="AG224" s="1731"/>
      <c r="AH224" s="1731"/>
      <c r="AI224" s="1731"/>
      <c r="AJ224" s="1731"/>
      <c r="AK224" s="1731"/>
      <c r="AL224" s="1731"/>
      <c r="AM224" s="1731"/>
      <c r="AN224" s="1731"/>
      <c r="AO224" s="1731"/>
      <c r="AP224" s="1731"/>
      <c r="AQ224" s="1731"/>
      <c r="AR224" s="1731"/>
      <c r="AS224" s="1731"/>
      <c r="AT224" s="1731"/>
      <c r="AU224" s="1731"/>
      <c r="AV224" s="1731"/>
      <c r="AW224" s="1731"/>
      <c r="AX224" s="1731"/>
      <c r="AY224" s="1731"/>
      <c r="AZ224" s="1731"/>
      <c r="BA224" s="1731"/>
      <c r="BB224" s="1731"/>
      <c r="BC224" s="1731"/>
      <c r="BD224" s="1731"/>
      <c r="BE224" s="1731"/>
      <c r="BF224" s="1731"/>
      <c r="BG224" s="1731"/>
      <c r="BH224" s="1731"/>
      <c r="BI224" s="1731"/>
      <c r="BJ224" s="1731"/>
      <c r="BK224" s="1731"/>
      <c r="BL224" s="1731"/>
      <c r="BM224" s="1731"/>
      <c r="BN224" s="1731"/>
      <c r="BO224" s="1731"/>
      <c r="BP224" s="1731"/>
      <c r="BQ224" s="1731"/>
      <c r="BR224" s="1731"/>
      <c r="BS224" s="1731"/>
      <c r="BT224" s="1731"/>
      <c r="BU224" s="1731"/>
      <c r="BV224" s="1732"/>
      <c r="BW224" s="1732"/>
      <c r="BX224" s="1732"/>
      <c r="BY224" s="1732"/>
      <c r="BZ224" s="1731"/>
      <c r="CA224" s="2200"/>
      <c r="CB224" s="2200"/>
      <c r="CC224" s="2200"/>
      <c r="CD224" s="2200"/>
      <c r="CE224" s="2200"/>
      <c r="CF224" s="2200"/>
      <c r="CG224" s="2200"/>
      <c r="CH224" s="2200"/>
      <c r="CI224" s="2200"/>
      <c r="CJ224" s="2200"/>
      <c r="CK224" s="2200"/>
      <c r="CL224" s="2200"/>
      <c r="CM224" s="2200"/>
      <c r="CN224" s="2200"/>
      <c r="CO224" s="2200"/>
      <c r="CP224" s="2200"/>
      <c r="CQ224" s="2200"/>
      <c r="CR224" s="1731"/>
      <c r="CS224" s="1731"/>
    </row>
    <row r="225" spans="1:97" ht="13.5" customHeight="1" x14ac:dyDescent="0.25">
      <c r="A225" s="1731"/>
      <c r="B225" s="1731"/>
      <c r="C225" s="1731"/>
      <c r="D225" s="1731"/>
      <c r="E225" s="1731"/>
      <c r="F225" s="1731"/>
      <c r="G225" s="1731"/>
      <c r="H225" s="1731"/>
      <c r="I225" s="1731"/>
      <c r="J225" s="1731"/>
      <c r="K225" s="1731"/>
      <c r="L225" s="1731"/>
      <c r="M225" s="1731"/>
      <c r="N225" s="1731"/>
      <c r="O225" s="1731"/>
      <c r="P225" s="1731"/>
      <c r="Q225" s="1731"/>
      <c r="R225" s="1731"/>
      <c r="S225" s="1731"/>
      <c r="T225" s="1731"/>
      <c r="U225" s="1731"/>
      <c r="V225" s="1731"/>
      <c r="W225" s="1731"/>
      <c r="X225" s="1731"/>
      <c r="Y225" s="1731"/>
      <c r="Z225" s="1731"/>
      <c r="AA225" s="1731"/>
      <c r="AB225" s="1731"/>
      <c r="AC225" s="1731"/>
      <c r="AD225" s="1731"/>
      <c r="AE225" s="1731"/>
      <c r="AF225" s="1731"/>
      <c r="AG225" s="1731"/>
      <c r="AH225" s="1731"/>
      <c r="AI225" s="1731"/>
      <c r="AJ225" s="1731"/>
      <c r="AK225" s="1731"/>
      <c r="AL225" s="1731"/>
      <c r="AM225" s="1731"/>
      <c r="AN225" s="1731"/>
      <c r="AO225" s="1731"/>
      <c r="AP225" s="1731"/>
      <c r="AQ225" s="1731"/>
      <c r="AR225" s="1731"/>
      <c r="AS225" s="1731"/>
      <c r="AT225" s="1731"/>
      <c r="AU225" s="1731"/>
      <c r="AV225" s="1731"/>
      <c r="AW225" s="1731"/>
      <c r="AX225" s="1731"/>
      <c r="AY225" s="1731"/>
      <c r="AZ225" s="1731"/>
      <c r="BA225" s="1731"/>
      <c r="BB225" s="1731"/>
      <c r="BC225" s="1731"/>
      <c r="BD225" s="1731"/>
      <c r="BE225" s="1731"/>
      <c r="BF225" s="1731"/>
      <c r="BG225" s="1731"/>
      <c r="BH225" s="1731"/>
      <c r="BI225" s="1731"/>
      <c r="BJ225" s="1731"/>
      <c r="BK225" s="1731"/>
      <c r="BL225" s="1731"/>
      <c r="BM225" s="1731"/>
      <c r="BN225" s="1731"/>
      <c r="BO225" s="1731"/>
      <c r="BP225" s="1731"/>
      <c r="BQ225" s="1731"/>
      <c r="BR225" s="1731"/>
      <c r="BS225" s="1731"/>
      <c r="BT225" s="1731"/>
      <c r="BU225" s="1731"/>
      <c r="BV225" s="1732"/>
      <c r="BW225" s="1732"/>
      <c r="BX225" s="1732"/>
      <c r="BY225" s="1732"/>
      <c r="BZ225" s="1731"/>
      <c r="CA225" s="2200"/>
      <c r="CB225" s="2200"/>
      <c r="CC225" s="2200"/>
      <c r="CD225" s="2200"/>
      <c r="CE225" s="2200"/>
      <c r="CF225" s="2200"/>
      <c r="CG225" s="2200"/>
      <c r="CH225" s="2200"/>
      <c r="CI225" s="2200"/>
      <c r="CJ225" s="2200"/>
      <c r="CK225" s="2200"/>
      <c r="CL225" s="2200"/>
      <c r="CM225" s="2200"/>
      <c r="CN225" s="2200"/>
      <c r="CO225" s="2200"/>
      <c r="CP225" s="2200"/>
      <c r="CQ225" s="2200"/>
      <c r="CR225" s="1731"/>
      <c r="CS225" s="1731"/>
    </row>
    <row r="226" spans="1:97" ht="13.5" customHeight="1" x14ac:dyDescent="0.25">
      <c r="A226" s="1731"/>
      <c r="B226" s="1731"/>
      <c r="C226" s="1731"/>
      <c r="D226" s="1731"/>
      <c r="E226" s="1731"/>
      <c r="F226" s="1731"/>
      <c r="G226" s="1731"/>
      <c r="H226" s="1731"/>
      <c r="I226" s="1731"/>
      <c r="J226" s="1731"/>
      <c r="K226" s="1731"/>
      <c r="L226" s="1731"/>
      <c r="M226" s="1731"/>
      <c r="N226" s="1731"/>
      <c r="O226" s="1731"/>
      <c r="P226" s="1731"/>
      <c r="Q226" s="1731"/>
      <c r="R226" s="1731"/>
      <c r="S226" s="1731"/>
      <c r="T226" s="1731"/>
      <c r="U226" s="1731"/>
      <c r="V226" s="1731"/>
      <c r="W226" s="1731"/>
      <c r="X226" s="1731"/>
      <c r="Y226" s="1731"/>
      <c r="Z226" s="1731"/>
      <c r="AA226" s="1731"/>
      <c r="AB226" s="1731"/>
      <c r="AC226" s="1731"/>
      <c r="AD226" s="1731"/>
      <c r="AE226" s="1731"/>
      <c r="AF226" s="1731"/>
      <c r="AG226" s="1731"/>
      <c r="AH226" s="1731"/>
      <c r="AI226" s="1731"/>
      <c r="AJ226" s="1731"/>
      <c r="AK226" s="1731"/>
      <c r="AL226" s="1731"/>
      <c r="AM226" s="1731"/>
      <c r="AN226" s="1731"/>
      <c r="AO226" s="1731"/>
      <c r="AP226" s="1731"/>
      <c r="AQ226" s="1731"/>
      <c r="AR226" s="1731"/>
      <c r="AS226" s="1731"/>
      <c r="AT226" s="1731"/>
      <c r="AU226" s="1731"/>
      <c r="AV226" s="1731"/>
      <c r="AW226" s="1731"/>
      <c r="AX226" s="1731"/>
      <c r="AY226" s="1731"/>
      <c r="AZ226" s="1731"/>
      <c r="BA226" s="1731"/>
      <c r="BB226" s="1731"/>
      <c r="BC226" s="1731"/>
      <c r="BD226" s="1731"/>
      <c r="BE226" s="1731"/>
      <c r="BF226" s="1731"/>
      <c r="BG226" s="1731"/>
      <c r="BH226" s="1731"/>
      <c r="BI226" s="1731"/>
      <c r="BJ226" s="1731"/>
      <c r="BK226" s="1731"/>
      <c r="BL226" s="1731"/>
      <c r="BM226" s="1731"/>
      <c r="BN226" s="1731"/>
      <c r="BO226" s="1731"/>
      <c r="BP226" s="1731"/>
      <c r="BQ226" s="1731"/>
      <c r="BR226" s="1731"/>
      <c r="BS226" s="1731"/>
      <c r="BT226" s="1731"/>
      <c r="BU226" s="1731"/>
      <c r="BV226" s="1732"/>
      <c r="BW226" s="1732"/>
      <c r="BX226" s="1732"/>
      <c r="BY226" s="1732"/>
      <c r="BZ226" s="1731"/>
      <c r="CA226" s="2200"/>
      <c r="CB226" s="2200"/>
      <c r="CC226" s="2200"/>
      <c r="CD226" s="2200"/>
      <c r="CE226" s="2200"/>
      <c r="CF226" s="2200"/>
      <c r="CG226" s="2200"/>
      <c r="CH226" s="2200"/>
      <c r="CI226" s="2200"/>
      <c r="CJ226" s="2200"/>
      <c r="CK226" s="2200"/>
      <c r="CL226" s="2200"/>
      <c r="CM226" s="2200"/>
      <c r="CN226" s="2200"/>
      <c r="CO226" s="2200"/>
      <c r="CP226" s="2200"/>
      <c r="CQ226" s="2200"/>
      <c r="CR226" s="1731"/>
      <c r="CS226" s="1731"/>
    </row>
    <row r="227" spans="1:97" ht="13.5" customHeight="1" x14ac:dyDescent="0.25">
      <c r="A227" s="1731"/>
      <c r="B227" s="1731"/>
      <c r="C227" s="1731"/>
      <c r="D227" s="1731"/>
      <c r="E227" s="1731"/>
      <c r="F227" s="1731"/>
      <c r="G227" s="1731"/>
      <c r="H227" s="1731"/>
      <c r="I227" s="1731"/>
      <c r="J227" s="1731"/>
      <c r="K227" s="1731"/>
      <c r="L227" s="1731"/>
      <c r="M227" s="1731"/>
      <c r="N227" s="1731"/>
      <c r="O227" s="1731"/>
      <c r="P227" s="1731"/>
      <c r="Q227" s="1731"/>
      <c r="R227" s="1731"/>
      <c r="S227" s="1731"/>
      <c r="T227" s="1731"/>
      <c r="U227" s="1731"/>
      <c r="V227" s="1731"/>
      <c r="W227" s="1731"/>
      <c r="X227" s="1731"/>
      <c r="Y227" s="1731"/>
      <c r="Z227" s="1731"/>
      <c r="AA227" s="1731"/>
      <c r="AB227" s="1731"/>
      <c r="AC227" s="1731"/>
      <c r="AD227" s="1731"/>
      <c r="AE227" s="1731"/>
      <c r="AF227" s="1731"/>
      <c r="AG227" s="1731"/>
      <c r="AH227" s="1731"/>
      <c r="AI227" s="1731"/>
      <c r="AJ227" s="1731"/>
      <c r="AK227" s="1731"/>
      <c r="AL227" s="1731"/>
      <c r="AM227" s="1731"/>
      <c r="AN227" s="1731"/>
      <c r="AO227" s="1731"/>
      <c r="AP227" s="1731"/>
      <c r="AQ227" s="1731"/>
      <c r="AR227" s="1731"/>
      <c r="AS227" s="1731"/>
      <c r="AT227" s="1731"/>
      <c r="AU227" s="1731"/>
      <c r="AV227" s="1731"/>
      <c r="AW227" s="1731"/>
      <c r="AX227" s="1731"/>
      <c r="AY227" s="1731"/>
      <c r="AZ227" s="1731"/>
      <c r="BA227" s="1731"/>
      <c r="BB227" s="1731"/>
      <c r="BC227" s="1731"/>
      <c r="BD227" s="1731"/>
      <c r="BE227" s="1731"/>
      <c r="BF227" s="1731"/>
      <c r="BG227" s="1731"/>
      <c r="BH227" s="1731"/>
      <c r="BI227" s="1731"/>
      <c r="BJ227" s="1731"/>
      <c r="BK227" s="1731"/>
      <c r="BL227" s="1731"/>
      <c r="BM227" s="1731"/>
      <c r="BN227" s="1731"/>
      <c r="BO227" s="1731"/>
      <c r="BP227" s="1731"/>
      <c r="BQ227" s="1731"/>
      <c r="BR227" s="1731"/>
      <c r="BS227" s="1731"/>
      <c r="BT227" s="1731"/>
      <c r="BU227" s="1731"/>
      <c r="BV227" s="1732"/>
      <c r="BW227" s="1732"/>
      <c r="BX227" s="1732"/>
      <c r="BY227" s="1732"/>
      <c r="BZ227" s="1731"/>
      <c r="CA227" s="2200"/>
      <c r="CB227" s="2200"/>
      <c r="CC227" s="2200"/>
      <c r="CD227" s="2200"/>
      <c r="CE227" s="2200"/>
      <c r="CF227" s="2200"/>
      <c r="CG227" s="2200"/>
      <c r="CH227" s="2200"/>
      <c r="CI227" s="2200"/>
      <c r="CJ227" s="2200"/>
      <c r="CK227" s="2200"/>
      <c r="CL227" s="2200"/>
      <c r="CM227" s="2200"/>
      <c r="CN227" s="2200"/>
      <c r="CO227" s="2200"/>
      <c r="CP227" s="2200"/>
      <c r="CQ227" s="2200"/>
      <c r="CR227" s="1731"/>
      <c r="CS227" s="1731"/>
    </row>
    <row r="228" spans="1:97" ht="13.5" customHeight="1" x14ac:dyDescent="0.25">
      <c r="A228" s="1731"/>
      <c r="B228" s="1731"/>
      <c r="C228" s="1731"/>
      <c r="D228" s="1731"/>
      <c r="E228" s="1731"/>
      <c r="F228" s="1731"/>
      <c r="G228" s="1731"/>
      <c r="H228" s="1731"/>
      <c r="I228" s="1731"/>
      <c r="J228" s="1731"/>
      <c r="K228" s="1731"/>
      <c r="L228" s="1731"/>
      <c r="M228" s="1731"/>
      <c r="N228" s="1731"/>
      <c r="O228" s="1731"/>
      <c r="P228" s="1731"/>
      <c r="Q228" s="1731"/>
      <c r="R228" s="1731"/>
      <c r="S228" s="1731"/>
      <c r="T228" s="1731"/>
      <c r="U228" s="1731"/>
      <c r="V228" s="1731"/>
      <c r="W228" s="1731"/>
      <c r="X228" s="1731"/>
      <c r="Y228" s="1731"/>
      <c r="Z228" s="1731"/>
      <c r="AA228" s="1731"/>
      <c r="AB228" s="1731"/>
      <c r="AC228" s="1731"/>
      <c r="AD228" s="1731"/>
      <c r="AE228" s="1731"/>
      <c r="AF228" s="1731"/>
      <c r="AG228" s="1731"/>
      <c r="AH228" s="1731"/>
      <c r="AI228" s="1731"/>
      <c r="AJ228" s="1731"/>
      <c r="AK228" s="1731"/>
      <c r="AL228" s="1731"/>
      <c r="AM228" s="1731"/>
      <c r="AN228" s="1731"/>
      <c r="AO228" s="1731"/>
      <c r="AP228" s="1731"/>
      <c r="AQ228" s="1731"/>
      <c r="AR228" s="1731"/>
      <c r="AS228" s="1731"/>
      <c r="AT228" s="1731"/>
      <c r="AU228" s="1731"/>
      <c r="AV228" s="1731"/>
      <c r="AW228" s="1731"/>
      <c r="AX228" s="1731"/>
      <c r="AY228" s="1731"/>
      <c r="AZ228" s="1731"/>
      <c r="BA228" s="1731"/>
      <c r="BB228" s="1731"/>
      <c r="BC228" s="1731"/>
      <c r="BD228" s="1731"/>
      <c r="BE228" s="1731"/>
      <c r="BF228" s="1731"/>
      <c r="BG228" s="1731"/>
      <c r="BH228" s="1731"/>
      <c r="BI228" s="1731"/>
      <c r="BJ228" s="1731"/>
      <c r="BK228" s="1731"/>
      <c r="BL228" s="1731"/>
      <c r="BM228" s="1731"/>
      <c r="BN228" s="1731"/>
      <c r="BO228" s="1731"/>
      <c r="BP228" s="1731"/>
      <c r="BQ228" s="1731"/>
      <c r="BR228" s="1731"/>
      <c r="BS228" s="1731"/>
      <c r="BT228" s="1731"/>
      <c r="BU228" s="1731"/>
      <c r="BV228" s="1732"/>
      <c r="BW228" s="1732"/>
      <c r="BX228" s="1732"/>
      <c r="BY228" s="1732"/>
      <c r="BZ228" s="1731"/>
      <c r="CA228" s="2200"/>
      <c r="CB228" s="2200"/>
      <c r="CC228" s="2200"/>
      <c r="CD228" s="2200"/>
      <c r="CE228" s="2200"/>
      <c r="CF228" s="2200"/>
      <c r="CG228" s="2200"/>
      <c r="CH228" s="2200"/>
      <c r="CI228" s="2200"/>
      <c r="CJ228" s="2200"/>
      <c r="CK228" s="2200"/>
      <c r="CL228" s="2200"/>
      <c r="CM228" s="2200"/>
      <c r="CN228" s="2200"/>
      <c r="CO228" s="2200"/>
      <c r="CP228" s="2200"/>
      <c r="CQ228" s="2200"/>
      <c r="CR228" s="1731"/>
      <c r="CS228" s="1731"/>
    </row>
    <row r="229" spans="1:97" ht="13.5" customHeight="1" x14ac:dyDescent="0.25">
      <c r="A229" s="1731"/>
      <c r="B229" s="1731"/>
      <c r="C229" s="1731"/>
      <c r="D229" s="1731"/>
      <c r="E229" s="1731"/>
      <c r="F229" s="1731"/>
      <c r="G229" s="1731"/>
      <c r="H229" s="1731"/>
      <c r="I229" s="1731"/>
      <c r="J229" s="1731"/>
      <c r="K229" s="1731"/>
      <c r="L229" s="1731"/>
      <c r="M229" s="1731"/>
      <c r="N229" s="1731"/>
      <c r="O229" s="1731"/>
      <c r="P229" s="1731"/>
      <c r="Q229" s="1731"/>
      <c r="R229" s="1731"/>
      <c r="S229" s="1731"/>
      <c r="T229" s="1731"/>
      <c r="U229" s="1731"/>
      <c r="V229" s="1731"/>
      <c r="W229" s="1731"/>
      <c r="X229" s="1731"/>
      <c r="Y229" s="1731"/>
      <c r="Z229" s="1731"/>
      <c r="AA229" s="1731"/>
      <c r="AB229" s="1731"/>
      <c r="AC229" s="1731"/>
      <c r="AD229" s="1731"/>
      <c r="AE229" s="1731"/>
      <c r="AF229" s="1731"/>
      <c r="AG229" s="1731"/>
      <c r="AH229" s="1731"/>
      <c r="AI229" s="1731"/>
      <c r="AJ229" s="1731"/>
      <c r="AK229" s="1731"/>
      <c r="AL229" s="1731"/>
      <c r="AM229" s="1731"/>
      <c r="AN229" s="1731"/>
      <c r="AO229" s="1731"/>
      <c r="AP229" s="1731"/>
      <c r="AQ229" s="1731"/>
      <c r="AR229" s="1731"/>
      <c r="AS229" s="1731"/>
      <c r="AT229" s="1731"/>
      <c r="AU229" s="1731"/>
      <c r="AV229" s="1731"/>
      <c r="AW229" s="1731"/>
      <c r="AX229" s="1731"/>
      <c r="AY229" s="1731"/>
      <c r="AZ229" s="1731"/>
      <c r="BA229" s="1731"/>
      <c r="BB229" s="1731"/>
      <c r="BC229" s="1731"/>
      <c r="BD229" s="1731"/>
      <c r="BE229" s="1731"/>
      <c r="BF229" s="1731"/>
      <c r="BG229" s="1731"/>
      <c r="BH229" s="1731"/>
      <c r="BI229" s="1731"/>
      <c r="BJ229" s="1731"/>
      <c r="BK229" s="1731"/>
      <c r="BL229" s="1731"/>
      <c r="BM229" s="1731"/>
      <c r="BN229" s="1731"/>
      <c r="BO229" s="1731"/>
      <c r="BP229" s="1731"/>
      <c r="BQ229" s="1731"/>
      <c r="BR229" s="1731"/>
      <c r="BS229" s="1731"/>
      <c r="BT229" s="1731"/>
      <c r="BU229" s="1731"/>
      <c r="BV229" s="1732"/>
      <c r="BW229" s="1732"/>
      <c r="BX229" s="1732"/>
      <c r="BY229" s="1732"/>
      <c r="BZ229" s="1731"/>
      <c r="CA229" s="2200"/>
      <c r="CB229" s="2200"/>
      <c r="CC229" s="2200"/>
      <c r="CD229" s="2200"/>
      <c r="CE229" s="2200"/>
      <c r="CF229" s="2200"/>
      <c r="CG229" s="2200"/>
      <c r="CH229" s="2200"/>
      <c r="CI229" s="2200"/>
      <c r="CJ229" s="2200"/>
      <c r="CK229" s="2200"/>
      <c r="CL229" s="2200"/>
      <c r="CM229" s="2200"/>
      <c r="CN229" s="2200"/>
      <c r="CO229" s="2200"/>
      <c r="CP229" s="2200"/>
      <c r="CQ229" s="2200"/>
      <c r="CR229" s="1731"/>
      <c r="CS229" s="1731"/>
    </row>
    <row r="230" spans="1:97" ht="13.5" customHeight="1" x14ac:dyDescent="0.25">
      <c r="A230" s="1731"/>
      <c r="B230" s="1731"/>
      <c r="C230" s="1731"/>
      <c r="D230" s="1731"/>
      <c r="E230" s="1731"/>
      <c r="F230" s="1731"/>
      <c r="G230" s="1731"/>
      <c r="H230" s="1731"/>
      <c r="I230" s="1731"/>
      <c r="J230" s="1731"/>
      <c r="K230" s="1731"/>
      <c r="L230" s="1731"/>
      <c r="M230" s="1731"/>
      <c r="N230" s="1731"/>
      <c r="O230" s="1731"/>
      <c r="P230" s="1731"/>
      <c r="Q230" s="1731"/>
      <c r="R230" s="1731"/>
      <c r="S230" s="1731"/>
      <c r="T230" s="1731"/>
      <c r="U230" s="1731"/>
      <c r="V230" s="1731"/>
      <c r="W230" s="1731"/>
      <c r="X230" s="1731"/>
      <c r="Y230" s="1731"/>
      <c r="Z230" s="1731"/>
      <c r="AA230" s="1731"/>
      <c r="AB230" s="1731"/>
      <c r="AC230" s="1731"/>
      <c r="AD230" s="1731"/>
      <c r="AE230" s="1731"/>
      <c r="AF230" s="1731"/>
      <c r="AG230" s="1731"/>
      <c r="AH230" s="1731"/>
      <c r="AI230" s="1731"/>
      <c r="AJ230" s="1731"/>
      <c r="AK230" s="1731"/>
      <c r="AL230" s="1731"/>
      <c r="AM230" s="1731"/>
      <c r="AN230" s="1731"/>
      <c r="AO230" s="1731"/>
      <c r="AP230" s="1731"/>
      <c r="AQ230" s="1731"/>
      <c r="AR230" s="1731"/>
      <c r="AS230" s="1731"/>
      <c r="AT230" s="1731"/>
      <c r="AU230" s="1731"/>
      <c r="AV230" s="1731"/>
      <c r="AW230" s="1731"/>
      <c r="AX230" s="1731"/>
      <c r="AY230" s="1731"/>
      <c r="AZ230" s="1731"/>
      <c r="BA230" s="1731"/>
      <c r="BB230" s="1731"/>
      <c r="BC230" s="1731"/>
      <c r="BD230" s="1731"/>
      <c r="BE230" s="1731"/>
      <c r="BF230" s="1731"/>
      <c r="BG230" s="1731"/>
      <c r="BH230" s="1731"/>
      <c r="BI230" s="1731"/>
      <c r="BJ230" s="1731"/>
      <c r="BK230" s="1731"/>
      <c r="BL230" s="1731"/>
      <c r="BM230" s="1731"/>
      <c r="BN230" s="1731"/>
      <c r="BO230" s="1731"/>
      <c r="BP230" s="1731"/>
      <c r="BQ230" s="1731"/>
      <c r="BR230" s="1731"/>
      <c r="BS230" s="1731"/>
      <c r="BT230" s="1731"/>
      <c r="BU230" s="1731"/>
      <c r="BV230" s="1732"/>
      <c r="BW230" s="1732"/>
      <c r="BX230" s="1732"/>
      <c r="BY230" s="1732"/>
      <c r="BZ230" s="1731"/>
      <c r="CA230" s="2200"/>
      <c r="CB230" s="2200"/>
      <c r="CC230" s="2200"/>
      <c r="CD230" s="2200"/>
      <c r="CE230" s="2200"/>
      <c r="CF230" s="2200"/>
      <c r="CG230" s="2200"/>
      <c r="CH230" s="2200"/>
      <c r="CI230" s="2200"/>
      <c r="CJ230" s="2200"/>
      <c r="CK230" s="2200"/>
      <c r="CL230" s="2200"/>
      <c r="CM230" s="2200"/>
      <c r="CN230" s="2200"/>
      <c r="CO230" s="2200"/>
      <c r="CP230" s="2200"/>
      <c r="CQ230" s="2200"/>
      <c r="CR230" s="1731"/>
      <c r="CS230" s="1731"/>
    </row>
    <row r="231" spans="1:97" ht="13.5" customHeight="1" x14ac:dyDescent="0.25">
      <c r="A231" s="1731"/>
      <c r="B231" s="1731"/>
      <c r="C231" s="1731"/>
      <c r="D231" s="1731"/>
      <c r="E231" s="1731"/>
      <c r="F231" s="1731"/>
      <c r="G231" s="1731"/>
      <c r="H231" s="1731"/>
      <c r="I231" s="1731"/>
      <c r="J231" s="1731"/>
      <c r="K231" s="1731"/>
      <c r="L231" s="1731"/>
      <c r="M231" s="1731"/>
      <c r="N231" s="1731"/>
      <c r="O231" s="1731"/>
      <c r="P231" s="1731"/>
      <c r="Q231" s="1731"/>
      <c r="R231" s="1731"/>
      <c r="S231" s="1731"/>
      <c r="T231" s="1731"/>
      <c r="U231" s="1731"/>
      <c r="V231" s="1731"/>
      <c r="W231" s="1731"/>
      <c r="X231" s="1731"/>
      <c r="Y231" s="1731"/>
      <c r="Z231" s="1731"/>
      <c r="AA231" s="1731"/>
      <c r="AB231" s="1731"/>
      <c r="AC231" s="1731"/>
      <c r="AD231" s="1731"/>
      <c r="AE231" s="1731"/>
      <c r="AF231" s="1731"/>
      <c r="AG231" s="1731"/>
      <c r="AH231" s="1731"/>
      <c r="AI231" s="1731"/>
      <c r="AJ231" s="1731"/>
      <c r="AK231" s="1731"/>
      <c r="AL231" s="1731"/>
      <c r="AM231" s="1731"/>
      <c r="AN231" s="1731"/>
      <c r="AO231" s="1731"/>
      <c r="AP231" s="1731"/>
      <c r="AQ231" s="1731"/>
      <c r="AR231" s="1731"/>
      <c r="AS231" s="1731"/>
      <c r="AT231" s="1731"/>
      <c r="AU231" s="1731"/>
      <c r="AV231" s="1731"/>
      <c r="AW231" s="1731"/>
      <c r="AX231" s="1731"/>
      <c r="AY231" s="1731"/>
      <c r="AZ231" s="1731"/>
      <c r="BA231" s="1731"/>
      <c r="BB231" s="1731"/>
      <c r="BC231" s="1731"/>
      <c r="BD231" s="1731"/>
      <c r="BE231" s="1731"/>
      <c r="BF231" s="1731"/>
      <c r="BG231" s="1731"/>
      <c r="BH231" s="1731"/>
      <c r="BI231" s="1731"/>
      <c r="BJ231" s="1731"/>
      <c r="BK231" s="1731"/>
      <c r="BL231" s="1731"/>
      <c r="BM231" s="1731"/>
      <c r="BN231" s="1731"/>
      <c r="BO231" s="1731"/>
      <c r="BP231" s="1731"/>
      <c r="BQ231" s="1731"/>
      <c r="BR231" s="1731"/>
      <c r="BS231" s="1731"/>
      <c r="BT231" s="1731"/>
      <c r="BU231" s="1731"/>
      <c r="BV231" s="1732"/>
      <c r="BW231" s="1732"/>
      <c r="BX231" s="1732"/>
      <c r="BY231" s="1732"/>
      <c r="BZ231" s="1731"/>
      <c r="CA231" s="2200"/>
      <c r="CB231" s="2200"/>
      <c r="CC231" s="2200"/>
      <c r="CD231" s="2200"/>
      <c r="CE231" s="2200"/>
      <c r="CF231" s="2200"/>
      <c r="CG231" s="2200"/>
      <c r="CH231" s="2200"/>
      <c r="CI231" s="2200"/>
      <c r="CJ231" s="2200"/>
      <c r="CK231" s="2200"/>
      <c r="CL231" s="2200"/>
      <c r="CM231" s="2200"/>
      <c r="CN231" s="2200"/>
      <c r="CO231" s="2200"/>
      <c r="CP231" s="2200"/>
      <c r="CQ231" s="2200"/>
      <c r="CR231" s="1731"/>
      <c r="CS231" s="1731"/>
    </row>
    <row r="232" spans="1:97" ht="13.5" hidden="1" customHeight="1" x14ac:dyDescent="0.25">
      <c r="A232" s="2482">
        <f>SUM(B12:B15,B20:B25,B41:B46,B67,B101,C106:C113,D116:D118,C123:C125,C129:C130,B135,C135,D136,E136,C141:C142,B158,C161:D161,C165:C166,C169:C174,C178:C183,B188:B191,C195:C196,B199:B200,B205,B210)</f>
        <v>0</v>
      </c>
      <c r="B232" s="2482" t="e">
        <f>SUM(#REF!)</f>
        <v>#REF!</v>
      </c>
      <c r="C232" s="2482"/>
      <c r="D232" s="2482"/>
      <c r="E232" s="2482"/>
      <c r="F232" s="2482"/>
      <c r="G232" s="2482"/>
      <c r="H232" s="2482"/>
      <c r="I232" s="2482"/>
      <c r="J232" s="2482"/>
      <c r="K232" s="2482"/>
      <c r="L232" s="2482"/>
      <c r="M232" s="2482"/>
      <c r="N232" s="1731"/>
      <c r="O232" s="1731"/>
      <c r="P232" s="1731"/>
      <c r="Q232" s="1731"/>
      <c r="R232" s="1731"/>
      <c r="S232" s="1731"/>
      <c r="T232" s="1731"/>
      <c r="U232" s="1731"/>
      <c r="V232" s="1731"/>
      <c r="W232" s="1731"/>
      <c r="X232" s="1731"/>
      <c r="Y232" s="1731"/>
      <c r="Z232" s="1731"/>
      <c r="AA232" s="1731"/>
      <c r="AB232" s="1731"/>
      <c r="AC232" s="1731"/>
      <c r="AD232" s="1731"/>
      <c r="AE232" s="1731"/>
      <c r="AF232" s="1731"/>
      <c r="AG232" s="1731"/>
      <c r="AH232" s="1731"/>
      <c r="AI232" s="1731"/>
      <c r="AJ232" s="1731"/>
      <c r="AK232" s="1731"/>
      <c r="AL232" s="1731"/>
      <c r="AM232" s="1731"/>
      <c r="AN232" s="1731"/>
      <c r="AO232" s="1731"/>
      <c r="AP232" s="1731"/>
      <c r="AQ232" s="1731"/>
      <c r="AR232" s="1731"/>
      <c r="AS232" s="1731"/>
      <c r="AT232" s="1731"/>
      <c r="AU232" s="1731"/>
      <c r="AV232" s="1731"/>
      <c r="AW232" s="1731"/>
      <c r="AX232" s="1731"/>
      <c r="AY232" s="1731"/>
      <c r="AZ232" s="1731"/>
      <c r="BA232" s="1731"/>
      <c r="BB232" s="1731"/>
      <c r="BC232" s="1731"/>
      <c r="BD232" s="1731"/>
      <c r="BE232" s="1731"/>
      <c r="BF232" s="1731"/>
      <c r="BG232" s="1731"/>
      <c r="BH232" s="1731"/>
      <c r="BI232" s="1731"/>
      <c r="BJ232" s="1731"/>
      <c r="BK232" s="1731"/>
      <c r="BL232" s="1731"/>
      <c r="BM232" s="1731"/>
      <c r="BN232" s="1731"/>
      <c r="BO232" s="1731"/>
      <c r="BP232" s="1731"/>
      <c r="BQ232" s="1731"/>
      <c r="BR232" s="1731"/>
      <c r="BS232" s="1731"/>
      <c r="BT232" s="1731"/>
      <c r="BU232" s="1731"/>
      <c r="BV232" s="1732"/>
      <c r="BW232" s="1732"/>
      <c r="BX232" s="1732"/>
      <c r="BY232" s="1732"/>
      <c r="BZ232" s="1731"/>
      <c r="CA232" s="2200"/>
      <c r="CB232" s="2200"/>
      <c r="CC232" s="2200"/>
      <c r="CD232" s="2200"/>
      <c r="CE232" s="2200"/>
      <c r="CF232" s="2200"/>
      <c r="CG232" s="2200"/>
      <c r="CH232" s="2200"/>
      <c r="CI232" s="2200"/>
      <c r="CJ232" s="2200"/>
      <c r="CK232" s="2200"/>
      <c r="CL232" s="2200"/>
      <c r="CM232" s="2200"/>
      <c r="CN232" s="2200"/>
      <c r="CO232" s="2200"/>
      <c r="CP232" s="2200"/>
      <c r="CQ232" s="2200"/>
      <c r="CR232" s="1731"/>
      <c r="CS232" s="1731"/>
    </row>
    <row r="233" spans="1:97" ht="13.5" customHeight="1" x14ac:dyDescent="0.25">
      <c r="A233" s="1731"/>
      <c r="B233" s="1731"/>
      <c r="C233" s="1731"/>
      <c r="D233" s="1731"/>
      <c r="E233" s="1731"/>
      <c r="F233" s="1731"/>
      <c r="G233" s="1731"/>
      <c r="H233" s="1731"/>
      <c r="I233" s="1731"/>
      <c r="J233" s="1731"/>
      <c r="K233" s="1731"/>
      <c r="L233" s="1731"/>
      <c r="M233" s="1731"/>
      <c r="N233" s="1731"/>
      <c r="O233" s="1731"/>
      <c r="P233" s="1731"/>
      <c r="Q233" s="1731"/>
      <c r="R233" s="1731"/>
      <c r="S233" s="1731"/>
      <c r="T233" s="1731"/>
      <c r="U233" s="1731"/>
      <c r="V233" s="1731"/>
      <c r="W233" s="1731"/>
      <c r="X233" s="1731"/>
      <c r="Y233" s="1731"/>
      <c r="Z233" s="1731"/>
      <c r="AA233" s="1731"/>
      <c r="AB233" s="1731"/>
      <c r="AC233" s="1731"/>
      <c r="AD233" s="1731"/>
      <c r="AE233" s="1731"/>
      <c r="AF233" s="1731"/>
      <c r="AG233" s="1731"/>
      <c r="AH233" s="1731"/>
      <c r="AI233" s="1731"/>
      <c r="AJ233" s="1731"/>
      <c r="AK233" s="1731"/>
      <c r="AL233" s="1731"/>
      <c r="AM233" s="1731"/>
      <c r="AN233" s="1731"/>
      <c r="AO233" s="1731"/>
      <c r="AP233" s="1731"/>
      <c r="AQ233" s="1731"/>
      <c r="AR233" s="1731"/>
      <c r="AS233" s="1731"/>
      <c r="AT233" s="1731"/>
      <c r="AU233" s="1731"/>
      <c r="AV233" s="1731"/>
      <c r="AW233" s="1731"/>
      <c r="AX233" s="1731"/>
      <c r="AY233" s="1731"/>
      <c r="AZ233" s="1731"/>
      <c r="BA233" s="1731"/>
      <c r="BB233" s="1731"/>
      <c r="BC233" s="1731"/>
      <c r="BD233" s="1731"/>
      <c r="BE233" s="1731"/>
      <c r="BF233" s="1731"/>
      <c r="BG233" s="1731"/>
      <c r="BH233" s="1731"/>
      <c r="BI233" s="1731"/>
      <c r="BJ233" s="1731"/>
      <c r="BK233" s="1731"/>
      <c r="BL233" s="1731"/>
      <c r="BM233" s="1731"/>
      <c r="BN233" s="1731"/>
      <c r="BO233" s="1731"/>
      <c r="BP233" s="1731"/>
      <c r="BQ233" s="1731"/>
      <c r="BR233" s="1731"/>
      <c r="BS233" s="1731"/>
      <c r="BT233" s="1731"/>
      <c r="BU233" s="1731"/>
      <c r="BV233" s="1732"/>
      <c r="BW233" s="1732"/>
      <c r="BX233" s="1732"/>
      <c r="BY233" s="1732"/>
      <c r="BZ233" s="1731"/>
      <c r="CA233" s="2200"/>
      <c r="CB233" s="2200"/>
      <c r="CC233" s="2200"/>
      <c r="CD233" s="2200"/>
      <c r="CE233" s="2200"/>
      <c r="CF233" s="2200"/>
      <c r="CG233" s="2200"/>
      <c r="CH233" s="2200"/>
      <c r="CI233" s="2200"/>
      <c r="CJ233" s="2200"/>
      <c r="CK233" s="2200"/>
      <c r="CL233" s="2200"/>
      <c r="CM233" s="2200"/>
      <c r="CN233" s="2200"/>
      <c r="CO233" s="2200"/>
      <c r="CP233" s="2200"/>
      <c r="CQ233" s="2200"/>
      <c r="CR233" s="1731"/>
      <c r="CS233" s="1731"/>
    </row>
    <row r="234" spans="1:97" ht="13.5" customHeight="1" x14ac:dyDescent="0.25">
      <c r="A234" s="1731"/>
      <c r="B234" s="1731"/>
      <c r="C234" s="1731"/>
      <c r="D234" s="1731"/>
      <c r="E234" s="1731"/>
      <c r="F234" s="1731"/>
      <c r="G234" s="1731"/>
      <c r="H234" s="1731"/>
      <c r="I234" s="1731"/>
      <c r="J234" s="1731"/>
      <c r="K234" s="1731"/>
      <c r="L234" s="1731"/>
      <c r="M234" s="1731"/>
      <c r="N234" s="1731"/>
      <c r="O234" s="1731"/>
      <c r="P234" s="1731"/>
      <c r="Q234" s="1731"/>
      <c r="R234" s="1731"/>
      <c r="S234" s="1731"/>
      <c r="T234" s="1731"/>
      <c r="U234" s="1731"/>
      <c r="V234" s="1731"/>
      <c r="W234" s="1731"/>
      <c r="X234" s="1731"/>
      <c r="Y234" s="1731"/>
      <c r="Z234" s="1731"/>
      <c r="AA234" s="1731"/>
      <c r="AB234" s="1731"/>
      <c r="AC234" s="1731"/>
      <c r="AD234" s="1731"/>
      <c r="AE234" s="1731"/>
      <c r="AF234" s="1731"/>
      <c r="AG234" s="1731"/>
      <c r="AH234" s="1731"/>
      <c r="AI234" s="1731"/>
      <c r="AJ234" s="1731"/>
      <c r="AK234" s="1731"/>
      <c r="AL234" s="1731"/>
      <c r="AM234" s="1731"/>
      <c r="AN234" s="1731"/>
      <c r="AO234" s="1731"/>
      <c r="AP234" s="1731"/>
      <c r="AQ234" s="1731"/>
      <c r="AR234" s="1731"/>
      <c r="AS234" s="1731"/>
      <c r="AT234" s="1731"/>
      <c r="AU234" s="1731"/>
      <c r="AV234" s="1731"/>
      <c r="AW234" s="1731"/>
      <c r="AX234" s="1731"/>
      <c r="AY234" s="1731"/>
      <c r="AZ234" s="1731"/>
      <c r="BA234" s="1731"/>
      <c r="BB234" s="1731"/>
      <c r="BC234" s="1731"/>
      <c r="BD234" s="1731"/>
      <c r="BE234" s="1731"/>
      <c r="BF234" s="1731"/>
      <c r="BG234" s="1731"/>
      <c r="BH234" s="1731"/>
      <c r="BI234" s="1731"/>
      <c r="BJ234" s="1731"/>
      <c r="BK234" s="1731"/>
      <c r="BL234" s="1731"/>
      <c r="BM234" s="1731"/>
      <c r="BN234" s="1731"/>
      <c r="BO234" s="1731"/>
      <c r="BP234" s="1731"/>
      <c r="BQ234" s="1731"/>
      <c r="BR234" s="1731"/>
      <c r="BS234" s="1731"/>
      <c r="BT234" s="1731"/>
      <c r="BU234" s="1731"/>
      <c r="BV234" s="1732"/>
      <c r="BW234" s="1732"/>
      <c r="BX234" s="1732"/>
      <c r="BY234" s="1732"/>
      <c r="BZ234" s="1731"/>
      <c r="CA234" s="2200"/>
      <c r="CB234" s="2200"/>
      <c r="CC234" s="2200"/>
      <c r="CD234" s="2200"/>
      <c r="CE234" s="2200"/>
      <c r="CF234" s="2200"/>
      <c r="CG234" s="2200"/>
      <c r="CH234" s="2200"/>
      <c r="CI234" s="2200"/>
      <c r="CJ234" s="2200"/>
      <c r="CK234" s="2200"/>
      <c r="CL234" s="2200"/>
      <c r="CM234" s="2200"/>
      <c r="CN234" s="2200"/>
      <c r="CO234" s="2200"/>
      <c r="CP234" s="2200"/>
      <c r="CQ234" s="2200"/>
      <c r="CR234" s="1731"/>
      <c r="CS234" s="1731"/>
    </row>
    <row r="235" spans="1:97" ht="13.5" customHeight="1" x14ac:dyDescent="0.25">
      <c r="A235" s="1731"/>
      <c r="B235" s="1731"/>
      <c r="C235" s="1731"/>
      <c r="D235" s="1731"/>
      <c r="E235" s="1731"/>
      <c r="F235" s="1731"/>
      <c r="G235" s="1731"/>
      <c r="H235" s="1731"/>
      <c r="I235" s="1731"/>
      <c r="J235" s="1731"/>
      <c r="K235" s="1731"/>
      <c r="L235" s="1731"/>
      <c r="M235" s="1731"/>
      <c r="N235" s="1731"/>
      <c r="O235" s="1731"/>
      <c r="P235" s="1731"/>
      <c r="Q235" s="1731"/>
      <c r="R235" s="1731"/>
      <c r="S235" s="1731"/>
      <c r="T235" s="1731"/>
      <c r="U235" s="1731"/>
      <c r="V235" s="1731"/>
      <c r="W235" s="1731"/>
      <c r="X235" s="1731"/>
      <c r="Y235" s="1731"/>
      <c r="Z235" s="1731"/>
      <c r="AA235" s="1731"/>
      <c r="AB235" s="1731"/>
      <c r="AC235" s="1731"/>
      <c r="AD235" s="1731"/>
      <c r="AE235" s="1731"/>
      <c r="AF235" s="1731"/>
      <c r="AG235" s="1731"/>
      <c r="AH235" s="1731"/>
      <c r="AI235" s="1731"/>
      <c r="AJ235" s="1731"/>
      <c r="AK235" s="1731"/>
      <c r="AL235" s="1731"/>
      <c r="AM235" s="1731"/>
      <c r="AN235" s="1731"/>
      <c r="AO235" s="1731"/>
      <c r="AP235" s="1731"/>
      <c r="AQ235" s="1731"/>
      <c r="AR235" s="1731"/>
      <c r="AS235" s="1731"/>
      <c r="AT235" s="1731"/>
      <c r="AU235" s="1731"/>
      <c r="AV235" s="1731"/>
      <c r="AW235" s="1731"/>
      <c r="AX235" s="1731"/>
      <c r="AY235" s="1731"/>
      <c r="AZ235" s="1731"/>
      <c r="BA235" s="1731"/>
      <c r="BB235" s="1731"/>
      <c r="BC235" s="1731"/>
      <c r="BD235" s="1731"/>
      <c r="BE235" s="1731"/>
      <c r="BF235" s="1731"/>
      <c r="BG235" s="1731"/>
      <c r="BH235" s="1731"/>
      <c r="BI235" s="1731"/>
      <c r="BJ235" s="1731"/>
      <c r="BK235" s="1731"/>
      <c r="BL235" s="1731"/>
      <c r="BM235" s="1731"/>
      <c r="BN235" s="1731"/>
      <c r="BO235" s="1731"/>
      <c r="BP235" s="1731"/>
      <c r="BQ235" s="1731"/>
      <c r="BR235" s="1731"/>
      <c r="BS235" s="1731"/>
      <c r="BT235" s="1731"/>
      <c r="BU235" s="1731"/>
      <c r="BV235" s="1732"/>
      <c r="BW235" s="1732"/>
      <c r="BX235" s="1732"/>
      <c r="BY235" s="1732"/>
      <c r="BZ235" s="1731"/>
      <c r="CA235" s="2200"/>
      <c r="CB235" s="2200"/>
      <c r="CC235" s="2200"/>
      <c r="CD235" s="2200"/>
      <c r="CE235" s="2200"/>
      <c r="CF235" s="2200"/>
      <c r="CG235" s="2200"/>
      <c r="CH235" s="2200"/>
      <c r="CI235" s="2200"/>
      <c r="CJ235" s="2200"/>
      <c r="CK235" s="2200"/>
      <c r="CL235" s="2200"/>
      <c r="CM235" s="2200"/>
      <c r="CN235" s="2200"/>
      <c r="CO235" s="2200"/>
      <c r="CP235" s="2200"/>
      <c r="CQ235" s="2200"/>
      <c r="CR235" s="1731"/>
      <c r="CS235" s="1731"/>
    </row>
    <row r="236" spans="1:97" ht="13.5" customHeight="1" x14ac:dyDescent="0.25">
      <c r="A236" s="1731"/>
      <c r="B236" s="1731"/>
      <c r="C236" s="1731"/>
      <c r="D236" s="1731"/>
      <c r="E236" s="1731"/>
      <c r="F236" s="1731"/>
      <c r="G236" s="1731"/>
      <c r="H236" s="1731"/>
      <c r="I236" s="1731"/>
      <c r="J236" s="1731"/>
      <c r="K236" s="1731"/>
      <c r="L236" s="1731"/>
      <c r="M236" s="1731"/>
      <c r="N236" s="1731"/>
      <c r="O236" s="1731"/>
      <c r="P236" s="1731"/>
      <c r="Q236" s="1731"/>
      <c r="R236" s="1731"/>
      <c r="S236" s="1731"/>
      <c r="T236" s="1731"/>
      <c r="U236" s="1731"/>
      <c r="V236" s="1731"/>
      <c r="W236" s="1731"/>
      <c r="X236" s="1731"/>
      <c r="Y236" s="1731"/>
      <c r="Z236" s="1731"/>
      <c r="AA236" s="1731"/>
      <c r="AB236" s="1731"/>
      <c r="AC236" s="1731"/>
      <c r="AD236" s="1731"/>
      <c r="AE236" s="1731"/>
      <c r="AF236" s="1731"/>
      <c r="AG236" s="1731"/>
      <c r="AH236" s="1731"/>
      <c r="AI236" s="1731"/>
      <c r="AJ236" s="1731"/>
      <c r="AK236" s="1731"/>
      <c r="AL236" s="1731"/>
      <c r="AM236" s="1731"/>
      <c r="AN236" s="1731"/>
      <c r="AO236" s="1731"/>
      <c r="AP236" s="1731"/>
      <c r="AQ236" s="1731"/>
      <c r="AR236" s="1731"/>
      <c r="AS236" s="1731"/>
      <c r="AT236" s="1731"/>
      <c r="AU236" s="1731"/>
      <c r="AV236" s="1731"/>
      <c r="AW236" s="1731"/>
      <c r="AX236" s="1731"/>
      <c r="AY236" s="1731"/>
      <c r="AZ236" s="1731"/>
      <c r="BA236" s="1731"/>
      <c r="BB236" s="1731"/>
      <c r="BC236" s="1731"/>
      <c r="BD236" s="1731"/>
      <c r="BE236" s="1731"/>
      <c r="BF236" s="1731"/>
      <c r="BG236" s="1731"/>
      <c r="BH236" s="1731"/>
      <c r="BI236" s="1731"/>
      <c r="BJ236" s="1731"/>
      <c r="BK236" s="1731"/>
      <c r="BL236" s="1731"/>
      <c r="BM236" s="1731"/>
      <c r="BN236" s="1731"/>
      <c r="BO236" s="1731"/>
      <c r="BP236" s="1731"/>
      <c r="BQ236" s="1731"/>
      <c r="BR236" s="1731"/>
      <c r="BS236" s="1731"/>
      <c r="BT236" s="1731"/>
      <c r="BU236" s="1731"/>
      <c r="BV236" s="1732"/>
      <c r="BW236" s="1732"/>
      <c r="BX236" s="1732"/>
      <c r="BY236" s="1732"/>
      <c r="BZ236" s="1731"/>
      <c r="CA236" s="2200"/>
      <c r="CB236" s="2200"/>
      <c r="CC236" s="2200"/>
      <c r="CD236" s="2200"/>
      <c r="CE236" s="2200"/>
      <c r="CF236" s="2200"/>
      <c r="CG236" s="2200"/>
      <c r="CH236" s="2200"/>
      <c r="CI236" s="2200"/>
      <c r="CJ236" s="2200"/>
      <c r="CK236" s="2200"/>
      <c r="CL236" s="2200"/>
      <c r="CM236" s="2200"/>
      <c r="CN236" s="2200"/>
      <c r="CO236" s="2200"/>
      <c r="CP236" s="2200"/>
      <c r="CQ236" s="2200"/>
      <c r="CR236" s="1731"/>
      <c r="CS236" s="1731"/>
    </row>
    <row r="237" spans="1:97" ht="13.5" customHeight="1" x14ac:dyDescent="0.25">
      <c r="A237" s="1731"/>
      <c r="B237" s="1731"/>
      <c r="C237" s="1731"/>
      <c r="D237" s="1731"/>
      <c r="E237" s="1731"/>
      <c r="F237" s="1731"/>
      <c r="G237" s="1731"/>
      <c r="H237" s="1731"/>
      <c r="I237" s="1731"/>
      <c r="J237" s="1731"/>
      <c r="K237" s="1731"/>
      <c r="L237" s="1731"/>
      <c r="M237" s="1731"/>
      <c r="N237" s="1731"/>
      <c r="O237" s="1731"/>
      <c r="P237" s="1731"/>
      <c r="Q237" s="1731"/>
      <c r="R237" s="1731"/>
      <c r="S237" s="1731"/>
      <c r="T237" s="1731"/>
      <c r="U237" s="1731"/>
      <c r="V237" s="1731"/>
      <c r="W237" s="1731"/>
      <c r="X237" s="1731"/>
      <c r="Y237" s="1731"/>
      <c r="Z237" s="1731"/>
      <c r="AA237" s="1731"/>
      <c r="AB237" s="1731"/>
      <c r="AC237" s="1731"/>
      <c r="AD237" s="1731"/>
      <c r="AE237" s="1731"/>
      <c r="AF237" s="1731"/>
      <c r="AG237" s="1731"/>
      <c r="AH237" s="1731"/>
      <c r="AI237" s="1731"/>
      <c r="AJ237" s="1731"/>
      <c r="AK237" s="1731"/>
      <c r="AL237" s="1731"/>
      <c r="AM237" s="1731"/>
      <c r="AN237" s="1731"/>
      <c r="AO237" s="1731"/>
      <c r="AP237" s="1731"/>
      <c r="AQ237" s="1731"/>
      <c r="AR237" s="1731"/>
      <c r="AS237" s="1731"/>
      <c r="AT237" s="1731"/>
      <c r="AU237" s="1731"/>
      <c r="AV237" s="1731"/>
      <c r="AW237" s="1731"/>
      <c r="AX237" s="1731"/>
      <c r="AY237" s="1731"/>
      <c r="AZ237" s="1731"/>
      <c r="BA237" s="1731"/>
      <c r="BB237" s="1731"/>
      <c r="BC237" s="1731"/>
      <c r="BD237" s="1731"/>
      <c r="BE237" s="1731"/>
      <c r="BF237" s="1731"/>
      <c r="BG237" s="1731"/>
      <c r="BH237" s="1731"/>
      <c r="BI237" s="1731"/>
      <c r="BJ237" s="1731"/>
      <c r="BK237" s="1731"/>
      <c r="BL237" s="1731"/>
      <c r="BM237" s="1731"/>
      <c r="BN237" s="1731"/>
      <c r="BO237" s="1731"/>
      <c r="BP237" s="1731"/>
      <c r="BQ237" s="1731"/>
      <c r="BR237" s="1731"/>
      <c r="BS237" s="1731"/>
      <c r="BT237" s="1731"/>
      <c r="BU237" s="1731"/>
      <c r="BV237" s="1732"/>
      <c r="BW237" s="1732"/>
      <c r="BX237" s="1732"/>
      <c r="BY237" s="1732"/>
      <c r="BZ237" s="1731"/>
      <c r="CA237" s="2200"/>
      <c r="CB237" s="2200"/>
      <c r="CC237" s="2200"/>
      <c r="CD237" s="2200"/>
      <c r="CE237" s="2200"/>
      <c r="CF237" s="2200"/>
      <c r="CG237" s="2200"/>
      <c r="CH237" s="2200"/>
      <c r="CI237" s="2200"/>
      <c r="CJ237" s="2200"/>
      <c r="CK237" s="2200"/>
      <c r="CL237" s="2200"/>
      <c r="CM237" s="2200"/>
      <c r="CN237" s="2200"/>
      <c r="CO237" s="2200"/>
      <c r="CP237" s="2200"/>
      <c r="CQ237" s="2200"/>
      <c r="CR237" s="1731"/>
      <c r="CS237" s="1731"/>
    </row>
    <row r="238" spans="1:97" ht="13.5" customHeight="1" x14ac:dyDescent="0.25">
      <c r="A238" s="1731"/>
      <c r="B238" s="1731"/>
      <c r="C238" s="1731"/>
      <c r="D238" s="1731"/>
      <c r="E238" s="1731"/>
      <c r="F238" s="1731"/>
      <c r="G238" s="1731"/>
      <c r="H238" s="1731"/>
      <c r="I238" s="1731"/>
      <c r="J238" s="1731"/>
      <c r="K238" s="1731"/>
      <c r="L238" s="1731"/>
      <c r="M238" s="1731"/>
      <c r="N238" s="1731"/>
      <c r="O238" s="1731"/>
      <c r="P238" s="1731"/>
      <c r="Q238" s="1731"/>
      <c r="R238" s="1731"/>
      <c r="S238" s="1731"/>
      <c r="T238" s="1731"/>
      <c r="U238" s="1731"/>
      <c r="V238" s="1731"/>
      <c r="W238" s="1731"/>
      <c r="X238" s="1731"/>
      <c r="Y238" s="1731"/>
      <c r="Z238" s="1731"/>
      <c r="AA238" s="1731"/>
      <c r="AB238" s="1731"/>
      <c r="AC238" s="1731"/>
      <c r="AD238" s="1731"/>
      <c r="AE238" s="1731"/>
      <c r="AF238" s="1731"/>
      <c r="AG238" s="1731"/>
      <c r="AH238" s="1731"/>
      <c r="AI238" s="1731"/>
      <c r="AJ238" s="1731"/>
      <c r="AK238" s="1731"/>
      <c r="AL238" s="1731"/>
      <c r="AM238" s="1731"/>
      <c r="AN238" s="1731"/>
      <c r="AO238" s="1731"/>
      <c r="AP238" s="1731"/>
      <c r="AQ238" s="1731"/>
      <c r="AR238" s="1731"/>
      <c r="AS238" s="1731"/>
      <c r="AT238" s="1731"/>
      <c r="AU238" s="1731"/>
      <c r="AV238" s="1731"/>
      <c r="AW238" s="1731"/>
      <c r="AX238" s="1731"/>
      <c r="AY238" s="1731"/>
      <c r="AZ238" s="1731"/>
      <c r="BA238" s="1731"/>
      <c r="BB238" s="1731"/>
      <c r="BC238" s="1731"/>
      <c r="BD238" s="1731"/>
      <c r="BE238" s="1731"/>
      <c r="BF238" s="1731"/>
      <c r="BG238" s="1731"/>
      <c r="BH238" s="1731"/>
      <c r="BI238" s="1731"/>
      <c r="BJ238" s="1731"/>
      <c r="BK238" s="1731"/>
      <c r="BL238" s="1731"/>
      <c r="BM238" s="1731"/>
      <c r="BN238" s="1731"/>
      <c r="BO238" s="1731"/>
      <c r="BP238" s="1731"/>
      <c r="BQ238" s="1731"/>
      <c r="BR238" s="1731"/>
      <c r="BS238" s="1731"/>
      <c r="BT238" s="1731"/>
      <c r="BU238" s="1731"/>
      <c r="BV238" s="1732"/>
      <c r="BW238" s="1732"/>
      <c r="BX238" s="1732"/>
      <c r="BY238" s="1732"/>
      <c r="BZ238" s="1731"/>
      <c r="CA238" s="2200"/>
      <c r="CB238" s="2200"/>
      <c r="CC238" s="2200"/>
      <c r="CD238" s="2200"/>
      <c r="CE238" s="2200"/>
      <c r="CF238" s="2200"/>
      <c r="CG238" s="2200"/>
      <c r="CH238" s="2200"/>
      <c r="CI238" s="2200"/>
      <c r="CJ238" s="2200"/>
      <c r="CK238" s="2200"/>
      <c r="CL238" s="2200"/>
      <c r="CM238" s="2200"/>
      <c r="CN238" s="2200"/>
      <c r="CO238" s="2200"/>
      <c r="CP238" s="2200"/>
      <c r="CQ238" s="2200"/>
      <c r="CR238" s="1731"/>
      <c r="CS238" s="1731"/>
    </row>
    <row r="239" spans="1:97" ht="13.5" customHeight="1" x14ac:dyDescent="0.25">
      <c r="A239" s="1731"/>
      <c r="B239" s="1731"/>
      <c r="C239" s="1731"/>
      <c r="D239" s="1731"/>
      <c r="E239" s="1731"/>
      <c r="F239" s="1731"/>
      <c r="G239" s="1731"/>
      <c r="H239" s="1731"/>
      <c r="I239" s="1731"/>
      <c r="J239" s="1731"/>
      <c r="K239" s="1731"/>
      <c r="L239" s="1731"/>
      <c r="M239" s="1731"/>
      <c r="N239" s="1731"/>
      <c r="O239" s="1731"/>
      <c r="P239" s="1731"/>
      <c r="Q239" s="1731"/>
      <c r="R239" s="1731"/>
      <c r="S239" s="1731"/>
      <c r="T239" s="1731"/>
      <c r="U239" s="1731"/>
      <c r="V239" s="1731"/>
      <c r="W239" s="1731"/>
      <c r="X239" s="1731"/>
      <c r="Y239" s="1731"/>
      <c r="Z239" s="1731"/>
      <c r="AA239" s="1731"/>
      <c r="AB239" s="1731"/>
      <c r="AC239" s="1731"/>
      <c r="AD239" s="1731"/>
      <c r="AE239" s="1731"/>
      <c r="AF239" s="1731"/>
      <c r="AG239" s="1731"/>
      <c r="AH239" s="1731"/>
      <c r="AI239" s="1731"/>
      <c r="AJ239" s="1731"/>
      <c r="AK239" s="1731"/>
      <c r="AL239" s="1731"/>
      <c r="AM239" s="1731"/>
      <c r="AN239" s="1731"/>
      <c r="AO239" s="1731"/>
      <c r="AP239" s="1731"/>
      <c r="AQ239" s="1731"/>
      <c r="AR239" s="1731"/>
      <c r="AS239" s="1731"/>
      <c r="AT239" s="1731"/>
      <c r="AU239" s="1731"/>
      <c r="AV239" s="1731"/>
      <c r="AW239" s="1731"/>
      <c r="AX239" s="1731"/>
      <c r="AY239" s="1731"/>
      <c r="AZ239" s="1731"/>
      <c r="BA239" s="1731"/>
      <c r="BB239" s="1731"/>
      <c r="BC239" s="1731"/>
      <c r="BD239" s="1731"/>
      <c r="BE239" s="1731"/>
      <c r="BF239" s="1731"/>
      <c r="BG239" s="1731"/>
      <c r="BH239" s="1731"/>
      <c r="BI239" s="1731"/>
      <c r="BJ239" s="1731"/>
      <c r="BK239" s="1731"/>
      <c r="BL239" s="1731"/>
      <c r="BM239" s="1731"/>
      <c r="BN239" s="1731"/>
      <c r="BO239" s="1731"/>
      <c r="BP239" s="1731"/>
      <c r="BQ239" s="1731"/>
      <c r="BR239" s="1731"/>
      <c r="BS239" s="1731"/>
      <c r="BT239" s="1731"/>
      <c r="BU239" s="1731"/>
      <c r="BV239" s="1732"/>
      <c r="BW239" s="1732"/>
      <c r="BX239" s="1732"/>
      <c r="BY239" s="1732"/>
      <c r="BZ239" s="1731"/>
      <c r="CA239" s="2200"/>
      <c r="CB239" s="2200"/>
      <c r="CC239" s="2200"/>
      <c r="CD239" s="2200"/>
      <c r="CE239" s="2200"/>
      <c r="CF239" s="2200"/>
      <c r="CG239" s="2200"/>
      <c r="CH239" s="2200"/>
      <c r="CI239" s="2200"/>
      <c r="CJ239" s="2200"/>
      <c r="CK239" s="2200"/>
      <c r="CL239" s="2200"/>
      <c r="CM239" s="2200"/>
      <c r="CN239" s="2200"/>
      <c r="CO239" s="2200"/>
      <c r="CP239" s="2200"/>
      <c r="CQ239" s="2200"/>
      <c r="CR239" s="1731"/>
      <c r="CS239" s="1731"/>
    </row>
    <row r="240" spans="1:97" ht="13.5" customHeight="1" x14ac:dyDescent="0.25">
      <c r="A240" s="1731"/>
      <c r="B240" s="1731"/>
      <c r="C240" s="1731"/>
      <c r="D240" s="1731"/>
      <c r="E240" s="1731"/>
      <c r="F240" s="1731"/>
      <c r="G240" s="1731"/>
      <c r="H240" s="1731"/>
      <c r="I240" s="1731"/>
      <c r="J240" s="1731"/>
      <c r="K240" s="1731"/>
      <c r="L240" s="1731"/>
      <c r="M240" s="1731"/>
      <c r="N240" s="1731"/>
      <c r="O240" s="1731"/>
      <c r="P240" s="1731"/>
      <c r="Q240" s="1731"/>
      <c r="R240" s="1731"/>
      <c r="S240" s="1731"/>
      <c r="T240" s="1731"/>
      <c r="U240" s="1731"/>
      <c r="V240" s="1731"/>
      <c r="W240" s="1731"/>
      <c r="X240" s="1731"/>
      <c r="Y240" s="1731"/>
      <c r="Z240" s="1731"/>
      <c r="AA240" s="1731"/>
      <c r="AB240" s="1731"/>
      <c r="AC240" s="1731"/>
      <c r="AD240" s="1731"/>
      <c r="AE240" s="1731"/>
      <c r="AF240" s="1731"/>
      <c r="AG240" s="1731"/>
      <c r="AH240" s="1731"/>
      <c r="AI240" s="1731"/>
      <c r="AJ240" s="1731"/>
      <c r="AK240" s="1731"/>
      <c r="AL240" s="1731"/>
      <c r="AM240" s="1731"/>
      <c r="AN240" s="1731"/>
      <c r="AO240" s="1731"/>
      <c r="AP240" s="1731"/>
      <c r="AQ240" s="1731"/>
      <c r="AR240" s="1731"/>
      <c r="AS240" s="1731"/>
      <c r="AT240" s="1731"/>
      <c r="AU240" s="1731"/>
      <c r="AV240" s="1731"/>
      <c r="AW240" s="1731"/>
      <c r="AX240" s="1731"/>
      <c r="AY240" s="1731"/>
      <c r="AZ240" s="1731"/>
      <c r="BA240" s="1731"/>
      <c r="BB240" s="1731"/>
      <c r="BC240" s="1731"/>
      <c r="BD240" s="1731"/>
      <c r="BE240" s="1731"/>
      <c r="BF240" s="1731"/>
      <c r="BG240" s="1731"/>
      <c r="BH240" s="1731"/>
      <c r="BI240" s="1731"/>
      <c r="BJ240" s="1731"/>
      <c r="BK240" s="1731"/>
      <c r="BL240" s="1731"/>
      <c r="BM240" s="1731"/>
      <c r="BN240" s="1731"/>
      <c r="BO240" s="1731"/>
      <c r="BP240" s="1731"/>
      <c r="BQ240" s="1731"/>
      <c r="BR240" s="1731"/>
      <c r="BS240" s="1731"/>
      <c r="BT240" s="1731"/>
      <c r="BU240" s="1731"/>
      <c r="BV240" s="1732"/>
      <c r="BW240" s="1732"/>
      <c r="BX240" s="1732"/>
      <c r="BY240" s="1732"/>
      <c r="BZ240" s="1731"/>
      <c r="CA240" s="2200"/>
      <c r="CB240" s="2200"/>
      <c r="CC240" s="2200"/>
      <c r="CD240" s="2200"/>
      <c r="CE240" s="2200"/>
      <c r="CF240" s="2200"/>
      <c r="CG240" s="2200"/>
      <c r="CH240" s="2200"/>
      <c r="CI240" s="2200"/>
      <c r="CJ240" s="2200"/>
      <c r="CK240" s="2200"/>
      <c r="CL240" s="2200"/>
      <c r="CM240" s="2200"/>
      <c r="CN240" s="2200"/>
      <c r="CO240" s="2200"/>
      <c r="CP240" s="2200"/>
      <c r="CQ240" s="2200"/>
      <c r="CR240" s="1731"/>
      <c r="CS240" s="1731"/>
    </row>
    <row r="241" spans="1:97" ht="13.5" customHeight="1" x14ac:dyDescent="0.25">
      <c r="A241" s="1731"/>
      <c r="B241" s="1731"/>
      <c r="C241" s="1731"/>
      <c r="D241" s="1731"/>
      <c r="E241" s="1731"/>
      <c r="F241" s="1731"/>
      <c r="G241" s="1731"/>
      <c r="H241" s="1731"/>
      <c r="I241" s="1731"/>
      <c r="J241" s="1731"/>
      <c r="K241" s="1731"/>
      <c r="L241" s="1731"/>
      <c r="M241" s="1731"/>
      <c r="N241" s="1731"/>
      <c r="O241" s="1731"/>
      <c r="P241" s="1731"/>
      <c r="Q241" s="1731"/>
      <c r="R241" s="1731"/>
      <c r="S241" s="1731"/>
      <c r="T241" s="1731"/>
      <c r="U241" s="1731"/>
      <c r="V241" s="1731"/>
      <c r="W241" s="1731"/>
      <c r="X241" s="1731"/>
      <c r="Y241" s="1731"/>
      <c r="Z241" s="1731"/>
      <c r="AA241" s="1731"/>
      <c r="AB241" s="1731"/>
      <c r="AC241" s="1731"/>
      <c r="AD241" s="1731"/>
      <c r="AE241" s="1731"/>
      <c r="AF241" s="1731"/>
      <c r="AG241" s="1731"/>
      <c r="AH241" s="1731"/>
      <c r="AI241" s="1731"/>
      <c r="AJ241" s="1731"/>
      <c r="AK241" s="1731"/>
      <c r="AL241" s="1731"/>
      <c r="AM241" s="1731"/>
      <c r="AN241" s="1731"/>
      <c r="AO241" s="1731"/>
      <c r="AP241" s="1731"/>
      <c r="AQ241" s="1731"/>
      <c r="AR241" s="1731"/>
      <c r="AS241" s="1731"/>
      <c r="AT241" s="1731"/>
      <c r="AU241" s="1731"/>
      <c r="AV241" s="1731"/>
      <c r="AW241" s="1731"/>
      <c r="AX241" s="1731"/>
      <c r="AY241" s="1731"/>
      <c r="AZ241" s="1731"/>
      <c r="BA241" s="1731"/>
      <c r="BB241" s="1731"/>
      <c r="BC241" s="1731"/>
      <c r="BD241" s="1731"/>
      <c r="BE241" s="1731"/>
      <c r="BF241" s="1731"/>
      <c r="BG241" s="1731"/>
      <c r="BH241" s="1731"/>
      <c r="BI241" s="1731"/>
      <c r="BJ241" s="1731"/>
      <c r="BK241" s="1731"/>
      <c r="BL241" s="1731"/>
      <c r="BM241" s="1731"/>
      <c r="BN241" s="1731"/>
      <c r="BO241" s="1731"/>
      <c r="BP241" s="1731"/>
      <c r="BQ241" s="1731"/>
      <c r="BR241" s="1731"/>
      <c r="BS241" s="1731"/>
      <c r="BT241" s="1731"/>
      <c r="BU241" s="1731"/>
      <c r="BV241" s="1732"/>
      <c r="BW241" s="1732"/>
      <c r="BX241" s="1732"/>
      <c r="BY241" s="1732"/>
      <c r="BZ241" s="1731"/>
      <c r="CA241" s="2200"/>
      <c r="CB241" s="2200"/>
      <c r="CC241" s="2200"/>
      <c r="CD241" s="2200"/>
      <c r="CE241" s="2200"/>
      <c r="CF241" s="2200"/>
      <c r="CG241" s="2200"/>
      <c r="CH241" s="2200"/>
      <c r="CI241" s="2200"/>
      <c r="CJ241" s="2200"/>
      <c r="CK241" s="2200"/>
      <c r="CL241" s="2200"/>
      <c r="CM241" s="2200"/>
      <c r="CN241" s="2200"/>
      <c r="CO241" s="2200"/>
      <c r="CP241" s="2200"/>
      <c r="CQ241" s="2200"/>
      <c r="CR241" s="1731"/>
      <c r="CS241" s="1731"/>
    </row>
    <row r="242" spans="1:97" ht="13.5" customHeight="1" x14ac:dyDescent="0.25">
      <c r="A242" s="1731"/>
      <c r="B242" s="1731"/>
      <c r="C242" s="1731"/>
      <c r="D242" s="1731"/>
      <c r="E242" s="1731"/>
      <c r="F242" s="1731"/>
      <c r="G242" s="1731"/>
      <c r="H242" s="1731"/>
      <c r="I242" s="1731"/>
      <c r="J242" s="1731"/>
      <c r="K242" s="1731"/>
      <c r="L242" s="1731"/>
      <c r="M242" s="1731"/>
      <c r="N242" s="1731"/>
      <c r="O242" s="1731"/>
      <c r="P242" s="1731"/>
      <c r="Q242" s="1731"/>
      <c r="R242" s="1731"/>
      <c r="S242" s="1731"/>
      <c r="T242" s="1731"/>
      <c r="U242" s="1731"/>
      <c r="V242" s="1731"/>
      <c r="W242" s="1731"/>
      <c r="X242" s="1731"/>
      <c r="Y242" s="1731"/>
      <c r="Z242" s="1731"/>
      <c r="AA242" s="1731"/>
      <c r="AB242" s="1731"/>
      <c r="AC242" s="1731"/>
      <c r="AD242" s="1731"/>
      <c r="AE242" s="1731"/>
      <c r="AF242" s="1731"/>
      <c r="AG242" s="1731"/>
      <c r="AH242" s="1731"/>
      <c r="AI242" s="1731"/>
      <c r="AJ242" s="1731"/>
      <c r="AK242" s="1731"/>
      <c r="AL242" s="1731"/>
      <c r="AM242" s="1731"/>
      <c r="AN242" s="1731"/>
      <c r="AO242" s="1731"/>
      <c r="AP242" s="1731"/>
      <c r="AQ242" s="1731"/>
      <c r="AR242" s="1731"/>
      <c r="AS242" s="1731"/>
      <c r="AT242" s="1731"/>
      <c r="AU242" s="1731"/>
      <c r="AV242" s="1731"/>
      <c r="AW242" s="1731"/>
      <c r="AX242" s="1731"/>
      <c r="AY242" s="1731"/>
      <c r="AZ242" s="1731"/>
      <c r="BA242" s="1731"/>
      <c r="BB242" s="1731"/>
      <c r="BC242" s="1731"/>
      <c r="BD242" s="1731"/>
      <c r="BE242" s="1731"/>
      <c r="BF242" s="1731"/>
      <c r="BG242" s="1731"/>
      <c r="BH242" s="1731"/>
      <c r="BI242" s="1731"/>
      <c r="BJ242" s="1731"/>
      <c r="BK242" s="1731"/>
      <c r="BL242" s="1731"/>
      <c r="BM242" s="1731"/>
      <c r="BN242" s="1731"/>
      <c r="BO242" s="1731"/>
      <c r="BP242" s="1731"/>
      <c r="BQ242" s="1731"/>
      <c r="BR242" s="1731"/>
      <c r="BS242" s="1731"/>
      <c r="BT242" s="1731"/>
      <c r="BU242" s="1731"/>
      <c r="BV242" s="1732"/>
      <c r="BW242" s="1732"/>
      <c r="BX242" s="1732"/>
      <c r="BY242" s="1732"/>
      <c r="BZ242" s="1731"/>
      <c r="CA242" s="2200"/>
      <c r="CB242" s="2200"/>
      <c r="CC242" s="2200"/>
      <c r="CD242" s="2200"/>
      <c r="CE242" s="2200"/>
      <c r="CF242" s="2200"/>
      <c r="CG242" s="2200"/>
      <c r="CH242" s="2200"/>
      <c r="CI242" s="2200"/>
      <c r="CJ242" s="2200"/>
      <c r="CK242" s="2200"/>
      <c r="CL242" s="2200"/>
      <c r="CM242" s="2200"/>
      <c r="CN242" s="2200"/>
      <c r="CO242" s="2200"/>
      <c r="CP242" s="2200"/>
      <c r="CQ242" s="2200"/>
      <c r="CR242" s="1731"/>
      <c r="CS242" s="1731"/>
    </row>
    <row r="243" spans="1:97" ht="13.5" customHeight="1" x14ac:dyDescent="0.25">
      <c r="A243" s="1731"/>
      <c r="B243" s="1731"/>
      <c r="C243" s="1731"/>
      <c r="D243" s="1731"/>
      <c r="E243" s="1731"/>
      <c r="F243" s="1731"/>
      <c r="G243" s="1731"/>
      <c r="H243" s="1731"/>
      <c r="I243" s="1731"/>
      <c r="J243" s="1731"/>
      <c r="K243" s="1731"/>
      <c r="L243" s="1731"/>
      <c r="M243" s="1731"/>
      <c r="N243" s="1731"/>
      <c r="O243" s="1731"/>
      <c r="P243" s="1731"/>
      <c r="Q243" s="1731"/>
      <c r="R243" s="1731"/>
      <c r="S243" s="1731"/>
      <c r="T243" s="1731"/>
      <c r="U243" s="1731"/>
      <c r="V243" s="1731"/>
      <c r="W243" s="1731"/>
      <c r="X243" s="1731"/>
      <c r="Y243" s="1731"/>
      <c r="Z243" s="1731"/>
      <c r="AA243" s="1731"/>
      <c r="AB243" s="1731"/>
      <c r="AC243" s="1731"/>
      <c r="AD243" s="1731"/>
      <c r="AE243" s="1731"/>
      <c r="AF243" s="1731"/>
      <c r="AG243" s="1731"/>
      <c r="AH243" s="1731"/>
      <c r="AI243" s="1731"/>
      <c r="AJ243" s="1731"/>
      <c r="AK243" s="1731"/>
      <c r="AL243" s="1731"/>
      <c r="AM243" s="1731"/>
      <c r="AN243" s="1731"/>
      <c r="AO243" s="1731"/>
      <c r="AP243" s="1731"/>
      <c r="AQ243" s="1731"/>
      <c r="AR243" s="1731"/>
      <c r="AS243" s="1731"/>
      <c r="AT243" s="1731"/>
      <c r="AU243" s="1731"/>
      <c r="AV243" s="1731"/>
      <c r="AW243" s="1731"/>
      <c r="AX243" s="1731"/>
      <c r="AY243" s="1731"/>
      <c r="AZ243" s="1731"/>
      <c r="BA243" s="1731"/>
      <c r="BB243" s="1731"/>
      <c r="BC243" s="1731"/>
      <c r="BD243" s="1731"/>
      <c r="BE243" s="1731"/>
      <c r="BF243" s="1731"/>
      <c r="BG243" s="1731"/>
      <c r="BH243" s="1731"/>
      <c r="BI243" s="1731"/>
      <c r="BJ243" s="1731"/>
      <c r="BK243" s="1731"/>
      <c r="BL243" s="1731"/>
      <c r="BM243" s="1731"/>
      <c r="BN243" s="1731"/>
      <c r="BO243" s="1731"/>
      <c r="BP243" s="1731"/>
      <c r="BQ243" s="1731"/>
      <c r="BR243" s="1731"/>
      <c r="BS243" s="1731"/>
      <c r="BT243" s="1731"/>
      <c r="BU243" s="1731"/>
      <c r="BV243" s="1732"/>
      <c r="BW243" s="1732"/>
      <c r="BX243" s="1732"/>
      <c r="BY243" s="1732"/>
      <c r="BZ243" s="1731"/>
      <c r="CA243" s="2200"/>
      <c r="CB243" s="2200"/>
      <c r="CC243" s="2200"/>
      <c r="CD243" s="2200"/>
      <c r="CE243" s="2200"/>
      <c r="CF243" s="2200"/>
      <c r="CG243" s="2200"/>
      <c r="CH243" s="2200"/>
      <c r="CI243" s="2200"/>
      <c r="CJ243" s="2200"/>
      <c r="CK243" s="2200"/>
      <c r="CL243" s="2200"/>
      <c r="CM243" s="2200"/>
      <c r="CN243" s="2200"/>
      <c r="CO243" s="2200"/>
      <c r="CP243" s="2200"/>
      <c r="CQ243" s="2200"/>
      <c r="CR243" s="1731"/>
      <c r="CS243" s="1731"/>
    </row>
    <row r="244" spans="1:97" ht="13.5" customHeight="1" x14ac:dyDescent="0.25">
      <c r="A244" s="1731"/>
      <c r="B244" s="1731"/>
      <c r="C244" s="1731"/>
      <c r="D244" s="1731"/>
      <c r="E244" s="1731"/>
      <c r="F244" s="1731"/>
      <c r="G244" s="1731"/>
      <c r="H244" s="1731"/>
      <c r="I244" s="1731"/>
      <c r="J244" s="1731"/>
      <c r="K244" s="1731"/>
      <c r="L244" s="1731"/>
      <c r="M244" s="1731"/>
      <c r="N244" s="1731"/>
      <c r="O244" s="1731"/>
      <c r="P244" s="1731"/>
      <c r="Q244" s="1731"/>
      <c r="R244" s="1731"/>
      <c r="S244" s="1731"/>
      <c r="T244" s="1731"/>
      <c r="U244" s="1731"/>
      <c r="V244" s="1731"/>
      <c r="W244" s="1731"/>
      <c r="X244" s="1731"/>
      <c r="Y244" s="1731"/>
      <c r="Z244" s="1731"/>
      <c r="AA244" s="1731"/>
      <c r="AB244" s="1731"/>
      <c r="AC244" s="1731"/>
      <c r="AD244" s="1731"/>
      <c r="AE244" s="1731"/>
      <c r="AF244" s="1731"/>
      <c r="AG244" s="1731"/>
      <c r="AH244" s="1731"/>
      <c r="AI244" s="1731"/>
      <c r="AJ244" s="1731"/>
      <c r="AK244" s="1731"/>
      <c r="AL244" s="1731"/>
      <c r="AM244" s="1731"/>
      <c r="AN244" s="1731"/>
      <c r="AO244" s="1731"/>
      <c r="AP244" s="1731"/>
      <c r="AQ244" s="1731"/>
      <c r="AR244" s="1731"/>
      <c r="AS244" s="1731"/>
      <c r="AT244" s="1731"/>
      <c r="AU244" s="1731"/>
      <c r="AV244" s="1731"/>
      <c r="AW244" s="1731"/>
      <c r="AX244" s="1731"/>
      <c r="AY244" s="1731"/>
      <c r="AZ244" s="1731"/>
      <c r="BA244" s="1731"/>
      <c r="BB244" s="1731"/>
      <c r="BC244" s="1731"/>
      <c r="BD244" s="1731"/>
      <c r="BE244" s="1731"/>
      <c r="BF244" s="1731"/>
      <c r="BG244" s="1731"/>
      <c r="BH244" s="1731"/>
      <c r="BI244" s="1731"/>
      <c r="BJ244" s="1731"/>
      <c r="BK244" s="1731"/>
      <c r="BL244" s="1731"/>
      <c r="BM244" s="1731"/>
      <c r="BN244" s="1731"/>
      <c r="BO244" s="1731"/>
      <c r="BP244" s="1731"/>
      <c r="BQ244" s="1731"/>
      <c r="BR244" s="1731"/>
      <c r="BS244" s="1731"/>
      <c r="BT244" s="1731"/>
      <c r="BU244" s="1731"/>
      <c r="BV244" s="1732"/>
      <c r="BW244" s="1732"/>
      <c r="BX244" s="1732"/>
      <c r="BY244" s="1732"/>
      <c r="BZ244" s="1731"/>
      <c r="CA244" s="2200"/>
      <c r="CB244" s="2200"/>
      <c r="CC244" s="2200"/>
      <c r="CD244" s="2200"/>
      <c r="CE244" s="2200"/>
      <c r="CF244" s="2200"/>
      <c r="CG244" s="2200"/>
      <c r="CH244" s="2200"/>
      <c r="CI244" s="2200"/>
      <c r="CJ244" s="2200"/>
      <c r="CK244" s="2200"/>
      <c r="CL244" s="2200"/>
      <c r="CM244" s="2200"/>
      <c r="CN244" s="2200"/>
      <c r="CO244" s="2200"/>
      <c r="CP244" s="2200"/>
      <c r="CQ244" s="2200"/>
      <c r="CR244" s="1731"/>
      <c r="CS244" s="1731"/>
    </row>
    <row r="245" spans="1:97" ht="13.5" customHeight="1" x14ac:dyDescent="0.25">
      <c r="A245" s="1731"/>
      <c r="B245" s="1731"/>
      <c r="C245" s="1731"/>
      <c r="D245" s="1731"/>
      <c r="E245" s="1731"/>
      <c r="F245" s="1731"/>
      <c r="G245" s="1731"/>
      <c r="H245" s="1731"/>
      <c r="I245" s="1731"/>
      <c r="J245" s="1731"/>
      <c r="K245" s="1731"/>
      <c r="L245" s="1731"/>
      <c r="M245" s="1731"/>
      <c r="N245" s="1731"/>
      <c r="O245" s="1731"/>
      <c r="P245" s="1731"/>
      <c r="Q245" s="1731"/>
      <c r="R245" s="1731"/>
      <c r="S245" s="1731"/>
      <c r="T245" s="1731"/>
      <c r="U245" s="1731"/>
      <c r="V245" s="1731"/>
      <c r="W245" s="1731"/>
      <c r="X245" s="1731"/>
      <c r="Y245" s="1731"/>
      <c r="Z245" s="1731"/>
      <c r="AA245" s="1731"/>
      <c r="AB245" s="1731"/>
      <c r="AC245" s="1731"/>
      <c r="AD245" s="1731"/>
      <c r="AE245" s="1731"/>
      <c r="AF245" s="1731"/>
      <c r="AG245" s="1731"/>
      <c r="AH245" s="1731"/>
      <c r="AI245" s="1731"/>
      <c r="AJ245" s="1731"/>
      <c r="AK245" s="1731"/>
      <c r="AL245" s="1731"/>
      <c r="AM245" s="1731"/>
      <c r="AN245" s="1731"/>
      <c r="AO245" s="1731"/>
      <c r="AP245" s="1731"/>
      <c r="AQ245" s="1731"/>
      <c r="AR245" s="1731"/>
      <c r="AS245" s="1731"/>
      <c r="AT245" s="1731"/>
      <c r="AU245" s="1731"/>
      <c r="AV245" s="1731"/>
      <c r="AW245" s="1731"/>
      <c r="AX245" s="1731"/>
      <c r="AY245" s="1731"/>
      <c r="AZ245" s="1731"/>
      <c r="BA245" s="1731"/>
      <c r="BB245" s="1731"/>
      <c r="BC245" s="1731"/>
      <c r="BD245" s="1731"/>
      <c r="BE245" s="1731"/>
      <c r="BF245" s="1731"/>
      <c r="BG245" s="1731"/>
      <c r="BH245" s="1731"/>
      <c r="BI245" s="1731"/>
      <c r="BJ245" s="1731"/>
      <c r="BK245" s="1731"/>
      <c r="BL245" s="1731"/>
      <c r="BM245" s="1731"/>
      <c r="BN245" s="1731"/>
      <c r="BO245" s="1731"/>
      <c r="BP245" s="1731"/>
      <c r="BQ245" s="1731"/>
      <c r="BR245" s="1731"/>
      <c r="BS245" s="1731"/>
      <c r="BT245" s="1731"/>
      <c r="BU245" s="1731"/>
      <c r="BV245" s="1732"/>
      <c r="BW245" s="1732"/>
      <c r="BX245" s="1732"/>
      <c r="BY245" s="1732"/>
      <c r="BZ245" s="1731"/>
      <c r="CA245" s="2200"/>
      <c r="CB245" s="2200"/>
      <c r="CC245" s="2200"/>
      <c r="CD245" s="2200"/>
      <c r="CE245" s="2200"/>
      <c r="CF245" s="2200"/>
      <c r="CG245" s="2200"/>
      <c r="CH245" s="2200"/>
      <c r="CI245" s="2200"/>
      <c r="CJ245" s="2200"/>
      <c r="CK245" s="2200"/>
      <c r="CL245" s="2200"/>
      <c r="CM245" s="2200"/>
      <c r="CN245" s="2200"/>
      <c r="CO245" s="2200"/>
      <c r="CP245" s="2200"/>
      <c r="CQ245" s="2200"/>
      <c r="CR245" s="1731"/>
      <c r="CS245" s="1731"/>
    </row>
    <row r="246" spans="1:97" ht="13.5" customHeight="1" x14ac:dyDescent="0.25">
      <c r="A246" s="1731"/>
      <c r="B246" s="1731"/>
      <c r="C246" s="1731"/>
      <c r="D246" s="1731"/>
      <c r="E246" s="1731"/>
      <c r="F246" s="1731"/>
      <c r="G246" s="1731"/>
      <c r="H246" s="1731"/>
      <c r="I246" s="1731"/>
      <c r="J246" s="1731"/>
      <c r="K246" s="1731"/>
      <c r="L246" s="1731"/>
      <c r="M246" s="1731"/>
      <c r="N246" s="1731"/>
      <c r="O246" s="1731"/>
      <c r="P246" s="1731"/>
      <c r="Q246" s="1731"/>
      <c r="R246" s="1731"/>
      <c r="S246" s="1731"/>
      <c r="T246" s="1731"/>
      <c r="U246" s="1731"/>
      <c r="V246" s="1731"/>
      <c r="W246" s="1731"/>
      <c r="X246" s="1731"/>
      <c r="Y246" s="1731"/>
      <c r="Z246" s="1731"/>
      <c r="AA246" s="1731"/>
      <c r="AB246" s="1731"/>
      <c r="AC246" s="1731"/>
      <c r="AD246" s="1731"/>
      <c r="AE246" s="1731"/>
      <c r="AF246" s="1731"/>
      <c r="AG246" s="1731"/>
      <c r="AH246" s="1731"/>
      <c r="AI246" s="1731"/>
      <c r="AJ246" s="1731"/>
      <c r="AK246" s="1731"/>
      <c r="AL246" s="1731"/>
      <c r="AM246" s="1731"/>
      <c r="AN246" s="1731"/>
      <c r="AO246" s="1731"/>
      <c r="AP246" s="1731"/>
      <c r="AQ246" s="1731"/>
      <c r="AR246" s="1731"/>
      <c r="AS246" s="1731"/>
      <c r="AT246" s="1731"/>
      <c r="AU246" s="1731"/>
      <c r="AV246" s="1731"/>
      <c r="AW246" s="1731"/>
      <c r="AX246" s="1731"/>
      <c r="AY246" s="1731"/>
      <c r="AZ246" s="1731"/>
      <c r="BA246" s="1731"/>
      <c r="BB246" s="1731"/>
      <c r="BC246" s="1731"/>
      <c r="BD246" s="1731"/>
      <c r="BE246" s="1731"/>
      <c r="BF246" s="1731"/>
      <c r="BG246" s="1731"/>
      <c r="BH246" s="1731"/>
      <c r="BI246" s="1731"/>
      <c r="BJ246" s="1731"/>
      <c r="BK246" s="1731"/>
      <c r="BL246" s="1731"/>
      <c r="BM246" s="1731"/>
      <c r="BN246" s="1731"/>
      <c r="BO246" s="1731"/>
      <c r="BP246" s="1731"/>
      <c r="BQ246" s="1731"/>
      <c r="BR246" s="1731"/>
      <c r="BS246" s="1731"/>
      <c r="BT246" s="1731"/>
      <c r="BU246" s="1731"/>
      <c r="BV246" s="1732"/>
      <c r="BW246" s="1732"/>
      <c r="BX246" s="1732"/>
      <c r="BY246" s="1732"/>
      <c r="BZ246" s="1731"/>
      <c r="CA246" s="2200"/>
      <c r="CB246" s="2200"/>
      <c r="CC246" s="2200"/>
      <c r="CD246" s="2200"/>
      <c r="CE246" s="2200"/>
      <c r="CF246" s="2200"/>
      <c r="CG246" s="2200"/>
      <c r="CH246" s="2200"/>
      <c r="CI246" s="2200"/>
      <c r="CJ246" s="2200"/>
      <c r="CK246" s="2200"/>
      <c r="CL246" s="2200"/>
      <c r="CM246" s="2200"/>
      <c r="CN246" s="2200"/>
      <c r="CO246" s="2200"/>
      <c r="CP246" s="2200"/>
      <c r="CQ246" s="2200"/>
      <c r="CR246" s="1731"/>
      <c r="CS246" s="1731"/>
    </row>
    <row r="247" spans="1:97" ht="13.5" customHeight="1" x14ac:dyDescent="0.25">
      <c r="A247" s="1731"/>
      <c r="B247" s="1731"/>
      <c r="C247" s="1731"/>
      <c r="D247" s="1731"/>
      <c r="E247" s="1731"/>
      <c r="F247" s="1731"/>
      <c r="G247" s="1731"/>
      <c r="H247" s="1731"/>
      <c r="I247" s="1731"/>
      <c r="J247" s="1731"/>
      <c r="K247" s="1731"/>
      <c r="L247" s="1731"/>
      <c r="M247" s="1731"/>
      <c r="N247" s="1731"/>
      <c r="O247" s="1731"/>
      <c r="P247" s="1731"/>
      <c r="Q247" s="1731"/>
      <c r="R247" s="1731"/>
      <c r="S247" s="1731"/>
      <c r="T247" s="1731"/>
      <c r="U247" s="1731"/>
      <c r="V247" s="1731"/>
      <c r="W247" s="1731"/>
      <c r="X247" s="1731"/>
      <c r="Y247" s="1731"/>
      <c r="Z247" s="1731"/>
      <c r="AA247" s="1731"/>
      <c r="AB247" s="1731"/>
      <c r="AC247" s="1731"/>
      <c r="AD247" s="1731"/>
      <c r="AE247" s="1731"/>
      <c r="AF247" s="1731"/>
      <c r="AG247" s="1731"/>
      <c r="AH247" s="1731"/>
      <c r="AI247" s="1731"/>
      <c r="AJ247" s="1731"/>
      <c r="AK247" s="1731"/>
      <c r="AL247" s="1731"/>
      <c r="AM247" s="1731"/>
      <c r="AN247" s="1731"/>
      <c r="AO247" s="1731"/>
      <c r="AP247" s="1731"/>
      <c r="AQ247" s="1731"/>
      <c r="AR247" s="1731"/>
      <c r="AS247" s="1731"/>
      <c r="AT247" s="1731"/>
      <c r="AU247" s="1731"/>
      <c r="AV247" s="1731"/>
      <c r="AW247" s="1731"/>
      <c r="AX247" s="1731"/>
      <c r="AY247" s="1731"/>
      <c r="AZ247" s="1731"/>
      <c r="BA247" s="1731"/>
      <c r="BB247" s="1731"/>
      <c r="BC247" s="1731"/>
      <c r="BD247" s="1731"/>
      <c r="BE247" s="1731"/>
      <c r="BF247" s="1731"/>
      <c r="BG247" s="1731"/>
      <c r="BH247" s="1731"/>
      <c r="BI247" s="1731"/>
      <c r="BJ247" s="1731"/>
      <c r="BK247" s="1731"/>
      <c r="BL247" s="1731"/>
      <c r="BM247" s="1731"/>
      <c r="BN247" s="1731"/>
      <c r="BO247" s="1731"/>
      <c r="BP247" s="1731"/>
      <c r="BQ247" s="1731"/>
      <c r="BR247" s="1731"/>
      <c r="BS247" s="1731"/>
      <c r="BT247" s="1731"/>
      <c r="BU247" s="1731"/>
      <c r="BV247" s="1732"/>
      <c r="BW247" s="1732"/>
      <c r="BX247" s="1732"/>
      <c r="BY247" s="1732"/>
      <c r="BZ247" s="1731"/>
      <c r="CA247" s="2200"/>
      <c r="CB247" s="2200"/>
      <c r="CC247" s="2200"/>
      <c r="CD247" s="2200"/>
      <c r="CE247" s="2200"/>
      <c r="CF247" s="2200"/>
      <c r="CG247" s="2200"/>
      <c r="CH247" s="2200"/>
      <c r="CI247" s="2200"/>
      <c r="CJ247" s="2200"/>
      <c r="CK247" s="2200"/>
      <c r="CL247" s="2200"/>
      <c r="CM247" s="2200"/>
      <c r="CN247" s="2200"/>
      <c r="CO247" s="2200"/>
      <c r="CP247" s="2200"/>
      <c r="CQ247" s="2200"/>
      <c r="CR247" s="1731"/>
      <c r="CS247" s="1731"/>
    </row>
    <row r="248" spans="1:97" ht="13.5" hidden="1" customHeight="1" x14ac:dyDescent="0.25">
      <c r="A248" s="2333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2334">
        <f>SUM(CM12:CS215)</f>
        <v>0</v>
      </c>
      <c r="C248" s="1731"/>
      <c r="D248" s="1731"/>
      <c r="E248" s="1731"/>
      <c r="F248" s="1731"/>
      <c r="G248" s="1731"/>
      <c r="H248" s="1731"/>
      <c r="I248" s="1731"/>
      <c r="J248" s="1731"/>
      <c r="K248" s="1731"/>
      <c r="L248" s="1731"/>
      <c r="M248" s="1731"/>
      <c r="N248" s="1731"/>
      <c r="O248" s="1731"/>
      <c r="P248" s="1731"/>
      <c r="Q248" s="1731"/>
      <c r="R248" s="1731"/>
      <c r="S248" s="1731"/>
      <c r="T248" s="1731"/>
      <c r="U248" s="1731"/>
      <c r="V248" s="1731"/>
      <c r="W248" s="1731"/>
      <c r="X248" s="1731"/>
      <c r="Y248" s="1731"/>
      <c r="Z248" s="1731"/>
      <c r="AA248" s="1731"/>
      <c r="AB248" s="1731"/>
      <c r="AC248" s="1731"/>
      <c r="AD248" s="1731"/>
      <c r="AE248" s="1731"/>
      <c r="AF248" s="1731"/>
      <c r="AG248" s="1731"/>
      <c r="AH248" s="1731"/>
      <c r="AI248" s="1731"/>
      <c r="AJ248" s="1731"/>
      <c r="AK248" s="1731"/>
      <c r="AL248" s="1731"/>
      <c r="AM248" s="1731"/>
      <c r="AN248" s="1731"/>
      <c r="AO248" s="1731"/>
      <c r="AP248" s="1731"/>
      <c r="AQ248" s="1731"/>
      <c r="AR248" s="1731"/>
      <c r="AS248" s="1731"/>
      <c r="AT248" s="1731"/>
      <c r="AU248" s="1731"/>
      <c r="AV248" s="1731"/>
      <c r="AW248" s="1731"/>
      <c r="AX248" s="1731"/>
      <c r="AY248" s="1731"/>
      <c r="AZ248" s="1731"/>
      <c r="BA248" s="1731"/>
      <c r="BB248" s="1731"/>
      <c r="BC248" s="1731"/>
      <c r="BD248" s="1731"/>
      <c r="BE248" s="1731"/>
      <c r="BF248" s="1731"/>
      <c r="BG248" s="1731"/>
      <c r="BH248" s="1731"/>
      <c r="BI248" s="1731"/>
      <c r="BJ248" s="1731"/>
      <c r="BK248" s="1731"/>
      <c r="BL248" s="1731"/>
      <c r="BM248" s="1731"/>
      <c r="BN248" s="1731"/>
      <c r="BO248" s="1731"/>
      <c r="BP248" s="1731"/>
      <c r="BQ248" s="1731"/>
      <c r="BR248" s="1731"/>
      <c r="BS248" s="1731"/>
      <c r="BT248" s="1731"/>
      <c r="BU248" s="1731"/>
      <c r="BV248" s="1732"/>
      <c r="BW248" s="1732"/>
      <c r="BX248" s="1732"/>
      <c r="BY248" s="1732"/>
      <c r="BZ248" s="1731"/>
      <c r="CA248" s="2200"/>
      <c r="CB248" s="2200"/>
      <c r="CC248" s="2200"/>
      <c r="CD248" s="2200"/>
      <c r="CE248" s="2200"/>
      <c r="CF248" s="2200"/>
      <c r="CG248" s="2200"/>
      <c r="CH248" s="2200"/>
      <c r="CI248" s="2200"/>
      <c r="CJ248" s="2200"/>
      <c r="CK248" s="2200"/>
      <c r="CL248" s="2200"/>
      <c r="CM248" s="2200"/>
      <c r="CN248" s="2200"/>
      <c r="CO248" s="2200"/>
      <c r="CP248" s="2200"/>
      <c r="CQ248" s="2200"/>
      <c r="CR248" s="1731"/>
      <c r="CS248" s="1731"/>
    </row>
    <row r="249" spans="1:97" ht="13.5" customHeight="1" x14ac:dyDescent="0.25">
      <c r="A249" s="1731"/>
      <c r="B249" s="1731"/>
      <c r="C249" s="1731"/>
      <c r="D249" s="1731"/>
      <c r="E249" s="1731"/>
      <c r="F249" s="1731"/>
      <c r="G249" s="1731"/>
      <c r="H249" s="1731"/>
      <c r="I249" s="1731"/>
      <c r="J249" s="1731"/>
      <c r="K249" s="1731"/>
      <c r="L249" s="1731"/>
      <c r="M249" s="1731"/>
      <c r="N249" s="1731"/>
      <c r="O249" s="1731"/>
      <c r="P249" s="1731"/>
      <c r="Q249" s="1731"/>
      <c r="R249" s="1731"/>
      <c r="S249" s="1731"/>
      <c r="T249" s="1731"/>
      <c r="U249" s="1731"/>
      <c r="V249" s="1731"/>
      <c r="W249" s="1731"/>
      <c r="X249" s="1731"/>
      <c r="Y249" s="1731"/>
      <c r="Z249" s="1731"/>
      <c r="AA249" s="1731"/>
      <c r="AB249" s="1731"/>
      <c r="AC249" s="1731"/>
      <c r="AD249" s="1731"/>
      <c r="AE249" s="1731"/>
      <c r="AF249" s="1731"/>
      <c r="AG249" s="1731"/>
      <c r="AH249" s="1731"/>
      <c r="AI249" s="1731"/>
      <c r="AJ249" s="1731"/>
      <c r="AK249" s="1731"/>
      <c r="AL249" s="1731"/>
      <c r="AM249" s="1731"/>
      <c r="AN249" s="1731"/>
      <c r="AO249" s="1731"/>
      <c r="AP249" s="1731"/>
      <c r="AQ249" s="1731"/>
      <c r="AR249" s="1731"/>
      <c r="AS249" s="1731"/>
      <c r="AT249" s="1731"/>
      <c r="AU249" s="1731"/>
      <c r="AV249" s="1731"/>
      <c r="AW249" s="1731"/>
      <c r="AX249" s="1731"/>
      <c r="AY249" s="1731"/>
      <c r="AZ249" s="1731"/>
      <c r="BA249" s="1731"/>
      <c r="BB249" s="1731"/>
      <c r="BC249" s="1731"/>
      <c r="BD249" s="1731"/>
      <c r="BE249" s="1731"/>
      <c r="BF249" s="1731"/>
      <c r="BG249" s="1731"/>
      <c r="BH249" s="1731"/>
      <c r="BI249" s="1731"/>
      <c r="BJ249" s="1731"/>
      <c r="BK249" s="1731"/>
      <c r="BL249" s="1731"/>
      <c r="BM249" s="1731"/>
      <c r="BN249" s="1731"/>
      <c r="BO249" s="1731"/>
      <c r="BP249" s="1731"/>
      <c r="BQ249" s="1731"/>
      <c r="BR249" s="1731"/>
      <c r="BS249" s="1731"/>
      <c r="BT249" s="1731"/>
      <c r="BU249" s="1731"/>
      <c r="BV249" s="1732"/>
      <c r="BW249" s="1732"/>
      <c r="BX249" s="1732"/>
      <c r="BY249" s="1732"/>
      <c r="BZ249" s="1731"/>
      <c r="CA249" s="2200"/>
      <c r="CB249" s="2200"/>
      <c r="CC249" s="2200"/>
      <c r="CD249" s="2200"/>
      <c r="CE249" s="2200"/>
      <c r="CF249" s="2200"/>
      <c r="CG249" s="2200"/>
      <c r="CH249" s="2200"/>
      <c r="CI249" s="2200"/>
      <c r="CJ249" s="2200"/>
      <c r="CK249" s="2200"/>
      <c r="CL249" s="2200"/>
      <c r="CM249" s="2200"/>
      <c r="CN249" s="2200"/>
      <c r="CO249" s="2200"/>
      <c r="CP249" s="2200"/>
      <c r="CQ249" s="2200"/>
      <c r="CR249" s="1731"/>
      <c r="CS249" s="1731"/>
    </row>
    <row r="250" spans="1:97" ht="13.5" customHeight="1" x14ac:dyDescent="0.25">
      <c r="A250" s="1731"/>
      <c r="B250" s="1731"/>
      <c r="C250" s="1731"/>
      <c r="D250" s="1731"/>
      <c r="E250" s="1731"/>
      <c r="F250" s="1731"/>
      <c r="G250" s="1731"/>
      <c r="H250" s="1731"/>
      <c r="I250" s="1731"/>
      <c r="J250" s="1731"/>
      <c r="K250" s="1731"/>
      <c r="L250" s="1731"/>
      <c r="M250" s="1731"/>
      <c r="N250" s="1731"/>
      <c r="O250" s="1731"/>
      <c r="P250" s="1731"/>
      <c r="Q250" s="1731"/>
      <c r="R250" s="1731"/>
      <c r="S250" s="1731"/>
      <c r="T250" s="1731"/>
      <c r="U250" s="1731"/>
      <c r="V250" s="1731"/>
      <c r="W250" s="1731"/>
      <c r="X250" s="1731"/>
      <c r="Y250" s="1731"/>
      <c r="Z250" s="1731"/>
      <c r="AA250" s="1731"/>
      <c r="AB250" s="1731"/>
      <c r="AC250" s="1731"/>
      <c r="AD250" s="1731"/>
      <c r="AE250" s="1731"/>
      <c r="AF250" s="1731"/>
      <c r="AG250" s="1731"/>
      <c r="AH250" s="1731"/>
      <c r="AI250" s="1731"/>
      <c r="AJ250" s="1731"/>
      <c r="AK250" s="1731"/>
      <c r="AL250" s="1731"/>
      <c r="AM250" s="1731"/>
      <c r="AN250" s="1731"/>
      <c r="AO250" s="1731"/>
      <c r="AP250" s="1731"/>
      <c r="AQ250" s="1731"/>
      <c r="AR250" s="1731"/>
      <c r="AS250" s="1731"/>
      <c r="AT250" s="1731"/>
      <c r="AU250" s="1731"/>
      <c r="AV250" s="1731"/>
      <c r="AW250" s="1731"/>
      <c r="AX250" s="1731"/>
      <c r="AY250" s="1731"/>
      <c r="AZ250" s="1731"/>
      <c r="BA250" s="1731"/>
      <c r="BB250" s="1731"/>
      <c r="BC250" s="1731"/>
      <c r="BD250" s="1731"/>
      <c r="BE250" s="1731"/>
      <c r="BF250" s="1731"/>
      <c r="BG250" s="1731"/>
      <c r="BH250" s="1731"/>
      <c r="BI250" s="1731"/>
      <c r="BJ250" s="1731"/>
      <c r="BK250" s="1731"/>
      <c r="BL250" s="1731"/>
      <c r="BM250" s="1731"/>
      <c r="BN250" s="1731"/>
      <c r="BO250" s="1731"/>
      <c r="BP250" s="1731"/>
      <c r="BQ250" s="1731"/>
      <c r="BR250" s="1731"/>
      <c r="BS250" s="1731"/>
      <c r="BT250" s="1731"/>
      <c r="BU250" s="1731"/>
      <c r="BV250" s="1732"/>
      <c r="BW250" s="1732"/>
      <c r="BX250" s="1732"/>
      <c r="BY250" s="1732"/>
      <c r="BZ250" s="1731"/>
      <c r="CA250" s="2200"/>
      <c r="CB250" s="2200"/>
      <c r="CC250" s="2200"/>
      <c r="CD250" s="2200"/>
      <c r="CE250" s="2200"/>
      <c r="CF250" s="2200"/>
      <c r="CG250" s="2200"/>
      <c r="CH250" s="2200"/>
      <c r="CI250" s="2200"/>
      <c r="CJ250" s="2200"/>
      <c r="CK250" s="2200"/>
      <c r="CL250" s="2200"/>
      <c r="CM250" s="2200"/>
      <c r="CN250" s="2200"/>
      <c r="CO250" s="2200"/>
      <c r="CP250" s="2200"/>
      <c r="CQ250" s="2200"/>
      <c r="CR250" s="1731"/>
      <c r="CS250" s="1731"/>
    </row>
    <row r="251" spans="1:97" ht="13.5" customHeight="1" x14ac:dyDescent="0.25">
      <c r="A251" s="1731"/>
      <c r="B251" s="1731"/>
      <c r="C251" s="1731"/>
      <c r="D251" s="1731"/>
      <c r="E251" s="1731"/>
      <c r="F251" s="1731"/>
      <c r="G251" s="1731"/>
      <c r="H251" s="1731"/>
      <c r="I251" s="1731"/>
      <c r="J251" s="1731"/>
      <c r="K251" s="1731"/>
      <c r="L251" s="1731"/>
      <c r="M251" s="1731"/>
      <c r="N251" s="1731"/>
      <c r="O251" s="1731"/>
      <c r="P251" s="1731"/>
      <c r="Q251" s="1731"/>
      <c r="R251" s="1731"/>
      <c r="S251" s="1731"/>
      <c r="T251" s="1731"/>
      <c r="U251" s="1731"/>
      <c r="V251" s="1731"/>
      <c r="W251" s="1731"/>
      <c r="X251" s="1731"/>
      <c r="Y251" s="1731"/>
      <c r="Z251" s="1731"/>
      <c r="AA251" s="1731"/>
      <c r="AB251" s="1731"/>
      <c r="AC251" s="1731"/>
      <c r="AD251" s="1731"/>
      <c r="AE251" s="1731"/>
      <c r="AF251" s="1731"/>
      <c r="AG251" s="1731"/>
      <c r="AH251" s="1731"/>
      <c r="AI251" s="1731"/>
      <c r="AJ251" s="1731"/>
      <c r="AK251" s="1731"/>
      <c r="AL251" s="1731"/>
      <c r="AM251" s="1731"/>
      <c r="AN251" s="1731"/>
      <c r="AO251" s="1731"/>
      <c r="AP251" s="1731"/>
      <c r="AQ251" s="1731"/>
      <c r="AR251" s="1731"/>
      <c r="AS251" s="1731"/>
      <c r="AT251" s="1731"/>
      <c r="AU251" s="1731"/>
      <c r="AV251" s="1731"/>
      <c r="AW251" s="1731"/>
      <c r="AX251" s="1731"/>
      <c r="AY251" s="1731"/>
      <c r="AZ251" s="1731"/>
      <c r="BA251" s="1731"/>
      <c r="BB251" s="1731"/>
      <c r="BC251" s="1731"/>
      <c r="BD251" s="1731"/>
      <c r="BE251" s="1731"/>
      <c r="BF251" s="1731"/>
      <c r="BG251" s="1731"/>
      <c r="BH251" s="1731"/>
      <c r="BI251" s="1731"/>
      <c r="BJ251" s="1731"/>
      <c r="BK251" s="1731"/>
      <c r="BL251" s="1731"/>
      <c r="BM251" s="1731"/>
      <c r="BN251" s="1731"/>
      <c r="BO251" s="1731"/>
      <c r="BP251" s="1731"/>
      <c r="BQ251" s="1731"/>
      <c r="BR251" s="1731"/>
      <c r="BS251" s="1731"/>
      <c r="BT251" s="1731"/>
      <c r="BU251" s="1731"/>
      <c r="BV251" s="1732"/>
      <c r="BW251" s="1732"/>
      <c r="BX251" s="1732"/>
      <c r="BY251" s="1732"/>
      <c r="BZ251" s="1731"/>
      <c r="CA251" s="2200"/>
      <c r="CB251" s="2200"/>
      <c r="CC251" s="2200"/>
      <c r="CD251" s="2200"/>
      <c r="CE251" s="2200"/>
      <c r="CF251" s="2200"/>
      <c r="CG251" s="2200"/>
      <c r="CH251" s="2200"/>
      <c r="CI251" s="2200"/>
      <c r="CJ251" s="2200"/>
      <c r="CK251" s="2200"/>
      <c r="CL251" s="2200"/>
      <c r="CM251" s="2200"/>
      <c r="CN251" s="2200"/>
      <c r="CO251" s="2200"/>
      <c r="CP251" s="2200"/>
      <c r="CQ251" s="2200"/>
      <c r="CR251" s="1731"/>
      <c r="CS251" s="1731"/>
    </row>
    <row r="252" spans="1:97" ht="13.5" customHeight="1" x14ac:dyDescent="0.25">
      <c r="A252" s="1731"/>
      <c r="B252" s="1731"/>
      <c r="C252" s="1731"/>
      <c r="D252" s="1731"/>
      <c r="E252" s="1731"/>
      <c r="F252" s="1731"/>
      <c r="G252" s="1731"/>
      <c r="H252" s="1731"/>
      <c r="I252" s="1731"/>
      <c r="J252" s="1731"/>
      <c r="K252" s="1731"/>
      <c r="L252" s="1731"/>
      <c r="M252" s="1731"/>
      <c r="N252" s="1731"/>
      <c r="O252" s="1731"/>
      <c r="P252" s="1731"/>
      <c r="Q252" s="1731"/>
      <c r="R252" s="1731"/>
      <c r="S252" s="1731"/>
      <c r="T252" s="1731"/>
      <c r="U252" s="1731"/>
      <c r="V252" s="1731"/>
      <c r="W252" s="1731"/>
      <c r="X252" s="1731"/>
      <c r="Y252" s="1731"/>
      <c r="Z252" s="1731"/>
      <c r="AA252" s="1731"/>
      <c r="AB252" s="1731"/>
      <c r="AC252" s="1731"/>
      <c r="AD252" s="1731"/>
      <c r="AE252" s="1731"/>
      <c r="AF252" s="1731"/>
      <c r="AG252" s="1731"/>
      <c r="AH252" s="1731"/>
      <c r="AI252" s="1731"/>
      <c r="AJ252" s="1731"/>
      <c r="AK252" s="1731"/>
      <c r="AL252" s="1731"/>
      <c r="AM252" s="1731"/>
      <c r="AN252" s="1731"/>
      <c r="AO252" s="1731"/>
      <c r="AP252" s="1731"/>
      <c r="AQ252" s="1731"/>
      <c r="AR252" s="1731"/>
      <c r="AS252" s="1731"/>
      <c r="AT252" s="1731"/>
      <c r="AU252" s="1731"/>
      <c r="AV252" s="1731"/>
      <c r="AW252" s="1731"/>
      <c r="AX252" s="1731"/>
      <c r="AY252" s="1731"/>
      <c r="AZ252" s="1731"/>
      <c r="BA252" s="1731"/>
      <c r="BB252" s="1731"/>
      <c r="BC252" s="1731"/>
      <c r="BD252" s="1731"/>
      <c r="BE252" s="1731"/>
      <c r="BF252" s="1731"/>
      <c r="BG252" s="1731"/>
      <c r="BH252" s="1731"/>
      <c r="BI252" s="1731"/>
      <c r="BJ252" s="1731"/>
      <c r="BK252" s="1731"/>
      <c r="BL252" s="1731"/>
      <c r="BM252" s="1731"/>
      <c r="BN252" s="1731"/>
      <c r="BO252" s="1731"/>
      <c r="BP252" s="1731"/>
      <c r="BQ252" s="1731"/>
      <c r="BR252" s="1731"/>
      <c r="BS252" s="1731"/>
      <c r="BT252" s="1731"/>
      <c r="BU252" s="1731"/>
      <c r="BV252" s="1732"/>
      <c r="BW252" s="1732"/>
      <c r="BX252" s="1732"/>
      <c r="BY252" s="1732"/>
      <c r="BZ252" s="1731"/>
      <c r="CA252" s="2200"/>
      <c r="CB252" s="2200"/>
      <c r="CC252" s="2200"/>
      <c r="CD252" s="2200"/>
      <c r="CE252" s="2200"/>
      <c r="CF252" s="2200"/>
      <c r="CG252" s="2200"/>
      <c r="CH252" s="2200"/>
      <c r="CI252" s="2200"/>
      <c r="CJ252" s="2200"/>
      <c r="CK252" s="2200"/>
      <c r="CL252" s="2200"/>
      <c r="CM252" s="2200"/>
      <c r="CN252" s="2200"/>
      <c r="CO252" s="2200"/>
      <c r="CP252" s="2200"/>
      <c r="CQ252" s="2200"/>
      <c r="CR252" s="1731"/>
      <c r="CS252" s="1731"/>
    </row>
    <row r="253" spans="1:97" ht="13.5" customHeight="1" x14ac:dyDescent="0.25">
      <c r="A253" s="1731"/>
      <c r="B253" s="1731"/>
      <c r="C253" s="1731"/>
      <c r="D253" s="1731"/>
      <c r="E253" s="1731"/>
      <c r="F253" s="1731"/>
      <c r="G253" s="1731"/>
      <c r="H253" s="1731"/>
      <c r="I253" s="1731"/>
      <c r="J253" s="1731"/>
      <c r="K253" s="1731"/>
      <c r="L253" s="1731"/>
      <c r="M253" s="1731"/>
      <c r="N253" s="1731"/>
      <c r="O253" s="1731"/>
      <c r="P253" s="1731"/>
      <c r="Q253" s="1731"/>
      <c r="R253" s="1731"/>
      <c r="S253" s="1731"/>
      <c r="T253" s="1731"/>
      <c r="U253" s="1731"/>
      <c r="V253" s="1731"/>
      <c r="W253" s="1731"/>
      <c r="X253" s="1731"/>
      <c r="Y253" s="1731"/>
      <c r="Z253" s="1731"/>
      <c r="AA253" s="1731"/>
      <c r="AB253" s="1731"/>
      <c r="AC253" s="1731"/>
      <c r="AD253" s="1731"/>
      <c r="AE253" s="1731"/>
      <c r="AF253" s="1731"/>
      <c r="AG253" s="1731"/>
      <c r="AH253" s="1731"/>
      <c r="AI253" s="1731"/>
      <c r="AJ253" s="1731"/>
      <c r="AK253" s="1731"/>
      <c r="AL253" s="1731"/>
      <c r="AM253" s="1731"/>
      <c r="AN253" s="1731"/>
      <c r="AO253" s="1731"/>
      <c r="AP253" s="1731"/>
      <c r="AQ253" s="1731"/>
      <c r="AR253" s="1731"/>
      <c r="AS253" s="1731"/>
      <c r="AT253" s="1731"/>
      <c r="AU253" s="1731"/>
      <c r="AV253" s="1731"/>
      <c r="AW253" s="1731"/>
      <c r="AX253" s="1731"/>
      <c r="AY253" s="1731"/>
      <c r="AZ253" s="1731"/>
      <c r="BA253" s="1731"/>
      <c r="BB253" s="1731"/>
      <c r="BC253" s="1731"/>
      <c r="BD253" s="1731"/>
      <c r="BE253" s="1731"/>
      <c r="BF253" s="1731"/>
      <c r="BG253" s="1731"/>
      <c r="BH253" s="1731"/>
      <c r="BI253" s="1731"/>
      <c r="BJ253" s="1731"/>
      <c r="BK253" s="1731"/>
      <c r="BL253" s="1731"/>
      <c r="BM253" s="1731"/>
      <c r="BN253" s="1731"/>
      <c r="BO253" s="1731"/>
      <c r="BP253" s="1731"/>
      <c r="BQ253" s="1731"/>
      <c r="BR253" s="1731"/>
      <c r="BS253" s="1731"/>
      <c r="BT253" s="1731"/>
      <c r="BU253" s="1731"/>
      <c r="BV253" s="1732"/>
      <c r="BW253" s="1732"/>
      <c r="BX253" s="1732"/>
      <c r="BY253" s="1732"/>
      <c r="BZ253" s="1731"/>
      <c r="CA253" s="2200"/>
      <c r="CB253" s="2200"/>
      <c r="CC253" s="2200"/>
      <c r="CD253" s="2200"/>
      <c r="CE253" s="2200"/>
      <c r="CF253" s="2200"/>
      <c r="CG253" s="2200"/>
      <c r="CH253" s="2200"/>
      <c r="CI253" s="2200"/>
      <c r="CJ253" s="2200"/>
      <c r="CK253" s="2200"/>
      <c r="CL253" s="2200"/>
      <c r="CM253" s="2200"/>
      <c r="CN253" s="2200"/>
      <c r="CO253" s="2200"/>
      <c r="CP253" s="2200"/>
      <c r="CQ253" s="2200"/>
      <c r="CR253" s="1731"/>
      <c r="CS253" s="1731"/>
    </row>
    <row r="254" spans="1:97" ht="13.5" customHeight="1" x14ac:dyDescent="0.25">
      <c r="A254" s="1731"/>
      <c r="B254" s="1731"/>
      <c r="C254" s="1731"/>
      <c r="D254" s="1731"/>
      <c r="E254" s="1731"/>
      <c r="F254" s="1731"/>
      <c r="G254" s="1731"/>
      <c r="H254" s="1731"/>
      <c r="I254" s="1731"/>
      <c r="J254" s="1731"/>
      <c r="K254" s="1731"/>
      <c r="L254" s="1731"/>
      <c r="M254" s="1731"/>
      <c r="N254" s="1731"/>
      <c r="O254" s="1731"/>
      <c r="P254" s="1731"/>
      <c r="Q254" s="1731"/>
      <c r="R254" s="1731"/>
      <c r="S254" s="1731"/>
      <c r="T254" s="1731"/>
      <c r="U254" s="1731"/>
      <c r="V254" s="1731"/>
      <c r="W254" s="1731"/>
      <c r="X254" s="1731"/>
      <c r="Y254" s="1731"/>
      <c r="Z254" s="1731"/>
      <c r="AA254" s="1731"/>
      <c r="AB254" s="1731"/>
      <c r="AC254" s="1731"/>
      <c r="AD254" s="1731"/>
      <c r="AE254" s="1731"/>
      <c r="AF254" s="1731"/>
      <c r="AG254" s="1731"/>
      <c r="AH254" s="1731"/>
      <c r="AI254" s="1731"/>
      <c r="AJ254" s="1731"/>
      <c r="AK254" s="1731"/>
      <c r="AL254" s="1731"/>
      <c r="AM254" s="1731"/>
      <c r="AN254" s="1731"/>
      <c r="AO254" s="1731"/>
      <c r="AP254" s="1731"/>
      <c r="AQ254" s="1731"/>
      <c r="AR254" s="1731"/>
      <c r="AS254" s="1731"/>
      <c r="AT254" s="1731"/>
      <c r="AU254" s="1731"/>
      <c r="AV254" s="1731"/>
      <c r="AW254" s="1731"/>
      <c r="AX254" s="1731"/>
      <c r="AY254" s="1731"/>
      <c r="AZ254" s="1731"/>
      <c r="BA254" s="1731"/>
      <c r="BB254" s="1731"/>
      <c r="BC254" s="1731"/>
      <c r="BD254" s="1731"/>
      <c r="BE254" s="1731"/>
      <c r="BF254" s="1731"/>
      <c r="BG254" s="1731"/>
      <c r="BH254" s="1731"/>
      <c r="BI254" s="1731"/>
      <c r="BJ254" s="1731"/>
      <c r="BK254" s="1731"/>
      <c r="BL254" s="1731"/>
      <c r="BM254" s="1731"/>
      <c r="BN254" s="1731"/>
      <c r="BO254" s="1731"/>
      <c r="BP254" s="1731"/>
      <c r="BQ254" s="1731"/>
      <c r="BR254" s="1731"/>
      <c r="BS254" s="1731"/>
      <c r="BT254" s="1731"/>
      <c r="BU254" s="1731"/>
      <c r="BV254" s="1732"/>
      <c r="BW254" s="1732"/>
      <c r="BX254" s="1732"/>
      <c r="BY254" s="1732"/>
      <c r="BZ254" s="1731"/>
      <c r="CA254" s="2200"/>
      <c r="CB254" s="2200"/>
      <c r="CC254" s="2200"/>
      <c r="CD254" s="2200"/>
      <c r="CE254" s="2200"/>
      <c r="CF254" s="2200"/>
      <c r="CG254" s="2200"/>
      <c r="CH254" s="2200"/>
      <c r="CI254" s="2200"/>
      <c r="CJ254" s="2200"/>
      <c r="CK254" s="2200"/>
      <c r="CL254" s="2200"/>
      <c r="CM254" s="2200"/>
      <c r="CN254" s="2200"/>
      <c r="CO254" s="2200"/>
      <c r="CP254" s="2200"/>
      <c r="CQ254" s="2200"/>
      <c r="CR254" s="1731"/>
      <c r="CS254" s="1731"/>
    </row>
    <row r="255" spans="1:97" ht="13.5" customHeight="1" x14ac:dyDescent="0.25">
      <c r="A255" s="1731"/>
      <c r="B255" s="1731"/>
      <c r="C255" s="1731"/>
      <c r="D255" s="1731"/>
      <c r="E255" s="1731"/>
      <c r="F255" s="1731"/>
      <c r="G255" s="1731"/>
      <c r="H255" s="1731"/>
      <c r="I255" s="1731"/>
      <c r="J255" s="1731"/>
      <c r="K255" s="1731"/>
      <c r="L255" s="1731"/>
      <c r="M255" s="1731"/>
      <c r="N255" s="1731"/>
      <c r="O255" s="1731"/>
      <c r="P255" s="1731"/>
      <c r="Q255" s="1731"/>
      <c r="R255" s="1731"/>
      <c r="S255" s="1731"/>
      <c r="T255" s="1731"/>
      <c r="U255" s="1731"/>
      <c r="V255" s="1731"/>
      <c r="W255" s="1731"/>
      <c r="X255" s="1731"/>
      <c r="Y255" s="1731"/>
      <c r="Z255" s="1731"/>
      <c r="AA255" s="1731"/>
      <c r="AB255" s="1731"/>
      <c r="AC255" s="1731"/>
      <c r="AD255" s="1731"/>
      <c r="AE255" s="1731"/>
      <c r="AF255" s="1731"/>
      <c r="AG255" s="1731"/>
      <c r="AH255" s="1731"/>
      <c r="AI255" s="1731"/>
      <c r="AJ255" s="1731"/>
      <c r="AK255" s="1731"/>
      <c r="AL255" s="1731"/>
      <c r="AM255" s="1731"/>
      <c r="AN255" s="1731"/>
      <c r="AO255" s="1731"/>
      <c r="AP255" s="1731"/>
      <c r="AQ255" s="1731"/>
      <c r="AR255" s="1731"/>
      <c r="AS255" s="1731"/>
      <c r="AT255" s="1731"/>
      <c r="AU255" s="1731"/>
      <c r="AV255" s="1731"/>
      <c r="AW255" s="1731"/>
      <c r="AX255" s="1731"/>
      <c r="AY255" s="1731"/>
      <c r="AZ255" s="1731"/>
      <c r="BA255" s="1731"/>
      <c r="BB255" s="1731"/>
      <c r="BC255" s="1731"/>
      <c r="BD255" s="1731"/>
      <c r="BE255" s="1731"/>
      <c r="BF255" s="1731"/>
      <c r="BG255" s="1731"/>
      <c r="BH255" s="1731"/>
      <c r="BI255" s="1731"/>
      <c r="BJ255" s="1731"/>
      <c r="BK255" s="1731"/>
      <c r="BL255" s="1731"/>
      <c r="BM255" s="1731"/>
      <c r="BN255" s="1731"/>
      <c r="BO255" s="1731"/>
      <c r="BP255" s="1731"/>
      <c r="BQ255" s="1731"/>
      <c r="BR255" s="1731"/>
      <c r="BS255" s="1731"/>
      <c r="BT255" s="1731"/>
      <c r="BU255" s="1731"/>
      <c r="BV255" s="1732"/>
      <c r="BW255" s="1732"/>
      <c r="BX255" s="1732"/>
      <c r="BY255" s="1732"/>
      <c r="BZ255" s="1731"/>
      <c r="CA255" s="2200"/>
      <c r="CB255" s="2200"/>
      <c r="CC255" s="2200"/>
      <c r="CD255" s="2200"/>
      <c r="CE255" s="2200"/>
      <c r="CF255" s="2200"/>
      <c r="CG255" s="2200"/>
      <c r="CH255" s="2200"/>
      <c r="CI255" s="2200"/>
      <c r="CJ255" s="2200"/>
      <c r="CK255" s="2200"/>
      <c r="CL255" s="2200"/>
      <c r="CM255" s="2200"/>
      <c r="CN255" s="2200"/>
      <c r="CO255" s="2200"/>
      <c r="CP255" s="2200"/>
      <c r="CQ255" s="2200"/>
      <c r="CR255" s="1731"/>
      <c r="CS255" s="1731"/>
    </row>
    <row r="256" spans="1:97" ht="13.5" customHeight="1" x14ac:dyDescent="0.25">
      <c r="A256" s="1731"/>
      <c r="B256" s="1731"/>
      <c r="C256" s="1731"/>
      <c r="D256" s="1731"/>
      <c r="E256" s="1731"/>
      <c r="F256" s="1731"/>
      <c r="G256" s="1731"/>
      <c r="H256" s="1731"/>
      <c r="I256" s="1731"/>
      <c r="J256" s="1731"/>
      <c r="K256" s="1731"/>
      <c r="L256" s="1731"/>
      <c r="M256" s="1731"/>
      <c r="N256" s="1731"/>
      <c r="O256" s="1731"/>
      <c r="P256" s="1731"/>
      <c r="Q256" s="1731"/>
      <c r="R256" s="1731"/>
      <c r="S256" s="1731"/>
      <c r="T256" s="1731"/>
      <c r="U256" s="1731"/>
      <c r="V256" s="1731"/>
      <c r="W256" s="1731"/>
      <c r="X256" s="1731"/>
      <c r="Y256" s="1731"/>
      <c r="Z256" s="1731"/>
      <c r="AA256" s="1731"/>
      <c r="AB256" s="1731"/>
      <c r="AC256" s="1731"/>
      <c r="AD256" s="1731"/>
      <c r="AE256" s="1731"/>
      <c r="AF256" s="1731"/>
      <c r="AG256" s="1731"/>
      <c r="AH256" s="1731"/>
      <c r="AI256" s="1731"/>
      <c r="AJ256" s="1731"/>
      <c r="AK256" s="1731"/>
      <c r="AL256" s="1731"/>
      <c r="AM256" s="1731"/>
      <c r="AN256" s="1731"/>
      <c r="AO256" s="1731"/>
      <c r="AP256" s="1731"/>
      <c r="AQ256" s="1731"/>
      <c r="AR256" s="1731"/>
      <c r="AS256" s="1731"/>
      <c r="AT256" s="1731"/>
      <c r="AU256" s="1731"/>
      <c r="AV256" s="1731"/>
      <c r="AW256" s="1731"/>
      <c r="AX256" s="1731"/>
      <c r="AY256" s="1731"/>
      <c r="AZ256" s="1731"/>
      <c r="BA256" s="1731"/>
      <c r="BB256" s="1731"/>
      <c r="BC256" s="1731"/>
      <c r="BD256" s="1731"/>
      <c r="BE256" s="1731"/>
      <c r="BF256" s="1731"/>
      <c r="BG256" s="1731"/>
      <c r="BH256" s="1731"/>
      <c r="BI256" s="1731"/>
      <c r="BJ256" s="1731"/>
      <c r="BK256" s="1731"/>
      <c r="BL256" s="1731"/>
      <c r="BM256" s="1731"/>
      <c r="BN256" s="1731"/>
      <c r="BO256" s="1731"/>
      <c r="BP256" s="1731"/>
      <c r="BQ256" s="1731"/>
      <c r="BR256" s="1731"/>
      <c r="BS256" s="1731"/>
      <c r="BT256" s="1731"/>
      <c r="BU256" s="1731"/>
      <c r="BV256" s="1732"/>
      <c r="BW256" s="1732"/>
      <c r="BX256" s="1732"/>
      <c r="BY256" s="1732"/>
      <c r="BZ256" s="1731"/>
      <c r="CA256" s="2200"/>
      <c r="CB256" s="2200"/>
      <c r="CC256" s="2200"/>
      <c r="CD256" s="2200"/>
      <c r="CE256" s="2200"/>
      <c r="CF256" s="2200"/>
      <c r="CG256" s="2200"/>
      <c r="CH256" s="2200"/>
      <c r="CI256" s="2200"/>
      <c r="CJ256" s="2200"/>
      <c r="CK256" s="2200"/>
      <c r="CL256" s="2200"/>
      <c r="CM256" s="2200"/>
      <c r="CN256" s="2200"/>
      <c r="CO256" s="2200"/>
      <c r="CP256" s="2200"/>
      <c r="CQ256" s="2200"/>
      <c r="CR256" s="1731"/>
      <c r="CS256" s="1731"/>
    </row>
    <row r="257" spans="1:97" ht="13.5" customHeight="1" x14ac:dyDescent="0.25">
      <c r="A257" s="1731"/>
      <c r="B257" s="1731"/>
      <c r="C257" s="1731"/>
      <c r="D257" s="1731"/>
      <c r="E257" s="1731"/>
      <c r="F257" s="1731"/>
      <c r="G257" s="1731"/>
      <c r="H257" s="1731"/>
      <c r="I257" s="1731"/>
      <c r="J257" s="1731"/>
      <c r="K257" s="1731"/>
      <c r="L257" s="1731"/>
      <c r="M257" s="1731"/>
      <c r="N257" s="1731"/>
      <c r="O257" s="1731"/>
      <c r="P257" s="1731"/>
      <c r="Q257" s="1731"/>
      <c r="R257" s="1731"/>
      <c r="S257" s="1731"/>
      <c r="T257" s="1731"/>
      <c r="U257" s="1731"/>
      <c r="V257" s="1731"/>
      <c r="W257" s="1731"/>
      <c r="X257" s="1731"/>
      <c r="Y257" s="1731"/>
      <c r="Z257" s="1731"/>
      <c r="AA257" s="1731"/>
      <c r="AB257" s="1731"/>
      <c r="AC257" s="1731"/>
      <c r="AD257" s="1731"/>
      <c r="AE257" s="1731"/>
      <c r="AF257" s="1731"/>
      <c r="AG257" s="1731"/>
      <c r="AH257" s="1731"/>
      <c r="AI257" s="1731"/>
      <c r="AJ257" s="1731"/>
      <c r="AK257" s="1731"/>
      <c r="AL257" s="1731"/>
      <c r="AM257" s="1731"/>
      <c r="AN257" s="1731"/>
      <c r="AO257" s="1731"/>
      <c r="AP257" s="1731"/>
      <c r="AQ257" s="1731"/>
      <c r="AR257" s="1731"/>
      <c r="AS257" s="1731"/>
      <c r="AT257" s="1731"/>
      <c r="AU257" s="1731"/>
      <c r="AV257" s="1731"/>
      <c r="AW257" s="1731"/>
      <c r="AX257" s="1731"/>
      <c r="AY257" s="1731"/>
      <c r="AZ257" s="1731"/>
      <c r="BA257" s="1731"/>
      <c r="BB257" s="1731"/>
      <c r="BC257" s="1731"/>
      <c r="BD257" s="1731"/>
      <c r="BE257" s="1731"/>
      <c r="BF257" s="1731"/>
      <c r="BG257" s="1731"/>
      <c r="BH257" s="1731"/>
      <c r="BI257" s="1731"/>
      <c r="BJ257" s="1731"/>
      <c r="BK257" s="1731"/>
      <c r="BL257" s="1731"/>
      <c r="BM257" s="1731"/>
      <c r="BN257" s="1731"/>
      <c r="BO257" s="1731"/>
      <c r="BP257" s="1731"/>
      <c r="BQ257" s="1731"/>
      <c r="BR257" s="1731"/>
      <c r="BS257" s="1731"/>
      <c r="BT257" s="1731"/>
      <c r="BU257" s="1731"/>
      <c r="BV257" s="1732"/>
      <c r="BW257" s="1732"/>
      <c r="BX257" s="1732"/>
      <c r="BY257" s="1732"/>
      <c r="BZ257" s="1731"/>
      <c r="CA257" s="2200"/>
      <c r="CB257" s="2200"/>
      <c r="CC257" s="2200"/>
      <c r="CD257" s="2200"/>
      <c r="CE257" s="2200"/>
      <c r="CF257" s="2200"/>
      <c r="CG257" s="2200"/>
      <c r="CH257" s="2200"/>
      <c r="CI257" s="2200"/>
      <c r="CJ257" s="2200"/>
      <c r="CK257" s="2200"/>
      <c r="CL257" s="2200"/>
      <c r="CM257" s="2200"/>
      <c r="CN257" s="2200"/>
      <c r="CO257" s="2200"/>
      <c r="CP257" s="2200"/>
      <c r="CQ257" s="2200"/>
      <c r="CR257" s="1731"/>
      <c r="CS257" s="1731"/>
    </row>
    <row r="258" spans="1:97" ht="13.5" customHeight="1" x14ac:dyDescent="0.25">
      <c r="A258" s="1731"/>
      <c r="B258" s="1731"/>
      <c r="C258" s="1731"/>
      <c r="D258" s="1731"/>
      <c r="E258" s="1731"/>
      <c r="F258" s="1731"/>
      <c r="G258" s="1731"/>
      <c r="H258" s="1731"/>
      <c r="I258" s="1731"/>
      <c r="J258" s="1731"/>
      <c r="K258" s="1731"/>
      <c r="L258" s="1731"/>
      <c r="M258" s="1731"/>
      <c r="N258" s="1731"/>
      <c r="O258" s="1731"/>
      <c r="P258" s="1731"/>
      <c r="Q258" s="1731"/>
      <c r="R258" s="1731"/>
      <c r="S258" s="1731"/>
      <c r="T258" s="1731"/>
      <c r="U258" s="1731"/>
      <c r="V258" s="1731"/>
      <c r="W258" s="1731"/>
      <c r="X258" s="1731"/>
      <c r="Y258" s="1731"/>
      <c r="Z258" s="1731"/>
      <c r="AA258" s="1731"/>
      <c r="AB258" s="1731"/>
      <c r="AC258" s="1731"/>
      <c r="AD258" s="1731"/>
      <c r="AE258" s="1731"/>
      <c r="AF258" s="1731"/>
      <c r="AG258" s="1731"/>
      <c r="AH258" s="1731"/>
      <c r="AI258" s="1731"/>
      <c r="AJ258" s="1731"/>
      <c r="AK258" s="1731"/>
      <c r="AL258" s="1731"/>
      <c r="AM258" s="1731"/>
      <c r="AN258" s="1731"/>
      <c r="AO258" s="1731"/>
      <c r="AP258" s="1731"/>
      <c r="AQ258" s="1731"/>
      <c r="AR258" s="1731"/>
      <c r="AS258" s="1731"/>
      <c r="AT258" s="1731"/>
      <c r="AU258" s="1731"/>
      <c r="AV258" s="1731"/>
      <c r="AW258" s="1731"/>
      <c r="AX258" s="1731"/>
      <c r="AY258" s="1731"/>
      <c r="AZ258" s="1731"/>
      <c r="BA258" s="1731"/>
      <c r="BB258" s="1731"/>
      <c r="BC258" s="1731"/>
      <c r="BD258" s="1731"/>
      <c r="BE258" s="1731"/>
      <c r="BF258" s="1731"/>
      <c r="BG258" s="1731"/>
      <c r="BH258" s="1731"/>
      <c r="BI258" s="1731"/>
      <c r="BJ258" s="1731"/>
      <c r="BK258" s="1731"/>
      <c r="BL258" s="1731"/>
      <c r="BM258" s="1731"/>
      <c r="BN258" s="1731"/>
      <c r="BO258" s="1731"/>
      <c r="BP258" s="1731"/>
      <c r="BQ258" s="1731"/>
      <c r="BR258" s="1731"/>
      <c r="BS258" s="1731"/>
      <c r="BT258" s="1731"/>
      <c r="BU258" s="1731"/>
      <c r="BV258" s="1732"/>
      <c r="BW258" s="1732"/>
      <c r="BX258" s="1732"/>
      <c r="BY258" s="1732"/>
      <c r="BZ258" s="1731"/>
      <c r="CA258" s="2200"/>
      <c r="CB258" s="2200"/>
      <c r="CC258" s="2200"/>
      <c r="CD258" s="2200"/>
      <c r="CE258" s="2200"/>
      <c r="CF258" s="2200"/>
      <c r="CG258" s="2200"/>
      <c r="CH258" s="2200"/>
      <c r="CI258" s="2200"/>
      <c r="CJ258" s="2200"/>
      <c r="CK258" s="2200"/>
      <c r="CL258" s="2200"/>
      <c r="CM258" s="2200"/>
      <c r="CN258" s="2200"/>
      <c r="CO258" s="2200"/>
      <c r="CP258" s="2200"/>
      <c r="CQ258" s="2200"/>
      <c r="CR258" s="1731"/>
      <c r="CS258" s="1731"/>
    </row>
    <row r="259" spans="1:97" ht="13.5" customHeight="1" x14ac:dyDescent="0.25">
      <c r="A259" s="1731"/>
      <c r="B259" s="1731"/>
      <c r="C259" s="1731"/>
      <c r="D259" s="1731"/>
      <c r="E259" s="1731"/>
      <c r="F259" s="1731"/>
      <c r="G259" s="1731"/>
      <c r="H259" s="1731"/>
      <c r="I259" s="1731"/>
      <c r="J259" s="1731"/>
      <c r="K259" s="1731"/>
      <c r="L259" s="1731"/>
      <c r="M259" s="1731"/>
      <c r="N259" s="1731"/>
      <c r="O259" s="1731"/>
      <c r="P259" s="1731"/>
      <c r="Q259" s="1731"/>
      <c r="R259" s="1731"/>
      <c r="S259" s="1731"/>
      <c r="T259" s="1731"/>
      <c r="U259" s="1731"/>
      <c r="V259" s="1731"/>
      <c r="W259" s="1731"/>
      <c r="X259" s="1731"/>
      <c r="Y259" s="1731"/>
      <c r="Z259" s="1731"/>
      <c r="AA259" s="1731"/>
      <c r="AB259" s="1731"/>
      <c r="AC259" s="1731"/>
      <c r="AD259" s="1731"/>
      <c r="AE259" s="1731"/>
      <c r="AF259" s="1731"/>
      <c r="AG259" s="1731"/>
      <c r="AH259" s="1731"/>
      <c r="AI259" s="1731"/>
      <c r="AJ259" s="1731"/>
      <c r="AK259" s="1731"/>
      <c r="AL259" s="1731"/>
      <c r="AM259" s="1731"/>
      <c r="AN259" s="1731"/>
      <c r="AO259" s="1731"/>
      <c r="AP259" s="1731"/>
      <c r="AQ259" s="1731"/>
      <c r="AR259" s="1731"/>
      <c r="AS259" s="1731"/>
      <c r="AT259" s="1731"/>
      <c r="AU259" s="1731"/>
      <c r="AV259" s="1731"/>
      <c r="AW259" s="1731"/>
      <c r="AX259" s="1731"/>
      <c r="AY259" s="1731"/>
      <c r="AZ259" s="1731"/>
      <c r="BA259" s="1731"/>
      <c r="BB259" s="1731"/>
      <c r="BC259" s="1731"/>
      <c r="BD259" s="1731"/>
      <c r="BE259" s="1731"/>
      <c r="BF259" s="1731"/>
      <c r="BG259" s="1731"/>
      <c r="BH259" s="1731"/>
      <c r="BI259" s="1731"/>
      <c r="BJ259" s="1731"/>
      <c r="BK259" s="1731"/>
      <c r="BL259" s="1731"/>
      <c r="BM259" s="1731"/>
      <c r="BN259" s="1731"/>
      <c r="BO259" s="1731"/>
      <c r="BP259" s="1731"/>
      <c r="BQ259" s="1731"/>
      <c r="BR259" s="1731"/>
      <c r="BS259" s="1731"/>
      <c r="BT259" s="1731"/>
      <c r="BU259" s="1731"/>
      <c r="BV259" s="1732"/>
      <c r="BW259" s="1732"/>
      <c r="BX259" s="1732"/>
      <c r="BY259" s="1732"/>
      <c r="BZ259" s="1731"/>
      <c r="CA259" s="2200"/>
      <c r="CB259" s="2200"/>
      <c r="CC259" s="2200"/>
      <c r="CD259" s="2200"/>
      <c r="CE259" s="2200"/>
      <c r="CF259" s="2200"/>
      <c r="CG259" s="2200"/>
      <c r="CH259" s="2200"/>
      <c r="CI259" s="2200"/>
      <c r="CJ259" s="2200"/>
      <c r="CK259" s="2200"/>
      <c r="CL259" s="2200"/>
      <c r="CM259" s="2200"/>
      <c r="CN259" s="2200"/>
      <c r="CO259" s="2200"/>
      <c r="CP259" s="2200"/>
      <c r="CQ259" s="2200"/>
      <c r="CR259" s="1731"/>
      <c r="CS259" s="1731"/>
    </row>
    <row r="260" spans="1:97" ht="13.5" customHeight="1" x14ac:dyDescent="0.25">
      <c r="A260" s="1731"/>
      <c r="B260" s="1731"/>
      <c r="C260" s="1731"/>
      <c r="D260" s="1731"/>
      <c r="E260" s="1731"/>
      <c r="F260" s="1731"/>
      <c r="G260" s="1731"/>
      <c r="H260" s="1731"/>
      <c r="I260" s="1731"/>
      <c r="J260" s="1731"/>
      <c r="K260" s="1731"/>
      <c r="L260" s="1731"/>
      <c r="M260" s="1731"/>
      <c r="N260" s="1731"/>
      <c r="O260" s="1731"/>
      <c r="P260" s="1731"/>
      <c r="Q260" s="1731"/>
      <c r="R260" s="1731"/>
      <c r="S260" s="1731"/>
      <c r="T260" s="1731"/>
      <c r="U260" s="1731"/>
      <c r="V260" s="1731"/>
      <c r="W260" s="1731"/>
      <c r="X260" s="1731"/>
      <c r="Y260" s="1731"/>
      <c r="Z260" s="1731"/>
      <c r="AA260" s="1731"/>
      <c r="AB260" s="1731"/>
      <c r="AC260" s="1731"/>
      <c r="AD260" s="1731"/>
      <c r="AE260" s="1731"/>
      <c r="AF260" s="1731"/>
      <c r="AG260" s="1731"/>
      <c r="AH260" s="1731"/>
      <c r="AI260" s="1731"/>
      <c r="AJ260" s="1731"/>
      <c r="AK260" s="1731"/>
      <c r="AL260" s="1731"/>
      <c r="AM260" s="1731"/>
      <c r="AN260" s="1731"/>
      <c r="AO260" s="1731"/>
      <c r="AP260" s="1731"/>
      <c r="AQ260" s="1731"/>
      <c r="AR260" s="1731"/>
      <c r="AS260" s="1731"/>
      <c r="AT260" s="1731"/>
      <c r="AU260" s="1731"/>
      <c r="AV260" s="1731"/>
      <c r="AW260" s="1731"/>
      <c r="AX260" s="1731"/>
      <c r="AY260" s="1731"/>
      <c r="AZ260" s="1731"/>
      <c r="BA260" s="1731"/>
      <c r="BB260" s="1731"/>
      <c r="BC260" s="1731"/>
      <c r="BD260" s="1731"/>
      <c r="BE260" s="1731"/>
      <c r="BF260" s="1731"/>
      <c r="BG260" s="1731"/>
      <c r="BH260" s="1731"/>
      <c r="BI260" s="1731"/>
      <c r="BJ260" s="1731"/>
      <c r="BK260" s="1731"/>
      <c r="BL260" s="1731"/>
      <c r="BM260" s="1731"/>
      <c r="BN260" s="1731"/>
      <c r="BO260" s="1731"/>
      <c r="BP260" s="1731"/>
      <c r="BQ260" s="1731"/>
      <c r="BR260" s="1731"/>
      <c r="BS260" s="1731"/>
      <c r="BT260" s="1731"/>
      <c r="BU260" s="1731"/>
      <c r="BV260" s="1732"/>
      <c r="BW260" s="1732"/>
      <c r="BX260" s="1732"/>
      <c r="BY260" s="1732"/>
      <c r="BZ260" s="1731"/>
      <c r="CA260" s="2200"/>
      <c r="CB260" s="2200"/>
      <c r="CC260" s="2200"/>
      <c r="CD260" s="2200"/>
      <c r="CE260" s="2200"/>
      <c r="CF260" s="2200"/>
      <c r="CG260" s="2200"/>
      <c r="CH260" s="2200"/>
      <c r="CI260" s="2200"/>
      <c r="CJ260" s="2200"/>
      <c r="CK260" s="2200"/>
      <c r="CL260" s="2200"/>
      <c r="CM260" s="2200"/>
      <c r="CN260" s="2200"/>
      <c r="CO260" s="2200"/>
      <c r="CP260" s="2200"/>
      <c r="CQ260" s="2200"/>
      <c r="CR260" s="1731"/>
      <c r="CS260" s="1731"/>
    </row>
    <row r="261" spans="1:97" ht="13.5" customHeight="1" x14ac:dyDescent="0.25">
      <c r="A261" s="1731"/>
      <c r="B261" s="1731"/>
      <c r="C261" s="1731"/>
      <c r="D261" s="1731"/>
      <c r="E261" s="1731"/>
      <c r="F261" s="1731"/>
      <c r="G261" s="1731"/>
      <c r="H261" s="1731"/>
      <c r="I261" s="1731"/>
      <c r="J261" s="1731"/>
      <c r="K261" s="1731"/>
      <c r="L261" s="1731"/>
      <c r="M261" s="1731"/>
      <c r="N261" s="1731"/>
      <c r="O261" s="1731"/>
      <c r="P261" s="1731"/>
      <c r="Q261" s="1731"/>
      <c r="R261" s="1731"/>
      <c r="S261" s="1731"/>
      <c r="T261" s="1731"/>
      <c r="U261" s="1731"/>
      <c r="V261" s="1731"/>
      <c r="W261" s="1731"/>
      <c r="X261" s="1731"/>
      <c r="Y261" s="1731"/>
      <c r="Z261" s="1731"/>
      <c r="AA261" s="1731"/>
      <c r="AB261" s="1731"/>
      <c r="AC261" s="1731"/>
      <c r="AD261" s="1731"/>
      <c r="AE261" s="1731"/>
      <c r="AF261" s="1731"/>
      <c r="AG261" s="1731"/>
      <c r="AH261" s="1731"/>
      <c r="AI261" s="1731"/>
      <c r="AJ261" s="1731"/>
      <c r="AK261" s="1731"/>
      <c r="AL261" s="1731"/>
      <c r="AM261" s="1731"/>
      <c r="AN261" s="1731"/>
      <c r="AO261" s="1731"/>
      <c r="AP261" s="1731"/>
      <c r="AQ261" s="1731"/>
      <c r="AR261" s="1731"/>
      <c r="AS261" s="1731"/>
      <c r="AT261" s="1731"/>
      <c r="AU261" s="1731"/>
      <c r="AV261" s="1731"/>
      <c r="AW261" s="1731"/>
      <c r="AX261" s="1731"/>
      <c r="AY261" s="1731"/>
      <c r="AZ261" s="1731"/>
      <c r="BA261" s="1731"/>
      <c r="BB261" s="1731"/>
      <c r="BC261" s="1731"/>
      <c r="BD261" s="1731"/>
      <c r="BE261" s="1731"/>
      <c r="BF261" s="1731"/>
      <c r="BG261" s="1731"/>
      <c r="BH261" s="1731"/>
      <c r="BI261" s="1731"/>
      <c r="BJ261" s="1731"/>
      <c r="BK261" s="1731"/>
      <c r="BL261" s="1731"/>
      <c r="BM261" s="1731"/>
      <c r="BN261" s="1731"/>
      <c r="BO261" s="1731"/>
      <c r="BP261" s="1731"/>
      <c r="BQ261" s="1731"/>
      <c r="BR261" s="1731"/>
      <c r="BS261" s="1731"/>
      <c r="BT261" s="1731"/>
      <c r="BU261" s="1731"/>
      <c r="BV261" s="1732"/>
      <c r="BW261" s="1732"/>
      <c r="BX261" s="1732"/>
      <c r="BY261" s="1732"/>
      <c r="BZ261" s="1731"/>
      <c r="CA261" s="2200"/>
      <c r="CB261" s="2200"/>
      <c r="CC261" s="2200"/>
      <c r="CD261" s="2200"/>
      <c r="CE261" s="2200"/>
      <c r="CF261" s="2200"/>
      <c r="CG261" s="2200"/>
      <c r="CH261" s="2200"/>
      <c r="CI261" s="2200"/>
      <c r="CJ261" s="2200"/>
      <c r="CK261" s="2200"/>
      <c r="CL261" s="2200"/>
      <c r="CM261" s="2200"/>
      <c r="CN261" s="2200"/>
      <c r="CO261" s="2200"/>
      <c r="CP261" s="2200"/>
      <c r="CQ261" s="2200"/>
      <c r="CR261" s="1731"/>
      <c r="CS261" s="1731"/>
    </row>
    <row r="262" spans="1:97" ht="13.5" customHeight="1" x14ac:dyDescent="0.25">
      <c r="A262" s="1731"/>
      <c r="B262" s="1731"/>
      <c r="C262" s="1731"/>
      <c r="D262" s="1731"/>
      <c r="E262" s="1731"/>
      <c r="F262" s="1731"/>
      <c r="G262" s="1731"/>
      <c r="H262" s="1731"/>
      <c r="I262" s="1731"/>
      <c r="J262" s="1731"/>
      <c r="K262" s="1731"/>
      <c r="L262" s="1731"/>
      <c r="M262" s="1731"/>
      <c r="N262" s="1731"/>
      <c r="O262" s="1731"/>
      <c r="P262" s="1731"/>
      <c r="Q262" s="1731"/>
      <c r="R262" s="1731"/>
      <c r="S262" s="1731"/>
      <c r="T262" s="1731"/>
      <c r="U262" s="1731"/>
      <c r="V262" s="1731"/>
      <c r="W262" s="1731"/>
      <c r="X262" s="1731"/>
      <c r="Y262" s="1731"/>
      <c r="Z262" s="1731"/>
      <c r="AA262" s="1731"/>
      <c r="AB262" s="1731"/>
      <c r="AC262" s="1731"/>
      <c r="AD262" s="1731"/>
      <c r="AE262" s="1731"/>
      <c r="AF262" s="1731"/>
      <c r="AG262" s="1731"/>
      <c r="AH262" s="1731"/>
      <c r="AI262" s="1731"/>
      <c r="AJ262" s="1731"/>
      <c r="AK262" s="1731"/>
      <c r="AL262" s="1731"/>
      <c r="AM262" s="1731"/>
      <c r="AN262" s="1731"/>
      <c r="AO262" s="1731"/>
      <c r="AP262" s="1731"/>
      <c r="AQ262" s="1731"/>
      <c r="AR262" s="1731"/>
      <c r="AS262" s="1731"/>
      <c r="AT262" s="1731"/>
      <c r="AU262" s="1731"/>
      <c r="AV262" s="1731"/>
      <c r="AW262" s="1731"/>
      <c r="AX262" s="1731"/>
      <c r="AY262" s="1731"/>
      <c r="AZ262" s="1731"/>
      <c r="BA262" s="1731"/>
      <c r="BB262" s="1731"/>
      <c r="BC262" s="1731"/>
      <c r="BD262" s="1731"/>
      <c r="BE262" s="1731"/>
      <c r="BF262" s="1731"/>
      <c r="BG262" s="1731"/>
      <c r="BH262" s="1731"/>
      <c r="BI262" s="1731"/>
      <c r="BJ262" s="1731"/>
      <c r="BK262" s="1731"/>
      <c r="BL262" s="1731"/>
      <c r="BM262" s="1731"/>
      <c r="BN262" s="1731"/>
      <c r="BO262" s="1731"/>
      <c r="BP262" s="1731"/>
      <c r="BQ262" s="1731"/>
      <c r="BR262" s="1731"/>
      <c r="BS262" s="1731"/>
      <c r="BT262" s="1731"/>
      <c r="BU262" s="1731"/>
      <c r="BV262" s="1732"/>
      <c r="BW262" s="1732"/>
      <c r="BX262" s="1732"/>
      <c r="BY262" s="1732"/>
      <c r="BZ262" s="1731"/>
      <c r="CA262" s="2200"/>
      <c r="CB262" s="2200"/>
      <c r="CC262" s="2200"/>
      <c r="CD262" s="2200"/>
      <c r="CE262" s="2200"/>
      <c r="CF262" s="2200"/>
      <c r="CG262" s="2200"/>
      <c r="CH262" s="2200"/>
      <c r="CI262" s="2200"/>
      <c r="CJ262" s="2200"/>
      <c r="CK262" s="2200"/>
      <c r="CL262" s="2200"/>
      <c r="CM262" s="2200"/>
      <c r="CN262" s="2200"/>
      <c r="CO262" s="2200"/>
      <c r="CP262" s="2200"/>
      <c r="CQ262" s="2200"/>
      <c r="CR262" s="1731"/>
      <c r="CS262" s="1731"/>
    </row>
    <row r="263" spans="1:97" ht="13.5" customHeight="1" x14ac:dyDescent="0.25">
      <c r="A263" s="1731"/>
      <c r="B263" s="1731"/>
      <c r="C263" s="1731"/>
      <c r="D263" s="1731"/>
      <c r="E263" s="1731"/>
      <c r="F263" s="1731"/>
      <c r="G263" s="1731"/>
      <c r="H263" s="1731"/>
      <c r="I263" s="1731"/>
      <c r="J263" s="1731"/>
      <c r="K263" s="1731"/>
      <c r="L263" s="1731"/>
      <c r="M263" s="1731"/>
      <c r="N263" s="1731"/>
      <c r="O263" s="1731"/>
      <c r="P263" s="1731"/>
      <c r="Q263" s="1731"/>
      <c r="R263" s="1731"/>
      <c r="S263" s="1731"/>
      <c r="T263" s="1731"/>
      <c r="U263" s="1731"/>
      <c r="V263" s="1731"/>
      <c r="W263" s="1731"/>
      <c r="X263" s="1731"/>
      <c r="Y263" s="1731"/>
      <c r="Z263" s="1731"/>
      <c r="AA263" s="1731"/>
      <c r="AB263" s="1731"/>
      <c r="AC263" s="1731"/>
      <c r="AD263" s="1731"/>
      <c r="AE263" s="1731"/>
      <c r="AF263" s="1731"/>
      <c r="AG263" s="1731"/>
      <c r="AH263" s="1731"/>
      <c r="AI263" s="1731"/>
      <c r="AJ263" s="1731"/>
      <c r="AK263" s="1731"/>
      <c r="AL263" s="1731"/>
      <c r="AM263" s="1731"/>
      <c r="AN263" s="1731"/>
      <c r="AO263" s="1731"/>
      <c r="AP263" s="1731"/>
      <c r="AQ263" s="1731"/>
      <c r="AR263" s="1731"/>
      <c r="AS263" s="1731"/>
      <c r="AT263" s="1731"/>
      <c r="AU263" s="1731"/>
      <c r="AV263" s="1731"/>
      <c r="AW263" s="1731"/>
      <c r="AX263" s="1731"/>
      <c r="AY263" s="1731"/>
      <c r="AZ263" s="1731"/>
      <c r="BA263" s="1731"/>
      <c r="BB263" s="1731"/>
      <c r="BC263" s="1731"/>
      <c r="BD263" s="1731"/>
      <c r="BE263" s="1731"/>
      <c r="BF263" s="1731"/>
      <c r="BG263" s="1731"/>
      <c r="BH263" s="1731"/>
      <c r="BI263" s="1731"/>
      <c r="BJ263" s="1731"/>
      <c r="BK263" s="1731"/>
      <c r="BL263" s="1731"/>
      <c r="BM263" s="1731"/>
      <c r="BN263" s="1731"/>
      <c r="BO263" s="1731"/>
      <c r="BP263" s="1731"/>
      <c r="BQ263" s="1731"/>
      <c r="BR263" s="1731"/>
      <c r="BS263" s="1731"/>
      <c r="BT263" s="1731"/>
      <c r="BU263" s="1731"/>
      <c r="BV263" s="1732"/>
      <c r="BW263" s="1732"/>
      <c r="BX263" s="1732"/>
      <c r="BY263" s="1732"/>
      <c r="BZ263" s="1731"/>
      <c r="CA263" s="2200"/>
      <c r="CB263" s="2200"/>
      <c r="CC263" s="2200"/>
      <c r="CD263" s="2200"/>
      <c r="CE263" s="2200"/>
      <c r="CF263" s="2200"/>
      <c r="CG263" s="2200"/>
      <c r="CH263" s="2200"/>
      <c r="CI263" s="2200"/>
      <c r="CJ263" s="2200"/>
      <c r="CK263" s="2200"/>
      <c r="CL263" s="2200"/>
      <c r="CM263" s="2200"/>
      <c r="CN263" s="2200"/>
      <c r="CO263" s="2200"/>
      <c r="CP263" s="2200"/>
      <c r="CQ263" s="2200"/>
      <c r="CR263" s="1731"/>
      <c r="CS263" s="1731"/>
    </row>
    <row r="264" spans="1:97" ht="13.5" customHeight="1" x14ac:dyDescent="0.25">
      <c r="A264" s="1731"/>
      <c r="B264" s="1731"/>
      <c r="C264" s="1731"/>
      <c r="D264" s="1731"/>
      <c r="E264" s="1731"/>
      <c r="F264" s="1731"/>
      <c r="G264" s="1731"/>
      <c r="H264" s="1731"/>
      <c r="I264" s="1731"/>
      <c r="J264" s="1731"/>
      <c r="K264" s="1731"/>
      <c r="L264" s="1731"/>
      <c r="M264" s="1731"/>
      <c r="N264" s="1731"/>
      <c r="O264" s="1731"/>
      <c r="P264" s="1731"/>
      <c r="Q264" s="1731"/>
      <c r="R264" s="1731"/>
      <c r="S264" s="1731"/>
      <c r="T264" s="1731"/>
      <c r="U264" s="1731"/>
      <c r="V264" s="1731"/>
      <c r="W264" s="1731"/>
      <c r="X264" s="1731"/>
      <c r="Y264" s="1731"/>
      <c r="Z264" s="1731"/>
      <c r="AA264" s="1731"/>
      <c r="AB264" s="1731"/>
      <c r="AC264" s="1731"/>
      <c r="AD264" s="1731"/>
      <c r="AE264" s="1731"/>
      <c r="AF264" s="1731"/>
      <c r="AG264" s="1731"/>
      <c r="AH264" s="1731"/>
      <c r="AI264" s="1731"/>
      <c r="AJ264" s="1731"/>
      <c r="AK264" s="1731"/>
      <c r="AL264" s="1731"/>
      <c r="AM264" s="1731"/>
      <c r="AN264" s="1731"/>
      <c r="AO264" s="1731"/>
      <c r="AP264" s="1731"/>
      <c r="AQ264" s="1731"/>
      <c r="AR264" s="1731"/>
      <c r="AS264" s="1731"/>
      <c r="AT264" s="1731"/>
      <c r="AU264" s="1731"/>
      <c r="AV264" s="1731"/>
      <c r="AW264" s="1731"/>
      <c r="AX264" s="1731"/>
      <c r="AY264" s="1731"/>
      <c r="AZ264" s="1731"/>
      <c r="BA264" s="1731"/>
      <c r="BB264" s="1731"/>
      <c r="BC264" s="1731"/>
      <c r="BD264" s="1731"/>
      <c r="BE264" s="1731"/>
      <c r="BF264" s="1731"/>
      <c r="BG264" s="1731"/>
      <c r="BH264" s="1731"/>
      <c r="BI264" s="1731"/>
      <c r="BJ264" s="1731"/>
      <c r="BK264" s="1731"/>
      <c r="BL264" s="1731"/>
      <c r="BM264" s="1731"/>
      <c r="BN264" s="1731"/>
      <c r="BO264" s="1731"/>
      <c r="BP264" s="1731"/>
      <c r="BQ264" s="1731"/>
      <c r="BR264" s="1731"/>
      <c r="BS264" s="1731"/>
      <c r="BT264" s="1731"/>
      <c r="BU264" s="1731"/>
      <c r="BV264" s="1732"/>
      <c r="BW264" s="1732"/>
      <c r="BX264" s="1732"/>
      <c r="BY264" s="1732"/>
      <c r="BZ264" s="1731"/>
      <c r="CA264" s="2200"/>
      <c r="CB264" s="2200"/>
      <c r="CC264" s="2200"/>
      <c r="CD264" s="2200"/>
      <c r="CE264" s="2200"/>
      <c r="CF264" s="2200"/>
      <c r="CG264" s="2200"/>
      <c r="CH264" s="2200"/>
      <c r="CI264" s="2200"/>
      <c r="CJ264" s="2200"/>
      <c r="CK264" s="2200"/>
      <c r="CL264" s="2200"/>
      <c r="CM264" s="2200"/>
      <c r="CN264" s="2200"/>
      <c r="CO264" s="2200"/>
      <c r="CP264" s="2200"/>
      <c r="CQ264" s="2200"/>
      <c r="CR264" s="1731"/>
      <c r="CS264" s="1731"/>
    </row>
    <row r="265" spans="1:97" ht="13.5" customHeight="1" x14ac:dyDescent="0.25">
      <c r="A265" s="1731"/>
      <c r="B265" s="1731"/>
      <c r="C265" s="1731"/>
      <c r="D265" s="1731"/>
      <c r="E265" s="1731"/>
      <c r="F265" s="1731"/>
      <c r="G265" s="1731"/>
      <c r="H265" s="1731"/>
      <c r="I265" s="1731"/>
      <c r="J265" s="1731"/>
      <c r="K265" s="1731"/>
      <c r="L265" s="1731"/>
      <c r="M265" s="1731"/>
      <c r="N265" s="1731"/>
      <c r="O265" s="1731"/>
      <c r="P265" s="1731"/>
      <c r="Q265" s="1731"/>
      <c r="R265" s="1731"/>
      <c r="S265" s="1731"/>
      <c r="T265" s="1731"/>
      <c r="U265" s="1731"/>
      <c r="V265" s="1731"/>
      <c r="W265" s="1731"/>
      <c r="X265" s="1731"/>
      <c r="Y265" s="1731"/>
      <c r="Z265" s="1731"/>
      <c r="AA265" s="1731"/>
      <c r="AB265" s="1731"/>
      <c r="AC265" s="1731"/>
      <c r="AD265" s="1731"/>
      <c r="AE265" s="1731"/>
      <c r="AF265" s="1731"/>
      <c r="AG265" s="1731"/>
      <c r="AH265" s="1731"/>
      <c r="AI265" s="1731"/>
      <c r="AJ265" s="1731"/>
      <c r="AK265" s="1731"/>
      <c r="AL265" s="1731"/>
      <c r="AM265" s="1731"/>
      <c r="AN265" s="1731"/>
      <c r="AO265" s="1731"/>
      <c r="AP265" s="1731"/>
      <c r="AQ265" s="1731"/>
      <c r="AR265" s="1731"/>
      <c r="AS265" s="1731"/>
      <c r="AT265" s="1731"/>
      <c r="AU265" s="1731"/>
      <c r="AV265" s="1731"/>
      <c r="AW265" s="1731"/>
      <c r="AX265" s="1731"/>
      <c r="AY265" s="1731"/>
      <c r="AZ265" s="1731"/>
      <c r="BA265" s="1731"/>
      <c r="BB265" s="1731"/>
      <c r="BC265" s="1731"/>
      <c r="BD265" s="1731"/>
      <c r="BE265" s="1731"/>
      <c r="BF265" s="1731"/>
      <c r="BG265" s="1731"/>
      <c r="BH265" s="1731"/>
      <c r="BI265" s="1731"/>
      <c r="BJ265" s="1731"/>
      <c r="BK265" s="1731"/>
      <c r="BL265" s="1731"/>
      <c r="BM265" s="1731"/>
      <c r="BN265" s="1731"/>
      <c r="BO265" s="1731"/>
      <c r="BP265" s="1731"/>
      <c r="BQ265" s="1731"/>
      <c r="BR265" s="1731"/>
      <c r="BS265" s="1731"/>
      <c r="BT265" s="1731"/>
      <c r="BU265" s="1731"/>
      <c r="BV265" s="1732"/>
      <c r="BW265" s="1732"/>
      <c r="BX265" s="1732"/>
      <c r="BY265" s="1732"/>
      <c r="BZ265" s="1731"/>
      <c r="CA265" s="2200"/>
      <c r="CB265" s="2200"/>
      <c r="CC265" s="2200"/>
      <c r="CD265" s="2200"/>
      <c r="CE265" s="2200"/>
      <c r="CF265" s="2200"/>
      <c r="CG265" s="2200"/>
      <c r="CH265" s="2200"/>
      <c r="CI265" s="2200"/>
      <c r="CJ265" s="2200"/>
      <c r="CK265" s="2200"/>
      <c r="CL265" s="2200"/>
      <c r="CM265" s="2200"/>
      <c r="CN265" s="2200"/>
      <c r="CO265" s="2200"/>
      <c r="CP265" s="2200"/>
      <c r="CQ265" s="2200"/>
      <c r="CR265" s="1731"/>
      <c r="CS265" s="1731"/>
    </row>
    <row r="266" spans="1:97" ht="13.5" customHeight="1" x14ac:dyDescent="0.25">
      <c r="A266" s="1731"/>
      <c r="B266" s="1731"/>
      <c r="C266" s="1731"/>
      <c r="D266" s="1731"/>
      <c r="E266" s="1731"/>
      <c r="F266" s="1731"/>
      <c r="G266" s="1731"/>
      <c r="H266" s="1731"/>
      <c r="I266" s="1731"/>
      <c r="J266" s="1731"/>
      <c r="K266" s="1731"/>
      <c r="L266" s="1731"/>
      <c r="M266" s="1731"/>
      <c r="N266" s="1731"/>
      <c r="O266" s="1731"/>
      <c r="P266" s="1731"/>
      <c r="Q266" s="1731"/>
      <c r="R266" s="1731"/>
      <c r="S266" s="1731"/>
      <c r="T266" s="1731"/>
      <c r="U266" s="1731"/>
      <c r="V266" s="1731"/>
      <c r="W266" s="1731"/>
      <c r="X266" s="1731"/>
      <c r="Y266" s="1731"/>
      <c r="Z266" s="1731"/>
      <c r="AA266" s="1731"/>
      <c r="AB266" s="1731"/>
      <c r="AC266" s="1731"/>
      <c r="AD266" s="1731"/>
      <c r="AE266" s="1731"/>
      <c r="AF266" s="1731"/>
      <c r="AG266" s="1731"/>
      <c r="AH266" s="1731"/>
      <c r="AI266" s="1731"/>
      <c r="AJ266" s="1731"/>
      <c r="AK266" s="1731"/>
      <c r="AL266" s="1731"/>
      <c r="AM266" s="1731"/>
      <c r="AN266" s="1731"/>
      <c r="AO266" s="1731"/>
      <c r="AP266" s="1731"/>
      <c r="AQ266" s="1731"/>
      <c r="AR266" s="1731"/>
      <c r="AS266" s="1731"/>
      <c r="AT266" s="1731"/>
      <c r="AU266" s="1731"/>
      <c r="AV266" s="1731"/>
      <c r="AW266" s="1731"/>
      <c r="AX266" s="1731"/>
      <c r="AY266" s="1731"/>
      <c r="AZ266" s="1731"/>
      <c r="BA266" s="1731"/>
      <c r="BB266" s="1731"/>
      <c r="BC266" s="1731"/>
      <c r="BD266" s="1731"/>
      <c r="BE266" s="1731"/>
      <c r="BF266" s="1731"/>
      <c r="BG266" s="1731"/>
      <c r="BH266" s="1731"/>
      <c r="BI266" s="1731"/>
      <c r="BJ266" s="1731"/>
      <c r="BK266" s="1731"/>
      <c r="BL266" s="1731"/>
      <c r="BM266" s="1731"/>
      <c r="BN266" s="1731"/>
      <c r="BO266" s="1731"/>
      <c r="BP266" s="1731"/>
      <c r="BQ266" s="1731"/>
      <c r="BR266" s="1731"/>
      <c r="BS266" s="1731"/>
      <c r="BT266" s="1731"/>
      <c r="BU266" s="1731"/>
      <c r="BV266" s="1732"/>
      <c r="BW266" s="1732"/>
      <c r="BX266" s="1732"/>
      <c r="BY266" s="1732"/>
      <c r="BZ266" s="1731"/>
      <c r="CA266" s="2200"/>
      <c r="CB266" s="2200"/>
      <c r="CC266" s="2200"/>
      <c r="CD266" s="2200"/>
      <c r="CE266" s="2200"/>
      <c r="CF266" s="2200"/>
      <c r="CG266" s="2200"/>
      <c r="CH266" s="2200"/>
      <c r="CI266" s="2200"/>
      <c r="CJ266" s="2200"/>
      <c r="CK266" s="2200"/>
      <c r="CL266" s="2200"/>
      <c r="CM266" s="2200"/>
      <c r="CN266" s="2200"/>
      <c r="CO266" s="2200"/>
      <c r="CP266" s="2200"/>
      <c r="CQ266" s="2200"/>
      <c r="CR266" s="1731"/>
      <c r="CS266" s="1731"/>
    </row>
    <row r="267" spans="1:97" ht="13.5" customHeight="1" x14ac:dyDescent="0.25">
      <c r="A267" s="1731"/>
      <c r="B267" s="1731"/>
      <c r="C267" s="1731"/>
      <c r="D267" s="1731"/>
      <c r="E267" s="1731"/>
      <c r="F267" s="1731"/>
      <c r="G267" s="1731"/>
      <c r="H267" s="1731"/>
      <c r="I267" s="1731"/>
      <c r="J267" s="1731"/>
      <c r="K267" s="1731"/>
      <c r="L267" s="1731"/>
      <c r="M267" s="1731"/>
      <c r="N267" s="1731"/>
      <c r="O267" s="1731"/>
      <c r="P267" s="1731"/>
      <c r="Q267" s="1731"/>
      <c r="R267" s="1731"/>
      <c r="S267" s="1731"/>
      <c r="T267" s="1731"/>
      <c r="U267" s="1731"/>
      <c r="V267" s="1731"/>
      <c r="W267" s="1731"/>
      <c r="X267" s="1731"/>
      <c r="Y267" s="1731"/>
      <c r="Z267" s="1731"/>
      <c r="AA267" s="1731"/>
      <c r="AB267" s="1731"/>
      <c r="AC267" s="1731"/>
      <c r="AD267" s="1731"/>
      <c r="AE267" s="1731"/>
      <c r="AF267" s="1731"/>
      <c r="AG267" s="1731"/>
      <c r="AH267" s="1731"/>
      <c r="AI267" s="1731"/>
      <c r="AJ267" s="1731"/>
      <c r="AK267" s="1731"/>
      <c r="AL267" s="1731"/>
      <c r="AM267" s="1731"/>
      <c r="AN267" s="1731"/>
      <c r="AO267" s="1731"/>
      <c r="AP267" s="1731"/>
      <c r="AQ267" s="1731"/>
      <c r="AR267" s="1731"/>
      <c r="AS267" s="1731"/>
      <c r="AT267" s="1731"/>
      <c r="AU267" s="1731"/>
      <c r="AV267" s="1731"/>
      <c r="AW267" s="1731"/>
      <c r="AX267" s="1731"/>
      <c r="AY267" s="1731"/>
      <c r="AZ267" s="1731"/>
      <c r="BA267" s="1731"/>
      <c r="BB267" s="1731"/>
      <c r="BC267" s="1731"/>
      <c r="BD267" s="1731"/>
      <c r="BE267" s="1731"/>
      <c r="BF267" s="1731"/>
      <c r="BG267" s="1731"/>
      <c r="BH267" s="1731"/>
      <c r="BI267" s="1731"/>
      <c r="BJ267" s="1731"/>
      <c r="BK267" s="1731"/>
      <c r="BL267" s="1731"/>
      <c r="BM267" s="1731"/>
      <c r="BN267" s="1731"/>
      <c r="BO267" s="1731"/>
      <c r="BP267" s="1731"/>
      <c r="BQ267" s="1731"/>
      <c r="BR267" s="1731"/>
      <c r="BS267" s="1731"/>
      <c r="BT267" s="1731"/>
      <c r="BU267" s="1731"/>
      <c r="BV267" s="1732"/>
      <c r="BW267" s="1732"/>
      <c r="BX267" s="1732"/>
      <c r="BY267" s="1732"/>
      <c r="BZ267" s="1731"/>
      <c r="CA267" s="2200"/>
      <c r="CB267" s="2200"/>
      <c r="CC267" s="2200"/>
      <c r="CD267" s="2200"/>
      <c r="CE267" s="2200"/>
      <c r="CF267" s="2200"/>
      <c r="CG267" s="2200"/>
      <c r="CH267" s="2200"/>
      <c r="CI267" s="2200"/>
      <c r="CJ267" s="2200"/>
      <c r="CK267" s="2200"/>
      <c r="CL267" s="2200"/>
      <c r="CM267" s="2200"/>
      <c r="CN267" s="2200"/>
      <c r="CO267" s="2200"/>
      <c r="CP267" s="2200"/>
      <c r="CQ267" s="2200"/>
      <c r="CR267" s="1731"/>
      <c r="CS267" s="1731"/>
    </row>
    <row r="268" spans="1:97" ht="13.5" customHeight="1" x14ac:dyDescent="0.25">
      <c r="A268" s="1731"/>
      <c r="B268" s="1731"/>
      <c r="C268" s="1731"/>
      <c r="D268" s="1731"/>
      <c r="E268" s="1731"/>
      <c r="F268" s="1731"/>
      <c r="G268" s="1731"/>
      <c r="H268" s="1731"/>
      <c r="I268" s="1731"/>
      <c r="J268" s="1731"/>
      <c r="K268" s="1731"/>
      <c r="L268" s="1731"/>
      <c r="M268" s="1731"/>
      <c r="N268" s="1731"/>
      <c r="O268" s="1731"/>
      <c r="P268" s="1731"/>
      <c r="Q268" s="1731"/>
      <c r="R268" s="1731"/>
      <c r="S268" s="1731"/>
      <c r="T268" s="1731"/>
      <c r="U268" s="1731"/>
      <c r="V268" s="1731"/>
      <c r="W268" s="1731"/>
      <c r="X268" s="1731"/>
      <c r="Y268" s="1731"/>
      <c r="Z268" s="1731"/>
      <c r="AA268" s="1731"/>
      <c r="AB268" s="1731"/>
      <c r="AC268" s="1731"/>
      <c r="AD268" s="1731"/>
      <c r="AE268" s="1731"/>
      <c r="AF268" s="1731"/>
      <c r="AG268" s="1731"/>
      <c r="AH268" s="1731"/>
      <c r="AI268" s="1731"/>
      <c r="AJ268" s="1731"/>
      <c r="AK268" s="1731"/>
      <c r="AL268" s="1731"/>
      <c r="AM268" s="1731"/>
      <c r="AN268" s="1731"/>
      <c r="AO268" s="1731"/>
      <c r="AP268" s="1731"/>
      <c r="AQ268" s="1731"/>
      <c r="AR268" s="1731"/>
      <c r="AS268" s="1731"/>
      <c r="AT268" s="1731"/>
      <c r="AU268" s="1731"/>
      <c r="AV268" s="1731"/>
      <c r="AW268" s="1731"/>
      <c r="AX268" s="1731"/>
      <c r="AY268" s="1731"/>
      <c r="AZ268" s="1731"/>
      <c r="BA268" s="1731"/>
      <c r="BB268" s="1731"/>
      <c r="BC268" s="1731"/>
      <c r="BD268" s="1731"/>
      <c r="BE268" s="1731"/>
      <c r="BF268" s="1731"/>
      <c r="BG268" s="1731"/>
      <c r="BH268" s="1731"/>
      <c r="BI268" s="1731"/>
      <c r="BJ268" s="1731"/>
      <c r="BK268" s="1731"/>
      <c r="BL268" s="1731"/>
      <c r="BM268" s="1731"/>
      <c r="BN268" s="1731"/>
      <c r="BO268" s="1731"/>
      <c r="BP268" s="1731"/>
      <c r="BQ268" s="1731"/>
      <c r="BR268" s="1731"/>
      <c r="BS268" s="1731"/>
      <c r="BT268" s="1731"/>
      <c r="BU268" s="1731"/>
      <c r="BV268" s="1732"/>
      <c r="BW268" s="1732"/>
      <c r="BX268" s="1732"/>
      <c r="BY268" s="1732"/>
      <c r="BZ268" s="1731"/>
      <c r="CA268" s="2200"/>
      <c r="CB268" s="2200"/>
      <c r="CC268" s="2200"/>
      <c r="CD268" s="2200"/>
      <c r="CE268" s="2200"/>
      <c r="CF268" s="2200"/>
      <c r="CG268" s="2200"/>
      <c r="CH268" s="2200"/>
      <c r="CI268" s="2200"/>
      <c r="CJ268" s="2200"/>
      <c r="CK268" s="2200"/>
      <c r="CL268" s="2200"/>
      <c r="CM268" s="2200"/>
      <c r="CN268" s="2200"/>
      <c r="CO268" s="2200"/>
      <c r="CP268" s="2200"/>
      <c r="CQ268" s="2200"/>
      <c r="CR268" s="1731"/>
      <c r="CS268" s="1731"/>
    </row>
    <row r="269" spans="1:97" ht="13.5" customHeight="1" x14ac:dyDescent="0.25">
      <c r="A269" s="1731"/>
      <c r="B269" s="1731"/>
      <c r="C269" s="1731"/>
      <c r="D269" s="1731"/>
      <c r="E269" s="1731"/>
      <c r="F269" s="1731"/>
      <c r="G269" s="1731"/>
      <c r="H269" s="1731"/>
      <c r="I269" s="1731"/>
      <c r="J269" s="1731"/>
      <c r="K269" s="1731"/>
      <c r="L269" s="1731"/>
      <c r="M269" s="1731"/>
      <c r="N269" s="1731"/>
      <c r="O269" s="1731"/>
      <c r="P269" s="1731"/>
      <c r="Q269" s="1731"/>
      <c r="R269" s="1731"/>
      <c r="S269" s="1731"/>
      <c r="T269" s="1731"/>
      <c r="U269" s="1731"/>
      <c r="V269" s="1731"/>
      <c r="W269" s="1731"/>
      <c r="X269" s="1731"/>
      <c r="Y269" s="1731"/>
      <c r="Z269" s="1731"/>
      <c r="AA269" s="1731"/>
      <c r="AB269" s="1731"/>
      <c r="AC269" s="1731"/>
      <c r="AD269" s="1731"/>
      <c r="AE269" s="1731"/>
      <c r="AF269" s="1731"/>
      <c r="AG269" s="1731"/>
      <c r="AH269" s="1731"/>
      <c r="AI269" s="1731"/>
      <c r="AJ269" s="1731"/>
      <c r="AK269" s="1731"/>
      <c r="AL269" s="1731"/>
      <c r="AM269" s="1731"/>
      <c r="AN269" s="1731"/>
      <c r="AO269" s="1731"/>
      <c r="AP269" s="1731"/>
      <c r="AQ269" s="1731"/>
      <c r="AR269" s="1731"/>
      <c r="AS269" s="1731"/>
      <c r="AT269" s="1731"/>
      <c r="AU269" s="1731"/>
      <c r="AV269" s="1731"/>
      <c r="AW269" s="1731"/>
      <c r="AX269" s="1731"/>
      <c r="AY269" s="1731"/>
      <c r="AZ269" s="1731"/>
      <c r="BA269" s="1731"/>
      <c r="BB269" s="1731"/>
      <c r="BC269" s="1731"/>
      <c r="BD269" s="1731"/>
      <c r="BE269" s="1731"/>
      <c r="BF269" s="1731"/>
      <c r="BG269" s="1731"/>
      <c r="BH269" s="1731"/>
      <c r="BI269" s="1731"/>
      <c r="BJ269" s="1731"/>
      <c r="BK269" s="1731"/>
      <c r="BL269" s="1731"/>
      <c r="BM269" s="1731"/>
      <c r="BN269" s="1731"/>
      <c r="BO269" s="1731"/>
      <c r="BP269" s="1731"/>
      <c r="BQ269" s="1731"/>
      <c r="BR269" s="1731"/>
      <c r="BS269" s="1731"/>
      <c r="BT269" s="1731"/>
      <c r="BU269" s="1731"/>
      <c r="BV269" s="1732"/>
      <c r="BW269" s="1732"/>
      <c r="BX269" s="1732"/>
      <c r="BY269" s="1732"/>
      <c r="BZ269" s="1731"/>
      <c r="CA269" s="2200"/>
      <c r="CB269" s="2200"/>
      <c r="CC269" s="2200"/>
      <c r="CD269" s="2200"/>
      <c r="CE269" s="2200"/>
      <c r="CF269" s="2200"/>
      <c r="CG269" s="2200"/>
      <c r="CH269" s="2200"/>
      <c r="CI269" s="2200"/>
      <c r="CJ269" s="2200"/>
      <c r="CK269" s="2200"/>
      <c r="CL269" s="2200"/>
      <c r="CM269" s="2200"/>
      <c r="CN269" s="2200"/>
      <c r="CO269" s="2200"/>
      <c r="CP269" s="2200"/>
      <c r="CQ269" s="2200"/>
      <c r="CR269" s="1731"/>
      <c r="CS269" s="1731"/>
    </row>
    <row r="270" spans="1:97" ht="13.5" customHeight="1" x14ac:dyDescent="0.25">
      <c r="A270" s="1731"/>
      <c r="B270" s="1731"/>
      <c r="C270" s="1731"/>
      <c r="D270" s="1731"/>
      <c r="E270" s="1731"/>
      <c r="F270" s="1731"/>
      <c r="G270" s="1731"/>
      <c r="H270" s="1731"/>
      <c r="I270" s="1731"/>
      <c r="J270" s="1731"/>
      <c r="K270" s="1731"/>
      <c r="L270" s="1731"/>
      <c r="M270" s="1731"/>
      <c r="N270" s="1731"/>
      <c r="O270" s="1731"/>
      <c r="P270" s="1731"/>
      <c r="Q270" s="1731"/>
      <c r="R270" s="1731"/>
      <c r="S270" s="1731"/>
      <c r="T270" s="1731"/>
      <c r="U270" s="1731"/>
      <c r="V270" s="1731"/>
      <c r="W270" s="1731"/>
      <c r="X270" s="1731"/>
      <c r="Y270" s="1731"/>
      <c r="Z270" s="1731"/>
      <c r="AA270" s="1731"/>
      <c r="AB270" s="1731"/>
      <c r="AC270" s="1731"/>
      <c r="AD270" s="1731"/>
      <c r="AE270" s="1731"/>
      <c r="AF270" s="1731"/>
      <c r="AG270" s="1731"/>
      <c r="AH270" s="1731"/>
      <c r="AI270" s="1731"/>
      <c r="AJ270" s="1731"/>
      <c r="AK270" s="1731"/>
      <c r="AL270" s="1731"/>
      <c r="AM270" s="1731"/>
      <c r="AN270" s="1731"/>
      <c r="AO270" s="1731"/>
      <c r="AP270" s="1731"/>
      <c r="AQ270" s="1731"/>
      <c r="AR270" s="1731"/>
      <c r="AS270" s="1731"/>
      <c r="AT270" s="1731"/>
      <c r="AU270" s="1731"/>
      <c r="AV270" s="1731"/>
      <c r="AW270" s="1731"/>
      <c r="AX270" s="1731"/>
      <c r="AY270" s="1731"/>
      <c r="AZ270" s="1731"/>
      <c r="BA270" s="1731"/>
      <c r="BB270" s="1731"/>
      <c r="BC270" s="1731"/>
      <c r="BD270" s="1731"/>
      <c r="BE270" s="1731"/>
      <c r="BF270" s="1731"/>
      <c r="BG270" s="1731"/>
      <c r="BH270" s="1731"/>
      <c r="BI270" s="1731"/>
      <c r="BJ270" s="1731"/>
      <c r="BK270" s="1731"/>
      <c r="BL270" s="1731"/>
      <c r="BM270" s="1731"/>
      <c r="BN270" s="1731"/>
      <c r="BO270" s="1731"/>
      <c r="BP270" s="1731"/>
      <c r="BQ270" s="1731"/>
      <c r="BR270" s="1731"/>
      <c r="BS270" s="1731"/>
      <c r="BT270" s="1731"/>
      <c r="BU270" s="1731"/>
      <c r="BV270" s="1732"/>
      <c r="BW270" s="1732"/>
      <c r="BX270" s="1732"/>
      <c r="BY270" s="1732"/>
      <c r="BZ270" s="1731"/>
      <c r="CA270" s="2200"/>
      <c r="CB270" s="2200"/>
      <c r="CC270" s="2200"/>
      <c r="CD270" s="2200"/>
      <c r="CE270" s="2200"/>
      <c r="CF270" s="2200"/>
      <c r="CG270" s="2200"/>
      <c r="CH270" s="2200"/>
      <c r="CI270" s="2200"/>
      <c r="CJ270" s="2200"/>
      <c r="CK270" s="2200"/>
      <c r="CL270" s="2200"/>
      <c r="CM270" s="2200"/>
      <c r="CN270" s="2200"/>
      <c r="CO270" s="2200"/>
      <c r="CP270" s="2200"/>
      <c r="CQ270" s="2200"/>
      <c r="CR270" s="1731"/>
      <c r="CS270" s="1731"/>
    </row>
    <row r="271" spans="1:97" ht="13.5" customHeight="1" x14ac:dyDescent="0.25">
      <c r="A271" s="1731"/>
      <c r="B271" s="1731"/>
      <c r="C271" s="1731"/>
      <c r="D271" s="1731"/>
      <c r="E271" s="1731"/>
      <c r="F271" s="1731"/>
      <c r="G271" s="1731"/>
      <c r="H271" s="1731"/>
      <c r="I271" s="1731"/>
      <c r="J271" s="1731"/>
      <c r="K271" s="1731"/>
      <c r="L271" s="1731"/>
      <c r="M271" s="1731"/>
      <c r="N271" s="1731"/>
      <c r="O271" s="1731"/>
      <c r="P271" s="1731"/>
      <c r="Q271" s="1731"/>
      <c r="R271" s="1731"/>
      <c r="S271" s="1731"/>
      <c r="T271" s="1731"/>
      <c r="U271" s="1731"/>
      <c r="V271" s="1731"/>
      <c r="W271" s="1731"/>
      <c r="X271" s="1731"/>
      <c r="Y271" s="1731"/>
      <c r="Z271" s="1731"/>
      <c r="AA271" s="1731"/>
      <c r="AB271" s="1731"/>
      <c r="AC271" s="1731"/>
      <c r="AD271" s="1731"/>
      <c r="AE271" s="1731"/>
      <c r="AF271" s="1731"/>
      <c r="AG271" s="1731"/>
      <c r="AH271" s="1731"/>
      <c r="AI271" s="1731"/>
      <c r="AJ271" s="1731"/>
      <c r="AK271" s="1731"/>
      <c r="AL271" s="1731"/>
      <c r="AM271" s="1731"/>
      <c r="AN271" s="1731"/>
      <c r="AO271" s="1731"/>
      <c r="AP271" s="1731"/>
      <c r="AQ271" s="1731"/>
      <c r="AR271" s="1731"/>
      <c r="AS271" s="1731"/>
      <c r="AT271" s="1731"/>
      <c r="AU271" s="1731"/>
      <c r="AV271" s="1731"/>
      <c r="AW271" s="1731"/>
      <c r="AX271" s="1731"/>
      <c r="AY271" s="1731"/>
      <c r="AZ271" s="1731"/>
      <c r="BA271" s="1731"/>
      <c r="BB271" s="1731"/>
      <c r="BC271" s="1731"/>
      <c r="BD271" s="1731"/>
      <c r="BE271" s="1731"/>
      <c r="BF271" s="1731"/>
      <c r="BG271" s="1731"/>
      <c r="BH271" s="1731"/>
      <c r="BI271" s="1731"/>
      <c r="BJ271" s="1731"/>
      <c r="BK271" s="1731"/>
      <c r="BL271" s="1731"/>
      <c r="BM271" s="1731"/>
      <c r="BN271" s="1731"/>
      <c r="BO271" s="1731"/>
      <c r="BP271" s="1731"/>
      <c r="BQ271" s="1731"/>
      <c r="BR271" s="1731"/>
      <c r="BS271" s="1731"/>
      <c r="BT271" s="1731"/>
      <c r="BU271" s="1731"/>
      <c r="BV271" s="1732"/>
      <c r="BW271" s="1732"/>
      <c r="BX271" s="1732"/>
      <c r="BY271" s="1732"/>
      <c r="BZ271" s="1731"/>
      <c r="CA271" s="2200"/>
      <c r="CB271" s="2200"/>
      <c r="CC271" s="2200"/>
      <c r="CD271" s="2200"/>
      <c r="CE271" s="2200"/>
      <c r="CF271" s="2200"/>
      <c r="CG271" s="2200"/>
      <c r="CH271" s="2200"/>
      <c r="CI271" s="2200"/>
      <c r="CJ271" s="2200"/>
      <c r="CK271" s="2200"/>
      <c r="CL271" s="2200"/>
      <c r="CM271" s="2200"/>
      <c r="CN271" s="2200"/>
      <c r="CO271" s="2200"/>
      <c r="CP271" s="2200"/>
      <c r="CQ271" s="2200"/>
      <c r="CR271" s="1731"/>
      <c r="CS271" s="1731"/>
    </row>
    <row r="272" spans="1:97" ht="13.5" customHeight="1" x14ac:dyDescent="0.25">
      <c r="A272" s="1731"/>
      <c r="B272" s="1731"/>
      <c r="C272" s="1731"/>
      <c r="D272" s="1731"/>
      <c r="E272" s="1731"/>
      <c r="F272" s="1731"/>
      <c r="G272" s="1731"/>
      <c r="H272" s="1731"/>
      <c r="I272" s="1731"/>
      <c r="J272" s="1731"/>
      <c r="K272" s="1731"/>
      <c r="L272" s="1731"/>
      <c r="M272" s="1731"/>
      <c r="N272" s="1731"/>
      <c r="O272" s="1731"/>
      <c r="P272" s="1731"/>
      <c r="Q272" s="1731"/>
      <c r="R272" s="1731"/>
      <c r="S272" s="1731"/>
      <c r="T272" s="1731"/>
      <c r="U272" s="1731"/>
      <c r="V272" s="1731"/>
      <c r="W272" s="1731"/>
      <c r="X272" s="1731"/>
      <c r="Y272" s="1731"/>
      <c r="Z272" s="1731"/>
      <c r="AA272" s="1731"/>
      <c r="AB272" s="1731"/>
      <c r="AC272" s="1731"/>
      <c r="AD272" s="1731"/>
      <c r="AE272" s="1731"/>
      <c r="AF272" s="1731"/>
      <c r="AG272" s="1731"/>
      <c r="AH272" s="1731"/>
      <c r="AI272" s="1731"/>
      <c r="AJ272" s="1731"/>
      <c r="AK272" s="1731"/>
      <c r="AL272" s="1731"/>
      <c r="AM272" s="1731"/>
      <c r="AN272" s="1731"/>
      <c r="AO272" s="1731"/>
      <c r="AP272" s="1731"/>
      <c r="AQ272" s="1731"/>
      <c r="AR272" s="1731"/>
      <c r="AS272" s="1731"/>
      <c r="AT272" s="1731"/>
      <c r="AU272" s="1731"/>
      <c r="AV272" s="1731"/>
      <c r="AW272" s="1731"/>
      <c r="AX272" s="1731"/>
      <c r="AY272" s="1731"/>
      <c r="AZ272" s="1731"/>
      <c r="BA272" s="1731"/>
      <c r="BB272" s="1731"/>
      <c r="BC272" s="1731"/>
      <c r="BD272" s="1731"/>
      <c r="BE272" s="1731"/>
      <c r="BF272" s="1731"/>
      <c r="BG272" s="1731"/>
      <c r="BH272" s="1731"/>
      <c r="BI272" s="1731"/>
      <c r="BJ272" s="1731"/>
      <c r="BK272" s="1731"/>
      <c r="BL272" s="1731"/>
      <c r="BM272" s="1731"/>
      <c r="BN272" s="1731"/>
      <c r="BO272" s="1731"/>
      <c r="BP272" s="1731"/>
      <c r="BQ272" s="1731"/>
      <c r="BR272" s="1731"/>
      <c r="BS272" s="1731"/>
      <c r="BT272" s="1731"/>
      <c r="BU272" s="1731"/>
      <c r="BV272" s="1732"/>
      <c r="BW272" s="1732"/>
      <c r="BX272" s="1732"/>
      <c r="BY272" s="1732"/>
      <c r="BZ272" s="1731"/>
      <c r="CA272" s="2200"/>
      <c r="CB272" s="2200"/>
      <c r="CC272" s="2200"/>
      <c r="CD272" s="2200"/>
      <c r="CE272" s="2200"/>
      <c r="CF272" s="2200"/>
      <c r="CG272" s="2200"/>
      <c r="CH272" s="2200"/>
      <c r="CI272" s="2200"/>
      <c r="CJ272" s="2200"/>
      <c r="CK272" s="2200"/>
      <c r="CL272" s="2200"/>
      <c r="CM272" s="2200"/>
      <c r="CN272" s="2200"/>
      <c r="CO272" s="2200"/>
      <c r="CP272" s="2200"/>
      <c r="CQ272" s="2200"/>
      <c r="CR272" s="1731"/>
      <c r="CS272" s="1731"/>
    </row>
    <row r="273" spans="1:97" ht="13.5" customHeight="1" x14ac:dyDescent="0.25">
      <c r="A273" s="1731"/>
      <c r="B273" s="1731"/>
      <c r="C273" s="1731"/>
      <c r="D273" s="1731"/>
      <c r="E273" s="1731"/>
      <c r="F273" s="1731"/>
      <c r="G273" s="1731"/>
      <c r="H273" s="1731"/>
      <c r="I273" s="1731"/>
      <c r="J273" s="1731"/>
      <c r="K273" s="1731"/>
      <c r="L273" s="1731"/>
      <c r="M273" s="1731"/>
      <c r="N273" s="1731"/>
      <c r="O273" s="1731"/>
      <c r="P273" s="1731"/>
      <c r="Q273" s="1731"/>
      <c r="R273" s="1731"/>
      <c r="S273" s="1731"/>
      <c r="T273" s="1731"/>
      <c r="U273" s="1731"/>
      <c r="V273" s="1731"/>
      <c r="W273" s="1731"/>
      <c r="X273" s="1731"/>
      <c r="Y273" s="1731"/>
      <c r="Z273" s="1731"/>
      <c r="AA273" s="1731"/>
      <c r="AB273" s="1731"/>
      <c r="AC273" s="1731"/>
      <c r="AD273" s="1731"/>
      <c r="AE273" s="1731"/>
      <c r="AF273" s="1731"/>
      <c r="AG273" s="1731"/>
      <c r="AH273" s="1731"/>
      <c r="AI273" s="1731"/>
      <c r="AJ273" s="1731"/>
      <c r="AK273" s="1731"/>
      <c r="AL273" s="1731"/>
      <c r="AM273" s="1731"/>
      <c r="AN273" s="1731"/>
      <c r="AO273" s="1731"/>
      <c r="AP273" s="1731"/>
      <c r="AQ273" s="1731"/>
      <c r="AR273" s="1731"/>
      <c r="AS273" s="1731"/>
      <c r="AT273" s="1731"/>
      <c r="AU273" s="1731"/>
      <c r="AV273" s="1731"/>
      <c r="AW273" s="1731"/>
      <c r="AX273" s="1731"/>
      <c r="AY273" s="1731"/>
      <c r="AZ273" s="1731"/>
      <c r="BA273" s="1731"/>
      <c r="BB273" s="1731"/>
      <c r="BC273" s="1731"/>
      <c r="BD273" s="1731"/>
      <c r="BE273" s="1731"/>
      <c r="BF273" s="1731"/>
      <c r="BG273" s="1731"/>
      <c r="BH273" s="1731"/>
      <c r="BI273" s="1731"/>
      <c r="BJ273" s="1731"/>
      <c r="BK273" s="1731"/>
      <c r="BL273" s="1731"/>
      <c r="BM273" s="1731"/>
      <c r="BN273" s="1731"/>
      <c r="BO273" s="1731"/>
      <c r="BP273" s="1731"/>
      <c r="BQ273" s="1731"/>
      <c r="BR273" s="1731"/>
      <c r="BS273" s="1731"/>
      <c r="BT273" s="1731"/>
      <c r="BU273" s="1731"/>
      <c r="BV273" s="1732"/>
      <c r="BW273" s="1732"/>
      <c r="BX273" s="1732"/>
      <c r="BY273" s="1732"/>
      <c r="BZ273" s="1731"/>
      <c r="CA273" s="2200"/>
      <c r="CB273" s="2200"/>
      <c r="CC273" s="2200"/>
      <c r="CD273" s="2200"/>
      <c r="CE273" s="2200"/>
      <c r="CF273" s="2200"/>
      <c r="CG273" s="2200"/>
      <c r="CH273" s="2200"/>
      <c r="CI273" s="2200"/>
      <c r="CJ273" s="2200"/>
      <c r="CK273" s="2200"/>
      <c r="CL273" s="2200"/>
      <c r="CM273" s="2200"/>
      <c r="CN273" s="2200"/>
      <c r="CO273" s="2200"/>
      <c r="CP273" s="2200"/>
      <c r="CQ273" s="2200"/>
      <c r="CR273" s="1731"/>
      <c r="CS273" s="1731"/>
    </row>
    <row r="274" spans="1:97" ht="13.5" customHeight="1" x14ac:dyDescent="0.25">
      <c r="A274" s="1731"/>
      <c r="B274" s="1731"/>
      <c r="C274" s="1731"/>
      <c r="D274" s="1731"/>
      <c r="E274" s="1731"/>
      <c r="F274" s="1731"/>
      <c r="G274" s="1731"/>
      <c r="H274" s="1731"/>
      <c r="I274" s="1731"/>
      <c r="J274" s="1731"/>
      <c r="K274" s="1731"/>
      <c r="L274" s="1731"/>
      <c r="M274" s="1731"/>
      <c r="N274" s="1731"/>
      <c r="O274" s="1731"/>
      <c r="P274" s="1731"/>
      <c r="Q274" s="1731"/>
      <c r="R274" s="1731"/>
      <c r="S274" s="1731"/>
      <c r="T274" s="1731"/>
      <c r="U274" s="1731"/>
      <c r="V274" s="1731"/>
      <c r="W274" s="1731"/>
      <c r="X274" s="1731"/>
      <c r="Y274" s="1731"/>
      <c r="Z274" s="1731"/>
      <c r="AA274" s="1731"/>
      <c r="AB274" s="1731"/>
      <c r="AC274" s="1731"/>
      <c r="AD274" s="1731"/>
      <c r="AE274" s="1731"/>
      <c r="AF274" s="1731"/>
      <c r="AG274" s="1731"/>
      <c r="AH274" s="1731"/>
      <c r="AI274" s="1731"/>
      <c r="AJ274" s="1731"/>
      <c r="AK274" s="1731"/>
      <c r="AL274" s="1731"/>
      <c r="AM274" s="1731"/>
      <c r="AN274" s="1731"/>
      <c r="AO274" s="1731"/>
      <c r="AP274" s="1731"/>
      <c r="AQ274" s="1731"/>
      <c r="AR274" s="1731"/>
      <c r="AS274" s="1731"/>
      <c r="AT274" s="1731"/>
      <c r="AU274" s="1731"/>
      <c r="AV274" s="1731"/>
      <c r="AW274" s="1731"/>
      <c r="AX274" s="1731"/>
      <c r="AY274" s="1731"/>
      <c r="AZ274" s="1731"/>
      <c r="BA274" s="1731"/>
      <c r="BB274" s="1731"/>
      <c r="BC274" s="1731"/>
      <c r="BD274" s="1731"/>
      <c r="BE274" s="1731"/>
      <c r="BF274" s="1731"/>
      <c r="BG274" s="1731"/>
      <c r="BH274" s="1731"/>
      <c r="BI274" s="1731"/>
      <c r="BJ274" s="1731"/>
      <c r="BK274" s="1731"/>
      <c r="BL274" s="1731"/>
      <c r="BM274" s="1731"/>
      <c r="BN274" s="1731"/>
      <c r="BO274" s="1731"/>
      <c r="BP274" s="1731"/>
      <c r="BQ274" s="1731"/>
      <c r="BR274" s="1731"/>
      <c r="BS274" s="1731"/>
      <c r="BT274" s="1731"/>
      <c r="BU274" s="1731"/>
      <c r="BV274" s="1732"/>
      <c r="BW274" s="1732"/>
      <c r="BX274" s="1732"/>
      <c r="BY274" s="1732"/>
      <c r="BZ274" s="1731"/>
      <c r="CA274" s="2200"/>
      <c r="CB274" s="2200"/>
      <c r="CC274" s="2200"/>
      <c r="CD274" s="2200"/>
      <c r="CE274" s="2200"/>
      <c r="CF274" s="2200"/>
      <c r="CG274" s="2200"/>
      <c r="CH274" s="2200"/>
      <c r="CI274" s="2200"/>
      <c r="CJ274" s="2200"/>
      <c r="CK274" s="2200"/>
      <c r="CL274" s="2200"/>
      <c r="CM274" s="2200"/>
      <c r="CN274" s="2200"/>
      <c r="CO274" s="2200"/>
      <c r="CP274" s="2200"/>
      <c r="CQ274" s="2200"/>
      <c r="CR274" s="1731"/>
      <c r="CS274" s="1731"/>
    </row>
    <row r="275" spans="1:97" ht="13.5" customHeight="1" x14ac:dyDescent="0.25">
      <c r="A275" s="1731"/>
      <c r="B275" s="1731"/>
      <c r="C275" s="1731"/>
      <c r="D275" s="1731"/>
      <c r="E275" s="1731"/>
      <c r="F275" s="1731"/>
      <c r="G275" s="1731"/>
      <c r="H275" s="1731"/>
      <c r="I275" s="1731"/>
      <c r="J275" s="1731"/>
      <c r="K275" s="1731"/>
      <c r="L275" s="1731"/>
      <c r="M275" s="1731"/>
      <c r="N275" s="1731"/>
      <c r="O275" s="1731"/>
      <c r="P275" s="1731"/>
      <c r="Q275" s="1731"/>
      <c r="R275" s="1731"/>
      <c r="S275" s="1731"/>
      <c r="T275" s="1731"/>
      <c r="U275" s="1731"/>
      <c r="V275" s="1731"/>
      <c r="W275" s="1731"/>
      <c r="X275" s="1731"/>
      <c r="Y275" s="1731"/>
      <c r="Z275" s="1731"/>
      <c r="AA275" s="1731"/>
      <c r="AB275" s="1731"/>
      <c r="AC275" s="1731"/>
      <c r="AD275" s="1731"/>
      <c r="AE275" s="1731"/>
      <c r="AF275" s="1731"/>
      <c r="AG275" s="1731"/>
      <c r="AH275" s="1731"/>
      <c r="AI275" s="1731"/>
      <c r="AJ275" s="1731"/>
      <c r="AK275" s="1731"/>
      <c r="AL275" s="1731"/>
      <c r="AM275" s="1731"/>
      <c r="AN275" s="1731"/>
      <c r="AO275" s="1731"/>
      <c r="AP275" s="1731"/>
      <c r="AQ275" s="1731"/>
      <c r="AR275" s="1731"/>
      <c r="AS275" s="1731"/>
      <c r="AT275" s="1731"/>
      <c r="AU275" s="1731"/>
      <c r="AV275" s="1731"/>
      <c r="AW275" s="1731"/>
      <c r="AX275" s="1731"/>
      <c r="AY275" s="1731"/>
      <c r="AZ275" s="1731"/>
      <c r="BA275" s="1731"/>
      <c r="BB275" s="1731"/>
      <c r="BC275" s="1731"/>
      <c r="BD275" s="1731"/>
      <c r="BE275" s="1731"/>
      <c r="BF275" s="1731"/>
      <c r="BG275" s="1731"/>
      <c r="BH275" s="1731"/>
      <c r="BI275" s="1731"/>
      <c r="BJ275" s="1731"/>
      <c r="BK275" s="1731"/>
      <c r="BL275" s="1731"/>
      <c r="BM275" s="1731"/>
      <c r="BN275" s="1731"/>
      <c r="BO275" s="1731"/>
      <c r="BP275" s="1731"/>
      <c r="BQ275" s="1731"/>
      <c r="BR275" s="1731"/>
      <c r="BS275" s="1731"/>
      <c r="BT275" s="1731"/>
      <c r="BU275" s="1731"/>
      <c r="BV275" s="1732"/>
      <c r="BW275" s="1732"/>
      <c r="BX275" s="1732"/>
      <c r="BY275" s="1732"/>
      <c r="BZ275" s="1731"/>
      <c r="CA275" s="2200"/>
      <c r="CB275" s="2200"/>
      <c r="CC275" s="2200"/>
      <c r="CD275" s="2200"/>
      <c r="CE275" s="2200"/>
      <c r="CF275" s="2200"/>
      <c r="CG275" s="2200"/>
      <c r="CH275" s="2200"/>
      <c r="CI275" s="2200"/>
      <c r="CJ275" s="2200"/>
      <c r="CK275" s="2200"/>
      <c r="CL275" s="2200"/>
      <c r="CM275" s="2200"/>
      <c r="CN275" s="2200"/>
      <c r="CO275" s="2200"/>
      <c r="CP275" s="2200"/>
      <c r="CQ275" s="2200"/>
      <c r="CR275" s="1731"/>
      <c r="CS275" s="1731"/>
    </row>
    <row r="276" spans="1:97" ht="13.5" customHeight="1" x14ac:dyDescent="0.25">
      <c r="A276" s="1731"/>
      <c r="B276" s="1731"/>
      <c r="C276" s="1731"/>
      <c r="D276" s="1731"/>
      <c r="E276" s="1731"/>
      <c r="F276" s="1731"/>
      <c r="G276" s="1731"/>
      <c r="H276" s="1731"/>
      <c r="I276" s="1731"/>
      <c r="J276" s="1731"/>
      <c r="K276" s="1731"/>
      <c r="L276" s="1731"/>
      <c r="M276" s="1731"/>
      <c r="N276" s="1731"/>
      <c r="O276" s="1731"/>
      <c r="P276" s="1731"/>
      <c r="Q276" s="1731"/>
      <c r="R276" s="1731"/>
      <c r="S276" s="1731"/>
      <c r="T276" s="1731"/>
      <c r="U276" s="1731"/>
      <c r="V276" s="1731"/>
      <c r="W276" s="1731"/>
      <c r="X276" s="1731"/>
      <c r="Y276" s="1731"/>
      <c r="Z276" s="1731"/>
      <c r="AA276" s="1731"/>
      <c r="AB276" s="1731"/>
      <c r="AC276" s="1731"/>
      <c r="AD276" s="1731"/>
      <c r="AE276" s="1731"/>
      <c r="AF276" s="1731"/>
      <c r="AG276" s="1731"/>
      <c r="AH276" s="1731"/>
      <c r="AI276" s="1731"/>
      <c r="AJ276" s="1731"/>
      <c r="AK276" s="1731"/>
      <c r="AL276" s="1731"/>
      <c r="AM276" s="1731"/>
      <c r="AN276" s="1731"/>
      <c r="AO276" s="1731"/>
      <c r="AP276" s="1731"/>
      <c r="AQ276" s="1731"/>
      <c r="AR276" s="1731"/>
      <c r="AS276" s="1731"/>
      <c r="AT276" s="1731"/>
      <c r="AU276" s="1731"/>
      <c r="AV276" s="1731"/>
      <c r="AW276" s="1731"/>
      <c r="AX276" s="1731"/>
      <c r="AY276" s="1731"/>
      <c r="AZ276" s="1731"/>
      <c r="BA276" s="1731"/>
      <c r="BB276" s="1731"/>
      <c r="BC276" s="1731"/>
      <c r="BD276" s="1731"/>
      <c r="BE276" s="1731"/>
      <c r="BF276" s="1731"/>
      <c r="BG276" s="1731"/>
      <c r="BH276" s="1731"/>
      <c r="BI276" s="1731"/>
      <c r="BJ276" s="1731"/>
      <c r="BK276" s="1731"/>
      <c r="BL276" s="1731"/>
      <c r="BM276" s="1731"/>
      <c r="BN276" s="1731"/>
      <c r="BO276" s="1731"/>
      <c r="BP276" s="1731"/>
      <c r="BQ276" s="1731"/>
      <c r="BR276" s="1731"/>
      <c r="BS276" s="1731"/>
      <c r="BT276" s="1731"/>
      <c r="BU276" s="1731"/>
      <c r="BV276" s="1732"/>
      <c r="BW276" s="1732"/>
      <c r="BX276" s="1732"/>
      <c r="BY276" s="1732"/>
      <c r="BZ276" s="1731"/>
      <c r="CA276" s="2200"/>
      <c r="CB276" s="2200"/>
      <c r="CC276" s="2200"/>
      <c r="CD276" s="2200"/>
      <c r="CE276" s="2200"/>
      <c r="CF276" s="2200"/>
      <c r="CG276" s="2200"/>
      <c r="CH276" s="2200"/>
      <c r="CI276" s="2200"/>
      <c r="CJ276" s="2200"/>
      <c r="CK276" s="2200"/>
      <c r="CL276" s="2200"/>
      <c r="CM276" s="2200"/>
      <c r="CN276" s="2200"/>
      <c r="CO276" s="2200"/>
      <c r="CP276" s="2200"/>
      <c r="CQ276" s="2200"/>
      <c r="CR276" s="1731"/>
      <c r="CS276" s="1731"/>
    </row>
    <row r="277" spans="1:97" ht="13.5" customHeight="1" x14ac:dyDescent="0.25">
      <c r="A277" s="1731"/>
      <c r="B277" s="1731"/>
      <c r="C277" s="1731"/>
      <c r="D277" s="1731"/>
      <c r="E277" s="1731"/>
      <c r="F277" s="1731"/>
      <c r="G277" s="1731"/>
      <c r="H277" s="1731"/>
      <c r="I277" s="1731"/>
      <c r="J277" s="1731"/>
      <c r="K277" s="1731"/>
      <c r="L277" s="1731"/>
      <c r="M277" s="1731"/>
      <c r="N277" s="1731"/>
      <c r="O277" s="1731"/>
      <c r="P277" s="1731"/>
      <c r="Q277" s="1731"/>
      <c r="R277" s="1731"/>
      <c r="S277" s="1731"/>
      <c r="T277" s="1731"/>
      <c r="U277" s="1731"/>
      <c r="V277" s="1731"/>
      <c r="W277" s="1731"/>
      <c r="X277" s="1731"/>
      <c r="Y277" s="1731"/>
      <c r="Z277" s="1731"/>
      <c r="AA277" s="1731"/>
      <c r="AB277" s="1731"/>
      <c r="AC277" s="1731"/>
      <c r="AD277" s="1731"/>
      <c r="AE277" s="1731"/>
      <c r="AF277" s="1731"/>
      <c r="AG277" s="1731"/>
      <c r="AH277" s="1731"/>
      <c r="AI277" s="1731"/>
      <c r="AJ277" s="1731"/>
      <c r="AK277" s="1731"/>
      <c r="AL277" s="1731"/>
      <c r="AM277" s="1731"/>
      <c r="AN277" s="1731"/>
      <c r="AO277" s="1731"/>
      <c r="AP277" s="1731"/>
      <c r="AQ277" s="1731"/>
      <c r="AR277" s="1731"/>
      <c r="AS277" s="1731"/>
      <c r="AT277" s="1731"/>
      <c r="AU277" s="1731"/>
      <c r="AV277" s="1731"/>
      <c r="AW277" s="1731"/>
      <c r="AX277" s="1731"/>
      <c r="AY277" s="1731"/>
      <c r="AZ277" s="1731"/>
      <c r="BA277" s="1731"/>
      <c r="BB277" s="1731"/>
      <c r="BC277" s="1731"/>
      <c r="BD277" s="1731"/>
      <c r="BE277" s="1731"/>
      <c r="BF277" s="1731"/>
      <c r="BG277" s="1731"/>
      <c r="BH277" s="1731"/>
      <c r="BI277" s="1731"/>
      <c r="BJ277" s="1731"/>
      <c r="BK277" s="1731"/>
      <c r="BL277" s="1731"/>
      <c r="BM277" s="1731"/>
      <c r="BN277" s="1731"/>
      <c r="BO277" s="1731"/>
      <c r="BP277" s="1731"/>
      <c r="BQ277" s="1731"/>
      <c r="BR277" s="1731"/>
      <c r="BS277" s="1731"/>
      <c r="BT277" s="1731"/>
      <c r="BU277" s="1731"/>
      <c r="BV277" s="1732"/>
      <c r="BW277" s="1732"/>
      <c r="BX277" s="1732"/>
      <c r="BY277" s="1732"/>
      <c r="BZ277" s="1731"/>
      <c r="CA277" s="2200"/>
      <c r="CB277" s="2200"/>
      <c r="CC277" s="2200"/>
      <c r="CD277" s="2200"/>
      <c r="CE277" s="2200"/>
      <c r="CF277" s="2200"/>
      <c r="CG277" s="2200"/>
      <c r="CH277" s="2200"/>
      <c r="CI277" s="2200"/>
      <c r="CJ277" s="2200"/>
      <c r="CK277" s="2200"/>
      <c r="CL277" s="2200"/>
      <c r="CM277" s="2200"/>
      <c r="CN277" s="2200"/>
      <c r="CO277" s="2200"/>
      <c r="CP277" s="2200"/>
      <c r="CQ277" s="2200"/>
      <c r="CR277" s="1731"/>
      <c r="CS277" s="1731"/>
    </row>
    <row r="278" spans="1:97" ht="13.5" customHeight="1" x14ac:dyDescent="0.25">
      <c r="A278" s="1731"/>
      <c r="B278" s="1731"/>
      <c r="C278" s="1731"/>
      <c r="D278" s="1731"/>
      <c r="E278" s="1731"/>
      <c r="F278" s="1731"/>
      <c r="G278" s="1731"/>
      <c r="H278" s="1731"/>
      <c r="I278" s="1731"/>
      <c r="J278" s="1731"/>
      <c r="K278" s="1731"/>
      <c r="L278" s="1731"/>
      <c r="M278" s="1731"/>
      <c r="N278" s="1731"/>
      <c r="O278" s="1731"/>
      <c r="P278" s="1731"/>
      <c r="Q278" s="1731"/>
      <c r="R278" s="1731"/>
      <c r="S278" s="1731"/>
      <c r="T278" s="1731"/>
      <c r="U278" s="1731"/>
      <c r="V278" s="1731"/>
      <c r="W278" s="1731"/>
      <c r="X278" s="1731"/>
      <c r="Y278" s="1731"/>
      <c r="Z278" s="1731"/>
      <c r="AA278" s="1731"/>
      <c r="AB278" s="1731"/>
      <c r="AC278" s="1731"/>
      <c r="AD278" s="1731"/>
      <c r="AE278" s="1731"/>
      <c r="AF278" s="1731"/>
      <c r="AG278" s="1731"/>
      <c r="AH278" s="1731"/>
      <c r="AI278" s="1731"/>
      <c r="AJ278" s="1731"/>
      <c r="AK278" s="1731"/>
      <c r="AL278" s="1731"/>
      <c r="AM278" s="1731"/>
      <c r="AN278" s="1731"/>
      <c r="AO278" s="1731"/>
      <c r="AP278" s="1731"/>
      <c r="AQ278" s="1731"/>
      <c r="AR278" s="1731"/>
      <c r="AS278" s="1731"/>
      <c r="AT278" s="1731"/>
      <c r="AU278" s="1731"/>
      <c r="AV278" s="1731"/>
      <c r="AW278" s="1731"/>
      <c r="AX278" s="1731"/>
      <c r="AY278" s="1731"/>
      <c r="AZ278" s="1731"/>
      <c r="BA278" s="1731"/>
      <c r="BB278" s="1731"/>
      <c r="BC278" s="1731"/>
      <c r="BD278" s="1731"/>
      <c r="BE278" s="1731"/>
      <c r="BF278" s="1731"/>
      <c r="BG278" s="1731"/>
      <c r="BH278" s="1731"/>
      <c r="BI278" s="1731"/>
      <c r="BJ278" s="1731"/>
      <c r="BK278" s="1731"/>
      <c r="BL278" s="1731"/>
      <c r="BM278" s="1731"/>
      <c r="BN278" s="1731"/>
      <c r="BO278" s="1731"/>
      <c r="BP278" s="1731"/>
      <c r="BQ278" s="1731"/>
      <c r="BR278" s="1731"/>
      <c r="BS278" s="1731"/>
      <c r="BT278" s="1731"/>
      <c r="BU278" s="1731"/>
      <c r="BV278" s="1732"/>
      <c r="BW278" s="1732"/>
      <c r="BX278" s="1732"/>
      <c r="BY278" s="1732"/>
      <c r="BZ278" s="1731"/>
      <c r="CA278" s="2200"/>
      <c r="CB278" s="2200"/>
      <c r="CC278" s="2200"/>
      <c r="CD278" s="2200"/>
      <c r="CE278" s="2200"/>
      <c r="CF278" s="2200"/>
      <c r="CG278" s="2200"/>
      <c r="CH278" s="2200"/>
      <c r="CI278" s="2200"/>
      <c r="CJ278" s="2200"/>
      <c r="CK278" s="2200"/>
      <c r="CL278" s="2200"/>
      <c r="CM278" s="2200"/>
      <c r="CN278" s="2200"/>
      <c r="CO278" s="2200"/>
      <c r="CP278" s="2200"/>
      <c r="CQ278" s="2200"/>
      <c r="CR278" s="1731"/>
      <c r="CS278" s="1731"/>
    </row>
    <row r="279" spans="1:97" ht="13.5" customHeight="1" x14ac:dyDescent="0.25">
      <c r="A279" s="1731"/>
      <c r="B279" s="1731"/>
      <c r="C279" s="1731"/>
      <c r="D279" s="1731"/>
      <c r="E279" s="1731"/>
      <c r="F279" s="1731"/>
      <c r="G279" s="1731"/>
      <c r="H279" s="1731"/>
      <c r="I279" s="1731"/>
      <c r="J279" s="1731"/>
      <c r="K279" s="1731"/>
      <c r="L279" s="1731"/>
      <c r="M279" s="1731"/>
      <c r="N279" s="1731"/>
      <c r="O279" s="1731"/>
      <c r="P279" s="1731"/>
      <c r="Q279" s="1731"/>
      <c r="R279" s="1731"/>
      <c r="S279" s="1731"/>
      <c r="T279" s="1731"/>
      <c r="U279" s="1731"/>
      <c r="V279" s="1731"/>
      <c r="W279" s="1731"/>
      <c r="X279" s="1731"/>
      <c r="Y279" s="1731"/>
      <c r="Z279" s="1731"/>
      <c r="AA279" s="1731"/>
      <c r="AB279" s="1731"/>
      <c r="AC279" s="1731"/>
      <c r="AD279" s="1731"/>
      <c r="AE279" s="1731"/>
      <c r="AF279" s="1731"/>
      <c r="AG279" s="1731"/>
      <c r="AH279" s="1731"/>
      <c r="AI279" s="1731"/>
      <c r="AJ279" s="1731"/>
      <c r="AK279" s="1731"/>
      <c r="AL279" s="1731"/>
      <c r="AM279" s="1731"/>
      <c r="AN279" s="1731"/>
      <c r="AO279" s="1731"/>
      <c r="AP279" s="1731"/>
      <c r="AQ279" s="1731"/>
      <c r="AR279" s="1731"/>
      <c r="AS279" s="1731"/>
      <c r="AT279" s="1731"/>
      <c r="AU279" s="1731"/>
      <c r="AV279" s="1731"/>
      <c r="AW279" s="1731"/>
      <c r="AX279" s="1731"/>
      <c r="AY279" s="1731"/>
      <c r="AZ279" s="1731"/>
      <c r="BA279" s="1731"/>
      <c r="BB279" s="1731"/>
      <c r="BC279" s="1731"/>
      <c r="BD279" s="1731"/>
      <c r="BE279" s="1731"/>
      <c r="BF279" s="1731"/>
      <c r="BG279" s="1731"/>
      <c r="BH279" s="1731"/>
      <c r="BI279" s="1731"/>
      <c r="BJ279" s="1731"/>
      <c r="BK279" s="1731"/>
      <c r="BL279" s="1731"/>
      <c r="BM279" s="1731"/>
      <c r="BN279" s="1731"/>
      <c r="BO279" s="1731"/>
      <c r="BP279" s="1731"/>
      <c r="BQ279" s="1731"/>
      <c r="BR279" s="1731"/>
      <c r="BS279" s="1731"/>
      <c r="BT279" s="1731"/>
      <c r="BU279" s="1731"/>
      <c r="BV279" s="1732"/>
      <c r="BW279" s="1732"/>
      <c r="BX279" s="1732"/>
      <c r="BY279" s="1732"/>
      <c r="BZ279" s="1731"/>
      <c r="CA279" s="2200"/>
      <c r="CB279" s="2200"/>
      <c r="CC279" s="2200"/>
      <c r="CD279" s="2200"/>
      <c r="CE279" s="2200"/>
      <c r="CF279" s="2200"/>
      <c r="CG279" s="2200"/>
      <c r="CH279" s="2200"/>
      <c r="CI279" s="2200"/>
      <c r="CJ279" s="2200"/>
      <c r="CK279" s="2200"/>
      <c r="CL279" s="2200"/>
      <c r="CM279" s="2200"/>
      <c r="CN279" s="2200"/>
      <c r="CO279" s="2200"/>
      <c r="CP279" s="2200"/>
      <c r="CQ279" s="2200"/>
      <c r="CR279" s="1731"/>
      <c r="CS279" s="1731"/>
    </row>
    <row r="280" spans="1:97" ht="13.5" customHeight="1" x14ac:dyDescent="0.25">
      <c r="A280" s="1731"/>
      <c r="B280" s="1731"/>
      <c r="C280" s="1731"/>
      <c r="D280" s="1731"/>
      <c r="E280" s="1731"/>
      <c r="F280" s="1731"/>
      <c r="G280" s="1731"/>
      <c r="H280" s="1731"/>
      <c r="I280" s="1731"/>
      <c r="J280" s="1731"/>
      <c r="K280" s="1731"/>
      <c r="L280" s="1731"/>
      <c r="M280" s="1731"/>
      <c r="N280" s="1731"/>
      <c r="O280" s="1731"/>
      <c r="P280" s="1731"/>
      <c r="Q280" s="1731"/>
      <c r="R280" s="1731"/>
      <c r="S280" s="1731"/>
      <c r="T280" s="1731"/>
      <c r="U280" s="1731"/>
      <c r="V280" s="1731"/>
      <c r="W280" s="1731"/>
      <c r="X280" s="1731"/>
      <c r="Y280" s="1731"/>
      <c r="Z280" s="1731"/>
      <c r="AA280" s="1731"/>
      <c r="AB280" s="1731"/>
      <c r="AC280" s="1731"/>
      <c r="AD280" s="1731"/>
      <c r="AE280" s="1731"/>
      <c r="AF280" s="1731"/>
      <c r="AG280" s="1731"/>
      <c r="AH280" s="1731"/>
      <c r="AI280" s="1731"/>
      <c r="AJ280" s="1731"/>
      <c r="AK280" s="1731"/>
      <c r="AL280" s="1731"/>
      <c r="AM280" s="1731"/>
      <c r="AN280" s="1731"/>
      <c r="AO280" s="1731"/>
      <c r="AP280" s="1731"/>
      <c r="AQ280" s="1731"/>
      <c r="AR280" s="1731"/>
      <c r="AS280" s="1731"/>
      <c r="AT280" s="1731"/>
      <c r="AU280" s="1731"/>
      <c r="AV280" s="1731"/>
      <c r="AW280" s="1731"/>
      <c r="AX280" s="1731"/>
      <c r="AY280" s="1731"/>
      <c r="AZ280" s="1731"/>
      <c r="BA280" s="1731"/>
      <c r="BB280" s="1731"/>
      <c r="BC280" s="1731"/>
      <c r="BD280" s="1731"/>
      <c r="BE280" s="1731"/>
      <c r="BF280" s="1731"/>
      <c r="BG280" s="1731"/>
      <c r="BH280" s="1731"/>
      <c r="BI280" s="1731"/>
      <c r="BJ280" s="1731"/>
      <c r="BK280" s="1731"/>
      <c r="BL280" s="1731"/>
      <c r="BM280" s="1731"/>
      <c r="BN280" s="1731"/>
      <c r="BO280" s="1731"/>
      <c r="BP280" s="1731"/>
      <c r="BQ280" s="1731"/>
      <c r="BR280" s="1731"/>
      <c r="BS280" s="1731"/>
      <c r="BT280" s="1731"/>
      <c r="BU280" s="1731"/>
      <c r="BV280" s="1732"/>
      <c r="BW280" s="1732"/>
      <c r="BX280" s="1732"/>
      <c r="BY280" s="1732"/>
      <c r="BZ280" s="1731"/>
      <c r="CA280" s="2200"/>
      <c r="CB280" s="2200"/>
      <c r="CC280" s="2200"/>
      <c r="CD280" s="2200"/>
      <c r="CE280" s="2200"/>
      <c r="CF280" s="2200"/>
      <c r="CG280" s="2200"/>
      <c r="CH280" s="2200"/>
      <c r="CI280" s="2200"/>
      <c r="CJ280" s="2200"/>
      <c r="CK280" s="2200"/>
      <c r="CL280" s="2200"/>
      <c r="CM280" s="2200"/>
      <c r="CN280" s="2200"/>
      <c r="CO280" s="2200"/>
      <c r="CP280" s="2200"/>
      <c r="CQ280" s="2200"/>
      <c r="CR280" s="1731"/>
      <c r="CS280" s="1731"/>
    </row>
    <row r="281" spans="1:97" ht="13.5" customHeight="1" x14ac:dyDescent="0.25">
      <c r="A281" s="1731"/>
      <c r="B281" s="1731"/>
      <c r="C281" s="1731"/>
      <c r="D281" s="1731"/>
      <c r="E281" s="1731"/>
      <c r="F281" s="1731"/>
      <c r="G281" s="1731"/>
      <c r="H281" s="1731"/>
      <c r="I281" s="1731"/>
      <c r="J281" s="1731"/>
      <c r="K281" s="1731"/>
      <c r="L281" s="1731"/>
      <c r="M281" s="1731"/>
      <c r="N281" s="1731"/>
      <c r="O281" s="1731"/>
      <c r="P281" s="1731"/>
      <c r="Q281" s="1731"/>
      <c r="R281" s="1731"/>
      <c r="S281" s="1731"/>
      <c r="T281" s="1731"/>
      <c r="U281" s="1731"/>
      <c r="V281" s="1731"/>
      <c r="W281" s="1731"/>
      <c r="X281" s="1731"/>
      <c r="Y281" s="1731"/>
      <c r="Z281" s="1731"/>
      <c r="AA281" s="1731"/>
      <c r="AB281" s="1731"/>
      <c r="AC281" s="1731"/>
      <c r="AD281" s="1731"/>
      <c r="AE281" s="1731"/>
      <c r="AF281" s="1731"/>
      <c r="AG281" s="1731"/>
      <c r="AH281" s="1731"/>
      <c r="AI281" s="1731"/>
      <c r="AJ281" s="1731"/>
      <c r="AK281" s="1731"/>
      <c r="AL281" s="1731"/>
      <c r="AM281" s="1731"/>
      <c r="AN281" s="1731"/>
      <c r="AO281" s="1731"/>
      <c r="AP281" s="1731"/>
      <c r="AQ281" s="1731"/>
      <c r="AR281" s="1731"/>
      <c r="AS281" s="1731"/>
      <c r="AT281" s="1731"/>
      <c r="AU281" s="1731"/>
      <c r="AV281" s="1731"/>
      <c r="AW281" s="1731"/>
      <c r="AX281" s="1731"/>
      <c r="AY281" s="1731"/>
      <c r="AZ281" s="1731"/>
      <c r="BA281" s="1731"/>
      <c r="BB281" s="1731"/>
      <c r="BC281" s="1731"/>
      <c r="BD281" s="1731"/>
      <c r="BE281" s="1731"/>
      <c r="BF281" s="1731"/>
      <c r="BG281" s="1731"/>
      <c r="BH281" s="1731"/>
      <c r="BI281" s="1731"/>
      <c r="BJ281" s="1731"/>
      <c r="BK281" s="1731"/>
      <c r="BL281" s="1731"/>
      <c r="BM281" s="1731"/>
      <c r="BN281" s="1731"/>
      <c r="BO281" s="1731"/>
      <c r="BP281" s="1731"/>
      <c r="BQ281" s="1731"/>
      <c r="BR281" s="1731"/>
      <c r="BS281" s="1731"/>
      <c r="BT281" s="1731"/>
      <c r="BU281" s="1731"/>
      <c r="BV281" s="1732"/>
      <c r="BW281" s="1732"/>
      <c r="BX281" s="1732"/>
      <c r="BY281" s="1732"/>
      <c r="BZ281" s="1731"/>
      <c r="CA281" s="2200"/>
      <c r="CB281" s="2200"/>
      <c r="CC281" s="2200"/>
      <c r="CD281" s="2200"/>
      <c r="CE281" s="2200"/>
      <c r="CF281" s="2200"/>
      <c r="CG281" s="2200"/>
      <c r="CH281" s="2200"/>
      <c r="CI281" s="2200"/>
      <c r="CJ281" s="2200"/>
      <c r="CK281" s="2200"/>
      <c r="CL281" s="2200"/>
      <c r="CM281" s="2200"/>
      <c r="CN281" s="2200"/>
      <c r="CO281" s="2200"/>
      <c r="CP281" s="2200"/>
      <c r="CQ281" s="2200"/>
      <c r="CR281" s="1731"/>
      <c r="CS281" s="1731"/>
    </row>
    <row r="282" spans="1:97" ht="13.5" customHeight="1" x14ac:dyDescent="0.25">
      <c r="A282" s="1731"/>
      <c r="B282" s="1731"/>
      <c r="C282" s="1731"/>
      <c r="D282" s="1731"/>
      <c r="E282" s="1731"/>
      <c r="F282" s="1731"/>
      <c r="G282" s="1731"/>
      <c r="H282" s="1731"/>
      <c r="I282" s="1731"/>
      <c r="J282" s="1731"/>
      <c r="K282" s="1731"/>
      <c r="L282" s="1731"/>
      <c r="M282" s="1731"/>
      <c r="N282" s="1731"/>
      <c r="O282" s="1731"/>
      <c r="P282" s="1731"/>
      <c r="Q282" s="1731"/>
      <c r="R282" s="1731"/>
      <c r="S282" s="1731"/>
      <c r="T282" s="1731"/>
      <c r="U282" s="1731"/>
      <c r="V282" s="1731"/>
      <c r="W282" s="1731"/>
      <c r="X282" s="1731"/>
      <c r="Y282" s="1731"/>
      <c r="Z282" s="1731"/>
      <c r="AA282" s="1731"/>
      <c r="AB282" s="1731"/>
      <c r="AC282" s="1731"/>
      <c r="AD282" s="1731"/>
      <c r="AE282" s="1731"/>
      <c r="AF282" s="1731"/>
      <c r="AG282" s="1731"/>
      <c r="AH282" s="1731"/>
      <c r="AI282" s="1731"/>
      <c r="AJ282" s="1731"/>
      <c r="AK282" s="1731"/>
      <c r="AL282" s="1731"/>
      <c r="AM282" s="1731"/>
      <c r="AN282" s="1731"/>
      <c r="AO282" s="1731"/>
      <c r="AP282" s="1731"/>
      <c r="AQ282" s="1731"/>
      <c r="AR282" s="1731"/>
      <c r="AS282" s="1731"/>
      <c r="AT282" s="1731"/>
      <c r="AU282" s="1731"/>
      <c r="AV282" s="1731"/>
      <c r="AW282" s="1731"/>
      <c r="AX282" s="1731"/>
      <c r="AY282" s="1731"/>
      <c r="AZ282" s="1731"/>
      <c r="BA282" s="1731"/>
      <c r="BB282" s="1731"/>
      <c r="BC282" s="1731"/>
      <c r="BD282" s="1731"/>
      <c r="BE282" s="1731"/>
      <c r="BF282" s="1731"/>
      <c r="BG282" s="1731"/>
      <c r="BH282" s="1731"/>
      <c r="BI282" s="1731"/>
      <c r="BJ282" s="1731"/>
      <c r="BK282" s="1731"/>
      <c r="BL282" s="1731"/>
      <c r="BM282" s="1731"/>
      <c r="BN282" s="1731"/>
      <c r="BO282" s="1731"/>
      <c r="BP282" s="1731"/>
      <c r="BQ282" s="1731"/>
      <c r="BR282" s="1731"/>
      <c r="BS282" s="1731"/>
      <c r="BT282" s="1731"/>
      <c r="BU282" s="1731"/>
      <c r="BV282" s="1732"/>
      <c r="BW282" s="1732"/>
      <c r="BX282" s="1732"/>
      <c r="BY282" s="1732"/>
      <c r="BZ282" s="1731"/>
      <c r="CA282" s="2200"/>
      <c r="CB282" s="2200"/>
      <c r="CC282" s="2200"/>
      <c r="CD282" s="2200"/>
      <c r="CE282" s="2200"/>
      <c r="CF282" s="2200"/>
      <c r="CG282" s="2200"/>
      <c r="CH282" s="2200"/>
      <c r="CI282" s="2200"/>
      <c r="CJ282" s="2200"/>
      <c r="CK282" s="2200"/>
      <c r="CL282" s="2200"/>
      <c r="CM282" s="2200"/>
      <c r="CN282" s="2200"/>
      <c r="CO282" s="2200"/>
      <c r="CP282" s="2200"/>
      <c r="CQ282" s="2200"/>
      <c r="CR282" s="1731"/>
      <c r="CS282" s="1731"/>
    </row>
    <row r="283" spans="1:97" ht="13.5" customHeight="1" x14ac:dyDescent="0.25">
      <c r="A283" s="1731"/>
      <c r="B283" s="1731"/>
      <c r="C283" s="1731"/>
      <c r="D283" s="1731"/>
      <c r="E283" s="1731"/>
      <c r="F283" s="1731"/>
      <c r="G283" s="1731"/>
      <c r="H283" s="1731"/>
      <c r="I283" s="1731"/>
      <c r="J283" s="1731"/>
      <c r="K283" s="1731"/>
      <c r="L283" s="1731"/>
      <c r="M283" s="1731"/>
      <c r="N283" s="1731"/>
      <c r="O283" s="1731"/>
      <c r="P283" s="1731"/>
      <c r="Q283" s="1731"/>
      <c r="R283" s="1731"/>
      <c r="S283" s="1731"/>
      <c r="T283" s="1731"/>
      <c r="U283" s="1731"/>
      <c r="V283" s="1731"/>
      <c r="W283" s="1731"/>
      <c r="X283" s="1731"/>
      <c r="Y283" s="1731"/>
      <c r="Z283" s="1731"/>
      <c r="AA283" s="1731"/>
      <c r="AB283" s="1731"/>
      <c r="AC283" s="1731"/>
      <c r="AD283" s="1731"/>
      <c r="AE283" s="1731"/>
      <c r="AF283" s="1731"/>
      <c r="AG283" s="1731"/>
      <c r="AH283" s="1731"/>
      <c r="AI283" s="1731"/>
      <c r="AJ283" s="1731"/>
      <c r="AK283" s="1731"/>
      <c r="AL283" s="1731"/>
      <c r="AM283" s="1731"/>
      <c r="AN283" s="1731"/>
      <c r="AO283" s="1731"/>
      <c r="AP283" s="1731"/>
      <c r="AQ283" s="1731"/>
      <c r="AR283" s="1731"/>
      <c r="AS283" s="1731"/>
      <c r="AT283" s="1731"/>
      <c r="AU283" s="1731"/>
      <c r="AV283" s="1731"/>
      <c r="AW283" s="1731"/>
      <c r="AX283" s="1731"/>
      <c r="AY283" s="1731"/>
      <c r="AZ283" s="1731"/>
      <c r="BA283" s="1731"/>
      <c r="BB283" s="1731"/>
      <c r="BC283" s="1731"/>
      <c r="BD283" s="1731"/>
      <c r="BE283" s="1731"/>
      <c r="BF283" s="1731"/>
      <c r="BG283" s="1731"/>
      <c r="BH283" s="1731"/>
      <c r="BI283" s="1731"/>
      <c r="BJ283" s="1731"/>
      <c r="BK283" s="1731"/>
      <c r="BL283" s="1731"/>
      <c r="BM283" s="1731"/>
      <c r="BN283" s="1731"/>
      <c r="BO283" s="1731"/>
      <c r="BP283" s="1731"/>
      <c r="BQ283" s="1731"/>
      <c r="BR283" s="1731"/>
      <c r="BS283" s="1731"/>
      <c r="BT283" s="1731"/>
      <c r="BU283" s="1731"/>
      <c r="BV283" s="1732"/>
      <c r="BW283" s="1732"/>
      <c r="BX283" s="1732"/>
      <c r="BY283" s="1732"/>
      <c r="BZ283" s="1731"/>
      <c r="CA283" s="2200"/>
      <c r="CB283" s="2200"/>
      <c r="CC283" s="2200"/>
      <c r="CD283" s="2200"/>
      <c r="CE283" s="2200"/>
      <c r="CF283" s="2200"/>
      <c r="CG283" s="2200"/>
      <c r="CH283" s="2200"/>
      <c r="CI283" s="2200"/>
      <c r="CJ283" s="2200"/>
      <c r="CK283" s="2200"/>
      <c r="CL283" s="2200"/>
      <c r="CM283" s="2200"/>
      <c r="CN283" s="2200"/>
      <c r="CO283" s="2200"/>
      <c r="CP283" s="2200"/>
      <c r="CQ283" s="2200"/>
      <c r="CR283" s="1731"/>
      <c r="CS283" s="1731"/>
    </row>
    <row r="284" spans="1:97" ht="13.5" customHeight="1" x14ac:dyDescent="0.25">
      <c r="A284" s="1731"/>
      <c r="B284" s="1731"/>
      <c r="C284" s="1731"/>
      <c r="D284" s="1731"/>
      <c r="E284" s="1731"/>
      <c r="F284" s="1731"/>
      <c r="G284" s="1731"/>
      <c r="H284" s="1731"/>
      <c r="I284" s="1731"/>
      <c r="J284" s="1731"/>
      <c r="K284" s="1731"/>
      <c r="L284" s="1731"/>
      <c r="M284" s="1731"/>
      <c r="N284" s="1731"/>
      <c r="O284" s="1731"/>
      <c r="P284" s="1731"/>
      <c r="Q284" s="1731"/>
      <c r="R284" s="1731"/>
      <c r="S284" s="1731"/>
      <c r="T284" s="1731"/>
      <c r="U284" s="1731"/>
      <c r="V284" s="1731"/>
      <c r="W284" s="1731"/>
      <c r="X284" s="1731"/>
      <c r="Y284" s="1731"/>
      <c r="Z284" s="1731"/>
      <c r="AA284" s="1731"/>
      <c r="AB284" s="1731"/>
      <c r="AC284" s="1731"/>
      <c r="AD284" s="1731"/>
      <c r="AE284" s="1731"/>
      <c r="AF284" s="1731"/>
      <c r="AG284" s="1731"/>
      <c r="AH284" s="1731"/>
      <c r="AI284" s="1731"/>
      <c r="AJ284" s="1731"/>
      <c r="AK284" s="1731"/>
      <c r="AL284" s="1731"/>
      <c r="AM284" s="1731"/>
      <c r="AN284" s="1731"/>
      <c r="AO284" s="1731"/>
      <c r="AP284" s="1731"/>
      <c r="AQ284" s="1731"/>
      <c r="AR284" s="1731"/>
      <c r="AS284" s="1731"/>
      <c r="AT284" s="1731"/>
      <c r="AU284" s="1731"/>
      <c r="AV284" s="1731"/>
      <c r="AW284" s="1731"/>
      <c r="AX284" s="1731"/>
      <c r="AY284" s="1731"/>
      <c r="AZ284" s="1731"/>
      <c r="BA284" s="1731"/>
      <c r="BB284" s="1731"/>
      <c r="BC284" s="1731"/>
      <c r="BD284" s="1731"/>
      <c r="BE284" s="1731"/>
      <c r="BF284" s="1731"/>
      <c r="BG284" s="1731"/>
      <c r="BH284" s="1731"/>
      <c r="BI284" s="1731"/>
      <c r="BJ284" s="1731"/>
      <c r="BK284" s="1731"/>
      <c r="BL284" s="1731"/>
      <c r="BM284" s="1731"/>
      <c r="BN284" s="1731"/>
      <c r="BO284" s="1731"/>
      <c r="BP284" s="1731"/>
      <c r="BQ284" s="1731"/>
      <c r="BR284" s="1731"/>
      <c r="BS284" s="1731"/>
      <c r="BT284" s="1731"/>
      <c r="BU284" s="1731"/>
      <c r="BV284" s="1732"/>
      <c r="BW284" s="1732"/>
      <c r="BX284" s="1732"/>
      <c r="BY284" s="1732"/>
      <c r="BZ284" s="1731"/>
      <c r="CA284" s="2200"/>
      <c r="CB284" s="2200"/>
      <c r="CC284" s="2200"/>
      <c r="CD284" s="2200"/>
      <c r="CE284" s="2200"/>
      <c r="CF284" s="2200"/>
      <c r="CG284" s="2200"/>
      <c r="CH284" s="2200"/>
      <c r="CI284" s="2200"/>
      <c r="CJ284" s="2200"/>
      <c r="CK284" s="2200"/>
      <c r="CL284" s="2200"/>
      <c r="CM284" s="2200"/>
      <c r="CN284" s="2200"/>
      <c r="CO284" s="2200"/>
      <c r="CP284" s="2200"/>
      <c r="CQ284" s="2200"/>
      <c r="CR284" s="1731"/>
      <c r="CS284" s="1731"/>
    </row>
    <row r="285" spans="1:97" ht="13.5" customHeight="1" x14ac:dyDescent="0.25">
      <c r="A285" s="1731"/>
      <c r="B285" s="1731"/>
      <c r="C285" s="1731"/>
      <c r="D285" s="1731"/>
      <c r="E285" s="1731"/>
      <c r="F285" s="1731"/>
      <c r="G285" s="1731"/>
      <c r="H285" s="1731"/>
      <c r="I285" s="1731"/>
      <c r="J285" s="1731"/>
      <c r="K285" s="1731"/>
      <c r="L285" s="1731"/>
      <c r="M285" s="1731"/>
      <c r="N285" s="1731"/>
      <c r="O285" s="1731"/>
      <c r="P285" s="1731"/>
      <c r="Q285" s="1731"/>
      <c r="R285" s="1731"/>
      <c r="S285" s="1731"/>
      <c r="T285" s="1731"/>
      <c r="U285" s="1731"/>
      <c r="V285" s="1731"/>
      <c r="W285" s="1731"/>
      <c r="X285" s="1731"/>
      <c r="Y285" s="1731"/>
      <c r="Z285" s="1731"/>
      <c r="AA285" s="1731"/>
      <c r="AB285" s="1731"/>
      <c r="AC285" s="1731"/>
      <c r="AD285" s="1731"/>
      <c r="AE285" s="1731"/>
      <c r="AF285" s="1731"/>
      <c r="AG285" s="1731"/>
      <c r="AH285" s="1731"/>
      <c r="AI285" s="1731"/>
      <c r="AJ285" s="1731"/>
      <c r="AK285" s="1731"/>
      <c r="AL285" s="1731"/>
      <c r="AM285" s="1731"/>
      <c r="AN285" s="1731"/>
      <c r="AO285" s="1731"/>
      <c r="AP285" s="1731"/>
      <c r="AQ285" s="1731"/>
      <c r="AR285" s="1731"/>
      <c r="AS285" s="1731"/>
      <c r="AT285" s="1731"/>
      <c r="AU285" s="1731"/>
      <c r="AV285" s="1731"/>
      <c r="AW285" s="1731"/>
      <c r="AX285" s="1731"/>
      <c r="AY285" s="1731"/>
      <c r="AZ285" s="1731"/>
      <c r="BA285" s="1731"/>
      <c r="BB285" s="1731"/>
      <c r="BC285" s="1731"/>
      <c r="BD285" s="1731"/>
      <c r="BE285" s="1731"/>
      <c r="BF285" s="1731"/>
      <c r="BG285" s="1731"/>
      <c r="BH285" s="1731"/>
      <c r="BI285" s="1731"/>
      <c r="BJ285" s="1731"/>
      <c r="BK285" s="1731"/>
      <c r="BL285" s="1731"/>
      <c r="BM285" s="1731"/>
      <c r="BN285" s="1731"/>
      <c r="BO285" s="1731"/>
      <c r="BP285" s="1731"/>
      <c r="BQ285" s="1731"/>
      <c r="BR285" s="1731"/>
      <c r="BS285" s="1731"/>
      <c r="BT285" s="1731"/>
      <c r="BU285" s="1731"/>
      <c r="BV285" s="1732"/>
      <c r="BW285" s="1732"/>
      <c r="BX285" s="1732"/>
      <c r="BY285" s="1732"/>
      <c r="BZ285" s="1731"/>
      <c r="CA285" s="2200"/>
      <c r="CB285" s="2200"/>
      <c r="CC285" s="2200"/>
      <c r="CD285" s="2200"/>
      <c r="CE285" s="2200"/>
      <c r="CF285" s="2200"/>
      <c r="CG285" s="2200"/>
      <c r="CH285" s="2200"/>
      <c r="CI285" s="2200"/>
      <c r="CJ285" s="2200"/>
      <c r="CK285" s="2200"/>
      <c r="CL285" s="2200"/>
      <c r="CM285" s="2200"/>
      <c r="CN285" s="2200"/>
      <c r="CO285" s="2200"/>
      <c r="CP285" s="2200"/>
      <c r="CQ285" s="2200"/>
      <c r="CR285" s="1731"/>
      <c r="CS285" s="1731"/>
    </row>
    <row r="286" spans="1:97" ht="13.5" customHeight="1" x14ac:dyDescent="0.25">
      <c r="A286" s="1731"/>
      <c r="B286" s="1731"/>
      <c r="C286" s="1731"/>
      <c r="D286" s="1731"/>
      <c r="E286" s="1731"/>
      <c r="F286" s="1731"/>
      <c r="G286" s="1731"/>
      <c r="H286" s="1731"/>
      <c r="I286" s="1731"/>
      <c r="J286" s="1731"/>
      <c r="K286" s="1731"/>
      <c r="L286" s="1731"/>
      <c r="M286" s="1731"/>
      <c r="N286" s="1731"/>
      <c r="O286" s="1731"/>
      <c r="P286" s="1731"/>
      <c r="Q286" s="1731"/>
      <c r="R286" s="1731"/>
      <c r="S286" s="1731"/>
      <c r="T286" s="1731"/>
      <c r="U286" s="1731"/>
      <c r="V286" s="1731"/>
      <c r="W286" s="1731"/>
      <c r="X286" s="1731"/>
      <c r="Y286" s="1731"/>
      <c r="Z286" s="1731"/>
      <c r="AA286" s="1731"/>
      <c r="AB286" s="1731"/>
      <c r="AC286" s="1731"/>
      <c r="AD286" s="1731"/>
      <c r="AE286" s="1731"/>
      <c r="AF286" s="1731"/>
      <c r="AG286" s="1731"/>
      <c r="AH286" s="1731"/>
      <c r="AI286" s="1731"/>
      <c r="AJ286" s="1731"/>
      <c r="AK286" s="1731"/>
      <c r="AL286" s="1731"/>
      <c r="AM286" s="1731"/>
      <c r="AN286" s="1731"/>
      <c r="AO286" s="1731"/>
      <c r="AP286" s="1731"/>
      <c r="AQ286" s="1731"/>
      <c r="AR286" s="1731"/>
      <c r="AS286" s="1731"/>
      <c r="AT286" s="1731"/>
      <c r="AU286" s="1731"/>
      <c r="AV286" s="1731"/>
      <c r="AW286" s="1731"/>
      <c r="AX286" s="1731"/>
      <c r="AY286" s="1731"/>
      <c r="AZ286" s="1731"/>
      <c r="BA286" s="1731"/>
      <c r="BB286" s="1731"/>
      <c r="BC286" s="1731"/>
      <c r="BD286" s="1731"/>
      <c r="BE286" s="1731"/>
      <c r="BF286" s="1731"/>
      <c r="BG286" s="1731"/>
      <c r="BH286" s="1731"/>
      <c r="BI286" s="1731"/>
      <c r="BJ286" s="1731"/>
      <c r="BK286" s="1731"/>
      <c r="BL286" s="1731"/>
      <c r="BM286" s="1731"/>
      <c r="BN286" s="1731"/>
      <c r="BO286" s="1731"/>
      <c r="BP286" s="1731"/>
      <c r="BQ286" s="1731"/>
      <c r="BR286" s="1731"/>
      <c r="BS286" s="1731"/>
      <c r="BT286" s="1731"/>
      <c r="BU286" s="1731"/>
      <c r="BV286" s="1732"/>
      <c r="BW286" s="1732"/>
      <c r="BX286" s="1732"/>
      <c r="BY286" s="1732"/>
      <c r="BZ286" s="1731"/>
      <c r="CA286" s="2200"/>
      <c r="CB286" s="2200"/>
      <c r="CC286" s="2200"/>
      <c r="CD286" s="2200"/>
      <c r="CE286" s="2200"/>
      <c r="CF286" s="2200"/>
      <c r="CG286" s="2200"/>
      <c r="CH286" s="2200"/>
      <c r="CI286" s="2200"/>
      <c r="CJ286" s="2200"/>
      <c r="CK286" s="2200"/>
      <c r="CL286" s="2200"/>
      <c r="CM286" s="2200"/>
      <c r="CN286" s="2200"/>
      <c r="CO286" s="2200"/>
      <c r="CP286" s="2200"/>
      <c r="CQ286" s="2200"/>
      <c r="CR286" s="1731"/>
      <c r="CS286" s="1731"/>
    </row>
    <row r="287" spans="1:97" ht="13.5" customHeight="1" x14ac:dyDescent="0.25">
      <c r="A287" s="1731"/>
      <c r="B287" s="1731"/>
      <c r="C287" s="1731"/>
      <c r="D287" s="1731"/>
      <c r="E287" s="1731"/>
      <c r="F287" s="1731"/>
      <c r="G287" s="1731"/>
      <c r="H287" s="1731"/>
      <c r="I287" s="1731"/>
      <c r="J287" s="1731"/>
      <c r="K287" s="1731"/>
      <c r="L287" s="1731"/>
      <c r="M287" s="1731"/>
      <c r="N287" s="1731"/>
      <c r="O287" s="1731"/>
      <c r="P287" s="1731"/>
      <c r="Q287" s="1731"/>
      <c r="R287" s="1731"/>
      <c r="S287" s="1731"/>
      <c r="T287" s="1731"/>
      <c r="U287" s="1731"/>
      <c r="V287" s="1731"/>
      <c r="W287" s="1731"/>
      <c r="X287" s="1731"/>
      <c r="Y287" s="1731"/>
      <c r="Z287" s="1731"/>
      <c r="AA287" s="1731"/>
      <c r="AB287" s="1731"/>
      <c r="AC287" s="1731"/>
      <c r="AD287" s="1731"/>
      <c r="AE287" s="1731"/>
      <c r="AF287" s="1731"/>
      <c r="AG287" s="1731"/>
      <c r="AH287" s="1731"/>
      <c r="AI287" s="1731"/>
      <c r="AJ287" s="1731"/>
      <c r="AK287" s="1731"/>
      <c r="AL287" s="1731"/>
      <c r="AM287" s="1731"/>
      <c r="AN287" s="1731"/>
      <c r="AO287" s="1731"/>
      <c r="AP287" s="1731"/>
      <c r="AQ287" s="1731"/>
      <c r="AR287" s="1731"/>
      <c r="AS287" s="1731"/>
      <c r="AT287" s="1731"/>
      <c r="AU287" s="1731"/>
      <c r="AV287" s="1731"/>
      <c r="AW287" s="1731"/>
      <c r="AX287" s="1731"/>
      <c r="AY287" s="1731"/>
      <c r="AZ287" s="1731"/>
      <c r="BA287" s="1731"/>
      <c r="BB287" s="1731"/>
      <c r="BC287" s="1731"/>
      <c r="BD287" s="1731"/>
      <c r="BE287" s="1731"/>
      <c r="BF287" s="1731"/>
      <c r="BG287" s="1731"/>
      <c r="BH287" s="1731"/>
      <c r="BI287" s="1731"/>
      <c r="BJ287" s="1731"/>
      <c r="BK287" s="1731"/>
      <c r="BL287" s="1731"/>
      <c r="BM287" s="1731"/>
      <c r="BN287" s="1731"/>
      <c r="BO287" s="1731"/>
      <c r="BP287" s="1731"/>
      <c r="BQ287" s="1731"/>
      <c r="BR287" s="1731"/>
      <c r="BS287" s="1731"/>
      <c r="BT287" s="1731"/>
      <c r="BU287" s="1731"/>
      <c r="BV287" s="1732"/>
      <c r="BW287" s="1732"/>
      <c r="BX287" s="1732"/>
      <c r="BY287" s="1732"/>
      <c r="BZ287" s="1731"/>
      <c r="CA287" s="2200"/>
      <c r="CB287" s="2200"/>
      <c r="CC287" s="2200"/>
      <c r="CD287" s="2200"/>
      <c r="CE287" s="2200"/>
      <c r="CF287" s="2200"/>
      <c r="CG287" s="2200"/>
      <c r="CH287" s="2200"/>
      <c r="CI287" s="2200"/>
      <c r="CJ287" s="2200"/>
      <c r="CK287" s="2200"/>
      <c r="CL287" s="2200"/>
      <c r="CM287" s="2200"/>
      <c r="CN287" s="2200"/>
      <c r="CO287" s="2200"/>
      <c r="CP287" s="2200"/>
      <c r="CQ287" s="2200"/>
      <c r="CR287" s="1731"/>
      <c r="CS287" s="1731"/>
    </row>
    <row r="288" spans="1:97" ht="13.5" customHeight="1" x14ac:dyDescent="0.25">
      <c r="A288" s="1731"/>
      <c r="B288" s="1731"/>
      <c r="C288" s="1731"/>
      <c r="D288" s="1731"/>
      <c r="E288" s="1731"/>
      <c r="F288" s="1731"/>
      <c r="G288" s="1731"/>
      <c r="H288" s="1731"/>
      <c r="I288" s="1731"/>
      <c r="J288" s="1731"/>
      <c r="K288" s="1731"/>
      <c r="L288" s="1731"/>
      <c r="M288" s="1731"/>
      <c r="N288" s="1731"/>
      <c r="O288" s="1731"/>
      <c r="P288" s="1731"/>
      <c r="Q288" s="1731"/>
      <c r="R288" s="1731"/>
      <c r="S288" s="1731"/>
      <c r="T288" s="1731"/>
      <c r="U288" s="1731"/>
      <c r="V288" s="1731"/>
      <c r="W288" s="1731"/>
      <c r="X288" s="1731"/>
      <c r="Y288" s="1731"/>
      <c r="Z288" s="1731"/>
      <c r="AA288" s="1731"/>
      <c r="AB288" s="1731"/>
      <c r="AC288" s="1731"/>
      <c r="AD288" s="1731"/>
      <c r="AE288" s="1731"/>
      <c r="AF288" s="1731"/>
      <c r="AG288" s="1731"/>
      <c r="AH288" s="1731"/>
      <c r="AI288" s="1731"/>
      <c r="AJ288" s="1731"/>
      <c r="AK288" s="1731"/>
      <c r="AL288" s="1731"/>
      <c r="AM288" s="1731"/>
      <c r="AN288" s="1731"/>
      <c r="AO288" s="1731"/>
      <c r="AP288" s="1731"/>
      <c r="AQ288" s="1731"/>
      <c r="AR288" s="1731"/>
      <c r="AS288" s="1731"/>
      <c r="AT288" s="1731"/>
      <c r="AU288" s="1731"/>
      <c r="AV288" s="1731"/>
      <c r="AW288" s="1731"/>
      <c r="AX288" s="1731"/>
      <c r="AY288" s="1731"/>
      <c r="AZ288" s="1731"/>
      <c r="BA288" s="1731"/>
      <c r="BB288" s="1731"/>
      <c r="BC288" s="1731"/>
      <c r="BD288" s="1731"/>
      <c r="BE288" s="1731"/>
      <c r="BF288" s="1731"/>
      <c r="BG288" s="1731"/>
      <c r="BH288" s="1731"/>
      <c r="BI288" s="1731"/>
      <c r="BJ288" s="1731"/>
      <c r="BK288" s="1731"/>
      <c r="BL288" s="1731"/>
      <c r="BM288" s="1731"/>
      <c r="BN288" s="1731"/>
      <c r="BO288" s="1731"/>
      <c r="BP288" s="1731"/>
      <c r="BQ288" s="1731"/>
      <c r="BR288" s="1731"/>
      <c r="BS288" s="1731"/>
      <c r="BT288" s="1731"/>
      <c r="BU288" s="1731"/>
      <c r="BV288" s="1732"/>
      <c r="BW288" s="1732"/>
      <c r="BX288" s="1732"/>
      <c r="BY288" s="1732"/>
      <c r="BZ288" s="1731"/>
      <c r="CA288" s="2200"/>
      <c r="CB288" s="2200"/>
      <c r="CC288" s="2200"/>
      <c r="CD288" s="2200"/>
      <c r="CE288" s="2200"/>
      <c r="CF288" s="2200"/>
      <c r="CG288" s="2200"/>
      <c r="CH288" s="2200"/>
      <c r="CI288" s="2200"/>
      <c r="CJ288" s="2200"/>
      <c r="CK288" s="2200"/>
      <c r="CL288" s="2200"/>
      <c r="CM288" s="2200"/>
      <c r="CN288" s="2200"/>
      <c r="CO288" s="2200"/>
      <c r="CP288" s="2200"/>
      <c r="CQ288" s="2200"/>
      <c r="CR288" s="1731"/>
      <c r="CS288" s="1731"/>
    </row>
    <row r="289" spans="1:97" ht="13.5" customHeight="1" x14ac:dyDescent="0.25">
      <c r="A289" s="1731"/>
      <c r="B289" s="1731"/>
      <c r="C289" s="1731"/>
      <c r="D289" s="1731"/>
      <c r="E289" s="1731"/>
      <c r="F289" s="1731"/>
      <c r="G289" s="1731"/>
      <c r="H289" s="1731"/>
      <c r="I289" s="1731"/>
      <c r="J289" s="1731"/>
      <c r="K289" s="1731"/>
      <c r="L289" s="1731"/>
      <c r="M289" s="1731"/>
      <c r="N289" s="1731"/>
      <c r="O289" s="1731"/>
      <c r="P289" s="1731"/>
      <c r="Q289" s="1731"/>
      <c r="R289" s="1731"/>
      <c r="S289" s="1731"/>
      <c r="T289" s="1731"/>
      <c r="U289" s="1731"/>
      <c r="V289" s="1731"/>
      <c r="W289" s="1731"/>
      <c r="X289" s="1731"/>
      <c r="Y289" s="1731"/>
      <c r="Z289" s="1731"/>
      <c r="AA289" s="1731"/>
      <c r="AB289" s="1731"/>
      <c r="AC289" s="1731"/>
      <c r="AD289" s="1731"/>
      <c r="AE289" s="1731"/>
      <c r="AF289" s="1731"/>
      <c r="AG289" s="1731"/>
      <c r="AH289" s="1731"/>
      <c r="AI289" s="1731"/>
      <c r="AJ289" s="1731"/>
      <c r="AK289" s="1731"/>
      <c r="AL289" s="1731"/>
      <c r="AM289" s="1731"/>
      <c r="AN289" s="1731"/>
      <c r="AO289" s="1731"/>
      <c r="AP289" s="1731"/>
      <c r="AQ289" s="1731"/>
      <c r="AR289" s="1731"/>
      <c r="AS289" s="1731"/>
      <c r="AT289" s="1731"/>
      <c r="AU289" s="1731"/>
      <c r="AV289" s="1731"/>
      <c r="AW289" s="1731"/>
      <c r="AX289" s="1731"/>
      <c r="AY289" s="1731"/>
      <c r="AZ289" s="1731"/>
      <c r="BA289" s="1731"/>
      <c r="BB289" s="1731"/>
      <c r="BC289" s="1731"/>
      <c r="BD289" s="1731"/>
      <c r="BE289" s="1731"/>
      <c r="BF289" s="1731"/>
      <c r="BG289" s="1731"/>
      <c r="BH289" s="1731"/>
      <c r="BI289" s="1731"/>
      <c r="BJ289" s="1731"/>
      <c r="BK289" s="1731"/>
      <c r="BL289" s="1731"/>
      <c r="BM289" s="1731"/>
      <c r="BN289" s="1731"/>
      <c r="BO289" s="1731"/>
      <c r="BP289" s="1731"/>
      <c r="BQ289" s="1731"/>
      <c r="BR289" s="1731"/>
      <c r="BS289" s="1731"/>
      <c r="BT289" s="1731"/>
      <c r="BU289" s="1731"/>
      <c r="BV289" s="1732"/>
      <c r="BW289" s="1732"/>
      <c r="BX289" s="1732"/>
      <c r="BY289" s="1732"/>
      <c r="BZ289" s="1731"/>
      <c r="CA289" s="2200"/>
      <c r="CB289" s="2200"/>
      <c r="CC289" s="2200"/>
      <c r="CD289" s="2200"/>
      <c r="CE289" s="2200"/>
      <c r="CF289" s="2200"/>
      <c r="CG289" s="2200"/>
      <c r="CH289" s="2200"/>
      <c r="CI289" s="2200"/>
      <c r="CJ289" s="2200"/>
      <c r="CK289" s="2200"/>
      <c r="CL289" s="2200"/>
      <c r="CM289" s="2200"/>
      <c r="CN289" s="2200"/>
      <c r="CO289" s="2200"/>
      <c r="CP289" s="2200"/>
      <c r="CQ289" s="2200"/>
      <c r="CR289" s="1731"/>
      <c r="CS289" s="1731"/>
    </row>
    <row r="290" spans="1:97" ht="13.5" customHeight="1" x14ac:dyDescent="0.25">
      <c r="A290" s="1731"/>
      <c r="B290" s="1731"/>
      <c r="C290" s="1731"/>
      <c r="D290" s="1731"/>
      <c r="E290" s="1731"/>
      <c r="F290" s="1731"/>
      <c r="G290" s="1731"/>
      <c r="H290" s="1731"/>
      <c r="I290" s="1731"/>
      <c r="J290" s="1731"/>
      <c r="K290" s="1731"/>
      <c r="L290" s="1731"/>
      <c r="M290" s="1731"/>
      <c r="N290" s="1731"/>
      <c r="O290" s="1731"/>
      <c r="P290" s="1731"/>
      <c r="Q290" s="1731"/>
      <c r="R290" s="1731"/>
      <c r="S290" s="1731"/>
      <c r="T290" s="1731"/>
      <c r="U290" s="1731"/>
      <c r="V290" s="1731"/>
      <c r="W290" s="1731"/>
      <c r="X290" s="1731"/>
      <c r="Y290" s="1731"/>
      <c r="Z290" s="1731"/>
      <c r="AA290" s="1731"/>
      <c r="AB290" s="1731"/>
      <c r="AC290" s="1731"/>
      <c r="AD290" s="1731"/>
      <c r="AE290" s="1731"/>
      <c r="AF290" s="1731"/>
      <c r="AG290" s="1731"/>
      <c r="AH290" s="1731"/>
      <c r="AI290" s="1731"/>
      <c r="AJ290" s="1731"/>
      <c r="AK290" s="1731"/>
      <c r="AL290" s="1731"/>
      <c r="AM290" s="1731"/>
      <c r="AN290" s="1731"/>
      <c r="AO290" s="1731"/>
      <c r="AP290" s="1731"/>
      <c r="AQ290" s="1731"/>
      <c r="AR290" s="1731"/>
      <c r="AS290" s="1731"/>
      <c r="AT290" s="1731"/>
      <c r="AU290" s="1731"/>
      <c r="AV290" s="1731"/>
      <c r="AW290" s="1731"/>
      <c r="AX290" s="1731"/>
      <c r="AY290" s="1731"/>
      <c r="AZ290" s="1731"/>
      <c r="BA290" s="1731"/>
      <c r="BB290" s="1731"/>
      <c r="BC290" s="1731"/>
      <c r="BD290" s="1731"/>
      <c r="BE290" s="1731"/>
      <c r="BF290" s="1731"/>
      <c r="BG290" s="1731"/>
      <c r="BH290" s="1731"/>
      <c r="BI290" s="1731"/>
      <c r="BJ290" s="1731"/>
      <c r="BK290" s="1731"/>
      <c r="BL290" s="1731"/>
      <c r="BM290" s="1731"/>
      <c r="BN290" s="1731"/>
      <c r="BO290" s="1731"/>
      <c r="BP290" s="1731"/>
      <c r="BQ290" s="1731"/>
      <c r="BR290" s="1731"/>
      <c r="BS290" s="1731"/>
      <c r="BT290" s="1731"/>
      <c r="BU290" s="1731"/>
      <c r="BV290" s="1732"/>
      <c r="BW290" s="1732"/>
      <c r="BX290" s="1732"/>
      <c r="BY290" s="1732"/>
      <c r="BZ290" s="1731"/>
      <c r="CA290" s="2200"/>
      <c r="CB290" s="2200"/>
      <c r="CC290" s="2200"/>
      <c r="CD290" s="2200"/>
      <c r="CE290" s="2200"/>
      <c r="CF290" s="2200"/>
      <c r="CG290" s="2200"/>
      <c r="CH290" s="2200"/>
      <c r="CI290" s="2200"/>
      <c r="CJ290" s="2200"/>
      <c r="CK290" s="2200"/>
      <c r="CL290" s="2200"/>
      <c r="CM290" s="2200"/>
      <c r="CN290" s="2200"/>
      <c r="CO290" s="2200"/>
      <c r="CP290" s="2200"/>
      <c r="CQ290" s="2200"/>
      <c r="CR290" s="1731"/>
      <c r="CS290" s="1731"/>
    </row>
    <row r="291" spans="1:97" ht="13.5" customHeight="1" x14ac:dyDescent="0.25">
      <c r="A291" s="1731"/>
      <c r="B291" s="1731"/>
      <c r="C291" s="1731"/>
      <c r="D291" s="1731"/>
      <c r="E291" s="1731"/>
      <c r="F291" s="1731"/>
      <c r="G291" s="1731"/>
      <c r="H291" s="1731"/>
      <c r="I291" s="1731"/>
      <c r="J291" s="1731"/>
      <c r="K291" s="1731"/>
      <c r="L291" s="1731"/>
      <c r="M291" s="1731"/>
      <c r="N291" s="1731"/>
      <c r="O291" s="1731"/>
      <c r="P291" s="1731"/>
      <c r="Q291" s="1731"/>
      <c r="R291" s="1731"/>
      <c r="S291" s="1731"/>
      <c r="T291" s="1731"/>
      <c r="U291" s="1731"/>
      <c r="V291" s="1731"/>
      <c r="W291" s="1731"/>
      <c r="X291" s="1731"/>
      <c r="Y291" s="1731"/>
      <c r="Z291" s="1731"/>
      <c r="AA291" s="1731"/>
      <c r="AB291" s="1731"/>
      <c r="AC291" s="1731"/>
      <c r="AD291" s="1731"/>
      <c r="AE291" s="1731"/>
      <c r="AF291" s="1731"/>
      <c r="AG291" s="1731"/>
      <c r="AH291" s="1731"/>
      <c r="AI291" s="1731"/>
      <c r="AJ291" s="1731"/>
      <c r="AK291" s="1731"/>
      <c r="AL291" s="1731"/>
      <c r="AM291" s="1731"/>
      <c r="AN291" s="1731"/>
      <c r="AO291" s="1731"/>
      <c r="AP291" s="1731"/>
      <c r="AQ291" s="1731"/>
      <c r="AR291" s="1731"/>
      <c r="AS291" s="1731"/>
      <c r="AT291" s="1731"/>
      <c r="AU291" s="1731"/>
      <c r="AV291" s="1731"/>
      <c r="AW291" s="1731"/>
      <c r="AX291" s="1731"/>
      <c r="AY291" s="1731"/>
      <c r="AZ291" s="1731"/>
      <c r="BA291" s="1731"/>
      <c r="BB291" s="1731"/>
      <c r="BC291" s="1731"/>
      <c r="BD291" s="1731"/>
      <c r="BE291" s="1731"/>
      <c r="BF291" s="1731"/>
      <c r="BG291" s="1731"/>
      <c r="BH291" s="1731"/>
      <c r="BI291" s="1731"/>
      <c r="BJ291" s="1731"/>
      <c r="BK291" s="1731"/>
      <c r="BL291" s="1731"/>
      <c r="BM291" s="1731"/>
      <c r="BN291" s="1731"/>
      <c r="BO291" s="1731"/>
      <c r="BP291" s="1731"/>
      <c r="BQ291" s="1731"/>
      <c r="BR291" s="1731"/>
      <c r="BS291" s="1731"/>
      <c r="BT291" s="1731"/>
      <c r="BU291" s="1731"/>
      <c r="BV291" s="1732"/>
      <c r="BW291" s="1732"/>
      <c r="BX291" s="1732"/>
      <c r="BY291" s="1732"/>
      <c r="BZ291" s="1731"/>
      <c r="CA291" s="2200"/>
      <c r="CB291" s="2200"/>
      <c r="CC291" s="2200"/>
      <c r="CD291" s="2200"/>
      <c r="CE291" s="2200"/>
      <c r="CF291" s="2200"/>
      <c r="CG291" s="2200"/>
      <c r="CH291" s="2200"/>
      <c r="CI291" s="2200"/>
      <c r="CJ291" s="2200"/>
      <c r="CK291" s="2200"/>
      <c r="CL291" s="2200"/>
      <c r="CM291" s="2200"/>
      <c r="CN291" s="2200"/>
      <c r="CO291" s="2200"/>
      <c r="CP291" s="2200"/>
      <c r="CQ291" s="2200"/>
      <c r="CR291" s="1731"/>
      <c r="CS291" s="1731"/>
    </row>
    <row r="292" spans="1:97" ht="13.5" customHeight="1" x14ac:dyDescent="0.25">
      <c r="A292" s="1731"/>
      <c r="B292" s="1731"/>
      <c r="C292" s="1731"/>
      <c r="D292" s="1731"/>
      <c r="E292" s="1731"/>
      <c r="F292" s="1731"/>
      <c r="G292" s="1731"/>
      <c r="H292" s="1731"/>
      <c r="I292" s="1731"/>
      <c r="J292" s="1731"/>
      <c r="K292" s="1731"/>
      <c r="L292" s="1731"/>
      <c r="M292" s="1731"/>
      <c r="N292" s="1731"/>
      <c r="O292" s="1731"/>
      <c r="P292" s="1731"/>
      <c r="Q292" s="1731"/>
      <c r="R292" s="1731"/>
      <c r="S292" s="1731"/>
      <c r="T292" s="1731"/>
      <c r="U292" s="1731"/>
      <c r="V292" s="1731"/>
      <c r="W292" s="1731"/>
      <c r="X292" s="1731"/>
      <c r="Y292" s="1731"/>
      <c r="Z292" s="1731"/>
      <c r="AA292" s="1731"/>
      <c r="AB292" s="1731"/>
      <c r="AC292" s="1731"/>
      <c r="AD292" s="1731"/>
      <c r="AE292" s="1731"/>
      <c r="AF292" s="1731"/>
      <c r="AG292" s="1731"/>
      <c r="AH292" s="1731"/>
      <c r="AI292" s="1731"/>
      <c r="AJ292" s="1731"/>
      <c r="AK292" s="1731"/>
      <c r="AL292" s="1731"/>
      <c r="AM292" s="1731"/>
      <c r="AN292" s="1731"/>
      <c r="AO292" s="1731"/>
      <c r="AP292" s="1731"/>
      <c r="AQ292" s="1731"/>
      <c r="AR292" s="1731"/>
      <c r="AS292" s="1731"/>
      <c r="AT292" s="1731"/>
      <c r="AU292" s="1731"/>
      <c r="AV292" s="1731"/>
      <c r="AW292" s="1731"/>
      <c r="AX292" s="1731"/>
      <c r="AY292" s="1731"/>
      <c r="AZ292" s="1731"/>
      <c r="BA292" s="1731"/>
      <c r="BB292" s="1731"/>
      <c r="BC292" s="1731"/>
      <c r="BD292" s="1731"/>
      <c r="BE292" s="1731"/>
      <c r="BF292" s="1731"/>
      <c r="BG292" s="1731"/>
      <c r="BH292" s="1731"/>
      <c r="BI292" s="1731"/>
      <c r="BJ292" s="1731"/>
      <c r="BK292" s="1731"/>
      <c r="BL292" s="1731"/>
      <c r="BM292" s="1731"/>
      <c r="BN292" s="1731"/>
      <c r="BO292" s="1731"/>
      <c r="BP292" s="1731"/>
      <c r="BQ292" s="1731"/>
      <c r="BR292" s="1731"/>
      <c r="BS292" s="1731"/>
      <c r="BT292" s="1731"/>
      <c r="BU292" s="1731"/>
      <c r="BV292" s="1732"/>
      <c r="BW292" s="1732"/>
      <c r="BX292" s="1732"/>
      <c r="BY292" s="1732"/>
      <c r="BZ292" s="1731"/>
      <c r="CA292" s="2200"/>
      <c r="CB292" s="2200"/>
      <c r="CC292" s="2200"/>
      <c r="CD292" s="2200"/>
      <c r="CE292" s="2200"/>
      <c r="CF292" s="2200"/>
      <c r="CG292" s="2200"/>
      <c r="CH292" s="2200"/>
      <c r="CI292" s="2200"/>
      <c r="CJ292" s="2200"/>
      <c r="CK292" s="2200"/>
      <c r="CL292" s="2200"/>
      <c r="CM292" s="2200"/>
      <c r="CN292" s="2200"/>
      <c r="CO292" s="2200"/>
      <c r="CP292" s="2200"/>
      <c r="CQ292" s="2200"/>
      <c r="CR292" s="1731"/>
      <c r="CS292" s="1731"/>
    </row>
    <row r="293" spans="1:97" ht="13.5" customHeight="1" x14ac:dyDescent="0.25">
      <c r="A293" s="1731"/>
      <c r="B293" s="1731"/>
      <c r="C293" s="1731"/>
      <c r="D293" s="1731"/>
      <c r="E293" s="1731"/>
      <c r="F293" s="1731"/>
      <c r="G293" s="1731"/>
      <c r="H293" s="1731"/>
      <c r="I293" s="1731"/>
      <c r="J293" s="1731"/>
      <c r="K293" s="1731"/>
      <c r="L293" s="1731"/>
      <c r="M293" s="1731"/>
      <c r="N293" s="1731"/>
      <c r="O293" s="1731"/>
      <c r="P293" s="1731"/>
      <c r="Q293" s="1731"/>
      <c r="R293" s="1731"/>
      <c r="S293" s="1731"/>
      <c r="T293" s="1731"/>
      <c r="U293" s="1731"/>
      <c r="V293" s="1731"/>
      <c r="W293" s="1731"/>
      <c r="X293" s="1731"/>
      <c r="Y293" s="1731"/>
      <c r="Z293" s="1731"/>
      <c r="AA293" s="1731"/>
      <c r="AB293" s="1731"/>
      <c r="AC293" s="1731"/>
      <c r="AD293" s="1731"/>
      <c r="AE293" s="1731"/>
      <c r="AF293" s="1731"/>
      <c r="AG293" s="1731"/>
      <c r="AH293" s="1731"/>
      <c r="AI293" s="1731"/>
      <c r="AJ293" s="1731"/>
      <c r="AK293" s="1731"/>
      <c r="AL293" s="1731"/>
      <c r="AM293" s="1731"/>
      <c r="AN293" s="1731"/>
      <c r="AO293" s="1731"/>
      <c r="AP293" s="1731"/>
      <c r="AQ293" s="1731"/>
      <c r="AR293" s="1731"/>
      <c r="AS293" s="1731"/>
      <c r="AT293" s="1731"/>
      <c r="AU293" s="1731"/>
      <c r="AV293" s="1731"/>
      <c r="AW293" s="1731"/>
      <c r="AX293" s="1731"/>
      <c r="AY293" s="1731"/>
      <c r="AZ293" s="1731"/>
      <c r="BA293" s="1731"/>
      <c r="BB293" s="1731"/>
      <c r="BC293" s="1731"/>
      <c r="BD293" s="1731"/>
      <c r="BE293" s="1731"/>
      <c r="BF293" s="1731"/>
      <c r="BG293" s="1731"/>
      <c r="BH293" s="1731"/>
      <c r="BI293" s="1731"/>
      <c r="BJ293" s="1731"/>
      <c r="BK293" s="1731"/>
      <c r="BL293" s="1731"/>
      <c r="BM293" s="1731"/>
      <c r="BN293" s="1731"/>
      <c r="BO293" s="1731"/>
      <c r="BP293" s="1731"/>
      <c r="BQ293" s="1731"/>
      <c r="BR293" s="1731"/>
      <c r="BS293" s="1731"/>
      <c r="BT293" s="1731"/>
      <c r="BU293" s="1731"/>
      <c r="BV293" s="1732"/>
      <c r="BW293" s="1732"/>
      <c r="BX293" s="1732"/>
      <c r="BY293" s="1732"/>
      <c r="BZ293" s="1731"/>
      <c r="CA293" s="2200"/>
      <c r="CB293" s="2200"/>
      <c r="CC293" s="2200"/>
      <c r="CD293" s="2200"/>
      <c r="CE293" s="2200"/>
      <c r="CF293" s="2200"/>
      <c r="CG293" s="2200"/>
      <c r="CH293" s="2200"/>
      <c r="CI293" s="2200"/>
      <c r="CJ293" s="2200"/>
      <c r="CK293" s="2200"/>
      <c r="CL293" s="2200"/>
      <c r="CM293" s="2200"/>
      <c r="CN293" s="2200"/>
      <c r="CO293" s="2200"/>
      <c r="CP293" s="2200"/>
      <c r="CQ293" s="2200"/>
      <c r="CR293" s="1731"/>
      <c r="CS293" s="1731"/>
    </row>
    <row r="294" spans="1:97" ht="13.5" customHeight="1" x14ac:dyDescent="0.25">
      <c r="A294" s="1731"/>
      <c r="B294" s="1731"/>
      <c r="C294" s="1731"/>
      <c r="D294" s="1731"/>
      <c r="E294" s="1731"/>
      <c r="F294" s="1731"/>
      <c r="G294" s="1731"/>
      <c r="H294" s="1731"/>
      <c r="I294" s="1731"/>
      <c r="J294" s="1731"/>
      <c r="K294" s="1731"/>
      <c r="L294" s="1731"/>
      <c r="M294" s="1731"/>
      <c r="N294" s="1731"/>
      <c r="O294" s="1731"/>
      <c r="P294" s="1731"/>
      <c r="Q294" s="1731"/>
      <c r="R294" s="1731"/>
      <c r="S294" s="1731"/>
      <c r="T294" s="1731"/>
      <c r="U294" s="1731"/>
      <c r="V294" s="1731"/>
      <c r="W294" s="1731"/>
      <c r="X294" s="1731"/>
      <c r="Y294" s="1731"/>
      <c r="Z294" s="1731"/>
      <c r="AA294" s="1731"/>
      <c r="AB294" s="1731"/>
      <c r="AC294" s="1731"/>
      <c r="AD294" s="1731"/>
      <c r="AE294" s="1731"/>
      <c r="AF294" s="1731"/>
      <c r="AG294" s="1731"/>
      <c r="AH294" s="1731"/>
      <c r="AI294" s="1731"/>
      <c r="AJ294" s="1731"/>
      <c r="AK294" s="1731"/>
      <c r="AL294" s="1731"/>
      <c r="AM294" s="1731"/>
      <c r="AN294" s="1731"/>
      <c r="AO294" s="1731"/>
      <c r="AP294" s="1731"/>
      <c r="AQ294" s="1731"/>
      <c r="AR294" s="1731"/>
      <c r="AS294" s="1731"/>
      <c r="AT294" s="1731"/>
      <c r="AU294" s="1731"/>
      <c r="AV294" s="1731"/>
      <c r="AW294" s="1731"/>
      <c r="AX294" s="1731"/>
      <c r="AY294" s="1731"/>
      <c r="AZ294" s="1731"/>
      <c r="BA294" s="1731"/>
      <c r="BB294" s="1731"/>
      <c r="BC294" s="1731"/>
      <c r="BD294" s="1731"/>
      <c r="BE294" s="1731"/>
      <c r="BF294" s="1731"/>
      <c r="BG294" s="1731"/>
      <c r="BH294" s="1731"/>
      <c r="BI294" s="1731"/>
      <c r="BJ294" s="1731"/>
      <c r="BK294" s="1731"/>
      <c r="BL294" s="1731"/>
      <c r="BM294" s="1731"/>
      <c r="BN294" s="1731"/>
      <c r="BO294" s="1731"/>
      <c r="BP294" s="1731"/>
      <c r="BQ294" s="1731"/>
      <c r="BR294" s="1731"/>
      <c r="BS294" s="1731"/>
      <c r="BT294" s="1731"/>
      <c r="BU294" s="1731"/>
      <c r="BV294" s="1732"/>
      <c r="BW294" s="1732"/>
      <c r="BX294" s="1732"/>
      <c r="BY294" s="1732"/>
      <c r="BZ294" s="1731"/>
      <c r="CA294" s="2200"/>
      <c r="CB294" s="2200"/>
      <c r="CC294" s="2200"/>
      <c r="CD294" s="2200"/>
      <c r="CE294" s="2200"/>
      <c r="CF294" s="2200"/>
      <c r="CG294" s="2200"/>
      <c r="CH294" s="2200"/>
      <c r="CI294" s="2200"/>
      <c r="CJ294" s="2200"/>
      <c r="CK294" s="2200"/>
      <c r="CL294" s="2200"/>
      <c r="CM294" s="2200"/>
      <c r="CN294" s="2200"/>
      <c r="CO294" s="2200"/>
      <c r="CP294" s="2200"/>
      <c r="CQ294" s="2200"/>
      <c r="CR294" s="1731"/>
      <c r="CS294" s="1731"/>
    </row>
    <row r="295" spans="1:97" ht="13.5" customHeight="1" x14ac:dyDescent="0.25">
      <c r="A295" s="1731"/>
      <c r="B295" s="1731"/>
      <c r="C295" s="1731"/>
      <c r="D295" s="1731"/>
      <c r="E295" s="1731"/>
      <c r="F295" s="1731"/>
      <c r="G295" s="1731"/>
      <c r="H295" s="1731"/>
      <c r="I295" s="1731"/>
      <c r="J295" s="1731"/>
      <c r="K295" s="1731"/>
      <c r="L295" s="1731"/>
      <c r="M295" s="1731"/>
      <c r="N295" s="1731"/>
      <c r="O295" s="1731"/>
      <c r="P295" s="1731"/>
      <c r="Q295" s="1731"/>
      <c r="R295" s="1731"/>
      <c r="S295" s="1731"/>
      <c r="T295" s="1731"/>
      <c r="U295" s="1731"/>
      <c r="V295" s="1731"/>
      <c r="W295" s="1731"/>
      <c r="X295" s="1731"/>
      <c r="Y295" s="1731"/>
      <c r="Z295" s="1731"/>
      <c r="AA295" s="1731"/>
      <c r="AB295" s="1731"/>
      <c r="AC295" s="1731"/>
      <c r="AD295" s="1731"/>
      <c r="AE295" s="1731"/>
      <c r="AF295" s="1731"/>
      <c r="AG295" s="1731"/>
      <c r="AH295" s="1731"/>
      <c r="AI295" s="1731"/>
      <c r="AJ295" s="1731"/>
      <c r="AK295" s="1731"/>
      <c r="AL295" s="1731"/>
      <c r="AM295" s="1731"/>
      <c r="AN295" s="1731"/>
      <c r="AO295" s="1731"/>
      <c r="AP295" s="1731"/>
      <c r="AQ295" s="1731"/>
      <c r="AR295" s="1731"/>
      <c r="AS295" s="1731"/>
      <c r="AT295" s="1731"/>
      <c r="AU295" s="1731"/>
      <c r="AV295" s="1731"/>
      <c r="AW295" s="1731"/>
      <c r="AX295" s="1731"/>
      <c r="AY295" s="1731"/>
      <c r="AZ295" s="1731"/>
      <c r="BA295" s="1731"/>
      <c r="BB295" s="1731"/>
      <c r="BC295" s="1731"/>
      <c r="BD295" s="1731"/>
      <c r="BE295" s="1731"/>
      <c r="BF295" s="1731"/>
      <c r="BG295" s="1731"/>
      <c r="BH295" s="1731"/>
      <c r="BI295" s="1731"/>
      <c r="BJ295" s="1731"/>
      <c r="BK295" s="1731"/>
      <c r="BL295" s="1731"/>
      <c r="BM295" s="1731"/>
      <c r="BN295" s="1731"/>
      <c r="BO295" s="1731"/>
      <c r="BP295" s="1731"/>
      <c r="BQ295" s="1731"/>
      <c r="BR295" s="1731"/>
      <c r="BS295" s="1731"/>
      <c r="BT295" s="1731"/>
      <c r="BU295" s="1731"/>
      <c r="BV295" s="1732"/>
      <c r="BW295" s="1732"/>
      <c r="BX295" s="1732"/>
      <c r="BY295" s="1732"/>
      <c r="BZ295" s="1731"/>
      <c r="CA295" s="2200"/>
      <c r="CB295" s="2200"/>
      <c r="CC295" s="2200"/>
      <c r="CD295" s="2200"/>
      <c r="CE295" s="2200"/>
      <c r="CF295" s="2200"/>
      <c r="CG295" s="2200"/>
      <c r="CH295" s="2200"/>
      <c r="CI295" s="2200"/>
      <c r="CJ295" s="2200"/>
      <c r="CK295" s="2200"/>
      <c r="CL295" s="2200"/>
      <c r="CM295" s="2200"/>
      <c r="CN295" s="2200"/>
      <c r="CO295" s="2200"/>
      <c r="CP295" s="2200"/>
      <c r="CQ295" s="2200"/>
      <c r="CR295" s="1731"/>
      <c r="CS295" s="1731"/>
    </row>
    <row r="296" spans="1:97" ht="13.5" customHeight="1" x14ac:dyDescent="0.25">
      <c r="A296" s="1731"/>
      <c r="B296" s="1731"/>
      <c r="C296" s="1731"/>
      <c r="D296" s="1731"/>
      <c r="E296" s="1731"/>
      <c r="F296" s="1731"/>
      <c r="G296" s="1731"/>
      <c r="H296" s="1731"/>
      <c r="I296" s="1731"/>
      <c r="J296" s="1731"/>
      <c r="K296" s="1731"/>
      <c r="L296" s="1731"/>
      <c r="M296" s="1731"/>
      <c r="N296" s="1731"/>
      <c r="O296" s="1731"/>
      <c r="P296" s="1731"/>
      <c r="Q296" s="1731"/>
      <c r="R296" s="1731"/>
      <c r="S296" s="1731"/>
      <c r="T296" s="1731"/>
      <c r="U296" s="1731"/>
      <c r="V296" s="1731"/>
      <c r="W296" s="1731"/>
      <c r="X296" s="1731"/>
      <c r="Y296" s="1731"/>
      <c r="Z296" s="1731"/>
      <c r="AA296" s="1731"/>
      <c r="AB296" s="1731"/>
      <c r="AC296" s="1731"/>
      <c r="AD296" s="1731"/>
      <c r="AE296" s="1731"/>
      <c r="AF296" s="1731"/>
      <c r="AG296" s="1731"/>
      <c r="AH296" s="1731"/>
      <c r="AI296" s="1731"/>
      <c r="AJ296" s="1731"/>
      <c r="AK296" s="1731"/>
      <c r="AL296" s="1731"/>
      <c r="AM296" s="1731"/>
      <c r="AN296" s="1731"/>
      <c r="AO296" s="1731"/>
      <c r="AP296" s="1731"/>
      <c r="AQ296" s="1731"/>
      <c r="AR296" s="1731"/>
      <c r="AS296" s="1731"/>
      <c r="AT296" s="1731"/>
      <c r="AU296" s="1731"/>
      <c r="AV296" s="1731"/>
      <c r="AW296" s="1731"/>
      <c r="AX296" s="1731"/>
      <c r="AY296" s="1731"/>
      <c r="AZ296" s="1731"/>
      <c r="BA296" s="1731"/>
      <c r="BB296" s="1731"/>
      <c r="BC296" s="1731"/>
      <c r="BD296" s="1731"/>
      <c r="BE296" s="1731"/>
      <c r="BF296" s="1731"/>
      <c r="BG296" s="1731"/>
      <c r="BH296" s="1731"/>
      <c r="BI296" s="1731"/>
      <c r="BJ296" s="1731"/>
      <c r="BK296" s="1731"/>
      <c r="BL296" s="1731"/>
      <c r="BM296" s="1731"/>
      <c r="BN296" s="1731"/>
      <c r="BO296" s="1731"/>
      <c r="BP296" s="1731"/>
      <c r="BQ296" s="1731"/>
      <c r="BR296" s="1731"/>
      <c r="BS296" s="1731"/>
      <c r="BT296" s="1731"/>
      <c r="BU296" s="1731"/>
      <c r="BV296" s="1732"/>
      <c r="BW296" s="1732"/>
      <c r="BX296" s="1732"/>
      <c r="BY296" s="1732"/>
      <c r="BZ296" s="1731"/>
      <c r="CA296" s="2200"/>
      <c r="CB296" s="2200"/>
      <c r="CC296" s="2200"/>
      <c r="CD296" s="2200"/>
      <c r="CE296" s="2200"/>
      <c r="CF296" s="2200"/>
      <c r="CG296" s="2200"/>
      <c r="CH296" s="2200"/>
      <c r="CI296" s="2200"/>
      <c r="CJ296" s="2200"/>
      <c r="CK296" s="2200"/>
      <c r="CL296" s="2200"/>
      <c r="CM296" s="2200"/>
      <c r="CN296" s="2200"/>
      <c r="CO296" s="2200"/>
      <c r="CP296" s="2200"/>
      <c r="CQ296" s="2200"/>
      <c r="CR296" s="1731"/>
      <c r="CS296" s="1731"/>
    </row>
    <row r="297" spans="1:97" ht="13.5" customHeight="1" x14ac:dyDescent="0.25">
      <c r="A297" s="1731"/>
      <c r="B297" s="1731"/>
      <c r="C297" s="1731"/>
      <c r="D297" s="1731"/>
      <c r="E297" s="1731"/>
      <c r="F297" s="1731"/>
      <c r="G297" s="1731"/>
      <c r="H297" s="1731"/>
      <c r="I297" s="1731"/>
      <c r="J297" s="1731"/>
      <c r="K297" s="1731"/>
      <c r="L297" s="1731"/>
      <c r="M297" s="1731"/>
      <c r="N297" s="1731"/>
      <c r="O297" s="1731"/>
      <c r="P297" s="1731"/>
      <c r="Q297" s="1731"/>
      <c r="R297" s="1731"/>
      <c r="S297" s="1731"/>
      <c r="T297" s="1731"/>
      <c r="U297" s="1731"/>
      <c r="V297" s="1731"/>
      <c r="W297" s="1731"/>
      <c r="X297" s="1731"/>
      <c r="Y297" s="1731"/>
      <c r="Z297" s="1731"/>
      <c r="AA297" s="1731"/>
      <c r="AB297" s="1731"/>
      <c r="AC297" s="1731"/>
      <c r="AD297" s="1731"/>
      <c r="AE297" s="1731"/>
      <c r="AF297" s="1731"/>
      <c r="AG297" s="1731"/>
      <c r="AH297" s="1731"/>
      <c r="AI297" s="1731"/>
      <c r="AJ297" s="1731"/>
      <c r="AK297" s="1731"/>
      <c r="AL297" s="1731"/>
      <c r="AM297" s="1731"/>
      <c r="AN297" s="1731"/>
      <c r="AO297" s="1731"/>
      <c r="AP297" s="1731"/>
      <c r="AQ297" s="1731"/>
      <c r="AR297" s="1731"/>
      <c r="AS297" s="1731"/>
      <c r="AT297" s="1731"/>
      <c r="AU297" s="1731"/>
      <c r="AV297" s="1731"/>
      <c r="AW297" s="1731"/>
      <c r="AX297" s="1731"/>
      <c r="AY297" s="1731"/>
      <c r="AZ297" s="1731"/>
      <c r="BA297" s="1731"/>
      <c r="BB297" s="1731"/>
      <c r="BC297" s="1731"/>
      <c r="BD297" s="1731"/>
      <c r="BE297" s="1731"/>
      <c r="BF297" s="1731"/>
      <c r="BG297" s="1731"/>
      <c r="BH297" s="1731"/>
      <c r="BI297" s="1731"/>
      <c r="BJ297" s="1731"/>
      <c r="BK297" s="1731"/>
      <c r="BL297" s="1731"/>
      <c r="BM297" s="1731"/>
      <c r="BN297" s="1731"/>
      <c r="BO297" s="1731"/>
      <c r="BP297" s="1731"/>
      <c r="BQ297" s="1731"/>
      <c r="BR297" s="1731"/>
      <c r="BS297" s="1731"/>
      <c r="BT297" s="1731"/>
      <c r="BU297" s="1731"/>
      <c r="BV297" s="1732"/>
      <c r="BW297" s="1732"/>
      <c r="BX297" s="1732"/>
      <c r="BY297" s="1732"/>
      <c r="BZ297" s="1731"/>
      <c r="CA297" s="2200"/>
      <c r="CB297" s="2200"/>
      <c r="CC297" s="2200"/>
      <c r="CD297" s="2200"/>
      <c r="CE297" s="2200"/>
      <c r="CF297" s="2200"/>
      <c r="CG297" s="2200"/>
      <c r="CH297" s="2200"/>
      <c r="CI297" s="2200"/>
      <c r="CJ297" s="2200"/>
      <c r="CK297" s="2200"/>
      <c r="CL297" s="2200"/>
      <c r="CM297" s="2200"/>
      <c r="CN297" s="2200"/>
      <c r="CO297" s="2200"/>
      <c r="CP297" s="2200"/>
      <c r="CQ297" s="2200"/>
      <c r="CR297" s="1731"/>
      <c r="CS297" s="1731"/>
    </row>
    <row r="298" spans="1:97" ht="13.5" customHeight="1" x14ac:dyDescent="0.25">
      <c r="A298" s="1731"/>
      <c r="B298" s="1731"/>
      <c r="C298" s="1731"/>
      <c r="D298" s="1731"/>
      <c r="E298" s="1731"/>
      <c r="F298" s="1731"/>
      <c r="G298" s="1731"/>
      <c r="H298" s="1731"/>
      <c r="I298" s="1731"/>
      <c r="J298" s="1731"/>
      <c r="K298" s="1731"/>
      <c r="L298" s="1731"/>
      <c r="M298" s="1731"/>
      <c r="N298" s="1731"/>
      <c r="O298" s="1731"/>
      <c r="P298" s="1731"/>
      <c r="Q298" s="1731"/>
      <c r="R298" s="1731"/>
      <c r="S298" s="1731"/>
      <c r="T298" s="1731"/>
      <c r="U298" s="1731"/>
      <c r="V298" s="1731"/>
      <c r="W298" s="1731"/>
      <c r="X298" s="1731"/>
      <c r="Y298" s="1731"/>
      <c r="Z298" s="1731"/>
      <c r="AA298" s="1731"/>
      <c r="AB298" s="1731"/>
      <c r="AC298" s="1731"/>
      <c r="AD298" s="1731"/>
      <c r="AE298" s="1731"/>
      <c r="AF298" s="1731"/>
      <c r="AG298" s="1731"/>
      <c r="AH298" s="1731"/>
      <c r="AI298" s="1731"/>
      <c r="AJ298" s="1731"/>
      <c r="AK298" s="1731"/>
      <c r="AL298" s="1731"/>
      <c r="AM298" s="1731"/>
      <c r="AN298" s="1731"/>
      <c r="AO298" s="1731"/>
      <c r="AP298" s="1731"/>
      <c r="AQ298" s="1731"/>
      <c r="AR298" s="1731"/>
      <c r="AS298" s="1731"/>
      <c r="AT298" s="1731"/>
      <c r="AU298" s="1731"/>
      <c r="AV298" s="1731"/>
      <c r="AW298" s="1731"/>
      <c r="AX298" s="1731"/>
      <c r="AY298" s="1731"/>
      <c r="AZ298" s="1731"/>
      <c r="BA298" s="1731"/>
      <c r="BB298" s="1731"/>
      <c r="BC298" s="1731"/>
      <c r="BD298" s="1731"/>
      <c r="BE298" s="1731"/>
      <c r="BF298" s="1731"/>
      <c r="BG298" s="1731"/>
      <c r="BH298" s="1731"/>
      <c r="BI298" s="1731"/>
      <c r="BJ298" s="1731"/>
      <c r="BK298" s="1731"/>
      <c r="BL298" s="1731"/>
      <c r="BM298" s="1731"/>
      <c r="BN298" s="1731"/>
      <c r="BO298" s="1731"/>
      <c r="BP298" s="1731"/>
      <c r="BQ298" s="1731"/>
      <c r="BR298" s="1731"/>
      <c r="BS298" s="1731"/>
      <c r="BT298" s="1731"/>
      <c r="BU298" s="1731"/>
      <c r="BV298" s="1732"/>
      <c r="BW298" s="1732"/>
      <c r="BX298" s="1732"/>
      <c r="BY298" s="1732"/>
      <c r="BZ298" s="1731"/>
      <c r="CA298" s="2200"/>
      <c r="CB298" s="2200"/>
      <c r="CC298" s="2200"/>
      <c r="CD298" s="2200"/>
      <c r="CE298" s="2200"/>
      <c r="CF298" s="2200"/>
      <c r="CG298" s="2200"/>
      <c r="CH298" s="2200"/>
      <c r="CI298" s="2200"/>
      <c r="CJ298" s="2200"/>
      <c r="CK298" s="2200"/>
      <c r="CL298" s="2200"/>
      <c r="CM298" s="2200"/>
      <c r="CN298" s="2200"/>
      <c r="CO298" s="2200"/>
      <c r="CP298" s="2200"/>
      <c r="CQ298" s="2200"/>
      <c r="CR298" s="1731"/>
      <c r="CS298" s="1731"/>
    </row>
    <row r="299" spans="1:97" ht="13.5" customHeight="1" x14ac:dyDescent="0.25">
      <c r="A299" s="1731"/>
      <c r="B299" s="1731"/>
      <c r="C299" s="1731"/>
      <c r="D299" s="1731"/>
      <c r="E299" s="1731"/>
      <c r="F299" s="1731"/>
      <c r="G299" s="1731"/>
      <c r="H299" s="1731"/>
      <c r="I299" s="1731"/>
      <c r="J299" s="1731"/>
      <c r="K299" s="1731"/>
      <c r="L299" s="1731"/>
      <c r="M299" s="1731"/>
      <c r="N299" s="1731"/>
      <c r="O299" s="1731"/>
      <c r="P299" s="1731"/>
      <c r="Q299" s="1731"/>
      <c r="R299" s="1731"/>
      <c r="S299" s="1731"/>
      <c r="T299" s="1731"/>
      <c r="U299" s="1731"/>
      <c r="V299" s="1731"/>
      <c r="W299" s="1731"/>
      <c r="X299" s="1731"/>
      <c r="Y299" s="1731"/>
      <c r="Z299" s="1731"/>
      <c r="AA299" s="1731"/>
      <c r="AB299" s="1731"/>
      <c r="AC299" s="1731"/>
      <c r="AD299" s="1731"/>
      <c r="AE299" s="1731"/>
      <c r="AF299" s="1731"/>
      <c r="AG299" s="1731"/>
      <c r="AH299" s="1731"/>
      <c r="AI299" s="1731"/>
      <c r="AJ299" s="1731"/>
      <c r="AK299" s="1731"/>
      <c r="AL299" s="1731"/>
      <c r="AM299" s="1731"/>
      <c r="AN299" s="1731"/>
      <c r="AO299" s="1731"/>
      <c r="AP299" s="1731"/>
      <c r="AQ299" s="1731"/>
      <c r="AR299" s="1731"/>
      <c r="AS299" s="1731"/>
      <c r="AT299" s="1731"/>
      <c r="AU299" s="1731"/>
      <c r="AV299" s="1731"/>
      <c r="AW299" s="1731"/>
      <c r="AX299" s="1731"/>
      <c r="AY299" s="1731"/>
      <c r="AZ299" s="1731"/>
      <c r="BA299" s="1731"/>
      <c r="BB299" s="1731"/>
      <c r="BC299" s="1731"/>
      <c r="BD299" s="1731"/>
      <c r="BE299" s="1731"/>
      <c r="BF299" s="1731"/>
      <c r="BG299" s="1731"/>
      <c r="BH299" s="1731"/>
      <c r="BI299" s="1731"/>
      <c r="BJ299" s="1731"/>
      <c r="BK299" s="1731"/>
      <c r="BL299" s="1731"/>
      <c r="BM299" s="1731"/>
      <c r="BN299" s="1731"/>
      <c r="BO299" s="1731"/>
      <c r="BP299" s="1731"/>
      <c r="BQ299" s="1731"/>
      <c r="BR299" s="1731"/>
      <c r="BS299" s="1731"/>
      <c r="BT299" s="1731"/>
      <c r="BU299" s="1731"/>
      <c r="BV299" s="1732"/>
      <c r="BW299" s="1732"/>
      <c r="BX299" s="1732"/>
      <c r="BY299" s="1732"/>
      <c r="BZ299" s="1731"/>
      <c r="CA299" s="2200"/>
      <c r="CB299" s="2200"/>
      <c r="CC299" s="2200"/>
      <c r="CD299" s="2200"/>
      <c r="CE299" s="2200"/>
      <c r="CF299" s="2200"/>
      <c r="CG299" s="2200"/>
      <c r="CH299" s="2200"/>
      <c r="CI299" s="2200"/>
      <c r="CJ299" s="2200"/>
      <c r="CK299" s="2200"/>
      <c r="CL299" s="2200"/>
      <c r="CM299" s="2200"/>
      <c r="CN299" s="2200"/>
      <c r="CO299" s="2200"/>
      <c r="CP299" s="2200"/>
      <c r="CQ299" s="2200"/>
      <c r="CR299" s="1731"/>
      <c r="CS299" s="1731"/>
    </row>
    <row r="300" spans="1:97" ht="13.5" customHeight="1" x14ac:dyDescent="0.25">
      <c r="A300" s="1731"/>
      <c r="B300" s="1731"/>
      <c r="C300" s="1731"/>
      <c r="D300" s="1731"/>
      <c r="E300" s="1731"/>
      <c r="F300" s="1731"/>
      <c r="G300" s="1731"/>
      <c r="H300" s="1731"/>
      <c r="I300" s="1731"/>
      <c r="J300" s="1731"/>
      <c r="K300" s="1731"/>
      <c r="L300" s="1731"/>
      <c r="M300" s="1731"/>
      <c r="N300" s="1731"/>
      <c r="O300" s="1731"/>
      <c r="P300" s="1731"/>
      <c r="Q300" s="1731"/>
      <c r="R300" s="1731"/>
      <c r="S300" s="1731"/>
      <c r="T300" s="1731"/>
      <c r="U300" s="1731"/>
      <c r="V300" s="1731"/>
      <c r="W300" s="1731"/>
      <c r="X300" s="1731"/>
      <c r="Y300" s="1731"/>
      <c r="Z300" s="1731"/>
      <c r="AA300" s="1731"/>
      <c r="AB300" s="1731"/>
      <c r="AC300" s="1731"/>
      <c r="AD300" s="1731"/>
      <c r="AE300" s="1731"/>
      <c r="AF300" s="1731"/>
      <c r="AG300" s="1731"/>
      <c r="AH300" s="1731"/>
      <c r="AI300" s="1731"/>
      <c r="AJ300" s="1731"/>
      <c r="AK300" s="1731"/>
      <c r="AL300" s="1731"/>
      <c r="AM300" s="1731"/>
      <c r="AN300" s="1731"/>
      <c r="AO300" s="1731"/>
      <c r="AP300" s="1731"/>
      <c r="AQ300" s="1731"/>
      <c r="AR300" s="1731"/>
      <c r="AS300" s="1731"/>
      <c r="AT300" s="1731"/>
      <c r="AU300" s="1731"/>
      <c r="AV300" s="1731"/>
      <c r="AW300" s="1731"/>
      <c r="AX300" s="1731"/>
      <c r="AY300" s="1731"/>
      <c r="AZ300" s="1731"/>
      <c r="BA300" s="1731"/>
      <c r="BB300" s="1731"/>
      <c r="BC300" s="1731"/>
      <c r="BD300" s="1731"/>
      <c r="BE300" s="1731"/>
      <c r="BF300" s="1731"/>
      <c r="BG300" s="1731"/>
      <c r="BH300" s="1731"/>
      <c r="BI300" s="1731"/>
      <c r="BJ300" s="1731"/>
      <c r="BK300" s="1731"/>
      <c r="BL300" s="1731"/>
      <c r="BM300" s="1731"/>
      <c r="BN300" s="1731"/>
      <c r="BO300" s="1731"/>
      <c r="BP300" s="1731"/>
      <c r="BQ300" s="1731"/>
      <c r="BR300" s="1731"/>
      <c r="BS300" s="1731"/>
      <c r="BT300" s="1731"/>
      <c r="BU300" s="1731"/>
      <c r="BV300" s="1732"/>
      <c r="BW300" s="1732"/>
      <c r="BX300" s="1732"/>
      <c r="BY300" s="1732"/>
      <c r="BZ300" s="1731"/>
      <c r="CA300" s="2200"/>
      <c r="CB300" s="2200"/>
      <c r="CC300" s="2200"/>
      <c r="CD300" s="2200"/>
      <c r="CE300" s="2200"/>
      <c r="CF300" s="2200"/>
      <c r="CG300" s="2200"/>
      <c r="CH300" s="2200"/>
      <c r="CI300" s="2200"/>
      <c r="CJ300" s="2200"/>
      <c r="CK300" s="2200"/>
      <c r="CL300" s="2200"/>
      <c r="CM300" s="2200"/>
      <c r="CN300" s="2200"/>
      <c r="CO300" s="2200"/>
      <c r="CP300" s="2200"/>
      <c r="CQ300" s="2200"/>
      <c r="CR300" s="1731"/>
      <c r="CS300" s="1731"/>
    </row>
    <row r="301" spans="1:97" ht="13.5" customHeight="1" x14ac:dyDescent="0.25">
      <c r="A301" s="1731"/>
      <c r="B301" s="1731"/>
      <c r="C301" s="1731"/>
      <c r="D301" s="1731"/>
      <c r="E301" s="1731"/>
      <c r="F301" s="1731"/>
      <c r="G301" s="1731"/>
      <c r="H301" s="1731"/>
      <c r="I301" s="1731"/>
      <c r="J301" s="1731"/>
      <c r="K301" s="1731"/>
      <c r="L301" s="1731"/>
      <c r="M301" s="1731"/>
      <c r="N301" s="1731"/>
      <c r="O301" s="1731"/>
      <c r="P301" s="1731"/>
      <c r="Q301" s="1731"/>
      <c r="R301" s="1731"/>
      <c r="S301" s="1731"/>
      <c r="T301" s="1731"/>
      <c r="U301" s="1731"/>
      <c r="V301" s="1731"/>
      <c r="W301" s="1731"/>
      <c r="X301" s="1731"/>
      <c r="Y301" s="1731"/>
      <c r="Z301" s="1731"/>
      <c r="AA301" s="1731"/>
      <c r="AB301" s="1731"/>
      <c r="AC301" s="1731"/>
      <c r="AD301" s="1731"/>
      <c r="AE301" s="1731"/>
      <c r="AF301" s="1731"/>
      <c r="AG301" s="1731"/>
      <c r="AH301" s="1731"/>
      <c r="AI301" s="1731"/>
      <c r="AJ301" s="1731"/>
      <c r="AK301" s="1731"/>
      <c r="AL301" s="1731"/>
      <c r="AM301" s="1731"/>
      <c r="AN301" s="1731"/>
      <c r="AO301" s="1731"/>
      <c r="AP301" s="1731"/>
      <c r="AQ301" s="1731"/>
      <c r="AR301" s="1731"/>
      <c r="AS301" s="1731"/>
      <c r="AT301" s="1731"/>
      <c r="AU301" s="1731"/>
      <c r="AV301" s="1731"/>
      <c r="AW301" s="1731"/>
      <c r="AX301" s="1731"/>
      <c r="AY301" s="1731"/>
      <c r="AZ301" s="1731"/>
      <c r="BA301" s="1731"/>
      <c r="BB301" s="1731"/>
      <c r="BC301" s="1731"/>
      <c r="BD301" s="1731"/>
      <c r="BE301" s="1731"/>
      <c r="BF301" s="1731"/>
      <c r="BG301" s="1731"/>
      <c r="BH301" s="1731"/>
      <c r="BI301" s="1731"/>
      <c r="BJ301" s="1731"/>
      <c r="BK301" s="1731"/>
      <c r="BL301" s="1731"/>
      <c r="BM301" s="1731"/>
      <c r="BN301" s="1731"/>
      <c r="BO301" s="1731"/>
      <c r="BP301" s="1731"/>
      <c r="BQ301" s="1731"/>
      <c r="BR301" s="1731"/>
      <c r="BS301" s="1731"/>
      <c r="BT301" s="1731"/>
      <c r="BU301" s="1731"/>
      <c r="BV301" s="1732"/>
      <c r="BW301" s="1732"/>
      <c r="BX301" s="1732"/>
      <c r="BY301" s="1732"/>
      <c r="BZ301" s="1731"/>
      <c r="CA301" s="2200"/>
      <c r="CB301" s="2200"/>
      <c r="CC301" s="2200"/>
      <c r="CD301" s="2200"/>
      <c r="CE301" s="2200"/>
      <c r="CF301" s="2200"/>
      <c r="CG301" s="2200"/>
      <c r="CH301" s="2200"/>
      <c r="CI301" s="2200"/>
      <c r="CJ301" s="2200"/>
      <c r="CK301" s="2200"/>
      <c r="CL301" s="2200"/>
      <c r="CM301" s="2200"/>
      <c r="CN301" s="2200"/>
      <c r="CO301" s="2200"/>
      <c r="CP301" s="2200"/>
      <c r="CQ301" s="2200"/>
      <c r="CR301" s="1731"/>
      <c r="CS301" s="1731"/>
    </row>
    <row r="302" spans="1:97" ht="13.5" customHeight="1" x14ac:dyDescent="0.25">
      <c r="A302" s="1731"/>
      <c r="B302" s="1731"/>
      <c r="C302" s="1731"/>
      <c r="D302" s="1731"/>
      <c r="E302" s="1731"/>
      <c r="F302" s="1731"/>
      <c r="G302" s="1731"/>
      <c r="H302" s="1731"/>
      <c r="I302" s="1731"/>
      <c r="J302" s="1731"/>
      <c r="K302" s="1731"/>
      <c r="L302" s="1731"/>
      <c r="M302" s="1731"/>
      <c r="N302" s="1731"/>
      <c r="O302" s="1731"/>
      <c r="P302" s="1731"/>
      <c r="Q302" s="1731"/>
      <c r="R302" s="1731"/>
      <c r="S302" s="1731"/>
      <c r="T302" s="1731"/>
      <c r="U302" s="1731"/>
      <c r="V302" s="1731"/>
      <c r="W302" s="1731"/>
      <c r="X302" s="1731"/>
      <c r="Y302" s="1731"/>
      <c r="Z302" s="1731"/>
      <c r="AA302" s="1731"/>
      <c r="AB302" s="1731"/>
      <c r="AC302" s="1731"/>
      <c r="AD302" s="1731"/>
      <c r="AE302" s="1731"/>
      <c r="AF302" s="1731"/>
      <c r="AG302" s="1731"/>
      <c r="AH302" s="1731"/>
      <c r="AI302" s="1731"/>
      <c r="AJ302" s="1731"/>
      <c r="AK302" s="1731"/>
      <c r="AL302" s="1731"/>
      <c r="AM302" s="1731"/>
      <c r="AN302" s="1731"/>
      <c r="AO302" s="1731"/>
      <c r="AP302" s="1731"/>
      <c r="AQ302" s="1731"/>
      <c r="AR302" s="1731"/>
      <c r="AS302" s="1731"/>
      <c r="AT302" s="1731"/>
      <c r="AU302" s="1731"/>
      <c r="AV302" s="1731"/>
      <c r="AW302" s="1731"/>
      <c r="AX302" s="1731"/>
      <c r="AY302" s="1731"/>
      <c r="AZ302" s="1731"/>
      <c r="BA302" s="1731"/>
      <c r="BB302" s="1731"/>
      <c r="BC302" s="1731"/>
      <c r="BD302" s="1731"/>
      <c r="BE302" s="1731"/>
      <c r="BF302" s="1731"/>
      <c r="BG302" s="1731"/>
      <c r="BH302" s="1731"/>
      <c r="BI302" s="1731"/>
      <c r="BJ302" s="1731"/>
      <c r="BK302" s="1731"/>
      <c r="BL302" s="1731"/>
      <c r="BM302" s="1731"/>
      <c r="BN302" s="1731"/>
      <c r="BO302" s="1731"/>
      <c r="BP302" s="1731"/>
      <c r="BQ302" s="1731"/>
      <c r="BR302" s="1731"/>
      <c r="BS302" s="1731"/>
      <c r="BT302" s="1731"/>
      <c r="BU302" s="1731"/>
      <c r="BV302" s="1732"/>
      <c r="BW302" s="1732"/>
      <c r="BX302" s="1732"/>
      <c r="BY302" s="1732"/>
      <c r="BZ302" s="1731"/>
      <c r="CA302" s="2200"/>
      <c r="CB302" s="2200"/>
      <c r="CC302" s="2200"/>
      <c r="CD302" s="2200"/>
      <c r="CE302" s="2200"/>
      <c r="CF302" s="2200"/>
      <c r="CG302" s="2200"/>
      <c r="CH302" s="2200"/>
      <c r="CI302" s="2200"/>
      <c r="CJ302" s="2200"/>
      <c r="CK302" s="2200"/>
      <c r="CL302" s="2200"/>
      <c r="CM302" s="2200"/>
      <c r="CN302" s="2200"/>
      <c r="CO302" s="2200"/>
      <c r="CP302" s="2200"/>
      <c r="CQ302" s="2200"/>
      <c r="CR302" s="1731"/>
      <c r="CS302" s="1731"/>
    </row>
    <row r="303" spans="1:97" ht="13.5" customHeight="1" x14ac:dyDescent="0.25">
      <c r="A303" s="1731"/>
      <c r="B303" s="1731"/>
      <c r="C303" s="1731"/>
      <c r="D303" s="1731"/>
      <c r="E303" s="1731"/>
      <c r="F303" s="1731"/>
      <c r="G303" s="1731"/>
      <c r="H303" s="1731"/>
      <c r="I303" s="1731"/>
      <c r="J303" s="1731"/>
      <c r="K303" s="1731"/>
      <c r="L303" s="1731"/>
      <c r="M303" s="1731"/>
      <c r="N303" s="1731"/>
      <c r="O303" s="1731"/>
      <c r="P303" s="1731"/>
      <c r="Q303" s="1731"/>
      <c r="R303" s="1731"/>
      <c r="S303" s="1731"/>
      <c r="T303" s="1731"/>
      <c r="U303" s="1731"/>
      <c r="V303" s="1731"/>
      <c r="W303" s="1731"/>
      <c r="X303" s="1731"/>
      <c r="Y303" s="1731"/>
      <c r="Z303" s="1731"/>
      <c r="AA303" s="1731"/>
      <c r="AB303" s="1731"/>
      <c r="AC303" s="1731"/>
      <c r="AD303" s="1731"/>
      <c r="AE303" s="1731"/>
      <c r="AF303" s="1731"/>
      <c r="AG303" s="1731"/>
      <c r="AH303" s="1731"/>
      <c r="AI303" s="1731"/>
      <c r="AJ303" s="1731"/>
      <c r="AK303" s="1731"/>
      <c r="AL303" s="1731"/>
      <c r="AM303" s="1731"/>
      <c r="AN303" s="1731"/>
      <c r="AO303" s="1731"/>
      <c r="AP303" s="1731"/>
      <c r="AQ303" s="1731"/>
      <c r="AR303" s="1731"/>
      <c r="AS303" s="1731"/>
      <c r="AT303" s="1731"/>
      <c r="AU303" s="1731"/>
      <c r="AV303" s="1731"/>
      <c r="AW303" s="1731"/>
      <c r="AX303" s="1731"/>
      <c r="AY303" s="1731"/>
      <c r="AZ303" s="1731"/>
      <c r="BA303" s="1731"/>
      <c r="BB303" s="1731"/>
      <c r="BC303" s="1731"/>
      <c r="BD303" s="1731"/>
      <c r="BE303" s="1731"/>
      <c r="BF303" s="1731"/>
      <c r="BG303" s="1731"/>
      <c r="BH303" s="1731"/>
      <c r="BI303" s="1731"/>
      <c r="BJ303" s="1731"/>
      <c r="BK303" s="1731"/>
      <c r="BL303" s="1731"/>
      <c r="BM303" s="1731"/>
      <c r="BN303" s="1731"/>
      <c r="BO303" s="1731"/>
      <c r="BP303" s="1731"/>
      <c r="BQ303" s="1731"/>
      <c r="BR303" s="1731"/>
      <c r="BS303" s="1731"/>
      <c r="BT303" s="1731"/>
      <c r="BU303" s="1731"/>
      <c r="BV303" s="1732"/>
      <c r="BW303" s="1732"/>
      <c r="BX303" s="1732"/>
      <c r="BY303" s="1732"/>
      <c r="BZ303" s="1731"/>
      <c r="CA303" s="2200"/>
      <c r="CB303" s="2200"/>
      <c r="CC303" s="2200"/>
      <c r="CD303" s="2200"/>
      <c r="CE303" s="2200"/>
      <c r="CF303" s="2200"/>
      <c r="CG303" s="2200"/>
      <c r="CH303" s="2200"/>
      <c r="CI303" s="2200"/>
      <c r="CJ303" s="2200"/>
      <c r="CK303" s="2200"/>
      <c r="CL303" s="2200"/>
      <c r="CM303" s="2200"/>
      <c r="CN303" s="2200"/>
      <c r="CO303" s="2200"/>
      <c r="CP303" s="2200"/>
      <c r="CQ303" s="2200"/>
      <c r="CR303" s="1731"/>
      <c r="CS303" s="1731"/>
    </row>
    <row r="304" spans="1:97" ht="13.5" customHeight="1" x14ac:dyDescent="0.25">
      <c r="A304" s="1731"/>
      <c r="B304" s="1731"/>
      <c r="C304" s="1731"/>
      <c r="D304" s="1731"/>
      <c r="E304" s="1731"/>
      <c r="F304" s="1731"/>
      <c r="G304" s="1731"/>
      <c r="H304" s="1731"/>
      <c r="I304" s="1731"/>
      <c r="J304" s="1731"/>
      <c r="K304" s="1731"/>
      <c r="L304" s="1731"/>
      <c r="M304" s="1731"/>
      <c r="N304" s="1731"/>
      <c r="O304" s="1731"/>
      <c r="P304" s="1731"/>
      <c r="Q304" s="1731"/>
      <c r="R304" s="1731"/>
      <c r="S304" s="1731"/>
      <c r="T304" s="1731"/>
      <c r="U304" s="1731"/>
      <c r="V304" s="1731"/>
      <c r="W304" s="1731"/>
      <c r="X304" s="1731"/>
      <c r="Y304" s="1731"/>
      <c r="Z304" s="1731"/>
      <c r="AA304" s="1731"/>
      <c r="AB304" s="1731"/>
      <c r="AC304" s="1731"/>
      <c r="AD304" s="1731"/>
      <c r="AE304" s="1731"/>
      <c r="AF304" s="1731"/>
      <c r="AG304" s="1731"/>
      <c r="AH304" s="1731"/>
      <c r="AI304" s="1731"/>
      <c r="AJ304" s="1731"/>
      <c r="AK304" s="1731"/>
      <c r="AL304" s="1731"/>
      <c r="AM304" s="1731"/>
      <c r="AN304" s="1731"/>
      <c r="AO304" s="1731"/>
      <c r="AP304" s="1731"/>
      <c r="AQ304" s="1731"/>
      <c r="AR304" s="1731"/>
      <c r="AS304" s="1731"/>
      <c r="AT304" s="1731"/>
      <c r="AU304" s="1731"/>
      <c r="AV304" s="1731"/>
      <c r="AW304" s="1731"/>
      <c r="AX304" s="1731"/>
      <c r="AY304" s="1731"/>
      <c r="AZ304" s="1731"/>
      <c r="BA304" s="1731"/>
      <c r="BB304" s="1731"/>
      <c r="BC304" s="1731"/>
      <c r="BD304" s="1731"/>
      <c r="BE304" s="1731"/>
      <c r="BF304" s="1731"/>
      <c r="BG304" s="1731"/>
      <c r="BH304" s="1731"/>
      <c r="BI304" s="1731"/>
      <c r="BJ304" s="1731"/>
      <c r="BK304" s="1731"/>
      <c r="BL304" s="1731"/>
      <c r="BM304" s="1731"/>
      <c r="BN304" s="1731"/>
      <c r="BO304" s="1731"/>
      <c r="BP304" s="1731"/>
      <c r="BQ304" s="1731"/>
      <c r="BR304" s="1731"/>
      <c r="BS304" s="1731"/>
      <c r="BT304" s="1731"/>
      <c r="BU304" s="1731"/>
      <c r="BV304" s="1732"/>
      <c r="BW304" s="1732"/>
      <c r="BX304" s="1732"/>
      <c r="BY304" s="1732"/>
      <c r="BZ304" s="1731"/>
      <c r="CA304" s="2200"/>
      <c r="CB304" s="2200"/>
      <c r="CC304" s="2200"/>
      <c r="CD304" s="2200"/>
      <c r="CE304" s="2200"/>
      <c r="CF304" s="2200"/>
      <c r="CG304" s="2200"/>
      <c r="CH304" s="2200"/>
      <c r="CI304" s="2200"/>
      <c r="CJ304" s="2200"/>
      <c r="CK304" s="2200"/>
      <c r="CL304" s="2200"/>
      <c r="CM304" s="2200"/>
      <c r="CN304" s="2200"/>
      <c r="CO304" s="2200"/>
      <c r="CP304" s="2200"/>
      <c r="CQ304" s="2200"/>
      <c r="CR304" s="1731"/>
      <c r="CS304" s="1731"/>
    </row>
    <row r="305" spans="1:97" ht="13.5" customHeight="1" x14ac:dyDescent="0.25">
      <c r="A305" s="1731"/>
      <c r="B305" s="1731"/>
      <c r="C305" s="1731"/>
      <c r="D305" s="1731"/>
      <c r="E305" s="1731"/>
      <c r="F305" s="1731"/>
      <c r="G305" s="1731"/>
      <c r="H305" s="1731"/>
      <c r="I305" s="1731"/>
      <c r="J305" s="1731"/>
      <c r="K305" s="1731"/>
      <c r="L305" s="1731"/>
      <c r="M305" s="1731"/>
      <c r="N305" s="1731"/>
      <c r="O305" s="1731"/>
      <c r="P305" s="1731"/>
      <c r="Q305" s="1731"/>
      <c r="R305" s="1731"/>
      <c r="S305" s="1731"/>
      <c r="T305" s="1731"/>
      <c r="U305" s="1731"/>
      <c r="V305" s="1731"/>
      <c r="W305" s="1731"/>
      <c r="X305" s="1731"/>
      <c r="Y305" s="1731"/>
      <c r="Z305" s="1731"/>
      <c r="AA305" s="1731"/>
      <c r="AB305" s="1731"/>
      <c r="AC305" s="1731"/>
      <c r="AD305" s="1731"/>
      <c r="AE305" s="1731"/>
      <c r="AF305" s="1731"/>
      <c r="AG305" s="1731"/>
      <c r="AH305" s="1731"/>
      <c r="AI305" s="1731"/>
      <c r="AJ305" s="1731"/>
      <c r="AK305" s="1731"/>
      <c r="AL305" s="1731"/>
      <c r="AM305" s="1731"/>
      <c r="AN305" s="1731"/>
      <c r="AO305" s="1731"/>
      <c r="AP305" s="1731"/>
      <c r="AQ305" s="1731"/>
      <c r="AR305" s="1731"/>
      <c r="AS305" s="1731"/>
      <c r="AT305" s="1731"/>
      <c r="AU305" s="1731"/>
      <c r="AV305" s="1731"/>
      <c r="AW305" s="1731"/>
      <c r="AX305" s="1731"/>
      <c r="AY305" s="1731"/>
      <c r="AZ305" s="1731"/>
      <c r="BA305" s="1731"/>
      <c r="BB305" s="1731"/>
      <c r="BC305" s="1731"/>
      <c r="BD305" s="1731"/>
      <c r="BE305" s="1731"/>
      <c r="BF305" s="1731"/>
      <c r="BG305" s="1731"/>
      <c r="BH305" s="1731"/>
      <c r="BI305" s="1731"/>
      <c r="BJ305" s="1731"/>
      <c r="BK305" s="1731"/>
      <c r="BL305" s="1731"/>
      <c r="BM305" s="1731"/>
      <c r="BN305" s="1731"/>
      <c r="BO305" s="1731"/>
      <c r="BP305" s="1731"/>
      <c r="BQ305" s="1731"/>
      <c r="BR305" s="1731"/>
      <c r="BS305" s="1731"/>
      <c r="BT305" s="1731"/>
      <c r="BU305" s="1731"/>
      <c r="BV305" s="1732"/>
      <c r="BW305" s="1732"/>
      <c r="BX305" s="1732"/>
      <c r="BY305" s="1732"/>
      <c r="BZ305" s="1731"/>
      <c r="CA305" s="2200"/>
      <c r="CB305" s="2200"/>
      <c r="CC305" s="2200"/>
      <c r="CD305" s="2200"/>
      <c r="CE305" s="2200"/>
      <c r="CF305" s="2200"/>
      <c r="CG305" s="2200"/>
      <c r="CH305" s="2200"/>
      <c r="CI305" s="2200"/>
      <c r="CJ305" s="2200"/>
      <c r="CK305" s="2200"/>
      <c r="CL305" s="2200"/>
      <c r="CM305" s="2200"/>
      <c r="CN305" s="2200"/>
      <c r="CO305" s="2200"/>
      <c r="CP305" s="2200"/>
      <c r="CQ305" s="2200"/>
      <c r="CR305" s="1731"/>
      <c r="CS305" s="1731"/>
    </row>
    <row r="306" spans="1:97" ht="13.5" customHeight="1" x14ac:dyDescent="0.25">
      <c r="A306" s="1731"/>
      <c r="B306" s="1731"/>
      <c r="C306" s="1731"/>
      <c r="D306" s="1731"/>
      <c r="E306" s="1731"/>
      <c r="F306" s="1731"/>
      <c r="G306" s="1731"/>
      <c r="H306" s="1731"/>
      <c r="I306" s="1731"/>
      <c r="J306" s="1731"/>
      <c r="K306" s="1731"/>
      <c r="L306" s="1731"/>
      <c r="M306" s="1731"/>
      <c r="N306" s="1731"/>
      <c r="O306" s="1731"/>
      <c r="P306" s="1731"/>
      <c r="Q306" s="1731"/>
      <c r="R306" s="1731"/>
      <c r="S306" s="1731"/>
      <c r="T306" s="1731"/>
      <c r="U306" s="1731"/>
      <c r="V306" s="1731"/>
      <c r="W306" s="1731"/>
      <c r="X306" s="1731"/>
      <c r="Y306" s="1731"/>
      <c r="Z306" s="1731"/>
      <c r="AA306" s="1731"/>
      <c r="AB306" s="1731"/>
      <c r="AC306" s="1731"/>
      <c r="AD306" s="1731"/>
      <c r="AE306" s="1731"/>
      <c r="AF306" s="1731"/>
      <c r="AG306" s="1731"/>
      <c r="AH306" s="1731"/>
      <c r="AI306" s="1731"/>
      <c r="AJ306" s="1731"/>
      <c r="AK306" s="1731"/>
      <c r="AL306" s="1731"/>
      <c r="AM306" s="1731"/>
      <c r="AN306" s="1731"/>
      <c r="AO306" s="1731"/>
      <c r="AP306" s="1731"/>
      <c r="AQ306" s="1731"/>
      <c r="AR306" s="1731"/>
      <c r="AS306" s="1731"/>
      <c r="AT306" s="1731"/>
      <c r="AU306" s="1731"/>
      <c r="AV306" s="1731"/>
      <c r="AW306" s="1731"/>
      <c r="AX306" s="1731"/>
      <c r="AY306" s="1731"/>
      <c r="AZ306" s="1731"/>
      <c r="BA306" s="1731"/>
      <c r="BB306" s="1731"/>
      <c r="BC306" s="1731"/>
      <c r="BD306" s="1731"/>
      <c r="BE306" s="1731"/>
      <c r="BF306" s="1731"/>
      <c r="BG306" s="1731"/>
      <c r="BH306" s="1731"/>
      <c r="BI306" s="1731"/>
      <c r="BJ306" s="1731"/>
      <c r="BK306" s="1731"/>
      <c r="BL306" s="1731"/>
      <c r="BM306" s="1731"/>
      <c r="BN306" s="1731"/>
      <c r="BO306" s="1731"/>
      <c r="BP306" s="1731"/>
      <c r="BQ306" s="1731"/>
      <c r="BR306" s="1731"/>
      <c r="BS306" s="1731"/>
      <c r="BT306" s="1731"/>
      <c r="BU306" s="1731"/>
      <c r="BV306" s="1732"/>
      <c r="BW306" s="1732"/>
      <c r="BX306" s="1732"/>
      <c r="BY306" s="1732"/>
      <c r="BZ306" s="1731"/>
      <c r="CA306" s="2200"/>
      <c r="CB306" s="2200"/>
      <c r="CC306" s="2200"/>
      <c r="CD306" s="2200"/>
      <c r="CE306" s="2200"/>
      <c r="CF306" s="2200"/>
      <c r="CG306" s="2200"/>
      <c r="CH306" s="2200"/>
      <c r="CI306" s="2200"/>
      <c r="CJ306" s="2200"/>
      <c r="CK306" s="2200"/>
      <c r="CL306" s="2200"/>
      <c r="CM306" s="2200"/>
      <c r="CN306" s="2200"/>
      <c r="CO306" s="2200"/>
      <c r="CP306" s="2200"/>
      <c r="CQ306" s="2200"/>
      <c r="CR306" s="1731"/>
      <c r="CS306" s="1731"/>
    </row>
    <row r="307" spans="1:97" ht="13.5" customHeight="1" x14ac:dyDescent="0.25">
      <c r="A307" s="1731"/>
      <c r="B307" s="1731"/>
      <c r="C307" s="1731"/>
      <c r="D307" s="1731"/>
      <c r="E307" s="1731"/>
      <c r="F307" s="1731"/>
      <c r="G307" s="1731"/>
      <c r="H307" s="1731"/>
      <c r="I307" s="1731"/>
      <c r="J307" s="1731"/>
      <c r="K307" s="1731"/>
      <c r="L307" s="1731"/>
      <c r="M307" s="1731"/>
      <c r="N307" s="1731"/>
      <c r="O307" s="1731"/>
      <c r="P307" s="1731"/>
      <c r="Q307" s="1731"/>
      <c r="R307" s="1731"/>
      <c r="S307" s="1731"/>
      <c r="T307" s="1731"/>
      <c r="U307" s="1731"/>
      <c r="V307" s="1731"/>
      <c r="W307" s="1731"/>
      <c r="X307" s="1731"/>
      <c r="Y307" s="1731"/>
      <c r="Z307" s="1731"/>
      <c r="AA307" s="1731"/>
      <c r="AB307" s="1731"/>
      <c r="AC307" s="1731"/>
      <c r="AD307" s="1731"/>
      <c r="AE307" s="1731"/>
      <c r="AF307" s="1731"/>
      <c r="AG307" s="1731"/>
      <c r="AH307" s="1731"/>
      <c r="AI307" s="1731"/>
      <c r="AJ307" s="1731"/>
      <c r="AK307" s="1731"/>
      <c r="AL307" s="1731"/>
      <c r="AM307" s="1731"/>
      <c r="AN307" s="1731"/>
      <c r="AO307" s="1731"/>
      <c r="AP307" s="1731"/>
      <c r="AQ307" s="1731"/>
      <c r="AR307" s="1731"/>
      <c r="AS307" s="1731"/>
      <c r="AT307" s="1731"/>
      <c r="AU307" s="1731"/>
      <c r="AV307" s="1731"/>
      <c r="AW307" s="1731"/>
      <c r="AX307" s="1731"/>
      <c r="AY307" s="1731"/>
      <c r="AZ307" s="1731"/>
      <c r="BA307" s="1731"/>
      <c r="BB307" s="1731"/>
      <c r="BC307" s="1731"/>
      <c r="BD307" s="1731"/>
      <c r="BE307" s="1731"/>
      <c r="BF307" s="1731"/>
      <c r="BG307" s="1731"/>
      <c r="BH307" s="1731"/>
      <c r="BI307" s="1731"/>
      <c r="BJ307" s="1731"/>
      <c r="BK307" s="1731"/>
      <c r="BL307" s="1731"/>
      <c r="BM307" s="1731"/>
      <c r="BN307" s="1731"/>
      <c r="BO307" s="1731"/>
      <c r="BP307" s="1731"/>
      <c r="BQ307" s="1731"/>
      <c r="BR307" s="1731"/>
      <c r="BS307" s="1731"/>
      <c r="BT307" s="1731"/>
      <c r="BU307" s="1731"/>
      <c r="BV307" s="1732"/>
      <c r="BW307" s="1732"/>
      <c r="BX307" s="1732"/>
      <c r="BY307" s="1732"/>
      <c r="BZ307" s="1731"/>
      <c r="CA307" s="2200"/>
      <c r="CB307" s="2200"/>
      <c r="CC307" s="2200"/>
      <c r="CD307" s="2200"/>
      <c r="CE307" s="2200"/>
      <c r="CF307" s="2200"/>
      <c r="CG307" s="2200"/>
      <c r="CH307" s="2200"/>
      <c r="CI307" s="2200"/>
      <c r="CJ307" s="2200"/>
      <c r="CK307" s="2200"/>
      <c r="CL307" s="2200"/>
      <c r="CM307" s="2200"/>
      <c r="CN307" s="2200"/>
      <c r="CO307" s="2200"/>
      <c r="CP307" s="2200"/>
      <c r="CQ307" s="2200"/>
      <c r="CR307" s="1731"/>
      <c r="CS307" s="1731"/>
    </row>
    <row r="308" spans="1:97" ht="13.5" customHeight="1" x14ac:dyDescent="0.25">
      <c r="A308" s="1731"/>
      <c r="B308" s="1731"/>
      <c r="C308" s="1731"/>
      <c r="D308" s="1731"/>
      <c r="E308" s="1731"/>
      <c r="F308" s="1731"/>
      <c r="G308" s="1731"/>
      <c r="H308" s="1731"/>
      <c r="I308" s="1731"/>
      <c r="J308" s="1731"/>
      <c r="K308" s="1731"/>
      <c r="L308" s="1731"/>
      <c r="M308" s="1731"/>
      <c r="N308" s="1731"/>
      <c r="O308" s="1731"/>
      <c r="P308" s="1731"/>
      <c r="Q308" s="1731"/>
      <c r="R308" s="1731"/>
      <c r="S308" s="1731"/>
      <c r="T308" s="1731"/>
      <c r="U308" s="1731"/>
      <c r="V308" s="1731"/>
      <c r="W308" s="1731"/>
      <c r="X308" s="1731"/>
      <c r="Y308" s="1731"/>
      <c r="Z308" s="1731"/>
      <c r="AA308" s="1731"/>
      <c r="AB308" s="1731"/>
      <c r="AC308" s="1731"/>
      <c r="AD308" s="1731"/>
      <c r="AE308" s="1731"/>
      <c r="AF308" s="1731"/>
      <c r="AG308" s="1731"/>
      <c r="AH308" s="1731"/>
      <c r="AI308" s="1731"/>
      <c r="AJ308" s="1731"/>
      <c r="AK308" s="1731"/>
      <c r="AL308" s="1731"/>
      <c r="AM308" s="1731"/>
      <c r="AN308" s="1731"/>
      <c r="AO308" s="1731"/>
      <c r="AP308" s="1731"/>
      <c r="AQ308" s="1731"/>
      <c r="AR308" s="1731"/>
      <c r="AS308" s="1731"/>
      <c r="AT308" s="1731"/>
      <c r="AU308" s="1731"/>
      <c r="AV308" s="1731"/>
      <c r="AW308" s="1731"/>
      <c r="AX308" s="1731"/>
      <c r="AY308" s="1731"/>
      <c r="AZ308" s="1731"/>
      <c r="BA308" s="1731"/>
      <c r="BB308" s="1731"/>
      <c r="BC308" s="1731"/>
      <c r="BD308" s="1731"/>
      <c r="BE308" s="1731"/>
      <c r="BF308" s="1731"/>
      <c r="BG308" s="1731"/>
      <c r="BH308" s="1731"/>
      <c r="BI308" s="1731"/>
      <c r="BJ308" s="1731"/>
      <c r="BK308" s="1731"/>
      <c r="BL308" s="1731"/>
      <c r="BM308" s="1731"/>
      <c r="BN308" s="1731"/>
      <c r="BO308" s="1731"/>
      <c r="BP308" s="1731"/>
      <c r="BQ308" s="1731"/>
      <c r="BR308" s="1731"/>
      <c r="BS308" s="1731"/>
      <c r="BT308" s="1731"/>
      <c r="BU308" s="1731"/>
      <c r="BV308" s="1732"/>
      <c r="BW308" s="1732"/>
      <c r="BX308" s="1732"/>
      <c r="BY308" s="1732"/>
      <c r="BZ308" s="1731"/>
      <c r="CA308" s="2200"/>
      <c r="CB308" s="2200"/>
      <c r="CC308" s="2200"/>
      <c r="CD308" s="2200"/>
      <c r="CE308" s="2200"/>
      <c r="CF308" s="2200"/>
      <c r="CG308" s="2200"/>
      <c r="CH308" s="2200"/>
      <c r="CI308" s="2200"/>
      <c r="CJ308" s="2200"/>
      <c r="CK308" s="2200"/>
      <c r="CL308" s="2200"/>
      <c r="CM308" s="2200"/>
      <c r="CN308" s="2200"/>
      <c r="CO308" s="2200"/>
      <c r="CP308" s="2200"/>
      <c r="CQ308" s="2200"/>
      <c r="CR308" s="1731"/>
      <c r="CS308" s="1731"/>
    </row>
    <row r="309" spans="1:97" ht="13.5" customHeight="1" x14ac:dyDescent="0.25">
      <c r="A309" s="1731"/>
      <c r="B309" s="1731"/>
      <c r="C309" s="1731"/>
      <c r="D309" s="1731"/>
      <c r="E309" s="1731"/>
      <c r="F309" s="1731"/>
      <c r="G309" s="1731"/>
      <c r="H309" s="1731"/>
      <c r="I309" s="1731"/>
      <c r="J309" s="1731"/>
      <c r="K309" s="1731"/>
      <c r="L309" s="1731"/>
      <c r="M309" s="1731"/>
      <c r="N309" s="1731"/>
      <c r="O309" s="1731"/>
      <c r="P309" s="1731"/>
      <c r="Q309" s="1731"/>
      <c r="R309" s="1731"/>
      <c r="S309" s="1731"/>
      <c r="T309" s="1731"/>
      <c r="U309" s="1731"/>
      <c r="V309" s="1731"/>
      <c r="W309" s="1731"/>
      <c r="X309" s="1731"/>
      <c r="Y309" s="1731"/>
      <c r="Z309" s="1731"/>
      <c r="AA309" s="1731"/>
      <c r="AB309" s="1731"/>
      <c r="AC309" s="1731"/>
      <c r="AD309" s="1731"/>
      <c r="AE309" s="1731"/>
      <c r="AF309" s="1731"/>
      <c r="AG309" s="1731"/>
      <c r="AH309" s="1731"/>
      <c r="AI309" s="1731"/>
      <c r="AJ309" s="1731"/>
      <c r="AK309" s="1731"/>
      <c r="AL309" s="1731"/>
      <c r="AM309" s="1731"/>
      <c r="AN309" s="1731"/>
      <c r="AO309" s="1731"/>
      <c r="AP309" s="1731"/>
      <c r="AQ309" s="1731"/>
      <c r="AR309" s="1731"/>
      <c r="AS309" s="1731"/>
      <c r="AT309" s="1731"/>
      <c r="AU309" s="1731"/>
      <c r="AV309" s="1731"/>
      <c r="AW309" s="1731"/>
      <c r="AX309" s="1731"/>
      <c r="AY309" s="1731"/>
      <c r="AZ309" s="1731"/>
      <c r="BA309" s="1731"/>
      <c r="BB309" s="1731"/>
      <c r="BC309" s="1731"/>
      <c r="BD309" s="1731"/>
      <c r="BE309" s="1731"/>
      <c r="BF309" s="1731"/>
      <c r="BG309" s="1731"/>
      <c r="BH309" s="1731"/>
      <c r="BI309" s="1731"/>
      <c r="BJ309" s="1731"/>
      <c r="BK309" s="1731"/>
      <c r="BL309" s="1731"/>
      <c r="BM309" s="1731"/>
      <c r="BN309" s="1731"/>
      <c r="BO309" s="1731"/>
      <c r="BP309" s="1731"/>
      <c r="BQ309" s="1731"/>
      <c r="BR309" s="1731"/>
      <c r="BS309" s="1731"/>
      <c r="BT309" s="1731"/>
      <c r="BU309" s="1731"/>
      <c r="BV309" s="1732"/>
      <c r="BW309" s="1732"/>
      <c r="BX309" s="1732"/>
      <c r="BY309" s="1732"/>
      <c r="BZ309" s="1731"/>
      <c r="CA309" s="2200"/>
      <c r="CB309" s="2200"/>
      <c r="CC309" s="2200"/>
      <c r="CD309" s="2200"/>
      <c r="CE309" s="2200"/>
      <c r="CF309" s="2200"/>
      <c r="CG309" s="2200"/>
      <c r="CH309" s="2200"/>
      <c r="CI309" s="2200"/>
      <c r="CJ309" s="2200"/>
      <c r="CK309" s="2200"/>
      <c r="CL309" s="2200"/>
      <c r="CM309" s="2200"/>
      <c r="CN309" s="2200"/>
      <c r="CO309" s="2200"/>
      <c r="CP309" s="2200"/>
      <c r="CQ309" s="2200"/>
      <c r="CR309" s="1731"/>
      <c r="CS309" s="1731"/>
    </row>
    <row r="310" spans="1:97" ht="13.5" customHeight="1" x14ac:dyDescent="0.25">
      <c r="A310" s="1731"/>
      <c r="B310" s="1731"/>
      <c r="C310" s="1731"/>
      <c r="D310" s="1731"/>
      <c r="E310" s="1731"/>
      <c r="F310" s="1731"/>
      <c r="G310" s="1731"/>
      <c r="H310" s="1731"/>
      <c r="I310" s="1731"/>
      <c r="J310" s="1731"/>
      <c r="K310" s="1731"/>
      <c r="L310" s="1731"/>
      <c r="M310" s="1731"/>
      <c r="N310" s="1731"/>
      <c r="O310" s="1731"/>
      <c r="P310" s="1731"/>
      <c r="Q310" s="1731"/>
      <c r="R310" s="1731"/>
      <c r="S310" s="1731"/>
      <c r="T310" s="1731"/>
      <c r="U310" s="1731"/>
      <c r="V310" s="1731"/>
      <c r="W310" s="1731"/>
      <c r="X310" s="1731"/>
      <c r="Y310" s="1731"/>
      <c r="Z310" s="1731"/>
      <c r="AA310" s="1731"/>
      <c r="AB310" s="1731"/>
      <c r="AC310" s="1731"/>
      <c r="AD310" s="1731"/>
      <c r="AE310" s="1731"/>
      <c r="AF310" s="1731"/>
      <c r="AG310" s="1731"/>
      <c r="AH310" s="1731"/>
      <c r="AI310" s="1731"/>
      <c r="AJ310" s="1731"/>
      <c r="AK310" s="1731"/>
      <c r="AL310" s="1731"/>
      <c r="AM310" s="1731"/>
      <c r="AN310" s="1731"/>
      <c r="AO310" s="1731"/>
      <c r="AP310" s="1731"/>
      <c r="AQ310" s="1731"/>
      <c r="AR310" s="1731"/>
      <c r="AS310" s="1731"/>
      <c r="AT310" s="1731"/>
      <c r="AU310" s="1731"/>
      <c r="AV310" s="1731"/>
      <c r="AW310" s="1731"/>
      <c r="AX310" s="1731"/>
      <c r="AY310" s="1731"/>
      <c r="AZ310" s="1731"/>
      <c r="BA310" s="1731"/>
      <c r="BB310" s="1731"/>
      <c r="BC310" s="1731"/>
      <c r="BD310" s="1731"/>
      <c r="BE310" s="1731"/>
      <c r="BF310" s="1731"/>
      <c r="BG310" s="1731"/>
      <c r="BH310" s="1731"/>
      <c r="BI310" s="1731"/>
      <c r="BJ310" s="1731"/>
      <c r="BK310" s="1731"/>
      <c r="BL310" s="1731"/>
      <c r="BM310" s="1731"/>
      <c r="BN310" s="1731"/>
      <c r="BO310" s="1731"/>
      <c r="BP310" s="1731"/>
      <c r="BQ310" s="1731"/>
      <c r="BR310" s="1731"/>
      <c r="BS310" s="1731"/>
      <c r="BT310" s="1731"/>
      <c r="BU310" s="1731"/>
      <c r="BV310" s="1732"/>
      <c r="BW310" s="1732"/>
      <c r="BX310" s="1732"/>
      <c r="BY310" s="1732"/>
      <c r="BZ310" s="1731"/>
      <c r="CA310" s="2200"/>
      <c r="CB310" s="2200"/>
      <c r="CC310" s="2200"/>
      <c r="CD310" s="2200"/>
      <c r="CE310" s="2200"/>
      <c r="CF310" s="2200"/>
      <c r="CG310" s="2200"/>
      <c r="CH310" s="2200"/>
      <c r="CI310" s="2200"/>
      <c r="CJ310" s="2200"/>
      <c r="CK310" s="2200"/>
      <c r="CL310" s="2200"/>
      <c r="CM310" s="2200"/>
      <c r="CN310" s="2200"/>
      <c r="CO310" s="2200"/>
      <c r="CP310" s="2200"/>
      <c r="CQ310" s="2200"/>
      <c r="CR310" s="1731"/>
      <c r="CS310" s="1731"/>
    </row>
    <row r="311" spans="1:97" ht="13.5" customHeight="1" x14ac:dyDescent="0.25">
      <c r="A311" s="1731"/>
      <c r="B311" s="1731"/>
      <c r="C311" s="1731"/>
      <c r="D311" s="1731"/>
      <c r="E311" s="1731"/>
      <c r="F311" s="1731"/>
      <c r="G311" s="1731"/>
      <c r="H311" s="1731"/>
      <c r="I311" s="1731"/>
      <c r="J311" s="1731"/>
      <c r="K311" s="1731"/>
      <c r="L311" s="1731"/>
      <c r="M311" s="1731"/>
      <c r="N311" s="1731"/>
      <c r="O311" s="1731"/>
      <c r="P311" s="1731"/>
      <c r="Q311" s="1731"/>
      <c r="R311" s="1731"/>
      <c r="S311" s="1731"/>
      <c r="T311" s="1731"/>
      <c r="U311" s="1731"/>
      <c r="V311" s="1731"/>
      <c r="W311" s="1731"/>
      <c r="X311" s="1731"/>
      <c r="Y311" s="1731"/>
      <c r="Z311" s="1731"/>
      <c r="AA311" s="1731"/>
      <c r="AB311" s="1731"/>
      <c r="AC311" s="1731"/>
      <c r="AD311" s="1731"/>
      <c r="AE311" s="1731"/>
      <c r="AF311" s="1731"/>
      <c r="AG311" s="1731"/>
      <c r="AH311" s="1731"/>
      <c r="AI311" s="1731"/>
      <c r="AJ311" s="1731"/>
      <c r="AK311" s="1731"/>
      <c r="AL311" s="1731"/>
      <c r="AM311" s="1731"/>
      <c r="AN311" s="1731"/>
      <c r="AO311" s="1731"/>
      <c r="AP311" s="1731"/>
      <c r="AQ311" s="1731"/>
      <c r="AR311" s="1731"/>
      <c r="AS311" s="1731"/>
      <c r="AT311" s="1731"/>
      <c r="AU311" s="1731"/>
      <c r="AV311" s="1731"/>
      <c r="AW311" s="1731"/>
      <c r="AX311" s="1731"/>
      <c r="AY311" s="1731"/>
      <c r="AZ311" s="1731"/>
      <c r="BA311" s="1731"/>
      <c r="BB311" s="1731"/>
      <c r="BC311" s="1731"/>
      <c r="BD311" s="1731"/>
      <c r="BE311" s="1731"/>
      <c r="BF311" s="1731"/>
      <c r="BG311" s="1731"/>
      <c r="BH311" s="1731"/>
      <c r="BI311" s="1731"/>
      <c r="BJ311" s="1731"/>
      <c r="BK311" s="1731"/>
      <c r="BL311" s="1731"/>
      <c r="BM311" s="1731"/>
      <c r="BN311" s="1731"/>
      <c r="BO311" s="1731"/>
      <c r="BP311" s="1731"/>
      <c r="BQ311" s="1731"/>
      <c r="BR311" s="1731"/>
      <c r="BS311" s="1731"/>
      <c r="BT311" s="1731"/>
      <c r="BU311" s="1731"/>
      <c r="BV311" s="1732"/>
      <c r="BW311" s="1732"/>
      <c r="BX311" s="1732"/>
      <c r="BY311" s="1732"/>
      <c r="BZ311" s="1731"/>
      <c r="CA311" s="2200"/>
      <c r="CB311" s="2200"/>
      <c r="CC311" s="2200"/>
      <c r="CD311" s="2200"/>
      <c r="CE311" s="2200"/>
      <c r="CF311" s="2200"/>
      <c r="CG311" s="2200"/>
      <c r="CH311" s="2200"/>
      <c r="CI311" s="2200"/>
      <c r="CJ311" s="2200"/>
      <c r="CK311" s="2200"/>
      <c r="CL311" s="2200"/>
      <c r="CM311" s="2200"/>
      <c r="CN311" s="2200"/>
      <c r="CO311" s="2200"/>
      <c r="CP311" s="2200"/>
      <c r="CQ311" s="2200"/>
      <c r="CR311" s="1731"/>
      <c r="CS311" s="1731"/>
    </row>
    <row r="312" spans="1:97" ht="13.5" customHeight="1" x14ac:dyDescent="0.25">
      <c r="A312" s="1731"/>
      <c r="B312" s="1731"/>
      <c r="C312" s="1731"/>
      <c r="D312" s="1731"/>
      <c r="E312" s="1731"/>
      <c r="F312" s="1731"/>
      <c r="G312" s="1731"/>
      <c r="H312" s="1731"/>
      <c r="I312" s="1731"/>
      <c r="J312" s="1731"/>
      <c r="K312" s="1731"/>
      <c r="L312" s="1731"/>
      <c r="M312" s="1731"/>
      <c r="N312" s="1731"/>
      <c r="O312" s="1731"/>
      <c r="P312" s="1731"/>
      <c r="Q312" s="1731"/>
      <c r="R312" s="1731"/>
      <c r="S312" s="1731"/>
      <c r="T312" s="1731"/>
      <c r="U312" s="1731"/>
      <c r="V312" s="1731"/>
      <c r="W312" s="1731"/>
      <c r="X312" s="1731"/>
      <c r="Y312" s="1731"/>
      <c r="Z312" s="1731"/>
      <c r="AA312" s="1731"/>
      <c r="AB312" s="1731"/>
      <c r="AC312" s="1731"/>
      <c r="AD312" s="1731"/>
      <c r="AE312" s="1731"/>
      <c r="AF312" s="1731"/>
      <c r="AG312" s="1731"/>
      <c r="AH312" s="1731"/>
      <c r="AI312" s="1731"/>
      <c r="AJ312" s="1731"/>
      <c r="AK312" s="1731"/>
      <c r="AL312" s="1731"/>
      <c r="AM312" s="1731"/>
      <c r="AN312" s="1731"/>
      <c r="AO312" s="1731"/>
      <c r="AP312" s="1731"/>
      <c r="AQ312" s="1731"/>
      <c r="AR312" s="1731"/>
      <c r="AS312" s="1731"/>
      <c r="AT312" s="1731"/>
      <c r="AU312" s="1731"/>
      <c r="AV312" s="1731"/>
      <c r="AW312" s="1731"/>
      <c r="AX312" s="1731"/>
      <c r="AY312" s="1731"/>
      <c r="AZ312" s="1731"/>
      <c r="BA312" s="1731"/>
      <c r="BB312" s="1731"/>
      <c r="BC312" s="1731"/>
      <c r="BD312" s="1731"/>
      <c r="BE312" s="1731"/>
      <c r="BF312" s="1731"/>
      <c r="BG312" s="1731"/>
      <c r="BH312" s="1731"/>
      <c r="BI312" s="1731"/>
      <c r="BJ312" s="1731"/>
      <c r="BK312" s="1731"/>
      <c r="BL312" s="1731"/>
      <c r="BM312" s="1731"/>
      <c r="BN312" s="1731"/>
      <c r="BO312" s="1731"/>
      <c r="BP312" s="1731"/>
      <c r="BQ312" s="1731"/>
      <c r="BR312" s="1731"/>
      <c r="BS312" s="1731"/>
      <c r="BT312" s="1731"/>
      <c r="BU312" s="1731"/>
      <c r="BV312" s="1732"/>
      <c r="BW312" s="1732"/>
      <c r="BX312" s="1732"/>
      <c r="BY312" s="1732"/>
      <c r="BZ312" s="1731"/>
      <c r="CA312" s="2200"/>
      <c r="CB312" s="2200"/>
      <c r="CC312" s="2200"/>
      <c r="CD312" s="2200"/>
      <c r="CE312" s="2200"/>
      <c r="CF312" s="2200"/>
      <c r="CG312" s="2200"/>
      <c r="CH312" s="2200"/>
      <c r="CI312" s="2200"/>
      <c r="CJ312" s="2200"/>
      <c r="CK312" s="2200"/>
      <c r="CL312" s="2200"/>
      <c r="CM312" s="2200"/>
      <c r="CN312" s="2200"/>
      <c r="CO312" s="2200"/>
      <c r="CP312" s="2200"/>
      <c r="CQ312" s="2200"/>
      <c r="CR312" s="1731"/>
      <c r="CS312" s="1731"/>
    </row>
    <row r="313" spans="1:97" ht="13.5" customHeight="1" x14ac:dyDescent="0.25">
      <c r="A313" s="1731"/>
      <c r="B313" s="1731"/>
      <c r="C313" s="1731"/>
      <c r="D313" s="1731"/>
      <c r="E313" s="1731"/>
      <c r="F313" s="1731"/>
      <c r="G313" s="1731"/>
      <c r="H313" s="1731"/>
      <c r="I313" s="1731"/>
      <c r="J313" s="1731"/>
      <c r="K313" s="1731"/>
      <c r="L313" s="1731"/>
      <c r="M313" s="1731"/>
      <c r="N313" s="1731"/>
      <c r="O313" s="1731"/>
      <c r="P313" s="1731"/>
      <c r="Q313" s="1731"/>
      <c r="R313" s="1731"/>
      <c r="S313" s="1731"/>
      <c r="T313" s="1731"/>
      <c r="U313" s="1731"/>
      <c r="V313" s="1731"/>
      <c r="W313" s="1731"/>
      <c r="X313" s="1731"/>
      <c r="Y313" s="1731"/>
      <c r="Z313" s="1731"/>
      <c r="AA313" s="1731"/>
      <c r="AB313" s="1731"/>
      <c r="AC313" s="1731"/>
      <c r="AD313" s="1731"/>
      <c r="AE313" s="1731"/>
      <c r="AF313" s="1731"/>
      <c r="AG313" s="1731"/>
      <c r="AH313" s="1731"/>
      <c r="AI313" s="1731"/>
      <c r="AJ313" s="1731"/>
      <c r="AK313" s="1731"/>
      <c r="AL313" s="1731"/>
      <c r="AM313" s="1731"/>
      <c r="AN313" s="1731"/>
      <c r="AO313" s="1731"/>
      <c r="AP313" s="1731"/>
      <c r="AQ313" s="1731"/>
      <c r="AR313" s="1731"/>
      <c r="AS313" s="1731"/>
      <c r="AT313" s="1731"/>
      <c r="AU313" s="1731"/>
      <c r="AV313" s="1731"/>
      <c r="AW313" s="1731"/>
      <c r="AX313" s="1731"/>
      <c r="AY313" s="1731"/>
      <c r="AZ313" s="1731"/>
      <c r="BA313" s="1731"/>
      <c r="BB313" s="1731"/>
      <c r="BC313" s="1731"/>
      <c r="BD313" s="1731"/>
      <c r="BE313" s="1731"/>
      <c r="BF313" s="1731"/>
      <c r="BG313" s="1731"/>
      <c r="BH313" s="1731"/>
      <c r="BI313" s="1731"/>
      <c r="BJ313" s="1731"/>
      <c r="BK313" s="1731"/>
      <c r="BL313" s="1731"/>
      <c r="BM313" s="1731"/>
      <c r="BN313" s="1731"/>
      <c r="BO313" s="1731"/>
      <c r="BP313" s="1731"/>
      <c r="BQ313" s="1731"/>
      <c r="BR313" s="1731"/>
      <c r="BS313" s="1731"/>
      <c r="BT313" s="1731"/>
      <c r="BU313" s="1731"/>
      <c r="BV313" s="1732"/>
      <c r="BW313" s="1732"/>
      <c r="BX313" s="1732"/>
      <c r="BY313" s="1732"/>
      <c r="BZ313" s="1731"/>
      <c r="CA313" s="2200"/>
      <c r="CB313" s="2200"/>
      <c r="CC313" s="2200"/>
      <c r="CD313" s="2200"/>
      <c r="CE313" s="2200"/>
      <c r="CF313" s="2200"/>
      <c r="CG313" s="2200"/>
      <c r="CH313" s="2200"/>
      <c r="CI313" s="2200"/>
      <c r="CJ313" s="2200"/>
      <c r="CK313" s="2200"/>
      <c r="CL313" s="2200"/>
      <c r="CM313" s="2200"/>
      <c r="CN313" s="2200"/>
      <c r="CO313" s="2200"/>
      <c r="CP313" s="2200"/>
      <c r="CQ313" s="2200"/>
      <c r="CR313" s="1731"/>
      <c r="CS313" s="1731"/>
    </row>
    <row r="314" spans="1:97" ht="13.5" customHeight="1" x14ac:dyDescent="0.25">
      <c r="A314" s="1731"/>
      <c r="B314" s="1731"/>
      <c r="C314" s="1731"/>
      <c r="D314" s="1731"/>
      <c r="E314" s="1731"/>
      <c r="F314" s="1731"/>
      <c r="G314" s="1731"/>
      <c r="H314" s="1731"/>
      <c r="I314" s="1731"/>
      <c r="J314" s="1731"/>
      <c r="K314" s="1731"/>
      <c r="L314" s="1731"/>
      <c r="M314" s="1731"/>
      <c r="N314" s="1731"/>
      <c r="O314" s="1731"/>
      <c r="P314" s="1731"/>
      <c r="Q314" s="1731"/>
      <c r="R314" s="1731"/>
      <c r="S314" s="1731"/>
      <c r="T314" s="1731"/>
      <c r="U314" s="1731"/>
      <c r="V314" s="1731"/>
      <c r="W314" s="1731"/>
      <c r="X314" s="1731"/>
      <c r="Y314" s="1731"/>
      <c r="Z314" s="1731"/>
      <c r="AA314" s="1731"/>
      <c r="AB314" s="1731"/>
      <c r="AC314" s="1731"/>
      <c r="AD314" s="1731"/>
      <c r="AE314" s="1731"/>
      <c r="AF314" s="1731"/>
      <c r="AG314" s="1731"/>
      <c r="AH314" s="1731"/>
      <c r="AI314" s="1731"/>
      <c r="AJ314" s="1731"/>
      <c r="AK314" s="1731"/>
      <c r="AL314" s="1731"/>
      <c r="AM314" s="1731"/>
      <c r="AN314" s="1731"/>
      <c r="AO314" s="1731"/>
      <c r="AP314" s="1731"/>
      <c r="AQ314" s="1731"/>
      <c r="AR314" s="1731"/>
      <c r="AS314" s="1731"/>
      <c r="AT314" s="1731"/>
      <c r="AU314" s="1731"/>
      <c r="AV314" s="1731"/>
      <c r="AW314" s="1731"/>
      <c r="AX314" s="1731"/>
      <c r="AY314" s="1731"/>
      <c r="AZ314" s="1731"/>
      <c r="BA314" s="1731"/>
      <c r="BB314" s="1731"/>
      <c r="BC314" s="1731"/>
      <c r="BD314" s="1731"/>
      <c r="BE314" s="1731"/>
      <c r="BF314" s="1731"/>
      <c r="BG314" s="1731"/>
      <c r="BH314" s="1731"/>
      <c r="BI314" s="1731"/>
      <c r="BJ314" s="1731"/>
      <c r="BK314" s="1731"/>
      <c r="BL314" s="1731"/>
      <c r="BM314" s="1731"/>
      <c r="BN314" s="1731"/>
      <c r="BO314" s="1731"/>
      <c r="BP314" s="1731"/>
      <c r="BQ314" s="1731"/>
      <c r="BR314" s="1731"/>
      <c r="BS314" s="1731"/>
      <c r="BT314" s="1731"/>
      <c r="BU314" s="1731"/>
      <c r="BV314" s="1732"/>
      <c r="BW314" s="1732"/>
      <c r="BX314" s="1732"/>
      <c r="BY314" s="1732"/>
      <c r="BZ314" s="1731"/>
      <c r="CA314" s="2200"/>
      <c r="CB314" s="2200"/>
      <c r="CC314" s="2200"/>
      <c r="CD314" s="2200"/>
      <c r="CE314" s="2200"/>
      <c r="CF314" s="2200"/>
      <c r="CG314" s="2200"/>
      <c r="CH314" s="2200"/>
      <c r="CI314" s="2200"/>
      <c r="CJ314" s="2200"/>
      <c r="CK314" s="2200"/>
      <c r="CL314" s="2200"/>
      <c r="CM314" s="2200"/>
      <c r="CN314" s="2200"/>
      <c r="CO314" s="2200"/>
      <c r="CP314" s="2200"/>
      <c r="CQ314" s="2200"/>
      <c r="CR314" s="1731"/>
      <c r="CS314" s="1731"/>
    </row>
    <row r="315" spans="1:97" ht="13.5" customHeight="1" x14ac:dyDescent="0.25">
      <c r="A315" s="1731"/>
      <c r="B315" s="1731"/>
      <c r="C315" s="1731"/>
      <c r="D315" s="1731"/>
      <c r="E315" s="1731"/>
      <c r="F315" s="1731"/>
      <c r="G315" s="1731"/>
      <c r="H315" s="1731"/>
      <c r="I315" s="1731"/>
      <c r="J315" s="1731"/>
      <c r="K315" s="1731"/>
      <c r="L315" s="1731"/>
      <c r="M315" s="1731"/>
      <c r="N315" s="1731"/>
      <c r="O315" s="1731"/>
      <c r="P315" s="1731"/>
      <c r="Q315" s="1731"/>
      <c r="R315" s="1731"/>
      <c r="S315" s="1731"/>
      <c r="T315" s="1731"/>
      <c r="U315" s="1731"/>
      <c r="V315" s="1731"/>
      <c r="W315" s="1731"/>
      <c r="X315" s="1731"/>
      <c r="Y315" s="1731"/>
      <c r="Z315" s="1731"/>
      <c r="AA315" s="1731"/>
      <c r="AB315" s="1731"/>
      <c r="AC315" s="1731"/>
      <c r="AD315" s="1731"/>
      <c r="AE315" s="1731"/>
      <c r="AF315" s="1731"/>
      <c r="AG315" s="1731"/>
      <c r="AH315" s="1731"/>
      <c r="AI315" s="1731"/>
      <c r="AJ315" s="1731"/>
      <c r="AK315" s="1731"/>
      <c r="AL315" s="1731"/>
      <c r="AM315" s="1731"/>
      <c r="AN315" s="1731"/>
      <c r="AO315" s="1731"/>
      <c r="AP315" s="1731"/>
      <c r="AQ315" s="1731"/>
      <c r="AR315" s="1731"/>
      <c r="AS315" s="1731"/>
      <c r="AT315" s="1731"/>
      <c r="AU315" s="1731"/>
      <c r="AV315" s="1731"/>
      <c r="AW315" s="1731"/>
      <c r="AX315" s="1731"/>
      <c r="AY315" s="1731"/>
      <c r="AZ315" s="1731"/>
      <c r="BA315" s="1731"/>
      <c r="BB315" s="1731"/>
      <c r="BC315" s="1731"/>
      <c r="BD315" s="1731"/>
      <c r="BE315" s="1731"/>
      <c r="BF315" s="1731"/>
      <c r="BG315" s="1731"/>
      <c r="BH315" s="1731"/>
      <c r="BI315" s="1731"/>
      <c r="BJ315" s="1731"/>
      <c r="BK315" s="1731"/>
      <c r="BL315" s="1731"/>
      <c r="BM315" s="1731"/>
      <c r="BN315" s="1731"/>
      <c r="BO315" s="1731"/>
      <c r="BP315" s="1731"/>
      <c r="BQ315" s="1731"/>
      <c r="BR315" s="1731"/>
      <c r="BS315" s="1731"/>
      <c r="BT315" s="1731"/>
      <c r="BU315" s="1731"/>
      <c r="BV315" s="1732"/>
      <c r="BW315" s="1732"/>
      <c r="BX315" s="1732"/>
      <c r="BY315" s="1732"/>
      <c r="BZ315" s="1731"/>
      <c r="CA315" s="2200"/>
      <c r="CB315" s="2200"/>
      <c r="CC315" s="2200"/>
      <c r="CD315" s="2200"/>
      <c r="CE315" s="2200"/>
      <c r="CF315" s="2200"/>
      <c r="CG315" s="2200"/>
      <c r="CH315" s="2200"/>
      <c r="CI315" s="2200"/>
      <c r="CJ315" s="2200"/>
      <c r="CK315" s="2200"/>
      <c r="CL315" s="2200"/>
      <c r="CM315" s="2200"/>
      <c r="CN315" s="2200"/>
      <c r="CO315" s="2200"/>
      <c r="CP315" s="2200"/>
      <c r="CQ315" s="2200"/>
      <c r="CR315" s="1731"/>
      <c r="CS315" s="1731"/>
    </row>
    <row r="316" spans="1:97" ht="13.5" customHeight="1" x14ac:dyDescent="0.25">
      <c r="A316" s="1731"/>
      <c r="B316" s="1731"/>
      <c r="C316" s="1731"/>
      <c r="D316" s="1731"/>
      <c r="E316" s="1731"/>
      <c r="F316" s="1731"/>
      <c r="G316" s="1731"/>
      <c r="H316" s="1731"/>
      <c r="I316" s="1731"/>
      <c r="J316" s="1731"/>
      <c r="K316" s="1731"/>
      <c r="L316" s="1731"/>
      <c r="M316" s="1731"/>
      <c r="N316" s="1731"/>
      <c r="O316" s="1731"/>
      <c r="P316" s="1731"/>
      <c r="Q316" s="1731"/>
      <c r="R316" s="1731"/>
      <c r="S316" s="1731"/>
      <c r="T316" s="1731"/>
      <c r="U316" s="1731"/>
      <c r="V316" s="1731"/>
      <c r="W316" s="1731"/>
      <c r="X316" s="1731"/>
      <c r="Y316" s="1731"/>
      <c r="Z316" s="1731"/>
      <c r="AA316" s="1731"/>
      <c r="AB316" s="1731"/>
      <c r="AC316" s="1731"/>
      <c r="AD316" s="1731"/>
      <c r="AE316" s="1731"/>
      <c r="AF316" s="1731"/>
      <c r="AG316" s="1731"/>
      <c r="AH316" s="1731"/>
      <c r="AI316" s="1731"/>
      <c r="AJ316" s="1731"/>
      <c r="AK316" s="1731"/>
      <c r="AL316" s="1731"/>
      <c r="AM316" s="1731"/>
      <c r="AN316" s="1731"/>
      <c r="AO316" s="1731"/>
      <c r="AP316" s="1731"/>
      <c r="AQ316" s="1731"/>
      <c r="AR316" s="1731"/>
      <c r="AS316" s="1731"/>
      <c r="AT316" s="1731"/>
      <c r="AU316" s="1731"/>
      <c r="AV316" s="1731"/>
      <c r="AW316" s="1731"/>
      <c r="AX316" s="1731"/>
      <c r="AY316" s="1731"/>
      <c r="AZ316" s="1731"/>
      <c r="BA316" s="1731"/>
      <c r="BB316" s="1731"/>
      <c r="BC316" s="1731"/>
      <c r="BD316" s="1731"/>
      <c r="BE316" s="1731"/>
      <c r="BF316" s="1731"/>
      <c r="BG316" s="1731"/>
      <c r="BH316" s="1731"/>
      <c r="BI316" s="1731"/>
      <c r="BJ316" s="1731"/>
      <c r="BK316" s="1731"/>
      <c r="BL316" s="1731"/>
      <c r="BM316" s="1731"/>
      <c r="BN316" s="1731"/>
      <c r="BO316" s="1731"/>
      <c r="BP316" s="1731"/>
      <c r="BQ316" s="1731"/>
      <c r="BR316" s="1731"/>
      <c r="BS316" s="1731"/>
      <c r="BT316" s="1731"/>
      <c r="BU316" s="1731"/>
      <c r="BV316" s="1732"/>
      <c r="BW316" s="1732"/>
      <c r="BX316" s="1732"/>
      <c r="BY316" s="1732"/>
      <c r="BZ316" s="1731"/>
      <c r="CA316" s="2200"/>
      <c r="CB316" s="2200"/>
      <c r="CC316" s="2200"/>
      <c r="CD316" s="2200"/>
      <c r="CE316" s="2200"/>
      <c r="CF316" s="2200"/>
      <c r="CG316" s="2200"/>
      <c r="CH316" s="2200"/>
      <c r="CI316" s="2200"/>
      <c r="CJ316" s="2200"/>
      <c r="CK316" s="2200"/>
      <c r="CL316" s="2200"/>
      <c r="CM316" s="2200"/>
      <c r="CN316" s="2200"/>
      <c r="CO316" s="2200"/>
      <c r="CP316" s="2200"/>
      <c r="CQ316" s="2200"/>
      <c r="CR316" s="1731"/>
      <c r="CS316" s="1731"/>
    </row>
    <row r="317" spans="1:97" ht="13.5" customHeight="1" x14ac:dyDescent="0.25">
      <c r="A317" s="1731"/>
      <c r="B317" s="1731"/>
      <c r="C317" s="1731"/>
      <c r="D317" s="1731"/>
      <c r="E317" s="1731"/>
      <c r="F317" s="1731"/>
      <c r="G317" s="1731"/>
      <c r="H317" s="1731"/>
      <c r="I317" s="1731"/>
      <c r="J317" s="1731"/>
      <c r="K317" s="1731"/>
      <c r="L317" s="1731"/>
      <c r="M317" s="1731"/>
      <c r="N317" s="1731"/>
      <c r="O317" s="1731"/>
      <c r="P317" s="1731"/>
      <c r="Q317" s="1731"/>
      <c r="R317" s="1731"/>
      <c r="S317" s="1731"/>
      <c r="T317" s="1731"/>
      <c r="U317" s="1731"/>
      <c r="V317" s="1731"/>
      <c r="W317" s="1731"/>
      <c r="X317" s="1731"/>
      <c r="Y317" s="1731"/>
      <c r="Z317" s="1731"/>
      <c r="AA317" s="1731"/>
      <c r="AB317" s="1731"/>
      <c r="AC317" s="1731"/>
      <c r="AD317" s="1731"/>
      <c r="AE317" s="1731"/>
      <c r="AF317" s="1731"/>
      <c r="AG317" s="1731"/>
      <c r="AH317" s="1731"/>
      <c r="AI317" s="1731"/>
      <c r="AJ317" s="1731"/>
      <c r="AK317" s="1731"/>
      <c r="AL317" s="1731"/>
      <c r="AM317" s="1731"/>
      <c r="AN317" s="1731"/>
      <c r="AO317" s="1731"/>
      <c r="AP317" s="1731"/>
      <c r="AQ317" s="1731"/>
      <c r="AR317" s="1731"/>
      <c r="AS317" s="1731"/>
      <c r="AT317" s="1731"/>
      <c r="AU317" s="1731"/>
      <c r="AV317" s="1731"/>
      <c r="AW317" s="1731"/>
      <c r="AX317" s="1731"/>
      <c r="AY317" s="1731"/>
      <c r="AZ317" s="1731"/>
      <c r="BA317" s="1731"/>
      <c r="BB317" s="1731"/>
      <c r="BC317" s="1731"/>
      <c r="BD317" s="1731"/>
      <c r="BE317" s="1731"/>
      <c r="BF317" s="1731"/>
      <c r="BG317" s="1731"/>
      <c r="BH317" s="1731"/>
      <c r="BI317" s="1731"/>
      <c r="BJ317" s="1731"/>
      <c r="BK317" s="1731"/>
      <c r="BL317" s="1731"/>
      <c r="BM317" s="1731"/>
      <c r="BN317" s="1731"/>
      <c r="BO317" s="1731"/>
      <c r="BP317" s="1731"/>
      <c r="BQ317" s="1731"/>
      <c r="BR317" s="1731"/>
      <c r="BS317" s="1731"/>
      <c r="BT317" s="1731"/>
      <c r="BU317" s="1731"/>
      <c r="BV317" s="1732"/>
      <c r="BW317" s="1732"/>
      <c r="BX317" s="1732"/>
      <c r="BY317" s="1732"/>
      <c r="BZ317" s="1731"/>
      <c r="CA317" s="2200"/>
      <c r="CB317" s="2200"/>
      <c r="CC317" s="2200"/>
      <c r="CD317" s="2200"/>
      <c r="CE317" s="2200"/>
      <c r="CF317" s="2200"/>
      <c r="CG317" s="2200"/>
      <c r="CH317" s="2200"/>
      <c r="CI317" s="2200"/>
      <c r="CJ317" s="2200"/>
      <c r="CK317" s="2200"/>
      <c r="CL317" s="2200"/>
      <c r="CM317" s="2200"/>
      <c r="CN317" s="2200"/>
      <c r="CO317" s="2200"/>
      <c r="CP317" s="2200"/>
      <c r="CQ317" s="2200"/>
      <c r="CR317" s="1731"/>
      <c r="CS317" s="1731"/>
    </row>
    <row r="318" spans="1:97" ht="13.5" customHeight="1" x14ac:dyDescent="0.25">
      <c r="A318" s="1731"/>
      <c r="B318" s="1731"/>
      <c r="C318" s="1731"/>
      <c r="D318" s="1731"/>
      <c r="E318" s="1731"/>
      <c r="F318" s="1731"/>
      <c r="G318" s="1731"/>
      <c r="H318" s="1731"/>
      <c r="I318" s="1731"/>
      <c r="J318" s="1731"/>
      <c r="K318" s="1731"/>
      <c r="L318" s="1731"/>
      <c r="M318" s="1731"/>
      <c r="N318" s="1731"/>
      <c r="O318" s="1731"/>
      <c r="P318" s="1731"/>
      <c r="Q318" s="1731"/>
      <c r="R318" s="1731"/>
      <c r="S318" s="1731"/>
      <c r="T318" s="1731"/>
      <c r="U318" s="1731"/>
      <c r="V318" s="1731"/>
      <c r="W318" s="1731"/>
      <c r="X318" s="1731"/>
      <c r="Y318" s="1731"/>
      <c r="Z318" s="1731"/>
      <c r="AA318" s="1731"/>
      <c r="AB318" s="1731"/>
      <c r="AC318" s="1731"/>
      <c r="AD318" s="1731"/>
      <c r="AE318" s="1731"/>
      <c r="AF318" s="1731"/>
      <c r="AG318" s="1731"/>
      <c r="AH318" s="1731"/>
      <c r="AI318" s="1731"/>
      <c r="AJ318" s="1731"/>
      <c r="AK318" s="1731"/>
      <c r="AL318" s="1731"/>
      <c r="AM318" s="1731"/>
      <c r="AN318" s="1731"/>
      <c r="AO318" s="1731"/>
      <c r="AP318" s="1731"/>
      <c r="AQ318" s="1731"/>
      <c r="AR318" s="1731"/>
      <c r="AS318" s="1731"/>
      <c r="AT318" s="1731"/>
      <c r="AU318" s="1731"/>
      <c r="AV318" s="1731"/>
      <c r="AW318" s="1731"/>
      <c r="AX318" s="1731"/>
      <c r="AY318" s="1731"/>
      <c r="AZ318" s="1731"/>
      <c r="BA318" s="1731"/>
      <c r="BB318" s="1731"/>
      <c r="BC318" s="1731"/>
      <c r="BD318" s="1731"/>
      <c r="BE318" s="1731"/>
      <c r="BF318" s="1731"/>
      <c r="BG318" s="1731"/>
      <c r="BH318" s="1731"/>
      <c r="BI318" s="1731"/>
      <c r="BJ318" s="1731"/>
      <c r="BK318" s="1731"/>
      <c r="BL318" s="1731"/>
      <c r="BM318" s="1731"/>
      <c r="BN318" s="1731"/>
      <c r="BO318" s="1731"/>
      <c r="BP318" s="1731"/>
      <c r="BQ318" s="1731"/>
      <c r="BR318" s="1731"/>
      <c r="BS318" s="1731"/>
      <c r="BT318" s="1731"/>
      <c r="BU318" s="1731"/>
      <c r="BV318" s="1732"/>
      <c r="BW318" s="1732"/>
      <c r="BX318" s="1732"/>
      <c r="BY318" s="1732"/>
      <c r="BZ318" s="1731"/>
      <c r="CA318" s="2200"/>
      <c r="CB318" s="2200"/>
      <c r="CC318" s="2200"/>
      <c r="CD318" s="2200"/>
      <c r="CE318" s="2200"/>
      <c r="CF318" s="2200"/>
      <c r="CG318" s="2200"/>
      <c r="CH318" s="2200"/>
      <c r="CI318" s="2200"/>
      <c r="CJ318" s="2200"/>
      <c r="CK318" s="2200"/>
      <c r="CL318" s="2200"/>
      <c r="CM318" s="2200"/>
      <c r="CN318" s="2200"/>
      <c r="CO318" s="2200"/>
      <c r="CP318" s="2200"/>
      <c r="CQ318" s="2200"/>
      <c r="CR318" s="1731"/>
      <c r="CS318" s="1731"/>
    </row>
    <row r="319" spans="1:97" ht="13.5" customHeight="1" x14ac:dyDescent="0.25">
      <c r="A319" s="1731"/>
      <c r="B319" s="1731"/>
      <c r="C319" s="1731"/>
      <c r="D319" s="1731"/>
      <c r="E319" s="1731"/>
      <c r="F319" s="1731"/>
      <c r="G319" s="1731"/>
      <c r="H319" s="1731"/>
      <c r="I319" s="1731"/>
      <c r="J319" s="1731"/>
      <c r="K319" s="1731"/>
      <c r="L319" s="1731"/>
      <c r="M319" s="1731"/>
      <c r="N319" s="1731"/>
      <c r="O319" s="1731"/>
      <c r="P319" s="1731"/>
      <c r="Q319" s="1731"/>
      <c r="R319" s="1731"/>
      <c r="S319" s="1731"/>
      <c r="T319" s="1731"/>
      <c r="U319" s="1731"/>
      <c r="V319" s="1731"/>
      <c r="W319" s="1731"/>
      <c r="X319" s="1731"/>
      <c r="Y319" s="1731"/>
      <c r="Z319" s="1731"/>
      <c r="AA319" s="1731"/>
      <c r="AB319" s="1731"/>
      <c r="AC319" s="1731"/>
      <c r="AD319" s="1731"/>
      <c r="AE319" s="1731"/>
      <c r="AF319" s="1731"/>
      <c r="AG319" s="1731"/>
      <c r="AH319" s="1731"/>
      <c r="AI319" s="1731"/>
      <c r="AJ319" s="1731"/>
      <c r="AK319" s="1731"/>
      <c r="AL319" s="1731"/>
      <c r="AM319" s="1731"/>
      <c r="AN319" s="1731"/>
      <c r="AO319" s="1731"/>
      <c r="AP319" s="1731"/>
      <c r="AQ319" s="1731"/>
      <c r="AR319" s="1731"/>
      <c r="AS319" s="1731"/>
      <c r="AT319" s="1731"/>
      <c r="AU319" s="1731"/>
      <c r="AV319" s="1731"/>
      <c r="AW319" s="1731"/>
      <c r="AX319" s="1731"/>
      <c r="AY319" s="1731"/>
      <c r="AZ319" s="1731"/>
      <c r="BA319" s="1731"/>
      <c r="BB319" s="1731"/>
      <c r="BC319" s="1731"/>
      <c r="BD319" s="1731"/>
      <c r="BE319" s="1731"/>
      <c r="BF319" s="1731"/>
      <c r="BG319" s="1731"/>
      <c r="BH319" s="1731"/>
      <c r="BI319" s="1731"/>
      <c r="BJ319" s="1731"/>
      <c r="BK319" s="1731"/>
      <c r="BL319" s="1731"/>
      <c r="BM319" s="1731"/>
      <c r="BN319" s="1731"/>
      <c r="BO319" s="1731"/>
      <c r="BP319" s="1731"/>
      <c r="BQ319" s="1731"/>
      <c r="BR319" s="1731"/>
      <c r="BS319" s="1731"/>
      <c r="BT319" s="1731"/>
      <c r="BU319" s="1731"/>
      <c r="BV319" s="1732"/>
      <c r="BW319" s="1732"/>
      <c r="BX319" s="1732"/>
      <c r="BY319" s="1732"/>
      <c r="BZ319" s="1731"/>
      <c r="CA319" s="2200"/>
      <c r="CB319" s="2200"/>
      <c r="CC319" s="2200"/>
      <c r="CD319" s="2200"/>
      <c r="CE319" s="2200"/>
      <c r="CF319" s="2200"/>
      <c r="CG319" s="2200"/>
      <c r="CH319" s="2200"/>
      <c r="CI319" s="2200"/>
      <c r="CJ319" s="2200"/>
      <c r="CK319" s="2200"/>
      <c r="CL319" s="2200"/>
      <c r="CM319" s="2200"/>
      <c r="CN319" s="2200"/>
      <c r="CO319" s="2200"/>
      <c r="CP319" s="2200"/>
      <c r="CQ319" s="2200"/>
      <c r="CR319" s="1731"/>
      <c r="CS319" s="1731"/>
    </row>
    <row r="320" spans="1:97" ht="13.5" customHeight="1" x14ac:dyDescent="0.25">
      <c r="A320" s="1731"/>
      <c r="B320" s="1731"/>
      <c r="C320" s="1731"/>
      <c r="D320" s="1731"/>
      <c r="E320" s="1731"/>
      <c r="F320" s="1731"/>
      <c r="G320" s="1731"/>
      <c r="H320" s="1731"/>
      <c r="I320" s="1731"/>
      <c r="J320" s="1731"/>
      <c r="K320" s="1731"/>
      <c r="L320" s="1731"/>
      <c r="M320" s="1731"/>
      <c r="N320" s="1731"/>
      <c r="O320" s="1731"/>
      <c r="P320" s="1731"/>
      <c r="Q320" s="1731"/>
      <c r="R320" s="1731"/>
      <c r="S320" s="1731"/>
      <c r="T320" s="1731"/>
      <c r="U320" s="1731"/>
      <c r="V320" s="1731"/>
      <c r="W320" s="1731"/>
      <c r="X320" s="1731"/>
      <c r="Y320" s="1731"/>
      <c r="Z320" s="1731"/>
      <c r="AA320" s="1731"/>
      <c r="AB320" s="1731"/>
      <c r="AC320" s="1731"/>
      <c r="AD320" s="1731"/>
      <c r="AE320" s="1731"/>
      <c r="AF320" s="1731"/>
      <c r="AG320" s="1731"/>
      <c r="AH320" s="1731"/>
      <c r="AI320" s="1731"/>
      <c r="AJ320" s="1731"/>
      <c r="AK320" s="1731"/>
      <c r="AL320" s="1731"/>
      <c r="AM320" s="1731"/>
      <c r="AN320" s="1731"/>
      <c r="AO320" s="1731"/>
      <c r="AP320" s="1731"/>
      <c r="AQ320" s="1731"/>
      <c r="AR320" s="1731"/>
      <c r="AS320" s="1731"/>
      <c r="AT320" s="1731"/>
      <c r="AU320" s="1731"/>
      <c r="AV320" s="1731"/>
      <c r="AW320" s="1731"/>
      <c r="AX320" s="1731"/>
      <c r="AY320" s="1731"/>
      <c r="AZ320" s="1731"/>
      <c r="BA320" s="1731"/>
      <c r="BB320" s="1731"/>
      <c r="BC320" s="1731"/>
      <c r="BD320" s="1731"/>
      <c r="BE320" s="1731"/>
      <c r="BF320" s="1731"/>
      <c r="BG320" s="1731"/>
      <c r="BH320" s="1731"/>
      <c r="BI320" s="1731"/>
      <c r="BJ320" s="1731"/>
      <c r="BK320" s="1731"/>
      <c r="BL320" s="1731"/>
      <c r="BM320" s="1731"/>
      <c r="BN320" s="1731"/>
      <c r="BO320" s="1731"/>
      <c r="BP320" s="1731"/>
      <c r="BQ320" s="1731"/>
      <c r="BR320" s="1731"/>
      <c r="BS320" s="1731"/>
      <c r="BT320" s="1731"/>
      <c r="BU320" s="1731"/>
      <c r="BV320" s="1732"/>
      <c r="BW320" s="1732"/>
      <c r="BX320" s="1732"/>
      <c r="BY320" s="1732"/>
      <c r="BZ320" s="1731"/>
      <c r="CA320" s="2200"/>
      <c r="CB320" s="2200"/>
      <c r="CC320" s="2200"/>
      <c r="CD320" s="2200"/>
      <c r="CE320" s="2200"/>
      <c r="CF320" s="2200"/>
      <c r="CG320" s="2200"/>
      <c r="CH320" s="2200"/>
      <c r="CI320" s="2200"/>
      <c r="CJ320" s="2200"/>
      <c r="CK320" s="2200"/>
      <c r="CL320" s="2200"/>
      <c r="CM320" s="2200"/>
      <c r="CN320" s="2200"/>
      <c r="CO320" s="2200"/>
      <c r="CP320" s="2200"/>
      <c r="CQ320" s="2200"/>
      <c r="CR320" s="1731"/>
      <c r="CS320" s="1731"/>
    </row>
    <row r="321" spans="1:97" ht="13.5" customHeight="1" x14ac:dyDescent="0.25">
      <c r="A321" s="1731"/>
      <c r="B321" s="1731"/>
      <c r="C321" s="1731"/>
      <c r="D321" s="1731"/>
      <c r="E321" s="1731"/>
      <c r="F321" s="1731"/>
      <c r="G321" s="1731"/>
      <c r="H321" s="1731"/>
      <c r="I321" s="1731"/>
      <c r="J321" s="1731"/>
      <c r="K321" s="1731"/>
      <c r="L321" s="1731"/>
      <c r="M321" s="1731"/>
      <c r="N321" s="1731"/>
      <c r="O321" s="1731"/>
      <c r="P321" s="1731"/>
      <c r="Q321" s="1731"/>
      <c r="R321" s="1731"/>
      <c r="S321" s="1731"/>
      <c r="T321" s="1731"/>
      <c r="U321" s="1731"/>
      <c r="V321" s="1731"/>
      <c r="W321" s="1731"/>
      <c r="X321" s="1731"/>
      <c r="Y321" s="1731"/>
      <c r="Z321" s="1731"/>
      <c r="AA321" s="1731"/>
      <c r="AB321" s="1731"/>
      <c r="AC321" s="1731"/>
      <c r="AD321" s="1731"/>
      <c r="AE321" s="1731"/>
      <c r="AF321" s="1731"/>
      <c r="AG321" s="1731"/>
      <c r="AH321" s="1731"/>
      <c r="AI321" s="1731"/>
      <c r="AJ321" s="1731"/>
      <c r="AK321" s="1731"/>
      <c r="AL321" s="1731"/>
      <c r="AM321" s="1731"/>
      <c r="AN321" s="1731"/>
      <c r="AO321" s="1731"/>
      <c r="AP321" s="1731"/>
      <c r="AQ321" s="1731"/>
      <c r="AR321" s="1731"/>
      <c r="AS321" s="1731"/>
      <c r="AT321" s="1731"/>
      <c r="AU321" s="1731"/>
      <c r="AV321" s="1731"/>
      <c r="AW321" s="1731"/>
      <c r="AX321" s="1731"/>
      <c r="AY321" s="1731"/>
      <c r="AZ321" s="1731"/>
      <c r="BA321" s="1731"/>
      <c r="BB321" s="1731"/>
      <c r="BC321" s="1731"/>
      <c r="BD321" s="1731"/>
      <c r="BE321" s="1731"/>
      <c r="BF321" s="1731"/>
      <c r="BG321" s="1731"/>
      <c r="BH321" s="1731"/>
      <c r="BI321" s="1731"/>
      <c r="BJ321" s="1731"/>
      <c r="BK321" s="1731"/>
      <c r="BL321" s="1731"/>
      <c r="BM321" s="1731"/>
      <c r="BN321" s="1731"/>
      <c r="BO321" s="1731"/>
      <c r="BP321" s="1731"/>
      <c r="BQ321" s="1731"/>
      <c r="BR321" s="1731"/>
      <c r="BS321" s="1731"/>
      <c r="BT321" s="1731"/>
      <c r="BU321" s="1731"/>
      <c r="BV321" s="1732"/>
      <c r="BW321" s="1732"/>
      <c r="BX321" s="1732"/>
      <c r="BY321" s="1732"/>
      <c r="BZ321" s="1731"/>
      <c r="CA321" s="2200"/>
      <c r="CB321" s="2200"/>
      <c r="CC321" s="2200"/>
      <c r="CD321" s="2200"/>
      <c r="CE321" s="2200"/>
      <c r="CF321" s="2200"/>
      <c r="CG321" s="2200"/>
      <c r="CH321" s="2200"/>
      <c r="CI321" s="2200"/>
      <c r="CJ321" s="2200"/>
      <c r="CK321" s="2200"/>
      <c r="CL321" s="2200"/>
      <c r="CM321" s="2200"/>
      <c r="CN321" s="2200"/>
      <c r="CO321" s="2200"/>
      <c r="CP321" s="2200"/>
      <c r="CQ321" s="2200"/>
      <c r="CR321" s="1731"/>
      <c r="CS321" s="1731"/>
    </row>
    <row r="322" spans="1:97" ht="13.5" customHeight="1" x14ac:dyDescent="0.25">
      <c r="A322" s="1731"/>
      <c r="B322" s="1731"/>
      <c r="C322" s="1731"/>
      <c r="D322" s="1731"/>
      <c r="E322" s="1731"/>
      <c r="F322" s="1731"/>
      <c r="G322" s="1731"/>
      <c r="H322" s="1731"/>
      <c r="I322" s="1731"/>
      <c r="J322" s="1731"/>
      <c r="K322" s="1731"/>
      <c r="L322" s="1731"/>
      <c r="M322" s="1731"/>
      <c r="N322" s="1731"/>
      <c r="O322" s="1731"/>
      <c r="P322" s="1731"/>
      <c r="Q322" s="1731"/>
      <c r="R322" s="1731"/>
      <c r="S322" s="1731"/>
      <c r="T322" s="1731"/>
      <c r="U322" s="1731"/>
      <c r="V322" s="1731"/>
      <c r="W322" s="1731"/>
      <c r="X322" s="1731"/>
      <c r="Y322" s="1731"/>
      <c r="Z322" s="1731"/>
      <c r="AA322" s="1731"/>
      <c r="AB322" s="1731"/>
      <c r="AC322" s="1731"/>
      <c r="AD322" s="1731"/>
      <c r="AE322" s="1731"/>
      <c r="AF322" s="1731"/>
      <c r="AG322" s="1731"/>
      <c r="AH322" s="1731"/>
      <c r="AI322" s="1731"/>
      <c r="AJ322" s="1731"/>
      <c r="AK322" s="1731"/>
      <c r="AL322" s="1731"/>
      <c r="AM322" s="1731"/>
      <c r="AN322" s="1731"/>
      <c r="AO322" s="1731"/>
      <c r="AP322" s="1731"/>
      <c r="AQ322" s="1731"/>
      <c r="AR322" s="1731"/>
      <c r="AS322" s="1731"/>
      <c r="AT322" s="1731"/>
      <c r="AU322" s="1731"/>
      <c r="AV322" s="1731"/>
      <c r="AW322" s="1731"/>
      <c r="AX322" s="1731"/>
      <c r="AY322" s="1731"/>
      <c r="AZ322" s="1731"/>
      <c r="BA322" s="1731"/>
      <c r="BB322" s="1731"/>
      <c r="BC322" s="1731"/>
      <c r="BD322" s="1731"/>
      <c r="BE322" s="1731"/>
      <c r="BF322" s="1731"/>
      <c r="BG322" s="1731"/>
      <c r="BH322" s="1731"/>
      <c r="BI322" s="1731"/>
      <c r="BJ322" s="1731"/>
      <c r="BK322" s="1731"/>
      <c r="BL322" s="1731"/>
      <c r="BM322" s="1731"/>
      <c r="BN322" s="1731"/>
      <c r="BO322" s="1731"/>
      <c r="BP322" s="1731"/>
      <c r="BQ322" s="1731"/>
      <c r="BR322" s="1731"/>
      <c r="BS322" s="1731"/>
      <c r="BT322" s="1731"/>
      <c r="BU322" s="1731"/>
      <c r="BV322" s="1732"/>
      <c r="BW322" s="1732"/>
      <c r="BX322" s="1732"/>
      <c r="BY322" s="1732"/>
      <c r="BZ322" s="1731"/>
      <c r="CA322" s="2200"/>
      <c r="CB322" s="2200"/>
      <c r="CC322" s="2200"/>
      <c r="CD322" s="2200"/>
      <c r="CE322" s="2200"/>
      <c r="CF322" s="2200"/>
      <c r="CG322" s="2200"/>
      <c r="CH322" s="2200"/>
      <c r="CI322" s="2200"/>
      <c r="CJ322" s="2200"/>
      <c r="CK322" s="2200"/>
      <c r="CL322" s="2200"/>
      <c r="CM322" s="2200"/>
      <c r="CN322" s="2200"/>
      <c r="CO322" s="2200"/>
      <c r="CP322" s="2200"/>
      <c r="CQ322" s="2200"/>
      <c r="CR322" s="1731"/>
      <c r="CS322" s="1731"/>
    </row>
    <row r="323" spans="1:97" ht="13.5" customHeight="1" x14ac:dyDescent="0.25">
      <c r="A323" s="1731"/>
      <c r="B323" s="1731"/>
      <c r="C323" s="1731"/>
      <c r="D323" s="1731"/>
      <c r="E323" s="1731"/>
      <c r="F323" s="1731"/>
      <c r="G323" s="1731"/>
      <c r="H323" s="1731"/>
      <c r="I323" s="1731"/>
      <c r="J323" s="1731"/>
      <c r="K323" s="1731"/>
      <c r="L323" s="1731"/>
      <c r="M323" s="1731"/>
      <c r="N323" s="1731"/>
      <c r="O323" s="1731"/>
      <c r="P323" s="1731"/>
      <c r="Q323" s="1731"/>
      <c r="R323" s="1731"/>
      <c r="S323" s="1731"/>
      <c r="T323" s="1731"/>
      <c r="U323" s="1731"/>
      <c r="V323" s="1731"/>
      <c r="W323" s="1731"/>
      <c r="X323" s="1731"/>
      <c r="Y323" s="1731"/>
      <c r="Z323" s="1731"/>
      <c r="AA323" s="1731"/>
      <c r="AB323" s="1731"/>
      <c r="AC323" s="1731"/>
      <c r="AD323" s="1731"/>
      <c r="AE323" s="1731"/>
      <c r="AF323" s="1731"/>
      <c r="AG323" s="1731"/>
      <c r="AH323" s="1731"/>
      <c r="AI323" s="1731"/>
      <c r="AJ323" s="1731"/>
      <c r="AK323" s="1731"/>
      <c r="AL323" s="1731"/>
      <c r="AM323" s="1731"/>
      <c r="AN323" s="1731"/>
      <c r="AO323" s="1731"/>
      <c r="AP323" s="1731"/>
      <c r="AQ323" s="1731"/>
      <c r="AR323" s="1731"/>
      <c r="AS323" s="1731"/>
      <c r="AT323" s="1731"/>
      <c r="AU323" s="1731"/>
      <c r="AV323" s="1731"/>
      <c r="AW323" s="1731"/>
      <c r="AX323" s="1731"/>
      <c r="AY323" s="1731"/>
      <c r="AZ323" s="1731"/>
      <c r="BA323" s="1731"/>
      <c r="BB323" s="1731"/>
      <c r="BC323" s="1731"/>
      <c r="BD323" s="1731"/>
      <c r="BE323" s="1731"/>
      <c r="BF323" s="1731"/>
      <c r="BG323" s="1731"/>
      <c r="BH323" s="1731"/>
      <c r="BI323" s="1731"/>
      <c r="BJ323" s="1731"/>
      <c r="BK323" s="1731"/>
      <c r="BL323" s="1731"/>
      <c r="BM323" s="1731"/>
      <c r="BN323" s="1731"/>
      <c r="BO323" s="1731"/>
      <c r="BP323" s="1731"/>
      <c r="BQ323" s="1731"/>
      <c r="BR323" s="1731"/>
      <c r="BS323" s="1731"/>
      <c r="BT323" s="1731"/>
      <c r="BU323" s="1731"/>
      <c r="BV323" s="1732"/>
      <c r="BW323" s="1732"/>
      <c r="BX323" s="1732"/>
      <c r="BY323" s="1732"/>
      <c r="BZ323" s="1731"/>
      <c r="CA323" s="2200"/>
      <c r="CB323" s="2200"/>
      <c r="CC323" s="2200"/>
      <c r="CD323" s="2200"/>
      <c r="CE323" s="2200"/>
      <c r="CF323" s="2200"/>
      <c r="CG323" s="2200"/>
      <c r="CH323" s="2200"/>
      <c r="CI323" s="2200"/>
      <c r="CJ323" s="2200"/>
      <c r="CK323" s="2200"/>
      <c r="CL323" s="2200"/>
      <c r="CM323" s="2200"/>
      <c r="CN323" s="2200"/>
      <c r="CO323" s="2200"/>
      <c r="CP323" s="2200"/>
      <c r="CQ323" s="2200"/>
      <c r="CR323" s="1731"/>
      <c r="CS323" s="1731"/>
    </row>
    <row r="324" spans="1:97" ht="13.5" customHeight="1" x14ac:dyDescent="0.25">
      <c r="A324" s="1731"/>
      <c r="B324" s="1731"/>
      <c r="C324" s="1731"/>
      <c r="D324" s="1731"/>
      <c r="E324" s="1731"/>
      <c r="F324" s="1731"/>
      <c r="G324" s="1731"/>
      <c r="H324" s="1731"/>
      <c r="I324" s="1731"/>
      <c r="J324" s="1731"/>
      <c r="K324" s="1731"/>
      <c r="L324" s="1731"/>
      <c r="M324" s="1731"/>
      <c r="N324" s="1731"/>
      <c r="O324" s="1731"/>
      <c r="P324" s="1731"/>
      <c r="Q324" s="1731"/>
      <c r="R324" s="1731"/>
      <c r="S324" s="1731"/>
      <c r="T324" s="1731"/>
      <c r="U324" s="1731"/>
      <c r="V324" s="1731"/>
      <c r="W324" s="1731"/>
      <c r="X324" s="1731"/>
      <c r="Y324" s="1731"/>
      <c r="Z324" s="1731"/>
      <c r="AA324" s="1731"/>
      <c r="AB324" s="1731"/>
      <c r="AC324" s="1731"/>
      <c r="AD324" s="1731"/>
      <c r="AE324" s="1731"/>
      <c r="AF324" s="1731"/>
      <c r="AG324" s="1731"/>
      <c r="AH324" s="1731"/>
      <c r="AI324" s="1731"/>
      <c r="AJ324" s="1731"/>
      <c r="AK324" s="1731"/>
      <c r="AL324" s="1731"/>
      <c r="AM324" s="1731"/>
      <c r="AN324" s="1731"/>
      <c r="AO324" s="1731"/>
      <c r="AP324" s="1731"/>
      <c r="AQ324" s="1731"/>
      <c r="AR324" s="1731"/>
      <c r="AS324" s="1731"/>
      <c r="AT324" s="1731"/>
      <c r="AU324" s="1731"/>
      <c r="AV324" s="1731"/>
      <c r="AW324" s="1731"/>
      <c r="AX324" s="1731"/>
      <c r="AY324" s="1731"/>
      <c r="AZ324" s="1731"/>
      <c r="BA324" s="1731"/>
      <c r="BB324" s="1731"/>
      <c r="BC324" s="1731"/>
      <c r="BD324" s="1731"/>
      <c r="BE324" s="1731"/>
      <c r="BF324" s="1731"/>
      <c r="BG324" s="1731"/>
      <c r="BH324" s="1731"/>
      <c r="BI324" s="1731"/>
      <c r="BJ324" s="1731"/>
      <c r="BK324" s="1731"/>
      <c r="BL324" s="1731"/>
      <c r="BM324" s="1731"/>
      <c r="BN324" s="1731"/>
      <c r="BO324" s="1731"/>
      <c r="BP324" s="1731"/>
      <c r="BQ324" s="1731"/>
      <c r="BR324" s="1731"/>
      <c r="BS324" s="1731"/>
      <c r="BT324" s="1731"/>
      <c r="BU324" s="1731"/>
      <c r="BV324" s="1732"/>
      <c r="BW324" s="1732"/>
      <c r="BX324" s="1732"/>
      <c r="BY324" s="1732"/>
      <c r="BZ324" s="1731"/>
      <c r="CA324" s="2200"/>
      <c r="CB324" s="2200"/>
      <c r="CC324" s="2200"/>
      <c r="CD324" s="2200"/>
      <c r="CE324" s="2200"/>
      <c r="CF324" s="2200"/>
      <c r="CG324" s="2200"/>
      <c r="CH324" s="2200"/>
      <c r="CI324" s="2200"/>
      <c r="CJ324" s="2200"/>
      <c r="CK324" s="2200"/>
      <c r="CL324" s="2200"/>
      <c r="CM324" s="2200"/>
      <c r="CN324" s="2200"/>
      <c r="CO324" s="2200"/>
      <c r="CP324" s="2200"/>
      <c r="CQ324" s="2200"/>
      <c r="CR324" s="1731"/>
      <c r="CS324" s="1731"/>
    </row>
    <row r="325" spans="1:97" ht="13.5" customHeight="1" x14ac:dyDescent="0.25">
      <c r="A325" s="1731"/>
      <c r="B325" s="1731"/>
      <c r="C325" s="1731"/>
      <c r="D325" s="1731"/>
      <c r="E325" s="1731"/>
      <c r="F325" s="1731"/>
      <c r="G325" s="1731"/>
      <c r="H325" s="1731"/>
      <c r="I325" s="1731"/>
      <c r="J325" s="1731"/>
      <c r="K325" s="1731"/>
      <c r="L325" s="1731"/>
      <c r="M325" s="1731"/>
      <c r="N325" s="1731"/>
      <c r="O325" s="1731"/>
      <c r="P325" s="1731"/>
      <c r="Q325" s="1731"/>
      <c r="R325" s="1731"/>
      <c r="S325" s="1731"/>
      <c r="T325" s="1731"/>
      <c r="U325" s="1731"/>
      <c r="V325" s="1731"/>
      <c r="W325" s="1731"/>
      <c r="X325" s="1731"/>
      <c r="Y325" s="1731"/>
      <c r="Z325" s="1731"/>
      <c r="AA325" s="1731"/>
      <c r="AB325" s="1731"/>
      <c r="AC325" s="1731"/>
      <c r="AD325" s="1731"/>
      <c r="AE325" s="1731"/>
      <c r="AF325" s="1731"/>
      <c r="AG325" s="1731"/>
      <c r="AH325" s="1731"/>
      <c r="AI325" s="1731"/>
      <c r="AJ325" s="1731"/>
      <c r="AK325" s="1731"/>
      <c r="AL325" s="1731"/>
      <c r="AM325" s="1731"/>
      <c r="AN325" s="1731"/>
      <c r="AO325" s="1731"/>
      <c r="AP325" s="1731"/>
      <c r="AQ325" s="1731"/>
      <c r="AR325" s="1731"/>
      <c r="AS325" s="1731"/>
      <c r="AT325" s="1731"/>
      <c r="AU325" s="1731"/>
      <c r="AV325" s="1731"/>
      <c r="AW325" s="1731"/>
      <c r="AX325" s="1731"/>
      <c r="AY325" s="1731"/>
      <c r="AZ325" s="1731"/>
      <c r="BA325" s="1731"/>
      <c r="BB325" s="1731"/>
      <c r="BC325" s="1731"/>
      <c r="BD325" s="1731"/>
      <c r="BE325" s="1731"/>
      <c r="BF325" s="1731"/>
      <c r="BG325" s="1731"/>
      <c r="BH325" s="1731"/>
      <c r="BI325" s="1731"/>
      <c r="BJ325" s="1731"/>
      <c r="BK325" s="1731"/>
      <c r="BL325" s="1731"/>
      <c r="BM325" s="1731"/>
      <c r="BN325" s="1731"/>
      <c r="BO325" s="1731"/>
      <c r="BP325" s="1731"/>
      <c r="BQ325" s="1731"/>
      <c r="BR325" s="1731"/>
      <c r="BS325" s="1731"/>
      <c r="BT325" s="1731"/>
      <c r="BU325" s="1731"/>
      <c r="BV325" s="1732"/>
      <c r="BW325" s="1732"/>
      <c r="BX325" s="1732"/>
      <c r="BY325" s="1732"/>
      <c r="BZ325" s="1731"/>
      <c r="CA325" s="2200"/>
      <c r="CB325" s="2200"/>
      <c r="CC325" s="2200"/>
      <c r="CD325" s="2200"/>
      <c r="CE325" s="2200"/>
      <c r="CF325" s="2200"/>
      <c r="CG325" s="2200"/>
      <c r="CH325" s="2200"/>
      <c r="CI325" s="2200"/>
      <c r="CJ325" s="2200"/>
      <c r="CK325" s="2200"/>
      <c r="CL325" s="2200"/>
      <c r="CM325" s="2200"/>
      <c r="CN325" s="2200"/>
      <c r="CO325" s="2200"/>
      <c r="CP325" s="2200"/>
      <c r="CQ325" s="2200"/>
      <c r="CR325" s="1731"/>
      <c r="CS325" s="1731"/>
    </row>
    <row r="326" spans="1:97" ht="13.5" customHeight="1" x14ac:dyDescent="0.25">
      <c r="A326" s="1731"/>
      <c r="B326" s="1731"/>
      <c r="C326" s="1731"/>
      <c r="D326" s="1731"/>
      <c r="E326" s="1731"/>
      <c r="F326" s="1731"/>
      <c r="G326" s="1731"/>
      <c r="H326" s="1731"/>
      <c r="I326" s="1731"/>
      <c r="J326" s="1731"/>
      <c r="K326" s="1731"/>
      <c r="L326" s="1731"/>
      <c r="M326" s="1731"/>
      <c r="N326" s="1731"/>
      <c r="O326" s="1731"/>
      <c r="P326" s="1731"/>
      <c r="Q326" s="1731"/>
      <c r="R326" s="1731"/>
      <c r="S326" s="1731"/>
      <c r="T326" s="1731"/>
      <c r="U326" s="1731"/>
      <c r="V326" s="1731"/>
      <c r="W326" s="1731"/>
      <c r="X326" s="1731"/>
      <c r="Y326" s="1731"/>
      <c r="Z326" s="1731"/>
      <c r="AA326" s="1731"/>
      <c r="AB326" s="1731"/>
      <c r="AC326" s="1731"/>
      <c r="AD326" s="1731"/>
      <c r="AE326" s="1731"/>
      <c r="AF326" s="1731"/>
      <c r="AG326" s="1731"/>
      <c r="AH326" s="1731"/>
      <c r="AI326" s="1731"/>
      <c r="AJ326" s="1731"/>
      <c r="AK326" s="1731"/>
      <c r="AL326" s="1731"/>
      <c r="AM326" s="1731"/>
      <c r="AN326" s="1731"/>
      <c r="AO326" s="1731"/>
      <c r="AP326" s="1731"/>
      <c r="AQ326" s="1731"/>
      <c r="AR326" s="1731"/>
      <c r="AS326" s="1731"/>
      <c r="AT326" s="1731"/>
      <c r="AU326" s="1731"/>
      <c r="AV326" s="1731"/>
      <c r="AW326" s="1731"/>
      <c r="AX326" s="1731"/>
      <c r="AY326" s="1731"/>
      <c r="AZ326" s="1731"/>
      <c r="BA326" s="1731"/>
      <c r="BB326" s="1731"/>
      <c r="BC326" s="1731"/>
      <c r="BD326" s="1731"/>
      <c r="BE326" s="1731"/>
      <c r="BF326" s="1731"/>
      <c r="BG326" s="1731"/>
      <c r="BH326" s="1731"/>
      <c r="BI326" s="1731"/>
      <c r="BJ326" s="1731"/>
      <c r="BK326" s="1731"/>
      <c r="BL326" s="1731"/>
      <c r="BM326" s="1731"/>
      <c r="BN326" s="1731"/>
      <c r="BO326" s="1731"/>
      <c r="BP326" s="1731"/>
      <c r="BQ326" s="1731"/>
      <c r="BR326" s="1731"/>
      <c r="BS326" s="1731"/>
      <c r="BT326" s="1731"/>
      <c r="BU326" s="1731"/>
      <c r="BV326" s="1732"/>
      <c r="BW326" s="1732"/>
      <c r="BX326" s="1732"/>
      <c r="BY326" s="1732"/>
      <c r="BZ326" s="1731"/>
      <c r="CA326" s="2200"/>
      <c r="CB326" s="2200"/>
      <c r="CC326" s="2200"/>
      <c r="CD326" s="2200"/>
      <c r="CE326" s="2200"/>
      <c r="CF326" s="2200"/>
      <c r="CG326" s="2200"/>
      <c r="CH326" s="2200"/>
      <c r="CI326" s="2200"/>
      <c r="CJ326" s="2200"/>
      <c r="CK326" s="2200"/>
      <c r="CL326" s="2200"/>
      <c r="CM326" s="2200"/>
      <c r="CN326" s="2200"/>
      <c r="CO326" s="2200"/>
      <c r="CP326" s="2200"/>
      <c r="CQ326" s="2200"/>
      <c r="CR326" s="1731"/>
      <c r="CS326" s="1731"/>
    </row>
    <row r="327" spans="1:97" ht="13.5" customHeight="1" x14ac:dyDescent="0.25">
      <c r="A327" s="1731"/>
      <c r="B327" s="1731"/>
      <c r="C327" s="1731"/>
      <c r="D327" s="1731"/>
      <c r="E327" s="1731"/>
      <c r="F327" s="1731"/>
      <c r="G327" s="1731"/>
      <c r="H327" s="1731"/>
      <c r="I327" s="1731"/>
      <c r="J327" s="1731"/>
      <c r="K327" s="1731"/>
      <c r="L327" s="1731"/>
      <c r="M327" s="1731"/>
      <c r="N327" s="1731"/>
      <c r="O327" s="1731"/>
      <c r="P327" s="1731"/>
      <c r="Q327" s="1731"/>
      <c r="R327" s="1731"/>
      <c r="S327" s="1731"/>
      <c r="T327" s="1731"/>
      <c r="U327" s="1731"/>
      <c r="V327" s="1731"/>
      <c r="W327" s="1731"/>
      <c r="X327" s="1731"/>
      <c r="Y327" s="1731"/>
      <c r="Z327" s="1731"/>
      <c r="AA327" s="1731"/>
      <c r="AB327" s="1731"/>
      <c r="AC327" s="1731"/>
      <c r="AD327" s="1731"/>
      <c r="AE327" s="1731"/>
      <c r="AF327" s="1731"/>
      <c r="AG327" s="1731"/>
      <c r="AH327" s="1731"/>
      <c r="AI327" s="1731"/>
      <c r="AJ327" s="1731"/>
      <c r="AK327" s="1731"/>
      <c r="AL327" s="1731"/>
      <c r="AM327" s="1731"/>
      <c r="AN327" s="1731"/>
      <c r="AO327" s="1731"/>
      <c r="AP327" s="1731"/>
      <c r="AQ327" s="1731"/>
      <c r="AR327" s="1731"/>
      <c r="AS327" s="1731"/>
      <c r="AT327" s="1731"/>
      <c r="AU327" s="1731"/>
      <c r="AV327" s="1731"/>
      <c r="AW327" s="1731"/>
      <c r="AX327" s="1731"/>
      <c r="AY327" s="1731"/>
      <c r="AZ327" s="1731"/>
      <c r="BA327" s="1731"/>
      <c r="BB327" s="1731"/>
      <c r="BC327" s="1731"/>
      <c r="BD327" s="1731"/>
      <c r="BE327" s="1731"/>
      <c r="BF327" s="1731"/>
      <c r="BG327" s="1731"/>
      <c r="BH327" s="1731"/>
      <c r="BI327" s="1731"/>
      <c r="BJ327" s="1731"/>
      <c r="BK327" s="1731"/>
      <c r="BL327" s="1731"/>
      <c r="BM327" s="1731"/>
      <c r="BN327" s="1731"/>
      <c r="BO327" s="1731"/>
      <c r="BP327" s="1731"/>
      <c r="BQ327" s="1731"/>
      <c r="BR327" s="1731"/>
      <c r="BS327" s="1731"/>
      <c r="BT327" s="1731"/>
      <c r="BU327" s="1731"/>
      <c r="BV327" s="1732"/>
      <c r="BW327" s="1732"/>
      <c r="BX327" s="1732"/>
      <c r="BY327" s="1732"/>
      <c r="BZ327" s="1731"/>
      <c r="CA327" s="2200"/>
      <c r="CB327" s="2200"/>
      <c r="CC327" s="2200"/>
      <c r="CD327" s="2200"/>
      <c r="CE327" s="2200"/>
      <c r="CF327" s="2200"/>
      <c r="CG327" s="2200"/>
      <c r="CH327" s="2200"/>
      <c r="CI327" s="2200"/>
      <c r="CJ327" s="2200"/>
      <c r="CK327" s="2200"/>
      <c r="CL327" s="2200"/>
      <c r="CM327" s="2200"/>
      <c r="CN327" s="2200"/>
      <c r="CO327" s="2200"/>
      <c r="CP327" s="2200"/>
      <c r="CQ327" s="2200"/>
      <c r="CR327" s="1731"/>
      <c r="CS327" s="1731"/>
    </row>
    <row r="328" spans="1:97" ht="13.5" customHeight="1" x14ac:dyDescent="0.25">
      <c r="A328" s="1731"/>
      <c r="B328" s="1731"/>
      <c r="C328" s="1731"/>
      <c r="D328" s="1731"/>
      <c r="E328" s="1731"/>
      <c r="F328" s="1731"/>
      <c r="G328" s="1731"/>
      <c r="H328" s="1731"/>
      <c r="I328" s="1731"/>
      <c r="J328" s="1731"/>
      <c r="K328" s="1731"/>
      <c r="L328" s="1731"/>
      <c r="M328" s="1731"/>
      <c r="N328" s="1731"/>
      <c r="O328" s="1731"/>
      <c r="P328" s="1731"/>
      <c r="Q328" s="1731"/>
      <c r="R328" s="1731"/>
      <c r="S328" s="1731"/>
      <c r="T328" s="1731"/>
      <c r="U328" s="1731"/>
      <c r="V328" s="1731"/>
      <c r="W328" s="1731"/>
      <c r="X328" s="1731"/>
      <c r="Y328" s="1731"/>
      <c r="Z328" s="1731"/>
      <c r="AA328" s="1731"/>
      <c r="AB328" s="1731"/>
      <c r="AC328" s="1731"/>
      <c r="AD328" s="1731"/>
      <c r="AE328" s="1731"/>
      <c r="AF328" s="1731"/>
      <c r="AG328" s="1731"/>
      <c r="AH328" s="1731"/>
      <c r="AI328" s="1731"/>
      <c r="AJ328" s="1731"/>
      <c r="AK328" s="1731"/>
      <c r="AL328" s="1731"/>
      <c r="AM328" s="1731"/>
      <c r="AN328" s="1731"/>
      <c r="AO328" s="1731"/>
      <c r="AP328" s="1731"/>
      <c r="AQ328" s="1731"/>
      <c r="AR328" s="1731"/>
      <c r="AS328" s="1731"/>
      <c r="AT328" s="1731"/>
      <c r="AU328" s="1731"/>
      <c r="AV328" s="1731"/>
      <c r="AW328" s="1731"/>
      <c r="AX328" s="1731"/>
      <c r="AY328" s="1731"/>
      <c r="AZ328" s="1731"/>
      <c r="BA328" s="1731"/>
      <c r="BB328" s="1731"/>
      <c r="BC328" s="1731"/>
      <c r="BD328" s="1731"/>
      <c r="BE328" s="1731"/>
      <c r="BF328" s="1731"/>
      <c r="BG328" s="1731"/>
      <c r="BH328" s="1731"/>
      <c r="BI328" s="1731"/>
      <c r="BJ328" s="1731"/>
      <c r="BK328" s="1731"/>
      <c r="BL328" s="1731"/>
      <c r="BM328" s="1731"/>
      <c r="BN328" s="1731"/>
      <c r="BO328" s="1731"/>
      <c r="BP328" s="1731"/>
      <c r="BQ328" s="1731"/>
      <c r="BR328" s="1731"/>
      <c r="BS328" s="1731"/>
      <c r="BT328" s="1731"/>
      <c r="BU328" s="1731"/>
      <c r="BV328" s="1732"/>
      <c r="BW328" s="1732"/>
      <c r="BX328" s="1732"/>
      <c r="BY328" s="1732"/>
      <c r="BZ328" s="1731"/>
      <c r="CA328" s="2200"/>
      <c r="CB328" s="2200"/>
      <c r="CC328" s="2200"/>
      <c r="CD328" s="2200"/>
      <c r="CE328" s="2200"/>
      <c r="CF328" s="2200"/>
      <c r="CG328" s="2200"/>
      <c r="CH328" s="2200"/>
      <c r="CI328" s="2200"/>
      <c r="CJ328" s="2200"/>
      <c r="CK328" s="2200"/>
      <c r="CL328" s="2200"/>
      <c r="CM328" s="2200"/>
      <c r="CN328" s="2200"/>
      <c r="CO328" s="2200"/>
      <c r="CP328" s="2200"/>
      <c r="CQ328" s="2200"/>
      <c r="CR328" s="1731"/>
      <c r="CS328" s="1731"/>
    </row>
    <row r="329" spans="1:97" ht="13.5" customHeight="1" x14ac:dyDescent="0.25">
      <c r="A329" s="1731"/>
      <c r="B329" s="1731"/>
      <c r="C329" s="1731"/>
      <c r="D329" s="1731"/>
      <c r="E329" s="1731"/>
      <c r="F329" s="1731"/>
      <c r="G329" s="1731"/>
      <c r="H329" s="1731"/>
      <c r="I329" s="1731"/>
      <c r="J329" s="1731"/>
      <c r="K329" s="1731"/>
      <c r="L329" s="1731"/>
      <c r="M329" s="1731"/>
      <c r="N329" s="1731"/>
      <c r="O329" s="1731"/>
      <c r="P329" s="1731"/>
      <c r="Q329" s="1731"/>
      <c r="R329" s="1731"/>
      <c r="S329" s="1731"/>
      <c r="T329" s="1731"/>
      <c r="U329" s="1731"/>
      <c r="V329" s="1731"/>
      <c r="W329" s="1731"/>
      <c r="X329" s="1731"/>
      <c r="Y329" s="1731"/>
      <c r="Z329" s="1731"/>
      <c r="AA329" s="1731"/>
      <c r="AB329" s="1731"/>
      <c r="AC329" s="1731"/>
      <c r="AD329" s="1731"/>
      <c r="AE329" s="1731"/>
      <c r="AF329" s="1731"/>
      <c r="AG329" s="1731"/>
      <c r="AH329" s="1731"/>
      <c r="AI329" s="1731"/>
      <c r="AJ329" s="1731"/>
      <c r="AK329" s="1731"/>
      <c r="AL329" s="1731"/>
      <c r="AM329" s="1731"/>
      <c r="AN329" s="1731"/>
      <c r="AO329" s="1731"/>
      <c r="AP329" s="1731"/>
      <c r="AQ329" s="1731"/>
      <c r="AR329" s="1731"/>
      <c r="AS329" s="1731"/>
      <c r="AT329" s="1731"/>
      <c r="AU329" s="1731"/>
      <c r="AV329" s="1731"/>
      <c r="AW329" s="1731"/>
      <c r="AX329" s="1731"/>
      <c r="AY329" s="1731"/>
      <c r="AZ329" s="1731"/>
      <c r="BA329" s="1731"/>
      <c r="BB329" s="1731"/>
      <c r="BC329" s="1731"/>
      <c r="BD329" s="1731"/>
      <c r="BE329" s="1731"/>
      <c r="BF329" s="1731"/>
      <c r="BG329" s="1731"/>
      <c r="BH329" s="1731"/>
      <c r="BI329" s="1731"/>
      <c r="BJ329" s="1731"/>
      <c r="BK329" s="1731"/>
      <c r="BL329" s="1731"/>
      <c r="BM329" s="1731"/>
      <c r="BN329" s="1731"/>
      <c r="BO329" s="1731"/>
      <c r="BP329" s="1731"/>
      <c r="BQ329" s="1731"/>
      <c r="BR329" s="1731"/>
      <c r="BS329" s="1731"/>
      <c r="BT329" s="1731"/>
      <c r="BU329" s="1731"/>
      <c r="BV329" s="1732"/>
      <c r="BW329" s="1732"/>
      <c r="BX329" s="1732"/>
      <c r="BY329" s="1732"/>
      <c r="BZ329" s="1731"/>
      <c r="CA329" s="2200"/>
      <c r="CB329" s="2200"/>
      <c r="CC329" s="2200"/>
      <c r="CD329" s="2200"/>
      <c r="CE329" s="2200"/>
      <c r="CF329" s="2200"/>
      <c r="CG329" s="2200"/>
      <c r="CH329" s="2200"/>
      <c r="CI329" s="2200"/>
      <c r="CJ329" s="2200"/>
      <c r="CK329" s="2200"/>
      <c r="CL329" s="2200"/>
      <c r="CM329" s="2200"/>
      <c r="CN329" s="2200"/>
      <c r="CO329" s="2200"/>
      <c r="CP329" s="2200"/>
      <c r="CQ329" s="2200"/>
      <c r="CR329" s="1731"/>
      <c r="CS329" s="1731"/>
    </row>
    <row r="330" spans="1:97" ht="13.5" customHeight="1" x14ac:dyDescent="0.25">
      <c r="A330" s="1731"/>
      <c r="B330" s="1731"/>
      <c r="C330" s="1731"/>
      <c r="D330" s="1731"/>
      <c r="E330" s="1731"/>
      <c r="F330" s="1731"/>
      <c r="G330" s="1731"/>
      <c r="H330" s="1731"/>
      <c r="I330" s="1731"/>
      <c r="J330" s="1731"/>
      <c r="K330" s="1731"/>
      <c r="L330" s="1731"/>
      <c r="M330" s="1731"/>
      <c r="N330" s="1731"/>
      <c r="O330" s="1731"/>
      <c r="P330" s="1731"/>
      <c r="Q330" s="1731"/>
      <c r="R330" s="1731"/>
      <c r="S330" s="1731"/>
      <c r="T330" s="1731"/>
      <c r="U330" s="1731"/>
      <c r="V330" s="1731"/>
      <c r="W330" s="1731"/>
      <c r="X330" s="1731"/>
      <c r="Y330" s="1731"/>
      <c r="Z330" s="1731"/>
      <c r="AA330" s="1731"/>
      <c r="AB330" s="1731"/>
      <c r="AC330" s="1731"/>
      <c r="AD330" s="1731"/>
      <c r="AE330" s="1731"/>
      <c r="AF330" s="1731"/>
      <c r="AG330" s="1731"/>
      <c r="AH330" s="1731"/>
      <c r="AI330" s="1731"/>
      <c r="AJ330" s="1731"/>
      <c r="AK330" s="1731"/>
      <c r="AL330" s="1731"/>
      <c r="AM330" s="1731"/>
      <c r="AN330" s="1731"/>
      <c r="AO330" s="1731"/>
      <c r="AP330" s="1731"/>
      <c r="AQ330" s="1731"/>
      <c r="AR330" s="1731"/>
      <c r="AS330" s="1731"/>
      <c r="AT330" s="1731"/>
      <c r="AU330" s="1731"/>
      <c r="AV330" s="1731"/>
      <c r="AW330" s="1731"/>
      <c r="AX330" s="1731"/>
      <c r="AY330" s="1731"/>
      <c r="AZ330" s="1731"/>
      <c r="BA330" s="1731"/>
      <c r="BB330" s="1731"/>
      <c r="BC330" s="1731"/>
      <c r="BD330" s="1731"/>
      <c r="BE330" s="1731"/>
      <c r="BF330" s="1731"/>
      <c r="BG330" s="1731"/>
      <c r="BH330" s="1731"/>
      <c r="BI330" s="1731"/>
      <c r="BJ330" s="1731"/>
      <c r="BK330" s="1731"/>
      <c r="BL330" s="1731"/>
      <c r="BM330" s="1731"/>
      <c r="BN330" s="1731"/>
      <c r="BO330" s="1731"/>
      <c r="BP330" s="1731"/>
      <c r="BQ330" s="1731"/>
      <c r="BR330" s="1731"/>
      <c r="BS330" s="1731"/>
      <c r="BT330" s="1731"/>
      <c r="BU330" s="1731"/>
      <c r="BV330" s="1732"/>
      <c r="BW330" s="1732"/>
      <c r="BX330" s="1732"/>
      <c r="BY330" s="1732"/>
      <c r="BZ330" s="1731"/>
      <c r="CA330" s="2200"/>
      <c r="CB330" s="2200"/>
      <c r="CC330" s="2200"/>
      <c r="CD330" s="2200"/>
      <c r="CE330" s="2200"/>
      <c r="CF330" s="2200"/>
      <c r="CG330" s="2200"/>
      <c r="CH330" s="2200"/>
      <c r="CI330" s="2200"/>
      <c r="CJ330" s="2200"/>
      <c r="CK330" s="2200"/>
      <c r="CL330" s="2200"/>
      <c r="CM330" s="2200"/>
      <c r="CN330" s="2200"/>
      <c r="CO330" s="2200"/>
      <c r="CP330" s="2200"/>
      <c r="CQ330" s="2200"/>
      <c r="CR330" s="1731"/>
      <c r="CS330" s="1731"/>
    </row>
    <row r="331" spans="1:97" ht="13.5" customHeight="1" x14ac:dyDescent="0.25">
      <c r="A331" s="1731"/>
      <c r="B331" s="1731"/>
      <c r="C331" s="1731"/>
      <c r="D331" s="1731"/>
      <c r="E331" s="1731"/>
      <c r="F331" s="1731"/>
      <c r="G331" s="1731"/>
      <c r="H331" s="1731"/>
      <c r="I331" s="1731"/>
      <c r="J331" s="1731"/>
      <c r="K331" s="1731"/>
      <c r="L331" s="1731"/>
      <c r="M331" s="1731"/>
      <c r="N331" s="1731"/>
      <c r="O331" s="1731"/>
      <c r="P331" s="1731"/>
      <c r="Q331" s="1731"/>
      <c r="R331" s="1731"/>
      <c r="S331" s="1731"/>
      <c r="T331" s="1731"/>
      <c r="U331" s="1731"/>
      <c r="V331" s="1731"/>
      <c r="W331" s="1731"/>
      <c r="X331" s="1731"/>
      <c r="Y331" s="1731"/>
      <c r="Z331" s="1731"/>
      <c r="AA331" s="1731"/>
      <c r="AB331" s="1731"/>
      <c r="AC331" s="1731"/>
      <c r="AD331" s="1731"/>
      <c r="AE331" s="1731"/>
      <c r="AF331" s="1731"/>
      <c r="AG331" s="1731"/>
      <c r="AH331" s="1731"/>
      <c r="AI331" s="1731"/>
      <c r="AJ331" s="1731"/>
      <c r="AK331" s="1731"/>
      <c r="AL331" s="1731"/>
      <c r="AM331" s="1731"/>
      <c r="AN331" s="1731"/>
      <c r="AO331" s="1731"/>
      <c r="AP331" s="1731"/>
      <c r="AQ331" s="1731"/>
      <c r="AR331" s="1731"/>
      <c r="AS331" s="1731"/>
      <c r="AT331" s="1731"/>
      <c r="AU331" s="1731"/>
      <c r="AV331" s="1731"/>
      <c r="AW331" s="1731"/>
      <c r="AX331" s="1731"/>
      <c r="AY331" s="1731"/>
      <c r="AZ331" s="1731"/>
      <c r="BA331" s="1731"/>
      <c r="BB331" s="1731"/>
      <c r="BC331" s="1731"/>
      <c r="BD331" s="1731"/>
      <c r="BE331" s="1731"/>
      <c r="BF331" s="1731"/>
      <c r="BG331" s="1731"/>
      <c r="BH331" s="1731"/>
      <c r="BI331" s="1731"/>
      <c r="BJ331" s="1731"/>
      <c r="BK331" s="1731"/>
      <c r="BL331" s="1731"/>
      <c r="BM331" s="1731"/>
      <c r="BN331" s="1731"/>
      <c r="BO331" s="1731"/>
      <c r="BP331" s="1731"/>
      <c r="BQ331" s="1731"/>
      <c r="BR331" s="1731"/>
      <c r="BS331" s="1731"/>
      <c r="BT331" s="1731"/>
      <c r="BU331" s="1731"/>
      <c r="BV331" s="1732"/>
      <c r="BW331" s="1732"/>
      <c r="BX331" s="1732"/>
      <c r="BY331" s="1732"/>
      <c r="BZ331" s="1731"/>
      <c r="CA331" s="2200"/>
      <c r="CB331" s="2200"/>
      <c r="CC331" s="2200"/>
      <c r="CD331" s="2200"/>
      <c r="CE331" s="2200"/>
      <c r="CF331" s="2200"/>
      <c r="CG331" s="2200"/>
      <c r="CH331" s="2200"/>
      <c r="CI331" s="2200"/>
      <c r="CJ331" s="2200"/>
      <c r="CK331" s="2200"/>
      <c r="CL331" s="2200"/>
      <c r="CM331" s="2200"/>
      <c r="CN331" s="2200"/>
      <c r="CO331" s="2200"/>
      <c r="CP331" s="2200"/>
      <c r="CQ331" s="2200"/>
      <c r="CR331" s="1731"/>
      <c r="CS331" s="1731"/>
    </row>
    <row r="332" spans="1:97" ht="13.5" customHeight="1" x14ac:dyDescent="0.25">
      <c r="A332" s="1731"/>
      <c r="B332" s="1731"/>
      <c r="C332" s="1731"/>
      <c r="D332" s="1731"/>
      <c r="E332" s="1731"/>
      <c r="F332" s="1731"/>
      <c r="G332" s="1731"/>
      <c r="H332" s="1731"/>
      <c r="I332" s="1731"/>
      <c r="J332" s="1731"/>
      <c r="K332" s="1731"/>
      <c r="L332" s="1731"/>
      <c r="M332" s="1731"/>
      <c r="N332" s="1731"/>
      <c r="O332" s="1731"/>
      <c r="P332" s="1731"/>
      <c r="Q332" s="1731"/>
      <c r="R332" s="1731"/>
      <c r="S332" s="1731"/>
      <c r="T332" s="1731"/>
      <c r="U332" s="1731"/>
      <c r="V332" s="1731"/>
      <c r="W332" s="1731"/>
      <c r="X332" s="1731"/>
      <c r="Y332" s="1731"/>
      <c r="Z332" s="1731"/>
      <c r="AA332" s="1731"/>
      <c r="AB332" s="1731"/>
      <c r="AC332" s="1731"/>
      <c r="AD332" s="1731"/>
      <c r="AE332" s="1731"/>
      <c r="AF332" s="1731"/>
      <c r="AG332" s="1731"/>
      <c r="AH332" s="1731"/>
      <c r="AI332" s="1731"/>
      <c r="AJ332" s="1731"/>
      <c r="AK332" s="1731"/>
      <c r="AL332" s="1731"/>
      <c r="AM332" s="1731"/>
      <c r="AN332" s="1731"/>
      <c r="AO332" s="1731"/>
      <c r="AP332" s="1731"/>
      <c r="AQ332" s="1731"/>
      <c r="AR332" s="1731"/>
      <c r="AS332" s="1731"/>
      <c r="AT332" s="1731"/>
      <c r="AU332" s="1731"/>
      <c r="AV332" s="1731"/>
      <c r="AW332" s="1731"/>
      <c r="AX332" s="1731"/>
      <c r="AY332" s="1731"/>
      <c r="AZ332" s="1731"/>
      <c r="BA332" s="1731"/>
      <c r="BB332" s="1731"/>
      <c r="BC332" s="1731"/>
      <c r="BD332" s="1731"/>
      <c r="BE332" s="1731"/>
      <c r="BF332" s="1731"/>
      <c r="BG332" s="1731"/>
      <c r="BH332" s="1731"/>
      <c r="BI332" s="1731"/>
      <c r="BJ332" s="1731"/>
      <c r="BK332" s="1731"/>
      <c r="BL332" s="1731"/>
      <c r="BM332" s="1731"/>
      <c r="BN332" s="1731"/>
      <c r="BO332" s="1731"/>
      <c r="BP332" s="1731"/>
      <c r="BQ332" s="1731"/>
      <c r="BR332" s="1731"/>
      <c r="BS332" s="1731"/>
      <c r="BT332" s="1731"/>
      <c r="BU332" s="1731"/>
      <c r="BV332" s="1732"/>
      <c r="BW332" s="1732"/>
      <c r="BX332" s="1732"/>
      <c r="BY332" s="1732"/>
      <c r="BZ332" s="1731"/>
      <c r="CA332" s="2200"/>
      <c r="CB332" s="2200"/>
      <c r="CC332" s="2200"/>
      <c r="CD332" s="2200"/>
      <c r="CE332" s="2200"/>
      <c r="CF332" s="2200"/>
      <c r="CG332" s="2200"/>
      <c r="CH332" s="2200"/>
      <c r="CI332" s="2200"/>
      <c r="CJ332" s="2200"/>
      <c r="CK332" s="2200"/>
      <c r="CL332" s="2200"/>
      <c r="CM332" s="2200"/>
      <c r="CN332" s="2200"/>
      <c r="CO332" s="2200"/>
      <c r="CP332" s="2200"/>
      <c r="CQ332" s="2200"/>
      <c r="CR332" s="1731"/>
      <c r="CS332" s="1731"/>
    </row>
    <row r="333" spans="1:97" ht="13.5" customHeight="1" x14ac:dyDescent="0.25">
      <c r="A333" s="1731"/>
      <c r="B333" s="1731"/>
      <c r="C333" s="1731"/>
      <c r="D333" s="1731"/>
      <c r="E333" s="1731"/>
      <c r="F333" s="1731"/>
      <c r="G333" s="1731"/>
      <c r="H333" s="1731"/>
      <c r="I333" s="1731"/>
      <c r="J333" s="1731"/>
      <c r="K333" s="1731"/>
      <c r="L333" s="1731"/>
      <c r="M333" s="1731"/>
      <c r="N333" s="1731"/>
      <c r="O333" s="1731"/>
      <c r="P333" s="1731"/>
      <c r="Q333" s="1731"/>
      <c r="R333" s="1731"/>
      <c r="S333" s="1731"/>
      <c r="T333" s="1731"/>
      <c r="U333" s="1731"/>
      <c r="V333" s="1731"/>
      <c r="W333" s="1731"/>
      <c r="X333" s="1731"/>
      <c r="Y333" s="1731"/>
      <c r="Z333" s="1731"/>
      <c r="AA333" s="1731"/>
      <c r="AB333" s="1731"/>
      <c r="AC333" s="1731"/>
      <c r="AD333" s="1731"/>
      <c r="AE333" s="1731"/>
      <c r="AF333" s="1731"/>
      <c r="AG333" s="1731"/>
      <c r="AH333" s="1731"/>
      <c r="AI333" s="1731"/>
      <c r="AJ333" s="1731"/>
      <c r="AK333" s="1731"/>
      <c r="AL333" s="1731"/>
      <c r="AM333" s="1731"/>
      <c r="AN333" s="1731"/>
      <c r="AO333" s="1731"/>
      <c r="AP333" s="1731"/>
      <c r="AQ333" s="1731"/>
      <c r="AR333" s="1731"/>
      <c r="AS333" s="1731"/>
      <c r="AT333" s="1731"/>
      <c r="AU333" s="1731"/>
      <c r="AV333" s="1731"/>
      <c r="AW333" s="1731"/>
      <c r="AX333" s="1731"/>
      <c r="AY333" s="1731"/>
      <c r="AZ333" s="1731"/>
      <c r="BA333" s="1731"/>
      <c r="BB333" s="1731"/>
      <c r="BC333" s="1731"/>
      <c r="BD333" s="1731"/>
      <c r="BE333" s="1731"/>
      <c r="BF333" s="1731"/>
      <c r="BG333" s="1731"/>
      <c r="BH333" s="1731"/>
      <c r="BI333" s="1731"/>
      <c r="BJ333" s="1731"/>
      <c r="BK333" s="1731"/>
      <c r="BL333" s="1731"/>
      <c r="BM333" s="1731"/>
      <c r="BN333" s="1731"/>
      <c r="BO333" s="1731"/>
      <c r="BP333" s="1731"/>
      <c r="BQ333" s="1731"/>
      <c r="BR333" s="1731"/>
      <c r="BS333" s="1731"/>
      <c r="BT333" s="1731"/>
      <c r="BU333" s="1731"/>
      <c r="BV333" s="1732"/>
      <c r="BW333" s="1732"/>
      <c r="BX333" s="1732"/>
      <c r="BY333" s="1732"/>
      <c r="BZ333" s="1731"/>
      <c r="CA333" s="2200"/>
      <c r="CB333" s="2200"/>
      <c r="CC333" s="2200"/>
      <c r="CD333" s="2200"/>
      <c r="CE333" s="2200"/>
      <c r="CF333" s="2200"/>
      <c r="CG333" s="2200"/>
      <c r="CH333" s="2200"/>
      <c r="CI333" s="2200"/>
      <c r="CJ333" s="2200"/>
      <c r="CK333" s="2200"/>
      <c r="CL333" s="2200"/>
      <c r="CM333" s="2200"/>
      <c r="CN333" s="2200"/>
      <c r="CO333" s="2200"/>
      <c r="CP333" s="2200"/>
      <c r="CQ333" s="2200"/>
      <c r="CR333" s="1731"/>
      <c r="CS333" s="1731"/>
    </row>
    <row r="334" spans="1:97" ht="13.5" customHeight="1" x14ac:dyDescent="0.25">
      <c r="A334" s="1731"/>
      <c r="B334" s="1731"/>
      <c r="C334" s="1731"/>
      <c r="D334" s="1731"/>
      <c r="E334" s="1731"/>
      <c r="F334" s="1731"/>
      <c r="G334" s="1731"/>
      <c r="H334" s="1731"/>
      <c r="I334" s="1731"/>
      <c r="J334" s="1731"/>
      <c r="K334" s="1731"/>
      <c r="L334" s="1731"/>
      <c r="M334" s="1731"/>
      <c r="N334" s="1731"/>
      <c r="O334" s="1731"/>
      <c r="P334" s="1731"/>
      <c r="Q334" s="1731"/>
      <c r="R334" s="1731"/>
      <c r="S334" s="1731"/>
      <c r="T334" s="1731"/>
      <c r="U334" s="1731"/>
      <c r="V334" s="1731"/>
      <c r="W334" s="1731"/>
      <c r="X334" s="1731"/>
      <c r="Y334" s="1731"/>
      <c r="Z334" s="1731"/>
      <c r="AA334" s="1731"/>
      <c r="AB334" s="1731"/>
      <c r="AC334" s="1731"/>
      <c r="AD334" s="1731"/>
      <c r="AE334" s="1731"/>
      <c r="AF334" s="1731"/>
      <c r="AG334" s="1731"/>
      <c r="AH334" s="1731"/>
      <c r="AI334" s="1731"/>
      <c r="AJ334" s="1731"/>
      <c r="AK334" s="1731"/>
      <c r="AL334" s="1731"/>
      <c r="AM334" s="1731"/>
      <c r="AN334" s="1731"/>
      <c r="AO334" s="1731"/>
      <c r="AP334" s="1731"/>
      <c r="AQ334" s="1731"/>
      <c r="AR334" s="1731"/>
      <c r="AS334" s="1731"/>
      <c r="AT334" s="1731"/>
      <c r="AU334" s="1731"/>
      <c r="AV334" s="1731"/>
      <c r="AW334" s="1731"/>
      <c r="AX334" s="1731"/>
      <c r="AY334" s="1731"/>
      <c r="AZ334" s="1731"/>
      <c r="BA334" s="1731"/>
      <c r="BB334" s="1731"/>
      <c r="BC334" s="1731"/>
      <c r="BD334" s="1731"/>
      <c r="BE334" s="1731"/>
      <c r="BF334" s="1731"/>
      <c r="BG334" s="1731"/>
      <c r="BH334" s="1731"/>
      <c r="BI334" s="1731"/>
      <c r="BJ334" s="1731"/>
      <c r="BK334" s="1731"/>
      <c r="BL334" s="1731"/>
      <c r="BM334" s="1731"/>
      <c r="BN334" s="1731"/>
      <c r="BO334" s="1731"/>
      <c r="BP334" s="1731"/>
      <c r="BQ334" s="1731"/>
      <c r="BR334" s="1731"/>
      <c r="BS334" s="1731"/>
      <c r="BT334" s="1731"/>
      <c r="BU334" s="1731"/>
      <c r="BV334" s="1732"/>
      <c r="BW334" s="1732"/>
      <c r="BX334" s="1732"/>
      <c r="BY334" s="1732"/>
      <c r="BZ334" s="1731"/>
      <c r="CA334" s="2200"/>
      <c r="CB334" s="2200"/>
      <c r="CC334" s="2200"/>
      <c r="CD334" s="2200"/>
      <c r="CE334" s="2200"/>
      <c r="CF334" s="2200"/>
      <c r="CG334" s="2200"/>
      <c r="CH334" s="2200"/>
      <c r="CI334" s="2200"/>
      <c r="CJ334" s="2200"/>
      <c r="CK334" s="2200"/>
      <c r="CL334" s="2200"/>
      <c r="CM334" s="2200"/>
      <c r="CN334" s="2200"/>
      <c r="CO334" s="2200"/>
      <c r="CP334" s="2200"/>
      <c r="CQ334" s="2200"/>
      <c r="CR334" s="1731"/>
      <c r="CS334" s="1731"/>
    </row>
    <row r="335" spans="1:97" ht="13.5" customHeight="1" x14ac:dyDescent="0.25">
      <c r="A335" s="1731"/>
      <c r="B335" s="1731"/>
      <c r="C335" s="1731"/>
      <c r="D335" s="1731"/>
      <c r="E335" s="1731"/>
      <c r="F335" s="1731"/>
      <c r="G335" s="1731"/>
      <c r="H335" s="1731"/>
      <c r="I335" s="1731"/>
      <c r="J335" s="1731"/>
      <c r="K335" s="1731"/>
      <c r="L335" s="1731"/>
      <c r="M335" s="1731"/>
      <c r="N335" s="1731"/>
      <c r="O335" s="1731"/>
      <c r="P335" s="1731"/>
      <c r="Q335" s="1731"/>
      <c r="R335" s="1731"/>
      <c r="S335" s="1731"/>
      <c r="T335" s="1731"/>
      <c r="U335" s="1731"/>
      <c r="V335" s="1731"/>
      <c r="W335" s="1731"/>
      <c r="X335" s="1731"/>
      <c r="Y335" s="1731"/>
      <c r="Z335" s="1731"/>
      <c r="AA335" s="1731"/>
      <c r="AB335" s="1731"/>
      <c r="AC335" s="1731"/>
      <c r="AD335" s="1731"/>
      <c r="AE335" s="1731"/>
      <c r="AF335" s="1731"/>
      <c r="AG335" s="1731"/>
      <c r="AH335" s="1731"/>
      <c r="AI335" s="1731"/>
      <c r="AJ335" s="1731"/>
      <c r="AK335" s="1731"/>
      <c r="AL335" s="1731"/>
      <c r="AM335" s="1731"/>
      <c r="AN335" s="1731"/>
      <c r="AO335" s="1731"/>
      <c r="AP335" s="1731"/>
      <c r="AQ335" s="1731"/>
      <c r="AR335" s="1731"/>
      <c r="AS335" s="1731"/>
      <c r="AT335" s="1731"/>
      <c r="AU335" s="1731"/>
      <c r="AV335" s="1731"/>
      <c r="AW335" s="1731"/>
      <c r="AX335" s="1731"/>
      <c r="AY335" s="1731"/>
      <c r="AZ335" s="1731"/>
      <c r="BA335" s="1731"/>
      <c r="BB335" s="1731"/>
      <c r="BC335" s="1731"/>
      <c r="BD335" s="1731"/>
      <c r="BE335" s="1731"/>
      <c r="BF335" s="1731"/>
      <c r="BG335" s="1731"/>
      <c r="BH335" s="1731"/>
      <c r="BI335" s="1731"/>
      <c r="BJ335" s="1731"/>
      <c r="BK335" s="1731"/>
      <c r="BL335" s="1731"/>
      <c r="BM335" s="1731"/>
      <c r="BN335" s="1731"/>
      <c r="BO335" s="1731"/>
      <c r="BP335" s="1731"/>
      <c r="BQ335" s="1731"/>
      <c r="BR335" s="1731"/>
      <c r="BS335" s="1731"/>
      <c r="BT335" s="1731"/>
      <c r="BU335" s="1731"/>
      <c r="BV335" s="1732"/>
      <c r="BW335" s="1732"/>
      <c r="BX335" s="1732"/>
      <c r="BY335" s="1732"/>
      <c r="BZ335" s="1731"/>
      <c r="CA335" s="2200"/>
      <c r="CB335" s="2200"/>
      <c r="CC335" s="2200"/>
      <c r="CD335" s="2200"/>
      <c r="CE335" s="2200"/>
      <c r="CF335" s="2200"/>
      <c r="CG335" s="2200"/>
      <c r="CH335" s="2200"/>
      <c r="CI335" s="2200"/>
      <c r="CJ335" s="2200"/>
      <c r="CK335" s="2200"/>
      <c r="CL335" s="2200"/>
      <c r="CM335" s="2200"/>
      <c r="CN335" s="2200"/>
      <c r="CO335" s="2200"/>
      <c r="CP335" s="2200"/>
      <c r="CQ335" s="2200"/>
      <c r="CR335" s="1731"/>
      <c r="CS335" s="1731"/>
    </row>
    <row r="336" spans="1:97" ht="13.5" customHeight="1" x14ac:dyDescent="0.25">
      <c r="A336" s="1731"/>
      <c r="B336" s="1731"/>
      <c r="C336" s="1731"/>
      <c r="D336" s="1731"/>
      <c r="E336" s="1731"/>
      <c r="F336" s="1731"/>
      <c r="G336" s="1731"/>
      <c r="H336" s="1731"/>
      <c r="I336" s="1731"/>
      <c r="J336" s="1731"/>
      <c r="K336" s="1731"/>
      <c r="L336" s="1731"/>
      <c r="M336" s="1731"/>
      <c r="N336" s="1731"/>
      <c r="O336" s="1731"/>
      <c r="P336" s="1731"/>
      <c r="Q336" s="1731"/>
      <c r="R336" s="1731"/>
      <c r="S336" s="1731"/>
      <c r="T336" s="1731"/>
      <c r="U336" s="1731"/>
      <c r="V336" s="1731"/>
      <c r="W336" s="1731"/>
      <c r="X336" s="1731"/>
      <c r="Y336" s="1731"/>
      <c r="Z336" s="1731"/>
      <c r="AA336" s="1731"/>
      <c r="AB336" s="1731"/>
      <c r="AC336" s="1731"/>
      <c r="AD336" s="1731"/>
      <c r="AE336" s="1731"/>
      <c r="AF336" s="1731"/>
      <c r="AG336" s="1731"/>
      <c r="AH336" s="1731"/>
      <c r="AI336" s="1731"/>
      <c r="AJ336" s="1731"/>
      <c r="AK336" s="1731"/>
      <c r="AL336" s="1731"/>
      <c r="AM336" s="1731"/>
      <c r="AN336" s="1731"/>
      <c r="AO336" s="1731"/>
      <c r="AP336" s="1731"/>
      <c r="AQ336" s="1731"/>
      <c r="AR336" s="1731"/>
      <c r="AS336" s="1731"/>
      <c r="AT336" s="1731"/>
      <c r="AU336" s="1731"/>
      <c r="AV336" s="1731"/>
      <c r="AW336" s="1731"/>
      <c r="AX336" s="1731"/>
      <c r="AY336" s="1731"/>
      <c r="AZ336" s="1731"/>
      <c r="BA336" s="1731"/>
      <c r="BB336" s="1731"/>
      <c r="BC336" s="1731"/>
      <c r="BD336" s="1731"/>
      <c r="BE336" s="1731"/>
      <c r="BF336" s="1731"/>
      <c r="BG336" s="1731"/>
      <c r="BH336" s="1731"/>
      <c r="BI336" s="1731"/>
      <c r="BJ336" s="1731"/>
      <c r="BK336" s="1731"/>
      <c r="BL336" s="1731"/>
      <c r="BM336" s="1731"/>
      <c r="BN336" s="1731"/>
      <c r="BO336" s="1731"/>
      <c r="BP336" s="1731"/>
      <c r="BQ336" s="1731"/>
      <c r="BR336" s="1731"/>
      <c r="BS336" s="1731"/>
      <c r="BT336" s="1731"/>
      <c r="BU336" s="1731"/>
      <c r="BV336" s="1732"/>
      <c r="BW336" s="1732"/>
      <c r="BX336" s="1732"/>
      <c r="BY336" s="1732"/>
      <c r="BZ336" s="1731"/>
      <c r="CA336" s="2200"/>
      <c r="CB336" s="2200"/>
      <c r="CC336" s="2200"/>
      <c r="CD336" s="2200"/>
      <c r="CE336" s="2200"/>
      <c r="CF336" s="2200"/>
      <c r="CG336" s="2200"/>
      <c r="CH336" s="2200"/>
      <c r="CI336" s="2200"/>
      <c r="CJ336" s="2200"/>
      <c r="CK336" s="2200"/>
      <c r="CL336" s="2200"/>
      <c r="CM336" s="2200"/>
      <c r="CN336" s="2200"/>
      <c r="CO336" s="2200"/>
      <c r="CP336" s="2200"/>
      <c r="CQ336" s="2200"/>
      <c r="CR336" s="1731"/>
      <c r="CS336" s="1731"/>
    </row>
    <row r="337" spans="1:97" ht="13.5" customHeight="1" x14ac:dyDescent="0.25">
      <c r="A337" s="1731"/>
      <c r="B337" s="1731"/>
      <c r="C337" s="1731"/>
      <c r="D337" s="1731"/>
      <c r="E337" s="1731"/>
      <c r="F337" s="1731"/>
      <c r="G337" s="1731"/>
      <c r="H337" s="1731"/>
      <c r="I337" s="1731"/>
      <c r="J337" s="1731"/>
      <c r="K337" s="1731"/>
      <c r="L337" s="1731"/>
      <c r="M337" s="1731"/>
      <c r="N337" s="1731"/>
      <c r="O337" s="1731"/>
      <c r="P337" s="1731"/>
      <c r="Q337" s="1731"/>
      <c r="R337" s="1731"/>
      <c r="S337" s="1731"/>
      <c r="T337" s="1731"/>
      <c r="U337" s="1731"/>
      <c r="V337" s="1731"/>
      <c r="W337" s="1731"/>
      <c r="X337" s="1731"/>
      <c r="Y337" s="1731"/>
      <c r="Z337" s="1731"/>
      <c r="AA337" s="1731"/>
      <c r="AB337" s="1731"/>
      <c r="AC337" s="1731"/>
      <c r="AD337" s="1731"/>
      <c r="AE337" s="1731"/>
      <c r="AF337" s="1731"/>
      <c r="AG337" s="1731"/>
      <c r="AH337" s="1731"/>
      <c r="AI337" s="1731"/>
      <c r="AJ337" s="1731"/>
      <c r="AK337" s="1731"/>
      <c r="AL337" s="1731"/>
      <c r="AM337" s="1731"/>
      <c r="AN337" s="1731"/>
      <c r="AO337" s="1731"/>
      <c r="AP337" s="1731"/>
      <c r="AQ337" s="1731"/>
      <c r="AR337" s="1731"/>
      <c r="AS337" s="1731"/>
      <c r="AT337" s="1731"/>
      <c r="AU337" s="1731"/>
      <c r="AV337" s="1731"/>
      <c r="AW337" s="1731"/>
      <c r="AX337" s="1731"/>
      <c r="AY337" s="1731"/>
      <c r="AZ337" s="1731"/>
      <c r="BA337" s="1731"/>
      <c r="BB337" s="1731"/>
      <c r="BC337" s="1731"/>
      <c r="BD337" s="1731"/>
      <c r="BE337" s="1731"/>
      <c r="BF337" s="1731"/>
      <c r="BG337" s="1731"/>
      <c r="BH337" s="1731"/>
      <c r="BI337" s="1731"/>
      <c r="BJ337" s="1731"/>
      <c r="BK337" s="1731"/>
      <c r="BL337" s="1731"/>
      <c r="BM337" s="1731"/>
      <c r="BN337" s="1731"/>
      <c r="BO337" s="1731"/>
      <c r="BP337" s="1731"/>
      <c r="BQ337" s="1731"/>
      <c r="BR337" s="1731"/>
      <c r="BS337" s="1731"/>
      <c r="BT337" s="1731"/>
      <c r="BU337" s="1731"/>
      <c r="BV337" s="1732"/>
      <c r="BW337" s="1732"/>
      <c r="BX337" s="1732"/>
      <c r="BY337" s="1732"/>
      <c r="BZ337" s="1731"/>
      <c r="CA337" s="2200"/>
      <c r="CB337" s="2200"/>
      <c r="CC337" s="2200"/>
      <c r="CD337" s="2200"/>
      <c r="CE337" s="2200"/>
      <c r="CF337" s="2200"/>
      <c r="CG337" s="2200"/>
      <c r="CH337" s="2200"/>
      <c r="CI337" s="2200"/>
      <c r="CJ337" s="2200"/>
      <c r="CK337" s="2200"/>
      <c r="CL337" s="2200"/>
      <c r="CM337" s="2200"/>
      <c r="CN337" s="2200"/>
      <c r="CO337" s="2200"/>
      <c r="CP337" s="2200"/>
      <c r="CQ337" s="2200"/>
      <c r="CR337" s="1731"/>
      <c r="CS337" s="1731"/>
    </row>
    <row r="338" spans="1:97" ht="13.5" customHeight="1" x14ac:dyDescent="0.25">
      <c r="A338" s="1731"/>
      <c r="B338" s="1731"/>
      <c r="C338" s="1731"/>
      <c r="D338" s="1731"/>
      <c r="E338" s="1731"/>
      <c r="F338" s="1731"/>
      <c r="G338" s="1731"/>
      <c r="H338" s="1731"/>
      <c r="I338" s="1731"/>
      <c r="J338" s="1731"/>
      <c r="K338" s="1731"/>
      <c r="L338" s="1731"/>
      <c r="M338" s="1731"/>
      <c r="N338" s="1731"/>
      <c r="O338" s="1731"/>
      <c r="P338" s="1731"/>
      <c r="Q338" s="1731"/>
      <c r="R338" s="1731"/>
      <c r="S338" s="1731"/>
      <c r="T338" s="1731"/>
      <c r="U338" s="1731"/>
      <c r="V338" s="1731"/>
      <c r="W338" s="1731"/>
      <c r="X338" s="1731"/>
      <c r="Y338" s="1731"/>
      <c r="Z338" s="1731"/>
      <c r="AA338" s="1731"/>
      <c r="AB338" s="1731"/>
      <c r="AC338" s="1731"/>
      <c r="AD338" s="1731"/>
      <c r="AE338" s="1731"/>
      <c r="AF338" s="1731"/>
      <c r="AG338" s="1731"/>
      <c r="AH338" s="1731"/>
      <c r="AI338" s="1731"/>
      <c r="AJ338" s="1731"/>
      <c r="AK338" s="1731"/>
      <c r="AL338" s="1731"/>
      <c r="AM338" s="1731"/>
      <c r="AN338" s="1731"/>
      <c r="AO338" s="1731"/>
      <c r="AP338" s="1731"/>
      <c r="AQ338" s="1731"/>
      <c r="AR338" s="1731"/>
      <c r="AS338" s="1731"/>
      <c r="AT338" s="1731"/>
      <c r="AU338" s="1731"/>
      <c r="AV338" s="1731"/>
      <c r="AW338" s="1731"/>
      <c r="AX338" s="1731"/>
      <c r="AY338" s="1731"/>
      <c r="AZ338" s="1731"/>
      <c r="BA338" s="1731"/>
      <c r="BB338" s="1731"/>
      <c r="BC338" s="1731"/>
      <c r="BD338" s="1731"/>
      <c r="BE338" s="1731"/>
      <c r="BF338" s="1731"/>
      <c r="BG338" s="1731"/>
      <c r="BH338" s="1731"/>
      <c r="BI338" s="1731"/>
      <c r="BJ338" s="1731"/>
      <c r="BK338" s="1731"/>
      <c r="BL338" s="1731"/>
      <c r="BM338" s="1731"/>
      <c r="BN338" s="1731"/>
      <c r="BO338" s="1731"/>
      <c r="BP338" s="1731"/>
      <c r="BQ338" s="1731"/>
      <c r="BR338" s="1731"/>
      <c r="BS338" s="1731"/>
      <c r="BT338" s="1731"/>
      <c r="BU338" s="1731"/>
      <c r="BV338" s="1732"/>
      <c r="BW338" s="1732"/>
      <c r="BX338" s="1732"/>
      <c r="BY338" s="1732"/>
      <c r="BZ338" s="1731"/>
      <c r="CA338" s="2200"/>
      <c r="CB338" s="2200"/>
      <c r="CC338" s="2200"/>
      <c r="CD338" s="2200"/>
      <c r="CE338" s="2200"/>
      <c r="CF338" s="2200"/>
      <c r="CG338" s="2200"/>
      <c r="CH338" s="2200"/>
      <c r="CI338" s="2200"/>
      <c r="CJ338" s="2200"/>
      <c r="CK338" s="2200"/>
      <c r="CL338" s="2200"/>
      <c r="CM338" s="2200"/>
      <c r="CN338" s="2200"/>
      <c r="CO338" s="2200"/>
      <c r="CP338" s="2200"/>
      <c r="CQ338" s="2200"/>
      <c r="CR338" s="1731"/>
      <c r="CS338" s="1731"/>
    </row>
    <row r="339" spans="1:97" ht="13.5" customHeight="1" x14ac:dyDescent="0.25">
      <c r="A339" s="1731"/>
      <c r="B339" s="1731"/>
      <c r="C339" s="1731"/>
      <c r="D339" s="1731"/>
      <c r="E339" s="1731"/>
      <c r="F339" s="1731"/>
      <c r="G339" s="1731"/>
      <c r="H339" s="1731"/>
      <c r="I339" s="1731"/>
      <c r="J339" s="1731"/>
      <c r="K339" s="1731"/>
      <c r="L339" s="1731"/>
      <c r="M339" s="1731"/>
      <c r="N339" s="1731"/>
      <c r="O339" s="1731"/>
      <c r="P339" s="1731"/>
      <c r="Q339" s="1731"/>
      <c r="R339" s="1731"/>
      <c r="S339" s="1731"/>
      <c r="T339" s="1731"/>
      <c r="U339" s="1731"/>
      <c r="V339" s="1731"/>
      <c r="W339" s="1731"/>
      <c r="X339" s="1731"/>
      <c r="Y339" s="1731"/>
      <c r="Z339" s="1731"/>
      <c r="AA339" s="1731"/>
      <c r="AB339" s="1731"/>
      <c r="AC339" s="1731"/>
      <c r="AD339" s="1731"/>
      <c r="AE339" s="1731"/>
      <c r="AF339" s="1731"/>
      <c r="AG339" s="1731"/>
      <c r="AH339" s="1731"/>
      <c r="AI339" s="1731"/>
      <c r="AJ339" s="1731"/>
      <c r="AK339" s="1731"/>
      <c r="AL339" s="1731"/>
      <c r="AM339" s="1731"/>
      <c r="AN339" s="1731"/>
      <c r="AO339" s="1731"/>
      <c r="AP339" s="1731"/>
      <c r="AQ339" s="1731"/>
      <c r="AR339" s="1731"/>
      <c r="AS339" s="1731"/>
      <c r="AT339" s="1731"/>
      <c r="AU339" s="1731"/>
      <c r="AV339" s="1731"/>
      <c r="AW339" s="1731"/>
      <c r="AX339" s="1731"/>
      <c r="AY339" s="1731"/>
      <c r="AZ339" s="1731"/>
      <c r="BA339" s="1731"/>
      <c r="BB339" s="1731"/>
      <c r="BC339" s="1731"/>
      <c r="BD339" s="1731"/>
      <c r="BE339" s="1731"/>
      <c r="BF339" s="1731"/>
      <c r="BG339" s="1731"/>
      <c r="BH339" s="1731"/>
      <c r="BI339" s="1731"/>
      <c r="BJ339" s="1731"/>
      <c r="BK339" s="1731"/>
      <c r="BL339" s="1731"/>
      <c r="BM339" s="1731"/>
      <c r="BN339" s="1731"/>
      <c r="BO339" s="1731"/>
      <c r="BP339" s="1731"/>
      <c r="BQ339" s="1731"/>
      <c r="BR339" s="1731"/>
      <c r="BS339" s="1731"/>
      <c r="BT339" s="1731"/>
      <c r="BU339" s="1731"/>
      <c r="BV339" s="1732"/>
      <c r="BW339" s="1732"/>
      <c r="BX339" s="1732"/>
      <c r="BY339" s="1732"/>
      <c r="BZ339" s="1731"/>
      <c r="CA339" s="2200"/>
      <c r="CB339" s="2200"/>
      <c r="CC339" s="2200"/>
      <c r="CD339" s="2200"/>
      <c r="CE339" s="2200"/>
      <c r="CF339" s="2200"/>
      <c r="CG339" s="2200"/>
      <c r="CH339" s="2200"/>
      <c r="CI339" s="2200"/>
      <c r="CJ339" s="2200"/>
      <c r="CK339" s="2200"/>
      <c r="CL339" s="2200"/>
      <c r="CM339" s="2200"/>
      <c r="CN339" s="2200"/>
      <c r="CO339" s="2200"/>
      <c r="CP339" s="2200"/>
      <c r="CQ339" s="2200"/>
      <c r="CR339" s="1731"/>
      <c r="CS339" s="1731"/>
    </row>
    <row r="340" spans="1:97" ht="13.5" customHeight="1" x14ac:dyDescent="0.25">
      <c r="A340" s="1731"/>
      <c r="B340" s="1731"/>
      <c r="C340" s="1731"/>
      <c r="D340" s="1731"/>
      <c r="E340" s="1731"/>
      <c r="F340" s="1731"/>
      <c r="G340" s="1731"/>
      <c r="H340" s="1731"/>
      <c r="I340" s="1731"/>
      <c r="J340" s="1731"/>
      <c r="K340" s="1731"/>
      <c r="L340" s="1731"/>
      <c r="M340" s="1731"/>
      <c r="N340" s="1731"/>
      <c r="O340" s="1731"/>
      <c r="P340" s="1731"/>
      <c r="Q340" s="1731"/>
      <c r="R340" s="1731"/>
      <c r="S340" s="1731"/>
      <c r="T340" s="1731"/>
      <c r="U340" s="1731"/>
      <c r="V340" s="1731"/>
      <c r="W340" s="1731"/>
      <c r="X340" s="1731"/>
      <c r="Y340" s="1731"/>
      <c r="Z340" s="1731"/>
      <c r="AA340" s="1731"/>
      <c r="AB340" s="1731"/>
      <c r="AC340" s="1731"/>
      <c r="AD340" s="1731"/>
      <c r="AE340" s="1731"/>
      <c r="AF340" s="1731"/>
      <c r="AG340" s="1731"/>
      <c r="AH340" s="1731"/>
      <c r="AI340" s="1731"/>
      <c r="AJ340" s="1731"/>
      <c r="AK340" s="1731"/>
      <c r="AL340" s="1731"/>
      <c r="AM340" s="1731"/>
      <c r="AN340" s="1731"/>
      <c r="AO340" s="1731"/>
      <c r="AP340" s="1731"/>
      <c r="AQ340" s="1731"/>
      <c r="AR340" s="1731"/>
      <c r="AS340" s="1731"/>
      <c r="AT340" s="1731"/>
      <c r="AU340" s="1731"/>
      <c r="AV340" s="1731"/>
      <c r="AW340" s="1731"/>
      <c r="AX340" s="1731"/>
      <c r="AY340" s="1731"/>
      <c r="AZ340" s="1731"/>
      <c r="BA340" s="1731"/>
      <c r="BB340" s="1731"/>
      <c r="BC340" s="1731"/>
      <c r="BD340" s="1731"/>
      <c r="BE340" s="1731"/>
      <c r="BF340" s="1731"/>
      <c r="BG340" s="1731"/>
      <c r="BH340" s="1731"/>
      <c r="BI340" s="1731"/>
      <c r="BJ340" s="1731"/>
      <c r="BK340" s="1731"/>
      <c r="BL340" s="1731"/>
      <c r="BM340" s="1731"/>
      <c r="BN340" s="1731"/>
      <c r="BO340" s="1731"/>
      <c r="BP340" s="1731"/>
      <c r="BQ340" s="1731"/>
      <c r="BR340" s="1731"/>
      <c r="BS340" s="1731"/>
      <c r="BT340" s="1731"/>
      <c r="BU340" s="1731"/>
      <c r="BV340" s="1732"/>
      <c r="BW340" s="1732"/>
      <c r="BX340" s="1732"/>
      <c r="BY340" s="1732"/>
      <c r="BZ340" s="1731"/>
      <c r="CA340" s="2200"/>
      <c r="CB340" s="2200"/>
      <c r="CC340" s="2200"/>
      <c r="CD340" s="2200"/>
      <c r="CE340" s="2200"/>
      <c r="CF340" s="2200"/>
      <c r="CG340" s="2200"/>
      <c r="CH340" s="2200"/>
      <c r="CI340" s="2200"/>
      <c r="CJ340" s="2200"/>
      <c r="CK340" s="2200"/>
      <c r="CL340" s="2200"/>
      <c r="CM340" s="2200"/>
      <c r="CN340" s="2200"/>
      <c r="CO340" s="2200"/>
      <c r="CP340" s="2200"/>
      <c r="CQ340" s="2200"/>
      <c r="CR340" s="1731"/>
      <c r="CS340" s="1731"/>
    </row>
    <row r="341" spans="1:97" ht="13.5" customHeight="1" x14ac:dyDescent="0.25">
      <c r="A341" s="1731"/>
      <c r="B341" s="1731"/>
      <c r="C341" s="1731"/>
      <c r="D341" s="1731"/>
      <c r="E341" s="1731"/>
      <c r="F341" s="1731"/>
      <c r="G341" s="1731"/>
      <c r="H341" s="1731"/>
      <c r="I341" s="1731"/>
      <c r="J341" s="1731"/>
      <c r="K341" s="1731"/>
      <c r="L341" s="1731"/>
      <c r="M341" s="1731"/>
      <c r="N341" s="1731"/>
      <c r="O341" s="1731"/>
      <c r="P341" s="1731"/>
      <c r="Q341" s="1731"/>
      <c r="R341" s="1731"/>
      <c r="S341" s="1731"/>
      <c r="T341" s="1731"/>
      <c r="U341" s="1731"/>
      <c r="V341" s="1731"/>
      <c r="W341" s="1731"/>
      <c r="X341" s="1731"/>
      <c r="Y341" s="1731"/>
      <c r="Z341" s="1731"/>
      <c r="AA341" s="1731"/>
      <c r="AB341" s="1731"/>
      <c r="AC341" s="1731"/>
      <c r="AD341" s="1731"/>
      <c r="AE341" s="1731"/>
      <c r="AF341" s="1731"/>
      <c r="AG341" s="1731"/>
      <c r="AH341" s="1731"/>
      <c r="AI341" s="1731"/>
      <c r="AJ341" s="1731"/>
      <c r="AK341" s="1731"/>
      <c r="AL341" s="1731"/>
      <c r="AM341" s="1731"/>
      <c r="AN341" s="1731"/>
      <c r="AO341" s="1731"/>
      <c r="AP341" s="1731"/>
      <c r="AQ341" s="1731"/>
      <c r="AR341" s="1731"/>
      <c r="AS341" s="1731"/>
      <c r="AT341" s="1731"/>
      <c r="AU341" s="1731"/>
      <c r="AV341" s="1731"/>
      <c r="AW341" s="1731"/>
      <c r="AX341" s="1731"/>
      <c r="AY341" s="1731"/>
      <c r="AZ341" s="1731"/>
      <c r="BA341" s="1731"/>
      <c r="BB341" s="1731"/>
      <c r="BC341" s="1731"/>
      <c r="BD341" s="1731"/>
      <c r="BE341" s="1731"/>
      <c r="BF341" s="1731"/>
      <c r="BG341" s="1731"/>
      <c r="BH341" s="1731"/>
      <c r="BI341" s="1731"/>
      <c r="BJ341" s="1731"/>
      <c r="BK341" s="1731"/>
      <c r="BL341" s="1731"/>
      <c r="BM341" s="1731"/>
      <c r="BN341" s="1731"/>
      <c r="BO341" s="1731"/>
      <c r="BP341" s="1731"/>
      <c r="BQ341" s="1731"/>
      <c r="BR341" s="1731"/>
      <c r="BS341" s="1731"/>
      <c r="BT341" s="1731"/>
      <c r="BU341" s="1731"/>
      <c r="BV341" s="1732"/>
      <c r="BW341" s="1732"/>
      <c r="BX341" s="1732"/>
      <c r="BY341" s="1732"/>
      <c r="BZ341" s="1731"/>
      <c r="CA341" s="2200"/>
      <c r="CB341" s="2200"/>
      <c r="CC341" s="2200"/>
      <c r="CD341" s="2200"/>
      <c r="CE341" s="2200"/>
      <c r="CF341" s="2200"/>
      <c r="CG341" s="2200"/>
      <c r="CH341" s="2200"/>
      <c r="CI341" s="2200"/>
      <c r="CJ341" s="2200"/>
      <c r="CK341" s="2200"/>
      <c r="CL341" s="2200"/>
      <c r="CM341" s="2200"/>
      <c r="CN341" s="2200"/>
      <c r="CO341" s="2200"/>
      <c r="CP341" s="2200"/>
      <c r="CQ341" s="2200"/>
      <c r="CR341" s="1731"/>
      <c r="CS341" s="1731"/>
    </row>
    <row r="342" spans="1:97" ht="13.5" customHeight="1" x14ac:dyDescent="0.25">
      <c r="A342" s="1731"/>
      <c r="B342" s="1731"/>
      <c r="C342" s="1731"/>
      <c r="D342" s="1731"/>
      <c r="E342" s="1731"/>
      <c r="F342" s="1731"/>
      <c r="G342" s="1731"/>
      <c r="H342" s="1731"/>
      <c r="I342" s="1731"/>
      <c r="J342" s="1731"/>
      <c r="K342" s="1731"/>
      <c r="L342" s="1731"/>
      <c r="M342" s="1731"/>
      <c r="N342" s="1731"/>
      <c r="O342" s="1731"/>
      <c r="P342" s="1731"/>
      <c r="Q342" s="1731"/>
      <c r="R342" s="1731"/>
      <c r="S342" s="1731"/>
      <c r="T342" s="1731"/>
      <c r="U342" s="1731"/>
      <c r="V342" s="1731"/>
      <c r="W342" s="1731"/>
      <c r="X342" s="1731"/>
      <c r="Y342" s="1731"/>
      <c r="Z342" s="1731"/>
      <c r="AA342" s="1731"/>
      <c r="AB342" s="1731"/>
      <c r="AC342" s="1731"/>
      <c r="AD342" s="1731"/>
      <c r="AE342" s="1731"/>
      <c r="AF342" s="1731"/>
      <c r="AG342" s="1731"/>
      <c r="AH342" s="1731"/>
      <c r="AI342" s="1731"/>
      <c r="AJ342" s="1731"/>
      <c r="AK342" s="1731"/>
      <c r="AL342" s="1731"/>
      <c r="AM342" s="1731"/>
      <c r="AN342" s="1731"/>
      <c r="AO342" s="1731"/>
      <c r="AP342" s="1731"/>
      <c r="AQ342" s="1731"/>
      <c r="AR342" s="1731"/>
      <c r="AS342" s="1731"/>
      <c r="AT342" s="1731"/>
      <c r="AU342" s="1731"/>
      <c r="AV342" s="1731"/>
      <c r="AW342" s="1731"/>
      <c r="AX342" s="1731"/>
      <c r="AY342" s="1731"/>
      <c r="AZ342" s="1731"/>
      <c r="BA342" s="1731"/>
      <c r="BB342" s="1731"/>
      <c r="BC342" s="1731"/>
      <c r="BD342" s="1731"/>
      <c r="BE342" s="1731"/>
      <c r="BF342" s="1731"/>
      <c r="BG342" s="1731"/>
      <c r="BH342" s="1731"/>
      <c r="BI342" s="1731"/>
      <c r="BJ342" s="1731"/>
      <c r="BK342" s="1731"/>
      <c r="BL342" s="1731"/>
      <c r="BM342" s="1731"/>
      <c r="BN342" s="1731"/>
      <c r="BO342" s="1731"/>
      <c r="BP342" s="1731"/>
      <c r="BQ342" s="1731"/>
      <c r="BR342" s="1731"/>
      <c r="BS342" s="1731"/>
      <c r="BT342" s="1731"/>
      <c r="BU342" s="1731"/>
      <c r="BV342" s="1732"/>
      <c r="BW342" s="1732"/>
      <c r="BX342" s="1732"/>
      <c r="BY342" s="1732"/>
      <c r="BZ342" s="1731"/>
      <c r="CA342" s="2200"/>
      <c r="CB342" s="2200"/>
      <c r="CC342" s="2200"/>
      <c r="CD342" s="2200"/>
      <c r="CE342" s="2200"/>
      <c r="CF342" s="2200"/>
      <c r="CG342" s="2200"/>
      <c r="CH342" s="2200"/>
      <c r="CI342" s="2200"/>
      <c r="CJ342" s="2200"/>
      <c r="CK342" s="2200"/>
      <c r="CL342" s="2200"/>
      <c r="CM342" s="2200"/>
      <c r="CN342" s="2200"/>
      <c r="CO342" s="2200"/>
      <c r="CP342" s="2200"/>
      <c r="CQ342" s="2200"/>
      <c r="CR342" s="1731"/>
      <c r="CS342" s="1731"/>
    </row>
    <row r="343" spans="1:97" ht="13.5" customHeight="1" x14ac:dyDescent="0.25">
      <c r="A343" s="1731"/>
      <c r="B343" s="1731"/>
      <c r="C343" s="1731"/>
      <c r="D343" s="1731"/>
      <c r="E343" s="1731"/>
      <c r="F343" s="1731"/>
      <c r="G343" s="1731"/>
      <c r="H343" s="1731"/>
      <c r="I343" s="1731"/>
      <c r="J343" s="1731"/>
      <c r="K343" s="1731"/>
      <c r="L343" s="1731"/>
      <c r="M343" s="1731"/>
      <c r="N343" s="1731"/>
      <c r="O343" s="1731"/>
      <c r="P343" s="1731"/>
      <c r="Q343" s="1731"/>
      <c r="R343" s="1731"/>
      <c r="S343" s="1731"/>
      <c r="T343" s="1731"/>
      <c r="U343" s="1731"/>
      <c r="V343" s="1731"/>
      <c r="W343" s="1731"/>
      <c r="X343" s="1731"/>
      <c r="Y343" s="1731"/>
      <c r="Z343" s="1731"/>
      <c r="AA343" s="1731"/>
      <c r="AB343" s="1731"/>
      <c r="AC343" s="1731"/>
      <c r="AD343" s="1731"/>
      <c r="AE343" s="1731"/>
      <c r="AF343" s="1731"/>
      <c r="AG343" s="1731"/>
      <c r="AH343" s="1731"/>
      <c r="AI343" s="1731"/>
      <c r="AJ343" s="1731"/>
      <c r="AK343" s="1731"/>
      <c r="AL343" s="1731"/>
      <c r="AM343" s="1731"/>
      <c r="AN343" s="1731"/>
      <c r="AO343" s="1731"/>
      <c r="AP343" s="1731"/>
      <c r="AQ343" s="1731"/>
      <c r="AR343" s="1731"/>
      <c r="AS343" s="1731"/>
      <c r="AT343" s="1731"/>
      <c r="AU343" s="1731"/>
      <c r="AV343" s="1731"/>
      <c r="AW343" s="1731"/>
      <c r="AX343" s="1731"/>
      <c r="AY343" s="1731"/>
      <c r="AZ343" s="1731"/>
      <c r="BA343" s="1731"/>
      <c r="BB343" s="1731"/>
      <c r="BC343" s="1731"/>
      <c r="BD343" s="1731"/>
      <c r="BE343" s="1731"/>
      <c r="BF343" s="1731"/>
      <c r="BG343" s="1731"/>
      <c r="BH343" s="1731"/>
      <c r="BI343" s="1731"/>
      <c r="BJ343" s="1731"/>
      <c r="BK343" s="1731"/>
      <c r="BL343" s="1731"/>
      <c r="BM343" s="1731"/>
      <c r="BN343" s="1731"/>
      <c r="BO343" s="1731"/>
      <c r="BP343" s="1731"/>
      <c r="BQ343" s="1731"/>
      <c r="BR343" s="1731"/>
      <c r="BS343" s="1731"/>
      <c r="BT343" s="1731"/>
      <c r="BU343" s="1731"/>
      <c r="BV343" s="1732"/>
      <c r="BW343" s="1732"/>
      <c r="BX343" s="1732"/>
      <c r="BY343" s="1732"/>
      <c r="BZ343" s="1731"/>
      <c r="CA343" s="2200"/>
      <c r="CB343" s="2200"/>
      <c r="CC343" s="2200"/>
      <c r="CD343" s="2200"/>
      <c r="CE343" s="2200"/>
      <c r="CF343" s="2200"/>
      <c r="CG343" s="2200"/>
      <c r="CH343" s="2200"/>
      <c r="CI343" s="2200"/>
      <c r="CJ343" s="2200"/>
      <c r="CK343" s="2200"/>
      <c r="CL343" s="2200"/>
      <c r="CM343" s="2200"/>
      <c r="CN343" s="2200"/>
      <c r="CO343" s="2200"/>
      <c r="CP343" s="2200"/>
      <c r="CQ343" s="2200"/>
      <c r="CR343" s="1731"/>
      <c r="CS343" s="1731"/>
    </row>
    <row r="344" spans="1:97" ht="13.5" customHeight="1" x14ac:dyDescent="0.25">
      <c r="A344" s="1731"/>
      <c r="B344" s="1731"/>
      <c r="C344" s="1731"/>
      <c r="D344" s="1731"/>
      <c r="E344" s="1731"/>
      <c r="F344" s="1731"/>
      <c r="G344" s="1731"/>
      <c r="H344" s="1731"/>
      <c r="I344" s="1731"/>
      <c r="J344" s="1731"/>
      <c r="K344" s="1731"/>
      <c r="L344" s="1731"/>
      <c r="M344" s="1731"/>
      <c r="N344" s="1731"/>
      <c r="O344" s="1731"/>
      <c r="P344" s="1731"/>
      <c r="Q344" s="1731"/>
      <c r="R344" s="1731"/>
      <c r="S344" s="1731"/>
      <c r="T344" s="1731"/>
      <c r="U344" s="1731"/>
      <c r="V344" s="1731"/>
      <c r="W344" s="1731"/>
      <c r="X344" s="1731"/>
      <c r="Y344" s="1731"/>
      <c r="Z344" s="1731"/>
      <c r="AA344" s="1731"/>
      <c r="AB344" s="1731"/>
      <c r="AC344" s="1731"/>
      <c r="AD344" s="1731"/>
      <c r="AE344" s="1731"/>
      <c r="AF344" s="1731"/>
      <c r="AG344" s="1731"/>
      <c r="AH344" s="1731"/>
      <c r="AI344" s="1731"/>
      <c r="AJ344" s="1731"/>
      <c r="AK344" s="1731"/>
      <c r="AL344" s="1731"/>
      <c r="AM344" s="1731"/>
      <c r="AN344" s="1731"/>
      <c r="AO344" s="1731"/>
      <c r="AP344" s="1731"/>
      <c r="AQ344" s="1731"/>
      <c r="AR344" s="1731"/>
      <c r="AS344" s="1731"/>
      <c r="AT344" s="1731"/>
      <c r="AU344" s="1731"/>
      <c r="AV344" s="1731"/>
      <c r="AW344" s="1731"/>
      <c r="AX344" s="1731"/>
      <c r="AY344" s="1731"/>
      <c r="AZ344" s="1731"/>
      <c r="BA344" s="1731"/>
      <c r="BB344" s="1731"/>
      <c r="BC344" s="1731"/>
      <c r="BD344" s="1731"/>
      <c r="BE344" s="1731"/>
      <c r="BF344" s="1731"/>
      <c r="BG344" s="1731"/>
      <c r="BH344" s="1731"/>
      <c r="BI344" s="1731"/>
      <c r="BJ344" s="1731"/>
      <c r="BK344" s="1731"/>
      <c r="BL344" s="1731"/>
      <c r="BM344" s="1731"/>
      <c r="BN344" s="1731"/>
      <c r="BO344" s="1731"/>
      <c r="BP344" s="1731"/>
      <c r="BQ344" s="1731"/>
      <c r="BR344" s="1731"/>
      <c r="BS344" s="1731"/>
      <c r="BT344" s="1731"/>
      <c r="BU344" s="1731"/>
      <c r="BV344" s="1732"/>
      <c r="BW344" s="1732"/>
      <c r="BX344" s="1732"/>
      <c r="BY344" s="1732"/>
      <c r="BZ344" s="1731"/>
      <c r="CA344" s="2200"/>
      <c r="CB344" s="2200"/>
      <c r="CC344" s="2200"/>
      <c r="CD344" s="2200"/>
      <c r="CE344" s="2200"/>
      <c r="CF344" s="2200"/>
      <c r="CG344" s="2200"/>
      <c r="CH344" s="2200"/>
      <c r="CI344" s="2200"/>
      <c r="CJ344" s="2200"/>
      <c r="CK344" s="2200"/>
      <c r="CL344" s="2200"/>
      <c r="CM344" s="2200"/>
      <c r="CN344" s="2200"/>
      <c r="CO344" s="2200"/>
      <c r="CP344" s="2200"/>
      <c r="CQ344" s="2200"/>
      <c r="CR344" s="1731"/>
      <c r="CS344" s="1731"/>
    </row>
    <row r="345" spans="1:97" ht="13.5" customHeight="1" x14ac:dyDescent="0.25">
      <c r="A345" s="1731"/>
      <c r="B345" s="1731"/>
      <c r="C345" s="1731"/>
      <c r="D345" s="1731"/>
      <c r="E345" s="1731"/>
      <c r="F345" s="1731"/>
      <c r="G345" s="1731"/>
      <c r="H345" s="1731"/>
      <c r="I345" s="1731"/>
      <c r="J345" s="1731"/>
      <c r="K345" s="1731"/>
      <c r="L345" s="1731"/>
      <c r="M345" s="1731"/>
      <c r="N345" s="1731"/>
      <c r="O345" s="1731"/>
      <c r="P345" s="1731"/>
      <c r="Q345" s="1731"/>
      <c r="R345" s="1731"/>
      <c r="S345" s="1731"/>
      <c r="T345" s="1731"/>
      <c r="U345" s="1731"/>
      <c r="V345" s="1731"/>
      <c r="W345" s="1731"/>
      <c r="X345" s="1731"/>
      <c r="Y345" s="1731"/>
      <c r="Z345" s="1731"/>
      <c r="AA345" s="1731"/>
      <c r="AB345" s="1731"/>
      <c r="AC345" s="1731"/>
      <c r="AD345" s="1731"/>
      <c r="AE345" s="1731"/>
      <c r="AF345" s="1731"/>
      <c r="AG345" s="1731"/>
      <c r="AH345" s="1731"/>
      <c r="AI345" s="1731"/>
      <c r="AJ345" s="1731"/>
      <c r="AK345" s="1731"/>
      <c r="AL345" s="1731"/>
      <c r="AM345" s="1731"/>
      <c r="AN345" s="1731"/>
      <c r="AO345" s="1731"/>
      <c r="AP345" s="1731"/>
      <c r="AQ345" s="1731"/>
      <c r="AR345" s="1731"/>
      <c r="AS345" s="1731"/>
      <c r="AT345" s="1731"/>
      <c r="AU345" s="1731"/>
      <c r="AV345" s="1731"/>
      <c r="AW345" s="1731"/>
      <c r="AX345" s="1731"/>
      <c r="AY345" s="1731"/>
      <c r="AZ345" s="1731"/>
      <c r="BA345" s="1731"/>
      <c r="BB345" s="1731"/>
      <c r="BC345" s="1731"/>
      <c r="BD345" s="1731"/>
      <c r="BE345" s="1731"/>
      <c r="BF345" s="1731"/>
      <c r="BG345" s="1731"/>
      <c r="BH345" s="1731"/>
      <c r="BI345" s="1731"/>
      <c r="BJ345" s="1731"/>
      <c r="BK345" s="1731"/>
      <c r="BL345" s="1731"/>
      <c r="BM345" s="1731"/>
      <c r="BN345" s="1731"/>
      <c r="BO345" s="1731"/>
      <c r="BP345" s="1731"/>
      <c r="BQ345" s="1731"/>
      <c r="BR345" s="1731"/>
      <c r="BS345" s="1731"/>
      <c r="BT345" s="1731"/>
      <c r="BU345" s="1731"/>
      <c r="BV345" s="1732"/>
      <c r="BW345" s="1732"/>
      <c r="BX345" s="1732"/>
      <c r="BY345" s="1732"/>
      <c r="BZ345" s="1731"/>
      <c r="CA345" s="2200"/>
      <c r="CB345" s="2200"/>
      <c r="CC345" s="2200"/>
      <c r="CD345" s="2200"/>
      <c r="CE345" s="2200"/>
      <c r="CF345" s="2200"/>
      <c r="CG345" s="2200"/>
      <c r="CH345" s="2200"/>
      <c r="CI345" s="2200"/>
      <c r="CJ345" s="2200"/>
      <c r="CK345" s="2200"/>
      <c r="CL345" s="2200"/>
      <c r="CM345" s="2200"/>
      <c r="CN345" s="2200"/>
      <c r="CO345" s="2200"/>
      <c r="CP345" s="2200"/>
      <c r="CQ345" s="2200"/>
      <c r="CR345" s="1731"/>
      <c r="CS345" s="1731"/>
    </row>
    <row r="346" spans="1:97" ht="13.5" customHeight="1" x14ac:dyDescent="0.25">
      <c r="A346" s="1731"/>
      <c r="B346" s="1731"/>
      <c r="C346" s="1731"/>
      <c r="D346" s="1731"/>
      <c r="E346" s="1731"/>
      <c r="F346" s="1731"/>
      <c r="G346" s="1731"/>
      <c r="H346" s="1731"/>
      <c r="I346" s="1731"/>
      <c r="J346" s="1731"/>
      <c r="K346" s="1731"/>
      <c r="L346" s="1731"/>
      <c r="M346" s="1731"/>
      <c r="N346" s="1731"/>
      <c r="O346" s="1731"/>
      <c r="P346" s="1731"/>
      <c r="Q346" s="1731"/>
      <c r="R346" s="1731"/>
      <c r="S346" s="1731"/>
      <c r="T346" s="1731"/>
      <c r="U346" s="1731"/>
      <c r="V346" s="1731"/>
      <c r="W346" s="1731"/>
      <c r="X346" s="1731"/>
      <c r="Y346" s="1731"/>
      <c r="Z346" s="1731"/>
      <c r="AA346" s="1731"/>
      <c r="AB346" s="1731"/>
      <c r="AC346" s="1731"/>
      <c r="AD346" s="1731"/>
      <c r="AE346" s="1731"/>
      <c r="AF346" s="1731"/>
      <c r="AG346" s="1731"/>
      <c r="AH346" s="1731"/>
      <c r="AI346" s="1731"/>
      <c r="AJ346" s="1731"/>
      <c r="AK346" s="1731"/>
      <c r="AL346" s="1731"/>
      <c r="AM346" s="1731"/>
      <c r="AN346" s="1731"/>
      <c r="AO346" s="1731"/>
      <c r="AP346" s="1731"/>
      <c r="AQ346" s="1731"/>
      <c r="AR346" s="1731"/>
      <c r="AS346" s="1731"/>
      <c r="AT346" s="1731"/>
      <c r="AU346" s="1731"/>
      <c r="AV346" s="1731"/>
      <c r="AW346" s="1731"/>
      <c r="AX346" s="1731"/>
      <c r="AY346" s="1731"/>
      <c r="AZ346" s="1731"/>
      <c r="BA346" s="1731"/>
      <c r="BB346" s="1731"/>
      <c r="BC346" s="1731"/>
      <c r="BD346" s="1731"/>
      <c r="BE346" s="1731"/>
      <c r="BF346" s="1731"/>
      <c r="BG346" s="1731"/>
      <c r="BH346" s="1731"/>
      <c r="BI346" s="1731"/>
      <c r="BJ346" s="1731"/>
      <c r="BK346" s="1731"/>
      <c r="BL346" s="1731"/>
      <c r="BM346" s="1731"/>
      <c r="BN346" s="1731"/>
      <c r="BO346" s="1731"/>
      <c r="BP346" s="1731"/>
      <c r="BQ346" s="1731"/>
      <c r="BR346" s="1731"/>
      <c r="BS346" s="1731"/>
      <c r="BT346" s="1731"/>
      <c r="BU346" s="1731"/>
      <c r="BV346" s="1732"/>
      <c r="BW346" s="1732"/>
      <c r="BX346" s="1732"/>
      <c r="BY346" s="1732"/>
      <c r="BZ346" s="1731"/>
      <c r="CA346" s="2200"/>
      <c r="CB346" s="2200"/>
      <c r="CC346" s="2200"/>
      <c r="CD346" s="2200"/>
      <c r="CE346" s="2200"/>
      <c r="CF346" s="2200"/>
      <c r="CG346" s="2200"/>
      <c r="CH346" s="2200"/>
      <c r="CI346" s="2200"/>
      <c r="CJ346" s="2200"/>
      <c r="CK346" s="2200"/>
      <c r="CL346" s="2200"/>
      <c r="CM346" s="2200"/>
      <c r="CN346" s="2200"/>
      <c r="CO346" s="2200"/>
      <c r="CP346" s="2200"/>
      <c r="CQ346" s="2200"/>
      <c r="CR346" s="1731"/>
      <c r="CS346" s="1731"/>
    </row>
    <row r="347" spans="1:97" ht="13.5" customHeight="1" x14ac:dyDescent="0.25">
      <c r="A347" s="1731"/>
      <c r="B347" s="1731"/>
      <c r="C347" s="1731"/>
      <c r="D347" s="1731"/>
      <c r="E347" s="1731"/>
      <c r="F347" s="1731"/>
      <c r="G347" s="1731"/>
      <c r="H347" s="1731"/>
      <c r="I347" s="1731"/>
      <c r="J347" s="1731"/>
      <c r="K347" s="1731"/>
      <c r="L347" s="1731"/>
      <c r="M347" s="1731"/>
      <c r="N347" s="1731"/>
      <c r="O347" s="1731"/>
      <c r="P347" s="1731"/>
      <c r="Q347" s="1731"/>
      <c r="R347" s="1731"/>
      <c r="S347" s="1731"/>
      <c r="T347" s="1731"/>
      <c r="U347" s="1731"/>
      <c r="V347" s="1731"/>
      <c r="W347" s="1731"/>
      <c r="X347" s="1731"/>
      <c r="Y347" s="1731"/>
      <c r="Z347" s="1731"/>
      <c r="AA347" s="1731"/>
      <c r="AB347" s="1731"/>
      <c r="AC347" s="1731"/>
      <c r="AD347" s="1731"/>
      <c r="AE347" s="1731"/>
      <c r="AF347" s="1731"/>
      <c r="AG347" s="1731"/>
      <c r="AH347" s="1731"/>
      <c r="AI347" s="1731"/>
      <c r="AJ347" s="1731"/>
      <c r="AK347" s="1731"/>
      <c r="AL347" s="1731"/>
      <c r="AM347" s="1731"/>
      <c r="AN347" s="1731"/>
      <c r="AO347" s="1731"/>
      <c r="AP347" s="1731"/>
      <c r="AQ347" s="1731"/>
      <c r="AR347" s="1731"/>
      <c r="AS347" s="1731"/>
      <c r="AT347" s="1731"/>
      <c r="AU347" s="1731"/>
      <c r="AV347" s="1731"/>
      <c r="AW347" s="1731"/>
      <c r="AX347" s="1731"/>
      <c r="AY347" s="1731"/>
      <c r="AZ347" s="1731"/>
      <c r="BA347" s="1731"/>
      <c r="BB347" s="1731"/>
      <c r="BC347" s="1731"/>
      <c r="BD347" s="1731"/>
      <c r="BE347" s="1731"/>
      <c r="BF347" s="1731"/>
      <c r="BG347" s="1731"/>
      <c r="BH347" s="1731"/>
      <c r="BI347" s="1731"/>
      <c r="BJ347" s="1731"/>
      <c r="BK347" s="1731"/>
      <c r="BL347" s="1731"/>
      <c r="BM347" s="1731"/>
      <c r="BN347" s="1731"/>
      <c r="BO347" s="1731"/>
      <c r="BP347" s="1731"/>
      <c r="BQ347" s="1731"/>
      <c r="BR347" s="1731"/>
      <c r="BS347" s="1731"/>
      <c r="BT347" s="1731"/>
      <c r="BU347" s="1731"/>
      <c r="BV347" s="1732"/>
      <c r="BW347" s="1732"/>
      <c r="BX347" s="1732"/>
      <c r="BY347" s="1732"/>
      <c r="BZ347" s="1731"/>
      <c r="CA347" s="2200"/>
      <c r="CB347" s="2200"/>
      <c r="CC347" s="2200"/>
      <c r="CD347" s="2200"/>
      <c r="CE347" s="2200"/>
      <c r="CF347" s="2200"/>
      <c r="CG347" s="2200"/>
      <c r="CH347" s="2200"/>
      <c r="CI347" s="2200"/>
      <c r="CJ347" s="2200"/>
      <c r="CK347" s="2200"/>
      <c r="CL347" s="2200"/>
      <c r="CM347" s="2200"/>
      <c r="CN347" s="2200"/>
      <c r="CO347" s="2200"/>
      <c r="CP347" s="2200"/>
      <c r="CQ347" s="2200"/>
      <c r="CR347" s="1731"/>
      <c r="CS347" s="1731"/>
    </row>
    <row r="348" spans="1:97" ht="13.5" customHeight="1" x14ac:dyDescent="0.25">
      <c r="A348" s="1731"/>
      <c r="B348" s="1731"/>
      <c r="C348" s="1731"/>
      <c r="D348" s="1731"/>
      <c r="E348" s="1731"/>
      <c r="F348" s="1731"/>
      <c r="G348" s="1731"/>
      <c r="H348" s="1731"/>
      <c r="I348" s="1731"/>
      <c r="J348" s="1731"/>
      <c r="K348" s="1731"/>
      <c r="L348" s="1731"/>
      <c r="M348" s="1731"/>
      <c r="N348" s="1731"/>
      <c r="O348" s="1731"/>
      <c r="P348" s="1731"/>
      <c r="Q348" s="1731"/>
      <c r="R348" s="1731"/>
      <c r="S348" s="1731"/>
      <c r="T348" s="1731"/>
      <c r="U348" s="1731"/>
      <c r="V348" s="1731"/>
      <c r="W348" s="1731"/>
      <c r="X348" s="1731"/>
      <c r="Y348" s="1731"/>
      <c r="Z348" s="1731"/>
      <c r="AA348" s="1731"/>
      <c r="AB348" s="1731"/>
      <c r="AC348" s="1731"/>
      <c r="AD348" s="1731"/>
      <c r="AE348" s="1731"/>
      <c r="AF348" s="1731"/>
      <c r="AG348" s="1731"/>
      <c r="AH348" s="1731"/>
      <c r="AI348" s="1731"/>
      <c r="AJ348" s="1731"/>
      <c r="AK348" s="1731"/>
      <c r="AL348" s="1731"/>
      <c r="AM348" s="1731"/>
      <c r="AN348" s="1731"/>
      <c r="AO348" s="1731"/>
      <c r="AP348" s="1731"/>
      <c r="AQ348" s="1731"/>
      <c r="AR348" s="1731"/>
      <c r="AS348" s="1731"/>
      <c r="AT348" s="1731"/>
      <c r="AU348" s="1731"/>
      <c r="AV348" s="1731"/>
      <c r="AW348" s="1731"/>
      <c r="AX348" s="1731"/>
      <c r="AY348" s="1731"/>
      <c r="AZ348" s="1731"/>
      <c r="BA348" s="1731"/>
      <c r="BB348" s="1731"/>
      <c r="BC348" s="1731"/>
      <c r="BD348" s="1731"/>
      <c r="BE348" s="1731"/>
      <c r="BF348" s="1731"/>
      <c r="BG348" s="1731"/>
      <c r="BH348" s="1731"/>
      <c r="BI348" s="1731"/>
      <c r="BJ348" s="1731"/>
      <c r="BK348" s="1731"/>
      <c r="BL348" s="1731"/>
      <c r="BM348" s="1731"/>
      <c r="BN348" s="1731"/>
      <c r="BO348" s="1731"/>
      <c r="BP348" s="1731"/>
      <c r="BQ348" s="1731"/>
      <c r="BR348" s="1731"/>
      <c r="BS348" s="1731"/>
      <c r="BT348" s="1731"/>
      <c r="BU348" s="1731"/>
      <c r="BV348" s="1732"/>
      <c r="BW348" s="1732"/>
      <c r="BX348" s="1732"/>
      <c r="BY348" s="1732"/>
      <c r="BZ348" s="1731"/>
      <c r="CA348" s="2200"/>
      <c r="CB348" s="2200"/>
      <c r="CC348" s="2200"/>
      <c r="CD348" s="2200"/>
      <c r="CE348" s="2200"/>
      <c r="CF348" s="2200"/>
      <c r="CG348" s="2200"/>
      <c r="CH348" s="2200"/>
      <c r="CI348" s="2200"/>
      <c r="CJ348" s="2200"/>
      <c r="CK348" s="2200"/>
      <c r="CL348" s="2200"/>
      <c r="CM348" s="2200"/>
      <c r="CN348" s="2200"/>
      <c r="CO348" s="2200"/>
      <c r="CP348" s="2200"/>
      <c r="CQ348" s="2200"/>
      <c r="CR348" s="1731"/>
      <c r="CS348" s="1731"/>
    </row>
    <row r="349" spans="1:97" ht="13.5" customHeight="1" x14ac:dyDescent="0.25">
      <c r="A349" s="1731"/>
      <c r="B349" s="1731"/>
      <c r="C349" s="1731"/>
      <c r="D349" s="1731"/>
      <c r="E349" s="1731"/>
      <c r="F349" s="1731"/>
      <c r="G349" s="1731"/>
      <c r="H349" s="1731"/>
      <c r="I349" s="1731"/>
      <c r="J349" s="1731"/>
      <c r="K349" s="1731"/>
      <c r="L349" s="1731"/>
      <c r="M349" s="1731"/>
      <c r="N349" s="1731"/>
      <c r="O349" s="1731"/>
      <c r="P349" s="1731"/>
      <c r="Q349" s="1731"/>
      <c r="R349" s="1731"/>
      <c r="S349" s="1731"/>
      <c r="T349" s="1731"/>
      <c r="U349" s="1731"/>
      <c r="V349" s="1731"/>
      <c r="W349" s="1731"/>
      <c r="X349" s="1731"/>
      <c r="Y349" s="1731"/>
      <c r="Z349" s="1731"/>
      <c r="AA349" s="1731"/>
      <c r="AB349" s="1731"/>
      <c r="AC349" s="1731"/>
      <c r="AD349" s="1731"/>
      <c r="AE349" s="1731"/>
      <c r="AF349" s="1731"/>
      <c r="AG349" s="1731"/>
      <c r="AH349" s="1731"/>
      <c r="AI349" s="1731"/>
      <c r="AJ349" s="1731"/>
      <c r="AK349" s="1731"/>
      <c r="AL349" s="1731"/>
      <c r="AM349" s="1731"/>
      <c r="AN349" s="1731"/>
      <c r="AO349" s="1731"/>
      <c r="AP349" s="1731"/>
      <c r="AQ349" s="1731"/>
      <c r="AR349" s="1731"/>
      <c r="AS349" s="1731"/>
      <c r="AT349" s="1731"/>
      <c r="AU349" s="1731"/>
      <c r="AV349" s="1731"/>
      <c r="AW349" s="1731"/>
      <c r="AX349" s="1731"/>
      <c r="AY349" s="1731"/>
      <c r="AZ349" s="1731"/>
      <c r="BA349" s="1731"/>
      <c r="BB349" s="1731"/>
      <c r="BC349" s="1731"/>
      <c r="BD349" s="1731"/>
      <c r="BE349" s="1731"/>
      <c r="BF349" s="1731"/>
      <c r="BG349" s="1731"/>
      <c r="BH349" s="1731"/>
      <c r="BI349" s="1731"/>
      <c r="BJ349" s="1731"/>
      <c r="BK349" s="1731"/>
      <c r="BL349" s="1731"/>
      <c r="BM349" s="1731"/>
      <c r="BN349" s="1731"/>
      <c r="BO349" s="1731"/>
      <c r="BP349" s="1731"/>
      <c r="BQ349" s="1731"/>
      <c r="BR349" s="1731"/>
      <c r="BS349" s="1731"/>
      <c r="BT349" s="1731"/>
      <c r="BU349" s="1731"/>
      <c r="BV349" s="1732"/>
      <c r="BW349" s="1732"/>
      <c r="BX349" s="1732"/>
      <c r="BY349" s="1732"/>
      <c r="BZ349" s="1731"/>
      <c r="CA349" s="2200"/>
      <c r="CB349" s="2200"/>
      <c r="CC349" s="2200"/>
      <c r="CD349" s="2200"/>
      <c r="CE349" s="2200"/>
      <c r="CF349" s="2200"/>
      <c r="CG349" s="2200"/>
      <c r="CH349" s="2200"/>
      <c r="CI349" s="2200"/>
      <c r="CJ349" s="2200"/>
      <c r="CK349" s="2200"/>
      <c r="CL349" s="2200"/>
      <c r="CM349" s="2200"/>
      <c r="CN349" s="2200"/>
      <c r="CO349" s="2200"/>
      <c r="CP349" s="2200"/>
      <c r="CQ349" s="2200"/>
      <c r="CR349" s="1731"/>
      <c r="CS349" s="1731"/>
    </row>
    <row r="350" spans="1:97" ht="13.5" customHeight="1" x14ac:dyDescent="0.25">
      <c r="A350" s="1731"/>
      <c r="B350" s="1731"/>
      <c r="C350" s="1731"/>
      <c r="D350" s="1731"/>
      <c r="E350" s="1731"/>
      <c r="F350" s="1731"/>
      <c r="G350" s="1731"/>
      <c r="H350" s="1731"/>
      <c r="I350" s="1731"/>
      <c r="J350" s="1731"/>
      <c r="K350" s="1731"/>
      <c r="L350" s="1731"/>
      <c r="M350" s="1731"/>
      <c r="N350" s="1731"/>
      <c r="O350" s="1731"/>
      <c r="P350" s="1731"/>
      <c r="Q350" s="1731"/>
      <c r="R350" s="1731"/>
      <c r="S350" s="1731"/>
      <c r="T350" s="1731"/>
      <c r="U350" s="1731"/>
      <c r="V350" s="1731"/>
      <c r="W350" s="1731"/>
      <c r="X350" s="1731"/>
      <c r="Y350" s="1731"/>
      <c r="Z350" s="1731"/>
      <c r="AA350" s="1731"/>
      <c r="AB350" s="1731"/>
      <c r="AC350" s="1731"/>
      <c r="AD350" s="1731"/>
      <c r="AE350" s="1731"/>
      <c r="AF350" s="1731"/>
      <c r="AG350" s="1731"/>
      <c r="AH350" s="1731"/>
      <c r="AI350" s="1731"/>
      <c r="AJ350" s="1731"/>
      <c r="AK350" s="1731"/>
      <c r="AL350" s="1731"/>
      <c r="AM350" s="1731"/>
      <c r="AN350" s="1731"/>
      <c r="AO350" s="1731"/>
      <c r="AP350" s="1731"/>
      <c r="AQ350" s="1731"/>
      <c r="AR350" s="1731"/>
      <c r="AS350" s="1731"/>
      <c r="AT350" s="1731"/>
      <c r="AU350" s="1731"/>
      <c r="AV350" s="1731"/>
      <c r="AW350" s="1731"/>
      <c r="AX350" s="1731"/>
      <c r="AY350" s="1731"/>
      <c r="AZ350" s="1731"/>
      <c r="BA350" s="1731"/>
      <c r="BB350" s="1731"/>
      <c r="BC350" s="1731"/>
      <c r="BD350" s="1731"/>
      <c r="BE350" s="1731"/>
      <c r="BF350" s="1731"/>
      <c r="BG350" s="1731"/>
      <c r="BH350" s="1731"/>
      <c r="BI350" s="1731"/>
      <c r="BJ350" s="1731"/>
      <c r="BK350" s="1731"/>
      <c r="BL350" s="1731"/>
      <c r="BM350" s="1731"/>
      <c r="BN350" s="1731"/>
      <c r="BO350" s="1731"/>
      <c r="BP350" s="1731"/>
      <c r="BQ350" s="1731"/>
      <c r="BR350" s="1731"/>
      <c r="BS350" s="1731"/>
      <c r="BT350" s="1731"/>
      <c r="BU350" s="1731"/>
      <c r="BV350" s="1732"/>
      <c r="BW350" s="1732"/>
      <c r="BX350" s="1732"/>
      <c r="BY350" s="1732"/>
      <c r="BZ350" s="1731"/>
      <c r="CA350" s="2200"/>
      <c r="CB350" s="2200"/>
      <c r="CC350" s="2200"/>
      <c r="CD350" s="2200"/>
      <c r="CE350" s="2200"/>
      <c r="CF350" s="2200"/>
      <c r="CG350" s="2200"/>
      <c r="CH350" s="2200"/>
      <c r="CI350" s="2200"/>
      <c r="CJ350" s="2200"/>
      <c r="CK350" s="2200"/>
      <c r="CL350" s="2200"/>
      <c r="CM350" s="2200"/>
      <c r="CN350" s="2200"/>
      <c r="CO350" s="2200"/>
      <c r="CP350" s="2200"/>
      <c r="CQ350" s="2200"/>
      <c r="CR350" s="1731"/>
      <c r="CS350" s="1731"/>
    </row>
    <row r="351" spans="1:97" ht="13.5" customHeight="1" x14ac:dyDescent="0.25">
      <c r="A351" s="1731"/>
      <c r="B351" s="1731"/>
      <c r="C351" s="1731"/>
      <c r="D351" s="1731"/>
      <c r="E351" s="1731"/>
      <c r="F351" s="1731"/>
      <c r="G351" s="1731"/>
      <c r="H351" s="1731"/>
      <c r="I351" s="1731"/>
      <c r="J351" s="1731"/>
      <c r="K351" s="1731"/>
      <c r="L351" s="1731"/>
      <c r="M351" s="1731"/>
      <c r="N351" s="1731"/>
      <c r="O351" s="1731"/>
      <c r="P351" s="1731"/>
      <c r="Q351" s="1731"/>
      <c r="R351" s="1731"/>
      <c r="S351" s="1731"/>
      <c r="T351" s="1731"/>
      <c r="U351" s="1731"/>
      <c r="V351" s="1731"/>
      <c r="W351" s="1731"/>
      <c r="X351" s="1731"/>
      <c r="Y351" s="1731"/>
      <c r="Z351" s="1731"/>
      <c r="AA351" s="1731"/>
      <c r="AB351" s="1731"/>
      <c r="AC351" s="1731"/>
      <c r="AD351" s="1731"/>
      <c r="AE351" s="1731"/>
      <c r="AF351" s="1731"/>
      <c r="AG351" s="1731"/>
      <c r="AH351" s="1731"/>
      <c r="AI351" s="1731"/>
      <c r="AJ351" s="1731"/>
      <c r="AK351" s="1731"/>
      <c r="AL351" s="1731"/>
      <c r="AM351" s="1731"/>
      <c r="AN351" s="1731"/>
      <c r="AO351" s="1731"/>
      <c r="AP351" s="1731"/>
      <c r="AQ351" s="1731"/>
      <c r="AR351" s="1731"/>
      <c r="AS351" s="1731"/>
      <c r="AT351" s="1731"/>
      <c r="AU351" s="1731"/>
      <c r="AV351" s="1731"/>
      <c r="AW351" s="1731"/>
      <c r="AX351" s="1731"/>
      <c r="AY351" s="1731"/>
      <c r="AZ351" s="1731"/>
      <c r="BA351" s="1731"/>
      <c r="BB351" s="1731"/>
      <c r="BC351" s="1731"/>
      <c r="BD351" s="1731"/>
      <c r="BE351" s="1731"/>
      <c r="BF351" s="1731"/>
      <c r="BG351" s="1731"/>
      <c r="BH351" s="1731"/>
      <c r="BI351" s="1731"/>
      <c r="BJ351" s="1731"/>
      <c r="BK351" s="1731"/>
      <c r="BL351" s="1731"/>
      <c r="BM351" s="1731"/>
      <c r="BN351" s="1731"/>
      <c r="BO351" s="1731"/>
      <c r="BP351" s="1731"/>
      <c r="BQ351" s="1731"/>
      <c r="BR351" s="1731"/>
      <c r="BS351" s="1731"/>
      <c r="BT351" s="1731"/>
      <c r="BU351" s="1731"/>
      <c r="BV351" s="1732"/>
      <c r="BW351" s="1732"/>
      <c r="BX351" s="1732"/>
      <c r="BY351" s="1732"/>
      <c r="BZ351" s="1731"/>
      <c r="CA351" s="2200"/>
      <c r="CB351" s="2200"/>
      <c r="CC351" s="2200"/>
      <c r="CD351" s="2200"/>
      <c r="CE351" s="2200"/>
      <c r="CF351" s="2200"/>
      <c r="CG351" s="2200"/>
      <c r="CH351" s="2200"/>
      <c r="CI351" s="2200"/>
      <c r="CJ351" s="2200"/>
      <c r="CK351" s="2200"/>
      <c r="CL351" s="2200"/>
      <c r="CM351" s="2200"/>
      <c r="CN351" s="2200"/>
      <c r="CO351" s="2200"/>
      <c r="CP351" s="2200"/>
      <c r="CQ351" s="2200"/>
      <c r="CR351" s="1731"/>
      <c r="CS351" s="1731"/>
    </row>
    <row r="352" spans="1:97" ht="13.5" customHeight="1" x14ac:dyDescent="0.25">
      <c r="A352" s="1731"/>
      <c r="B352" s="1731"/>
      <c r="C352" s="1731"/>
      <c r="D352" s="1731"/>
      <c r="E352" s="1731"/>
      <c r="F352" s="1731"/>
      <c r="G352" s="1731"/>
      <c r="H352" s="1731"/>
      <c r="I352" s="1731"/>
      <c r="J352" s="1731"/>
      <c r="K352" s="1731"/>
      <c r="L352" s="1731"/>
      <c r="M352" s="1731"/>
      <c r="N352" s="1731"/>
      <c r="O352" s="1731"/>
      <c r="P352" s="1731"/>
      <c r="Q352" s="1731"/>
      <c r="R352" s="1731"/>
      <c r="S352" s="1731"/>
      <c r="T352" s="1731"/>
      <c r="U352" s="1731"/>
      <c r="V352" s="1731"/>
      <c r="W352" s="1731"/>
      <c r="X352" s="1731"/>
      <c r="Y352" s="1731"/>
      <c r="Z352" s="1731"/>
      <c r="AA352" s="1731"/>
      <c r="AB352" s="1731"/>
      <c r="AC352" s="1731"/>
      <c r="AD352" s="1731"/>
      <c r="AE352" s="1731"/>
      <c r="AF352" s="1731"/>
      <c r="AG352" s="1731"/>
      <c r="AH352" s="1731"/>
      <c r="AI352" s="1731"/>
      <c r="AJ352" s="1731"/>
      <c r="AK352" s="1731"/>
      <c r="AL352" s="1731"/>
      <c r="AM352" s="1731"/>
      <c r="AN352" s="1731"/>
      <c r="AO352" s="1731"/>
      <c r="AP352" s="1731"/>
      <c r="AQ352" s="1731"/>
      <c r="AR352" s="1731"/>
      <c r="AS352" s="1731"/>
      <c r="AT352" s="1731"/>
      <c r="AU352" s="1731"/>
      <c r="AV352" s="1731"/>
      <c r="AW352" s="1731"/>
      <c r="AX352" s="1731"/>
      <c r="AY352" s="1731"/>
      <c r="AZ352" s="1731"/>
      <c r="BA352" s="1731"/>
      <c r="BB352" s="1731"/>
      <c r="BC352" s="1731"/>
      <c r="BD352" s="1731"/>
      <c r="BE352" s="1731"/>
      <c r="BF352" s="1731"/>
      <c r="BG352" s="1731"/>
      <c r="BH352" s="1731"/>
      <c r="BI352" s="1731"/>
      <c r="BJ352" s="1731"/>
      <c r="BK352" s="1731"/>
      <c r="BL352" s="1731"/>
      <c r="BM352" s="1731"/>
      <c r="BN352" s="1731"/>
      <c r="BO352" s="1731"/>
      <c r="BP352" s="1731"/>
      <c r="BQ352" s="1731"/>
      <c r="BR352" s="1731"/>
      <c r="BS352" s="1731"/>
      <c r="BT352" s="1731"/>
      <c r="BU352" s="1731"/>
      <c r="BV352" s="1732"/>
      <c r="BW352" s="1732"/>
      <c r="BX352" s="1732"/>
      <c r="BY352" s="1732"/>
      <c r="BZ352" s="1731"/>
      <c r="CA352" s="2200"/>
      <c r="CB352" s="2200"/>
      <c r="CC352" s="2200"/>
      <c r="CD352" s="2200"/>
      <c r="CE352" s="2200"/>
      <c r="CF352" s="2200"/>
      <c r="CG352" s="2200"/>
      <c r="CH352" s="2200"/>
      <c r="CI352" s="2200"/>
      <c r="CJ352" s="2200"/>
      <c r="CK352" s="2200"/>
      <c r="CL352" s="2200"/>
      <c r="CM352" s="2200"/>
      <c r="CN352" s="2200"/>
      <c r="CO352" s="2200"/>
      <c r="CP352" s="2200"/>
      <c r="CQ352" s="2200"/>
      <c r="CR352" s="1731"/>
      <c r="CS352" s="1731"/>
    </row>
    <row r="353" spans="1:97" ht="13.5" customHeight="1" x14ac:dyDescent="0.25">
      <c r="A353" s="1731"/>
      <c r="B353" s="1731"/>
      <c r="C353" s="1731"/>
      <c r="D353" s="1731"/>
      <c r="E353" s="1731"/>
      <c r="F353" s="1731"/>
      <c r="G353" s="1731"/>
      <c r="H353" s="1731"/>
      <c r="I353" s="1731"/>
      <c r="J353" s="1731"/>
      <c r="K353" s="1731"/>
      <c r="L353" s="1731"/>
      <c r="M353" s="1731"/>
      <c r="N353" s="1731"/>
      <c r="O353" s="1731"/>
      <c r="P353" s="1731"/>
      <c r="Q353" s="1731"/>
      <c r="R353" s="1731"/>
      <c r="S353" s="1731"/>
      <c r="T353" s="1731"/>
      <c r="U353" s="1731"/>
      <c r="V353" s="1731"/>
      <c r="W353" s="1731"/>
      <c r="X353" s="1731"/>
      <c r="Y353" s="1731"/>
      <c r="Z353" s="1731"/>
      <c r="AA353" s="1731"/>
      <c r="AB353" s="1731"/>
      <c r="AC353" s="1731"/>
      <c r="AD353" s="1731"/>
      <c r="AE353" s="1731"/>
      <c r="AF353" s="1731"/>
      <c r="AG353" s="1731"/>
      <c r="AH353" s="1731"/>
      <c r="AI353" s="1731"/>
      <c r="AJ353" s="1731"/>
      <c r="AK353" s="1731"/>
      <c r="AL353" s="1731"/>
      <c r="AM353" s="1731"/>
      <c r="AN353" s="1731"/>
      <c r="AO353" s="1731"/>
      <c r="AP353" s="1731"/>
      <c r="AQ353" s="1731"/>
      <c r="AR353" s="1731"/>
      <c r="AS353" s="1731"/>
      <c r="AT353" s="1731"/>
      <c r="AU353" s="1731"/>
      <c r="AV353" s="1731"/>
      <c r="AW353" s="1731"/>
      <c r="AX353" s="1731"/>
      <c r="AY353" s="1731"/>
      <c r="AZ353" s="1731"/>
      <c r="BA353" s="1731"/>
      <c r="BB353" s="1731"/>
      <c r="BC353" s="1731"/>
      <c r="BD353" s="1731"/>
      <c r="BE353" s="1731"/>
      <c r="BF353" s="1731"/>
      <c r="BG353" s="1731"/>
      <c r="BH353" s="1731"/>
      <c r="BI353" s="1731"/>
      <c r="BJ353" s="1731"/>
      <c r="BK353" s="1731"/>
      <c r="BL353" s="1731"/>
      <c r="BM353" s="1731"/>
      <c r="BN353" s="1731"/>
      <c r="BO353" s="1731"/>
      <c r="BP353" s="1731"/>
      <c r="BQ353" s="1731"/>
      <c r="BR353" s="1731"/>
      <c r="BS353" s="1731"/>
      <c r="BT353" s="1731"/>
      <c r="BU353" s="1731"/>
      <c r="BV353" s="1732"/>
      <c r="BW353" s="1732"/>
      <c r="BX353" s="1732"/>
      <c r="BY353" s="1732"/>
      <c r="BZ353" s="1731"/>
      <c r="CA353" s="2200"/>
      <c r="CB353" s="2200"/>
      <c r="CC353" s="2200"/>
      <c r="CD353" s="2200"/>
      <c r="CE353" s="2200"/>
      <c r="CF353" s="2200"/>
      <c r="CG353" s="2200"/>
      <c r="CH353" s="2200"/>
      <c r="CI353" s="2200"/>
      <c r="CJ353" s="2200"/>
      <c r="CK353" s="2200"/>
      <c r="CL353" s="2200"/>
      <c r="CM353" s="2200"/>
      <c r="CN353" s="2200"/>
      <c r="CO353" s="2200"/>
      <c r="CP353" s="2200"/>
      <c r="CQ353" s="2200"/>
      <c r="CR353" s="1731"/>
      <c r="CS353" s="1731"/>
    </row>
    <row r="354" spans="1:97" ht="13.5" customHeight="1" x14ac:dyDescent="0.25">
      <c r="A354" s="1731"/>
      <c r="B354" s="1731"/>
      <c r="C354" s="1731"/>
      <c r="D354" s="1731"/>
      <c r="E354" s="1731"/>
      <c r="F354" s="1731"/>
      <c r="G354" s="1731"/>
      <c r="H354" s="1731"/>
      <c r="I354" s="1731"/>
      <c r="J354" s="1731"/>
      <c r="K354" s="1731"/>
      <c r="L354" s="1731"/>
      <c r="M354" s="1731"/>
      <c r="N354" s="1731"/>
      <c r="O354" s="1731"/>
      <c r="P354" s="1731"/>
      <c r="Q354" s="1731"/>
      <c r="R354" s="1731"/>
      <c r="S354" s="1731"/>
      <c r="T354" s="1731"/>
      <c r="U354" s="1731"/>
      <c r="V354" s="1731"/>
      <c r="W354" s="1731"/>
      <c r="X354" s="1731"/>
      <c r="Y354" s="1731"/>
      <c r="Z354" s="1731"/>
      <c r="AA354" s="1731"/>
      <c r="AB354" s="1731"/>
      <c r="AC354" s="1731"/>
      <c r="AD354" s="1731"/>
      <c r="AE354" s="1731"/>
      <c r="AF354" s="1731"/>
      <c r="AG354" s="1731"/>
      <c r="AH354" s="1731"/>
      <c r="AI354" s="1731"/>
      <c r="AJ354" s="1731"/>
      <c r="AK354" s="1731"/>
      <c r="AL354" s="1731"/>
      <c r="AM354" s="1731"/>
      <c r="AN354" s="1731"/>
      <c r="AO354" s="1731"/>
      <c r="AP354" s="1731"/>
      <c r="AQ354" s="1731"/>
      <c r="AR354" s="1731"/>
      <c r="AS354" s="1731"/>
      <c r="AT354" s="1731"/>
      <c r="AU354" s="1731"/>
      <c r="AV354" s="1731"/>
      <c r="AW354" s="1731"/>
      <c r="AX354" s="1731"/>
      <c r="AY354" s="1731"/>
      <c r="AZ354" s="1731"/>
      <c r="BA354" s="1731"/>
      <c r="BB354" s="1731"/>
      <c r="BC354" s="1731"/>
      <c r="BD354" s="1731"/>
      <c r="BE354" s="1731"/>
      <c r="BF354" s="1731"/>
      <c r="BG354" s="1731"/>
      <c r="BH354" s="1731"/>
      <c r="BI354" s="1731"/>
      <c r="BJ354" s="1731"/>
      <c r="BK354" s="1731"/>
      <c r="BL354" s="1731"/>
      <c r="BM354" s="1731"/>
      <c r="BN354" s="1731"/>
      <c r="BO354" s="1731"/>
      <c r="BP354" s="1731"/>
      <c r="BQ354" s="1731"/>
      <c r="BR354" s="1731"/>
      <c r="BS354" s="1731"/>
      <c r="BT354" s="1731"/>
      <c r="BU354" s="1731"/>
      <c r="BV354" s="1732"/>
      <c r="BW354" s="1732"/>
      <c r="BX354" s="1732"/>
      <c r="BY354" s="1732"/>
      <c r="BZ354" s="1731"/>
      <c r="CA354" s="2200"/>
      <c r="CB354" s="2200"/>
      <c r="CC354" s="2200"/>
      <c r="CD354" s="2200"/>
      <c r="CE354" s="2200"/>
      <c r="CF354" s="2200"/>
      <c r="CG354" s="2200"/>
      <c r="CH354" s="2200"/>
      <c r="CI354" s="2200"/>
      <c r="CJ354" s="2200"/>
      <c r="CK354" s="2200"/>
      <c r="CL354" s="2200"/>
      <c r="CM354" s="2200"/>
      <c r="CN354" s="2200"/>
      <c r="CO354" s="2200"/>
      <c r="CP354" s="2200"/>
      <c r="CQ354" s="2200"/>
      <c r="CR354" s="1731"/>
      <c r="CS354" s="1731"/>
    </row>
    <row r="355" spans="1:97" ht="13.5" customHeight="1" x14ac:dyDescent="0.25">
      <c r="A355" s="1731"/>
      <c r="B355" s="1731"/>
      <c r="C355" s="1731"/>
      <c r="D355" s="1731"/>
      <c r="E355" s="1731"/>
      <c r="F355" s="1731"/>
      <c r="G355" s="1731"/>
      <c r="H355" s="1731"/>
      <c r="I355" s="1731"/>
      <c r="J355" s="1731"/>
      <c r="K355" s="1731"/>
      <c r="L355" s="1731"/>
      <c r="M355" s="1731"/>
      <c r="N355" s="1731"/>
      <c r="O355" s="1731"/>
      <c r="P355" s="1731"/>
      <c r="Q355" s="1731"/>
      <c r="R355" s="1731"/>
      <c r="S355" s="1731"/>
      <c r="T355" s="1731"/>
      <c r="U355" s="1731"/>
      <c r="V355" s="1731"/>
      <c r="W355" s="1731"/>
      <c r="X355" s="1731"/>
      <c r="Y355" s="1731"/>
      <c r="Z355" s="1731"/>
      <c r="AA355" s="1731"/>
      <c r="AB355" s="1731"/>
      <c r="AC355" s="1731"/>
      <c r="AD355" s="1731"/>
      <c r="AE355" s="1731"/>
      <c r="AF355" s="1731"/>
      <c r="AG355" s="1731"/>
      <c r="AH355" s="1731"/>
      <c r="AI355" s="1731"/>
      <c r="AJ355" s="1731"/>
      <c r="AK355" s="1731"/>
      <c r="AL355" s="1731"/>
      <c r="AM355" s="1731"/>
      <c r="AN355" s="1731"/>
      <c r="AO355" s="1731"/>
      <c r="AP355" s="1731"/>
      <c r="AQ355" s="1731"/>
      <c r="AR355" s="1731"/>
      <c r="AS355" s="1731"/>
      <c r="AT355" s="1731"/>
      <c r="AU355" s="1731"/>
      <c r="AV355" s="1731"/>
      <c r="AW355" s="1731"/>
      <c r="AX355" s="1731"/>
      <c r="AY355" s="1731"/>
      <c r="AZ355" s="1731"/>
      <c r="BA355" s="1731"/>
      <c r="BB355" s="1731"/>
      <c r="BC355" s="1731"/>
      <c r="BD355" s="1731"/>
      <c r="BE355" s="1731"/>
      <c r="BF355" s="1731"/>
      <c r="BG355" s="1731"/>
      <c r="BH355" s="1731"/>
      <c r="BI355" s="1731"/>
      <c r="BJ355" s="1731"/>
      <c r="BK355" s="1731"/>
      <c r="BL355" s="1731"/>
      <c r="BM355" s="1731"/>
      <c r="BN355" s="1731"/>
      <c r="BO355" s="1731"/>
      <c r="BP355" s="1731"/>
      <c r="BQ355" s="1731"/>
      <c r="BR355" s="1731"/>
      <c r="BS355" s="1731"/>
      <c r="BT355" s="1731"/>
      <c r="BU355" s="1731"/>
      <c r="BV355" s="1732"/>
      <c r="BW355" s="1732"/>
      <c r="BX355" s="1732"/>
      <c r="BY355" s="1732"/>
      <c r="BZ355" s="1731"/>
      <c r="CA355" s="2200"/>
      <c r="CB355" s="2200"/>
      <c r="CC355" s="2200"/>
      <c r="CD355" s="2200"/>
      <c r="CE355" s="2200"/>
      <c r="CF355" s="2200"/>
      <c r="CG355" s="2200"/>
      <c r="CH355" s="2200"/>
      <c r="CI355" s="2200"/>
      <c r="CJ355" s="2200"/>
      <c r="CK355" s="2200"/>
      <c r="CL355" s="2200"/>
      <c r="CM355" s="2200"/>
      <c r="CN355" s="2200"/>
      <c r="CO355" s="2200"/>
      <c r="CP355" s="2200"/>
      <c r="CQ355" s="2200"/>
      <c r="CR355" s="1731"/>
      <c r="CS355" s="1731"/>
    </row>
    <row r="356" spans="1:97" ht="13.5" customHeight="1" x14ac:dyDescent="0.25">
      <c r="A356" s="1731"/>
      <c r="B356" s="1731"/>
      <c r="C356" s="1731"/>
      <c r="D356" s="1731"/>
      <c r="E356" s="1731"/>
      <c r="F356" s="1731"/>
      <c r="G356" s="1731"/>
      <c r="H356" s="1731"/>
      <c r="I356" s="1731"/>
      <c r="J356" s="1731"/>
      <c r="K356" s="1731"/>
      <c r="L356" s="1731"/>
      <c r="M356" s="1731"/>
      <c r="N356" s="1731"/>
      <c r="O356" s="1731"/>
      <c r="P356" s="1731"/>
      <c r="Q356" s="1731"/>
      <c r="R356" s="1731"/>
      <c r="S356" s="1731"/>
      <c r="T356" s="1731"/>
      <c r="U356" s="1731"/>
      <c r="V356" s="1731"/>
      <c r="W356" s="1731"/>
      <c r="X356" s="1731"/>
      <c r="Y356" s="1731"/>
      <c r="Z356" s="1731"/>
      <c r="AA356" s="1731"/>
      <c r="AB356" s="1731"/>
      <c r="AC356" s="1731"/>
      <c r="AD356" s="1731"/>
      <c r="AE356" s="1731"/>
      <c r="AF356" s="1731"/>
      <c r="AG356" s="1731"/>
      <c r="AH356" s="1731"/>
      <c r="AI356" s="1731"/>
      <c r="AJ356" s="1731"/>
      <c r="AK356" s="1731"/>
      <c r="AL356" s="1731"/>
      <c r="AM356" s="1731"/>
      <c r="AN356" s="1731"/>
      <c r="AO356" s="1731"/>
      <c r="AP356" s="1731"/>
      <c r="AQ356" s="1731"/>
      <c r="AR356" s="1731"/>
      <c r="AS356" s="1731"/>
      <c r="AT356" s="1731"/>
      <c r="AU356" s="1731"/>
      <c r="AV356" s="1731"/>
      <c r="AW356" s="1731"/>
      <c r="AX356" s="1731"/>
      <c r="AY356" s="1731"/>
      <c r="AZ356" s="1731"/>
      <c r="BA356" s="1731"/>
      <c r="BB356" s="1731"/>
      <c r="BC356" s="1731"/>
      <c r="BD356" s="1731"/>
      <c r="BE356" s="1731"/>
      <c r="BF356" s="1731"/>
      <c r="BG356" s="1731"/>
      <c r="BH356" s="1731"/>
      <c r="BI356" s="1731"/>
      <c r="BJ356" s="1731"/>
      <c r="BK356" s="1731"/>
      <c r="BL356" s="1731"/>
      <c r="BM356" s="1731"/>
      <c r="BN356" s="1731"/>
      <c r="BO356" s="1731"/>
      <c r="BP356" s="1731"/>
      <c r="BQ356" s="1731"/>
      <c r="BR356" s="1731"/>
      <c r="BS356" s="1731"/>
      <c r="BT356" s="1731"/>
      <c r="BU356" s="1731"/>
      <c r="BV356" s="1732"/>
      <c r="BW356" s="1732"/>
      <c r="BX356" s="1732"/>
      <c r="BY356" s="1732"/>
      <c r="BZ356" s="1731"/>
      <c r="CA356" s="2200"/>
      <c r="CB356" s="2200"/>
      <c r="CC356" s="2200"/>
      <c r="CD356" s="2200"/>
      <c r="CE356" s="2200"/>
      <c r="CF356" s="2200"/>
      <c r="CG356" s="2200"/>
      <c r="CH356" s="2200"/>
      <c r="CI356" s="2200"/>
      <c r="CJ356" s="2200"/>
      <c r="CK356" s="2200"/>
      <c r="CL356" s="2200"/>
      <c r="CM356" s="2200"/>
      <c r="CN356" s="2200"/>
      <c r="CO356" s="2200"/>
      <c r="CP356" s="2200"/>
      <c r="CQ356" s="2200"/>
      <c r="CR356" s="1731"/>
      <c r="CS356" s="1731"/>
    </row>
    <row r="357" spans="1:97" ht="13.5" customHeight="1" x14ac:dyDescent="0.25">
      <c r="A357" s="1731"/>
      <c r="B357" s="1731"/>
      <c r="C357" s="1731"/>
      <c r="D357" s="1731"/>
      <c r="E357" s="1731"/>
      <c r="F357" s="1731"/>
      <c r="G357" s="1731"/>
      <c r="H357" s="1731"/>
      <c r="I357" s="1731"/>
      <c r="J357" s="1731"/>
      <c r="K357" s="1731"/>
      <c r="L357" s="1731"/>
      <c r="M357" s="1731"/>
      <c r="N357" s="1731"/>
      <c r="O357" s="1731"/>
      <c r="P357" s="1731"/>
      <c r="Q357" s="1731"/>
      <c r="R357" s="1731"/>
      <c r="S357" s="1731"/>
      <c r="T357" s="1731"/>
      <c r="U357" s="1731"/>
      <c r="V357" s="1731"/>
      <c r="W357" s="1731"/>
      <c r="X357" s="1731"/>
      <c r="Y357" s="1731"/>
      <c r="Z357" s="1731"/>
      <c r="AA357" s="1731"/>
      <c r="AB357" s="1731"/>
      <c r="AC357" s="1731"/>
      <c r="AD357" s="1731"/>
      <c r="AE357" s="1731"/>
      <c r="AF357" s="1731"/>
      <c r="AG357" s="1731"/>
      <c r="AH357" s="1731"/>
      <c r="AI357" s="1731"/>
      <c r="AJ357" s="1731"/>
      <c r="AK357" s="1731"/>
      <c r="AL357" s="1731"/>
      <c r="AM357" s="1731"/>
      <c r="AN357" s="1731"/>
      <c r="AO357" s="1731"/>
      <c r="AP357" s="1731"/>
      <c r="AQ357" s="1731"/>
      <c r="AR357" s="1731"/>
      <c r="AS357" s="1731"/>
      <c r="AT357" s="1731"/>
      <c r="AU357" s="1731"/>
      <c r="AV357" s="1731"/>
      <c r="AW357" s="1731"/>
      <c r="AX357" s="1731"/>
      <c r="AY357" s="1731"/>
      <c r="AZ357" s="1731"/>
      <c r="BA357" s="1731"/>
      <c r="BB357" s="1731"/>
      <c r="BC357" s="1731"/>
      <c r="BD357" s="1731"/>
      <c r="BE357" s="1731"/>
      <c r="BF357" s="1731"/>
      <c r="BG357" s="1731"/>
      <c r="BH357" s="1731"/>
      <c r="BI357" s="1731"/>
      <c r="BJ357" s="1731"/>
      <c r="BK357" s="1731"/>
      <c r="BL357" s="1731"/>
      <c r="BM357" s="1731"/>
      <c r="BN357" s="1731"/>
      <c r="BO357" s="1731"/>
      <c r="BP357" s="1731"/>
      <c r="BQ357" s="1731"/>
      <c r="BR357" s="1731"/>
      <c r="BS357" s="1731"/>
      <c r="BT357" s="1731"/>
      <c r="BU357" s="1731"/>
      <c r="BV357" s="1732"/>
      <c r="BW357" s="1732"/>
      <c r="BX357" s="1732"/>
      <c r="BY357" s="1732"/>
      <c r="BZ357" s="1731"/>
      <c r="CA357" s="2200"/>
      <c r="CB357" s="2200"/>
      <c r="CC357" s="2200"/>
      <c r="CD357" s="2200"/>
      <c r="CE357" s="2200"/>
      <c r="CF357" s="2200"/>
      <c r="CG357" s="2200"/>
      <c r="CH357" s="2200"/>
      <c r="CI357" s="2200"/>
      <c r="CJ357" s="2200"/>
      <c r="CK357" s="2200"/>
      <c r="CL357" s="2200"/>
      <c r="CM357" s="2200"/>
      <c r="CN357" s="2200"/>
      <c r="CO357" s="2200"/>
      <c r="CP357" s="2200"/>
      <c r="CQ357" s="2200"/>
      <c r="CR357" s="1731"/>
      <c r="CS357" s="1731"/>
    </row>
    <row r="358" spans="1:97" ht="13.5" customHeight="1" x14ac:dyDescent="0.25">
      <c r="A358" s="1731"/>
      <c r="B358" s="1731"/>
      <c r="C358" s="1731"/>
      <c r="D358" s="1731"/>
      <c r="E358" s="1731"/>
      <c r="F358" s="1731"/>
      <c r="G358" s="1731"/>
      <c r="H358" s="1731"/>
      <c r="I358" s="1731"/>
      <c r="J358" s="1731"/>
      <c r="K358" s="1731"/>
      <c r="L358" s="1731"/>
      <c r="M358" s="1731"/>
      <c r="N358" s="1731"/>
      <c r="O358" s="1731"/>
      <c r="P358" s="1731"/>
      <c r="Q358" s="1731"/>
      <c r="R358" s="1731"/>
      <c r="S358" s="1731"/>
      <c r="T358" s="1731"/>
      <c r="U358" s="1731"/>
      <c r="V358" s="1731"/>
      <c r="W358" s="1731"/>
      <c r="X358" s="1731"/>
      <c r="Y358" s="1731"/>
      <c r="Z358" s="1731"/>
      <c r="AA358" s="1731"/>
      <c r="AB358" s="1731"/>
      <c r="AC358" s="1731"/>
      <c r="AD358" s="1731"/>
      <c r="AE358" s="1731"/>
      <c r="AF358" s="1731"/>
      <c r="AG358" s="1731"/>
      <c r="AH358" s="1731"/>
      <c r="AI358" s="1731"/>
      <c r="AJ358" s="1731"/>
      <c r="AK358" s="1731"/>
      <c r="AL358" s="1731"/>
      <c r="AM358" s="1731"/>
      <c r="AN358" s="1731"/>
      <c r="AO358" s="1731"/>
      <c r="AP358" s="1731"/>
      <c r="AQ358" s="1731"/>
      <c r="AR358" s="1731"/>
      <c r="AS358" s="1731"/>
      <c r="AT358" s="1731"/>
      <c r="AU358" s="1731"/>
      <c r="AV358" s="1731"/>
      <c r="AW358" s="1731"/>
      <c r="AX358" s="1731"/>
      <c r="AY358" s="1731"/>
      <c r="AZ358" s="1731"/>
      <c r="BA358" s="1731"/>
      <c r="BB358" s="1731"/>
      <c r="BC358" s="1731"/>
      <c r="BD358" s="1731"/>
      <c r="BE358" s="1731"/>
      <c r="BF358" s="1731"/>
      <c r="BG358" s="1731"/>
      <c r="BH358" s="1731"/>
      <c r="BI358" s="1731"/>
      <c r="BJ358" s="1731"/>
      <c r="BK358" s="1731"/>
      <c r="BL358" s="1731"/>
      <c r="BM358" s="1731"/>
      <c r="BN358" s="1731"/>
      <c r="BO358" s="1731"/>
      <c r="BP358" s="1731"/>
      <c r="BQ358" s="1731"/>
      <c r="BR358" s="1731"/>
      <c r="BS358" s="1731"/>
      <c r="BT358" s="1731"/>
      <c r="BU358" s="1731"/>
      <c r="BV358" s="1732"/>
      <c r="BW358" s="1732"/>
      <c r="BX358" s="1732"/>
      <c r="BY358" s="1732"/>
      <c r="BZ358" s="1731"/>
      <c r="CA358" s="2200"/>
      <c r="CB358" s="2200"/>
      <c r="CC358" s="2200"/>
      <c r="CD358" s="2200"/>
      <c r="CE358" s="2200"/>
      <c r="CF358" s="2200"/>
      <c r="CG358" s="2200"/>
      <c r="CH358" s="2200"/>
      <c r="CI358" s="2200"/>
      <c r="CJ358" s="2200"/>
      <c r="CK358" s="2200"/>
      <c r="CL358" s="2200"/>
      <c r="CM358" s="2200"/>
      <c r="CN358" s="2200"/>
      <c r="CO358" s="2200"/>
      <c r="CP358" s="2200"/>
      <c r="CQ358" s="2200"/>
      <c r="CR358" s="1731"/>
      <c r="CS358" s="1731"/>
    </row>
    <row r="359" spans="1:97" ht="13.5" customHeight="1" x14ac:dyDescent="0.25">
      <c r="A359" s="1731"/>
      <c r="B359" s="1731"/>
      <c r="C359" s="1731"/>
      <c r="D359" s="1731"/>
      <c r="E359" s="1731"/>
      <c r="F359" s="1731"/>
      <c r="G359" s="1731"/>
      <c r="H359" s="1731"/>
      <c r="I359" s="1731"/>
      <c r="J359" s="1731"/>
      <c r="K359" s="1731"/>
      <c r="L359" s="1731"/>
      <c r="M359" s="1731"/>
      <c r="N359" s="1731"/>
      <c r="O359" s="1731"/>
      <c r="P359" s="1731"/>
      <c r="Q359" s="1731"/>
      <c r="R359" s="1731"/>
      <c r="S359" s="1731"/>
      <c r="T359" s="1731"/>
      <c r="U359" s="1731"/>
      <c r="V359" s="1731"/>
      <c r="W359" s="1731"/>
      <c r="X359" s="1731"/>
      <c r="Y359" s="1731"/>
      <c r="Z359" s="1731"/>
      <c r="AA359" s="1731"/>
      <c r="AB359" s="1731"/>
      <c r="AC359" s="1731"/>
      <c r="AD359" s="1731"/>
      <c r="AE359" s="1731"/>
      <c r="AF359" s="1731"/>
      <c r="AG359" s="1731"/>
      <c r="AH359" s="1731"/>
      <c r="AI359" s="1731"/>
      <c r="AJ359" s="1731"/>
      <c r="AK359" s="1731"/>
      <c r="AL359" s="1731"/>
      <c r="AM359" s="1731"/>
      <c r="AN359" s="1731"/>
      <c r="AO359" s="1731"/>
      <c r="AP359" s="1731"/>
      <c r="AQ359" s="1731"/>
      <c r="AR359" s="1731"/>
      <c r="AS359" s="1731"/>
      <c r="AT359" s="1731"/>
      <c r="AU359" s="1731"/>
      <c r="AV359" s="1731"/>
      <c r="AW359" s="1731"/>
      <c r="AX359" s="1731"/>
      <c r="AY359" s="1731"/>
      <c r="AZ359" s="1731"/>
      <c r="BA359" s="1731"/>
      <c r="BB359" s="1731"/>
      <c r="BC359" s="1731"/>
      <c r="BD359" s="1731"/>
      <c r="BE359" s="1731"/>
      <c r="BF359" s="1731"/>
      <c r="BG359" s="1731"/>
      <c r="BH359" s="1731"/>
      <c r="BI359" s="1731"/>
      <c r="BJ359" s="1731"/>
      <c r="BK359" s="1731"/>
      <c r="BL359" s="1731"/>
      <c r="BM359" s="1731"/>
      <c r="BN359" s="1731"/>
      <c r="BO359" s="1731"/>
      <c r="BP359" s="1731"/>
      <c r="BQ359" s="1731"/>
      <c r="BR359" s="1731"/>
      <c r="BS359" s="1731"/>
      <c r="BT359" s="1731"/>
      <c r="BU359" s="1731"/>
      <c r="BV359" s="1732"/>
      <c r="BW359" s="1732"/>
      <c r="BX359" s="1732"/>
      <c r="BY359" s="1732"/>
      <c r="BZ359" s="1731"/>
      <c r="CA359" s="2200"/>
      <c r="CB359" s="2200"/>
      <c r="CC359" s="2200"/>
      <c r="CD359" s="2200"/>
      <c r="CE359" s="2200"/>
      <c r="CF359" s="2200"/>
      <c r="CG359" s="2200"/>
      <c r="CH359" s="2200"/>
      <c r="CI359" s="2200"/>
      <c r="CJ359" s="2200"/>
      <c r="CK359" s="2200"/>
      <c r="CL359" s="2200"/>
      <c r="CM359" s="2200"/>
      <c r="CN359" s="2200"/>
      <c r="CO359" s="2200"/>
      <c r="CP359" s="2200"/>
      <c r="CQ359" s="2200"/>
      <c r="CR359" s="1731"/>
      <c r="CS359" s="1731"/>
    </row>
    <row r="360" spans="1:97" ht="13.5" customHeight="1" x14ac:dyDescent="0.25">
      <c r="A360" s="1731"/>
      <c r="B360" s="1731"/>
      <c r="C360" s="1731"/>
      <c r="D360" s="1731"/>
      <c r="E360" s="1731"/>
      <c r="F360" s="1731"/>
      <c r="G360" s="1731"/>
      <c r="H360" s="1731"/>
      <c r="I360" s="1731"/>
      <c r="J360" s="1731"/>
      <c r="K360" s="1731"/>
      <c r="L360" s="1731"/>
      <c r="M360" s="1731"/>
      <c r="N360" s="1731"/>
      <c r="O360" s="1731"/>
      <c r="P360" s="1731"/>
      <c r="Q360" s="1731"/>
      <c r="R360" s="1731"/>
      <c r="S360" s="1731"/>
      <c r="T360" s="1731"/>
      <c r="U360" s="1731"/>
      <c r="V360" s="1731"/>
      <c r="W360" s="1731"/>
      <c r="X360" s="1731"/>
      <c r="Y360" s="1731"/>
      <c r="Z360" s="1731"/>
      <c r="AA360" s="1731"/>
      <c r="AB360" s="1731"/>
      <c r="AC360" s="1731"/>
      <c r="AD360" s="1731"/>
      <c r="AE360" s="1731"/>
      <c r="AF360" s="1731"/>
      <c r="AG360" s="1731"/>
      <c r="AH360" s="1731"/>
      <c r="AI360" s="1731"/>
      <c r="AJ360" s="1731"/>
      <c r="AK360" s="1731"/>
      <c r="AL360" s="1731"/>
      <c r="AM360" s="1731"/>
      <c r="AN360" s="1731"/>
      <c r="AO360" s="1731"/>
      <c r="AP360" s="1731"/>
      <c r="AQ360" s="1731"/>
      <c r="AR360" s="1731"/>
      <c r="AS360" s="1731"/>
      <c r="AT360" s="1731"/>
      <c r="AU360" s="1731"/>
      <c r="AV360" s="1731"/>
      <c r="AW360" s="1731"/>
      <c r="AX360" s="1731"/>
      <c r="AY360" s="1731"/>
      <c r="AZ360" s="1731"/>
      <c r="BA360" s="1731"/>
      <c r="BB360" s="1731"/>
      <c r="BC360" s="1731"/>
      <c r="BD360" s="1731"/>
      <c r="BE360" s="1731"/>
      <c r="BF360" s="1731"/>
      <c r="BG360" s="1731"/>
      <c r="BH360" s="1731"/>
      <c r="BI360" s="1731"/>
      <c r="BJ360" s="1731"/>
      <c r="BK360" s="1731"/>
      <c r="BL360" s="1731"/>
      <c r="BM360" s="1731"/>
      <c r="BN360" s="1731"/>
      <c r="BO360" s="1731"/>
      <c r="BP360" s="1731"/>
      <c r="BQ360" s="1731"/>
      <c r="BR360" s="1731"/>
      <c r="BS360" s="1731"/>
      <c r="BT360" s="1731"/>
      <c r="BU360" s="1731"/>
      <c r="BV360" s="1732"/>
      <c r="BW360" s="1732"/>
      <c r="BX360" s="1732"/>
      <c r="BY360" s="1732"/>
      <c r="BZ360" s="1731"/>
      <c r="CA360" s="2200"/>
      <c r="CB360" s="2200"/>
      <c r="CC360" s="2200"/>
      <c r="CD360" s="2200"/>
      <c r="CE360" s="2200"/>
      <c r="CF360" s="2200"/>
      <c r="CG360" s="2200"/>
      <c r="CH360" s="2200"/>
      <c r="CI360" s="2200"/>
      <c r="CJ360" s="2200"/>
      <c r="CK360" s="2200"/>
      <c r="CL360" s="2200"/>
      <c r="CM360" s="2200"/>
      <c r="CN360" s="2200"/>
      <c r="CO360" s="2200"/>
      <c r="CP360" s="2200"/>
      <c r="CQ360" s="2200"/>
      <c r="CR360" s="1731"/>
      <c r="CS360" s="1731"/>
    </row>
    <row r="361" spans="1:97" ht="13.5" customHeight="1" x14ac:dyDescent="0.25">
      <c r="A361" s="1731"/>
      <c r="B361" s="1731"/>
      <c r="C361" s="1731"/>
      <c r="D361" s="1731"/>
      <c r="E361" s="1731"/>
      <c r="F361" s="1731"/>
      <c r="G361" s="1731"/>
      <c r="H361" s="1731"/>
      <c r="I361" s="1731"/>
      <c r="J361" s="1731"/>
      <c r="K361" s="1731"/>
      <c r="L361" s="1731"/>
      <c r="M361" s="1731"/>
      <c r="N361" s="1731"/>
      <c r="O361" s="1731"/>
      <c r="P361" s="1731"/>
      <c r="Q361" s="1731"/>
      <c r="R361" s="1731"/>
      <c r="S361" s="1731"/>
      <c r="T361" s="1731"/>
      <c r="U361" s="1731"/>
      <c r="V361" s="1731"/>
      <c r="W361" s="1731"/>
      <c r="X361" s="1731"/>
      <c r="Y361" s="1731"/>
      <c r="Z361" s="1731"/>
      <c r="AA361" s="1731"/>
      <c r="AB361" s="1731"/>
      <c r="AC361" s="1731"/>
      <c r="AD361" s="1731"/>
      <c r="AE361" s="1731"/>
      <c r="AF361" s="1731"/>
      <c r="AG361" s="1731"/>
      <c r="AH361" s="1731"/>
      <c r="AI361" s="1731"/>
      <c r="AJ361" s="1731"/>
      <c r="AK361" s="1731"/>
      <c r="AL361" s="1731"/>
      <c r="AM361" s="1731"/>
      <c r="AN361" s="1731"/>
      <c r="AO361" s="1731"/>
      <c r="AP361" s="1731"/>
      <c r="AQ361" s="1731"/>
      <c r="AR361" s="1731"/>
      <c r="AS361" s="1731"/>
      <c r="AT361" s="1731"/>
      <c r="AU361" s="1731"/>
      <c r="AV361" s="1731"/>
      <c r="AW361" s="1731"/>
      <c r="AX361" s="1731"/>
      <c r="AY361" s="1731"/>
      <c r="AZ361" s="1731"/>
      <c r="BA361" s="1731"/>
      <c r="BB361" s="1731"/>
      <c r="BC361" s="1731"/>
      <c r="BD361" s="1731"/>
      <c r="BE361" s="1731"/>
      <c r="BF361" s="1731"/>
      <c r="BG361" s="1731"/>
      <c r="BH361" s="1731"/>
      <c r="BI361" s="1731"/>
      <c r="BJ361" s="1731"/>
      <c r="BK361" s="1731"/>
      <c r="BL361" s="1731"/>
      <c r="BM361" s="1731"/>
      <c r="BN361" s="1731"/>
      <c r="BO361" s="1731"/>
      <c r="BP361" s="1731"/>
      <c r="BQ361" s="1731"/>
      <c r="BR361" s="1731"/>
      <c r="BS361" s="1731"/>
      <c r="BT361" s="1731"/>
      <c r="BU361" s="1731"/>
      <c r="BV361" s="1732"/>
      <c r="BW361" s="1732"/>
      <c r="BX361" s="1732"/>
      <c r="BY361" s="1732"/>
      <c r="BZ361" s="1731"/>
      <c r="CA361" s="2200"/>
      <c r="CB361" s="2200"/>
      <c r="CC361" s="2200"/>
      <c r="CD361" s="2200"/>
      <c r="CE361" s="2200"/>
      <c r="CF361" s="2200"/>
      <c r="CG361" s="2200"/>
      <c r="CH361" s="2200"/>
      <c r="CI361" s="2200"/>
      <c r="CJ361" s="2200"/>
      <c r="CK361" s="2200"/>
      <c r="CL361" s="2200"/>
      <c r="CM361" s="2200"/>
      <c r="CN361" s="2200"/>
      <c r="CO361" s="2200"/>
      <c r="CP361" s="2200"/>
      <c r="CQ361" s="2200"/>
      <c r="CR361" s="1731"/>
      <c r="CS361" s="1731"/>
    </row>
    <row r="362" spans="1:97" ht="13.5" customHeight="1" x14ac:dyDescent="0.25">
      <c r="A362" s="1731"/>
      <c r="B362" s="1731"/>
      <c r="C362" s="1731"/>
      <c r="D362" s="1731"/>
      <c r="E362" s="1731"/>
      <c r="F362" s="1731"/>
      <c r="G362" s="1731"/>
      <c r="H362" s="1731"/>
      <c r="I362" s="1731"/>
      <c r="J362" s="1731"/>
      <c r="K362" s="1731"/>
      <c r="L362" s="1731"/>
      <c r="M362" s="1731"/>
      <c r="N362" s="1731"/>
      <c r="O362" s="1731"/>
      <c r="P362" s="1731"/>
      <c r="Q362" s="1731"/>
      <c r="R362" s="1731"/>
      <c r="S362" s="1731"/>
      <c r="T362" s="1731"/>
      <c r="U362" s="1731"/>
      <c r="V362" s="1731"/>
      <c r="W362" s="1731"/>
      <c r="X362" s="1731"/>
      <c r="Y362" s="1731"/>
      <c r="Z362" s="1731"/>
      <c r="AA362" s="1731"/>
      <c r="AB362" s="1731"/>
      <c r="AC362" s="1731"/>
      <c r="AD362" s="1731"/>
      <c r="AE362" s="1731"/>
      <c r="AF362" s="1731"/>
      <c r="AG362" s="1731"/>
      <c r="AH362" s="1731"/>
      <c r="AI362" s="1731"/>
      <c r="AJ362" s="1731"/>
      <c r="AK362" s="1731"/>
      <c r="AL362" s="1731"/>
      <c r="AM362" s="1731"/>
      <c r="AN362" s="1731"/>
      <c r="AO362" s="1731"/>
      <c r="AP362" s="1731"/>
      <c r="AQ362" s="1731"/>
      <c r="AR362" s="1731"/>
      <c r="AS362" s="1731"/>
      <c r="AT362" s="1731"/>
      <c r="AU362" s="1731"/>
      <c r="AV362" s="1731"/>
      <c r="AW362" s="1731"/>
      <c r="AX362" s="1731"/>
      <c r="AY362" s="1731"/>
      <c r="AZ362" s="1731"/>
      <c r="BA362" s="1731"/>
      <c r="BB362" s="1731"/>
      <c r="BC362" s="1731"/>
      <c r="BD362" s="1731"/>
      <c r="BE362" s="1731"/>
      <c r="BF362" s="1731"/>
      <c r="BG362" s="1731"/>
      <c r="BH362" s="1731"/>
      <c r="BI362" s="1731"/>
      <c r="BJ362" s="1731"/>
      <c r="BK362" s="1731"/>
      <c r="BL362" s="1731"/>
      <c r="BM362" s="1731"/>
      <c r="BN362" s="1731"/>
      <c r="BO362" s="1731"/>
      <c r="BP362" s="1731"/>
      <c r="BQ362" s="1731"/>
      <c r="BR362" s="1731"/>
      <c r="BS362" s="1731"/>
      <c r="BT362" s="1731"/>
      <c r="BU362" s="1731"/>
      <c r="BV362" s="1732"/>
      <c r="BW362" s="1732"/>
      <c r="BX362" s="1732"/>
      <c r="BY362" s="1732"/>
      <c r="BZ362" s="1731"/>
      <c r="CA362" s="2200"/>
      <c r="CB362" s="2200"/>
      <c r="CC362" s="2200"/>
      <c r="CD362" s="2200"/>
      <c r="CE362" s="2200"/>
      <c r="CF362" s="2200"/>
      <c r="CG362" s="2200"/>
      <c r="CH362" s="2200"/>
      <c r="CI362" s="2200"/>
      <c r="CJ362" s="2200"/>
      <c r="CK362" s="2200"/>
      <c r="CL362" s="2200"/>
      <c r="CM362" s="2200"/>
      <c r="CN362" s="2200"/>
      <c r="CO362" s="2200"/>
      <c r="CP362" s="2200"/>
      <c r="CQ362" s="2200"/>
      <c r="CR362" s="1731"/>
      <c r="CS362" s="1731"/>
    </row>
    <row r="363" spans="1:97" ht="13.5" customHeight="1" x14ac:dyDescent="0.25">
      <c r="A363" s="1731"/>
      <c r="B363" s="1731"/>
      <c r="C363" s="1731"/>
      <c r="D363" s="1731"/>
      <c r="E363" s="1731"/>
      <c r="F363" s="1731"/>
      <c r="G363" s="1731"/>
      <c r="H363" s="1731"/>
      <c r="I363" s="1731"/>
      <c r="J363" s="1731"/>
      <c r="K363" s="1731"/>
      <c r="L363" s="1731"/>
      <c r="M363" s="1731"/>
      <c r="N363" s="1731"/>
      <c r="O363" s="1731"/>
      <c r="P363" s="1731"/>
      <c r="Q363" s="1731"/>
      <c r="R363" s="1731"/>
      <c r="S363" s="1731"/>
      <c r="T363" s="1731"/>
      <c r="U363" s="1731"/>
      <c r="V363" s="1731"/>
      <c r="W363" s="1731"/>
      <c r="X363" s="1731"/>
      <c r="Y363" s="1731"/>
      <c r="Z363" s="1731"/>
      <c r="AA363" s="1731"/>
      <c r="AB363" s="1731"/>
      <c r="AC363" s="1731"/>
      <c r="AD363" s="1731"/>
      <c r="AE363" s="1731"/>
      <c r="AF363" s="1731"/>
      <c r="AG363" s="1731"/>
      <c r="AH363" s="1731"/>
      <c r="AI363" s="1731"/>
      <c r="AJ363" s="1731"/>
      <c r="AK363" s="1731"/>
      <c r="AL363" s="1731"/>
      <c r="AM363" s="1731"/>
      <c r="AN363" s="1731"/>
      <c r="AO363" s="1731"/>
      <c r="AP363" s="1731"/>
      <c r="AQ363" s="1731"/>
      <c r="AR363" s="1731"/>
      <c r="AS363" s="1731"/>
      <c r="AT363" s="1731"/>
      <c r="AU363" s="1731"/>
      <c r="AV363" s="1731"/>
      <c r="AW363" s="1731"/>
      <c r="AX363" s="1731"/>
      <c r="AY363" s="1731"/>
      <c r="AZ363" s="1731"/>
      <c r="BA363" s="1731"/>
      <c r="BB363" s="1731"/>
      <c r="BC363" s="1731"/>
      <c r="BD363" s="1731"/>
      <c r="BE363" s="1731"/>
      <c r="BF363" s="1731"/>
      <c r="BG363" s="1731"/>
      <c r="BH363" s="1731"/>
      <c r="BI363" s="1731"/>
      <c r="BJ363" s="1731"/>
      <c r="BK363" s="1731"/>
      <c r="BL363" s="1731"/>
      <c r="BM363" s="1731"/>
      <c r="BN363" s="1731"/>
      <c r="BO363" s="1731"/>
      <c r="BP363" s="1731"/>
      <c r="BQ363" s="1731"/>
      <c r="BR363" s="1731"/>
      <c r="BS363" s="1731"/>
      <c r="BT363" s="1731"/>
      <c r="BU363" s="1731"/>
      <c r="BV363" s="1732"/>
      <c r="BW363" s="1732"/>
      <c r="BX363" s="1732"/>
      <c r="BY363" s="1732"/>
      <c r="BZ363" s="1731"/>
      <c r="CA363" s="2200"/>
      <c r="CB363" s="2200"/>
      <c r="CC363" s="2200"/>
      <c r="CD363" s="2200"/>
      <c r="CE363" s="2200"/>
      <c r="CF363" s="2200"/>
      <c r="CG363" s="2200"/>
      <c r="CH363" s="2200"/>
      <c r="CI363" s="2200"/>
      <c r="CJ363" s="2200"/>
      <c r="CK363" s="2200"/>
      <c r="CL363" s="2200"/>
      <c r="CM363" s="2200"/>
      <c r="CN363" s="2200"/>
      <c r="CO363" s="2200"/>
      <c r="CP363" s="2200"/>
      <c r="CQ363" s="2200"/>
      <c r="CR363" s="1731"/>
      <c r="CS363" s="1731"/>
    </row>
    <row r="364" spans="1:97" ht="13.5" customHeight="1" x14ac:dyDescent="0.25">
      <c r="A364" s="1731"/>
      <c r="B364" s="1731"/>
      <c r="C364" s="1731"/>
      <c r="D364" s="1731"/>
      <c r="E364" s="1731"/>
      <c r="F364" s="1731"/>
      <c r="G364" s="1731"/>
      <c r="H364" s="1731"/>
      <c r="I364" s="1731"/>
      <c r="J364" s="1731"/>
      <c r="K364" s="1731"/>
      <c r="L364" s="1731"/>
      <c r="M364" s="1731"/>
      <c r="N364" s="1731"/>
      <c r="O364" s="1731"/>
      <c r="P364" s="1731"/>
      <c r="Q364" s="1731"/>
      <c r="R364" s="1731"/>
      <c r="S364" s="1731"/>
      <c r="T364" s="1731"/>
      <c r="U364" s="1731"/>
      <c r="V364" s="1731"/>
      <c r="W364" s="1731"/>
      <c r="X364" s="1731"/>
      <c r="Y364" s="1731"/>
      <c r="Z364" s="1731"/>
      <c r="AA364" s="1731"/>
      <c r="AB364" s="1731"/>
      <c r="AC364" s="1731"/>
      <c r="AD364" s="1731"/>
      <c r="AE364" s="1731"/>
      <c r="AF364" s="1731"/>
      <c r="AG364" s="1731"/>
      <c r="AH364" s="1731"/>
      <c r="AI364" s="1731"/>
      <c r="AJ364" s="1731"/>
      <c r="AK364" s="1731"/>
      <c r="AL364" s="1731"/>
      <c r="AM364" s="1731"/>
      <c r="AN364" s="1731"/>
      <c r="AO364" s="1731"/>
      <c r="AP364" s="1731"/>
      <c r="AQ364" s="1731"/>
      <c r="AR364" s="1731"/>
      <c r="AS364" s="1731"/>
      <c r="AT364" s="1731"/>
      <c r="AU364" s="1731"/>
      <c r="AV364" s="1731"/>
      <c r="AW364" s="1731"/>
      <c r="AX364" s="1731"/>
      <c r="AY364" s="1731"/>
      <c r="AZ364" s="1731"/>
      <c r="BA364" s="1731"/>
      <c r="BB364" s="1731"/>
      <c r="BC364" s="1731"/>
      <c r="BD364" s="1731"/>
      <c r="BE364" s="1731"/>
      <c r="BF364" s="1731"/>
      <c r="BG364" s="1731"/>
      <c r="BH364" s="1731"/>
      <c r="BI364" s="1731"/>
      <c r="BJ364" s="1731"/>
      <c r="BK364" s="1731"/>
      <c r="BL364" s="1731"/>
      <c r="BM364" s="1731"/>
      <c r="BN364" s="1731"/>
      <c r="BO364" s="1731"/>
      <c r="BP364" s="1731"/>
      <c r="BQ364" s="1731"/>
      <c r="BR364" s="1731"/>
      <c r="BS364" s="1731"/>
      <c r="BT364" s="1731"/>
      <c r="BU364" s="1731"/>
      <c r="BV364" s="1732"/>
      <c r="BW364" s="1732"/>
      <c r="BX364" s="1732"/>
      <c r="BY364" s="1732"/>
      <c r="BZ364" s="1731"/>
      <c r="CA364" s="2200"/>
      <c r="CB364" s="2200"/>
      <c r="CC364" s="2200"/>
      <c r="CD364" s="2200"/>
      <c r="CE364" s="2200"/>
      <c r="CF364" s="2200"/>
      <c r="CG364" s="2200"/>
      <c r="CH364" s="2200"/>
      <c r="CI364" s="2200"/>
      <c r="CJ364" s="2200"/>
      <c r="CK364" s="2200"/>
      <c r="CL364" s="2200"/>
      <c r="CM364" s="2200"/>
      <c r="CN364" s="2200"/>
      <c r="CO364" s="2200"/>
      <c r="CP364" s="2200"/>
      <c r="CQ364" s="2200"/>
      <c r="CR364" s="1731"/>
      <c r="CS364" s="1731"/>
    </row>
    <row r="365" spans="1:97" ht="13.5" customHeight="1" x14ac:dyDescent="0.25">
      <c r="A365" s="1731"/>
      <c r="B365" s="1731"/>
      <c r="C365" s="1731"/>
      <c r="D365" s="1731"/>
      <c r="E365" s="1731"/>
      <c r="F365" s="1731"/>
      <c r="G365" s="1731"/>
      <c r="H365" s="1731"/>
      <c r="I365" s="1731"/>
      <c r="J365" s="1731"/>
      <c r="K365" s="1731"/>
      <c r="L365" s="1731"/>
      <c r="M365" s="1731"/>
      <c r="N365" s="1731"/>
      <c r="O365" s="1731"/>
      <c r="P365" s="1731"/>
      <c r="Q365" s="1731"/>
      <c r="R365" s="1731"/>
      <c r="S365" s="1731"/>
      <c r="T365" s="1731"/>
      <c r="U365" s="1731"/>
      <c r="V365" s="1731"/>
      <c r="W365" s="1731"/>
      <c r="X365" s="1731"/>
      <c r="Y365" s="1731"/>
      <c r="Z365" s="1731"/>
      <c r="AA365" s="1731"/>
      <c r="AB365" s="1731"/>
      <c r="AC365" s="1731"/>
      <c r="AD365" s="1731"/>
      <c r="AE365" s="1731"/>
      <c r="AF365" s="1731"/>
      <c r="AG365" s="1731"/>
      <c r="AH365" s="1731"/>
      <c r="AI365" s="1731"/>
      <c r="AJ365" s="1731"/>
      <c r="AK365" s="1731"/>
      <c r="AL365" s="1731"/>
      <c r="AM365" s="1731"/>
      <c r="AN365" s="1731"/>
      <c r="AO365" s="1731"/>
      <c r="AP365" s="1731"/>
      <c r="AQ365" s="1731"/>
      <c r="AR365" s="1731"/>
      <c r="AS365" s="1731"/>
      <c r="AT365" s="1731"/>
      <c r="AU365" s="1731"/>
      <c r="AV365" s="1731"/>
      <c r="AW365" s="1731"/>
      <c r="AX365" s="1731"/>
      <c r="AY365" s="1731"/>
      <c r="AZ365" s="1731"/>
      <c r="BA365" s="1731"/>
      <c r="BB365" s="1731"/>
      <c r="BC365" s="1731"/>
      <c r="BD365" s="1731"/>
      <c r="BE365" s="1731"/>
      <c r="BF365" s="1731"/>
      <c r="BG365" s="1731"/>
      <c r="BH365" s="1731"/>
      <c r="BI365" s="1731"/>
      <c r="BJ365" s="1731"/>
      <c r="BK365" s="1731"/>
      <c r="BL365" s="1731"/>
      <c r="BM365" s="1731"/>
      <c r="BN365" s="1731"/>
      <c r="BO365" s="1731"/>
      <c r="BP365" s="1731"/>
      <c r="BQ365" s="1731"/>
      <c r="BR365" s="1731"/>
      <c r="BS365" s="1731"/>
      <c r="BT365" s="1731"/>
      <c r="BU365" s="1731"/>
      <c r="BV365" s="1732"/>
      <c r="BW365" s="1732"/>
      <c r="BX365" s="1732"/>
      <c r="BY365" s="1732"/>
      <c r="BZ365" s="1731"/>
      <c r="CA365" s="2200"/>
      <c r="CB365" s="2200"/>
      <c r="CC365" s="2200"/>
      <c r="CD365" s="2200"/>
      <c r="CE365" s="2200"/>
      <c r="CF365" s="2200"/>
      <c r="CG365" s="2200"/>
      <c r="CH365" s="2200"/>
      <c r="CI365" s="2200"/>
      <c r="CJ365" s="2200"/>
      <c r="CK365" s="2200"/>
      <c r="CL365" s="2200"/>
      <c r="CM365" s="2200"/>
      <c r="CN365" s="2200"/>
      <c r="CO365" s="2200"/>
      <c r="CP365" s="2200"/>
      <c r="CQ365" s="2200"/>
      <c r="CR365" s="1731"/>
      <c r="CS365" s="1731"/>
    </row>
    <row r="366" spans="1:97" ht="13.5" customHeight="1" x14ac:dyDescent="0.25">
      <c r="A366" s="1731"/>
      <c r="B366" s="1731"/>
      <c r="C366" s="1731"/>
      <c r="D366" s="1731"/>
      <c r="E366" s="1731"/>
      <c r="F366" s="1731"/>
      <c r="G366" s="1731"/>
      <c r="H366" s="1731"/>
      <c r="I366" s="1731"/>
      <c r="J366" s="1731"/>
      <c r="K366" s="1731"/>
      <c r="L366" s="1731"/>
      <c r="M366" s="1731"/>
      <c r="N366" s="1731"/>
      <c r="O366" s="1731"/>
      <c r="P366" s="1731"/>
      <c r="Q366" s="1731"/>
      <c r="R366" s="1731"/>
      <c r="S366" s="1731"/>
      <c r="T366" s="1731"/>
      <c r="U366" s="1731"/>
      <c r="V366" s="1731"/>
      <c r="W366" s="1731"/>
      <c r="X366" s="1731"/>
      <c r="Y366" s="1731"/>
      <c r="Z366" s="1731"/>
      <c r="AA366" s="1731"/>
      <c r="AB366" s="1731"/>
      <c r="AC366" s="1731"/>
      <c r="AD366" s="1731"/>
      <c r="AE366" s="1731"/>
      <c r="AF366" s="1731"/>
      <c r="AG366" s="1731"/>
      <c r="AH366" s="1731"/>
      <c r="AI366" s="1731"/>
      <c r="AJ366" s="1731"/>
      <c r="AK366" s="1731"/>
      <c r="AL366" s="1731"/>
      <c r="AM366" s="1731"/>
      <c r="AN366" s="1731"/>
      <c r="AO366" s="1731"/>
      <c r="AP366" s="1731"/>
      <c r="AQ366" s="1731"/>
      <c r="AR366" s="1731"/>
      <c r="AS366" s="1731"/>
      <c r="AT366" s="1731"/>
      <c r="AU366" s="1731"/>
      <c r="AV366" s="1731"/>
      <c r="AW366" s="1731"/>
      <c r="AX366" s="1731"/>
      <c r="AY366" s="1731"/>
      <c r="AZ366" s="1731"/>
      <c r="BA366" s="1731"/>
      <c r="BB366" s="1731"/>
      <c r="BC366" s="1731"/>
      <c r="BD366" s="1731"/>
      <c r="BE366" s="1731"/>
      <c r="BF366" s="1731"/>
      <c r="BG366" s="1731"/>
      <c r="BH366" s="1731"/>
      <c r="BI366" s="1731"/>
      <c r="BJ366" s="1731"/>
      <c r="BK366" s="1731"/>
      <c r="BL366" s="1731"/>
      <c r="BM366" s="1731"/>
      <c r="BN366" s="1731"/>
      <c r="BO366" s="1731"/>
      <c r="BP366" s="1731"/>
      <c r="BQ366" s="1731"/>
      <c r="BR366" s="1731"/>
      <c r="BS366" s="1731"/>
      <c r="BT366" s="1731"/>
      <c r="BU366" s="1731"/>
      <c r="BV366" s="1732"/>
      <c r="BW366" s="1732"/>
      <c r="BX366" s="1732"/>
      <c r="BY366" s="1732"/>
      <c r="BZ366" s="1731"/>
      <c r="CA366" s="2200"/>
      <c r="CB366" s="2200"/>
      <c r="CC366" s="2200"/>
      <c r="CD366" s="2200"/>
      <c r="CE366" s="2200"/>
      <c r="CF366" s="2200"/>
      <c r="CG366" s="2200"/>
      <c r="CH366" s="2200"/>
      <c r="CI366" s="2200"/>
      <c r="CJ366" s="2200"/>
      <c r="CK366" s="2200"/>
      <c r="CL366" s="2200"/>
      <c r="CM366" s="2200"/>
      <c r="CN366" s="2200"/>
      <c r="CO366" s="2200"/>
      <c r="CP366" s="2200"/>
      <c r="CQ366" s="2200"/>
      <c r="CR366" s="1731"/>
      <c r="CS366" s="1731"/>
    </row>
    <row r="367" spans="1:97" ht="13.5" customHeight="1" x14ac:dyDescent="0.25">
      <c r="A367" s="1731"/>
      <c r="B367" s="1731"/>
      <c r="C367" s="1731"/>
      <c r="D367" s="1731"/>
      <c r="E367" s="1731"/>
      <c r="F367" s="1731"/>
      <c r="G367" s="1731"/>
      <c r="H367" s="1731"/>
      <c r="I367" s="1731"/>
      <c r="J367" s="1731"/>
      <c r="K367" s="1731"/>
      <c r="L367" s="1731"/>
      <c r="M367" s="1731"/>
      <c r="N367" s="1731"/>
      <c r="O367" s="1731"/>
      <c r="P367" s="1731"/>
      <c r="Q367" s="1731"/>
      <c r="R367" s="1731"/>
      <c r="S367" s="1731"/>
      <c r="T367" s="1731"/>
      <c r="U367" s="1731"/>
      <c r="V367" s="1731"/>
      <c r="W367" s="1731"/>
      <c r="X367" s="1731"/>
      <c r="Y367" s="1731"/>
      <c r="Z367" s="1731"/>
      <c r="AA367" s="1731"/>
      <c r="AB367" s="1731"/>
      <c r="AC367" s="1731"/>
      <c r="AD367" s="1731"/>
      <c r="AE367" s="1731"/>
      <c r="AF367" s="1731"/>
      <c r="AG367" s="1731"/>
      <c r="AH367" s="1731"/>
      <c r="AI367" s="1731"/>
      <c r="AJ367" s="1731"/>
      <c r="AK367" s="1731"/>
      <c r="AL367" s="1731"/>
      <c r="AM367" s="1731"/>
      <c r="AN367" s="1731"/>
      <c r="AO367" s="1731"/>
      <c r="AP367" s="1731"/>
      <c r="AQ367" s="1731"/>
      <c r="AR367" s="1731"/>
      <c r="AS367" s="1731"/>
      <c r="AT367" s="1731"/>
      <c r="AU367" s="1731"/>
      <c r="AV367" s="1731"/>
      <c r="AW367" s="1731"/>
      <c r="AX367" s="1731"/>
      <c r="AY367" s="1731"/>
      <c r="AZ367" s="1731"/>
      <c r="BA367" s="1731"/>
      <c r="BB367" s="1731"/>
      <c r="BC367" s="1731"/>
      <c r="BD367" s="1731"/>
      <c r="BE367" s="1731"/>
      <c r="BF367" s="1731"/>
      <c r="BG367" s="1731"/>
      <c r="BH367" s="1731"/>
      <c r="BI367" s="1731"/>
      <c r="BJ367" s="1731"/>
      <c r="BK367" s="1731"/>
      <c r="BL367" s="1731"/>
      <c r="BM367" s="1731"/>
      <c r="BN367" s="1731"/>
      <c r="BO367" s="1731"/>
      <c r="BP367" s="1731"/>
      <c r="BQ367" s="1731"/>
      <c r="BR367" s="1731"/>
      <c r="BS367" s="1731"/>
      <c r="BT367" s="1731"/>
      <c r="BU367" s="1731"/>
      <c r="BV367" s="1732"/>
      <c r="BW367" s="1732"/>
      <c r="BX367" s="1732"/>
      <c r="BY367" s="1732"/>
      <c r="BZ367" s="1731"/>
      <c r="CA367" s="2200"/>
      <c r="CB367" s="2200"/>
      <c r="CC367" s="2200"/>
      <c r="CD367" s="2200"/>
      <c r="CE367" s="2200"/>
      <c r="CF367" s="2200"/>
      <c r="CG367" s="2200"/>
      <c r="CH367" s="2200"/>
      <c r="CI367" s="2200"/>
      <c r="CJ367" s="2200"/>
      <c r="CK367" s="2200"/>
      <c r="CL367" s="2200"/>
      <c r="CM367" s="2200"/>
      <c r="CN367" s="2200"/>
      <c r="CO367" s="2200"/>
      <c r="CP367" s="2200"/>
      <c r="CQ367" s="2200"/>
      <c r="CR367" s="1731"/>
      <c r="CS367" s="1731"/>
    </row>
    <row r="368" spans="1:97" ht="13.5" customHeight="1" x14ac:dyDescent="0.25">
      <c r="A368" s="1731"/>
      <c r="B368" s="1731"/>
      <c r="C368" s="1731"/>
      <c r="D368" s="1731"/>
      <c r="E368" s="1731"/>
      <c r="F368" s="1731"/>
      <c r="G368" s="1731"/>
      <c r="H368" s="1731"/>
      <c r="I368" s="1731"/>
      <c r="J368" s="1731"/>
      <c r="K368" s="1731"/>
      <c r="L368" s="1731"/>
      <c r="M368" s="1731"/>
      <c r="N368" s="1731"/>
      <c r="O368" s="1731"/>
      <c r="P368" s="1731"/>
      <c r="Q368" s="1731"/>
      <c r="R368" s="1731"/>
      <c r="S368" s="1731"/>
      <c r="T368" s="1731"/>
      <c r="U368" s="1731"/>
      <c r="V368" s="1731"/>
      <c r="W368" s="1731"/>
      <c r="X368" s="1731"/>
      <c r="Y368" s="1731"/>
      <c r="Z368" s="1731"/>
      <c r="AA368" s="1731"/>
      <c r="AB368" s="1731"/>
      <c r="AC368" s="1731"/>
      <c r="AD368" s="1731"/>
      <c r="AE368" s="1731"/>
      <c r="AF368" s="1731"/>
      <c r="AG368" s="1731"/>
      <c r="AH368" s="1731"/>
      <c r="AI368" s="1731"/>
      <c r="AJ368" s="1731"/>
      <c r="AK368" s="1731"/>
      <c r="AL368" s="1731"/>
      <c r="AM368" s="1731"/>
      <c r="AN368" s="1731"/>
      <c r="AO368" s="1731"/>
      <c r="AP368" s="1731"/>
      <c r="AQ368" s="1731"/>
      <c r="AR368" s="1731"/>
      <c r="AS368" s="1731"/>
      <c r="AT368" s="1731"/>
      <c r="AU368" s="1731"/>
      <c r="AV368" s="1731"/>
      <c r="AW368" s="1731"/>
      <c r="AX368" s="1731"/>
      <c r="AY368" s="1731"/>
      <c r="AZ368" s="1731"/>
      <c r="BA368" s="1731"/>
      <c r="BB368" s="1731"/>
      <c r="BC368" s="1731"/>
      <c r="BD368" s="1731"/>
      <c r="BE368" s="1731"/>
      <c r="BF368" s="1731"/>
      <c r="BG368" s="1731"/>
      <c r="BH368" s="1731"/>
      <c r="BI368" s="1731"/>
      <c r="BJ368" s="1731"/>
      <c r="BK368" s="1731"/>
      <c r="BL368" s="1731"/>
      <c r="BM368" s="1731"/>
      <c r="BN368" s="1731"/>
      <c r="BO368" s="1731"/>
      <c r="BP368" s="1731"/>
      <c r="BQ368" s="1731"/>
      <c r="BR368" s="1731"/>
      <c r="BS368" s="1731"/>
      <c r="BT368" s="1731"/>
      <c r="BU368" s="1731"/>
      <c r="BV368" s="1732"/>
      <c r="BW368" s="1732"/>
      <c r="BX368" s="1732"/>
      <c r="BY368" s="1732"/>
      <c r="BZ368" s="1731"/>
      <c r="CA368" s="2200"/>
      <c r="CB368" s="2200"/>
      <c r="CC368" s="2200"/>
      <c r="CD368" s="2200"/>
      <c r="CE368" s="2200"/>
      <c r="CF368" s="2200"/>
      <c r="CG368" s="2200"/>
      <c r="CH368" s="2200"/>
      <c r="CI368" s="2200"/>
      <c r="CJ368" s="2200"/>
      <c r="CK368" s="2200"/>
      <c r="CL368" s="2200"/>
      <c r="CM368" s="2200"/>
      <c r="CN368" s="2200"/>
      <c r="CO368" s="2200"/>
      <c r="CP368" s="2200"/>
      <c r="CQ368" s="2200"/>
      <c r="CR368" s="1731"/>
      <c r="CS368" s="1731"/>
    </row>
    <row r="369" spans="1:97" ht="13.5" customHeight="1" x14ac:dyDescent="0.25">
      <c r="A369" s="1731"/>
      <c r="B369" s="1731"/>
      <c r="C369" s="1731"/>
      <c r="D369" s="1731"/>
      <c r="E369" s="1731"/>
      <c r="F369" s="1731"/>
      <c r="G369" s="1731"/>
      <c r="H369" s="1731"/>
      <c r="I369" s="1731"/>
      <c r="J369" s="1731"/>
      <c r="K369" s="1731"/>
      <c r="L369" s="1731"/>
      <c r="M369" s="1731"/>
      <c r="N369" s="1731"/>
      <c r="O369" s="1731"/>
      <c r="P369" s="1731"/>
      <c r="Q369" s="1731"/>
      <c r="R369" s="1731"/>
      <c r="S369" s="1731"/>
      <c r="T369" s="1731"/>
      <c r="U369" s="1731"/>
      <c r="V369" s="1731"/>
      <c r="W369" s="1731"/>
      <c r="X369" s="1731"/>
      <c r="Y369" s="1731"/>
      <c r="Z369" s="1731"/>
      <c r="AA369" s="1731"/>
      <c r="AB369" s="1731"/>
      <c r="AC369" s="1731"/>
      <c r="AD369" s="1731"/>
      <c r="AE369" s="1731"/>
      <c r="AF369" s="1731"/>
      <c r="AG369" s="1731"/>
      <c r="AH369" s="1731"/>
      <c r="AI369" s="1731"/>
      <c r="AJ369" s="1731"/>
      <c r="AK369" s="1731"/>
      <c r="AL369" s="1731"/>
      <c r="AM369" s="1731"/>
      <c r="AN369" s="1731"/>
      <c r="AO369" s="1731"/>
      <c r="AP369" s="1731"/>
      <c r="AQ369" s="1731"/>
      <c r="AR369" s="1731"/>
      <c r="AS369" s="1731"/>
      <c r="AT369" s="1731"/>
      <c r="AU369" s="1731"/>
      <c r="AV369" s="1731"/>
      <c r="AW369" s="1731"/>
      <c r="AX369" s="1731"/>
      <c r="AY369" s="1731"/>
      <c r="AZ369" s="1731"/>
      <c r="BA369" s="1731"/>
      <c r="BB369" s="1731"/>
      <c r="BC369" s="1731"/>
      <c r="BD369" s="1731"/>
      <c r="BE369" s="1731"/>
      <c r="BF369" s="1731"/>
      <c r="BG369" s="1731"/>
      <c r="BH369" s="1731"/>
      <c r="BI369" s="1731"/>
      <c r="BJ369" s="1731"/>
      <c r="BK369" s="1731"/>
      <c r="BL369" s="1731"/>
      <c r="BM369" s="1731"/>
      <c r="BN369" s="1731"/>
      <c r="BO369" s="1731"/>
      <c r="BP369" s="1731"/>
      <c r="BQ369" s="1731"/>
      <c r="BR369" s="1731"/>
      <c r="BS369" s="1731"/>
      <c r="BT369" s="1731"/>
      <c r="BU369" s="1731"/>
      <c r="BV369" s="1732"/>
      <c r="BW369" s="1732"/>
      <c r="BX369" s="1732"/>
      <c r="BY369" s="1732"/>
      <c r="BZ369" s="1731"/>
      <c r="CA369" s="2200"/>
      <c r="CB369" s="2200"/>
      <c r="CC369" s="2200"/>
      <c r="CD369" s="2200"/>
      <c r="CE369" s="2200"/>
      <c r="CF369" s="2200"/>
      <c r="CG369" s="2200"/>
      <c r="CH369" s="2200"/>
      <c r="CI369" s="2200"/>
      <c r="CJ369" s="2200"/>
      <c r="CK369" s="2200"/>
      <c r="CL369" s="2200"/>
      <c r="CM369" s="2200"/>
      <c r="CN369" s="2200"/>
      <c r="CO369" s="2200"/>
      <c r="CP369" s="2200"/>
      <c r="CQ369" s="2200"/>
      <c r="CR369" s="1731"/>
      <c r="CS369" s="1731"/>
    </row>
    <row r="370" spans="1:97" ht="13.5" customHeight="1" x14ac:dyDescent="0.25">
      <c r="A370" s="1731"/>
      <c r="B370" s="1731"/>
      <c r="C370" s="1731"/>
      <c r="D370" s="1731"/>
      <c r="E370" s="1731"/>
      <c r="F370" s="1731"/>
      <c r="G370" s="1731"/>
      <c r="H370" s="1731"/>
      <c r="I370" s="1731"/>
      <c r="J370" s="1731"/>
      <c r="K370" s="1731"/>
      <c r="L370" s="1731"/>
      <c r="M370" s="1731"/>
      <c r="N370" s="1731"/>
      <c r="O370" s="1731"/>
      <c r="P370" s="1731"/>
      <c r="Q370" s="1731"/>
      <c r="R370" s="1731"/>
      <c r="S370" s="1731"/>
      <c r="T370" s="1731"/>
      <c r="U370" s="1731"/>
      <c r="V370" s="1731"/>
      <c r="W370" s="1731"/>
      <c r="X370" s="1731"/>
      <c r="Y370" s="1731"/>
      <c r="Z370" s="1731"/>
      <c r="AA370" s="1731"/>
      <c r="AB370" s="1731"/>
      <c r="AC370" s="1731"/>
      <c r="AD370" s="1731"/>
      <c r="AE370" s="1731"/>
      <c r="AF370" s="1731"/>
      <c r="AG370" s="1731"/>
      <c r="AH370" s="1731"/>
      <c r="AI370" s="1731"/>
      <c r="AJ370" s="1731"/>
      <c r="AK370" s="1731"/>
      <c r="AL370" s="1731"/>
      <c r="AM370" s="1731"/>
      <c r="AN370" s="1731"/>
      <c r="AO370" s="1731"/>
      <c r="AP370" s="1731"/>
      <c r="AQ370" s="1731"/>
      <c r="AR370" s="1731"/>
      <c r="AS370" s="1731"/>
      <c r="AT370" s="1731"/>
      <c r="AU370" s="1731"/>
      <c r="AV370" s="1731"/>
      <c r="AW370" s="1731"/>
      <c r="AX370" s="1731"/>
      <c r="AY370" s="1731"/>
      <c r="AZ370" s="1731"/>
      <c r="BA370" s="1731"/>
      <c r="BB370" s="1731"/>
      <c r="BC370" s="1731"/>
      <c r="BD370" s="1731"/>
      <c r="BE370" s="1731"/>
      <c r="BF370" s="1731"/>
      <c r="BG370" s="1731"/>
      <c r="BH370" s="1731"/>
      <c r="BI370" s="1731"/>
      <c r="BJ370" s="1731"/>
      <c r="BK370" s="1731"/>
      <c r="BL370" s="1731"/>
      <c r="BM370" s="1731"/>
      <c r="BN370" s="1731"/>
      <c r="BO370" s="1731"/>
      <c r="BP370" s="1731"/>
      <c r="BQ370" s="1731"/>
      <c r="BR370" s="1731"/>
      <c r="BS370" s="1731"/>
      <c r="BT370" s="1731"/>
      <c r="BU370" s="1731"/>
      <c r="BV370" s="1732"/>
      <c r="BW370" s="1732"/>
      <c r="BX370" s="1732"/>
      <c r="BY370" s="1732"/>
      <c r="BZ370" s="1731"/>
      <c r="CA370" s="2200"/>
      <c r="CB370" s="2200"/>
      <c r="CC370" s="2200"/>
      <c r="CD370" s="2200"/>
      <c r="CE370" s="2200"/>
      <c r="CF370" s="2200"/>
      <c r="CG370" s="2200"/>
      <c r="CH370" s="2200"/>
      <c r="CI370" s="2200"/>
      <c r="CJ370" s="2200"/>
      <c r="CK370" s="2200"/>
      <c r="CL370" s="2200"/>
      <c r="CM370" s="2200"/>
      <c r="CN370" s="2200"/>
      <c r="CO370" s="2200"/>
      <c r="CP370" s="2200"/>
      <c r="CQ370" s="2200"/>
      <c r="CR370" s="1731"/>
      <c r="CS370" s="1731"/>
    </row>
    <row r="371" spans="1:97" ht="13.5" customHeight="1" x14ac:dyDescent="0.25">
      <c r="A371" s="1731"/>
      <c r="B371" s="1731"/>
      <c r="C371" s="1731"/>
      <c r="D371" s="1731"/>
      <c r="E371" s="1731"/>
      <c r="F371" s="1731"/>
      <c r="G371" s="1731"/>
      <c r="H371" s="1731"/>
      <c r="I371" s="1731"/>
      <c r="J371" s="1731"/>
      <c r="K371" s="1731"/>
      <c r="L371" s="1731"/>
      <c r="M371" s="1731"/>
      <c r="N371" s="1731"/>
      <c r="O371" s="1731"/>
      <c r="P371" s="1731"/>
      <c r="Q371" s="1731"/>
      <c r="R371" s="1731"/>
      <c r="S371" s="1731"/>
      <c r="T371" s="1731"/>
      <c r="U371" s="1731"/>
      <c r="V371" s="1731"/>
      <c r="W371" s="1731"/>
      <c r="X371" s="1731"/>
      <c r="Y371" s="1731"/>
      <c r="Z371" s="1731"/>
      <c r="AA371" s="1731"/>
      <c r="AB371" s="1731"/>
      <c r="AC371" s="1731"/>
      <c r="AD371" s="1731"/>
      <c r="AE371" s="1731"/>
      <c r="AF371" s="1731"/>
      <c r="AG371" s="1731"/>
      <c r="AH371" s="1731"/>
      <c r="AI371" s="1731"/>
      <c r="AJ371" s="1731"/>
      <c r="AK371" s="1731"/>
      <c r="AL371" s="1731"/>
      <c r="AM371" s="1731"/>
      <c r="AN371" s="1731"/>
      <c r="AO371" s="1731"/>
      <c r="AP371" s="1731"/>
      <c r="AQ371" s="1731"/>
      <c r="AR371" s="1731"/>
      <c r="AS371" s="1731"/>
      <c r="AT371" s="1731"/>
      <c r="AU371" s="1731"/>
      <c r="AV371" s="1731"/>
      <c r="AW371" s="1731"/>
      <c r="AX371" s="1731"/>
      <c r="AY371" s="1731"/>
      <c r="AZ371" s="1731"/>
      <c r="BA371" s="1731"/>
      <c r="BB371" s="1731"/>
      <c r="BC371" s="1731"/>
      <c r="BD371" s="1731"/>
      <c r="BE371" s="1731"/>
      <c r="BF371" s="1731"/>
      <c r="BG371" s="1731"/>
      <c r="BH371" s="1731"/>
      <c r="BI371" s="1731"/>
      <c r="BJ371" s="1731"/>
      <c r="BK371" s="1731"/>
      <c r="BL371" s="1731"/>
      <c r="BM371" s="1731"/>
      <c r="BN371" s="1731"/>
      <c r="BO371" s="1731"/>
      <c r="BP371" s="1731"/>
      <c r="BQ371" s="1731"/>
      <c r="BR371" s="1731"/>
      <c r="BS371" s="1731"/>
      <c r="BT371" s="1731"/>
      <c r="BU371" s="1731"/>
      <c r="BV371" s="1732"/>
      <c r="BW371" s="1732"/>
      <c r="BX371" s="1732"/>
      <c r="BY371" s="1732"/>
      <c r="BZ371" s="1731"/>
      <c r="CA371" s="2200"/>
      <c r="CB371" s="2200"/>
      <c r="CC371" s="2200"/>
      <c r="CD371" s="2200"/>
      <c r="CE371" s="2200"/>
      <c r="CF371" s="2200"/>
      <c r="CG371" s="2200"/>
      <c r="CH371" s="2200"/>
      <c r="CI371" s="2200"/>
      <c r="CJ371" s="2200"/>
      <c r="CK371" s="2200"/>
      <c r="CL371" s="2200"/>
      <c r="CM371" s="2200"/>
      <c r="CN371" s="2200"/>
      <c r="CO371" s="2200"/>
      <c r="CP371" s="2200"/>
      <c r="CQ371" s="2200"/>
      <c r="CR371" s="1731"/>
      <c r="CS371" s="1731"/>
    </row>
    <row r="372" spans="1:97" ht="13.5" customHeight="1" x14ac:dyDescent="0.25">
      <c r="A372" s="1731"/>
      <c r="B372" s="1731"/>
      <c r="C372" s="1731"/>
      <c r="D372" s="1731"/>
      <c r="E372" s="1731"/>
      <c r="F372" s="1731"/>
      <c r="G372" s="1731"/>
      <c r="H372" s="1731"/>
      <c r="I372" s="1731"/>
      <c r="J372" s="1731"/>
      <c r="K372" s="1731"/>
      <c r="L372" s="1731"/>
      <c r="M372" s="1731"/>
      <c r="N372" s="1731"/>
      <c r="O372" s="1731"/>
      <c r="P372" s="1731"/>
      <c r="Q372" s="1731"/>
      <c r="R372" s="1731"/>
      <c r="S372" s="1731"/>
      <c r="T372" s="1731"/>
      <c r="U372" s="1731"/>
      <c r="V372" s="1731"/>
      <c r="W372" s="1731"/>
      <c r="X372" s="1731"/>
      <c r="Y372" s="1731"/>
      <c r="Z372" s="1731"/>
      <c r="AA372" s="1731"/>
      <c r="AB372" s="1731"/>
      <c r="AC372" s="1731"/>
      <c r="AD372" s="1731"/>
      <c r="AE372" s="1731"/>
      <c r="AF372" s="1731"/>
      <c r="AG372" s="1731"/>
      <c r="AH372" s="1731"/>
      <c r="AI372" s="1731"/>
      <c r="AJ372" s="1731"/>
      <c r="AK372" s="1731"/>
      <c r="AL372" s="1731"/>
      <c r="AM372" s="1731"/>
      <c r="AN372" s="1731"/>
      <c r="AO372" s="1731"/>
      <c r="AP372" s="1731"/>
      <c r="AQ372" s="1731"/>
      <c r="AR372" s="1731"/>
      <c r="AS372" s="1731"/>
      <c r="AT372" s="1731"/>
      <c r="AU372" s="1731"/>
      <c r="AV372" s="1731"/>
      <c r="AW372" s="1731"/>
      <c r="AX372" s="1731"/>
      <c r="AY372" s="1731"/>
      <c r="AZ372" s="1731"/>
      <c r="BA372" s="1731"/>
      <c r="BB372" s="1731"/>
      <c r="BC372" s="1731"/>
      <c r="BD372" s="1731"/>
      <c r="BE372" s="1731"/>
      <c r="BF372" s="1731"/>
      <c r="BG372" s="1731"/>
      <c r="BH372" s="1731"/>
      <c r="BI372" s="1731"/>
      <c r="BJ372" s="1731"/>
      <c r="BK372" s="1731"/>
      <c r="BL372" s="1731"/>
      <c r="BM372" s="1731"/>
      <c r="BN372" s="1731"/>
      <c r="BO372" s="1731"/>
      <c r="BP372" s="1731"/>
      <c r="BQ372" s="1731"/>
      <c r="BR372" s="1731"/>
      <c r="BS372" s="1731"/>
      <c r="BT372" s="1731"/>
      <c r="BU372" s="1731"/>
      <c r="BV372" s="1732"/>
      <c r="BW372" s="1732"/>
      <c r="BX372" s="1732"/>
      <c r="BY372" s="1732"/>
      <c r="BZ372" s="1731"/>
      <c r="CA372" s="2200"/>
      <c r="CB372" s="2200"/>
      <c r="CC372" s="2200"/>
      <c r="CD372" s="2200"/>
      <c r="CE372" s="2200"/>
      <c r="CF372" s="2200"/>
      <c r="CG372" s="2200"/>
      <c r="CH372" s="2200"/>
      <c r="CI372" s="2200"/>
      <c r="CJ372" s="2200"/>
      <c r="CK372" s="2200"/>
      <c r="CL372" s="2200"/>
      <c r="CM372" s="2200"/>
      <c r="CN372" s="2200"/>
      <c r="CO372" s="2200"/>
      <c r="CP372" s="2200"/>
      <c r="CQ372" s="2200"/>
      <c r="CR372" s="1731"/>
      <c r="CS372" s="1731"/>
    </row>
    <row r="373" spans="1:97" ht="13.5" customHeight="1" x14ac:dyDescent="0.25">
      <c r="A373" s="1731"/>
      <c r="B373" s="1731"/>
      <c r="C373" s="1731"/>
      <c r="D373" s="1731"/>
      <c r="E373" s="1731"/>
      <c r="F373" s="1731"/>
      <c r="G373" s="1731"/>
      <c r="H373" s="1731"/>
      <c r="I373" s="1731"/>
      <c r="J373" s="1731"/>
      <c r="K373" s="1731"/>
      <c r="L373" s="1731"/>
      <c r="M373" s="1731"/>
      <c r="N373" s="1731"/>
      <c r="O373" s="1731"/>
      <c r="P373" s="1731"/>
      <c r="Q373" s="1731"/>
      <c r="R373" s="1731"/>
      <c r="S373" s="1731"/>
      <c r="T373" s="1731"/>
      <c r="U373" s="1731"/>
      <c r="V373" s="1731"/>
      <c r="W373" s="1731"/>
      <c r="X373" s="1731"/>
      <c r="Y373" s="1731"/>
      <c r="Z373" s="1731"/>
      <c r="AA373" s="1731"/>
      <c r="AB373" s="1731"/>
      <c r="AC373" s="1731"/>
      <c r="AD373" s="1731"/>
      <c r="AE373" s="1731"/>
      <c r="AF373" s="1731"/>
      <c r="AG373" s="1731"/>
      <c r="AH373" s="1731"/>
      <c r="AI373" s="1731"/>
      <c r="AJ373" s="1731"/>
      <c r="AK373" s="1731"/>
      <c r="AL373" s="1731"/>
      <c r="AM373" s="1731"/>
      <c r="AN373" s="1731"/>
      <c r="AO373" s="1731"/>
      <c r="AP373" s="1731"/>
      <c r="AQ373" s="1731"/>
      <c r="AR373" s="1731"/>
      <c r="AS373" s="1731"/>
      <c r="AT373" s="1731"/>
      <c r="AU373" s="1731"/>
      <c r="AV373" s="1731"/>
      <c r="AW373" s="1731"/>
      <c r="AX373" s="1731"/>
      <c r="AY373" s="1731"/>
      <c r="AZ373" s="1731"/>
      <c r="BA373" s="1731"/>
      <c r="BB373" s="1731"/>
      <c r="BC373" s="1731"/>
      <c r="BD373" s="1731"/>
      <c r="BE373" s="1731"/>
      <c r="BF373" s="1731"/>
      <c r="BG373" s="1731"/>
      <c r="BH373" s="1731"/>
      <c r="BI373" s="1731"/>
      <c r="BJ373" s="1731"/>
      <c r="BK373" s="1731"/>
      <c r="BL373" s="1731"/>
      <c r="BM373" s="1731"/>
      <c r="BN373" s="1731"/>
      <c r="BO373" s="1731"/>
      <c r="BP373" s="1731"/>
      <c r="BQ373" s="1731"/>
      <c r="BR373" s="1731"/>
      <c r="BS373" s="1731"/>
      <c r="BT373" s="1731"/>
      <c r="BU373" s="1731"/>
      <c r="BV373" s="1732"/>
      <c r="BW373" s="1732"/>
      <c r="BX373" s="1732"/>
      <c r="BY373" s="1732"/>
      <c r="BZ373" s="1731"/>
      <c r="CA373" s="2200"/>
      <c r="CB373" s="2200"/>
      <c r="CC373" s="2200"/>
      <c r="CD373" s="2200"/>
      <c r="CE373" s="2200"/>
      <c r="CF373" s="2200"/>
      <c r="CG373" s="2200"/>
      <c r="CH373" s="2200"/>
      <c r="CI373" s="2200"/>
      <c r="CJ373" s="2200"/>
      <c r="CK373" s="2200"/>
      <c r="CL373" s="2200"/>
      <c r="CM373" s="2200"/>
      <c r="CN373" s="2200"/>
      <c r="CO373" s="2200"/>
      <c r="CP373" s="2200"/>
      <c r="CQ373" s="2200"/>
      <c r="CR373" s="1731"/>
      <c r="CS373" s="1731"/>
    </row>
    <row r="374" spans="1:97" ht="13.5" customHeight="1" x14ac:dyDescent="0.25">
      <c r="A374" s="1731"/>
      <c r="B374" s="1731"/>
      <c r="C374" s="1731"/>
      <c r="D374" s="1731"/>
      <c r="E374" s="1731"/>
      <c r="F374" s="1731"/>
      <c r="G374" s="1731"/>
      <c r="H374" s="1731"/>
      <c r="I374" s="1731"/>
      <c r="J374" s="1731"/>
      <c r="K374" s="1731"/>
      <c r="L374" s="1731"/>
      <c r="M374" s="1731"/>
      <c r="N374" s="1731"/>
      <c r="O374" s="1731"/>
      <c r="P374" s="1731"/>
      <c r="Q374" s="1731"/>
      <c r="R374" s="1731"/>
      <c r="S374" s="1731"/>
      <c r="T374" s="1731"/>
      <c r="U374" s="1731"/>
      <c r="V374" s="1731"/>
      <c r="W374" s="1731"/>
      <c r="X374" s="1731"/>
      <c r="Y374" s="1731"/>
      <c r="Z374" s="1731"/>
      <c r="AA374" s="1731"/>
      <c r="AB374" s="1731"/>
      <c r="AC374" s="1731"/>
      <c r="AD374" s="1731"/>
      <c r="AE374" s="1731"/>
      <c r="AF374" s="1731"/>
      <c r="AG374" s="1731"/>
      <c r="AH374" s="1731"/>
      <c r="AI374" s="1731"/>
      <c r="AJ374" s="1731"/>
      <c r="AK374" s="1731"/>
      <c r="AL374" s="1731"/>
      <c r="AM374" s="1731"/>
      <c r="AN374" s="1731"/>
      <c r="AO374" s="1731"/>
      <c r="AP374" s="1731"/>
      <c r="AQ374" s="1731"/>
      <c r="AR374" s="1731"/>
      <c r="AS374" s="1731"/>
      <c r="AT374" s="1731"/>
      <c r="AU374" s="1731"/>
      <c r="AV374" s="1731"/>
      <c r="AW374" s="1731"/>
      <c r="AX374" s="1731"/>
      <c r="AY374" s="1731"/>
      <c r="AZ374" s="1731"/>
      <c r="BA374" s="1731"/>
      <c r="BB374" s="1731"/>
      <c r="BC374" s="1731"/>
      <c r="BD374" s="1731"/>
      <c r="BE374" s="1731"/>
      <c r="BF374" s="1731"/>
      <c r="BG374" s="1731"/>
      <c r="BH374" s="1731"/>
      <c r="BI374" s="1731"/>
      <c r="BJ374" s="1731"/>
      <c r="BK374" s="1731"/>
      <c r="BL374" s="1731"/>
      <c r="BM374" s="1731"/>
      <c r="BN374" s="1731"/>
      <c r="BO374" s="1731"/>
      <c r="BP374" s="1731"/>
      <c r="BQ374" s="1731"/>
      <c r="BR374" s="1731"/>
      <c r="BS374" s="1731"/>
      <c r="BT374" s="1731"/>
      <c r="BU374" s="1731"/>
      <c r="BV374" s="1732"/>
      <c r="BW374" s="1732"/>
      <c r="BX374" s="1732"/>
      <c r="BY374" s="1732"/>
      <c r="BZ374" s="1731"/>
      <c r="CA374" s="2200"/>
      <c r="CB374" s="2200"/>
      <c r="CC374" s="2200"/>
      <c r="CD374" s="2200"/>
      <c r="CE374" s="2200"/>
      <c r="CF374" s="2200"/>
      <c r="CG374" s="2200"/>
      <c r="CH374" s="2200"/>
      <c r="CI374" s="2200"/>
      <c r="CJ374" s="2200"/>
      <c r="CK374" s="2200"/>
      <c r="CL374" s="2200"/>
      <c r="CM374" s="2200"/>
      <c r="CN374" s="2200"/>
      <c r="CO374" s="2200"/>
      <c r="CP374" s="2200"/>
      <c r="CQ374" s="2200"/>
      <c r="CR374" s="1731"/>
      <c r="CS374" s="1731"/>
    </row>
    <row r="375" spans="1:97" ht="13.5" customHeight="1" x14ac:dyDescent="0.25">
      <c r="A375" s="1731"/>
      <c r="B375" s="1731"/>
      <c r="C375" s="1731"/>
      <c r="D375" s="1731"/>
      <c r="E375" s="1731"/>
      <c r="F375" s="1731"/>
      <c r="G375" s="1731"/>
      <c r="H375" s="1731"/>
      <c r="I375" s="1731"/>
      <c r="J375" s="1731"/>
      <c r="K375" s="1731"/>
      <c r="L375" s="1731"/>
      <c r="M375" s="1731"/>
      <c r="N375" s="1731"/>
      <c r="O375" s="1731"/>
      <c r="P375" s="1731"/>
      <c r="Q375" s="1731"/>
      <c r="R375" s="1731"/>
      <c r="S375" s="1731"/>
      <c r="T375" s="1731"/>
      <c r="U375" s="1731"/>
      <c r="V375" s="1731"/>
      <c r="W375" s="1731"/>
      <c r="X375" s="1731"/>
      <c r="Y375" s="1731"/>
      <c r="Z375" s="1731"/>
      <c r="AA375" s="1731"/>
      <c r="AB375" s="1731"/>
      <c r="AC375" s="1731"/>
      <c r="AD375" s="1731"/>
      <c r="AE375" s="1731"/>
      <c r="AF375" s="1731"/>
      <c r="AG375" s="1731"/>
      <c r="AH375" s="1731"/>
      <c r="AI375" s="1731"/>
      <c r="AJ375" s="1731"/>
      <c r="AK375" s="1731"/>
      <c r="AL375" s="1731"/>
      <c r="AM375" s="1731"/>
      <c r="AN375" s="1731"/>
      <c r="AO375" s="1731"/>
      <c r="AP375" s="1731"/>
      <c r="AQ375" s="1731"/>
      <c r="AR375" s="1731"/>
      <c r="AS375" s="1731"/>
      <c r="AT375" s="1731"/>
      <c r="AU375" s="1731"/>
      <c r="AV375" s="1731"/>
      <c r="AW375" s="1731"/>
      <c r="AX375" s="1731"/>
      <c r="AY375" s="1731"/>
      <c r="AZ375" s="1731"/>
      <c r="BA375" s="1731"/>
      <c r="BB375" s="1731"/>
      <c r="BC375" s="1731"/>
      <c r="BD375" s="1731"/>
      <c r="BE375" s="1731"/>
      <c r="BF375" s="1731"/>
      <c r="BG375" s="1731"/>
      <c r="BH375" s="1731"/>
      <c r="BI375" s="1731"/>
      <c r="BJ375" s="1731"/>
      <c r="BK375" s="1731"/>
      <c r="BL375" s="1731"/>
      <c r="BM375" s="1731"/>
      <c r="BN375" s="1731"/>
      <c r="BO375" s="1731"/>
      <c r="BP375" s="1731"/>
      <c r="BQ375" s="1731"/>
      <c r="BR375" s="1731"/>
      <c r="BS375" s="1731"/>
      <c r="BT375" s="1731"/>
      <c r="BU375" s="1731"/>
      <c r="BV375" s="1732"/>
      <c r="BW375" s="1732"/>
      <c r="BX375" s="1732"/>
      <c r="BY375" s="1732"/>
      <c r="BZ375" s="1731"/>
      <c r="CA375" s="2200"/>
      <c r="CB375" s="2200"/>
      <c r="CC375" s="2200"/>
      <c r="CD375" s="2200"/>
      <c r="CE375" s="2200"/>
      <c r="CF375" s="2200"/>
      <c r="CG375" s="2200"/>
      <c r="CH375" s="2200"/>
      <c r="CI375" s="2200"/>
      <c r="CJ375" s="2200"/>
      <c r="CK375" s="2200"/>
      <c r="CL375" s="2200"/>
      <c r="CM375" s="2200"/>
      <c r="CN375" s="2200"/>
      <c r="CO375" s="2200"/>
      <c r="CP375" s="2200"/>
      <c r="CQ375" s="2200"/>
      <c r="CR375" s="1731"/>
      <c r="CS375" s="1731"/>
    </row>
    <row r="376" spans="1:97" ht="13.5" customHeight="1" x14ac:dyDescent="0.25">
      <c r="A376" s="1731"/>
      <c r="B376" s="1731"/>
      <c r="C376" s="1731"/>
      <c r="D376" s="1731"/>
      <c r="E376" s="1731"/>
      <c r="F376" s="1731"/>
      <c r="G376" s="1731"/>
      <c r="H376" s="1731"/>
      <c r="I376" s="1731"/>
      <c r="J376" s="1731"/>
      <c r="K376" s="1731"/>
      <c r="L376" s="1731"/>
      <c r="M376" s="1731"/>
      <c r="N376" s="1731"/>
      <c r="O376" s="1731"/>
      <c r="P376" s="1731"/>
      <c r="Q376" s="1731"/>
      <c r="R376" s="1731"/>
      <c r="S376" s="1731"/>
      <c r="T376" s="1731"/>
      <c r="U376" s="1731"/>
      <c r="V376" s="1731"/>
      <c r="W376" s="1731"/>
      <c r="X376" s="1731"/>
      <c r="Y376" s="1731"/>
      <c r="Z376" s="1731"/>
      <c r="AA376" s="1731"/>
      <c r="AB376" s="1731"/>
      <c r="AC376" s="1731"/>
      <c r="AD376" s="1731"/>
      <c r="AE376" s="1731"/>
      <c r="AF376" s="1731"/>
      <c r="AG376" s="1731"/>
      <c r="AH376" s="1731"/>
      <c r="AI376" s="1731"/>
      <c r="AJ376" s="1731"/>
      <c r="AK376" s="1731"/>
      <c r="AL376" s="1731"/>
      <c r="AM376" s="1731"/>
      <c r="AN376" s="1731"/>
      <c r="AO376" s="1731"/>
      <c r="AP376" s="1731"/>
      <c r="AQ376" s="1731"/>
      <c r="AR376" s="1731"/>
      <c r="AS376" s="1731"/>
      <c r="AT376" s="1731"/>
      <c r="AU376" s="1731"/>
      <c r="AV376" s="1731"/>
      <c r="AW376" s="1731"/>
      <c r="AX376" s="1731"/>
      <c r="AY376" s="1731"/>
      <c r="AZ376" s="1731"/>
      <c r="BA376" s="1731"/>
      <c r="BB376" s="1731"/>
      <c r="BC376" s="1731"/>
      <c r="BD376" s="1731"/>
      <c r="BE376" s="1731"/>
      <c r="BF376" s="1731"/>
      <c r="BG376" s="1731"/>
      <c r="BH376" s="1731"/>
      <c r="BI376" s="1731"/>
      <c r="BJ376" s="1731"/>
      <c r="BK376" s="1731"/>
      <c r="BL376" s="1731"/>
      <c r="BM376" s="1731"/>
      <c r="BN376" s="1731"/>
      <c r="BO376" s="1731"/>
      <c r="BP376" s="1731"/>
      <c r="BQ376" s="1731"/>
      <c r="BR376" s="1731"/>
      <c r="BS376" s="1731"/>
      <c r="BT376" s="1731"/>
      <c r="BU376" s="1731"/>
      <c r="BV376" s="1732"/>
      <c r="BW376" s="1732"/>
      <c r="BX376" s="1732"/>
      <c r="BY376" s="1732"/>
      <c r="BZ376" s="1731"/>
      <c r="CA376" s="2200"/>
      <c r="CB376" s="2200"/>
      <c r="CC376" s="2200"/>
      <c r="CD376" s="2200"/>
      <c r="CE376" s="2200"/>
      <c r="CF376" s="2200"/>
      <c r="CG376" s="2200"/>
      <c r="CH376" s="2200"/>
      <c r="CI376" s="2200"/>
      <c r="CJ376" s="2200"/>
      <c r="CK376" s="2200"/>
      <c r="CL376" s="2200"/>
      <c r="CM376" s="2200"/>
      <c r="CN376" s="2200"/>
      <c r="CO376" s="2200"/>
      <c r="CP376" s="2200"/>
      <c r="CQ376" s="2200"/>
      <c r="CR376" s="1731"/>
      <c r="CS376" s="1731"/>
    </row>
    <row r="377" spans="1:97" ht="13.5" customHeight="1" x14ac:dyDescent="0.25">
      <c r="A377" s="1731"/>
      <c r="B377" s="1731"/>
      <c r="C377" s="1731"/>
      <c r="D377" s="1731"/>
      <c r="E377" s="1731"/>
      <c r="F377" s="1731"/>
      <c r="G377" s="1731"/>
      <c r="H377" s="1731"/>
      <c r="I377" s="1731"/>
      <c r="J377" s="1731"/>
      <c r="K377" s="1731"/>
      <c r="L377" s="1731"/>
      <c r="M377" s="1731"/>
      <c r="N377" s="1731"/>
      <c r="O377" s="1731"/>
      <c r="P377" s="1731"/>
      <c r="Q377" s="1731"/>
      <c r="R377" s="1731"/>
      <c r="S377" s="1731"/>
      <c r="T377" s="1731"/>
      <c r="U377" s="1731"/>
      <c r="V377" s="1731"/>
      <c r="W377" s="1731"/>
      <c r="X377" s="1731"/>
      <c r="Y377" s="1731"/>
      <c r="Z377" s="1731"/>
      <c r="AA377" s="1731"/>
      <c r="AB377" s="1731"/>
      <c r="AC377" s="1731"/>
      <c r="AD377" s="1731"/>
      <c r="AE377" s="1731"/>
      <c r="AF377" s="1731"/>
      <c r="AG377" s="1731"/>
      <c r="AH377" s="1731"/>
      <c r="AI377" s="1731"/>
      <c r="AJ377" s="1731"/>
      <c r="AK377" s="1731"/>
      <c r="AL377" s="1731"/>
      <c r="AM377" s="1731"/>
      <c r="AN377" s="1731"/>
      <c r="AO377" s="1731"/>
      <c r="AP377" s="1731"/>
      <c r="AQ377" s="1731"/>
      <c r="AR377" s="1731"/>
      <c r="AS377" s="1731"/>
      <c r="AT377" s="1731"/>
      <c r="AU377" s="1731"/>
      <c r="AV377" s="1731"/>
      <c r="AW377" s="1731"/>
      <c r="AX377" s="1731"/>
      <c r="AY377" s="1731"/>
      <c r="AZ377" s="1731"/>
      <c r="BA377" s="1731"/>
      <c r="BB377" s="1731"/>
      <c r="BC377" s="1731"/>
      <c r="BD377" s="1731"/>
      <c r="BE377" s="1731"/>
      <c r="BF377" s="1731"/>
      <c r="BG377" s="1731"/>
      <c r="BH377" s="1731"/>
      <c r="BI377" s="1731"/>
      <c r="BJ377" s="1731"/>
      <c r="BK377" s="1731"/>
      <c r="BL377" s="1731"/>
      <c r="BM377" s="1731"/>
      <c r="BN377" s="1731"/>
      <c r="BO377" s="1731"/>
      <c r="BP377" s="1731"/>
      <c r="BQ377" s="1731"/>
      <c r="BR377" s="1731"/>
      <c r="BS377" s="1731"/>
      <c r="BT377" s="1731"/>
      <c r="BU377" s="1731"/>
      <c r="BV377" s="1732"/>
      <c r="BW377" s="1732"/>
      <c r="BX377" s="1732"/>
      <c r="BY377" s="1732"/>
      <c r="BZ377" s="1731"/>
      <c r="CA377" s="2200"/>
      <c r="CB377" s="2200"/>
      <c r="CC377" s="2200"/>
      <c r="CD377" s="2200"/>
      <c r="CE377" s="2200"/>
      <c r="CF377" s="2200"/>
      <c r="CG377" s="2200"/>
      <c r="CH377" s="2200"/>
      <c r="CI377" s="2200"/>
      <c r="CJ377" s="2200"/>
      <c r="CK377" s="2200"/>
      <c r="CL377" s="2200"/>
      <c r="CM377" s="2200"/>
      <c r="CN377" s="2200"/>
      <c r="CO377" s="2200"/>
      <c r="CP377" s="2200"/>
      <c r="CQ377" s="2200"/>
      <c r="CR377" s="1731"/>
      <c r="CS377" s="1731"/>
    </row>
    <row r="378" spans="1:97" ht="13.5" customHeight="1" x14ac:dyDescent="0.25">
      <c r="A378" s="1731"/>
      <c r="B378" s="1731"/>
      <c r="C378" s="1731"/>
      <c r="D378" s="1731"/>
      <c r="E378" s="1731"/>
      <c r="F378" s="1731"/>
      <c r="G378" s="1731"/>
      <c r="H378" s="1731"/>
      <c r="I378" s="1731"/>
      <c r="J378" s="1731"/>
      <c r="K378" s="1731"/>
      <c r="L378" s="1731"/>
      <c r="M378" s="1731"/>
      <c r="N378" s="1731"/>
      <c r="O378" s="1731"/>
      <c r="P378" s="1731"/>
      <c r="Q378" s="1731"/>
      <c r="R378" s="1731"/>
      <c r="S378" s="1731"/>
      <c r="T378" s="1731"/>
      <c r="U378" s="1731"/>
      <c r="V378" s="1731"/>
      <c r="W378" s="1731"/>
      <c r="X378" s="1731"/>
      <c r="Y378" s="1731"/>
      <c r="Z378" s="1731"/>
      <c r="AA378" s="1731"/>
      <c r="AB378" s="1731"/>
      <c r="AC378" s="1731"/>
      <c r="AD378" s="1731"/>
      <c r="AE378" s="1731"/>
      <c r="AF378" s="1731"/>
      <c r="AG378" s="1731"/>
      <c r="AH378" s="1731"/>
      <c r="AI378" s="1731"/>
      <c r="AJ378" s="1731"/>
      <c r="AK378" s="1731"/>
      <c r="AL378" s="1731"/>
      <c r="AM378" s="1731"/>
      <c r="AN378" s="1731"/>
      <c r="AO378" s="1731"/>
      <c r="AP378" s="1731"/>
      <c r="AQ378" s="1731"/>
      <c r="AR378" s="1731"/>
      <c r="AS378" s="1731"/>
      <c r="AT378" s="1731"/>
      <c r="AU378" s="1731"/>
      <c r="AV378" s="1731"/>
      <c r="AW378" s="1731"/>
      <c r="AX378" s="1731"/>
      <c r="AY378" s="1731"/>
      <c r="AZ378" s="1731"/>
      <c r="BA378" s="1731"/>
      <c r="BB378" s="1731"/>
      <c r="BC378" s="1731"/>
      <c r="BD378" s="1731"/>
      <c r="BE378" s="1731"/>
      <c r="BF378" s="1731"/>
      <c r="BG378" s="1731"/>
      <c r="BH378" s="1731"/>
      <c r="BI378" s="1731"/>
      <c r="BJ378" s="1731"/>
      <c r="BK378" s="1731"/>
      <c r="BL378" s="1731"/>
      <c r="BM378" s="1731"/>
      <c r="BN378" s="1731"/>
      <c r="BO378" s="1731"/>
      <c r="BP378" s="1731"/>
      <c r="BQ378" s="1731"/>
      <c r="BR378" s="1731"/>
      <c r="BS378" s="1731"/>
      <c r="BT378" s="1731"/>
      <c r="BU378" s="1731"/>
      <c r="BV378" s="1732"/>
      <c r="BW378" s="1732"/>
      <c r="BX378" s="1732"/>
      <c r="BY378" s="1732"/>
      <c r="BZ378" s="1731"/>
      <c r="CA378" s="2200"/>
      <c r="CB378" s="2200"/>
      <c r="CC378" s="2200"/>
      <c r="CD378" s="2200"/>
      <c r="CE378" s="2200"/>
      <c r="CF378" s="2200"/>
      <c r="CG378" s="2200"/>
      <c r="CH378" s="2200"/>
      <c r="CI378" s="2200"/>
      <c r="CJ378" s="2200"/>
      <c r="CK378" s="2200"/>
      <c r="CL378" s="2200"/>
      <c r="CM378" s="2200"/>
      <c r="CN378" s="2200"/>
      <c r="CO378" s="2200"/>
      <c r="CP378" s="2200"/>
      <c r="CQ378" s="2200"/>
      <c r="CR378" s="1731"/>
      <c r="CS378" s="1731"/>
    </row>
    <row r="379" spans="1:97" ht="13.5" customHeight="1" x14ac:dyDescent="0.25">
      <c r="A379" s="1731"/>
      <c r="B379" s="1731"/>
      <c r="C379" s="1731"/>
      <c r="D379" s="1731"/>
      <c r="E379" s="1731"/>
      <c r="F379" s="1731"/>
      <c r="G379" s="1731"/>
      <c r="H379" s="1731"/>
      <c r="I379" s="1731"/>
      <c r="J379" s="1731"/>
      <c r="K379" s="1731"/>
      <c r="L379" s="1731"/>
      <c r="M379" s="1731"/>
      <c r="N379" s="1731"/>
      <c r="O379" s="1731"/>
      <c r="P379" s="1731"/>
      <c r="Q379" s="1731"/>
      <c r="R379" s="1731"/>
      <c r="S379" s="1731"/>
      <c r="T379" s="1731"/>
      <c r="U379" s="1731"/>
      <c r="V379" s="1731"/>
      <c r="W379" s="1731"/>
      <c r="X379" s="1731"/>
      <c r="Y379" s="1731"/>
      <c r="Z379" s="1731"/>
      <c r="AA379" s="1731"/>
      <c r="AB379" s="1731"/>
      <c r="AC379" s="1731"/>
      <c r="AD379" s="1731"/>
      <c r="AE379" s="1731"/>
      <c r="AF379" s="1731"/>
      <c r="AG379" s="1731"/>
      <c r="AH379" s="1731"/>
      <c r="AI379" s="1731"/>
      <c r="AJ379" s="1731"/>
      <c r="AK379" s="1731"/>
      <c r="AL379" s="1731"/>
      <c r="AM379" s="1731"/>
      <c r="AN379" s="1731"/>
      <c r="AO379" s="1731"/>
      <c r="AP379" s="1731"/>
      <c r="AQ379" s="1731"/>
      <c r="AR379" s="1731"/>
      <c r="AS379" s="1731"/>
      <c r="AT379" s="1731"/>
      <c r="AU379" s="1731"/>
      <c r="AV379" s="1731"/>
      <c r="AW379" s="1731"/>
      <c r="AX379" s="1731"/>
      <c r="AY379" s="1731"/>
      <c r="AZ379" s="1731"/>
      <c r="BA379" s="1731"/>
      <c r="BB379" s="1731"/>
      <c r="BC379" s="1731"/>
      <c r="BD379" s="1731"/>
      <c r="BE379" s="1731"/>
      <c r="BF379" s="1731"/>
      <c r="BG379" s="1731"/>
      <c r="BH379" s="1731"/>
      <c r="BI379" s="1731"/>
      <c r="BJ379" s="1731"/>
      <c r="BK379" s="1731"/>
      <c r="BL379" s="1731"/>
      <c r="BM379" s="1731"/>
      <c r="BN379" s="1731"/>
      <c r="BO379" s="1731"/>
      <c r="BP379" s="1731"/>
      <c r="BQ379" s="1731"/>
      <c r="BR379" s="1731"/>
      <c r="BS379" s="1731"/>
      <c r="BT379" s="1731"/>
      <c r="BU379" s="1731"/>
      <c r="BV379" s="1732"/>
      <c r="BW379" s="1732"/>
      <c r="BX379" s="1732"/>
      <c r="BY379" s="1732"/>
      <c r="BZ379" s="1731"/>
      <c r="CA379" s="2200"/>
      <c r="CB379" s="2200"/>
      <c r="CC379" s="2200"/>
      <c r="CD379" s="2200"/>
      <c r="CE379" s="2200"/>
      <c r="CF379" s="2200"/>
      <c r="CG379" s="2200"/>
      <c r="CH379" s="2200"/>
      <c r="CI379" s="2200"/>
      <c r="CJ379" s="2200"/>
      <c r="CK379" s="2200"/>
      <c r="CL379" s="2200"/>
      <c r="CM379" s="2200"/>
      <c r="CN379" s="2200"/>
      <c r="CO379" s="2200"/>
      <c r="CP379" s="2200"/>
      <c r="CQ379" s="2200"/>
      <c r="CR379" s="1731"/>
      <c r="CS379" s="1731"/>
    </row>
    <row r="380" spans="1:97" ht="13.5" customHeight="1" x14ac:dyDescent="0.25">
      <c r="A380" s="1731"/>
      <c r="B380" s="1731"/>
      <c r="C380" s="1731"/>
      <c r="D380" s="1731"/>
      <c r="E380" s="1731"/>
      <c r="F380" s="1731"/>
      <c r="G380" s="1731"/>
      <c r="H380" s="1731"/>
      <c r="I380" s="1731"/>
      <c r="J380" s="1731"/>
      <c r="K380" s="1731"/>
      <c r="L380" s="1731"/>
      <c r="M380" s="1731"/>
      <c r="N380" s="1731"/>
      <c r="O380" s="1731"/>
      <c r="P380" s="1731"/>
      <c r="Q380" s="1731"/>
      <c r="R380" s="1731"/>
      <c r="S380" s="1731"/>
      <c r="T380" s="1731"/>
      <c r="U380" s="1731"/>
      <c r="V380" s="1731"/>
      <c r="W380" s="1731"/>
      <c r="X380" s="1731"/>
      <c r="Y380" s="1731"/>
      <c r="Z380" s="1731"/>
      <c r="AA380" s="1731"/>
      <c r="AB380" s="1731"/>
      <c r="AC380" s="1731"/>
      <c r="AD380" s="1731"/>
      <c r="AE380" s="1731"/>
      <c r="AF380" s="1731"/>
      <c r="AG380" s="1731"/>
      <c r="AH380" s="1731"/>
      <c r="AI380" s="1731"/>
      <c r="AJ380" s="1731"/>
      <c r="AK380" s="1731"/>
      <c r="AL380" s="1731"/>
      <c r="AM380" s="1731"/>
      <c r="AN380" s="1731"/>
      <c r="AO380" s="1731"/>
      <c r="AP380" s="1731"/>
      <c r="AQ380" s="1731"/>
      <c r="AR380" s="1731"/>
      <c r="AS380" s="1731"/>
      <c r="AT380" s="1731"/>
      <c r="AU380" s="1731"/>
      <c r="AV380" s="1731"/>
      <c r="AW380" s="1731"/>
      <c r="AX380" s="1731"/>
      <c r="AY380" s="1731"/>
      <c r="AZ380" s="1731"/>
      <c r="BA380" s="1731"/>
      <c r="BB380" s="1731"/>
      <c r="BC380" s="1731"/>
      <c r="BD380" s="1731"/>
      <c r="BE380" s="1731"/>
      <c r="BF380" s="1731"/>
      <c r="BG380" s="1731"/>
      <c r="BH380" s="1731"/>
      <c r="BI380" s="1731"/>
      <c r="BJ380" s="1731"/>
      <c r="BK380" s="1731"/>
      <c r="BL380" s="1731"/>
      <c r="BM380" s="1731"/>
      <c r="BN380" s="1731"/>
      <c r="BO380" s="1731"/>
      <c r="BP380" s="1731"/>
      <c r="BQ380" s="1731"/>
      <c r="BR380" s="1731"/>
      <c r="BS380" s="1731"/>
      <c r="BT380" s="1731"/>
      <c r="BU380" s="1731"/>
      <c r="BV380" s="1732"/>
      <c r="BW380" s="1732"/>
      <c r="BX380" s="1732"/>
      <c r="BY380" s="1732"/>
      <c r="BZ380" s="1731"/>
      <c r="CA380" s="2200"/>
      <c r="CB380" s="2200"/>
      <c r="CC380" s="2200"/>
      <c r="CD380" s="2200"/>
      <c r="CE380" s="2200"/>
      <c r="CF380" s="2200"/>
      <c r="CG380" s="2200"/>
      <c r="CH380" s="2200"/>
      <c r="CI380" s="2200"/>
      <c r="CJ380" s="2200"/>
      <c r="CK380" s="2200"/>
      <c r="CL380" s="2200"/>
      <c r="CM380" s="2200"/>
      <c r="CN380" s="2200"/>
      <c r="CO380" s="2200"/>
      <c r="CP380" s="2200"/>
      <c r="CQ380" s="2200"/>
      <c r="CR380" s="1731"/>
      <c r="CS380" s="1731"/>
    </row>
    <row r="381" spans="1:97" ht="13.5" customHeight="1" x14ac:dyDescent="0.25">
      <c r="A381" s="1731"/>
      <c r="B381" s="1731"/>
      <c r="C381" s="1731"/>
      <c r="D381" s="1731"/>
      <c r="E381" s="1731"/>
      <c r="F381" s="1731"/>
      <c r="G381" s="1731"/>
      <c r="H381" s="1731"/>
      <c r="I381" s="1731"/>
      <c r="J381" s="1731"/>
      <c r="K381" s="1731"/>
      <c r="L381" s="1731"/>
      <c r="M381" s="1731"/>
      <c r="N381" s="1731"/>
      <c r="O381" s="1731"/>
      <c r="P381" s="1731"/>
      <c r="Q381" s="1731"/>
      <c r="R381" s="1731"/>
      <c r="S381" s="1731"/>
      <c r="T381" s="1731"/>
      <c r="U381" s="1731"/>
      <c r="V381" s="1731"/>
      <c r="W381" s="1731"/>
      <c r="X381" s="1731"/>
      <c r="Y381" s="1731"/>
      <c r="Z381" s="1731"/>
      <c r="AA381" s="1731"/>
      <c r="AB381" s="1731"/>
      <c r="AC381" s="1731"/>
      <c r="AD381" s="1731"/>
      <c r="AE381" s="1731"/>
      <c r="AF381" s="1731"/>
      <c r="AG381" s="1731"/>
      <c r="AH381" s="1731"/>
      <c r="AI381" s="1731"/>
      <c r="AJ381" s="1731"/>
      <c r="AK381" s="1731"/>
      <c r="AL381" s="1731"/>
      <c r="AM381" s="1731"/>
      <c r="AN381" s="1731"/>
      <c r="AO381" s="1731"/>
      <c r="AP381" s="1731"/>
      <c r="AQ381" s="1731"/>
      <c r="AR381" s="1731"/>
      <c r="AS381" s="1731"/>
      <c r="AT381" s="1731"/>
      <c r="AU381" s="1731"/>
      <c r="AV381" s="1731"/>
      <c r="AW381" s="1731"/>
      <c r="AX381" s="1731"/>
      <c r="AY381" s="1731"/>
      <c r="AZ381" s="1731"/>
      <c r="BA381" s="1731"/>
      <c r="BB381" s="1731"/>
      <c r="BC381" s="1731"/>
      <c r="BD381" s="1731"/>
      <c r="BE381" s="1731"/>
      <c r="BF381" s="1731"/>
      <c r="BG381" s="1731"/>
      <c r="BH381" s="1731"/>
      <c r="BI381" s="1731"/>
      <c r="BJ381" s="1731"/>
      <c r="BK381" s="1731"/>
      <c r="BL381" s="1731"/>
      <c r="BM381" s="1731"/>
      <c r="BN381" s="1731"/>
      <c r="BO381" s="1731"/>
      <c r="BP381" s="1731"/>
      <c r="BQ381" s="1731"/>
      <c r="BR381" s="1731"/>
      <c r="BS381" s="1731"/>
      <c r="BT381" s="1731"/>
      <c r="BU381" s="1731"/>
      <c r="BV381" s="1732"/>
      <c r="BW381" s="1732"/>
      <c r="BX381" s="1732"/>
      <c r="BY381" s="1732"/>
      <c r="BZ381" s="1731"/>
      <c r="CA381" s="2200"/>
      <c r="CB381" s="2200"/>
      <c r="CC381" s="2200"/>
      <c r="CD381" s="2200"/>
      <c r="CE381" s="2200"/>
      <c r="CF381" s="2200"/>
      <c r="CG381" s="2200"/>
      <c r="CH381" s="2200"/>
      <c r="CI381" s="2200"/>
      <c r="CJ381" s="2200"/>
      <c r="CK381" s="2200"/>
      <c r="CL381" s="2200"/>
      <c r="CM381" s="2200"/>
      <c r="CN381" s="2200"/>
      <c r="CO381" s="2200"/>
      <c r="CP381" s="2200"/>
      <c r="CQ381" s="2200"/>
      <c r="CR381" s="1731"/>
      <c r="CS381" s="1731"/>
    </row>
    <row r="382" spans="1:97" ht="13.5" customHeight="1" x14ac:dyDescent="0.25">
      <c r="A382" s="1731"/>
      <c r="B382" s="1731"/>
      <c r="C382" s="1731"/>
      <c r="D382" s="1731"/>
      <c r="E382" s="1731"/>
      <c r="F382" s="1731"/>
      <c r="G382" s="1731"/>
      <c r="H382" s="1731"/>
      <c r="I382" s="1731"/>
      <c r="J382" s="1731"/>
      <c r="K382" s="1731"/>
      <c r="L382" s="1731"/>
      <c r="M382" s="1731"/>
      <c r="N382" s="1731"/>
      <c r="O382" s="1731"/>
      <c r="P382" s="1731"/>
      <c r="Q382" s="1731"/>
      <c r="R382" s="1731"/>
      <c r="S382" s="1731"/>
      <c r="T382" s="1731"/>
      <c r="U382" s="1731"/>
      <c r="V382" s="1731"/>
      <c r="W382" s="1731"/>
      <c r="X382" s="1731"/>
      <c r="Y382" s="1731"/>
      <c r="Z382" s="1731"/>
      <c r="AA382" s="1731"/>
      <c r="AB382" s="1731"/>
      <c r="AC382" s="1731"/>
      <c r="AD382" s="1731"/>
      <c r="AE382" s="1731"/>
      <c r="AF382" s="1731"/>
      <c r="AG382" s="1731"/>
      <c r="AH382" s="1731"/>
      <c r="AI382" s="1731"/>
      <c r="AJ382" s="1731"/>
      <c r="AK382" s="1731"/>
      <c r="AL382" s="1731"/>
      <c r="AM382" s="1731"/>
      <c r="AN382" s="1731"/>
      <c r="AO382" s="1731"/>
      <c r="AP382" s="1731"/>
      <c r="AQ382" s="1731"/>
      <c r="AR382" s="1731"/>
      <c r="AS382" s="1731"/>
      <c r="AT382" s="1731"/>
      <c r="AU382" s="1731"/>
      <c r="AV382" s="1731"/>
      <c r="AW382" s="1731"/>
      <c r="AX382" s="1731"/>
      <c r="AY382" s="1731"/>
      <c r="AZ382" s="1731"/>
      <c r="BA382" s="1731"/>
      <c r="BB382" s="1731"/>
      <c r="BC382" s="1731"/>
      <c r="BD382" s="1731"/>
      <c r="BE382" s="1731"/>
      <c r="BF382" s="1731"/>
      <c r="BG382" s="1731"/>
      <c r="BH382" s="1731"/>
      <c r="BI382" s="1731"/>
      <c r="BJ382" s="1731"/>
      <c r="BK382" s="1731"/>
      <c r="BL382" s="1731"/>
      <c r="BM382" s="1731"/>
      <c r="BN382" s="1731"/>
      <c r="BO382" s="1731"/>
      <c r="BP382" s="1731"/>
      <c r="BQ382" s="1731"/>
      <c r="BR382" s="1731"/>
      <c r="BS382" s="1731"/>
      <c r="BT382" s="1731"/>
      <c r="BU382" s="1731"/>
      <c r="BV382" s="1732"/>
      <c r="BW382" s="1732"/>
      <c r="BX382" s="1732"/>
      <c r="BY382" s="1732"/>
      <c r="BZ382" s="1731"/>
      <c r="CA382" s="2200"/>
      <c r="CB382" s="2200"/>
      <c r="CC382" s="2200"/>
      <c r="CD382" s="2200"/>
      <c r="CE382" s="2200"/>
      <c r="CF382" s="2200"/>
      <c r="CG382" s="2200"/>
      <c r="CH382" s="2200"/>
      <c r="CI382" s="2200"/>
      <c r="CJ382" s="2200"/>
      <c r="CK382" s="2200"/>
      <c r="CL382" s="2200"/>
      <c r="CM382" s="2200"/>
      <c r="CN382" s="2200"/>
      <c r="CO382" s="2200"/>
      <c r="CP382" s="2200"/>
      <c r="CQ382" s="2200"/>
      <c r="CR382" s="1731"/>
      <c r="CS382" s="1731"/>
    </row>
    <row r="383" spans="1:97" ht="13.5" customHeight="1" x14ac:dyDescent="0.25">
      <c r="A383" s="1731"/>
      <c r="B383" s="1731"/>
      <c r="C383" s="1731"/>
      <c r="D383" s="1731"/>
      <c r="E383" s="1731"/>
      <c r="F383" s="1731"/>
      <c r="G383" s="1731"/>
      <c r="H383" s="1731"/>
      <c r="I383" s="1731"/>
      <c r="J383" s="1731"/>
      <c r="K383" s="1731"/>
      <c r="L383" s="1731"/>
      <c r="M383" s="1731"/>
      <c r="N383" s="1731"/>
      <c r="O383" s="1731"/>
      <c r="P383" s="1731"/>
      <c r="Q383" s="1731"/>
      <c r="R383" s="1731"/>
      <c r="S383" s="1731"/>
      <c r="T383" s="1731"/>
      <c r="U383" s="1731"/>
      <c r="V383" s="1731"/>
      <c r="W383" s="1731"/>
      <c r="X383" s="1731"/>
      <c r="Y383" s="1731"/>
      <c r="Z383" s="1731"/>
      <c r="AA383" s="1731"/>
      <c r="AB383" s="1731"/>
      <c r="AC383" s="1731"/>
      <c r="AD383" s="1731"/>
      <c r="AE383" s="1731"/>
      <c r="AF383" s="1731"/>
      <c r="AG383" s="1731"/>
      <c r="AH383" s="1731"/>
      <c r="AI383" s="1731"/>
      <c r="AJ383" s="1731"/>
      <c r="AK383" s="1731"/>
      <c r="AL383" s="1731"/>
      <c r="AM383" s="1731"/>
      <c r="AN383" s="1731"/>
      <c r="AO383" s="1731"/>
      <c r="AP383" s="1731"/>
      <c r="AQ383" s="1731"/>
      <c r="AR383" s="1731"/>
      <c r="AS383" s="1731"/>
      <c r="AT383" s="1731"/>
      <c r="AU383" s="1731"/>
      <c r="AV383" s="1731"/>
      <c r="AW383" s="1731"/>
      <c r="AX383" s="1731"/>
      <c r="AY383" s="1731"/>
      <c r="AZ383" s="1731"/>
      <c r="BA383" s="1731"/>
      <c r="BB383" s="1731"/>
      <c r="BC383" s="1731"/>
      <c r="BD383" s="1731"/>
      <c r="BE383" s="1731"/>
      <c r="BF383" s="1731"/>
      <c r="BG383" s="1731"/>
      <c r="BH383" s="1731"/>
      <c r="BI383" s="1731"/>
      <c r="BJ383" s="1731"/>
      <c r="BK383" s="1731"/>
      <c r="BL383" s="1731"/>
      <c r="BM383" s="1731"/>
      <c r="BN383" s="1731"/>
      <c r="BO383" s="1731"/>
      <c r="BP383" s="1731"/>
      <c r="BQ383" s="1731"/>
      <c r="BR383" s="1731"/>
      <c r="BS383" s="1731"/>
      <c r="BT383" s="1731"/>
      <c r="BU383" s="1731"/>
      <c r="BV383" s="1732"/>
      <c r="BW383" s="1732"/>
      <c r="BX383" s="1732"/>
      <c r="BY383" s="1732"/>
      <c r="BZ383" s="1731"/>
      <c r="CA383" s="2200"/>
      <c r="CB383" s="2200"/>
      <c r="CC383" s="2200"/>
      <c r="CD383" s="2200"/>
      <c r="CE383" s="2200"/>
      <c r="CF383" s="2200"/>
      <c r="CG383" s="2200"/>
      <c r="CH383" s="2200"/>
      <c r="CI383" s="2200"/>
      <c r="CJ383" s="2200"/>
      <c r="CK383" s="2200"/>
      <c r="CL383" s="2200"/>
      <c r="CM383" s="2200"/>
      <c r="CN383" s="2200"/>
      <c r="CO383" s="2200"/>
      <c r="CP383" s="2200"/>
      <c r="CQ383" s="2200"/>
      <c r="CR383" s="1731"/>
      <c r="CS383" s="1731"/>
    </row>
    <row r="384" spans="1:97" ht="13.5" customHeight="1" x14ac:dyDescent="0.25">
      <c r="A384" s="1731"/>
      <c r="B384" s="1731"/>
      <c r="C384" s="1731"/>
      <c r="D384" s="1731"/>
      <c r="E384" s="1731"/>
      <c r="F384" s="1731"/>
      <c r="G384" s="1731"/>
      <c r="H384" s="1731"/>
      <c r="I384" s="1731"/>
      <c r="J384" s="1731"/>
      <c r="K384" s="1731"/>
      <c r="L384" s="1731"/>
      <c r="M384" s="1731"/>
      <c r="N384" s="1731"/>
      <c r="O384" s="1731"/>
      <c r="P384" s="1731"/>
      <c r="Q384" s="1731"/>
      <c r="R384" s="1731"/>
      <c r="S384" s="1731"/>
      <c r="T384" s="1731"/>
      <c r="U384" s="1731"/>
      <c r="V384" s="1731"/>
      <c r="W384" s="1731"/>
      <c r="X384" s="1731"/>
      <c r="Y384" s="1731"/>
      <c r="Z384" s="1731"/>
      <c r="AA384" s="1731"/>
      <c r="AB384" s="1731"/>
      <c r="AC384" s="1731"/>
      <c r="AD384" s="1731"/>
      <c r="AE384" s="1731"/>
      <c r="AF384" s="1731"/>
      <c r="AG384" s="1731"/>
      <c r="AH384" s="1731"/>
      <c r="AI384" s="1731"/>
      <c r="AJ384" s="1731"/>
      <c r="AK384" s="1731"/>
      <c r="AL384" s="1731"/>
      <c r="AM384" s="1731"/>
      <c r="AN384" s="1731"/>
      <c r="AO384" s="1731"/>
      <c r="AP384" s="1731"/>
      <c r="AQ384" s="1731"/>
      <c r="AR384" s="1731"/>
      <c r="AS384" s="1731"/>
      <c r="AT384" s="1731"/>
      <c r="AU384" s="1731"/>
      <c r="AV384" s="1731"/>
      <c r="AW384" s="1731"/>
      <c r="AX384" s="1731"/>
      <c r="AY384" s="1731"/>
      <c r="AZ384" s="1731"/>
      <c r="BA384" s="1731"/>
      <c r="BB384" s="1731"/>
      <c r="BC384" s="1731"/>
      <c r="BD384" s="1731"/>
      <c r="BE384" s="1731"/>
      <c r="BF384" s="1731"/>
      <c r="BG384" s="1731"/>
      <c r="BH384" s="1731"/>
      <c r="BI384" s="1731"/>
      <c r="BJ384" s="1731"/>
      <c r="BK384" s="1731"/>
      <c r="BL384" s="1731"/>
      <c r="BM384" s="1731"/>
      <c r="BN384" s="1731"/>
      <c r="BO384" s="1731"/>
      <c r="BP384" s="1731"/>
      <c r="BQ384" s="1731"/>
      <c r="BR384" s="1731"/>
      <c r="BS384" s="1731"/>
      <c r="BT384" s="1731"/>
      <c r="BU384" s="1731"/>
      <c r="BV384" s="1732"/>
      <c r="BW384" s="1732"/>
      <c r="BX384" s="1732"/>
      <c r="BY384" s="1732"/>
      <c r="BZ384" s="1731"/>
      <c r="CA384" s="2200"/>
      <c r="CB384" s="2200"/>
      <c r="CC384" s="2200"/>
      <c r="CD384" s="2200"/>
      <c r="CE384" s="2200"/>
      <c r="CF384" s="2200"/>
      <c r="CG384" s="2200"/>
      <c r="CH384" s="2200"/>
      <c r="CI384" s="2200"/>
      <c r="CJ384" s="2200"/>
      <c r="CK384" s="2200"/>
      <c r="CL384" s="2200"/>
      <c r="CM384" s="2200"/>
      <c r="CN384" s="2200"/>
      <c r="CO384" s="2200"/>
      <c r="CP384" s="2200"/>
      <c r="CQ384" s="2200"/>
      <c r="CR384" s="1731"/>
      <c r="CS384" s="1731"/>
    </row>
    <row r="385" spans="1:97" ht="13.5" customHeight="1" x14ac:dyDescent="0.25">
      <c r="A385" s="1731"/>
      <c r="B385" s="1731"/>
      <c r="C385" s="1731"/>
      <c r="D385" s="1731"/>
      <c r="E385" s="1731"/>
      <c r="F385" s="1731"/>
      <c r="G385" s="1731"/>
      <c r="H385" s="1731"/>
      <c r="I385" s="1731"/>
      <c r="J385" s="1731"/>
      <c r="K385" s="1731"/>
      <c r="L385" s="1731"/>
      <c r="M385" s="1731"/>
      <c r="N385" s="1731"/>
      <c r="O385" s="1731"/>
      <c r="P385" s="1731"/>
      <c r="Q385" s="1731"/>
      <c r="R385" s="1731"/>
      <c r="S385" s="1731"/>
      <c r="T385" s="1731"/>
      <c r="U385" s="1731"/>
      <c r="V385" s="1731"/>
      <c r="W385" s="1731"/>
      <c r="X385" s="1731"/>
      <c r="Y385" s="1731"/>
      <c r="Z385" s="1731"/>
      <c r="AA385" s="1731"/>
      <c r="AB385" s="1731"/>
      <c r="AC385" s="1731"/>
      <c r="AD385" s="1731"/>
      <c r="AE385" s="1731"/>
      <c r="AF385" s="1731"/>
      <c r="AG385" s="1731"/>
      <c r="AH385" s="1731"/>
      <c r="AI385" s="1731"/>
      <c r="AJ385" s="1731"/>
      <c r="AK385" s="1731"/>
      <c r="AL385" s="1731"/>
      <c r="AM385" s="1731"/>
      <c r="AN385" s="1731"/>
      <c r="AO385" s="1731"/>
      <c r="AP385" s="1731"/>
      <c r="AQ385" s="1731"/>
      <c r="AR385" s="1731"/>
      <c r="AS385" s="1731"/>
      <c r="AT385" s="1731"/>
      <c r="AU385" s="1731"/>
      <c r="AV385" s="1731"/>
      <c r="AW385" s="1731"/>
      <c r="AX385" s="1731"/>
      <c r="AY385" s="1731"/>
      <c r="AZ385" s="1731"/>
      <c r="BA385" s="1731"/>
      <c r="BB385" s="1731"/>
      <c r="BC385" s="1731"/>
      <c r="BD385" s="1731"/>
      <c r="BE385" s="1731"/>
      <c r="BF385" s="1731"/>
      <c r="BG385" s="1731"/>
      <c r="BH385" s="1731"/>
      <c r="BI385" s="1731"/>
      <c r="BJ385" s="1731"/>
      <c r="BK385" s="1731"/>
      <c r="BL385" s="1731"/>
      <c r="BM385" s="1731"/>
      <c r="BN385" s="1731"/>
      <c r="BO385" s="1731"/>
      <c r="BP385" s="1731"/>
      <c r="BQ385" s="1731"/>
      <c r="BR385" s="1731"/>
      <c r="BS385" s="1731"/>
      <c r="BT385" s="1731"/>
      <c r="BU385" s="1731"/>
      <c r="BV385" s="1732"/>
      <c r="BW385" s="1732"/>
      <c r="BX385" s="1732"/>
      <c r="BY385" s="1732"/>
      <c r="BZ385" s="1731"/>
      <c r="CA385" s="2200"/>
      <c r="CB385" s="2200"/>
      <c r="CC385" s="2200"/>
      <c r="CD385" s="2200"/>
      <c r="CE385" s="2200"/>
      <c r="CF385" s="2200"/>
      <c r="CG385" s="2200"/>
      <c r="CH385" s="2200"/>
      <c r="CI385" s="2200"/>
      <c r="CJ385" s="2200"/>
      <c r="CK385" s="2200"/>
      <c r="CL385" s="2200"/>
      <c r="CM385" s="2200"/>
      <c r="CN385" s="2200"/>
      <c r="CO385" s="2200"/>
      <c r="CP385" s="2200"/>
      <c r="CQ385" s="2200"/>
      <c r="CR385" s="1731"/>
      <c r="CS385" s="1731"/>
    </row>
    <row r="386" spans="1:97" ht="13.5" customHeight="1" x14ac:dyDescent="0.25">
      <c r="A386" s="1731"/>
      <c r="B386" s="1731"/>
      <c r="C386" s="1731"/>
      <c r="D386" s="1731"/>
      <c r="E386" s="1731"/>
      <c r="F386" s="1731"/>
      <c r="G386" s="1731"/>
      <c r="H386" s="1731"/>
      <c r="I386" s="1731"/>
      <c r="J386" s="1731"/>
      <c r="K386" s="1731"/>
      <c r="L386" s="1731"/>
      <c r="M386" s="1731"/>
      <c r="N386" s="1731"/>
      <c r="O386" s="1731"/>
      <c r="P386" s="1731"/>
      <c r="Q386" s="1731"/>
      <c r="R386" s="1731"/>
      <c r="S386" s="1731"/>
      <c r="T386" s="1731"/>
      <c r="U386" s="1731"/>
      <c r="V386" s="1731"/>
      <c r="W386" s="1731"/>
      <c r="X386" s="1731"/>
      <c r="Y386" s="1731"/>
      <c r="Z386" s="1731"/>
      <c r="AA386" s="1731"/>
      <c r="AB386" s="1731"/>
      <c r="AC386" s="1731"/>
      <c r="AD386" s="1731"/>
      <c r="AE386" s="1731"/>
      <c r="AF386" s="1731"/>
      <c r="AG386" s="1731"/>
      <c r="AH386" s="1731"/>
      <c r="AI386" s="1731"/>
      <c r="AJ386" s="1731"/>
      <c r="AK386" s="1731"/>
      <c r="AL386" s="1731"/>
      <c r="AM386" s="1731"/>
      <c r="AN386" s="1731"/>
      <c r="AO386" s="1731"/>
      <c r="AP386" s="1731"/>
      <c r="AQ386" s="1731"/>
      <c r="AR386" s="1731"/>
      <c r="AS386" s="1731"/>
      <c r="AT386" s="1731"/>
      <c r="AU386" s="1731"/>
      <c r="AV386" s="1731"/>
      <c r="AW386" s="1731"/>
      <c r="AX386" s="1731"/>
      <c r="AY386" s="1731"/>
      <c r="AZ386" s="1731"/>
      <c r="BA386" s="1731"/>
      <c r="BB386" s="1731"/>
      <c r="BC386" s="1731"/>
      <c r="BD386" s="1731"/>
      <c r="BE386" s="1731"/>
      <c r="BF386" s="1731"/>
      <c r="BG386" s="1731"/>
      <c r="BH386" s="1731"/>
      <c r="BI386" s="1731"/>
      <c r="BJ386" s="1731"/>
      <c r="BK386" s="1731"/>
      <c r="BL386" s="1731"/>
      <c r="BM386" s="1731"/>
      <c r="BN386" s="1731"/>
      <c r="BO386" s="1731"/>
      <c r="BP386" s="1731"/>
      <c r="BQ386" s="1731"/>
      <c r="BR386" s="1731"/>
      <c r="BS386" s="1731"/>
      <c r="BT386" s="1731"/>
      <c r="BU386" s="1731"/>
      <c r="BV386" s="1732"/>
      <c r="BW386" s="1732"/>
      <c r="BX386" s="1732"/>
      <c r="BY386" s="1732"/>
      <c r="BZ386" s="1731"/>
      <c r="CA386" s="2200"/>
      <c r="CB386" s="2200"/>
      <c r="CC386" s="2200"/>
      <c r="CD386" s="2200"/>
      <c r="CE386" s="2200"/>
      <c r="CF386" s="2200"/>
      <c r="CG386" s="2200"/>
      <c r="CH386" s="2200"/>
      <c r="CI386" s="2200"/>
      <c r="CJ386" s="2200"/>
      <c r="CK386" s="2200"/>
      <c r="CL386" s="2200"/>
      <c r="CM386" s="2200"/>
      <c r="CN386" s="2200"/>
      <c r="CO386" s="2200"/>
      <c r="CP386" s="2200"/>
      <c r="CQ386" s="2200"/>
      <c r="CR386" s="1731"/>
      <c r="CS386" s="1731"/>
    </row>
    <row r="387" spans="1:97" ht="13.5" customHeight="1" x14ac:dyDescent="0.25">
      <c r="A387" s="1731"/>
      <c r="B387" s="1731"/>
      <c r="C387" s="1731"/>
      <c r="D387" s="1731"/>
      <c r="E387" s="1731"/>
      <c r="F387" s="1731"/>
      <c r="G387" s="1731"/>
      <c r="H387" s="1731"/>
      <c r="I387" s="1731"/>
      <c r="J387" s="1731"/>
      <c r="K387" s="1731"/>
      <c r="L387" s="1731"/>
      <c r="M387" s="1731"/>
      <c r="N387" s="1731"/>
      <c r="O387" s="1731"/>
      <c r="P387" s="1731"/>
      <c r="Q387" s="1731"/>
      <c r="R387" s="1731"/>
      <c r="S387" s="1731"/>
      <c r="T387" s="1731"/>
      <c r="U387" s="1731"/>
      <c r="V387" s="1731"/>
      <c r="W387" s="1731"/>
      <c r="X387" s="1731"/>
      <c r="Y387" s="1731"/>
      <c r="Z387" s="1731"/>
      <c r="AA387" s="1731"/>
      <c r="AB387" s="1731"/>
      <c r="AC387" s="1731"/>
      <c r="AD387" s="1731"/>
      <c r="AE387" s="1731"/>
      <c r="AF387" s="1731"/>
      <c r="AG387" s="1731"/>
      <c r="AH387" s="1731"/>
      <c r="AI387" s="1731"/>
      <c r="AJ387" s="1731"/>
      <c r="AK387" s="1731"/>
      <c r="AL387" s="1731"/>
      <c r="AM387" s="1731"/>
      <c r="AN387" s="1731"/>
      <c r="AO387" s="1731"/>
      <c r="AP387" s="1731"/>
      <c r="AQ387" s="1731"/>
      <c r="AR387" s="1731"/>
      <c r="AS387" s="1731"/>
      <c r="AT387" s="1731"/>
      <c r="AU387" s="1731"/>
      <c r="AV387" s="1731"/>
      <c r="AW387" s="1731"/>
      <c r="AX387" s="1731"/>
      <c r="AY387" s="1731"/>
      <c r="AZ387" s="1731"/>
      <c r="BA387" s="1731"/>
      <c r="BB387" s="1731"/>
      <c r="BC387" s="1731"/>
      <c r="BD387" s="1731"/>
      <c r="BE387" s="1731"/>
      <c r="BF387" s="1731"/>
      <c r="BG387" s="1731"/>
      <c r="BH387" s="1731"/>
      <c r="BI387" s="1731"/>
      <c r="BJ387" s="1731"/>
      <c r="BK387" s="1731"/>
      <c r="BL387" s="1731"/>
      <c r="BM387" s="1731"/>
      <c r="BN387" s="1731"/>
      <c r="BO387" s="1731"/>
      <c r="BP387" s="1731"/>
      <c r="BQ387" s="1731"/>
      <c r="BR387" s="1731"/>
      <c r="BS387" s="1731"/>
      <c r="BT387" s="1731"/>
      <c r="BU387" s="1731"/>
      <c r="BV387" s="1732"/>
      <c r="BW387" s="1732"/>
      <c r="BX387" s="1732"/>
      <c r="BY387" s="1732"/>
      <c r="BZ387" s="1731"/>
      <c r="CA387" s="2200"/>
      <c r="CB387" s="2200"/>
      <c r="CC387" s="2200"/>
      <c r="CD387" s="2200"/>
      <c r="CE387" s="2200"/>
      <c r="CF387" s="2200"/>
      <c r="CG387" s="2200"/>
      <c r="CH387" s="2200"/>
      <c r="CI387" s="2200"/>
      <c r="CJ387" s="2200"/>
      <c r="CK387" s="2200"/>
      <c r="CL387" s="2200"/>
      <c r="CM387" s="2200"/>
      <c r="CN387" s="2200"/>
      <c r="CO387" s="2200"/>
      <c r="CP387" s="2200"/>
      <c r="CQ387" s="2200"/>
      <c r="CR387" s="1731"/>
      <c r="CS387" s="1731"/>
    </row>
    <row r="388" spans="1:97" ht="13.5" customHeight="1" x14ac:dyDescent="0.25">
      <c r="A388" s="1731"/>
      <c r="B388" s="1731"/>
      <c r="C388" s="1731"/>
      <c r="D388" s="1731"/>
      <c r="E388" s="1731"/>
      <c r="F388" s="1731"/>
      <c r="G388" s="1731"/>
      <c r="H388" s="1731"/>
      <c r="I388" s="1731"/>
      <c r="J388" s="1731"/>
      <c r="K388" s="1731"/>
      <c r="L388" s="1731"/>
      <c r="M388" s="1731"/>
      <c r="N388" s="1731"/>
      <c r="O388" s="1731"/>
      <c r="P388" s="1731"/>
      <c r="Q388" s="1731"/>
      <c r="R388" s="1731"/>
      <c r="S388" s="1731"/>
      <c r="T388" s="1731"/>
      <c r="U388" s="1731"/>
      <c r="V388" s="1731"/>
      <c r="W388" s="1731"/>
      <c r="X388" s="1731"/>
      <c r="Y388" s="1731"/>
      <c r="Z388" s="1731"/>
      <c r="AA388" s="1731"/>
      <c r="AB388" s="1731"/>
      <c r="AC388" s="1731"/>
      <c r="AD388" s="1731"/>
      <c r="AE388" s="1731"/>
      <c r="AF388" s="1731"/>
      <c r="AG388" s="1731"/>
      <c r="AH388" s="1731"/>
      <c r="AI388" s="1731"/>
      <c r="AJ388" s="1731"/>
      <c r="AK388" s="1731"/>
      <c r="AL388" s="1731"/>
      <c r="AM388" s="1731"/>
      <c r="AN388" s="1731"/>
      <c r="AO388" s="1731"/>
      <c r="AP388" s="1731"/>
      <c r="AQ388" s="1731"/>
      <c r="AR388" s="1731"/>
      <c r="AS388" s="1731"/>
      <c r="AT388" s="1731"/>
      <c r="AU388" s="1731"/>
      <c r="AV388" s="1731"/>
      <c r="AW388" s="1731"/>
      <c r="AX388" s="1731"/>
      <c r="AY388" s="1731"/>
      <c r="AZ388" s="1731"/>
      <c r="BA388" s="1731"/>
      <c r="BB388" s="1731"/>
      <c r="BC388" s="1731"/>
      <c r="BD388" s="1731"/>
      <c r="BE388" s="1731"/>
      <c r="BF388" s="1731"/>
      <c r="BG388" s="1731"/>
      <c r="BH388" s="1731"/>
      <c r="BI388" s="1731"/>
      <c r="BJ388" s="1731"/>
      <c r="BK388" s="1731"/>
      <c r="BL388" s="1731"/>
      <c r="BM388" s="1731"/>
      <c r="BN388" s="1731"/>
      <c r="BO388" s="1731"/>
      <c r="BP388" s="1731"/>
      <c r="BQ388" s="1731"/>
      <c r="BR388" s="1731"/>
      <c r="BS388" s="1731"/>
      <c r="BT388" s="1731"/>
      <c r="BU388" s="1731"/>
      <c r="BV388" s="1732"/>
      <c r="BW388" s="1732"/>
      <c r="BX388" s="1732"/>
      <c r="BY388" s="1732"/>
      <c r="BZ388" s="1731"/>
      <c r="CA388" s="2200"/>
      <c r="CB388" s="2200"/>
      <c r="CC388" s="2200"/>
      <c r="CD388" s="2200"/>
      <c r="CE388" s="2200"/>
      <c r="CF388" s="2200"/>
      <c r="CG388" s="2200"/>
      <c r="CH388" s="2200"/>
      <c r="CI388" s="2200"/>
      <c r="CJ388" s="2200"/>
      <c r="CK388" s="2200"/>
      <c r="CL388" s="2200"/>
      <c r="CM388" s="2200"/>
      <c r="CN388" s="2200"/>
      <c r="CO388" s="2200"/>
      <c r="CP388" s="2200"/>
      <c r="CQ388" s="2200"/>
      <c r="CR388" s="1731"/>
      <c r="CS388" s="1731"/>
    </row>
    <row r="389" spans="1:97" ht="13.5" customHeight="1" x14ac:dyDescent="0.25">
      <c r="A389" s="1731"/>
      <c r="B389" s="1731"/>
      <c r="C389" s="1731"/>
      <c r="D389" s="1731"/>
      <c r="E389" s="1731"/>
      <c r="F389" s="1731"/>
      <c r="G389" s="1731"/>
      <c r="H389" s="1731"/>
      <c r="I389" s="1731"/>
      <c r="J389" s="1731"/>
      <c r="K389" s="1731"/>
      <c r="L389" s="1731"/>
      <c r="M389" s="1731"/>
      <c r="N389" s="1731"/>
      <c r="O389" s="1731"/>
      <c r="P389" s="1731"/>
      <c r="Q389" s="1731"/>
      <c r="R389" s="1731"/>
      <c r="S389" s="1731"/>
      <c r="T389" s="1731"/>
      <c r="U389" s="1731"/>
      <c r="V389" s="1731"/>
      <c r="W389" s="1731"/>
      <c r="X389" s="1731"/>
      <c r="Y389" s="1731"/>
      <c r="Z389" s="1731"/>
      <c r="AA389" s="1731"/>
      <c r="AB389" s="1731"/>
      <c r="AC389" s="1731"/>
      <c r="AD389" s="1731"/>
      <c r="AE389" s="1731"/>
      <c r="AF389" s="1731"/>
      <c r="AG389" s="1731"/>
      <c r="AH389" s="1731"/>
      <c r="AI389" s="1731"/>
      <c r="AJ389" s="1731"/>
      <c r="AK389" s="1731"/>
      <c r="AL389" s="1731"/>
      <c r="AM389" s="1731"/>
      <c r="AN389" s="1731"/>
      <c r="AO389" s="1731"/>
      <c r="AP389" s="1731"/>
      <c r="AQ389" s="1731"/>
      <c r="AR389" s="1731"/>
      <c r="AS389" s="1731"/>
      <c r="AT389" s="1731"/>
      <c r="AU389" s="1731"/>
      <c r="AV389" s="1731"/>
      <c r="AW389" s="1731"/>
      <c r="AX389" s="1731"/>
      <c r="AY389" s="1731"/>
      <c r="AZ389" s="1731"/>
      <c r="BA389" s="1731"/>
      <c r="BB389" s="1731"/>
      <c r="BC389" s="1731"/>
      <c r="BD389" s="1731"/>
      <c r="BE389" s="1731"/>
      <c r="BF389" s="1731"/>
      <c r="BG389" s="1731"/>
      <c r="BH389" s="1731"/>
      <c r="BI389" s="1731"/>
      <c r="BJ389" s="1731"/>
      <c r="BK389" s="1731"/>
      <c r="BL389" s="1731"/>
      <c r="BM389" s="1731"/>
      <c r="BN389" s="1731"/>
      <c r="BO389" s="1731"/>
      <c r="BP389" s="1731"/>
      <c r="BQ389" s="1731"/>
      <c r="BR389" s="1731"/>
      <c r="BS389" s="1731"/>
      <c r="BT389" s="1731"/>
      <c r="BU389" s="1731"/>
      <c r="BV389" s="1732"/>
      <c r="BW389" s="1732"/>
      <c r="BX389" s="1732"/>
      <c r="BY389" s="1732"/>
      <c r="BZ389" s="1731"/>
      <c r="CA389" s="2200"/>
      <c r="CB389" s="2200"/>
      <c r="CC389" s="2200"/>
      <c r="CD389" s="2200"/>
      <c r="CE389" s="2200"/>
      <c r="CF389" s="2200"/>
      <c r="CG389" s="2200"/>
      <c r="CH389" s="2200"/>
      <c r="CI389" s="2200"/>
      <c r="CJ389" s="2200"/>
      <c r="CK389" s="2200"/>
      <c r="CL389" s="2200"/>
      <c r="CM389" s="2200"/>
      <c r="CN389" s="2200"/>
      <c r="CO389" s="2200"/>
      <c r="CP389" s="2200"/>
      <c r="CQ389" s="2200"/>
      <c r="CR389" s="1731"/>
      <c r="CS389" s="1731"/>
    </row>
    <row r="390" spans="1:97" ht="13.5" customHeight="1" x14ac:dyDescent="0.25">
      <c r="A390" s="1731"/>
      <c r="B390" s="1731"/>
      <c r="C390" s="1731"/>
      <c r="D390" s="1731"/>
      <c r="E390" s="1731"/>
      <c r="F390" s="1731"/>
      <c r="G390" s="1731"/>
      <c r="H390" s="1731"/>
      <c r="I390" s="1731"/>
      <c r="J390" s="1731"/>
      <c r="K390" s="1731"/>
      <c r="L390" s="1731"/>
      <c r="M390" s="1731"/>
      <c r="N390" s="1731"/>
      <c r="O390" s="1731"/>
      <c r="P390" s="1731"/>
      <c r="Q390" s="1731"/>
      <c r="R390" s="1731"/>
      <c r="S390" s="1731"/>
      <c r="T390" s="1731"/>
      <c r="U390" s="1731"/>
      <c r="V390" s="1731"/>
      <c r="W390" s="1731"/>
      <c r="X390" s="1731"/>
      <c r="Y390" s="1731"/>
      <c r="Z390" s="1731"/>
      <c r="AA390" s="1731"/>
      <c r="AB390" s="1731"/>
      <c r="AC390" s="1731"/>
      <c r="AD390" s="1731"/>
      <c r="AE390" s="1731"/>
      <c r="AF390" s="1731"/>
      <c r="AG390" s="1731"/>
      <c r="AH390" s="1731"/>
      <c r="AI390" s="1731"/>
      <c r="AJ390" s="1731"/>
      <c r="AK390" s="1731"/>
      <c r="AL390" s="1731"/>
      <c r="AM390" s="1731"/>
      <c r="AN390" s="1731"/>
      <c r="AO390" s="1731"/>
      <c r="AP390" s="1731"/>
      <c r="AQ390" s="1731"/>
      <c r="AR390" s="1731"/>
      <c r="AS390" s="1731"/>
      <c r="AT390" s="1731"/>
      <c r="AU390" s="1731"/>
      <c r="AV390" s="1731"/>
      <c r="AW390" s="1731"/>
      <c r="AX390" s="1731"/>
      <c r="AY390" s="1731"/>
      <c r="AZ390" s="1731"/>
      <c r="BA390" s="1731"/>
      <c r="BB390" s="1731"/>
      <c r="BC390" s="1731"/>
      <c r="BD390" s="1731"/>
      <c r="BE390" s="1731"/>
      <c r="BF390" s="1731"/>
      <c r="BG390" s="1731"/>
      <c r="BH390" s="1731"/>
      <c r="BI390" s="1731"/>
      <c r="BJ390" s="1731"/>
      <c r="BK390" s="1731"/>
      <c r="BL390" s="1731"/>
      <c r="BM390" s="1731"/>
      <c r="BN390" s="1731"/>
      <c r="BO390" s="1731"/>
      <c r="BP390" s="1731"/>
      <c r="BQ390" s="1731"/>
      <c r="BR390" s="1731"/>
      <c r="BS390" s="1731"/>
      <c r="BT390" s="1731"/>
      <c r="BU390" s="1731"/>
      <c r="BV390" s="1732"/>
      <c r="BW390" s="1732"/>
      <c r="BX390" s="1732"/>
      <c r="BY390" s="1732"/>
      <c r="BZ390" s="1731"/>
      <c r="CA390" s="2200"/>
      <c r="CB390" s="2200"/>
      <c r="CC390" s="2200"/>
      <c r="CD390" s="2200"/>
      <c r="CE390" s="2200"/>
      <c r="CF390" s="2200"/>
      <c r="CG390" s="2200"/>
      <c r="CH390" s="2200"/>
      <c r="CI390" s="2200"/>
      <c r="CJ390" s="2200"/>
      <c r="CK390" s="2200"/>
      <c r="CL390" s="2200"/>
      <c r="CM390" s="2200"/>
      <c r="CN390" s="2200"/>
      <c r="CO390" s="2200"/>
      <c r="CP390" s="2200"/>
      <c r="CQ390" s="2200"/>
      <c r="CR390" s="1731"/>
      <c r="CS390" s="1731"/>
    </row>
    <row r="391" spans="1:97" ht="13.5" customHeight="1" x14ac:dyDescent="0.25">
      <c r="A391" s="1731"/>
      <c r="B391" s="1731"/>
      <c r="C391" s="1731"/>
      <c r="D391" s="1731"/>
      <c r="E391" s="1731"/>
      <c r="F391" s="1731"/>
      <c r="G391" s="1731"/>
      <c r="H391" s="1731"/>
      <c r="I391" s="1731"/>
      <c r="J391" s="1731"/>
      <c r="K391" s="1731"/>
      <c r="L391" s="1731"/>
      <c r="M391" s="1731"/>
      <c r="N391" s="1731"/>
      <c r="O391" s="1731"/>
      <c r="P391" s="1731"/>
      <c r="Q391" s="1731"/>
      <c r="R391" s="1731"/>
      <c r="S391" s="1731"/>
      <c r="T391" s="1731"/>
      <c r="U391" s="1731"/>
      <c r="V391" s="1731"/>
      <c r="W391" s="1731"/>
      <c r="X391" s="1731"/>
      <c r="Y391" s="1731"/>
      <c r="Z391" s="1731"/>
      <c r="AA391" s="1731"/>
      <c r="AB391" s="1731"/>
      <c r="AC391" s="1731"/>
      <c r="AD391" s="1731"/>
      <c r="AE391" s="1731"/>
      <c r="AF391" s="1731"/>
      <c r="AG391" s="1731"/>
      <c r="AH391" s="1731"/>
      <c r="AI391" s="1731"/>
      <c r="AJ391" s="1731"/>
      <c r="AK391" s="1731"/>
      <c r="AL391" s="1731"/>
      <c r="AM391" s="1731"/>
      <c r="AN391" s="1731"/>
      <c r="AO391" s="1731"/>
      <c r="AP391" s="1731"/>
      <c r="AQ391" s="1731"/>
      <c r="AR391" s="1731"/>
      <c r="AS391" s="1731"/>
      <c r="AT391" s="1731"/>
      <c r="AU391" s="1731"/>
      <c r="AV391" s="1731"/>
      <c r="AW391" s="1731"/>
      <c r="AX391" s="1731"/>
      <c r="AY391" s="1731"/>
      <c r="AZ391" s="1731"/>
      <c r="BA391" s="1731"/>
      <c r="BB391" s="1731"/>
      <c r="BC391" s="1731"/>
      <c r="BD391" s="1731"/>
      <c r="BE391" s="1731"/>
      <c r="BF391" s="1731"/>
      <c r="BG391" s="1731"/>
      <c r="BH391" s="1731"/>
      <c r="BI391" s="1731"/>
      <c r="BJ391" s="1731"/>
      <c r="BK391" s="1731"/>
      <c r="BL391" s="1731"/>
      <c r="BM391" s="1731"/>
      <c r="BN391" s="1731"/>
      <c r="BO391" s="1731"/>
      <c r="BP391" s="1731"/>
      <c r="BQ391" s="1731"/>
      <c r="BR391" s="1731"/>
      <c r="BS391" s="1731"/>
      <c r="BT391" s="1731"/>
      <c r="BU391" s="1731"/>
      <c r="BV391" s="1732"/>
      <c r="BW391" s="1732"/>
      <c r="BX391" s="1732"/>
      <c r="BY391" s="1732"/>
      <c r="BZ391" s="1731"/>
      <c r="CA391" s="2200"/>
      <c r="CB391" s="2200"/>
      <c r="CC391" s="2200"/>
      <c r="CD391" s="2200"/>
      <c r="CE391" s="2200"/>
      <c r="CF391" s="2200"/>
      <c r="CG391" s="2200"/>
      <c r="CH391" s="2200"/>
      <c r="CI391" s="2200"/>
      <c r="CJ391" s="2200"/>
      <c r="CK391" s="2200"/>
      <c r="CL391" s="2200"/>
      <c r="CM391" s="2200"/>
      <c r="CN391" s="2200"/>
      <c r="CO391" s="2200"/>
      <c r="CP391" s="2200"/>
      <c r="CQ391" s="2200"/>
      <c r="CR391" s="1731"/>
      <c r="CS391" s="1731"/>
    </row>
    <row r="392" spans="1:97" ht="13.5" customHeight="1" x14ac:dyDescent="0.25">
      <c r="A392" s="1731"/>
      <c r="B392" s="1731"/>
      <c r="C392" s="1731"/>
      <c r="D392" s="1731"/>
      <c r="E392" s="1731"/>
      <c r="F392" s="1731"/>
      <c r="G392" s="1731"/>
      <c r="H392" s="1731"/>
      <c r="I392" s="1731"/>
      <c r="J392" s="1731"/>
      <c r="K392" s="1731"/>
      <c r="L392" s="1731"/>
      <c r="M392" s="1731"/>
      <c r="N392" s="1731"/>
      <c r="O392" s="1731"/>
      <c r="P392" s="1731"/>
      <c r="Q392" s="1731"/>
      <c r="R392" s="1731"/>
      <c r="S392" s="1731"/>
      <c r="T392" s="1731"/>
      <c r="U392" s="1731"/>
      <c r="V392" s="1731"/>
      <c r="W392" s="1731"/>
      <c r="X392" s="1731"/>
      <c r="Y392" s="1731"/>
      <c r="Z392" s="1731"/>
      <c r="AA392" s="1731"/>
      <c r="AB392" s="1731"/>
      <c r="AC392" s="1731"/>
      <c r="AD392" s="1731"/>
      <c r="AE392" s="1731"/>
      <c r="AF392" s="1731"/>
      <c r="AG392" s="1731"/>
      <c r="AH392" s="1731"/>
      <c r="AI392" s="1731"/>
      <c r="AJ392" s="1731"/>
      <c r="AK392" s="1731"/>
      <c r="AL392" s="1731"/>
      <c r="AM392" s="1731"/>
      <c r="AN392" s="1731"/>
      <c r="AO392" s="1731"/>
      <c r="AP392" s="1731"/>
      <c r="AQ392" s="1731"/>
      <c r="AR392" s="1731"/>
      <c r="AS392" s="1731"/>
      <c r="AT392" s="1731"/>
      <c r="AU392" s="1731"/>
      <c r="AV392" s="1731"/>
      <c r="AW392" s="1731"/>
      <c r="AX392" s="1731"/>
      <c r="AY392" s="1731"/>
      <c r="AZ392" s="1731"/>
      <c r="BA392" s="1731"/>
      <c r="BB392" s="1731"/>
      <c r="BC392" s="1731"/>
      <c r="BD392" s="1731"/>
      <c r="BE392" s="1731"/>
      <c r="BF392" s="1731"/>
      <c r="BG392" s="1731"/>
      <c r="BH392" s="1731"/>
      <c r="BI392" s="1731"/>
      <c r="BJ392" s="1731"/>
      <c r="BK392" s="1731"/>
      <c r="BL392" s="1731"/>
      <c r="BM392" s="1731"/>
      <c r="BN392" s="1731"/>
      <c r="BO392" s="1731"/>
      <c r="BP392" s="1731"/>
      <c r="BQ392" s="1731"/>
      <c r="BR392" s="1731"/>
      <c r="BS392" s="1731"/>
      <c r="BT392" s="1731"/>
      <c r="BU392" s="1731"/>
      <c r="BV392" s="1732"/>
      <c r="BW392" s="1732"/>
      <c r="BX392" s="1732"/>
      <c r="BY392" s="1732"/>
      <c r="BZ392" s="1731"/>
      <c r="CA392" s="2200"/>
      <c r="CB392" s="2200"/>
      <c r="CC392" s="2200"/>
      <c r="CD392" s="2200"/>
      <c r="CE392" s="2200"/>
      <c r="CF392" s="2200"/>
      <c r="CG392" s="2200"/>
      <c r="CH392" s="2200"/>
      <c r="CI392" s="2200"/>
      <c r="CJ392" s="2200"/>
      <c r="CK392" s="2200"/>
      <c r="CL392" s="2200"/>
      <c r="CM392" s="2200"/>
      <c r="CN392" s="2200"/>
      <c r="CO392" s="2200"/>
      <c r="CP392" s="2200"/>
      <c r="CQ392" s="2200"/>
      <c r="CR392" s="1731"/>
      <c r="CS392" s="1731"/>
    </row>
    <row r="393" spans="1:97" ht="13.5" customHeight="1" x14ac:dyDescent="0.25">
      <c r="A393" s="1731"/>
      <c r="B393" s="1731"/>
      <c r="C393" s="1731"/>
      <c r="D393" s="1731"/>
      <c r="E393" s="1731"/>
      <c r="F393" s="1731"/>
      <c r="G393" s="1731"/>
      <c r="H393" s="1731"/>
      <c r="I393" s="1731"/>
      <c r="J393" s="1731"/>
      <c r="K393" s="1731"/>
      <c r="L393" s="1731"/>
      <c r="M393" s="1731"/>
      <c r="N393" s="1731"/>
      <c r="O393" s="1731"/>
      <c r="P393" s="1731"/>
      <c r="Q393" s="1731"/>
      <c r="R393" s="1731"/>
      <c r="S393" s="1731"/>
      <c r="T393" s="1731"/>
      <c r="U393" s="1731"/>
      <c r="V393" s="1731"/>
      <c r="W393" s="1731"/>
      <c r="X393" s="1731"/>
      <c r="Y393" s="1731"/>
      <c r="Z393" s="1731"/>
      <c r="AA393" s="1731"/>
      <c r="AB393" s="1731"/>
      <c r="AC393" s="1731"/>
      <c r="AD393" s="1731"/>
      <c r="AE393" s="1731"/>
      <c r="AF393" s="1731"/>
      <c r="AG393" s="1731"/>
      <c r="AH393" s="1731"/>
      <c r="AI393" s="1731"/>
      <c r="AJ393" s="1731"/>
      <c r="AK393" s="1731"/>
      <c r="AL393" s="1731"/>
      <c r="AM393" s="1731"/>
      <c r="AN393" s="1731"/>
      <c r="AO393" s="1731"/>
      <c r="AP393" s="1731"/>
      <c r="AQ393" s="1731"/>
      <c r="AR393" s="1731"/>
      <c r="AS393" s="1731"/>
      <c r="AT393" s="1731"/>
      <c r="AU393" s="1731"/>
      <c r="AV393" s="1731"/>
      <c r="AW393" s="1731"/>
      <c r="AX393" s="1731"/>
      <c r="AY393" s="1731"/>
      <c r="AZ393" s="1731"/>
      <c r="BA393" s="1731"/>
      <c r="BB393" s="1731"/>
      <c r="BC393" s="1731"/>
      <c r="BD393" s="1731"/>
      <c r="BE393" s="1731"/>
      <c r="BF393" s="1731"/>
      <c r="BG393" s="1731"/>
      <c r="BH393" s="1731"/>
      <c r="BI393" s="1731"/>
      <c r="BJ393" s="1731"/>
      <c r="BK393" s="1731"/>
      <c r="BL393" s="1731"/>
      <c r="BM393" s="1731"/>
      <c r="BN393" s="1731"/>
      <c r="BO393" s="1731"/>
      <c r="BP393" s="1731"/>
      <c r="BQ393" s="1731"/>
      <c r="BR393" s="1731"/>
      <c r="BS393" s="1731"/>
      <c r="BT393" s="1731"/>
      <c r="BU393" s="1731"/>
      <c r="BV393" s="1732"/>
      <c r="BW393" s="1732"/>
      <c r="BX393" s="1732"/>
      <c r="BY393" s="1732"/>
      <c r="BZ393" s="1731"/>
      <c r="CA393" s="2200"/>
      <c r="CB393" s="2200"/>
      <c r="CC393" s="2200"/>
      <c r="CD393" s="2200"/>
      <c r="CE393" s="2200"/>
      <c r="CF393" s="2200"/>
      <c r="CG393" s="2200"/>
      <c r="CH393" s="2200"/>
      <c r="CI393" s="2200"/>
      <c r="CJ393" s="2200"/>
      <c r="CK393" s="2200"/>
      <c r="CL393" s="2200"/>
      <c r="CM393" s="2200"/>
      <c r="CN393" s="2200"/>
      <c r="CO393" s="2200"/>
      <c r="CP393" s="2200"/>
      <c r="CQ393" s="2200"/>
      <c r="CR393" s="1731"/>
      <c r="CS393" s="1731"/>
    </row>
    <row r="394" spans="1:97" ht="13.5" customHeight="1" x14ac:dyDescent="0.25">
      <c r="A394" s="1731"/>
      <c r="B394" s="1731"/>
      <c r="C394" s="1731"/>
      <c r="D394" s="1731"/>
      <c r="E394" s="1731"/>
      <c r="F394" s="1731"/>
      <c r="G394" s="1731"/>
      <c r="H394" s="1731"/>
      <c r="I394" s="1731"/>
      <c r="J394" s="1731"/>
      <c r="K394" s="1731"/>
      <c r="L394" s="1731"/>
      <c r="M394" s="1731"/>
      <c r="N394" s="1731"/>
      <c r="O394" s="1731"/>
      <c r="P394" s="1731"/>
      <c r="Q394" s="1731"/>
      <c r="R394" s="1731"/>
      <c r="S394" s="1731"/>
      <c r="T394" s="1731"/>
      <c r="U394" s="1731"/>
      <c r="V394" s="1731"/>
      <c r="W394" s="1731"/>
      <c r="X394" s="1731"/>
      <c r="Y394" s="1731"/>
      <c r="Z394" s="1731"/>
      <c r="AA394" s="1731"/>
      <c r="AB394" s="1731"/>
      <c r="AC394" s="1731"/>
      <c r="AD394" s="1731"/>
      <c r="AE394" s="1731"/>
      <c r="AF394" s="1731"/>
      <c r="AG394" s="1731"/>
      <c r="AH394" s="1731"/>
      <c r="AI394" s="1731"/>
      <c r="AJ394" s="1731"/>
      <c r="AK394" s="1731"/>
      <c r="AL394" s="1731"/>
      <c r="AM394" s="1731"/>
      <c r="AN394" s="1731"/>
      <c r="AO394" s="1731"/>
      <c r="AP394" s="1731"/>
      <c r="AQ394" s="1731"/>
      <c r="AR394" s="1731"/>
      <c r="AS394" s="1731"/>
      <c r="AT394" s="1731"/>
      <c r="AU394" s="1731"/>
      <c r="AV394" s="1731"/>
      <c r="AW394" s="1731"/>
      <c r="AX394" s="1731"/>
      <c r="AY394" s="1731"/>
      <c r="AZ394" s="1731"/>
      <c r="BA394" s="1731"/>
      <c r="BB394" s="1731"/>
      <c r="BC394" s="1731"/>
      <c r="BD394" s="1731"/>
      <c r="BE394" s="1731"/>
      <c r="BF394" s="1731"/>
      <c r="BG394" s="1731"/>
      <c r="BH394" s="1731"/>
      <c r="BI394" s="1731"/>
      <c r="BJ394" s="1731"/>
      <c r="BK394" s="1731"/>
      <c r="BL394" s="1731"/>
      <c r="BM394" s="1731"/>
      <c r="BN394" s="1731"/>
      <c r="BO394" s="1731"/>
      <c r="BP394" s="1731"/>
      <c r="BQ394" s="1731"/>
      <c r="BR394" s="1731"/>
      <c r="BS394" s="1731"/>
      <c r="BT394" s="1731"/>
      <c r="BU394" s="1731"/>
      <c r="BV394" s="1732"/>
      <c r="BW394" s="1732"/>
      <c r="BX394" s="1732"/>
      <c r="BY394" s="1732"/>
      <c r="BZ394" s="1731"/>
      <c r="CA394" s="2200"/>
      <c r="CB394" s="2200"/>
      <c r="CC394" s="2200"/>
      <c r="CD394" s="2200"/>
      <c r="CE394" s="2200"/>
      <c r="CF394" s="2200"/>
      <c r="CG394" s="2200"/>
      <c r="CH394" s="2200"/>
      <c r="CI394" s="2200"/>
      <c r="CJ394" s="2200"/>
      <c r="CK394" s="2200"/>
      <c r="CL394" s="2200"/>
      <c r="CM394" s="2200"/>
      <c r="CN394" s="2200"/>
      <c r="CO394" s="2200"/>
      <c r="CP394" s="2200"/>
      <c r="CQ394" s="2200"/>
      <c r="CR394" s="1731"/>
      <c r="CS394" s="1731"/>
    </row>
    <row r="395" spans="1:97" ht="13.5" customHeight="1" x14ac:dyDescent="0.25">
      <c r="A395" s="1731"/>
      <c r="B395" s="1731"/>
      <c r="C395" s="1731"/>
      <c r="D395" s="1731"/>
      <c r="E395" s="1731"/>
      <c r="F395" s="1731"/>
      <c r="G395" s="1731"/>
      <c r="H395" s="1731"/>
      <c r="I395" s="1731"/>
      <c r="J395" s="1731"/>
      <c r="K395" s="1731"/>
      <c r="L395" s="1731"/>
      <c r="M395" s="1731"/>
      <c r="N395" s="1731"/>
      <c r="O395" s="1731"/>
      <c r="P395" s="1731"/>
      <c r="Q395" s="1731"/>
      <c r="R395" s="1731"/>
      <c r="S395" s="1731"/>
      <c r="T395" s="1731"/>
      <c r="U395" s="1731"/>
      <c r="V395" s="1731"/>
      <c r="W395" s="1731"/>
      <c r="X395" s="1731"/>
      <c r="Y395" s="1731"/>
      <c r="Z395" s="1731"/>
      <c r="AA395" s="1731"/>
      <c r="AB395" s="1731"/>
      <c r="AC395" s="1731"/>
      <c r="AD395" s="1731"/>
      <c r="AE395" s="1731"/>
      <c r="AF395" s="1731"/>
      <c r="AG395" s="1731"/>
      <c r="AH395" s="1731"/>
      <c r="AI395" s="1731"/>
      <c r="AJ395" s="1731"/>
      <c r="AK395" s="1731"/>
      <c r="AL395" s="1731"/>
      <c r="AM395" s="1731"/>
      <c r="AN395" s="1731"/>
      <c r="AO395" s="1731"/>
      <c r="AP395" s="1731"/>
      <c r="AQ395" s="1731"/>
      <c r="AR395" s="1731"/>
      <c r="AS395" s="1731"/>
      <c r="AT395" s="1731"/>
      <c r="AU395" s="1731"/>
      <c r="AV395" s="1731"/>
      <c r="AW395" s="1731"/>
      <c r="AX395" s="1731"/>
      <c r="AY395" s="1731"/>
      <c r="AZ395" s="1731"/>
      <c r="BA395" s="1731"/>
      <c r="BB395" s="1731"/>
      <c r="BC395" s="1731"/>
      <c r="BD395" s="1731"/>
      <c r="BE395" s="1731"/>
      <c r="BF395" s="1731"/>
      <c r="BG395" s="1731"/>
      <c r="BH395" s="1731"/>
      <c r="BI395" s="1731"/>
      <c r="BJ395" s="1731"/>
      <c r="BK395" s="1731"/>
      <c r="BL395" s="1731"/>
      <c r="BM395" s="1731"/>
      <c r="BN395" s="1731"/>
      <c r="BO395" s="1731"/>
      <c r="BP395" s="1731"/>
      <c r="BQ395" s="1731"/>
      <c r="BR395" s="1731"/>
      <c r="BS395" s="1731"/>
      <c r="BT395" s="1731"/>
      <c r="BU395" s="1731"/>
      <c r="BV395" s="1732"/>
      <c r="BW395" s="1732"/>
      <c r="BX395" s="1732"/>
      <c r="BY395" s="1732"/>
      <c r="BZ395" s="1731"/>
      <c r="CA395" s="2200"/>
      <c r="CB395" s="2200"/>
      <c r="CC395" s="2200"/>
      <c r="CD395" s="2200"/>
      <c r="CE395" s="2200"/>
      <c r="CF395" s="2200"/>
      <c r="CG395" s="2200"/>
      <c r="CH395" s="2200"/>
      <c r="CI395" s="2200"/>
      <c r="CJ395" s="2200"/>
      <c r="CK395" s="2200"/>
      <c r="CL395" s="2200"/>
      <c r="CM395" s="2200"/>
      <c r="CN395" s="2200"/>
      <c r="CO395" s="2200"/>
      <c r="CP395" s="2200"/>
      <c r="CQ395" s="2200"/>
      <c r="CR395" s="1731"/>
      <c r="CS395" s="1731"/>
    </row>
    <row r="396" spans="1:97" ht="13.5" customHeight="1" x14ac:dyDescent="0.25">
      <c r="A396" s="1731"/>
      <c r="B396" s="1731"/>
      <c r="C396" s="1731"/>
      <c r="D396" s="1731"/>
      <c r="E396" s="1731"/>
      <c r="F396" s="1731"/>
      <c r="G396" s="1731"/>
      <c r="H396" s="1731"/>
      <c r="I396" s="1731"/>
      <c r="J396" s="1731"/>
      <c r="K396" s="1731"/>
      <c r="L396" s="1731"/>
      <c r="M396" s="1731"/>
      <c r="N396" s="1731"/>
      <c r="O396" s="1731"/>
      <c r="P396" s="1731"/>
      <c r="Q396" s="1731"/>
      <c r="R396" s="1731"/>
      <c r="S396" s="1731"/>
      <c r="T396" s="1731"/>
      <c r="U396" s="1731"/>
      <c r="V396" s="1731"/>
      <c r="W396" s="1731"/>
      <c r="X396" s="1731"/>
      <c r="Y396" s="1731"/>
      <c r="Z396" s="1731"/>
      <c r="AA396" s="1731"/>
      <c r="AB396" s="1731"/>
      <c r="AC396" s="1731"/>
      <c r="AD396" s="1731"/>
      <c r="AE396" s="1731"/>
      <c r="AF396" s="1731"/>
      <c r="AG396" s="1731"/>
      <c r="AH396" s="1731"/>
      <c r="AI396" s="1731"/>
      <c r="AJ396" s="1731"/>
      <c r="AK396" s="1731"/>
      <c r="AL396" s="1731"/>
      <c r="AM396" s="1731"/>
      <c r="AN396" s="1731"/>
      <c r="AO396" s="1731"/>
      <c r="AP396" s="1731"/>
      <c r="AQ396" s="1731"/>
      <c r="AR396" s="1731"/>
      <c r="AS396" s="1731"/>
      <c r="AT396" s="1731"/>
      <c r="AU396" s="1731"/>
      <c r="AV396" s="1731"/>
      <c r="AW396" s="1731"/>
      <c r="AX396" s="1731"/>
      <c r="AY396" s="1731"/>
      <c r="AZ396" s="1731"/>
      <c r="BA396" s="1731"/>
      <c r="BB396" s="1731"/>
      <c r="BC396" s="1731"/>
      <c r="BD396" s="1731"/>
      <c r="BE396" s="1731"/>
      <c r="BF396" s="1731"/>
      <c r="BG396" s="1731"/>
      <c r="BH396" s="1731"/>
      <c r="BI396" s="1731"/>
      <c r="BJ396" s="1731"/>
      <c r="BK396" s="1731"/>
      <c r="BL396" s="1731"/>
      <c r="BM396" s="1731"/>
      <c r="BN396" s="1731"/>
      <c r="BO396" s="1731"/>
      <c r="BP396" s="1731"/>
      <c r="BQ396" s="1731"/>
      <c r="BR396" s="1731"/>
      <c r="BS396" s="1731"/>
      <c r="BT396" s="1731"/>
      <c r="BU396" s="1731"/>
      <c r="BV396" s="1732"/>
      <c r="BW396" s="1732"/>
      <c r="BX396" s="1732"/>
      <c r="BY396" s="1732"/>
      <c r="BZ396" s="1731"/>
      <c r="CA396" s="2200"/>
      <c r="CB396" s="2200"/>
      <c r="CC396" s="2200"/>
      <c r="CD396" s="2200"/>
      <c r="CE396" s="2200"/>
      <c r="CF396" s="2200"/>
      <c r="CG396" s="2200"/>
      <c r="CH396" s="2200"/>
      <c r="CI396" s="2200"/>
      <c r="CJ396" s="2200"/>
      <c r="CK396" s="2200"/>
      <c r="CL396" s="2200"/>
      <c r="CM396" s="2200"/>
      <c r="CN396" s="2200"/>
      <c r="CO396" s="2200"/>
      <c r="CP396" s="2200"/>
      <c r="CQ396" s="2200"/>
      <c r="CR396" s="1731"/>
      <c r="CS396" s="1731"/>
    </row>
    <row r="397" spans="1:97" ht="13.5" customHeight="1" x14ac:dyDescent="0.25">
      <c r="A397" s="1731"/>
      <c r="B397" s="1731"/>
      <c r="C397" s="1731"/>
      <c r="D397" s="1731"/>
      <c r="E397" s="1731"/>
      <c r="F397" s="1731"/>
      <c r="G397" s="1731"/>
      <c r="H397" s="1731"/>
      <c r="I397" s="1731"/>
      <c r="J397" s="1731"/>
      <c r="K397" s="1731"/>
      <c r="L397" s="1731"/>
      <c r="M397" s="1731"/>
      <c r="N397" s="1731"/>
      <c r="O397" s="1731"/>
      <c r="P397" s="1731"/>
      <c r="Q397" s="1731"/>
      <c r="R397" s="1731"/>
      <c r="S397" s="1731"/>
      <c r="T397" s="1731"/>
      <c r="U397" s="1731"/>
      <c r="V397" s="1731"/>
      <c r="W397" s="1731"/>
      <c r="X397" s="1731"/>
      <c r="Y397" s="1731"/>
      <c r="Z397" s="1731"/>
      <c r="AA397" s="1731"/>
      <c r="AB397" s="1731"/>
      <c r="AC397" s="1731"/>
      <c r="AD397" s="1731"/>
      <c r="AE397" s="1731"/>
      <c r="AF397" s="1731"/>
      <c r="AG397" s="1731"/>
      <c r="AH397" s="1731"/>
      <c r="AI397" s="1731"/>
      <c r="AJ397" s="1731"/>
      <c r="AK397" s="1731"/>
      <c r="AL397" s="1731"/>
      <c r="AM397" s="1731"/>
      <c r="AN397" s="1731"/>
      <c r="AO397" s="1731"/>
      <c r="AP397" s="1731"/>
      <c r="AQ397" s="1731"/>
      <c r="AR397" s="1731"/>
      <c r="AS397" s="1731"/>
      <c r="AT397" s="1731"/>
      <c r="AU397" s="1731"/>
      <c r="AV397" s="1731"/>
      <c r="AW397" s="1731"/>
      <c r="AX397" s="1731"/>
      <c r="AY397" s="1731"/>
      <c r="AZ397" s="1731"/>
      <c r="BA397" s="1731"/>
      <c r="BB397" s="1731"/>
      <c r="BC397" s="1731"/>
      <c r="BD397" s="1731"/>
      <c r="BE397" s="1731"/>
      <c r="BF397" s="1731"/>
      <c r="BG397" s="1731"/>
      <c r="BH397" s="1731"/>
      <c r="BI397" s="1731"/>
      <c r="BJ397" s="1731"/>
      <c r="BK397" s="1731"/>
      <c r="BL397" s="1731"/>
      <c r="BM397" s="1731"/>
      <c r="BN397" s="1731"/>
      <c r="BO397" s="1731"/>
      <c r="BP397" s="1731"/>
      <c r="BQ397" s="1731"/>
      <c r="BR397" s="1731"/>
      <c r="BS397" s="1731"/>
      <c r="BT397" s="1731"/>
      <c r="BU397" s="1731"/>
      <c r="BV397" s="1732"/>
      <c r="BW397" s="1732"/>
      <c r="BX397" s="1732"/>
      <c r="BY397" s="1732"/>
      <c r="BZ397" s="1731"/>
      <c r="CA397" s="2200"/>
      <c r="CB397" s="2200"/>
      <c r="CC397" s="2200"/>
      <c r="CD397" s="2200"/>
      <c r="CE397" s="2200"/>
      <c r="CF397" s="2200"/>
      <c r="CG397" s="2200"/>
      <c r="CH397" s="2200"/>
      <c r="CI397" s="2200"/>
      <c r="CJ397" s="2200"/>
      <c r="CK397" s="2200"/>
      <c r="CL397" s="2200"/>
      <c r="CM397" s="2200"/>
      <c r="CN397" s="2200"/>
      <c r="CO397" s="2200"/>
      <c r="CP397" s="2200"/>
      <c r="CQ397" s="2200"/>
      <c r="CR397" s="1731"/>
      <c r="CS397" s="1731"/>
    </row>
    <row r="398" spans="1:97" ht="13.5" customHeight="1" x14ac:dyDescent="0.25">
      <c r="A398" s="1731"/>
      <c r="B398" s="1731"/>
      <c r="C398" s="1731"/>
      <c r="D398" s="1731"/>
      <c r="E398" s="1731"/>
      <c r="F398" s="1731"/>
      <c r="G398" s="1731"/>
      <c r="H398" s="1731"/>
      <c r="I398" s="1731"/>
      <c r="J398" s="1731"/>
      <c r="K398" s="1731"/>
      <c r="L398" s="1731"/>
      <c r="M398" s="1731"/>
      <c r="N398" s="1731"/>
      <c r="O398" s="1731"/>
      <c r="P398" s="1731"/>
      <c r="Q398" s="1731"/>
      <c r="R398" s="1731"/>
      <c r="S398" s="1731"/>
      <c r="T398" s="1731"/>
      <c r="U398" s="1731"/>
      <c r="V398" s="1731"/>
      <c r="W398" s="1731"/>
      <c r="X398" s="1731"/>
      <c r="Y398" s="1731"/>
      <c r="Z398" s="1731"/>
      <c r="AA398" s="1731"/>
      <c r="AB398" s="1731"/>
      <c r="AC398" s="1731"/>
      <c r="AD398" s="1731"/>
      <c r="AE398" s="1731"/>
      <c r="AF398" s="1731"/>
      <c r="AG398" s="1731"/>
      <c r="AH398" s="1731"/>
      <c r="AI398" s="1731"/>
      <c r="AJ398" s="1731"/>
      <c r="AK398" s="1731"/>
      <c r="AL398" s="1731"/>
      <c r="AM398" s="1731"/>
      <c r="AN398" s="1731"/>
      <c r="AO398" s="1731"/>
      <c r="AP398" s="1731"/>
      <c r="AQ398" s="1731"/>
      <c r="AR398" s="1731"/>
      <c r="AS398" s="1731"/>
      <c r="AT398" s="1731"/>
      <c r="AU398" s="1731"/>
      <c r="AV398" s="1731"/>
      <c r="AW398" s="1731"/>
      <c r="AX398" s="1731"/>
      <c r="AY398" s="1731"/>
      <c r="AZ398" s="1731"/>
      <c r="BA398" s="1731"/>
      <c r="BB398" s="1731"/>
      <c r="BC398" s="1731"/>
      <c r="BD398" s="1731"/>
      <c r="BE398" s="1731"/>
      <c r="BF398" s="1731"/>
      <c r="BG398" s="1731"/>
      <c r="BH398" s="1731"/>
      <c r="BI398" s="1731"/>
      <c r="BJ398" s="1731"/>
      <c r="BK398" s="1731"/>
      <c r="BL398" s="1731"/>
      <c r="BM398" s="1731"/>
      <c r="BN398" s="1731"/>
      <c r="BO398" s="1731"/>
      <c r="BP398" s="1731"/>
      <c r="BQ398" s="1731"/>
      <c r="BR398" s="1731"/>
      <c r="BS398" s="1731"/>
      <c r="BT398" s="1731"/>
      <c r="BU398" s="1731"/>
      <c r="BV398" s="1732"/>
      <c r="BW398" s="1732"/>
      <c r="BX398" s="1732"/>
      <c r="BY398" s="1732"/>
      <c r="BZ398" s="1731"/>
      <c r="CA398" s="2200"/>
      <c r="CB398" s="2200"/>
      <c r="CC398" s="2200"/>
      <c r="CD398" s="2200"/>
      <c r="CE398" s="2200"/>
      <c r="CF398" s="2200"/>
      <c r="CG398" s="2200"/>
      <c r="CH398" s="2200"/>
      <c r="CI398" s="2200"/>
      <c r="CJ398" s="2200"/>
      <c r="CK398" s="2200"/>
      <c r="CL398" s="2200"/>
      <c r="CM398" s="2200"/>
      <c r="CN398" s="2200"/>
      <c r="CO398" s="2200"/>
      <c r="CP398" s="2200"/>
      <c r="CQ398" s="2200"/>
      <c r="CR398" s="1731"/>
      <c r="CS398" s="1731"/>
    </row>
    <row r="399" spans="1:97" ht="13.5" customHeight="1" x14ac:dyDescent="0.25">
      <c r="A399" s="1731"/>
      <c r="B399" s="1731"/>
      <c r="C399" s="1731"/>
      <c r="D399" s="1731"/>
      <c r="E399" s="1731"/>
      <c r="F399" s="1731"/>
      <c r="G399" s="1731"/>
      <c r="H399" s="1731"/>
      <c r="I399" s="1731"/>
      <c r="J399" s="1731"/>
      <c r="K399" s="1731"/>
      <c r="L399" s="1731"/>
      <c r="M399" s="1731"/>
      <c r="N399" s="1731"/>
      <c r="O399" s="1731"/>
      <c r="P399" s="1731"/>
      <c r="Q399" s="1731"/>
      <c r="R399" s="1731"/>
      <c r="S399" s="1731"/>
      <c r="T399" s="1731"/>
      <c r="U399" s="1731"/>
      <c r="V399" s="1731"/>
      <c r="W399" s="1731"/>
      <c r="X399" s="1731"/>
      <c r="Y399" s="1731"/>
      <c r="Z399" s="1731"/>
      <c r="AA399" s="1731"/>
      <c r="AB399" s="1731"/>
      <c r="AC399" s="1731"/>
      <c r="AD399" s="1731"/>
      <c r="AE399" s="1731"/>
      <c r="AF399" s="1731"/>
      <c r="AG399" s="1731"/>
      <c r="AH399" s="1731"/>
      <c r="AI399" s="1731"/>
      <c r="AJ399" s="1731"/>
      <c r="AK399" s="1731"/>
      <c r="AL399" s="1731"/>
      <c r="AM399" s="1731"/>
      <c r="AN399" s="1731"/>
      <c r="AO399" s="1731"/>
      <c r="AP399" s="1731"/>
      <c r="AQ399" s="1731"/>
      <c r="AR399" s="1731"/>
      <c r="AS399" s="1731"/>
      <c r="AT399" s="1731"/>
      <c r="AU399" s="1731"/>
      <c r="AV399" s="1731"/>
      <c r="AW399" s="1731"/>
      <c r="AX399" s="1731"/>
      <c r="AY399" s="1731"/>
      <c r="AZ399" s="1731"/>
      <c r="BA399" s="1731"/>
      <c r="BB399" s="1731"/>
      <c r="BC399" s="1731"/>
      <c r="BD399" s="1731"/>
      <c r="BE399" s="1731"/>
      <c r="BF399" s="1731"/>
      <c r="BG399" s="1731"/>
      <c r="BH399" s="1731"/>
      <c r="BI399" s="1731"/>
      <c r="BJ399" s="1731"/>
      <c r="BK399" s="1731"/>
      <c r="BL399" s="1731"/>
      <c r="BM399" s="1731"/>
      <c r="BN399" s="1731"/>
      <c r="BO399" s="1731"/>
      <c r="BP399" s="1731"/>
      <c r="BQ399" s="1731"/>
      <c r="BR399" s="1731"/>
      <c r="BS399" s="1731"/>
      <c r="BT399" s="1731"/>
      <c r="BU399" s="1731"/>
      <c r="BV399" s="1732"/>
      <c r="BW399" s="1732"/>
      <c r="BX399" s="1732"/>
      <c r="BY399" s="1732"/>
      <c r="BZ399" s="1731"/>
      <c r="CA399" s="2200"/>
      <c r="CB399" s="2200"/>
      <c r="CC399" s="2200"/>
      <c r="CD399" s="2200"/>
      <c r="CE399" s="2200"/>
      <c r="CF399" s="2200"/>
      <c r="CG399" s="2200"/>
      <c r="CH399" s="2200"/>
      <c r="CI399" s="2200"/>
      <c r="CJ399" s="2200"/>
      <c r="CK399" s="2200"/>
      <c r="CL399" s="2200"/>
      <c r="CM399" s="2200"/>
      <c r="CN399" s="2200"/>
      <c r="CO399" s="2200"/>
      <c r="CP399" s="2200"/>
      <c r="CQ399" s="2200"/>
      <c r="CR399" s="1731"/>
      <c r="CS399" s="1731"/>
    </row>
    <row r="400" spans="1:97" ht="13.5" customHeight="1" x14ac:dyDescent="0.25">
      <c r="A400" s="1731"/>
      <c r="B400" s="1731"/>
      <c r="C400" s="1731"/>
      <c r="D400" s="1731"/>
      <c r="E400" s="1731"/>
      <c r="F400" s="1731"/>
      <c r="G400" s="1731"/>
      <c r="H400" s="1731"/>
      <c r="I400" s="1731"/>
      <c r="J400" s="1731"/>
      <c r="K400" s="1731"/>
      <c r="L400" s="1731"/>
      <c r="M400" s="1731"/>
      <c r="N400" s="1731"/>
      <c r="O400" s="1731"/>
      <c r="P400" s="1731"/>
      <c r="Q400" s="1731"/>
      <c r="R400" s="1731"/>
      <c r="S400" s="1731"/>
      <c r="T400" s="1731"/>
      <c r="U400" s="1731"/>
      <c r="V400" s="1731"/>
      <c r="W400" s="1731"/>
      <c r="X400" s="1731"/>
      <c r="Y400" s="1731"/>
      <c r="Z400" s="1731"/>
      <c r="AA400" s="1731"/>
      <c r="AB400" s="1731"/>
      <c r="AC400" s="1731"/>
      <c r="AD400" s="1731"/>
      <c r="AE400" s="1731"/>
      <c r="AF400" s="1731"/>
      <c r="AG400" s="1731"/>
      <c r="AH400" s="1731"/>
      <c r="AI400" s="1731"/>
      <c r="AJ400" s="1731"/>
      <c r="AK400" s="1731"/>
      <c r="AL400" s="1731"/>
      <c r="AM400" s="1731"/>
      <c r="AN400" s="1731"/>
      <c r="AO400" s="1731"/>
      <c r="AP400" s="1731"/>
      <c r="AQ400" s="1731"/>
      <c r="AR400" s="1731"/>
      <c r="AS400" s="1731"/>
      <c r="AT400" s="1731"/>
      <c r="AU400" s="1731"/>
      <c r="AV400" s="1731"/>
      <c r="AW400" s="1731"/>
      <c r="AX400" s="1731"/>
      <c r="AY400" s="1731"/>
      <c r="AZ400" s="1731"/>
      <c r="BA400" s="1731"/>
      <c r="BB400" s="1731"/>
      <c r="BC400" s="1731"/>
      <c r="BD400" s="1731"/>
      <c r="BE400" s="1731"/>
      <c r="BF400" s="1731"/>
      <c r="BG400" s="1731"/>
      <c r="BH400" s="1731"/>
      <c r="BI400" s="1731"/>
      <c r="BJ400" s="1731"/>
      <c r="BK400" s="1731"/>
      <c r="BL400" s="1731"/>
      <c r="BM400" s="1731"/>
      <c r="BN400" s="1731"/>
      <c r="BO400" s="1731"/>
      <c r="BP400" s="1731"/>
      <c r="BQ400" s="1731"/>
      <c r="BR400" s="1731"/>
      <c r="BS400" s="1731"/>
      <c r="BT400" s="1731"/>
      <c r="BU400" s="1731"/>
      <c r="BV400" s="1732"/>
      <c r="BW400" s="1732"/>
      <c r="BX400" s="1732"/>
      <c r="BY400" s="1732"/>
      <c r="BZ400" s="1731"/>
      <c r="CA400" s="2200"/>
      <c r="CB400" s="2200"/>
      <c r="CC400" s="2200"/>
      <c r="CD400" s="2200"/>
      <c r="CE400" s="2200"/>
      <c r="CF400" s="2200"/>
      <c r="CG400" s="2200"/>
      <c r="CH400" s="2200"/>
      <c r="CI400" s="2200"/>
      <c r="CJ400" s="2200"/>
      <c r="CK400" s="2200"/>
      <c r="CL400" s="2200"/>
      <c r="CM400" s="2200"/>
      <c r="CN400" s="2200"/>
      <c r="CO400" s="2200"/>
      <c r="CP400" s="2200"/>
      <c r="CQ400" s="2200"/>
      <c r="CR400" s="1731"/>
      <c r="CS400" s="1731"/>
    </row>
    <row r="401" spans="1:97" ht="13.5" customHeight="1" x14ac:dyDescent="0.25">
      <c r="A401" s="1731"/>
      <c r="B401" s="1731"/>
      <c r="C401" s="1731"/>
      <c r="D401" s="1731"/>
      <c r="E401" s="1731"/>
      <c r="F401" s="1731"/>
      <c r="G401" s="1731"/>
      <c r="H401" s="1731"/>
      <c r="I401" s="1731"/>
      <c r="J401" s="1731"/>
      <c r="K401" s="1731"/>
      <c r="L401" s="1731"/>
      <c r="M401" s="1731"/>
      <c r="N401" s="1731"/>
      <c r="O401" s="1731"/>
      <c r="P401" s="1731"/>
      <c r="Q401" s="1731"/>
      <c r="R401" s="1731"/>
      <c r="S401" s="1731"/>
      <c r="T401" s="1731"/>
      <c r="U401" s="1731"/>
      <c r="V401" s="1731"/>
      <c r="W401" s="1731"/>
      <c r="X401" s="1731"/>
      <c r="Y401" s="1731"/>
      <c r="Z401" s="1731"/>
      <c r="AA401" s="1731"/>
      <c r="AB401" s="1731"/>
      <c r="AC401" s="1731"/>
      <c r="AD401" s="1731"/>
      <c r="AE401" s="1731"/>
      <c r="AF401" s="1731"/>
      <c r="AG401" s="1731"/>
      <c r="AH401" s="1731"/>
      <c r="AI401" s="1731"/>
      <c r="AJ401" s="1731"/>
      <c r="AK401" s="1731"/>
      <c r="AL401" s="1731"/>
      <c r="AM401" s="1731"/>
      <c r="AN401" s="1731"/>
      <c r="AO401" s="1731"/>
      <c r="AP401" s="1731"/>
      <c r="AQ401" s="1731"/>
      <c r="AR401" s="1731"/>
      <c r="AS401" s="1731"/>
      <c r="AT401" s="1731"/>
      <c r="AU401" s="1731"/>
      <c r="AV401" s="1731"/>
      <c r="AW401" s="1731"/>
      <c r="AX401" s="1731"/>
      <c r="AY401" s="1731"/>
      <c r="AZ401" s="1731"/>
      <c r="BA401" s="1731"/>
      <c r="BB401" s="1731"/>
      <c r="BC401" s="1731"/>
      <c r="BD401" s="1731"/>
      <c r="BE401" s="1731"/>
      <c r="BF401" s="1731"/>
      <c r="BG401" s="1731"/>
      <c r="BH401" s="1731"/>
      <c r="BI401" s="1731"/>
      <c r="BJ401" s="1731"/>
      <c r="BK401" s="1731"/>
      <c r="BL401" s="1731"/>
      <c r="BM401" s="1731"/>
      <c r="BN401" s="1731"/>
      <c r="BO401" s="1731"/>
      <c r="BP401" s="1731"/>
      <c r="BQ401" s="1731"/>
      <c r="BR401" s="1731"/>
      <c r="BS401" s="1731"/>
      <c r="BT401" s="1731"/>
      <c r="BU401" s="1731"/>
      <c r="BV401" s="1732"/>
      <c r="BW401" s="1732"/>
      <c r="BX401" s="1732"/>
      <c r="BY401" s="1732"/>
      <c r="BZ401" s="1731"/>
      <c r="CA401" s="2200"/>
      <c r="CB401" s="2200"/>
      <c r="CC401" s="2200"/>
      <c r="CD401" s="2200"/>
      <c r="CE401" s="2200"/>
      <c r="CF401" s="2200"/>
      <c r="CG401" s="2200"/>
      <c r="CH401" s="2200"/>
      <c r="CI401" s="2200"/>
      <c r="CJ401" s="2200"/>
      <c r="CK401" s="2200"/>
      <c r="CL401" s="2200"/>
      <c r="CM401" s="2200"/>
      <c r="CN401" s="2200"/>
      <c r="CO401" s="2200"/>
      <c r="CP401" s="2200"/>
      <c r="CQ401" s="2200"/>
      <c r="CR401" s="1731"/>
      <c r="CS401" s="1731"/>
    </row>
    <row r="402" spans="1:97" ht="13.5" customHeight="1" x14ac:dyDescent="0.25">
      <c r="A402" s="1731"/>
      <c r="B402" s="1731"/>
      <c r="C402" s="1731"/>
      <c r="D402" s="1731"/>
      <c r="E402" s="1731"/>
      <c r="F402" s="1731"/>
      <c r="G402" s="1731"/>
      <c r="H402" s="1731"/>
      <c r="I402" s="1731"/>
      <c r="J402" s="1731"/>
      <c r="K402" s="1731"/>
      <c r="L402" s="1731"/>
      <c r="M402" s="1731"/>
      <c r="N402" s="1731"/>
      <c r="O402" s="1731"/>
      <c r="P402" s="1731"/>
      <c r="Q402" s="1731"/>
      <c r="R402" s="1731"/>
      <c r="S402" s="1731"/>
      <c r="T402" s="1731"/>
      <c r="U402" s="1731"/>
      <c r="V402" s="1731"/>
      <c r="W402" s="1731"/>
      <c r="X402" s="1731"/>
      <c r="Y402" s="1731"/>
      <c r="Z402" s="1731"/>
      <c r="AA402" s="1731"/>
      <c r="AB402" s="1731"/>
      <c r="AC402" s="1731"/>
      <c r="AD402" s="1731"/>
      <c r="AE402" s="1731"/>
      <c r="AF402" s="1731"/>
      <c r="AG402" s="1731"/>
      <c r="AH402" s="1731"/>
      <c r="AI402" s="1731"/>
      <c r="AJ402" s="1731"/>
      <c r="AK402" s="1731"/>
      <c r="AL402" s="1731"/>
      <c r="AM402" s="1731"/>
      <c r="AN402" s="1731"/>
      <c r="AO402" s="1731"/>
      <c r="AP402" s="1731"/>
      <c r="AQ402" s="1731"/>
      <c r="AR402" s="1731"/>
      <c r="AS402" s="1731"/>
      <c r="AT402" s="1731"/>
      <c r="AU402" s="1731"/>
      <c r="AV402" s="1731"/>
      <c r="AW402" s="1731"/>
      <c r="AX402" s="1731"/>
      <c r="AY402" s="1731"/>
      <c r="AZ402" s="1731"/>
      <c r="BA402" s="1731"/>
      <c r="BB402" s="1731"/>
      <c r="BC402" s="1731"/>
      <c r="BD402" s="1731"/>
      <c r="BE402" s="1731"/>
      <c r="BF402" s="1731"/>
      <c r="BG402" s="1731"/>
      <c r="BH402" s="1731"/>
      <c r="BI402" s="1731"/>
      <c r="BJ402" s="1731"/>
      <c r="BK402" s="1731"/>
      <c r="BL402" s="1731"/>
      <c r="BM402" s="1731"/>
      <c r="BN402" s="1731"/>
      <c r="BO402" s="1731"/>
      <c r="BP402" s="1731"/>
      <c r="BQ402" s="1731"/>
      <c r="BR402" s="1731"/>
      <c r="BS402" s="1731"/>
      <c r="BT402" s="1731"/>
      <c r="BU402" s="1731"/>
      <c r="BV402" s="1732"/>
      <c r="BW402" s="1732"/>
      <c r="BX402" s="1732"/>
      <c r="BY402" s="1732"/>
      <c r="BZ402" s="1731"/>
      <c r="CA402" s="2200"/>
      <c r="CB402" s="2200"/>
      <c r="CC402" s="2200"/>
      <c r="CD402" s="2200"/>
      <c r="CE402" s="2200"/>
      <c r="CF402" s="2200"/>
      <c r="CG402" s="2200"/>
      <c r="CH402" s="2200"/>
      <c r="CI402" s="2200"/>
      <c r="CJ402" s="2200"/>
      <c r="CK402" s="2200"/>
      <c r="CL402" s="2200"/>
      <c r="CM402" s="2200"/>
      <c r="CN402" s="2200"/>
      <c r="CO402" s="2200"/>
      <c r="CP402" s="2200"/>
      <c r="CQ402" s="2200"/>
      <c r="CR402" s="1731"/>
      <c r="CS402" s="1731"/>
    </row>
    <row r="403" spans="1:97" ht="13.5" customHeight="1" x14ac:dyDescent="0.25">
      <c r="A403" s="1731"/>
      <c r="B403" s="1731"/>
      <c r="C403" s="1731"/>
      <c r="D403" s="1731"/>
      <c r="E403" s="1731"/>
      <c r="F403" s="1731"/>
      <c r="G403" s="1731"/>
      <c r="H403" s="1731"/>
      <c r="I403" s="1731"/>
      <c r="J403" s="1731"/>
      <c r="K403" s="1731"/>
      <c r="L403" s="1731"/>
      <c r="M403" s="1731"/>
      <c r="N403" s="1731"/>
      <c r="O403" s="1731"/>
      <c r="P403" s="1731"/>
      <c r="Q403" s="1731"/>
      <c r="R403" s="1731"/>
      <c r="S403" s="1731"/>
      <c r="T403" s="1731"/>
      <c r="U403" s="1731"/>
      <c r="V403" s="1731"/>
      <c r="W403" s="1731"/>
      <c r="X403" s="1731"/>
      <c r="Y403" s="1731"/>
      <c r="Z403" s="1731"/>
      <c r="AA403" s="1731"/>
      <c r="AB403" s="1731"/>
      <c r="AC403" s="1731"/>
      <c r="AD403" s="1731"/>
      <c r="AE403" s="1731"/>
      <c r="AF403" s="1731"/>
      <c r="AG403" s="1731"/>
      <c r="AH403" s="1731"/>
      <c r="AI403" s="1731"/>
      <c r="AJ403" s="1731"/>
      <c r="AK403" s="1731"/>
      <c r="AL403" s="1731"/>
      <c r="AM403" s="1731"/>
      <c r="AN403" s="1731"/>
      <c r="AO403" s="1731"/>
      <c r="AP403" s="1731"/>
      <c r="AQ403" s="1731"/>
      <c r="AR403" s="1731"/>
      <c r="AS403" s="1731"/>
      <c r="AT403" s="1731"/>
      <c r="AU403" s="1731"/>
      <c r="AV403" s="1731"/>
      <c r="AW403" s="1731"/>
      <c r="AX403" s="1731"/>
      <c r="AY403" s="1731"/>
      <c r="AZ403" s="1731"/>
      <c r="BA403" s="1731"/>
      <c r="BB403" s="1731"/>
      <c r="BC403" s="1731"/>
      <c r="BD403" s="1731"/>
      <c r="BE403" s="1731"/>
      <c r="BF403" s="1731"/>
      <c r="BG403" s="1731"/>
      <c r="BH403" s="1731"/>
      <c r="BI403" s="1731"/>
      <c r="BJ403" s="1731"/>
      <c r="BK403" s="1731"/>
      <c r="BL403" s="1731"/>
      <c r="BM403" s="1731"/>
      <c r="BN403" s="1731"/>
      <c r="BO403" s="1731"/>
      <c r="BP403" s="1731"/>
      <c r="BQ403" s="1731"/>
      <c r="BR403" s="1731"/>
      <c r="BS403" s="1731"/>
      <c r="BT403" s="1731"/>
      <c r="BU403" s="1731"/>
      <c r="BV403" s="1732"/>
      <c r="BW403" s="1732"/>
      <c r="BX403" s="1732"/>
      <c r="BY403" s="1732"/>
      <c r="BZ403" s="1731"/>
      <c r="CA403" s="2200"/>
      <c r="CB403" s="2200"/>
      <c r="CC403" s="2200"/>
      <c r="CD403" s="2200"/>
      <c r="CE403" s="2200"/>
      <c r="CF403" s="2200"/>
      <c r="CG403" s="2200"/>
      <c r="CH403" s="2200"/>
      <c r="CI403" s="2200"/>
      <c r="CJ403" s="2200"/>
      <c r="CK403" s="2200"/>
      <c r="CL403" s="2200"/>
      <c r="CM403" s="2200"/>
      <c r="CN403" s="2200"/>
      <c r="CO403" s="2200"/>
      <c r="CP403" s="2200"/>
      <c r="CQ403" s="2200"/>
      <c r="CR403" s="1731"/>
      <c r="CS403" s="1731"/>
    </row>
    <row r="404" spans="1:97" ht="13.5" customHeight="1" x14ac:dyDescent="0.25">
      <c r="A404" s="1731"/>
      <c r="B404" s="1731"/>
      <c r="C404" s="1731"/>
      <c r="D404" s="1731"/>
      <c r="E404" s="1731"/>
      <c r="F404" s="1731"/>
      <c r="G404" s="1731"/>
      <c r="H404" s="1731"/>
      <c r="I404" s="1731"/>
      <c r="J404" s="1731"/>
      <c r="K404" s="1731"/>
      <c r="L404" s="1731"/>
      <c r="M404" s="1731"/>
      <c r="N404" s="1731"/>
      <c r="O404" s="1731"/>
      <c r="P404" s="1731"/>
      <c r="Q404" s="1731"/>
      <c r="R404" s="1731"/>
      <c r="S404" s="1731"/>
      <c r="T404" s="1731"/>
      <c r="U404" s="1731"/>
      <c r="V404" s="1731"/>
      <c r="W404" s="1731"/>
      <c r="X404" s="1731"/>
      <c r="Y404" s="1731"/>
      <c r="Z404" s="1731"/>
      <c r="AA404" s="1731"/>
      <c r="AB404" s="1731"/>
      <c r="AC404" s="1731"/>
      <c r="AD404" s="1731"/>
      <c r="AE404" s="1731"/>
      <c r="AF404" s="1731"/>
      <c r="AG404" s="1731"/>
      <c r="AH404" s="1731"/>
      <c r="AI404" s="1731"/>
      <c r="AJ404" s="1731"/>
      <c r="AK404" s="1731"/>
      <c r="AL404" s="1731"/>
      <c r="AM404" s="1731"/>
      <c r="AN404" s="1731"/>
      <c r="AO404" s="1731"/>
      <c r="AP404" s="1731"/>
      <c r="AQ404" s="1731"/>
      <c r="AR404" s="1731"/>
      <c r="AS404" s="1731"/>
      <c r="AT404" s="1731"/>
      <c r="AU404" s="1731"/>
      <c r="AV404" s="1731"/>
      <c r="AW404" s="1731"/>
      <c r="AX404" s="1731"/>
      <c r="AY404" s="1731"/>
      <c r="AZ404" s="1731"/>
      <c r="BA404" s="1731"/>
      <c r="BB404" s="1731"/>
      <c r="BC404" s="1731"/>
      <c r="BD404" s="1731"/>
      <c r="BE404" s="1731"/>
      <c r="BF404" s="1731"/>
      <c r="BG404" s="1731"/>
      <c r="BH404" s="1731"/>
      <c r="BI404" s="1731"/>
      <c r="BJ404" s="1731"/>
      <c r="BK404" s="1731"/>
      <c r="BL404" s="1731"/>
      <c r="BM404" s="1731"/>
      <c r="BN404" s="1731"/>
      <c r="BO404" s="1731"/>
      <c r="BP404" s="1731"/>
      <c r="BQ404" s="1731"/>
      <c r="BR404" s="1731"/>
      <c r="BS404" s="1731"/>
      <c r="BT404" s="1731"/>
      <c r="BU404" s="1731"/>
      <c r="BV404" s="1732"/>
      <c r="BW404" s="1732"/>
      <c r="BX404" s="1732"/>
      <c r="BY404" s="1732"/>
      <c r="BZ404" s="1731"/>
      <c r="CA404" s="2200"/>
      <c r="CB404" s="2200"/>
      <c r="CC404" s="2200"/>
      <c r="CD404" s="2200"/>
      <c r="CE404" s="2200"/>
      <c r="CF404" s="2200"/>
      <c r="CG404" s="2200"/>
      <c r="CH404" s="2200"/>
      <c r="CI404" s="2200"/>
      <c r="CJ404" s="2200"/>
      <c r="CK404" s="2200"/>
      <c r="CL404" s="2200"/>
      <c r="CM404" s="2200"/>
      <c r="CN404" s="2200"/>
      <c r="CO404" s="2200"/>
      <c r="CP404" s="2200"/>
      <c r="CQ404" s="2200"/>
      <c r="CR404" s="1731"/>
      <c r="CS404" s="1731"/>
    </row>
    <row r="405" spans="1:97" ht="13.5" customHeight="1" x14ac:dyDescent="0.25">
      <c r="A405" s="1731"/>
      <c r="B405" s="1731"/>
      <c r="C405" s="1731"/>
      <c r="D405" s="1731"/>
      <c r="E405" s="1731"/>
      <c r="F405" s="1731"/>
      <c r="G405" s="1731"/>
      <c r="H405" s="1731"/>
      <c r="I405" s="1731"/>
      <c r="J405" s="1731"/>
      <c r="K405" s="1731"/>
      <c r="L405" s="1731"/>
      <c r="M405" s="1731"/>
      <c r="N405" s="1731"/>
      <c r="O405" s="1731"/>
      <c r="P405" s="1731"/>
      <c r="Q405" s="1731"/>
      <c r="R405" s="1731"/>
      <c r="S405" s="1731"/>
      <c r="T405" s="1731"/>
      <c r="U405" s="1731"/>
      <c r="V405" s="1731"/>
      <c r="W405" s="1731"/>
      <c r="X405" s="1731"/>
      <c r="Y405" s="1731"/>
      <c r="Z405" s="1731"/>
      <c r="AA405" s="1731"/>
      <c r="AB405" s="1731"/>
      <c r="AC405" s="1731"/>
      <c r="AD405" s="1731"/>
      <c r="AE405" s="1731"/>
      <c r="AF405" s="1731"/>
      <c r="AG405" s="1731"/>
      <c r="AH405" s="1731"/>
      <c r="AI405" s="1731"/>
      <c r="AJ405" s="1731"/>
      <c r="AK405" s="1731"/>
      <c r="AL405" s="1731"/>
      <c r="AM405" s="1731"/>
      <c r="AN405" s="1731"/>
      <c r="AO405" s="1731"/>
      <c r="AP405" s="1731"/>
      <c r="AQ405" s="1731"/>
      <c r="AR405" s="1731"/>
      <c r="AS405" s="1731"/>
      <c r="AT405" s="1731"/>
      <c r="AU405" s="1731"/>
      <c r="AV405" s="1731"/>
      <c r="AW405" s="1731"/>
      <c r="AX405" s="1731"/>
      <c r="AY405" s="1731"/>
      <c r="AZ405" s="1731"/>
      <c r="BA405" s="1731"/>
      <c r="BB405" s="1731"/>
      <c r="BC405" s="1731"/>
      <c r="BD405" s="1731"/>
      <c r="BE405" s="1731"/>
      <c r="BF405" s="1731"/>
      <c r="BG405" s="1731"/>
      <c r="BH405" s="1731"/>
      <c r="BI405" s="1731"/>
      <c r="BJ405" s="1731"/>
      <c r="BK405" s="1731"/>
      <c r="BL405" s="1731"/>
      <c r="BM405" s="1731"/>
      <c r="BN405" s="1731"/>
      <c r="BO405" s="1731"/>
      <c r="BP405" s="1731"/>
      <c r="BQ405" s="1731"/>
      <c r="BR405" s="1731"/>
      <c r="BS405" s="1731"/>
      <c r="BT405" s="1731"/>
      <c r="BU405" s="1731"/>
      <c r="BV405" s="1732"/>
      <c r="BW405" s="1732"/>
      <c r="BX405" s="1732"/>
      <c r="BY405" s="1732"/>
      <c r="BZ405" s="1731"/>
      <c r="CA405" s="2200"/>
      <c r="CB405" s="2200"/>
      <c r="CC405" s="2200"/>
      <c r="CD405" s="2200"/>
      <c r="CE405" s="2200"/>
      <c r="CF405" s="2200"/>
      <c r="CG405" s="2200"/>
      <c r="CH405" s="2200"/>
      <c r="CI405" s="2200"/>
      <c r="CJ405" s="2200"/>
      <c r="CK405" s="2200"/>
      <c r="CL405" s="2200"/>
      <c r="CM405" s="2200"/>
      <c r="CN405" s="2200"/>
      <c r="CO405" s="2200"/>
      <c r="CP405" s="2200"/>
      <c r="CQ405" s="2200"/>
      <c r="CR405" s="1731"/>
      <c r="CS405" s="1731"/>
    </row>
    <row r="406" spans="1:97" ht="13.5" customHeight="1" x14ac:dyDescent="0.25">
      <c r="A406" s="1731"/>
      <c r="B406" s="1731"/>
      <c r="C406" s="1731"/>
      <c r="D406" s="1731"/>
      <c r="E406" s="1731"/>
      <c r="F406" s="1731"/>
      <c r="G406" s="1731"/>
      <c r="H406" s="1731"/>
      <c r="I406" s="1731"/>
      <c r="J406" s="1731"/>
      <c r="K406" s="1731"/>
      <c r="L406" s="1731"/>
      <c r="M406" s="1731"/>
      <c r="N406" s="1731"/>
      <c r="O406" s="1731"/>
      <c r="P406" s="1731"/>
      <c r="Q406" s="1731"/>
      <c r="R406" s="1731"/>
      <c r="S406" s="1731"/>
      <c r="T406" s="1731"/>
      <c r="U406" s="1731"/>
      <c r="V406" s="1731"/>
      <c r="W406" s="1731"/>
      <c r="X406" s="1731"/>
      <c r="Y406" s="1731"/>
      <c r="Z406" s="1731"/>
      <c r="AA406" s="1731"/>
      <c r="AB406" s="1731"/>
      <c r="AC406" s="1731"/>
      <c r="AD406" s="1731"/>
      <c r="AE406" s="1731"/>
      <c r="AF406" s="1731"/>
      <c r="AG406" s="1731"/>
      <c r="AH406" s="1731"/>
      <c r="AI406" s="1731"/>
      <c r="AJ406" s="1731"/>
      <c r="AK406" s="1731"/>
      <c r="AL406" s="1731"/>
      <c r="AM406" s="1731"/>
      <c r="AN406" s="1731"/>
      <c r="AO406" s="1731"/>
      <c r="AP406" s="1731"/>
      <c r="AQ406" s="1731"/>
      <c r="AR406" s="1731"/>
      <c r="AS406" s="1731"/>
      <c r="AT406" s="1731"/>
      <c r="AU406" s="1731"/>
      <c r="AV406" s="1731"/>
      <c r="AW406" s="1731"/>
      <c r="AX406" s="1731"/>
      <c r="AY406" s="1731"/>
      <c r="AZ406" s="1731"/>
      <c r="BA406" s="1731"/>
      <c r="BB406" s="1731"/>
      <c r="BC406" s="1731"/>
      <c r="BD406" s="1731"/>
      <c r="BE406" s="1731"/>
      <c r="BF406" s="1731"/>
      <c r="BG406" s="1731"/>
      <c r="BH406" s="1731"/>
      <c r="BI406" s="1731"/>
      <c r="BJ406" s="1731"/>
      <c r="BK406" s="1731"/>
      <c r="BL406" s="1731"/>
      <c r="BM406" s="1731"/>
      <c r="BN406" s="1731"/>
      <c r="BO406" s="1731"/>
      <c r="BP406" s="1731"/>
      <c r="BQ406" s="1731"/>
      <c r="BR406" s="1731"/>
      <c r="BS406" s="1731"/>
      <c r="BT406" s="1731"/>
      <c r="BU406" s="1731"/>
      <c r="BV406" s="1732"/>
      <c r="BW406" s="1732"/>
      <c r="BX406" s="1732"/>
      <c r="BY406" s="1732"/>
      <c r="BZ406" s="1731"/>
      <c r="CA406" s="2200"/>
      <c r="CB406" s="2200"/>
      <c r="CC406" s="2200"/>
      <c r="CD406" s="2200"/>
      <c r="CE406" s="2200"/>
      <c r="CF406" s="2200"/>
      <c r="CG406" s="2200"/>
      <c r="CH406" s="2200"/>
      <c r="CI406" s="2200"/>
      <c r="CJ406" s="2200"/>
      <c r="CK406" s="2200"/>
      <c r="CL406" s="2200"/>
      <c r="CM406" s="2200"/>
      <c r="CN406" s="2200"/>
      <c r="CO406" s="2200"/>
      <c r="CP406" s="2200"/>
      <c r="CQ406" s="2200"/>
      <c r="CR406" s="1731"/>
      <c r="CS406" s="1731"/>
    </row>
    <row r="407" spans="1:97" ht="13.5" customHeight="1" x14ac:dyDescent="0.25">
      <c r="A407" s="1731"/>
      <c r="B407" s="1731"/>
      <c r="C407" s="1731"/>
      <c r="D407" s="1731"/>
      <c r="E407" s="1731"/>
      <c r="F407" s="1731"/>
      <c r="G407" s="1731"/>
      <c r="H407" s="1731"/>
      <c r="I407" s="1731"/>
      <c r="J407" s="1731"/>
      <c r="K407" s="1731"/>
      <c r="L407" s="1731"/>
      <c r="M407" s="1731"/>
      <c r="N407" s="1731"/>
      <c r="O407" s="1731"/>
      <c r="P407" s="1731"/>
      <c r="Q407" s="1731"/>
      <c r="R407" s="1731"/>
      <c r="S407" s="1731"/>
      <c r="T407" s="1731"/>
      <c r="U407" s="1731"/>
      <c r="V407" s="1731"/>
      <c r="W407" s="1731"/>
      <c r="X407" s="1731"/>
      <c r="Y407" s="1731"/>
      <c r="Z407" s="1731"/>
      <c r="AA407" s="1731"/>
      <c r="AB407" s="1731"/>
      <c r="AC407" s="1731"/>
      <c r="AD407" s="1731"/>
      <c r="AE407" s="1731"/>
      <c r="AF407" s="1731"/>
      <c r="AG407" s="1731"/>
      <c r="AH407" s="1731"/>
      <c r="AI407" s="1731"/>
      <c r="AJ407" s="1731"/>
      <c r="AK407" s="1731"/>
      <c r="AL407" s="1731"/>
      <c r="AM407" s="1731"/>
      <c r="AN407" s="1731"/>
      <c r="AO407" s="1731"/>
      <c r="AP407" s="1731"/>
      <c r="AQ407" s="1731"/>
      <c r="AR407" s="1731"/>
      <c r="AS407" s="1731"/>
      <c r="AT407" s="1731"/>
      <c r="AU407" s="1731"/>
      <c r="AV407" s="1731"/>
      <c r="AW407" s="1731"/>
      <c r="AX407" s="1731"/>
      <c r="AY407" s="1731"/>
      <c r="AZ407" s="1731"/>
      <c r="BA407" s="1731"/>
      <c r="BB407" s="1731"/>
      <c r="BC407" s="1731"/>
      <c r="BD407" s="1731"/>
      <c r="BE407" s="1731"/>
      <c r="BF407" s="1731"/>
      <c r="BG407" s="1731"/>
      <c r="BH407" s="1731"/>
      <c r="BI407" s="1731"/>
      <c r="BJ407" s="1731"/>
      <c r="BK407" s="1731"/>
      <c r="BL407" s="1731"/>
      <c r="BM407" s="1731"/>
      <c r="BN407" s="1731"/>
      <c r="BO407" s="1731"/>
      <c r="BP407" s="1731"/>
      <c r="BQ407" s="1731"/>
      <c r="BR407" s="1731"/>
      <c r="BS407" s="1731"/>
      <c r="BT407" s="1731"/>
      <c r="BU407" s="1731"/>
      <c r="BV407" s="1732"/>
      <c r="BW407" s="1732"/>
      <c r="BX407" s="1732"/>
      <c r="BY407" s="1732"/>
      <c r="BZ407" s="1731"/>
      <c r="CA407" s="2200"/>
      <c r="CB407" s="2200"/>
      <c r="CC407" s="2200"/>
      <c r="CD407" s="2200"/>
      <c r="CE407" s="2200"/>
      <c r="CF407" s="2200"/>
      <c r="CG407" s="2200"/>
      <c r="CH407" s="2200"/>
      <c r="CI407" s="2200"/>
      <c r="CJ407" s="2200"/>
      <c r="CK407" s="2200"/>
      <c r="CL407" s="2200"/>
      <c r="CM407" s="2200"/>
      <c r="CN407" s="2200"/>
      <c r="CO407" s="2200"/>
      <c r="CP407" s="2200"/>
      <c r="CQ407" s="2200"/>
      <c r="CR407" s="1731"/>
      <c r="CS407" s="1731"/>
    </row>
    <row r="408" spans="1:97" ht="13.5" customHeight="1" x14ac:dyDescent="0.25">
      <c r="A408" s="1731"/>
      <c r="B408" s="1731"/>
      <c r="C408" s="1731"/>
      <c r="D408" s="1731"/>
      <c r="E408" s="1731"/>
      <c r="F408" s="1731"/>
      <c r="G408" s="1731"/>
      <c r="H408" s="1731"/>
      <c r="I408" s="1731"/>
      <c r="J408" s="1731"/>
      <c r="K408" s="1731"/>
      <c r="L408" s="1731"/>
      <c r="M408" s="1731"/>
      <c r="N408" s="1731"/>
      <c r="O408" s="1731"/>
      <c r="P408" s="1731"/>
      <c r="Q408" s="1731"/>
      <c r="R408" s="1731"/>
      <c r="S408" s="1731"/>
      <c r="T408" s="1731"/>
      <c r="U408" s="1731"/>
      <c r="V408" s="1731"/>
      <c r="W408" s="1731"/>
      <c r="X408" s="1731"/>
      <c r="Y408" s="1731"/>
      <c r="Z408" s="1731"/>
      <c r="AA408" s="1731"/>
      <c r="AB408" s="1731"/>
      <c r="AC408" s="1731"/>
      <c r="AD408" s="1731"/>
      <c r="AE408" s="1731"/>
      <c r="AF408" s="1731"/>
      <c r="AG408" s="1731"/>
      <c r="AH408" s="1731"/>
      <c r="AI408" s="1731"/>
      <c r="AJ408" s="1731"/>
      <c r="AK408" s="1731"/>
      <c r="AL408" s="1731"/>
      <c r="AM408" s="1731"/>
      <c r="AN408" s="1731"/>
      <c r="AO408" s="1731"/>
      <c r="AP408" s="1731"/>
      <c r="AQ408" s="1731"/>
      <c r="AR408" s="1731"/>
      <c r="AS408" s="1731"/>
      <c r="AT408" s="1731"/>
      <c r="AU408" s="1731"/>
      <c r="AV408" s="1731"/>
      <c r="AW408" s="1731"/>
      <c r="AX408" s="1731"/>
      <c r="AY408" s="1731"/>
      <c r="AZ408" s="1731"/>
      <c r="BA408" s="1731"/>
      <c r="BB408" s="1731"/>
      <c r="BC408" s="1731"/>
      <c r="BD408" s="1731"/>
      <c r="BE408" s="1731"/>
      <c r="BF408" s="1731"/>
      <c r="BG408" s="1731"/>
      <c r="BH408" s="1731"/>
      <c r="BI408" s="1731"/>
      <c r="BJ408" s="1731"/>
      <c r="BK408" s="1731"/>
      <c r="BL408" s="1731"/>
      <c r="BM408" s="1731"/>
      <c r="BN408" s="1731"/>
      <c r="BO408" s="1731"/>
      <c r="BP408" s="1731"/>
      <c r="BQ408" s="1731"/>
      <c r="BR408" s="1731"/>
      <c r="BS408" s="1731"/>
      <c r="BT408" s="1731"/>
      <c r="BU408" s="1731"/>
      <c r="BV408" s="1732"/>
      <c r="BW408" s="1732"/>
      <c r="BX408" s="1732"/>
      <c r="BY408" s="1732"/>
      <c r="BZ408" s="1731"/>
      <c r="CA408" s="2200"/>
      <c r="CB408" s="2200"/>
      <c r="CC408" s="2200"/>
      <c r="CD408" s="2200"/>
      <c r="CE408" s="2200"/>
      <c r="CF408" s="2200"/>
      <c r="CG408" s="2200"/>
      <c r="CH408" s="2200"/>
      <c r="CI408" s="2200"/>
      <c r="CJ408" s="2200"/>
      <c r="CK408" s="2200"/>
      <c r="CL408" s="2200"/>
      <c r="CM408" s="2200"/>
      <c r="CN408" s="2200"/>
      <c r="CO408" s="2200"/>
      <c r="CP408" s="2200"/>
      <c r="CQ408" s="2200"/>
      <c r="CR408" s="1731"/>
      <c r="CS408" s="1731"/>
    </row>
    <row r="409" spans="1:97" ht="13.5" customHeight="1" x14ac:dyDescent="0.25">
      <c r="A409" s="1731"/>
      <c r="B409" s="1731"/>
      <c r="C409" s="1731"/>
      <c r="D409" s="1731"/>
      <c r="E409" s="1731"/>
      <c r="F409" s="1731"/>
      <c r="G409" s="1731"/>
      <c r="H409" s="1731"/>
      <c r="I409" s="1731"/>
      <c r="J409" s="1731"/>
      <c r="K409" s="1731"/>
      <c r="L409" s="1731"/>
      <c r="M409" s="1731"/>
      <c r="N409" s="1731"/>
      <c r="O409" s="1731"/>
      <c r="P409" s="1731"/>
      <c r="Q409" s="1731"/>
      <c r="R409" s="1731"/>
      <c r="S409" s="1731"/>
      <c r="T409" s="1731"/>
      <c r="U409" s="1731"/>
      <c r="V409" s="1731"/>
      <c r="W409" s="1731"/>
      <c r="X409" s="1731"/>
      <c r="Y409" s="1731"/>
      <c r="Z409" s="1731"/>
      <c r="AA409" s="1731"/>
      <c r="AB409" s="1731"/>
      <c r="AC409" s="1731"/>
      <c r="AD409" s="1731"/>
      <c r="AE409" s="1731"/>
      <c r="AF409" s="1731"/>
      <c r="AG409" s="1731"/>
      <c r="AH409" s="1731"/>
      <c r="AI409" s="1731"/>
      <c r="AJ409" s="1731"/>
      <c r="AK409" s="1731"/>
      <c r="AL409" s="1731"/>
      <c r="AM409" s="1731"/>
      <c r="AN409" s="1731"/>
      <c r="AO409" s="1731"/>
      <c r="AP409" s="1731"/>
      <c r="AQ409" s="1731"/>
      <c r="AR409" s="1731"/>
      <c r="AS409" s="1731"/>
      <c r="AT409" s="1731"/>
      <c r="AU409" s="1731"/>
      <c r="AV409" s="1731"/>
      <c r="AW409" s="1731"/>
      <c r="AX409" s="1731"/>
      <c r="AY409" s="1731"/>
      <c r="AZ409" s="1731"/>
      <c r="BA409" s="1731"/>
      <c r="BB409" s="1731"/>
      <c r="BC409" s="1731"/>
      <c r="BD409" s="1731"/>
      <c r="BE409" s="1731"/>
      <c r="BF409" s="1731"/>
      <c r="BG409" s="1731"/>
      <c r="BH409" s="1731"/>
      <c r="BI409" s="1731"/>
      <c r="BJ409" s="1731"/>
      <c r="BK409" s="1731"/>
      <c r="BL409" s="1731"/>
      <c r="BM409" s="1731"/>
      <c r="BN409" s="1731"/>
      <c r="BO409" s="1731"/>
      <c r="BP409" s="1731"/>
      <c r="BQ409" s="1731"/>
      <c r="BR409" s="1731"/>
      <c r="BS409" s="1731"/>
      <c r="BT409" s="1731"/>
      <c r="BU409" s="1731"/>
      <c r="BV409" s="1732"/>
      <c r="BW409" s="1732"/>
      <c r="BX409" s="1732"/>
      <c r="BY409" s="1732"/>
      <c r="BZ409" s="1731"/>
      <c r="CA409" s="2200"/>
      <c r="CB409" s="2200"/>
      <c r="CC409" s="2200"/>
      <c r="CD409" s="2200"/>
      <c r="CE409" s="2200"/>
      <c r="CF409" s="2200"/>
      <c r="CG409" s="2200"/>
      <c r="CH409" s="2200"/>
      <c r="CI409" s="2200"/>
      <c r="CJ409" s="2200"/>
      <c r="CK409" s="2200"/>
      <c r="CL409" s="2200"/>
      <c r="CM409" s="2200"/>
      <c r="CN409" s="2200"/>
      <c r="CO409" s="2200"/>
      <c r="CP409" s="2200"/>
      <c r="CQ409" s="2200"/>
      <c r="CR409" s="1731"/>
      <c r="CS409" s="1731"/>
    </row>
    <row r="410" spans="1:97" ht="13.5" customHeight="1" x14ac:dyDescent="0.25">
      <c r="A410" s="1731"/>
      <c r="B410" s="1731"/>
      <c r="C410" s="1731"/>
      <c r="D410" s="1731"/>
      <c r="E410" s="1731"/>
      <c r="F410" s="1731"/>
      <c r="G410" s="1731"/>
      <c r="H410" s="1731"/>
      <c r="I410" s="1731"/>
      <c r="J410" s="1731"/>
      <c r="K410" s="1731"/>
      <c r="L410" s="1731"/>
      <c r="M410" s="1731"/>
      <c r="N410" s="1731"/>
      <c r="O410" s="1731"/>
      <c r="P410" s="1731"/>
      <c r="Q410" s="1731"/>
      <c r="R410" s="1731"/>
      <c r="S410" s="1731"/>
      <c r="T410" s="1731"/>
      <c r="U410" s="1731"/>
      <c r="V410" s="1731"/>
      <c r="W410" s="1731"/>
      <c r="X410" s="1731"/>
      <c r="Y410" s="1731"/>
      <c r="Z410" s="1731"/>
      <c r="AA410" s="1731"/>
      <c r="AB410" s="1731"/>
      <c r="AC410" s="1731"/>
      <c r="AD410" s="1731"/>
      <c r="AE410" s="1731"/>
      <c r="AF410" s="1731"/>
      <c r="AG410" s="1731"/>
      <c r="AH410" s="1731"/>
      <c r="AI410" s="1731"/>
      <c r="AJ410" s="1731"/>
      <c r="AK410" s="1731"/>
      <c r="AL410" s="1731"/>
      <c r="AM410" s="1731"/>
      <c r="AN410" s="1731"/>
      <c r="AO410" s="1731"/>
      <c r="AP410" s="1731"/>
      <c r="AQ410" s="1731"/>
      <c r="AR410" s="1731"/>
      <c r="AS410" s="1731"/>
      <c r="AT410" s="1731"/>
      <c r="AU410" s="1731"/>
      <c r="AV410" s="1731"/>
      <c r="AW410" s="1731"/>
      <c r="AX410" s="1731"/>
      <c r="AY410" s="1731"/>
      <c r="AZ410" s="1731"/>
      <c r="BA410" s="1731"/>
      <c r="BB410" s="1731"/>
      <c r="BC410" s="1731"/>
      <c r="BD410" s="1731"/>
      <c r="BE410" s="1731"/>
      <c r="BF410" s="1731"/>
      <c r="BG410" s="1731"/>
      <c r="BH410" s="1731"/>
      <c r="BI410" s="1731"/>
      <c r="BJ410" s="1731"/>
      <c r="BK410" s="1731"/>
      <c r="BL410" s="1731"/>
      <c r="BM410" s="1731"/>
      <c r="BN410" s="1731"/>
      <c r="BO410" s="1731"/>
      <c r="BP410" s="1731"/>
      <c r="BQ410" s="1731"/>
      <c r="BR410" s="1731"/>
      <c r="BS410" s="1731"/>
      <c r="BT410" s="1731"/>
      <c r="BU410" s="1731"/>
      <c r="BV410" s="1732"/>
      <c r="BW410" s="1732"/>
      <c r="BX410" s="1732"/>
      <c r="BY410" s="1732"/>
      <c r="BZ410" s="1731"/>
      <c r="CA410" s="2200"/>
      <c r="CB410" s="2200"/>
      <c r="CC410" s="2200"/>
      <c r="CD410" s="2200"/>
      <c r="CE410" s="2200"/>
      <c r="CF410" s="2200"/>
      <c r="CG410" s="2200"/>
      <c r="CH410" s="2200"/>
      <c r="CI410" s="2200"/>
      <c r="CJ410" s="2200"/>
      <c r="CK410" s="2200"/>
      <c r="CL410" s="2200"/>
      <c r="CM410" s="2200"/>
      <c r="CN410" s="2200"/>
      <c r="CO410" s="2200"/>
      <c r="CP410" s="2200"/>
      <c r="CQ410" s="2200"/>
      <c r="CR410" s="1731"/>
      <c r="CS410" s="1731"/>
    </row>
    <row r="411" spans="1:97" ht="13.5" customHeight="1" x14ac:dyDescent="0.25">
      <c r="A411" s="1731"/>
      <c r="B411" s="1731"/>
      <c r="C411" s="1731"/>
      <c r="D411" s="1731"/>
      <c r="E411" s="1731"/>
      <c r="F411" s="1731"/>
      <c r="G411" s="1731"/>
      <c r="H411" s="1731"/>
      <c r="I411" s="1731"/>
      <c r="J411" s="1731"/>
      <c r="K411" s="1731"/>
      <c r="L411" s="1731"/>
      <c r="M411" s="1731"/>
      <c r="N411" s="1731"/>
      <c r="O411" s="1731"/>
      <c r="P411" s="1731"/>
      <c r="Q411" s="1731"/>
      <c r="R411" s="1731"/>
      <c r="S411" s="1731"/>
      <c r="T411" s="1731"/>
      <c r="U411" s="1731"/>
      <c r="V411" s="1731"/>
      <c r="W411" s="1731"/>
      <c r="X411" s="1731"/>
      <c r="Y411" s="1731"/>
      <c r="Z411" s="1731"/>
      <c r="AA411" s="1731"/>
      <c r="AB411" s="1731"/>
      <c r="AC411" s="1731"/>
      <c r="AD411" s="1731"/>
      <c r="AE411" s="1731"/>
      <c r="AF411" s="1731"/>
      <c r="AG411" s="1731"/>
      <c r="AH411" s="1731"/>
      <c r="AI411" s="1731"/>
      <c r="AJ411" s="1731"/>
      <c r="AK411" s="1731"/>
      <c r="AL411" s="1731"/>
      <c r="AM411" s="1731"/>
      <c r="AN411" s="1731"/>
      <c r="AO411" s="1731"/>
      <c r="AP411" s="1731"/>
      <c r="AQ411" s="1731"/>
      <c r="AR411" s="1731"/>
      <c r="AS411" s="1731"/>
      <c r="AT411" s="1731"/>
      <c r="AU411" s="1731"/>
      <c r="AV411" s="1731"/>
      <c r="AW411" s="1731"/>
      <c r="AX411" s="1731"/>
      <c r="AY411" s="1731"/>
      <c r="AZ411" s="1731"/>
      <c r="BA411" s="1731"/>
      <c r="BB411" s="1731"/>
      <c r="BC411" s="1731"/>
      <c r="BD411" s="1731"/>
      <c r="BE411" s="1731"/>
      <c r="BF411" s="1731"/>
      <c r="BG411" s="1731"/>
      <c r="BH411" s="1731"/>
      <c r="BI411" s="1731"/>
      <c r="BJ411" s="1731"/>
      <c r="BK411" s="1731"/>
      <c r="BL411" s="1731"/>
      <c r="BM411" s="1731"/>
      <c r="BN411" s="1731"/>
      <c r="BO411" s="1731"/>
      <c r="BP411" s="1731"/>
      <c r="BQ411" s="1731"/>
      <c r="BR411" s="1731"/>
      <c r="BS411" s="1731"/>
      <c r="BT411" s="1731"/>
      <c r="BU411" s="1731"/>
      <c r="BV411" s="1732"/>
      <c r="BW411" s="1732"/>
      <c r="BX411" s="1732"/>
      <c r="BY411" s="1732"/>
      <c r="BZ411" s="1731"/>
      <c r="CA411" s="2200"/>
      <c r="CB411" s="2200"/>
      <c r="CC411" s="2200"/>
      <c r="CD411" s="2200"/>
      <c r="CE411" s="2200"/>
      <c r="CF411" s="2200"/>
      <c r="CG411" s="2200"/>
      <c r="CH411" s="2200"/>
      <c r="CI411" s="2200"/>
      <c r="CJ411" s="2200"/>
      <c r="CK411" s="2200"/>
      <c r="CL411" s="2200"/>
      <c r="CM411" s="2200"/>
      <c r="CN411" s="2200"/>
      <c r="CO411" s="2200"/>
      <c r="CP411" s="2200"/>
      <c r="CQ411" s="2200"/>
      <c r="CR411" s="1731"/>
      <c r="CS411" s="1731"/>
    </row>
    <row r="412" spans="1:97" ht="13.5" customHeight="1" x14ac:dyDescent="0.25">
      <c r="A412" s="1731"/>
      <c r="B412" s="1731"/>
      <c r="C412" s="1731"/>
      <c r="D412" s="1731"/>
      <c r="E412" s="1731"/>
      <c r="F412" s="1731"/>
      <c r="G412" s="1731"/>
      <c r="H412" s="1731"/>
      <c r="I412" s="1731"/>
      <c r="J412" s="1731"/>
      <c r="K412" s="1731"/>
      <c r="L412" s="1731"/>
      <c r="M412" s="1731"/>
      <c r="N412" s="1731"/>
      <c r="O412" s="1731"/>
      <c r="P412" s="1731"/>
      <c r="Q412" s="1731"/>
      <c r="R412" s="1731"/>
      <c r="S412" s="1731"/>
      <c r="T412" s="1731"/>
      <c r="U412" s="1731"/>
      <c r="V412" s="1731"/>
      <c r="W412" s="1731"/>
      <c r="X412" s="1731"/>
      <c r="Y412" s="1731"/>
      <c r="Z412" s="1731"/>
      <c r="AA412" s="1731"/>
      <c r="AB412" s="1731"/>
      <c r="AC412" s="1731"/>
      <c r="AD412" s="1731"/>
      <c r="AE412" s="1731"/>
      <c r="AF412" s="1731"/>
      <c r="AG412" s="1731"/>
      <c r="AH412" s="1731"/>
      <c r="AI412" s="1731"/>
      <c r="AJ412" s="1731"/>
      <c r="AK412" s="1731"/>
      <c r="AL412" s="1731"/>
      <c r="AM412" s="1731"/>
      <c r="AN412" s="1731"/>
      <c r="AO412" s="1731"/>
      <c r="AP412" s="1731"/>
      <c r="AQ412" s="1731"/>
      <c r="AR412" s="1731"/>
      <c r="AS412" s="1731"/>
      <c r="AT412" s="1731"/>
      <c r="AU412" s="1731"/>
      <c r="AV412" s="1731"/>
      <c r="AW412" s="1731"/>
      <c r="AX412" s="1731"/>
      <c r="AY412" s="1731"/>
      <c r="AZ412" s="1731"/>
      <c r="BA412" s="1731"/>
      <c r="BB412" s="1731"/>
      <c r="BC412" s="1731"/>
      <c r="BD412" s="1731"/>
      <c r="BE412" s="1731"/>
      <c r="BF412" s="1731"/>
      <c r="BG412" s="1731"/>
      <c r="BH412" s="1731"/>
      <c r="BI412" s="1731"/>
      <c r="BJ412" s="1731"/>
      <c r="BK412" s="1731"/>
      <c r="BL412" s="1731"/>
      <c r="BM412" s="1731"/>
      <c r="BN412" s="1731"/>
      <c r="BO412" s="1731"/>
      <c r="BP412" s="1731"/>
      <c r="BQ412" s="1731"/>
      <c r="BR412" s="1731"/>
      <c r="BS412" s="1731"/>
      <c r="BT412" s="1731"/>
      <c r="BU412" s="1731"/>
      <c r="BV412" s="1732"/>
      <c r="BW412" s="1732"/>
      <c r="BX412" s="1732"/>
      <c r="BY412" s="1732"/>
      <c r="BZ412" s="1731"/>
      <c r="CA412" s="2200"/>
      <c r="CB412" s="2200"/>
      <c r="CC412" s="2200"/>
      <c r="CD412" s="2200"/>
      <c r="CE412" s="2200"/>
      <c r="CF412" s="2200"/>
      <c r="CG412" s="2200"/>
      <c r="CH412" s="2200"/>
      <c r="CI412" s="2200"/>
      <c r="CJ412" s="2200"/>
      <c r="CK412" s="2200"/>
      <c r="CL412" s="2200"/>
      <c r="CM412" s="2200"/>
      <c r="CN412" s="2200"/>
      <c r="CO412" s="2200"/>
      <c r="CP412" s="2200"/>
      <c r="CQ412" s="2200"/>
      <c r="CR412" s="1731"/>
      <c r="CS412" s="1731"/>
    </row>
    <row r="413" spans="1:97" ht="13.5" customHeight="1" x14ac:dyDescent="0.25">
      <c r="A413" s="1731"/>
      <c r="B413" s="1731"/>
      <c r="C413" s="1731"/>
      <c r="D413" s="1731"/>
      <c r="E413" s="1731"/>
      <c r="F413" s="1731"/>
      <c r="G413" s="1731"/>
      <c r="H413" s="1731"/>
      <c r="I413" s="1731"/>
      <c r="J413" s="1731"/>
      <c r="K413" s="1731"/>
      <c r="L413" s="1731"/>
      <c r="M413" s="1731"/>
      <c r="N413" s="1731"/>
      <c r="O413" s="1731"/>
      <c r="P413" s="1731"/>
      <c r="Q413" s="1731"/>
      <c r="R413" s="1731"/>
      <c r="S413" s="1731"/>
      <c r="T413" s="1731"/>
      <c r="U413" s="1731"/>
      <c r="V413" s="1731"/>
      <c r="W413" s="1731"/>
      <c r="X413" s="1731"/>
      <c r="Y413" s="1731"/>
      <c r="Z413" s="1731"/>
      <c r="AA413" s="1731"/>
      <c r="AB413" s="1731"/>
      <c r="AC413" s="1731"/>
      <c r="AD413" s="1731"/>
      <c r="AE413" s="1731"/>
      <c r="AF413" s="1731"/>
      <c r="AG413" s="1731"/>
      <c r="AH413" s="1731"/>
      <c r="AI413" s="1731"/>
      <c r="AJ413" s="1731"/>
      <c r="AK413" s="1731"/>
      <c r="AL413" s="1731"/>
      <c r="AM413" s="1731"/>
      <c r="AN413" s="1731"/>
      <c r="AO413" s="1731"/>
      <c r="AP413" s="1731"/>
      <c r="AQ413" s="1731"/>
      <c r="AR413" s="1731"/>
      <c r="AS413" s="1731"/>
      <c r="AT413" s="1731"/>
      <c r="AU413" s="1731"/>
      <c r="AV413" s="1731"/>
      <c r="AW413" s="1731"/>
      <c r="AX413" s="1731"/>
      <c r="AY413" s="1731"/>
      <c r="AZ413" s="1731"/>
      <c r="BA413" s="1731"/>
      <c r="BB413" s="1731"/>
      <c r="BC413" s="1731"/>
      <c r="BD413" s="1731"/>
      <c r="BE413" s="1731"/>
      <c r="BF413" s="1731"/>
      <c r="BG413" s="1731"/>
      <c r="BH413" s="1731"/>
      <c r="BI413" s="1731"/>
      <c r="BJ413" s="1731"/>
      <c r="BK413" s="1731"/>
      <c r="BL413" s="1731"/>
      <c r="BM413" s="1731"/>
      <c r="BN413" s="1731"/>
      <c r="BO413" s="1731"/>
      <c r="BP413" s="1731"/>
      <c r="BQ413" s="1731"/>
      <c r="BR413" s="1731"/>
      <c r="BS413" s="1731"/>
      <c r="BT413" s="1731"/>
      <c r="BU413" s="1731"/>
      <c r="BV413" s="1732"/>
      <c r="BW413" s="1732"/>
      <c r="BX413" s="1732"/>
      <c r="BY413" s="1732"/>
      <c r="BZ413" s="1731"/>
      <c r="CA413" s="2200"/>
      <c r="CB413" s="2200"/>
      <c r="CC413" s="2200"/>
      <c r="CD413" s="2200"/>
      <c r="CE413" s="2200"/>
      <c r="CF413" s="2200"/>
      <c r="CG413" s="2200"/>
      <c r="CH413" s="2200"/>
      <c r="CI413" s="2200"/>
      <c r="CJ413" s="2200"/>
      <c r="CK413" s="2200"/>
      <c r="CL413" s="2200"/>
      <c r="CM413" s="2200"/>
      <c r="CN413" s="2200"/>
      <c r="CO413" s="2200"/>
      <c r="CP413" s="2200"/>
      <c r="CQ413" s="2200"/>
      <c r="CR413" s="1731"/>
      <c r="CS413" s="1731"/>
    </row>
    <row r="414" spans="1:97" ht="13.5" customHeight="1" x14ac:dyDescent="0.25">
      <c r="A414" s="1731"/>
      <c r="B414" s="1731"/>
      <c r="C414" s="1731"/>
      <c r="D414" s="1731"/>
      <c r="E414" s="1731"/>
      <c r="F414" s="1731"/>
      <c r="G414" s="1731"/>
      <c r="H414" s="1731"/>
      <c r="I414" s="1731"/>
      <c r="J414" s="1731"/>
      <c r="K414" s="1731"/>
      <c r="L414" s="1731"/>
      <c r="M414" s="1731"/>
      <c r="N414" s="1731"/>
      <c r="O414" s="1731"/>
      <c r="P414" s="1731"/>
      <c r="Q414" s="1731"/>
      <c r="R414" s="1731"/>
      <c r="S414" s="1731"/>
      <c r="T414" s="1731"/>
      <c r="U414" s="1731"/>
      <c r="V414" s="1731"/>
      <c r="W414" s="1731"/>
      <c r="X414" s="1731"/>
      <c r="Y414" s="1731"/>
      <c r="Z414" s="1731"/>
      <c r="AA414" s="1731"/>
      <c r="AB414" s="1731"/>
      <c r="AC414" s="1731"/>
      <c r="AD414" s="1731"/>
      <c r="AE414" s="1731"/>
      <c r="AF414" s="1731"/>
      <c r="AG414" s="1731"/>
      <c r="AH414" s="1731"/>
      <c r="AI414" s="1731"/>
      <c r="AJ414" s="1731"/>
      <c r="AK414" s="1731"/>
      <c r="AL414" s="1731"/>
      <c r="AM414" s="1731"/>
      <c r="AN414" s="1731"/>
      <c r="AO414" s="1731"/>
      <c r="AP414" s="1731"/>
      <c r="AQ414" s="1731"/>
      <c r="AR414" s="1731"/>
      <c r="AS414" s="1731"/>
      <c r="AT414" s="1731"/>
      <c r="AU414" s="1731"/>
      <c r="AV414" s="1731"/>
      <c r="AW414" s="1731"/>
      <c r="AX414" s="1731"/>
      <c r="AY414" s="1731"/>
      <c r="AZ414" s="1731"/>
      <c r="BA414" s="1731"/>
      <c r="BB414" s="1731"/>
      <c r="BC414" s="1731"/>
      <c r="BD414" s="1731"/>
      <c r="BE414" s="1731"/>
      <c r="BF414" s="1731"/>
      <c r="BG414" s="1731"/>
      <c r="BH414" s="1731"/>
      <c r="BI414" s="1731"/>
      <c r="BJ414" s="1731"/>
      <c r="BK414" s="1731"/>
      <c r="BL414" s="1731"/>
      <c r="BM414" s="1731"/>
      <c r="BN414" s="1731"/>
      <c r="BO414" s="1731"/>
      <c r="BP414" s="1731"/>
      <c r="BQ414" s="1731"/>
      <c r="BR414" s="1731"/>
      <c r="BS414" s="1731"/>
      <c r="BT414" s="1731"/>
      <c r="BU414" s="1731"/>
      <c r="BV414" s="1732"/>
      <c r="BW414" s="1732"/>
      <c r="BX414" s="1732"/>
      <c r="BY414" s="1732"/>
      <c r="BZ414" s="1731"/>
      <c r="CA414" s="2200"/>
      <c r="CB414" s="2200"/>
      <c r="CC414" s="2200"/>
      <c r="CD414" s="2200"/>
      <c r="CE414" s="2200"/>
      <c r="CF414" s="2200"/>
      <c r="CG414" s="2200"/>
      <c r="CH414" s="2200"/>
      <c r="CI414" s="2200"/>
      <c r="CJ414" s="2200"/>
      <c r="CK414" s="2200"/>
      <c r="CL414" s="2200"/>
      <c r="CM414" s="2200"/>
      <c r="CN414" s="2200"/>
      <c r="CO414" s="2200"/>
      <c r="CP414" s="2200"/>
      <c r="CQ414" s="2200"/>
      <c r="CR414" s="1731"/>
      <c r="CS414" s="1731"/>
    </row>
    <row r="415" spans="1:97" ht="13.5" customHeight="1" x14ac:dyDescent="0.25">
      <c r="A415" s="1731"/>
      <c r="B415" s="1731"/>
      <c r="C415" s="1731"/>
      <c r="D415" s="1731"/>
      <c r="E415" s="1731"/>
      <c r="F415" s="1731"/>
      <c r="G415" s="1731"/>
      <c r="H415" s="1731"/>
      <c r="I415" s="1731"/>
      <c r="J415" s="1731"/>
      <c r="K415" s="1731"/>
      <c r="L415" s="1731"/>
      <c r="M415" s="1731"/>
      <c r="N415" s="1731"/>
      <c r="O415" s="1731"/>
      <c r="P415" s="1731"/>
      <c r="Q415" s="1731"/>
      <c r="R415" s="1731"/>
      <c r="S415" s="1731"/>
      <c r="T415" s="1731"/>
      <c r="U415" s="1731"/>
      <c r="V415" s="1731"/>
      <c r="W415" s="1731"/>
      <c r="X415" s="1731"/>
      <c r="Y415" s="1731"/>
      <c r="Z415" s="1731"/>
      <c r="AA415" s="1731"/>
      <c r="AB415" s="1731"/>
      <c r="AC415" s="1731"/>
      <c r="AD415" s="1731"/>
      <c r="AE415" s="1731"/>
      <c r="AF415" s="1731"/>
      <c r="AG415" s="1731"/>
      <c r="AH415" s="1731"/>
      <c r="AI415" s="1731"/>
      <c r="AJ415" s="1731"/>
      <c r="AK415" s="1731"/>
      <c r="AL415" s="1731"/>
      <c r="AM415" s="1731"/>
      <c r="AN415" s="1731"/>
      <c r="AO415" s="1731"/>
      <c r="AP415" s="1731"/>
      <c r="AQ415" s="1731"/>
      <c r="AR415" s="1731"/>
      <c r="AS415" s="1731"/>
      <c r="AT415" s="1731"/>
      <c r="AU415" s="1731"/>
      <c r="AV415" s="1731"/>
      <c r="AW415" s="1731"/>
      <c r="AX415" s="1731"/>
      <c r="AY415" s="1731"/>
      <c r="AZ415" s="1731"/>
      <c r="BA415" s="1731"/>
      <c r="BB415" s="1731"/>
      <c r="BC415" s="1731"/>
      <c r="BD415" s="1731"/>
      <c r="BE415" s="1731"/>
      <c r="BF415" s="1731"/>
      <c r="BG415" s="1731"/>
      <c r="BH415" s="1731"/>
      <c r="BI415" s="1731"/>
      <c r="BJ415" s="1731"/>
      <c r="BK415" s="1731"/>
      <c r="BL415" s="1731"/>
      <c r="BM415" s="1731"/>
      <c r="BN415" s="1731"/>
      <c r="BO415" s="1731"/>
      <c r="BP415" s="1731"/>
      <c r="BQ415" s="1731"/>
      <c r="BR415" s="1731"/>
      <c r="BS415" s="1731"/>
      <c r="BT415" s="1731"/>
      <c r="BU415" s="1731"/>
      <c r="BV415" s="1732"/>
      <c r="BW415" s="1732"/>
      <c r="BX415" s="1732"/>
      <c r="BY415" s="1732"/>
      <c r="BZ415" s="1731"/>
      <c r="CA415" s="2200"/>
      <c r="CB415" s="2200"/>
      <c r="CC415" s="2200"/>
      <c r="CD415" s="2200"/>
      <c r="CE415" s="2200"/>
      <c r="CF415" s="2200"/>
      <c r="CG415" s="2200"/>
      <c r="CH415" s="2200"/>
      <c r="CI415" s="2200"/>
      <c r="CJ415" s="2200"/>
      <c r="CK415" s="2200"/>
      <c r="CL415" s="2200"/>
      <c r="CM415" s="2200"/>
      <c r="CN415" s="2200"/>
      <c r="CO415" s="2200"/>
      <c r="CP415" s="2200"/>
      <c r="CQ415" s="2200"/>
      <c r="CR415" s="1731"/>
      <c r="CS415" s="1731"/>
    </row>
    <row r="416" spans="1:97" ht="13.5" customHeight="1" x14ac:dyDescent="0.25">
      <c r="A416" s="1731"/>
      <c r="B416" s="1731"/>
      <c r="C416" s="1731"/>
      <c r="D416" s="1731"/>
      <c r="E416" s="1731"/>
      <c r="F416" s="1731"/>
      <c r="G416" s="1731"/>
      <c r="H416" s="1731"/>
      <c r="I416" s="1731"/>
      <c r="J416" s="1731"/>
      <c r="K416" s="1731"/>
      <c r="L416" s="1731"/>
      <c r="M416" s="1731"/>
      <c r="N416" s="1731"/>
      <c r="O416" s="1731"/>
      <c r="P416" s="1731"/>
      <c r="Q416" s="1731"/>
      <c r="R416" s="1731"/>
      <c r="S416" s="1731"/>
      <c r="T416" s="1731"/>
      <c r="U416" s="1731"/>
      <c r="V416" s="1731"/>
      <c r="W416" s="1731"/>
      <c r="X416" s="1731"/>
      <c r="Y416" s="1731"/>
      <c r="Z416" s="1731"/>
      <c r="AA416" s="1731"/>
      <c r="AB416" s="1731"/>
      <c r="AC416" s="1731"/>
      <c r="AD416" s="1731"/>
      <c r="AE416" s="1731"/>
      <c r="AF416" s="1731"/>
      <c r="AG416" s="1731"/>
      <c r="AH416" s="1731"/>
      <c r="AI416" s="1731"/>
      <c r="AJ416" s="1731"/>
      <c r="AK416" s="1731"/>
      <c r="AL416" s="1731"/>
      <c r="AM416" s="1731"/>
      <c r="AN416" s="1731"/>
      <c r="AO416" s="1731"/>
      <c r="AP416" s="1731"/>
      <c r="AQ416" s="1731"/>
      <c r="AR416" s="1731"/>
      <c r="AS416" s="1731"/>
      <c r="AT416" s="1731"/>
      <c r="AU416" s="1731"/>
      <c r="AV416" s="1731"/>
      <c r="AW416" s="1731"/>
      <c r="AX416" s="1731"/>
      <c r="AY416" s="1731"/>
      <c r="AZ416" s="1731"/>
      <c r="BA416" s="1731"/>
      <c r="BB416" s="1731"/>
      <c r="BC416" s="1731"/>
      <c r="BD416" s="1731"/>
      <c r="BE416" s="1731"/>
      <c r="BF416" s="1731"/>
      <c r="BG416" s="1731"/>
      <c r="BH416" s="1731"/>
      <c r="BI416" s="1731"/>
      <c r="BJ416" s="1731"/>
      <c r="BK416" s="1731"/>
      <c r="BL416" s="1731"/>
      <c r="BM416" s="1731"/>
      <c r="BN416" s="1731"/>
      <c r="BO416" s="1731"/>
      <c r="BP416" s="1731"/>
      <c r="BQ416" s="1731"/>
      <c r="BR416" s="1731"/>
      <c r="BS416" s="1731"/>
      <c r="BT416" s="1731"/>
      <c r="BU416" s="1731"/>
      <c r="BV416" s="1732"/>
      <c r="BW416" s="1732"/>
      <c r="BX416" s="1732"/>
      <c r="BY416" s="1732"/>
      <c r="BZ416" s="1731"/>
      <c r="CA416" s="2200"/>
      <c r="CB416" s="2200"/>
      <c r="CC416" s="2200"/>
      <c r="CD416" s="2200"/>
      <c r="CE416" s="2200"/>
      <c r="CF416" s="2200"/>
      <c r="CG416" s="2200"/>
      <c r="CH416" s="2200"/>
      <c r="CI416" s="2200"/>
      <c r="CJ416" s="2200"/>
      <c r="CK416" s="2200"/>
      <c r="CL416" s="2200"/>
      <c r="CM416" s="2200"/>
      <c r="CN416" s="2200"/>
      <c r="CO416" s="2200"/>
      <c r="CP416" s="2200"/>
      <c r="CQ416" s="2200"/>
      <c r="CR416" s="1731"/>
      <c r="CS416" s="1731"/>
    </row>
    <row r="417" spans="1:97" ht="13.5" customHeight="1" x14ac:dyDescent="0.25">
      <c r="A417" s="1731"/>
      <c r="B417" s="1731"/>
      <c r="C417" s="1731"/>
      <c r="D417" s="1731"/>
      <c r="E417" s="1731"/>
      <c r="F417" s="1731"/>
      <c r="G417" s="1731"/>
      <c r="H417" s="1731"/>
      <c r="I417" s="1731"/>
      <c r="J417" s="1731"/>
      <c r="K417" s="1731"/>
      <c r="L417" s="1731"/>
      <c r="M417" s="1731"/>
      <c r="N417" s="1731"/>
      <c r="O417" s="1731"/>
      <c r="P417" s="1731"/>
      <c r="Q417" s="1731"/>
      <c r="R417" s="1731"/>
      <c r="S417" s="1731"/>
      <c r="T417" s="1731"/>
      <c r="U417" s="1731"/>
      <c r="V417" s="1731"/>
      <c r="W417" s="1731"/>
      <c r="X417" s="1731"/>
      <c r="Y417" s="1731"/>
      <c r="Z417" s="1731"/>
      <c r="AA417" s="1731"/>
      <c r="AB417" s="1731"/>
      <c r="AC417" s="1731"/>
      <c r="AD417" s="1731"/>
      <c r="AE417" s="1731"/>
      <c r="AF417" s="1731"/>
      <c r="AG417" s="1731"/>
      <c r="AH417" s="1731"/>
      <c r="AI417" s="1731"/>
      <c r="AJ417" s="1731"/>
      <c r="AK417" s="1731"/>
      <c r="AL417" s="1731"/>
      <c r="AM417" s="1731"/>
      <c r="AN417" s="1731"/>
      <c r="AO417" s="1731"/>
      <c r="AP417" s="1731"/>
      <c r="AQ417" s="1731"/>
      <c r="AR417" s="1731"/>
      <c r="AS417" s="1731"/>
      <c r="AT417" s="1731"/>
      <c r="AU417" s="1731"/>
      <c r="AV417" s="1731"/>
      <c r="AW417" s="1731"/>
      <c r="AX417" s="1731"/>
      <c r="AY417" s="1731"/>
      <c r="AZ417" s="1731"/>
      <c r="BA417" s="1731"/>
      <c r="BB417" s="1731"/>
      <c r="BC417" s="1731"/>
      <c r="BD417" s="1731"/>
      <c r="BE417" s="1731"/>
      <c r="BF417" s="1731"/>
      <c r="BG417" s="1731"/>
      <c r="BH417" s="1731"/>
      <c r="BI417" s="1731"/>
      <c r="BJ417" s="1731"/>
      <c r="BK417" s="1731"/>
      <c r="BL417" s="1731"/>
      <c r="BM417" s="1731"/>
      <c r="BN417" s="1731"/>
      <c r="BO417" s="1731"/>
      <c r="BP417" s="1731"/>
      <c r="BQ417" s="1731"/>
      <c r="BR417" s="1731"/>
      <c r="BS417" s="1731"/>
      <c r="BT417" s="1731"/>
      <c r="BU417" s="1731"/>
      <c r="BV417" s="1732"/>
      <c r="BW417" s="1732"/>
      <c r="BX417" s="1732"/>
      <c r="BY417" s="1732"/>
      <c r="BZ417" s="1731"/>
      <c r="CA417" s="2200"/>
      <c r="CB417" s="2200"/>
      <c r="CC417" s="2200"/>
      <c r="CD417" s="2200"/>
      <c r="CE417" s="2200"/>
      <c r="CF417" s="2200"/>
      <c r="CG417" s="2200"/>
      <c r="CH417" s="2200"/>
      <c r="CI417" s="2200"/>
      <c r="CJ417" s="2200"/>
      <c r="CK417" s="2200"/>
      <c r="CL417" s="2200"/>
      <c r="CM417" s="2200"/>
      <c r="CN417" s="2200"/>
      <c r="CO417" s="2200"/>
      <c r="CP417" s="2200"/>
      <c r="CQ417" s="2200"/>
      <c r="CR417" s="1731"/>
      <c r="CS417" s="1731"/>
    </row>
    <row r="418" spans="1:97" ht="13.5" customHeight="1" x14ac:dyDescent="0.25">
      <c r="A418" s="1731"/>
      <c r="B418" s="1731"/>
      <c r="C418" s="1731"/>
      <c r="D418" s="1731"/>
      <c r="E418" s="1731"/>
      <c r="F418" s="1731"/>
      <c r="G418" s="1731"/>
      <c r="H418" s="1731"/>
      <c r="I418" s="1731"/>
      <c r="J418" s="1731"/>
      <c r="K418" s="1731"/>
      <c r="L418" s="1731"/>
      <c r="M418" s="1731"/>
      <c r="N418" s="1731"/>
      <c r="O418" s="1731"/>
      <c r="P418" s="1731"/>
      <c r="Q418" s="1731"/>
      <c r="R418" s="1731"/>
      <c r="S418" s="1731"/>
      <c r="T418" s="1731"/>
      <c r="U418" s="1731"/>
      <c r="V418" s="1731"/>
      <c r="W418" s="1731"/>
      <c r="X418" s="1731"/>
      <c r="Y418" s="1731"/>
      <c r="Z418" s="1731"/>
      <c r="AA418" s="1731"/>
      <c r="AB418" s="1731"/>
      <c r="AC418" s="1731"/>
      <c r="AD418" s="1731"/>
      <c r="AE418" s="1731"/>
      <c r="AF418" s="1731"/>
      <c r="AG418" s="1731"/>
      <c r="AH418" s="1731"/>
      <c r="AI418" s="1731"/>
      <c r="AJ418" s="1731"/>
      <c r="AK418" s="1731"/>
      <c r="AL418" s="1731"/>
      <c r="AM418" s="1731"/>
      <c r="AN418" s="1731"/>
      <c r="AO418" s="1731"/>
      <c r="AP418" s="1731"/>
      <c r="AQ418" s="1731"/>
      <c r="AR418" s="1731"/>
      <c r="AS418" s="1731"/>
      <c r="AT418" s="1731"/>
      <c r="AU418" s="1731"/>
      <c r="AV418" s="1731"/>
      <c r="AW418" s="1731"/>
      <c r="AX418" s="1731"/>
      <c r="AY418" s="1731"/>
      <c r="AZ418" s="1731"/>
      <c r="BA418" s="1731"/>
      <c r="BB418" s="1731"/>
      <c r="BC418" s="1731"/>
      <c r="BD418" s="1731"/>
      <c r="BE418" s="1731"/>
      <c r="BF418" s="1731"/>
      <c r="BG418" s="1731"/>
      <c r="BH418" s="1731"/>
      <c r="BI418" s="1731"/>
      <c r="BJ418" s="1731"/>
      <c r="BK418" s="1731"/>
      <c r="BL418" s="1731"/>
      <c r="BM418" s="1731"/>
      <c r="BN418" s="1731"/>
      <c r="BO418" s="1731"/>
      <c r="BP418" s="1731"/>
      <c r="BQ418" s="1731"/>
      <c r="BR418" s="1731"/>
      <c r="BS418" s="1731"/>
      <c r="BT418" s="1731"/>
      <c r="BU418" s="1731"/>
      <c r="BV418" s="1732"/>
      <c r="BW418" s="1732"/>
      <c r="BX418" s="1732"/>
      <c r="BY418" s="1732"/>
      <c r="BZ418" s="1731"/>
      <c r="CA418" s="2200"/>
      <c r="CB418" s="2200"/>
      <c r="CC418" s="2200"/>
      <c r="CD418" s="2200"/>
      <c r="CE418" s="2200"/>
      <c r="CF418" s="2200"/>
      <c r="CG418" s="2200"/>
      <c r="CH418" s="2200"/>
      <c r="CI418" s="2200"/>
      <c r="CJ418" s="2200"/>
      <c r="CK418" s="2200"/>
      <c r="CL418" s="2200"/>
      <c r="CM418" s="2200"/>
      <c r="CN418" s="2200"/>
      <c r="CO418" s="2200"/>
      <c r="CP418" s="2200"/>
      <c r="CQ418" s="2200"/>
      <c r="CR418" s="1731"/>
      <c r="CS418" s="1731"/>
    </row>
    <row r="419" spans="1:97" ht="13.5" customHeight="1" x14ac:dyDescent="0.25">
      <c r="A419" s="1731"/>
      <c r="B419" s="1731"/>
      <c r="C419" s="1731"/>
      <c r="D419" s="1731"/>
      <c r="E419" s="1731"/>
      <c r="F419" s="1731"/>
      <c r="G419" s="1731"/>
      <c r="H419" s="1731"/>
      <c r="I419" s="1731"/>
      <c r="J419" s="1731"/>
      <c r="K419" s="1731"/>
      <c r="L419" s="1731"/>
      <c r="M419" s="1731"/>
      <c r="N419" s="1731"/>
      <c r="O419" s="1731"/>
      <c r="P419" s="1731"/>
      <c r="Q419" s="1731"/>
      <c r="R419" s="1731"/>
      <c r="S419" s="1731"/>
      <c r="T419" s="1731"/>
      <c r="U419" s="1731"/>
      <c r="V419" s="1731"/>
      <c r="W419" s="1731"/>
      <c r="X419" s="1731"/>
      <c r="Y419" s="1731"/>
      <c r="Z419" s="1731"/>
      <c r="AA419" s="1731"/>
      <c r="AB419" s="1731"/>
      <c r="AC419" s="1731"/>
      <c r="AD419" s="1731"/>
      <c r="AE419" s="1731"/>
      <c r="AF419" s="1731"/>
      <c r="AG419" s="1731"/>
      <c r="AH419" s="1731"/>
      <c r="AI419" s="1731"/>
      <c r="AJ419" s="1731"/>
      <c r="AK419" s="1731"/>
      <c r="AL419" s="1731"/>
      <c r="AM419" s="1731"/>
      <c r="AN419" s="1731"/>
      <c r="AO419" s="1731"/>
      <c r="AP419" s="1731"/>
      <c r="AQ419" s="1731"/>
      <c r="AR419" s="1731"/>
      <c r="AS419" s="1731"/>
      <c r="AT419" s="1731"/>
      <c r="AU419" s="1731"/>
      <c r="AV419" s="1731"/>
      <c r="AW419" s="1731"/>
      <c r="AX419" s="1731"/>
      <c r="AY419" s="1731"/>
      <c r="AZ419" s="1731"/>
      <c r="BA419" s="1731"/>
      <c r="BB419" s="1731"/>
      <c r="BC419" s="1731"/>
      <c r="BD419" s="1731"/>
      <c r="BE419" s="1731"/>
      <c r="BF419" s="1731"/>
      <c r="BG419" s="1731"/>
      <c r="BH419" s="1731"/>
      <c r="BI419" s="1731"/>
      <c r="BJ419" s="1731"/>
      <c r="BK419" s="1731"/>
      <c r="BL419" s="1731"/>
      <c r="BM419" s="1731"/>
      <c r="BN419" s="1731"/>
      <c r="BO419" s="1731"/>
      <c r="BP419" s="1731"/>
      <c r="BQ419" s="1731"/>
      <c r="BR419" s="1731"/>
      <c r="BS419" s="1731"/>
      <c r="BT419" s="1731"/>
      <c r="BU419" s="1731"/>
      <c r="BV419" s="1732"/>
      <c r="BW419" s="1732"/>
      <c r="BX419" s="1732"/>
      <c r="BY419" s="1732"/>
      <c r="BZ419" s="1731"/>
      <c r="CA419" s="2200"/>
      <c r="CB419" s="2200"/>
      <c r="CC419" s="2200"/>
      <c r="CD419" s="2200"/>
      <c r="CE419" s="2200"/>
      <c r="CF419" s="2200"/>
      <c r="CG419" s="2200"/>
      <c r="CH419" s="2200"/>
      <c r="CI419" s="2200"/>
      <c r="CJ419" s="2200"/>
      <c r="CK419" s="2200"/>
      <c r="CL419" s="2200"/>
      <c r="CM419" s="2200"/>
      <c r="CN419" s="2200"/>
      <c r="CO419" s="2200"/>
      <c r="CP419" s="2200"/>
      <c r="CQ419" s="2200"/>
      <c r="CR419" s="1731"/>
      <c r="CS419" s="1731"/>
    </row>
    <row r="420" spans="1:97" ht="13.5" customHeight="1" x14ac:dyDescent="0.25">
      <c r="A420" s="1731"/>
      <c r="B420" s="1731"/>
      <c r="C420" s="1731"/>
      <c r="D420" s="1731"/>
      <c r="E420" s="1731"/>
      <c r="F420" s="1731"/>
      <c r="G420" s="1731"/>
      <c r="H420" s="1731"/>
      <c r="I420" s="1731"/>
      <c r="J420" s="1731"/>
      <c r="K420" s="1731"/>
      <c r="L420" s="1731"/>
      <c r="M420" s="1731"/>
      <c r="N420" s="1731"/>
      <c r="O420" s="1731"/>
      <c r="P420" s="1731"/>
      <c r="Q420" s="1731"/>
      <c r="R420" s="1731"/>
      <c r="S420" s="1731"/>
      <c r="T420" s="1731"/>
      <c r="U420" s="1731"/>
      <c r="V420" s="1731"/>
      <c r="W420" s="1731"/>
      <c r="X420" s="1731"/>
      <c r="Y420" s="1731"/>
      <c r="Z420" s="1731"/>
      <c r="AA420" s="1731"/>
      <c r="AB420" s="1731"/>
      <c r="AC420" s="1731"/>
      <c r="AD420" s="1731"/>
      <c r="AE420" s="1731"/>
      <c r="AF420" s="1731"/>
      <c r="AG420" s="1731"/>
      <c r="AH420" s="1731"/>
      <c r="AI420" s="1731"/>
      <c r="AJ420" s="1731"/>
      <c r="AK420" s="1731"/>
      <c r="AL420" s="1731"/>
      <c r="AM420" s="1731"/>
      <c r="AN420" s="1731"/>
      <c r="AO420" s="1731"/>
      <c r="AP420" s="1731"/>
      <c r="AQ420" s="1731"/>
      <c r="AR420" s="1731"/>
      <c r="AS420" s="1731"/>
      <c r="AT420" s="1731"/>
      <c r="AU420" s="1731"/>
      <c r="AV420" s="1731"/>
      <c r="AW420" s="1731"/>
      <c r="AX420" s="1731"/>
      <c r="AY420" s="1731"/>
      <c r="AZ420" s="1731"/>
      <c r="BA420" s="1731"/>
      <c r="BB420" s="1731"/>
      <c r="BC420" s="1731"/>
      <c r="BD420" s="1731"/>
      <c r="BE420" s="1731"/>
      <c r="BF420" s="1731"/>
      <c r="BG420" s="1731"/>
      <c r="BH420" s="1731"/>
      <c r="BI420" s="1731"/>
      <c r="BJ420" s="1731"/>
      <c r="BK420" s="1731"/>
      <c r="BL420" s="1731"/>
      <c r="BM420" s="1731"/>
      <c r="BN420" s="1731"/>
      <c r="BO420" s="1731"/>
      <c r="BP420" s="1731"/>
      <c r="BQ420" s="1731"/>
      <c r="BR420" s="1731"/>
      <c r="BS420" s="1731"/>
      <c r="BT420" s="1731"/>
      <c r="BU420" s="1731"/>
      <c r="BV420" s="1732"/>
      <c r="BW420" s="1732"/>
      <c r="BX420" s="1732"/>
      <c r="BY420" s="1732"/>
      <c r="BZ420" s="1731"/>
      <c r="CA420" s="2200"/>
      <c r="CB420" s="2200"/>
      <c r="CC420" s="2200"/>
      <c r="CD420" s="2200"/>
      <c r="CE420" s="2200"/>
      <c r="CF420" s="2200"/>
      <c r="CG420" s="2200"/>
      <c r="CH420" s="2200"/>
      <c r="CI420" s="2200"/>
      <c r="CJ420" s="2200"/>
      <c r="CK420" s="2200"/>
      <c r="CL420" s="2200"/>
      <c r="CM420" s="2200"/>
      <c r="CN420" s="2200"/>
      <c r="CO420" s="2200"/>
      <c r="CP420" s="2200"/>
      <c r="CQ420" s="2200"/>
      <c r="CR420" s="1731"/>
      <c r="CS420" s="1731"/>
    </row>
    <row r="421" spans="1:97" ht="13.5" customHeight="1" x14ac:dyDescent="0.25">
      <c r="A421" s="1731"/>
      <c r="B421" s="1731"/>
      <c r="C421" s="1731"/>
      <c r="D421" s="1731"/>
      <c r="E421" s="1731"/>
      <c r="F421" s="1731"/>
      <c r="G421" s="1731"/>
      <c r="H421" s="1731"/>
      <c r="I421" s="1731"/>
      <c r="J421" s="1731"/>
      <c r="K421" s="1731"/>
      <c r="L421" s="1731"/>
      <c r="M421" s="1731"/>
      <c r="N421" s="1731"/>
      <c r="O421" s="1731"/>
      <c r="P421" s="1731"/>
      <c r="Q421" s="1731"/>
      <c r="R421" s="1731"/>
      <c r="S421" s="1731"/>
      <c r="T421" s="1731"/>
      <c r="U421" s="1731"/>
      <c r="V421" s="1731"/>
      <c r="W421" s="1731"/>
      <c r="X421" s="1731"/>
      <c r="Y421" s="1731"/>
      <c r="Z421" s="1731"/>
      <c r="AA421" s="1731"/>
      <c r="AB421" s="1731"/>
      <c r="AC421" s="1731"/>
      <c r="AD421" s="1731"/>
      <c r="AE421" s="1731"/>
      <c r="AF421" s="1731"/>
      <c r="AG421" s="1731"/>
      <c r="AH421" s="1731"/>
      <c r="AI421" s="1731"/>
      <c r="AJ421" s="1731"/>
      <c r="AK421" s="1731"/>
      <c r="AL421" s="1731"/>
      <c r="AM421" s="1731"/>
      <c r="AN421" s="1731"/>
      <c r="AO421" s="1731"/>
      <c r="AP421" s="1731"/>
      <c r="AQ421" s="1731"/>
      <c r="AR421" s="1731"/>
      <c r="AS421" s="1731"/>
      <c r="AT421" s="1731"/>
      <c r="AU421" s="1731"/>
      <c r="AV421" s="1731"/>
      <c r="AW421" s="1731"/>
      <c r="AX421" s="1731"/>
      <c r="AY421" s="1731"/>
      <c r="AZ421" s="1731"/>
      <c r="BA421" s="1731"/>
      <c r="BB421" s="1731"/>
      <c r="BC421" s="1731"/>
      <c r="BD421" s="1731"/>
      <c r="BE421" s="1731"/>
      <c r="BF421" s="1731"/>
      <c r="BG421" s="1731"/>
      <c r="BH421" s="1731"/>
      <c r="BI421" s="1731"/>
      <c r="BJ421" s="1731"/>
      <c r="BK421" s="1731"/>
      <c r="BL421" s="1731"/>
      <c r="BM421" s="1731"/>
      <c r="BN421" s="1731"/>
      <c r="BO421" s="1731"/>
      <c r="BP421" s="1731"/>
      <c r="BQ421" s="1731"/>
      <c r="BR421" s="1731"/>
      <c r="BS421" s="1731"/>
      <c r="BT421" s="1731"/>
      <c r="BU421" s="1731"/>
      <c r="BV421" s="1732"/>
      <c r="BW421" s="1732"/>
      <c r="BX421" s="1732"/>
      <c r="BY421" s="1732"/>
      <c r="BZ421" s="1731"/>
      <c r="CA421" s="2200"/>
      <c r="CB421" s="2200"/>
      <c r="CC421" s="2200"/>
      <c r="CD421" s="2200"/>
      <c r="CE421" s="2200"/>
      <c r="CF421" s="2200"/>
      <c r="CG421" s="2200"/>
      <c r="CH421" s="2200"/>
      <c r="CI421" s="2200"/>
      <c r="CJ421" s="2200"/>
      <c r="CK421" s="2200"/>
      <c r="CL421" s="2200"/>
      <c r="CM421" s="2200"/>
      <c r="CN421" s="2200"/>
      <c r="CO421" s="2200"/>
      <c r="CP421" s="2200"/>
      <c r="CQ421" s="2200"/>
      <c r="CR421" s="1731"/>
      <c r="CS421" s="1731"/>
    </row>
    <row r="422" spans="1:97" ht="13.5" customHeight="1" x14ac:dyDescent="0.25">
      <c r="A422" s="1731"/>
      <c r="B422" s="1731"/>
      <c r="C422" s="1731"/>
      <c r="D422" s="1731"/>
      <c r="E422" s="1731"/>
      <c r="F422" s="1731"/>
      <c r="G422" s="1731"/>
      <c r="H422" s="1731"/>
      <c r="I422" s="1731"/>
      <c r="J422" s="1731"/>
      <c r="K422" s="1731"/>
      <c r="L422" s="1731"/>
      <c r="M422" s="1731"/>
      <c r="N422" s="1731"/>
      <c r="O422" s="1731"/>
      <c r="P422" s="1731"/>
      <c r="Q422" s="1731"/>
      <c r="R422" s="1731"/>
      <c r="S422" s="1731"/>
      <c r="T422" s="1731"/>
      <c r="U422" s="1731"/>
      <c r="V422" s="1731"/>
      <c r="W422" s="1731"/>
      <c r="X422" s="1731"/>
      <c r="Y422" s="1731"/>
      <c r="Z422" s="1731"/>
      <c r="AA422" s="1731"/>
      <c r="AB422" s="1731"/>
      <c r="AC422" s="1731"/>
      <c r="AD422" s="1731"/>
      <c r="AE422" s="1731"/>
      <c r="AF422" s="1731"/>
      <c r="AG422" s="1731"/>
      <c r="AH422" s="1731"/>
      <c r="AI422" s="1731"/>
      <c r="AJ422" s="1731"/>
      <c r="AK422" s="1731"/>
      <c r="AL422" s="1731"/>
      <c r="AM422" s="1731"/>
      <c r="AN422" s="1731"/>
      <c r="AO422" s="1731"/>
      <c r="AP422" s="1731"/>
      <c r="AQ422" s="1731"/>
      <c r="AR422" s="1731"/>
      <c r="AS422" s="1731"/>
      <c r="AT422" s="1731"/>
      <c r="AU422" s="1731"/>
      <c r="AV422" s="1731"/>
      <c r="AW422" s="1731"/>
      <c r="AX422" s="1731"/>
      <c r="AY422" s="1731"/>
      <c r="AZ422" s="1731"/>
      <c r="BA422" s="1731"/>
      <c r="BB422" s="1731"/>
      <c r="BC422" s="1731"/>
      <c r="BD422" s="1731"/>
      <c r="BE422" s="1731"/>
      <c r="BF422" s="1731"/>
      <c r="BG422" s="1731"/>
      <c r="BH422" s="1731"/>
      <c r="BI422" s="1731"/>
      <c r="BJ422" s="1731"/>
      <c r="BK422" s="1731"/>
      <c r="BL422" s="1731"/>
      <c r="BM422" s="1731"/>
      <c r="BN422" s="1731"/>
      <c r="BO422" s="1731"/>
      <c r="BP422" s="1731"/>
      <c r="BQ422" s="1731"/>
      <c r="BR422" s="1731"/>
      <c r="BS422" s="1731"/>
      <c r="BT422" s="1731"/>
      <c r="BU422" s="1731"/>
      <c r="BV422" s="1732"/>
      <c r="BW422" s="1732"/>
      <c r="BX422" s="1732"/>
      <c r="BY422" s="1732"/>
      <c r="BZ422" s="1731"/>
      <c r="CA422" s="2200"/>
      <c r="CB422" s="2200"/>
      <c r="CC422" s="2200"/>
      <c r="CD422" s="2200"/>
      <c r="CE422" s="2200"/>
      <c r="CF422" s="2200"/>
      <c r="CG422" s="2200"/>
      <c r="CH422" s="2200"/>
      <c r="CI422" s="2200"/>
      <c r="CJ422" s="2200"/>
      <c r="CK422" s="2200"/>
      <c r="CL422" s="2200"/>
      <c r="CM422" s="2200"/>
      <c r="CN422" s="2200"/>
      <c r="CO422" s="2200"/>
      <c r="CP422" s="2200"/>
      <c r="CQ422" s="2200"/>
      <c r="CR422" s="1731"/>
      <c r="CS422" s="1731"/>
    </row>
    <row r="423" spans="1:97" ht="13.5" customHeight="1" x14ac:dyDescent="0.25">
      <c r="A423" s="1731"/>
      <c r="B423" s="1731"/>
      <c r="C423" s="1731"/>
      <c r="D423" s="1731"/>
      <c r="E423" s="1731"/>
      <c r="F423" s="1731"/>
      <c r="G423" s="1731"/>
      <c r="H423" s="1731"/>
      <c r="I423" s="1731"/>
      <c r="J423" s="1731"/>
      <c r="K423" s="1731"/>
      <c r="L423" s="1731"/>
      <c r="M423" s="1731"/>
      <c r="N423" s="1731"/>
      <c r="O423" s="1731"/>
      <c r="P423" s="1731"/>
      <c r="Q423" s="1731"/>
      <c r="R423" s="1731"/>
      <c r="S423" s="1731"/>
      <c r="T423" s="1731"/>
      <c r="U423" s="1731"/>
      <c r="V423" s="1731"/>
      <c r="W423" s="1731"/>
      <c r="X423" s="1731"/>
      <c r="Y423" s="1731"/>
      <c r="Z423" s="1731"/>
      <c r="AA423" s="1731"/>
      <c r="AB423" s="1731"/>
      <c r="AC423" s="1731"/>
      <c r="AD423" s="1731"/>
      <c r="AE423" s="1731"/>
      <c r="AF423" s="1731"/>
      <c r="AG423" s="1731"/>
      <c r="AH423" s="1731"/>
      <c r="AI423" s="1731"/>
      <c r="AJ423" s="1731"/>
      <c r="AK423" s="1731"/>
      <c r="AL423" s="1731"/>
      <c r="AM423" s="1731"/>
      <c r="AN423" s="1731"/>
      <c r="AO423" s="1731"/>
      <c r="AP423" s="1731"/>
      <c r="AQ423" s="1731"/>
      <c r="AR423" s="1731"/>
      <c r="AS423" s="1731"/>
      <c r="AT423" s="1731"/>
      <c r="AU423" s="1731"/>
      <c r="AV423" s="1731"/>
      <c r="AW423" s="1731"/>
      <c r="AX423" s="1731"/>
      <c r="AY423" s="1731"/>
      <c r="AZ423" s="1731"/>
      <c r="BA423" s="1731"/>
      <c r="BB423" s="1731"/>
      <c r="BC423" s="1731"/>
      <c r="BD423" s="1731"/>
      <c r="BE423" s="1731"/>
      <c r="BF423" s="1731"/>
      <c r="BG423" s="1731"/>
      <c r="BH423" s="1731"/>
      <c r="BI423" s="1731"/>
      <c r="BJ423" s="1731"/>
      <c r="BK423" s="1731"/>
      <c r="BL423" s="1731"/>
      <c r="BM423" s="1731"/>
      <c r="BN423" s="1731"/>
      <c r="BO423" s="1731"/>
      <c r="BP423" s="1731"/>
      <c r="BQ423" s="1731"/>
      <c r="BR423" s="1731"/>
      <c r="BS423" s="1731"/>
      <c r="BT423" s="1731"/>
      <c r="BU423" s="1731"/>
      <c r="BV423" s="1732"/>
      <c r="BW423" s="1732"/>
      <c r="BX423" s="1732"/>
      <c r="BY423" s="1732"/>
      <c r="BZ423" s="1731"/>
      <c r="CA423" s="2200"/>
      <c r="CB423" s="2200"/>
      <c r="CC423" s="2200"/>
      <c r="CD423" s="2200"/>
      <c r="CE423" s="2200"/>
      <c r="CF423" s="2200"/>
      <c r="CG423" s="2200"/>
      <c r="CH423" s="2200"/>
      <c r="CI423" s="2200"/>
      <c r="CJ423" s="2200"/>
      <c r="CK423" s="2200"/>
      <c r="CL423" s="2200"/>
      <c r="CM423" s="2200"/>
      <c r="CN423" s="2200"/>
      <c r="CO423" s="2200"/>
      <c r="CP423" s="2200"/>
      <c r="CQ423" s="2200"/>
      <c r="CR423" s="1731"/>
      <c r="CS423" s="1731"/>
    </row>
    <row r="424" spans="1:97" ht="13.5" customHeight="1" x14ac:dyDescent="0.25">
      <c r="A424" s="1731"/>
      <c r="B424" s="1731"/>
      <c r="C424" s="1731"/>
      <c r="D424" s="1731"/>
      <c r="E424" s="1731"/>
      <c r="F424" s="1731"/>
      <c r="G424" s="1731"/>
      <c r="H424" s="1731"/>
      <c r="I424" s="1731"/>
      <c r="J424" s="1731"/>
      <c r="K424" s="1731"/>
      <c r="L424" s="1731"/>
      <c r="M424" s="1731"/>
      <c r="N424" s="1731"/>
      <c r="O424" s="1731"/>
      <c r="P424" s="1731"/>
      <c r="Q424" s="1731"/>
      <c r="R424" s="1731"/>
      <c r="S424" s="1731"/>
      <c r="T424" s="1731"/>
      <c r="U424" s="1731"/>
      <c r="V424" s="1731"/>
      <c r="W424" s="1731"/>
      <c r="X424" s="1731"/>
      <c r="Y424" s="1731"/>
      <c r="Z424" s="1731"/>
      <c r="AA424" s="1731"/>
      <c r="AB424" s="1731"/>
      <c r="AC424" s="1731"/>
      <c r="AD424" s="1731"/>
      <c r="AE424" s="1731"/>
      <c r="AF424" s="1731"/>
      <c r="AG424" s="1731"/>
      <c r="AH424" s="1731"/>
      <c r="AI424" s="1731"/>
      <c r="AJ424" s="1731"/>
      <c r="AK424" s="1731"/>
      <c r="AL424" s="1731"/>
      <c r="AM424" s="1731"/>
      <c r="AN424" s="1731"/>
      <c r="AO424" s="1731"/>
      <c r="AP424" s="1731"/>
      <c r="AQ424" s="1731"/>
      <c r="AR424" s="1731"/>
      <c r="AS424" s="1731"/>
      <c r="AT424" s="1731"/>
      <c r="AU424" s="1731"/>
      <c r="AV424" s="1731"/>
      <c r="AW424" s="1731"/>
      <c r="AX424" s="1731"/>
      <c r="AY424" s="1731"/>
      <c r="AZ424" s="1731"/>
      <c r="BA424" s="1731"/>
      <c r="BB424" s="1731"/>
      <c r="BC424" s="1731"/>
      <c r="BD424" s="1731"/>
      <c r="BE424" s="1731"/>
      <c r="BF424" s="1731"/>
      <c r="BG424" s="1731"/>
      <c r="BH424" s="1731"/>
      <c r="BI424" s="1731"/>
      <c r="BJ424" s="1731"/>
      <c r="BK424" s="1731"/>
      <c r="BL424" s="1731"/>
      <c r="BM424" s="1731"/>
      <c r="BN424" s="1731"/>
      <c r="BO424" s="1731"/>
      <c r="BP424" s="1731"/>
      <c r="BQ424" s="1731"/>
      <c r="BR424" s="1731"/>
      <c r="BS424" s="1731"/>
      <c r="BT424" s="1731"/>
      <c r="BU424" s="1731"/>
      <c r="BV424" s="1732"/>
      <c r="BW424" s="1732"/>
      <c r="BX424" s="1732"/>
      <c r="BY424" s="1732"/>
      <c r="BZ424" s="1731"/>
      <c r="CA424" s="2200"/>
      <c r="CB424" s="2200"/>
      <c r="CC424" s="2200"/>
      <c r="CD424" s="2200"/>
      <c r="CE424" s="2200"/>
      <c r="CF424" s="2200"/>
      <c r="CG424" s="2200"/>
      <c r="CH424" s="2200"/>
      <c r="CI424" s="2200"/>
      <c r="CJ424" s="2200"/>
      <c r="CK424" s="2200"/>
      <c r="CL424" s="2200"/>
      <c r="CM424" s="2200"/>
      <c r="CN424" s="2200"/>
      <c r="CO424" s="2200"/>
      <c r="CP424" s="2200"/>
      <c r="CQ424" s="2200"/>
      <c r="CR424" s="1731"/>
      <c r="CS424" s="1731"/>
    </row>
    <row r="425" spans="1:97" ht="13.5" customHeight="1" x14ac:dyDescent="0.25">
      <c r="A425" s="1731"/>
      <c r="B425" s="1731"/>
      <c r="C425" s="1731"/>
      <c r="D425" s="1731"/>
      <c r="E425" s="1731"/>
      <c r="F425" s="1731"/>
      <c r="G425" s="1731"/>
      <c r="H425" s="1731"/>
      <c r="I425" s="1731"/>
      <c r="J425" s="1731"/>
      <c r="K425" s="1731"/>
      <c r="L425" s="1731"/>
      <c r="M425" s="1731"/>
      <c r="N425" s="1731"/>
      <c r="O425" s="1731"/>
      <c r="P425" s="1731"/>
      <c r="Q425" s="1731"/>
      <c r="R425" s="1731"/>
      <c r="S425" s="1731"/>
      <c r="T425" s="1731"/>
      <c r="U425" s="1731"/>
      <c r="V425" s="1731"/>
      <c r="W425" s="1731"/>
      <c r="X425" s="1731"/>
      <c r="Y425" s="1731"/>
      <c r="Z425" s="1731"/>
      <c r="AA425" s="1731"/>
      <c r="AB425" s="1731"/>
      <c r="AC425" s="1731"/>
      <c r="AD425" s="1731"/>
      <c r="AE425" s="1731"/>
      <c r="AF425" s="1731"/>
      <c r="AG425" s="1731"/>
      <c r="AH425" s="1731"/>
      <c r="AI425" s="1731"/>
      <c r="AJ425" s="1731"/>
      <c r="AK425" s="1731"/>
      <c r="AL425" s="1731"/>
      <c r="AM425" s="1731"/>
      <c r="AN425" s="1731"/>
      <c r="AO425" s="1731"/>
      <c r="AP425" s="1731"/>
      <c r="AQ425" s="1731"/>
      <c r="AR425" s="1731"/>
      <c r="AS425" s="1731"/>
      <c r="AT425" s="1731"/>
      <c r="AU425" s="1731"/>
      <c r="AV425" s="1731"/>
      <c r="AW425" s="1731"/>
      <c r="AX425" s="1731"/>
      <c r="AY425" s="1731"/>
      <c r="AZ425" s="1731"/>
      <c r="BA425" s="1731"/>
      <c r="BB425" s="1731"/>
      <c r="BC425" s="1731"/>
      <c r="BD425" s="1731"/>
      <c r="BE425" s="1731"/>
      <c r="BF425" s="1731"/>
      <c r="BG425" s="1731"/>
      <c r="BH425" s="1731"/>
      <c r="BI425" s="1731"/>
      <c r="BJ425" s="1731"/>
      <c r="BK425" s="1731"/>
      <c r="BL425" s="1731"/>
      <c r="BM425" s="1731"/>
      <c r="BN425" s="1731"/>
      <c r="BO425" s="1731"/>
      <c r="BP425" s="1731"/>
      <c r="BQ425" s="1731"/>
      <c r="BR425" s="1731"/>
      <c r="BS425" s="1731"/>
      <c r="BT425" s="1731"/>
      <c r="BU425" s="1731"/>
      <c r="BV425" s="1732"/>
      <c r="BW425" s="1732"/>
      <c r="BX425" s="1732"/>
      <c r="BY425" s="1732"/>
      <c r="BZ425" s="1731"/>
      <c r="CA425" s="2200"/>
      <c r="CB425" s="2200"/>
      <c r="CC425" s="2200"/>
      <c r="CD425" s="2200"/>
      <c r="CE425" s="2200"/>
      <c r="CF425" s="2200"/>
      <c r="CG425" s="2200"/>
      <c r="CH425" s="2200"/>
      <c r="CI425" s="2200"/>
      <c r="CJ425" s="2200"/>
      <c r="CK425" s="2200"/>
      <c r="CL425" s="2200"/>
      <c r="CM425" s="2200"/>
      <c r="CN425" s="2200"/>
      <c r="CO425" s="2200"/>
      <c r="CP425" s="2200"/>
      <c r="CQ425" s="2200"/>
      <c r="CR425" s="1731"/>
      <c r="CS425" s="1731"/>
    </row>
    <row r="426" spans="1:97" ht="13.5" customHeight="1" x14ac:dyDescent="0.25">
      <c r="A426" s="1731"/>
      <c r="B426" s="1731"/>
      <c r="C426" s="1731"/>
      <c r="D426" s="1731"/>
      <c r="E426" s="1731"/>
      <c r="F426" s="1731"/>
      <c r="G426" s="1731"/>
      <c r="H426" s="1731"/>
      <c r="I426" s="1731"/>
      <c r="J426" s="1731"/>
      <c r="K426" s="1731"/>
      <c r="L426" s="1731"/>
      <c r="M426" s="1731"/>
      <c r="N426" s="1731"/>
      <c r="O426" s="1731"/>
      <c r="P426" s="1731"/>
      <c r="Q426" s="1731"/>
      <c r="R426" s="1731"/>
      <c r="S426" s="1731"/>
      <c r="T426" s="1731"/>
      <c r="U426" s="1731"/>
      <c r="V426" s="1731"/>
      <c r="W426" s="1731"/>
      <c r="X426" s="1731"/>
      <c r="Y426" s="1731"/>
      <c r="Z426" s="1731"/>
      <c r="AA426" s="1731"/>
      <c r="AB426" s="1731"/>
      <c r="AC426" s="1731"/>
      <c r="AD426" s="1731"/>
      <c r="AE426" s="1731"/>
      <c r="AF426" s="1731"/>
      <c r="AG426" s="1731"/>
      <c r="AH426" s="1731"/>
      <c r="AI426" s="1731"/>
      <c r="AJ426" s="1731"/>
      <c r="AK426" s="1731"/>
      <c r="AL426" s="1731"/>
      <c r="AM426" s="1731"/>
      <c r="AN426" s="1731"/>
      <c r="AO426" s="1731"/>
      <c r="AP426" s="1731"/>
      <c r="AQ426" s="1731"/>
      <c r="AR426" s="1731"/>
      <c r="AS426" s="1731"/>
      <c r="AT426" s="1731"/>
      <c r="AU426" s="1731"/>
      <c r="AV426" s="1731"/>
      <c r="AW426" s="1731"/>
      <c r="AX426" s="1731"/>
      <c r="AY426" s="1731"/>
      <c r="AZ426" s="1731"/>
      <c r="BA426" s="1731"/>
      <c r="BB426" s="1731"/>
      <c r="BC426" s="1731"/>
      <c r="BD426" s="1731"/>
      <c r="BE426" s="1731"/>
      <c r="BF426" s="1731"/>
      <c r="BG426" s="1731"/>
      <c r="BH426" s="1731"/>
      <c r="BI426" s="1731"/>
      <c r="BJ426" s="1731"/>
      <c r="BK426" s="1731"/>
      <c r="BL426" s="1731"/>
      <c r="BM426" s="1731"/>
      <c r="BN426" s="1731"/>
      <c r="BO426" s="1731"/>
      <c r="BP426" s="1731"/>
      <c r="BQ426" s="1731"/>
      <c r="BR426" s="1731"/>
      <c r="BS426" s="1731"/>
      <c r="BT426" s="1731"/>
      <c r="BU426" s="1731"/>
      <c r="BV426" s="1732"/>
      <c r="BW426" s="1732"/>
      <c r="BX426" s="1732"/>
      <c r="BY426" s="1732"/>
      <c r="BZ426" s="1731"/>
      <c r="CA426" s="2200"/>
      <c r="CB426" s="2200"/>
      <c r="CC426" s="2200"/>
      <c r="CD426" s="2200"/>
      <c r="CE426" s="2200"/>
      <c r="CF426" s="2200"/>
      <c r="CG426" s="2200"/>
      <c r="CH426" s="2200"/>
      <c r="CI426" s="2200"/>
      <c r="CJ426" s="2200"/>
      <c r="CK426" s="2200"/>
      <c r="CL426" s="2200"/>
      <c r="CM426" s="2200"/>
      <c r="CN426" s="2200"/>
      <c r="CO426" s="2200"/>
      <c r="CP426" s="2200"/>
      <c r="CQ426" s="2200"/>
      <c r="CR426" s="1731"/>
      <c r="CS426" s="1731"/>
    </row>
    <row r="427" spans="1:97" ht="13.5" customHeight="1" x14ac:dyDescent="0.25">
      <c r="A427" s="1731"/>
      <c r="B427" s="1731"/>
      <c r="C427" s="1731"/>
      <c r="D427" s="1731"/>
      <c r="E427" s="1731"/>
      <c r="F427" s="1731"/>
      <c r="G427" s="1731"/>
      <c r="H427" s="1731"/>
      <c r="I427" s="1731"/>
      <c r="J427" s="1731"/>
      <c r="K427" s="1731"/>
      <c r="L427" s="1731"/>
      <c r="M427" s="1731"/>
      <c r="N427" s="1731"/>
      <c r="O427" s="1731"/>
      <c r="P427" s="1731"/>
      <c r="Q427" s="1731"/>
      <c r="R427" s="1731"/>
      <c r="S427" s="1731"/>
      <c r="T427" s="1731"/>
      <c r="U427" s="1731"/>
      <c r="V427" s="1731"/>
      <c r="W427" s="1731"/>
      <c r="X427" s="1731"/>
      <c r="Y427" s="1731"/>
      <c r="Z427" s="1731"/>
      <c r="AA427" s="1731"/>
      <c r="AB427" s="1731"/>
      <c r="AC427" s="1731"/>
      <c r="AD427" s="1731"/>
      <c r="AE427" s="1731"/>
      <c r="AF427" s="1731"/>
      <c r="AG427" s="1731"/>
      <c r="AH427" s="1731"/>
      <c r="AI427" s="1731"/>
      <c r="AJ427" s="1731"/>
      <c r="AK427" s="1731"/>
      <c r="AL427" s="1731"/>
      <c r="AM427" s="1731"/>
      <c r="AN427" s="1731"/>
      <c r="AO427" s="1731"/>
      <c r="AP427" s="1731"/>
      <c r="AQ427" s="1731"/>
      <c r="AR427" s="1731"/>
      <c r="AS427" s="1731"/>
      <c r="AT427" s="1731"/>
      <c r="AU427" s="1731"/>
      <c r="AV427" s="1731"/>
      <c r="AW427" s="1731"/>
      <c r="AX427" s="1731"/>
      <c r="AY427" s="1731"/>
      <c r="AZ427" s="1731"/>
      <c r="BA427" s="1731"/>
      <c r="BB427" s="1731"/>
      <c r="BC427" s="1731"/>
      <c r="BD427" s="1731"/>
      <c r="BE427" s="1731"/>
      <c r="BF427" s="1731"/>
      <c r="BG427" s="1731"/>
      <c r="BH427" s="1731"/>
      <c r="BI427" s="1731"/>
      <c r="BJ427" s="1731"/>
      <c r="BK427" s="1731"/>
      <c r="BL427" s="1731"/>
      <c r="BM427" s="1731"/>
      <c r="BN427" s="1731"/>
      <c r="BO427" s="1731"/>
      <c r="BP427" s="1731"/>
      <c r="BQ427" s="1731"/>
      <c r="BR427" s="1731"/>
      <c r="BS427" s="1731"/>
      <c r="BT427" s="1731"/>
      <c r="BU427" s="1731"/>
      <c r="BV427" s="1732"/>
      <c r="BW427" s="1732"/>
      <c r="BX427" s="1732"/>
      <c r="BY427" s="1732"/>
      <c r="BZ427" s="1731"/>
      <c r="CA427" s="2200"/>
      <c r="CB427" s="2200"/>
      <c r="CC427" s="2200"/>
      <c r="CD427" s="2200"/>
      <c r="CE427" s="2200"/>
      <c r="CF427" s="2200"/>
      <c r="CG427" s="2200"/>
      <c r="CH427" s="2200"/>
      <c r="CI427" s="2200"/>
      <c r="CJ427" s="2200"/>
      <c r="CK427" s="2200"/>
      <c r="CL427" s="2200"/>
      <c r="CM427" s="2200"/>
      <c r="CN427" s="2200"/>
      <c r="CO427" s="2200"/>
      <c r="CP427" s="2200"/>
      <c r="CQ427" s="2200"/>
      <c r="CR427" s="1731"/>
      <c r="CS427" s="1731"/>
    </row>
    <row r="428" spans="1:97" ht="13.5" customHeight="1" x14ac:dyDescent="0.25">
      <c r="A428" s="1731"/>
      <c r="B428" s="1731"/>
      <c r="C428" s="1731"/>
      <c r="D428" s="1731"/>
      <c r="E428" s="1731"/>
      <c r="F428" s="1731"/>
      <c r="G428" s="1731"/>
      <c r="H428" s="1731"/>
      <c r="I428" s="1731"/>
      <c r="J428" s="1731"/>
      <c r="K428" s="1731"/>
      <c r="L428" s="1731"/>
      <c r="M428" s="1731"/>
      <c r="N428" s="1731"/>
      <c r="O428" s="1731"/>
      <c r="P428" s="1731"/>
      <c r="Q428" s="1731"/>
      <c r="R428" s="1731"/>
      <c r="S428" s="1731"/>
      <c r="T428" s="1731"/>
      <c r="U428" s="1731"/>
      <c r="V428" s="1731"/>
      <c r="W428" s="1731"/>
      <c r="X428" s="1731"/>
      <c r="Y428" s="1731"/>
      <c r="Z428" s="1731"/>
      <c r="AA428" s="1731"/>
      <c r="AB428" s="1731"/>
      <c r="AC428" s="1731"/>
      <c r="AD428" s="1731"/>
      <c r="AE428" s="1731"/>
      <c r="AF428" s="1731"/>
      <c r="AG428" s="1731"/>
      <c r="AH428" s="1731"/>
      <c r="AI428" s="1731"/>
      <c r="AJ428" s="1731"/>
      <c r="AK428" s="1731"/>
      <c r="AL428" s="1731"/>
      <c r="AM428" s="1731"/>
      <c r="AN428" s="1731"/>
      <c r="AO428" s="1731"/>
      <c r="AP428" s="1731"/>
      <c r="AQ428" s="1731"/>
      <c r="AR428" s="1731"/>
      <c r="AS428" s="1731"/>
      <c r="AT428" s="1731"/>
      <c r="AU428" s="1731"/>
      <c r="AV428" s="1731"/>
      <c r="AW428" s="1731"/>
      <c r="AX428" s="1731"/>
      <c r="AY428" s="1731"/>
      <c r="AZ428" s="1731"/>
      <c r="BA428" s="1731"/>
      <c r="BB428" s="1731"/>
      <c r="BC428" s="1731"/>
      <c r="BD428" s="1731"/>
      <c r="BE428" s="1731"/>
      <c r="BF428" s="1731"/>
      <c r="BG428" s="1731"/>
      <c r="BH428" s="1731"/>
      <c r="BI428" s="1731"/>
      <c r="BJ428" s="1731"/>
      <c r="BK428" s="1731"/>
      <c r="BL428" s="1731"/>
      <c r="BM428" s="1731"/>
      <c r="BN428" s="1731"/>
      <c r="BO428" s="1731"/>
      <c r="BP428" s="1731"/>
      <c r="BQ428" s="1731"/>
      <c r="BR428" s="1731"/>
      <c r="BS428" s="1731"/>
      <c r="BT428" s="1731"/>
      <c r="BU428" s="1731"/>
      <c r="BV428" s="1732"/>
      <c r="BW428" s="1732"/>
      <c r="BX428" s="1732"/>
      <c r="BY428" s="1732"/>
      <c r="BZ428" s="1731"/>
      <c r="CA428" s="2200"/>
      <c r="CB428" s="2200"/>
      <c r="CC428" s="2200"/>
      <c r="CD428" s="2200"/>
      <c r="CE428" s="2200"/>
      <c r="CF428" s="2200"/>
      <c r="CG428" s="2200"/>
      <c r="CH428" s="2200"/>
      <c r="CI428" s="2200"/>
      <c r="CJ428" s="2200"/>
      <c r="CK428" s="2200"/>
      <c r="CL428" s="2200"/>
      <c r="CM428" s="2200"/>
      <c r="CN428" s="2200"/>
      <c r="CO428" s="2200"/>
      <c r="CP428" s="2200"/>
      <c r="CQ428" s="2200"/>
      <c r="CR428" s="1731"/>
      <c r="CS428" s="1731"/>
    </row>
    <row r="429" spans="1:97" ht="13.5" customHeight="1" x14ac:dyDescent="0.25">
      <c r="A429" s="1731"/>
      <c r="B429" s="1731"/>
      <c r="C429" s="1731"/>
      <c r="D429" s="1731"/>
      <c r="E429" s="1731"/>
      <c r="F429" s="1731"/>
      <c r="G429" s="1731"/>
      <c r="H429" s="1731"/>
      <c r="I429" s="1731"/>
      <c r="J429" s="1731"/>
      <c r="K429" s="1731"/>
      <c r="L429" s="1731"/>
      <c r="M429" s="1731"/>
      <c r="N429" s="1731"/>
      <c r="O429" s="1731"/>
      <c r="P429" s="1731"/>
      <c r="Q429" s="1731"/>
      <c r="R429" s="1731"/>
      <c r="S429" s="1731"/>
      <c r="T429" s="1731"/>
      <c r="U429" s="1731"/>
      <c r="V429" s="1731"/>
      <c r="W429" s="1731"/>
      <c r="X429" s="1731"/>
      <c r="Y429" s="1731"/>
      <c r="Z429" s="1731"/>
      <c r="AA429" s="1731"/>
      <c r="AB429" s="1731"/>
      <c r="AC429" s="1731"/>
      <c r="AD429" s="1731"/>
      <c r="AE429" s="1731"/>
      <c r="AF429" s="1731"/>
      <c r="AG429" s="1731"/>
      <c r="AH429" s="1731"/>
      <c r="AI429" s="1731"/>
      <c r="AJ429" s="1731"/>
      <c r="AK429" s="1731"/>
      <c r="AL429" s="1731"/>
      <c r="AM429" s="1731"/>
      <c r="AN429" s="1731"/>
      <c r="AO429" s="1731"/>
      <c r="AP429" s="1731"/>
      <c r="AQ429" s="1731"/>
      <c r="AR429" s="1731"/>
      <c r="AS429" s="1731"/>
      <c r="AT429" s="1731"/>
      <c r="AU429" s="1731"/>
      <c r="AV429" s="1731"/>
      <c r="AW429" s="1731"/>
      <c r="AX429" s="1731"/>
      <c r="AY429" s="1731"/>
      <c r="AZ429" s="1731"/>
      <c r="BA429" s="1731"/>
      <c r="BB429" s="1731"/>
      <c r="BC429" s="1731"/>
      <c r="BD429" s="1731"/>
      <c r="BE429" s="1731"/>
      <c r="BF429" s="1731"/>
      <c r="BG429" s="1731"/>
      <c r="BH429" s="1731"/>
      <c r="BI429" s="1731"/>
      <c r="BJ429" s="1731"/>
      <c r="BK429" s="1731"/>
      <c r="BL429" s="1731"/>
      <c r="BM429" s="1731"/>
      <c r="BN429" s="1731"/>
      <c r="BO429" s="1731"/>
      <c r="BP429" s="1731"/>
      <c r="BQ429" s="1731"/>
      <c r="BR429" s="1731"/>
      <c r="BS429" s="1731"/>
      <c r="BT429" s="1731"/>
      <c r="BU429" s="1731"/>
      <c r="BV429" s="1732"/>
      <c r="BW429" s="1732"/>
      <c r="BX429" s="1732"/>
      <c r="BY429" s="1732"/>
      <c r="BZ429" s="1731"/>
      <c r="CA429" s="2200"/>
      <c r="CB429" s="2200"/>
      <c r="CC429" s="2200"/>
      <c r="CD429" s="2200"/>
      <c r="CE429" s="2200"/>
      <c r="CF429" s="2200"/>
      <c r="CG429" s="2200"/>
      <c r="CH429" s="2200"/>
      <c r="CI429" s="2200"/>
      <c r="CJ429" s="2200"/>
      <c r="CK429" s="2200"/>
      <c r="CL429" s="2200"/>
      <c r="CM429" s="2200"/>
      <c r="CN429" s="2200"/>
      <c r="CO429" s="2200"/>
      <c r="CP429" s="2200"/>
      <c r="CQ429" s="2200"/>
      <c r="CR429" s="1731"/>
      <c r="CS429" s="1731"/>
    </row>
    <row r="430" spans="1:97" ht="13.5" customHeight="1" x14ac:dyDescent="0.25">
      <c r="A430" s="1731"/>
      <c r="B430" s="1731"/>
      <c r="C430" s="1731"/>
      <c r="D430" s="1731"/>
      <c r="E430" s="1731"/>
      <c r="F430" s="1731"/>
      <c r="G430" s="1731"/>
      <c r="H430" s="1731"/>
      <c r="I430" s="1731"/>
      <c r="J430" s="1731"/>
      <c r="K430" s="1731"/>
      <c r="L430" s="1731"/>
      <c r="M430" s="1731"/>
      <c r="N430" s="1731"/>
      <c r="O430" s="1731"/>
      <c r="P430" s="1731"/>
      <c r="Q430" s="1731"/>
      <c r="R430" s="1731"/>
      <c r="S430" s="1731"/>
      <c r="T430" s="1731"/>
      <c r="U430" s="1731"/>
      <c r="V430" s="1731"/>
      <c r="W430" s="1731"/>
      <c r="X430" s="1731"/>
      <c r="Y430" s="1731"/>
      <c r="Z430" s="1731"/>
      <c r="AA430" s="1731"/>
      <c r="AB430" s="1731"/>
      <c r="AC430" s="1731"/>
      <c r="AD430" s="1731"/>
      <c r="AE430" s="1731"/>
      <c r="AF430" s="1731"/>
      <c r="AG430" s="1731"/>
      <c r="AH430" s="1731"/>
      <c r="AI430" s="1731"/>
      <c r="AJ430" s="1731"/>
      <c r="AK430" s="1731"/>
      <c r="AL430" s="1731"/>
      <c r="AM430" s="1731"/>
      <c r="AN430" s="1731"/>
      <c r="AO430" s="1731"/>
      <c r="AP430" s="1731"/>
      <c r="AQ430" s="1731"/>
      <c r="AR430" s="1731"/>
      <c r="AS430" s="1731"/>
      <c r="AT430" s="1731"/>
      <c r="AU430" s="1731"/>
      <c r="AV430" s="1731"/>
      <c r="AW430" s="1731"/>
      <c r="AX430" s="1731"/>
      <c r="AY430" s="1731"/>
      <c r="AZ430" s="1731"/>
      <c r="BA430" s="1731"/>
      <c r="BB430" s="1731"/>
      <c r="BC430" s="1731"/>
      <c r="BD430" s="1731"/>
      <c r="BE430" s="1731"/>
      <c r="BF430" s="1731"/>
      <c r="BG430" s="1731"/>
      <c r="BH430" s="1731"/>
      <c r="BI430" s="1731"/>
      <c r="BJ430" s="1731"/>
      <c r="BK430" s="1731"/>
      <c r="BL430" s="1731"/>
      <c r="BM430" s="1731"/>
      <c r="BN430" s="1731"/>
      <c r="BO430" s="1731"/>
      <c r="BP430" s="1731"/>
      <c r="BQ430" s="1731"/>
      <c r="BR430" s="1731"/>
      <c r="BS430" s="1731"/>
      <c r="BT430" s="1731"/>
      <c r="BU430" s="1731"/>
      <c r="BV430" s="1732"/>
      <c r="BW430" s="1732"/>
      <c r="BX430" s="1732"/>
      <c r="BY430" s="1732"/>
      <c r="BZ430" s="1731"/>
      <c r="CA430" s="2200"/>
      <c r="CB430" s="2200"/>
      <c r="CC430" s="2200"/>
      <c r="CD430" s="2200"/>
      <c r="CE430" s="2200"/>
      <c r="CF430" s="2200"/>
      <c r="CG430" s="2200"/>
      <c r="CH430" s="2200"/>
      <c r="CI430" s="2200"/>
      <c r="CJ430" s="2200"/>
      <c r="CK430" s="2200"/>
      <c r="CL430" s="2200"/>
      <c r="CM430" s="2200"/>
      <c r="CN430" s="2200"/>
      <c r="CO430" s="2200"/>
      <c r="CP430" s="2200"/>
      <c r="CQ430" s="2200"/>
      <c r="CR430" s="1731"/>
      <c r="CS430" s="1731"/>
    </row>
    <row r="431" spans="1:97" ht="13.5" customHeight="1" x14ac:dyDescent="0.25">
      <c r="A431" s="1731"/>
      <c r="B431" s="1731"/>
      <c r="C431" s="1731"/>
      <c r="D431" s="1731"/>
      <c r="E431" s="1731"/>
      <c r="F431" s="1731"/>
      <c r="G431" s="1731"/>
      <c r="H431" s="1731"/>
      <c r="I431" s="1731"/>
      <c r="J431" s="1731"/>
      <c r="K431" s="1731"/>
      <c r="L431" s="1731"/>
      <c r="M431" s="1731"/>
      <c r="N431" s="1731"/>
      <c r="O431" s="1731"/>
      <c r="P431" s="1731"/>
      <c r="Q431" s="1731"/>
      <c r="R431" s="1731"/>
      <c r="S431" s="1731"/>
      <c r="T431" s="1731"/>
      <c r="U431" s="1731"/>
      <c r="V431" s="1731"/>
      <c r="W431" s="1731"/>
      <c r="X431" s="1731"/>
      <c r="Y431" s="1731"/>
      <c r="Z431" s="1731"/>
      <c r="AA431" s="1731"/>
      <c r="AB431" s="1731"/>
      <c r="AC431" s="1731"/>
      <c r="AD431" s="1731"/>
      <c r="AE431" s="1731"/>
      <c r="AF431" s="1731"/>
      <c r="AG431" s="1731"/>
      <c r="AH431" s="1731"/>
      <c r="AI431" s="1731"/>
      <c r="AJ431" s="1731"/>
      <c r="AK431" s="1731"/>
      <c r="AL431" s="1731"/>
      <c r="AM431" s="1731"/>
      <c r="AN431" s="1731"/>
      <c r="AO431" s="1731"/>
      <c r="AP431" s="1731"/>
      <c r="AQ431" s="1731"/>
      <c r="AR431" s="1731"/>
      <c r="AS431" s="1731"/>
      <c r="AT431" s="1731"/>
      <c r="AU431" s="1731"/>
      <c r="AV431" s="1731"/>
      <c r="AW431" s="1731"/>
      <c r="AX431" s="1731"/>
      <c r="AY431" s="1731"/>
      <c r="AZ431" s="1731"/>
      <c r="BA431" s="1731"/>
      <c r="BB431" s="1731"/>
      <c r="BC431" s="1731"/>
      <c r="BD431" s="1731"/>
      <c r="BE431" s="1731"/>
      <c r="BF431" s="1731"/>
      <c r="BG431" s="1731"/>
      <c r="BH431" s="1731"/>
      <c r="BI431" s="1731"/>
      <c r="BJ431" s="1731"/>
      <c r="BK431" s="1731"/>
      <c r="BL431" s="1731"/>
      <c r="BM431" s="1731"/>
      <c r="BN431" s="1731"/>
      <c r="BO431" s="1731"/>
      <c r="BP431" s="1731"/>
      <c r="BQ431" s="1731"/>
      <c r="BR431" s="1731"/>
      <c r="BS431" s="1731"/>
      <c r="BT431" s="1731"/>
      <c r="BU431" s="1731"/>
      <c r="BV431" s="1732"/>
      <c r="BW431" s="1732"/>
      <c r="BX431" s="1732"/>
      <c r="BY431" s="1732"/>
      <c r="BZ431" s="1731"/>
      <c r="CA431" s="2200"/>
      <c r="CB431" s="2200"/>
      <c r="CC431" s="2200"/>
      <c r="CD431" s="2200"/>
      <c r="CE431" s="2200"/>
      <c r="CF431" s="2200"/>
      <c r="CG431" s="2200"/>
      <c r="CH431" s="2200"/>
      <c r="CI431" s="2200"/>
      <c r="CJ431" s="2200"/>
      <c r="CK431" s="2200"/>
      <c r="CL431" s="2200"/>
      <c r="CM431" s="2200"/>
      <c r="CN431" s="2200"/>
      <c r="CO431" s="2200"/>
      <c r="CP431" s="2200"/>
      <c r="CQ431" s="2200"/>
      <c r="CR431" s="1731"/>
      <c r="CS431" s="1731"/>
    </row>
    <row r="432" spans="1:97" ht="13.5" customHeight="1" x14ac:dyDescent="0.25">
      <c r="A432" s="1731"/>
      <c r="B432" s="1731"/>
      <c r="C432" s="1731"/>
      <c r="D432" s="1731"/>
      <c r="E432" s="1731"/>
      <c r="F432" s="1731"/>
      <c r="G432" s="1731"/>
      <c r="H432" s="1731"/>
      <c r="I432" s="1731"/>
      <c r="J432" s="1731"/>
      <c r="K432" s="1731"/>
      <c r="L432" s="1731"/>
      <c r="M432" s="1731"/>
      <c r="N432" s="1731"/>
      <c r="O432" s="1731"/>
      <c r="P432" s="1731"/>
      <c r="Q432" s="1731"/>
      <c r="R432" s="1731"/>
      <c r="S432" s="1731"/>
      <c r="T432" s="1731"/>
      <c r="U432" s="1731"/>
      <c r="V432" s="1731"/>
      <c r="W432" s="1731"/>
      <c r="X432" s="1731"/>
      <c r="Y432" s="1731"/>
      <c r="Z432" s="1731"/>
      <c r="AA432" s="1731"/>
      <c r="AB432" s="1731"/>
      <c r="AC432" s="1731"/>
      <c r="AD432" s="1731"/>
      <c r="AE432" s="1731"/>
      <c r="AF432" s="1731"/>
      <c r="AG432" s="1731"/>
      <c r="AH432" s="1731"/>
      <c r="AI432" s="1731"/>
      <c r="AJ432" s="1731"/>
      <c r="AK432" s="1731"/>
      <c r="AL432" s="1731"/>
      <c r="AM432" s="1731"/>
      <c r="AN432" s="1731"/>
      <c r="AO432" s="1731"/>
      <c r="AP432" s="1731"/>
      <c r="AQ432" s="1731"/>
      <c r="AR432" s="1731"/>
      <c r="AS432" s="1731"/>
      <c r="AT432" s="1731"/>
      <c r="AU432" s="1731"/>
      <c r="AV432" s="1731"/>
      <c r="AW432" s="1731"/>
      <c r="AX432" s="1731"/>
      <c r="AY432" s="1731"/>
      <c r="AZ432" s="1731"/>
      <c r="BA432" s="1731"/>
      <c r="BB432" s="1731"/>
      <c r="BC432" s="1731"/>
      <c r="BD432" s="1731"/>
      <c r="BE432" s="1731"/>
      <c r="BF432" s="1731"/>
      <c r="BG432" s="1731"/>
      <c r="BH432" s="1731"/>
      <c r="BI432" s="1731"/>
      <c r="BJ432" s="1731"/>
      <c r="BK432" s="1731"/>
      <c r="BL432" s="1731"/>
      <c r="BM432" s="1731"/>
      <c r="BN432" s="1731"/>
      <c r="BO432" s="1731"/>
      <c r="BP432" s="1731"/>
      <c r="BQ432" s="1731"/>
      <c r="BR432" s="1731"/>
      <c r="BS432" s="1731"/>
      <c r="BT432" s="1731"/>
      <c r="BU432" s="1731"/>
      <c r="BV432" s="1732"/>
      <c r="BW432" s="1732"/>
      <c r="BX432" s="1732"/>
      <c r="BY432" s="1732"/>
      <c r="BZ432" s="1731"/>
      <c r="CA432" s="2200"/>
      <c r="CB432" s="2200"/>
      <c r="CC432" s="2200"/>
      <c r="CD432" s="2200"/>
      <c r="CE432" s="2200"/>
      <c r="CF432" s="2200"/>
      <c r="CG432" s="2200"/>
      <c r="CH432" s="2200"/>
      <c r="CI432" s="2200"/>
      <c r="CJ432" s="2200"/>
      <c r="CK432" s="2200"/>
      <c r="CL432" s="2200"/>
      <c r="CM432" s="2200"/>
      <c r="CN432" s="2200"/>
      <c r="CO432" s="2200"/>
      <c r="CP432" s="2200"/>
      <c r="CQ432" s="2200"/>
      <c r="CR432" s="1731"/>
      <c r="CS432" s="1731"/>
    </row>
    <row r="433" spans="1:97" ht="13.5" customHeight="1" x14ac:dyDescent="0.25">
      <c r="A433" s="1731"/>
      <c r="B433" s="1731"/>
      <c r="C433" s="1731"/>
      <c r="D433" s="1731"/>
      <c r="E433" s="1731"/>
      <c r="F433" s="1731"/>
      <c r="G433" s="1731"/>
      <c r="H433" s="1731"/>
      <c r="I433" s="1731"/>
      <c r="J433" s="1731"/>
      <c r="K433" s="1731"/>
      <c r="L433" s="1731"/>
      <c r="M433" s="1731"/>
      <c r="N433" s="1731"/>
      <c r="O433" s="1731"/>
      <c r="P433" s="1731"/>
      <c r="Q433" s="1731"/>
      <c r="R433" s="1731"/>
      <c r="S433" s="1731"/>
      <c r="T433" s="1731"/>
      <c r="U433" s="1731"/>
      <c r="V433" s="1731"/>
      <c r="W433" s="1731"/>
      <c r="X433" s="1731"/>
      <c r="Y433" s="1731"/>
      <c r="Z433" s="1731"/>
      <c r="AA433" s="1731"/>
      <c r="AB433" s="1731"/>
      <c r="AC433" s="1731"/>
      <c r="AD433" s="1731"/>
      <c r="AE433" s="1731"/>
      <c r="AF433" s="1731"/>
      <c r="AG433" s="1731"/>
      <c r="AH433" s="1731"/>
      <c r="AI433" s="1731"/>
      <c r="AJ433" s="1731"/>
      <c r="AK433" s="1731"/>
      <c r="AL433" s="1731"/>
      <c r="AM433" s="1731"/>
      <c r="AN433" s="1731"/>
      <c r="AO433" s="1731"/>
      <c r="AP433" s="1731"/>
      <c r="AQ433" s="1731"/>
      <c r="AR433" s="1731"/>
      <c r="AS433" s="1731"/>
      <c r="AT433" s="1731"/>
      <c r="AU433" s="1731"/>
      <c r="AV433" s="1731"/>
      <c r="AW433" s="1731"/>
      <c r="AX433" s="1731"/>
      <c r="AY433" s="1731"/>
      <c r="AZ433" s="1731"/>
      <c r="BA433" s="1731"/>
      <c r="BB433" s="1731"/>
      <c r="BC433" s="1731"/>
      <c r="BD433" s="1731"/>
      <c r="BE433" s="1731"/>
      <c r="BF433" s="1731"/>
      <c r="BG433" s="1731"/>
      <c r="BH433" s="1731"/>
      <c r="BI433" s="1731"/>
      <c r="BJ433" s="1731"/>
      <c r="BK433" s="1731"/>
      <c r="BL433" s="1731"/>
      <c r="BM433" s="1731"/>
      <c r="BN433" s="1731"/>
      <c r="BO433" s="1731"/>
      <c r="BP433" s="1731"/>
      <c r="BQ433" s="1731"/>
      <c r="BR433" s="1731"/>
      <c r="BS433" s="1731"/>
      <c r="BT433" s="1731"/>
      <c r="BU433" s="1731"/>
      <c r="BV433" s="1732"/>
      <c r="BW433" s="1732"/>
      <c r="BX433" s="1732"/>
      <c r="BY433" s="1732"/>
      <c r="BZ433" s="1731"/>
      <c r="CA433" s="2200"/>
      <c r="CB433" s="2200"/>
      <c r="CC433" s="2200"/>
      <c r="CD433" s="2200"/>
      <c r="CE433" s="2200"/>
      <c r="CF433" s="2200"/>
      <c r="CG433" s="2200"/>
      <c r="CH433" s="2200"/>
      <c r="CI433" s="2200"/>
      <c r="CJ433" s="2200"/>
      <c r="CK433" s="2200"/>
      <c r="CL433" s="2200"/>
      <c r="CM433" s="2200"/>
      <c r="CN433" s="2200"/>
      <c r="CO433" s="2200"/>
      <c r="CP433" s="2200"/>
      <c r="CQ433" s="2200"/>
      <c r="CR433" s="1731"/>
      <c r="CS433" s="1731"/>
    </row>
    <row r="434" spans="1:97" ht="13.5" customHeight="1" x14ac:dyDescent="0.25">
      <c r="A434" s="1731"/>
      <c r="B434" s="1731"/>
      <c r="C434" s="1731"/>
      <c r="D434" s="1731"/>
      <c r="E434" s="1731"/>
      <c r="F434" s="1731"/>
      <c r="G434" s="1731"/>
      <c r="H434" s="1731"/>
      <c r="I434" s="1731"/>
      <c r="J434" s="1731"/>
      <c r="K434" s="1731"/>
      <c r="L434" s="1731"/>
      <c r="M434" s="1731"/>
      <c r="N434" s="1731"/>
      <c r="O434" s="1731"/>
      <c r="P434" s="1731"/>
      <c r="Q434" s="1731"/>
      <c r="R434" s="1731"/>
      <c r="S434" s="1731"/>
      <c r="T434" s="1731"/>
      <c r="U434" s="1731"/>
      <c r="V434" s="1731"/>
      <c r="W434" s="1731"/>
      <c r="X434" s="1731"/>
      <c r="Y434" s="1731"/>
      <c r="Z434" s="1731"/>
      <c r="AA434" s="1731"/>
      <c r="AB434" s="1731"/>
      <c r="AC434" s="1731"/>
      <c r="AD434" s="1731"/>
      <c r="AE434" s="1731"/>
      <c r="AF434" s="1731"/>
      <c r="AG434" s="1731"/>
      <c r="AH434" s="1731"/>
      <c r="AI434" s="1731"/>
      <c r="AJ434" s="1731"/>
      <c r="AK434" s="1731"/>
      <c r="AL434" s="1731"/>
      <c r="AM434" s="1731"/>
      <c r="AN434" s="1731"/>
      <c r="AO434" s="1731"/>
      <c r="AP434" s="1731"/>
      <c r="AQ434" s="1731"/>
      <c r="AR434" s="1731"/>
      <c r="AS434" s="1731"/>
      <c r="AT434" s="1731"/>
      <c r="AU434" s="1731"/>
      <c r="AV434" s="1731"/>
      <c r="AW434" s="1731"/>
      <c r="AX434" s="1731"/>
      <c r="AY434" s="1731"/>
      <c r="AZ434" s="1731"/>
      <c r="BA434" s="1731"/>
      <c r="BB434" s="1731"/>
      <c r="BC434" s="1731"/>
      <c r="BD434" s="1731"/>
      <c r="BE434" s="1731"/>
      <c r="BF434" s="1731"/>
      <c r="BG434" s="1731"/>
      <c r="BH434" s="1731"/>
      <c r="BI434" s="1731"/>
      <c r="BJ434" s="1731"/>
      <c r="BK434" s="1731"/>
      <c r="BL434" s="1731"/>
      <c r="BM434" s="1731"/>
      <c r="BN434" s="1731"/>
      <c r="BO434" s="1731"/>
      <c r="BP434" s="1731"/>
      <c r="BQ434" s="1731"/>
      <c r="BR434" s="1731"/>
      <c r="BS434" s="1731"/>
      <c r="BT434" s="1731"/>
      <c r="BU434" s="1731"/>
      <c r="BV434" s="1732"/>
      <c r="BW434" s="1732"/>
      <c r="BX434" s="1732"/>
      <c r="BY434" s="1732"/>
      <c r="BZ434" s="1731"/>
      <c r="CA434" s="2200"/>
      <c r="CB434" s="2200"/>
      <c r="CC434" s="2200"/>
      <c r="CD434" s="2200"/>
      <c r="CE434" s="2200"/>
      <c r="CF434" s="2200"/>
      <c r="CG434" s="2200"/>
      <c r="CH434" s="2200"/>
      <c r="CI434" s="2200"/>
      <c r="CJ434" s="2200"/>
      <c r="CK434" s="2200"/>
      <c r="CL434" s="2200"/>
      <c r="CM434" s="2200"/>
      <c r="CN434" s="2200"/>
      <c r="CO434" s="2200"/>
      <c r="CP434" s="2200"/>
      <c r="CQ434" s="2200"/>
      <c r="CR434" s="1731"/>
      <c r="CS434" s="1731"/>
    </row>
    <row r="435" spans="1:97" ht="13.5" customHeight="1" x14ac:dyDescent="0.25">
      <c r="A435" s="1731"/>
      <c r="B435" s="1731"/>
      <c r="C435" s="1731"/>
      <c r="D435" s="1731"/>
      <c r="E435" s="1731"/>
      <c r="F435" s="1731"/>
      <c r="G435" s="1731"/>
      <c r="H435" s="1731"/>
      <c r="I435" s="1731"/>
      <c r="J435" s="1731"/>
      <c r="K435" s="1731"/>
      <c r="L435" s="1731"/>
      <c r="M435" s="1731"/>
      <c r="N435" s="1731"/>
      <c r="O435" s="1731"/>
      <c r="P435" s="1731"/>
      <c r="Q435" s="1731"/>
      <c r="R435" s="1731"/>
      <c r="S435" s="1731"/>
      <c r="T435" s="1731"/>
      <c r="U435" s="1731"/>
      <c r="V435" s="1731"/>
      <c r="W435" s="1731"/>
      <c r="X435" s="1731"/>
      <c r="Y435" s="1731"/>
      <c r="Z435" s="1731"/>
      <c r="AA435" s="1731"/>
      <c r="AB435" s="1731"/>
      <c r="AC435" s="1731"/>
      <c r="AD435" s="1731"/>
      <c r="AE435" s="1731"/>
      <c r="AF435" s="1731"/>
      <c r="AG435" s="1731"/>
      <c r="AH435" s="1731"/>
      <c r="AI435" s="1731"/>
      <c r="AJ435" s="1731"/>
      <c r="AK435" s="1731"/>
      <c r="AL435" s="1731"/>
      <c r="AM435" s="1731"/>
      <c r="AN435" s="1731"/>
      <c r="AO435" s="1731"/>
      <c r="AP435" s="1731"/>
      <c r="AQ435" s="1731"/>
      <c r="AR435" s="1731"/>
      <c r="AS435" s="1731"/>
      <c r="AT435" s="1731"/>
      <c r="AU435" s="1731"/>
      <c r="AV435" s="1731"/>
      <c r="AW435" s="1731"/>
      <c r="AX435" s="1731"/>
      <c r="AY435" s="1731"/>
      <c r="AZ435" s="1731"/>
      <c r="BA435" s="1731"/>
      <c r="BB435" s="1731"/>
      <c r="BC435" s="1731"/>
      <c r="BD435" s="1731"/>
      <c r="BE435" s="1731"/>
      <c r="BF435" s="1731"/>
      <c r="BG435" s="1731"/>
      <c r="BH435" s="1731"/>
      <c r="BI435" s="1731"/>
      <c r="BJ435" s="1731"/>
      <c r="BK435" s="1731"/>
      <c r="BL435" s="1731"/>
      <c r="BM435" s="1731"/>
      <c r="BN435" s="1731"/>
      <c r="BO435" s="1731"/>
      <c r="BP435" s="1731"/>
      <c r="BQ435" s="1731"/>
      <c r="BR435" s="1731"/>
      <c r="BS435" s="1731"/>
      <c r="BT435" s="1731"/>
      <c r="BU435" s="1731"/>
      <c r="BV435" s="1732"/>
      <c r="BW435" s="1732"/>
      <c r="BX435" s="1732"/>
      <c r="BY435" s="1732"/>
      <c r="BZ435" s="1731"/>
      <c r="CA435" s="2200"/>
      <c r="CB435" s="2200"/>
      <c r="CC435" s="2200"/>
      <c r="CD435" s="2200"/>
      <c r="CE435" s="2200"/>
      <c r="CF435" s="2200"/>
      <c r="CG435" s="2200"/>
      <c r="CH435" s="2200"/>
      <c r="CI435" s="2200"/>
      <c r="CJ435" s="2200"/>
      <c r="CK435" s="2200"/>
      <c r="CL435" s="2200"/>
      <c r="CM435" s="2200"/>
      <c r="CN435" s="2200"/>
      <c r="CO435" s="2200"/>
      <c r="CP435" s="2200"/>
      <c r="CQ435" s="2200"/>
      <c r="CR435" s="1731"/>
      <c r="CS435" s="1731"/>
    </row>
    <row r="436" spans="1:97" ht="13.5" customHeight="1" x14ac:dyDescent="0.25">
      <c r="A436" s="1731"/>
      <c r="B436" s="1731"/>
      <c r="C436" s="1731"/>
      <c r="D436" s="1731"/>
      <c r="E436" s="1731"/>
      <c r="F436" s="1731"/>
      <c r="G436" s="1731"/>
      <c r="H436" s="1731"/>
      <c r="I436" s="1731"/>
      <c r="J436" s="1731"/>
      <c r="K436" s="1731"/>
      <c r="L436" s="1731"/>
      <c r="M436" s="1731"/>
      <c r="N436" s="1731"/>
      <c r="O436" s="1731"/>
      <c r="P436" s="1731"/>
      <c r="Q436" s="1731"/>
      <c r="R436" s="1731"/>
      <c r="S436" s="1731"/>
      <c r="T436" s="1731"/>
      <c r="U436" s="1731"/>
      <c r="V436" s="1731"/>
      <c r="W436" s="1731"/>
      <c r="X436" s="1731"/>
      <c r="Y436" s="1731"/>
      <c r="Z436" s="1731"/>
      <c r="AA436" s="1731"/>
      <c r="AB436" s="1731"/>
      <c r="AC436" s="1731"/>
      <c r="AD436" s="1731"/>
      <c r="AE436" s="1731"/>
      <c r="AF436" s="1731"/>
      <c r="AG436" s="1731"/>
      <c r="AH436" s="1731"/>
      <c r="AI436" s="1731"/>
      <c r="AJ436" s="1731"/>
      <c r="AK436" s="1731"/>
      <c r="AL436" s="1731"/>
      <c r="AM436" s="1731"/>
      <c r="AN436" s="1731"/>
      <c r="AO436" s="1731"/>
      <c r="AP436" s="1731"/>
      <c r="AQ436" s="1731"/>
      <c r="AR436" s="1731"/>
      <c r="AS436" s="1731"/>
      <c r="AT436" s="1731"/>
      <c r="AU436" s="1731"/>
      <c r="AV436" s="1731"/>
      <c r="AW436" s="1731"/>
      <c r="AX436" s="1731"/>
      <c r="AY436" s="1731"/>
      <c r="AZ436" s="1731"/>
      <c r="BA436" s="1731"/>
      <c r="BB436" s="1731"/>
      <c r="BC436" s="1731"/>
      <c r="BD436" s="1731"/>
      <c r="BE436" s="1731"/>
      <c r="BF436" s="1731"/>
      <c r="BG436" s="1731"/>
      <c r="BH436" s="1731"/>
      <c r="BI436" s="1731"/>
      <c r="BJ436" s="1731"/>
      <c r="BK436" s="1731"/>
      <c r="BL436" s="1731"/>
      <c r="BM436" s="1731"/>
      <c r="BN436" s="1731"/>
      <c r="BO436" s="1731"/>
      <c r="BP436" s="1731"/>
      <c r="BQ436" s="1731"/>
      <c r="BR436" s="1731"/>
      <c r="BS436" s="1731"/>
      <c r="BT436" s="1731"/>
      <c r="BU436" s="1731"/>
      <c r="BV436" s="1732"/>
      <c r="BW436" s="1732"/>
      <c r="BX436" s="1732"/>
      <c r="BY436" s="1732"/>
      <c r="BZ436" s="1731"/>
      <c r="CA436" s="2200"/>
      <c r="CB436" s="2200"/>
      <c r="CC436" s="2200"/>
      <c r="CD436" s="2200"/>
      <c r="CE436" s="2200"/>
      <c r="CF436" s="2200"/>
      <c r="CG436" s="2200"/>
      <c r="CH436" s="2200"/>
      <c r="CI436" s="2200"/>
      <c r="CJ436" s="2200"/>
      <c r="CK436" s="2200"/>
      <c r="CL436" s="2200"/>
      <c r="CM436" s="2200"/>
      <c r="CN436" s="2200"/>
      <c r="CO436" s="2200"/>
      <c r="CP436" s="2200"/>
      <c r="CQ436" s="2200"/>
      <c r="CR436" s="1731"/>
      <c r="CS436" s="1731"/>
    </row>
    <row r="437" spans="1:97" ht="13.5" customHeight="1" x14ac:dyDescent="0.25">
      <c r="A437" s="1731"/>
      <c r="B437" s="1731"/>
      <c r="C437" s="1731"/>
      <c r="D437" s="1731"/>
      <c r="E437" s="1731"/>
      <c r="F437" s="1731"/>
      <c r="G437" s="1731"/>
      <c r="H437" s="1731"/>
      <c r="I437" s="1731"/>
      <c r="J437" s="1731"/>
      <c r="K437" s="1731"/>
      <c r="L437" s="1731"/>
      <c r="M437" s="1731"/>
      <c r="N437" s="1731"/>
      <c r="O437" s="1731"/>
      <c r="P437" s="1731"/>
      <c r="Q437" s="1731"/>
      <c r="R437" s="1731"/>
      <c r="S437" s="1731"/>
      <c r="T437" s="1731"/>
      <c r="U437" s="1731"/>
      <c r="V437" s="1731"/>
      <c r="W437" s="1731"/>
      <c r="X437" s="1731"/>
      <c r="Y437" s="1731"/>
      <c r="Z437" s="1731"/>
      <c r="AA437" s="1731"/>
      <c r="AB437" s="1731"/>
      <c r="AC437" s="1731"/>
      <c r="AD437" s="1731"/>
      <c r="AE437" s="1731"/>
      <c r="AF437" s="1731"/>
      <c r="AG437" s="1731"/>
      <c r="AH437" s="1731"/>
      <c r="AI437" s="1731"/>
      <c r="AJ437" s="1731"/>
      <c r="AK437" s="1731"/>
      <c r="AL437" s="1731"/>
      <c r="AM437" s="1731"/>
      <c r="AN437" s="1731"/>
      <c r="AO437" s="1731"/>
      <c r="AP437" s="1731"/>
      <c r="AQ437" s="1731"/>
      <c r="AR437" s="1731"/>
      <c r="AS437" s="1731"/>
      <c r="AT437" s="1731"/>
      <c r="AU437" s="1731"/>
      <c r="AV437" s="1731"/>
      <c r="AW437" s="1731"/>
      <c r="AX437" s="1731"/>
      <c r="AY437" s="1731"/>
      <c r="AZ437" s="1731"/>
      <c r="BA437" s="1731"/>
      <c r="BB437" s="1731"/>
      <c r="BC437" s="1731"/>
      <c r="BD437" s="1731"/>
      <c r="BE437" s="1731"/>
      <c r="BF437" s="1731"/>
      <c r="BG437" s="1731"/>
      <c r="BH437" s="1731"/>
      <c r="BI437" s="1731"/>
      <c r="BJ437" s="1731"/>
      <c r="BK437" s="1731"/>
      <c r="BL437" s="1731"/>
      <c r="BM437" s="1731"/>
      <c r="BN437" s="1731"/>
      <c r="BO437" s="1731"/>
      <c r="BP437" s="1731"/>
      <c r="BQ437" s="1731"/>
      <c r="BR437" s="1731"/>
      <c r="BS437" s="1731"/>
      <c r="BT437" s="1731"/>
      <c r="BU437" s="1731"/>
      <c r="BV437" s="1732"/>
      <c r="BW437" s="1732"/>
      <c r="BX437" s="1732"/>
      <c r="BY437" s="1732"/>
      <c r="BZ437" s="1731"/>
      <c r="CA437" s="2200"/>
      <c r="CB437" s="2200"/>
      <c r="CC437" s="2200"/>
      <c r="CD437" s="2200"/>
      <c r="CE437" s="2200"/>
      <c r="CF437" s="2200"/>
      <c r="CG437" s="2200"/>
      <c r="CH437" s="2200"/>
      <c r="CI437" s="2200"/>
      <c r="CJ437" s="2200"/>
      <c r="CK437" s="2200"/>
      <c r="CL437" s="2200"/>
      <c r="CM437" s="2200"/>
      <c r="CN437" s="2200"/>
      <c r="CO437" s="2200"/>
      <c r="CP437" s="2200"/>
      <c r="CQ437" s="2200"/>
      <c r="CR437" s="1731"/>
      <c r="CS437" s="1731"/>
    </row>
    <row r="438" spans="1:97" ht="13.5" customHeight="1" x14ac:dyDescent="0.25">
      <c r="A438" s="1731"/>
      <c r="B438" s="1731"/>
      <c r="C438" s="1731"/>
      <c r="D438" s="1731"/>
      <c r="E438" s="1731"/>
      <c r="F438" s="1731"/>
      <c r="G438" s="1731"/>
      <c r="H438" s="1731"/>
      <c r="I438" s="1731"/>
      <c r="J438" s="1731"/>
      <c r="K438" s="1731"/>
      <c r="L438" s="1731"/>
      <c r="M438" s="1731"/>
      <c r="N438" s="1731"/>
      <c r="O438" s="1731"/>
      <c r="P438" s="1731"/>
      <c r="Q438" s="1731"/>
      <c r="R438" s="1731"/>
      <c r="S438" s="1731"/>
      <c r="T438" s="1731"/>
      <c r="U438" s="1731"/>
      <c r="V438" s="1731"/>
      <c r="W438" s="1731"/>
      <c r="X438" s="1731"/>
      <c r="Y438" s="1731"/>
      <c r="Z438" s="1731"/>
      <c r="AA438" s="1731"/>
      <c r="AB438" s="1731"/>
      <c r="AC438" s="1731"/>
      <c r="AD438" s="1731"/>
      <c r="AE438" s="1731"/>
      <c r="AF438" s="1731"/>
      <c r="AG438" s="1731"/>
      <c r="AH438" s="1731"/>
      <c r="AI438" s="1731"/>
      <c r="AJ438" s="1731"/>
      <c r="AK438" s="1731"/>
      <c r="AL438" s="1731"/>
      <c r="AM438" s="1731"/>
      <c r="AN438" s="1731"/>
      <c r="AO438" s="1731"/>
      <c r="AP438" s="1731"/>
      <c r="AQ438" s="1731"/>
      <c r="AR438" s="1731"/>
      <c r="AS438" s="1731"/>
      <c r="AT438" s="1731"/>
      <c r="AU438" s="1731"/>
      <c r="AV438" s="1731"/>
      <c r="AW438" s="1731"/>
      <c r="AX438" s="1731"/>
      <c r="AY438" s="1731"/>
      <c r="AZ438" s="1731"/>
      <c r="BA438" s="1731"/>
      <c r="BB438" s="1731"/>
      <c r="BC438" s="1731"/>
      <c r="BD438" s="1731"/>
      <c r="BE438" s="1731"/>
      <c r="BF438" s="1731"/>
      <c r="BG438" s="1731"/>
      <c r="BH438" s="1731"/>
      <c r="BI438" s="1731"/>
      <c r="BJ438" s="1731"/>
      <c r="BK438" s="1731"/>
      <c r="BL438" s="1731"/>
      <c r="BM438" s="1731"/>
      <c r="BN438" s="1731"/>
      <c r="BO438" s="1731"/>
      <c r="BP438" s="1731"/>
      <c r="BQ438" s="1731"/>
      <c r="BR438" s="1731"/>
      <c r="BS438" s="1731"/>
      <c r="BT438" s="1731"/>
      <c r="BU438" s="1731"/>
      <c r="BV438" s="1732"/>
      <c r="BW438" s="1732"/>
      <c r="BX438" s="1732"/>
      <c r="BY438" s="1732"/>
      <c r="BZ438" s="1731"/>
      <c r="CA438" s="2200"/>
      <c r="CB438" s="2200"/>
      <c r="CC438" s="2200"/>
      <c r="CD438" s="2200"/>
      <c r="CE438" s="2200"/>
      <c r="CF438" s="2200"/>
      <c r="CG438" s="2200"/>
      <c r="CH438" s="2200"/>
      <c r="CI438" s="2200"/>
      <c r="CJ438" s="2200"/>
      <c r="CK438" s="2200"/>
      <c r="CL438" s="2200"/>
      <c r="CM438" s="2200"/>
      <c r="CN438" s="2200"/>
      <c r="CO438" s="2200"/>
      <c r="CP438" s="2200"/>
      <c r="CQ438" s="2200"/>
      <c r="CR438" s="1731"/>
      <c r="CS438" s="1731"/>
    </row>
    <row r="439" spans="1:97" ht="13.5" customHeight="1" x14ac:dyDescent="0.25">
      <c r="A439" s="1731"/>
      <c r="B439" s="1731"/>
      <c r="C439" s="1731"/>
      <c r="D439" s="1731"/>
      <c r="E439" s="1731"/>
      <c r="F439" s="1731"/>
      <c r="G439" s="1731"/>
      <c r="H439" s="1731"/>
      <c r="I439" s="1731"/>
      <c r="J439" s="1731"/>
      <c r="K439" s="1731"/>
      <c r="L439" s="1731"/>
      <c r="M439" s="1731"/>
      <c r="N439" s="1731"/>
      <c r="O439" s="1731"/>
      <c r="P439" s="1731"/>
      <c r="Q439" s="1731"/>
      <c r="R439" s="1731"/>
      <c r="S439" s="1731"/>
      <c r="T439" s="1731"/>
      <c r="U439" s="1731"/>
      <c r="V439" s="1731"/>
      <c r="W439" s="1731"/>
      <c r="X439" s="1731"/>
      <c r="Y439" s="1731"/>
      <c r="Z439" s="1731"/>
      <c r="AA439" s="1731"/>
      <c r="AB439" s="1731"/>
      <c r="AC439" s="1731"/>
      <c r="AD439" s="1731"/>
      <c r="AE439" s="1731"/>
      <c r="AF439" s="1731"/>
      <c r="AG439" s="1731"/>
      <c r="AH439" s="1731"/>
      <c r="AI439" s="1731"/>
      <c r="AJ439" s="1731"/>
      <c r="AK439" s="1731"/>
      <c r="AL439" s="1731"/>
      <c r="AM439" s="1731"/>
      <c r="AN439" s="1731"/>
      <c r="AO439" s="1731"/>
      <c r="AP439" s="1731"/>
      <c r="AQ439" s="1731"/>
      <c r="AR439" s="1731"/>
      <c r="AS439" s="1731"/>
      <c r="AT439" s="1731"/>
      <c r="AU439" s="1731"/>
      <c r="AV439" s="1731"/>
      <c r="AW439" s="1731"/>
      <c r="AX439" s="1731"/>
      <c r="AY439" s="1731"/>
      <c r="AZ439" s="1731"/>
      <c r="BA439" s="1731"/>
      <c r="BB439" s="1731"/>
      <c r="BC439" s="1731"/>
      <c r="BD439" s="1731"/>
      <c r="BE439" s="1731"/>
      <c r="BF439" s="1731"/>
      <c r="BG439" s="1731"/>
      <c r="BH439" s="1731"/>
      <c r="BI439" s="1731"/>
      <c r="BJ439" s="1731"/>
      <c r="BK439" s="1731"/>
      <c r="BL439" s="1731"/>
      <c r="BM439" s="1731"/>
      <c r="BN439" s="1731"/>
      <c r="BO439" s="1731"/>
      <c r="BP439" s="1731"/>
      <c r="BQ439" s="1731"/>
      <c r="BR439" s="1731"/>
      <c r="BS439" s="1731"/>
      <c r="BT439" s="1731"/>
      <c r="BU439" s="1731"/>
      <c r="BV439" s="1732"/>
      <c r="BW439" s="1732"/>
      <c r="BX439" s="1732"/>
      <c r="BY439" s="1732"/>
      <c r="BZ439" s="1731"/>
      <c r="CA439" s="2200"/>
      <c r="CB439" s="2200"/>
      <c r="CC439" s="2200"/>
      <c r="CD439" s="2200"/>
      <c r="CE439" s="2200"/>
      <c r="CF439" s="2200"/>
      <c r="CG439" s="2200"/>
      <c r="CH439" s="2200"/>
      <c r="CI439" s="2200"/>
      <c r="CJ439" s="2200"/>
      <c r="CK439" s="2200"/>
      <c r="CL439" s="2200"/>
      <c r="CM439" s="2200"/>
      <c r="CN439" s="2200"/>
      <c r="CO439" s="2200"/>
      <c r="CP439" s="2200"/>
      <c r="CQ439" s="2200"/>
      <c r="CR439" s="1731"/>
      <c r="CS439" s="1731"/>
    </row>
    <row r="440" spans="1:97" ht="13.5" customHeight="1" x14ac:dyDescent="0.25">
      <c r="A440" s="1731"/>
      <c r="B440" s="1731"/>
      <c r="C440" s="1731"/>
      <c r="D440" s="1731"/>
      <c r="E440" s="1731"/>
      <c r="F440" s="1731"/>
      <c r="G440" s="1731"/>
      <c r="H440" s="1731"/>
      <c r="I440" s="1731"/>
      <c r="J440" s="1731"/>
      <c r="K440" s="1731"/>
      <c r="L440" s="1731"/>
      <c r="M440" s="1731"/>
      <c r="N440" s="1731"/>
      <c r="O440" s="1731"/>
      <c r="P440" s="1731"/>
      <c r="Q440" s="1731"/>
      <c r="R440" s="1731"/>
      <c r="S440" s="1731"/>
      <c r="T440" s="1731"/>
      <c r="U440" s="1731"/>
      <c r="V440" s="1731"/>
      <c r="W440" s="1731"/>
      <c r="X440" s="1731"/>
      <c r="Y440" s="1731"/>
      <c r="Z440" s="1731"/>
      <c r="AA440" s="1731"/>
      <c r="AB440" s="1731"/>
      <c r="AC440" s="1731"/>
      <c r="AD440" s="1731"/>
      <c r="AE440" s="1731"/>
      <c r="AF440" s="1731"/>
      <c r="AG440" s="1731"/>
      <c r="AH440" s="1731"/>
      <c r="AI440" s="1731"/>
      <c r="AJ440" s="1731"/>
      <c r="AK440" s="1731"/>
      <c r="AL440" s="1731"/>
      <c r="AM440" s="1731"/>
      <c r="AN440" s="1731"/>
      <c r="AO440" s="1731"/>
      <c r="AP440" s="1731"/>
      <c r="AQ440" s="1731"/>
      <c r="AR440" s="1731"/>
      <c r="AS440" s="1731"/>
      <c r="AT440" s="1731"/>
      <c r="AU440" s="1731"/>
      <c r="AV440" s="1731"/>
      <c r="AW440" s="1731"/>
      <c r="AX440" s="1731"/>
      <c r="AY440" s="1731"/>
      <c r="AZ440" s="1731"/>
      <c r="BA440" s="1731"/>
      <c r="BB440" s="1731"/>
      <c r="BC440" s="1731"/>
      <c r="BD440" s="1731"/>
      <c r="BE440" s="1731"/>
      <c r="BF440" s="1731"/>
      <c r="BG440" s="1731"/>
      <c r="BH440" s="1731"/>
      <c r="BI440" s="1731"/>
      <c r="BJ440" s="1731"/>
      <c r="BK440" s="1731"/>
      <c r="BL440" s="1731"/>
      <c r="BM440" s="1731"/>
      <c r="BN440" s="1731"/>
      <c r="BO440" s="1731"/>
      <c r="BP440" s="1731"/>
      <c r="BQ440" s="1731"/>
      <c r="BR440" s="1731"/>
      <c r="BS440" s="1731"/>
      <c r="BT440" s="1731"/>
      <c r="BU440" s="1731"/>
      <c r="BV440" s="1732"/>
      <c r="BW440" s="1732"/>
      <c r="BX440" s="1732"/>
      <c r="BY440" s="1732"/>
      <c r="BZ440" s="1731"/>
      <c r="CA440" s="2200"/>
      <c r="CB440" s="2200"/>
      <c r="CC440" s="2200"/>
      <c r="CD440" s="2200"/>
      <c r="CE440" s="2200"/>
      <c r="CF440" s="2200"/>
      <c r="CG440" s="2200"/>
      <c r="CH440" s="2200"/>
      <c r="CI440" s="2200"/>
      <c r="CJ440" s="2200"/>
      <c r="CK440" s="2200"/>
      <c r="CL440" s="2200"/>
      <c r="CM440" s="2200"/>
      <c r="CN440" s="2200"/>
      <c r="CO440" s="2200"/>
      <c r="CP440" s="2200"/>
      <c r="CQ440" s="2200"/>
      <c r="CR440" s="1731"/>
      <c r="CS440" s="1731"/>
    </row>
    <row r="441" spans="1:97" ht="13.5" customHeight="1" x14ac:dyDescent="0.25">
      <c r="A441" s="1731"/>
      <c r="B441" s="1731"/>
      <c r="C441" s="1731"/>
      <c r="D441" s="1731"/>
      <c r="E441" s="1731"/>
      <c r="F441" s="1731"/>
      <c r="G441" s="1731"/>
      <c r="H441" s="1731"/>
      <c r="I441" s="1731"/>
      <c r="J441" s="1731"/>
      <c r="K441" s="1731"/>
      <c r="L441" s="1731"/>
      <c r="M441" s="1731"/>
      <c r="N441" s="1731"/>
      <c r="O441" s="1731"/>
      <c r="P441" s="1731"/>
      <c r="Q441" s="1731"/>
      <c r="R441" s="1731"/>
      <c r="S441" s="1731"/>
      <c r="T441" s="1731"/>
      <c r="U441" s="1731"/>
      <c r="V441" s="1731"/>
      <c r="W441" s="1731"/>
      <c r="X441" s="1731"/>
      <c r="Y441" s="1731"/>
      <c r="Z441" s="1731"/>
      <c r="AA441" s="1731"/>
      <c r="AB441" s="1731"/>
      <c r="AC441" s="1731"/>
      <c r="AD441" s="1731"/>
      <c r="AE441" s="1731"/>
      <c r="AF441" s="1731"/>
      <c r="AG441" s="1731"/>
      <c r="AH441" s="1731"/>
      <c r="AI441" s="1731"/>
      <c r="AJ441" s="1731"/>
      <c r="AK441" s="1731"/>
      <c r="AL441" s="1731"/>
      <c r="AM441" s="1731"/>
      <c r="AN441" s="1731"/>
      <c r="AO441" s="1731"/>
      <c r="AP441" s="1731"/>
      <c r="AQ441" s="1731"/>
      <c r="AR441" s="1731"/>
      <c r="AS441" s="1731"/>
      <c r="AT441" s="1731"/>
      <c r="AU441" s="1731"/>
      <c r="AV441" s="1731"/>
      <c r="AW441" s="1731"/>
      <c r="AX441" s="1731"/>
      <c r="AY441" s="1731"/>
      <c r="AZ441" s="1731"/>
      <c r="BA441" s="1731"/>
      <c r="BB441" s="1731"/>
      <c r="BC441" s="1731"/>
      <c r="BD441" s="1731"/>
      <c r="BE441" s="1731"/>
      <c r="BF441" s="1731"/>
      <c r="BG441" s="1731"/>
      <c r="BH441" s="1731"/>
      <c r="BI441" s="1731"/>
      <c r="BJ441" s="1731"/>
      <c r="BK441" s="1731"/>
      <c r="BL441" s="1731"/>
      <c r="BM441" s="1731"/>
      <c r="BN441" s="1731"/>
      <c r="BO441" s="1731"/>
      <c r="BP441" s="1731"/>
      <c r="BQ441" s="1731"/>
      <c r="BR441" s="1731"/>
      <c r="BS441" s="1731"/>
      <c r="BT441" s="1731"/>
      <c r="BU441" s="1731"/>
      <c r="BV441" s="1732"/>
      <c r="BW441" s="1732"/>
      <c r="BX441" s="1732"/>
      <c r="BY441" s="1732"/>
      <c r="BZ441" s="1731"/>
      <c r="CA441" s="2200"/>
      <c r="CB441" s="2200"/>
      <c r="CC441" s="2200"/>
      <c r="CD441" s="2200"/>
      <c r="CE441" s="2200"/>
      <c r="CF441" s="2200"/>
      <c r="CG441" s="2200"/>
      <c r="CH441" s="2200"/>
      <c r="CI441" s="2200"/>
      <c r="CJ441" s="2200"/>
      <c r="CK441" s="2200"/>
      <c r="CL441" s="2200"/>
      <c r="CM441" s="2200"/>
      <c r="CN441" s="2200"/>
      <c r="CO441" s="2200"/>
      <c r="CP441" s="2200"/>
      <c r="CQ441" s="2200"/>
      <c r="CR441" s="1731"/>
      <c r="CS441" s="1731"/>
    </row>
    <row r="442" spans="1:97" ht="13.5" customHeight="1" x14ac:dyDescent="0.25">
      <c r="A442" s="1731"/>
      <c r="B442" s="1731"/>
      <c r="C442" s="1731"/>
      <c r="D442" s="1731"/>
      <c r="E442" s="1731"/>
      <c r="F442" s="1731"/>
      <c r="G442" s="1731"/>
      <c r="H442" s="1731"/>
      <c r="I442" s="1731"/>
      <c r="J442" s="1731"/>
      <c r="K442" s="1731"/>
      <c r="L442" s="1731"/>
      <c r="M442" s="1731"/>
      <c r="N442" s="1731"/>
      <c r="O442" s="1731"/>
      <c r="P442" s="1731"/>
      <c r="Q442" s="1731"/>
      <c r="R442" s="1731"/>
      <c r="S442" s="1731"/>
      <c r="T442" s="1731"/>
      <c r="U442" s="1731"/>
      <c r="V442" s="1731"/>
      <c r="W442" s="1731"/>
      <c r="X442" s="1731"/>
      <c r="Y442" s="1731"/>
      <c r="Z442" s="1731"/>
      <c r="AA442" s="1731"/>
      <c r="AB442" s="1731"/>
      <c r="AC442" s="1731"/>
      <c r="AD442" s="1731"/>
      <c r="AE442" s="1731"/>
      <c r="AF442" s="1731"/>
      <c r="AG442" s="1731"/>
      <c r="AH442" s="1731"/>
      <c r="AI442" s="1731"/>
      <c r="AJ442" s="1731"/>
      <c r="AK442" s="1731"/>
      <c r="AL442" s="1731"/>
      <c r="AM442" s="1731"/>
      <c r="AN442" s="1731"/>
      <c r="AO442" s="1731"/>
      <c r="AP442" s="1731"/>
      <c r="AQ442" s="1731"/>
      <c r="AR442" s="1731"/>
      <c r="AS442" s="1731"/>
      <c r="AT442" s="1731"/>
      <c r="AU442" s="1731"/>
      <c r="AV442" s="1731"/>
      <c r="AW442" s="1731"/>
      <c r="AX442" s="1731"/>
      <c r="AY442" s="1731"/>
      <c r="AZ442" s="1731"/>
      <c r="BA442" s="1731"/>
      <c r="BB442" s="1731"/>
      <c r="BC442" s="1731"/>
      <c r="BD442" s="1731"/>
      <c r="BE442" s="1731"/>
      <c r="BF442" s="1731"/>
      <c r="BG442" s="1731"/>
      <c r="BH442" s="1731"/>
      <c r="BI442" s="1731"/>
      <c r="BJ442" s="1731"/>
      <c r="BK442" s="1731"/>
      <c r="BL442" s="1731"/>
      <c r="BM442" s="1731"/>
      <c r="BN442" s="1731"/>
      <c r="BO442" s="1731"/>
      <c r="BP442" s="1731"/>
      <c r="BQ442" s="1731"/>
      <c r="BR442" s="1731"/>
      <c r="BS442" s="1731"/>
      <c r="BT442" s="1731"/>
      <c r="BU442" s="1731"/>
      <c r="BV442" s="1732"/>
      <c r="BW442" s="1732"/>
      <c r="BX442" s="1732"/>
      <c r="BY442" s="1732"/>
      <c r="BZ442" s="1731"/>
      <c r="CA442" s="2200"/>
      <c r="CB442" s="2200"/>
      <c r="CC442" s="2200"/>
      <c r="CD442" s="2200"/>
      <c r="CE442" s="2200"/>
      <c r="CF442" s="2200"/>
      <c r="CG442" s="2200"/>
      <c r="CH442" s="2200"/>
      <c r="CI442" s="2200"/>
      <c r="CJ442" s="2200"/>
      <c r="CK442" s="2200"/>
      <c r="CL442" s="2200"/>
      <c r="CM442" s="2200"/>
      <c r="CN442" s="2200"/>
      <c r="CO442" s="2200"/>
      <c r="CP442" s="2200"/>
      <c r="CQ442" s="2200"/>
      <c r="CR442" s="1731"/>
      <c r="CS442" s="1731"/>
    </row>
    <row r="443" spans="1:97" ht="13.5" customHeight="1" x14ac:dyDescent="0.25">
      <c r="A443" s="1731"/>
      <c r="B443" s="1731"/>
      <c r="C443" s="1731"/>
      <c r="D443" s="1731"/>
      <c r="E443" s="1731"/>
      <c r="F443" s="1731"/>
      <c r="G443" s="1731"/>
      <c r="H443" s="1731"/>
      <c r="I443" s="1731"/>
      <c r="J443" s="1731"/>
      <c r="K443" s="1731"/>
      <c r="L443" s="1731"/>
      <c r="M443" s="1731"/>
      <c r="N443" s="1731"/>
      <c r="O443" s="1731"/>
      <c r="P443" s="1731"/>
      <c r="Q443" s="1731"/>
      <c r="R443" s="1731"/>
      <c r="S443" s="1731"/>
      <c r="T443" s="1731"/>
      <c r="U443" s="1731"/>
      <c r="V443" s="1731"/>
      <c r="W443" s="1731"/>
      <c r="X443" s="1731"/>
      <c r="Y443" s="1731"/>
      <c r="Z443" s="1731"/>
      <c r="AA443" s="1731"/>
      <c r="AB443" s="1731"/>
      <c r="AC443" s="1731"/>
      <c r="AD443" s="1731"/>
      <c r="AE443" s="1731"/>
      <c r="AF443" s="1731"/>
      <c r="AG443" s="1731"/>
      <c r="AH443" s="1731"/>
      <c r="AI443" s="1731"/>
      <c r="AJ443" s="1731"/>
      <c r="AK443" s="1731"/>
      <c r="AL443" s="1731"/>
      <c r="AM443" s="1731"/>
      <c r="AN443" s="1731"/>
      <c r="AO443" s="1731"/>
      <c r="AP443" s="1731"/>
      <c r="AQ443" s="1731"/>
      <c r="AR443" s="1731"/>
      <c r="AS443" s="1731"/>
      <c r="AT443" s="1731"/>
      <c r="AU443" s="1731"/>
      <c r="AV443" s="1731"/>
      <c r="AW443" s="1731"/>
      <c r="AX443" s="1731"/>
      <c r="AY443" s="1731"/>
      <c r="AZ443" s="1731"/>
      <c r="BA443" s="1731"/>
      <c r="BB443" s="1731"/>
      <c r="BC443" s="1731"/>
      <c r="BD443" s="1731"/>
      <c r="BE443" s="1731"/>
      <c r="BF443" s="1731"/>
      <c r="BG443" s="1731"/>
      <c r="BH443" s="1731"/>
      <c r="BI443" s="1731"/>
      <c r="BJ443" s="1731"/>
      <c r="BK443" s="1731"/>
      <c r="BL443" s="1731"/>
      <c r="BM443" s="1731"/>
      <c r="BN443" s="1731"/>
      <c r="BO443" s="1731"/>
      <c r="BP443" s="1731"/>
      <c r="BQ443" s="1731"/>
      <c r="BR443" s="1731"/>
      <c r="BS443" s="1731"/>
      <c r="BT443" s="1731"/>
      <c r="BU443" s="1731"/>
      <c r="BV443" s="1732"/>
      <c r="BW443" s="1732"/>
      <c r="BX443" s="1732"/>
      <c r="BY443" s="1732"/>
      <c r="BZ443" s="1731"/>
      <c r="CA443" s="2200"/>
      <c r="CB443" s="2200"/>
      <c r="CC443" s="2200"/>
      <c r="CD443" s="2200"/>
      <c r="CE443" s="2200"/>
      <c r="CF443" s="2200"/>
      <c r="CG443" s="2200"/>
      <c r="CH443" s="2200"/>
      <c r="CI443" s="2200"/>
      <c r="CJ443" s="2200"/>
      <c r="CK443" s="2200"/>
      <c r="CL443" s="2200"/>
      <c r="CM443" s="2200"/>
      <c r="CN443" s="2200"/>
      <c r="CO443" s="2200"/>
      <c r="CP443" s="2200"/>
      <c r="CQ443" s="2200"/>
      <c r="CR443" s="1731"/>
      <c r="CS443" s="1731"/>
    </row>
    <row r="444" spans="1:97" ht="13.5" customHeight="1" x14ac:dyDescent="0.25">
      <c r="A444" s="1731"/>
      <c r="B444" s="1731"/>
      <c r="C444" s="1731"/>
      <c r="D444" s="1731"/>
      <c r="E444" s="1731"/>
      <c r="F444" s="1731"/>
      <c r="G444" s="1731"/>
      <c r="H444" s="1731"/>
      <c r="I444" s="1731"/>
      <c r="J444" s="1731"/>
      <c r="K444" s="1731"/>
      <c r="L444" s="1731"/>
      <c r="M444" s="1731"/>
      <c r="N444" s="1731"/>
      <c r="O444" s="1731"/>
      <c r="P444" s="1731"/>
      <c r="Q444" s="1731"/>
      <c r="R444" s="1731"/>
      <c r="S444" s="1731"/>
      <c r="T444" s="1731"/>
      <c r="U444" s="1731"/>
      <c r="V444" s="1731"/>
      <c r="W444" s="1731"/>
      <c r="X444" s="1731"/>
      <c r="Y444" s="1731"/>
      <c r="Z444" s="1731"/>
      <c r="AA444" s="1731"/>
      <c r="AB444" s="1731"/>
      <c r="AC444" s="1731"/>
      <c r="AD444" s="1731"/>
      <c r="AE444" s="1731"/>
      <c r="AF444" s="1731"/>
      <c r="AG444" s="1731"/>
      <c r="AH444" s="1731"/>
      <c r="AI444" s="1731"/>
      <c r="AJ444" s="1731"/>
      <c r="AK444" s="1731"/>
      <c r="AL444" s="1731"/>
      <c r="AM444" s="1731"/>
      <c r="AN444" s="1731"/>
      <c r="AO444" s="1731"/>
      <c r="AP444" s="1731"/>
      <c r="AQ444" s="1731"/>
      <c r="AR444" s="1731"/>
      <c r="AS444" s="1731"/>
      <c r="AT444" s="1731"/>
      <c r="AU444" s="1731"/>
      <c r="AV444" s="1731"/>
      <c r="AW444" s="1731"/>
      <c r="AX444" s="1731"/>
      <c r="AY444" s="1731"/>
      <c r="AZ444" s="1731"/>
      <c r="BA444" s="1731"/>
      <c r="BB444" s="1731"/>
      <c r="BC444" s="1731"/>
      <c r="BD444" s="1731"/>
      <c r="BE444" s="1731"/>
      <c r="BF444" s="1731"/>
      <c r="BG444" s="1731"/>
      <c r="BH444" s="1731"/>
      <c r="BI444" s="1731"/>
      <c r="BJ444" s="1731"/>
      <c r="BK444" s="1731"/>
      <c r="BL444" s="1731"/>
      <c r="BM444" s="1731"/>
      <c r="BN444" s="1731"/>
      <c r="BO444" s="1731"/>
      <c r="BP444" s="1731"/>
      <c r="BQ444" s="1731"/>
      <c r="BR444" s="1731"/>
      <c r="BS444" s="1731"/>
      <c r="BT444" s="1731"/>
      <c r="BU444" s="1731"/>
      <c r="BV444" s="1732"/>
      <c r="BW444" s="1732"/>
      <c r="BX444" s="1732"/>
      <c r="BY444" s="1732"/>
      <c r="BZ444" s="1731"/>
      <c r="CA444" s="2200"/>
      <c r="CB444" s="2200"/>
      <c r="CC444" s="2200"/>
      <c r="CD444" s="2200"/>
      <c r="CE444" s="2200"/>
      <c r="CF444" s="2200"/>
      <c r="CG444" s="2200"/>
      <c r="CH444" s="2200"/>
      <c r="CI444" s="2200"/>
      <c r="CJ444" s="2200"/>
      <c r="CK444" s="2200"/>
      <c r="CL444" s="2200"/>
      <c r="CM444" s="2200"/>
      <c r="CN444" s="2200"/>
      <c r="CO444" s="2200"/>
      <c r="CP444" s="2200"/>
      <c r="CQ444" s="2200"/>
      <c r="CR444" s="1731"/>
      <c r="CS444" s="1731"/>
    </row>
    <row r="445" spans="1:97" ht="13.5" customHeight="1" x14ac:dyDescent="0.25">
      <c r="A445" s="1731"/>
      <c r="B445" s="1731"/>
      <c r="C445" s="1731"/>
      <c r="D445" s="1731"/>
      <c r="E445" s="1731"/>
      <c r="F445" s="1731"/>
      <c r="G445" s="1731"/>
      <c r="H445" s="1731"/>
      <c r="I445" s="1731"/>
      <c r="J445" s="1731"/>
      <c r="K445" s="1731"/>
      <c r="L445" s="1731"/>
      <c r="M445" s="1731"/>
      <c r="N445" s="1731"/>
      <c r="O445" s="1731"/>
      <c r="P445" s="1731"/>
      <c r="Q445" s="1731"/>
      <c r="R445" s="1731"/>
      <c r="S445" s="1731"/>
      <c r="T445" s="1731"/>
      <c r="U445" s="1731"/>
      <c r="V445" s="1731"/>
      <c r="W445" s="1731"/>
      <c r="X445" s="1731"/>
      <c r="Y445" s="1731"/>
      <c r="Z445" s="1731"/>
      <c r="AA445" s="1731"/>
      <c r="AB445" s="1731"/>
      <c r="AC445" s="1731"/>
      <c r="AD445" s="1731"/>
      <c r="AE445" s="1731"/>
      <c r="AF445" s="1731"/>
      <c r="AG445" s="1731"/>
      <c r="AH445" s="1731"/>
      <c r="AI445" s="1731"/>
      <c r="AJ445" s="1731"/>
      <c r="AK445" s="1731"/>
      <c r="AL445" s="1731"/>
      <c r="AM445" s="1731"/>
      <c r="AN445" s="1731"/>
      <c r="AO445" s="1731"/>
      <c r="AP445" s="1731"/>
      <c r="AQ445" s="1731"/>
      <c r="AR445" s="1731"/>
      <c r="AS445" s="1731"/>
      <c r="AT445" s="1731"/>
      <c r="AU445" s="1731"/>
      <c r="AV445" s="1731"/>
      <c r="AW445" s="1731"/>
      <c r="AX445" s="1731"/>
      <c r="AY445" s="1731"/>
      <c r="AZ445" s="1731"/>
      <c r="BA445" s="1731"/>
      <c r="BB445" s="1731"/>
      <c r="BC445" s="1731"/>
      <c r="BD445" s="1731"/>
      <c r="BE445" s="1731"/>
      <c r="BF445" s="1731"/>
      <c r="BG445" s="1731"/>
      <c r="BH445" s="1731"/>
      <c r="BI445" s="1731"/>
      <c r="BJ445" s="1731"/>
      <c r="BK445" s="1731"/>
      <c r="BL445" s="1731"/>
      <c r="BM445" s="1731"/>
      <c r="BN445" s="1731"/>
      <c r="BO445" s="1731"/>
      <c r="BP445" s="1731"/>
      <c r="BQ445" s="1731"/>
      <c r="BR445" s="1731"/>
      <c r="BS445" s="1731"/>
      <c r="BT445" s="1731"/>
      <c r="BU445" s="1731"/>
      <c r="BV445" s="1732"/>
      <c r="BW445" s="1732"/>
      <c r="BX445" s="1732"/>
      <c r="BY445" s="1732"/>
      <c r="BZ445" s="1731"/>
      <c r="CA445" s="2200"/>
      <c r="CB445" s="2200"/>
      <c r="CC445" s="2200"/>
      <c r="CD445" s="2200"/>
      <c r="CE445" s="2200"/>
      <c r="CF445" s="2200"/>
      <c r="CG445" s="2200"/>
      <c r="CH445" s="2200"/>
      <c r="CI445" s="2200"/>
      <c r="CJ445" s="2200"/>
      <c r="CK445" s="2200"/>
      <c r="CL445" s="2200"/>
      <c r="CM445" s="2200"/>
      <c r="CN445" s="2200"/>
      <c r="CO445" s="2200"/>
      <c r="CP445" s="2200"/>
      <c r="CQ445" s="2200"/>
      <c r="CR445" s="1731"/>
      <c r="CS445" s="1731"/>
    </row>
    <row r="446" spans="1:97" ht="13.5" customHeight="1" x14ac:dyDescent="0.25">
      <c r="A446" s="1731"/>
      <c r="B446" s="1731"/>
      <c r="C446" s="1731"/>
      <c r="D446" s="1731"/>
      <c r="E446" s="1731"/>
      <c r="F446" s="1731"/>
      <c r="G446" s="1731"/>
      <c r="H446" s="1731"/>
      <c r="I446" s="1731"/>
      <c r="J446" s="1731"/>
      <c r="K446" s="1731"/>
      <c r="L446" s="1731"/>
      <c r="M446" s="1731"/>
      <c r="N446" s="1731"/>
      <c r="O446" s="1731"/>
      <c r="P446" s="1731"/>
      <c r="Q446" s="1731"/>
      <c r="R446" s="1731"/>
      <c r="S446" s="1731"/>
      <c r="T446" s="1731"/>
      <c r="U446" s="1731"/>
      <c r="V446" s="1731"/>
      <c r="W446" s="1731"/>
      <c r="X446" s="1731"/>
      <c r="Y446" s="1731"/>
      <c r="Z446" s="1731"/>
      <c r="AA446" s="1731"/>
      <c r="AB446" s="1731"/>
      <c r="AC446" s="1731"/>
      <c r="AD446" s="1731"/>
      <c r="AE446" s="1731"/>
      <c r="AF446" s="1731"/>
      <c r="AG446" s="1731"/>
      <c r="AH446" s="1731"/>
      <c r="AI446" s="1731"/>
      <c r="AJ446" s="1731"/>
      <c r="AK446" s="1731"/>
      <c r="AL446" s="1731"/>
      <c r="AM446" s="1731"/>
      <c r="AN446" s="1731"/>
      <c r="AO446" s="1731"/>
      <c r="AP446" s="1731"/>
      <c r="AQ446" s="1731"/>
      <c r="AR446" s="1731"/>
      <c r="AS446" s="1731"/>
      <c r="AT446" s="1731"/>
      <c r="AU446" s="1731"/>
      <c r="AV446" s="1731"/>
      <c r="AW446" s="1731"/>
      <c r="AX446" s="1731"/>
      <c r="AY446" s="1731"/>
      <c r="AZ446" s="1731"/>
      <c r="BA446" s="1731"/>
      <c r="BB446" s="1731"/>
      <c r="BC446" s="1731"/>
      <c r="BD446" s="1731"/>
      <c r="BE446" s="1731"/>
      <c r="BF446" s="1731"/>
      <c r="BG446" s="1731"/>
      <c r="BH446" s="1731"/>
      <c r="BI446" s="1731"/>
      <c r="BJ446" s="1731"/>
      <c r="BK446" s="1731"/>
      <c r="BL446" s="1731"/>
      <c r="BM446" s="1731"/>
      <c r="BN446" s="1731"/>
      <c r="BO446" s="1731"/>
      <c r="BP446" s="1731"/>
      <c r="BQ446" s="1731"/>
      <c r="BR446" s="1731"/>
      <c r="BS446" s="1731"/>
      <c r="BT446" s="1731"/>
      <c r="BU446" s="1731"/>
      <c r="BV446" s="1732"/>
      <c r="BW446" s="1732"/>
      <c r="BX446" s="1732"/>
      <c r="BY446" s="1732"/>
      <c r="BZ446" s="1731"/>
      <c r="CA446" s="2200"/>
      <c r="CB446" s="2200"/>
      <c r="CC446" s="2200"/>
      <c r="CD446" s="2200"/>
      <c r="CE446" s="2200"/>
      <c r="CF446" s="2200"/>
      <c r="CG446" s="2200"/>
      <c r="CH446" s="2200"/>
      <c r="CI446" s="2200"/>
      <c r="CJ446" s="2200"/>
      <c r="CK446" s="2200"/>
      <c r="CL446" s="2200"/>
      <c r="CM446" s="2200"/>
      <c r="CN446" s="2200"/>
      <c r="CO446" s="2200"/>
      <c r="CP446" s="2200"/>
      <c r="CQ446" s="2200"/>
      <c r="CR446" s="1731"/>
      <c r="CS446" s="1731"/>
    </row>
    <row r="447" spans="1:97" ht="13.5" customHeight="1" x14ac:dyDescent="0.25">
      <c r="A447" s="1731"/>
      <c r="B447" s="1731"/>
      <c r="C447" s="1731"/>
      <c r="D447" s="1731"/>
      <c r="E447" s="1731"/>
      <c r="F447" s="1731"/>
      <c r="G447" s="1731"/>
      <c r="H447" s="1731"/>
      <c r="I447" s="1731"/>
      <c r="J447" s="1731"/>
      <c r="K447" s="1731"/>
      <c r="L447" s="1731"/>
      <c r="M447" s="1731"/>
      <c r="N447" s="1731"/>
      <c r="O447" s="1731"/>
      <c r="P447" s="1731"/>
      <c r="Q447" s="1731"/>
      <c r="R447" s="1731"/>
      <c r="S447" s="1731"/>
      <c r="T447" s="1731"/>
      <c r="U447" s="1731"/>
      <c r="V447" s="1731"/>
      <c r="W447" s="1731"/>
      <c r="X447" s="1731"/>
      <c r="Y447" s="1731"/>
      <c r="Z447" s="1731"/>
      <c r="AA447" s="1731"/>
      <c r="AB447" s="1731"/>
      <c r="AC447" s="1731"/>
      <c r="AD447" s="1731"/>
      <c r="AE447" s="1731"/>
      <c r="AF447" s="1731"/>
      <c r="AG447" s="1731"/>
      <c r="AH447" s="1731"/>
      <c r="AI447" s="1731"/>
      <c r="AJ447" s="1731"/>
      <c r="AK447" s="1731"/>
      <c r="AL447" s="1731"/>
      <c r="AM447" s="1731"/>
      <c r="AN447" s="1731"/>
      <c r="AO447" s="1731"/>
      <c r="AP447" s="1731"/>
      <c r="AQ447" s="1731"/>
      <c r="AR447" s="1731"/>
      <c r="AS447" s="1731"/>
      <c r="AT447" s="1731"/>
      <c r="AU447" s="1731"/>
      <c r="AV447" s="1731"/>
      <c r="AW447" s="1731"/>
      <c r="AX447" s="1731"/>
      <c r="AY447" s="1731"/>
      <c r="AZ447" s="1731"/>
      <c r="BA447" s="1731"/>
      <c r="BB447" s="1731"/>
      <c r="BC447" s="1731"/>
      <c r="BD447" s="1731"/>
      <c r="BE447" s="1731"/>
      <c r="BF447" s="1731"/>
      <c r="BG447" s="1731"/>
      <c r="BH447" s="1731"/>
      <c r="BI447" s="1731"/>
      <c r="BJ447" s="1731"/>
      <c r="BK447" s="1731"/>
      <c r="BL447" s="1731"/>
      <c r="BM447" s="1731"/>
      <c r="BN447" s="1731"/>
      <c r="BO447" s="1731"/>
      <c r="BP447" s="1731"/>
      <c r="BQ447" s="1731"/>
      <c r="BR447" s="1731"/>
      <c r="BS447" s="1731"/>
      <c r="BT447" s="1731"/>
      <c r="BU447" s="1731"/>
      <c r="BV447" s="1732"/>
      <c r="BW447" s="1732"/>
      <c r="BX447" s="1732"/>
      <c r="BY447" s="1732"/>
      <c r="BZ447" s="1731"/>
      <c r="CA447" s="2200"/>
      <c r="CB447" s="2200"/>
      <c r="CC447" s="2200"/>
      <c r="CD447" s="2200"/>
      <c r="CE447" s="2200"/>
      <c r="CF447" s="2200"/>
      <c r="CG447" s="2200"/>
      <c r="CH447" s="2200"/>
      <c r="CI447" s="2200"/>
      <c r="CJ447" s="2200"/>
      <c r="CK447" s="2200"/>
      <c r="CL447" s="2200"/>
      <c r="CM447" s="2200"/>
      <c r="CN447" s="2200"/>
      <c r="CO447" s="2200"/>
      <c r="CP447" s="2200"/>
      <c r="CQ447" s="2200"/>
      <c r="CR447" s="1731"/>
      <c r="CS447" s="1731"/>
    </row>
    <row r="448" spans="1:97" ht="13.5" customHeight="1" x14ac:dyDescent="0.25">
      <c r="A448" s="1731"/>
      <c r="B448" s="1731"/>
      <c r="C448" s="1731"/>
      <c r="D448" s="1731"/>
      <c r="E448" s="1731"/>
      <c r="F448" s="1731"/>
      <c r="G448" s="1731"/>
      <c r="H448" s="1731"/>
      <c r="I448" s="1731"/>
      <c r="J448" s="1731"/>
      <c r="K448" s="1731"/>
      <c r="L448" s="1731"/>
      <c r="M448" s="1731"/>
      <c r="N448" s="1731"/>
      <c r="O448" s="1731"/>
      <c r="P448" s="1731"/>
      <c r="Q448" s="1731"/>
      <c r="R448" s="1731"/>
      <c r="S448" s="1731"/>
      <c r="T448" s="1731"/>
      <c r="U448" s="1731"/>
      <c r="V448" s="1731"/>
      <c r="W448" s="1731"/>
      <c r="X448" s="1731"/>
      <c r="Y448" s="1731"/>
      <c r="Z448" s="1731"/>
      <c r="AA448" s="1731"/>
      <c r="AB448" s="1731"/>
      <c r="AC448" s="1731"/>
      <c r="AD448" s="1731"/>
      <c r="AE448" s="1731"/>
      <c r="AF448" s="1731"/>
      <c r="AG448" s="1731"/>
      <c r="AH448" s="1731"/>
      <c r="AI448" s="1731"/>
      <c r="AJ448" s="1731"/>
      <c r="AK448" s="1731"/>
      <c r="AL448" s="1731"/>
      <c r="AM448" s="1731"/>
      <c r="AN448" s="1731"/>
      <c r="AO448" s="1731"/>
      <c r="AP448" s="1731"/>
      <c r="AQ448" s="1731"/>
      <c r="AR448" s="1731"/>
      <c r="AS448" s="1731"/>
      <c r="AT448" s="1731"/>
      <c r="AU448" s="1731"/>
      <c r="AV448" s="1731"/>
      <c r="AW448" s="1731"/>
      <c r="AX448" s="1731"/>
      <c r="AY448" s="1731"/>
      <c r="AZ448" s="1731"/>
      <c r="BA448" s="1731"/>
      <c r="BB448" s="1731"/>
      <c r="BC448" s="1731"/>
      <c r="BD448" s="1731"/>
      <c r="BE448" s="1731"/>
      <c r="BF448" s="1731"/>
      <c r="BG448" s="1731"/>
      <c r="BH448" s="1731"/>
      <c r="BI448" s="1731"/>
      <c r="BJ448" s="1731"/>
      <c r="BK448" s="1731"/>
      <c r="BL448" s="1731"/>
      <c r="BM448" s="1731"/>
      <c r="BN448" s="1731"/>
      <c r="BO448" s="1731"/>
      <c r="BP448" s="1731"/>
      <c r="BQ448" s="1731"/>
      <c r="BR448" s="1731"/>
      <c r="BS448" s="1731"/>
      <c r="BT448" s="1731"/>
      <c r="BU448" s="1731"/>
      <c r="BV448" s="1732"/>
      <c r="BW448" s="1732"/>
      <c r="BX448" s="1732"/>
      <c r="BY448" s="1732"/>
      <c r="BZ448" s="1731"/>
      <c r="CA448" s="2200"/>
      <c r="CB448" s="2200"/>
      <c r="CC448" s="2200"/>
      <c r="CD448" s="2200"/>
      <c r="CE448" s="2200"/>
      <c r="CF448" s="2200"/>
      <c r="CG448" s="2200"/>
      <c r="CH448" s="2200"/>
      <c r="CI448" s="2200"/>
      <c r="CJ448" s="2200"/>
      <c r="CK448" s="2200"/>
      <c r="CL448" s="2200"/>
      <c r="CM448" s="2200"/>
      <c r="CN448" s="2200"/>
      <c r="CO448" s="2200"/>
      <c r="CP448" s="2200"/>
      <c r="CQ448" s="2200"/>
      <c r="CR448" s="1731"/>
      <c r="CS448" s="1731"/>
    </row>
    <row r="449" spans="1:97" ht="13.5" customHeight="1" x14ac:dyDescent="0.25">
      <c r="A449" s="1731"/>
      <c r="B449" s="1731"/>
      <c r="C449" s="1731"/>
      <c r="D449" s="1731"/>
      <c r="E449" s="1731"/>
      <c r="F449" s="1731"/>
      <c r="G449" s="1731"/>
      <c r="H449" s="1731"/>
      <c r="I449" s="1731"/>
      <c r="J449" s="1731"/>
      <c r="K449" s="1731"/>
      <c r="L449" s="1731"/>
      <c r="M449" s="1731"/>
      <c r="N449" s="1731"/>
      <c r="O449" s="1731"/>
      <c r="P449" s="1731"/>
      <c r="Q449" s="1731"/>
      <c r="R449" s="1731"/>
      <c r="S449" s="1731"/>
      <c r="T449" s="1731"/>
      <c r="U449" s="1731"/>
      <c r="V449" s="1731"/>
      <c r="W449" s="1731"/>
      <c r="X449" s="1731"/>
      <c r="Y449" s="1731"/>
      <c r="Z449" s="1731"/>
      <c r="AA449" s="1731"/>
      <c r="AB449" s="1731"/>
      <c r="AC449" s="1731"/>
      <c r="AD449" s="1731"/>
      <c r="AE449" s="1731"/>
      <c r="AF449" s="1731"/>
      <c r="AG449" s="1731"/>
      <c r="AH449" s="1731"/>
      <c r="AI449" s="1731"/>
      <c r="AJ449" s="1731"/>
      <c r="AK449" s="1731"/>
      <c r="AL449" s="1731"/>
      <c r="AM449" s="1731"/>
      <c r="AN449" s="1731"/>
      <c r="AO449" s="1731"/>
      <c r="AP449" s="1731"/>
      <c r="AQ449" s="1731"/>
      <c r="AR449" s="1731"/>
      <c r="AS449" s="1731"/>
      <c r="AT449" s="1731"/>
      <c r="AU449" s="1731"/>
      <c r="AV449" s="1731"/>
      <c r="AW449" s="1731"/>
      <c r="AX449" s="1731"/>
      <c r="AY449" s="1731"/>
      <c r="AZ449" s="1731"/>
      <c r="BA449" s="1731"/>
      <c r="BB449" s="1731"/>
      <c r="BC449" s="1731"/>
      <c r="BD449" s="1731"/>
      <c r="BE449" s="1731"/>
      <c r="BF449" s="1731"/>
      <c r="BG449" s="1731"/>
      <c r="BH449" s="1731"/>
      <c r="BI449" s="1731"/>
      <c r="BJ449" s="1731"/>
      <c r="BK449" s="1731"/>
      <c r="BL449" s="1731"/>
      <c r="BM449" s="1731"/>
      <c r="BN449" s="1731"/>
      <c r="BO449" s="1731"/>
      <c r="BP449" s="1731"/>
      <c r="BQ449" s="1731"/>
      <c r="BR449" s="1731"/>
      <c r="BS449" s="1731"/>
      <c r="BT449" s="1731"/>
      <c r="BU449" s="1731"/>
      <c r="BV449" s="1732"/>
      <c r="BW449" s="1732"/>
      <c r="BX449" s="1732"/>
      <c r="BY449" s="1732"/>
      <c r="BZ449" s="1731"/>
      <c r="CA449" s="2200"/>
      <c r="CB449" s="2200"/>
      <c r="CC449" s="2200"/>
      <c r="CD449" s="2200"/>
      <c r="CE449" s="2200"/>
      <c r="CF449" s="2200"/>
      <c r="CG449" s="2200"/>
      <c r="CH449" s="2200"/>
      <c r="CI449" s="2200"/>
      <c r="CJ449" s="2200"/>
      <c r="CK449" s="2200"/>
      <c r="CL449" s="2200"/>
      <c r="CM449" s="2200"/>
      <c r="CN449" s="2200"/>
      <c r="CO449" s="2200"/>
      <c r="CP449" s="2200"/>
      <c r="CQ449" s="2200"/>
      <c r="CR449" s="1731"/>
      <c r="CS449" s="1731"/>
    </row>
    <row r="450" spans="1:97" ht="13.5" customHeight="1" x14ac:dyDescent="0.25">
      <c r="A450" s="1731"/>
      <c r="B450" s="1731"/>
      <c r="C450" s="1731"/>
      <c r="D450" s="1731"/>
      <c r="E450" s="1731"/>
      <c r="F450" s="1731"/>
      <c r="G450" s="1731"/>
      <c r="H450" s="1731"/>
      <c r="I450" s="1731"/>
      <c r="J450" s="1731"/>
      <c r="K450" s="1731"/>
      <c r="L450" s="1731"/>
      <c r="M450" s="1731"/>
      <c r="N450" s="1731"/>
      <c r="O450" s="1731"/>
      <c r="P450" s="1731"/>
      <c r="Q450" s="1731"/>
      <c r="R450" s="1731"/>
      <c r="S450" s="1731"/>
      <c r="T450" s="1731"/>
      <c r="U450" s="1731"/>
      <c r="V450" s="1731"/>
      <c r="W450" s="1731"/>
      <c r="X450" s="1731"/>
      <c r="Y450" s="1731"/>
      <c r="Z450" s="1731"/>
      <c r="AA450" s="1731"/>
      <c r="AB450" s="1731"/>
      <c r="AC450" s="1731"/>
      <c r="AD450" s="1731"/>
      <c r="AE450" s="1731"/>
      <c r="AF450" s="1731"/>
      <c r="AG450" s="1731"/>
      <c r="AH450" s="1731"/>
      <c r="AI450" s="1731"/>
      <c r="AJ450" s="1731"/>
      <c r="AK450" s="1731"/>
      <c r="AL450" s="1731"/>
      <c r="AM450" s="1731"/>
      <c r="AN450" s="1731"/>
      <c r="AO450" s="1731"/>
      <c r="AP450" s="1731"/>
      <c r="AQ450" s="1731"/>
      <c r="AR450" s="1731"/>
      <c r="AS450" s="1731"/>
      <c r="AT450" s="1731"/>
      <c r="AU450" s="1731"/>
      <c r="AV450" s="1731"/>
      <c r="AW450" s="1731"/>
      <c r="AX450" s="1731"/>
      <c r="AY450" s="1731"/>
      <c r="AZ450" s="1731"/>
      <c r="BA450" s="1731"/>
      <c r="BB450" s="1731"/>
      <c r="BC450" s="1731"/>
      <c r="BD450" s="1731"/>
      <c r="BE450" s="1731"/>
      <c r="BF450" s="1731"/>
      <c r="BG450" s="1731"/>
      <c r="BH450" s="1731"/>
      <c r="BI450" s="1731"/>
      <c r="BJ450" s="1731"/>
      <c r="BK450" s="1731"/>
      <c r="BL450" s="1731"/>
      <c r="BM450" s="1731"/>
      <c r="BN450" s="1731"/>
      <c r="BO450" s="1731"/>
      <c r="BP450" s="1731"/>
      <c r="BQ450" s="1731"/>
      <c r="BR450" s="1731"/>
      <c r="BS450" s="1731"/>
      <c r="BT450" s="1731"/>
      <c r="BU450" s="1731"/>
      <c r="BV450" s="1732"/>
      <c r="BW450" s="1732"/>
      <c r="BX450" s="1732"/>
      <c r="BY450" s="1732"/>
      <c r="BZ450" s="1731"/>
      <c r="CA450" s="2200"/>
      <c r="CB450" s="2200"/>
      <c r="CC450" s="2200"/>
      <c r="CD450" s="2200"/>
      <c r="CE450" s="2200"/>
      <c r="CF450" s="2200"/>
      <c r="CG450" s="2200"/>
      <c r="CH450" s="2200"/>
      <c r="CI450" s="2200"/>
      <c r="CJ450" s="2200"/>
      <c r="CK450" s="2200"/>
      <c r="CL450" s="2200"/>
      <c r="CM450" s="2200"/>
      <c r="CN450" s="2200"/>
      <c r="CO450" s="2200"/>
      <c r="CP450" s="2200"/>
      <c r="CQ450" s="2200"/>
      <c r="CR450" s="1731"/>
      <c r="CS450" s="1731"/>
    </row>
    <row r="451" spans="1:97" ht="13.5" customHeight="1" x14ac:dyDescent="0.25">
      <c r="A451" s="1731"/>
      <c r="B451" s="1731"/>
      <c r="C451" s="1731"/>
      <c r="D451" s="1731"/>
      <c r="E451" s="1731"/>
      <c r="F451" s="1731"/>
      <c r="G451" s="1731"/>
      <c r="H451" s="1731"/>
      <c r="I451" s="1731"/>
      <c r="J451" s="1731"/>
      <c r="K451" s="1731"/>
      <c r="L451" s="1731"/>
      <c r="M451" s="1731"/>
      <c r="N451" s="1731"/>
      <c r="O451" s="1731"/>
      <c r="P451" s="1731"/>
      <c r="Q451" s="1731"/>
      <c r="R451" s="1731"/>
      <c r="S451" s="1731"/>
      <c r="T451" s="1731"/>
      <c r="U451" s="1731"/>
      <c r="V451" s="1731"/>
      <c r="W451" s="1731"/>
      <c r="X451" s="1731"/>
      <c r="Y451" s="1731"/>
      <c r="Z451" s="1731"/>
      <c r="AA451" s="1731"/>
      <c r="AB451" s="1731"/>
      <c r="AC451" s="1731"/>
      <c r="AD451" s="1731"/>
      <c r="AE451" s="1731"/>
      <c r="AF451" s="1731"/>
      <c r="AG451" s="1731"/>
      <c r="AH451" s="1731"/>
      <c r="AI451" s="1731"/>
      <c r="AJ451" s="1731"/>
      <c r="AK451" s="1731"/>
      <c r="AL451" s="1731"/>
      <c r="AM451" s="1731"/>
      <c r="AN451" s="1731"/>
      <c r="AO451" s="1731"/>
      <c r="AP451" s="1731"/>
      <c r="AQ451" s="1731"/>
      <c r="AR451" s="1731"/>
      <c r="AS451" s="1731"/>
      <c r="AT451" s="1731"/>
      <c r="AU451" s="1731"/>
      <c r="AV451" s="1731"/>
      <c r="AW451" s="1731"/>
      <c r="AX451" s="1731"/>
      <c r="AY451" s="1731"/>
      <c r="AZ451" s="1731"/>
      <c r="BA451" s="1731"/>
      <c r="BB451" s="1731"/>
      <c r="BC451" s="1731"/>
      <c r="BD451" s="1731"/>
      <c r="BE451" s="1731"/>
      <c r="BF451" s="1731"/>
      <c r="BG451" s="1731"/>
      <c r="BH451" s="1731"/>
      <c r="BI451" s="1731"/>
      <c r="BJ451" s="1731"/>
      <c r="BK451" s="1731"/>
      <c r="BL451" s="1731"/>
      <c r="BM451" s="1731"/>
      <c r="BN451" s="1731"/>
      <c r="BO451" s="1731"/>
      <c r="BP451" s="1731"/>
      <c r="BQ451" s="1731"/>
      <c r="BR451" s="1731"/>
      <c r="BS451" s="1731"/>
      <c r="BT451" s="1731"/>
      <c r="BU451" s="1731"/>
      <c r="BV451" s="1732"/>
      <c r="BW451" s="1732"/>
      <c r="BX451" s="1732"/>
      <c r="BY451" s="1732"/>
      <c r="BZ451" s="1731"/>
      <c r="CA451" s="2200"/>
      <c r="CB451" s="2200"/>
      <c r="CC451" s="2200"/>
      <c r="CD451" s="2200"/>
      <c r="CE451" s="2200"/>
      <c r="CF451" s="2200"/>
      <c r="CG451" s="2200"/>
      <c r="CH451" s="2200"/>
      <c r="CI451" s="2200"/>
      <c r="CJ451" s="2200"/>
      <c r="CK451" s="2200"/>
      <c r="CL451" s="2200"/>
      <c r="CM451" s="2200"/>
      <c r="CN451" s="2200"/>
      <c r="CO451" s="2200"/>
      <c r="CP451" s="2200"/>
      <c r="CQ451" s="2200"/>
      <c r="CR451" s="1731"/>
      <c r="CS451" s="1731"/>
    </row>
    <row r="452" spans="1:97" ht="13.5" customHeight="1" x14ac:dyDescent="0.25">
      <c r="A452" s="1731"/>
      <c r="B452" s="1731"/>
      <c r="C452" s="1731"/>
      <c r="D452" s="1731"/>
      <c r="E452" s="1731"/>
      <c r="F452" s="1731"/>
      <c r="G452" s="1731"/>
      <c r="H452" s="1731"/>
      <c r="I452" s="1731"/>
      <c r="J452" s="1731"/>
      <c r="K452" s="1731"/>
      <c r="L452" s="1731"/>
      <c r="M452" s="1731"/>
      <c r="N452" s="1731"/>
      <c r="O452" s="1731"/>
      <c r="P452" s="1731"/>
      <c r="Q452" s="1731"/>
      <c r="R452" s="1731"/>
      <c r="S452" s="1731"/>
      <c r="T452" s="1731"/>
      <c r="U452" s="1731"/>
      <c r="V452" s="1731"/>
      <c r="W452" s="1731"/>
      <c r="X452" s="1731"/>
      <c r="Y452" s="1731"/>
      <c r="Z452" s="1731"/>
      <c r="AA452" s="1731"/>
      <c r="AB452" s="1731"/>
      <c r="AC452" s="1731"/>
      <c r="AD452" s="1731"/>
      <c r="AE452" s="1731"/>
      <c r="AF452" s="1731"/>
      <c r="AG452" s="1731"/>
      <c r="AH452" s="1731"/>
      <c r="AI452" s="1731"/>
      <c r="AJ452" s="1731"/>
      <c r="AK452" s="1731"/>
      <c r="AL452" s="1731"/>
      <c r="AM452" s="1731"/>
      <c r="AN452" s="1731"/>
      <c r="AO452" s="1731"/>
      <c r="AP452" s="1731"/>
      <c r="AQ452" s="1731"/>
      <c r="AR452" s="1731"/>
      <c r="AS452" s="1731"/>
      <c r="AT452" s="1731"/>
      <c r="AU452" s="1731"/>
      <c r="AV452" s="1731"/>
      <c r="AW452" s="1731"/>
      <c r="AX452" s="1731"/>
      <c r="AY452" s="1731"/>
      <c r="AZ452" s="1731"/>
      <c r="BA452" s="1731"/>
      <c r="BB452" s="1731"/>
      <c r="BC452" s="1731"/>
      <c r="BD452" s="1731"/>
      <c r="BE452" s="1731"/>
      <c r="BF452" s="1731"/>
      <c r="BG452" s="1731"/>
      <c r="BH452" s="1731"/>
      <c r="BI452" s="1731"/>
      <c r="BJ452" s="1731"/>
      <c r="BK452" s="1731"/>
      <c r="BL452" s="1731"/>
      <c r="BM452" s="1731"/>
      <c r="BN452" s="1731"/>
      <c r="BO452" s="1731"/>
      <c r="BP452" s="1731"/>
      <c r="BQ452" s="1731"/>
      <c r="BR452" s="1731"/>
      <c r="BS452" s="1731"/>
      <c r="BT452" s="1731"/>
      <c r="BU452" s="1731"/>
      <c r="BV452" s="1732"/>
      <c r="BW452" s="1732"/>
      <c r="BX452" s="1732"/>
      <c r="BY452" s="1732"/>
      <c r="BZ452" s="1731"/>
      <c r="CA452" s="2200"/>
      <c r="CB452" s="2200"/>
      <c r="CC452" s="2200"/>
      <c r="CD452" s="2200"/>
      <c r="CE452" s="2200"/>
      <c r="CF452" s="2200"/>
      <c r="CG452" s="2200"/>
      <c r="CH452" s="2200"/>
      <c r="CI452" s="2200"/>
      <c r="CJ452" s="2200"/>
      <c r="CK452" s="2200"/>
      <c r="CL452" s="2200"/>
      <c r="CM452" s="2200"/>
      <c r="CN452" s="2200"/>
      <c r="CO452" s="2200"/>
      <c r="CP452" s="2200"/>
      <c r="CQ452" s="2200"/>
      <c r="CR452" s="1731"/>
      <c r="CS452" s="1731"/>
    </row>
    <row r="453" spans="1:97" ht="13.5" customHeight="1" x14ac:dyDescent="0.25">
      <c r="A453" s="1731"/>
      <c r="B453" s="1731"/>
      <c r="C453" s="1731"/>
      <c r="D453" s="1731"/>
      <c r="E453" s="1731"/>
      <c r="F453" s="1731"/>
      <c r="G453" s="1731"/>
      <c r="H453" s="1731"/>
      <c r="I453" s="1731"/>
      <c r="J453" s="1731"/>
      <c r="K453" s="1731"/>
      <c r="L453" s="1731"/>
      <c r="M453" s="1731"/>
      <c r="N453" s="1731"/>
      <c r="O453" s="1731"/>
      <c r="P453" s="1731"/>
      <c r="Q453" s="1731"/>
      <c r="R453" s="1731"/>
      <c r="S453" s="1731"/>
      <c r="T453" s="1731"/>
      <c r="U453" s="1731"/>
      <c r="V453" s="1731"/>
      <c r="W453" s="1731"/>
      <c r="X453" s="1731"/>
      <c r="Y453" s="1731"/>
      <c r="Z453" s="1731"/>
      <c r="AA453" s="1731"/>
      <c r="AB453" s="1731"/>
      <c r="AC453" s="1731"/>
      <c r="AD453" s="1731"/>
      <c r="AE453" s="1731"/>
      <c r="AF453" s="1731"/>
      <c r="AG453" s="1731"/>
      <c r="AH453" s="1731"/>
      <c r="AI453" s="1731"/>
      <c r="AJ453" s="1731"/>
      <c r="AK453" s="1731"/>
      <c r="AL453" s="1731"/>
      <c r="AM453" s="1731"/>
      <c r="AN453" s="1731"/>
      <c r="AO453" s="1731"/>
      <c r="AP453" s="1731"/>
      <c r="AQ453" s="1731"/>
      <c r="AR453" s="1731"/>
      <c r="AS453" s="1731"/>
      <c r="AT453" s="1731"/>
      <c r="AU453" s="1731"/>
      <c r="AV453" s="1731"/>
      <c r="AW453" s="1731"/>
      <c r="AX453" s="1731"/>
      <c r="AY453" s="1731"/>
      <c r="AZ453" s="1731"/>
      <c r="BA453" s="1731"/>
      <c r="BB453" s="1731"/>
      <c r="BC453" s="1731"/>
      <c r="BD453" s="1731"/>
      <c r="BE453" s="1731"/>
      <c r="BF453" s="1731"/>
      <c r="BG453" s="1731"/>
      <c r="BH453" s="1731"/>
      <c r="BI453" s="1731"/>
      <c r="BJ453" s="1731"/>
      <c r="BK453" s="1731"/>
      <c r="BL453" s="1731"/>
      <c r="BM453" s="1731"/>
      <c r="BN453" s="1731"/>
      <c r="BO453" s="1731"/>
      <c r="BP453" s="1731"/>
      <c r="BQ453" s="1731"/>
      <c r="BR453" s="1731"/>
      <c r="BS453" s="1731"/>
      <c r="BT453" s="1731"/>
      <c r="BU453" s="1731"/>
      <c r="BV453" s="1732"/>
      <c r="BW453" s="1732"/>
      <c r="BX453" s="1732"/>
      <c r="BY453" s="1732"/>
      <c r="BZ453" s="1731"/>
      <c r="CA453" s="2200"/>
      <c r="CB453" s="2200"/>
      <c r="CC453" s="2200"/>
      <c r="CD453" s="2200"/>
      <c r="CE453" s="2200"/>
      <c r="CF453" s="2200"/>
      <c r="CG453" s="2200"/>
      <c r="CH453" s="2200"/>
      <c r="CI453" s="2200"/>
      <c r="CJ453" s="2200"/>
      <c r="CK453" s="2200"/>
      <c r="CL453" s="2200"/>
      <c r="CM453" s="2200"/>
      <c r="CN453" s="2200"/>
      <c r="CO453" s="2200"/>
      <c r="CP453" s="2200"/>
      <c r="CQ453" s="2200"/>
      <c r="CR453" s="1731"/>
      <c r="CS453" s="1731"/>
    </row>
    <row r="454" spans="1:97" ht="13.5" customHeight="1" x14ac:dyDescent="0.25">
      <c r="A454" s="1731"/>
      <c r="B454" s="1731"/>
      <c r="C454" s="1731"/>
      <c r="D454" s="1731"/>
      <c r="E454" s="1731"/>
      <c r="F454" s="1731"/>
      <c r="G454" s="1731"/>
      <c r="H454" s="1731"/>
      <c r="I454" s="1731"/>
      <c r="J454" s="1731"/>
      <c r="K454" s="1731"/>
      <c r="L454" s="1731"/>
      <c r="M454" s="1731"/>
      <c r="N454" s="1731"/>
      <c r="O454" s="1731"/>
      <c r="P454" s="1731"/>
      <c r="Q454" s="1731"/>
      <c r="R454" s="1731"/>
      <c r="S454" s="1731"/>
      <c r="T454" s="1731"/>
      <c r="U454" s="1731"/>
      <c r="V454" s="1731"/>
      <c r="W454" s="1731"/>
      <c r="X454" s="1731"/>
      <c r="Y454" s="1731"/>
      <c r="Z454" s="1731"/>
      <c r="AA454" s="1731"/>
      <c r="AB454" s="1731"/>
      <c r="AC454" s="1731"/>
      <c r="AD454" s="1731"/>
      <c r="AE454" s="1731"/>
      <c r="AF454" s="1731"/>
      <c r="AG454" s="1731"/>
      <c r="AH454" s="1731"/>
      <c r="AI454" s="1731"/>
      <c r="AJ454" s="1731"/>
      <c r="AK454" s="1731"/>
      <c r="AL454" s="1731"/>
      <c r="AM454" s="1731"/>
      <c r="AN454" s="1731"/>
      <c r="AO454" s="1731"/>
      <c r="AP454" s="1731"/>
      <c r="AQ454" s="1731"/>
      <c r="AR454" s="1731"/>
      <c r="AS454" s="1731"/>
      <c r="AT454" s="1731"/>
      <c r="AU454" s="1731"/>
      <c r="AV454" s="1731"/>
      <c r="AW454" s="1731"/>
      <c r="AX454" s="1731"/>
      <c r="AY454" s="1731"/>
      <c r="AZ454" s="1731"/>
      <c r="BA454" s="1731"/>
      <c r="BB454" s="1731"/>
      <c r="BC454" s="1731"/>
      <c r="BD454" s="1731"/>
      <c r="BE454" s="1731"/>
      <c r="BF454" s="1731"/>
      <c r="BG454" s="1731"/>
      <c r="BH454" s="1731"/>
      <c r="BI454" s="1731"/>
      <c r="BJ454" s="1731"/>
      <c r="BK454" s="1731"/>
      <c r="BL454" s="1731"/>
      <c r="BM454" s="1731"/>
      <c r="BN454" s="1731"/>
      <c r="BO454" s="1731"/>
      <c r="BP454" s="1731"/>
      <c r="BQ454" s="1731"/>
      <c r="BR454" s="1731"/>
      <c r="BS454" s="1731"/>
      <c r="BT454" s="1731"/>
      <c r="BU454" s="1731"/>
      <c r="BV454" s="1732"/>
      <c r="BW454" s="1732"/>
      <c r="BX454" s="1732"/>
      <c r="BY454" s="1732"/>
      <c r="BZ454" s="1731"/>
      <c r="CA454" s="2200"/>
      <c r="CB454" s="2200"/>
      <c r="CC454" s="2200"/>
      <c r="CD454" s="2200"/>
      <c r="CE454" s="2200"/>
      <c r="CF454" s="2200"/>
      <c r="CG454" s="2200"/>
      <c r="CH454" s="2200"/>
      <c r="CI454" s="2200"/>
      <c r="CJ454" s="2200"/>
      <c r="CK454" s="2200"/>
      <c r="CL454" s="2200"/>
      <c r="CM454" s="2200"/>
      <c r="CN454" s="2200"/>
      <c r="CO454" s="2200"/>
      <c r="CP454" s="2200"/>
      <c r="CQ454" s="2200"/>
      <c r="CR454" s="1731"/>
      <c r="CS454" s="1731"/>
    </row>
    <row r="455" spans="1:97" ht="13.5" customHeight="1" x14ac:dyDescent="0.25">
      <c r="A455" s="1731"/>
      <c r="B455" s="1731"/>
      <c r="C455" s="1731"/>
      <c r="D455" s="1731"/>
      <c r="E455" s="1731"/>
      <c r="F455" s="1731"/>
      <c r="G455" s="1731"/>
      <c r="H455" s="1731"/>
      <c r="I455" s="1731"/>
      <c r="J455" s="1731"/>
      <c r="K455" s="1731"/>
      <c r="L455" s="1731"/>
      <c r="M455" s="1731"/>
      <c r="N455" s="1731"/>
      <c r="O455" s="1731"/>
      <c r="P455" s="1731"/>
      <c r="Q455" s="1731"/>
      <c r="R455" s="1731"/>
      <c r="S455" s="1731"/>
      <c r="T455" s="1731"/>
      <c r="U455" s="1731"/>
      <c r="V455" s="1731"/>
      <c r="W455" s="1731"/>
      <c r="X455" s="1731"/>
      <c r="Y455" s="1731"/>
      <c r="Z455" s="1731"/>
      <c r="AA455" s="1731"/>
      <c r="AB455" s="1731"/>
      <c r="AC455" s="1731"/>
      <c r="AD455" s="1731"/>
      <c r="AE455" s="1731"/>
      <c r="AF455" s="1731"/>
      <c r="AG455" s="1731"/>
      <c r="AH455" s="1731"/>
      <c r="AI455" s="1731"/>
      <c r="AJ455" s="1731"/>
      <c r="AK455" s="1731"/>
      <c r="AL455" s="1731"/>
      <c r="AM455" s="1731"/>
      <c r="AN455" s="1731"/>
      <c r="AO455" s="1731"/>
      <c r="AP455" s="1731"/>
      <c r="AQ455" s="1731"/>
      <c r="AR455" s="1731"/>
      <c r="AS455" s="1731"/>
      <c r="AT455" s="1731"/>
      <c r="AU455" s="1731"/>
      <c r="AV455" s="1731"/>
      <c r="AW455" s="1731"/>
      <c r="AX455" s="1731"/>
      <c r="AY455" s="1731"/>
      <c r="AZ455" s="1731"/>
      <c r="BA455" s="1731"/>
      <c r="BB455" s="1731"/>
      <c r="BC455" s="1731"/>
      <c r="BD455" s="1731"/>
      <c r="BE455" s="1731"/>
      <c r="BF455" s="1731"/>
      <c r="BG455" s="1731"/>
      <c r="BH455" s="1731"/>
      <c r="BI455" s="1731"/>
      <c r="BJ455" s="1731"/>
      <c r="BK455" s="1731"/>
      <c r="BL455" s="1731"/>
      <c r="BM455" s="1731"/>
      <c r="BN455" s="1731"/>
      <c r="BO455" s="1731"/>
      <c r="BP455" s="1731"/>
      <c r="BQ455" s="1731"/>
      <c r="BR455" s="1731"/>
      <c r="BS455" s="1731"/>
      <c r="BT455" s="1731"/>
      <c r="BU455" s="1731"/>
      <c r="BV455" s="1732"/>
      <c r="BW455" s="1732"/>
      <c r="BX455" s="1732"/>
      <c r="BY455" s="1732"/>
      <c r="BZ455" s="1731"/>
      <c r="CA455" s="2200"/>
      <c r="CB455" s="2200"/>
      <c r="CC455" s="2200"/>
      <c r="CD455" s="2200"/>
      <c r="CE455" s="2200"/>
      <c r="CF455" s="2200"/>
      <c r="CG455" s="2200"/>
      <c r="CH455" s="2200"/>
      <c r="CI455" s="2200"/>
      <c r="CJ455" s="2200"/>
      <c r="CK455" s="2200"/>
      <c r="CL455" s="2200"/>
      <c r="CM455" s="2200"/>
      <c r="CN455" s="2200"/>
      <c r="CO455" s="2200"/>
      <c r="CP455" s="2200"/>
      <c r="CQ455" s="2200"/>
      <c r="CR455" s="1731"/>
      <c r="CS455" s="1731"/>
    </row>
    <row r="456" spans="1:97" ht="13.5" customHeight="1" x14ac:dyDescent="0.25">
      <c r="A456" s="1731"/>
      <c r="B456" s="1731"/>
      <c r="C456" s="1731"/>
      <c r="D456" s="1731"/>
      <c r="E456" s="1731"/>
      <c r="F456" s="1731"/>
      <c r="G456" s="1731"/>
      <c r="H456" s="1731"/>
      <c r="I456" s="1731"/>
      <c r="J456" s="1731"/>
      <c r="K456" s="1731"/>
      <c r="L456" s="1731"/>
      <c r="M456" s="1731"/>
      <c r="N456" s="1731"/>
      <c r="O456" s="1731"/>
      <c r="P456" s="1731"/>
      <c r="Q456" s="1731"/>
      <c r="R456" s="1731"/>
      <c r="S456" s="1731"/>
      <c r="T456" s="1731"/>
      <c r="U456" s="1731"/>
      <c r="V456" s="1731"/>
      <c r="W456" s="1731"/>
      <c r="X456" s="1731"/>
      <c r="Y456" s="1731"/>
      <c r="Z456" s="1731"/>
      <c r="AA456" s="1731"/>
      <c r="AB456" s="1731"/>
      <c r="AC456" s="1731"/>
      <c r="AD456" s="1731"/>
      <c r="AE456" s="1731"/>
      <c r="AF456" s="1731"/>
      <c r="AG456" s="1731"/>
      <c r="AH456" s="1731"/>
      <c r="AI456" s="1731"/>
      <c r="AJ456" s="1731"/>
      <c r="AK456" s="1731"/>
      <c r="AL456" s="1731"/>
      <c r="AM456" s="1731"/>
      <c r="AN456" s="1731"/>
      <c r="AO456" s="1731"/>
      <c r="AP456" s="1731"/>
      <c r="AQ456" s="1731"/>
      <c r="AR456" s="1731"/>
      <c r="AS456" s="1731"/>
      <c r="AT456" s="1731"/>
      <c r="AU456" s="1731"/>
      <c r="AV456" s="1731"/>
      <c r="AW456" s="1731"/>
      <c r="AX456" s="1731"/>
      <c r="AY456" s="1731"/>
      <c r="AZ456" s="1731"/>
      <c r="BA456" s="1731"/>
      <c r="BB456" s="1731"/>
      <c r="BC456" s="1731"/>
      <c r="BD456" s="1731"/>
      <c r="BE456" s="1731"/>
      <c r="BF456" s="1731"/>
      <c r="BG456" s="1731"/>
      <c r="BH456" s="1731"/>
      <c r="BI456" s="1731"/>
      <c r="BJ456" s="1731"/>
      <c r="BK456" s="1731"/>
      <c r="BL456" s="1731"/>
      <c r="BM456" s="1731"/>
      <c r="BN456" s="1731"/>
      <c r="BO456" s="1731"/>
      <c r="BP456" s="1731"/>
      <c r="BQ456" s="1731"/>
      <c r="BR456" s="1731"/>
      <c r="BS456" s="1731"/>
      <c r="BT456" s="1731"/>
      <c r="BU456" s="1731"/>
      <c r="BV456" s="1732"/>
      <c r="BW456" s="1732"/>
      <c r="BX456" s="1732"/>
      <c r="BY456" s="1732"/>
      <c r="BZ456" s="1731"/>
      <c r="CA456" s="2200"/>
      <c r="CB456" s="2200"/>
      <c r="CC456" s="2200"/>
      <c r="CD456" s="2200"/>
      <c r="CE456" s="2200"/>
      <c r="CF456" s="2200"/>
      <c r="CG456" s="2200"/>
      <c r="CH456" s="2200"/>
      <c r="CI456" s="2200"/>
      <c r="CJ456" s="2200"/>
      <c r="CK456" s="2200"/>
      <c r="CL456" s="2200"/>
      <c r="CM456" s="2200"/>
      <c r="CN456" s="2200"/>
      <c r="CO456" s="2200"/>
      <c r="CP456" s="2200"/>
      <c r="CQ456" s="2200"/>
      <c r="CR456" s="1731"/>
      <c r="CS456" s="1731"/>
    </row>
    <row r="457" spans="1:97" ht="13.5" customHeight="1" x14ac:dyDescent="0.25">
      <c r="A457" s="1731"/>
      <c r="B457" s="1731"/>
      <c r="C457" s="1731"/>
      <c r="D457" s="1731"/>
      <c r="E457" s="1731"/>
      <c r="F457" s="1731"/>
      <c r="G457" s="1731"/>
      <c r="H457" s="1731"/>
      <c r="I457" s="1731"/>
      <c r="J457" s="1731"/>
      <c r="K457" s="1731"/>
      <c r="L457" s="1731"/>
      <c r="M457" s="1731"/>
      <c r="N457" s="1731"/>
      <c r="O457" s="1731"/>
      <c r="P457" s="1731"/>
      <c r="Q457" s="1731"/>
      <c r="R457" s="1731"/>
      <c r="S457" s="1731"/>
      <c r="T457" s="1731"/>
      <c r="U457" s="1731"/>
      <c r="V457" s="1731"/>
      <c r="W457" s="1731"/>
      <c r="X457" s="1731"/>
      <c r="Y457" s="1731"/>
      <c r="Z457" s="1731"/>
      <c r="AA457" s="1731"/>
      <c r="AB457" s="1731"/>
      <c r="AC457" s="1731"/>
      <c r="AD457" s="1731"/>
      <c r="AE457" s="1731"/>
      <c r="AF457" s="1731"/>
      <c r="AG457" s="1731"/>
      <c r="AH457" s="1731"/>
      <c r="AI457" s="1731"/>
      <c r="AJ457" s="1731"/>
      <c r="AK457" s="1731"/>
      <c r="AL457" s="1731"/>
      <c r="AM457" s="1731"/>
      <c r="AN457" s="1731"/>
      <c r="AO457" s="1731"/>
      <c r="AP457" s="1731"/>
      <c r="AQ457" s="1731"/>
      <c r="AR457" s="1731"/>
      <c r="AS457" s="1731"/>
      <c r="AT457" s="1731"/>
      <c r="AU457" s="1731"/>
      <c r="AV457" s="1731"/>
      <c r="AW457" s="1731"/>
      <c r="AX457" s="1731"/>
      <c r="AY457" s="1731"/>
      <c r="AZ457" s="1731"/>
      <c r="BA457" s="1731"/>
      <c r="BB457" s="1731"/>
      <c r="BC457" s="1731"/>
      <c r="BD457" s="1731"/>
      <c r="BE457" s="1731"/>
      <c r="BF457" s="1731"/>
      <c r="BG457" s="1731"/>
      <c r="BH457" s="1731"/>
      <c r="BI457" s="1731"/>
      <c r="BJ457" s="1731"/>
      <c r="BK457" s="1731"/>
      <c r="BL457" s="1731"/>
      <c r="BM457" s="1731"/>
      <c r="BN457" s="1731"/>
      <c r="BO457" s="1731"/>
      <c r="BP457" s="1731"/>
      <c r="BQ457" s="1731"/>
      <c r="BR457" s="1731"/>
      <c r="BS457" s="1731"/>
      <c r="BT457" s="1731"/>
      <c r="BU457" s="1731"/>
      <c r="BV457" s="1732"/>
      <c r="BW457" s="1732"/>
      <c r="BX457" s="1732"/>
      <c r="BY457" s="1732"/>
      <c r="BZ457" s="1731"/>
      <c r="CA457" s="2200"/>
      <c r="CB457" s="2200"/>
      <c r="CC457" s="2200"/>
      <c r="CD457" s="2200"/>
      <c r="CE457" s="2200"/>
      <c r="CF457" s="2200"/>
      <c r="CG457" s="2200"/>
      <c r="CH457" s="2200"/>
      <c r="CI457" s="2200"/>
      <c r="CJ457" s="2200"/>
      <c r="CK457" s="2200"/>
      <c r="CL457" s="2200"/>
      <c r="CM457" s="2200"/>
      <c r="CN457" s="2200"/>
      <c r="CO457" s="2200"/>
      <c r="CP457" s="2200"/>
      <c r="CQ457" s="2200"/>
      <c r="CR457" s="1731"/>
      <c r="CS457" s="1731"/>
    </row>
    <row r="458" spans="1:97" ht="13.5" customHeight="1" x14ac:dyDescent="0.25">
      <c r="A458" s="1731"/>
      <c r="B458" s="1731"/>
      <c r="C458" s="1731"/>
      <c r="D458" s="1731"/>
      <c r="E458" s="1731"/>
      <c r="F458" s="1731"/>
      <c r="G458" s="1731"/>
      <c r="H458" s="1731"/>
      <c r="I458" s="1731"/>
      <c r="J458" s="1731"/>
      <c r="K458" s="1731"/>
      <c r="L458" s="1731"/>
      <c r="M458" s="1731"/>
      <c r="N458" s="1731"/>
      <c r="O458" s="1731"/>
      <c r="P458" s="1731"/>
      <c r="Q458" s="1731"/>
      <c r="R458" s="1731"/>
      <c r="S458" s="1731"/>
      <c r="T458" s="1731"/>
      <c r="U458" s="1731"/>
      <c r="V458" s="1731"/>
      <c r="W458" s="1731"/>
      <c r="X458" s="1731"/>
      <c r="Y458" s="1731"/>
      <c r="Z458" s="1731"/>
      <c r="AA458" s="1731"/>
      <c r="AB458" s="1731"/>
      <c r="AC458" s="1731"/>
      <c r="AD458" s="1731"/>
      <c r="AE458" s="1731"/>
      <c r="AF458" s="1731"/>
      <c r="AG458" s="1731"/>
      <c r="AH458" s="1731"/>
      <c r="AI458" s="1731"/>
      <c r="AJ458" s="1731"/>
      <c r="AK458" s="1731"/>
      <c r="AL458" s="1731"/>
      <c r="AM458" s="1731"/>
      <c r="AN458" s="1731"/>
      <c r="AO458" s="1731"/>
      <c r="AP458" s="1731"/>
      <c r="AQ458" s="1731"/>
      <c r="AR458" s="1731"/>
      <c r="AS458" s="1731"/>
      <c r="AT458" s="1731"/>
      <c r="AU458" s="1731"/>
      <c r="AV458" s="1731"/>
      <c r="AW458" s="1731"/>
      <c r="AX458" s="1731"/>
      <c r="AY458" s="1731"/>
      <c r="AZ458" s="1731"/>
      <c r="BA458" s="1731"/>
      <c r="BB458" s="1731"/>
      <c r="BC458" s="1731"/>
      <c r="BD458" s="1731"/>
      <c r="BE458" s="1731"/>
      <c r="BF458" s="1731"/>
      <c r="BG458" s="1731"/>
      <c r="BH458" s="1731"/>
      <c r="BI458" s="1731"/>
      <c r="BJ458" s="1731"/>
      <c r="BK458" s="1731"/>
      <c r="BL458" s="1731"/>
      <c r="BM458" s="1731"/>
      <c r="BN458" s="1731"/>
      <c r="BO458" s="1731"/>
      <c r="BP458" s="1731"/>
      <c r="BQ458" s="1731"/>
      <c r="BR458" s="1731"/>
      <c r="BS458" s="1731"/>
      <c r="BT458" s="1731"/>
      <c r="BU458" s="1731"/>
      <c r="BV458" s="1732"/>
      <c r="BW458" s="1732"/>
      <c r="BX458" s="1732"/>
      <c r="BY458" s="1732"/>
      <c r="BZ458" s="1731"/>
      <c r="CA458" s="2200"/>
      <c r="CB458" s="2200"/>
      <c r="CC458" s="2200"/>
      <c r="CD458" s="2200"/>
      <c r="CE458" s="2200"/>
      <c r="CF458" s="2200"/>
      <c r="CG458" s="2200"/>
      <c r="CH458" s="2200"/>
      <c r="CI458" s="2200"/>
      <c r="CJ458" s="2200"/>
      <c r="CK458" s="2200"/>
      <c r="CL458" s="2200"/>
      <c r="CM458" s="2200"/>
      <c r="CN458" s="2200"/>
      <c r="CO458" s="2200"/>
      <c r="CP458" s="2200"/>
      <c r="CQ458" s="2200"/>
      <c r="CR458" s="1731"/>
      <c r="CS458" s="1731"/>
    </row>
    <row r="459" spans="1:97" ht="13.5" customHeight="1" x14ac:dyDescent="0.25">
      <c r="A459" s="1731"/>
      <c r="B459" s="1731"/>
      <c r="C459" s="1731"/>
      <c r="D459" s="1731"/>
      <c r="E459" s="1731"/>
      <c r="F459" s="1731"/>
      <c r="G459" s="1731"/>
      <c r="H459" s="1731"/>
      <c r="I459" s="1731"/>
      <c r="J459" s="1731"/>
      <c r="K459" s="1731"/>
      <c r="L459" s="1731"/>
      <c r="M459" s="1731"/>
      <c r="N459" s="1731"/>
      <c r="O459" s="1731"/>
      <c r="P459" s="1731"/>
      <c r="Q459" s="1731"/>
      <c r="R459" s="1731"/>
      <c r="S459" s="1731"/>
      <c r="T459" s="1731"/>
      <c r="U459" s="1731"/>
      <c r="V459" s="1731"/>
      <c r="W459" s="1731"/>
      <c r="X459" s="1731"/>
      <c r="Y459" s="1731"/>
      <c r="Z459" s="1731"/>
      <c r="AA459" s="1731"/>
      <c r="AB459" s="1731"/>
      <c r="AC459" s="1731"/>
      <c r="AD459" s="1731"/>
      <c r="AE459" s="1731"/>
      <c r="AF459" s="1731"/>
      <c r="AG459" s="1731"/>
      <c r="AH459" s="1731"/>
      <c r="AI459" s="1731"/>
      <c r="AJ459" s="1731"/>
      <c r="AK459" s="1731"/>
      <c r="AL459" s="1731"/>
      <c r="AM459" s="1731"/>
      <c r="AN459" s="1731"/>
      <c r="AO459" s="1731"/>
      <c r="AP459" s="1731"/>
      <c r="AQ459" s="1731"/>
      <c r="AR459" s="1731"/>
      <c r="AS459" s="1731"/>
      <c r="AT459" s="1731"/>
      <c r="AU459" s="1731"/>
      <c r="AV459" s="1731"/>
      <c r="AW459" s="1731"/>
      <c r="AX459" s="1731"/>
      <c r="AY459" s="1731"/>
      <c r="AZ459" s="1731"/>
      <c r="BA459" s="1731"/>
      <c r="BB459" s="1731"/>
      <c r="BC459" s="1731"/>
      <c r="BD459" s="1731"/>
      <c r="BE459" s="1731"/>
      <c r="BF459" s="1731"/>
      <c r="BG459" s="1731"/>
      <c r="BH459" s="1731"/>
      <c r="BI459" s="1731"/>
      <c r="BJ459" s="1731"/>
      <c r="BK459" s="1731"/>
      <c r="BL459" s="1731"/>
      <c r="BM459" s="1731"/>
      <c r="BN459" s="1731"/>
      <c r="BO459" s="1731"/>
      <c r="BP459" s="1731"/>
      <c r="BQ459" s="1731"/>
      <c r="BR459" s="1731"/>
      <c r="BS459" s="1731"/>
      <c r="BT459" s="1731"/>
      <c r="BU459" s="1731"/>
      <c r="BV459" s="1732"/>
      <c r="BW459" s="1732"/>
      <c r="BX459" s="1732"/>
      <c r="BY459" s="1732"/>
      <c r="BZ459" s="1731"/>
      <c r="CA459" s="2200"/>
      <c r="CB459" s="2200"/>
      <c r="CC459" s="2200"/>
      <c r="CD459" s="2200"/>
      <c r="CE459" s="2200"/>
      <c r="CF459" s="2200"/>
      <c r="CG459" s="2200"/>
      <c r="CH459" s="2200"/>
      <c r="CI459" s="2200"/>
      <c r="CJ459" s="2200"/>
      <c r="CK459" s="2200"/>
      <c r="CL459" s="2200"/>
      <c r="CM459" s="2200"/>
      <c r="CN459" s="2200"/>
      <c r="CO459" s="2200"/>
      <c r="CP459" s="2200"/>
      <c r="CQ459" s="2200"/>
      <c r="CR459" s="1731"/>
      <c r="CS459" s="1731"/>
    </row>
    <row r="460" spans="1:97" ht="13.5" customHeight="1" x14ac:dyDescent="0.25">
      <c r="A460" s="1731"/>
      <c r="B460" s="1731"/>
      <c r="C460" s="1731"/>
      <c r="D460" s="1731"/>
      <c r="E460" s="1731"/>
      <c r="F460" s="1731"/>
      <c r="G460" s="1731"/>
      <c r="H460" s="1731"/>
      <c r="I460" s="1731"/>
      <c r="J460" s="1731"/>
      <c r="K460" s="1731"/>
      <c r="L460" s="1731"/>
      <c r="M460" s="1731"/>
      <c r="N460" s="1731"/>
      <c r="O460" s="1731"/>
      <c r="P460" s="1731"/>
      <c r="Q460" s="1731"/>
      <c r="R460" s="1731"/>
      <c r="S460" s="1731"/>
      <c r="T460" s="1731"/>
      <c r="U460" s="1731"/>
      <c r="V460" s="1731"/>
      <c r="W460" s="1731"/>
      <c r="X460" s="1731"/>
      <c r="Y460" s="1731"/>
      <c r="Z460" s="1731"/>
      <c r="AA460" s="1731"/>
      <c r="AB460" s="1731"/>
      <c r="AC460" s="1731"/>
      <c r="AD460" s="1731"/>
      <c r="AE460" s="1731"/>
      <c r="AF460" s="1731"/>
      <c r="AG460" s="1731"/>
      <c r="AH460" s="1731"/>
      <c r="AI460" s="1731"/>
      <c r="AJ460" s="1731"/>
      <c r="AK460" s="1731"/>
      <c r="AL460" s="1731"/>
      <c r="AM460" s="1731"/>
      <c r="AN460" s="1731"/>
      <c r="AO460" s="1731"/>
      <c r="AP460" s="1731"/>
      <c r="AQ460" s="1731"/>
      <c r="AR460" s="1731"/>
      <c r="AS460" s="1731"/>
      <c r="AT460" s="1731"/>
      <c r="AU460" s="1731"/>
      <c r="AV460" s="1731"/>
      <c r="AW460" s="1731"/>
      <c r="AX460" s="1731"/>
      <c r="AY460" s="1731"/>
      <c r="AZ460" s="1731"/>
      <c r="BA460" s="1731"/>
      <c r="BB460" s="1731"/>
      <c r="BC460" s="1731"/>
      <c r="BD460" s="1731"/>
      <c r="BE460" s="1731"/>
      <c r="BF460" s="1731"/>
      <c r="BG460" s="1731"/>
      <c r="BH460" s="1731"/>
      <c r="BI460" s="1731"/>
      <c r="BJ460" s="1731"/>
      <c r="BK460" s="1731"/>
      <c r="BL460" s="1731"/>
      <c r="BM460" s="1731"/>
      <c r="BN460" s="1731"/>
      <c r="BO460" s="1731"/>
      <c r="BP460" s="1731"/>
      <c r="BQ460" s="1731"/>
      <c r="BR460" s="1731"/>
      <c r="BS460" s="1731"/>
      <c r="BT460" s="1731"/>
      <c r="BU460" s="1731"/>
      <c r="BV460" s="1732"/>
      <c r="BW460" s="1732"/>
      <c r="BX460" s="1732"/>
      <c r="BY460" s="1732"/>
      <c r="BZ460" s="1731"/>
      <c r="CA460" s="2200"/>
      <c r="CB460" s="2200"/>
      <c r="CC460" s="2200"/>
      <c r="CD460" s="2200"/>
      <c r="CE460" s="2200"/>
      <c r="CF460" s="2200"/>
      <c r="CG460" s="2200"/>
      <c r="CH460" s="2200"/>
      <c r="CI460" s="2200"/>
      <c r="CJ460" s="2200"/>
      <c r="CK460" s="2200"/>
      <c r="CL460" s="2200"/>
      <c r="CM460" s="2200"/>
      <c r="CN460" s="2200"/>
      <c r="CO460" s="2200"/>
      <c r="CP460" s="2200"/>
      <c r="CQ460" s="2200"/>
      <c r="CR460" s="1731"/>
      <c r="CS460" s="1731"/>
    </row>
    <row r="461" spans="1:97" ht="13.5" customHeight="1" x14ac:dyDescent="0.25">
      <c r="A461" s="1731"/>
      <c r="B461" s="1731"/>
      <c r="C461" s="1731"/>
      <c r="D461" s="1731"/>
      <c r="E461" s="1731"/>
      <c r="F461" s="1731"/>
      <c r="G461" s="1731"/>
      <c r="H461" s="1731"/>
      <c r="I461" s="1731"/>
      <c r="J461" s="1731"/>
      <c r="K461" s="1731"/>
      <c r="L461" s="1731"/>
      <c r="M461" s="1731"/>
      <c r="N461" s="1731"/>
      <c r="O461" s="1731"/>
      <c r="P461" s="1731"/>
      <c r="Q461" s="1731"/>
      <c r="R461" s="1731"/>
      <c r="S461" s="1731"/>
      <c r="T461" s="1731"/>
      <c r="U461" s="1731"/>
      <c r="V461" s="1731"/>
      <c r="W461" s="1731"/>
      <c r="X461" s="1731"/>
      <c r="Y461" s="1731"/>
      <c r="Z461" s="1731"/>
      <c r="AA461" s="1731"/>
      <c r="AB461" s="1731"/>
      <c r="AC461" s="1731"/>
      <c r="AD461" s="1731"/>
      <c r="AE461" s="1731"/>
      <c r="AF461" s="1731"/>
      <c r="AG461" s="1731"/>
      <c r="AH461" s="1731"/>
      <c r="AI461" s="1731"/>
      <c r="AJ461" s="1731"/>
      <c r="AK461" s="1731"/>
      <c r="AL461" s="1731"/>
      <c r="AM461" s="1731"/>
      <c r="AN461" s="1731"/>
      <c r="AO461" s="1731"/>
      <c r="AP461" s="1731"/>
      <c r="AQ461" s="1731"/>
      <c r="AR461" s="1731"/>
      <c r="AS461" s="1731"/>
      <c r="AT461" s="1731"/>
      <c r="AU461" s="1731"/>
      <c r="AV461" s="1731"/>
      <c r="AW461" s="1731"/>
      <c r="AX461" s="1731"/>
      <c r="AY461" s="1731"/>
      <c r="AZ461" s="1731"/>
      <c r="BA461" s="1731"/>
      <c r="BB461" s="1731"/>
      <c r="BC461" s="1731"/>
      <c r="BD461" s="1731"/>
      <c r="BE461" s="1731"/>
      <c r="BF461" s="1731"/>
      <c r="BG461" s="1731"/>
      <c r="BH461" s="1731"/>
      <c r="BI461" s="1731"/>
      <c r="BJ461" s="1731"/>
      <c r="BK461" s="1731"/>
      <c r="BL461" s="1731"/>
      <c r="BM461" s="1731"/>
      <c r="BN461" s="1731"/>
      <c r="BO461" s="1731"/>
      <c r="BP461" s="1731"/>
      <c r="BQ461" s="1731"/>
      <c r="BR461" s="1731"/>
      <c r="BS461" s="1731"/>
      <c r="BT461" s="1731"/>
      <c r="BU461" s="1731"/>
      <c r="BV461" s="1732"/>
      <c r="BW461" s="1732"/>
      <c r="BX461" s="1732"/>
      <c r="BY461" s="1732"/>
      <c r="BZ461" s="1731"/>
      <c r="CA461" s="2200"/>
      <c r="CB461" s="2200"/>
      <c r="CC461" s="2200"/>
      <c r="CD461" s="2200"/>
      <c r="CE461" s="2200"/>
      <c r="CF461" s="2200"/>
      <c r="CG461" s="2200"/>
      <c r="CH461" s="2200"/>
      <c r="CI461" s="2200"/>
      <c r="CJ461" s="2200"/>
      <c r="CK461" s="2200"/>
      <c r="CL461" s="2200"/>
      <c r="CM461" s="2200"/>
      <c r="CN461" s="2200"/>
      <c r="CO461" s="2200"/>
      <c r="CP461" s="2200"/>
      <c r="CQ461" s="2200"/>
      <c r="CR461" s="1731"/>
      <c r="CS461" s="1731"/>
    </row>
    <row r="462" spans="1:97" ht="13.5" customHeight="1" x14ac:dyDescent="0.25">
      <c r="A462" s="1731"/>
      <c r="B462" s="1731"/>
      <c r="C462" s="1731"/>
      <c r="D462" s="1731"/>
      <c r="E462" s="1731"/>
      <c r="F462" s="1731"/>
      <c r="G462" s="1731"/>
      <c r="H462" s="1731"/>
      <c r="I462" s="1731"/>
      <c r="J462" s="1731"/>
      <c r="K462" s="1731"/>
      <c r="L462" s="1731"/>
      <c r="M462" s="1731"/>
      <c r="N462" s="1731"/>
      <c r="O462" s="1731"/>
      <c r="P462" s="1731"/>
      <c r="Q462" s="1731"/>
      <c r="R462" s="1731"/>
      <c r="S462" s="1731"/>
      <c r="T462" s="1731"/>
      <c r="U462" s="1731"/>
      <c r="V462" s="1731"/>
      <c r="W462" s="1731"/>
      <c r="X462" s="1731"/>
      <c r="Y462" s="1731"/>
      <c r="Z462" s="1731"/>
      <c r="AA462" s="1731"/>
      <c r="AB462" s="1731"/>
      <c r="AC462" s="1731"/>
      <c r="AD462" s="1731"/>
      <c r="AE462" s="1731"/>
      <c r="AF462" s="1731"/>
      <c r="AG462" s="1731"/>
      <c r="AH462" s="1731"/>
      <c r="AI462" s="1731"/>
      <c r="AJ462" s="1731"/>
      <c r="AK462" s="1731"/>
      <c r="AL462" s="1731"/>
      <c r="AM462" s="1731"/>
      <c r="AN462" s="1731"/>
      <c r="AO462" s="1731"/>
      <c r="AP462" s="1731"/>
      <c r="AQ462" s="1731"/>
      <c r="AR462" s="1731"/>
      <c r="AS462" s="1731"/>
      <c r="AT462" s="1731"/>
      <c r="AU462" s="1731"/>
      <c r="AV462" s="1731"/>
      <c r="AW462" s="1731"/>
      <c r="AX462" s="1731"/>
      <c r="AY462" s="1731"/>
      <c r="AZ462" s="1731"/>
      <c r="BA462" s="1731"/>
      <c r="BB462" s="1731"/>
      <c r="BC462" s="1731"/>
      <c r="BD462" s="1731"/>
      <c r="BE462" s="1731"/>
      <c r="BF462" s="1731"/>
      <c r="BG462" s="1731"/>
      <c r="BH462" s="1731"/>
      <c r="BI462" s="1731"/>
      <c r="BJ462" s="1731"/>
      <c r="BK462" s="1731"/>
      <c r="BL462" s="1731"/>
      <c r="BM462" s="1731"/>
      <c r="BN462" s="1731"/>
      <c r="BO462" s="1731"/>
      <c r="BP462" s="1731"/>
      <c r="BQ462" s="1731"/>
      <c r="BR462" s="1731"/>
      <c r="BS462" s="1731"/>
      <c r="BT462" s="1731"/>
      <c r="BU462" s="1731"/>
      <c r="BV462" s="1732"/>
      <c r="BW462" s="1732"/>
      <c r="BX462" s="1732"/>
      <c r="BY462" s="1732"/>
      <c r="BZ462" s="1731"/>
      <c r="CA462" s="2200"/>
      <c r="CB462" s="2200"/>
      <c r="CC462" s="2200"/>
      <c r="CD462" s="2200"/>
      <c r="CE462" s="2200"/>
      <c r="CF462" s="2200"/>
      <c r="CG462" s="2200"/>
      <c r="CH462" s="2200"/>
      <c r="CI462" s="2200"/>
      <c r="CJ462" s="2200"/>
      <c r="CK462" s="2200"/>
      <c r="CL462" s="2200"/>
      <c r="CM462" s="2200"/>
      <c r="CN462" s="2200"/>
      <c r="CO462" s="2200"/>
      <c r="CP462" s="2200"/>
      <c r="CQ462" s="2200"/>
      <c r="CR462" s="1731"/>
      <c r="CS462" s="1731"/>
    </row>
    <row r="463" spans="1:97" ht="13.5" customHeight="1" x14ac:dyDescent="0.25">
      <c r="A463" s="1731"/>
      <c r="B463" s="1731"/>
      <c r="C463" s="1731"/>
      <c r="D463" s="1731"/>
      <c r="E463" s="1731"/>
      <c r="F463" s="1731"/>
      <c r="G463" s="1731"/>
      <c r="H463" s="1731"/>
      <c r="I463" s="1731"/>
      <c r="J463" s="1731"/>
      <c r="K463" s="1731"/>
      <c r="L463" s="1731"/>
      <c r="M463" s="1731"/>
      <c r="N463" s="1731"/>
      <c r="O463" s="1731"/>
      <c r="P463" s="1731"/>
      <c r="Q463" s="1731"/>
      <c r="R463" s="1731"/>
      <c r="S463" s="1731"/>
      <c r="T463" s="1731"/>
      <c r="U463" s="1731"/>
      <c r="V463" s="1731"/>
      <c r="W463" s="1731"/>
      <c r="X463" s="1731"/>
      <c r="Y463" s="1731"/>
      <c r="Z463" s="1731"/>
      <c r="AA463" s="1731"/>
      <c r="AB463" s="1731"/>
      <c r="AC463" s="1731"/>
      <c r="AD463" s="1731"/>
      <c r="AE463" s="1731"/>
      <c r="AF463" s="1731"/>
      <c r="AG463" s="1731"/>
      <c r="AH463" s="1731"/>
      <c r="AI463" s="1731"/>
      <c r="AJ463" s="1731"/>
      <c r="AK463" s="1731"/>
      <c r="AL463" s="1731"/>
      <c r="AM463" s="1731"/>
      <c r="AN463" s="1731"/>
      <c r="AO463" s="1731"/>
      <c r="AP463" s="1731"/>
      <c r="AQ463" s="1731"/>
      <c r="AR463" s="1731"/>
      <c r="AS463" s="1731"/>
      <c r="AT463" s="1731"/>
      <c r="AU463" s="1731"/>
      <c r="AV463" s="1731"/>
      <c r="AW463" s="1731"/>
      <c r="AX463" s="1731"/>
      <c r="AY463" s="1731"/>
      <c r="AZ463" s="1731"/>
      <c r="BA463" s="1731"/>
      <c r="BB463" s="1731"/>
      <c r="BC463" s="1731"/>
      <c r="BD463" s="1731"/>
      <c r="BE463" s="1731"/>
      <c r="BF463" s="1731"/>
      <c r="BG463" s="1731"/>
      <c r="BH463" s="1731"/>
      <c r="BI463" s="1731"/>
      <c r="BJ463" s="1731"/>
      <c r="BK463" s="1731"/>
      <c r="BL463" s="1731"/>
      <c r="BM463" s="1731"/>
      <c r="BN463" s="1731"/>
      <c r="BO463" s="1731"/>
      <c r="BP463" s="1731"/>
      <c r="BQ463" s="1731"/>
      <c r="BR463" s="1731"/>
      <c r="BS463" s="1731"/>
      <c r="BT463" s="1731"/>
      <c r="BU463" s="1731"/>
      <c r="BV463" s="1732"/>
      <c r="BW463" s="1732"/>
      <c r="BX463" s="1732"/>
      <c r="BY463" s="1732"/>
      <c r="BZ463" s="1731"/>
      <c r="CA463" s="2200"/>
      <c r="CB463" s="2200"/>
      <c r="CC463" s="2200"/>
      <c r="CD463" s="2200"/>
      <c r="CE463" s="2200"/>
      <c r="CF463" s="2200"/>
      <c r="CG463" s="2200"/>
      <c r="CH463" s="2200"/>
      <c r="CI463" s="2200"/>
      <c r="CJ463" s="2200"/>
      <c r="CK463" s="2200"/>
      <c r="CL463" s="2200"/>
      <c r="CM463" s="2200"/>
      <c r="CN463" s="2200"/>
      <c r="CO463" s="2200"/>
      <c r="CP463" s="2200"/>
      <c r="CQ463" s="2200"/>
      <c r="CR463" s="1731"/>
      <c r="CS463" s="1731"/>
    </row>
    <row r="464" spans="1:97" ht="13.5" customHeight="1" x14ac:dyDescent="0.25">
      <c r="A464" s="1731"/>
      <c r="B464" s="1731"/>
      <c r="C464" s="1731"/>
      <c r="D464" s="1731"/>
      <c r="E464" s="1731"/>
      <c r="F464" s="1731"/>
      <c r="G464" s="1731"/>
      <c r="H464" s="1731"/>
      <c r="I464" s="1731"/>
      <c r="J464" s="1731"/>
      <c r="K464" s="1731"/>
      <c r="L464" s="1731"/>
      <c r="M464" s="1731"/>
      <c r="N464" s="1731"/>
      <c r="O464" s="1731"/>
      <c r="P464" s="1731"/>
      <c r="Q464" s="1731"/>
      <c r="R464" s="1731"/>
      <c r="S464" s="1731"/>
      <c r="T464" s="1731"/>
      <c r="U464" s="1731"/>
      <c r="V464" s="1731"/>
      <c r="W464" s="1731"/>
      <c r="X464" s="1731"/>
      <c r="Y464" s="1731"/>
      <c r="Z464" s="1731"/>
      <c r="AA464" s="1731"/>
      <c r="AB464" s="1731"/>
      <c r="AC464" s="1731"/>
      <c r="AD464" s="1731"/>
      <c r="AE464" s="1731"/>
      <c r="AF464" s="1731"/>
      <c r="AG464" s="1731"/>
      <c r="AH464" s="1731"/>
      <c r="AI464" s="1731"/>
      <c r="AJ464" s="1731"/>
      <c r="AK464" s="1731"/>
      <c r="AL464" s="1731"/>
      <c r="AM464" s="1731"/>
      <c r="AN464" s="1731"/>
      <c r="AO464" s="1731"/>
      <c r="AP464" s="1731"/>
      <c r="AQ464" s="1731"/>
      <c r="AR464" s="1731"/>
      <c r="AS464" s="1731"/>
      <c r="AT464" s="1731"/>
      <c r="AU464" s="1731"/>
      <c r="AV464" s="1731"/>
      <c r="AW464" s="1731"/>
      <c r="AX464" s="1731"/>
      <c r="AY464" s="1731"/>
      <c r="AZ464" s="1731"/>
      <c r="BA464" s="1731"/>
      <c r="BB464" s="1731"/>
      <c r="BC464" s="1731"/>
      <c r="BD464" s="1731"/>
      <c r="BE464" s="1731"/>
      <c r="BF464" s="1731"/>
      <c r="BG464" s="1731"/>
      <c r="BH464" s="1731"/>
      <c r="BI464" s="1731"/>
      <c r="BJ464" s="1731"/>
      <c r="BK464" s="1731"/>
      <c r="BL464" s="1731"/>
      <c r="BM464" s="1731"/>
      <c r="BN464" s="1731"/>
      <c r="BO464" s="1731"/>
      <c r="BP464" s="1731"/>
      <c r="BQ464" s="1731"/>
      <c r="BR464" s="1731"/>
      <c r="BS464" s="1731"/>
      <c r="BT464" s="1731"/>
      <c r="BU464" s="1731"/>
      <c r="BV464" s="1732"/>
      <c r="BW464" s="1732"/>
      <c r="BX464" s="1732"/>
      <c r="BY464" s="1732"/>
      <c r="BZ464" s="1731"/>
      <c r="CA464" s="2200"/>
      <c r="CB464" s="2200"/>
      <c r="CC464" s="2200"/>
      <c r="CD464" s="2200"/>
      <c r="CE464" s="2200"/>
      <c r="CF464" s="2200"/>
      <c r="CG464" s="2200"/>
      <c r="CH464" s="2200"/>
      <c r="CI464" s="2200"/>
      <c r="CJ464" s="2200"/>
      <c r="CK464" s="2200"/>
      <c r="CL464" s="2200"/>
      <c r="CM464" s="2200"/>
      <c r="CN464" s="2200"/>
      <c r="CO464" s="2200"/>
      <c r="CP464" s="2200"/>
      <c r="CQ464" s="2200"/>
      <c r="CR464" s="1731"/>
      <c r="CS464" s="1731"/>
    </row>
    <row r="465" spans="1:97" ht="13.5" customHeight="1" x14ac:dyDescent="0.25">
      <c r="A465" s="1731"/>
      <c r="B465" s="1731"/>
      <c r="C465" s="1731"/>
      <c r="D465" s="1731"/>
      <c r="E465" s="1731"/>
      <c r="F465" s="1731"/>
      <c r="G465" s="1731"/>
      <c r="H465" s="1731"/>
      <c r="I465" s="1731"/>
      <c r="J465" s="1731"/>
      <c r="K465" s="1731"/>
      <c r="L465" s="1731"/>
      <c r="M465" s="1731"/>
      <c r="N465" s="1731"/>
      <c r="O465" s="1731"/>
      <c r="P465" s="1731"/>
      <c r="Q465" s="1731"/>
      <c r="R465" s="1731"/>
      <c r="S465" s="1731"/>
      <c r="T465" s="1731"/>
      <c r="U465" s="1731"/>
      <c r="V465" s="1731"/>
      <c r="W465" s="1731"/>
      <c r="X465" s="1731"/>
      <c r="Y465" s="1731"/>
      <c r="Z465" s="1731"/>
      <c r="AA465" s="1731"/>
      <c r="AB465" s="1731"/>
      <c r="AC465" s="1731"/>
      <c r="AD465" s="1731"/>
      <c r="AE465" s="1731"/>
      <c r="AF465" s="1731"/>
      <c r="AG465" s="1731"/>
      <c r="AH465" s="1731"/>
      <c r="AI465" s="1731"/>
      <c r="AJ465" s="1731"/>
      <c r="AK465" s="1731"/>
      <c r="AL465" s="1731"/>
      <c r="AM465" s="1731"/>
      <c r="AN465" s="1731"/>
      <c r="AO465" s="1731"/>
      <c r="AP465" s="1731"/>
      <c r="AQ465" s="1731"/>
      <c r="AR465" s="1731"/>
      <c r="AS465" s="1731"/>
      <c r="AT465" s="1731"/>
      <c r="AU465" s="1731"/>
      <c r="AV465" s="1731"/>
      <c r="AW465" s="1731"/>
      <c r="AX465" s="1731"/>
      <c r="AY465" s="1731"/>
      <c r="AZ465" s="1731"/>
      <c r="BA465" s="1731"/>
      <c r="BB465" s="1731"/>
      <c r="BC465" s="1731"/>
      <c r="BD465" s="1731"/>
      <c r="BE465" s="1731"/>
      <c r="BF465" s="1731"/>
      <c r="BG465" s="1731"/>
      <c r="BH465" s="1731"/>
      <c r="BI465" s="1731"/>
      <c r="BJ465" s="1731"/>
      <c r="BK465" s="1731"/>
      <c r="BL465" s="1731"/>
      <c r="BM465" s="1731"/>
      <c r="BN465" s="1731"/>
      <c r="BO465" s="1731"/>
      <c r="BP465" s="1731"/>
      <c r="BQ465" s="1731"/>
      <c r="BR465" s="1731"/>
      <c r="BS465" s="1731"/>
      <c r="BT465" s="1731"/>
      <c r="BU465" s="1731"/>
      <c r="BV465" s="1732"/>
      <c r="BW465" s="1732"/>
      <c r="BX465" s="1732"/>
      <c r="BY465" s="1732"/>
      <c r="BZ465" s="1731"/>
      <c r="CA465" s="2200"/>
      <c r="CB465" s="2200"/>
      <c r="CC465" s="2200"/>
      <c r="CD465" s="2200"/>
      <c r="CE465" s="2200"/>
      <c r="CF465" s="2200"/>
      <c r="CG465" s="2200"/>
      <c r="CH465" s="2200"/>
      <c r="CI465" s="2200"/>
      <c r="CJ465" s="2200"/>
      <c r="CK465" s="2200"/>
      <c r="CL465" s="2200"/>
      <c r="CM465" s="2200"/>
      <c r="CN465" s="2200"/>
      <c r="CO465" s="2200"/>
      <c r="CP465" s="2200"/>
      <c r="CQ465" s="2200"/>
      <c r="CR465" s="1731"/>
      <c r="CS465" s="1731"/>
    </row>
    <row r="466" spans="1:97" ht="13.5" customHeight="1" x14ac:dyDescent="0.25">
      <c r="A466" s="1731"/>
      <c r="B466" s="1731"/>
      <c r="C466" s="1731"/>
      <c r="D466" s="1731"/>
      <c r="E466" s="1731"/>
      <c r="F466" s="1731"/>
      <c r="G466" s="1731"/>
      <c r="H466" s="1731"/>
      <c r="I466" s="1731"/>
      <c r="J466" s="1731"/>
      <c r="K466" s="1731"/>
      <c r="L466" s="1731"/>
      <c r="M466" s="1731"/>
      <c r="N466" s="1731"/>
      <c r="O466" s="1731"/>
      <c r="P466" s="1731"/>
      <c r="Q466" s="1731"/>
      <c r="R466" s="1731"/>
      <c r="S466" s="1731"/>
      <c r="T466" s="1731"/>
      <c r="U466" s="1731"/>
      <c r="V466" s="1731"/>
      <c r="W466" s="1731"/>
      <c r="X466" s="1731"/>
      <c r="Y466" s="1731"/>
      <c r="Z466" s="1731"/>
      <c r="AA466" s="1731"/>
      <c r="AB466" s="1731"/>
      <c r="AC466" s="1731"/>
      <c r="AD466" s="1731"/>
      <c r="AE466" s="1731"/>
      <c r="AF466" s="1731"/>
      <c r="AG466" s="1731"/>
      <c r="AH466" s="1731"/>
      <c r="AI466" s="1731"/>
      <c r="AJ466" s="1731"/>
      <c r="AK466" s="1731"/>
      <c r="AL466" s="1731"/>
      <c r="AM466" s="1731"/>
      <c r="AN466" s="1731"/>
      <c r="AO466" s="1731"/>
      <c r="AP466" s="1731"/>
      <c r="AQ466" s="1731"/>
      <c r="AR466" s="1731"/>
      <c r="AS466" s="1731"/>
      <c r="AT466" s="1731"/>
      <c r="AU466" s="1731"/>
      <c r="AV466" s="1731"/>
      <c r="AW466" s="1731"/>
      <c r="AX466" s="1731"/>
      <c r="AY466" s="1731"/>
      <c r="AZ466" s="1731"/>
      <c r="BA466" s="1731"/>
      <c r="BB466" s="1731"/>
      <c r="BC466" s="1731"/>
      <c r="BD466" s="1731"/>
      <c r="BE466" s="1731"/>
      <c r="BF466" s="1731"/>
      <c r="BG466" s="1731"/>
      <c r="BH466" s="1731"/>
      <c r="BI466" s="1731"/>
      <c r="BJ466" s="1731"/>
      <c r="BK466" s="1731"/>
      <c r="BL466" s="1731"/>
      <c r="BM466" s="1731"/>
      <c r="BN466" s="1731"/>
      <c r="BO466" s="1731"/>
      <c r="BP466" s="1731"/>
      <c r="BQ466" s="1731"/>
      <c r="BR466" s="1731"/>
      <c r="BS466" s="1731"/>
      <c r="BT466" s="1731"/>
      <c r="BU466" s="1731"/>
      <c r="BV466" s="1732"/>
      <c r="BW466" s="1732"/>
      <c r="BX466" s="1732"/>
      <c r="BY466" s="1732"/>
      <c r="BZ466" s="1731"/>
      <c r="CA466" s="2200"/>
      <c r="CB466" s="2200"/>
      <c r="CC466" s="2200"/>
      <c r="CD466" s="2200"/>
      <c r="CE466" s="2200"/>
      <c r="CF466" s="2200"/>
      <c r="CG466" s="2200"/>
      <c r="CH466" s="2200"/>
      <c r="CI466" s="2200"/>
      <c r="CJ466" s="2200"/>
      <c r="CK466" s="2200"/>
      <c r="CL466" s="2200"/>
      <c r="CM466" s="2200"/>
      <c r="CN466" s="2200"/>
      <c r="CO466" s="2200"/>
      <c r="CP466" s="2200"/>
      <c r="CQ466" s="2200"/>
      <c r="CR466" s="1731"/>
      <c r="CS466" s="1731"/>
    </row>
    <row r="467" spans="1:97" ht="13.5" customHeight="1" x14ac:dyDescent="0.25">
      <c r="A467" s="1731"/>
      <c r="B467" s="1731"/>
      <c r="C467" s="1731"/>
      <c r="D467" s="1731"/>
      <c r="E467" s="1731"/>
      <c r="F467" s="1731"/>
      <c r="G467" s="1731"/>
      <c r="H467" s="1731"/>
      <c r="I467" s="1731"/>
      <c r="J467" s="1731"/>
      <c r="K467" s="1731"/>
      <c r="L467" s="1731"/>
      <c r="M467" s="1731"/>
      <c r="N467" s="1731"/>
      <c r="O467" s="1731"/>
      <c r="P467" s="1731"/>
      <c r="Q467" s="1731"/>
      <c r="R467" s="1731"/>
      <c r="S467" s="1731"/>
      <c r="T467" s="1731"/>
      <c r="U467" s="1731"/>
      <c r="V467" s="1731"/>
      <c r="W467" s="1731"/>
      <c r="X467" s="1731"/>
      <c r="Y467" s="1731"/>
      <c r="Z467" s="1731"/>
      <c r="AA467" s="1731"/>
      <c r="AB467" s="1731"/>
      <c r="AC467" s="1731"/>
      <c r="AD467" s="1731"/>
      <c r="AE467" s="1731"/>
      <c r="AF467" s="1731"/>
      <c r="AG467" s="1731"/>
      <c r="AH467" s="1731"/>
      <c r="AI467" s="1731"/>
      <c r="AJ467" s="1731"/>
      <c r="AK467" s="1731"/>
      <c r="AL467" s="1731"/>
      <c r="AM467" s="1731"/>
      <c r="AN467" s="1731"/>
      <c r="AO467" s="1731"/>
      <c r="AP467" s="1731"/>
      <c r="AQ467" s="1731"/>
      <c r="AR467" s="1731"/>
      <c r="AS467" s="1731"/>
      <c r="AT467" s="1731"/>
      <c r="AU467" s="1731"/>
      <c r="AV467" s="1731"/>
      <c r="AW467" s="1731"/>
      <c r="AX467" s="1731"/>
      <c r="AY467" s="1731"/>
      <c r="AZ467" s="1731"/>
      <c r="BA467" s="1731"/>
      <c r="BB467" s="1731"/>
      <c r="BC467" s="1731"/>
      <c r="BD467" s="1731"/>
      <c r="BE467" s="1731"/>
      <c r="BF467" s="1731"/>
      <c r="BG467" s="1731"/>
      <c r="BH467" s="1731"/>
      <c r="BI467" s="1731"/>
      <c r="BJ467" s="1731"/>
      <c r="BK467" s="1731"/>
      <c r="BL467" s="1731"/>
      <c r="BM467" s="1731"/>
      <c r="BN467" s="1731"/>
      <c r="BO467" s="1731"/>
      <c r="BP467" s="1731"/>
      <c r="BQ467" s="1731"/>
      <c r="BR467" s="1731"/>
      <c r="BS467" s="1731"/>
      <c r="BT467" s="1731"/>
      <c r="BU467" s="1731"/>
      <c r="BV467" s="1732"/>
      <c r="BW467" s="1732"/>
      <c r="BX467" s="1732"/>
      <c r="BY467" s="1732"/>
      <c r="BZ467" s="1731"/>
      <c r="CA467" s="2200"/>
      <c r="CB467" s="2200"/>
      <c r="CC467" s="2200"/>
      <c r="CD467" s="2200"/>
      <c r="CE467" s="2200"/>
      <c r="CF467" s="2200"/>
      <c r="CG467" s="2200"/>
      <c r="CH467" s="2200"/>
      <c r="CI467" s="2200"/>
      <c r="CJ467" s="2200"/>
      <c r="CK467" s="2200"/>
      <c r="CL467" s="2200"/>
      <c r="CM467" s="2200"/>
      <c r="CN467" s="2200"/>
      <c r="CO467" s="2200"/>
      <c r="CP467" s="2200"/>
      <c r="CQ467" s="2200"/>
      <c r="CR467" s="1731"/>
      <c r="CS467" s="1731"/>
    </row>
    <row r="468" spans="1:97" ht="13.5" customHeight="1" x14ac:dyDescent="0.25">
      <c r="A468" s="1731"/>
      <c r="B468" s="1731"/>
      <c r="C468" s="1731"/>
      <c r="D468" s="1731"/>
      <c r="E468" s="1731"/>
      <c r="F468" s="1731"/>
      <c r="G468" s="1731"/>
      <c r="H468" s="1731"/>
      <c r="I468" s="1731"/>
      <c r="J468" s="1731"/>
      <c r="K468" s="1731"/>
      <c r="L468" s="1731"/>
      <c r="M468" s="1731"/>
      <c r="N468" s="1731"/>
      <c r="O468" s="1731"/>
      <c r="P468" s="1731"/>
      <c r="Q468" s="1731"/>
      <c r="R468" s="1731"/>
      <c r="S468" s="1731"/>
      <c r="T468" s="1731"/>
      <c r="U468" s="1731"/>
      <c r="V468" s="1731"/>
      <c r="W468" s="1731"/>
      <c r="X468" s="1731"/>
      <c r="Y468" s="1731"/>
      <c r="Z468" s="1731"/>
      <c r="AA468" s="1731"/>
      <c r="AB468" s="1731"/>
      <c r="AC468" s="1731"/>
      <c r="AD468" s="1731"/>
      <c r="AE468" s="1731"/>
      <c r="AF468" s="1731"/>
      <c r="AG468" s="1731"/>
      <c r="AH468" s="1731"/>
      <c r="AI468" s="1731"/>
      <c r="AJ468" s="1731"/>
      <c r="AK468" s="1731"/>
      <c r="AL468" s="1731"/>
      <c r="AM468" s="1731"/>
      <c r="AN468" s="1731"/>
      <c r="AO468" s="1731"/>
      <c r="AP468" s="1731"/>
      <c r="AQ468" s="1731"/>
      <c r="AR468" s="1731"/>
      <c r="AS468" s="1731"/>
      <c r="AT468" s="1731"/>
      <c r="AU468" s="1731"/>
      <c r="AV468" s="1731"/>
      <c r="AW468" s="1731"/>
      <c r="AX468" s="1731"/>
      <c r="AY468" s="1731"/>
      <c r="AZ468" s="1731"/>
      <c r="BA468" s="1731"/>
      <c r="BB468" s="1731"/>
      <c r="BC468" s="1731"/>
      <c r="BD468" s="1731"/>
      <c r="BE468" s="1731"/>
      <c r="BF468" s="1731"/>
      <c r="BG468" s="1731"/>
      <c r="BH468" s="1731"/>
      <c r="BI468" s="1731"/>
      <c r="BJ468" s="1731"/>
      <c r="BK468" s="1731"/>
      <c r="BL468" s="1731"/>
      <c r="BM468" s="1731"/>
      <c r="BN468" s="1731"/>
      <c r="BO468" s="1731"/>
      <c r="BP468" s="1731"/>
      <c r="BQ468" s="1731"/>
      <c r="BR468" s="1731"/>
      <c r="BS468" s="1731"/>
      <c r="BT468" s="1731"/>
      <c r="BU468" s="1731"/>
      <c r="BV468" s="1732"/>
      <c r="BW468" s="1732"/>
      <c r="BX468" s="1732"/>
      <c r="BY468" s="1732"/>
      <c r="BZ468" s="1731"/>
      <c r="CA468" s="2200"/>
      <c r="CB468" s="2200"/>
      <c r="CC468" s="2200"/>
      <c r="CD468" s="2200"/>
      <c r="CE468" s="2200"/>
      <c r="CF468" s="2200"/>
      <c r="CG468" s="2200"/>
      <c r="CH468" s="2200"/>
      <c r="CI468" s="2200"/>
      <c r="CJ468" s="2200"/>
      <c r="CK468" s="2200"/>
      <c r="CL468" s="2200"/>
      <c r="CM468" s="2200"/>
      <c r="CN468" s="2200"/>
      <c r="CO468" s="2200"/>
      <c r="CP468" s="2200"/>
      <c r="CQ468" s="2200"/>
      <c r="CR468" s="1731"/>
      <c r="CS468" s="1731"/>
    </row>
    <row r="469" spans="1:97" ht="13.5" customHeight="1" x14ac:dyDescent="0.25">
      <c r="A469" s="1731"/>
      <c r="B469" s="1731"/>
      <c r="C469" s="1731"/>
      <c r="D469" s="1731"/>
      <c r="E469" s="1731"/>
      <c r="F469" s="1731"/>
      <c r="G469" s="1731"/>
      <c r="H469" s="1731"/>
      <c r="I469" s="1731"/>
      <c r="J469" s="1731"/>
      <c r="K469" s="1731"/>
      <c r="L469" s="1731"/>
      <c r="M469" s="1731"/>
      <c r="N469" s="1731"/>
      <c r="O469" s="1731"/>
      <c r="P469" s="1731"/>
      <c r="Q469" s="1731"/>
      <c r="R469" s="1731"/>
      <c r="S469" s="1731"/>
      <c r="T469" s="1731"/>
      <c r="U469" s="1731"/>
      <c r="V469" s="1731"/>
      <c r="W469" s="1731"/>
      <c r="X469" s="1731"/>
      <c r="Y469" s="1731"/>
      <c r="Z469" s="1731"/>
      <c r="AA469" s="1731"/>
      <c r="AB469" s="1731"/>
      <c r="AC469" s="1731"/>
      <c r="AD469" s="1731"/>
      <c r="AE469" s="1731"/>
      <c r="AF469" s="1731"/>
      <c r="AG469" s="1731"/>
      <c r="AH469" s="1731"/>
      <c r="AI469" s="1731"/>
      <c r="AJ469" s="1731"/>
      <c r="AK469" s="1731"/>
      <c r="AL469" s="1731"/>
      <c r="AM469" s="1731"/>
      <c r="AN469" s="1731"/>
      <c r="AO469" s="1731"/>
      <c r="AP469" s="1731"/>
      <c r="AQ469" s="1731"/>
      <c r="AR469" s="1731"/>
      <c r="AS469" s="1731"/>
      <c r="AT469" s="1731"/>
      <c r="AU469" s="1731"/>
      <c r="AV469" s="1731"/>
      <c r="AW469" s="1731"/>
      <c r="AX469" s="1731"/>
      <c r="AY469" s="1731"/>
      <c r="AZ469" s="1731"/>
      <c r="BA469" s="1731"/>
      <c r="BB469" s="1731"/>
      <c r="BC469" s="1731"/>
      <c r="BD469" s="1731"/>
      <c r="BE469" s="1731"/>
      <c r="BF469" s="1731"/>
      <c r="BG469" s="1731"/>
      <c r="BH469" s="1731"/>
      <c r="BI469" s="1731"/>
      <c r="BJ469" s="1731"/>
      <c r="BK469" s="1731"/>
      <c r="BL469" s="1731"/>
      <c r="BM469" s="1731"/>
      <c r="BN469" s="1731"/>
      <c r="BO469" s="1731"/>
      <c r="BP469" s="1731"/>
      <c r="BQ469" s="1731"/>
      <c r="BR469" s="1731"/>
      <c r="BS469" s="1731"/>
      <c r="BT469" s="1731"/>
      <c r="BU469" s="1731"/>
      <c r="BV469" s="1732"/>
      <c r="BW469" s="1732"/>
      <c r="BX469" s="1732"/>
      <c r="BY469" s="1732"/>
      <c r="BZ469" s="1731"/>
      <c r="CA469" s="2200"/>
      <c r="CB469" s="2200"/>
      <c r="CC469" s="2200"/>
      <c r="CD469" s="2200"/>
      <c r="CE469" s="2200"/>
      <c r="CF469" s="2200"/>
      <c r="CG469" s="2200"/>
      <c r="CH469" s="2200"/>
      <c r="CI469" s="2200"/>
      <c r="CJ469" s="2200"/>
      <c r="CK469" s="2200"/>
      <c r="CL469" s="2200"/>
      <c r="CM469" s="2200"/>
      <c r="CN469" s="2200"/>
      <c r="CO469" s="2200"/>
      <c r="CP469" s="2200"/>
      <c r="CQ469" s="2200"/>
      <c r="CR469" s="1731"/>
      <c r="CS469" s="1731"/>
    </row>
    <row r="470" spans="1:97" ht="13.5" customHeight="1" x14ac:dyDescent="0.25">
      <c r="A470" s="1731"/>
      <c r="B470" s="1731"/>
      <c r="C470" s="1731"/>
      <c r="D470" s="1731"/>
      <c r="E470" s="1731"/>
      <c r="F470" s="1731"/>
      <c r="G470" s="1731"/>
      <c r="H470" s="1731"/>
      <c r="I470" s="1731"/>
      <c r="J470" s="1731"/>
      <c r="K470" s="1731"/>
      <c r="L470" s="1731"/>
      <c r="M470" s="1731"/>
      <c r="N470" s="1731"/>
      <c r="O470" s="1731"/>
      <c r="P470" s="1731"/>
      <c r="Q470" s="1731"/>
      <c r="R470" s="1731"/>
      <c r="S470" s="1731"/>
      <c r="T470" s="1731"/>
      <c r="U470" s="1731"/>
      <c r="V470" s="1731"/>
      <c r="W470" s="1731"/>
      <c r="X470" s="1731"/>
      <c r="Y470" s="1731"/>
      <c r="Z470" s="1731"/>
      <c r="AA470" s="1731"/>
      <c r="AB470" s="1731"/>
      <c r="AC470" s="1731"/>
      <c r="AD470" s="1731"/>
      <c r="AE470" s="1731"/>
      <c r="AF470" s="1731"/>
      <c r="AG470" s="1731"/>
      <c r="AH470" s="1731"/>
      <c r="AI470" s="1731"/>
      <c r="AJ470" s="1731"/>
      <c r="AK470" s="1731"/>
      <c r="AL470" s="1731"/>
      <c r="AM470" s="1731"/>
      <c r="AN470" s="1731"/>
      <c r="AO470" s="1731"/>
      <c r="AP470" s="1731"/>
      <c r="AQ470" s="1731"/>
      <c r="AR470" s="1731"/>
      <c r="AS470" s="1731"/>
      <c r="AT470" s="1731"/>
      <c r="AU470" s="1731"/>
      <c r="AV470" s="1731"/>
      <c r="AW470" s="1731"/>
      <c r="AX470" s="1731"/>
      <c r="AY470" s="1731"/>
      <c r="AZ470" s="1731"/>
      <c r="BA470" s="1731"/>
      <c r="BB470" s="1731"/>
      <c r="BC470" s="1731"/>
      <c r="BD470" s="1731"/>
      <c r="BE470" s="1731"/>
      <c r="BF470" s="1731"/>
      <c r="BG470" s="1731"/>
      <c r="BH470" s="1731"/>
      <c r="BI470" s="1731"/>
      <c r="BJ470" s="1731"/>
      <c r="BK470" s="1731"/>
      <c r="BL470" s="1731"/>
      <c r="BM470" s="1731"/>
      <c r="BN470" s="1731"/>
      <c r="BO470" s="1731"/>
      <c r="BP470" s="1731"/>
      <c r="BQ470" s="1731"/>
      <c r="BR470" s="1731"/>
      <c r="BS470" s="1731"/>
      <c r="BT470" s="1731"/>
      <c r="BU470" s="1731"/>
      <c r="BV470" s="1732"/>
      <c r="BW470" s="1732"/>
      <c r="BX470" s="1732"/>
      <c r="BY470" s="1732"/>
      <c r="BZ470" s="1731"/>
      <c r="CA470" s="2200"/>
      <c r="CB470" s="2200"/>
      <c r="CC470" s="2200"/>
      <c r="CD470" s="2200"/>
      <c r="CE470" s="2200"/>
      <c r="CF470" s="2200"/>
      <c r="CG470" s="2200"/>
      <c r="CH470" s="2200"/>
      <c r="CI470" s="2200"/>
      <c r="CJ470" s="2200"/>
      <c r="CK470" s="2200"/>
      <c r="CL470" s="2200"/>
      <c r="CM470" s="2200"/>
      <c r="CN470" s="2200"/>
      <c r="CO470" s="2200"/>
      <c r="CP470" s="2200"/>
      <c r="CQ470" s="2200"/>
      <c r="CR470" s="1731"/>
      <c r="CS470" s="1731"/>
    </row>
    <row r="471" spans="1:97" ht="13.5" customHeight="1" x14ac:dyDescent="0.25">
      <c r="A471" s="1731"/>
      <c r="B471" s="1731"/>
      <c r="C471" s="1731"/>
      <c r="D471" s="1731"/>
      <c r="E471" s="1731"/>
      <c r="F471" s="1731"/>
      <c r="G471" s="1731"/>
      <c r="H471" s="1731"/>
      <c r="I471" s="1731"/>
      <c r="J471" s="1731"/>
      <c r="K471" s="1731"/>
      <c r="L471" s="1731"/>
      <c r="M471" s="1731"/>
      <c r="N471" s="1731"/>
      <c r="O471" s="1731"/>
      <c r="P471" s="1731"/>
      <c r="Q471" s="1731"/>
      <c r="R471" s="1731"/>
      <c r="S471" s="1731"/>
      <c r="T471" s="1731"/>
      <c r="U471" s="1731"/>
      <c r="V471" s="1731"/>
      <c r="W471" s="1731"/>
      <c r="X471" s="1731"/>
      <c r="Y471" s="1731"/>
      <c r="Z471" s="1731"/>
      <c r="AA471" s="1731"/>
      <c r="AB471" s="1731"/>
      <c r="AC471" s="1731"/>
      <c r="AD471" s="1731"/>
      <c r="AE471" s="1731"/>
      <c r="AF471" s="1731"/>
      <c r="AG471" s="1731"/>
      <c r="AH471" s="1731"/>
      <c r="AI471" s="1731"/>
      <c r="AJ471" s="1731"/>
      <c r="AK471" s="1731"/>
      <c r="AL471" s="1731"/>
      <c r="AM471" s="1731"/>
      <c r="AN471" s="1731"/>
      <c r="AO471" s="1731"/>
      <c r="AP471" s="1731"/>
      <c r="AQ471" s="1731"/>
      <c r="AR471" s="1731"/>
      <c r="AS471" s="1731"/>
      <c r="AT471" s="1731"/>
      <c r="AU471" s="1731"/>
      <c r="AV471" s="1731"/>
      <c r="AW471" s="1731"/>
      <c r="AX471" s="1731"/>
      <c r="AY471" s="1731"/>
      <c r="AZ471" s="1731"/>
      <c r="BA471" s="1731"/>
      <c r="BB471" s="1731"/>
      <c r="BC471" s="1731"/>
      <c r="BD471" s="1731"/>
      <c r="BE471" s="1731"/>
      <c r="BF471" s="1731"/>
      <c r="BG471" s="1731"/>
      <c r="BH471" s="1731"/>
      <c r="BI471" s="1731"/>
      <c r="BJ471" s="1731"/>
      <c r="BK471" s="1731"/>
      <c r="BL471" s="1731"/>
      <c r="BM471" s="1731"/>
      <c r="BN471" s="1731"/>
      <c r="BO471" s="1731"/>
      <c r="BP471" s="1731"/>
      <c r="BQ471" s="1731"/>
      <c r="BR471" s="1731"/>
      <c r="BS471" s="1731"/>
      <c r="BT471" s="1731"/>
      <c r="BU471" s="1731"/>
      <c r="BV471" s="1732"/>
      <c r="BW471" s="1732"/>
      <c r="BX471" s="1732"/>
      <c r="BY471" s="1732"/>
      <c r="BZ471" s="1731"/>
      <c r="CA471" s="2200"/>
      <c r="CB471" s="2200"/>
      <c r="CC471" s="2200"/>
      <c r="CD471" s="2200"/>
      <c r="CE471" s="2200"/>
      <c r="CF471" s="2200"/>
      <c r="CG471" s="2200"/>
      <c r="CH471" s="2200"/>
      <c r="CI471" s="2200"/>
      <c r="CJ471" s="2200"/>
      <c r="CK471" s="2200"/>
      <c r="CL471" s="2200"/>
      <c r="CM471" s="2200"/>
      <c r="CN471" s="2200"/>
      <c r="CO471" s="2200"/>
      <c r="CP471" s="2200"/>
      <c r="CQ471" s="2200"/>
      <c r="CR471" s="1731"/>
      <c r="CS471" s="1731"/>
    </row>
    <row r="472" spans="1:97" ht="13.5" customHeight="1" x14ac:dyDescent="0.25">
      <c r="A472" s="1731"/>
      <c r="B472" s="1731"/>
      <c r="C472" s="1731"/>
      <c r="D472" s="1731"/>
      <c r="E472" s="1731"/>
      <c r="F472" s="1731"/>
      <c r="G472" s="1731"/>
      <c r="H472" s="1731"/>
      <c r="I472" s="1731"/>
      <c r="J472" s="1731"/>
      <c r="K472" s="1731"/>
      <c r="L472" s="1731"/>
      <c r="M472" s="1731"/>
      <c r="N472" s="1731"/>
      <c r="O472" s="1731"/>
      <c r="P472" s="1731"/>
      <c r="Q472" s="1731"/>
      <c r="R472" s="1731"/>
      <c r="S472" s="1731"/>
      <c r="T472" s="1731"/>
      <c r="U472" s="1731"/>
      <c r="V472" s="1731"/>
      <c r="W472" s="1731"/>
      <c r="X472" s="1731"/>
      <c r="Y472" s="1731"/>
      <c r="Z472" s="1731"/>
      <c r="AA472" s="1731"/>
      <c r="AB472" s="1731"/>
      <c r="AC472" s="1731"/>
      <c r="AD472" s="1731"/>
      <c r="AE472" s="1731"/>
      <c r="AF472" s="1731"/>
      <c r="AG472" s="1731"/>
      <c r="AH472" s="1731"/>
      <c r="AI472" s="1731"/>
      <c r="AJ472" s="1731"/>
      <c r="AK472" s="1731"/>
      <c r="AL472" s="1731"/>
      <c r="AM472" s="1731"/>
      <c r="AN472" s="1731"/>
      <c r="AO472" s="1731"/>
      <c r="AP472" s="1731"/>
      <c r="AQ472" s="1731"/>
      <c r="AR472" s="1731"/>
      <c r="AS472" s="1731"/>
      <c r="AT472" s="1731"/>
      <c r="AU472" s="1731"/>
      <c r="AV472" s="1731"/>
      <c r="AW472" s="1731"/>
      <c r="AX472" s="1731"/>
      <c r="AY472" s="1731"/>
      <c r="AZ472" s="1731"/>
      <c r="BA472" s="1731"/>
      <c r="BB472" s="1731"/>
      <c r="BC472" s="1731"/>
      <c r="BD472" s="1731"/>
      <c r="BE472" s="1731"/>
      <c r="BF472" s="1731"/>
      <c r="BG472" s="1731"/>
      <c r="BH472" s="1731"/>
      <c r="BI472" s="1731"/>
      <c r="BJ472" s="1731"/>
      <c r="BK472" s="1731"/>
      <c r="BL472" s="1731"/>
      <c r="BM472" s="1731"/>
      <c r="BN472" s="1731"/>
      <c r="BO472" s="1731"/>
      <c r="BP472" s="1731"/>
      <c r="BQ472" s="1731"/>
      <c r="BR472" s="1731"/>
      <c r="BS472" s="1731"/>
      <c r="BT472" s="1731"/>
      <c r="BU472" s="1731"/>
      <c r="BV472" s="1732"/>
      <c r="BW472" s="1732"/>
      <c r="BX472" s="1732"/>
      <c r="BY472" s="1732"/>
      <c r="BZ472" s="1731"/>
      <c r="CA472" s="2200"/>
      <c r="CB472" s="2200"/>
      <c r="CC472" s="2200"/>
      <c r="CD472" s="2200"/>
      <c r="CE472" s="2200"/>
      <c r="CF472" s="2200"/>
      <c r="CG472" s="2200"/>
      <c r="CH472" s="2200"/>
      <c r="CI472" s="2200"/>
      <c r="CJ472" s="2200"/>
      <c r="CK472" s="2200"/>
      <c r="CL472" s="2200"/>
      <c r="CM472" s="2200"/>
      <c r="CN472" s="2200"/>
      <c r="CO472" s="2200"/>
      <c r="CP472" s="2200"/>
      <c r="CQ472" s="2200"/>
      <c r="CR472" s="1731"/>
      <c r="CS472" s="1731"/>
    </row>
    <row r="473" spans="1:97" ht="13.5" customHeight="1" x14ac:dyDescent="0.25">
      <c r="A473" s="1731"/>
      <c r="B473" s="1731"/>
      <c r="C473" s="1731"/>
      <c r="D473" s="1731"/>
      <c r="E473" s="1731"/>
      <c r="F473" s="1731"/>
      <c r="G473" s="1731"/>
      <c r="H473" s="1731"/>
      <c r="I473" s="1731"/>
      <c r="J473" s="1731"/>
      <c r="K473" s="1731"/>
      <c r="L473" s="1731"/>
      <c r="M473" s="1731"/>
      <c r="N473" s="1731"/>
      <c r="O473" s="1731"/>
      <c r="P473" s="1731"/>
      <c r="Q473" s="1731"/>
      <c r="R473" s="1731"/>
      <c r="S473" s="1731"/>
      <c r="T473" s="1731"/>
      <c r="U473" s="1731"/>
      <c r="V473" s="1731"/>
      <c r="W473" s="1731"/>
      <c r="X473" s="1731"/>
      <c r="Y473" s="1731"/>
      <c r="Z473" s="1731"/>
      <c r="AA473" s="1731"/>
      <c r="AB473" s="1731"/>
      <c r="AC473" s="1731"/>
      <c r="AD473" s="1731"/>
      <c r="AE473" s="1731"/>
      <c r="AF473" s="1731"/>
      <c r="AG473" s="1731"/>
      <c r="AH473" s="1731"/>
      <c r="AI473" s="1731"/>
      <c r="AJ473" s="1731"/>
      <c r="AK473" s="1731"/>
      <c r="AL473" s="1731"/>
      <c r="AM473" s="1731"/>
      <c r="AN473" s="1731"/>
      <c r="AO473" s="1731"/>
      <c r="AP473" s="1731"/>
      <c r="AQ473" s="1731"/>
      <c r="AR473" s="1731"/>
      <c r="AS473" s="1731"/>
      <c r="AT473" s="1731"/>
      <c r="AU473" s="1731"/>
      <c r="AV473" s="1731"/>
      <c r="AW473" s="1731"/>
      <c r="AX473" s="1731"/>
      <c r="AY473" s="1731"/>
      <c r="AZ473" s="1731"/>
      <c r="BA473" s="1731"/>
      <c r="BB473" s="1731"/>
      <c r="BC473" s="1731"/>
      <c r="BD473" s="1731"/>
      <c r="BE473" s="1731"/>
      <c r="BF473" s="1731"/>
      <c r="BG473" s="1731"/>
      <c r="BH473" s="1731"/>
      <c r="BI473" s="1731"/>
      <c r="BJ473" s="1731"/>
      <c r="BK473" s="1731"/>
      <c r="BL473" s="1731"/>
      <c r="BM473" s="1731"/>
      <c r="BN473" s="1731"/>
      <c r="BO473" s="1731"/>
      <c r="BP473" s="1731"/>
      <c r="BQ473" s="1731"/>
      <c r="BR473" s="1731"/>
      <c r="BS473" s="1731"/>
      <c r="BT473" s="1731"/>
      <c r="BU473" s="1731"/>
      <c r="BV473" s="1732"/>
      <c r="BW473" s="1732"/>
      <c r="BX473" s="1732"/>
      <c r="BY473" s="1732"/>
      <c r="BZ473" s="1731"/>
      <c r="CA473" s="2200"/>
      <c r="CB473" s="2200"/>
      <c r="CC473" s="2200"/>
      <c r="CD473" s="2200"/>
      <c r="CE473" s="2200"/>
      <c r="CF473" s="2200"/>
      <c r="CG473" s="2200"/>
      <c r="CH473" s="2200"/>
      <c r="CI473" s="2200"/>
      <c r="CJ473" s="2200"/>
      <c r="CK473" s="2200"/>
      <c r="CL473" s="2200"/>
      <c r="CM473" s="2200"/>
      <c r="CN473" s="2200"/>
      <c r="CO473" s="2200"/>
      <c r="CP473" s="2200"/>
      <c r="CQ473" s="2200"/>
      <c r="CR473" s="1731"/>
      <c r="CS473" s="1731"/>
    </row>
    <row r="474" spans="1:97" ht="13.5" customHeight="1" x14ac:dyDescent="0.25">
      <c r="A474" s="1731"/>
      <c r="B474" s="1731"/>
      <c r="C474" s="1731"/>
      <c r="D474" s="1731"/>
      <c r="E474" s="1731"/>
      <c r="F474" s="1731"/>
      <c r="G474" s="1731"/>
      <c r="H474" s="1731"/>
      <c r="I474" s="1731"/>
      <c r="J474" s="1731"/>
      <c r="K474" s="1731"/>
      <c r="L474" s="1731"/>
      <c r="M474" s="1731"/>
      <c r="N474" s="1731"/>
      <c r="O474" s="1731"/>
      <c r="P474" s="1731"/>
      <c r="Q474" s="1731"/>
      <c r="R474" s="1731"/>
      <c r="S474" s="1731"/>
      <c r="T474" s="1731"/>
      <c r="U474" s="1731"/>
      <c r="V474" s="1731"/>
      <c r="W474" s="1731"/>
      <c r="X474" s="1731"/>
      <c r="Y474" s="1731"/>
      <c r="Z474" s="1731"/>
      <c r="AA474" s="1731"/>
      <c r="AB474" s="1731"/>
      <c r="AC474" s="1731"/>
      <c r="AD474" s="1731"/>
      <c r="AE474" s="1731"/>
      <c r="AF474" s="1731"/>
      <c r="AG474" s="1731"/>
      <c r="AH474" s="1731"/>
      <c r="AI474" s="1731"/>
      <c r="AJ474" s="1731"/>
      <c r="AK474" s="1731"/>
      <c r="AL474" s="1731"/>
      <c r="AM474" s="1731"/>
      <c r="AN474" s="1731"/>
      <c r="AO474" s="1731"/>
      <c r="AP474" s="1731"/>
      <c r="AQ474" s="1731"/>
      <c r="AR474" s="1731"/>
      <c r="AS474" s="1731"/>
      <c r="AT474" s="1731"/>
      <c r="AU474" s="1731"/>
      <c r="AV474" s="1731"/>
      <c r="AW474" s="1731"/>
      <c r="AX474" s="1731"/>
      <c r="AY474" s="1731"/>
      <c r="AZ474" s="1731"/>
      <c r="BA474" s="1731"/>
      <c r="BB474" s="1731"/>
      <c r="BC474" s="1731"/>
      <c r="BD474" s="1731"/>
      <c r="BE474" s="1731"/>
      <c r="BF474" s="1731"/>
      <c r="BG474" s="1731"/>
      <c r="BH474" s="1731"/>
      <c r="BI474" s="1731"/>
      <c r="BJ474" s="1731"/>
      <c r="BK474" s="1731"/>
      <c r="BL474" s="1731"/>
      <c r="BM474" s="1731"/>
      <c r="BN474" s="1731"/>
      <c r="BO474" s="1731"/>
      <c r="BP474" s="1731"/>
      <c r="BQ474" s="1731"/>
      <c r="BR474" s="1731"/>
      <c r="BS474" s="1731"/>
      <c r="BT474" s="1731"/>
      <c r="BU474" s="1731"/>
      <c r="BV474" s="1732"/>
      <c r="BW474" s="1732"/>
      <c r="BX474" s="1732"/>
      <c r="BY474" s="1732"/>
      <c r="BZ474" s="1731"/>
      <c r="CA474" s="2200"/>
      <c r="CB474" s="2200"/>
      <c r="CC474" s="2200"/>
      <c r="CD474" s="2200"/>
      <c r="CE474" s="2200"/>
      <c r="CF474" s="2200"/>
      <c r="CG474" s="2200"/>
      <c r="CH474" s="2200"/>
      <c r="CI474" s="2200"/>
      <c r="CJ474" s="2200"/>
      <c r="CK474" s="2200"/>
      <c r="CL474" s="2200"/>
      <c r="CM474" s="2200"/>
      <c r="CN474" s="2200"/>
      <c r="CO474" s="2200"/>
      <c r="CP474" s="2200"/>
      <c r="CQ474" s="2200"/>
      <c r="CR474" s="1731"/>
      <c r="CS474" s="1731"/>
    </row>
    <row r="475" spans="1:97" ht="13.5" customHeight="1" x14ac:dyDescent="0.25">
      <c r="A475" s="1731"/>
      <c r="B475" s="1731"/>
      <c r="C475" s="1731"/>
      <c r="D475" s="1731"/>
      <c r="E475" s="1731"/>
      <c r="F475" s="1731"/>
      <c r="G475" s="1731"/>
      <c r="H475" s="1731"/>
      <c r="I475" s="1731"/>
      <c r="J475" s="1731"/>
      <c r="K475" s="1731"/>
      <c r="L475" s="1731"/>
      <c r="M475" s="1731"/>
      <c r="N475" s="1731"/>
      <c r="O475" s="1731"/>
      <c r="P475" s="1731"/>
      <c r="Q475" s="1731"/>
      <c r="R475" s="1731"/>
      <c r="S475" s="1731"/>
      <c r="T475" s="1731"/>
      <c r="U475" s="1731"/>
      <c r="V475" s="1731"/>
      <c r="W475" s="1731"/>
      <c r="X475" s="1731"/>
      <c r="Y475" s="1731"/>
      <c r="Z475" s="1731"/>
      <c r="AA475" s="1731"/>
      <c r="AB475" s="1731"/>
      <c r="AC475" s="1731"/>
      <c r="AD475" s="1731"/>
      <c r="AE475" s="1731"/>
      <c r="AF475" s="1731"/>
      <c r="AG475" s="1731"/>
      <c r="AH475" s="1731"/>
      <c r="AI475" s="1731"/>
      <c r="AJ475" s="1731"/>
      <c r="AK475" s="1731"/>
      <c r="AL475" s="1731"/>
      <c r="AM475" s="1731"/>
      <c r="AN475" s="1731"/>
      <c r="AO475" s="1731"/>
      <c r="AP475" s="1731"/>
      <c r="AQ475" s="1731"/>
      <c r="AR475" s="1731"/>
      <c r="AS475" s="1731"/>
      <c r="AT475" s="1731"/>
      <c r="AU475" s="1731"/>
      <c r="AV475" s="1731"/>
      <c r="AW475" s="1731"/>
      <c r="AX475" s="1731"/>
      <c r="AY475" s="1731"/>
      <c r="AZ475" s="1731"/>
      <c r="BA475" s="1731"/>
      <c r="BB475" s="1731"/>
      <c r="BC475" s="1731"/>
      <c r="BD475" s="1731"/>
      <c r="BE475" s="1731"/>
      <c r="BF475" s="1731"/>
      <c r="BG475" s="1731"/>
      <c r="BH475" s="1731"/>
      <c r="BI475" s="1731"/>
      <c r="BJ475" s="1731"/>
      <c r="BK475" s="1731"/>
      <c r="BL475" s="1731"/>
      <c r="BM475" s="1731"/>
      <c r="BN475" s="1731"/>
      <c r="BO475" s="1731"/>
      <c r="BP475" s="1731"/>
      <c r="BQ475" s="1731"/>
      <c r="BR475" s="1731"/>
      <c r="BS475" s="1731"/>
      <c r="BT475" s="1731"/>
      <c r="BU475" s="1731"/>
      <c r="BV475" s="1732"/>
      <c r="BW475" s="1732"/>
      <c r="BX475" s="1732"/>
      <c r="BY475" s="1732"/>
      <c r="BZ475" s="1731"/>
      <c r="CA475" s="2200"/>
      <c r="CB475" s="2200"/>
      <c r="CC475" s="2200"/>
      <c r="CD475" s="2200"/>
      <c r="CE475" s="2200"/>
      <c r="CF475" s="2200"/>
      <c r="CG475" s="2200"/>
      <c r="CH475" s="2200"/>
      <c r="CI475" s="2200"/>
      <c r="CJ475" s="2200"/>
      <c r="CK475" s="2200"/>
      <c r="CL475" s="2200"/>
      <c r="CM475" s="2200"/>
      <c r="CN475" s="2200"/>
      <c r="CO475" s="2200"/>
      <c r="CP475" s="2200"/>
      <c r="CQ475" s="2200"/>
      <c r="CR475" s="1731"/>
      <c r="CS475" s="1731"/>
    </row>
    <row r="476" spans="1:97" ht="13.5" customHeight="1" x14ac:dyDescent="0.25">
      <c r="A476" s="1731"/>
      <c r="B476" s="1731"/>
      <c r="C476" s="1731"/>
      <c r="D476" s="1731"/>
      <c r="E476" s="1731"/>
      <c r="F476" s="1731"/>
      <c r="G476" s="1731"/>
      <c r="H476" s="1731"/>
      <c r="I476" s="1731"/>
      <c r="J476" s="1731"/>
      <c r="K476" s="1731"/>
      <c r="L476" s="1731"/>
      <c r="M476" s="1731"/>
      <c r="N476" s="1731"/>
      <c r="O476" s="1731"/>
      <c r="P476" s="1731"/>
      <c r="Q476" s="1731"/>
      <c r="R476" s="1731"/>
      <c r="S476" s="1731"/>
      <c r="T476" s="1731"/>
      <c r="U476" s="1731"/>
      <c r="V476" s="1731"/>
      <c r="W476" s="1731"/>
      <c r="X476" s="1731"/>
      <c r="Y476" s="1731"/>
      <c r="Z476" s="1731"/>
      <c r="AA476" s="1731"/>
      <c r="AB476" s="1731"/>
      <c r="AC476" s="1731"/>
      <c r="AD476" s="1731"/>
      <c r="AE476" s="1731"/>
      <c r="AF476" s="1731"/>
      <c r="AG476" s="1731"/>
      <c r="AH476" s="1731"/>
      <c r="AI476" s="1731"/>
      <c r="AJ476" s="1731"/>
      <c r="AK476" s="1731"/>
      <c r="AL476" s="1731"/>
      <c r="AM476" s="1731"/>
      <c r="AN476" s="1731"/>
      <c r="AO476" s="1731"/>
      <c r="AP476" s="1731"/>
      <c r="AQ476" s="1731"/>
      <c r="AR476" s="1731"/>
      <c r="AS476" s="1731"/>
      <c r="AT476" s="1731"/>
      <c r="AU476" s="1731"/>
      <c r="AV476" s="1731"/>
      <c r="AW476" s="1731"/>
      <c r="AX476" s="1731"/>
      <c r="AY476" s="1731"/>
      <c r="AZ476" s="1731"/>
      <c r="BA476" s="1731"/>
      <c r="BB476" s="1731"/>
      <c r="BC476" s="1731"/>
      <c r="BD476" s="1731"/>
      <c r="BE476" s="1731"/>
      <c r="BF476" s="1731"/>
      <c r="BG476" s="1731"/>
      <c r="BH476" s="1731"/>
      <c r="BI476" s="1731"/>
      <c r="BJ476" s="1731"/>
      <c r="BK476" s="1731"/>
      <c r="BL476" s="1731"/>
      <c r="BM476" s="1731"/>
      <c r="BN476" s="1731"/>
      <c r="BO476" s="1731"/>
      <c r="BP476" s="1731"/>
      <c r="BQ476" s="1731"/>
      <c r="BR476" s="1731"/>
      <c r="BS476" s="1731"/>
      <c r="BT476" s="1731"/>
      <c r="BU476" s="1731"/>
      <c r="BV476" s="1732"/>
      <c r="BW476" s="1732"/>
      <c r="BX476" s="1732"/>
      <c r="BY476" s="1732"/>
      <c r="BZ476" s="1731"/>
      <c r="CA476" s="2200"/>
      <c r="CB476" s="2200"/>
      <c r="CC476" s="2200"/>
      <c r="CD476" s="2200"/>
      <c r="CE476" s="2200"/>
      <c r="CF476" s="2200"/>
      <c r="CG476" s="2200"/>
      <c r="CH476" s="2200"/>
      <c r="CI476" s="2200"/>
      <c r="CJ476" s="2200"/>
      <c r="CK476" s="2200"/>
      <c r="CL476" s="2200"/>
      <c r="CM476" s="2200"/>
      <c r="CN476" s="2200"/>
      <c r="CO476" s="2200"/>
      <c r="CP476" s="2200"/>
      <c r="CQ476" s="2200"/>
      <c r="CR476" s="1731"/>
      <c r="CS476" s="1731"/>
    </row>
    <row r="477" spans="1:97" ht="13.5" customHeight="1" x14ac:dyDescent="0.25">
      <c r="A477" s="1731"/>
      <c r="B477" s="1731"/>
      <c r="C477" s="1731"/>
      <c r="D477" s="1731"/>
      <c r="E477" s="1731"/>
      <c r="F477" s="1731"/>
      <c r="G477" s="1731"/>
      <c r="H477" s="1731"/>
      <c r="I477" s="1731"/>
      <c r="J477" s="1731"/>
      <c r="K477" s="1731"/>
      <c r="L477" s="1731"/>
      <c r="M477" s="1731"/>
      <c r="N477" s="1731"/>
      <c r="O477" s="1731"/>
      <c r="P477" s="1731"/>
      <c r="Q477" s="1731"/>
      <c r="R477" s="1731"/>
      <c r="S477" s="1731"/>
      <c r="T477" s="1731"/>
      <c r="U477" s="1731"/>
      <c r="V477" s="1731"/>
      <c r="W477" s="1731"/>
      <c r="X477" s="1731"/>
      <c r="Y477" s="1731"/>
      <c r="Z477" s="1731"/>
      <c r="AA477" s="1731"/>
      <c r="AB477" s="1731"/>
      <c r="AC477" s="1731"/>
      <c r="AD477" s="1731"/>
      <c r="AE477" s="1731"/>
      <c r="AF477" s="1731"/>
      <c r="AG477" s="1731"/>
      <c r="AH477" s="1731"/>
      <c r="AI477" s="1731"/>
      <c r="AJ477" s="1731"/>
      <c r="AK477" s="1731"/>
      <c r="AL477" s="1731"/>
      <c r="AM477" s="1731"/>
      <c r="AN477" s="1731"/>
      <c r="AO477" s="1731"/>
      <c r="AP477" s="1731"/>
      <c r="AQ477" s="1731"/>
      <c r="AR477" s="1731"/>
      <c r="AS477" s="1731"/>
      <c r="AT477" s="1731"/>
      <c r="AU477" s="1731"/>
      <c r="AV477" s="1731"/>
      <c r="AW477" s="1731"/>
      <c r="AX477" s="1731"/>
      <c r="AY477" s="1731"/>
      <c r="AZ477" s="1731"/>
      <c r="BA477" s="1731"/>
      <c r="BB477" s="1731"/>
      <c r="BC477" s="1731"/>
      <c r="BD477" s="1731"/>
      <c r="BE477" s="1731"/>
      <c r="BF477" s="1731"/>
      <c r="BG477" s="1731"/>
      <c r="BH477" s="1731"/>
      <c r="BI477" s="1731"/>
      <c r="BJ477" s="1731"/>
      <c r="BK477" s="1731"/>
      <c r="BL477" s="1731"/>
      <c r="BM477" s="1731"/>
      <c r="BN477" s="1731"/>
      <c r="BO477" s="1731"/>
      <c r="BP477" s="1731"/>
      <c r="BQ477" s="1731"/>
      <c r="BR477" s="1731"/>
      <c r="BS477" s="1731"/>
      <c r="BT477" s="1731"/>
      <c r="BU477" s="1731"/>
      <c r="BV477" s="1732"/>
      <c r="BW477" s="1732"/>
      <c r="BX477" s="1732"/>
      <c r="BY477" s="1732"/>
      <c r="BZ477" s="1731"/>
      <c r="CA477" s="2200"/>
      <c r="CB477" s="2200"/>
      <c r="CC477" s="2200"/>
      <c r="CD477" s="2200"/>
      <c r="CE477" s="2200"/>
      <c r="CF477" s="2200"/>
      <c r="CG477" s="2200"/>
      <c r="CH477" s="2200"/>
      <c r="CI477" s="2200"/>
      <c r="CJ477" s="2200"/>
      <c r="CK477" s="2200"/>
      <c r="CL477" s="2200"/>
      <c r="CM477" s="2200"/>
      <c r="CN477" s="2200"/>
      <c r="CO477" s="2200"/>
      <c r="CP477" s="2200"/>
      <c r="CQ477" s="2200"/>
      <c r="CR477" s="1731"/>
      <c r="CS477" s="1731"/>
    </row>
    <row r="478" spans="1:97" ht="13.5" customHeight="1" x14ac:dyDescent="0.25">
      <c r="A478" s="1731"/>
      <c r="B478" s="1731"/>
      <c r="C478" s="1731"/>
      <c r="D478" s="1731"/>
      <c r="E478" s="1731"/>
      <c r="F478" s="1731"/>
      <c r="G478" s="1731"/>
      <c r="H478" s="1731"/>
      <c r="I478" s="1731"/>
      <c r="J478" s="1731"/>
      <c r="K478" s="1731"/>
      <c r="L478" s="1731"/>
      <c r="M478" s="1731"/>
      <c r="N478" s="1731"/>
      <c r="O478" s="1731"/>
      <c r="P478" s="1731"/>
      <c r="Q478" s="1731"/>
      <c r="R478" s="1731"/>
      <c r="S478" s="1731"/>
      <c r="T478" s="1731"/>
      <c r="U478" s="1731"/>
      <c r="V478" s="1731"/>
      <c r="W478" s="1731"/>
      <c r="X478" s="1731"/>
      <c r="Y478" s="1731"/>
      <c r="Z478" s="1731"/>
      <c r="AA478" s="1731"/>
      <c r="AB478" s="1731"/>
      <c r="AC478" s="1731"/>
      <c r="AD478" s="1731"/>
      <c r="AE478" s="1731"/>
      <c r="AF478" s="1731"/>
      <c r="AG478" s="1731"/>
      <c r="AH478" s="1731"/>
      <c r="AI478" s="1731"/>
      <c r="AJ478" s="1731"/>
      <c r="AK478" s="1731"/>
      <c r="AL478" s="1731"/>
      <c r="AM478" s="1731"/>
      <c r="AN478" s="1731"/>
      <c r="AO478" s="1731"/>
      <c r="AP478" s="1731"/>
      <c r="AQ478" s="1731"/>
      <c r="AR478" s="1731"/>
      <c r="AS478" s="1731"/>
      <c r="AT478" s="1731"/>
      <c r="AU478" s="1731"/>
      <c r="AV478" s="1731"/>
      <c r="AW478" s="1731"/>
      <c r="AX478" s="1731"/>
      <c r="AY478" s="1731"/>
      <c r="AZ478" s="1731"/>
      <c r="BA478" s="1731"/>
      <c r="BB478" s="1731"/>
      <c r="BC478" s="1731"/>
      <c r="BD478" s="1731"/>
      <c r="BE478" s="1731"/>
      <c r="BF478" s="1731"/>
      <c r="BG478" s="1731"/>
      <c r="BH478" s="1731"/>
      <c r="BI478" s="1731"/>
      <c r="BJ478" s="1731"/>
      <c r="BK478" s="1731"/>
      <c r="BL478" s="1731"/>
      <c r="BM478" s="1731"/>
      <c r="BN478" s="1731"/>
      <c r="BO478" s="1731"/>
      <c r="BP478" s="1731"/>
      <c r="BQ478" s="1731"/>
      <c r="BR478" s="1731"/>
      <c r="BS478" s="1731"/>
      <c r="BT478" s="1731"/>
      <c r="BU478" s="1731"/>
      <c r="BV478" s="1732"/>
      <c r="BW478" s="1732"/>
      <c r="BX478" s="1732"/>
      <c r="BY478" s="1732"/>
      <c r="BZ478" s="1731"/>
      <c r="CA478" s="2200"/>
      <c r="CB478" s="2200"/>
      <c r="CC478" s="2200"/>
      <c r="CD478" s="2200"/>
      <c r="CE478" s="2200"/>
      <c r="CF478" s="2200"/>
      <c r="CG478" s="2200"/>
      <c r="CH478" s="2200"/>
      <c r="CI478" s="2200"/>
      <c r="CJ478" s="2200"/>
      <c r="CK478" s="2200"/>
      <c r="CL478" s="2200"/>
      <c r="CM478" s="2200"/>
      <c r="CN478" s="2200"/>
      <c r="CO478" s="2200"/>
      <c r="CP478" s="2200"/>
      <c r="CQ478" s="2200"/>
      <c r="CR478" s="1731"/>
      <c r="CS478" s="1731"/>
    </row>
    <row r="479" spans="1:97" ht="13.5" customHeight="1" x14ac:dyDescent="0.25">
      <c r="A479" s="1731"/>
      <c r="B479" s="1731"/>
      <c r="C479" s="1731"/>
      <c r="D479" s="1731"/>
      <c r="E479" s="1731"/>
      <c r="F479" s="1731"/>
      <c r="G479" s="1731"/>
      <c r="H479" s="1731"/>
      <c r="I479" s="1731"/>
      <c r="J479" s="1731"/>
      <c r="K479" s="1731"/>
      <c r="L479" s="1731"/>
      <c r="M479" s="1731"/>
      <c r="N479" s="1731"/>
      <c r="O479" s="1731"/>
      <c r="P479" s="1731"/>
      <c r="Q479" s="1731"/>
      <c r="R479" s="1731"/>
      <c r="S479" s="1731"/>
      <c r="T479" s="1731"/>
      <c r="U479" s="1731"/>
      <c r="V479" s="1731"/>
      <c r="W479" s="1731"/>
      <c r="X479" s="1731"/>
      <c r="Y479" s="1731"/>
      <c r="Z479" s="1731"/>
      <c r="AA479" s="1731"/>
      <c r="AB479" s="1731"/>
      <c r="AC479" s="1731"/>
      <c r="AD479" s="1731"/>
      <c r="AE479" s="1731"/>
      <c r="AF479" s="1731"/>
      <c r="AG479" s="1731"/>
      <c r="AH479" s="1731"/>
      <c r="AI479" s="1731"/>
      <c r="AJ479" s="1731"/>
      <c r="AK479" s="1731"/>
      <c r="AL479" s="1731"/>
      <c r="AM479" s="1731"/>
      <c r="AN479" s="1731"/>
      <c r="AO479" s="1731"/>
      <c r="AP479" s="1731"/>
      <c r="AQ479" s="1731"/>
      <c r="AR479" s="1731"/>
      <c r="AS479" s="1731"/>
      <c r="AT479" s="1731"/>
      <c r="AU479" s="1731"/>
      <c r="AV479" s="1731"/>
      <c r="AW479" s="1731"/>
      <c r="AX479" s="1731"/>
      <c r="AY479" s="1731"/>
      <c r="AZ479" s="1731"/>
      <c r="BA479" s="1731"/>
      <c r="BB479" s="1731"/>
      <c r="BC479" s="1731"/>
      <c r="BD479" s="1731"/>
      <c r="BE479" s="1731"/>
      <c r="BF479" s="1731"/>
      <c r="BG479" s="1731"/>
      <c r="BH479" s="1731"/>
      <c r="BI479" s="1731"/>
      <c r="BJ479" s="1731"/>
      <c r="BK479" s="1731"/>
      <c r="BL479" s="1731"/>
      <c r="BM479" s="1731"/>
      <c r="BN479" s="1731"/>
      <c r="BO479" s="1731"/>
      <c r="BP479" s="1731"/>
      <c r="BQ479" s="1731"/>
      <c r="BR479" s="1731"/>
      <c r="BS479" s="1731"/>
      <c r="BT479" s="1731"/>
      <c r="BU479" s="1731"/>
      <c r="BV479" s="1732"/>
      <c r="BW479" s="1732"/>
      <c r="BX479" s="1732"/>
      <c r="BY479" s="1732"/>
      <c r="BZ479" s="1731"/>
      <c r="CA479" s="2200"/>
      <c r="CB479" s="2200"/>
      <c r="CC479" s="2200"/>
      <c r="CD479" s="2200"/>
      <c r="CE479" s="2200"/>
      <c r="CF479" s="2200"/>
      <c r="CG479" s="2200"/>
      <c r="CH479" s="2200"/>
      <c r="CI479" s="2200"/>
      <c r="CJ479" s="2200"/>
      <c r="CK479" s="2200"/>
      <c r="CL479" s="2200"/>
      <c r="CM479" s="2200"/>
      <c r="CN479" s="2200"/>
      <c r="CO479" s="2200"/>
      <c r="CP479" s="2200"/>
      <c r="CQ479" s="2200"/>
      <c r="CR479" s="1731"/>
      <c r="CS479" s="1731"/>
    </row>
    <row r="480" spans="1:97" ht="13.5" customHeight="1" x14ac:dyDescent="0.25">
      <c r="A480" s="1731"/>
      <c r="B480" s="1731"/>
      <c r="C480" s="1731"/>
      <c r="D480" s="1731"/>
      <c r="E480" s="1731"/>
      <c r="F480" s="1731"/>
      <c r="G480" s="1731"/>
      <c r="H480" s="1731"/>
      <c r="I480" s="1731"/>
      <c r="J480" s="1731"/>
      <c r="K480" s="1731"/>
      <c r="L480" s="1731"/>
      <c r="M480" s="1731"/>
      <c r="N480" s="1731"/>
      <c r="O480" s="1731"/>
      <c r="P480" s="1731"/>
      <c r="Q480" s="1731"/>
      <c r="R480" s="1731"/>
      <c r="S480" s="1731"/>
      <c r="T480" s="1731"/>
      <c r="U480" s="1731"/>
      <c r="V480" s="1731"/>
      <c r="W480" s="1731"/>
      <c r="X480" s="1731"/>
      <c r="Y480" s="1731"/>
      <c r="Z480" s="1731"/>
      <c r="AA480" s="1731"/>
      <c r="AB480" s="1731"/>
      <c r="AC480" s="1731"/>
      <c r="AD480" s="1731"/>
      <c r="AE480" s="1731"/>
      <c r="AF480" s="1731"/>
      <c r="AG480" s="1731"/>
      <c r="AH480" s="1731"/>
      <c r="AI480" s="1731"/>
      <c r="AJ480" s="1731"/>
      <c r="AK480" s="1731"/>
      <c r="AL480" s="1731"/>
      <c r="AM480" s="1731"/>
      <c r="AN480" s="1731"/>
      <c r="AO480" s="1731"/>
      <c r="AP480" s="1731"/>
      <c r="AQ480" s="1731"/>
      <c r="AR480" s="1731"/>
      <c r="AS480" s="1731"/>
      <c r="AT480" s="1731"/>
      <c r="AU480" s="1731"/>
      <c r="AV480" s="1731"/>
      <c r="AW480" s="1731"/>
      <c r="AX480" s="1731"/>
      <c r="AY480" s="1731"/>
      <c r="AZ480" s="1731"/>
      <c r="BA480" s="1731"/>
      <c r="BB480" s="1731"/>
      <c r="BC480" s="1731"/>
      <c r="BD480" s="1731"/>
      <c r="BE480" s="1731"/>
      <c r="BF480" s="1731"/>
      <c r="BG480" s="1731"/>
      <c r="BH480" s="1731"/>
      <c r="BI480" s="1731"/>
      <c r="BJ480" s="1731"/>
      <c r="BK480" s="1731"/>
      <c r="BL480" s="1731"/>
      <c r="BM480" s="1731"/>
      <c r="BN480" s="1731"/>
      <c r="BO480" s="1731"/>
      <c r="BP480" s="1731"/>
      <c r="BQ480" s="1731"/>
      <c r="BR480" s="1731"/>
      <c r="BS480" s="1731"/>
      <c r="BT480" s="1731"/>
      <c r="BU480" s="1731"/>
      <c r="BV480" s="1732"/>
      <c r="BW480" s="1732"/>
      <c r="BX480" s="1732"/>
      <c r="BY480" s="1732"/>
      <c r="BZ480" s="1731"/>
      <c r="CA480" s="2200"/>
      <c r="CB480" s="2200"/>
      <c r="CC480" s="2200"/>
      <c r="CD480" s="2200"/>
      <c r="CE480" s="2200"/>
      <c r="CF480" s="2200"/>
      <c r="CG480" s="2200"/>
      <c r="CH480" s="2200"/>
      <c r="CI480" s="2200"/>
      <c r="CJ480" s="2200"/>
      <c r="CK480" s="2200"/>
      <c r="CL480" s="2200"/>
      <c r="CM480" s="2200"/>
      <c r="CN480" s="2200"/>
      <c r="CO480" s="2200"/>
      <c r="CP480" s="2200"/>
      <c r="CQ480" s="2200"/>
      <c r="CR480" s="1731"/>
      <c r="CS480" s="1731"/>
    </row>
    <row r="481" spans="1:97" ht="13.5" customHeight="1" x14ac:dyDescent="0.25">
      <c r="A481" s="1731"/>
      <c r="B481" s="1731"/>
      <c r="C481" s="1731"/>
      <c r="D481" s="1731"/>
      <c r="E481" s="1731"/>
      <c r="F481" s="1731"/>
      <c r="G481" s="1731"/>
      <c r="H481" s="1731"/>
      <c r="I481" s="1731"/>
      <c r="J481" s="1731"/>
      <c r="K481" s="1731"/>
      <c r="L481" s="1731"/>
      <c r="M481" s="1731"/>
      <c r="N481" s="1731"/>
      <c r="O481" s="1731"/>
      <c r="P481" s="1731"/>
      <c r="Q481" s="1731"/>
      <c r="R481" s="1731"/>
      <c r="S481" s="1731"/>
      <c r="T481" s="1731"/>
      <c r="U481" s="1731"/>
      <c r="V481" s="1731"/>
      <c r="W481" s="1731"/>
      <c r="X481" s="1731"/>
      <c r="Y481" s="1731"/>
      <c r="Z481" s="1731"/>
      <c r="AA481" s="1731"/>
      <c r="AB481" s="1731"/>
      <c r="AC481" s="1731"/>
      <c r="AD481" s="1731"/>
      <c r="AE481" s="1731"/>
      <c r="AF481" s="1731"/>
      <c r="AG481" s="1731"/>
      <c r="AH481" s="1731"/>
      <c r="AI481" s="1731"/>
      <c r="AJ481" s="1731"/>
      <c r="AK481" s="1731"/>
      <c r="AL481" s="1731"/>
      <c r="AM481" s="1731"/>
      <c r="AN481" s="1731"/>
      <c r="AO481" s="1731"/>
      <c r="AP481" s="1731"/>
      <c r="AQ481" s="1731"/>
      <c r="AR481" s="1731"/>
      <c r="AS481" s="1731"/>
      <c r="AT481" s="1731"/>
      <c r="AU481" s="1731"/>
      <c r="AV481" s="1731"/>
      <c r="AW481" s="1731"/>
      <c r="AX481" s="1731"/>
      <c r="AY481" s="1731"/>
      <c r="AZ481" s="1731"/>
      <c r="BA481" s="1731"/>
      <c r="BB481" s="1731"/>
      <c r="BC481" s="1731"/>
      <c r="BD481" s="1731"/>
      <c r="BE481" s="1731"/>
      <c r="BF481" s="1731"/>
      <c r="BG481" s="1731"/>
      <c r="BH481" s="1731"/>
      <c r="BI481" s="1731"/>
      <c r="BJ481" s="1731"/>
      <c r="BK481" s="1731"/>
      <c r="BL481" s="1731"/>
      <c r="BM481" s="1731"/>
      <c r="BN481" s="1731"/>
      <c r="BO481" s="1731"/>
      <c r="BP481" s="1731"/>
      <c r="BQ481" s="1731"/>
      <c r="BR481" s="1731"/>
      <c r="BS481" s="1731"/>
      <c r="BT481" s="1731"/>
      <c r="BU481" s="1731"/>
      <c r="BV481" s="1732"/>
      <c r="BW481" s="1732"/>
      <c r="BX481" s="1732"/>
      <c r="BY481" s="1732"/>
      <c r="BZ481" s="1731"/>
      <c r="CA481" s="2200"/>
      <c r="CB481" s="2200"/>
      <c r="CC481" s="2200"/>
      <c r="CD481" s="2200"/>
      <c r="CE481" s="2200"/>
      <c r="CF481" s="2200"/>
      <c r="CG481" s="2200"/>
      <c r="CH481" s="2200"/>
      <c r="CI481" s="2200"/>
      <c r="CJ481" s="2200"/>
      <c r="CK481" s="2200"/>
      <c r="CL481" s="2200"/>
      <c r="CM481" s="2200"/>
      <c r="CN481" s="2200"/>
      <c r="CO481" s="2200"/>
      <c r="CP481" s="2200"/>
      <c r="CQ481" s="2200"/>
      <c r="CR481" s="1731"/>
      <c r="CS481" s="1731"/>
    </row>
    <row r="482" spans="1:97" ht="13.5" customHeight="1" x14ac:dyDescent="0.25">
      <c r="A482" s="1731"/>
      <c r="B482" s="1731"/>
      <c r="C482" s="1731"/>
      <c r="D482" s="1731"/>
      <c r="E482" s="1731"/>
      <c r="F482" s="1731"/>
      <c r="G482" s="1731"/>
      <c r="H482" s="1731"/>
      <c r="I482" s="1731"/>
      <c r="J482" s="1731"/>
      <c r="K482" s="1731"/>
      <c r="L482" s="1731"/>
      <c r="M482" s="1731"/>
      <c r="N482" s="1731"/>
      <c r="O482" s="1731"/>
      <c r="P482" s="1731"/>
      <c r="Q482" s="1731"/>
      <c r="R482" s="1731"/>
      <c r="S482" s="1731"/>
      <c r="T482" s="1731"/>
      <c r="U482" s="1731"/>
      <c r="V482" s="1731"/>
      <c r="W482" s="1731"/>
      <c r="X482" s="1731"/>
      <c r="Y482" s="1731"/>
      <c r="Z482" s="1731"/>
      <c r="AA482" s="1731"/>
      <c r="AB482" s="1731"/>
      <c r="AC482" s="1731"/>
      <c r="AD482" s="1731"/>
      <c r="AE482" s="1731"/>
      <c r="AF482" s="1731"/>
      <c r="AG482" s="1731"/>
      <c r="AH482" s="1731"/>
      <c r="AI482" s="1731"/>
      <c r="AJ482" s="1731"/>
      <c r="AK482" s="1731"/>
      <c r="AL482" s="1731"/>
      <c r="AM482" s="1731"/>
      <c r="AN482" s="1731"/>
      <c r="AO482" s="1731"/>
      <c r="AP482" s="1731"/>
      <c r="AQ482" s="1731"/>
      <c r="AR482" s="1731"/>
      <c r="AS482" s="1731"/>
      <c r="AT482" s="1731"/>
      <c r="AU482" s="1731"/>
      <c r="AV482" s="1731"/>
      <c r="AW482" s="1731"/>
      <c r="AX482" s="1731"/>
      <c r="AY482" s="1731"/>
      <c r="AZ482" s="1731"/>
      <c r="BA482" s="1731"/>
      <c r="BB482" s="1731"/>
      <c r="BC482" s="1731"/>
      <c r="BD482" s="1731"/>
      <c r="BE482" s="1731"/>
      <c r="BF482" s="1731"/>
      <c r="BG482" s="1731"/>
      <c r="BH482" s="1731"/>
      <c r="BI482" s="1731"/>
      <c r="BJ482" s="1731"/>
      <c r="BK482" s="1731"/>
      <c r="BL482" s="1731"/>
      <c r="BM482" s="1731"/>
      <c r="BN482" s="1731"/>
      <c r="BO482" s="1731"/>
      <c r="BP482" s="1731"/>
      <c r="BQ482" s="1731"/>
      <c r="BR482" s="1731"/>
      <c r="BS482" s="1731"/>
      <c r="BT482" s="1731"/>
      <c r="BU482" s="1731"/>
      <c r="BV482" s="1732"/>
      <c r="BW482" s="1732"/>
      <c r="BX482" s="1732"/>
      <c r="BY482" s="1732"/>
      <c r="BZ482" s="1731"/>
      <c r="CA482" s="2200"/>
      <c r="CB482" s="2200"/>
      <c r="CC482" s="2200"/>
      <c r="CD482" s="2200"/>
      <c r="CE482" s="2200"/>
      <c r="CF482" s="2200"/>
      <c r="CG482" s="2200"/>
      <c r="CH482" s="2200"/>
      <c r="CI482" s="2200"/>
      <c r="CJ482" s="2200"/>
      <c r="CK482" s="2200"/>
      <c r="CL482" s="2200"/>
      <c r="CM482" s="2200"/>
      <c r="CN482" s="2200"/>
      <c r="CO482" s="2200"/>
      <c r="CP482" s="2200"/>
      <c r="CQ482" s="2200"/>
      <c r="CR482" s="1731"/>
      <c r="CS482" s="1731"/>
    </row>
    <row r="483" spans="1:97" ht="13.5" customHeight="1" x14ac:dyDescent="0.25">
      <c r="A483" s="1731"/>
      <c r="B483" s="1731"/>
      <c r="C483" s="1731"/>
      <c r="D483" s="1731"/>
      <c r="E483" s="1731"/>
      <c r="F483" s="1731"/>
      <c r="G483" s="1731"/>
      <c r="H483" s="1731"/>
      <c r="I483" s="1731"/>
      <c r="J483" s="1731"/>
      <c r="K483" s="1731"/>
      <c r="L483" s="1731"/>
      <c r="M483" s="1731"/>
      <c r="N483" s="1731"/>
      <c r="O483" s="1731"/>
      <c r="P483" s="1731"/>
      <c r="Q483" s="1731"/>
      <c r="R483" s="1731"/>
      <c r="S483" s="1731"/>
      <c r="T483" s="1731"/>
      <c r="U483" s="1731"/>
      <c r="V483" s="1731"/>
      <c r="W483" s="1731"/>
      <c r="X483" s="1731"/>
      <c r="Y483" s="1731"/>
      <c r="Z483" s="1731"/>
      <c r="AA483" s="1731"/>
      <c r="AB483" s="1731"/>
      <c r="AC483" s="1731"/>
      <c r="AD483" s="1731"/>
      <c r="AE483" s="1731"/>
      <c r="AF483" s="1731"/>
      <c r="AG483" s="1731"/>
      <c r="AH483" s="1731"/>
      <c r="AI483" s="1731"/>
      <c r="AJ483" s="1731"/>
      <c r="AK483" s="1731"/>
      <c r="AL483" s="1731"/>
      <c r="AM483" s="1731"/>
      <c r="AN483" s="1731"/>
      <c r="AO483" s="1731"/>
      <c r="AP483" s="1731"/>
      <c r="AQ483" s="1731"/>
      <c r="AR483" s="1731"/>
      <c r="AS483" s="1731"/>
      <c r="AT483" s="1731"/>
      <c r="AU483" s="1731"/>
      <c r="AV483" s="1731"/>
      <c r="AW483" s="1731"/>
      <c r="AX483" s="1731"/>
      <c r="AY483" s="1731"/>
      <c r="AZ483" s="1731"/>
      <c r="BA483" s="1731"/>
      <c r="BB483" s="1731"/>
      <c r="BC483" s="1731"/>
      <c r="BD483" s="1731"/>
      <c r="BE483" s="1731"/>
      <c r="BF483" s="1731"/>
      <c r="BG483" s="1731"/>
      <c r="BH483" s="1731"/>
      <c r="BI483" s="1731"/>
      <c r="BJ483" s="1731"/>
      <c r="BK483" s="1731"/>
      <c r="BL483" s="1731"/>
      <c r="BM483" s="1731"/>
      <c r="BN483" s="1731"/>
      <c r="BO483" s="1731"/>
      <c r="BP483" s="1731"/>
      <c r="BQ483" s="1731"/>
      <c r="BR483" s="1731"/>
      <c r="BS483" s="1731"/>
      <c r="BT483" s="1731"/>
      <c r="BU483" s="1731"/>
      <c r="BV483" s="1732"/>
      <c r="BW483" s="1732"/>
      <c r="BX483" s="1732"/>
      <c r="BY483" s="1732"/>
      <c r="BZ483" s="1731"/>
      <c r="CA483" s="2200"/>
      <c r="CB483" s="2200"/>
      <c r="CC483" s="2200"/>
      <c r="CD483" s="2200"/>
      <c r="CE483" s="2200"/>
      <c r="CF483" s="2200"/>
      <c r="CG483" s="2200"/>
      <c r="CH483" s="2200"/>
      <c r="CI483" s="2200"/>
      <c r="CJ483" s="2200"/>
      <c r="CK483" s="2200"/>
      <c r="CL483" s="2200"/>
      <c r="CM483" s="2200"/>
      <c r="CN483" s="2200"/>
      <c r="CO483" s="2200"/>
      <c r="CP483" s="2200"/>
      <c r="CQ483" s="2200"/>
      <c r="CR483" s="1731"/>
      <c r="CS483" s="1731"/>
    </row>
    <row r="484" spans="1:97" ht="13.5" customHeight="1" x14ac:dyDescent="0.25">
      <c r="A484" s="1731"/>
      <c r="B484" s="1731"/>
      <c r="C484" s="1731"/>
      <c r="D484" s="1731"/>
      <c r="E484" s="1731"/>
      <c r="F484" s="1731"/>
      <c r="G484" s="1731"/>
      <c r="H484" s="1731"/>
      <c r="I484" s="1731"/>
      <c r="J484" s="1731"/>
      <c r="K484" s="1731"/>
      <c r="L484" s="1731"/>
      <c r="M484" s="1731"/>
      <c r="N484" s="1731"/>
      <c r="O484" s="1731"/>
      <c r="P484" s="1731"/>
      <c r="Q484" s="1731"/>
      <c r="R484" s="1731"/>
      <c r="S484" s="1731"/>
      <c r="T484" s="1731"/>
      <c r="U484" s="1731"/>
      <c r="V484" s="1731"/>
      <c r="W484" s="1731"/>
      <c r="X484" s="1731"/>
      <c r="Y484" s="1731"/>
      <c r="Z484" s="1731"/>
      <c r="AA484" s="1731"/>
      <c r="AB484" s="1731"/>
      <c r="AC484" s="1731"/>
      <c r="AD484" s="1731"/>
      <c r="AE484" s="1731"/>
      <c r="AF484" s="1731"/>
      <c r="AG484" s="1731"/>
      <c r="AH484" s="1731"/>
      <c r="AI484" s="1731"/>
      <c r="AJ484" s="1731"/>
      <c r="AK484" s="1731"/>
      <c r="AL484" s="1731"/>
      <c r="AM484" s="1731"/>
      <c r="AN484" s="1731"/>
      <c r="AO484" s="1731"/>
      <c r="AP484" s="1731"/>
      <c r="AQ484" s="1731"/>
      <c r="AR484" s="1731"/>
      <c r="AS484" s="1731"/>
      <c r="AT484" s="1731"/>
      <c r="AU484" s="1731"/>
      <c r="AV484" s="1731"/>
      <c r="AW484" s="1731"/>
      <c r="AX484" s="1731"/>
      <c r="AY484" s="1731"/>
      <c r="AZ484" s="1731"/>
      <c r="BA484" s="1731"/>
      <c r="BB484" s="1731"/>
      <c r="BC484" s="1731"/>
      <c r="BD484" s="1731"/>
      <c r="BE484" s="1731"/>
      <c r="BF484" s="1731"/>
      <c r="BG484" s="1731"/>
      <c r="BH484" s="1731"/>
      <c r="BI484" s="1731"/>
      <c r="BJ484" s="1731"/>
      <c r="BK484" s="1731"/>
      <c r="BL484" s="1731"/>
      <c r="BM484" s="1731"/>
      <c r="BN484" s="1731"/>
      <c r="BO484" s="1731"/>
      <c r="BP484" s="1731"/>
      <c r="BQ484" s="1731"/>
      <c r="BR484" s="1731"/>
      <c r="BS484" s="1731"/>
      <c r="BT484" s="1731"/>
      <c r="BU484" s="1731"/>
      <c r="BV484" s="1732"/>
      <c r="BW484" s="1732"/>
      <c r="BX484" s="1732"/>
      <c r="BY484" s="1732"/>
      <c r="BZ484" s="1731"/>
      <c r="CA484" s="2200"/>
      <c r="CB484" s="2200"/>
      <c r="CC484" s="2200"/>
      <c r="CD484" s="2200"/>
      <c r="CE484" s="2200"/>
      <c r="CF484" s="2200"/>
      <c r="CG484" s="2200"/>
      <c r="CH484" s="2200"/>
      <c r="CI484" s="2200"/>
      <c r="CJ484" s="2200"/>
      <c r="CK484" s="2200"/>
      <c r="CL484" s="2200"/>
      <c r="CM484" s="2200"/>
      <c r="CN484" s="2200"/>
      <c r="CO484" s="2200"/>
      <c r="CP484" s="2200"/>
      <c r="CQ484" s="2200"/>
      <c r="CR484" s="1731"/>
      <c r="CS484" s="1731"/>
    </row>
    <row r="485" spans="1:97" ht="13.5" customHeight="1" x14ac:dyDescent="0.25">
      <c r="A485" s="1731"/>
      <c r="B485" s="1731"/>
      <c r="C485" s="1731"/>
      <c r="D485" s="1731"/>
      <c r="E485" s="1731"/>
      <c r="F485" s="1731"/>
      <c r="G485" s="1731"/>
      <c r="H485" s="1731"/>
      <c r="I485" s="1731"/>
      <c r="J485" s="1731"/>
      <c r="K485" s="1731"/>
      <c r="L485" s="1731"/>
      <c r="M485" s="1731"/>
      <c r="N485" s="1731"/>
      <c r="O485" s="1731"/>
      <c r="P485" s="1731"/>
      <c r="Q485" s="1731"/>
      <c r="R485" s="1731"/>
      <c r="S485" s="1731"/>
      <c r="T485" s="1731"/>
      <c r="U485" s="1731"/>
      <c r="V485" s="1731"/>
      <c r="W485" s="1731"/>
      <c r="X485" s="1731"/>
      <c r="Y485" s="1731"/>
      <c r="Z485" s="1731"/>
      <c r="AA485" s="1731"/>
      <c r="AB485" s="1731"/>
      <c r="AC485" s="1731"/>
      <c r="AD485" s="1731"/>
      <c r="AE485" s="1731"/>
      <c r="AF485" s="1731"/>
      <c r="AG485" s="1731"/>
      <c r="AH485" s="1731"/>
      <c r="AI485" s="1731"/>
      <c r="AJ485" s="1731"/>
      <c r="AK485" s="1731"/>
      <c r="AL485" s="1731"/>
      <c r="AM485" s="1731"/>
      <c r="AN485" s="1731"/>
      <c r="AO485" s="1731"/>
      <c r="AP485" s="1731"/>
      <c r="AQ485" s="1731"/>
      <c r="AR485" s="1731"/>
      <c r="AS485" s="1731"/>
      <c r="AT485" s="1731"/>
      <c r="AU485" s="1731"/>
      <c r="AV485" s="1731"/>
      <c r="AW485" s="1731"/>
      <c r="AX485" s="1731"/>
      <c r="AY485" s="1731"/>
      <c r="AZ485" s="1731"/>
      <c r="BA485" s="1731"/>
      <c r="BB485" s="1731"/>
      <c r="BC485" s="1731"/>
      <c r="BD485" s="1731"/>
      <c r="BE485" s="1731"/>
      <c r="BF485" s="1731"/>
      <c r="BG485" s="1731"/>
      <c r="BH485" s="1731"/>
      <c r="BI485" s="1731"/>
      <c r="BJ485" s="1731"/>
      <c r="BK485" s="1731"/>
      <c r="BL485" s="1731"/>
      <c r="BM485" s="1731"/>
      <c r="BN485" s="1731"/>
      <c r="BO485" s="1731"/>
      <c r="BP485" s="1731"/>
      <c r="BQ485" s="1731"/>
      <c r="BR485" s="1731"/>
      <c r="BS485" s="1731"/>
      <c r="BT485" s="1731"/>
      <c r="BU485" s="1731"/>
      <c r="BV485" s="1732"/>
      <c r="BW485" s="1732"/>
      <c r="BX485" s="1732"/>
      <c r="BY485" s="1732"/>
      <c r="BZ485" s="1731"/>
      <c r="CA485" s="2200"/>
      <c r="CB485" s="2200"/>
      <c r="CC485" s="2200"/>
      <c r="CD485" s="2200"/>
      <c r="CE485" s="2200"/>
      <c r="CF485" s="2200"/>
      <c r="CG485" s="2200"/>
      <c r="CH485" s="2200"/>
      <c r="CI485" s="2200"/>
      <c r="CJ485" s="2200"/>
      <c r="CK485" s="2200"/>
      <c r="CL485" s="2200"/>
      <c r="CM485" s="2200"/>
      <c r="CN485" s="2200"/>
      <c r="CO485" s="2200"/>
      <c r="CP485" s="2200"/>
      <c r="CQ485" s="2200"/>
      <c r="CR485" s="1731"/>
      <c r="CS485" s="1731"/>
    </row>
    <row r="486" spans="1:97" ht="13.5" customHeight="1" x14ac:dyDescent="0.25">
      <c r="A486" s="1731"/>
      <c r="B486" s="1731"/>
      <c r="C486" s="1731"/>
      <c r="D486" s="1731"/>
      <c r="E486" s="1731"/>
      <c r="F486" s="1731"/>
      <c r="G486" s="1731"/>
      <c r="H486" s="1731"/>
      <c r="I486" s="1731"/>
      <c r="J486" s="1731"/>
      <c r="K486" s="1731"/>
      <c r="L486" s="1731"/>
      <c r="M486" s="1731"/>
      <c r="N486" s="1731"/>
      <c r="O486" s="1731"/>
      <c r="P486" s="1731"/>
      <c r="Q486" s="1731"/>
      <c r="R486" s="1731"/>
      <c r="S486" s="1731"/>
      <c r="T486" s="1731"/>
      <c r="U486" s="1731"/>
      <c r="V486" s="1731"/>
      <c r="W486" s="1731"/>
      <c r="X486" s="1731"/>
      <c r="Y486" s="1731"/>
      <c r="Z486" s="1731"/>
      <c r="AA486" s="1731"/>
      <c r="AB486" s="1731"/>
      <c r="AC486" s="1731"/>
      <c r="AD486" s="1731"/>
      <c r="AE486" s="1731"/>
      <c r="AF486" s="1731"/>
      <c r="AG486" s="1731"/>
      <c r="AH486" s="1731"/>
      <c r="AI486" s="1731"/>
      <c r="AJ486" s="1731"/>
      <c r="AK486" s="1731"/>
      <c r="AL486" s="1731"/>
      <c r="AM486" s="1731"/>
      <c r="AN486" s="1731"/>
      <c r="AO486" s="1731"/>
      <c r="AP486" s="1731"/>
      <c r="AQ486" s="1731"/>
      <c r="AR486" s="1731"/>
      <c r="AS486" s="1731"/>
      <c r="AT486" s="1731"/>
      <c r="AU486" s="1731"/>
      <c r="AV486" s="1731"/>
      <c r="AW486" s="1731"/>
      <c r="AX486" s="1731"/>
      <c r="AY486" s="1731"/>
      <c r="AZ486" s="1731"/>
      <c r="BA486" s="1731"/>
      <c r="BB486" s="1731"/>
      <c r="BC486" s="1731"/>
      <c r="BD486" s="1731"/>
      <c r="BE486" s="1731"/>
      <c r="BF486" s="1731"/>
      <c r="BG486" s="1731"/>
      <c r="BH486" s="1731"/>
      <c r="BI486" s="1731"/>
      <c r="BJ486" s="1731"/>
      <c r="BK486" s="1731"/>
      <c r="BL486" s="1731"/>
      <c r="BM486" s="1731"/>
      <c r="BN486" s="1731"/>
      <c r="BO486" s="1731"/>
      <c r="BP486" s="1731"/>
      <c r="BQ486" s="1731"/>
      <c r="BR486" s="1731"/>
      <c r="BS486" s="1731"/>
      <c r="BT486" s="1731"/>
      <c r="BU486" s="1731"/>
      <c r="BV486" s="1732"/>
      <c r="BW486" s="1732"/>
      <c r="BX486" s="1732"/>
      <c r="BY486" s="1732"/>
      <c r="BZ486" s="1731"/>
      <c r="CA486" s="2200"/>
      <c r="CB486" s="2200"/>
      <c r="CC486" s="2200"/>
      <c r="CD486" s="2200"/>
      <c r="CE486" s="2200"/>
      <c r="CF486" s="2200"/>
      <c r="CG486" s="2200"/>
      <c r="CH486" s="2200"/>
      <c r="CI486" s="2200"/>
      <c r="CJ486" s="2200"/>
      <c r="CK486" s="2200"/>
      <c r="CL486" s="2200"/>
      <c r="CM486" s="2200"/>
      <c r="CN486" s="2200"/>
      <c r="CO486" s="2200"/>
      <c r="CP486" s="2200"/>
      <c r="CQ486" s="2200"/>
      <c r="CR486" s="1731"/>
      <c r="CS486" s="1731"/>
    </row>
    <row r="487" spans="1:97" ht="13.5" customHeight="1" x14ac:dyDescent="0.25">
      <c r="A487" s="1731"/>
      <c r="B487" s="1731"/>
      <c r="C487" s="1731"/>
      <c r="D487" s="1731"/>
      <c r="E487" s="1731"/>
      <c r="F487" s="1731"/>
      <c r="G487" s="1731"/>
      <c r="H487" s="1731"/>
      <c r="I487" s="1731"/>
      <c r="J487" s="1731"/>
      <c r="K487" s="1731"/>
      <c r="L487" s="1731"/>
      <c r="M487" s="1731"/>
      <c r="N487" s="1731"/>
      <c r="O487" s="1731"/>
      <c r="P487" s="1731"/>
      <c r="Q487" s="1731"/>
      <c r="R487" s="1731"/>
      <c r="S487" s="1731"/>
      <c r="T487" s="1731"/>
      <c r="U487" s="1731"/>
      <c r="V487" s="1731"/>
      <c r="W487" s="1731"/>
      <c r="X487" s="1731"/>
      <c r="Y487" s="1731"/>
      <c r="Z487" s="1731"/>
      <c r="AA487" s="1731"/>
      <c r="AB487" s="1731"/>
      <c r="AC487" s="1731"/>
      <c r="AD487" s="1731"/>
      <c r="AE487" s="1731"/>
      <c r="AF487" s="1731"/>
      <c r="AG487" s="1731"/>
      <c r="AH487" s="1731"/>
      <c r="AI487" s="1731"/>
      <c r="AJ487" s="1731"/>
      <c r="AK487" s="1731"/>
      <c r="AL487" s="1731"/>
      <c r="AM487" s="1731"/>
      <c r="AN487" s="1731"/>
      <c r="AO487" s="1731"/>
      <c r="AP487" s="1731"/>
      <c r="AQ487" s="1731"/>
      <c r="AR487" s="1731"/>
      <c r="AS487" s="1731"/>
      <c r="AT487" s="1731"/>
      <c r="AU487" s="1731"/>
      <c r="AV487" s="1731"/>
      <c r="AW487" s="1731"/>
      <c r="AX487" s="1731"/>
      <c r="AY487" s="1731"/>
      <c r="AZ487" s="1731"/>
      <c r="BA487" s="1731"/>
      <c r="BB487" s="1731"/>
      <c r="BC487" s="1731"/>
      <c r="BD487" s="1731"/>
      <c r="BE487" s="1731"/>
      <c r="BF487" s="1731"/>
      <c r="BG487" s="1731"/>
      <c r="BH487" s="1731"/>
      <c r="BI487" s="1731"/>
      <c r="BJ487" s="1731"/>
      <c r="BK487" s="1731"/>
      <c r="BL487" s="1731"/>
      <c r="BM487" s="1731"/>
      <c r="BN487" s="1731"/>
      <c r="BO487" s="1731"/>
      <c r="BP487" s="1731"/>
      <c r="BQ487" s="1731"/>
      <c r="BR487" s="1731"/>
      <c r="BS487" s="1731"/>
      <c r="BT487" s="1731"/>
      <c r="BU487" s="1731"/>
      <c r="BV487" s="1732"/>
      <c r="BW487" s="1732"/>
      <c r="BX487" s="1732"/>
      <c r="BY487" s="1732"/>
      <c r="BZ487" s="1731"/>
      <c r="CA487" s="2200"/>
      <c r="CB487" s="2200"/>
      <c r="CC487" s="2200"/>
      <c r="CD487" s="2200"/>
      <c r="CE487" s="2200"/>
      <c r="CF487" s="2200"/>
      <c r="CG487" s="2200"/>
      <c r="CH487" s="2200"/>
      <c r="CI487" s="2200"/>
      <c r="CJ487" s="2200"/>
      <c r="CK487" s="2200"/>
      <c r="CL487" s="2200"/>
      <c r="CM487" s="2200"/>
      <c r="CN487" s="2200"/>
      <c r="CO487" s="2200"/>
      <c r="CP487" s="2200"/>
      <c r="CQ487" s="2200"/>
      <c r="CR487" s="1731"/>
      <c r="CS487" s="1731"/>
    </row>
    <row r="488" spans="1:97" ht="13.5" customHeight="1" x14ac:dyDescent="0.25">
      <c r="A488" s="1731"/>
      <c r="B488" s="1731"/>
      <c r="C488" s="1731"/>
      <c r="D488" s="1731"/>
      <c r="E488" s="1731"/>
      <c r="F488" s="1731"/>
      <c r="G488" s="1731"/>
      <c r="H488" s="1731"/>
      <c r="I488" s="1731"/>
      <c r="J488" s="1731"/>
      <c r="K488" s="1731"/>
      <c r="L488" s="1731"/>
      <c r="M488" s="1731"/>
      <c r="N488" s="1731"/>
      <c r="O488" s="1731"/>
      <c r="P488" s="1731"/>
      <c r="Q488" s="1731"/>
      <c r="R488" s="1731"/>
      <c r="S488" s="1731"/>
      <c r="T488" s="1731"/>
      <c r="U488" s="1731"/>
      <c r="V488" s="1731"/>
      <c r="W488" s="1731"/>
      <c r="X488" s="1731"/>
      <c r="Y488" s="1731"/>
      <c r="Z488" s="1731"/>
      <c r="AA488" s="1731"/>
      <c r="AB488" s="1731"/>
      <c r="AC488" s="1731"/>
      <c r="AD488" s="1731"/>
      <c r="AE488" s="1731"/>
      <c r="AF488" s="1731"/>
      <c r="AG488" s="1731"/>
      <c r="AH488" s="1731"/>
      <c r="AI488" s="1731"/>
      <c r="AJ488" s="1731"/>
      <c r="AK488" s="1731"/>
      <c r="AL488" s="1731"/>
      <c r="AM488" s="1731"/>
      <c r="AN488" s="1731"/>
      <c r="AO488" s="1731"/>
      <c r="AP488" s="1731"/>
      <c r="AQ488" s="1731"/>
      <c r="AR488" s="1731"/>
      <c r="AS488" s="1731"/>
      <c r="AT488" s="1731"/>
      <c r="AU488" s="1731"/>
      <c r="AV488" s="1731"/>
      <c r="AW488" s="1731"/>
      <c r="AX488" s="1731"/>
      <c r="AY488" s="1731"/>
      <c r="AZ488" s="1731"/>
      <c r="BA488" s="1731"/>
      <c r="BB488" s="1731"/>
      <c r="BC488" s="1731"/>
      <c r="BD488" s="1731"/>
      <c r="BE488" s="1731"/>
      <c r="BF488" s="1731"/>
      <c r="BG488" s="1731"/>
      <c r="BH488" s="1731"/>
      <c r="BI488" s="1731"/>
      <c r="BJ488" s="1731"/>
      <c r="BK488" s="1731"/>
      <c r="BL488" s="1731"/>
      <c r="BM488" s="1731"/>
      <c r="BN488" s="1731"/>
      <c r="BO488" s="1731"/>
      <c r="BP488" s="1731"/>
      <c r="BQ488" s="1731"/>
      <c r="BR488" s="1731"/>
      <c r="BS488" s="1731"/>
      <c r="BT488" s="1731"/>
      <c r="BU488" s="1731"/>
      <c r="BV488" s="1732"/>
      <c r="BW488" s="1732"/>
      <c r="BX488" s="1732"/>
      <c r="BY488" s="1732"/>
      <c r="BZ488" s="1731"/>
      <c r="CA488" s="2200"/>
      <c r="CB488" s="2200"/>
      <c r="CC488" s="2200"/>
      <c r="CD488" s="2200"/>
      <c r="CE488" s="2200"/>
      <c r="CF488" s="2200"/>
      <c r="CG488" s="2200"/>
      <c r="CH488" s="2200"/>
      <c r="CI488" s="2200"/>
      <c r="CJ488" s="2200"/>
      <c r="CK488" s="2200"/>
      <c r="CL488" s="2200"/>
      <c r="CM488" s="2200"/>
      <c r="CN488" s="2200"/>
      <c r="CO488" s="2200"/>
      <c r="CP488" s="2200"/>
      <c r="CQ488" s="2200"/>
      <c r="CR488" s="1731"/>
      <c r="CS488" s="1731"/>
    </row>
    <row r="489" spans="1:97" ht="13.5" customHeight="1" x14ac:dyDescent="0.25">
      <c r="A489" s="1731"/>
      <c r="B489" s="1731"/>
      <c r="C489" s="1731"/>
      <c r="D489" s="1731"/>
      <c r="E489" s="1731"/>
      <c r="F489" s="1731"/>
      <c r="G489" s="1731"/>
      <c r="H489" s="1731"/>
      <c r="I489" s="1731"/>
      <c r="J489" s="1731"/>
      <c r="K489" s="1731"/>
      <c r="L489" s="1731"/>
      <c r="M489" s="1731"/>
      <c r="N489" s="1731"/>
      <c r="O489" s="1731"/>
      <c r="P489" s="1731"/>
      <c r="Q489" s="1731"/>
      <c r="R489" s="1731"/>
      <c r="S489" s="1731"/>
      <c r="T489" s="1731"/>
      <c r="U489" s="1731"/>
      <c r="V489" s="1731"/>
      <c r="W489" s="1731"/>
      <c r="X489" s="1731"/>
      <c r="Y489" s="1731"/>
      <c r="Z489" s="1731"/>
      <c r="AA489" s="1731"/>
      <c r="AB489" s="1731"/>
      <c r="AC489" s="1731"/>
      <c r="AD489" s="1731"/>
      <c r="AE489" s="1731"/>
      <c r="AF489" s="1731"/>
      <c r="AG489" s="1731"/>
      <c r="AH489" s="1731"/>
      <c r="AI489" s="1731"/>
      <c r="AJ489" s="1731"/>
      <c r="AK489" s="1731"/>
      <c r="AL489" s="1731"/>
      <c r="AM489" s="1731"/>
      <c r="AN489" s="1731"/>
      <c r="AO489" s="1731"/>
      <c r="AP489" s="1731"/>
      <c r="AQ489" s="1731"/>
      <c r="AR489" s="1731"/>
      <c r="AS489" s="1731"/>
      <c r="AT489" s="1731"/>
      <c r="AU489" s="1731"/>
      <c r="AV489" s="1731"/>
      <c r="AW489" s="1731"/>
      <c r="AX489" s="1731"/>
      <c r="AY489" s="1731"/>
      <c r="AZ489" s="1731"/>
      <c r="BA489" s="1731"/>
      <c r="BB489" s="1731"/>
      <c r="BC489" s="1731"/>
      <c r="BD489" s="1731"/>
      <c r="BE489" s="1731"/>
      <c r="BF489" s="1731"/>
      <c r="BG489" s="1731"/>
      <c r="BH489" s="1731"/>
      <c r="BI489" s="1731"/>
      <c r="BJ489" s="1731"/>
      <c r="BK489" s="1731"/>
      <c r="BL489" s="1731"/>
      <c r="BM489" s="1731"/>
      <c r="BN489" s="1731"/>
      <c r="BO489" s="1731"/>
      <c r="BP489" s="1731"/>
      <c r="BQ489" s="1731"/>
      <c r="BR489" s="1731"/>
      <c r="BS489" s="1731"/>
      <c r="BT489" s="1731"/>
      <c r="BU489" s="1731"/>
      <c r="BV489" s="1732"/>
      <c r="BW489" s="1732"/>
      <c r="BX489" s="1732"/>
      <c r="BY489" s="1732"/>
      <c r="BZ489" s="1731"/>
      <c r="CA489" s="2200"/>
      <c r="CB489" s="2200"/>
      <c r="CC489" s="2200"/>
      <c r="CD489" s="2200"/>
      <c r="CE489" s="2200"/>
      <c r="CF489" s="2200"/>
      <c r="CG489" s="2200"/>
      <c r="CH489" s="2200"/>
      <c r="CI489" s="2200"/>
      <c r="CJ489" s="2200"/>
      <c r="CK489" s="2200"/>
      <c r="CL489" s="2200"/>
      <c r="CM489" s="2200"/>
      <c r="CN489" s="2200"/>
      <c r="CO489" s="2200"/>
      <c r="CP489" s="2200"/>
      <c r="CQ489" s="2200"/>
      <c r="CR489" s="1731"/>
      <c r="CS489" s="1731"/>
    </row>
    <row r="490" spans="1:97" ht="13.5" customHeight="1" x14ac:dyDescent="0.25">
      <c r="A490" s="1731"/>
      <c r="B490" s="1731"/>
      <c r="C490" s="1731"/>
      <c r="D490" s="1731"/>
      <c r="E490" s="1731"/>
      <c r="F490" s="1731"/>
      <c r="G490" s="1731"/>
      <c r="H490" s="1731"/>
      <c r="I490" s="1731"/>
      <c r="J490" s="1731"/>
      <c r="K490" s="1731"/>
      <c r="L490" s="1731"/>
      <c r="M490" s="1731"/>
      <c r="N490" s="1731"/>
      <c r="O490" s="1731"/>
      <c r="P490" s="1731"/>
      <c r="Q490" s="1731"/>
      <c r="R490" s="1731"/>
      <c r="S490" s="1731"/>
      <c r="T490" s="1731"/>
      <c r="U490" s="1731"/>
      <c r="V490" s="1731"/>
      <c r="W490" s="1731"/>
      <c r="X490" s="1731"/>
      <c r="Y490" s="1731"/>
      <c r="Z490" s="1731"/>
      <c r="AA490" s="1731"/>
      <c r="AB490" s="1731"/>
      <c r="AC490" s="1731"/>
      <c r="AD490" s="1731"/>
      <c r="AE490" s="1731"/>
      <c r="AF490" s="1731"/>
      <c r="AG490" s="1731"/>
      <c r="AH490" s="1731"/>
      <c r="AI490" s="1731"/>
      <c r="AJ490" s="1731"/>
      <c r="AK490" s="1731"/>
      <c r="AL490" s="1731"/>
      <c r="AM490" s="1731"/>
      <c r="AN490" s="1731"/>
      <c r="AO490" s="1731"/>
      <c r="AP490" s="1731"/>
      <c r="AQ490" s="1731"/>
      <c r="AR490" s="1731"/>
      <c r="AS490" s="1731"/>
      <c r="AT490" s="1731"/>
      <c r="AU490" s="1731"/>
      <c r="AV490" s="1731"/>
      <c r="AW490" s="1731"/>
      <c r="AX490" s="1731"/>
      <c r="AY490" s="1731"/>
      <c r="AZ490" s="1731"/>
      <c r="BA490" s="1731"/>
      <c r="BB490" s="1731"/>
      <c r="BC490" s="1731"/>
      <c r="BD490" s="1731"/>
      <c r="BE490" s="1731"/>
      <c r="BF490" s="1731"/>
      <c r="BG490" s="1731"/>
      <c r="BH490" s="1731"/>
      <c r="BI490" s="1731"/>
      <c r="BJ490" s="1731"/>
      <c r="BK490" s="1731"/>
      <c r="BL490" s="1731"/>
      <c r="BM490" s="1731"/>
      <c r="BN490" s="1731"/>
      <c r="BO490" s="1731"/>
      <c r="BP490" s="1731"/>
      <c r="BQ490" s="1731"/>
      <c r="BR490" s="1731"/>
      <c r="BS490" s="1731"/>
      <c r="BT490" s="1731"/>
      <c r="BU490" s="1731"/>
      <c r="BV490" s="1732"/>
      <c r="BW490" s="1732"/>
      <c r="BX490" s="1732"/>
      <c r="BY490" s="1732"/>
      <c r="BZ490" s="1731"/>
      <c r="CA490" s="2200"/>
      <c r="CB490" s="2200"/>
      <c r="CC490" s="2200"/>
      <c r="CD490" s="2200"/>
      <c r="CE490" s="2200"/>
      <c r="CF490" s="2200"/>
      <c r="CG490" s="2200"/>
      <c r="CH490" s="2200"/>
      <c r="CI490" s="2200"/>
      <c r="CJ490" s="2200"/>
      <c r="CK490" s="2200"/>
      <c r="CL490" s="2200"/>
      <c r="CM490" s="2200"/>
      <c r="CN490" s="2200"/>
      <c r="CO490" s="2200"/>
      <c r="CP490" s="2200"/>
      <c r="CQ490" s="2200"/>
      <c r="CR490" s="1731"/>
      <c r="CS490" s="1731"/>
    </row>
    <row r="491" spans="1:97" ht="13.5" customHeight="1" x14ac:dyDescent="0.25">
      <c r="A491" s="1731"/>
      <c r="B491" s="1731"/>
      <c r="C491" s="1731"/>
      <c r="D491" s="1731"/>
      <c r="E491" s="1731"/>
      <c r="F491" s="1731"/>
      <c r="G491" s="1731"/>
      <c r="H491" s="1731"/>
      <c r="I491" s="1731"/>
      <c r="J491" s="1731"/>
      <c r="K491" s="1731"/>
      <c r="L491" s="1731"/>
      <c r="M491" s="1731"/>
      <c r="N491" s="1731"/>
      <c r="O491" s="1731"/>
      <c r="P491" s="1731"/>
      <c r="Q491" s="1731"/>
      <c r="R491" s="1731"/>
      <c r="S491" s="1731"/>
      <c r="T491" s="1731"/>
      <c r="U491" s="1731"/>
      <c r="V491" s="1731"/>
      <c r="W491" s="1731"/>
      <c r="X491" s="1731"/>
      <c r="Y491" s="1731"/>
      <c r="Z491" s="1731"/>
      <c r="AA491" s="1731"/>
      <c r="AB491" s="1731"/>
      <c r="AC491" s="1731"/>
      <c r="AD491" s="1731"/>
      <c r="AE491" s="1731"/>
      <c r="AF491" s="1731"/>
      <c r="AG491" s="1731"/>
      <c r="AH491" s="1731"/>
      <c r="AI491" s="1731"/>
      <c r="AJ491" s="1731"/>
      <c r="AK491" s="1731"/>
      <c r="AL491" s="1731"/>
      <c r="AM491" s="1731"/>
      <c r="AN491" s="1731"/>
      <c r="AO491" s="1731"/>
      <c r="AP491" s="1731"/>
      <c r="AQ491" s="1731"/>
      <c r="AR491" s="1731"/>
      <c r="AS491" s="1731"/>
      <c r="AT491" s="1731"/>
      <c r="AU491" s="1731"/>
      <c r="AV491" s="1731"/>
      <c r="AW491" s="1731"/>
      <c r="AX491" s="1731"/>
      <c r="AY491" s="1731"/>
      <c r="AZ491" s="1731"/>
      <c r="BA491" s="1731"/>
      <c r="BB491" s="1731"/>
      <c r="BC491" s="1731"/>
      <c r="BD491" s="1731"/>
      <c r="BE491" s="1731"/>
      <c r="BF491" s="1731"/>
      <c r="BG491" s="1731"/>
      <c r="BH491" s="1731"/>
      <c r="BI491" s="1731"/>
      <c r="BJ491" s="1731"/>
      <c r="BK491" s="1731"/>
      <c r="BL491" s="1731"/>
      <c r="BM491" s="1731"/>
      <c r="BN491" s="1731"/>
      <c r="BO491" s="1731"/>
      <c r="BP491" s="1731"/>
      <c r="BQ491" s="1731"/>
      <c r="BR491" s="1731"/>
      <c r="BS491" s="1731"/>
      <c r="BT491" s="1731"/>
      <c r="BU491" s="1731"/>
      <c r="BV491" s="1732"/>
      <c r="BW491" s="1732"/>
      <c r="BX491" s="1732"/>
      <c r="BY491" s="1732"/>
      <c r="BZ491" s="1731"/>
      <c r="CA491" s="2200"/>
      <c r="CB491" s="2200"/>
      <c r="CC491" s="2200"/>
      <c r="CD491" s="2200"/>
      <c r="CE491" s="2200"/>
      <c r="CF491" s="2200"/>
      <c r="CG491" s="2200"/>
      <c r="CH491" s="2200"/>
      <c r="CI491" s="2200"/>
      <c r="CJ491" s="2200"/>
      <c r="CK491" s="2200"/>
      <c r="CL491" s="2200"/>
      <c r="CM491" s="2200"/>
      <c r="CN491" s="2200"/>
      <c r="CO491" s="2200"/>
      <c r="CP491" s="2200"/>
      <c r="CQ491" s="2200"/>
      <c r="CR491" s="1731"/>
      <c r="CS491" s="1731"/>
    </row>
    <row r="492" spans="1:97" ht="13.5" customHeight="1" x14ac:dyDescent="0.25">
      <c r="A492" s="1731"/>
      <c r="B492" s="1731"/>
      <c r="C492" s="1731"/>
      <c r="D492" s="1731"/>
      <c r="E492" s="1731"/>
      <c r="F492" s="1731"/>
      <c r="G492" s="1731"/>
      <c r="H492" s="1731"/>
      <c r="I492" s="1731"/>
      <c r="J492" s="1731"/>
      <c r="K492" s="1731"/>
      <c r="L492" s="1731"/>
      <c r="M492" s="1731"/>
      <c r="N492" s="1731"/>
      <c r="O492" s="1731"/>
      <c r="P492" s="1731"/>
      <c r="Q492" s="1731"/>
      <c r="R492" s="1731"/>
      <c r="S492" s="1731"/>
      <c r="T492" s="1731"/>
      <c r="U492" s="1731"/>
      <c r="V492" s="1731"/>
      <c r="W492" s="1731"/>
      <c r="X492" s="1731"/>
      <c r="Y492" s="1731"/>
      <c r="Z492" s="1731"/>
      <c r="AA492" s="1731"/>
      <c r="AB492" s="1731"/>
      <c r="AC492" s="1731"/>
      <c r="AD492" s="1731"/>
      <c r="AE492" s="1731"/>
      <c r="AF492" s="1731"/>
      <c r="AG492" s="1731"/>
      <c r="AH492" s="1731"/>
      <c r="AI492" s="1731"/>
      <c r="AJ492" s="1731"/>
      <c r="AK492" s="1731"/>
      <c r="AL492" s="1731"/>
      <c r="AM492" s="1731"/>
      <c r="AN492" s="1731"/>
      <c r="AO492" s="1731"/>
      <c r="AP492" s="1731"/>
      <c r="AQ492" s="1731"/>
      <c r="AR492" s="1731"/>
      <c r="AS492" s="1731"/>
      <c r="AT492" s="1731"/>
      <c r="AU492" s="1731"/>
      <c r="AV492" s="1731"/>
      <c r="AW492" s="1731"/>
      <c r="AX492" s="1731"/>
      <c r="AY492" s="1731"/>
      <c r="AZ492" s="1731"/>
      <c r="BA492" s="1731"/>
      <c r="BB492" s="1731"/>
      <c r="BC492" s="1731"/>
      <c r="BD492" s="1731"/>
      <c r="BE492" s="1731"/>
      <c r="BF492" s="1731"/>
      <c r="BG492" s="1731"/>
      <c r="BH492" s="1731"/>
      <c r="BI492" s="1731"/>
      <c r="BJ492" s="1731"/>
      <c r="BK492" s="1731"/>
      <c r="BL492" s="1731"/>
      <c r="BM492" s="1731"/>
      <c r="BN492" s="1731"/>
      <c r="BO492" s="1731"/>
      <c r="BP492" s="1731"/>
      <c r="BQ492" s="1731"/>
      <c r="BR492" s="1731"/>
      <c r="BS492" s="1731"/>
      <c r="BT492" s="1731"/>
      <c r="BU492" s="1731"/>
      <c r="BV492" s="1732"/>
      <c r="BW492" s="1732"/>
      <c r="BX492" s="1732"/>
      <c r="BY492" s="1732"/>
      <c r="BZ492" s="1731"/>
      <c r="CA492" s="2200"/>
      <c r="CB492" s="2200"/>
      <c r="CC492" s="2200"/>
      <c r="CD492" s="2200"/>
      <c r="CE492" s="2200"/>
      <c r="CF492" s="2200"/>
      <c r="CG492" s="2200"/>
      <c r="CH492" s="2200"/>
      <c r="CI492" s="2200"/>
      <c r="CJ492" s="2200"/>
      <c r="CK492" s="2200"/>
      <c r="CL492" s="2200"/>
      <c r="CM492" s="2200"/>
      <c r="CN492" s="2200"/>
      <c r="CO492" s="2200"/>
      <c r="CP492" s="2200"/>
      <c r="CQ492" s="2200"/>
      <c r="CR492" s="1731"/>
      <c r="CS492" s="1731"/>
    </row>
    <row r="493" spans="1:97" ht="13.5" customHeight="1" x14ac:dyDescent="0.25">
      <c r="A493" s="1731"/>
      <c r="B493" s="1731"/>
      <c r="C493" s="1731"/>
      <c r="D493" s="1731"/>
      <c r="E493" s="1731"/>
      <c r="F493" s="1731"/>
      <c r="G493" s="1731"/>
      <c r="H493" s="1731"/>
      <c r="I493" s="1731"/>
      <c r="J493" s="1731"/>
      <c r="K493" s="1731"/>
      <c r="L493" s="1731"/>
      <c r="M493" s="1731"/>
      <c r="N493" s="1731"/>
      <c r="O493" s="1731"/>
      <c r="P493" s="1731"/>
      <c r="Q493" s="1731"/>
      <c r="R493" s="1731"/>
      <c r="S493" s="1731"/>
      <c r="T493" s="1731"/>
      <c r="U493" s="1731"/>
      <c r="V493" s="1731"/>
      <c r="W493" s="1731"/>
      <c r="X493" s="1731"/>
      <c r="Y493" s="1731"/>
      <c r="Z493" s="1731"/>
      <c r="AA493" s="1731"/>
      <c r="AB493" s="1731"/>
      <c r="AC493" s="1731"/>
      <c r="AD493" s="1731"/>
      <c r="AE493" s="1731"/>
      <c r="AF493" s="1731"/>
      <c r="AG493" s="1731"/>
      <c r="AH493" s="1731"/>
      <c r="AI493" s="1731"/>
      <c r="AJ493" s="1731"/>
      <c r="AK493" s="1731"/>
      <c r="AL493" s="1731"/>
      <c r="AM493" s="1731"/>
      <c r="AN493" s="1731"/>
      <c r="AO493" s="1731"/>
      <c r="AP493" s="1731"/>
      <c r="AQ493" s="1731"/>
      <c r="AR493" s="1731"/>
      <c r="AS493" s="1731"/>
      <c r="AT493" s="1731"/>
      <c r="AU493" s="1731"/>
      <c r="AV493" s="1731"/>
      <c r="AW493" s="1731"/>
      <c r="AX493" s="1731"/>
      <c r="AY493" s="1731"/>
      <c r="AZ493" s="1731"/>
      <c r="BA493" s="1731"/>
      <c r="BB493" s="1731"/>
      <c r="BC493" s="1731"/>
      <c r="BD493" s="1731"/>
      <c r="BE493" s="1731"/>
      <c r="BF493" s="1731"/>
      <c r="BG493" s="1731"/>
      <c r="BH493" s="1731"/>
      <c r="BI493" s="1731"/>
      <c r="BJ493" s="1731"/>
      <c r="BK493" s="1731"/>
      <c r="BL493" s="1731"/>
      <c r="BM493" s="1731"/>
      <c r="BN493" s="1731"/>
      <c r="BO493" s="1731"/>
      <c r="BP493" s="1731"/>
      <c r="BQ493" s="1731"/>
      <c r="BR493" s="1731"/>
      <c r="BS493" s="1731"/>
      <c r="BT493" s="1731"/>
      <c r="BU493" s="1731"/>
      <c r="BV493" s="1732"/>
      <c r="BW493" s="1732"/>
      <c r="BX493" s="1732"/>
      <c r="BY493" s="1732"/>
      <c r="BZ493" s="1731"/>
      <c r="CA493" s="2200"/>
      <c r="CB493" s="2200"/>
      <c r="CC493" s="2200"/>
      <c r="CD493" s="2200"/>
      <c r="CE493" s="2200"/>
      <c r="CF493" s="2200"/>
      <c r="CG493" s="2200"/>
      <c r="CH493" s="2200"/>
      <c r="CI493" s="2200"/>
      <c r="CJ493" s="2200"/>
      <c r="CK493" s="2200"/>
      <c r="CL493" s="2200"/>
      <c r="CM493" s="2200"/>
      <c r="CN493" s="2200"/>
      <c r="CO493" s="2200"/>
      <c r="CP493" s="2200"/>
      <c r="CQ493" s="2200"/>
      <c r="CR493" s="1731"/>
      <c r="CS493" s="1731"/>
    </row>
    <row r="494" spans="1:97" ht="13.5" customHeight="1" x14ac:dyDescent="0.25">
      <c r="A494" s="1731"/>
      <c r="B494" s="1731"/>
      <c r="C494" s="1731"/>
      <c r="D494" s="1731"/>
      <c r="E494" s="1731"/>
      <c r="F494" s="1731"/>
      <c r="G494" s="1731"/>
      <c r="H494" s="1731"/>
      <c r="I494" s="1731"/>
      <c r="J494" s="1731"/>
      <c r="K494" s="1731"/>
      <c r="L494" s="1731"/>
      <c r="M494" s="1731"/>
      <c r="N494" s="1731"/>
      <c r="O494" s="1731"/>
      <c r="P494" s="1731"/>
      <c r="Q494" s="1731"/>
      <c r="R494" s="1731"/>
      <c r="S494" s="1731"/>
      <c r="T494" s="1731"/>
      <c r="U494" s="1731"/>
      <c r="V494" s="1731"/>
      <c r="W494" s="1731"/>
      <c r="X494" s="1731"/>
      <c r="Y494" s="1731"/>
      <c r="Z494" s="1731"/>
      <c r="AA494" s="1731"/>
      <c r="AB494" s="1731"/>
      <c r="AC494" s="1731"/>
      <c r="AD494" s="1731"/>
      <c r="AE494" s="1731"/>
      <c r="AF494" s="1731"/>
      <c r="AG494" s="1731"/>
      <c r="AH494" s="1731"/>
      <c r="AI494" s="1731"/>
      <c r="AJ494" s="1731"/>
      <c r="AK494" s="1731"/>
      <c r="AL494" s="1731"/>
      <c r="AM494" s="1731"/>
      <c r="AN494" s="1731"/>
      <c r="AO494" s="1731"/>
      <c r="AP494" s="1731"/>
      <c r="AQ494" s="1731"/>
      <c r="AR494" s="1731"/>
      <c r="AS494" s="1731"/>
      <c r="AT494" s="1731"/>
      <c r="AU494" s="1731"/>
      <c r="AV494" s="1731"/>
      <c r="AW494" s="1731"/>
      <c r="AX494" s="1731"/>
      <c r="AY494" s="1731"/>
      <c r="AZ494" s="1731"/>
      <c r="BA494" s="1731"/>
      <c r="BB494" s="1731"/>
      <c r="BC494" s="1731"/>
      <c r="BD494" s="1731"/>
      <c r="BE494" s="1731"/>
      <c r="BF494" s="1731"/>
      <c r="BG494" s="1731"/>
      <c r="BH494" s="1731"/>
      <c r="BI494" s="1731"/>
      <c r="BJ494" s="1731"/>
      <c r="BK494" s="1731"/>
      <c r="BL494" s="1731"/>
      <c r="BM494" s="1731"/>
      <c r="BN494" s="1731"/>
      <c r="BO494" s="1731"/>
      <c r="BP494" s="1731"/>
      <c r="BQ494" s="1731"/>
      <c r="BR494" s="1731"/>
      <c r="BS494" s="1731"/>
      <c r="BT494" s="1731"/>
      <c r="BU494" s="1731"/>
      <c r="BV494" s="1732"/>
      <c r="BW494" s="1732"/>
      <c r="BX494" s="1732"/>
      <c r="BY494" s="1732"/>
      <c r="BZ494" s="1731"/>
      <c r="CA494" s="2200"/>
      <c r="CB494" s="2200"/>
      <c r="CC494" s="2200"/>
      <c r="CD494" s="2200"/>
      <c r="CE494" s="2200"/>
      <c r="CF494" s="2200"/>
      <c r="CG494" s="2200"/>
      <c r="CH494" s="2200"/>
      <c r="CI494" s="2200"/>
      <c r="CJ494" s="2200"/>
      <c r="CK494" s="2200"/>
      <c r="CL494" s="2200"/>
      <c r="CM494" s="2200"/>
      <c r="CN494" s="2200"/>
      <c r="CO494" s="2200"/>
      <c r="CP494" s="2200"/>
      <c r="CQ494" s="2200"/>
      <c r="CR494" s="1731"/>
      <c r="CS494" s="1731"/>
    </row>
    <row r="495" spans="1:97" ht="13.5" customHeight="1" x14ac:dyDescent="0.25">
      <c r="A495" s="1731"/>
      <c r="B495" s="1731"/>
      <c r="C495" s="1731"/>
      <c r="D495" s="1731"/>
      <c r="E495" s="1731"/>
      <c r="F495" s="1731"/>
      <c r="G495" s="1731"/>
      <c r="H495" s="1731"/>
      <c r="I495" s="1731"/>
      <c r="J495" s="1731"/>
      <c r="K495" s="1731"/>
      <c r="L495" s="1731"/>
      <c r="M495" s="1731"/>
      <c r="N495" s="1731"/>
      <c r="O495" s="1731"/>
      <c r="P495" s="1731"/>
      <c r="Q495" s="1731"/>
      <c r="R495" s="1731"/>
      <c r="S495" s="1731"/>
      <c r="T495" s="1731"/>
      <c r="U495" s="1731"/>
      <c r="V495" s="1731"/>
      <c r="W495" s="1731"/>
      <c r="X495" s="1731"/>
      <c r="Y495" s="1731"/>
      <c r="Z495" s="1731"/>
      <c r="AA495" s="1731"/>
      <c r="AB495" s="1731"/>
      <c r="AC495" s="1731"/>
      <c r="AD495" s="1731"/>
      <c r="AE495" s="1731"/>
      <c r="AF495" s="1731"/>
      <c r="AG495" s="1731"/>
      <c r="AH495" s="1731"/>
      <c r="AI495" s="1731"/>
      <c r="AJ495" s="1731"/>
      <c r="AK495" s="1731"/>
      <c r="AL495" s="1731"/>
      <c r="AM495" s="1731"/>
      <c r="AN495" s="1731"/>
      <c r="AO495" s="1731"/>
      <c r="AP495" s="1731"/>
      <c r="AQ495" s="1731"/>
      <c r="AR495" s="1731"/>
      <c r="AS495" s="1731"/>
      <c r="AT495" s="1731"/>
      <c r="AU495" s="1731"/>
      <c r="AV495" s="1731"/>
      <c r="AW495" s="1731"/>
      <c r="AX495" s="1731"/>
      <c r="AY495" s="1731"/>
      <c r="AZ495" s="1731"/>
      <c r="BA495" s="1731"/>
      <c r="BB495" s="1731"/>
      <c r="BC495" s="1731"/>
      <c r="BD495" s="1731"/>
      <c r="BE495" s="1731"/>
      <c r="BF495" s="1731"/>
      <c r="BG495" s="1731"/>
      <c r="BH495" s="1731"/>
      <c r="BI495" s="1731"/>
      <c r="BJ495" s="1731"/>
      <c r="BK495" s="1731"/>
      <c r="BL495" s="1731"/>
      <c r="BM495" s="1731"/>
      <c r="BN495" s="1731"/>
      <c r="BO495" s="1731"/>
      <c r="BP495" s="1731"/>
      <c r="BQ495" s="1731"/>
      <c r="BR495" s="1731"/>
      <c r="BS495" s="1731"/>
      <c r="BT495" s="1731"/>
      <c r="BU495" s="1731"/>
      <c r="BV495" s="1732"/>
      <c r="BW495" s="1732"/>
      <c r="BX495" s="1732"/>
      <c r="BY495" s="1732"/>
      <c r="BZ495" s="1731"/>
      <c r="CA495" s="2200"/>
      <c r="CB495" s="2200"/>
      <c r="CC495" s="2200"/>
      <c r="CD495" s="2200"/>
      <c r="CE495" s="2200"/>
      <c r="CF495" s="2200"/>
      <c r="CG495" s="2200"/>
      <c r="CH495" s="2200"/>
      <c r="CI495" s="2200"/>
      <c r="CJ495" s="2200"/>
      <c r="CK495" s="2200"/>
      <c r="CL495" s="2200"/>
      <c r="CM495" s="2200"/>
      <c r="CN495" s="2200"/>
      <c r="CO495" s="2200"/>
      <c r="CP495" s="2200"/>
      <c r="CQ495" s="2200"/>
      <c r="CR495" s="1731"/>
      <c r="CS495" s="1731"/>
    </row>
    <row r="496" spans="1:97" ht="13.5" customHeight="1" x14ac:dyDescent="0.25">
      <c r="A496" s="1731"/>
      <c r="B496" s="1731"/>
      <c r="C496" s="1731"/>
      <c r="D496" s="1731"/>
      <c r="E496" s="1731"/>
      <c r="F496" s="1731"/>
      <c r="G496" s="1731"/>
      <c r="H496" s="1731"/>
      <c r="I496" s="1731"/>
      <c r="J496" s="1731"/>
      <c r="K496" s="1731"/>
      <c r="L496" s="1731"/>
      <c r="M496" s="1731"/>
      <c r="N496" s="1731"/>
      <c r="O496" s="1731"/>
      <c r="P496" s="1731"/>
      <c r="Q496" s="1731"/>
      <c r="R496" s="1731"/>
      <c r="S496" s="1731"/>
      <c r="T496" s="1731"/>
      <c r="U496" s="1731"/>
      <c r="V496" s="1731"/>
      <c r="W496" s="1731"/>
      <c r="X496" s="1731"/>
      <c r="Y496" s="1731"/>
      <c r="Z496" s="1731"/>
      <c r="AA496" s="1731"/>
      <c r="AB496" s="1731"/>
      <c r="AC496" s="1731"/>
      <c r="AD496" s="1731"/>
      <c r="AE496" s="1731"/>
      <c r="AF496" s="1731"/>
      <c r="AG496" s="1731"/>
      <c r="AH496" s="1731"/>
      <c r="AI496" s="1731"/>
      <c r="AJ496" s="1731"/>
      <c r="AK496" s="1731"/>
      <c r="AL496" s="1731"/>
      <c r="AM496" s="1731"/>
      <c r="AN496" s="1731"/>
      <c r="AO496" s="1731"/>
      <c r="AP496" s="1731"/>
      <c r="AQ496" s="1731"/>
      <c r="AR496" s="1731"/>
      <c r="AS496" s="1731"/>
      <c r="AT496" s="1731"/>
      <c r="AU496" s="1731"/>
      <c r="AV496" s="1731"/>
      <c r="AW496" s="1731"/>
      <c r="AX496" s="1731"/>
      <c r="AY496" s="1731"/>
      <c r="AZ496" s="1731"/>
      <c r="BA496" s="1731"/>
      <c r="BB496" s="1731"/>
      <c r="BC496" s="1731"/>
      <c r="BD496" s="1731"/>
      <c r="BE496" s="1731"/>
      <c r="BF496" s="1731"/>
      <c r="BG496" s="1731"/>
      <c r="BH496" s="1731"/>
      <c r="BI496" s="1731"/>
      <c r="BJ496" s="1731"/>
      <c r="BK496" s="1731"/>
      <c r="BL496" s="1731"/>
      <c r="BM496" s="1731"/>
      <c r="BN496" s="1731"/>
      <c r="BO496" s="1731"/>
      <c r="BP496" s="1731"/>
      <c r="BQ496" s="1731"/>
      <c r="BR496" s="1731"/>
      <c r="BS496" s="1731"/>
      <c r="BT496" s="1731"/>
      <c r="BU496" s="1731"/>
      <c r="BV496" s="1732"/>
      <c r="BW496" s="1732"/>
      <c r="BX496" s="1732"/>
      <c r="BY496" s="1732"/>
      <c r="BZ496" s="1731"/>
      <c r="CA496" s="2200"/>
      <c r="CB496" s="2200"/>
      <c r="CC496" s="2200"/>
      <c r="CD496" s="2200"/>
      <c r="CE496" s="2200"/>
      <c r="CF496" s="2200"/>
      <c r="CG496" s="2200"/>
      <c r="CH496" s="2200"/>
      <c r="CI496" s="2200"/>
      <c r="CJ496" s="2200"/>
      <c r="CK496" s="2200"/>
      <c r="CL496" s="2200"/>
      <c r="CM496" s="2200"/>
      <c r="CN496" s="2200"/>
      <c r="CO496" s="2200"/>
      <c r="CP496" s="2200"/>
      <c r="CQ496" s="2200"/>
      <c r="CR496" s="1731"/>
      <c r="CS496" s="1731"/>
    </row>
    <row r="497" spans="1:97" ht="13.5" customHeight="1" x14ac:dyDescent="0.25">
      <c r="A497" s="1731"/>
      <c r="B497" s="1731"/>
      <c r="C497" s="1731"/>
      <c r="D497" s="1731"/>
      <c r="E497" s="1731"/>
      <c r="F497" s="1731"/>
      <c r="G497" s="1731"/>
      <c r="H497" s="1731"/>
      <c r="I497" s="1731"/>
      <c r="J497" s="1731"/>
      <c r="K497" s="1731"/>
      <c r="L497" s="1731"/>
      <c r="M497" s="1731"/>
      <c r="N497" s="1731"/>
      <c r="O497" s="1731"/>
      <c r="P497" s="1731"/>
      <c r="Q497" s="1731"/>
      <c r="R497" s="1731"/>
      <c r="S497" s="1731"/>
      <c r="T497" s="1731"/>
      <c r="U497" s="1731"/>
      <c r="V497" s="1731"/>
      <c r="W497" s="1731"/>
      <c r="X497" s="1731"/>
      <c r="Y497" s="1731"/>
      <c r="Z497" s="1731"/>
      <c r="AA497" s="1731"/>
      <c r="AB497" s="1731"/>
      <c r="AC497" s="1731"/>
      <c r="AD497" s="1731"/>
      <c r="AE497" s="1731"/>
      <c r="AF497" s="1731"/>
      <c r="AG497" s="1731"/>
      <c r="AH497" s="1731"/>
      <c r="AI497" s="1731"/>
      <c r="AJ497" s="1731"/>
      <c r="AK497" s="1731"/>
      <c r="AL497" s="1731"/>
      <c r="AM497" s="1731"/>
      <c r="AN497" s="1731"/>
      <c r="AO497" s="1731"/>
      <c r="AP497" s="1731"/>
      <c r="AQ497" s="1731"/>
      <c r="AR497" s="1731"/>
      <c r="AS497" s="1731"/>
      <c r="AT497" s="1731"/>
      <c r="AU497" s="1731"/>
      <c r="AV497" s="1731"/>
      <c r="AW497" s="1731"/>
      <c r="AX497" s="1731"/>
      <c r="AY497" s="1731"/>
      <c r="AZ497" s="1731"/>
      <c r="BA497" s="1731"/>
      <c r="BB497" s="1731"/>
      <c r="BC497" s="1731"/>
      <c r="BD497" s="1731"/>
      <c r="BE497" s="1731"/>
      <c r="BF497" s="1731"/>
      <c r="BG497" s="1731"/>
      <c r="BH497" s="1731"/>
      <c r="BI497" s="1731"/>
      <c r="BJ497" s="1731"/>
      <c r="BK497" s="1731"/>
      <c r="BL497" s="1731"/>
      <c r="BM497" s="1731"/>
      <c r="BN497" s="1731"/>
      <c r="BO497" s="1731"/>
      <c r="BP497" s="1731"/>
      <c r="BQ497" s="1731"/>
      <c r="BR497" s="1731"/>
      <c r="BS497" s="1731"/>
      <c r="BT497" s="1731"/>
      <c r="BU497" s="1731"/>
      <c r="BV497" s="1732"/>
      <c r="BW497" s="1732"/>
      <c r="BX497" s="1732"/>
      <c r="BY497" s="1732"/>
      <c r="BZ497" s="1731"/>
      <c r="CA497" s="2200"/>
      <c r="CB497" s="2200"/>
      <c r="CC497" s="2200"/>
      <c r="CD497" s="2200"/>
      <c r="CE497" s="2200"/>
      <c r="CF497" s="2200"/>
      <c r="CG497" s="2200"/>
      <c r="CH497" s="2200"/>
      <c r="CI497" s="2200"/>
      <c r="CJ497" s="2200"/>
      <c r="CK497" s="2200"/>
      <c r="CL497" s="2200"/>
      <c r="CM497" s="2200"/>
      <c r="CN497" s="2200"/>
      <c r="CO497" s="2200"/>
      <c r="CP497" s="2200"/>
      <c r="CQ497" s="2200"/>
      <c r="CR497" s="1731"/>
      <c r="CS497" s="1731"/>
    </row>
    <row r="498" spans="1:97" ht="13.5" customHeight="1" x14ac:dyDescent="0.25">
      <c r="A498" s="1731"/>
      <c r="B498" s="1731"/>
      <c r="C498" s="1731"/>
      <c r="D498" s="1731"/>
      <c r="E498" s="1731"/>
      <c r="F498" s="1731"/>
      <c r="G498" s="1731"/>
      <c r="H498" s="1731"/>
      <c r="I498" s="1731"/>
      <c r="J498" s="1731"/>
      <c r="K498" s="1731"/>
      <c r="L498" s="1731"/>
      <c r="M498" s="1731"/>
      <c r="N498" s="1731"/>
      <c r="O498" s="1731"/>
      <c r="P498" s="1731"/>
      <c r="Q498" s="1731"/>
      <c r="R498" s="1731"/>
      <c r="S498" s="1731"/>
      <c r="T498" s="1731"/>
      <c r="U498" s="1731"/>
      <c r="V498" s="1731"/>
      <c r="W498" s="1731"/>
      <c r="X498" s="1731"/>
      <c r="Y498" s="1731"/>
      <c r="Z498" s="1731"/>
      <c r="AA498" s="1731"/>
      <c r="AB498" s="1731"/>
      <c r="AC498" s="1731"/>
      <c r="AD498" s="1731"/>
      <c r="AE498" s="1731"/>
      <c r="AF498" s="1731"/>
      <c r="AG498" s="1731"/>
      <c r="AH498" s="1731"/>
      <c r="AI498" s="1731"/>
      <c r="AJ498" s="1731"/>
      <c r="AK498" s="1731"/>
      <c r="AL498" s="1731"/>
      <c r="AM498" s="1731"/>
      <c r="AN498" s="1731"/>
      <c r="AO498" s="1731"/>
      <c r="AP498" s="1731"/>
      <c r="AQ498" s="1731"/>
      <c r="AR498" s="1731"/>
      <c r="AS498" s="1731"/>
      <c r="AT498" s="1731"/>
      <c r="AU498" s="1731"/>
      <c r="AV498" s="1731"/>
      <c r="AW498" s="1731"/>
      <c r="AX498" s="1731"/>
      <c r="AY498" s="1731"/>
      <c r="AZ498" s="1731"/>
      <c r="BA498" s="1731"/>
      <c r="BB498" s="1731"/>
      <c r="BC498" s="1731"/>
      <c r="BD498" s="1731"/>
      <c r="BE498" s="1731"/>
      <c r="BF498" s="1731"/>
      <c r="BG498" s="1731"/>
      <c r="BH498" s="1731"/>
      <c r="BI498" s="1731"/>
      <c r="BJ498" s="1731"/>
      <c r="BK498" s="1731"/>
      <c r="BL498" s="1731"/>
      <c r="BM498" s="1731"/>
      <c r="BN498" s="1731"/>
      <c r="BO498" s="1731"/>
      <c r="BP498" s="1731"/>
      <c r="BQ498" s="1731"/>
      <c r="BR498" s="1731"/>
      <c r="BS498" s="1731"/>
      <c r="BT498" s="1731"/>
      <c r="BU498" s="1731"/>
      <c r="BV498" s="1732"/>
      <c r="BW498" s="1732"/>
      <c r="BX498" s="1732"/>
      <c r="BY498" s="1732"/>
      <c r="BZ498" s="1731"/>
      <c r="CA498" s="2200"/>
      <c r="CB498" s="2200"/>
      <c r="CC498" s="2200"/>
      <c r="CD498" s="2200"/>
      <c r="CE498" s="2200"/>
      <c r="CF498" s="2200"/>
      <c r="CG498" s="2200"/>
      <c r="CH498" s="2200"/>
      <c r="CI498" s="2200"/>
      <c r="CJ498" s="2200"/>
      <c r="CK498" s="2200"/>
      <c r="CL498" s="2200"/>
      <c r="CM498" s="2200"/>
      <c r="CN498" s="2200"/>
      <c r="CO498" s="2200"/>
      <c r="CP498" s="2200"/>
      <c r="CQ498" s="2200"/>
      <c r="CR498" s="1731"/>
      <c r="CS498" s="1731"/>
    </row>
    <row r="499" spans="1:97" ht="13.5" customHeight="1" x14ac:dyDescent="0.25">
      <c r="A499" s="1731"/>
      <c r="B499" s="1731"/>
      <c r="C499" s="1731"/>
      <c r="D499" s="1731"/>
      <c r="E499" s="1731"/>
      <c r="F499" s="1731"/>
      <c r="G499" s="1731"/>
      <c r="H499" s="1731"/>
      <c r="I499" s="1731"/>
      <c r="J499" s="1731"/>
      <c r="K499" s="1731"/>
      <c r="L499" s="1731"/>
      <c r="M499" s="1731"/>
      <c r="N499" s="1731"/>
      <c r="O499" s="1731"/>
      <c r="P499" s="1731"/>
      <c r="Q499" s="1731"/>
      <c r="R499" s="1731"/>
      <c r="S499" s="1731"/>
      <c r="T499" s="1731"/>
      <c r="U499" s="1731"/>
      <c r="V499" s="1731"/>
      <c r="W499" s="1731"/>
      <c r="X499" s="1731"/>
      <c r="Y499" s="1731"/>
      <c r="Z499" s="1731"/>
      <c r="AA499" s="1731"/>
      <c r="AB499" s="1731"/>
      <c r="AC499" s="1731"/>
      <c r="AD499" s="1731"/>
      <c r="AE499" s="1731"/>
      <c r="AF499" s="1731"/>
      <c r="AG499" s="1731"/>
      <c r="AH499" s="1731"/>
      <c r="AI499" s="1731"/>
      <c r="AJ499" s="1731"/>
      <c r="AK499" s="1731"/>
      <c r="AL499" s="1731"/>
      <c r="AM499" s="1731"/>
      <c r="AN499" s="1731"/>
      <c r="AO499" s="1731"/>
      <c r="AP499" s="1731"/>
      <c r="AQ499" s="1731"/>
      <c r="AR499" s="1731"/>
      <c r="AS499" s="1731"/>
      <c r="AT499" s="1731"/>
      <c r="AU499" s="1731"/>
      <c r="AV499" s="1731"/>
      <c r="AW499" s="1731"/>
      <c r="AX499" s="1731"/>
      <c r="AY499" s="1731"/>
      <c r="AZ499" s="1731"/>
      <c r="BA499" s="1731"/>
      <c r="BB499" s="1731"/>
      <c r="BC499" s="1731"/>
      <c r="BD499" s="1731"/>
      <c r="BE499" s="1731"/>
      <c r="BF499" s="1731"/>
      <c r="BG499" s="1731"/>
      <c r="BH499" s="1731"/>
      <c r="BI499" s="1731"/>
      <c r="BJ499" s="1731"/>
      <c r="BK499" s="1731"/>
      <c r="BL499" s="1731"/>
      <c r="BM499" s="1731"/>
      <c r="BN499" s="1731"/>
      <c r="BO499" s="1731"/>
      <c r="BP499" s="1731"/>
      <c r="BQ499" s="1731"/>
      <c r="BR499" s="1731"/>
      <c r="BS499" s="1731"/>
      <c r="BT499" s="1731"/>
      <c r="BU499" s="1731"/>
      <c r="BV499" s="1732"/>
      <c r="BW499" s="1732"/>
      <c r="BX499" s="1732"/>
      <c r="BY499" s="1732"/>
      <c r="BZ499" s="1731"/>
      <c r="CA499" s="2200"/>
      <c r="CB499" s="2200"/>
      <c r="CC499" s="2200"/>
      <c r="CD499" s="2200"/>
      <c r="CE499" s="2200"/>
      <c r="CF499" s="2200"/>
      <c r="CG499" s="2200"/>
      <c r="CH499" s="2200"/>
      <c r="CI499" s="2200"/>
      <c r="CJ499" s="2200"/>
      <c r="CK499" s="2200"/>
      <c r="CL499" s="2200"/>
      <c r="CM499" s="2200"/>
      <c r="CN499" s="2200"/>
      <c r="CO499" s="2200"/>
      <c r="CP499" s="2200"/>
      <c r="CQ499" s="2200"/>
      <c r="CR499" s="1731"/>
      <c r="CS499" s="1731"/>
    </row>
    <row r="500" spans="1:97" ht="13.5" customHeight="1" x14ac:dyDescent="0.25">
      <c r="A500" s="1731"/>
      <c r="B500" s="1731"/>
      <c r="C500" s="1731"/>
      <c r="D500" s="1731"/>
      <c r="E500" s="1731"/>
      <c r="F500" s="1731"/>
      <c r="G500" s="1731"/>
      <c r="H500" s="1731"/>
      <c r="I500" s="1731"/>
      <c r="J500" s="1731"/>
      <c r="K500" s="1731"/>
      <c r="L500" s="1731"/>
      <c r="M500" s="1731"/>
      <c r="N500" s="1731"/>
      <c r="O500" s="1731"/>
      <c r="P500" s="1731"/>
      <c r="Q500" s="1731"/>
      <c r="R500" s="1731"/>
      <c r="S500" s="1731"/>
      <c r="T500" s="1731"/>
      <c r="U500" s="1731"/>
      <c r="V500" s="1731"/>
      <c r="W500" s="1731"/>
      <c r="X500" s="1731"/>
      <c r="Y500" s="1731"/>
      <c r="Z500" s="1731"/>
      <c r="AA500" s="1731"/>
      <c r="AB500" s="1731"/>
      <c r="AC500" s="1731"/>
      <c r="AD500" s="1731"/>
      <c r="AE500" s="1731"/>
      <c r="AF500" s="1731"/>
      <c r="AG500" s="1731"/>
      <c r="AH500" s="1731"/>
      <c r="AI500" s="1731"/>
      <c r="AJ500" s="1731"/>
      <c r="AK500" s="1731"/>
      <c r="AL500" s="1731"/>
      <c r="AM500" s="1731"/>
      <c r="AN500" s="1731"/>
      <c r="AO500" s="1731"/>
      <c r="AP500" s="1731"/>
      <c r="AQ500" s="1731"/>
      <c r="AR500" s="1731"/>
      <c r="AS500" s="1731"/>
      <c r="AT500" s="1731"/>
      <c r="AU500" s="1731"/>
      <c r="AV500" s="1731"/>
      <c r="AW500" s="1731"/>
      <c r="AX500" s="1731"/>
      <c r="AY500" s="1731"/>
      <c r="AZ500" s="1731"/>
      <c r="BA500" s="1731"/>
      <c r="BB500" s="1731"/>
      <c r="BC500" s="1731"/>
      <c r="BD500" s="1731"/>
      <c r="BE500" s="1731"/>
      <c r="BF500" s="1731"/>
      <c r="BG500" s="1731"/>
      <c r="BH500" s="1731"/>
      <c r="BI500" s="1731"/>
      <c r="BJ500" s="1731"/>
      <c r="BK500" s="1731"/>
      <c r="BL500" s="1731"/>
      <c r="BM500" s="1731"/>
      <c r="BN500" s="1731"/>
      <c r="BO500" s="1731"/>
      <c r="BP500" s="1731"/>
      <c r="BQ500" s="1731"/>
      <c r="BR500" s="1731"/>
      <c r="BS500" s="1731"/>
      <c r="BT500" s="1731"/>
      <c r="BU500" s="1731"/>
      <c r="BV500" s="1732"/>
      <c r="BW500" s="1732"/>
      <c r="BX500" s="1732"/>
      <c r="BY500" s="1732"/>
      <c r="BZ500" s="1731"/>
      <c r="CA500" s="2200"/>
      <c r="CB500" s="2200"/>
      <c r="CC500" s="2200"/>
      <c r="CD500" s="2200"/>
      <c r="CE500" s="2200"/>
      <c r="CF500" s="2200"/>
      <c r="CG500" s="2200"/>
      <c r="CH500" s="2200"/>
      <c r="CI500" s="2200"/>
      <c r="CJ500" s="2200"/>
      <c r="CK500" s="2200"/>
      <c r="CL500" s="2200"/>
      <c r="CM500" s="2200"/>
      <c r="CN500" s="2200"/>
      <c r="CO500" s="2200"/>
      <c r="CP500" s="2200"/>
      <c r="CQ500" s="2200"/>
      <c r="CR500" s="1731"/>
      <c r="CS500" s="1731"/>
    </row>
    <row r="501" spans="1:97" ht="13.5" customHeight="1" x14ac:dyDescent="0.25">
      <c r="A501" s="1731"/>
      <c r="B501" s="1731"/>
      <c r="C501" s="1731"/>
      <c r="D501" s="1731"/>
      <c r="E501" s="1731"/>
      <c r="F501" s="1731"/>
      <c r="G501" s="1731"/>
      <c r="H501" s="1731"/>
      <c r="I501" s="1731"/>
      <c r="J501" s="1731"/>
      <c r="K501" s="1731"/>
      <c r="L501" s="1731"/>
      <c r="M501" s="1731"/>
      <c r="N501" s="1731"/>
      <c r="O501" s="1731"/>
      <c r="P501" s="1731"/>
      <c r="Q501" s="1731"/>
      <c r="R501" s="1731"/>
      <c r="S501" s="1731"/>
      <c r="T501" s="1731"/>
      <c r="U501" s="1731"/>
      <c r="V501" s="1731"/>
      <c r="W501" s="1731"/>
      <c r="X501" s="1731"/>
      <c r="Y501" s="1731"/>
      <c r="Z501" s="1731"/>
      <c r="AA501" s="1731"/>
      <c r="AB501" s="1731"/>
      <c r="AC501" s="1731"/>
      <c r="AD501" s="1731"/>
      <c r="AE501" s="1731"/>
      <c r="AF501" s="1731"/>
      <c r="AG501" s="1731"/>
      <c r="AH501" s="1731"/>
      <c r="AI501" s="1731"/>
      <c r="AJ501" s="1731"/>
      <c r="AK501" s="1731"/>
      <c r="AL501" s="1731"/>
      <c r="AM501" s="1731"/>
      <c r="AN501" s="1731"/>
      <c r="AO501" s="1731"/>
      <c r="AP501" s="1731"/>
      <c r="AQ501" s="1731"/>
      <c r="AR501" s="1731"/>
      <c r="AS501" s="1731"/>
      <c r="AT501" s="1731"/>
      <c r="AU501" s="1731"/>
      <c r="AV501" s="1731"/>
      <c r="AW501" s="1731"/>
      <c r="AX501" s="1731"/>
      <c r="AY501" s="1731"/>
      <c r="AZ501" s="1731"/>
      <c r="BA501" s="1731"/>
      <c r="BB501" s="1731"/>
      <c r="BC501" s="1731"/>
      <c r="BD501" s="1731"/>
      <c r="BE501" s="1731"/>
      <c r="BF501" s="1731"/>
      <c r="BG501" s="1731"/>
      <c r="BH501" s="1731"/>
      <c r="BI501" s="1731"/>
      <c r="BJ501" s="1731"/>
      <c r="BK501" s="1731"/>
      <c r="BL501" s="1731"/>
      <c r="BM501" s="1731"/>
      <c r="BN501" s="1731"/>
      <c r="BO501" s="1731"/>
      <c r="BP501" s="1731"/>
      <c r="BQ501" s="1731"/>
      <c r="BR501" s="1731"/>
      <c r="BS501" s="1731"/>
      <c r="BT501" s="1731"/>
      <c r="BU501" s="1731"/>
      <c r="BV501" s="1732"/>
      <c r="BW501" s="1732"/>
      <c r="BX501" s="1732"/>
      <c r="BY501" s="1732"/>
      <c r="BZ501" s="1731"/>
      <c r="CA501" s="2200"/>
      <c r="CB501" s="2200"/>
      <c r="CC501" s="2200"/>
      <c r="CD501" s="2200"/>
      <c r="CE501" s="2200"/>
      <c r="CF501" s="2200"/>
      <c r="CG501" s="2200"/>
      <c r="CH501" s="2200"/>
      <c r="CI501" s="2200"/>
      <c r="CJ501" s="2200"/>
      <c r="CK501" s="2200"/>
      <c r="CL501" s="2200"/>
      <c r="CM501" s="2200"/>
      <c r="CN501" s="2200"/>
      <c r="CO501" s="2200"/>
      <c r="CP501" s="2200"/>
      <c r="CQ501" s="2200"/>
      <c r="CR501" s="1731"/>
      <c r="CS501" s="1731"/>
    </row>
    <row r="502" spans="1:97" ht="13.5" customHeight="1" x14ac:dyDescent="0.25">
      <c r="A502" s="1731"/>
      <c r="B502" s="1731"/>
      <c r="C502" s="1731"/>
      <c r="D502" s="1731"/>
      <c r="E502" s="1731"/>
      <c r="F502" s="1731"/>
      <c r="G502" s="1731"/>
      <c r="H502" s="1731"/>
      <c r="I502" s="1731"/>
      <c r="J502" s="1731"/>
      <c r="K502" s="1731"/>
      <c r="L502" s="1731"/>
      <c r="M502" s="1731"/>
      <c r="N502" s="1731"/>
      <c r="O502" s="1731"/>
      <c r="P502" s="1731"/>
      <c r="Q502" s="1731"/>
      <c r="R502" s="1731"/>
      <c r="S502" s="1731"/>
      <c r="T502" s="1731"/>
      <c r="U502" s="1731"/>
      <c r="V502" s="1731"/>
      <c r="W502" s="1731"/>
      <c r="X502" s="1731"/>
      <c r="Y502" s="1731"/>
      <c r="Z502" s="1731"/>
      <c r="AA502" s="1731"/>
      <c r="AB502" s="1731"/>
      <c r="AC502" s="1731"/>
      <c r="AD502" s="1731"/>
      <c r="AE502" s="1731"/>
      <c r="AF502" s="1731"/>
      <c r="AG502" s="1731"/>
      <c r="AH502" s="1731"/>
      <c r="AI502" s="1731"/>
      <c r="AJ502" s="1731"/>
      <c r="AK502" s="1731"/>
      <c r="AL502" s="1731"/>
      <c r="AM502" s="1731"/>
      <c r="AN502" s="1731"/>
      <c r="AO502" s="1731"/>
      <c r="AP502" s="1731"/>
      <c r="AQ502" s="1731"/>
      <c r="AR502" s="1731"/>
      <c r="AS502" s="1731"/>
      <c r="AT502" s="1731"/>
      <c r="AU502" s="1731"/>
      <c r="AV502" s="1731"/>
      <c r="AW502" s="1731"/>
      <c r="AX502" s="1731"/>
      <c r="AY502" s="1731"/>
      <c r="AZ502" s="1731"/>
      <c r="BA502" s="1731"/>
      <c r="BB502" s="1731"/>
      <c r="BC502" s="1731"/>
      <c r="BD502" s="1731"/>
      <c r="BE502" s="1731"/>
      <c r="BF502" s="1731"/>
      <c r="BG502" s="1731"/>
      <c r="BH502" s="1731"/>
      <c r="BI502" s="1731"/>
      <c r="BJ502" s="1731"/>
      <c r="BK502" s="1731"/>
      <c r="BL502" s="1731"/>
      <c r="BM502" s="1731"/>
      <c r="BN502" s="1731"/>
      <c r="BO502" s="1731"/>
      <c r="BP502" s="1731"/>
      <c r="BQ502" s="1731"/>
      <c r="BR502" s="1731"/>
      <c r="BS502" s="1731"/>
      <c r="BT502" s="1731"/>
      <c r="BU502" s="1731"/>
      <c r="BV502" s="1732"/>
      <c r="BW502" s="1732"/>
      <c r="BX502" s="1732"/>
      <c r="BY502" s="1732"/>
      <c r="BZ502" s="1731"/>
      <c r="CA502" s="2200"/>
      <c r="CB502" s="2200"/>
      <c r="CC502" s="2200"/>
      <c r="CD502" s="2200"/>
      <c r="CE502" s="2200"/>
      <c r="CF502" s="2200"/>
      <c r="CG502" s="2200"/>
      <c r="CH502" s="2200"/>
      <c r="CI502" s="2200"/>
      <c r="CJ502" s="2200"/>
      <c r="CK502" s="2200"/>
      <c r="CL502" s="2200"/>
      <c r="CM502" s="2200"/>
      <c r="CN502" s="2200"/>
      <c r="CO502" s="2200"/>
      <c r="CP502" s="2200"/>
      <c r="CQ502" s="2200"/>
      <c r="CR502" s="1731"/>
      <c r="CS502" s="1731"/>
    </row>
    <row r="503" spans="1:97" ht="13.5" customHeight="1" x14ac:dyDescent="0.25">
      <c r="A503" s="1731"/>
      <c r="B503" s="1731"/>
      <c r="C503" s="1731"/>
      <c r="D503" s="1731"/>
      <c r="E503" s="1731"/>
      <c r="F503" s="1731"/>
      <c r="G503" s="1731"/>
      <c r="H503" s="1731"/>
      <c r="I503" s="1731"/>
      <c r="J503" s="1731"/>
      <c r="K503" s="1731"/>
      <c r="L503" s="1731"/>
      <c r="M503" s="1731"/>
      <c r="N503" s="1731"/>
      <c r="O503" s="1731"/>
      <c r="P503" s="1731"/>
      <c r="Q503" s="1731"/>
      <c r="R503" s="1731"/>
      <c r="S503" s="1731"/>
      <c r="T503" s="1731"/>
      <c r="U503" s="1731"/>
      <c r="V503" s="1731"/>
      <c r="W503" s="1731"/>
      <c r="X503" s="1731"/>
      <c r="Y503" s="1731"/>
      <c r="Z503" s="1731"/>
      <c r="AA503" s="1731"/>
      <c r="AB503" s="1731"/>
      <c r="AC503" s="1731"/>
      <c r="AD503" s="1731"/>
      <c r="AE503" s="1731"/>
      <c r="AF503" s="1731"/>
      <c r="AG503" s="1731"/>
      <c r="AH503" s="1731"/>
      <c r="AI503" s="1731"/>
      <c r="AJ503" s="1731"/>
      <c r="AK503" s="1731"/>
      <c r="AL503" s="1731"/>
      <c r="AM503" s="1731"/>
      <c r="AN503" s="1731"/>
      <c r="AO503" s="1731"/>
      <c r="AP503" s="1731"/>
      <c r="AQ503" s="1731"/>
      <c r="AR503" s="1731"/>
      <c r="AS503" s="1731"/>
      <c r="AT503" s="1731"/>
      <c r="AU503" s="1731"/>
      <c r="AV503" s="1731"/>
      <c r="AW503" s="1731"/>
      <c r="AX503" s="1731"/>
      <c r="AY503" s="1731"/>
      <c r="AZ503" s="1731"/>
      <c r="BA503" s="1731"/>
      <c r="BB503" s="1731"/>
      <c r="BC503" s="1731"/>
      <c r="BD503" s="1731"/>
      <c r="BE503" s="1731"/>
      <c r="BF503" s="1731"/>
      <c r="BG503" s="1731"/>
      <c r="BH503" s="1731"/>
      <c r="BI503" s="1731"/>
      <c r="BJ503" s="1731"/>
      <c r="BK503" s="1731"/>
      <c r="BL503" s="1731"/>
      <c r="BM503" s="1731"/>
      <c r="BN503" s="1731"/>
      <c r="BO503" s="1731"/>
      <c r="BP503" s="1731"/>
      <c r="BQ503" s="1731"/>
      <c r="BR503" s="1731"/>
      <c r="BS503" s="1731"/>
      <c r="BT503" s="1731"/>
      <c r="BU503" s="1731"/>
      <c r="BV503" s="1732"/>
      <c r="BW503" s="1732"/>
      <c r="BX503" s="1732"/>
      <c r="BY503" s="1732"/>
      <c r="BZ503" s="1731"/>
      <c r="CA503" s="2200"/>
      <c r="CB503" s="2200"/>
      <c r="CC503" s="2200"/>
      <c r="CD503" s="2200"/>
      <c r="CE503" s="2200"/>
      <c r="CF503" s="2200"/>
      <c r="CG503" s="2200"/>
      <c r="CH503" s="2200"/>
      <c r="CI503" s="2200"/>
      <c r="CJ503" s="2200"/>
      <c r="CK503" s="2200"/>
      <c r="CL503" s="2200"/>
      <c r="CM503" s="2200"/>
      <c r="CN503" s="2200"/>
      <c r="CO503" s="2200"/>
      <c r="CP503" s="2200"/>
      <c r="CQ503" s="2200"/>
      <c r="CR503" s="1731"/>
      <c r="CS503" s="1731"/>
    </row>
    <row r="504" spans="1:97" ht="13.5" customHeight="1" x14ac:dyDescent="0.25">
      <c r="A504" s="1731"/>
      <c r="B504" s="1731"/>
      <c r="C504" s="1731"/>
      <c r="D504" s="1731"/>
      <c r="E504" s="1731"/>
      <c r="F504" s="1731"/>
      <c r="G504" s="1731"/>
      <c r="H504" s="1731"/>
      <c r="I504" s="1731"/>
      <c r="J504" s="1731"/>
      <c r="K504" s="1731"/>
      <c r="L504" s="1731"/>
      <c r="M504" s="1731"/>
      <c r="N504" s="1731"/>
      <c r="O504" s="1731"/>
      <c r="P504" s="1731"/>
      <c r="Q504" s="1731"/>
      <c r="R504" s="1731"/>
      <c r="S504" s="1731"/>
      <c r="T504" s="1731"/>
      <c r="U504" s="1731"/>
      <c r="V504" s="1731"/>
      <c r="W504" s="1731"/>
      <c r="X504" s="1731"/>
      <c r="Y504" s="1731"/>
      <c r="Z504" s="1731"/>
      <c r="AA504" s="1731"/>
      <c r="AB504" s="1731"/>
      <c r="AC504" s="1731"/>
      <c r="AD504" s="1731"/>
      <c r="AE504" s="1731"/>
      <c r="AF504" s="1731"/>
      <c r="AG504" s="1731"/>
      <c r="AH504" s="1731"/>
      <c r="AI504" s="1731"/>
      <c r="AJ504" s="1731"/>
      <c r="AK504" s="1731"/>
      <c r="AL504" s="1731"/>
      <c r="AM504" s="1731"/>
      <c r="AN504" s="1731"/>
      <c r="AO504" s="1731"/>
      <c r="AP504" s="1731"/>
      <c r="AQ504" s="1731"/>
      <c r="AR504" s="1731"/>
      <c r="AS504" s="1731"/>
      <c r="AT504" s="1731"/>
      <c r="AU504" s="1731"/>
      <c r="AV504" s="1731"/>
      <c r="AW504" s="1731"/>
      <c r="AX504" s="1731"/>
      <c r="AY504" s="1731"/>
      <c r="AZ504" s="1731"/>
      <c r="BA504" s="1731"/>
      <c r="BB504" s="1731"/>
      <c r="BC504" s="1731"/>
      <c r="BD504" s="1731"/>
      <c r="BE504" s="1731"/>
      <c r="BF504" s="1731"/>
      <c r="BG504" s="1731"/>
      <c r="BH504" s="1731"/>
      <c r="BI504" s="1731"/>
      <c r="BJ504" s="1731"/>
      <c r="BK504" s="1731"/>
      <c r="BL504" s="1731"/>
      <c r="BM504" s="1731"/>
      <c r="BN504" s="1731"/>
      <c r="BO504" s="1731"/>
      <c r="BP504" s="1731"/>
      <c r="BQ504" s="1731"/>
      <c r="BR504" s="1731"/>
      <c r="BS504" s="1731"/>
      <c r="BT504" s="1731"/>
      <c r="BU504" s="1731"/>
      <c r="BV504" s="1732"/>
      <c r="BW504" s="1732"/>
      <c r="BX504" s="1732"/>
      <c r="BY504" s="1732"/>
      <c r="BZ504" s="1731"/>
      <c r="CA504" s="2200"/>
      <c r="CB504" s="2200"/>
      <c r="CC504" s="2200"/>
      <c r="CD504" s="2200"/>
      <c r="CE504" s="2200"/>
      <c r="CF504" s="2200"/>
      <c r="CG504" s="2200"/>
      <c r="CH504" s="2200"/>
      <c r="CI504" s="2200"/>
      <c r="CJ504" s="2200"/>
      <c r="CK504" s="2200"/>
      <c r="CL504" s="2200"/>
      <c r="CM504" s="2200"/>
      <c r="CN504" s="2200"/>
      <c r="CO504" s="2200"/>
      <c r="CP504" s="2200"/>
      <c r="CQ504" s="2200"/>
      <c r="CR504" s="1731"/>
      <c r="CS504" s="1731"/>
    </row>
    <row r="505" spans="1:97" ht="13.5" customHeight="1" x14ac:dyDescent="0.25">
      <c r="A505" s="1731"/>
      <c r="B505" s="1731"/>
      <c r="C505" s="1731"/>
      <c r="D505" s="1731"/>
      <c r="E505" s="1731"/>
      <c r="F505" s="1731"/>
      <c r="G505" s="1731"/>
      <c r="H505" s="1731"/>
      <c r="I505" s="1731"/>
      <c r="J505" s="1731"/>
      <c r="K505" s="1731"/>
      <c r="L505" s="1731"/>
      <c r="M505" s="1731"/>
      <c r="N505" s="1731"/>
      <c r="O505" s="1731"/>
      <c r="P505" s="1731"/>
      <c r="Q505" s="1731"/>
      <c r="R505" s="1731"/>
      <c r="S505" s="1731"/>
      <c r="T505" s="1731"/>
      <c r="U505" s="1731"/>
      <c r="V505" s="1731"/>
      <c r="W505" s="1731"/>
      <c r="X505" s="1731"/>
      <c r="Y505" s="1731"/>
      <c r="Z505" s="1731"/>
      <c r="AA505" s="1731"/>
      <c r="AB505" s="1731"/>
      <c r="AC505" s="1731"/>
      <c r="AD505" s="1731"/>
      <c r="AE505" s="1731"/>
      <c r="AF505" s="1731"/>
      <c r="AG505" s="1731"/>
      <c r="AH505" s="1731"/>
      <c r="AI505" s="1731"/>
      <c r="AJ505" s="1731"/>
      <c r="AK505" s="1731"/>
      <c r="AL505" s="1731"/>
      <c r="AM505" s="1731"/>
      <c r="AN505" s="1731"/>
      <c r="AO505" s="1731"/>
      <c r="AP505" s="1731"/>
      <c r="AQ505" s="1731"/>
      <c r="AR505" s="1731"/>
      <c r="AS505" s="1731"/>
      <c r="AT505" s="1731"/>
      <c r="AU505" s="1731"/>
      <c r="AV505" s="1731"/>
      <c r="AW505" s="1731"/>
      <c r="AX505" s="1731"/>
      <c r="AY505" s="1731"/>
      <c r="AZ505" s="1731"/>
      <c r="BA505" s="1731"/>
      <c r="BB505" s="1731"/>
      <c r="BC505" s="1731"/>
      <c r="BD505" s="1731"/>
      <c r="BE505" s="1731"/>
      <c r="BF505" s="1731"/>
      <c r="BG505" s="1731"/>
      <c r="BH505" s="1731"/>
      <c r="BI505" s="1731"/>
      <c r="BJ505" s="1731"/>
      <c r="BK505" s="1731"/>
      <c r="BL505" s="1731"/>
      <c r="BM505" s="1731"/>
      <c r="BN505" s="1731"/>
      <c r="BO505" s="1731"/>
      <c r="BP505" s="1731"/>
      <c r="BQ505" s="1731"/>
      <c r="BR505" s="1731"/>
      <c r="BS505" s="1731"/>
      <c r="BT505" s="1731"/>
      <c r="BU505" s="1731"/>
      <c r="BV505" s="1732"/>
      <c r="BW505" s="1732"/>
      <c r="BX505" s="1732"/>
      <c r="BY505" s="1732"/>
      <c r="BZ505" s="1731"/>
      <c r="CA505" s="2200"/>
      <c r="CB505" s="2200"/>
      <c r="CC505" s="2200"/>
      <c r="CD505" s="2200"/>
      <c r="CE505" s="2200"/>
      <c r="CF505" s="2200"/>
      <c r="CG505" s="2200"/>
      <c r="CH505" s="2200"/>
      <c r="CI505" s="2200"/>
      <c r="CJ505" s="2200"/>
      <c r="CK505" s="2200"/>
      <c r="CL505" s="2200"/>
      <c r="CM505" s="2200"/>
      <c r="CN505" s="2200"/>
      <c r="CO505" s="2200"/>
      <c r="CP505" s="2200"/>
      <c r="CQ505" s="2200"/>
      <c r="CR505" s="1731"/>
      <c r="CS505" s="1731"/>
    </row>
    <row r="506" spans="1:97" ht="13.5" customHeight="1" x14ac:dyDescent="0.25">
      <c r="A506" s="1731"/>
      <c r="B506" s="1731"/>
      <c r="C506" s="1731"/>
      <c r="D506" s="1731"/>
      <c r="E506" s="1731"/>
      <c r="F506" s="1731"/>
      <c r="G506" s="1731"/>
      <c r="H506" s="1731"/>
      <c r="I506" s="1731"/>
      <c r="J506" s="1731"/>
      <c r="K506" s="1731"/>
      <c r="L506" s="1731"/>
      <c r="M506" s="1731"/>
      <c r="N506" s="1731"/>
      <c r="O506" s="1731"/>
      <c r="P506" s="1731"/>
      <c r="Q506" s="1731"/>
      <c r="R506" s="1731"/>
      <c r="S506" s="1731"/>
      <c r="T506" s="1731"/>
      <c r="U506" s="1731"/>
      <c r="V506" s="1731"/>
      <c r="W506" s="1731"/>
      <c r="X506" s="1731"/>
      <c r="Y506" s="1731"/>
      <c r="Z506" s="1731"/>
      <c r="AA506" s="1731"/>
      <c r="AB506" s="1731"/>
      <c r="AC506" s="1731"/>
      <c r="AD506" s="1731"/>
      <c r="AE506" s="1731"/>
      <c r="AF506" s="1731"/>
      <c r="AG506" s="1731"/>
      <c r="AH506" s="1731"/>
      <c r="AI506" s="1731"/>
      <c r="AJ506" s="1731"/>
      <c r="AK506" s="1731"/>
      <c r="AL506" s="1731"/>
      <c r="AM506" s="1731"/>
      <c r="AN506" s="1731"/>
      <c r="AO506" s="1731"/>
      <c r="AP506" s="1731"/>
      <c r="AQ506" s="1731"/>
      <c r="AR506" s="1731"/>
      <c r="AS506" s="1731"/>
      <c r="AT506" s="1731"/>
      <c r="AU506" s="1731"/>
      <c r="AV506" s="1731"/>
      <c r="AW506" s="1731"/>
      <c r="AX506" s="1731"/>
      <c r="AY506" s="1731"/>
      <c r="AZ506" s="1731"/>
      <c r="BA506" s="1731"/>
      <c r="BB506" s="1731"/>
      <c r="BC506" s="1731"/>
      <c r="BD506" s="1731"/>
      <c r="BE506" s="1731"/>
      <c r="BF506" s="1731"/>
      <c r="BG506" s="1731"/>
      <c r="BH506" s="1731"/>
      <c r="BI506" s="1731"/>
      <c r="BJ506" s="1731"/>
      <c r="BK506" s="1731"/>
      <c r="BL506" s="1731"/>
      <c r="BM506" s="1731"/>
      <c r="BN506" s="1731"/>
      <c r="BO506" s="1731"/>
      <c r="BP506" s="1731"/>
      <c r="BQ506" s="1731"/>
      <c r="BR506" s="1731"/>
      <c r="BS506" s="1731"/>
      <c r="BT506" s="1731"/>
      <c r="BU506" s="1731"/>
      <c r="BV506" s="1732"/>
      <c r="BW506" s="1732"/>
      <c r="BX506" s="1732"/>
      <c r="BY506" s="1732"/>
      <c r="BZ506" s="1731"/>
      <c r="CA506" s="2200"/>
      <c r="CB506" s="2200"/>
      <c r="CC506" s="2200"/>
      <c r="CD506" s="2200"/>
      <c r="CE506" s="2200"/>
      <c r="CF506" s="2200"/>
      <c r="CG506" s="2200"/>
      <c r="CH506" s="2200"/>
      <c r="CI506" s="2200"/>
      <c r="CJ506" s="2200"/>
      <c r="CK506" s="2200"/>
      <c r="CL506" s="2200"/>
      <c r="CM506" s="2200"/>
      <c r="CN506" s="2200"/>
      <c r="CO506" s="2200"/>
      <c r="CP506" s="2200"/>
      <c r="CQ506" s="2200"/>
      <c r="CR506" s="1731"/>
      <c r="CS506" s="1731"/>
    </row>
    <row r="507" spans="1:97" ht="13.5" customHeight="1" x14ac:dyDescent="0.25">
      <c r="A507" s="1731"/>
      <c r="B507" s="1731"/>
      <c r="C507" s="1731"/>
      <c r="D507" s="1731"/>
      <c r="E507" s="1731"/>
      <c r="F507" s="1731"/>
      <c r="G507" s="1731"/>
      <c r="H507" s="1731"/>
      <c r="I507" s="1731"/>
      <c r="J507" s="1731"/>
      <c r="K507" s="1731"/>
      <c r="L507" s="1731"/>
      <c r="M507" s="1731"/>
      <c r="N507" s="1731"/>
      <c r="O507" s="1731"/>
      <c r="P507" s="1731"/>
      <c r="Q507" s="1731"/>
      <c r="R507" s="1731"/>
      <c r="S507" s="1731"/>
      <c r="T507" s="1731"/>
      <c r="U507" s="1731"/>
      <c r="V507" s="1731"/>
      <c r="W507" s="1731"/>
      <c r="X507" s="1731"/>
      <c r="Y507" s="1731"/>
      <c r="Z507" s="1731"/>
      <c r="AA507" s="1731"/>
      <c r="AB507" s="1731"/>
      <c r="AC507" s="1731"/>
      <c r="AD507" s="1731"/>
      <c r="AE507" s="1731"/>
      <c r="AF507" s="1731"/>
      <c r="AG507" s="1731"/>
      <c r="AH507" s="1731"/>
      <c r="AI507" s="1731"/>
      <c r="AJ507" s="1731"/>
      <c r="AK507" s="1731"/>
      <c r="AL507" s="1731"/>
      <c r="AM507" s="1731"/>
      <c r="AN507" s="1731"/>
      <c r="AO507" s="1731"/>
      <c r="AP507" s="1731"/>
      <c r="AQ507" s="1731"/>
      <c r="AR507" s="1731"/>
      <c r="AS507" s="1731"/>
      <c r="AT507" s="1731"/>
      <c r="AU507" s="1731"/>
      <c r="AV507" s="1731"/>
      <c r="AW507" s="1731"/>
      <c r="AX507" s="1731"/>
      <c r="AY507" s="1731"/>
      <c r="AZ507" s="1731"/>
      <c r="BA507" s="1731"/>
      <c r="BB507" s="1731"/>
      <c r="BC507" s="1731"/>
      <c r="BD507" s="1731"/>
      <c r="BE507" s="1731"/>
      <c r="BF507" s="1731"/>
      <c r="BG507" s="1731"/>
      <c r="BH507" s="1731"/>
      <c r="BI507" s="1731"/>
      <c r="BJ507" s="1731"/>
      <c r="BK507" s="1731"/>
      <c r="BL507" s="1731"/>
      <c r="BM507" s="1731"/>
      <c r="BN507" s="1731"/>
      <c r="BO507" s="1731"/>
      <c r="BP507" s="1731"/>
      <c r="BQ507" s="1731"/>
      <c r="BR507" s="1731"/>
      <c r="BS507" s="1731"/>
      <c r="BT507" s="1731"/>
      <c r="BU507" s="1731"/>
      <c r="BV507" s="1732"/>
      <c r="BW507" s="1732"/>
      <c r="BX507" s="1732"/>
      <c r="BY507" s="1732"/>
      <c r="BZ507" s="1731"/>
      <c r="CA507" s="2200"/>
      <c r="CB507" s="2200"/>
      <c r="CC507" s="2200"/>
      <c r="CD507" s="2200"/>
      <c r="CE507" s="2200"/>
      <c r="CF507" s="2200"/>
      <c r="CG507" s="2200"/>
      <c r="CH507" s="2200"/>
      <c r="CI507" s="2200"/>
      <c r="CJ507" s="2200"/>
      <c r="CK507" s="2200"/>
      <c r="CL507" s="2200"/>
      <c r="CM507" s="2200"/>
      <c r="CN507" s="2200"/>
      <c r="CO507" s="2200"/>
      <c r="CP507" s="2200"/>
      <c r="CQ507" s="2200"/>
      <c r="CR507" s="1731"/>
      <c r="CS507" s="1731"/>
    </row>
    <row r="508" spans="1:97" ht="13.5" customHeight="1" x14ac:dyDescent="0.25">
      <c r="A508" s="1731"/>
      <c r="B508" s="1731"/>
      <c r="C508" s="1731"/>
      <c r="D508" s="1731"/>
      <c r="E508" s="1731"/>
      <c r="F508" s="1731"/>
      <c r="G508" s="1731"/>
      <c r="H508" s="1731"/>
      <c r="I508" s="1731"/>
      <c r="J508" s="1731"/>
      <c r="K508" s="1731"/>
      <c r="L508" s="1731"/>
      <c r="M508" s="1731"/>
      <c r="N508" s="1731"/>
      <c r="O508" s="1731"/>
      <c r="P508" s="1731"/>
      <c r="Q508" s="1731"/>
      <c r="R508" s="1731"/>
      <c r="S508" s="1731"/>
      <c r="T508" s="1731"/>
      <c r="U508" s="1731"/>
      <c r="V508" s="1731"/>
      <c r="W508" s="1731"/>
      <c r="X508" s="1731"/>
      <c r="Y508" s="1731"/>
      <c r="Z508" s="1731"/>
      <c r="AA508" s="1731"/>
      <c r="AB508" s="1731"/>
      <c r="AC508" s="1731"/>
      <c r="AD508" s="1731"/>
      <c r="AE508" s="1731"/>
      <c r="AF508" s="1731"/>
      <c r="AG508" s="1731"/>
      <c r="AH508" s="1731"/>
      <c r="AI508" s="1731"/>
      <c r="AJ508" s="1731"/>
      <c r="AK508" s="1731"/>
      <c r="AL508" s="1731"/>
      <c r="AM508" s="1731"/>
      <c r="AN508" s="1731"/>
      <c r="AO508" s="1731"/>
      <c r="AP508" s="1731"/>
      <c r="AQ508" s="1731"/>
      <c r="AR508" s="1731"/>
      <c r="AS508" s="1731"/>
      <c r="AT508" s="1731"/>
      <c r="AU508" s="1731"/>
      <c r="AV508" s="1731"/>
      <c r="AW508" s="1731"/>
      <c r="AX508" s="1731"/>
      <c r="AY508" s="1731"/>
      <c r="AZ508" s="1731"/>
      <c r="BA508" s="1731"/>
      <c r="BB508" s="1731"/>
      <c r="BC508" s="1731"/>
      <c r="BD508" s="1731"/>
      <c r="BE508" s="1731"/>
      <c r="BF508" s="1731"/>
      <c r="BG508" s="1731"/>
      <c r="BH508" s="1731"/>
      <c r="BI508" s="1731"/>
      <c r="BJ508" s="1731"/>
      <c r="BK508" s="1731"/>
      <c r="BL508" s="1731"/>
      <c r="BM508" s="1731"/>
      <c r="BN508" s="1731"/>
      <c r="BO508" s="1731"/>
      <c r="BP508" s="1731"/>
      <c r="BQ508" s="1731"/>
      <c r="BR508" s="1731"/>
      <c r="BS508" s="1731"/>
      <c r="BT508" s="1731"/>
      <c r="BU508" s="1731"/>
      <c r="BV508" s="1732"/>
      <c r="BW508" s="1732"/>
      <c r="BX508" s="1732"/>
      <c r="BY508" s="1732"/>
      <c r="BZ508" s="1731"/>
      <c r="CA508" s="2200"/>
      <c r="CB508" s="2200"/>
      <c r="CC508" s="2200"/>
      <c r="CD508" s="2200"/>
      <c r="CE508" s="2200"/>
      <c r="CF508" s="2200"/>
      <c r="CG508" s="2200"/>
      <c r="CH508" s="2200"/>
      <c r="CI508" s="2200"/>
      <c r="CJ508" s="2200"/>
      <c r="CK508" s="2200"/>
      <c r="CL508" s="2200"/>
      <c r="CM508" s="2200"/>
      <c r="CN508" s="2200"/>
      <c r="CO508" s="2200"/>
      <c r="CP508" s="2200"/>
      <c r="CQ508" s="2200"/>
      <c r="CR508" s="1731"/>
      <c r="CS508" s="1731"/>
    </row>
    <row r="509" spans="1:97" ht="13.5" customHeight="1" x14ac:dyDescent="0.25">
      <c r="A509" s="1731"/>
      <c r="B509" s="1731"/>
      <c r="C509" s="1731"/>
      <c r="D509" s="1731"/>
      <c r="E509" s="1731"/>
      <c r="F509" s="1731"/>
      <c r="G509" s="1731"/>
      <c r="H509" s="1731"/>
      <c r="I509" s="1731"/>
      <c r="J509" s="1731"/>
      <c r="K509" s="1731"/>
      <c r="L509" s="1731"/>
      <c r="M509" s="1731"/>
      <c r="N509" s="1731"/>
      <c r="O509" s="1731"/>
      <c r="P509" s="1731"/>
      <c r="Q509" s="1731"/>
      <c r="R509" s="1731"/>
      <c r="S509" s="1731"/>
      <c r="T509" s="1731"/>
      <c r="U509" s="1731"/>
      <c r="V509" s="1731"/>
      <c r="W509" s="1731"/>
      <c r="X509" s="1731"/>
      <c r="Y509" s="1731"/>
      <c r="Z509" s="1731"/>
      <c r="AA509" s="1731"/>
      <c r="AB509" s="1731"/>
      <c r="AC509" s="1731"/>
      <c r="AD509" s="1731"/>
      <c r="AE509" s="1731"/>
      <c r="AF509" s="1731"/>
      <c r="AG509" s="1731"/>
      <c r="AH509" s="1731"/>
      <c r="AI509" s="1731"/>
      <c r="AJ509" s="1731"/>
      <c r="AK509" s="1731"/>
      <c r="AL509" s="1731"/>
      <c r="AM509" s="1731"/>
      <c r="AN509" s="1731"/>
      <c r="AO509" s="1731"/>
      <c r="AP509" s="1731"/>
      <c r="AQ509" s="1731"/>
      <c r="AR509" s="1731"/>
      <c r="AS509" s="1731"/>
      <c r="AT509" s="1731"/>
      <c r="AU509" s="1731"/>
      <c r="AV509" s="1731"/>
      <c r="AW509" s="1731"/>
      <c r="AX509" s="1731"/>
      <c r="AY509" s="1731"/>
      <c r="AZ509" s="1731"/>
      <c r="BA509" s="1731"/>
      <c r="BB509" s="1731"/>
      <c r="BC509" s="1731"/>
      <c r="BD509" s="1731"/>
      <c r="BE509" s="1731"/>
      <c r="BF509" s="1731"/>
      <c r="BG509" s="1731"/>
      <c r="BH509" s="1731"/>
      <c r="BI509" s="1731"/>
      <c r="BJ509" s="1731"/>
      <c r="BK509" s="1731"/>
      <c r="BL509" s="1731"/>
      <c r="BM509" s="1731"/>
      <c r="BN509" s="1731"/>
      <c r="BO509" s="1731"/>
      <c r="BP509" s="1731"/>
      <c r="BQ509" s="1731"/>
      <c r="BR509" s="1731"/>
      <c r="BS509" s="1731"/>
      <c r="BT509" s="1731"/>
      <c r="BU509" s="1731"/>
      <c r="BV509" s="1732"/>
      <c r="BW509" s="1732"/>
      <c r="BX509" s="1732"/>
      <c r="BY509" s="1732"/>
      <c r="BZ509" s="1731"/>
      <c r="CA509" s="2200"/>
      <c r="CB509" s="2200"/>
      <c r="CC509" s="2200"/>
      <c r="CD509" s="2200"/>
      <c r="CE509" s="2200"/>
      <c r="CF509" s="2200"/>
      <c r="CG509" s="2200"/>
      <c r="CH509" s="2200"/>
      <c r="CI509" s="2200"/>
      <c r="CJ509" s="2200"/>
      <c r="CK509" s="2200"/>
      <c r="CL509" s="2200"/>
      <c r="CM509" s="2200"/>
      <c r="CN509" s="2200"/>
      <c r="CO509" s="2200"/>
      <c r="CP509" s="2200"/>
      <c r="CQ509" s="2200"/>
      <c r="CR509" s="1731"/>
      <c r="CS509" s="1731"/>
    </row>
    <row r="510" spans="1:97" ht="13.5" customHeight="1" x14ac:dyDescent="0.25">
      <c r="A510" s="1731"/>
      <c r="B510" s="1731"/>
      <c r="C510" s="1731"/>
      <c r="D510" s="1731"/>
      <c r="E510" s="1731"/>
      <c r="F510" s="1731"/>
      <c r="G510" s="1731"/>
      <c r="H510" s="1731"/>
      <c r="I510" s="1731"/>
      <c r="J510" s="1731"/>
      <c r="K510" s="1731"/>
      <c r="L510" s="1731"/>
      <c r="M510" s="1731"/>
      <c r="N510" s="1731"/>
      <c r="O510" s="1731"/>
      <c r="P510" s="1731"/>
      <c r="Q510" s="1731"/>
      <c r="R510" s="1731"/>
      <c r="S510" s="1731"/>
      <c r="T510" s="1731"/>
      <c r="U510" s="1731"/>
      <c r="V510" s="1731"/>
      <c r="W510" s="1731"/>
      <c r="X510" s="1731"/>
      <c r="Y510" s="1731"/>
      <c r="Z510" s="1731"/>
      <c r="AA510" s="1731"/>
      <c r="AB510" s="1731"/>
      <c r="AC510" s="1731"/>
      <c r="AD510" s="1731"/>
      <c r="AE510" s="1731"/>
      <c r="AF510" s="1731"/>
      <c r="AG510" s="1731"/>
      <c r="AH510" s="1731"/>
      <c r="AI510" s="1731"/>
      <c r="AJ510" s="1731"/>
      <c r="AK510" s="1731"/>
      <c r="AL510" s="1731"/>
      <c r="AM510" s="1731"/>
      <c r="AN510" s="1731"/>
      <c r="AO510" s="1731"/>
      <c r="AP510" s="1731"/>
      <c r="AQ510" s="1731"/>
      <c r="AR510" s="1731"/>
      <c r="AS510" s="1731"/>
      <c r="AT510" s="1731"/>
      <c r="AU510" s="1731"/>
      <c r="AV510" s="1731"/>
      <c r="AW510" s="1731"/>
      <c r="AX510" s="1731"/>
      <c r="AY510" s="1731"/>
      <c r="AZ510" s="1731"/>
      <c r="BA510" s="1731"/>
      <c r="BB510" s="1731"/>
      <c r="BC510" s="1731"/>
      <c r="BD510" s="1731"/>
      <c r="BE510" s="1731"/>
      <c r="BF510" s="1731"/>
      <c r="BG510" s="1731"/>
      <c r="BH510" s="1731"/>
      <c r="BI510" s="1731"/>
      <c r="BJ510" s="1731"/>
      <c r="BK510" s="1731"/>
      <c r="BL510" s="1731"/>
      <c r="BM510" s="1731"/>
      <c r="BN510" s="1731"/>
      <c r="BO510" s="1731"/>
      <c r="BP510" s="1731"/>
      <c r="BQ510" s="1731"/>
      <c r="BR510" s="1731"/>
      <c r="BS510" s="1731"/>
      <c r="BT510" s="1731"/>
      <c r="BU510" s="1731"/>
      <c r="BV510" s="1732"/>
      <c r="BW510" s="1732"/>
      <c r="BX510" s="1732"/>
      <c r="BY510" s="1732"/>
      <c r="BZ510" s="1731"/>
      <c r="CA510" s="2200"/>
      <c r="CB510" s="2200"/>
      <c r="CC510" s="2200"/>
      <c r="CD510" s="2200"/>
      <c r="CE510" s="2200"/>
      <c r="CF510" s="2200"/>
      <c r="CG510" s="2200"/>
      <c r="CH510" s="2200"/>
      <c r="CI510" s="2200"/>
      <c r="CJ510" s="2200"/>
      <c r="CK510" s="2200"/>
      <c r="CL510" s="2200"/>
      <c r="CM510" s="2200"/>
      <c r="CN510" s="2200"/>
      <c r="CO510" s="2200"/>
      <c r="CP510" s="2200"/>
      <c r="CQ510" s="2200"/>
      <c r="CR510" s="1731"/>
      <c r="CS510" s="1731"/>
    </row>
    <row r="511" spans="1:97" ht="13.5" customHeight="1" x14ac:dyDescent="0.25">
      <c r="A511" s="1731"/>
      <c r="B511" s="1731"/>
      <c r="C511" s="1731"/>
      <c r="D511" s="1731"/>
      <c r="E511" s="1731"/>
      <c r="F511" s="1731"/>
      <c r="G511" s="1731"/>
      <c r="H511" s="1731"/>
      <c r="I511" s="1731"/>
      <c r="J511" s="1731"/>
      <c r="K511" s="1731"/>
      <c r="L511" s="1731"/>
      <c r="M511" s="1731"/>
      <c r="N511" s="1731"/>
      <c r="O511" s="1731"/>
      <c r="P511" s="1731"/>
      <c r="Q511" s="1731"/>
      <c r="R511" s="1731"/>
      <c r="S511" s="1731"/>
      <c r="T511" s="1731"/>
      <c r="U511" s="1731"/>
      <c r="V511" s="1731"/>
      <c r="W511" s="1731"/>
      <c r="X511" s="1731"/>
      <c r="Y511" s="1731"/>
      <c r="Z511" s="1731"/>
      <c r="AA511" s="1731"/>
      <c r="AB511" s="1731"/>
      <c r="AC511" s="1731"/>
      <c r="AD511" s="1731"/>
      <c r="AE511" s="1731"/>
      <c r="AF511" s="1731"/>
      <c r="AG511" s="1731"/>
      <c r="AH511" s="1731"/>
      <c r="AI511" s="1731"/>
      <c r="AJ511" s="1731"/>
      <c r="AK511" s="1731"/>
      <c r="AL511" s="1731"/>
      <c r="AM511" s="1731"/>
      <c r="AN511" s="1731"/>
      <c r="AO511" s="1731"/>
      <c r="AP511" s="1731"/>
      <c r="AQ511" s="1731"/>
      <c r="AR511" s="1731"/>
      <c r="AS511" s="1731"/>
      <c r="AT511" s="1731"/>
      <c r="AU511" s="1731"/>
      <c r="AV511" s="1731"/>
      <c r="AW511" s="1731"/>
      <c r="AX511" s="1731"/>
      <c r="AY511" s="1731"/>
      <c r="AZ511" s="1731"/>
      <c r="BA511" s="1731"/>
      <c r="BB511" s="1731"/>
      <c r="BC511" s="1731"/>
      <c r="BD511" s="1731"/>
      <c r="BE511" s="1731"/>
      <c r="BF511" s="1731"/>
      <c r="BG511" s="1731"/>
      <c r="BH511" s="1731"/>
      <c r="BI511" s="1731"/>
      <c r="BJ511" s="1731"/>
      <c r="BK511" s="1731"/>
      <c r="BL511" s="1731"/>
      <c r="BM511" s="1731"/>
      <c r="BN511" s="1731"/>
      <c r="BO511" s="1731"/>
      <c r="BP511" s="1731"/>
      <c r="BQ511" s="1731"/>
      <c r="BR511" s="1731"/>
      <c r="BS511" s="1731"/>
      <c r="BT511" s="1731"/>
      <c r="BU511" s="1731"/>
      <c r="BV511" s="1732"/>
      <c r="BW511" s="1732"/>
      <c r="BX511" s="1732"/>
      <c r="BY511" s="1732"/>
      <c r="BZ511" s="1731"/>
      <c r="CA511" s="2200"/>
      <c r="CB511" s="2200"/>
      <c r="CC511" s="2200"/>
      <c r="CD511" s="2200"/>
      <c r="CE511" s="2200"/>
      <c r="CF511" s="2200"/>
      <c r="CG511" s="2200"/>
      <c r="CH511" s="2200"/>
      <c r="CI511" s="2200"/>
      <c r="CJ511" s="2200"/>
      <c r="CK511" s="2200"/>
      <c r="CL511" s="2200"/>
      <c r="CM511" s="2200"/>
      <c r="CN511" s="2200"/>
      <c r="CO511" s="2200"/>
      <c r="CP511" s="2200"/>
      <c r="CQ511" s="2200"/>
      <c r="CR511" s="1731"/>
      <c r="CS511" s="1731"/>
    </row>
    <row r="512" spans="1:97" ht="13.5" customHeight="1" x14ac:dyDescent="0.25">
      <c r="A512" s="1731"/>
      <c r="B512" s="1731"/>
      <c r="C512" s="1731"/>
      <c r="D512" s="1731"/>
      <c r="E512" s="1731"/>
      <c r="F512" s="1731"/>
      <c r="G512" s="1731"/>
      <c r="H512" s="1731"/>
      <c r="I512" s="1731"/>
      <c r="J512" s="1731"/>
      <c r="K512" s="1731"/>
      <c r="L512" s="1731"/>
      <c r="M512" s="1731"/>
      <c r="N512" s="1731"/>
      <c r="O512" s="1731"/>
      <c r="P512" s="1731"/>
      <c r="Q512" s="1731"/>
      <c r="R512" s="1731"/>
      <c r="S512" s="1731"/>
      <c r="T512" s="1731"/>
      <c r="U512" s="1731"/>
      <c r="V512" s="1731"/>
      <c r="W512" s="1731"/>
      <c r="X512" s="1731"/>
      <c r="Y512" s="1731"/>
      <c r="Z512" s="1731"/>
      <c r="AA512" s="1731"/>
      <c r="AB512" s="1731"/>
      <c r="AC512" s="1731"/>
      <c r="AD512" s="1731"/>
      <c r="AE512" s="1731"/>
      <c r="AF512" s="1731"/>
      <c r="AG512" s="1731"/>
      <c r="AH512" s="1731"/>
      <c r="AI512" s="1731"/>
      <c r="AJ512" s="1731"/>
      <c r="AK512" s="1731"/>
      <c r="AL512" s="1731"/>
      <c r="AM512" s="1731"/>
      <c r="AN512" s="1731"/>
      <c r="AO512" s="1731"/>
      <c r="AP512" s="1731"/>
      <c r="AQ512" s="1731"/>
      <c r="AR512" s="1731"/>
      <c r="AS512" s="1731"/>
      <c r="AT512" s="1731"/>
      <c r="AU512" s="1731"/>
      <c r="AV512" s="1731"/>
      <c r="AW512" s="1731"/>
      <c r="AX512" s="1731"/>
      <c r="AY512" s="1731"/>
      <c r="AZ512" s="1731"/>
      <c r="BA512" s="1731"/>
      <c r="BB512" s="1731"/>
      <c r="BC512" s="1731"/>
      <c r="BD512" s="1731"/>
      <c r="BE512" s="1731"/>
      <c r="BF512" s="1731"/>
      <c r="BG512" s="1731"/>
      <c r="BH512" s="1731"/>
      <c r="BI512" s="1731"/>
      <c r="BJ512" s="1731"/>
      <c r="BK512" s="1731"/>
      <c r="BL512" s="1731"/>
      <c r="BM512" s="1731"/>
      <c r="BN512" s="1731"/>
      <c r="BO512" s="1731"/>
      <c r="BP512" s="1731"/>
      <c r="BQ512" s="1731"/>
      <c r="BR512" s="1731"/>
      <c r="BS512" s="1731"/>
      <c r="BT512" s="1731"/>
      <c r="BU512" s="1731"/>
      <c r="BV512" s="1732"/>
      <c r="BW512" s="1732"/>
      <c r="BX512" s="1732"/>
      <c r="BY512" s="1732"/>
      <c r="BZ512" s="1731"/>
      <c r="CA512" s="2200"/>
      <c r="CB512" s="2200"/>
      <c r="CC512" s="2200"/>
      <c r="CD512" s="2200"/>
      <c r="CE512" s="2200"/>
      <c r="CF512" s="2200"/>
      <c r="CG512" s="2200"/>
      <c r="CH512" s="2200"/>
      <c r="CI512" s="2200"/>
      <c r="CJ512" s="2200"/>
      <c r="CK512" s="2200"/>
      <c r="CL512" s="2200"/>
      <c r="CM512" s="2200"/>
      <c r="CN512" s="2200"/>
      <c r="CO512" s="2200"/>
      <c r="CP512" s="2200"/>
      <c r="CQ512" s="2200"/>
      <c r="CR512" s="1731"/>
      <c r="CS512" s="1731"/>
    </row>
    <row r="513" spans="1:97" ht="13.5" customHeight="1" x14ac:dyDescent="0.25">
      <c r="A513" s="1731"/>
      <c r="B513" s="1731"/>
      <c r="C513" s="1731"/>
      <c r="D513" s="1731"/>
      <c r="E513" s="1731"/>
      <c r="F513" s="1731"/>
      <c r="G513" s="1731"/>
      <c r="H513" s="1731"/>
      <c r="I513" s="1731"/>
      <c r="J513" s="1731"/>
      <c r="K513" s="1731"/>
      <c r="L513" s="1731"/>
      <c r="M513" s="1731"/>
      <c r="N513" s="1731"/>
      <c r="O513" s="1731"/>
      <c r="P513" s="1731"/>
      <c r="Q513" s="1731"/>
      <c r="R513" s="1731"/>
      <c r="S513" s="1731"/>
      <c r="T513" s="1731"/>
      <c r="U513" s="1731"/>
      <c r="V513" s="1731"/>
      <c r="W513" s="1731"/>
      <c r="X513" s="1731"/>
      <c r="Y513" s="1731"/>
      <c r="Z513" s="1731"/>
      <c r="AA513" s="1731"/>
      <c r="AB513" s="1731"/>
      <c r="AC513" s="1731"/>
      <c r="AD513" s="1731"/>
      <c r="AE513" s="1731"/>
      <c r="AF513" s="1731"/>
      <c r="AG513" s="1731"/>
      <c r="AH513" s="1731"/>
      <c r="AI513" s="1731"/>
      <c r="AJ513" s="1731"/>
      <c r="AK513" s="1731"/>
      <c r="AL513" s="1731"/>
      <c r="AM513" s="1731"/>
      <c r="AN513" s="1731"/>
      <c r="AO513" s="1731"/>
      <c r="AP513" s="1731"/>
      <c r="AQ513" s="1731"/>
      <c r="AR513" s="1731"/>
      <c r="AS513" s="1731"/>
      <c r="AT513" s="1731"/>
      <c r="AU513" s="1731"/>
      <c r="AV513" s="1731"/>
      <c r="AW513" s="1731"/>
      <c r="AX513" s="1731"/>
      <c r="AY513" s="1731"/>
      <c r="AZ513" s="1731"/>
      <c r="BA513" s="1731"/>
      <c r="BB513" s="1731"/>
      <c r="BC513" s="1731"/>
      <c r="BD513" s="1731"/>
      <c r="BE513" s="1731"/>
      <c r="BF513" s="1731"/>
      <c r="BG513" s="1731"/>
      <c r="BH513" s="1731"/>
      <c r="BI513" s="1731"/>
      <c r="BJ513" s="1731"/>
      <c r="BK513" s="1731"/>
      <c r="BL513" s="1731"/>
      <c r="BM513" s="1731"/>
      <c r="BN513" s="1731"/>
      <c r="BO513" s="1731"/>
      <c r="BP513" s="1731"/>
      <c r="BQ513" s="1731"/>
      <c r="BR513" s="1731"/>
      <c r="BS513" s="1731"/>
      <c r="BT513" s="1731"/>
      <c r="BU513" s="1731"/>
      <c r="BV513" s="1732"/>
      <c r="BW513" s="1732"/>
      <c r="BX513" s="1732"/>
      <c r="BY513" s="1732"/>
      <c r="BZ513" s="1731"/>
      <c r="CA513" s="2200"/>
      <c r="CB513" s="2200"/>
      <c r="CC513" s="2200"/>
      <c r="CD513" s="2200"/>
      <c r="CE513" s="2200"/>
      <c r="CF513" s="2200"/>
      <c r="CG513" s="2200"/>
      <c r="CH513" s="2200"/>
      <c r="CI513" s="2200"/>
      <c r="CJ513" s="2200"/>
      <c r="CK513" s="2200"/>
      <c r="CL513" s="2200"/>
      <c r="CM513" s="2200"/>
      <c r="CN513" s="2200"/>
      <c r="CO513" s="2200"/>
      <c r="CP513" s="2200"/>
      <c r="CQ513" s="2200"/>
      <c r="CR513" s="1731"/>
      <c r="CS513" s="1731"/>
    </row>
    <row r="514" spans="1:97" ht="13.5" customHeight="1" x14ac:dyDescent="0.25">
      <c r="A514" s="1731"/>
      <c r="B514" s="1731"/>
      <c r="C514" s="1731"/>
      <c r="D514" s="1731"/>
      <c r="E514" s="1731"/>
      <c r="F514" s="1731"/>
      <c r="G514" s="1731"/>
      <c r="H514" s="1731"/>
      <c r="I514" s="1731"/>
      <c r="J514" s="1731"/>
      <c r="K514" s="1731"/>
      <c r="L514" s="1731"/>
      <c r="M514" s="1731"/>
      <c r="N514" s="1731"/>
      <c r="O514" s="1731"/>
      <c r="P514" s="1731"/>
      <c r="Q514" s="1731"/>
      <c r="R514" s="1731"/>
      <c r="S514" s="1731"/>
      <c r="T514" s="1731"/>
      <c r="U514" s="1731"/>
      <c r="V514" s="1731"/>
      <c r="W514" s="1731"/>
      <c r="X514" s="1731"/>
      <c r="Y514" s="1731"/>
      <c r="Z514" s="1731"/>
      <c r="AA514" s="1731"/>
      <c r="AB514" s="1731"/>
      <c r="AC514" s="1731"/>
      <c r="AD514" s="1731"/>
      <c r="AE514" s="1731"/>
      <c r="AF514" s="1731"/>
      <c r="AG514" s="1731"/>
      <c r="AH514" s="1731"/>
      <c r="AI514" s="1731"/>
      <c r="AJ514" s="1731"/>
      <c r="AK514" s="1731"/>
      <c r="AL514" s="1731"/>
      <c r="AM514" s="1731"/>
      <c r="AN514" s="1731"/>
      <c r="AO514" s="1731"/>
      <c r="AP514" s="1731"/>
      <c r="AQ514" s="1731"/>
      <c r="AR514" s="1731"/>
      <c r="AS514" s="1731"/>
      <c r="AT514" s="1731"/>
      <c r="AU514" s="1731"/>
      <c r="AV514" s="1731"/>
      <c r="AW514" s="1731"/>
      <c r="AX514" s="1731"/>
      <c r="AY514" s="1731"/>
      <c r="AZ514" s="1731"/>
      <c r="BA514" s="1731"/>
      <c r="BB514" s="1731"/>
      <c r="BC514" s="1731"/>
      <c r="BD514" s="1731"/>
      <c r="BE514" s="1731"/>
      <c r="BF514" s="1731"/>
      <c r="BG514" s="1731"/>
      <c r="BH514" s="1731"/>
      <c r="BI514" s="1731"/>
      <c r="BJ514" s="1731"/>
      <c r="BK514" s="1731"/>
      <c r="BL514" s="1731"/>
      <c r="BM514" s="1731"/>
      <c r="BN514" s="1731"/>
      <c r="BO514" s="1731"/>
      <c r="BP514" s="1731"/>
      <c r="BQ514" s="1731"/>
      <c r="BR514" s="1731"/>
      <c r="BS514" s="1731"/>
      <c r="BT514" s="1731"/>
      <c r="BU514" s="1731"/>
      <c r="BV514" s="1732"/>
      <c r="BW514" s="1732"/>
      <c r="BX514" s="1732"/>
      <c r="BY514" s="1732"/>
      <c r="BZ514" s="1731"/>
      <c r="CA514" s="2200"/>
      <c r="CB514" s="2200"/>
      <c r="CC514" s="2200"/>
      <c r="CD514" s="2200"/>
      <c r="CE514" s="2200"/>
      <c r="CF514" s="2200"/>
      <c r="CG514" s="2200"/>
      <c r="CH514" s="2200"/>
      <c r="CI514" s="2200"/>
      <c r="CJ514" s="2200"/>
      <c r="CK514" s="2200"/>
      <c r="CL514" s="2200"/>
      <c r="CM514" s="2200"/>
      <c r="CN514" s="2200"/>
      <c r="CO514" s="2200"/>
      <c r="CP514" s="2200"/>
      <c r="CQ514" s="2200"/>
      <c r="CR514" s="1731"/>
      <c r="CS514" s="1731"/>
    </row>
    <row r="515" spans="1:97" ht="13.5" customHeight="1" x14ac:dyDescent="0.25">
      <c r="A515" s="1731"/>
      <c r="B515" s="1731"/>
      <c r="C515" s="1731"/>
      <c r="D515" s="1731"/>
      <c r="E515" s="1731"/>
      <c r="F515" s="1731"/>
      <c r="G515" s="1731"/>
      <c r="H515" s="1731"/>
      <c r="I515" s="1731"/>
      <c r="J515" s="1731"/>
      <c r="K515" s="1731"/>
      <c r="L515" s="1731"/>
      <c r="M515" s="1731"/>
      <c r="N515" s="1731"/>
      <c r="O515" s="1731"/>
      <c r="P515" s="1731"/>
      <c r="Q515" s="1731"/>
      <c r="R515" s="1731"/>
      <c r="S515" s="1731"/>
      <c r="T515" s="1731"/>
      <c r="U515" s="1731"/>
      <c r="V515" s="1731"/>
      <c r="W515" s="1731"/>
      <c r="X515" s="1731"/>
      <c r="Y515" s="1731"/>
      <c r="Z515" s="1731"/>
      <c r="AA515" s="1731"/>
      <c r="AB515" s="1731"/>
      <c r="AC515" s="1731"/>
      <c r="AD515" s="1731"/>
      <c r="AE515" s="1731"/>
      <c r="AF515" s="1731"/>
      <c r="AG515" s="1731"/>
      <c r="AH515" s="1731"/>
      <c r="AI515" s="1731"/>
      <c r="AJ515" s="1731"/>
      <c r="AK515" s="1731"/>
      <c r="AL515" s="1731"/>
      <c r="AM515" s="1731"/>
      <c r="AN515" s="1731"/>
      <c r="AO515" s="1731"/>
      <c r="AP515" s="1731"/>
      <c r="AQ515" s="1731"/>
      <c r="AR515" s="1731"/>
      <c r="AS515" s="1731"/>
      <c r="AT515" s="1731"/>
      <c r="AU515" s="1731"/>
      <c r="AV515" s="1731"/>
      <c r="AW515" s="1731"/>
      <c r="AX515" s="1731"/>
      <c r="AY515" s="1731"/>
      <c r="AZ515" s="1731"/>
      <c r="BA515" s="1731"/>
      <c r="BB515" s="1731"/>
      <c r="BC515" s="1731"/>
      <c r="BD515" s="1731"/>
      <c r="BE515" s="1731"/>
      <c r="BF515" s="1731"/>
      <c r="BG515" s="1731"/>
      <c r="BH515" s="1731"/>
      <c r="BI515" s="1731"/>
      <c r="BJ515" s="1731"/>
      <c r="BK515" s="1731"/>
      <c r="BL515" s="1731"/>
      <c r="BM515" s="1731"/>
      <c r="BN515" s="1731"/>
      <c r="BO515" s="1731"/>
      <c r="BP515" s="1731"/>
      <c r="BQ515" s="1731"/>
      <c r="BR515" s="1731"/>
      <c r="BS515" s="1731"/>
      <c r="BT515" s="1731"/>
      <c r="BU515" s="1731"/>
      <c r="BV515" s="1732"/>
      <c r="BW515" s="1732"/>
      <c r="BX515" s="1732"/>
      <c r="BY515" s="1732"/>
      <c r="BZ515" s="1731"/>
      <c r="CA515" s="2200"/>
      <c r="CB515" s="2200"/>
      <c r="CC515" s="2200"/>
      <c r="CD515" s="2200"/>
      <c r="CE515" s="2200"/>
      <c r="CF515" s="2200"/>
      <c r="CG515" s="2200"/>
      <c r="CH515" s="2200"/>
      <c r="CI515" s="2200"/>
      <c r="CJ515" s="2200"/>
      <c r="CK515" s="2200"/>
      <c r="CL515" s="2200"/>
      <c r="CM515" s="2200"/>
      <c r="CN515" s="2200"/>
      <c r="CO515" s="2200"/>
      <c r="CP515" s="2200"/>
      <c r="CQ515" s="2200"/>
      <c r="CR515" s="1731"/>
      <c r="CS515" s="1731"/>
    </row>
    <row r="516" spans="1:97" ht="13.5" customHeight="1" x14ac:dyDescent="0.25">
      <c r="A516" s="1731"/>
      <c r="B516" s="1731"/>
      <c r="C516" s="1731"/>
      <c r="D516" s="1731"/>
      <c r="E516" s="1731"/>
      <c r="F516" s="1731"/>
      <c r="G516" s="1731"/>
      <c r="H516" s="1731"/>
      <c r="I516" s="1731"/>
      <c r="J516" s="1731"/>
      <c r="K516" s="1731"/>
      <c r="L516" s="1731"/>
      <c r="M516" s="1731"/>
      <c r="N516" s="1731"/>
      <c r="O516" s="1731"/>
      <c r="P516" s="1731"/>
      <c r="Q516" s="1731"/>
      <c r="R516" s="1731"/>
      <c r="S516" s="1731"/>
      <c r="T516" s="1731"/>
      <c r="U516" s="1731"/>
      <c r="V516" s="1731"/>
      <c r="W516" s="1731"/>
      <c r="X516" s="1731"/>
      <c r="Y516" s="1731"/>
      <c r="Z516" s="1731"/>
      <c r="AA516" s="1731"/>
      <c r="AB516" s="1731"/>
      <c r="AC516" s="1731"/>
      <c r="AD516" s="1731"/>
      <c r="AE516" s="1731"/>
      <c r="AF516" s="1731"/>
      <c r="AG516" s="1731"/>
      <c r="AH516" s="1731"/>
      <c r="AI516" s="1731"/>
      <c r="AJ516" s="1731"/>
      <c r="AK516" s="1731"/>
      <c r="AL516" s="1731"/>
      <c r="AM516" s="1731"/>
      <c r="AN516" s="1731"/>
      <c r="AO516" s="1731"/>
      <c r="AP516" s="1731"/>
      <c r="AQ516" s="1731"/>
      <c r="AR516" s="1731"/>
      <c r="AS516" s="1731"/>
      <c r="AT516" s="1731"/>
      <c r="AU516" s="1731"/>
      <c r="AV516" s="1731"/>
      <c r="AW516" s="1731"/>
      <c r="AX516" s="1731"/>
      <c r="AY516" s="1731"/>
      <c r="AZ516" s="1731"/>
      <c r="BA516" s="1731"/>
      <c r="BB516" s="1731"/>
      <c r="BC516" s="1731"/>
      <c r="BD516" s="1731"/>
      <c r="BE516" s="1731"/>
      <c r="BF516" s="1731"/>
      <c r="BG516" s="1731"/>
      <c r="BH516" s="1731"/>
      <c r="BI516" s="1731"/>
      <c r="BJ516" s="1731"/>
      <c r="BK516" s="1731"/>
      <c r="BL516" s="1731"/>
      <c r="BM516" s="1731"/>
      <c r="BN516" s="1731"/>
      <c r="BO516" s="1731"/>
      <c r="BP516" s="1731"/>
      <c r="BQ516" s="1731"/>
      <c r="BR516" s="1731"/>
      <c r="BS516" s="1731"/>
      <c r="BT516" s="1731"/>
      <c r="BU516" s="1731"/>
      <c r="BV516" s="1732"/>
      <c r="BW516" s="1732"/>
      <c r="BX516" s="1732"/>
      <c r="BY516" s="1732"/>
      <c r="BZ516" s="1731"/>
      <c r="CA516" s="2200"/>
      <c r="CB516" s="2200"/>
      <c r="CC516" s="2200"/>
      <c r="CD516" s="2200"/>
      <c r="CE516" s="2200"/>
      <c r="CF516" s="2200"/>
      <c r="CG516" s="2200"/>
      <c r="CH516" s="2200"/>
      <c r="CI516" s="2200"/>
      <c r="CJ516" s="2200"/>
      <c r="CK516" s="2200"/>
      <c r="CL516" s="2200"/>
      <c r="CM516" s="2200"/>
      <c r="CN516" s="2200"/>
      <c r="CO516" s="2200"/>
      <c r="CP516" s="2200"/>
      <c r="CQ516" s="2200"/>
      <c r="CR516" s="1731"/>
      <c r="CS516" s="1731"/>
    </row>
    <row r="517" spans="1:97" ht="13.5" customHeight="1" x14ac:dyDescent="0.25">
      <c r="A517" s="1731"/>
      <c r="B517" s="1731"/>
      <c r="C517" s="1731"/>
      <c r="D517" s="1731"/>
      <c r="E517" s="1731"/>
      <c r="F517" s="1731"/>
      <c r="G517" s="1731"/>
      <c r="H517" s="1731"/>
      <c r="I517" s="1731"/>
      <c r="J517" s="1731"/>
      <c r="K517" s="1731"/>
      <c r="L517" s="1731"/>
      <c r="M517" s="1731"/>
      <c r="N517" s="1731"/>
      <c r="O517" s="1731"/>
      <c r="P517" s="1731"/>
      <c r="Q517" s="1731"/>
      <c r="R517" s="1731"/>
      <c r="S517" s="1731"/>
      <c r="T517" s="1731"/>
      <c r="U517" s="1731"/>
      <c r="V517" s="1731"/>
      <c r="W517" s="1731"/>
      <c r="X517" s="1731"/>
      <c r="Y517" s="1731"/>
      <c r="Z517" s="1731"/>
      <c r="AA517" s="1731"/>
      <c r="AB517" s="1731"/>
      <c r="AC517" s="1731"/>
      <c r="AD517" s="1731"/>
      <c r="AE517" s="1731"/>
      <c r="AF517" s="1731"/>
      <c r="AG517" s="1731"/>
      <c r="AH517" s="1731"/>
      <c r="AI517" s="1731"/>
      <c r="AJ517" s="1731"/>
      <c r="AK517" s="1731"/>
      <c r="AL517" s="1731"/>
      <c r="AM517" s="1731"/>
      <c r="AN517" s="1731"/>
      <c r="AO517" s="1731"/>
      <c r="AP517" s="1731"/>
      <c r="AQ517" s="1731"/>
      <c r="AR517" s="1731"/>
      <c r="AS517" s="1731"/>
      <c r="AT517" s="1731"/>
      <c r="AU517" s="1731"/>
      <c r="AV517" s="1731"/>
      <c r="AW517" s="1731"/>
      <c r="AX517" s="1731"/>
      <c r="AY517" s="1731"/>
      <c r="AZ517" s="1731"/>
      <c r="BA517" s="1731"/>
      <c r="BB517" s="1731"/>
      <c r="BC517" s="1731"/>
      <c r="BD517" s="1731"/>
      <c r="BE517" s="1731"/>
      <c r="BF517" s="1731"/>
      <c r="BG517" s="1731"/>
      <c r="BH517" s="1731"/>
      <c r="BI517" s="1731"/>
      <c r="BJ517" s="1731"/>
      <c r="BK517" s="1731"/>
      <c r="BL517" s="1731"/>
      <c r="BM517" s="1731"/>
      <c r="BN517" s="1731"/>
      <c r="BO517" s="1731"/>
      <c r="BP517" s="1731"/>
      <c r="BQ517" s="1731"/>
      <c r="BR517" s="1731"/>
      <c r="BS517" s="1731"/>
      <c r="BT517" s="1731"/>
      <c r="BU517" s="1731"/>
      <c r="BV517" s="1732"/>
      <c r="BW517" s="1732"/>
      <c r="BX517" s="1732"/>
      <c r="BY517" s="1732"/>
      <c r="BZ517" s="1731"/>
      <c r="CA517" s="2200"/>
      <c r="CB517" s="2200"/>
      <c r="CC517" s="2200"/>
      <c r="CD517" s="2200"/>
      <c r="CE517" s="2200"/>
      <c r="CF517" s="2200"/>
      <c r="CG517" s="2200"/>
      <c r="CH517" s="2200"/>
      <c r="CI517" s="2200"/>
      <c r="CJ517" s="2200"/>
      <c r="CK517" s="2200"/>
      <c r="CL517" s="2200"/>
      <c r="CM517" s="2200"/>
      <c r="CN517" s="2200"/>
      <c r="CO517" s="2200"/>
      <c r="CP517" s="2200"/>
      <c r="CQ517" s="2200"/>
      <c r="CR517" s="1731"/>
      <c r="CS517" s="1731"/>
    </row>
    <row r="518" spans="1:97" ht="13.5" customHeight="1" x14ac:dyDescent="0.25">
      <c r="A518" s="1731"/>
      <c r="B518" s="1731"/>
      <c r="C518" s="1731"/>
      <c r="D518" s="1731"/>
      <c r="E518" s="1731"/>
      <c r="F518" s="1731"/>
      <c r="G518" s="1731"/>
      <c r="H518" s="1731"/>
      <c r="I518" s="1731"/>
      <c r="J518" s="1731"/>
      <c r="K518" s="1731"/>
      <c r="L518" s="1731"/>
      <c r="M518" s="1731"/>
      <c r="N518" s="1731"/>
      <c r="O518" s="1731"/>
      <c r="P518" s="1731"/>
      <c r="Q518" s="1731"/>
      <c r="R518" s="1731"/>
      <c r="S518" s="1731"/>
      <c r="T518" s="1731"/>
      <c r="U518" s="1731"/>
      <c r="V518" s="1731"/>
      <c r="W518" s="1731"/>
      <c r="X518" s="1731"/>
      <c r="Y518" s="1731"/>
      <c r="Z518" s="1731"/>
      <c r="AA518" s="1731"/>
      <c r="AB518" s="1731"/>
      <c r="AC518" s="1731"/>
      <c r="AD518" s="1731"/>
      <c r="AE518" s="1731"/>
      <c r="AF518" s="1731"/>
      <c r="AG518" s="1731"/>
      <c r="AH518" s="1731"/>
      <c r="AI518" s="1731"/>
      <c r="AJ518" s="1731"/>
      <c r="AK518" s="1731"/>
      <c r="AL518" s="1731"/>
      <c r="AM518" s="1731"/>
      <c r="AN518" s="1731"/>
      <c r="AO518" s="1731"/>
      <c r="AP518" s="1731"/>
      <c r="AQ518" s="1731"/>
      <c r="AR518" s="1731"/>
      <c r="AS518" s="1731"/>
      <c r="AT518" s="1731"/>
      <c r="AU518" s="1731"/>
      <c r="AV518" s="1731"/>
      <c r="AW518" s="1731"/>
      <c r="AX518" s="1731"/>
      <c r="AY518" s="1731"/>
      <c r="AZ518" s="1731"/>
      <c r="BA518" s="1731"/>
      <c r="BB518" s="1731"/>
      <c r="BC518" s="1731"/>
      <c r="BD518" s="1731"/>
      <c r="BE518" s="1731"/>
      <c r="BF518" s="1731"/>
      <c r="BG518" s="1731"/>
      <c r="BH518" s="1731"/>
      <c r="BI518" s="1731"/>
      <c r="BJ518" s="1731"/>
      <c r="BK518" s="1731"/>
      <c r="BL518" s="1731"/>
      <c r="BM518" s="1731"/>
      <c r="BN518" s="1731"/>
      <c r="BO518" s="1731"/>
      <c r="BP518" s="1731"/>
      <c r="BQ518" s="1731"/>
      <c r="BR518" s="1731"/>
      <c r="BS518" s="1731"/>
      <c r="BT518" s="1731"/>
      <c r="BU518" s="1731"/>
      <c r="BV518" s="1732"/>
      <c r="BW518" s="1732"/>
      <c r="BX518" s="1732"/>
      <c r="BY518" s="1732"/>
      <c r="BZ518" s="1731"/>
      <c r="CA518" s="2200"/>
      <c r="CB518" s="2200"/>
      <c r="CC518" s="2200"/>
      <c r="CD518" s="2200"/>
      <c r="CE518" s="2200"/>
      <c r="CF518" s="2200"/>
      <c r="CG518" s="2200"/>
      <c r="CH518" s="2200"/>
      <c r="CI518" s="2200"/>
      <c r="CJ518" s="2200"/>
      <c r="CK518" s="2200"/>
      <c r="CL518" s="2200"/>
      <c r="CM518" s="2200"/>
      <c r="CN518" s="2200"/>
      <c r="CO518" s="2200"/>
      <c r="CP518" s="2200"/>
      <c r="CQ518" s="2200"/>
      <c r="CR518" s="1731"/>
      <c r="CS518" s="1731"/>
    </row>
    <row r="519" spans="1:97" ht="13.5" customHeight="1" x14ac:dyDescent="0.25">
      <c r="A519" s="1731"/>
      <c r="B519" s="1731"/>
      <c r="C519" s="1731"/>
      <c r="D519" s="1731"/>
      <c r="E519" s="1731"/>
      <c r="F519" s="1731"/>
      <c r="G519" s="1731"/>
      <c r="H519" s="1731"/>
      <c r="I519" s="1731"/>
      <c r="J519" s="1731"/>
      <c r="K519" s="1731"/>
      <c r="L519" s="1731"/>
      <c r="M519" s="1731"/>
      <c r="N519" s="1731"/>
      <c r="O519" s="1731"/>
      <c r="P519" s="1731"/>
      <c r="Q519" s="1731"/>
      <c r="R519" s="1731"/>
      <c r="S519" s="1731"/>
      <c r="T519" s="1731"/>
      <c r="U519" s="1731"/>
      <c r="V519" s="1731"/>
      <c r="W519" s="1731"/>
      <c r="X519" s="1731"/>
      <c r="Y519" s="1731"/>
      <c r="Z519" s="1731"/>
      <c r="AA519" s="1731"/>
      <c r="AB519" s="1731"/>
      <c r="AC519" s="1731"/>
      <c r="AD519" s="1731"/>
      <c r="AE519" s="1731"/>
      <c r="AF519" s="1731"/>
      <c r="AG519" s="1731"/>
      <c r="AH519" s="1731"/>
      <c r="AI519" s="1731"/>
      <c r="AJ519" s="1731"/>
      <c r="AK519" s="1731"/>
      <c r="AL519" s="1731"/>
      <c r="AM519" s="1731"/>
      <c r="AN519" s="1731"/>
      <c r="AO519" s="1731"/>
      <c r="AP519" s="1731"/>
      <c r="AQ519" s="1731"/>
      <c r="AR519" s="1731"/>
      <c r="AS519" s="1731"/>
      <c r="AT519" s="1731"/>
      <c r="AU519" s="1731"/>
      <c r="AV519" s="1731"/>
      <c r="AW519" s="1731"/>
      <c r="AX519" s="1731"/>
      <c r="AY519" s="1731"/>
      <c r="AZ519" s="1731"/>
      <c r="BA519" s="1731"/>
      <c r="BB519" s="1731"/>
      <c r="BC519" s="1731"/>
      <c r="BD519" s="1731"/>
      <c r="BE519" s="1731"/>
      <c r="BF519" s="1731"/>
      <c r="BG519" s="1731"/>
      <c r="BH519" s="1731"/>
      <c r="BI519" s="1731"/>
      <c r="BJ519" s="1731"/>
      <c r="BK519" s="1731"/>
      <c r="BL519" s="1731"/>
      <c r="BM519" s="1731"/>
      <c r="BN519" s="1731"/>
      <c r="BO519" s="1731"/>
      <c r="BP519" s="1731"/>
      <c r="BQ519" s="1731"/>
      <c r="BR519" s="1731"/>
      <c r="BS519" s="1731"/>
      <c r="BT519" s="1731"/>
      <c r="BU519" s="1731"/>
      <c r="BV519" s="1732"/>
      <c r="BW519" s="1732"/>
      <c r="BX519" s="1732"/>
      <c r="BY519" s="1732"/>
      <c r="BZ519" s="1731"/>
      <c r="CA519" s="2200"/>
      <c r="CB519" s="2200"/>
      <c r="CC519" s="2200"/>
      <c r="CD519" s="2200"/>
      <c r="CE519" s="2200"/>
      <c r="CF519" s="2200"/>
      <c r="CG519" s="2200"/>
      <c r="CH519" s="2200"/>
      <c r="CI519" s="2200"/>
      <c r="CJ519" s="2200"/>
      <c r="CK519" s="2200"/>
      <c r="CL519" s="2200"/>
      <c r="CM519" s="2200"/>
      <c r="CN519" s="2200"/>
      <c r="CO519" s="2200"/>
      <c r="CP519" s="2200"/>
      <c r="CQ519" s="2200"/>
      <c r="CR519" s="1731"/>
      <c r="CS519" s="1731"/>
    </row>
    <row r="520" spans="1:97" ht="13.5" customHeight="1" x14ac:dyDescent="0.25">
      <c r="A520" s="1731"/>
      <c r="B520" s="1731"/>
      <c r="C520" s="1731"/>
      <c r="D520" s="1731"/>
      <c r="E520" s="1731"/>
      <c r="F520" s="1731"/>
      <c r="G520" s="1731"/>
      <c r="H520" s="1731"/>
      <c r="I520" s="1731"/>
      <c r="J520" s="1731"/>
      <c r="K520" s="1731"/>
      <c r="L520" s="1731"/>
      <c r="M520" s="1731"/>
      <c r="N520" s="1731"/>
      <c r="O520" s="1731"/>
      <c r="P520" s="1731"/>
      <c r="Q520" s="1731"/>
      <c r="R520" s="1731"/>
      <c r="S520" s="1731"/>
      <c r="T520" s="1731"/>
      <c r="U520" s="1731"/>
      <c r="V520" s="1731"/>
      <c r="W520" s="1731"/>
      <c r="X520" s="1731"/>
      <c r="Y520" s="1731"/>
      <c r="Z520" s="1731"/>
      <c r="AA520" s="1731"/>
      <c r="AB520" s="1731"/>
      <c r="AC520" s="1731"/>
      <c r="AD520" s="1731"/>
      <c r="AE520" s="1731"/>
      <c r="AF520" s="1731"/>
      <c r="AG520" s="1731"/>
      <c r="AH520" s="1731"/>
      <c r="AI520" s="1731"/>
      <c r="AJ520" s="1731"/>
      <c r="AK520" s="1731"/>
      <c r="AL520" s="1731"/>
      <c r="AM520" s="1731"/>
      <c r="AN520" s="1731"/>
      <c r="AO520" s="1731"/>
      <c r="AP520" s="1731"/>
      <c r="AQ520" s="1731"/>
      <c r="AR520" s="1731"/>
      <c r="AS520" s="1731"/>
      <c r="AT520" s="1731"/>
      <c r="AU520" s="1731"/>
      <c r="AV520" s="1731"/>
      <c r="AW520" s="1731"/>
      <c r="AX520" s="1731"/>
      <c r="AY520" s="1731"/>
      <c r="AZ520" s="1731"/>
      <c r="BA520" s="1731"/>
      <c r="BB520" s="1731"/>
      <c r="BC520" s="1731"/>
      <c r="BD520" s="1731"/>
      <c r="BE520" s="1731"/>
      <c r="BF520" s="1731"/>
      <c r="BG520" s="1731"/>
      <c r="BH520" s="1731"/>
      <c r="BI520" s="1731"/>
      <c r="BJ520" s="1731"/>
      <c r="BK520" s="1731"/>
      <c r="BL520" s="1731"/>
      <c r="BM520" s="1731"/>
      <c r="BN520" s="1731"/>
      <c r="BO520" s="1731"/>
      <c r="BP520" s="1731"/>
      <c r="BQ520" s="1731"/>
      <c r="BR520" s="1731"/>
      <c r="BS520" s="1731"/>
      <c r="BT520" s="1731"/>
      <c r="BU520" s="1731"/>
      <c r="BV520" s="1732"/>
      <c r="BW520" s="1732"/>
      <c r="BX520" s="1732"/>
      <c r="BY520" s="1732"/>
      <c r="BZ520" s="1731"/>
      <c r="CA520" s="2200"/>
      <c r="CB520" s="2200"/>
      <c r="CC520" s="2200"/>
      <c r="CD520" s="2200"/>
      <c r="CE520" s="2200"/>
      <c r="CF520" s="2200"/>
      <c r="CG520" s="2200"/>
      <c r="CH520" s="2200"/>
      <c r="CI520" s="2200"/>
      <c r="CJ520" s="2200"/>
      <c r="CK520" s="2200"/>
      <c r="CL520" s="2200"/>
      <c r="CM520" s="2200"/>
      <c r="CN520" s="2200"/>
      <c r="CO520" s="2200"/>
      <c r="CP520" s="2200"/>
      <c r="CQ520" s="2200"/>
      <c r="CR520" s="1731"/>
      <c r="CS520" s="1731"/>
    </row>
    <row r="521" spans="1:97" ht="13.5" customHeight="1" x14ac:dyDescent="0.25">
      <c r="A521" s="1731"/>
      <c r="B521" s="1731"/>
      <c r="C521" s="1731"/>
      <c r="D521" s="1731"/>
      <c r="E521" s="1731"/>
      <c r="F521" s="1731"/>
      <c r="G521" s="1731"/>
      <c r="H521" s="1731"/>
      <c r="I521" s="1731"/>
      <c r="J521" s="1731"/>
      <c r="K521" s="1731"/>
      <c r="L521" s="1731"/>
      <c r="M521" s="1731"/>
      <c r="N521" s="1731"/>
      <c r="O521" s="1731"/>
      <c r="P521" s="1731"/>
      <c r="Q521" s="1731"/>
      <c r="R521" s="1731"/>
      <c r="S521" s="1731"/>
      <c r="T521" s="1731"/>
      <c r="U521" s="1731"/>
      <c r="V521" s="1731"/>
      <c r="W521" s="1731"/>
      <c r="X521" s="1731"/>
      <c r="Y521" s="1731"/>
      <c r="Z521" s="1731"/>
      <c r="AA521" s="1731"/>
      <c r="AB521" s="1731"/>
      <c r="AC521" s="1731"/>
      <c r="AD521" s="1731"/>
      <c r="AE521" s="1731"/>
      <c r="AF521" s="1731"/>
      <c r="AG521" s="1731"/>
      <c r="AH521" s="1731"/>
      <c r="AI521" s="1731"/>
      <c r="AJ521" s="1731"/>
      <c r="AK521" s="1731"/>
      <c r="AL521" s="1731"/>
      <c r="AM521" s="1731"/>
      <c r="AN521" s="1731"/>
      <c r="AO521" s="1731"/>
      <c r="AP521" s="1731"/>
      <c r="AQ521" s="1731"/>
      <c r="AR521" s="1731"/>
      <c r="AS521" s="1731"/>
      <c r="AT521" s="1731"/>
      <c r="AU521" s="1731"/>
      <c r="AV521" s="1731"/>
      <c r="AW521" s="1731"/>
      <c r="AX521" s="1731"/>
      <c r="AY521" s="1731"/>
      <c r="AZ521" s="1731"/>
      <c r="BA521" s="1731"/>
      <c r="BB521" s="1731"/>
      <c r="BC521" s="1731"/>
      <c r="BD521" s="1731"/>
      <c r="BE521" s="1731"/>
      <c r="BF521" s="1731"/>
      <c r="BG521" s="1731"/>
      <c r="BH521" s="1731"/>
      <c r="BI521" s="1731"/>
      <c r="BJ521" s="1731"/>
      <c r="BK521" s="1731"/>
      <c r="BL521" s="1731"/>
      <c r="BM521" s="1731"/>
      <c r="BN521" s="1731"/>
      <c r="BO521" s="1731"/>
      <c r="BP521" s="1731"/>
      <c r="BQ521" s="1731"/>
      <c r="BR521" s="1731"/>
      <c r="BS521" s="1731"/>
      <c r="BT521" s="1731"/>
      <c r="BU521" s="1731"/>
      <c r="BV521" s="1732"/>
      <c r="BW521" s="1732"/>
      <c r="BX521" s="1732"/>
      <c r="BY521" s="1732"/>
      <c r="BZ521" s="1731"/>
      <c r="CA521" s="2200"/>
      <c r="CB521" s="2200"/>
      <c r="CC521" s="2200"/>
      <c r="CD521" s="2200"/>
      <c r="CE521" s="2200"/>
      <c r="CF521" s="2200"/>
      <c r="CG521" s="2200"/>
      <c r="CH521" s="2200"/>
      <c r="CI521" s="2200"/>
      <c r="CJ521" s="2200"/>
      <c r="CK521" s="2200"/>
      <c r="CL521" s="2200"/>
      <c r="CM521" s="2200"/>
      <c r="CN521" s="2200"/>
      <c r="CO521" s="2200"/>
      <c r="CP521" s="2200"/>
      <c r="CQ521" s="2200"/>
      <c r="CR521" s="1731"/>
      <c r="CS521" s="1731"/>
    </row>
    <row r="522" spans="1:97" ht="13.5" customHeight="1" x14ac:dyDescent="0.25">
      <c r="A522" s="1731"/>
      <c r="B522" s="1731"/>
      <c r="C522" s="1731"/>
      <c r="D522" s="1731"/>
      <c r="E522" s="1731"/>
      <c r="F522" s="1731"/>
      <c r="G522" s="1731"/>
      <c r="H522" s="1731"/>
      <c r="I522" s="1731"/>
      <c r="J522" s="1731"/>
      <c r="K522" s="1731"/>
      <c r="L522" s="1731"/>
      <c r="M522" s="1731"/>
      <c r="N522" s="1731"/>
      <c r="O522" s="1731"/>
      <c r="P522" s="1731"/>
      <c r="Q522" s="1731"/>
      <c r="R522" s="1731"/>
      <c r="S522" s="1731"/>
      <c r="T522" s="1731"/>
      <c r="U522" s="1731"/>
      <c r="V522" s="1731"/>
      <c r="W522" s="1731"/>
      <c r="X522" s="1731"/>
      <c r="Y522" s="1731"/>
      <c r="Z522" s="1731"/>
      <c r="AA522" s="1731"/>
      <c r="AB522" s="1731"/>
      <c r="AC522" s="1731"/>
      <c r="AD522" s="1731"/>
      <c r="AE522" s="1731"/>
      <c r="AF522" s="1731"/>
      <c r="AG522" s="1731"/>
      <c r="AH522" s="1731"/>
      <c r="AI522" s="1731"/>
      <c r="AJ522" s="1731"/>
      <c r="AK522" s="1731"/>
      <c r="AL522" s="1731"/>
      <c r="AM522" s="1731"/>
      <c r="AN522" s="1731"/>
      <c r="AO522" s="1731"/>
      <c r="AP522" s="1731"/>
      <c r="AQ522" s="1731"/>
      <c r="AR522" s="1731"/>
      <c r="AS522" s="1731"/>
      <c r="AT522" s="1731"/>
      <c r="AU522" s="1731"/>
      <c r="AV522" s="1731"/>
      <c r="AW522" s="1731"/>
      <c r="AX522" s="1731"/>
      <c r="AY522" s="1731"/>
      <c r="AZ522" s="1731"/>
      <c r="BA522" s="1731"/>
      <c r="BB522" s="1731"/>
      <c r="BC522" s="1731"/>
      <c r="BD522" s="1731"/>
      <c r="BE522" s="1731"/>
      <c r="BF522" s="1731"/>
      <c r="BG522" s="1731"/>
      <c r="BH522" s="1731"/>
      <c r="BI522" s="1731"/>
      <c r="BJ522" s="1731"/>
      <c r="BK522" s="1731"/>
      <c r="BL522" s="1731"/>
      <c r="BM522" s="1731"/>
      <c r="BN522" s="1731"/>
      <c r="BO522" s="1731"/>
      <c r="BP522" s="1731"/>
      <c r="BQ522" s="1731"/>
      <c r="BR522" s="1731"/>
      <c r="BS522" s="1731"/>
      <c r="BT522" s="1731"/>
      <c r="BU522" s="1731"/>
      <c r="BV522" s="1732"/>
      <c r="BW522" s="1732"/>
      <c r="BX522" s="1732"/>
      <c r="BY522" s="1732"/>
      <c r="BZ522" s="1731"/>
      <c r="CA522" s="2200"/>
      <c r="CB522" s="2200"/>
      <c r="CC522" s="2200"/>
      <c r="CD522" s="2200"/>
      <c r="CE522" s="2200"/>
      <c r="CF522" s="2200"/>
      <c r="CG522" s="2200"/>
      <c r="CH522" s="2200"/>
      <c r="CI522" s="2200"/>
      <c r="CJ522" s="2200"/>
      <c r="CK522" s="2200"/>
      <c r="CL522" s="2200"/>
      <c r="CM522" s="2200"/>
      <c r="CN522" s="2200"/>
      <c r="CO522" s="2200"/>
      <c r="CP522" s="2200"/>
      <c r="CQ522" s="2200"/>
      <c r="CR522" s="1731"/>
      <c r="CS522" s="1731"/>
    </row>
    <row r="523" spans="1:97" ht="13.5" customHeight="1" x14ac:dyDescent="0.25">
      <c r="A523" s="1731"/>
      <c r="B523" s="1731"/>
      <c r="C523" s="1731"/>
      <c r="D523" s="1731"/>
      <c r="E523" s="1731"/>
      <c r="F523" s="1731"/>
      <c r="G523" s="1731"/>
      <c r="H523" s="1731"/>
      <c r="I523" s="1731"/>
      <c r="J523" s="1731"/>
      <c r="K523" s="1731"/>
      <c r="L523" s="1731"/>
      <c r="M523" s="1731"/>
      <c r="N523" s="1731"/>
      <c r="O523" s="1731"/>
      <c r="P523" s="1731"/>
      <c r="Q523" s="1731"/>
      <c r="R523" s="1731"/>
      <c r="S523" s="1731"/>
      <c r="T523" s="1731"/>
      <c r="U523" s="1731"/>
      <c r="V523" s="1731"/>
      <c r="W523" s="1731"/>
      <c r="X523" s="1731"/>
      <c r="Y523" s="1731"/>
      <c r="Z523" s="1731"/>
      <c r="AA523" s="1731"/>
      <c r="AB523" s="1731"/>
      <c r="AC523" s="1731"/>
      <c r="AD523" s="1731"/>
      <c r="AE523" s="1731"/>
      <c r="AF523" s="1731"/>
      <c r="AG523" s="1731"/>
      <c r="AH523" s="1731"/>
      <c r="AI523" s="1731"/>
      <c r="AJ523" s="1731"/>
      <c r="AK523" s="1731"/>
      <c r="AL523" s="1731"/>
      <c r="AM523" s="1731"/>
      <c r="AN523" s="1731"/>
      <c r="AO523" s="1731"/>
      <c r="AP523" s="1731"/>
      <c r="AQ523" s="1731"/>
      <c r="AR523" s="1731"/>
      <c r="AS523" s="1731"/>
      <c r="AT523" s="1731"/>
      <c r="AU523" s="1731"/>
      <c r="AV523" s="1731"/>
      <c r="AW523" s="1731"/>
      <c r="AX523" s="1731"/>
      <c r="AY523" s="1731"/>
      <c r="AZ523" s="1731"/>
      <c r="BA523" s="1731"/>
      <c r="BB523" s="1731"/>
      <c r="BC523" s="1731"/>
      <c r="BD523" s="1731"/>
      <c r="BE523" s="1731"/>
      <c r="BF523" s="1731"/>
      <c r="BG523" s="1731"/>
      <c r="BH523" s="1731"/>
      <c r="BI523" s="1731"/>
      <c r="BJ523" s="1731"/>
      <c r="BK523" s="1731"/>
      <c r="BL523" s="1731"/>
      <c r="BM523" s="1731"/>
      <c r="BN523" s="1731"/>
      <c r="BO523" s="1731"/>
      <c r="BP523" s="1731"/>
      <c r="BQ523" s="1731"/>
      <c r="BR523" s="1731"/>
      <c r="BS523" s="1731"/>
      <c r="BT523" s="1731"/>
      <c r="BU523" s="1731"/>
      <c r="BV523" s="1732"/>
      <c r="BW523" s="1732"/>
      <c r="BX523" s="1732"/>
      <c r="BY523" s="1732"/>
      <c r="BZ523" s="1731"/>
      <c r="CA523" s="2200"/>
      <c r="CB523" s="2200"/>
      <c r="CC523" s="2200"/>
      <c r="CD523" s="2200"/>
      <c r="CE523" s="2200"/>
      <c r="CF523" s="2200"/>
      <c r="CG523" s="2200"/>
      <c r="CH523" s="2200"/>
      <c r="CI523" s="2200"/>
      <c r="CJ523" s="2200"/>
      <c r="CK523" s="2200"/>
      <c r="CL523" s="2200"/>
      <c r="CM523" s="2200"/>
      <c r="CN523" s="2200"/>
      <c r="CO523" s="2200"/>
      <c r="CP523" s="2200"/>
      <c r="CQ523" s="2200"/>
      <c r="CR523" s="1731"/>
      <c r="CS523" s="1731"/>
    </row>
    <row r="524" spans="1:97" ht="13.5" customHeight="1" x14ac:dyDescent="0.25">
      <c r="A524" s="1731"/>
      <c r="B524" s="1731"/>
      <c r="C524" s="1731"/>
      <c r="D524" s="1731"/>
      <c r="E524" s="1731"/>
      <c r="F524" s="1731"/>
      <c r="G524" s="1731"/>
      <c r="H524" s="1731"/>
      <c r="I524" s="1731"/>
      <c r="J524" s="1731"/>
      <c r="K524" s="1731"/>
      <c r="L524" s="1731"/>
      <c r="M524" s="1731"/>
      <c r="N524" s="1731"/>
      <c r="O524" s="1731"/>
      <c r="P524" s="1731"/>
      <c r="Q524" s="1731"/>
      <c r="R524" s="1731"/>
      <c r="S524" s="1731"/>
      <c r="T524" s="1731"/>
      <c r="U524" s="1731"/>
      <c r="V524" s="1731"/>
      <c r="W524" s="1731"/>
      <c r="X524" s="1731"/>
      <c r="Y524" s="1731"/>
      <c r="Z524" s="1731"/>
      <c r="AA524" s="1731"/>
      <c r="AB524" s="1731"/>
      <c r="AC524" s="1731"/>
      <c r="AD524" s="1731"/>
      <c r="AE524" s="1731"/>
      <c r="AF524" s="1731"/>
      <c r="AG524" s="1731"/>
      <c r="AH524" s="1731"/>
      <c r="AI524" s="1731"/>
      <c r="AJ524" s="1731"/>
      <c r="AK524" s="1731"/>
      <c r="AL524" s="1731"/>
      <c r="AM524" s="1731"/>
      <c r="AN524" s="1731"/>
      <c r="AO524" s="1731"/>
      <c r="AP524" s="1731"/>
      <c r="AQ524" s="1731"/>
      <c r="AR524" s="1731"/>
      <c r="AS524" s="1731"/>
      <c r="AT524" s="1731"/>
      <c r="AU524" s="1731"/>
      <c r="AV524" s="1731"/>
      <c r="AW524" s="1731"/>
      <c r="AX524" s="1731"/>
      <c r="AY524" s="1731"/>
      <c r="AZ524" s="1731"/>
      <c r="BA524" s="1731"/>
      <c r="BB524" s="1731"/>
      <c r="BC524" s="1731"/>
      <c r="BD524" s="1731"/>
      <c r="BE524" s="1731"/>
      <c r="BF524" s="1731"/>
      <c r="BG524" s="1731"/>
      <c r="BH524" s="1731"/>
      <c r="BI524" s="1731"/>
      <c r="BJ524" s="1731"/>
      <c r="BK524" s="1731"/>
      <c r="BL524" s="1731"/>
      <c r="BM524" s="1731"/>
      <c r="BN524" s="1731"/>
      <c r="BO524" s="1731"/>
      <c r="BP524" s="1731"/>
      <c r="BQ524" s="1731"/>
      <c r="BR524" s="1731"/>
      <c r="BS524" s="1731"/>
      <c r="BT524" s="1731"/>
      <c r="BU524" s="1731"/>
      <c r="BV524" s="1732"/>
      <c r="BW524" s="1732"/>
      <c r="BX524" s="1732"/>
      <c r="BY524" s="1732"/>
      <c r="BZ524" s="1731"/>
      <c r="CA524" s="2200"/>
      <c r="CB524" s="2200"/>
      <c r="CC524" s="2200"/>
      <c r="CD524" s="2200"/>
      <c r="CE524" s="2200"/>
      <c r="CF524" s="2200"/>
      <c r="CG524" s="2200"/>
      <c r="CH524" s="2200"/>
      <c r="CI524" s="2200"/>
      <c r="CJ524" s="2200"/>
      <c r="CK524" s="2200"/>
      <c r="CL524" s="2200"/>
      <c r="CM524" s="2200"/>
      <c r="CN524" s="2200"/>
      <c r="CO524" s="2200"/>
      <c r="CP524" s="2200"/>
      <c r="CQ524" s="2200"/>
      <c r="CR524" s="1731"/>
      <c r="CS524" s="1731"/>
    </row>
    <row r="525" spans="1:97" ht="13.5" customHeight="1" x14ac:dyDescent="0.25">
      <c r="A525" s="1731"/>
      <c r="B525" s="1731"/>
      <c r="C525" s="1731"/>
      <c r="D525" s="1731"/>
      <c r="E525" s="1731"/>
      <c r="F525" s="1731"/>
      <c r="G525" s="1731"/>
      <c r="H525" s="1731"/>
      <c r="I525" s="1731"/>
      <c r="J525" s="1731"/>
      <c r="K525" s="1731"/>
      <c r="L525" s="1731"/>
      <c r="M525" s="1731"/>
      <c r="N525" s="1731"/>
      <c r="O525" s="1731"/>
      <c r="P525" s="1731"/>
      <c r="Q525" s="1731"/>
      <c r="R525" s="1731"/>
      <c r="S525" s="1731"/>
      <c r="T525" s="1731"/>
      <c r="U525" s="1731"/>
      <c r="V525" s="1731"/>
      <c r="W525" s="1731"/>
      <c r="X525" s="1731"/>
      <c r="Y525" s="1731"/>
      <c r="Z525" s="1731"/>
      <c r="AA525" s="1731"/>
      <c r="AB525" s="1731"/>
      <c r="AC525" s="1731"/>
      <c r="AD525" s="1731"/>
      <c r="AE525" s="1731"/>
      <c r="AF525" s="1731"/>
      <c r="AG525" s="1731"/>
      <c r="AH525" s="1731"/>
      <c r="AI525" s="1731"/>
      <c r="AJ525" s="1731"/>
      <c r="AK525" s="1731"/>
      <c r="AL525" s="1731"/>
      <c r="AM525" s="1731"/>
      <c r="AN525" s="1731"/>
      <c r="AO525" s="1731"/>
      <c r="AP525" s="1731"/>
      <c r="AQ525" s="1731"/>
      <c r="AR525" s="1731"/>
      <c r="AS525" s="1731"/>
      <c r="AT525" s="1731"/>
      <c r="AU525" s="1731"/>
      <c r="AV525" s="1731"/>
      <c r="AW525" s="1731"/>
      <c r="AX525" s="1731"/>
      <c r="AY525" s="1731"/>
      <c r="AZ525" s="1731"/>
      <c r="BA525" s="1731"/>
      <c r="BB525" s="1731"/>
      <c r="BC525" s="1731"/>
      <c r="BD525" s="1731"/>
      <c r="BE525" s="1731"/>
      <c r="BF525" s="1731"/>
      <c r="BG525" s="1731"/>
      <c r="BH525" s="1731"/>
      <c r="BI525" s="1731"/>
      <c r="BJ525" s="1731"/>
      <c r="BK525" s="1731"/>
      <c r="BL525" s="1731"/>
      <c r="BM525" s="1731"/>
      <c r="BN525" s="1731"/>
      <c r="BO525" s="1731"/>
      <c r="BP525" s="1731"/>
      <c r="BQ525" s="1731"/>
      <c r="BR525" s="1731"/>
      <c r="BS525" s="1731"/>
      <c r="BT525" s="1731"/>
      <c r="BU525" s="1731"/>
      <c r="BV525" s="1732"/>
      <c r="BW525" s="1732"/>
      <c r="BX525" s="1732"/>
      <c r="BY525" s="1732"/>
      <c r="BZ525" s="1731"/>
      <c r="CA525" s="2200"/>
      <c r="CB525" s="2200"/>
      <c r="CC525" s="2200"/>
      <c r="CD525" s="2200"/>
      <c r="CE525" s="2200"/>
      <c r="CF525" s="2200"/>
      <c r="CG525" s="2200"/>
      <c r="CH525" s="2200"/>
      <c r="CI525" s="2200"/>
      <c r="CJ525" s="2200"/>
      <c r="CK525" s="2200"/>
      <c r="CL525" s="2200"/>
      <c r="CM525" s="2200"/>
      <c r="CN525" s="2200"/>
      <c r="CO525" s="2200"/>
      <c r="CP525" s="2200"/>
      <c r="CQ525" s="2200"/>
      <c r="CR525" s="1731"/>
      <c r="CS525" s="1731"/>
    </row>
    <row r="526" spans="1:97" ht="13.5" customHeight="1" x14ac:dyDescent="0.25">
      <c r="A526" s="1731"/>
      <c r="B526" s="1731"/>
      <c r="C526" s="1731"/>
      <c r="D526" s="1731"/>
      <c r="E526" s="1731"/>
      <c r="F526" s="1731"/>
      <c r="G526" s="1731"/>
      <c r="H526" s="1731"/>
      <c r="I526" s="1731"/>
      <c r="J526" s="1731"/>
      <c r="K526" s="1731"/>
      <c r="L526" s="1731"/>
      <c r="M526" s="1731"/>
      <c r="N526" s="1731"/>
      <c r="O526" s="1731"/>
      <c r="P526" s="1731"/>
      <c r="Q526" s="1731"/>
      <c r="R526" s="1731"/>
      <c r="S526" s="1731"/>
      <c r="T526" s="1731"/>
      <c r="U526" s="1731"/>
      <c r="V526" s="1731"/>
      <c r="W526" s="1731"/>
      <c r="X526" s="1731"/>
      <c r="Y526" s="1731"/>
      <c r="Z526" s="1731"/>
      <c r="AA526" s="1731"/>
      <c r="AB526" s="1731"/>
      <c r="AC526" s="1731"/>
      <c r="AD526" s="1731"/>
      <c r="AE526" s="1731"/>
      <c r="AF526" s="1731"/>
      <c r="AG526" s="1731"/>
      <c r="AH526" s="1731"/>
      <c r="AI526" s="1731"/>
      <c r="AJ526" s="1731"/>
      <c r="AK526" s="1731"/>
      <c r="AL526" s="1731"/>
      <c r="AM526" s="1731"/>
      <c r="AN526" s="1731"/>
      <c r="AO526" s="1731"/>
      <c r="AP526" s="1731"/>
      <c r="AQ526" s="1731"/>
      <c r="AR526" s="1731"/>
      <c r="AS526" s="1731"/>
      <c r="AT526" s="1731"/>
      <c r="AU526" s="1731"/>
      <c r="AV526" s="1731"/>
      <c r="AW526" s="1731"/>
      <c r="AX526" s="1731"/>
      <c r="AY526" s="1731"/>
      <c r="AZ526" s="1731"/>
      <c r="BA526" s="1731"/>
      <c r="BB526" s="1731"/>
      <c r="BC526" s="1731"/>
      <c r="BD526" s="1731"/>
      <c r="BE526" s="1731"/>
      <c r="BF526" s="1731"/>
      <c r="BG526" s="1731"/>
      <c r="BH526" s="1731"/>
      <c r="BI526" s="1731"/>
      <c r="BJ526" s="1731"/>
      <c r="BK526" s="1731"/>
      <c r="BL526" s="1731"/>
      <c r="BM526" s="1731"/>
      <c r="BN526" s="1731"/>
      <c r="BO526" s="1731"/>
      <c r="BP526" s="1731"/>
      <c r="BQ526" s="1731"/>
      <c r="BR526" s="1731"/>
      <c r="BS526" s="1731"/>
      <c r="BT526" s="1731"/>
      <c r="BU526" s="1731"/>
      <c r="BV526" s="1732"/>
      <c r="BW526" s="1732"/>
      <c r="BX526" s="1732"/>
      <c r="BY526" s="1732"/>
      <c r="BZ526" s="1731"/>
      <c r="CA526" s="2200"/>
      <c r="CB526" s="2200"/>
      <c r="CC526" s="2200"/>
      <c r="CD526" s="2200"/>
      <c r="CE526" s="2200"/>
      <c r="CF526" s="2200"/>
      <c r="CG526" s="2200"/>
      <c r="CH526" s="2200"/>
      <c r="CI526" s="2200"/>
      <c r="CJ526" s="2200"/>
      <c r="CK526" s="2200"/>
      <c r="CL526" s="2200"/>
      <c r="CM526" s="2200"/>
      <c r="CN526" s="2200"/>
      <c r="CO526" s="2200"/>
      <c r="CP526" s="2200"/>
      <c r="CQ526" s="2200"/>
      <c r="CR526" s="1731"/>
      <c r="CS526" s="1731"/>
    </row>
    <row r="527" spans="1:97" ht="13.5" customHeight="1" x14ac:dyDescent="0.25">
      <c r="A527" s="1731"/>
      <c r="B527" s="1731"/>
      <c r="C527" s="1731"/>
      <c r="D527" s="1731"/>
      <c r="E527" s="1731"/>
      <c r="F527" s="1731"/>
      <c r="G527" s="1731"/>
      <c r="H527" s="1731"/>
      <c r="I527" s="1731"/>
      <c r="J527" s="1731"/>
      <c r="K527" s="1731"/>
      <c r="L527" s="1731"/>
      <c r="M527" s="1731"/>
      <c r="N527" s="1731"/>
      <c r="O527" s="1731"/>
      <c r="P527" s="1731"/>
      <c r="Q527" s="1731"/>
      <c r="R527" s="1731"/>
      <c r="S527" s="1731"/>
      <c r="T527" s="1731"/>
      <c r="U527" s="1731"/>
      <c r="V527" s="1731"/>
      <c r="W527" s="1731"/>
      <c r="X527" s="1731"/>
      <c r="Y527" s="1731"/>
      <c r="Z527" s="1731"/>
      <c r="AA527" s="1731"/>
      <c r="AB527" s="1731"/>
      <c r="AC527" s="1731"/>
      <c r="AD527" s="1731"/>
      <c r="AE527" s="1731"/>
      <c r="AF527" s="1731"/>
      <c r="AG527" s="1731"/>
      <c r="AH527" s="1731"/>
      <c r="AI527" s="1731"/>
      <c r="AJ527" s="1731"/>
      <c r="AK527" s="1731"/>
      <c r="AL527" s="1731"/>
      <c r="AM527" s="1731"/>
      <c r="AN527" s="1731"/>
      <c r="AO527" s="1731"/>
      <c r="AP527" s="1731"/>
      <c r="AQ527" s="1731"/>
      <c r="AR527" s="1731"/>
      <c r="AS527" s="1731"/>
      <c r="AT527" s="1731"/>
      <c r="AU527" s="1731"/>
      <c r="AV527" s="1731"/>
      <c r="AW527" s="1731"/>
      <c r="AX527" s="1731"/>
      <c r="AY527" s="1731"/>
      <c r="AZ527" s="1731"/>
      <c r="BA527" s="1731"/>
      <c r="BB527" s="1731"/>
      <c r="BC527" s="1731"/>
      <c r="BD527" s="1731"/>
      <c r="BE527" s="1731"/>
      <c r="BF527" s="1731"/>
      <c r="BG527" s="1731"/>
      <c r="BH527" s="1731"/>
      <c r="BI527" s="1731"/>
      <c r="BJ527" s="1731"/>
      <c r="BK527" s="1731"/>
      <c r="BL527" s="1731"/>
      <c r="BM527" s="1731"/>
      <c r="BN527" s="1731"/>
      <c r="BO527" s="1731"/>
      <c r="BP527" s="1731"/>
      <c r="BQ527" s="1731"/>
      <c r="BR527" s="1731"/>
      <c r="BS527" s="1731"/>
      <c r="BT527" s="1731"/>
      <c r="BU527" s="1731"/>
      <c r="BV527" s="1732"/>
      <c r="BW527" s="1732"/>
      <c r="BX527" s="1732"/>
      <c r="BY527" s="1732"/>
      <c r="BZ527" s="1731"/>
      <c r="CA527" s="2200"/>
      <c r="CB527" s="2200"/>
      <c r="CC527" s="2200"/>
      <c r="CD527" s="2200"/>
      <c r="CE527" s="2200"/>
      <c r="CF527" s="2200"/>
      <c r="CG527" s="2200"/>
      <c r="CH527" s="2200"/>
      <c r="CI527" s="2200"/>
      <c r="CJ527" s="2200"/>
      <c r="CK527" s="2200"/>
      <c r="CL527" s="2200"/>
      <c r="CM527" s="2200"/>
      <c r="CN527" s="2200"/>
      <c r="CO527" s="2200"/>
      <c r="CP527" s="2200"/>
      <c r="CQ527" s="2200"/>
      <c r="CR527" s="1731"/>
      <c r="CS527" s="1731"/>
    </row>
    <row r="528" spans="1:97" ht="13.5" customHeight="1" x14ac:dyDescent="0.25">
      <c r="A528" s="1731"/>
      <c r="B528" s="1731"/>
      <c r="C528" s="1731"/>
      <c r="D528" s="1731"/>
      <c r="E528" s="1731"/>
      <c r="F528" s="1731"/>
      <c r="G528" s="1731"/>
      <c r="H528" s="1731"/>
      <c r="I528" s="1731"/>
      <c r="J528" s="1731"/>
      <c r="K528" s="1731"/>
      <c r="L528" s="1731"/>
      <c r="M528" s="1731"/>
      <c r="N528" s="1731"/>
      <c r="O528" s="1731"/>
      <c r="P528" s="1731"/>
      <c r="Q528" s="1731"/>
      <c r="R528" s="1731"/>
      <c r="S528" s="1731"/>
      <c r="T528" s="1731"/>
      <c r="U528" s="1731"/>
      <c r="V528" s="1731"/>
      <c r="W528" s="1731"/>
      <c r="X528" s="1731"/>
      <c r="Y528" s="1731"/>
      <c r="Z528" s="1731"/>
      <c r="AA528" s="1731"/>
      <c r="AB528" s="1731"/>
      <c r="AC528" s="1731"/>
      <c r="AD528" s="1731"/>
      <c r="AE528" s="1731"/>
      <c r="AF528" s="1731"/>
      <c r="AG528" s="1731"/>
      <c r="AH528" s="1731"/>
      <c r="AI528" s="1731"/>
      <c r="AJ528" s="1731"/>
      <c r="AK528" s="1731"/>
      <c r="AL528" s="1731"/>
      <c r="AM528" s="1731"/>
      <c r="AN528" s="1731"/>
      <c r="AO528" s="1731"/>
      <c r="AP528" s="1731"/>
      <c r="AQ528" s="1731"/>
      <c r="AR528" s="1731"/>
      <c r="AS528" s="1731"/>
      <c r="AT528" s="1731"/>
      <c r="AU528" s="1731"/>
      <c r="AV528" s="1731"/>
      <c r="AW528" s="1731"/>
      <c r="AX528" s="1731"/>
      <c r="AY528" s="1731"/>
      <c r="AZ528" s="1731"/>
      <c r="BA528" s="1731"/>
      <c r="BB528" s="1731"/>
      <c r="BC528" s="1731"/>
      <c r="BD528" s="1731"/>
      <c r="BE528" s="1731"/>
      <c r="BF528" s="1731"/>
      <c r="BG528" s="1731"/>
      <c r="BH528" s="1731"/>
      <c r="BI528" s="1731"/>
      <c r="BJ528" s="1731"/>
      <c r="BK528" s="1731"/>
      <c r="BL528" s="1731"/>
      <c r="BM528" s="1731"/>
      <c r="BN528" s="1731"/>
      <c r="BO528" s="1731"/>
      <c r="BP528" s="1731"/>
      <c r="BQ528" s="1731"/>
      <c r="BR528" s="1731"/>
      <c r="BS528" s="1731"/>
      <c r="BT528" s="1731"/>
      <c r="BU528" s="1731"/>
      <c r="BV528" s="1732"/>
      <c r="BW528" s="1732"/>
      <c r="BX528" s="1732"/>
      <c r="BY528" s="1732"/>
      <c r="BZ528" s="1731"/>
      <c r="CA528" s="2200"/>
      <c r="CB528" s="2200"/>
      <c r="CC528" s="2200"/>
      <c r="CD528" s="2200"/>
      <c r="CE528" s="2200"/>
      <c r="CF528" s="2200"/>
      <c r="CG528" s="2200"/>
      <c r="CH528" s="2200"/>
      <c r="CI528" s="2200"/>
      <c r="CJ528" s="2200"/>
      <c r="CK528" s="2200"/>
      <c r="CL528" s="2200"/>
      <c r="CM528" s="2200"/>
      <c r="CN528" s="2200"/>
      <c r="CO528" s="2200"/>
      <c r="CP528" s="2200"/>
      <c r="CQ528" s="2200"/>
      <c r="CR528" s="1731"/>
      <c r="CS528" s="1731"/>
    </row>
    <row r="529" spans="1:97" ht="13.5" customHeight="1" x14ac:dyDescent="0.25">
      <c r="A529" s="1731"/>
      <c r="B529" s="1731"/>
      <c r="C529" s="1731"/>
      <c r="D529" s="1731"/>
      <c r="E529" s="1731"/>
      <c r="F529" s="1731"/>
      <c r="G529" s="1731"/>
      <c r="H529" s="1731"/>
      <c r="I529" s="1731"/>
      <c r="J529" s="1731"/>
      <c r="K529" s="1731"/>
      <c r="L529" s="1731"/>
      <c r="M529" s="1731"/>
      <c r="N529" s="1731"/>
      <c r="O529" s="1731"/>
      <c r="P529" s="1731"/>
      <c r="Q529" s="1731"/>
      <c r="R529" s="1731"/>
      <c r="S529" s="1731"/>
      <c r="T529" s="1731"/>
      <c r="U529" s="1731"/>
      <c r="V529" s="1731"/>
      <c r="W529" s="1731"/>
      <c r="X529" s="1731"/>
      <c r="Y529" s="1731"/>
      <c r="Z529" s="1731"/>
      <c r="AA529" s="1731"/>
      <c r="AB529" s="1731"/>
      <c r="AC529" s="1731"/>
      <c r="AD529" s="1731"/>
      <c r="AE529" s="1731"/>
      <c r="AF529" s="1731"/>
      <c r="AG529" s="1731"/>
      <c r="AH529" s="1731"/>
      <c r="AI529" s="1731"/>
      <c r="AJ529" s="1731"/>
      <c r="AK529" s="1731"/>
      <c r="AL529" s="1731"/>
      <c r="AM529" s="1731"/>
      <c r="AN529" s="1731"/>
      <c r="AO529" s="1731"/>
      <c r="AP529" s="1731"/>
      <c r="AQ529" s="1731"/>
      <c r="AR529" s="1731"/>
      <c r="AS529" s="1731"/>
      <c r="AT529" s="1731"/>
      <c r="AU529" s="1731"/>
      <c r="AV529" s="1731"/>
      <c r="AW529" s="1731"/>
      <c r="AX529" s="1731"/>
      <c r="AY529" s="1731"/>
      <c r="AZ529" s="1731"/>
      <c r="BA529" s="1731"/>
      <c r="BB529" s="1731"/>
      <c r="BC529" s="1731"/>
      <c r="BD529" s="1731"/>
      <c r="BE529" s="1731"/>
      <c r="BF529" s="1731"/>
      <c r="BG529" s="1731"/>
      <c r="BH529" s="1731"/>
      <c r="BI529" s="1731"/>
      <c r="BJ529" s="1731"/>
      <c r="BK529" s="1731"/>
      <c r="BL529" s="1731"/>
      <c r="BM529" s="1731"/>
      <c r="BN529" s="1731"/>
      <c r="BO529" s="1731"/>
      <c r="BP529" s="1731"/>
      <c r="BQ529" s="1731"/>
      <c r="BR529" s="1731"/>
      <c r="BS529" s="1731"/>
      <c r="BT529" s="1731"/>
      <c r="BU529" s="1731"/>
      <c r="BV529" s="1732"/>
      <c r="BW529" s="1732"/>
      <c r="BX529" s="1732"/>
      <c r="BY529" s="1732"/>
      <c r="BZ529" s="1731"/>
      <c r="CA529" s="2200"/>
      <c r="CB529" s="2200"/>
      <c r="CC529" s="2200"/>
      <c r="CD529" s="2200"/>
      <c r="CE529" s="2200"/>
      <c r="CF529" s="2200"/>
      <c r="CG529" s="2200"/>
      <c r="CH529" s="2200"/>
      <c r="CI529" s="2200"/>
      <c r="CJ529" s="2200"/>
      <c r="CK529" s="2200"/>
      <c r="CL529" s="2200"/>
      <c r="CM529" s="2200"/>
      <c r="CN529" s="2200"/>
      <c r="CO529" s="2200"/>
      <c r="CP529" s="2200"/>
      <c r="CQ529" s="2200"/>
      <c r="CR529" s="1731"/>
      <c r="CS529" s="1731"/>
    </row>
    <row r="530" spans="1:97" ht="13.5" customHeight="1" x14ac:dyDescent="0.25">
      <c r="A530" s="1731"/>
      <c r="B530" s="1731"/>
      <c r="C530" s="1731"/>
      <c r="D530" s="1731"/>
      <c r="E530" s="1731"/>
      <c r="F530" s="1731"/>
      <c r="G530" s="1731"/>
      <c r="H530" s="1731"/>
      <c r="I530" s="1731"/>
      <c r="J530" s="1731"/>
      <c r="K530" s="1731"/>
      <c r="L530" s="1731"/>
      <c r="M530" s="1731"/>
      <c r="N530" s="1731"/>
      <c r="O530" s="1731"/>
      <c r="P530" s="1731"/>
      <c r="Q530" s="1731"/>
      <c r="R530" s="1731"/>
      <c r="S530" s="1731"/>
      <c r="T530" s="1731"/>
      <c r="U530" s="1731"/>
      <c r="V530" s="1731"/>
      <c r="W530" s="1731"/>
      <c r="X530" s="1731"/>
      <c r="Y530" s="1731"/>
      <c r="Z530" s="1731"/>
      <c r="AA530" s="1731"/>
      <c r="AB530" s="1731"/>
      <c r="AC530" s="1731"/>
      <c r="AD530" s="1731"/>
      <c r="AE530" s="1731"/>
      <c r="AF530" s="1731"/>
      <c r="AG530" s="1731"/>
      <c r="AH530" s="1731"/>
      <c r="AI530" s="1731"/>
      <c r="AJ530" s="1731"/>
      <c r="AK530" s="1731"/>
      <c r="AL530" s="1731"/>
      <c r="AM530" s="1731"/>
      <c r="AN530" s="1731"/>
      <c r="AO530" s="1731"/>
      <c r="AP530" s="1731"/>
      <c r="AQ530" s="1731"/>
      <c r="AR530" s="1731"/>
      <c r="AS530" s="1731"/>
      <c r="AT530" s="1731"/>
      <c r="AU530" s="1731"/>
      <c r="AV530" s="1731"/>
      <c r="AW530" s="1731"/>
      <c r="AX530" s="1731"/>
      <c r="AY530" s="1731"/>
      <c r="AZ530" s="1731"/>
      <c r="BA530" s="1731"/>
      <c r="BB530" s="1731"/>
      <c r="BC530" s="1731"/>
      <c r="BD530" s="1731"/>
      <c r="BE530" s="1731"/>
      <c r="BF530" s="1731"/>
      <c r="BG530" s="1731"/>
      <c r="BH530" s="1731"/>
      <c r="BI530" s="1731"/>
      <c r="BJ530" s="1731"/>
      <c r="BK530" s="1731"/>
      <c r="BL530" s="1731"/>
      <c r="BM530" s="1731"/>
      <c r="BN530" s="1731"/>
      <c r="BO530" s="1731"/>
      <c r="BP530" s="1731"/>
      <c r="BQ530" s="1731"/>
      <c r="BR530" s="1731"/>
      <c r="BS530" s="1731"/>
      <c r="BT530" s="1731"/>
      <c r="BU530" s="1731"/>
      <c r="BV530" s="1732"/>
      <c r="BW530" s="1732"/>
      <c r="BX530" s="1732"/>
      <c r="BY530" s="1732"/>
      <c r="BZ530" s="1731"/>
      <c r="CA530" s="2200"/>
      <c r="CB530" s="2200"/>
      <c r="CC530" s="2200"/>
      <c r="CD530" s="2200"/>
      <c r="CE530" s="2200"/>
      <c r="CF530" s="2200"/>
      <c r="CG530" s="2200"/>
      <c r="CH530" s="2200"/>
      <c r="CI530" s="2200"/>
      <c r="CJ530" s="2200"/>
      <c r="CK530" s="2200"/>
      <c r="CL530" s="2200"/>
      <c r="CM530" s="2200"/>
      <c r="CN530" s="2200"/>
      <c r="CO530" s="2200"/>
      <c r="CP530" s="2200"/>
      <c r="CQ530" s="2200"/>
      <c r="CR530" s="1731"/>
      <c r="CS530" s="1731"/>
    </row>
    <row r="531" spans="1:97" ht="13.5" customHeight="1" x14ac:dyDescent="0.25">
      <c r="A531" s="1731"/>
      <c r="B531" s="1731"/>
      <c r="C531" s="1731"/>
      <c r="D531" s="1731"/>
      <c r="E531" s="1731"/>
      <c r="F531" s="1731"/>
      <c r="G531" s="1731"/>
      <c r="H531" s="1731"/>
      <c r="I531" s="1731"/>
      <c r="J531" s="1731"/>
      <c r="K531" s="1731"/>
      <c r="L531" s="1731"/>
      <c r="M531" s="1731"/>
      <c r="N531" s="1731"/>
      <c r="O531" s="1731"/>
      <c r="P531" s="1731"/>
      <c r="Q531" s="1731"/>
      <c r="R531" s="1731"/>
      <c r="S531" s="1731"/>
      <c r="T531" s="1731"/>
      <c r="U531" s="1731"/>
      <c r="V531" s="1731"/>
      <c r="W531" s="1731"/>
      <c r="X531" s="1731"/>
      <c r="Y531" s="1731"/>
      <c r="Z531" s="1731"/>
      <c r="AA531" s="1731"/>
      <c r="AB531" s="1731"/>
      <c r="AC531" s="1731"/>
      <c r="AD531" s="1731"/>
      <c r="AE531" s="1731"/>
      <c r="AF531" s="1731"/>
      <c r="AG531" s="1731"/>
      <c r="AH531" s="1731"/>
      <c r="AI531" s="1731"/>
      <c r="AJ531" s="1731"/>
      <c r="AK531" s="1731"/>
      <c r="AL531" s="1731"/>
      <c r="AM531" s="1731"/>
      <c r="AN531" s="1731"/>
      <c r="AO531" s="1731"/>
      <c r="AP531" s="1731"/>
      <c r="AQ531" s="1731"/>
      <c r="AR531" s="1731"/>
      <c r="AS531" s="1731"/>
      <c r="AT531" s="1731"/>
      <c r="AU531" s="1731"/>
      <c r="AV531" s="1731"/>
      <c r="AW531" s="1731"/>
      <c r="AX531" s="1731"/>
      <c r="AY531" s="1731"/>
      <c r="AZ531" s="1731"/>
      <c r="BA531" s="1731"/>
      <c r="BB531" s="1731"/>
      <c r="BC531" s="1731"/>
      <c r="BD531" s="1731"/>
      <c r="BE531" s="1731"/>
      <c r="BF531" s="1731"/>
      <c r="BG531" s="1731"/>
      <c r="BH531" s="1731"/>
      <c r="BI531" s="1731"/>
      <c r="BJ531" s="1731"/>
      <c r="BK531" s="1731"/>
      <c r="BL531" s="1731"/>
      <c r="BM531" s="1731"/>
      <c r="BN531" s="1731"/>
      <c r="BO531" s="1731"/>
      <c r="BP531" s="1731"/>
      <c r="BQ531" s="1731"/>
      <c r="BR531" s="1731"/>
      <c r="BS531" s="1731"/>
      <c r="BT531" s="1731"/>
      <c r="BU531" s="1731"/>
      <c r="BV531" s="1732"/>
      <c r="BW531" s="1732"/>
      <c r="BX531" s="1732"/>
      <c r="BY531" s="1732"/>
      <c r="BZ531" s="1731"/>
      <c r="CA531" s="2200"/>
      <c r="CB531" s="2200"/>
      <c r="CC531" s="2200"/>
      <c r="CD531" s="2200"/>
      <c r="CE531" s="2200"/>
      <c r="CF531" s="2200"/>
      <c r="CG531" s="2200"/>
      <c r="CH531" s="2200"/>
      <c r="CI531" s="2200"/>
      <c r="CJ531" s="2200"/>
      <c r="CK531" s="2200"/>
      <c r="CL531" s="2200"/>
      <c r="CM531" s="2200"/>
      <c r="CN531" s="2200"/>
      <c r="CO531" s="2200"/>
      <c r="CP531" s="2200"/>
      <c r="CQ531" s="2200"/>
      <c r="CR531" s="1731"/>
      <c r="CS531" s="1731"/>
    </row>
    <row r="532" spans="1:97" ht="13.5" customHeight="1" x14ac:dyDescent="0.25">
      <c r="A532" s="1731"/>
      <c r="B532" s="1731"/>
      <c r="C532" s="1731"/>
      <c r="D532" s="1731"/>
      <c r="E532" s="1731"/>
      <c r="F532" s="1731"/>
      <c r="G532" s="1731"/>
      <c r="H532" s="1731"/>
      <c r="I532" s="1731"/>
      <c r="J532" s="1731"/>
      <c r="K532" s="1731"/>
      <c r="L532" s="1731"/>
      <c r="M532" s="1731"/>
      <c r="N532" s="1731"/>
      <c r="O532" s="1731"/>
      <c r="P532" s="1731"/>
      <c r="Q532" s="1731"/>
      <c r="R532" s="1731"/>
      <c r="S532" s="1731"/>
      <c r="T532" s="1731"/>
      <c r="U532" s="1731"/>
      <c r="V532" s="1731"/>
      <c r="W532" s="1731"/>
      <c r="X532" s="1731"/>
      <c r="Y532" s="1731"/>
      <c r="Z532" s="1731"/>
      <c r="AA532" s="1731"/>
      <c r="AB532" s="1731"/>
      <c r="AC532" s="1731"/>
      <c r="AD532" s="1731"/>
      <c r="AE532" s="1731"/>
      <c r="AF532" s="1731"/>
      <c r="AG532" s="1731"/>
      <c r="AH532" s="1731"/>
      <c r="AI532" s="1731"/>
      <c r="AJ532" s="1731"/>
      <c r="AK532" s="1731"/>
      <c r="AL532" s="1731"/>
      <c r="AM532" s="1731"/>
      <c r="AN532" s="1731"/>
      <c r="AO532" s="1731"/>
      <c r="AP532" s="1731"/>
      <c r="AQ532" s="1731"/>
      <c r="AR532" s="1731"/>
      <c r="AS532" s="1731"/>
      <c r="AT532" s="1731"/>
      <c r="AU532" s="1731"/>
      <c r="AV532" s="1731"/>
      <c r="AW532" s="1731"/>
      <c r="AX532" s="1731"/>
      <c r="AY532" s="1731"/>
      <c r="AZ532" s="1731"/>
      <c r="BA532" s="1731"/>
      <c r="BB532" s="1731"/>
      <c r="BC532" s="1731"/>
      <c r="BD532" s="1731"/>
      <c r="BE532" s="1731"/>
      <c r="BF532" s="1731"/>
      <c r="BG532" s="1731"/>
      <c r="BH532" s="1731"/>
      <c r="BI532" s="1731"/>
      <c r="BJ532" s="1731"/>
      <c r="BK532" s="1731"/>
      <c r="BL532" s="1731"/>
      <c r="BM532" s="1731"/>
      <c r="BN532" s="1731"/>
      <c r="BO532" s="1731"/>
      <c r="BP532" s="1731"/>
      <c r="BQ532" s="1731"/>
      <c r="BR532" s="1731"/>
      <c r="BS532" s="1731"/>
      <c r="BT532" s="1731"/>
      <c r="BU532" s="1731"/>
      <c r="BV532" s="1732"/>
      <c r="BW532" s="1732"/>
      <c r="BX532" s="1732"/>
      <c r="BY532" s="1732"/>
      <c r="BZ532" s="1731"/>
      <c r="CA532" s="2200"/>
      <c r="CB532" s="2200"/>
      <c r="CC532" s="2200"/>
      <c r="CD532" s="2200"/>
      <c r="CE532" s="2200"/>
      <c r="CF532" s="2200"/>
      <c r="CG532" s="2200"/>
      <c r="CH532" s="2200"/>
      <c r="CI532" s="2200"/>
      <c r="CJ532" s="2200"/>
      <c r="CK532" s="2200"/>
      <c r="CL532" s="2200"/>
      <c r="CM532" s="2200"/>
      <c r="CN532" s="2200"/>
      <c r="CO532" s="2200"/>
      <c r="CP532" s="2200"/>
      <c r="CQ532" s="2200"/>
      <c r="CR532" s="1731"/>
      <c r="CS532" s="1731"/>
    </row>
    <row r="533" spans="1:97" ht="13.5" customHeight="1" x14ac:dyDescent="0.25">
      <c r="A533" s="1731"/>
      <c r="B533" s="1731"/>
      <c r="C533" s="1731"/>
      <c r="D533" s="1731"/>
      <c r="E533" s="1731"/>
      <c r="F533" s="1731"/>
      <c r="G533" s="1731"/>
      <c r="H533" s="1731"/>
      <c r="I533" s="1731"/>
      <c r="J533" s="1731"/>
      <c r="K533" s="1731"/>
      <c r="L533" s="1731"/>
      <c r="M533" s="1731"/>
      <c r="N533" s="1731"/>
      <c r="O533" s="1731"/>
      <c r="P533" s="1731"/>
      <c r="Q533" s="1731"/>
      <c r="R533" s="1731"/>
      <c r="S533" s="1731"/>
      <c r="T533" s="1731"/>
      <c r="U533" s="1731"/>
      <c r="V533" s="1731"/>
      <c r="W533" s="1731"/>
      <c r="X533" s="1731"/>
      <c r="Y533" s="1731"/>
      <c r="Z533" s="1731"/>
      <c r="AA533" s="1731"/>
      <c r="AB533" s="1731"/>
      <c r="AC533" s="1731"/>
      <c r="AD533" s="1731"/>
      <c r="AE533" s="1731"/>
      <c r="AF533" s="1731"/>
      <c r="AG533" s="1731"/>
      <c r="AH533" s="1731"/>
      <c r="AI533" s="1731"/>
      <c r="AJ533" s="1731"/>
      <c r="AK533" s="1731"/>
      <c r="AL533" s="1731"/>
      <c r="AM533" s="1731"/>
      <c r="AN533" s="1731"/>
      <c r="AO533" s="1731"/>
      <c r="AP533" s="1731"/>
      <c r="AQ533" s="1731"/>
      <c r="AR533" s="1731"/>
      <c r="AS533" s="1731"/>
      <c r="AT533" s="1731"/>
      <c r="AU533" s="1731"/>
      <c r="AV533" s="1731"/>
      <c r="AW533" s="1731"/>
      <c r="AX533" s="1731"/>
      <c r="AY533" s="1731"/>
      <c r="AZ533" s="1731"/>
      <c r="BA533" s="1731"/>
      <c r="BB533" s="1731"/>
      <c r="BC533" s="1731"/>
      <c r="BD533" s="1731"/>
      <c r="BE533" s="1731"/>
      <c r="BF533" s="1731"/>
      <c r="BG533" s="1731"/>
      <c r="BH533" s="1731"/>
      <c r="BI533" s="1731"/>
      <c r="BJ533" s="1731"/>
      <c r="BK533" s="1731"/>
      <c r="BL533" s="1731"/>
      <c r="BM533" s="1731"/>
      <c r="BN533" s="1731"/>
      <c r="BO533" s="1731"/>
      <c r="BP533" s="1731"/>
      <c r="BQ533" s="1731"/>
      <c r="BR533" s="1731"/>
      <c r="BS533" s="1731"/>
      <c r="BT533" s="1731"/>
      <c r="BU533" s="1731"/>
      <c r="BV533" s="1732"/>
      <c r="BW533" s="1732"/>
      <c r="BX533" s="1732"/>
      <c r="BY533" s="1732"/>
      <c r="BZ533" s="1731"/>
      <c r="CA533" s="2200"/>
      <c r="CB533" s="2200"/>
      <c r="CC533" s="2200"/>
      <c r="CD533" s="2200"/>
      <c r="CE533" s="2200"/>
      <c r="CF533" s="2200"/>
      <c r="CG533" s="2200"/>
      <c r="CH533" s="2200"/>
      <c r="CI533" s="2200"/>
      <c r="CJ533" s="2200"/>
      <c r="CK533" s="2200"/>
      <c r="CL533" s="2200"/>
      <c r="CM533" s="2200"/>
      <c r="CN533" s="2200"/>
      <c r="CO533" s="2200"/>
      <c r="CP533" s="2200"/>
      <c r="CQ533" s="2200"/>
      <c r="CR533" s="1731"/>
      <c r="CS533" s="1731"/>
    </row>
    <row r="534" spans="1:97" ht="13.5" customHeight="1" x14ac:dyDescent="0.25">
      <c r="A534" s="1731"/>
      <c r="B534" s="1731"/>
      <c r="C534" s="1731"/>
      <c r="D534" s="1731"/>
      <c r="E534" s="1731"/>
      <c r="F534" s="1731"/>
      <c r="G534" s="1731"/>
      <c r="H534" s="1731"/>
      <c r="I534" s="1731"/>
      <c r="J534" s="1731"/>
      <c r="K534" s="1731"/>
      <c r="L534" s="1731"/>
      <c r="M534" s="1731"/>
      <c r="N534" s="1731"/>
      <c r="O534" s="1731"/>
      <c r="P534" s="1731"/>
      <c r="Q534" s="1731"/>
      <c r="R534" s="1731"/>
      <c r="S534" s="1731"/>
      <c r="T534" s="1731"/>
      <c r="U534" s="1731"/>
      <c r="V534" s="1731"/>
      <c r="W534" s="1731"/>
      <c r="X534" s="1731"/>
      <c r="Y534" s="1731"/>
      <c r="Z534" s="1731"/>
      <c r="AA534" s="1731"/>
      <c r="AB534" s="1731"/>
      <c r="AC534" s="1731"/>
      <c r="AD534" s="1731"/>
      <c r="AE534" s="1731"/>
      <c r="AF534" s="1731"/>
      <c r="AG534" s="1731"/>
      <c r="AH534" s="1731"/>
      <c r="AI534" s="1731"/>
      <c r="AJ534" s="1731"/>
      <c r="AK534" s="1731"/>
      <c r="AL534" s="1731"/>
      <c r="AM534" s="1731"/>
      <c r="AN534" s="1731"/>
      <c r="AO534" s="1731"/>
      <c r="AP534" s="1731"/>
      <c r="AQ534" s="1731"/>
      <c r="AR534" s="1731"/>
      <c r="AS534" s="1731"/>
      <c r="AT534" s="1731"/>
      <c r="AU534" s="1731"/>
      <c r="AV534" s="1731"/>
      <c r="AW534" s="1731"/>
      <c r="AX534" s="1731"/>
      <c r="AY534" s="1731"/>
      <c r="AZ534" s="1731"/>
      <c r="BA534" s="1731"/>
      <c r="BB534" s="1731"/>
      <c r="BC534" s="1731"/>
      <c r="BD534" s="1731"/>
      <c r="BE534" s="1731"/>
      <c r="BF534" s="1731"/>
      <c r="BG534" s="1731"/>
      <c r="BH534" s="1731"/>
      <c r="BI534" s="1731"/>
      <c r="BJ534" s="1731"/>
      <c r="BK534" s="1731"/>
      <c r="BL534" s="1731"/>
      <c r="BM534" s="1731"/>
      <c r="BN534" s="1731"/>
      <c r="BO534" s="1731"/>
      <c r="BP534" s="1731"/>
      <c r="BQ534" s="1731"/>
      <c r="BR534" s="1731"/>
      <c r="BS534" s="1731"/>
      <c r="BT534" s="1731"/>
      <c r="BU534" s="1731"/>
      <c r="BV534" s="1732"/>
      <c r="BW534" s="1732"/>
      <c r="BX534" s="1732"/>
      <c r="BY534" s="1732"/>
      <c r="BZ534" s="1731"/>
      <c r="CA534" s="2200"/>
      <c r="CB534" s="2200"/>
      <c r="CC534" s="2200"/>
      <c r="CD534" s="2200"/>
      <c r="CE534" s="2200"/>
      <c r="CF534" s="2200"/>
      <c r="CG534" s="2200"/>
      <c r="CH534" s="2200"/>
      <c r="CI534" s="2200"/>
      <c r="CJ534" s="2200"/>
      <c r="CK534" s="2200"/>
      <c r="CL534" s="2200"/>
      <c r="CM534" s="2200"/>
      <c r="CN534" s="2200"/>
      <c r="CO534" s="2200"/>
      <c r="CP534" s="2200"/>
      <c r="CQ534" s="2200"/>
      <c r="CR534" s="1731"/>
      <c r="CS534" s="1731"/>
    </row>
    <row r="535" spans="1:97" ht="13.5" customHeight="1" x14ac:dyDescent="0.25">
      <c r="A535" s="1731"/>
      <c r="B535" s="1731"/>
      <c r="C535" s="1731"/>
      <c r="D535" s="1731"/>
      <c r="E535" s="1731"/>
      <c r="F535" s="1731"/>
      <c r="G535" s="1731"/>
      <c r="H535" s="1731"/>
      <c r="I535" s="1731"/>
      <c r="J535" s="1731"/>
      <c r="K535" s="1731"/>
      <c r="L535" s="1731"/>
      <c r="M535" s="1731"/>
      <c r="N535" s="1731"/>
      <c r="O535" s="1731"/>
      <c r="P535" s="1731"/>
      <c r="Q535" s="1731"/>
      <c r="R535" s="1731"/>
      <c r="S535" s="1731"/>
      <c r="T535" s="1731"/>
      <c r="U535" s="1731"/>
      <c r="V535" s="1731"/>
      <c r="W535" s="1731"/>
      <c r="X535" s="1731"/>
      <c r="Y535" s="1731"/>
      <c r="Z535" s="1731"/>
      <c r="AA535" s="1731"/>
      <c r="AB535" s="1731"/>
      <c r="AC535" s="1731"/>
      <c r="AD535" s="1731"/>
      <c r="AE535" s="1731"/>
      <c r="AF535" s="1731"/>
      <c r="AG535" s="1731"/>
      <c r="AH535" s="1731"/>
      <c r="AI535" s="1731"/>
      <c r="AJ535" s="1731"/>
      <c r="AK535" s="1731"/>
      <c r="AL535" s="1731"/>
      <c r="AM535" s="1731"/>
      <c r="AN535" s="1731"/>
      <c r="AO535" s="1731"/>
      <c r="AP535" s="1731"/>
      <c r="AQ535" s="1731"/>
      <c r="AR535" s="1731"/>
      <c r="AS535" s="1731"/>
      <c r="AT535" s="1731"/>
      <c r="AU535" s="1731"/>
      <c r="AV535" s="1731"/>
      <c r="AW535" s="1731"/>
      <c r="AX535" s="1731"/>
      <c r="AY535" s="1731"/>
      <c r="AZ535" s="1731"/>
      <c r="BA535" s="1731"/>
      <c r="BB535" s="1731"/>
      <c r="BC535" s="1731"/>
      <c r="BD535" s="1731"/>
      <c r="BE535" s="1731"/>
      <c r="BF535" s="1731"/>
      <c r="BG535" s="1731"/>
      <c r="BH535" s="1731"/>
      <c r="BI535" s="1731"/>
      <c r="BJ535" s="1731"/>
      <c r="BK535" s="1731"/>
      <c r="BL535" s="1731"/>
      <c r="BM535" s="1731"/>
      <c r="BN535" s="1731"/>
      <c r="BO535" s="1731"/>
      <c r="BP535" s="1731"/>
      <c r="BQ535" s="1731"/>
      <c r="BR535" s="1731"/>
      <c r="BS535" s="1731"/>
      <c r="BT535" s="1731"/>
      <c r="BU535" s="1731"/>
      <c r="BV535" s="1732"/>
      <c r="BW535" s="1732"/>
      <c r="BX535" s="1732"/>
      <c r="BY535" s="1732"/>
      <c r="BZ535" s="1731"/>
      <c r="CA535" s="2200"/>
      <c r="CB535" s="2200"/>
      <c r="CC535" s="2200"/>
      <c r="CD535" s="2200"/>
      <c r="CE535" s="2200"/>
      <c r="CF535" s="2200"/>
      <c r="CG535" s="2200"/>
      <c r="CH535" s="2200"/>
      <c r="CI535" s="2200"/>
      <c r="CJ535" s="2200"/>
      <c r="CK535" s="2200"/>
      <c r="CL535" s="2200"/>
      <c r="CM535" s="2200"/>
      <c r="CN535" s="2200"/>
      <c r="CO535" s="2200"/>
      <c r="CP535" s="2200"/>
      <c r="CQ535" s="2200"/>
      <c r="CR535" s="1731"/>
      <c r="CS535" s="1731"/>
    </row>
    <row r="536" spans="1:97" ht="13.5" customHeight="1" x14ac:dyDescent="0.25">
      <c r="A536" s="1731"/>
      <c r="B536" s="1731"/>
      <c r="C536" s="1731"/>
      <c r="D536" s="1731"/>
      <c r="E536" s="1731"/>
      <c r="F536" s="1731"/>
      <c r="G536" s="1731"/>
      <c r="H536" s="1731"/>
      <c r="I536" s="1731"/>
      <c r="J536" s="1731"/>
      <c r="K536" s="1731"/>
      <c r="L536" s="1731"/>
      <c r="M536" s="1731"/>
      <c r="N536" s="1731"/>
      <c r="O536" s="1731"/>
      <c r="P536" s="1731"/>
      <c r="Q536" s="1731"/>
      <c r="R536" s="1731"/>
      <c r="S536" s="1731"/>
      <c r="T536" s="1731"/>
      <c r="U536" s="1731"/>
      <c r="V536" s="1731"/>
      <c r="W536" s="1731"/>
      <c r="X536" s="1731"/>
      <c r="Y536" s="1731"/>
      <c r="Z536" s="1731"/>
      <c r="AA536" s="1731"/>
      <c r="AB536" s="1731"/>
      <c r="AC536" s="1731"/>
      <c r="AD536" s="1731"/>
      <c r="AE536" s="1731"/>
      <c r="AF536" s="1731"/>
      <c r="AG536" s="1731"/>
      <c r="AH536" s="1731"/>
      <c r="AI536" s="1731"/>
      <c r="AJ536" s="1731"/>
      <c r="AK536" s="1731"/>
      <c r="AL536" s="1731"/>
      <c r="AM536" s="1731"/>
      <c r="AN536" s="1731"/>
      <c r="AO536" s="1731"/>
      <c r="AP536" s="1731"/>
      <c r="AQ536" s="1731"/>
      <c r="AR536" s="1731"/>
      <c r="AS536" s="1731"/>
      <c r="AT536" s="1731"/>
      <c r="AU536" s="1731"/>
      <c r="AV536" s="1731"/>
      <c r="AW536" s="1731"/>
      <c r="AX536" s="1731"/>
      <c r="AY536" s="1731"/>
      <c r="AZ536" s="1731"/>
      <c r="BA536" s="1731"/>
      <c r="BB536" s="1731"/>
      <c r="BC536" s="1731"/>
      <c r="BD536" s="1731"/>
      <c r="BE536" s="1731"/>
      <c r="BF536" s="1731"/>
      <c r="BG536" s="1731"/>
      <c r="BH536" s="1731"/>
      <c r="BI536" s="1731"/>
      <c r="BJ536" s="1731"/>
      <c r="BK536" s="1731"/>
      <c r="BL536" s="1731"/>
      <c r="BM536" s="1731"/>
      <c r="BN536" s="1731"/>
      <c r="BO536" s="1731"/>
      <c r="BP536" s="1731"/>
      <c r="BQ536" s="1731"/>
      <c r="BR536" s="1731"/>
      <c r="BS536" s="1731"/>
      <c r="BT536" s="1731"/>
      <c r="BU536" s="1731"/>
      <c r="BV536" s="1732"/>
      <c r="BW536" s="1732"/>
      <c r="BX536" s="1732"/>
      <c r="BY536" s="1732"/>
      <c r="BZ536" s="1731"/>
      <c r="CA536" s="2200"/>
      <c r="CB536" s="2200"/>
      <c r="CC536" s="2200"/>
      <c r="CD536" s="2200"/>
      <c r="CE536" s="2200"/>
      <c r="CF536" s="2200"/>
      <c r="CG536" s="2200"/>
      <c r="CH536" s="2200"/>
      <c r="CI536" s="2200"/>
      <c r="CJ536" s="2200"/>
      <c r="CK536" s="2200"/>
      <c r="CL536" s="2200"/>
      <c r="CM536" s="2200"/>
      <c r="CN536" s="2200"/>
      <c r="CO536" s="2200"/>
      <c r="CP536" s="2200"/>
      <c r="CQ536" s="2200"/>
      <c r="CR536" s="1731"/>
      <c r="CS536" s="1731"/>
    </row>
    <row r="537" spans="1:97" ht="13.5" customHeight="1" x14ac:dyDescent="0.25">
      <c r="A537" s="1731"/>
      <c r="B537" s="1731"/>
      <c r="C537" s="1731"/>
      <c r="D537" s="1731"/>
      <c r="E537" s="1731"/>
      <c r="F537" s="1731"/>
      <c r="G537" s="1731"/>
      <c r="H537" s="1731"/>
      <c r="I537" s="1731"/>
      <c r="J537" s="1731"/>
      <c r="K537" s="1731"/>
      <c r="L537" s="1731"/>
      <c r="M537" s="1731"/>
      <c r="N537" s="1731"/>
      <c r="O537" s="1731"/>
      <c r="P537" s="1731"/>
      <c r="Q537" s="1731"/>
      <c r="R537" s="1731"/>
      <c r="S537" s="1731"/>
      <c r="T537" s="1731"/>
      <c r="U537" s="1731"/>
      <c r="V537" s="1731"/>
      <c r="W537" s="1731"/>
      <c r="X537" s="1731"/>
      <c r="Y537" s="1731"/>
      <c r="Z537" s="1731"/>
      <c r="AA537" s="1731"/>
      <c r="AB537" s="1731"/>
      <c r="AC537" s="1731"/>
      <c r="AD537" s="1731"/>
      <c r="AE537" s="1731"/>
      <c r="AF537" s="1731"/>
      <c r="AG537" s="1731"/>
      <c r="AH537" s="1731"/>
      <c r="AI537" s="1731"/>
      <c r="AJ537" s="1731"/>
      <c r="AK537" s="1731"/>
      <c r="AL537" s="1731"/>
      <c r="AM537" s="1731"/>
      <c r="AN537" s="1731"/>
      <c r="AO537" s="1731"/>
      <c r="AP537" s="1731"/>
      <c r="AQ537" s="1731"/>
      <c r="AR537" s="1731"/>
      <c r="AS537" s="1731"/>
      <c r="AT537" s="1731"/>
      <c r="AU537" s="1731"/>
      <c r="AV537" s="1731"/>
      <c r="AW537" s="1731"/>
      <c r="AX537" s="1731"/>
      <c r="AY537" s="1731"/>
      <c r="AZ537" s="1731"/>
      <c r="BA537" s="1731"/>
      <c r="BB537" s="1731"/>
      <c r="BC537" s="1731"/>
      <c r="BD537" s="1731"/>
      <c r="BE537" s="1731"/>
      <c r="BF537" s="1731"/>
      <c r="BG537" s="1731"/>
      <c r="BH537" s="1731"/>
      <c r="BI537" s="1731"/>
      <c r="BJ537" s="1731"/>
      <c r="BK537" s="1731"/>
      <c r="BL537" s="1731"/>
      <c r="BM537" s="1731"/>
      <c r="BN537" s="1731"/>
      <c r="BO537" s="1731"/>
      <c r="BP537" s="1731"/>
      <c r="BQ537" s="1731"/>
      <c r="BR537" s="1731"/>
      <c r="BS537" s="1731"/>
      <c r="BT537" s="1731"/>
      <c r="BU537" s="1731"/>
      <c r="BV537" s="1732"/>
      <c r="BW537" s="1732"/>
      <c r="BX537" s="1732"/>
      <c r="BY537" s="1732"/>
      <c r="BZ537" s="1731"/>
      <c r="CA537" s="2200"/>
      <c r="CB537" s="2200"/>
      <c r="CC537" s="2200"/>
      <c r="CD537" s="2200"/>
      <c r="CE537" s="2200"/>
      <c r="CF537" s="2200"/>
      <c r="CG537" s="2200"/>
      <c r="CH537" s="2200"/>
      <c r="CI537" s="2200"/>
      <c r="CJ537" s="2200"/>
      <c r="CK537" s="2200"/>
      <c r="CL537" s="2200"/>
      <c r="CM537" s="2200"/>
      <c r="CN537" s="2200"/>
      <c r="CO537" s="2200"/>
      <c r="CP537" s="2200"/>
      <c r="CQ537" s="2200"/>
      <c r="CR537" s="1731"/>
      <c r="CS537" s="1731"/>
    </row>
    <row r="538" spans="1:97" ht="13.5" customHeight="1" x14ac:dyDescent="0.25">
      <c r="A538" s="1731"/>
      <c r="B538" s="1731"/>
      <c r="C538" s="1731"/>
      <c r="D538" s="1731"/>
      <c r="E538" s="1731"/>
      <c r="F538" s="1731"/>
      <c r="G538" s="1731"/>
      <c r="H538" s="1731"/>
      <c r="I538" s="1731"/>
      <c r="J538" s="1731"/>
      <c r="K538" s="1731"/>
      <c r="L538" s="1731"/>
      <c r="M538" s="1731"/>
      <c r="N538" s="1731"/>
      <c r="O538" s="1731"/>
      <c r="P538" s="1731"/>
      <c r="Q538" s="1731"/>
      <c r="R538" s="1731"/>
      <c r="S538" s="1731"/>
      <c r="T538" s="1731"/>
      <c r="U538" s="1731"/>
      <c r="V538" s="1731"/>
      <c r="W538" s="1731"/>
      <c r="X538" s="1731"/>
      <c r="Y538" s="1731"/>
      <c r="Z538" s="1731"/>
      <c r="AA538" s="1731"/>
      <c r="AB538" s="1731"/>
      <c r="AC538" s="1731"/>
      <c r="AD538" s="1731"/>
      <c r="AE538" s="1731"/>
      <c r="AF538" s="1731"/>
      <c r="AG538" s="1731"/>
      <c r="AH538" s="1731"/>
      <c r="AI538" s="1731"/>
      <c r="AJ538" s="1731"/>
      <c r="AK538" s="1731"/>
      <c r="AL538" s="1731"/>
      <c r="AM538" s="1731"/>
      <c r="AN538" s="1731"/>
      <c r="AO538" s="1731"/>
      <c r="AP538" s="1731"/>
      <c r="AQ538" s="1731"/>
      <c r="AR538" s="1731"/>
      <c r="AS538" s="1731"/>
      <c r="AT538" s="1731"/>
      <c r="AU538" s="1731"/>
      <c r="AV538" s="1731"/>
      <c r="AW538" s="1731"/>
      <c r="AX538" s="1731"/>
      <c r="AY538" s="1731"/>
      <c r="AZ538" s="1731"/>
      <c r="BA538" s="1731"/>
      <c r="BB538" s="1731"/>
      <c r="BC538" s="1731"/>
      <c r="BD538" s="1731"/>
      <c r="BE538" s="1731"/>
      <c r="BF538" s="1731"/>
      <c r="BG538" s="1731"/>
      <c r="BH538" s="1731"/>
      <c r="BI538" s="1731"/>
      <c r="BJ538" s="1731"/>
      <c r="BK538" s="1731"/>
      <c r="BL538" s="1731"/>
      <c r="BM538" s="1731"/>
      <c r="BN538" s="1731"/>
      <c r="BO538" s="1731"/>
      <c r="BP538" s="1731"/>
      <c r="BQ538" s="1731"/>
      <c r="BR538" s="1731"/>
      <c r="BS538" s="1731"/>
      <c r="BT538" s="1731"/>
      <c r="BU538" s="1731"/>
      <c r="BV538" s="1732"/>
      <c r="BW538" s="1732"/>
      <c r="BX538" s="1732"/>
      <c r="BY538" s="1732"/>
      <c r="BZ538" s="1731"/>
      <c r="CA538" s="2200"/>
      <c r="CB538" s="2200"/>
      <c r="CC538" s="2200"/>
      <c r="CD538" s="2200"/>
      <c r="CE538" s="2200"/>
      <c r="CF538" s="2200"/>
      <c r="CG538" s="2200"/>
      <c r="CH538" s="2200"/>
      <c r="CI538" s="2200"/>
      <c r="CJ538" s="2200"/>
      <c r="CK538" s="2200"/>
      <c r="CL538" s="2200"/>
      <c r="CM538" s="2200"/>
      <c r="CN538" s="2200"/>
      <c r="CO538" s="2200"/>
      <c r="CP538" s="2200"/>
      <c r="CQ538" s="2200"/>
      <c r="CR538" s="1731"/>
      <c r="CS538" s="1731"/>
    </row>
    <row r="539" spans="1:97" ht="13.5" customHeight="1" x14ac:dyDescent="0.25">
      <c r="A539" s="1731"/>
      <c r="B539" s="1731"/>
      <c r="C539" s="1731"/>
      <c r="D539" s="1731"/>
      <c r="E539" s="1731"/>
      <c r="F539" s="1731"/>
      <c r="G539" s="1731"/>
      <c r="H539" s="1731"/>
      <c r="I539" s="1731"/>
      <c r="J539" s="1731"/>
      <c r="K539" s="1731"/>
      <c r="L539" s="1731"/>
      <c r="M539" s="1731"/>
      <c r="N539" s="1731"/>
      <c r="O539" s="1731"/>
      <c r="P539" s="1731"/>
      <c r="Q539" s="1731"/>
      <c r="R539" s="1731"/>
      <c r="S539" s="1731"/>
      <c r="T539" s="1731"/>
      <c r="U539" s="1731"/>
      <c r="V539" s="1731"/>
      <c r="W539" s="1731"/>
      <c r="X539" s="1731"/>
      <c r="Y539" s="1731"/>
      <c r="Z539" s="1731"/>
      <c r="AA539" s="1731"/>
      <c r="AB539" s="1731"/>
      <c r="AC539" s="1731"/>
      <c r="AD539" s="1731"/>
      <c r="AE539" s="1731"/>
      <c r="AF539" s="1731"/>
      <c r="AG539" s="1731"/>
      <c r="AH539" s="1731"/>
      <c r="AI539" s="1731"/>
      <c r="AJ539" s="1731"/>
      <c r="AK539" s="1731"/>
      <c r="AL539" s="1731"/>
      <c r="AM539" s="1731"/>
      <c r="AN539" s="1731"/>
      <c r="AO539" s="1731"/>
      <c r="AP539" s="1731"/>
      <c r="AQ539" s="1731"/>
      <c r="AR539" s="1731"/>
      <c r="AS539" s="1731"/>
      <c r="AT539" s="1731"/>
      <c r="AU539" s="1731"/>
      <c r="AV539" s="1731"/>
      <c r="AW539" s="1731"/>
      <c r="AX539" s="1731"/>
      <c r="AY539" s="1731"/>
      <c r="AZ539" s="1731"/>
      <c r="BA539" s="1731"/>
      <c r="BB539" s="1731"/>
      <c r="BC539" s="1731"/>
      <c r="BD539" s="1731"/>
      <c r="BE539" s="1731"/>
      <c r="BF539" s="1731"/>
      <c r="BG539" s="1731"/>
      <c r="BH539" s="1731"/>
      <c r="BI539" s="1731"/>
      <c r="BJ539" s="1731"/>
      <c r="BK539" s="1731"/>
      <c r="BL539" s="1731"/>
      <c r="BM539" s="1731"/>
      <c r="BN539" s="1731"/>
      <c r="BO539" s="1731"/>
      <c r="BP539" s="1731"/>
      <c r="BQ539" s="1731"/>
      <c r="BR539" s="1731"/>
      <c r="BS539" s="1731"/>
      <c r="BT539" s="1731"/>
      <c r="BU539" s="1731"/>
      <c r="BV539" s="1732"/>
      <c r="BW539" s="1732"/>
      <c r="BX539" s="1732"/>
      <c r="BY539" s="1732"/>
      <c r="BZ539" s="1731"/>
      <c r="CA539" s="2200"/>
      <c r="CB539" s="2200"/>
      <c r="CC539" s="2200"/>
      <c r="CD539" s="2200"/>
      <c r="CE539" s="2200"/>
      <c r="CF539" s="2200"/>
      <c r="CG539" s="2200"/>
      <c r="CH539" s="2200"/>
      <c r="CI539" s="2200"/>
      <c r="CJ539" s="2200"/>
      <c r="CK539" s="2200"/>
      <c r="CL539" s="2200"/>
      <c r="CM539" s="2200"/>
      <c r="CN539" s="2200"/>
      <c r="CO539" s="2200"/>
      <c r="CP539" s="2200"/>
      <c r="CQ539" s="2200"/>
      <c r="CR539" s="1731"/>
      <c r="CS539" s="1731"/>
    </row>
    <row r="540" spans="1:97" ht="13.5" customHeight="1" x14ac:dyDescent="0.25">
      <c r="A540" s="1731"/>
      <c r="B540" s="1731"/>
      <c r="C540" s="1731"/>
      <c r="D540" s="1731"/>
      <c r="E540" s="1731"/>
      <c r="F540" s="1731"/>
      <c r="G540" s="1731"/>
      <c r="H540" s="1731"/>
      <c r="I540" s="1731"/>
      <c r="J540" s="1731"/>
      <c r="K540" s="1731"/>
      <c r="L540" s="1731"/>
      <c r="M540" s="1731"/>
      <c r="N540" s="1731"/>
      <c r="O540" s="1731"/>
      <c r="P540" s="1731"/>
      <c r="Q540" s="1731"/>
      <c r="R540" s="1731"/>
      <c r="S540" s="1731"/>
      <c r="T540" s="1731"/>
      <c r="U540" s="1731"/>
      <c r="V540" s="1731"/>
      <c r="W540" s="1731"/>
      <c r="X540" s="1731"/>
      <c r="Y540" s="1731"/>
      <c r="Z540" s="1731"/>
      <c r="AA540" s="1731"/>
      <c r="AB540" s="1731"/>
      <c r="AC540" s="1731"/>
      <c r="AD540" s="1731"/>
      <c r="AE540" s="1731"/>
      <c r="AF540" s="1731"/>
      <c r="AG540" s="1731"/>
      <c r="AH540" s="1731"/>
      <c r="AI540" s="1731"/>
      <c r="AJ540" s="1731"/>
      <c r="AK540" s="1731"/>
      <c r="AL540" s="1731"/>
      <c r="AM540" s="1731"/>
      <c r="AN540" s="1731"/>
      <c r="AO540" s="1731"/>
      <c r="AP540" s="1731"/>
      <c r="AQ540" s="1731"/>
      <c r="AR540" s="1731"/>
      <c r="AS540" s="1731"/>
      <c r="AT540" s="1731"/>
      <c r="AU540" s="1731"/>
      <c r="AV540" s="1731"/>
      <c r="AW540" s="1731"/>
      <c r="AX540" s="1731"/>
      <c r="AY540" s="1731"/>
      <c r="AZ540" s="1731"/>
      <c r="BA540" s="1731"/>
      <c r="BB540" s="1731"/>
      <c r="BC540" s="1731"/>
      <c r="BD540" s="1731"/>
      <c r="BE540" s="1731"/>
      <c r="BF540" s="1731"/>
      <c r="BG540" s="1731"/>
      <c r="BH540" s="1731"/>
      <c r="BI540" s="1731"/>
      <c r="BJ540" s="1731"/>
      <c r="BK540" s="1731"/>
      <c r="BL540" s="1731"/>
      <c r="BM540" s="1731"/>
      <c r="BN540" s="1731"/>
      <c r="BO540" s="1731"/>
      <c r="BP540" s="1731"/>
      <c r="BQ540" s="1731"/>
      <c r="BR540" s="1731"/>
      <c r="BS540" s="1731"/>
      <c r="BT540" s="1731"/>
      <c r="BU540" s="1731"/>
      <c r="BV540" s="1732"/>
      <c r="BW540" s="1732"/>
      <c r="BX540" s="1732"/>
      <c r="BY540" s="1732"/>
      <c r="BZ540" s="1731"/>
      <c r="CA540" s="2200"/>
      <c r="CB540" s="2200"/>
      <c r="CC540" s="2200"/>
      <c r="CD540" s="2200"/>
      <c r="CE540" s="2200"/>
      <c r="CF540" s="2200"/>
      <c r="CG540" s="2200"/>
      <c r="CH540" s="2200"/>
      <c r="CI540" s="2200"/>
      <c r="CJ540" s="2200"/>
      <c r="CK540" s="2200"/>
      <c r="CL540" s="2200"/>
      <c r="CM540" s="2200"/>
      <c r="CN540" s="2200"/>
      <c r="CO540" s="2200"/>
      <c r="CP540" s="2200"/>
      <c r="CQ540" s="2200"/>
      <c r="CR540" s="1731"/>
      <c r="CS540" s="1731"/>
    </row>
    <row r="541" spans="1:97" ht="13.5" customHeight="1" x14ac:dyDescent="0.25">
      <c r="A541" s="1731"/>
      <c r="B541" s="1731"/>
      <c r="C541" s="1731"/>
      <c r="D541" s="1731"/>
      <c r="E541" s="1731"/>
      <c r="F541" s="1731"/>
      <c r="G541" s="1731"/>
      <c r="H541" s="1731"/>
      <c r="I541" s="1731"/>
      <c r="J541" s="1731"/>
      <c r="K541" s="1731"/>
      <c r="L541" s="1731"/>
      <c r="M541" s="1731"/>
      <c r="N541" s="1731"/>
      <c r="O541" s="1731"/>
      <c r="P541" s="1731"/>
      <c r="Q541" s="1731"/>
      <c r="R541" s="1731"/>
      <c r="S541" s="1731"/>
      <c r="T541" s="1731"/>
      <c r="U541" s="1731"/>
      <c r="V541" s="1731"/>
      <c r="W541" s="1731"/>
      <c r="X541" s="1731"/>
      <c r="Y541" s="1731"/>
      <c r="Z541" s="1731"/>
      <c r="AA541" s="1731"/>
      <c r="AB541" s="1731"/>
      <c r="AC541" s="1731"/>
      <c r="AD541" s="1731"/>
      <c r="AE541" s="1731"/>
      <c r="AF541" s="1731"/>
      <c r="AG541" s="1731"/>
      <c r="AH541" s="1731"/>
      <c r="AI541" s="1731"/>
      <c r="AJ541" s="1731"/>
      <c r="AK541" s="1731"/>
      <c r="AL541" s="1731"/>
      <c r="AM541" s="1731"/>
      <c r="AN541" s="1731"/>
      <c r="AO541" s="1731"/>
      <c r="AP541" s="1731"/>
      <c r="AQ541" s="1731"/>
      <c r="AR541" s="1731"/>
      <c r="AS541" s="1731"/>
      <c r="AT541" s="1731"/>
      <c r="AU541" s="1731"/>
      <c r="AV541" s="1731"/>
      <c r="AW541" s="1731"/>
      <c r="AX541" s="1731"/>
      <c r="AY541" s="1731"/>
      <c r="AZ541" s="1731"/>
      <c r="BA541" s="1731"/>
      <c r="BB541" s="1731"/>
      <c r="BC541" s="1731"/>
      <c r="BD541" s="1731"/>
      <c r="BE541" s="1731"/>
      <c r="BF541" s="1731"/>
      <c r="BG541" s="1731"/>
      <c r="BH541" s="1731"/>
      <c r="BI541" s="1731"/>
      <c r="BJ541" s="1731"/>
      <c r="BK541" s="1731"/>
      <c r="BL541" s="1731"/>
      <c r="BM541" s="1731"/>
      <c r="BN541" s="1731"/>
      <c r="BO541" s="1731"/>
      <c r="BP541" s="1731"/>
      <c r="BQ541" s="1731"/>
      <c r="BR541" s="1731"/>
      <c r="BS541" s="1731"/>
      <c r="BT541" s="1731"/>
      <c r="BU541" s="1731"/>
      <c r="BV541" s="1732"/>
      <c r="BW541" s="1732"/>
      <c r="BX541" s="1732"/>
      <c r="BY541" s="1732"/>
      <c r="BZ541" s="1731"/>
      <c r="CA541" s="2200"/>
      <c r="CB541" s="2200"/>
      <c r="CC541" s="2200"/>
      <c r="CD541" s="2200"/>
      <c r="CE541" s="2200"/>
      <c r="CF541" s="2200"/>
      <c r="CG541" s="2200"/>
      <c r="CH541" s="2200"/>
      <c r="CI541" s="2200"/>
      <c r="CJ541" s="2200"/>
      <c r="CK541" s="2200"/>
      <c r="CL541" s="2200"/>
      <c r="CM541" s="2200"/>
      <c r="CN541" s="2200"/>
      <c r="CO541" s="2200"/>
      <c r="CP541" s="2200"/>
      <c r="CQ541" s="2200"/>
      <c r="CR541" s="1731"/>
      <c r="CS541" s="1731"/>
    </row>
    <row r="542" spans="1:97" ht="13.5" customHeight="1" x14ac:dyDescent="0.25">
      <c r="A542" s="1731"/>
      <c r="B542" s="1731"/>
      <c r="C542" s="1731"/>
      <c r="D542" s="1731"/>
      <c r="E542" s="1731"/>
      <c r="F542" s="1731"/>
      <c r="G542" s="1731"/>
      <c r="H542" s="1731"/>
      <c r="I542" s="1731"/>
      <c r="J542" s="1731"/>
      <c r="K542" s="1731"/>
      <c r="L542" s="1731"/>
      <c r="M542" s="1731"/>
      <c r="N542" s="1731"/>
      <c r="O542" s="1731"/>
      <c r="P542" s="1731"/>
      <c r="Q542" s="1731"/>
      <c r="R542" s="1731"/>
      <c r="S542" s="1731"/>
      <c r="T542" s="1731"/>
      <c r="U542" s="1731"/>
      <c r="V542" s="1731"/>
      <c r="W542" s="1731"/>
      <c r="X542" s="1731"/>
      <c r="Y542" s="1731"/>
      <c r="Z542" s="1731"/>
      <c r="AA542" s="1731"/>
      <c r="AB542" s="1731"/>
      <c r="AC542" s="1731"/>
      <c r="AD542" s="1731"/>
      <c r="AE542" s="1731"/>
      <c r="AF542" s="1731"/>
      <c r="AG542" s="1731"/>
      <c r="AH542" s="1731"/>
      <c r="AI542" s="1731"/>
      <c r="AJ542" s="1731"/>
      <c r="AK542" s="1731"/>
      <c r="AL542" s="1731"/>
      <c r="AM542" s="1731"/>
      <c r="AN542" s="1731"/>
      <c r="AO542" s="1731"/>
      <c r="AP542" s="1731"/>
      <c r="AQ542" s="1731"/>
      <c r="AR542" s="1731"/>
      <c r="AS542" s="1731"/>
      <c r="AT542" s="1731"/>
      <c r="AU542" s="1731"/>
      <c r="AV542" s="1731"/>
      <c r="AW542" s="1731"/>
      <c r="AX542" s="1731"/>
      <c r="AY542" s="1731"/>
      <c r="AZ542" s="1731"/>
      <c r="BA542" s="1731"/>
      <c r="BB542" s="1731"/>
      <c r="BC542" s="1731"/>
      <c r="BD542" s="1731"/>
      <c r="BE542" s="1731"/>
      <c r="BF542" s="1731"/>
      <c r="BG542" s="1731"/>
      <c r="BH542" s="1731"/>
      <c r="BI542" s="1731"/>
      <c r="BJ542" s="1731"/>
      <c r="BK542" s="1731"/>
      <c r="BL542" s="1731"/>
      <c r="BM542" s="1731"/>
      <c r="BN542" s="1731"/>
      <c r="BO542" s="1731"/>
      <c r="BP542" s="1731"/>
      <c r="BQ542" s="1731"/>
      <c r="BR542" s="1731"/>
      <c r="BS542" s="1731"/>
      <c r="BT542" s="1731"/>
      <c r="BU542" s="1731"/>
      <c r="BV542" s="1732"/>
      <c r="BW542" s="1732"/>
      <c r="BX542" s="1732"/>
      <c r="BY542" s="1732"/>
      <c r="BZ542" s="1731"/>
      <c r="CA542" s="2200"/>
      <c r="CB542" s="2200"/>
      <c r="CC542" s="2200"/>
      <c r="CD542" s="2200"/>
      <c r="CE542" s="2200"/>
      <c r="CF542" s="2200"/>
      <c r="CG542" s="2200"/>
      <c r="CH542" s="2200"/>
      <c r="CI542" s="2200"/>
      <c r="CJ542" s="2200"/>
      <c r="CK542" s="2200"/>
      <c r="CL542" s="2200"/>
      <c r="CM542" s="2200"/>
      <c r="CN542" s="2200"/>
      <c r="CO542" s="2200"/>
      <c r="CP542" s="2200"/>
      <c r="CQ542" s="2200"/>
      <c r="CR542" s="1731"/>
      <c r="CS542" s="1731"/>
    </row>
    <row r="543" spans="1:97" ht="13.5" customHeight="1" x14ac:dyDescent="0.25">
      <c r="A543" s="1731"/>
      <c r="B543" s="1731"/>
      <c r="C543" s="1731"/>
      <c r="D543" s="1731"/>
      <c r="E543" s="1731"/>
      <c r="F543" s="1731"/>
      <c r="G543" s="1731"/>
      <c r="H543" s="1731"/>
      <c r="I543" s="1731"/>
      <c r="J543" s="1731"/>
      <c r="K543" s="1731"/>
      <c r="L543" s="1731"/>
      <c r="M543" s="1731"/>
      <c r="N543" s="1731"/>
      <c r="O543" s="1731"/>
      <c r="P543" s="1731"/>
      <c r="Q543" s="1731"/>
      <c r="R543" s="1731"/>
      <c r="S543" s="1731"/>
      <c r="T543" s="1731"/>
      <c r="U543" s="1731"/>
      <c r="V543" s="1731"/>
      <c r="W543" s="1731"/>
      <c r="X543" s="1731"/>
      <c r="Y543" s="1731"/>
      <c r="Z543" s="1731"/>
      <c r="AA543" s="1731"/>
      <c r="AB543" s="1731"/>
      <c r="AC543" s="1731"/>
      <c r="AD543" s="1731"/>
      <c r="AE543" s="1731"/>
      <c r="AF543" s="1731"/>
      <c r="AG543" s="1731"/>
      <c r="AH543" s="1731"/>
      <c r="AI543" s="1731"/>
      <c r="AJ543" s="1731"/>
      <c r="AK543" s="1731"/>
      <c r="AL543" s="1731"/>
      <c r="AM543" s="1731"/>
      <c r="AN543" s="1731"/>
      <c r="AO543" s="1731"/>
      <c r="AP543" s="1731"/>
      <c r="AQ543" s="1731"/>
      <c r="AR543" s="1731"/>
      <c r="AS543" s="1731"/>
      <c r="AT543" s="1731"/>
      <c r="AU543" s="1731"/>
      <c r="AV543" s="1731"/>
      <c r="AW543" s="1731"/>
      <c r="AX543" s="1731"/>
      <c r="AY543" s="1731"/>
      <c r="AZ543" s="1731"/>
      <c r="BA543" s="1731"/>
      <c r="BB543" s="1731"/>
      <c r="BC543" s="1731"/>
      <c r="BD543" s="1731"/>
      <c r="BE543" s="1731"/>
      <c r="BF543" s="1731"/>
      <c r="BG543" s="1731"/>
      <c r="BH543" s="1731"/>
      <c r="BI543" s="1731"/>
      <c r="BJ543" s="1731"/>
      <c r="BK543" s="1731"/>
      <c r="BL543" s="1731"/>
      <c r="BM543" s="1731"/>
      <c r="BN543" s="1731"/>
      <c r="BO543" s="1731"/>
      <c r="BP543" s="1731"/>
      <c r="BQ543" s="1731"/>
      <c r="BR543" s="1731"/>
      <c r="BS543" s="1731"/>
      <c r="BT543" s="1731"/>
      <c r="BU543" s="1731"/>
      <c r="BV543" s="1732"/>
      <c r="BW543" s="1732"/>
      <c r="BX543" s="1732"/>
      <c r="BY543" s="1732"/>
      <c r="BZ543" s="1731"/>
      <c r="CA543" s="2200"/>
      <c r="CB543" s="2200"/>
      <c r="CC543" s="2200"/>
      <c r="CD543" s="2200"/>
      <c r="CE543" s="2200"/>
      <c r="CF543" s="2200"/>
      <c r="CG543" s="2200"/>
      <c r="CH543" s="2200"/>
      <c r="CI543" s="2200"/>
      <c r="CJ543" s="2200"/>
      <c r="CK543" s="2200"/>
      <c r="CL543" s="2200"/>
      <c r="CM543" s="2200"/>
      <c r="CN543" s="2200"/>
      <c r="CO543" s="2200"/>
      <c r="CP543" s="2200"/>
      <c r="CQ543" s="2200"/>
      <c r="CR543" s="1731"/>
      <c r="CS543" s="1731"/>
    </row>
    <row r="544" spans="1:97" ht="13.5" customHeight="1" x14ac:dyDescent="0.25">
      <c r="A544" s="1731"/>
      <c r="B544" s="1731"/>
      <c r="C544" s="1731"/>
      <c r="D544" s="1731"/>
      <c r="E544" s="1731"/>
      <c r="F544" s="1731"/>
      <c r="G544" s="1731"/>
      <c r="H544" s="1731"/>
      <c r="I544" s="1731"/>
      <c r="J544" s="1731"/>
      <c r="K544" s="1731"/>
      <c r="L544" s="1731"/>
      <c r="M544" s="1731"/>
      <c r="N544" s="1731"/>
      <c r="O544" s="1731"/>
      <c r="P544" s="1731"/>
      <c r="Q544" s="1731"/>
      <c r="R544" s="1731"/>
      <c r="S544" s="1731"/>
      <c r="T544" s="1731"/>
      <c r="U544" s="1731"/>
      <c r="V544" s="1731"/>
      <c r="W544" s="1731"/>
      <c r="X544" s="1731"/>
      <c r="Y544" s="1731"/>
      <c r="Z544" s="1731"/>
      <c r="AA544" s="1731"/>
      <c r="AB544" s="1731"/>
      <c r="AC544" s="1731"/>
      <c r="AD544" s="1731"/>
      <c r="AE544" s="1731"/>
      <c r="AF544" s="1731"/>
      <c r="AG544" s="1731"/>
      <c r="AH544" s="1731"/>
      <c r="AI544" s="1731"/>
      <c r="AJ544" s="1731"/>
      <c r="AK544" s="1731"/>
      <c r="AL544" s="1731"/>
      <c r="AM544" s="1731"/>
      <c r="AN544" s="1731"/>
      <c r="AO544" s="1731"/>
      <c r="AP544" s="1731"/>
      <c r="AQ544" s="1731"/>
      <c r="AR544" s="1731"/>
      <c r="AS544" s="1731"/>
      <c r="AT544" s="1731"/>
      <c r="AU544" s="1731"/>
      <c r="AV544" s="1731"/>
      <c r="AW544" s="1731"/>
      <c r="AX544" s="1731"/>
      <c r="AY544" s="1731"/>
      <c r="AZ544" s="1731"/>
      <c r="BA544" s="1731"/>
      <c r="BB544" s="1731"/>
      <c r="BC544" s="1731"/>
      <c r="BD544" s="1731"/>
      <c r="BE544" s="1731"/>
      <c r="BF544" s="1731"/>
      <c r="BG544" s="1731"/>
      <c r="BH544" s="1731"/>
      <c r="BI544" s="1731"/>
      <c r="BJ544" s="1731"/>
      <c r="BK544" s="1731"/>
      <c r="BL544" s="1731"/>
      <c r="BM544" s="1731"/>
      <c r="BN544" s="1731"/>
      <c r="BO544" s="1731"/>
      <c r="BP544" s="1731"/>
      <c r="BQ544" s="1731"/>
      <c r="BR544" s="1731"/>
      <c r="BS544" s="1731"/>
      <c r="BT544" s="1731"/>
      <c r="BU544" s="1731"/>
      <c r="BV544" s="1732"/>
      <c r="BW544" s="1732"/>
      <c r="BX544" s="1732"/>
      <c r="BY544" s="1732"/>
      <c r="BZ544" s="1731"/>
      <c r="CA544" s="2200"/>
      <c r="CB544" s="2200"/>
      <c r="CC544" s="2200"/>
      <c r="CD544" s="2200"/>
      <c r="CE544" s="2200"/>
      <c r="CF544" s="2200"/>
      <c r="CG544" s="2200"/>
      <c r="CH544" s="2200"/>
      <c r="CI544" s="2200"/>
      <c r="CJ544" s="2200"/>
      <c r="CK544" s="2200"/>
      <c r="CL544" s="2200"/>
      <c r="CM544" s="2200"/>
      <c r="CN544" s="2200"/>
      <c r="CO544" s="2200"/>
      <c r="CP544" s="2200"/>
      <c r="CQ544" s="2200"/>
      <c r="CR544" s="1731"/>
      <c r="CS544" s="1731"/>
    </row>
    <row r="545" spans="1:97" ht="13.5" customHeight="1" x14ac:dyDescent="0.25">
      <c r="A545" s="1731"/>
      <c r="B545" s="1731"/>
      <c r="C545" s="1731"/>
      <c r="D545" s="1731"/>
      <c r="E545" s="1731"/>
      <c r="F545" s="1731"/>
      <c r="G545" s="1731"/>
      <c r="H545" s="1731"/>
      <c r="I545" s="1731"/>
      <c r="J545" s="1731"/>
      <c r="K545" s="1731"/>
      <c r="L545" s="1731"/>
      <c r="M545" s="1731"/>
      <c r="N545" s="1731"/>
      <c r="O545" s="1731"/>
      <c r="P545" s="1731"/>
      <c r="Q545" s="1731"/>
      <c r="R545" s="1731"/>
      <c r="S545" s="1731"/>
      <c r="T545" s="1731"/>
      <c r="U545" s="1731"/>
      <c r="V545" s="1731"/>
      <c r="W545" s="1731"/>
      <c r="X545" s="1731"/>
      <c r="Y545" s="1731"/>
      <c r="Z545" s="1731"/>
      <c r="AA545" s="1731"/>
      <c r="AB545" s="1731"/>
      <c r="AC545" s="1731"/>
      <c r="AD545" s="1731"/>
      <c r="AE545" s="1731"/>
      <c r="AF545" s="1731"/>
      <c r="AG545" s="1731"/>
      <c r="AH545" s="1731"/>
      <c r="AI545" s="1731"/>
      <c r="AJ545" s="1731"/>
      <c r="AK545" s="1731"/>
      <c r="AL545" s="1731"/>
      <c r="AM545" s="1731"/>
      <c r="AN545" s="1731"/>
      <c r="AO545" s="1731"/>
      <c r="AP545" s="1731"/>
      <c r="AQ545" s="1731"/>
      <c r="AR545" s="1731"/>
      <c r="AS545" s="1731"/>
      <c r="AT545" s="1731"/>
      <c r="AU545" s="1731"/>
      <c r="AV545" s="1731"/>
      <c r="AW545" s="1731"/>
      <c r="AX545" s="1731"/>
      <c r="AY545" s="1731"/>
      <c r="AZ545" s="1731"/>
      <c r="BA545" s="1731"/>
      <c r="BB545" s="1731"/>
      <c r="BC545" s="1731"/>
      <c r="BD545" s="1731"/>
      <c r="BE545" s="1731"/>
      <c r="BF545" s="1731"/>
      <c r="BG545" s="1731"/>
      <c r="BH545" s="1731"/>
      <c r="BI545" s="1731"/>
      <c r="BJ545" s="1731"/>
      <c r="BK545" s="1731"/>
      <c r="BL545" s="1731"/>
      <c r="BM545" s="1731"/>
      <c r="BN545" s="1731"/>
      <c r="BO545" s="1731"/>
      <c r="BP545" s="1731"/>
      <c r="BQ545" s="1731"/>
      <c r="BR545" s="1731"/>
      <c r="BS545" s="1731"/>
      <c r="BT545" s="1731"/>
      <c r="BU545" s="1731"/>
      <c r="BV545" s="1732"/>
      <c r="BW545" s="1732"/>
      <c r="BX545" s="1732"/>
      <c r="BY545" s="1732"/>
      <c r="BZ545" s="1731"/>
      <c r="CA545" s="2200"/>
      <c r="CB545" s="2200"/>
      <c r="CC545" s="2200"/>
      <c r="CD545" s="2200"/>
      <c r="CE545" s="2200"/>
      <c r="CF545" s="2200"/>
      <c r="CG545" s="2200"/>
      <c r="CH545" s="2200"/>
      <c r="CI545" s="2200"/>
      <c r="CJ545" s="2200"/>
      <c r="CK545" s="2200"/>
      <c r="CL545" s="2200"/>
      <c r="CM545" s="2200"/>
      <c r="CN545" s="2200"/>
      <c r="CO545" s="2200"/>
      <c r="CP545" s="2200"/>
      <c r="CQ545" s="2200"/>
      <c r="CR545" s="1731"/>
      <c r="CS545" s="1731"/>
    </row>
    <row r="546" spans="1:97" ht="13.5" customHeight="1" x14ac:dyDescent="0.25">
      <c r="A546" s="1731"/>
      <c r="B546" s="1731"/>
      <c r="C546" s="1731"/>
      <c r="D546" s="1731"/>
      <c r="E546" s="1731"/>
      <c r="F546" s="1731"/>
      <c r="G546" s="1731"/>
      <c r="H546" s="1731"/>
      <c r="I546" s="1731"/>
      <c r="J546" s="1731"/>
      <c r="K546" s="1731"/>
      <c r="L546" s="1731"/>
      <c r="M546" s="1731"/>
      <c r="N546" s="1731"/>
      <c r="O546" s="1731"/>
      <c r="P546" s="1731"/>
      <c r="Q546" s="1731"/>
      <c r="R546" s="1731"/>
      <c r="S546" s="1731"/>
      <c r="T546" s="1731"/>
      <c r="U546" s="1731"/>
      <c r="V546" s="1731"/>
      <c r="W546" s="1731"/>
      <c r="X546" s="1731"/>
      <c r="Y546" s="1731"/>
      <c r="Z546" s="1731"/>
      <c r="AA546" s="1731"/>
      <c r="AB546" s="1731"/>
      <c r="AC546" s="1731"/>
      <c r="AD546" s="1731"/>
      <c r="AE546" s="1731"/>
      <c r="AF546" s="1731"/>
      <c r="AG546" s="1731"/>
      <c r="AH546" s="1731"/>
      <c r="AI546" s="1731"/>
      <c r="AJ546" s="1731"/>
      <c r="AK546" s="1731"/>
      <c r="AL546" s="1731"/>
      <c r="AM546" s="1731"/>
      <c r="AN546" s="1731"/>
      <c r="AO546" s="1731"/>
      <c r="AP546" s="1731"/>
      <c r="AQ546" s="1731"/>
      <c r="AR546" s="1731"/>
      <c r="AS546" s="1731"/>
      <c r="AT546" s="1731"/>
      <c r="AU546" s="1731"/>
      <c r="AV546" s="1731"/>
      <c r="AW546" s="1731"/>
      <c r="AX546" s="1731"/>
      <c r="AY546" s="1731"/>
      <c r="AZ546" s="1731"/>
      <c r="BA546" s="1731"/>
      <c r="BB546" s="1731"/>
      <c r="BC546" s="1731"/>
      <c r="BD546" s="1731"/>
      <c r="BE546" s="1731"/>
      <c r="BF546" s="1731"/>
      <c r="BG546" s="1731"/>
      <c r="BH546" s="1731"/>
      <c r="BI546" s="1731"/>
      <c r="BJ546" s="1731"/>
      <c r="BK546" s="1731"/>
      <c r="BL546" s="1731"/>
      <c r="BM546" s="1731"/>
      <c r="BN546" s="1731"/>
      <c r="BO546" s="1731"/>
      <c r="BP546" s="1731"/>
      <c r="BQ546" s="1731"/>
      <c r="BR546" s="1731"/>
      <c r="BS546" s="1731"/>
      <c r="BT546" s="1731"/>
      <c r="BU546" s="1731"/>
      <c r="BV546" s="1732"/>
      <c r="BW546" s="1732"/>
      <c r="BX546" s="1732"/>
      <c r="BY546" s="1732"/>
      <c r="BZ546" s="1731"/>
      <c r="CA546" s="2200"/>
      <c r="CB546" s="2200"/>
      <c r="CC546" s="2200"/>
      <c r="CD546" s="2200"/>
      <c r="CE546" s="2200"/>
      <c r="CF546" s="2200"/>
      <c r="CG546" s="2200"/>
      <c r="CH546" s="2200"/>
      <c r="CI546" s="2200"/>
      <c r="CJ546" s="2200"/>
      <c r="CK546" s="2200"/>
      <c r="CL546" s="2200"/>
      <c r="CM546" s="2200"/>
      <c r="CN546" s="2200"/>
      <c r="CO546" s="2200"/>
      <c r="CP546" s="2200"/>
      <c r="CQ546" s="2200"/>
      <c r="CR546" s="1731"/>
      <c r="CS546" s="1731"/>
    </row>
    <row r="547" spans="1:97" ht="13.5" customHeight="1" x14ac:dyDescent="0.25">
      <c r="A547" s="1731"/>
      <c r="B547" s="1731"/>
      <c r="C547" s="1731"/>
      <c r="D547" s="1731"/>
      <c r="E547" s="1731"/>
      <c r="F547" s="1731"/>
      <c r="G547" s="1731"/>
      <c r="H547" s="1731"/>
      <c r="I547" s="1731"/>
      <c r="J547" s="1731"/>
      <c r="K547" s="1731"/>
      <c r="L547" s="1731"/>
      <c r="M547" s="1731"/>
      <c r="N547" s="1731"/>
      <c r="O547" s="1731"/>
      <c r="P547" s="1731"/>
      <c r="Q547" s="1731"/>
      <c r="R547" s="1731"/>
      <c r="S547" s="1731"/>
      <c r="T547" s="1731"/>
      <c r="U547" s="1731"/>
      <c r="V547" s="1731"/>
      <c r="W547" s="1731"/>
      <c r="X547" s="1731"/>
      <c r="Y547" s="1731"/>
      <c r="Z547" s="1731"/>
      <c r="AA547" s="1731"/>
      <c r="AB547" s="1731"/>
      <c r="AC547" s="1731"/>
      <c r="AD547" s="1731"/>
      <c r="AE547" s="1731"/>
      <c r="AF547" s="1731"/>
      <c r="AG547" s="1731"/>
      <c r="AH547" s="1731"/>
      <c r="AI547" s="1731"/>
      <c r="AJ547" s="1731"/>
      <c r="AK547" s="1731"/>
      <c r="AL547" s="1731"/>
      <c r="AM547" s="1731"/>
      <c r="AN547" s="1731"/>
      <c r="AO547" s="1731"/>
      <c r="AP547" s="1731"/>
      <c r="AQ547" s="1731"/>
      <c r="AR547" s="1731"/>
      <c r="AS547" s="1731"/>
      <c r="AT547" s="1731"/>
      <c r="AU547" s="1731"/>
      <c r="AV547" s="1731"/>
      <c r="AW547" s="1731"/>
      <c r="AX547" s="1731"/>
      <c r="AY547" s="1731"/>
      <c r="AZ547" s="1731"/>
      <c r="BA547" s="1731"/>
      <c r="BB547" s="1731"/>
      <c r="BC547" s="1731"/>
      <c r="BD547" s="1731"/>
      <c r="BE547" s="1731"/>
      <c r="BF547" s="1731"/>
      <c r="BG547" s="1731"/>
      <c r="BH547" s="1731"/>
      <c r="BI547" s="1731"/>
      <c r="BJ547" s="1731"/>
      <c r="BK547" s="1731"/>
      <c r="BL547" s="1731"/>
      <c r="BM547" s="1731"/>
      <c r="BN547" s="1731"/>
      <c r="BO547" s="1731"/>
      <c r="BP547" s="1731"/>
      <c r="BQ547" s="1731"/>
      <c r="BR547" s="1731"/>
      <c r="BS547" s="1731"/>
      <c r="BT547" s="1731"/>
      <c r="BU547" s="1731"/>
      <c r="BV547" s="1732"/>
      <c r="BW547" s="1732"/>
      <c r="BX547" s="1732"/>
      <c r="BY547" s="1732"/>
      <c r="BZ547" s="1731"/>
      <c r="CA547" s="2200"/>
      <c r="CB547" s="2200"/>
      <c r="CC547" s="2200"/>
      <c r="CD547" s="2200"/>
      <c r="CE547" s="2200"/>
      <c r="CF547" s="2200"/>
      <c r="CG547" s="2200"/>
      <c r="CH547" s="2200"/>
      <c r="CI547" s="2200"/>
      <c r="CJ547" s="2200"/>
      <c r="CK547" s="2200"/>
      <c r="CL547" s="2200"/>
      <c r="CM547" s="2200"/>
      <c r="CN547" s="2200"/>
      <c r="CO547" s="2200"/>
      <c r="CP547" s="2200"/>
      <c r="CQ547" s="2200"/>
      <c r="CR547" s="1731"/>
      <c r="CS547" s="1731"/>
    </row>
    <row r="548" spans="1:97" ht="13.5" customHeight="1" x14ac:dyDescent="0.25">
      <c r="A548" s="1731"/>
      <c r="B548" s="1731"/>
      <c r="C548" s="1731"/>
      <c r="D548" s="1731"/>
      <c r="E548" s="1731"/>
      <c r="F548" s="1731"/>
      <c r="G548" s="1731"/>
      <c r="H548" s="1731"/>
      <c r="I548" s="1731"/>
      <c r="J548" s="1731"/>
      <c r="K548" s="1731"/>
      <c r="L548" s="1731"/>
      <c r="M548" s="1731"/>
      <c r="N548" s="1731"/>
      <c r="O548" s="1731"/>
      <c r="P548" s="1731"/>
      <c r="Q548" s="1731"/>
      <c r="R548" s="1731"/>
      <c r="S548" s="1731"/>
      <c r="T548" s="1731"/>
      <c r="U548" s="1731"/>
      <c r="V548" s="1731"/>
      <c r="W548" s="1731"/>
      <c r="X548" s="1731"/>
      <c r="Y548" s="1731"/>
      <c r="Z548" s="1731"/>
      <c r="AA548" s="1731"/>
      <c r="AB548" s="1731"/>
      <c r="AC548" s="1731"/>
      <c r="AD548" s="1731"/>
      <c r="AE548" s="1731"/>
      <c r="AF548" s="1731"/>
      <c r="AG548" s="1731"/>
      <c r="AH548" s="1731"/>
      <c r="AI548" s="1731"/>
      <c r="AJ548" s="1731"/>
      <c r="AK548" s="1731"/>
      <c r="AL548" s="1731"/>
      <c r="AM548" s="1731"/>
      <c r="AN548" s="1731"/>
      <c r="AO548" s="1731"/>
      <c r="AP548" s="1731"/>
      <c r="AQ548" s="1731"/>
      <c r="AR548" s="1731"/>
      <c r="AS548" s="1731"/>
      <c r="AT548" s="1731"/>
      <c r="AU548" s="1731"/>
      <c r="AV548" s="1731"/>
      <c r="AW548" s="1731"/>
      <c r="AX548" s="1731"/>
      <c r="AY548" s="1731"/>
      <c r="AZ548" s="1731"/>
      <c r="BA548" s="1731"/>
      <c r="BB548" s="1731"/>
      <c r="BC548" s="1731"/>
      <c r="BD548" s="1731"/>
      <c r="BE548" s="1731"/>
      <c r="BF548" s="1731"/>
      <c r="BG548" s="1731"/>
      <c r="BH548" s="1731"/>
      <c r="BI548" s="1731"/>
      <c r="BJ548" s="1731"/>
      <c r="BK548" s="1731"/>
      <c r="BL548" s="1731"/>
      <c r="BM548" s="1731"/>
      <c r="BN548" s="1731"/>
      <c r="BO548" s="1731"/>
      <c r="BP548" s="1731"/>
      <c r="BQ548" s="1731"/>
      <c r="BR548" s="1731"/>
      <c r="BS548" s="1731"/>
      <c r="BT548" s="1731"/>
      <c r="BU548" s="1731"/>
      <c r="BV548" s="1732"/>
      <c r="BW548" s="1732"/>
      <c r="BX548" s="1732"/>
      <c r="BY548" s="1732"/>
      <c r="BZ548" s="1731"/>
      <c r="CA548" s="2200"/>
      <c r="CB548" s="2200"/>
      <c r="CC548" s="2200"/>
      <c r="CD548" s="2200"/>
      <c r="CE548" s="2200"/>
      <c r="CF548" s="2200"/>
      <c r="CG548" s="2200"/>
      <c r="CH548" s="2200"/>
      <c r="CI548" s="2200"/>
      <c r="CJ548" s="2200"/>
      <c r="CK548" s="2200"/>
      <c r="CL548" s="2200"/>
      <c r="CM548" s="2200"/>
      <c r="CN548" s="2200"/>
      <c r="CO548" s="2200"/>
      <c r="CP548" s="2200"/>
      <c r="CQ548" s="2200"/>
      <c r="CR548" s="1731"/>
      <c r="CS548" s="1731"/>
    </row>
    <row r="549" spans="1:97" ht="13.5" customHeight="1" x14ac:dyDescent="0.25">
      <c r="A549" s="1731"/>
      <c r="B549" s="1731"/>
      <c r="C549" s="1731"/>
      <c r="D549" s="1731"/>
      <c r="E549" s="1731"/>
      <c r="F549" s="1731"/>
      <c r="G549" s="1731"/>
      <c r="H549" s="1731"/>
      <c r="I549" s="1731"/>
      <c r="J549" s="1731"/>
      <c r="K549" s="1731"/>
      <c r="L549" s="1731"/>
      <c r="M549" s="1731"/>
      <c r="N549" s="1731"/>
      <c r="O549" s="1731"/>
      <c r="P549" s="1731"/>
      <c r="Q549" s="1731"/>
      <c r="R549" s="1731"/>
      <c r="S549" s="1731"/>
      <c r="T549" s="1731"/>
      <c r="U549" s="1731"/>
      <c r="V549" s="1731"/>
      <c r="W549" s="1731"/>
      <c r="X549" s="1731"/>
      <c r="Y549" s="1731"/>
      <c r="Z549" s="1731"/>
      <c r="AA549" s="1731"/>
      <c r="AB549" s="1731"/>
      <c r="AC549" s="1731"/>
      <c r="AD549" s="1731"/>
      <c r="AE549" s="1731"/>
      <c r="AF549" s="1731"/>
      <c r="AG549" s="1731"/>
      <c r="AH549" s="1731"/>
      <c r="AI549" s="1731"/>
      <c r="AJ549" s="1731"/>
      <c r="AK549" s="1731"/>
      <c r="AL549" s="1731"/>
      <c r="AM549" s="1731"/>
      <c r="AN549" s="1731"/>
      <c r="AO549" s="1731"/>
      <c r="AP549" s="1731"/>
      <c r="AQ549" s="1731"/>
      <c r="AR549" s="1731"/>
      <c r="AS549" s="1731"/>
      <c r="AT549" s="1731"/>
      <c r="AU549" s="1731"/>
      <c r="AV549" s="1731"/>
      <c r="AW549" s="1731"/>
      <c r="AX549" s="1731"/>
      <c r="AY549" s="1731"/>
      <c r="AZ549" s="1731"/>
      <c r="BA549" s="1731"/>
      <c r="BB549" s="1731"/>
      <c r="BC549" s="1731"/>
      <c r="BD549" s="1731"/>
      <c r="BE549" s="1731"/>
      <c r="BF549" s="1731"/>
      <c r="BG549" s="1731"/>
      <c r="BH549" s="1731"/>
      <c r="BI549" s="1731"/>
      <c r="BJ549" s="1731"/>
      <c r="BK549" s="1731"/>
      <c r="BL549" s="1731"/>
      <c r="BM549" s="1731"/>
      <c r="BN549" s="1731"/>
      <c r="BO549" s="1731"/>
      <c r="BP549" s="1731"/>
      <c r="BQ549" s="1731"/>
      <c r="BR549" s="1731"/>
      <c r="BS549" s="1731"/>
      <c r="BT549" s="1731"/>
      <c r="BU549" s="1731"/>
      <c r="BV549" s="1732"/>
      <c r="BW549" s="1732"/>
      <c r="BX549" s="1732"/>
      <c r="BY549" s="1732"/>
      <c r="BZ549" s="1731"/>
      <c r="CA549" s="2200"/>
      <c r="CB549" s="2200"/>
      <c r="CC549" s="2200"/>
      <c r="CD549" s="2200"/>
      <c r="CE549" s="2200"/>
      <c r="CF549" s="2200"/>
      <c r="CG549" s="2200"/>
      <c r="CH549" s="2200"/>
      <c r="CI549" s="2200"/>
      <c r="CJ549" s="2200"/>
      <c r="CK549" s="2200"/>
      <c r="CL549" s="2200"/>
      <c r="CM549" s="2200"/>
      <c r="CN549" s="2200"/>
      <c r="CO549" s="2200"/>
      <c r="CP549" s="2200"/>
      <c r="CQ549" s="2200"/>
      <c r="CR549" s="1731"/>
      <c r="CS549" s="1731"/>
    </row>
    <row r="550" spans="1:97" ht="13.5" customHeight="1" x14ac:dyDescent="0.25">
      <c r="A550" s="1731"/>
      <c r="B550" s="1731"/>
      <c r="C550" s="1731"/>
      <c r="D550" s="1731"/>
      <c r="E550" s="1731"/>
      <c r="F550" s="1731"/>
      <c r="G550" s="1731"/>
      <c r="H550" s="1731"/>
      <c r="I550" s="1731"/>
      <c r="J550" s="1731"/>
      <c r="K550" s="1731"/>
      <c r="L550" s="1731"/>
      <c r="M550" s="1731"/>
      <c r="N550" s="1731"/>
      <c r="O550" s="1731"/>
      <c r="P550" s="1731"/>
      <c r="Q550" s="1731"/>
      <c r="R550" s="1731"/>
      <c r="S550" s="1731"/>
      <c r="T550" s="1731"/>
      <c r="U550" s="1731"/>
      <c r="V550" s="1731"/>
      <c r="W550" s="1731"/>
      <c r="X550" s="1731"/>
      <c r="Y550" s="1731"/>
      <c r="Z550" s="1731"/>
      <c r="AA550" s="1731"/>
      <c r="AB550" s="1731"/>
      <c r="AC550" s="1731"/>
      <c r="AD550" s="1731"/>
      <c r="AE550" s="1731"/>
      <c r="AF550" s="1731"/>
      <c r="AG550" s="1731"/>
      <c r="AH550" s="1731"/>
      <c r="AI550" s="1731"/>
      <c r="AJ550" s="1731"/>
      <c r="AK550" s="1731"/>
      <c r="AL550" s="1731"/>
      <c r="AM550" s="1731"/>
      <c r="AN550" s="1731"/>
      <c r="AO550" s="1731"/>
      <c r="AP550" s="1731"/>
      <c r="AQ550" s="1731"/>
      <c r="AR550" s="1731"/>
      <c r="AS550" s="1731"/>
      <c r="AT550" s="1731"/>
      <c r="AU550" s="1731"/>
      <c r="AV550" s="1731"/>
      <c r="AW550" s="1731"/>
      <c r="AX550" s="1731"/>
      <c r="AY550" s="1731"/>
      <c r="AZ550" s="1731"/>
      <c r="BA550" s="1731"/>
      <c r="BB550" s="1731"/>
      <c r="BC550" s="1731"/>
      <c r="BD550" s="1731"/>
      <c r="BE550" s="1731"/>
      <c r="BF550" s="1731"/>
      <c r="BG550" s="1731"/>
      <c r="BH550" s="1731"/>
      <c r="BI550" s="1731"/>
      <c r="BJ550" s="1731"/>
      <c r="BK550" s="1731"/>
      <c r="BL550" s="1731"/>
      <c r="BM550" s="1731"/>
      <c r="BN550" s="1731"/>
      <c r="BO550" s="1731"/>
      <c r="BP550" s="1731"/>
      <c r="BQ550" s="1731"/>
      <c r="BR550" s="1731"/>
      <c r="BS550" s="1731"/>
      <c r="BT550" s="1731"/>
      <c r="BU550" s="1731"/>
      <c r="BV550" s="1732"/>
      <c r="BW550" s="1732"/>
      <c r="BX550" s="1732"/>
      <c r="BY550" s="1732"/>
      <c r="BZ550" s="1731"/>
      <c r="CA550" s="2200"/>
      <c r="CB550" s="2200"/>
      <c r="CC550" s="2200"/>
      <c r="CD550" s="2200"/>
      <c r="CE550" s="2200"/>
      <c r="CF550" s="2200"/>
      <c r="CG550" s="2200"/>
      <c r="CH550" s="2200"/>
      <c r="CI550" s="2200"/>
      <c r="CJ550" s="2200"/>
      <c r="CK550" s="2200"/>
      <c r="CL550" s="2200"/>
      <c r="CM550" s="2200"/>
      <c r="CN550" s="2200"/>
      <c r="CO550" s="2200"/>
      <c r="CP550" s="2200"/>
      <c r="CQ550" s="2200"/>
      <c r="CR550" s="1731"/>
      <c r="CS550" s="1731"/>
    </row>
    <row r="551" spans="1:97" ht="13.5" customHeight="1" x14ac:dyDescent="0.25">
      <c r="A551" s="1731"/>
      <c r="B551" s="1731"/>
      <c r="C551" s="1731"/>
      <c r="D551" s="1731"/>
      <c r="E551" s="1731"/>
      <c r="F551" s="1731"/>
      <c r="G551" s="1731"/>
      <c r="H551" s="1731"/>
      <c r="I551" s="1731"/>
      <c r="J551" s="1731"/>
      <c r="K551" s="1731"/>
      <c r="L551" s="1731"/>
      <c r="M551" s="1731"/>
      <c r="N551" s="1731"/>
      <c r="O551" s="1731"/>
      <c r="P551" s="1731"/>
      <c r="Q551" s="1731"/>
      <c r="R551" s="1731"/>
      <c r="S551" s="1731"/>
      <c r="T551" s="1731"/>
      <c r="U551" s="1731"/>
      <c r="V551" s="1731"/>
      <c r="W551" s="1731"/>
      <c r="X551" s="1731"/>
      <c r="Y551" s="1731"/>
      <c r="Z551" s="1731"/>
      <c r="AA551" s="1731"/>
      <c r="AB551" s="1731"/>
      <c r="AC551" s="1731"/>
      <c r="AD551" s="1731"/>
      <c r="AE551" s="1731"/>
      <c r="AF551" s="1731"/>
      <c r="AG551" s="1731"/>
      <c r="AH551" s="1731"/>
      <c r="AI551" s="1731"/>
      <c r="AJ551" s="1731"/>
      <c r="AK551" s="1731"/>
      <c r="AL551" s="1731"/>
      <c r="AM551" s="1731"/>
      <c r="AN551" s="1731"/>
      <c r="AO551" s="1731"/>
      <c r="AP551" s="1731"/>
      <c r="AQ551" s="1731"/>
      <c r="AR551" s="1731"/>
      <c r="AS551" s="1731"/>
      <c r="AT551" s="1731"/>
      <c r="AU551" s="1731"/>
      <c r="AV551" s="1731"/>
      <c r="AW551" s="1731"/>
      <c r="AX551" s="1731"/>
      <c r="AY551" s="1731"/>
      <c r="AZ551" s="1731"/>
      <c r="BA551" s="1731"/>
      <c r="BB551" s="1731"/>
      <c r="BC551" s="1731"/>
      <c r="BD551" s="1731"/>
      <c r="BE551" s="1731"/>
      <c r="BF551" s="1731"/>
      <c r="BG551" s="1731"/>
      <c r="BH551" s="1731"/>
      <c r="BI551" s="1731"/>
      <c r="BJ551" s="1731"/>
      <c r="BK551" s="1731"/>
      <c r="BL551" s="1731"/>
      <c r="BM551" s="1731"/>
      <c r="BN551" s="1731"/>
      <c r="BO551" s="1731"/>
      <c r="BP551" s="1731"/>
      <c r="BQ551" s="1731"/>
      <c r="BR551" s="1731"/>
      <c r="BS551" s="1731"/>
      <c r="BT551" s="1731"/>
      <c r="BU551" s="1731"/>
      <c r="BV551" s="1732"/>
      <c r="BW551" s="1732"/>
      <c r="BX551" s="1732"/>
      <c r="BY551" s="1732"/>
      <c r="BZ551" s="1731"/>
      <c r="CA551" s="2200"/>
      <c r="CB551" s="2200"/>
      <c r="CC551" s="2200"/>
      <c r="CD551" s="2200"/>
      <c r="CE551" s="2200"/>
      <c r="CF551" s="2200"/>
      <c r="CG551" s="2200"/>
      <c r="CH551" s="2200"/>
      <c r="CI551" s="2200"/>
      <c r="CJ551" s="2200"/>
      <c r="CK551" s="2200"/>
      <c r="CL551" s="2200"/>
      <c r="CM551" s="2200"/>
      <c r="CN551" s="2200"/>
      <c r="CO551" s="2200"/>
      <c r="CP551" s="2200"/>
      <c r="CQ551" s="2200"/>
      <c r="CR551" s="1731"/>
      <c r="CS551" s="1731"/>
    </row>
    <row r="552" spans="1:97" ht="13.5" customHeight="1" x14ac:dyDescent="0.25">
      <c r="A552" s="1731"/>
      <c r="B552" s="1731"/>
      <c r="C552" s="1731"/>
      <c r="D552" s="1731"/>
      <c r="E552" s="1731"/>
      <c r="F552" s="1731"/>
      <c r="G552" s="1731"/>
      <c r="H552" s="1731"/>
      <c r="I552" s="1731"/>
      <c r="J552" s="1731"/>
      <c r="K552" s="1731"/>
      <c r="L552" s="1731"/>
      <c r="M552" s="1731"/>
      <c r="N552" s="1731"/>
      <c r="O552" s="1731"/>
      <c r="P552" s="1731"/>
      <c r="Q552" s="1731"/>
      <c r="R552" s="1731"/>
      <c r="S552" s="1731"/>
      <c r="T552" s="1731"/>
      <c r="U552" s="1731"/>
      <c r="V552" s="1731"/>
      <c r="W552" s="1731"/>
      <c r="X552" s="1731"/>
      <c r="Y552" s="1731"/>
      <c r="Z552" s="1731"/>
      <c r="AA552" s="1731"/>
      <c r="AB552" s="1731"/>
      <c r="AC552" s="1731"/>
      <c r="AD552" s="1731"/>
      <c r="AE552" s="1731"/>
      <c r="AF552" s="1731"/>
      <c r="AG552" s="1731"/>
      <c r="AH552" s="1731"/>
      <c r="AI552" s="1731"/>
      <c r="AJ552" s="1731"/>
      <c r="AK552" s="1731"/>
      <c r="AL552" s="1731"/>
      <c r="AM552" s="1731"/>
      <c r="AN552" s="1731"/>
      <c r="AO552" s="1731"/>
      <c r="AP552" s="1731"/>
      <c r="AQ552" s="1731"/>
      <c r="AR552" s="1731"/>
      <c r="AS552" s="1731"/>
      <c r="AT552" s="1731"/>
      <c r="AU552" s="1731"/>
      <c r="AV552" s="1731"/>
      <c r="AW552" s="1731"/>
      <c r="AX552" s="1731"/>
      <c r="AY552" s="1731"/>
      <c r="AZ552" s="1731"/>
      <c r="BA552" s="1731"/>
      <c r="BB552" s="1731"/>
      <c r="BC552" s="1731"/>
      <c r="BD552" s="1731"/>
      <c r="BE552" s="1731"/>
      <c r="BF552" s="1731"/>
      <c r="BG552" s="1731"/>
      <c r="BH552" s="1731"/>
      <c r="BI552" s="1731"/>
      <c r="BJ552" s="1731"/>
      <c r="BK552" s="1731"/>
      <c r="BL552" s="1731"/>
      <c r="BM552" s="1731"/>
      <c r="BN552" s="1731"/>
      <c r="BO552" s="1731"/>
      <c r="BP552" s="1731"/>
      <c r="BQ552" s="1731"/>
      <c r="BR552" s="1731"/>
      <c r="BS552" s="1731"/>
      <c r="BT552" s="1731"/>
      <c r="BU552" s="1731"/>
      <c r="BV552" s="1732"/>
      <c r="BW552" s="1732"/>
      <c r="BX552" s="1732"/>
      <c r="BY552" s="1732"/>
      <c r="BZ552" s="1731"/>
      <c r="CA552" s="2200"/>
      <c r="CB552" s="2200"/>
      <c r="CC552" s="2200"/>
      <c r="CD552" s="2200"/>
      <c r="CE552" s="2200"/>
      <c r="CF552" s="2200"/>
      <c r="CG552" s="2200"/>
      <c r="CH552" s="2200"/>
      <c r="CI552" s="2200"/>
      <c r="CJ552" s="2200"/>
      <c r="CK552" s="2200"/>
      <c r="CL552" s="2200"/>
      <c r="CM552" s="2200"/>
      <c r="CN552" s="2200"/>
      <c r="CO552" s="2200"/>
      <c r="CP552" s="2200"/>
      <c r="CQ552" s="2200"/>
      <c r="CR552" s="1731"/>
      <c r="CS552" s="1731"/>
    </row>
    <row r="553" spans="1:97" ht="13.5" customHeight="1" x14ac:dyDescent="0.25">
      <c r="A553" s="1731"/>
      <c r="B553" s="1731"/>
      <c r="C553" s="1731"/>
      <c r="D553" s="1731"/>
      <c r="E553" s="1731"/>
      <c r="F553" s="1731"/>
      <c r="G553" s="1731"/>
      <c r="H553" s="1731"/>
      <c r="I553" s="1731"/>
      <c r="J553" s="1731"/>
      <c r="K553" s="1731"/>
      <c r="L553" s="1731"/>
      <c r="M553" s="1731"/>
      <c r="N553" s="1731"/>
      <c r="O553" s="1731"/>
      <c r="P553" s="1731"/>
      <c r="Q553" s="1731"/>
      <c r="R553" s="1731"/>
      <c r="S553" s="1731"/>
      <c r="T553" s="1731"/>
      <c r="U553" s="1731"/>
      <c r="V553" s="1731"/>
      <c r="W553" s="1731"/>
      <c r="X553" s="1731"/>
      <c r="Y553" s="1731"/>
      <c r="Z553" s="1731"/>
      <c r="AA553" s="1731"/>
      <c r="AB553" s="1731"/>
      <c r="AC553" s="1731"/>
      <c r="AD553" s="1731"/>
      <c r="AE553" s="1731"/>
      <c r="AF553" s="1731"/>
      <c r="AG553" s="1731"/>
      <c r="AH553" s="1731"/>
      <c r="AI553" s="1731"/>
      <c r="AJ553" s="1731"/>
      <c r="AK553" s="1731"/>
      <c r="AL553" s="1731"/>
      <c r="AM553" s="1731"/>
      <c r="AN553" s="1731"/>
      <c r="AO553" s="1731"/>
      <c r="AP553" s="1731"/>
      <c r="AQ553" s="1731"/>
      <c r="AR553" s="1731"/>
      <c r="AS553" s="1731"/>
      <c r="AT553" s="1731"/>
      <c r="AU553" s="1731"/>
      <c r="AV553" s="1731"/>
      <c r="AW553" s="1731"/>
      <c r="AX553" s="1731"/>
      <c r="AY553" s="1731"/>
      <c r="AZ553" s="1731"/>
      <c r="BA553" s="1731"/>
      <c r="BB553" s="1731"/>
      <c r="BC553" s="1731"/>
      <c r="BD553" s="1731"/>
      <c r="BE553" s="1731"/>
      <c r="BF553" s="1731"/>
      <c r="BG553" s="1731"/>
      <c r="BH553" s="1731"/>
      <c r="BI553" s="1731"/>
      <c r="BJ553" s="1731"/>
      <c r="BK553" s="1731"/>
      <c r="BL553" s="1731"/>
      <c r="BM553" s="1731"/>
      <c r="BN553" s="1731"/>
      <c r="BO553" s="1731"/>
      <c r="BP553" s="1731"/>
      <c r="BQ553" s="1731"/>
      <c r="BR553" s="1731"/>
      <c r="BS553" s="1731"/>
      <c r="BT553" s="1731"/>
      <c r="BU553" s="1731"/>
      <c r="BV553" s="1732"/>
      <c r="BW553" s="1732"/>
      <c r="BX553" s="1732"/>
      <c r="BY553" s="1732"/>
      <c r="BZ553" s="1731"/>
      <c r="CA553" s="2200"/>
      <c r="CB553" s="2200"/>
      <c r="CC553" s="2200"/>
      <c r="CD553" s="2200"/>
      <c r="CE553" s="2200"/>
      <c r="CF553" s="2200"/>
      <c r="CG553" s="2200"/>
      <c r="CH553" s="2200"/>
      <c r="CI553" s="2200"/>
      <c r="CJ553" s="2200"/>
      <c r="CK553" s="2200"/>
      <c r="CL553" s="2200"/>
      <c r="CM553" s="2200"/>
      <c r="CN553" s="2200"/>
      <c r="CO553" s="2200"/>
      <c r="CP553" s="2200"/>
      <c r="CQ553" s="2200"/>
      <c r="CR553" s="1731"/>
      <c r="CS553" s="1731"/>
    </row>
    <row r="554" spans="1:97" ht="13.5" customHeight="1" x14ac:dyDescent="0.25">
      <c r="A554" s="1731"/>
      <c r="B554" s="1731"/>
      <c r="C554" s="1731"/>
      <c r="D554" s="1731"/>
      <c r="E554" s="1731"/>
      <c r="F554" s="1731"/>
      <c r="G554" s="1731"/>
      <c r="H554" s="1731"/>
      <c r="I554" s="1731"/>
      <c r="J554" s="1731"/>
      <c r="K554" s="1731"/>
      <c r="L554" s="1731"/>
      <c r="M554" s="1731"/>
      <c r="N554" s="1731"/>
      <c r="O554" s="1731"/>
      <c r="P554" s="1731"/>
      <c r="Q554" s="1731"/>
      <c r="R554" s="1731"/>
      <c r="S554" s="1731"/>
      <c r="T554" s="1731"/>
      <c r="U554" s="1731"/>
      <c r="V554" s="1731"/>
      <c r="W554" s="1731"/>
      <c r="X554" s="1731"/>
      <c r="Y554" s="1731"/>
      <c r="Z554" s="1731"/>
      <c r="AA554" s="1731"/>
      <c r="AB554" s="1731"/>
      <c r="AC554" s="1731"/>
      <c r="AD554" s="1731"/>
      <c r="AE554" s="1731"/>
      <c r="AF554" s="1731"/>
      <c r="AG554" s="1731"/>
      <c r="AH554" s="1731"/>
      <c r="AI554" s="1731"/>
      <c r="AJ554" s="1731"/>
      <c r="AK554" s="1731"/>
      <c r="AL554" s="1731"/>
      <c r="AM554" s="1731"/>
      <c r="AN554" s="1731"/>
      <c r="AO554" s="1731"/>
      <c r="AP554" s="1731"/>
      <c r="AQ554" s="1731"/>
      <c r="AR554" s="1731"/>
      <c r="AS554" s="1731"/>
      <c r="AT554" s="1731"/>
      <c r="AU554" s="1731"/>
      <c r="AV554" s="1731"/>
      <c r="AW554" s="1731"/>
      <c r="AX554" s="1731"/>
      <c r="AY554" s="1731"/>
      <c r="AZ554" s="1731"/>
      <c r="BA554" s="1731"/>
      <c r="BB554" s="1731"/>
      <c r="BC554" s="1731"/>
      <c r="BD554" s="1731"/>
      <c r="BE554" s="1731"/>
      <c r="BF554" s="1731"/>
      <c r="BG554" s="1731"/>
      <c r="BH554" s="1731"/>
      <c r="BI554" s="1731"/>
      <c r="BJ554" s="1731"/>
      <c r="BK554" s="1731"/>
      <c r="BL554" s="1731"/>
      <c r="BM554" s="1731"/>
      <c r="BN554" s="1731"/>
      <c r="BO554" s="1731"/>
      <c r="BP554" s="1731"/>
      <c r="BQ554" s="1731"/>
      <c r="BR554" s="1731"/>
      <c r="BS554" s="1731"/>
      <c r="BT554" s="1731"/>
      <c r="BU554" s="1731"/>
      <c r="BV554" s="1732"/>
      <c r="BW554" s="1732"/>
      <c r="BX554" s="1732"/>
      <c r="BY554" s="1732"/>
      <c r="BZ554" s="1731"/>
      <c r="CA554" s="2200"/>
      <c r="CB554" s="2200"/>
      <c r="CC554" s="2200"/>
      <c r="CD554" s="2200"/>
      <c r="CE554" s="2200"/>
      <c r="CF554" s="2200"/>
      <c r="CG554" s="2200"/>
      <c r="CH554" s="2200"/>
      <c r="CI554" s="2200"/>
      <c r="CJ554" s="2200"/>
      <c r="CK554" s="2200"/>
      <c r="CL554" s="2200"/>
      <c r="CM554" s="2200"/>
      <c r="CN554" s="2200"/>
      <c r="CO554" s="2200"/>
      <c r="CP554" s="2200"/>
      <c r="CQ554" s="2200"/>
      <c r="CR554" s="1731"/>
      <c r="CS554" s="1731"/>
    </row>
    <row r="555" spans="1:97" ht="13.5" customHeight="1" x14ac:dyDescent="0.25">
      <c r="A555" s="1731"/>
      <c r="B555" s="1731"/>
      <c r="C555" s="1731"/>
      <c r="D555" s="1731"/>
      <c r="E555" s="1731"/>
      <c r="F555" s="1731"/>
      <c r="G555" s="1731"/>
      <c r="H555" s="1731"/>
      <c r="I555" s="1731"/>
      <c r="J555" s="1731"/>
      <c r="K555" s="1731"/>
      <c r="L555" s="1731"/>
      <c r="M555" s="1731"/>
      <c r="N555" s="1731"/>
      <c r="O555" s="1731"/>
      <c r="P555" s="1731"/>
      <c r="Q555" s="1731"/>
      <c r="R555" s="1731"/>
      <c r="S555" s="1731"/>
      <c r="T555" s="1731"/>
      <c r="U555" s="1731"/>
      <c r="V555" s="1731"/>
      <c r="W555" s="1731"/>
      <c r="X555" s="1731"/>
      <c r="Y555" s="1731"/>
      <c r="Z555" s="1731"/>
      <c r="AA555" s="1731"/>
      <c r="AB555" s="1731"/>
      <c r="AC555" s="1731"/>
      <c r="AD555" s="1731"/>
      <c r="AE555" s="1731"/>
      <c r="AF555" s="1731"/>
      <c r="AG555" s="1731"/>
      <c r="AH555" s="1731"/>
      <c r="AI555" s="1731"/>
      <c r="AJ555" s="1731"/>
      <c r="AK555" s="1731"/>
      <c r="AL555" s="1731"/>
      <c r="AM555" s="1731"/>
      <c r="AN555" s="1731"/>
      <c r="AO555" s="1731"/>
      <c r="AP555" s="1731"/>
      <c r="AQ555" s="1731"/>
      <c r="AR555" s="1731"/>
      <c r="AS555" s="1731"/>
      <c r="AT555" s="1731"/>
      <c r="AU555" s="1731"/>
      <c r="AV555" s="1731"/>
      <c r="AW555" s="1731"/>
      <c r="AX555" s="1731"/>
      <c r="AY555" s="1731"/>
      <c r="AZ555" s="1731"/>
      <c r="BA555" s="1731"/>
      <c r="BB555" s="1731"/>
      <c r="BC555" s="1731"/>
      <c r="BD555" s="1731"/>
      <c r="BE555" s="1731"/>
      <c r="BF555" s="1731"/>
      <c r="BG555" s="1731"/>
      <c r="BH555" s="1731"/>
      <c r="BI555" s="1731"/>
      <c r="BJ555" s="1731"/>
      <c r="BK555" s="1731"/>
      <c r="BL555" s="1731"/>
      <c r="BM555" s="1731"/>
      <c r="BN555" s="1731"/>
      <c r="BO555" s="1731"/>
      <c r="BP555" s="1731"/>
      <c r="BQ555" s="1731"/>
      <c r="BR555" s="1731"/>
      <c r="BS555" s="1731"/>
      <c r="BT555" s="1731"/>
      <c r="BU555" s="1731"/>
      <c r="BV555" s="1732"/>
      <c r="BW555" s="1732"/>
      <c r="BX555" s="1732"/>
      <c r="BY555" s="1732"/>
      <c r="BZ555" s="1731"/>
      <c r="CA555" s="2200"/>
      <c r="CB555" s="2200"/>
      <c r="CC555" s="2200"/>
      <c r="CD555" s="2200"/>
      <c r="CE555" s="2200"/>
      <c r="CF555" s="2200"/>
      <c r="CG555" s="2200"/>
      <c r="CH555" s="2200"/>
      <c r="CI555" s="2200"/>
      <c r="CJ555" s="2200"/>
      <c r="CK555" s="2200"/>
      <c r="CL555" s="2200"/>
      <c r="CM555" s="2200"/>
      <c r="CN555" s="2200"/>
      <c r="CO555" s="2200"/>
      <c r="CP555" s="2200"/>
      <c r="CQ555" s="2200"/>
      <c r="CR555" s="1731"/>
      <c r="CS555" s="1731"/>
    </row>
    <row r="556" spans="1:97" ht="13.5" customHeight="1" x14ac:dyDescent="0.25">
      <c r="A556" s="1731"/>
      <c r="B556" s="1731"/>
      <c r="C556" s="1731"/>
      <c r="D556" s="1731"/>
      <c r="E556" s="1731"/>
      <c r="F556" s="1731"/>
      <c r="G556" s="1731"/>
      <c r="H556" s="1731"/>
      <c r="I556" s="1731"/>
      <c r="J556" s="1731"/>
      <c r="K556" s="1731"/>
      <c r="L556" s="1731"/>
      <c r="M556" s="1731"/>
      <c r="N556" s="1731"/>
      <c r="O556" s="1731"/>
      <c r="P556" s="1731"/>
      <c r="Q556" s="1731"/>
      <c r="R556" s="1731"/>
      <c r="S556" s="1731"/>
      <c r="T556" s="1731"/>
      <c r="U556" s="1731"/>
      <c r="V556" s="1731"/>
      <c r="W556" s="1731"/>
      <c r="X556" s="1731"/>
      <c r="Y556" s="1731"/>
      <c r="Z556" s="1731"/>
      <c r="AA556" s="1731"/>
      <c r="AB556" s="1731"/>
      <c r="AC556" s="1731"/>
      <c r="AD556" s="1731"/>
      <c r="AE556" s="1731"/>
      <c r="AF556" s="1731"/>
      <c r="AG556" s="1731"/>
      <c r="AH556" s="1731"/>
      <c r="AI556" s="1731"/>
      <c r="AJ556" s="1731"/>
      <c r="AK556" s="1731"/>
      <c r="AL556" s="1731"/>
      <c r="AM556" s="1731"/>
      <c r="AN556" s="1731"/>
      <c r="AO556" s="1731"/>
      <c r="AP556" s="1731"/>
      <c r="AQ556" s="1731"/>
      <c r="AR556" s="1731"/>
      <c r="AS556" s="1731"/>
      <c r="AT556" s="1731"/>
      <c r="AU556" s="1731"/>
      <c r="AV556" s="1731"/>
      <c r="AW556" s="1731"/>
      <c r="AX556" s="1731"/>
      <c r="AY556" s="1731"/>
      <c r="AZ556" s="1731"/>
      <c r="BA556" s="1731"/>
      <c r="BB556" s="1731"/>
      <c r="BC556" s="1731"/>
      <c r="BD556" s="1731"/>
      <c r="BE556" s="1731"/>
      <c r="BF556" s="1731"/>
      <c r="BG556" s="1731"/>
      <c r="BH556" s="1731"/>
      <c r="BI556" s="1731"/>
      <c r="BJ556" s="1731"/>
      <c r="BK556" s="1731"/>
      <c r="BL556" s="1731"/>
      <c r="BM556" s="1731"/>
      <c r="BN556" s="1731"/>
      <c r="BO556" s="1731"/>
      <c r="BP556" s="1731"/>
      <c r="BQ556" s="1731"/>
      <c r="BR556" s="1731"/>
      <c r="BS556" s="1731"/>
      <c r="BT556" s="1731"/>
      <c r="BU556" s="1731"/>
      <c r="BV556" s="1732"/>
      <c r="BW556" s="1732"/>
      <c r="BX556" s="1732"/>
      <c r="BY556" s="1732"/>
      <c r="BZ556" s="1731"/>
      <c r="CA556" s="2200"/>
      <c r="CB556" s="2200"/>
      <c r="CC556" s="2200"/>
      <c r="CD556" s="2200"/>
      <c r="CE556" s="2200"/>
      <c r="CF556" s="2200"/>
      <c r="CG556" s="2200"/>
      <c r="CH556" s="2200"/>
      <c r="CI556" s="2200"/>
      <c r="CJ556" s="2200"/>
      <c r="CK556" s="2200"/>
      <c r="CL556" s="2200"/>
      <c r="CM556" s="2200"/>
      <c r="CN556" s="2200"/>
      <c r="CO556" s="2200"/>
      <c r="CP556" s="2200"/>
      <c r="CQ556" s="2200"/>
      <c r="CR556" s="1731"/>
      <c r="CS556" s="1731"/>
    </row>
    <row r="557" spans="1:97" ht="13.5" customHeight="1" x14ac:dyDescent="0.25">
      <c r="A557" s="1731"/>
      <c r="B557" s="1731"/>
      <c r="C557" s="1731"/>
      <c r="D557" s="1731"/>
      <c r="E557" s="1731"/>
      <c r="F557" s="1731"/>
      <c r="G557" s="1731"/>
      <c r="H557" s="1731"/>
      <c r="I557" s="1731"/>
      <c r="J557" s="1731"/>
      <c r="K557" s="1731"/>
      <c r="L557" s="1731"/>
      <c r="M557" s="1731"/>
      <c r="N557" s="1731"/>
      <c r="O557" s="1731"/>
      <c r="P557" s="1731"/>
      <c r="Q557" s="1731"/>
      <c r="R557" s="1731"/>
      <c r="S557" s="1731"/>
      <c r="T557" s="1731"/>
      <c r="U557" s="1731"/>
      <c r="V557" s="1731"/>
      <c r="W557" s="1731"/>
      <c r="X557" s="1731"/>
      <c r="Y557" s="1731"/>
      <c r="Z557" s="1731"/>
      <c r="AA557" s="1731"/>
      <c r="AB557" s="1731"/>
      <c r="AC557" s="1731"/>
      <c r="AD557" s="1731"/>
      <c r="AE557" s="1731"/>
      <c r="AF557" s="1731"/>
      <c r="AG557" s="1731"/>
      <c r="AH557" s="1731"/>
      <c r="AI557" s="1731"/>
      <c r="AJ557" s="1731"/>
      <c r="AK557" s="1731"/>
      <c r="AL557" s="1731"/>
      <c r="AM557" s="1731"/>
      <c r="AN557" s="1731"/>
      <c r="AO557" s="1731"/>
      <c r="AP557" s="1731"/>
      <c r="AQ557" s="1731"/>
      <c r="AR557" s="1731"/>
      <c r="AS557" s="1731"/>
      <c r="AT557" s="1731"/>
      <c r="AU557" s="1731"/>
      <c r="AV557" s="1731"/>
      <c r="AW557" s="1731"/>
      <c r="AX557" s="1731"/>
      <c r="AY557" s="1731"/>
      <c r="AZ557" s="1731"/>
      <c r="BA557" s="1731"/>
      <c r="BB557" s="1731"/>
      <c r="BC557" s="1731"/>
      <c r="BD557" s="1731"/>
      <c r="BE557" s="1731"/>
      <c r="BF557" s="1731"/>
      <c r="BG557" s="1731"/>
      <c r="BH557" s="1731"/>
      <c r="BI557" s="1731"/>
      <c r="BJ557" s="1731"/>
      <c r="BK557" s="1731"/>
      <c r="BL557" s="1731"/>
      <c r="BM557" s="1731"/>
      <c r="BN557" s="1731"/>
      <c r="BO557" s="1731"/>
      <c r="BP557" s="1731"/>
      <c r="BQ557" s="1731"/>
      <c r="BR557" s="1731"/>
      <c r="BS557" s="1731"/>
      <c r="BT557" s="1731"/>
      <c r="BU557" s="1731"/>
      <c r="BV557" s="1732"/>
      <c r="BW557" s="1732"/>
      <c r="BX557" s="1732"/>
      <c r="BY557" s="1732"/>
      <c r="BZ557" s="1731"/>
      <c r="CA557" s="2200"/>
      <c r="CB557" s="2200"/>
      <c r="CC557" s="2200"/>
      <c r="CD557" s="2200"/>
      <c r="CE557" s="2200"/>
      <c r="CF557" s="2200"/>
      <c r="CG557" s="2200"/>
      <c r="CH557" s="2200"/>
      <c r="CI557" s="2200"/>
      <c r="CJ557" s="2200"/>
      <c r="CK557" s="2200"/>
      <c r="CL557" s="2200"/>
      <c r="CM557" s="2200"/>
      <c r="CN557" s="2200"/>
      <c r="CO557" s="2200"/>
      <c r="CP557" s="2200"/>
      <c r="CQ557" s="2200"/>
      <c r="CR557" s="1731"/>
      <c r="CS557" s="1731"/>
    </row>
    <row r="558" spans="1:97" ht="13.5" customHeight="1" x14ac:dyDescent="0.25">
      <c r="A558" s="1731"/>
      <c r="B558" s="1731"/>
      <c r="C558" s="1731"/>
      <c r="D558" s="1731"/>
      <c r="E558" s="1731"/>
      <c r="F558" s="1731"/>
      <c r="G558" s="1731"/>
      <c r="H558" s="1731"/>
      <c r="I558" s="1731"/>
      <c r="J558" s="1731"/>
      <c r="K558" s="1731"/>
      <c r="L558" s="1731"/>
      <c r="M558" s="1731"/>
      <c r="N558" s="1731"/>
      <c r="O558" s="1731"/>
      <c r="P558" s="1731"/>
      <c r="Q558" s="1731"/>
      <c r="R558" s="1731"/>
      <c r="S558" s="1731"/>
      <c r="T558" s="1731"/>
      <c r="U558" s="1731"/>
      <c r="V558" s="1731"/>
      <c r="W558" s="1731"/>
      <c r="X558" s="1731"/>
      <c r="Y558" s="1731"/>
      <c r="Z558" s="1731"/>
      <c r="AA558" s="1731"/>
      <c r="AB558" s="1731"/>
      <c r="AC558" s="1731"/>
      <c r="AD558" s="1731"/>
      <c r="AE558" s="1731"/>
      <c r="AF558" s="1731"/>
      <c r="AG558" s="1731"/>
      <c r="AH558" s="1731"/>
      <c r="AI558" s="1731"/>
      <c r="AJ558" s="1731"/>
      <c r="AK558" s="1731"/>
      <c r="AL558" s="1731"/>
      <c r="AM558" s="1731"/>
      <c r="AN558" s="1731"/>
      <c r="AO558" s="1731"/>
      <c r="AP558" s="1731"/>
      <c r="AQ558" s="1731"/>
      <c r="AR558" s="1731"/>
      <c r="AS558" s="1731"/>
      <c r="AT558" s="1731"/>
      <c r="AU558" s="1731"/>
      <c r="AV558" s="1731"/>
      <c r="AW558" s="1731"/>
      <c r="AX558" s="1731"/>
      <c r="AY558" s="1731"/>
      <c r="AZ558" s="1731"/>
      <c r="BA558" s="1731"/>
      <c r="BB558" s="1731"/>
      <c r="BC558" s="1731"/>
      <c r="BD558" s="1731"/>
      <c r="BE558" s="1731"/>
      <c r="BF558" s="1731"/>
      <c r="BG558" s="1731"/>
      <c r="BH558" s="1731"/>
      <c r="BI558" s="1731"/>
      <c r="BJ558" s="1731"/>
      <c r="BK558" s="1731"/>
      <c r="BL558" s="1731"/>
      <c r="BM558" s="1731"/>
      <c r="BN558" s="1731"/>
      <c r="BO558" s="1731"/>
      <c r="BP558" s="1731"/>
      <c r="BQ558" s="1731"/>
      <c r="BR558" s="1731"/>
      <c r="BS558" s="1731"/>
      <c r="BT558" s="1731"/>
      <c r="BU558" s="1731"/>
      <c r="BV558" s="1732"/>
      <c r="BW558" s="1732"/>
      <c r="BX558" s="1732"/>
      <c r="BY558" s="1732"/>
      <c r="BZ558" s="1731"/>
      <c r="CA558" s="2200"/>
      <c r="CB558" s="2200"/>
      <c r="CC558" s="2200"/>
      <c r="CD558" s="2200"/>
      <c r="CE558" s="2200"/>
      <c r="CF558" s="2200"/>
      <c r="CG558" s="2200"/>
      <c r="CH558" s="2200"/>
      <c r="CI558" s="2200"/>
      <c r="CJ558" s="2200"/>
      <c r="CK558" s="2200"/>
      <c r="CL558" s="2200"/>
      <c r="CM558" s="2200"/>
      <c r="CN558" s="2200"/>
      <c r="CO558" s="2200"/>
      <c r="CP558" s="2200"/>
      <c r="CQ558" s="2200"/>
      <c r="CR558" s="1731"/>
      <c r="CS558" s="1731"/>
    </row>
    <row r="559" spans="1:97" ht="13.5" customHeight="1" x14ac:dyDescent="0.25">
      <c r="A559" s="1731"/>
      <c r="B559" s="1731"/>
      <c r="C559" s="1731"/>
      <c r="D559" s="1731"/>
      <c r="E559" s="1731"/>
      <c r="F559" s="1731"/>
      <c r="G559" s="1731"/>
      <c r="H559" s="1731"/>
      <c r="I559" s="1731"/>
      <c r="J559" s="1731"/>
      <c r="K559" s="1731"/>
      <c r="L559" s="1731"/>
      <c r="M559" s="1731"/>
      <c r="N559" s="1731"/>
      <c r="O559" s="1731"/>
      <c r="P559" s="1731"/>
      <c r="Q559" s="1731"/>
      <c r="R559" s="1731"/>
      <c r="S559" s="1731"/>
      <c r="T559" s="1731"/>
      <c r="U559" s="1731"/>
      <c r="V559" s="1731"/>
      <c r="W559" s="1731"/>
      <c r="X559" s="1731"/>
      <c r="Y559" s="1731"/>
      <c r="Z559" s="1731"/>
      <c r="AA559" s="1731"/>
      <c r="AB559" s="1731"/>
      <c r="AC559" s="1731"/>
      <c r="AD559" s="1731"/>
      <c r="AE559" s="1731"/>
      <c r="AF559" s="1731"/>
      <c r="AG559" s="1731"/>
      <c r="AH559" s="1731"/>
      <c r="AI559" s="1731"/>
      <c r="AJ559" s="1731"/>
      <c r="AK559" s="1731"/>
      <c r="AL559" s="1731"/>
      <c r="AM559" s="1731"/>
      <c r="AN559" s="1731"/>
      <c r="AO559" s="1731"/>
      <c r="AP559" s="1731"/>
      <c r="AQ559" s="1731"/>
      <c r="AR559" s="1731"/>
      <c r="AS559" s="1731"/>
      <c r="AT559" s="1731"/>
      <c r="AU559" s="1731"/>
      <c r="AV559" s="1731"/>
      <c r="AW559" s="1731"/>
      <c r="AX559" s="1731"/>
      <c r="AY559" s="1731"/>
      <c r="AZ559" s="1731"/>
      <c r="BA559" s="1731"/>
      <c r="BB559" s="1731"/>
      <c r="BC559" s="1731"/>
      <c r="BD559" s="1731"/>
      <c r="BE559" s="1731"/>
      <c r="BF559" s="1731"/>
      <c r="BG559" s="1731"/>
      <c r="BH559" s="1731"/>
      <c r="BI559" s="1731"/>
      <c r="BJ559" s="1731"/>
      <c r="BK559" s="1731"/>
      <c r="BL559" s="1731"/>
      <c r="BM559" s="1731"/>
      <c r="BN559" s="1731"/>
      <c r="BO559" s="1731"/>
      <c r="BP559" s="1731"/>
      <c r="BQ559" s="1731"/>
      <c r="BR559" s="1731"/>
      <c r="BS559" s="1731"/>
      <c r="BT559" s="1731"/>
      <c r="BU559" s="1731"/>
      <c r="BV559" s="1732"/>
      <c r="BW559" s="1732"/>
      <c r="BX559" s="1732"/>
      <c r="BY559" s="1732"/>
      <c r="BZ559" s="1731"/>
      <c r="CA559" s="2200"/>
      <c r="CB559" s="2200"/>
      <c r="CC559" s="2200"/>
      <c r="CD559" s="2200"/>
      <c r="CE559" s="2200"/>
      <c r="CF559" s="2200"/>
      <c r="CG559" s="2200"/>
      <c r="CH559" s="2200"/>
      <c r="CI559" s="2200"/>
      <c r="CJ559" s="2200"/>
      <c r="CK559" s="2200"/>
      <c r="CL559" s="2200"/>
      <c r="CM559" s="2200"/>
      <c r="CN559" s="2200"/>
      <c r="CO559" s="2200"/>
      <c r="CP559" s="2200"/>
      <c r="CQ559" s="2200"/>
      <c r="CR559" s="1731"/>
      <c r="CS559" s="1731"/>
    </row>
    <row r="560" spans="1:97" ht="13.5" customHeight="1" x14ac:dyDescent="0.25">
      <c r="A560" s="1731"/>
      <c r="B560" s="1731"/>
      <c r="C560" s="1731"/>
      <c r="D560" s="1731"/>
      <c r="E560" s="1731"/>
      <c r="F560" s="1731"/>
      <c r="G560" s="1731"/>
      <c r="H560" s="1731"/>
      <c r="I560" s="1731"/>
      <c r="J560" s="1731"/>
      <c r="K560" s="1731"/>
      <c r="L560" s="1731"/>
      <c r="M560" s="1731"/>
      <c r="N560" s="1731"/>
      <c r="O560" s="1731"/>
      <c r="P560" s="1731"/>
      <c r="Q560" s="1731"/>
      <c r="R560" s="1731"/>
      <c r="S560" s="1731"/>
      <c r="T560" s="1731"/>
      <c r="U560" s="1731"/>
      <c r="V560" s="1731"/>
      <c r="W560" s="1731"/>
      <c r="X560" s="1731"/>
      <c r="Y560" s="1731"/>
      <c r="Z560" s="1731"/>
      <c r="AA560" s="1731"/>
      <c r="AB560" s="1731"/>
      <c r="AC560" s="1731"/>
      <c r="AD560" s="1731"/>
      <c r="AE560" s="1731"/>
      <c r="AF560" s="1731"/>
      <c r="AG560" s="1731"/>
      <c r="AH560" s="1731"/>
      <c r="AI560" s="1731"/>
      <c r="AJ560" s="1731"/>
      <c r="AK560" s="1731"/>
      <c r="AL560" s="1731"/>
      <c r="AM560" s="1731"/>
      <c r="AN560" s="1731"/>
      <c r="AO560" s="1731"/>
      <c r="AP560" s="1731"/>
      <c r="AQ560" s="1731"/>
      <c r="AR560" s="1731"/>
      <c r="AS560" s="1731"/>
      <c r="AT560" s="1731"/>
      <c r="AU560" s="1731"/>
      <c r="AV560" s="1731"/>
      <c r="AW560" s="1731"/>
      <c r="AX560" s="1731"/>
      <c r="AY560" s="1731"/>
      <c r="AZ560" s="1731"/>
      <c r="BA560" s="1731"/>
      <c r="BB560" s="1731"/>
      <c r="BC560" s="1731"/>
      <c r="BD560" s="1731"/>
      <c r="BE560" s="1731"/>
      <c r="BF560" s="1731"/>
      <c r="BG560" s="1731"/>
      <c r="BH560" s="1731"/>
      <c r="BI560" s="1731"/>
      <c r="BJ560" s="1731"/>
      <c r="BK560" s="1731"/>
      <c r="BL560" s="1731"/>
      <c r="BM560" s="1731"/>
      <c r="BN560" s="1731"/>
      <c r="BO560" s="1731"/>
      <c r="BP560" s="1731"/>
      <c r="BQ560" s="1731"/>
      <c r="BR560" s="1731"/>
      <c r="BS560" s="1731"/>
      <c r="BT560" s="1731"/>
      <c r="BU560" s="1731"/>
      <c r="BV560" s="1732"/>
      <c r="BW560" s="1732"/>
      <c r="BX560" s="1732"/>
      <c r="BY560" s="1732"/>
      <c r="BZ560" s="1731"/>
      <c r="CA560" s="2200"/>
      <c r="CB560" s="2200"/>
      <c r="CC560" s="2200"/>
      <c r="CD560" s="2200"/>
      <c r="CE560" s="2200"/>
      <c r="CF560" s="2200"/>
      <c r="CG560" s="2200"/>
      <c r="CH560" s="2200"/>
      <c r="CI560" s="2200"/>
      <c r="CJ560" s="2200"/>
      <c r="CK560" s="2200"/>
      <c r="CL560" s="2200"/>
      <c r="CM560" s="2200"/>
      <c r="CN560" s="2200"/>
      <c r="CO560" s="2200"/>
      <c r="CP560" s="2200"/>
      <c r="CQ560" s="2200"/>
      <c r="CR560" s="1731"/>
      <c r="CS560" s="1731"/>
    </row>
    <row r="561" spans="1:97" ht="13.5" customHeight="1" x14ac:dyDescent="0.25">
      <c r="A561" s="1731"/>
      <c r="B561" s="1731"/>
      <c r="C561" s="1731"/>
      <c r="D561" s="1731"/>
      <c r="E561" s="1731"/>
      <c r="F561" s="1731"/>
      <c r="G561" s="1731"/>
      <c r="H561" s="1731"/>
      <c r="I561" s="1731"/>
      <c r="J561" s="1731"/>
      <c r="K561" s="1731"/>
      <c r="L561" s="1731"/>
      <c r="M561" s="1731"/>
      <c r="N561" s="1731"/>
      <c r="O561" s="1731"/>
      <c r="P561" s="1731"/>
      <c r="Q561" s="1731"/>
      <c r="R561" s="1731"/>
      <c r="S561" s="1731"/>
      <c r="T561" s="1731"/>
      <c r="U561" s="1731"/>
      <c r="V561" s="1731"/>
      <c r="W561" s="1731"/>
      <c r="X561" s="1731"/>
      <c r="Y561" s="1731"/>
      <c r="Z561" s="1731"/>
      <c r="AA561" s="1731"/>
      <c r="AB561" s="1731"/>
      <c r="AC561" s="1731"/>
      <c r="AD561" s="1731"/>
      <c r="AE561" s="1731"/>
      <c r="AF561" s="1731"/>
      <c r="AG561" s="1731"/>
      <c r="AH561" s="1731"/>
      <c r="AI561" s="1731"/>
      <c r="AJ561" s="1731"/>
      <c r="AK561" s="1731"/>
      <c r="AL561" s="1731"/>
      <c r="AM561" s="1731"/>
      <c r="AN561" s="1731"/>
      <c r="AO561" s="1731"/>
      <c r="AP561" s="1731"/>
      <c r="AQ561" s="1731"/>
      <c r="AR561" s="1731"/>
      <c r="AS561" s="1731"/>
      <c r="AT561" s="1731"/>
      <c r="AU561" s="1731"/>
      <c r="AV561" s="1731"/>
      <c r="AW561" s="1731"/>
      <c r="AX561" s="1731"/>
      <c r="AY561" s="1731"/>
      <c r="AZ561" s="1731"/>
      <c r="BA561" s="1731"/>
      <c r="BB561" s="1731"/>
      <c r="BC561" s="1731"/>
      <c r="BD561" s="1731"/>
      <c r="BE561" s="1731"/>
      <c r="BF561" s="1731"/>
      <c r="BG561" s="1731"/>
      <c r="BH561" s="1731"/>
      <c r="BI561" s="1731"/>
      <c r="BJ561" s="1731"/>
      <c r="BK561" s="1731"/>
      <c r="BL561" s="1731"/>
      <c r="BM561" s="1731"/>
      <c r="BN561" s="1731"/>
      <c r="BO561" s="1731"/>
      <c r="BP561" s="1731"/>
      <c r="BQ561" s="1731"/>
      <c r="BR561" s="1731"/>
      <c r="BS561" s="1731"/>
      <c r="BT561" s="1731"/>
      <c r="BU561" s="1731"/>
      <c r="BV561" s="1732"/>
      <c r="BW561" s="1732"/>
      <c r="BX561" s="1732"/>
      <c r="BY561" s="1732"/>
      <c r="BZ561" s="1731"/>
      <c r="CA561" s="2200"/>
      <c r="CB561" s="2200"/>
      <c r="CC561" s="2200"/>
      <c r="CD561" s="2200"/>
      <c r="CE561" s="2200"/>
      <c r="CF561" s="2200"/>
      <c r="CG561" s="2200"/>
      <c r="CH561" s="2200"/>
      <c r="CI561" s="2200"/>
      <c r="CJ561" s="2200"/>
      <c r="CK561" s="2200"/>
      <c r="CL561" s="2200"/>
      <c r="CM561" s="2200"/>
      <c r="CN561" s="2200"/>
      <c r="CO561" s="2200"/>
      <c r="CP561" s="2200"/>
      <c r="CQ561" s="2200"/>
      <c r="CR561" s="1731"/>
      <c r="CS561" s="1731"/>
    </row>
    <row r="562" spans="1:97" ht="13.5" customHeight="1" x14ac:dyDescent="0.25">
      <c r="A562" s="1731"/>
      <c r="B562" s="1731"/>
      <c r="C562" s="1731"/>
      <c r="D562" s="1731"/>
      <c r="E562" s="1731"/>
      <c r="F562" s="1731"/>
      <c r="G562" s="1731"/>
      <c r="H562" s="1731"/>
      <c r="I562" s="1731"/>
      <c r="J562" s="1731"/>
      <c r="K562" s="1731"/>
      <c r="L562" s="1731"/>
      <c r="M562" s="1731"/>
      <c r="N562" s="1731"/>
      <c r="O562" s="1731"/>
      <c r="P562" s="1731"/>
      <c r="Q562" s="1731"/>
      <c r="R562" s="1731"/>
      <c r="S562" s="1731"/>
      <c r="T562" s="1731"/>
      <c r="U562" s="1731"/>
      <c r="V562" s="1731"/>
      <c r="W562" s="1731"/>
      <c r="X562" s="1731"/>
      <c r="Y562" s="1731"/>
      <c r="Z562" s="1731"/>
      <c r="AA562" s="1731"/>
      <c r="AB562" s="1731"/>
      <c r="AC562" s="1731"/>
      <c r="AD562" s="1731"/>
      <c r="AE562" s="1731"/>
      <c r="AF562" s="1731"/>
      <c r="AG562" s="1731"/>
      <c r="AH562" s="1731"/>
      <c r="AI562" s="1731"/>
      <c r="AJ562" s="1731"/>
      <c r="AK562" s="1731"/>
      <c r="AL562" s="1731"/>
      <c r="AM562" s="1731"/>
      <c r="AN562" s="1731"/>
      <c r="AO562" s="1731"/>
      <c r="AP562" s="1731"/>
      <c r="AQ562" s="1731"/>
      <c r="AR562" s="1731"/>
      <c r="AS562" s="1731"/>
      <c r="AT562" s="1731"/>
      <c r="AU562" s="1731"/>
      <c r="AV562" s="1731"/>
      <c r="AW562" s="1731"/>
      <c r="AX562" s="1731"/>
      <c r="AY562" s="1731"/>
      <c r="AZ562" s="1731"/>
      <c r="BA562" s="1731"/>
      <c r="BB562" s="1731"/>
      <c r="BC562" s="1731"/>
      <c r="BD562" s="1731"/>
      <c r="BE562" s="1731"/>
      <c r="BF562" s="1731"/>
      <c r="BG562" s="1731"/>
      <c r="BH562" s="1731"/>
      <c r="BI562" s="1731"/>
      <c r="BJ562" s="1731"/>
      <c r="BK562" s="1731"/>
      <c r="BL562" s="1731"/>
      <c r="BM562" s="1731"/>
      <c r="BN562" s="1731"/>
      <c r="BO562" s="1731"/>
      <c r="BP562" s="1731"/>
      <c r="BQ562" s="1731"/>
      <c r="BR562" s="1731"/>
      <c r="BS562" s="1731"/>
      <c r="BT562" s="1731"/>
      <c r="BU562" s="1731"/>
      <c r="BV562" s="1732"/>
      <c r="BW562" s="1732"/>
      <c r="BX562" s="1732"/>
      <c r="BY562" s="1732"/>
      <c r="BZ562" s="1731"/>
      <c r="CA562" s="2200"/>
      <c r="CB562" s="2200"/>
      <c r="CC562" s="2200"/>
      <c r="CD562" s="2200"/>
      <c r="CE562" s="2200"/>
      <c r="CF562" s="2200"/>
      <c r="CG562" s="2200"/>
      <c r="CH562" s="2200"/>
      <c r="CI562" s="2200"/>
      <c r="CJ562" s="2200"/>
      <c r="CK562" s="2200"/>
      <c r="CL562" s="2200"/>
      <c r="CM562" s="2200"/>
      <c r="CN562" s="2200"/>
      <c r="CO562" s="2200"/>
      <c r="CP562" s="2200"/>
      <c r="CQ562" s="2200"/>
      <c r="CR562" s="1731"/>
      <c r="CS562" s="1731"/>
    </row>
    <row r="563" spans="1:97" ht="13.5" customHeight="1" x14ac:dyDescent="0.25">
      <c r="A563" s="1731"/>
      <c r="B563" s="1731"/>
      <c r="C563" s="1731"/>
      <c r="D563" s="1731"/>
      <c r="E563" s="1731"/>
      <c r="F563" s="1731"/>
      <c r="G563" s="1731"/>
      <c r="H563" s="1731"/>
      <c r="I563" s="1731"/>
      <c r="J563" s="1731"/>
      <c r="K563" s="1731"/>
      <c r="L563" s="1731"/>
      <c r="M563" s="1731"/>
      <c r="N563" s="1731"/>
      <c r="O563" s="1731"/>
      <c r="P563" s="1731"/>
      <c r="Q563" s="1731"/>
      <c r="R563" s="1731"/>
      <c r="S563" s="1731"/>
      <c r="T563" s="1731"/>
      <c r="U563" s="1731"/>
      <c r="V563" s="1731"/>
      <c r="W563" s="1731"/>
      <c r="X563" s="1731"/>
      <c r="Y563" s="1731"/>
      <c r="Z563" s="1731"/>
      <c r="AA563" s="1731"/>
      <c r="AB563" s="1731"/>
      <c r="AC563" s="1731"/>
      <c r="AD563" s="1731"/>
      <c r="AE563" s="1731"/>
      <c r="AF563" s="1731"/>
      <c r="AG563" s="1731"/>
      <c r="AH563" s="1731"/>
      <c r="AI563" s="1731"/>
      <c r="AJ563" s="1731"/>
      <c r="AK563" s="1731"/>
      <c r="AL563" s="1731"/>
      <c r="AM563" s="1731"/>
      <c r="AN563" s="1731"/>
      <c r="AO563" s="1731"/>
      <c r="AP563" s="1731"/>
      <c r="AQ563" s="1731"/>
      <c r="AR563" s="1731"/>
      <c r="AS563" s="1731"/>
      <c r="AT563" s="1731"/>
      <c r="AU563" s="1731"/>
      <c r="AV563" s="1731"/>
      <c r="AW563" s="1731"/>
      <c r="AX563" s="1731"/>
      <c r="AY563" s="1731"/>
      <c r="AZ563" s="1731"/>
      <c r="BA563" s="1731"/>
      <c r="BB563" s="1731"/>
      <c r="BC563" s="1731"/>
      <c r="BD563" s="1731"/>
      <c r="BE563" s="1731"/>
      <c r="BF563" s="1731"/>
      <c r="BG563" s="1731"/>
      <c r="BH563" s="1731"/>
      <c r="BI563" s="1731"/>
      <c r="BJ563" s="1731"/>
      <c r="BK563" s="1731"/>
      <c r="BL563" s="1731"/>
      <c r="BM563" s="1731"/>
      <c r="BN563" s="1731"/>
      <c r="BO563" s="1731"/>
      <c r="BP563" s="1731"/>
      <c r="BQ563" s="1731"/>
      <c r="BR563" s="1731"/>
      <c r="BS563" s="1731"/>
      <c r="BT563" s="1731"/>
      <c r="BU563" s="1731"/>
      <c r="BV563" s="1732"/>
      <c r="BW563" s="1732"/>
      <c r="BX563" s="1732"/>
      <c r="BY563" s="1732"/>
      <c r="BZ563" s="1731"/>
      <c r="CA563" s="2200"/>
      <c r="CB563" s="2200"/>
      <c r="CC563" s="2200"/>
      <c r="CD563" s="2200"/>
      <c r="CE563" s="2200"/>
      <c r="CF563" s="2200"/>
      <c r="CG563" s="2200"/>
      <c r="CH563" s="2200"/>
      <c r="CI563" s="2200"/>
      <c r="CJ563" s="2200"/>
      <c r="CK563" s="2200"/>
      <c r="CL563" s="2200"/>
      <c r="CM563" s="2200"/>
      <c r="CN563" s="2200"/>
      <c r="CO563" s="2200"/>
      <c r="CP563" s="2200"/>
      <c r="CQ563" s="2200"/>
      <c r="CR563" s="1731"/>
      <c r="CS563" s="1731"/>
    </row>
    <row r="564" spans="1:97" ht="13.5" customHeight="1" x14ac:dyDescent="0.25">
      <c r="A564" s="1731"/>
      <c r="B564" s="1731"/>
      <c r="C564" s="1731"/>
      <c r="D564" s="1731"/>
      <c r="E564" s="1731"/>
      <c r="F564" s="1731"/>
      <c r="G564" s="1731"/>
      <c r="H564" s="1731"/>
      <c r="I564" s="1731"/>
      <c r="J564" s="1731"/>
      <c r="K564" s="1731"/>
      <c r="L564" s="1731"/>
      <c r="M564" s="1731"/>
      <c r="N564" s="1731"/>
      <c r="O564" s="1731"/>
      <c r="P564" s="1731"/>
      <c r="Q564" s="1731"/>
      <c r="R564" s="1731"/>
      <c r="S564" s="1731"/>
      <c r="T564" s="1731"/>
      <c r="U564" s="1731"/>
      <c r="V564" s="1731"/>
      <c r="W564" s="1731"/>
      <c r="X564" s="1731"/>
      <c r="Y564" s="1731"/>
      <c r="Z564" s="1731"/>
      <c r="AA564" s="1731"/>
      <c r="AB564" s="1731"/>
      <c r="AC564" s="1731"/>
      <c r="AD564" s="1731"/>
      <c r="AE564" s="1731"/>
      <c r="AF564" s="1731"/>
      <c r="AG564" s="1731"/>
      <c r="AH564" s="1731"/>
      <c r="AI564" s="1731"/>
      <c r="AJ564" s="1731"/>
      <c r="AK564" s="1731"/>
      <c r="AL564" s="1731"/>
      <c r="AM564" s="1731"/>
      <c r="AN564" s="1731"/>
      <c r="AO564" s="1731"/>
      <c r="AP564" s="1731"/>
      <c r="AQ564" s="1731"/>
      <c r="AR564" s="1731"/>
      <c r="AS564" s="1731"/>
      <c r="AT564" s="1731"/>
      <c r="AU564" s="1731"/>
      <c r="AV564" s="1731"/>
      <c r="AW564" s="1731"/>
      <c r="AX564" s="1731"/>
      <c r="AY564" s="1731"/>
      <c r="AZ564" s="1731"/>
      <c r="BA564" s="1731"/>
      <c r="BB564" s="1731"/>
      <c r="BC564" s="1731"/>
      <c r="BD564" s="1731"/>
      <c r="BE564" s="1731"/>
      <c r="BF564" s="1731"/>
      <c r="BG564" s="1731"/>
      <c r="BH564" s="1731"/>
      <c r="BI564" s="1731"/>
      <c r="BJ564" s="1731"/>
      <c r="BK564" s="1731"/>
      <c r="BL564" s="1731"/>
      <c r="BM564" s="1731"/>
      <c r="BN564" s="1731"/>
      <c r="BO564" s="1731"/>
      <c r="BP564" s="1731"/>
      <c r="BQ564" s="1731"/>
      <c r="BR564" s="1731"/>
      <c r="BS564" s="1731"/>
      <c r="BT564" s="1731"/>
      <c r="BU564" s="1731"/>
      <c r="BV564" s="1732"/>
      <c r="BW564" s="1732"/>
      <c r="BX564" s="1732"/>
      <c r="BY564" s="1732"/>
      <c r="BZ564" s="1731"/>
      <c r="CA564" s="2200"/>
      <c r="CB564" s="2200"/>
      <c r="CC564" s="2200"/>
      <c r="CD564" s="2200"/>
      <c r="CE564" s="2200"/>
      <c r="CF564" s="2200"/>
      <c r="CG564" s="2200"/>
      <c r="CH564" s="2200"/>
      <c r="CI564" s="2200"/>
      <c r="CJ564" s="2200"/>
      <c r="CK564" s="2200"/>
      <c r="CL564" s="2200"/>
      <c r="CM564" s="2200"/>
      <c r="CN564" s="2200"/>
      <c r="CO564" s="2200"/>
      <c r="CP564" s="2200"/>
      <c r="CQ564" s="2200"/>
      <c r="CR564" s="1731"/>
      <c r="CS564" s="1731"/>
    </row>
    <row r="565" spans="1:97" ht="13.5" customHeight="1" x14ac:dyDescent="0.25">
      <c r="A565" s="1731"/>
      <c r="B565" s="1731"/>
      <c r="C565" s="1731"/>
      <c r="D565" s="1731"/>
      <c r="E565" s="1731"/>
      <c r="F565" s="1731"/>
      <c r="G565" s="1731"/>
      <c r="H565" s="1731"/>
      <c r="I565" s="1731"/>
      <c r="J565" s="1731"/>
      <c r="K565" s="1731"/>
      <c r="L565" s="1731"/>
      <c r="M565" s="1731"/>
      <c r="N565" s="1731"/>
      <c r="O565" s="1731"/>
      <c r="P565" s="1731"/>
      <c r="Q565" s="1731"/>
      <c r="R565" s="1731"/>
      <c r="S565" s="1731"/>
      <c r="T565" s="1731"/>
      <c r="U565" s="1731"/>
      <c r="V565" s="1731"/>
      <c r="W565" s="1731"/>
      <c r="X565" s="1731"/>
      <c r="Y565" s="1731"/>
      <c r="Z565" s="1731"/>
      <c r="AA565" s="1731"/>
      <c r="AB565" s="1731"/>
      <c r="AC565" s="1731"/>
      <c r="AD565" s="1731"/>
      <c r="AE565" s="1731"/>
      <c r="AF565" s="1731"/>
      <c r="AG565" s="1731"/>
      <c r="AH565" s="1731"/>
      <c r="AI565" s="1731"/>
      <c r="AJ565" s="1731"/>
      <c r="AK565" s="1731"/>
      <c r="AL565" s="1731"/>
      <c r="AM565" s="1731"/>
      <c r="AN565" s="1731"/>
      <c r="AO565" s="1731"/>
      <c r="AP565" s="1731"/>
      <c r="AQ565" s="1731"/>
      <c r="AR565" s="1731"/>
      <c r="AS565" s="1731"/>
      <c r="AT565" s="1731"/>
      <c r="AU565" s="1731"/>
      <c r="AV565" s="1731"/>
      <c r="AW565" s="1731"/>
      <c r="AX565" s="1731"/>
      <c r="AY565" s="1731"/>
      <c r="AZ565" s="1731"/>
      <c r="BA565" s="1731"/>
      <c r="BB565" s="1731"/>
      <c r="BC565" s="1731"/>
      <c r="BD565" s="1731"/>
      <c r="BE565" s="1731"/>
      <c r="BF565" s="1731"/>
      <c r="BG565" s="1731"/>
      <c r="BH565" s="1731"/>
      <c r="BI565" s="1731"/>
      <c r="BJ565" s="1731"/>
      <c r="BK565" s="1731"/>
      <c r="BL565" s="1731"/>
      <c r="BM565" s="1731"/>
      <c r="BN565" s="1731"/>
      <c r="BO565" s="1731"/>
      <c r="BP565" s="1731"/>
      <c r="BQ565" s="1731"/>
      <c r="BR565" s="1731"/>
      <c r="BS565" s="1731"/>
      <c r="BT565" s="1731"/>
      <c r="BU565" s="1731"/>
      <c r="BV565" s="1732"/>
      <c r="BW565" s="1732"/>
      <c r="BX565" s="1732"/>
      <c r="BY565" s="1732"/>
      <c r="BZ565" s="1731"/>
      <c r="CA565" s="2200"/>
      <c r="CB565" s="2200"/>
      <c r="CC565" s="2200"/>
      <c r="CD565" s="2200"/>
      <c r="CE565" s="2200"/>
      <c r="CF565" s="2200"/>
      <c r="CG565" s="2200"/>
      <c r="CH565" s="2200"/>
      <c r="CI565" s="2200"/>
      <c r="CJ565" s="2200"/>
      <c r="CK565" s="2200"/>
      <c r="CL565" s="2200"/>
      <c r="CM565" s="2200"/>
      <c r="CN565" s="2200"/>
      <c r="CO565" s="2200"/>
      <c r="CP565" s="2200"/>
      <c r="CQ565" s="2200"/>
      <c r="CR565" s="1731"/>
      <c r="CS565" s="1731"/>
    </row>
    <row r="566" spans="1:97" ht="13.5" customHeight="1" x14ac:dyDescent="0.25">
      <c r="A566" s="1731"/>
      <c r="B566" s="1731"/>
      <c r="C566" s="1731"/>
      <c r="D566" s="1731"/>
      <c r="E566" s="1731"/>
      <c r="F566" s="1731"/>
      <c r="G566" s="1731"/>
      <c r="H566" s="1731"/>
      <c r="I566" s="1731"/>
      <c r="J566" s="1731"/>
      <c r="K566" s="1731"/>
      <c r="L566" s="1731"/>
      <c r="M566" s="1731"/>
      <c r="N566" s="1731"/>
      <c r="O566" s="1731"/>
      <c r="P566" s="1731"/>
      <c r="Q566" s="1731"/>
      <c r="R566" s="1731"/>
      <c r="S566" s="1731"/>
      <c r="T566" s="1731"/>
      <c r="U566" s="1731"/>
      <c r="V566" s="1731"/>
      <c r="W566" s="1731"/>
      <c r="X566" s="1731"/>
      <c r="Y566" s="1731"/>
      <c r="Z566" s="1731"/>
      <c r="AA566" s="1731"/>
      <c r="AB566" s="1731"/>
      <c r="AC566" s="1731"/>
      <c r="AD566" s="1731"/>
      <c r="AE566" s="1731"/>
      <c r="AF566" s="1731"/>
      <c r="AG566" s="1731"/>
      <c r="AH566" s="1731"/>
      <c r="AI566" s="1731"/>
      <c r="AJ566" s="1731"/>
      <c r="AK566" s="1731"/>
      <c r="AL566" s="1731"/>
      <c r="AM566" s="1731"/>
      <c r="AN566" s="1731"/>
      <c r="AO566" s="1731"/>
      <c r="AP566" s="1731"/>
      <c r="AQ566" s="1731"/>
      <c r="AR566" s="1731"/>
      <c r="AS566" s="1731"/>
      <c r="AT566" s="1731"/>
      <c r="AU566" s="1731"/>
      <c r="AV566" s="1731"/>
      <c r="AW566" s="1731"/>
      <c r="AX566" s="1731"/>
      <c r="AY566" s="1731"/>
      <c r="AZ566" s="1731"/>
      <c r="BA566" s="1731"/>
      <c r="BB566" s="1731"/>
      <c r="BC566" s="1731"/>
      <c r="BD566" s="1731"/>
      <c r="BE566" s="1731"/>
      <c r="BF566" s="1731"/>
      <c r="BG566" s="1731"/>
      <c r="BH566" s="1731"/>
      <c r="BI566" s="1731"/>
      <c r="BJ566" s="1731"/>
      <c r="BK566" s="1731"/>
      <c r="BL566" s="1731"/>
      <c r="BM566" s="1731"/>
      <c r="BN566" s="1731"/>
      <c r="BO566" s="1731"/>
      <c r="BP566" s="1731"/>
      <c r="BQ566" s="1731"/>
      <c r="BR566" s="1731"/>
      <c r="BS566" s="1731"/>
      <c r="BT566" s="1731"/>
      <c r="BU566" s="1731"/>
      <c r="BV566" s="1732"/>
      <c r="BW566" s="1732"/>
      <c r="BX566" s="1732"/>
      <c r="BY566" s="1732"/>
      <c r="BZ566" s="1731"/>
      <c r="CA566" s="2200"/>
      <c r="CB566" s="2200"/>
      <c r="CC566" s="2200"/>
      <c r="CD566" s="2200"/>
      <c r="CE566" s="2200"/>
      <c r="CF566" s="2200"/>
      <c r="CG566" s="2200"/>
      <c r="CH566" s="2200"/>
      <c r="CI566" s="2200"/>
      <c r="CJ566" s="2200"/>
      <c r="CK566" s="2200"/>
      <c r="CL566" s="2200"/>
      <c r="CM566" s="2200"/>
      <c r="CN566" s="2200"/>
      <c r="CO566" s="2200"/>
      <c r="CP566" s="2200"/>
      <c r="CQ566" s="2200"/>
      <c r="CR566" s="1731"/>
      <c r="CS566" s="1731"/>
    </row>
    <row r="567" spans="1:97" ht="13.5" customHeight="1" x14ac:dyDescent="0.25">
      <c r="A567" s="1731"/>
      <c r="B567" s="1731"/>
      <c r="C567" s="1731"/>
      <c r="D567" s="1731"/>
      <c r="E567" s="1731"/>
      <c r="F567" s="1731"/>
      <c r="G567" s="1731"/>
      <c r="H567" s="1731"/>
      <c r="I567" s="1731"/>
      <c r="J567" s="1731"/>
      <c r="K567" s="1731"/>
      <c r="L567" s="1731"/>
      <c r="M567" s="1731"/>
      <c r="N567" s="1731"/>
      <c r="O567" s="1731"/>
      <c r="P567" s="1731"/>
      <c r="Q567" s="1731"/>
      <c r="R567" s="1731"/>
      <c r="S567" s="1731"/>
      <c r="T567" s="1731"/>
      <c r="U567" s="1731"/>
      <c r="V567" s="1731"/>
      <c r="W567" s="1731"/>
      <c r="X567" s="1731"/>
      <c r="Y567" s="1731"/>
      <c r="Z567" s="1731"/>
      <c r="AA567" s="1731"/>
      <c r="AB567" s="1731"/>
      <c r="AC567" s="1731"/>
      <c r="AD567" s="1731"/>
      <c r="AE567" s="1731"/>
      <c r="AF567" s="1731"/>
      <c r="AG567" s="1731"/>
      <c r="AH567" s="1731"/>
      <c r="AI567" s="1731"/>
      <c r="AJ567" s="1731"/>
      <c r="AK567" s="1731"/>
      <c r="AL567" s="1731"/>
      <c r="AM567" s="1731"/>
      <c r="AN567" s="1731"/>
      <c r="AO567" s="1731"/>
      <c r="AP567" s="1731"/>
      <c r="AQ567" s="1731"/>
      <c r="AR567" s="1731"/>
      <c r="AS567" s="1731"/>
      <c r="AT567" s="1731"/>
      <c r="AU567" s="1731"/>
      <c r="AV567" s="1731"/>
      <c r="AW567" s="1731"/>
      <c r="AX567" s="1731"/>
      <c r="AY567" s="1731"/>
      <c r="AZ567" s="1731"/>
      <c r="BA567" s="1731"/>
      <c r="BB567" s="1731"/>
      <c r="BC567" s="1731"/>
      <c r="BD567" s="1731"/>
      <c r="BE567" s="1731"/>
      <c r="BF567" s="1731"/>
      <c r="BG567" s="1731"/>
      <c r="BH567" s="1731"/>
      <c r="BI567" s="1731"/>
      <c r="BJ567" s="1731"/>
      <c r="BK567" s="1731"/>
      <c r="BL567" s="1731"/>
      <c r="BM567" s="1731"/>
      <c r="BN567" s="1731"/>
      <c r="BO567" s="1731"/>
      <c r="BP567" s="1731"/>
      <c r="BQ567" s="1731"/>
      <c r="BR567" s="1731"/>
      <c r="BS567" s="1731"/>
      <c r="BT567" s="1731"/>
      <c r="BU567" s="1731"/>
      <c r="BV567" s="1732"/>
      <c r="BW567" s="1732"/>
      <c r="BX567" s="1732"/>
      <c r="BY567" s="1732"/>
      <c r="BZ567" s="1731"/>
      <c r="CA567" s="2200"/>
      <c r="CB567" s="2200"/>
      <c r="CC567" s="2200"/>
      <c r="CD567" s="2200"/>
      <c r="CE567" s="2200"/>
      <c r="CF567" s="2200"/>
      <c r="CG567" s="2200"/>
      <c r="CH567" s="2200"/>
      <c r="CI567" s="2200"/>
      <c r="CJ567" s="2200"/>
      <c r="CK567" s="2200"/>
      <c r="CL567" s="2200"/>
      <c r="CM567" s="2200"/>
      <c r="CN567" s="2200"/>
      <c r="CO567" s="2200"/>
      <c r="CP567" s="2200"/>
      <c r="CQ567" s="2200"/>
      <c r="CR567" s="1731"/>
      <c r="CS567" s="1731"/>
    </row>
    <row r="568" spans="1:97" ht="13.5" customHeight="1" x14ac:dyDescent="0.25">
      <c r="A568" s="1731"/>
      <c r="B568" s="1731"/>
      <c r="C568" s="1731"/>
      <c r="D568" s="1731"/>
      <c r="E568" s="1731"/>
      <c r="F568" s="1731"/>
      <c r="G568" s="1731"/>
      <c r="H568" s="1731"/>
      <c r="I568" s="1731"/>
      <c r="J568" s="1731"/>
      <c r="K568" s="1731"/>
      <c r="L568" s="1731"/>
      <c r="M568" s="1731"/>
      <c r="N568" s="1731"/>
      <c r="O568" s="1731"/>
      <c r="P568" s="1731"/>
      <c r="Q568" s="1731"/>
      <c r="R568" s="1731"/>
      <c r="S568" s="1731"/>
      <c r="T568" s="1731"/>
      <c r="U568" s="1731"/>
      <c r="V568" s="1731"/>
      <c r="W568" s="1731"/>
      <c r="X568" s="1731"/>
      <c r="Y568" s="1731"/>
      <c r="Z568" s="1731"/>
      <c r="AA568" s="1731"/>
      <c r="AB568" s="1731"/>
      <c r="AC568" s="1731"/>
      <c r="AD568" s="1731"/>
      <c r="AE568" s="1731"/>
      <c r="AF568" s="1731"/>
      <c r="AG568" s="1731"/>
      <c r="AH568" s="1731"/>
      <c r="AI568" s="1731"/>
      <c r="AJ568" s="1731"/>
      <c r="AK568" s="1731"/>
      <c r="AL568" s="1731"/>
      <c r="AM568" s="1731"/>
      <c r="AN568" s="1731"/>
      <c r="AO568" s="1731"/>
      <c r="AP568" s="1731"/>
      <c r="AQ568" s="1731"/>
      <c r="AR568" s="1731"/>
      <c r="AS568" s="1731"/>
      <c r="AT568" s="1731"/>
      <c r="AU568" s="1731"/>
      <c r="AV568" s="1731"/>
      <c r="AW568" s="1731"/>
      <c r="AX568" s="1731"/>
      <c r="AY568" s="1731"/>
      <c r="AZ568" s="1731"/>
      <c r="BA568" s="1731"/>
      <c r="BB568" s="1731"/>
      <c r="BC568" s="1731"/>
      <c r="BD568" s="1731"/>
      <c r="BE568" s="1731"/>
      <c r="BF568" s="1731"/>
      <c r="BG568" s="1731"/>
      <c r="BH568" s="1731"/>
      <c r="BI568" s="1731"/>
      <c r="BJ568" s="1731"/>
      <c r="BK568" s="1731"/>
      <c r="BL568" s="1731"/>
      <c r="BM568" s="1731"/>
      <c r="BN568" s="1731"/>
      <c r="BO568" s="1731"/>
      <c r="BP568" s="1731"/>
      <c r="BQ568" s="1731"/>
      <c r="BR568" s="1731"/>
      <c r="BS568" s="1731"/>
      <c r="BT568" s="1731"/>
      <c r="BU568" s="1731"/>
      <c r="BV568" s="1732"/>
      <c r="BW568" s="1732"/>
      <c r="BX568" s="1732"/>
      <c r="BY568" s="1732"/>
      <c r="BZ568" s="1731"/>
      <c r="CA568" s="2200"/>
      <c r="CB568" s="2200"/>
      <c r="CC568" s="2200"/>
      <c r="CD568" s="2200"/>
      <c r="CE568" s="2200"/>
      <c r="CF568" s="2200"/>
      <c r="CG568" s="2200"/>
      <c r="CH568" s="2200"/>
      <c r="CI568" s="2200"/>
      <c r="CJ568" s="2200"/>
      <c r="CK568" s="2200"/>
      <c r="CL568" s="2200"/>
      <c r="CM568" s="2200"/>
      <c r="CN568" s="2200"/>
      <c r="CO568" s="2200"/>
      <c r="CP568" s="2200"/>
      <c r="CQ568" s="2200"/>
      <c r="CR568" s="1731"/>
      <c r="CS568" s="1731"/>
    </row>
    <row r="569" spans="1:97" ht="13.5" customHeight="1" x14ac:dyDescent="0.25">
      <c r="A569" s="1731"/>
      <c r="B569" s="1731"/>
      <c r="C569" s="1731"/>
      <c r="D569" s="1731"/>
      <c r="E569" s="1731"/>
      <c r="F569" s="1731"/>
      <c r="G569" s="1731"/>
      <c r="H569" s="1731"/>
      <c r="I569" s="1731"/>
      <c r="J569" s="1731"/>
      <c r="K569" s="1731"/>
      <c r="L569" s="1731"/>
      <c r="M569" s="1731"/>
      <c r="N569" s="1731"/>
      <c r="O569" s="1731"/>
      <c r="P569" s="1731"/>
      <c r="Q569" s="1731"/>
      <c r="R569" s="1731"/>
      <c r="S569" s="1731"/>
      <c r="T569" s="1731"/>
      <c r="U569" s="1731"/>
      <c r="V569" s="1731"/>
      <c r="W569" s="1731"/>
      <c r="X569" s="1731"/>
      <c r="Y569" s="1731"/>
      <c r="Z569" s="1731"/>
      <c r="AA569" s="1731"/>
      <c r="AB569" s="1731"/>
      <c r="AC569" s="1731"/>
      <c r="AD569" s="1731"/>
      <c r="AE569" s="1731"/>
      <c r="AF569" s="1731"/>
      <c r="AG569" s="1731"/>
      <c r="AH569" s="1731"/>
      <c r="AI569" s="1731"/>
      <c r="AJ569" s="1731"/>
      <c r="AK569" s="1731"/>
      <c r="AL569" s="1731"/>
      <c r="AM569" s="1731"/>
      <c r="AN569" s="1731"/>
      <c r="AO569" s="1731"/>
      <c r="AP569" s="1731"/>
      <c r="AQ569" s="1731"/>
      <c r="AR569" s="1731"/>
      <c r="AS569" s="1731"/>
      <c r="AT569" s="1731"/>
      <c r="AU569" s="1731"/>
      <c r="AV569" s="1731"/>
      <c r="AW569" s="1731"/>
      <c r="AX569" s="1731"/>
      <c r="AY569" s="1731"/>
      <c r="AZ569" s="1731"/>
      <c r="BA569" s="1731"/>
      <c r="BB569" s="1731"/>
      <c r="BC569" s="1731"/>
      <c r="BD569" s="1731"/>
      <c r="BE569" s="1731"/>
      <c r="BF569" s="1731"/>
      <c r="BG569" s="1731"/>
      <c r="BH569" s="1731"/>
      <c r="BI569" s="1731"/>
      <c r="BJ569" s="1731"/>
      <c r="BK569" s="1731"/>
      <c r="BL569" s="1731"/>
      <c r="BM569" s="1731"/>
      <c r="BN569" s="1731"/>
      <c r="BO569" s="1731"/>
      <c r="BP569" s="1731"/>
      <c r="BQ569" s="1731"/>
      <c r="BR569" s="1731"/>
      <c r="BS569" s="1731"/>
      <c r="BT569" s="1731"/>
      <c r="BU569" s="1731"/>
      <c r="BV569" s="1732"/>
      <c r="BW569" s="1732"/>
      <c r="BX569" s="1732"/>
      <c r="BY569" s="1732"/>
      <c r="BZ569" s="1731"/>
      <c r="CA569" s="2200"/>
      <c r="CB569" s="2200"/>
      <c r="CC569" s="2200"/>
      <c r="CD569" s="2200"/>
      <c r="CE569" s="2200"/>
      <c r="CF569" s="2200"/>
      <c r="CG569" s="2200"/>
      <c r="CH569" s="2200"/>
      <c r="CI569" s="2200"/>
      <c r="CJ569" s="2200"/>
      <c r="CK569" s="2200"/>
      <c r="CL569" s="2200"/>
      <c r="CM569" s="2200"/>
      <c r="CN569" s="2200"/>
      <c r="CO569" s="2200"/>
      <c r="CP569" s="2200"/>
      <c r="CQ569" s="2200"/>
      <c r="CR569" s="1731"/>
      <c r="CS569" s="1731"/>
    </row>
    <row r="570" spans="1:97" ht="13.5" customHeight="1" x14ac:dyDescent="0.25">
      <c r="A570" s="1731"/>
      <c r="B570" s="1731"/>
      <c r="C570" s="1731"/>
      <c r="D570" s="1731"/>
      <c r="E570" s="1731"/>
      <c r="F570" s="1731"/>
      <c r="G570" s="1731"/>
      <c r="H570" s="1731"/>
      <c r="I570" s="1731"/>
      <c r="J570" s="1731"/>
      <c r="K570" s="1731"/>
      <c r="L570" s="1731"/>
      <c r="M570" s="1731"/>
      <c r="N570" s="1731"/>
      <c r="O570" s="1731"/>
      <c r="P570" s="1731"/>
      <c r="Q570" s="1731"/>
      <c r="R570" s="1731"/>
      <c r="S570" s="1731"/>
      <c r="T570" s="1731"/>
      <c r="U570" s="1731"/>
      <c r="V570" s="1731"/>
      <c r="W570" s="1731"/>
      <c r="X570" s="1731"/>
      <c r="Y570" s="1731"/>
      <c r="Z570" s="1731"/>
      <c r="AA570" s="1731"/>
      <c r="AB570" s="1731"/>
      <c r="AC570" s="1731"/>
      <c r="AD570" s="1731"/>
      <c r="AE570" s="1731"/>
      <c r="AF570" s="1731"/>
      <c r="AG570" s="1731"/>
      <c r="AH570" s="1731"/>
      <c r="AI570" s="1731"/>
      <c r="AJ570" s="1731"/>
      <c r="AK570" s="1731"/>
      <c r="AL570" s="1731"/>
      <c r="AM570" s="1731"/>
      <c r="AN570" s="1731"/>
      <c r="AO570" s="1731"/>
      <c r="AP570" s="1731"/>
      <c r="AQ570" s="1731"/>
      <c r="AR570" s="1731"/>
      <c r="AS570" s="1731"/>
      <c r="AT570" s="1731"/>
      <c r="AU570" s="1731"/>
      <c r="AV570" s="1731"/>
      <c r="AW570" s="1731"/>
      <c r="AX570" s="1731"/>
      <c r="AY570" s="1731"/>
      <c r="AZ570" s="1731"/>
      <c r="BA570" s="1731"/>
      <c r="BB570" s="1731"/>
      <c r="BC570" s="1731"/>
      <c r="BD570" s="1731"/>
      <c r="BE570" s="1731"/>
      <c r="BF570" s="1731"/>
      <c r="BG570" s="1731"/>
      <c r="BH570" s="1731"/>
      <c r="BI570" s="1731"/>
      <c r="BJ570" s="1731"/>
      <c r="BK570" s="1731"/>
      <c r="BL570" s="1731"/>
      <c r="BM570" s="1731"/>
      <c r="BN570" s="1731"/>
      <c r="BO570" s="1731"/>
      <c r="BP570" s="1731"/>
      <c r="BQ570" s="1731"/>
      <c r="BR570" s="1731"/>
      <c r="BS570" s="1731"/>
      <c r="BT570" s="1731"/>
      <c r="BU570" s="1731"/>
      <c r="BV570" s="1732"/>
      <c r="BW570" s="1732"/>
      <c r="BX570" s="1732"/>
      <c r="BY570" s="1732"/>
      <c r="BZ570" s="1731"/>
      <c r="CA570" s="2200"/>
      <c r="CB570" s="2200"/>
      <c r="CC570" s="2200"/>
      <c r="CD570" s="2200"/>
      <c r="CE570" s="2200"/>
      <c r="CF570" s="2200"/>
      <c r="CG570" s="2200"/>
      <c r="CH570" s="2200"/>
      <c r="CI570" s="2200"/>
      <c r="CJ570" s="2200"/>
      <c r="CK570" s="2200"/>
      <c r="CL570" s="2200"/>
      <c r="CM570" s="2200"/>
      <c r="CN570" s="2200"/>
      <c r="CO570" s="2200"/>
      <c r="CP570" s="2200"/>
      <c r="CQ570" s="2200"/>
      <c r="CR570" s="1731"/>
      <c r="CS570" s="1731"/>
    </row>
    <row r="571" spans="1:97" ht="13.5" customHeight="1" x14ac:dyDescent="0.25">
      <c r="A571" s="1731"/>
      <c r="B571" s="1731"/>
      <c r="C571" s="1731"/>
      <c r="D571" s="1731"/>
      <c r="E571" s="1731"/>
      <c r="F571" s="1731"/>
      <c r="G571" s="1731"/>
      <c r="H571" s="1731"/>
      <c r="I571" s="1731"/>
      <c r="J571" s="1731"/>
      <c r="K571" s="1731"/>
      <c r="L571" s="1731"/>
      <c r="M571" s="1731"/>
      <c r="N571" s="1731"/>
      <c r="O571" s="1731"/>
      <c r="P571" s="1731"/>
      <c r="Q571" s="1731"/>
      <c r="R571" s="1731"/>
      <c r="S571" s="1731"/>
      <c r="T571" s="1731"/>
      <c r="U571" s="1731"/>
      <c r="V571" s="1731"/>
      <c r="W571" s="1731"/>
      <c r="X571" s="1731"/>
      <c r="Y571" s="1731"/>
      <c r="Z571" s="1731"/>
      <c r="AA571" s="1731"/>
      <c r="AB571" s="1731"/>
      <c r="AC571" s="1731"/>
      <c r="AD571" s="1731"/>
      <c r="AE571" s="1731"/>
      <c r="AF571" s="1731"/>
      <c r="AG571" s="1731"/>
      <c r="AH571" s="1731"/>
      <c r="AI571" s="1731"/>
      <c r="AJ571" s="1731"/>
      <c r="AK571" s="1731"/>
      <c r="AL571" s="1731"/>
      <c r="AM571" s="1731"/>
      <c r="AN571" s="1731"/>
      <c r="AO571" s="1731"/>
      <c r="AP571" s="1731"/>
      <c r="AQ571" s="1731"/>
      <c r="AR571" s="1731"/>
      <c r="AS571" s="1731"/>
      <c r="AT571" s="1731"/>
      <c r="AU571" s="1731"/>
      <c r="AV571" s="1731"/>
      <c r="AW571" s="1731"/>
      <c r="AX571" s="1731"/>
      <c r="AY571" s="1731"/>
      <c r="AZ571" s="1731"/>
      <c r="BA571" s="1731"/>
      <c r="BB571" s="1731"/>
      <c r="BC571" s="1731"/>
      <c r="BD571" s="1731"/>
      <c r="BE571" s="1731"/>
      <c r="BF571" s="1731"/>
      <c r="BG571" s="1731"/>
      <c r="BH571" s="1731"/>
      <c r="BI571" s="1731"/>
      <c r="BJ571" s="1731"/>
      <c r="BK571" s="1731"/>
      <c r="BL571" s="1731"/>
      <c r="BM571" s="1731"/>
      <c r="BN571" s="1731"/>
      <c r="BO571" s="1731"/>
      <c r="BP571" s="1731"/>
      <c r="BQ571" s="1731"/>
      <c r="BR571" s="1731"/>
      <c r="BS571" s="1731"/>
      <c r="BT571" s="1731"/>
      <c r="BU571" s="1731"/>
      <c r="BV571" s="1732"/>
      <c r="BW571" s="1732"/>
      <c r="BX571" s="1732"/>
      <c r="BY571" s="1732"/>
      <c r="BZ571" s="1731"/>
      <c r="CA571" s="2200"/>
      <c r="CB571" s="2200"/>
      <c r="CC571" s="2200"/>
      <c r="CD571" s="2200"/>
      <c r="CE571" s="2200"/>
      <c r="CF571" s="2200"/>
      <c r="CG571" s="2200"/>
      <c r="CH571" s="2200"/>
      <c r="CI571" s="2200"/>
      <c r="CJ571" s="2200"/>
      <c r="CK571" s="2200"/>
      <c r="CL571" s="2200"/>
      <c r="CM571" s="2200"/>
      <c r="CN571" s="2200"/>
      <c r="CO571" s="2200"/>
      <c r="CP571" s="2200"/>
      <c r="CQ571" s="2200"/>
      <c r="CR571" s="1731"/>
      <c r="CS571" s="1731"/>
    </row>
    <row r="572" spans="1:97" ht="13.5" customHeight="1" x14ac:dyDescent="0.25">
      <c r="A572" s="1731"/>
      <c r="B572" s="1731"/>
      <c r="C572" s="1731"/>
      <c r="D572" s="1731"/>
      <c r="E572" s="1731"/>
      <c r="F572" s="1731"/>
      <c r="G572" s="1731"/>
      <c r="H572" s="1731"/>
      <c r="I572" s="1731"/>
      <c r="J572" s="1731"/>
      <c r="K572" s="1731"/>
      <c r="L572" s="1731"/>
      <c r="M572" s="1731"/>
      <c r="N572" s="1731"/>
      <c r="O572" s="1731"/>
      <c r="P572" s="1731"/>
      <c r="Q572" s="1731"/>
      <c r="R572" s="1731"/>
      <c r="S572" s="1731"/>
      <c r="T572" s="1731"/>
      <c r="U572" s="1731"/>
      <c r="V572" s="1731"/>
      <c r="W572" s="1731"/>
      <c r="X572" s="1731"/>
      <c r="Y572" s="1731"/>
      <c r="Z572" s="1731"/>
      <c r="AA572" s="1731"/>
      <c r="AB572" s="1731"/>
      <c r="AC572" s="1731"/>
      <c r="AD572" s="1731"/>
      <c r="AE572" s="1731"/>
      <c r="AF572" s="1731"/>
      <c r="AG572" s="1731"/>
      <c r="AH572" s="1731"/>
      <c r="AI572" s="1731"/>
      <c r="AJ572" s="1731"/>
      <c r="AK572" s="1731"/>
      <c r="AL572" s="1731"/>
      <c r="AM572" s="1731"/>
      <c r="AN572" s="1731"/>
      <c r="AO572" s="1731"/>
      <c r="AP572" s="1731"/>
      <c r="AQ572" s="1731"/>
      <c r="AR572" s="1731"/>
      <c r="AS572" s="1731"/>
      <c r="AT572" s="1731"/>
      <c r="AU572" s="1731"/>
      <c r="AV572" s="1731"/>
      <c r="AW572" s="1731"/>
      <c r="AX572" s="1731"/>
      <c r="AY572" s="1731"/>
      <c r="AZ572" s="1731"/>
      <c r="BA572" s="1731"/>
      <c r="BB572" s="1731"/>
      <c r="BC572" s="1731"/>
      <c r="BD572" s="1731"/>
      <c r="BE572" s="1731"/>
      <c r="BF572" s="1731"/>
      <c r="BG572" s="1731"/>
      <c r="BH572" s="1731"/>
      <c r="BI572" s="1731"/>
      <c r="BJ572" s="1731"/>
      <c r="BK572" s="1731"/>
      <c r="BL572" s="1731"/>
      <c r="BM572" s="1731"/>
      <c r="BN572" s="1731"/>
      <c r="BO572" s="1731"/>
      <c r="BP572" s="1731"/>
      <c r="BQ572" s="1731"/>
      <c r="BR572" s="1731"/>
      <c r="BS572" s="1731"/>
      <c r="BT572" s="1731"/>
      <c r="BU572" s="1731"/>
      <c r="BV572" s="1732"/>
      <c r="BW572" s="1732"/>
      <c r="BX572" s="1732"/>
      <c r="BY572" s="1732"/>
      <c r="BZ572" s="1731"/>
      <c r="CA572" s="2200"/>
      <c r="CB572" s="2200"/>
      <c r="CC572" s="2200"/>
      <c r="CD572" s="2200"/>
      <c r="CE572" s="2200"/>
      <c r="CF572" s="2200"/>
      <c r="CG572" s="2200"/>
      <c r="CH572" s="2200"/>
      <c r="CI572" s="2200"/>
      <c r="CJ572" s="2200"/>
      <c r="CK572" s="2200"/>
      <c r="CL572" s="2200"/>
      <c r="CM572" s="2200"/>
      <c r="CN572" s="2200"/>
      <c r="CO572" s="2200"/>
      <c r="CP572" s="2200"/>
      <c r="CQ572" s="2200"/>
      <c r="CR572" s="1731"/>
      <c r="CS572" s="1731"/>
    </row>
    <row r="573" spans="1:97" ht="13.5" customHeight="1" x14ac:dyDescent="0.25">
      <c r="A573" s="1731"/>
      <c r="B573" s="1731"/>
      <c r="C573" s="1731"/>
      <c r="D573" s="1731"/>
      <c r="E573" s="1731"/>
      <c r="F573" s="1731"/>
      <c r="G573" s="1731"/>
      <c r="H573" s="1731"/>
      <c r="I573" s="1731"/>
      <c r="J573" s="1731"/>
      <c r="K573" s="1731"/>
      <c r="L573" s="1731"/>
      <c r="M573" s="1731"/>
      <c r="N573" s="1731"/>
      <c r="O573" s="1731"/>
      <c r="P573" s="1731"/>
      <c r="Q573" s="1731"/>
      <c r="R573" s="1731"/>
      <c r="S573" s="1731"/>
      <c r="T573" s="1731"/>
      <c r="U573" s="1731"/>
      <c r="V573" s="1731"/>
      <c r="W573" s="1731"/>
      <c r="X573" s="1731"/>
      <c r="Y573" s="1731"/>
      <c r="Z573" s="1731"/>
      <c r="AA573" s="1731"/>
      <c r="AB573" s="1731"/>
      <c r="AC573" s="1731"/>
      <c r="AD573" s="1731"/>
      <c r="AE573" s="1731"/>
      <c r="AF573" s="1731"/>
      <c r="AG573" s="1731"/>
      <c r="AH573" s="1731"/>
      <c r="AI573" s="1731"/>
      <c r="AJ573" s="1731"/>
      <c r="AK573" s="1731"/>
      <c r="AL573" s="1731"/>
      <c r="AM573" s="1731"/>
      <c r="AN573" s="1731"/>
      <c r="AO573" s="1731"/>
      <c r="AP573" s="1731"/>
      <c r="AQ573" s="1731"/>
      <c r="AR573" s="1731"/>
      <c r="AS573" s="1731"/>
      <c r="AT573" s="1731"/>
      <c r="AU573" s="1731"/>
      <c r="AV573" s="1731"/>
      <c r="AW573" s="1731"/>
      <c r="AX573" s="1731"/>
      <c r="AY573" s="1731"/>
      <c r="AZ573" s="1731"/>
      <c r="BA573" s="1731"/>
      <c r="BB573" s="1731"/>
      <c r="BC573" s="1731"/>
      <c r="BD573" s="1731"/>
      <c r="BE573" s="1731"/>
      <c r="BF573" s="1731"/>
      <c r="BG573" s="1731"/>
      <c r="BH573" s="1731"/>
      <c r="BI573" s="1731"/>
      <c r="BJ573" s="1731"/>
      <c r="BK573" s="1731"/>
      <c r="BL573" s="1731"/>
      <c r="BM573" s="1731"/>
      <c r="BN573" s="1731"/>
      <c r="BO573" s="1731"/>
      <c r="BP573" s="1731"/>
      <c r="BQ573" s="1731"/>
      <c r="BR573" s="1731"/>
      <c r="BS573" s="1731"/>
      <c r="BT573" s="1731"/>
      <c r="BU573" s="1731"/>
      <c r="BV573" s="1732"/>
      <c r="BW573" s="1732"/>
      <c r="BX573" s="1732"/>
      <c r="BY573" s="1732"/>
      <c r="BZ573" s="1731"/>
      <c r="CA573" s="2200"/>
      <c r="CB573" s="2200"/>
      <c r="CC573" s="2200"/>
      <c r="CD573" s="2200"/>
      <c r="CE573" s="2200"/>
      <c r="CF573" s="2200"/>
      <c r="CG573" s="2200"/>
      <c r="CH573" s="2200"/>
      <c r="CI573" s="2200"/>
      <c r="CJ573" s="2200"/>
      <c r="CK573" s="2200"/>
      <c r="CL573" s="2200"/>
      <c r="CM573" s="2200"/>
      <c r="CN573" s="2200"/>
      <c r="CO573" s="2200"/>
      <c r="CP573" s="2200"/>
      <c r="CQ573" s="2200"/>
      <c r="CR573" s="1731"/>
      <c r="CS573" s="1731"/>
    </row>
    <row r="574" spans="1:97" ht="13.5" customHeight="1" x14ac:dyDescent="0.25">
      <c r="A574" s="1731"/>
      <c r="B574" s="1731"/>
      <c r="C574" s="1731"/>
      <c r="D574" s="1731"/>
      <c r="E574" s="1731"/>
      <c r="F574" s="1731"/>
      <c r="G574" s="1731"/>
      <c r="H574" s="1731"/>
      <c r="I574" s="1731"/>
      <c r="J574" s="1731"/>
      <c r="K574" s="1731"/>
      <c r="L574" s="1731"/>
      <c r="M574" s="1731"/>
      <c r="N574" s="1731"/>
      <c r="O574" s="1731"/>
      <c r="P574" s="1731"/>
      <c r="Q574" s="1731"/>
      <c r="R574" s="1731"/>
      <c r="S574" s="1731"/>
      <c r="T574" s="1731"/>
      <c r="U574" s="1731"/>
      <c r="V574" s="1731"/>
      <c r="W574" s="1731"/>
      <c r="X574" s="1731"/>
      <c r="Y574" s="1731"/>
      <c r="Z574" s="1731"/>
      <c r="AA574" s="1731"/>
      <c r="AB574" s="1731"/>
      <c r="AC574" s="1731"/>
      <c r="AD574" s="1731"/>
      <c r="AE574" s="1731"/>
      <c r="AF574" s="1731"/>
      <c r="AG574" s="1731"/>
      <c r="AH574" s="1731"/>
      <c r="AI574" s="1731"/>
      <c r="AJ574" s="1731"/>
      <c r="AK574" s="1731"/>
      <c r="AL574" s="1731"/>
      <c r="AM574" s="1731"/>
      <c r="AN574" s="1731"/>
      <c r="AO574" s="1731"/>
      <c r="AP574" s="1731"/>
      <c r="AQ574" s="1731"/>
      <c r="AR574" s="1731"/>
      <c r="AS574" s="1731"/>
      <c r="AT574" s="1731"/>
      <c r="AU574" s="1731"/>
      <c r="AV574" s="1731"/>
      <c r="AW574" s="1731"/>
      <c r="AX574" s="1731"/>
      <c r="AY574" s="1731"/>
      <c r="AZ574" s="1731"/>
      <c r="BA574" s="1731"/>
      <c r="BB574" s="1731"/>
      <c r="BC574" s="1731"/>
      <c r="BD574" s="1731"/>
      <c r="BE574" s="1731"/>
      <c r="BF574" s="1731"/>
      <c r="BG574" s="1731"/>
      <c r="BH574" s="1731"/>
      <c r="BI574" s="1731"/>
      <c r="BJ574" s="1731"/>
      <c r="BK574" s="1731"/>
      <c r="BL574" s="1731"/>
      <c r="BM574" s="1731"/>
      <c r="BN574" s="1731"/>
      <c r="BO574" s="1731"/>
      <c r="BP574" s="1731"/>
      <c r="BQ574" s="1731"/>
      <c r="BR574" s="1731"/>
      <c r="BS574" s="1731"/>
      <c r="BT574" s="1731"/>
      <c r="BU574" s="1731"/>
      <c r="BV574" s="1732"/>
      <c r="BW574" s="1732"/>
      <c r="BX574" s="1732"/>
      <c r="BY574" s="1732"/>
      <c r="BZ574" s="1731"/>
      <c r="CA574" s="2200"/>
      <c r="CB574" s="2200"/>
      <c r="CC574" s="2200"/>
      <c r="CD574" s="2200"/>
      <c r="CE574" s="2200"/>
      <c r="CF574" s="2200"/>
      <c r="CG574" s="2200"/>
      <c r="CH574" s="2200"/>
      <c r="CI574" s="2200"/>
      <c r="CJ574" s="2200"/>
      <c r="CK574" s="2200"/>
      <c r="CL574" s="2200"/>
      <c r="CM574" s="2200"/>
      <c r="CN574" s="2200"/>
      <c r="CO574" s="2200"/>
      <c r="CP574" s="2200"/>
      <c r="CQ574" s="2200"/>
      <c r="CR574" s="1731"/>
      <c r="CS574" s="1731"/>
    </row>
    <row r="575" spans="1:97" ht="13.5" customHeight="1" x14ac:dyDescent="0.25">
      <c r="A575" s="1731"/>
      <c r="B575" s="1731"/>
      <c r="C575" s="1731"/>
      <c r="D575" s="1731"/>
      <c r="E575" s="1731"/>
      <c r="F575" s="1731"/>
      <c r="G575" s="1731"/>
      <c r="H575" s="1731"/>
      <c r="I575" s="1731"/>
      <c r="J575" s="1731"/>
      <c r="K575" s="1731"/>
      <c r="L575" s="1731"/>
      <c r="M575" s="1731"/>
      <c r="N575" s="1731"/>
      <c r="O575" s="1731"/>
      <c r="P575" s="1731"/>
      <c r="Q575" s="1731"/>
      <c r="R575" s="1731"/>
      <c r="S575" s="1731"/>
      <c r="T575" s="1731"/>
      <c r="U575" s="1731"/>
      <c r="V575" s="1731"/>
      <c r="W575" s="1731"/>
      <c r="X575" s="1731"/>
      <c r="Y575" s="1731"/>
      <c r="Z575" s="1731"/>
      <c r="AA575" s="1731"/>
      <c r="AB575" s="1731"/>
      <c r="AC575" s="1731"/>
      <c r="AD575" s="1731"/>
      <c r="AE575" s="1731"/>
      <c r="AF575" s="1731"/>
      <c r="AG575" s="1731"/>
      <c r="AH575" s="1731"/>
      <c r="AI575" s="1731"/>
      <c r="AJ575" s="1731"/>
      <c r="AK575" s="1731"/>
      <c r="AL575" s="1731"/>
      <c r="AM575" s="1731"/>
      <c r="AN575" s="1731"/>
      <c r="AO575" s="1731"/>
      <c r="AP575" s="1731"/>
      <c r="AQ575" s="1731"/>
      <c r="AR575" s="1731"/>
      <c r="AS575" s="1731"/>
      <c r="AT575" s="1731"/>
      <c r="AU575" s="1731"/>
      <c r="AV575" s="1731"/>
      <c r="AW575" s="1731"/>
      <c r="AX575" s="1731"/>
      <c r="AY575" s="1731"/>
      <c r="AZ575" s="1731"/>
      <c r="BA575" s="1731"/>
      <c r="BB575" s="1731"/>
      <c r="BC575" s="1731"/>
      <c r="BD575" s="1731"/>
      <c r="BE575" s="1731"/>
      <c r="BF575" s="1731"/>
      <c r="BG575" s="1731"/>
      <c r="BH575" s="1731"/>
      <c r="BI575" s="1731"/>
      <c r="BJ575" s="1731"/>
      <c r="BK575" s="1731"/>
      <c r="BL575" s="1731"/>
      <c r="BM575" s="1731"/>
      <c r="BN575" s="1731"/>
      <c r="BO575" s="1731"/>
      <c r="BP575" s="1731"/>
      <c r="BQ575" s="1731"/>
      <c r="BR575" s="1731"/>
      <c r="BS575" s="1731"/>
      <c r="BT575" s="1731"/>
      <c r="BU575" s="1731"/>
      <c r="BV575" s="1732"/>
      <c r="BW575" s="1732"/>
      <c r="BX575" s="1732"/>
      <c r="BY575" s="1732"/>
      <c r="BZ575" s="1731"/>
      <c r="CA575" s="2200"/>
      <c r="CB575" s="2200"/>
      <c r="CC575" s="2200"/>
      <c r="CD575" s="2200"/>
      <c r="CE575" s="2200"/>
      <c r="CF575" s="2200"/>
      <c r="CG575" s="2200"/>
      <c r="CH575" s="2200"/>
      <c r="CI575" s="2200"/>
      <c r="CJ575" s="2200"/>
      <c r="CK575" s="2200"/>
      <c r="CL575" s="2200"/>
      <c r="CM575" s="2200"/>
      <c r="CN575" s="2200"/>
      <c r="CO575" s="2200"/>
      <c r="CP575" s="2200"/>
      <c r="CQ575" s="2200"/>
      <c r="CR575" s="1731"/>
      <c r="CS575" s="1731"/>
    </row>
    <row r="576" spans="1:97" ht="13.5" customHeight="1" x14ac:dyDescent="0.25">
      <c r="A576" s="1731"/>
      <c r="B576" s="1731"/>
      <c r="C576" s="1731"/>
      <c r="D576" s="1731"/>
      <c r="E576" s="1731"/>
      <c r="F576" s="1731"/>
      <c r="G576" s="1731"/>
      <c r="H576" s="1731"/>
      <c r="I576" s="1731"/>
      <c r="J576" s="1731"/>
      <c r="K576" s="1731"/>
      <c r="L576" s="1731"/>
      <c r="M576" s="1731"/>
      <c r="N576" s="1731"/>
      <c r="O576" s="1731"/>
      <c r="P576" s="1731"/>
      <c r="Q576" s="1731"/>
      <c r="R576" s="1731"/>
      <c r="S576" s="1731"/>
      <c r="T576" s="1731"/>
      <c r="U576" s="1731"/>
      <c r="V576" s="1731"/>
      <c r="W576" s="1731"/>
      <c r="X576" s="1731"/>
      <c r="Y576" s="1731"/>
      <c r="Z576" s="1731"/>
      <c r="AA576" s="1731"/>
      <c r="AB576" s="1731"/>
      <c r="AC576" s="1731"/>
      <c r="AD576" s="1731"/>
      <c r="AE576" s="1731"/>
      <c r="AF576" s="1731"/>
      <c r="AG576" s="1731"/>
      <c r="AH576" s="1731"/>
      <c r="AI576" s="1731"/>
      <c r="AJ576" s="1731"/>
      <c r="AK576" s="1731"/>
      <c r="AL576" s="1731"/>
      <c r="AM576" s="1731"/>
      <c r="AN576" s="1731"/>
      <c r="AO576" s="1731"/>
      <c r="AP576" s="1731"/>
      <c r="AQ576" s="1731"/>
      <c r="AR576" s="1731"/>
      <c r="AS576" s="1731"/>
      <c r="AT576" s="1731"/>
      <c r="AU576" s="1731"/>
      <c r="AV576" s="1731"/>
      <c r="AW576" s="1731"/>
      <c r="AX576" s="1731"/>
      <c r="AY576" s="1731"/>
      <c r="AZ576" s="1731"/>
      <c r="BA576" s="1731"/>
      <c r="BB576" s="1731"/>
      <c r="BC576" s="1731"/>
      <c r="BD576" s="1731"/>
      <c r="BE576" s="1731"/>
      <c r="BF576" s="1731"/>
      <c r="BG576" s="1731"/>
      <c r="BH576" s="1731"/>
      <c r="BI576" s="1731"/>
      <c r="BJ576" s="1731"/>
      <c r="BK576" s="1731"/>
      <c r="BL576" s="1731"/>
      <c r="BM576" s="1731"/>
      <c r="BN576" s="1731"/>
      <c r="BO576" s="1731"/>
      <c r="BP576" s="1731"/>
      <c r="BQ576" s="1731"/>
      <c r="BR576" s="1731"/>
      <c r="BS576" s="1731"/>
      <c r="BT576" s="1731"/>
      <c r="BU576" s="1731"/>
      <c r="BV576" s="1732"/>
      <c r="BW576" s="1732"/>
      <c r="BX576" s="1732"/>
      <c r="BY576" s="1732"/>
      <c r="BZ576" s="1731"/>
      <c r="CA576" s="2200"/>
      <c r="CB576" s="2200"/>
      <c r="CC576" s="2200"/>
      <c r="CD576" s="2200"/>
      <c r="CE576" s="2200"/>
      <c r="CF576" s="2200"/>
      <c r="CG576" s="2200"/>
      <c r="CH576" s="2200"/>
      <c r="CI576" s="2200"/>
      <c r="CJ576" s="2200"/>
      <c r="CK576" s="2200"/>
      <c r="CL576" s="2200"/>
      <c r="CM576" s="2200"/>
      <c r="CN576" s="2200"/>
      <c r="CO576" s="2200"/>
      <c r="CP576" s="2200"/>
      <c r="CQ576" s="2200"/>
      <c r="CR576" s="1731"/>
      <c r="CS576" s="1731"/>
    </row>
    <row r="577" spans="1:97" ht="13.5" customHeight="1" x14ac:dyDescent="0.25">
      <c r="A577" s="1731"/>
      <c r="B577" s="1731"/>
      <c r="C577" s="1731"/>
      <c r="D577" s="1731"/>
      <c r="E577" s="1731"/>
      <c r="F577" s="1731"/>
      <c r="G577" s="1731"/>
      <c r="H577" s="1731"/>
      <c r="I577" s="1731"/>
      <c r="J577" s="1731"/>
      <c r="K577" s="1731"/>
      <c r="L577" s="1731"/>
      <c r="M577" s="1731"/>
      <c r="N577" s="1731"/>
      <c r="O577" s="1731"/>
      <c r="P577" s="1731"/>
      <c r="Q577" s="1731"/>
      <c r="R577" s="1731"/>
      <c r="S577" s="1731"/>
      <c r="T577" s="1731"/>
      <c r="U577" s="1731"/>
      <c r="V577" s="1731"/>
      <c r="W577" s="1731"/>
      <c r="X577" s="1731"/>
      <c r="Y577" s="1731"/>
      <c r="Z577" s="1731"/>
      <c r="AA577" s="1731"/>
      <c r="AB577" s="1731"/>
      <c r="AC577" s="1731"/>
      <c r="AD577" s="1731"/>
      <c r="AE577" s="1731"/>
      <c r="AF577" s="1731"/>
      <c r="AG577" s="1731"/>
      <c r="AH577" s="1731"/>
      <c r="AI577" s="1731"/>
      <c r="AJ577" s="1731"/>
      <c r="AK577" s="1731"/>
      <c r="AL577" s="1731"/>
      <c r="AM577" s="1731"/>
      <c r="AN577" s="1731"/>
      <c r="AO577" s="1731"/>
      <c r="AP577" s="1731"/>
      <c r="AQ577" s="1731"/>
      <c r="AR577" s="1731"/>
      <c r="AS577" s="1731"/>
      <c r="AT577" s="1731"/>
      <c r="AU577" s="1731"/>
      <c r="AV577" s="1731"/>
      <c r="AW577" s="1731"/>
      <c r="AX577" s="1731"/>
      <c r="AY577" s="1731"/>
      <c r="AZ577" s="1731"/>
      <c r="BA577" s="1731"/>
      <c r="BB577" s="1731"/>
      <c r="BC577" s="1731"/>
      <c r="BD577" s="1731"/>
      <c r="BE577" s="1731"/>
      <c r="BF577" s="1731"/>
      <c r="BG577" s="1731"/>
      <c r="BH577" s="1731"/>
      <c r="BI577" s="1731"/>
      <c r="BJ577" s="1731"/>
      <c r="BK577" s="1731"/>
      <c r="BL577" s="1731"/>
      <c r="BM577" s="1731"/>
      <c r="BN577" s="1731"/>
      <c r="BO577" s="1731"/>
      <c r="BP577" s="1731"/>
      <c r="BQ577" s="1731"/>
      <c r="BR577" s="1731"/>
      <c r="BS577" s="1731"/>
      <c r="BT577" s="1731"/>
      <c r="BU577" s="1731"/>
      <c r="BV577" s="1732"/>
      <c r="BW577" s="1732"/>
      <c r="BX577" s="1732"/>
      <c r="BY577" s="1732"/>
      <c r="BZ577" s="1731"/>
      <c r="CA577" s="2200"/>
      <c r="CB577" s="2200"/>
      <c r="CC577" s="2200"/>
      <c r="CD577" s="2200"/>
      <c r="CE577" s="2200"/>
      <c r="CF577" s="2200"/>
      <c r="CG577" s="2200"/>
      <c r="CH577" s="2200"/>
      <c r="CI577" s="2200"/>
      <c r="CJ577" s="2200"/>
      <c r="CK577" s="2200"/>
      <c r="CL577" s="2200"/>
      <c r="CM577" s="2200"/>
      <c r="CN577" s="2200"/>
      <c r="CO577" s="2200"/>
      <c r="CP577" s="2200"/>
      <c r="CQ577" s="2200"/>
      <c r="CR577" s="1731"/>
      <c r="CS577" s="1731"/>
    </row>
    <row r="578" spans="1:97" ht="13.5" customHeight="1" x14ac:dyDescent="0.25">
      <c r="A578" s="1731"/>
      <c r="B578" s="1731"/>
      <c r="C578" s="1731"/>
      <c r="D578" s="1731"/>
      <c r="E578" s="1731"/>
      <c r="F578" s="1731"/>
      <c r="G578" s="1731"/>
      <c r="H578" s="1731"/>
      <c r="I578" s="1731"/>
      <c r="J578" s="1731"/>
      <c r="K578" s="1731"/>
      <c r="L578" s="1731"/>
      <c r="M578" s="1731"/>
      <c r="N578" s="1731"/>
      <c r="O578" s="1731"/>
      <c r="P578" s="1731"/>
      <c r="Q578" s="1731"/>
      <c r="R578" s="1731"/>
      <c r="S578" s="1731"/>
      <c r="T578" s="1731"/>
      <c r="U578" s="1731"/>
      <c r="V578" s="1731"/>
      <c r="W578" s="1731"/>
      <c r="X578" s="1731"/>
      <c r="Y578" s="1731"/>
      <c r="Z578" s="1731"/>
      <c r="AA578" s="1731"/>
      <c r="AB578" s="1731"/>
      <c r="AC578" s="1731"/>
      <c r="AD578" s="1731"/>
      <c r="AE578" s="1731"/>
      <c r="AF578" s="1731"/>
      <c r="AG578" s="1731"/>
      <c r="AH578" s="1731"/>
      <c r="AI578" s="1731"/>
      <c r="AJ578" s="1731"/>
      <c r="AK578" s="1731"/>
      <c r="AL578" s="1731"/>
      <c r="AM578" s="1731"/>
      <c r="AN578" s="1731"/>
      <c r="AO578" s="1731"/>
      <c r="AP578" s="1731"/>
      <c r="AQ578" s="1731"/>
      <c r="AR578" s="1731"/>
      <c r="AS578" s="1731"/>
      <c r="AT578" s="1731"/>
      <c r="AU578" s="1731"/>
      <c r="AV578" s="1731"/>
      <c r="AW578" s="1731"/>
      <c r="AX578" s="1731"/>
      <c r="AY578" s="1731"/>
      <c r="AZ578" s="1731"/>
      <c r="BA578" s="1731"/>
      <c r="BB578" s="1731"/>
      <c r="BC578" s="1731"/>
      <c r="BD578" s="1731"/>
      <c r="BE578" s="1731"/>
      <c r="BF578" s="1731"/>
      <c r="BG578" s="1731"/>
      <c r="BH578" s="1731"/>
      <c r="BI578" s="1731"/>
      <c r="BJ578" s="1731"/>
      <c r="BK578" s="1731"/>
      <c r="BL578" s="1731"/>
      <c r="BM578" s="1731"/>
      <c r="BN578" s="1731"/>
      <c r="BO578" s="1731"/>
      <c r="BP578" s="1731"/>
      <c r="BQ578" s="1731"/>
      <c r="BR578" s="1731"/>
      <c r="BS578" s="1731"/>
      <c r="BT578" s="1731"/>
      <c r="BU578" s="1731"/>
      <c r="BV578" s="1732"/>
      <c r="BW578" s="1732"/>
      <c r="BX578" s="1732"/>
      <c r="BY578" s="1732"/>
      <c r="BZ578" s="1731"/>
      <c r="CA578" s="2200"/>
      <c r="CB578" s="2200"/>
      <c r="CC578" s="2200"/>
      <c r="CD578" s="2200"/>
      <c r="CE578" s="2200"/>
      <c r="CF578" s="2200"/>
      <c r="CG578" s="2200"/>
      <c r="CH578" s="2200"/>
      <c r="CI578" s="2200"/>
      <c r="CJ578" s="2200"/>
      <c r="CK578" s="2200"/>
      <c r="CL578" s="2200"/>
      <c r="CM578" s="2200"/>
      <c r="CN578" s="2200"/>
      <c r="CO578" s="2200"/>
      <c r="CP578" s="2200"/>
      <c r="CQ578" s="2200"/>
      <c r="CR578" s="1731"/>
      <c r="CS578" s="1731"/>
    </row>
    <row r="579" spans="1:97" ht="13.5" customHeight="1" x14ac:dyDescent="0.25">
      <c r="A579" s="1731"/>
      <c r="B579" s="1731"/>
      <c r="C579" s="1731"/>
      <c r="D579" s="1731"/>
      <c r="E579" s="1731"/>
      <c r="F579" s="1731"/>
      <c r="G579" s="1731"/>
      <c r="H579" s="1731"/>
      <c r="I579" s="1731"/>
      <c r="J579" s="1731"/>
      <c r="K579" s="1731"/>
      <c r="L579" s="1731"/>
      <c r="M579" s="1731"/>
      <c r="N579" s="1731"/>
      <c r="O579" s="1731"/>
      <c r="P579" s="1731"/>
      <c r="Q579" s="1731"/>
      <c r="R579" s="1731"/>
      <c r="S579" s="1731"/>
      <c r="T579" s="1731"/>
      <c r="U579" s="1731"/>
      <c r="V579" s="1731"/>
      <c r="W579" s="1731"/>
      <c r="X579" s="1731"/>
      <c r="Y579" s="1731"/>
      <c r="Z579" s="1731"/>
      <c r="AA579" s="1731"/>
      <c r="AB579" s="1731"/>
      <c r="AC579" s="1731"/>
      <c r="AD579" s="1731"/>
      <c r="AE579" s="1731"/>
      <c r="AF579" s="1731"/>
      <c r="AG579" s="1731"/>
      <c r="AH579" s="1731"/>
      <c r="AI579" s="1731"/>
      <c r="AJ579" s="1731"/>
      <c r="AK579" s="1731"/>
      <c r="AL579" s="1731"/>
      <c r="AM579" s="1731"/>
      <c r="AN579" s="1731"/>
      <c r="AO579" s="1731"/>
      <c r="AP579" s="1731"/>
      <c r="AQ579" s="1731"/>
      <c r="AR579" s="1731"/>
      <c r="AS579" s="1731"/>
      <c r="AT579" s="1731"/>
      <c r="AU579" s="1731"/>
      <c r="AV579" s="1731"/>
      <c r="AW579" s="1731"/>
      <c r="AX579" s="1731"/>
      <c r="AY579" s="1731"/>
      <c r="AZ579" s="1731"/>
      <c r="BA579" s="1731"/>
      <c r="BB579" s="1731"/>
      <c r="BC579" s="1731"/>
      <c r="BD579" s="1731"/>
      <c r="BE579" s="1731"/>
      <c r="BF579" s="1731"/>
      <c r="BG579" s="1731"/>
      <c r="BH579" s="1731"/>
      <c r="BI579" s="1731"/>
      <c r="BJ579" s="1731"/>
      <c r="BK579" s="1731"/>
      <c r="BL579" s="1731"/>
      <c r="BM579" s="1731"/>
      <c r="BN579" s="1731"/>
      <c r="BO579" s="1731"/>
      <c r="BP579" s="1731"/>
      <c r="BQ579" s="1731"/>
      <c r="BR579" s="1731"/>
      <c r="BS579" s="1731"/>
      <c r="BT579" s="1731"/>
      <c r="BU579" s="1731"/>
      <c r="BV579" s="1732"/>
      <c r="BW579" s="1732"/>
      <c r="BX579" s="1732"/>
      <c r="BY579" s="1732"/>
      <c r="BZ579" s="1731"/>
      <c r="CA579" s="2200"/>
      <c r="CB579" s="2200"/>
      <c r="CC579" s="2200"/>
      <c r="CD579" s="2200"/>
      <c r="CE579" s="2200"/>
      <c r="CF579" s="2200"/>
      <c r="CG579" s="2200"/>
      <c r="CH579" s="2200"/>
      <c r="CI579" s="2200"/>
      <c r="CJ579" s="2200"/>
      <c r="CK579" s="2200"/>
      <c r="CL579" s="2200"/>
      <c r="CM579" s="2200"/>
      <c r="CN579" s="2200"/>
      <c r="CO579" s="2200"/>
      <c r="CP579" s="2200"/>
      <c r="CQ579" s="2200"/>
      <c r="CR579" s="1731"/>
      <c r="CS579" s="1731"/>
    </row>
    <row r="580" spans="1:97" ht="13.5" customHeight="1" x14ac:dyDescent="0.25">
      <c r="A580" s="1731"/>
      <c r="B580" s="1731"/>
      <c r="C580" s="1731"/>
      <c r="D580" s="1731"/>
      <c r="E580" s="1731"/>
      <c r="F580" s="1731"/>
      <c r="G580" s="1731"/>
      <c r="H580" s="1731"/>
      <c r="I580" s="1731"/>
      <c r="J580" s="1731"/>
      <c r="K580" s="1731"/>
      <c r="L580" s="1731"/>
      <c r="M580" s="1731"/>
      <c r="N580" s="1731"/>
      <c r="O580" s="1731"/>
      <c r="P580" s="1731"/>
      <c r="Q580" s="1731"/>
      <c r="R580" s="1731"/>
      <c r="S580" s="1731"/>
      <c r="T580" s="1731"/>
      <c r="U580" s="1731"/>
      <c r="V580" s="1731"/>
      <c r="W580" s="1731"/>
      <c r="X580" s="1731"/>
      <c r="Y580" s="1731"/>
      <c r="Z580" s="1731"/>
      <c r="AA580" s="1731"/>
      <c r="AB580" s="1731"/>
      <c r="AC580" s="1731"/>
      <c r="AD580" s="1731"/>
      <c r="AE580" s="1731"/>
      <c r="AF580" s="1731"/>
      <c r="AG580" s="1731"/>
      <c r="AH580" s="1731"/>
      <c r="AI580" s="1731"/>
      <c r="AJ580" s="1731"/>
      <c r="AK580" s="1731"/>
      <c r="AL580" s="1731"/>
      <c r="AM580" s="1731"/>
      <c r="AN580" s="1731"/>
      <c r="AO580" s="1731"/>
      <c r="AP580" s="1731"/>
      <c r="AQ580" s="1731"/>
      <c r="AR580" s="1731"/>
      <c r="AS580" s="1731"/>
      <c r="AT580" s="1731"/>
      <c r="AU580" s="1731"/>
      <c r="AV580" s="1731"/>
      <c r="AW580" s="1731"/>
      <c r="AX580" s="1731"/>
      <c r="AY580" s="1731"/>
      <c r="AZ580" s="1731"/>
      <c r="BA580" s="1731"/>
      <c r="BB580" s="1731"/>
      <c r="BC580" s="1731"/>
      <c r="BD580" s="1731"/>
      <c r="BE580" s="1731"/>
      <c r="BF580" s="1731"/>
      <c r="BG580" s="1731"/>
      <c r="BH580" s="1731"/>
      <c r="BI580" s="1731"/>
      <c r="BJ580" s="1731"/>
      <c r="BK580" s="1731"/>
      <c r="BL580" s="1731"/>
      <c r="BM580" s="1731"/>
      <c r="BN580" s="1731"/>
      <c r="BO580" s="1731"/>
      <c r="BP580" s="1731"/>
      <c r="BQ580" s="1731"/>
      <c r="BR580" s="1731"/>
      <c r="BS580" s="1731"/>
      <c r="BT580" s="1731"/>
      <c r="BU580" s="1731"/>
      <c r="BV580" s="1732"/>
      <c r="BW580" s="1732"/>
      <c r="BX580" s="1732"/>
      <c r="BY580" s="1732"/>
      <c r="BZ580" s="1731"/>
      <c r="CA580" s="2200"/>
      <c r="CB580" s="2200"/>
      <c r="CC580" s="2200"/>
      <c r="CD580" s="2200"/>
      <c r="CE580" s="2200"/>
      <c r="CF580" s="2200"/>
      <c r="CG580" s="2200"/>
      <c r="CH580" s="2200"/>
      <c r="CI580" s="2200"/>
      <c r="CJ580" s="2200"/>
      <c r="CK580" s="2200"/>
      <c r="CL580" s="2200"/>
      <c r="CM580" s="2200"/>
      <c r="CN580" s="2200"/>
      <c r="CO580" s="2200"/>
      <c r="CP580" s="2200"/>
      <c r="CQ580" s="2200"/>
      <c r="CR580" s="1731"/>
      <c r="CS580" s="1731"/>
    </row>
    <row r="581" spans="1:97" ht="13.5" customHeight="1" x14ac:dyDescent="0.25">
      <c r="A581" s="1731"/>
      <c r="B581" s="1731"/>
      <c r="C581" s="1731"/>
      <c r="D581" s="1731"/>
      <c r="E581" s="1731"/>
      <c r="F581" s="1731"/>
      <c r="G581" s="1731"/>
      <c r="H581" s="1731"/>
      <c r="I581" s="1731"/>
      <c r="J581" s="1731"/>
      <c r="K581" s="1731"/>
      <c r="L581" s="1731"/>
      <c r="M581" s="1731"/>
      <c r="N581" s="1731"/>
      <c r="O581" s="1731"/>
      <c r="P581" s="1731"/>
      <c r="Q581" s="1731"/>
      <c r="R581" s="1731"/>
      <c r="S581" s="1731"/>
      <c r="T581" s="1731"/>
      <c r="U581" s="1731"/>
      <c r="V581" s="1731"/>
      <c r="W581" s="1731"/>
      <c r="X581" s="1731"/>
      <c r="Y581" s="1731"/>
      <c r="Z581" s="1731"/>
      <c r="AA581" s="1731"/>
      <c r="AB581" s="1731"/>
      <c r="AC581" s="1731"/>
      <c r="AD581" s="1731"/>
      <c r="AE581" s="1731"/>
      <c r="AF581" s="1731"/>
      <c r="AG581" s="1731"/>
      <c r="AH581" s="1731"/>
      <c r="AI581" s="1731"/>
      <c r="AJ581" s="1731"/>
      <c r="AK581" s="1731"/>
      <c r="AL581" s="1731"/>
      <c r="AM581" s="1731"/>
      <c r="AN581" s="1731"/>
      <c r="AO581" s="1731"/>
      <c r="AP581" s="1731"/>
      <c r="AQ581" s="1731"/>
      <c r="AR581" s="1731"/>
      <c r="AS581" s="1731"/>
      <c r="AT581" s="1731"/>
      <c r="AU581" s="1731"/>
      <c r="AV581" s="1731"/>
      <c r="AW581" s="1731"/>
      <c r="AX581" s="1731"/>
      <c r="AY581" s="1731"/>
      <c r="AZ581" s="1731"/>
      <c r="BA581" s="1731"/>
      <c r="BB581" s="1731"/>
      <c r="BC581" s="1731"/>
      <c r="BD581" s="1731"/>
      <c r="BE581" s="1731"/>
      <c r="BF581" s="1731"/>
      <c r="BG581" s="1731"/>
      <c r="BH581" s="1731"/>
      <c r="BI581" s="1731"/>
      <c r="BJ581" s="1731"/>
      <c r="BK581" s="1731"/>
      <c r="BL581" s="1731"/>
      <c r="BM581" s="1731"/>
      <c r="BN581" s="1731"/>
      <c r="BO581" s="1731"/>
      <c r="BP581" s="1731"/>
      <c r="BQ581" s="1731"/>
      <c r="BR581" s="1731"/>
      <c r="BS581" s="1731"/>
      <c r="BT581" s="1731"/>
      <c r="BU581" s="1731"/>
      <c r="BV581" s="1732"/>
      <c r="BW581" s="1732"/>
      <c r="BX581" s="1732"/>
      <c r="BY581" s="1732"/>
      <c r="BZ581" s="1731"/>
      <c r="CA581" s="2200"/>
      <c r="CB581" s="2200"/>
      <c r="CC581" s="2200"/>
      <c r="CD581" s="2200"/>
      <c r="CE581" s="2200"/>
      <c r="CF581" s="2200"/>
      <c r="CG581" s="2200"/>
      <c r="CH581" s="2200"/>
      <c r="CI581" s="2200"/>
      <c r="CJ581" s="2200"/>
      <c r="CK581" s="2200"/>
      <c r="CL581" s="2200"/>
      <c r="CM581" s="2200"/>
      <c r="CN581" s="2200"/>
      <c r="CO581" s="2200"/>
      <c r="CP581" s="2200"/>
      <c r="CQ581" s="2200"/>
      <c r="CR581" s="1731"/>
      <c r="CS581" s="1731"/>
    </row>
    <row r="582" spans="1:97" ht="13.5" customHeight="1" x14ac:dyDescent="0.25">
      <c r="A582" s="1731"/>
      <c r="B582" s="1731"/>
      <c r="C582" s="1731"/>
      <c r="D582" s="1731"/>
      <c r="E582" s="1731"/>
      <c r="F582" s="1731"/>
      <c r="G582" s="1731"/>
      <c r="H582" s="1731"/>
      <c r="I582" s="1731"/>
      <c r="J582" s="1731"/>
      <c r="K582" s="1731"/>
      <c r="L582" s="1731"/>
      <c r="M582" s="1731"/>
      <c r="N582" s="1731"/>
      <c r="O582" s="1731"/>
      <c r="P582" s="1731"/>
      <c r="Q582" s="1731"/>
      <c r="R582" s="1731"/>
      <c r="S582" s="1731"/>
      <c r="T582" s="1731"/>
      <c r="U582" s="1731"/>
      <c r="V582" s="1731"/>
      <c r="W582" s="1731"/>
      <c r="X582" s="1731"/>
      <c r="Y582" s="1731"/>
      <c r="Z582" s="1731"/>
      <c r="AA582" s="1731"/>
      <c r="AB582" s="1731"/>
      <c r="AC582" s="1731"/>
      <c r="AD582" s="1731"/>
      <c r="AE582" s="1731"/>
      <c r="AF582" s="1731"/>
      <c r="AG582" s="1731"/>
      <c r="AH582" s="1731"/>
      <c r="AI582" s="1731"/>
      <c r="AJ582" s="1731"/>
      <c r="AK582" s="1731"/>
      <c r="AL582" s="1731"/>
      <c r="AM582" s="1731"/>
      <c r="AN582" s="1731"/>
      <c r="AO582" s="1731"/>
      <c r="AP582" s="1731"/>
      <c r="AQ582" s="1731"/>
      <c r="AR582" s="1731"/>
      <c r="AS582" s="1731"/>
      <c r="AT582" s="1731"/>
      <c r="AU582" s="1731"/>
      <c r="AV582" s="1731"/>
      <c r="AW582" s="1731"/>
      <c r="AX582" s="1731"/>
      <c r="AY582" s="1731"/>
      <c r="AZ582" s="1731"/>
      <c r="BA582" s="1731"/>
      <c r="BB582" s="1731"/>
      <c r="BC582" s="1731"/>
      <c r="BD582" s="1731"/>
      <c r="BE582" s="1731"/>
      <c r="BF582" s="1731"/>
      <c r="BG582" s="1731"/>
      <c r="BH582" s="1731"/>
      <c r="BI582" s="1731"/>
      <c r="BJ582" s="1731"/>
      <c r="BK582" s="1731"/>
      <c r="BL582" s="1731"/>
      <c r="BM582" s="1731"/>
      <c r="BN582" s="1731"/>
      <c r="BO582" s="1731"/>
      <c r="BP582" s="1731"/>
      <c r="BQ582" s="1731"/>
      <c r="BR582" s="1731"/>
      <c r="BS582" s="1731"/>
      <c r="BT582" s="1731"/>
      <c r="BU582" s="1731"/>
      <c r="BV582" s="1732"/>
      <c r="BW582" s="1732"/>
      <c r="BX582" s="1732"/>
      <c r="BY582" s="1732"/>
      <c r="BZ582" s="1731"/>
      <c r="CA582" s="2200"/>
      <c r="CB582" s="2200"/>
      <c r="CC582" s="2200"/>
      <c r="CD582" s="2200"/>
      <c r="CE582" s="2200"/>
      <c r="CF582" s="2200"/>
      <c r="CG582" s="2200"/>
      <c r="CH582" s="2200"/>
      <c r="CI582" s="2200"/>
      <c r="CJ582" s="2200"/>
      <c r="CK582" s="2200"/>
      <c r="CL582" s="2200"/>
      <c r="CM582" s="2200"/>
      <c r="CN582" s="2200"/>
      <c r="CO582" s="2200"/>
      <c r="CP582" s="2200"/>
      <c r="CQ582" s="2200"/>
      <c r="CR582" s="1731"/>
      <c r="CS582" s="1731"/>
    </row>
    <row r="583" spans="1:97" ht="13.5" customHeight="1" x14ac:dyDescent="0.25">
      <c r="A583" s="1731"/>
      <c r="B583" s="1731"/>
      <c r="C583" s="1731"/>
      <c r="D583" s="1731"/>
      <c r="E583" s="1731"/>
      <c r="F583" s="1731"/>
      <c r="G583" s="1731"/>
      <c r="H583" s="1731"/>
      <c r="I583" s="1731"/>
      <c r="J583" s="1731"/>
      <c r="K583" s="1731"/>
      <c r="L583" s="1731"/>
      <c r="M583" s="1731"/>
      <c r="N583" s="1731"/>
      <c r="O583" s="1731"/>
      <c r="P583" s="1731"/>
      <c r="Q583" s="1731"/>
      <c r="R583" s="1731"/>
      <c r="S583" s="1731"/>
      <c r="T583" s="1731"/>
      <c r="U583" s="1731"/>
      <c r="V583" s="1731"/>
      <c r="W583" s="1731"/>
      <c r="X583" s="1731"/>
      <c r="Y583" s="1731"/>
      <c r="Z583" s="1731"/>
      <c r="AA583" s="1731"/>
      <c r="AB583" s="1731"/>
      <c r="AC583" s="1731"/>
      <c r="AD583" s="1731"/>
      <c r="AE583" s="1731"/>
      <c r="AF583" s="1731"/>
      <c r="AG583" s="1731"/>
      <c r="AH583" s="1731"/>
      <c r="AI583" s="1731"/>
      <c r="AJ583" s="1731"/>
      <c r="AK583" s="1731"/>
      <c r="AL583" s="1731"/>
      <c r="AM583" s="1731"/>
      <c r="AN583" s="1731"/>
      <c r="AO583" s="1731"/>
      <c r="AP583" s="1731"/>
      <c r="AQ583" s="1731"/>
      <c r="AR583" s="1731"/>
      <c r="AS583" s="1731"/>
      <c r="AT583" s="1731"/>
      <c r="AU583" s="1731"/>
      <c r="AV583" s="1731"/>
      <c r="AW583" s="1731"/>
      <c r="AX583" s="1731"/>
      <c r="AY583" s="1731"/>
      <c r="AZ583" s="1731"/>
      <c r="BA583" s="1731"/>
      <c r="BB583" s="1731"/>
      <c r="BC583" s="1731"/>
      <c r="BD583" s="1731"/>
      <c r="BE583" s="1731"/>
      <c r="BF583" s="1731"/>
      <c r="BG583" s="1731"/>
      <c r="BH583" s="1731"/>
      <c r="BI583" s="1731"/>
      <c r="BJ583" s="1731"/>
      <c r="BK583" s="1731"/>
      <c r="BL583" s="1731"/>
      <c r="BM583" s="1731"/>
      <c r="BN583" s="1731"/>
      <c r="BO583" s="1731"/>
      <c r="BP583" s="1731"/>
      <c r="BQ583" s="1731"/>
      <c r="BR583" s="1731"/>
      <c r="BS583" s="1731"/>
      <c r="BT583" s="1731"/>
      <c r="BU583" s="1731"/>
      <c r="BV583" s="1732"/>
      <c r="BW583" s="1732"/>
      <c r="BX583" s="1732"/>
      <c r="BY583" s="1732"/>
      <c r="BZ583" s="1731"/>
      <c r="CA583" s="2200"/>
      <c r="CB583" s="2200"/>
      <c r="CC583" s="2200"/>
      <c r="CD583" s="2200"/>
      <c r="CE583" s="2200"/>
      <c r="CF583" s="2200"/>
      <c r="CG583" s="2200"/>
      <c r="CH583" s="2200"/>
      <c r="CI583" s="2200"/>
      <c r="CJ583" s="2200"/>
      <c r="CK583" s="2200"/>
      <c r="CL583" s="2200"/>
      <c r="CM583" s="2200"/>
      <c r="CN583" s="2200"/>
      <c r="CO583" s="2200"/>
      <c r="CP583" s="2200"/>
      <c r="CQ583" s="2200"/>
      <c r="CR583" s="1731"/>
      <c r="CS583" s="1731"/>
    </row>
    <row r="584" spans="1:97" ht="13.5" customHeight="1" x14ac:dyDescent="0.25">
      <c r="A584" s="1731"/>
      <c r="B584" s="1731"/>
      <c r="C584" s="1731"/>
      <c r="D584" s="1731"/>
      <c r="E584" s="1731"/>
      <c r="F584" s="1731"/>
      <c r="G584" s="1731"/>
      <c r="H584" s="1731"/>
      <c r="I584" s="1731"/>
      <c r="J584" s="1731"/>
      <c r="K584" s="1731"/>
      <c r="L584" s="1731"/>
      <c r="M584" s="1731"/>
      <c r="N584" s="1731"/>
      <c r="O584" s="1731"/>
      <c r="P584" s="1731"/>
      <c r="Q584" s="1731"/>
      <c r="R584" s="1731"/>
      <c r="S584" s="1731"/>
      <c r="T584" s="1731"/>
      <c r="U584" s="1731"/>
      <c r="V584" s="1731"/>
      <c r="W584" s="1731"/>
      <c r="X584" s="1731"/>
      <c r="Y584" s="1731"/>
      <c r="Z584" s="1731"/>
      <c r="AA584" s="1731"/>
      <c r="AB584" s="1731"/>
      <c r="AC584" s="1731"/>
      <c r="AD584" s="1731"/>
      <c r="AE584" s="1731"/>
      <c r="AF584" s="1731"/>
      <c r="AG584" s="1731"/>
      <c r="AH584" s="1731"/>
      <c r="AI584" s="1731"/>
      <c r="AJ584" s="1731"/>
      <c r="AK584" s="1731"/>
      <c r="AL584" s="1731"/>
      <c r="AM584" s="1731"/>
      <c r="AN584" s="1731"/>
      <c r="AO584" s="1731"/>
      <c r="AP584" s="1731"/>
      <c r="AQ584" s="1731"/>
      <c r="AR584" s="1731"/>
      <c r="AS584" s="1731"/>
      <c r="AT584" s="1731"/>
      <c r="AU584" s="1731"/>
      <c r="AV584" s="1731"/>
      <c r="AW584" s="1731"/>
      <c r="AX584" s="1731"/>
      <c r="AY584" s="1731"/>
      <c r="AZ584" s="1731"/>
      <c r="BA584" s="1731"/>
      <c r="BB584" s="1731"/>
      <c r="BC584" s="1731"/>
      <c r="BD584" s="1731"/>
      <c r="BE584" s="1731"/>
      <c r="BF584" s="1731"/>
      <c r="BG584" s="1731"/>
      <c r="BH584" s="1731"/>
      <c r="BI584" s="1731"/>
      <c r="BJ584" s="1731"/>
      <c r="BK584" s="1731"/>
      <c r="BL584" s="1731"/>
      <c r="BM584" s="1731"/>
      <c r="BN584" s="1731"/>
      <c r="BO584" s="1731"/>
      <c r="BP584" s="1731"/>
      <c r="BQ584" s="1731"/>
      <c r="BR584" s="1731"/>
      <c r="BS584" s="1731"/>
      <c r="BT584" s="1731"/>
      <c r="BU584" s="1731"/>
      <c r="BV584" s="1732"/>
      <c r="BW584" s="1732"/>
      <c r="BX584" s="1732"/>
      <c r="BY584" s="1732"/>
      <c r="BZ584" s="1731"/>
      <c r="CA584" s="2200"/>
      <c r="CB584" s="2200"/>
      <c r="CC584" s="2200"/>
      <c r="CD584" s="2200"/>
      <c r="CE584" s="2200"/>
      <c r="CF584" s="2200"/>
      <c r="CG584" s="2200"/>
      <c r="CH584" s="2200"/>
      <c r="CI584" s="2200"/>
      <c r="CJ584" s="2200"/>
      <c r="CK584" s="2200"/>
      <c r="CL584" s="2200"/>
      <c r="CM584" s="2200"/>
      <c r="CN584" s="2200"/>
      <c r="CO584" s="2200"/>
      <c r="CP584" s="2200"/>
      <c r="CQ584" s="2200"/>
      <c r="CR584" s="1731"/>
      <c r="CS584" s="1731"/>
    </row>
    <row r="585" spans="1:97" ht="13.5" customHeight="1" x14ac:dyDescent="0.25">
      <c r="A585" s="1731"/>
      <c r="B585" s="1731"/>
      <c r="C585" s="1731"/>
      <c r="D585" s="1731"/>
      <c r="E585" s="1731"/>
      <c r="F585" s="1731"/>
      <c r="G585" s="1731"/>
      <c r="H585" s="1731"/>
      <c r="I585" s="1731"/>
      <c r="J585" s="1731"/>
      <c r="K585" s="1731"/>
      <c r="L585" s="1731"/>
      <c r="M585" s="1731"/>
      <c r="N585" s="1731"/>
      <c r="O585" s="1731"/>
      <c r="P585" s="1731"/>
      <c r="Q585" s="1731"/>
      <c r="R585" s="1731"/>
      <c r="S585" s="1731"/>
      <c r="T585" s="1731"/>
      <c r="U585" s="1731"/>
      <c r="V585" s="1731"/>
      <c r="W585" s="1731"/>
      <c r="X585" s="1731"/>
      <c r="Y585" s="1731"/>
      <c r="Z585" s="1731"/>
      <c r="AA585" s="1731"/>
      <c r="AB585" s="1731"/>
      <c r="AC585" s="1731"/>
      <c r="AD585" s="1731"/>
      <c r="AE585" s="1731"/>
      <c r="AF585" s="1731"/>
      <c r="AG585" s="1731"/>
      <c r="AH585" s="1731"/>
      <c r="AI585" s="1731"/>
      <c r="AJ585" s="1731"/>
      <c r="AK585" s="1731"/>
      <c r="AL585" s="1731"/>
      <c r="AM585" s="1731"/>
      <c r="AN585" s="1731"/>
      <c r="AO585" s="1731"/>
      <c r="AP585" s="1731"/>
      <c r="AQ585" s="1731"/>
      <c r="AR585" s="1731"/>
      <c r="AS585" s="1731"/>
      <c r="AT585" s="1731"/>
      <c r="AU585" s="1731"/>
      <c r="AV585" s="1731"/>
      <c r="AW585" s="1731"/>
      <c r="AX585" s="1731"/>
      <c r="AY585" s="1731"/>
      <c r="AZ585" s="1731"/>
      <c r="BA585" s="1731"/>
      <c r="BB585" s="1731"/>
      <c r="BC585" s="1731"/>
      <c r="BD585" s="1731"/>
      <c r="BE585" s="1731"/>
      <c r="BF585" s="1731"/>
      <c r="BG585" s="1731"/>
      <c r="BH585" s="1731"/>
      <c r="BI585" s="1731"/>
      <c r="BJ585" s="1731"/>
      <c r="BK585" s="1731"/>
      <c r="BL585" s="1731"/>
      <c r="BM585" s="1731"/>
      <c r="BN585" s="1731"/>
      <c r="BO585" s="1731"/>
      <c r="BP585" s="1731"/>
      <c r="BQ585" s="1731"/>
      <c r="BR585" s="1731"/>
      <c r="BS585" s="1731"/>
      <c r="BT585" s="1731"/>
      <c r="BU585" s="1731"/>
      <c r="BV585" s="1732"/>
      <c r="BW585" s="1732"/>
      <c r="BX585" s="1732"/>
      <c r="BY585" s="1732"/>
      <c r="BZ585" s="1731"/>
      <c r="CA585" s="2200"/>
      <c r="CB585" s="2200"/>
      <c r="CC585" s="2200"/>
      <c r="CD585" s="2200"/>
      <c r="CE585" s="2200"/>
      <c r="CF585" s="2200"/>
      <c r="CG585" s="2200"/>
      <c r="CH585" s="2200"/>
      <c r="CI585" s="2200"/>
      <c r="CJ585" s="2200"/>
      <c r="CK585" s="2200"/>
      <c r="CL585" s="2200"/>
      <c r="CM585" s="2200"/>
      <c r="CN585" s="2200"/>
      <c r="CO585" s="2200"/>
      <c r="CP585" s="2200"/>
      <c r="CQ585" s="2200"/>
      <c r="CR585" s="1731"/>
      <c r="CS585" s="1731"/>
    </row>
    <row r="586" spans="1:97" ht="13.5" customHeight="1" x14ac:dyDescent="0.25">
      <c r="A586" s="1731"/>
      <c r="B586" s="1731"/>
      <c r="C586" s="1731"/>
      <c r="D586" s="1731"/>
      <c r="E586" s="1731"/>
      <c r="F586" s="1731"/>
      <c r="G586" s="1731"/>
      <c r="H586" s="1731"/>
      <c r="I586" s="1731"/>
      <c r="J586" s="1731"/>
      <c r="K586" s="1731"/>
      <c r="L586" s="1731"/>
      <c r="M586" s="1731"/>
      <c r="N586" s="1731"/>
      <c r="O586" s="1731"/>
      <c r="P586" s="1731"/>
      <c r="Q586" s="1731"/>
      <c r="R586" s="1731"/>
      <c r="S586" s="1731"/>
      <c r="T586" s="1731"/>
      <c r="U586" s="1731"/>
      <c r="V586" s="1731"/>
      <c r="W586" s="1731"/>
      <c r="X586" s="1731"/>
      <c r="Y586" s="1731"/>
      <c r="Z586" s="1731"/>
      <c r="AA586" s="1731"/>
      <c r="AB586" s="1731"/>
      <c r="AC586" s="1731"/>
      <c r="AD586" s="1731"/>
      <c r="AE586" s="1731"/>
      <c r="AF586" s="1731"/>
      <c r="AG586" s="1731"/>
      <c r="AH586" s="1731"/>
      <c r="AI586" s="1731"/>
      <c r="AJ586" s="1731"/>
      <c r="AK586" s="1731"/>
      <c r="AL586" s="1731"/>
      <c r="AM586" s="1731"/>
      <c r="AN586" s="1731"/>
      <c r="AO586" s="1731"/>
      <c r="AP586" s="1731"/>
      <c r="AQ586" s="1731"/>
      <c r="AR586" s="1731"/>
      <c r="AS586" s="1731"/>
      <c r="AT586" s="1731"/>
      <c r="AU586" s="1731"/>
      <c r="AV586" s="1731"/>
      <c r="AW586" s="1731"/>
      <c r="AX586" s="1731"/>
      <c r="AY586" s="1731"/>
      <c r="AZ586" s="1731"/>
      <c r="BA586" s="1731"/>
      <c r="BB586" s="1731"/>
      <c r="BC586" s="1731"/>
      <c r="BD586" s="1731"/>
      <c r="BE586" s="1731"/>
      <c r="BF586" s="1731"/>
      <c r="BG586" s="1731"/>
      <c r="BH586" s="1731"/>
      <c r="BI586" s="1731"/>
      <c r="BJ586" s="1731"/>
      <c r="BK586" s="1731"/>
      <c r="BL586" s="1731"/>
      <c r="BM586" s="1731"/>
      <c r="BN586" s="1731"/>
      <c r="BO586" s="1731"/>
      <c r="BP586" s="1731"/>
      <c r="BQ586" s="1731"/>
      <c r="BR586" s="1731"/>
      <c r="BS586" s="1731"/>
      <c r="BT586" s="1731"/>
      <c r="BU586" s="1731"/>
      <c r="BV586" s="1732"/>
      <c r="BW586" s="1732"/>
      <c r="BX586" s="1732"/>
      <c r="BY586" s="1732"/>
      <c r="BZ586" s="1731"/>
      <c r="CA586" s="2200"/>
      <c r="CB586" s="2200"/>
      <c r="CC586" s="2200"/>
      <c r="CD586" s="2200"/>
      <c r="CE586" s="2200"/>
      <c r="CF586" s="2200"/>
      <c r="CG586" s="2200"/>
      <c r="CH586" s="2200"/>
      <c r="CI586" s="2200"/>
      <c r="CJ586" s="2200"/>
      <c r="CK586" s="2200"/>
      <c r="CL586" s="2200"/>
      <c r="CM586" s="2200"/>
      <c r="CN586" s="2200"/>
      <c r="CO586" s="2200"/>
      <c r="CP586" s="2200"/>
      <c r="CQ586" s="2200"/>
      <c r="CR586" s="1731"/>
      <c r="CS586" s="1731"/>
    </row>
    <row r="587" spans="1:97" ht="13.5" customHeight="1" x14ac:dyDescent="0.25">
      <c r="A587" s="1731"/>
      <c r="B587" s="1731"/>
      <c r="C587" s="1731"/>
      <c r="D587" s="1731"/>
      <c r="E587" s="1731"/>
      <c r="F587" s="1731"/>
      <c r="G587" s="1731"/>
      <c r="H587" s="1731"/>
      <c r="I587" s="1731"/>
      <c r="J587" s="1731"/>
      <c r="K587" s="1731"/>
      <c r="L587" s="1731"/>
      <c r="M587" s="1731"/>
      <c r="N587" s="1731"/>
      <c r="O587" s="1731"/>
      <c r="P587" s="1731"/>
      <c r="Q587" s="1731"/>
      <c r="R587" s="1731"/>
      <c r="S587" s="1731"/>
      <c r="T587" s="1731"/>
      <c r="U587" s="1731"/>
      <c r="V587" s="1731"/>
      <c r="W587" s="1731"/>
      <c r="X587" s="1731"/>
      <c r="Y587" s="1731"/>
      <c r="Z587" s="1731"/>
      <c r="AA587" s="1731"/>
      <c r="AB587" s="1731"/>
      <c r="AC587" s="1731"/>
      <c r="AD587" s="1731"/>
      <c r="AE587" s="1731"/>
      <c r="AF587" s="1731"/>
      <c r="AG587" s="1731"/>
      <c r="AH587" s="1731"/>
      <c r="AI587" s="1731"/>
      <c r="AJ587" s="1731"/>
      <c r="AK587" s="1731"/>
      <c r="AL587" s="1731"/>
      <c r="AM587" s="1731"/>
      <c r="AN587" s="1731"/>
      <c r="AO587" s="1731"/>
      <c r="AP587" s="1731"/>
      <c r="AQ587" s="1731"/>
      <c r="AR587" s="1731"/>
      <c r="AS587" s="1731"/>
      <c r="AT587" s="1731"/>
      <c r="AU587" s="1731"/>
      <c r="AV587" s="1731"/>
      <c r="AW587" s="1731"/>
      <c r="AX587" s="1731"/>
      <c r="AY587" s="1731"/>
      <c r="AZ587" s="1731"/>
      <c r="BA587" s="1731"/>
      <c r="BB587" s="1731"/>
      <c r="BC587" s="1731"/>
      <c r="BD587" s="1731"/>
      <c r="BE587" s="1731"/>
      <c r="BF587" s="1731"/>
      <c r="BG587" s="1731"/>
      <c r="BH587" s="1731"/>
      <c r="BI587" s="1731"/>
      <c r="BJ587" s="1731"/>
      <c r="BK587" s="1731"/>
      <c r="BL587" s="1731"/>
      <c r="BM587" s="1731"/>
      <c r="BN587" s="1731"/>
      <c r="BO587" s="1731"/>
      <c r="BP587" s="1731"/>
      <c r="BQ587" s="1731"/>
      <c r="BR587" s="1731"/>
      <c r="BS587" s="1731"/>
      <c r="BT587" s="1731"/>
      <c r="BU587" s="1731"/>
      <c r="BV587" s="1732"/>
      <c r="BW587" s="1732"/>
      <c r="BX587" s="1732"/>
      <c r="BY587" s="1732"/>
      <c r="BZ587" s="1731"/>
      <c r="CA587" s="2200"/>
      <c r="CB587" s="2200"/>
      <c r="CC587" s="2200"/>
      <c r="CD587" s="2200"/>
      <c r="CE587" s="2200"/>
      <c r="CF587" s="2200"/>
      <c r="CG587" s="2200"/>
      <c r="CH587" s="2200"/>
      <c r="CI587" s="2200"/>
      <c r="CJ587" s="2200"/>
      <c r="CK587" s="2200"/>
      <c r="CL587" s="2200"/>
      <c r="CM587" s="2200"/>
      <c r="CN587" s="2200"/>
      <c r="CO587" s="2200"/>
      <c r="CP587" s="2200"/>
      <c r="CQ587" s="2200"/>
      <c r="CR587" s="1731"/>
      <c r="CS587" s="1731"/>
    </row>
    <row r="588" spans="1:97" ht="13.5" customHeight="1" x14ac:dyDescent="0.25">
      <c r="A588" s="1731"/>
      <c r="B588" s="1731"/>
      <c r="C588" s="1731"/>
      <c r="D588" s="1731"/>
      <c r="E588" s="1731"/>
      <c r="F588" s="1731"/>
      <c r="G588" s="1731"/>
      <c r="H588" s="1731"/>
      <c r="I588" s="1731"/>
      <c r="J588" s="1731"/>
      <c r="K588" s="1731"/>
      <c r="L588" s="1731"/>
      <c r="M588" s="1731"/>
      <c r="N588" s="1731"/>
      <c r="O588" s="1731"/>
      <c r="P588" s="1731"/>
      <c r="Q588" s="1731"/>
      <c r="R588" s="1731"/>
      <c r="S588" s="1731"/>
      <c r="T588" s="1731"/>
      <c r="U588" s="1731"/>
      <c r="V588" s="1731"/>
      <c r="W588" s="1731"/>
      <c r="X588" s="1731"/>
      <c r="Y588" s="1731"/>
      <c r="Z588" s="1731"/>
      <c r="AA588" s="1731"/>
      <c r="AB588" s="1731"/>
      <c r="AC588" s="1731"/>
      <c r="AD588" s="1731"/>
      <c r="AE588" s="1731"/>
      <c r="AF588" s="1731"/>
      <c r="AG588" s="1731"/>
      <c r="AH588" s="1731"/>
      <c r="AI588" s="1731"/>
      <c r="AJ588" s="1731"/>
      <c r="AK588" s="1731"/>
      <c r="AL588" s="1731"/>
      <c r="AM588" s="1731"/>
      <c r="AN588" s="1731"/>
      <c r="AO588" s="1731"/>
      <c r="AP588" s="1731"/>
      <c r="AQ588" s="1731"/>
      <c r="AR588" s="1731"/>
      <c r="AS588" s="1731"/>
      <c r="AT588" s="1731"/>
      <c r="AU588" s="1731"/>
      <c r="AV588" s="1731"/>
      <c r="AW588" s="1731"/>
      <c r="AX588" s="1731"/>
      <c r="AY588" s="1731"/>
      <c r="AZ588" s="1731"/>
      <c r="BA588" s="1731"/>
      <c r="BB588" s="1731"/>
      <c r="BC588" s="1731"/>
      <c r="BD588" s="1731"/>
      <c r="BE588" s="1731"/>
      <c r="BF588" s="1731"/>
      <c r="BG588" s="1731"/>
      <c r="BH588" s="1731"/>
      <c r="BI588" s="1731"/>
      <c r="BJ588" s="1731"/>
      <c r="BK588" s="1731"/>
      <c r="BL588" s="1731"/>
      <c r="BM588" s="1731"/>
      <c r="BN588" s="1731"/>
      <c r="BO588" s="1731"/>
      <c r="BP588" s="1731"/>
      <c r="BQ588" s="1731"/>
      <c r="BR588" s="1731"/>
      <c r="BS588" s="1731"/>
      <c r="BT588" s="1731"/>
      <c r="BU588" s="1731"/>
      <c r="BV588" s="1732"/>
      <c r="BW588" s="1732"/>
      <c r="BX588" s="1732"/>
      <c r="BY588" s="1732"/>
      <c r="BZ588" s="1731"/>
      <c r="CA588" s="2200"/>
      <c r="CB588" s="2200"/>
      <c r="CC588" s="2200"/>
      <c r="CD588" s="2200"/>
      <c r="CE588" s="2200"/>
      <c r="CF588" s="2200"/>
      <c r="CG588" s="2200"/>
      <c r="CH588" s="2200"/>
      <c r="CI588" s="2200"/>
      <c r="CJ588" s="2200"/>
      <c r="CK588" s="2200"/>
      <c r="CL588" s="2200"/>
      <c r="CM588" s="2200"/>
      <c r="CN588" s="2200"/>
      <c r="CO588" s="2200"/>
      <c r="CP588" s="2200"/>
      <c r="CQ588" s="2200"/>
      <c r="CR588" s="1731"/>
      <c r="CS588" s="1731"/>
    </row>
    <row r="589" spans="1:97" ht="13.5" customHeight="1" x14ac:dyDescent="0.25">
      <c r="A589" s="1731"/>
      <c r="B589" s="1731"/>
      <c r="C589" s="1731"/>
      <c r="D589" s="1731"/>
      <c r="E589" s="1731"/>
      <c r="F589" s="1731"/>
      <c r="G589" s="1731"/>
      <c r="H589" s="1731"/>
      <c r="I589" s="1731"/>
      <c r="J589" s="1731"/>
      <c r="K589" s="1731"/>
      <c r="L589" s="1731"/>
      <c r="M589" s="1731"/>
      <c r="N589" s="1731"/>
      <c r="O589" s="1731"/>
      <c r="P589" s="1731"/>
      <c r="Q589" s="1731"/>
      <c r="R589" s="1731"/>
      <c r="S589" s="1731"/>
      <c r="T589" s="1731"/>
      <c r="U589" s="1731"/>
      <c r="V589" s="1731"/>
      <c r="W589" s="1731"/>
      <c r="X589" s="1731"/>
      <c r="Y589" s="1731"/>
      <c r="Z589" s="1731"/>
      <c r="AA589" s="1731"/>
      <c r="AB589" s="1731"/>
      <c r="AC589" s="1731"/>
      <c r="AD589" s="1731"/>
      <c r="AE589" s="1731"/>
      <c r="AF589" s="1731"/>
      <c r="AG589" s="1731"/>
      <c r="AH589" s="1731"/>
      <c r="AI589" s="1731"/>
      <c r="AJ589" s="1731"/>
      <c r="AK589" s="1731"/>
      <c r="AL589" s="1731"/>
      <c r="AM589" s="1731"/>
      <c r="AN589" s="1731"/>
      <c r="AO589" s="1731"/>
      <c r="AP589" s="1731"/>
      <c r="AQ589" s="1731"/>
      <c r="AR589" s="1731"/>
      <c r="AS589" s="1731"/>
      <c r="AT589" s="1731"/>
      <c r="AU589" s="1731"/>
      <c r="AV589" s="1731"/>
      <c r="AW589" s="1731"/>
      <c r="AX589" s="1731"/>
      <c r="AY589" s="1731"/>
      <c r="AZ589" s="1731"/>
      <c r="BA589" s="1731"/>
      <c r="BB589" s="1731"/>
      <c r="BC589" s="1731"/>
      <c r="BD589" s="1731"/>
      <c r="BE589" s="1731"/>
      <c r="BF589" s="1731"/>
      <c r="BG589" s="1731"/>
      <c r="BH589" s="1731"/>
      <c r="BI589" s="1731"/>
      <c r="BJ589" s="1731"/>
      <c r="BK589" s="1731"/>
      <c r="BL589" s="1731"/>
      <c r="BM589" s="1731"/>
      <c r="BN589" s="1731"/>
      <c r="BO589" s="1731"/>
      <c r="BP589" s="1731"/>
      <c r="BQ589" s="1731"/>
      <c r="BR589" s="1731"/>
      <c r="BS589" s="1731"/>
      <c r="BT589" s="1731"/>
      <c r="BU589" s="1731"/>
      <c r="BV589" s="1732"/>
      <c r="BW589" s="1732"/>
      <c r="BX589" s="1732"/>
      <c r="BY589" s="1732"/>
      <c r="BZ589" s="1731"/>
      <c r="CA589" s="2200"/>
      <c r="CB589" s="2200"/>
      <c r="CC589" s="2200"/>
      <c r="CD589" s="2200"/>
      <c r="CE589" s="2200"/>
      <c r="CF589" s="2200"/>
      <c r="CG589" s="2200"/>
      <c r="CH589" s="2200"/>
      <c r="CI589" s="2200"/>
      <c r="CJ589" s="2200"/>
      <c r="CK589" s="2200"/>
      <c r="CL589" s="2200"/>
      <c r="CM589" s="2200"/>
      <c r="CN589" s="2200"/>
      <c r="CO589" s="2200"/>
      <c r="CP589" s="2200"/>
      <c r="CQ589" s="2200"/>
      <c r="CR589" s="1731"/>
      <c r="CS589" s="1731"/>
    </row>
    <row r="590" spans="1:97" ht="13.5" customHeight="1" x14ac:dyDescent="0.25">
      <c r="A590" s="1731"/>
      <c r="B590" s="1731"/>
      <c r="C590" s="1731"/>
      <c r="D590" s="1731"/>
      <c r="E590" s="1731"/>
      <c r="F590" s="1731"/>
      <c r="G590" s="1731"/>
      <c r="H590" s="1731"/>
      <c r="I590" s="1731"/>
      <c r="J590" s="1731"/>
      <c r="K590" s="1731"/>
      <c r="L590" s="1731"/>
      <c r="M590" s="1731"/>
      <c r="N590" s="1731"/>
      <c r="O590" s="1731"/>
      <c r="P590" s="1731"/>
      <c r="Q590" s="1731"/>
      <c r="R590" s="1731"/>
      <c r="S590" s="1731"/>
      <c r="T590" s="1731"/>
      <c r="U590" s="1731"/>
      <c r="V590" s="1731"/>
      <c r="W590" s="1731"/>
      <c r="X590" s="1731"/>
      <c r="Y590" s="1731"/>
      <c r="Z590" s="1731"/>
      <c r="AA590" s="1731"/>
      <c r="AB590" s="1731"/>
      <c r="AC590" s="1731"/>
      <c r="AD590" s="1731"/>
      <c r="AE590" s="1731"/>
      <c r="AF590" s="1731"/>
      <c r="AG590" s="1731"/>
      <c r="AH590" s="1731"/>
      <c r="AI590" s="1731"/>
      <c r="AJ590" s="1731"/>
      <c r="AK590" s="1731"/>
      <c r="AL590" s="1731"/>
      <c r="AM590" s="1731"/>
      <c r="AN590" s="1731"/>
      <c r="AO590" s="1731"/>
      <c r="AP590" s="1731"/>
      <c r="AQ590" s="1731"/>
      <c r="AR590" s="1731"/>
      <c r="AS590" s="1731"/>
      <c r="AT590" s="1731"/>
      <c r="AU590" s="1731"/>
      <c r="AV590" s="1731"/>
      <c r="AW590" s="1731"/>
      <c r="AX590" s="1731"/>
      <c r="AY590" s="1731"/>
      <c r="AZ590" s="1731"/>
      <c r="BA590" s="1731"/>
      <c r="BB590" s="1731"/>
      <c r="BC590" s="1731"/>
      <c r="BD590" s="1731"/>
      <c r="BE590" s="1731"/>
      <c r="BF590" s="1731"/>
      <c r="BG590" s="1731"/>
      <c r="BH590" s="1731"/>
      <c r="BI590" s="1731"/>
      <c r="BJ590" s="1731"/>
      <c r="BK590" s="1731"/>
      <c r="BL590" s="1731"/>
      <c r="BM590" s="1731"/>
      <c r="BN590" s="1731"/>
      <c r="BO590" s="1731"/>
      <c r="BP590" s="1731"/>
      <c r="BQ590" s="1731"/>
      <c r="BR590" s="1731"/>
      <c r="BS590" s="1731"/>
      <c r="BT590" s="1731"/>
      <c r="BU590" s="1731"/>
      <c r="BV590" s="1732"/>
      <c r="BW590" s="1732"/>
      <c r="BX590" s="1732"/>
      <c r="BY590" s="1732"/>
      <c r="BZ590" s="1731"/>
      <c r="CA590" s="2200"/>
      <c r="CB590" s="2200"/>
      <c r="CC590" s="2200"/>
      <c r="CD590" s="2200"/>
      <c r="CE590" s="2200"/>
      <c r="CF590" s="2200"/>
      <c r="CG590" s="2200"/>
      <c r="CH590" s="2200"/>
      <c r="CI590" s="2200"/>
      <c r="CJ590" s="2200"/>
      <c r="CK590" s="2200"/>
      <c r="CL590" s="2200"/>
      <c r="CM590" s="2200"/>
      <c r="CN590" s="2200"/>
      <c r="CO590" s="2200"/>
      <c r="CP590" s="2200"/>
      <c r="CQ590" s="2200"/>
      <c r="CR590" s="1731"/>
      <c r="CS590" s="1731"/>
    </row>
    <row r="591" spans="1:97" ht="13.5" customHeight="1" x14ac:dyDescent="0.25">
      <c r="A591" s="1731"/>
      <c r="B591" s="1731"/>
      <c r="C591" s="1731"/>
      <c r="D591" s="1731"/>
      <c r="E591" s="1731"/>
      <c r="F591" s="1731"/>
      <c r="G591" s="1731"/>
      <c r="H591" s="1731"/>
      <c r="I591" s="1731"/>
      <c r="J591" s="1731"/>
      <c r="K591" s="1731"/>
      <c r="L591" s="1731"/>
      <c r="M591" s="1731"/>
      <c r="N591" s="1731"/>
      <c r="O591" s="1731"/>
      <c r="P591" s="1731"/>
      <c r="Q591" s="1731"/>
      <c r="R591" s="1731"/>
      <c r="S591" s="1731"/>
      <c r="T591" s="1731"/>
      <c r="U591" s="1731"/>
      <c r="V591" s="1731"/>
      <c r="W591" s="1731"/>
      <c r="X591" s="1731"/>
      <c r="Y591" s="1731"/>
      <c r="Z591" s="1731"/>
      <c r="AA591" s="1731"/>
      <c r="AB591" s="1731"/>
      <c r="AC591" s="1731"/>
      <c r="AD591" s="1731"/>
      <c r="AE591" s="1731"/>
      <c r="AF591" s="1731"/>
      <c r="AG591" s="1731"/>
      <c r="AH591" s="1731"/>
      <c r="AI591" s="1731"/>
      <c r="AJ591" s="1731"/>
      <c r="AK591" s="1731"/>
      <c r="AL591" s="1731"/>
      <c r="AM591" s="1731"/>
      <c r="AN591" s="1731"/>
      <c r="AO591" s="1731"/>
      <c r="AP591" s="1731"/>
      <c r="AQ591" s="1731"/>
      <c r="AR591" s="1731"/>
      <c r="AS591" s="1731"/>
      <c r="AT591" s="1731"/>
      <c r="AU591" s="1731"/>
      <c r="AV591" s="1731"/>
      <c r="AW591" s="1731"/>
      <c r="AX591" s="1731"/>
      <c r="AY591" s="1731"/>
      <c r="AZ591" s="1731"/>
      <c r="BA591" s="1731"/>
      <c r="BB591" s="1731"/>
      <c r="BC591" s="1731"/>
      <c r="BD591" s="1731"/>
      <c r="BE591" s="1731"/>
      <c r="BF591" s="1731"/>
      <c r="BG591" s="1731"/>
      <c r="BH591" s="1731"/>
      <c r="BI591" s="1731"/>
      <c r="BJ591" s="1731"/>
      <c r="BK591" s="1731"/>
      <c r="BL591" s="1731"/>
      <c r="BM591" s="1731"/>
      <c r="BN591" s="1731"/>
      <c r="BO591" s="1731"/>
      <c r="BP591" s="1731"/>
      <c r="BQ591" s="1731"/>
      <c r="BR591" s="1731"/>
      <c r="BS591" s="1731"/>
      <c r="BT591" s="1731"/>
      <c r="BU591" s="1731"/>
      <c r="BV591" s="1732"/>
      <c r="BW591" s="1732"/>
      <c r="BX591" s="1732"/>
      <c r="BY591" s="1732"/>
      <c r="BZ591" s="1731"/>
      <c r="CA591" s="2200"/>
      <c r="CB591" s="2200"/>
      <c r="CC591" s="2200"/>
      <c r="CD591" s="2200"/>
      <c r="CE591" s="2200"/>
      <c r="CF591" s="2200"/>
      <c r="CG591" s="2200"/>
      <c r="CH591" s="2200"/>
      <c r="CI591" s="2200"/>
      <c r="CJ591" s="2200"/>
      <c r="CK591" s="2200"/>
      <c r="CL591" s="2200"/>
      <c r="CM591" s="2200"/>
      <c r="CN591" s="2200"/>
      <c r="CO591" s="2200"/>
      <c r="CP591" s="2200"/>
      <c r="CQ591" s="2200"/>
      <c r="CR591" s="1731"/>
      <c r="CS591" s="1731"/>
    </row>
    <row r="592" spans="1:97" ht="13.5" customHeight="1" x14ac:dyDescent="0.25">
      <c r="A592" s="1731"/>
      <c r="B592" s="1731"/>
      <c r="C592" s="1731"/>
      <c r="D592" s="1731"/>
      <c r="E592" s="1731"/>
      <c r="F592" s="1731"/>
      <c r="G592" s="1731"/>
      <c r="H592" s="1731"/>
      <c r="I592" s="1731"/>
      <c r="J592" s="1731"/>
      <c r="K592" s="1731"/>
      <c r="L592" s="1731"/>
      <c r="M592" s="1731"/>
      <c r="N592" s="1731"/>
      <c r="O592" s="1731"/>
      <c r="P592" s="1731"/>
      <c r="Q592" s="1731"/>
      <c r="R592" s="1731"/>
      <c r="S592" s="1731"/>
      <c r="T592" s="1731"/>
      <c r="U592" s="1731"/>
      <c r="V592" s="1731"/>
      <c r="W592" s="1731"/>
      <c r="X592" s="1731"/>
      <c r="Y592" s="1731"/>
      <c r="Z592" s="1731"/>
      <c r="AA592" s="1731"/>
      <c r="AB592" s="1731"/>
      <c r="AC592" s="1731"/>
      <c r="AD592" s="1731"/>
      <c r="AE592" s="1731"/>
      <c r="AF592" s="1731"/>
      <c r="AG592" s="1731"/>
      <c r="AH592" s="1731"/>
      <c r="AI592" s="1731"/>
      <c r="AJ592" s="1731"/>
      <c r="AK592" s="1731"/>
      <c r="AL592" s="1731"/>
      <c r="AM592" s="1731"/>
      <c r="AN592" s="1731"/>
      <c r="AO592" s="1731"/>
      <c r="AP592" s="1731"/>
      <c r="AQ592" s="1731"/>
      <c r="AR592" s="1731"/>
      <c r="AS592" s="1731"/>
      <c r="AT592" s="1731"/>
      <c r="AU592" s="1731"/>
      <c r="AV592" s="1731"/>
      <c r="AW592" s="1731"/>
      <c r="AX592" s="1731"/>
      <c r="AY592" s="1731"/>
      <c r="AZ592" s="1731"/>
      <c r="BA592" s="1731"/>
      <c r="BB592" s="1731"/>
      <c r="BC592" s="1731"/>
      <c r="BD592" s="1731"/>
      <c r="BE592" s="1731"/>
      <c r="BF592" s="1731"/>
      <c r="BG592" s="1731"/>
      <c r="BH592" s="1731"/>
      <c r="BI592" s="1731"/>
      <c r="BJ592" s="1731"/>
      <c r="BK592" s="1731"/>
      <c r="BL592" s="1731"/>
      <c r="BM592" s="1731"/>
      <c r="BN592" s="1731"/>
      <c r="BO592" s="1731"/>
      <c r="BP592" s="1731"/>
      <c r="BQ592" s="1731"/>
      <c r="BR592" s="1731"/>
      <c r="BS592" s="1731"/>
      <c r="BT592" s="1731"/>
      <c r="BU592" s="1731"/>
      <c r="BV592" s="1732"/>
      <c r="BW592" s="1732"/>
      <c r="BX592" s="1732"/>
      <c r="BY592" s="1732"/>
      <c r="BZ592" s="1731"/>
      <c r="CA592" s="2200"/>
      <c r="CB592" s="2200"/>
      <c r="CC592" s="2200"/>
      <c r="CD592" s="2200"/>
      <c r="CE592" s="2200"/>
      <c r="CF592" s="2200"/>
      <c r="CG592" s="2200"/>
      <c r="CH592" s="2200"/>
      <c r="CI592" s="2200"/>
      <c r="CJ592" s="2200"/>
      <c r="CK592" s="2200"/>
      <c r="CL592" s="2200"/>
      <c r="CM592" s="2200"/>
      <c r="CN592" s="2200"/>
      <c r="CO592" s="2200"/>
      <c r="CP592" s="2200"/>
      <c r="CQ592" s="2200"/>
      <c r="CR592" s="1731"/>
      <c r="CS592" s="1731"/>
    </row>
    <row r="593" spans="1:97" ht="13.5" customHeight="1" x14ac:dyDescent="0.25">
      <c r="A593" s="1731"/>
      <c r="B593" s="1731"/>
      <c r="C593" s="1731"/>
      <c r="D593" s="1731"/>
      <c r="E593" s="1731"/>
      <c r="F593" s="1731"/>
      <c r="G593" s="1731"/>
      <c r="H593" s="1731"/>
      <c r="I593" s="1731"/>
      <c r="J593" s="1731"/>
      <c r="K593" s="1731"/>
      <c r="L593" s="1731"/>
      <c r="M593" s="1731"/>
      <c r="N593" s="1731"/>
      <c r="O593" s="1731"/>
      <c r="P593" s="1731"/>
      <c r="Q593" s="1731"/>
      <c r="R593" s="1731"/>
      <c r="S593" s="1731"/>
      <c r="T593" s="1731"/>
      <c r="U593" s="1731"/>
      <c r="V593" s="1731"/>
      <c r="W593" s="1731"/>
      <c r="X593" s="1731"/>
      <c r="Y593" s="1731"/>
      <c r="Z593" s="1731"/>
      <c r="AA593" s="1731"/>
      <c r="AB593" s="1731"/>
      <c r="AC593" s="1731"/>
      <c r="AD593" s="1731"/>
      <c r="AE593" s="1731"/>
      <c r="AF593" s="1731"/>
      <c r="AG593" s="1731"/>
      <c r="AH593" s="1731"/>
      <c r="AI593" s="1731"/>
      <c r="AJ593" s="1731"/>
      <c r="AK593" s="1731"/>
      <c r="AL593" s="1731"/>
      <c r="AM593" s="1731"/>
      <c r="AN593" s="1731"/>
      <c r="AO593" s="1731"/>
      <c r="AP593" s="1731"/>
      <c r="AQ593" s="1731"/>
      <c r="AR593" s="1731"/>
      <c r="AS593" s="1731"/>
      <c r="AT593" s="1731"/>
      <c r="AU593" s="1731"/>
      <c r="AV593" s="1731"/>
      <c r="AW593" s="1731"/>
      <c r="AX593" s="1731"/>
      <c r="AY593" s="1731"/>
      <c r="AZ593" s="1731"/>
      <c r="BA593" s="1731"/>
      <c r="BB593" s="1731"/>
      <c r="BC593" s="1731"/>
      <c r="BD593" s="1731"/>
      <c r="BE593" s="1731"/>
      <c r="BF593" s="1731"/>
      <c r="BG593" s="1731"/>
      <c r="BH593" s="1731"/>
      <c r="BI593" s="1731"/>
      <c r="BJ593" s="1731"/>
      <c r="BK593" s="1731"/>
      <c r="BL593" s="1731"/>
      <c r="BM593" s="1731"/>
      <c r="BN593" s="1731"/>
      <c r="BO593" s="1731"/>
      <c r="BP593" s="1731"/>
      <c r="BQ593" s="1731"/>
      <c r="BR593" s="1731"/>
      <c r="BS593" s="1731"/>
      <c r="BT593" s="1731"/>
      <c r="BU593" s="1731"/>
      <c r="BV593" s="1732"/>
      <c r="BW593" s="1732"/>
      <c r="BX593" s="1732"/>
      <c r="BY593" s="1732"/>
      <c r="BZ593" s="1731"/>
      <c r="CA593" s="2200"/>
      <c r="CB593" s="2200"/>
      <c r="CC593" s="2200"/>
      <c r="CD593" s="2200"/>
      <c r="CE593" s="2200"/>
      <c r="CF593" s="2200"/>
      <c r="CG593" s="2200"/>
      <c r="CH593" s="2200"/>
      <c r="CI593" s="2200"/>
      <c r="CJ593" s="2200"/>
      <c r="CK593" s="2200"/>
      <c r="CL593" s="2200"/>
      <c r="CM593" s="2200"/>
      <c r="CN593" s="2200"/>
      <c r="CO593" s="2200"/>
      <c r="CP593" s="2200"/>
      <c r="CQ593" s="2200"/>
      <c r="CR593" s="1731"/>
      <c r="CS593" s="1731"/>
    </row>
    <row r="594" spans="1:97" ht="13.5" customHeight="1" x14ac:dyDescent="0.25">
      <c r="A594" s="1731"/>
      <c r="B594" s="1731"/>
      <c r="C594" s="1731"/>
      <c r="D594" s="1731"/>
      <c r="E594" s="1731"/>
      <c r="F594" s="1731"/>
      <c r="G594" s="1731"/>
      <c r="H594" s="1731"/>
      <c r="I594" s="1731"/>
      <c r="J594" s="1731"/>
      <c r="K594" s="1731"/>
      <c r="L594" s="1731"/>
      <c r="M594" s="1731"/>
      <c r="N594" s="1731"/>
      <c r="O594" s="1731"/>
      <c r="P594" s="1731"/>
      <c r="Q594" s="1731"/>
      <c r="R594" s="1731"/>
      <c r="S594" s="1731"/>
      <c r="T594" s="1731"/>
      <c r="U594" s="1731"/>
      <c r="V594" s="1731"/>
      <c r="W594" s="1731"/>
      <c r="X594" s="1731"/>
      <c r="Y594" s="1731"/>
      <c r="Z594" s="1731"/>
      <c r="AA594" s="1731"/>
      <c r="AB594" s="1731"/>
      <c r="AC594" s="1731"/>
      <c r="AD594" s="1731"/>
      <c r="AE594" s="1731"/>
      <c r="AF594" s="1731"/>
      <c r="AG594" s="1731"/>
      <c r="AH594" s="1731"/>
      <c r="AI594" s="1731"/>
      <c r="AJ594" s="1731"/>
      <c r="AK594" s="1731"/>
      <c r="AL594" s="1731"/>
      <c r="AM594" s="1731"/>
      <c r="AN594" s="1731"/>
      <c r="AO594" s="1731"/>
      <c r="AP594" s="1731"/>
      <c r="AQ594" s="1731"/>
      <c r="AR594" s="1731"/>
      <c r="AS594" s="1731"/>
      <c r="AT594" s="1731"/>
      <c r="AU594" s="1731"/>
      <c r="AV594" s="1731"/>
      <c r="AW594" s="1731"/>
      <c r="AX594" s="1731"/>
      <c r="AY594" s="1731"/>
      <c r="AZ594" s="1731"/>
      <c r="BA594" s="1731"/>
      <c r="BB594" s="1731"/>
      <c r="BC594" s="1731"/>
      <c r="BD594" s="1731"/>
      <c r="BE594" s="1731"/>
      <c r="BF594" s="1731"/>
      <c r="BG594" s="1731"/>
      <c r="BH594" s="1731"/>
      <c r="BI594" s="1731"/>
      <c r="BJ594" s="1731"/>
      <c r="BK594" s="1731"/>
      <c r="BL594" s="1731"/>
      <c r="BM594" s="1731"/>
      <c r="BN594" s="1731"/>
      <c r="BO594" s="1731"/>
      <c r="BP594" s="1731"/>
      <c r="BQ594" s="1731"/>
      <c r="BR594" s="1731"/>
      <c r="BS594" s="1731"/>
      <c r="BT594" s="1731"/>
      <c r="BU594" s="1731"/>
      <c r="BV594" s="1732"/>
      <c r="BW594" s="1732"/>
      <c r="BX594" s="1732"/>
      <c r="BY594" s="1732"/>
      <c r="BZ594" s="1731"/>
      <c r="CA594" s="2200"/>
      <c r="CB594" s="2200"/>
      <c r="CC594" s="2200"/>
      <c r="CD594" s="2200"/>
      <c r="CE594" s="2200"/>
      <c r="CF594" s="2200"/>
      <c r="CG594" s="2200"/>
      <c r="CH594" s="2200"/>
      <c r="CI594" s="2200"/>
      <c r="CJ594" s="2200"/>
      <c r="CK594" s="2200"/>
      <c r="CL594" s="2200"/>
      <c r="CM594" s="2200"/>
      <c r="CN594" s="2200"/>
      <c r="CO594" s="2200"/>
      <c r="CP594" s="2200"/>
      <c r="CQ594" s="2200"/>
      <c r="CR594" s="1731"/>
      <c r="CS594" s="1731"/>
    </row>
    <row r="595" spans="1:97" ht="13.5" customHeight="1" x14ac:dyDescent="0.25">
      <c r="A595" s="1731"/>
      <c r="B595" s="1731"/>
      <c r="C595" s="1731"/>
      <c r="D595" s="1731"/>
      <c r="E595" s="1731"/>
      <c r="F595" s="1731"/>
      <c r="G595" s="1731"/>
      <c r="H595" s="1731"/>
      <c r="I595" s="1731"/>
      <c r="J595" s="1731"/>
      <c r="K595" s="1731"/>
      <c r="L595" s="1731"/>
      <c r="M595" s="1731"/>
      <c r="N595" s="1731"/>
      <c r="O595" s="1731"/>
      <c r="P595" s="1731"/>
      <c r="Q595" s="1731"/>
      <c r="R595" s="1731"/>
      <c r="S595" s="1731"/>
      <c r="T595" s="1731"/>
      <c r="U595" s="1731"/>
      <c r="V595" s="1731"/>
      <c r="W595" s="1731"/>
      <c r="X595" s="1731"/>
      <c r="Y595" s="1731"/>
      <c r="Z595" s="1731"/>
      <c r="AA595" s="1731"/>
      <c r="AB595" s="1731"/>
      <c r="AC595" s="1731"/>
      <c r="AD595" s="1731"/>
      <c r="AE595" s="1731"/>
      <c r="AF595" s="1731"/>
      <c r="AG595" s="1731"/>
      <c r="AH595" s="1731"/>
      <c r="AI595" s="1731"/>
      <c r="AJ595" s="1731"/>
      <c r="AK595" s="1731"/>
      <c r="AL595" s="1731"/>
      <c r="AM595" s="1731"/>
      <c r="AN595" s="1731"/>
      <c r="AO595" s="1731"/>
      <c r="AP595" s="1731"/>
      <c r="AQ595" s="1731"/>
      <c r="AR595" s="1731"/>
      <c r="AS595" s="1731"/>
      <c r="AT595" s="1731"/>
      <c r="AU595" s="1731"/>
      <c r="AV595" s="1731"/>
      <c r="AW595" s="1731"/>
      <c r="AX595" s="1731"/>
      <c r="AY595" s="1731"/>
      <c r="AZ595" s="1731"/>
      <c r="BA595" s="1731"/>
      <c r="BB595" s="1731"/>
      <c r="BC595" s="1731"/>
      <c r="BD595" s="1731"/>
      <c r="BE595" s="1731"/>
      <c r="BF595" s="1731"/>
      <c r="BG595" s="1731"/>
      <c r="BH595" s="1731"/>
      <c r="BI595" s="1731"/>
      <c r="BJ595" s="1731"/>
      <c r="BK595" s="1731"/>
      <c r="BL595" s="1731"/>
      <c r="BM595" s="1731"/>
      <c r="BN595" s="1731"/>
      <c r="BO595" s="1731"/>
      <c r="BP595" s="1731"/>
      <c r="BQ595" s="1731"/>
      <c r="BR595" s="1731"/>
      <c r="BS595" s="1731"/>
      <c r="BT595" s="1731"/>
      <c r="BU595" s="1731"/>
      <c r="BV595" s="1732"/>
      <c r="BW595" s="1732"/>
      <c r="BX595" s="1732"/>
      <c r="BY595" s="1732"/>
      <c r="BZ595" s="1731"/>
      <c r="CA595" s="2200"/>
      <c r="CB595" s="2200"/>
      <c r="CC595" s="2200"/>
      <c r="CD595" s="2200"/>
      <c r="CE595" s="2200"/>
      <c r="CF595" s="2200"/>
      <c r="CG595" s="2200"/>
      <c r="CH595" s="2200"/>
      <c r="CI595" s="2200"/>
      <c r="CJ595" s="2200"/>
      <c r="CK595" s="2200"/>
      <c r="CL595" s="2200"/>
      <c r="CM595" s="2200"/>
      <c r="CN595" s="2200"/>
      <c r="CO595" s="2200"/>
      <c r="CP595" s="2200"/>
      <c r="CQ595" s="2200"/>
      <c r="CR595" s="1731"/>
      <c r="CS595" s="1731"/>
    </row>
    <row r="596" spans="1:97" ht="13.5" customHeight="1" x14ac:dyDescent="0.25">
      <c r="A596" s="1731"/>
      <c r="B596" s="1731"/>
      <c r="C596" s="1731"/>
      <c r="D596" s="1731"/>
      <c r="E596" s="1731"/>
      <c r="F596" s="1731"/>
      <c r="G596" s="1731"/>
      <c r="H596" s="1731"/>
      <c r="I596" s="1731"/>
      <c r="J596" s="1731"/>
      <c r="K596" s="1731"/>
      <c r="L596" s="1731"/>
      <c r="M596" s="1731"/>
      <c r="N596" s="1731"/>
      <c r="O596" s="1731"/>
      <c r="P596" s="1731"/>
      <c r="Q596" s="1731"/>
      <c r="R596" s="1731"/>
      <c r="S596" s="1731"/>
      <c r="T596" s="1731"/>
      <c r="U596" s="1731"/>
      <c r="V596" s="1731"/>
      <c r="W596" s="1731"/>
      <c r="X596" s="1731"/>
      <c r="Y596" s="1731"/>
      <c r="Z596" s="1731"/>
      <c r="AA596" s="1731"/>
      <c r="AB596" s="1731"/>
      <c r="AC596" s="1731"/>
      <c r="AD596" s="1731"/>
      <c r="AE596" s="1731"/>
      <c r="AF596" s="1731"/>
      <c r="AG596" s="1731"/>
      <c r="AH596" s="1731"/>
      <c r="AI596" s="1731"/>
      <c r="AJ596" s="1731"/>
      <c r="AK596" s="1731"/>
      <c r="AL596" s="1731"/>
      <c r="AM596" s="1731"/>
      <c r="AN596" s="1731"/>
      <c r="AO596" s="1731"/>
      <c r="AP596" s="1731"/>
      <c r="AQ596" s="1731"/>
      <c r="AR596" s="1731"/>
      <c r="AS596" s="1731"/>
      <c r="AT596" s="1731"/>
      <c r="AU596" s="1731"/>
      <c r="AV596" s="1731"/>
      <c r="AW596" s="1731"/>
      <c r="AX596" s="1731"/>
      <c r="AY596" s="1731"/>
      <c r="AZ596" s="1731"/>
      <c r="BA596" s="1731"/>
      <c r="BB596" s="1731"/>
      <c r="BC596" s="1731"/>
      <c r="BD596" s="1731"/>
      <c r="BE596" s="1731"/>
      <c r="BF596" s="1731"/>
      <c r="BG596" s="1731"/>
      <c r="BH596" s="1731"/>
      <c r="BI596" s="1731"/>
      <c r="BJ596" s="1731"/>
      <c r="BK596" s="1731"/>
      <c r="BL596" s="1731"/>
      <c r="BM596" s="1731"/>
      <c r="BN596" s="1731"/>
      <c r="BO596" s="1731"/>
      <c r="BP596" s="1731"/>
      <c r="BQ596" s="1731"/>
      <c r="BR596" s="1731"/>
      <c r="BS596" s="1731"/>
      <c r="BT596" s="1731"/>
      <c r="BU596" s="1731"/>
      <c r="BV596" s="1732"/>
      <c r="BW596" s="1732"/>
      <c r="BX596" s="1732"/>
      <c r="BY596" s="1732"/>
      <c r="BZ596" s="1731"/>
      <c r="CA596" s="2200"/>
      <c r="CB596" s="2200"/>
      <c r="CC596" s="2200"/>
      <c r="CD596" s="2200"/>
      <c r="CE596" s="2200"/>
      <c r="CF596" s="2200"/>
      <c r="CG596" s="2200"/>
      <c r="CH596" s="2200"/>
      <c r="CI596" s="2200"/>
      <c r="CJ596" s="2200"/>
      <c r="CK596" s="2200"/>
      <c r="CL596" s="2200"/>
      <c r="CM596" s="2200"/>
      <c r="CN596" s="2200"/>
      <c r="CO596" s="2200"/>
      <c r="CP596" s="2200"/>
      <c r="CQ596" s="2200"/>
      <c r="CR596" s="1731"/>
      <c r="CS596" s="1731"/>
    </row>
    <row r="597" spans="1:97" ht="13.5" customHeight="1" x14ac:dyDescent="0.25">
      <c r="A597" s="1731"/>
      <c r="B597" s="1731"/>
      <c r="C597" s="1731"/>
      <c r="D597" s="1731"/>
      <c r="E597" s="1731"/>
      <c r="F597" s="1731"/>
      <c r="G597" s="1731"/>
      <c r="H597" s="1731"/>
      <c r="I597" s="1731"/>
      <c r="J597" s="1731"/>
      <c r="K597" s="1731"/>
      <c r="L597" s="1731"/>
      <c r="M597" s="1731"/>
      <c r="N597" s="1731"/>
      <c r="O597" s="1731"/>
      <c r="P597" s="1731"/>
      <c r="Q597" s="1731"/>
      <c r="R597" s="1731"/>
      <c r="S597" s="1731"/>
      <c r="T597" s="1731"/>
      <c r="U597" s="1731"/>
      <c r="V597" s="1731"/>
      <c r="W597" s="1731"/>
      <c r="X597" s="1731"/>
      <c r="Y597" s="1731"/>
      <c r="Z597" s="1731"/>
      <c r="AA597" s="1731"/>
      <c r="AB597" s="1731"/>
      <c r="AC597" s="1731"/>
      <c r="AD597" s="1731"/>
      <c r="AE597" s="1731"/>
      <c r="AF597" s="1731"/>
      <c r="AG597" s="1731"/>
      <c r="AH597" s="1731"/>
      <c r="AI597" s="1731"/>
      <c r="AJ597" s="1731"/>
      <c r="AK597" s="1731"/>
      <c r="AL597" s="1731"/>
      <c r="AM597" s="1731"/>
      <c r="AN597" s="1731"/>
      <c r="AO597" s="1731"/>
      <c r="AP597" s="1731"/>
      <c r="AQ597" s="1731"/>
      <c r="AR597" s="1731"/>
      <c r="AS597" s="1731"/>
      <c r="AT597" s="1731"/>
      <c r="AU597" s="1731"/>
      <c r="AV597" s="1731"/>
      <c r="AW597" s="1731"/>
      <c r="AX597" s="1731"/>
      <c r="AY597" s="1731"/>
      <c r="AZ597" s="1731"/>
      <c r="BA597" s="1731"/>
      <c r="BB597" s="1731"/>
      <c r="BC597" s="1731"/>
      <c r="BD597" s="1731"/>
      <c r="BE597" s="1731"/>
      <c r="BF597" s="1731"/>
      <c r="BG597" s="1731"/>
      <c r="BH597" s="1731"/>
      <c r="BI597" s="1731"/>
      <c r="BJ597" s="1731"/>
      <c r="BK597" s="1731"/>
      <c r="BL597" s="1731"/>
      <c r="BM597" s="1731"/>
      <c r="BN597" s="1731"/>
      <c r="BO597" s="1731"/>
      <c r="BP597" s="1731"/>
      <c r="BQ597" s="1731"/>
      <c r="BR597" s="1731"/>
      <c r="BS597" s="1731"/>
      <c r="BT597" s="1731"/>
      <c r="BU597" s="1731"/>
      <c r="BV597" s="1732"/>
      <c r="BW597" s="1732"/>
      <c r="BX597" s="1732"/>
      <c r="BY597" s="1732"/>
      <c r="BZ597" s="1731"/>
      <c r="CA597" s="2200"/>
      <c r="CB597" s="2200"/>
      <c r="CC597" s="2200"/>
      <c r="CD597" s="2200"/>
      <c r="CE597" s="2200"/>
      <c r="CF597" s="2200"/>
      <c r="CG597" s="2200"/>
      <c r="CH597" s="2200"/>
      <c r="CI597" s="2200"/>
      <c r="CJ597" s="2200"/>
      <c r="CK597" s="2200"/>
      <c r="CL597" s="2200"/>
      <c r="CM597" s="2200"/>
      <c r="CN597" s="2200"/>
      <c r="CO597" s="2200"/>
      <c r="CP597" s="2200"/>
      <c r="CQ597" s="2200"/>
      <c r="CR597" s="1731"/>
      <c r="CS597" s="1731"/>
    </row>
    <row r="598" spans="1:97" ht="13.5" customHeight="1" x14ac:dyDescent="0.25">
      <c r="A598" s="1731"/>
      <c r="B598" s="1731"/>
      <c r="C598" s="1731"/>
      <c r="D598" s="1731"/>
      <c r="E598" s="1731"/>
      <c r="F598" s="1731"/>
      <c r="G598" s="1731"/>
      <c r="H598" s="1731"/>
      <c r="I598" s="1731"/>
      <c r="J598" s="1731"/>
      <c r="K598" s="1731"/>
      <c r="L598" s="1731"/>
      <c r="M598" s="1731"/>
      <c r="N598" s="1731"/>
      <c r="O598" s="1731"/>
      <c r="P598" s="1731"/>
      <c r="Q598" s="1731"/>
      <c r="R598" s="1731"/>
      <c r="S598" s="1731"/>
      <c r="T598" s="1731"/>
      <c r="U598" s="1731"/>
      <c r="V598" s="1731"/>
      <c r="W598" s="1731"/>
      <c r="X598" s="1731"/>
      <c r="Y598" s="1731"/>
      <c r="Z598" s="1731"/>
      <c r="AA598" s="1731"/>
      <c r="AB598" s="1731"/>
      <c r="AC598" s="1731"/>
      <c r="AD598" s="1731"/>
      <c r="AE598" s="1731"/>
      <c r="AF598" s="1731"/>
      <c r="AG598" s="1731"/>
      <c r="AH598" s="1731"/>
      <c r="AI598" s="1731"/>
      <c r="AJ598" s="1731"/>
      <c r="AK598" s="1731"/>
      <c r="AL598" s="1731"/>
      <c r="AM598" s="1731"/>
      <c r="AN598" s="1731"/>
      <c r="AO598" s="1731"/>
      <c r="AP598" s="1731"/>
      <c r="AQ598" s="1731"/>
      <c r="AR598" s="1731"/>
      <c r="AS598" s="1731"/>
      <c r="AT598" s="1731"/>
      <c r="AU598" s="1731"/>
      <c r="AV598" s="1731"/>
      <c r="AW598" s="1731"/>
      <c r="AX598" s="1731"/>
      <c r="AY598" s="1731"/>
      <c r="AZ598" s="1731"/>
      <c r="BA598" s="1731"/>
      <c r="BB598" s="1731"/>
      <c r="BC598" s="1731"/>
      <c r="BD598" s="1731"/>
      <c r="BE598" s="1731"/>
      <c r="BF598" s="1731"/>
      <c r="BG598" s="1731"/>
      <c r="BH598" s="1731"/>
      <c r="BI598" s="1731"/>
      <c r="BJ598" s="1731"/>
      <c r="BK598" s="1731"/>
      <c r="BL598" s="1731"/>
      <c r="BM598" s="1731"/>
      <c r="BN598" s="1731"/>
      <c r="BO598" s="1731"/>
      <c r="BP598" s="1731"/>
      <c r="BQ598" s="1731"/>
      <c r="BR598" s="1731"/>
      <c r="BS598" s="1731"/>
      <c r="BT598" s="1731"/>
      <c r="BU598" s="1731"/>
      <c r="BV598" s="1732"/>
      <c r="BW598" s="1732"/>
      <c r="BX598" s="1732"/>
      <c r="BY598" s="1732"/>
      <c r="BZ598" s="1731"/>
      <c r="CA598" s="2200"/>
      <c r="CB598" s="2200"/>
      <c r="CC598" s="2200"/>
      <c r="CD598" s="2200"/>
      <c r="CE598" s="2200"/>
      <c r="CF598" s="2200"/>
      <c r="CG598" s="2200"/>
      <c r="CH598" s="2200"/>
      <c r="CI598" s="2200"/>
      <c r="CJ598" s="2200"/>
      <c r="CK598" s="2200"/>
      <c r="CL598" s="2200"/>
      <c r="CM598" s="2200"/>
      <c r="CN598" s="2200"/>
      <c r="CO598" s="2200"/>
      <c r="CP598" s="2200"/>
      <c r="CQ598" s="2200"/>
      <c r="CR598" s="1731"/>
      <c r="CS598" s="1731"/>
    </row>
    <row r="599" spans="1:97" ht="13.5" customHeight="1" x14ac:dyDescent="0.25">
      <c r="A599" s="1731"/>
      <c r="B599" s="1731"/>
      <c r="C599" s="1731"/>
      <c r="D599" s="1731"/>
      <c r="E599" s="1731"/>
      <c r="F599" s="1731"/>
      <c r="G599" s="1731"/>
      <c r="H599" s="1731"/>
      <c r="I599" s="1731"/>
      <c r="J599" s="1731"/>
      <c r="K599" s="1731"/>
      <c r="L599" s="1731"/>
      <c r="M599" s="1731"/>
      <c r="N599" s="1731"/>
      <c r="O599" s="1731"/>
      <c r="P599" s="1731"/>
      <c r="Q599" s="1731"/>
      <c r="R599" s="1731"/>
      <c r="S599" s="1731"/>
      <c r="T599" s="1731"/>
      <c r="U599" s="1731"/>
      <c r="V599" s="1731"/>
      <c r="W599" s="1731"/>
      <c r="X599" s="1731"/>
      <c r="Y599" s="1731"/>
      <c r="Z599" s="1731"/>
      <c r="AA599" s="1731"/>
      <c r="AB599" s="1731"/>
      <c r="AC599" s="1731"/>
      <c r="AD599" s="1731"/>
      <c r="AE599" s="1731"/>
      <c r="AF599" s="1731"/>
      <c r="AG599" s="1731"/>
      <c r="AH599" s="1731"/>
      <c r="AI599" s="1731"/>
      <c r="AJ599" s="1731"/>
      <c r="AK599" s="1731"/>
      <c r="AL599" s="1731"/>
      <c r="AM599" s="1731"/>
      <c r="AN599" s="1731"/>
      <c r="AO599" s="1731"/>
      <c r="AP599" s="1731"/>
      <c r="AQ599" s="1731"/>
      <c r="AR599" s="1731"/>
      <c r="AS599" s="1731"/>
      <c r="AT599" s="1731"/>
      <c r="AU599" s="1731"/>
      <c r="AV599" s="1731"/>
      <c r="AW599" s="1731"/>
      <c r="AX599" s="1731"/>
      <c r="AY599" s="1731"/>
      <c r="AZ599" s="1731"/>
      <c r="BA599" s="1731"/>
      <c r="BB599" s="1731"/>
      <c r="BC599" s="1731"/>
      <c r="BD599" s="1731"/>
      <c r="BE599" s="1731"/>
      <c r="BF599" s="1731"/>
      <c r="BG599" s="1731"/>
      <c r="BH599" s="1731"/>
      <c r="BI599" s="1731"/>
      <c r="BJ599" s="1731"/>
      <c r="BK599" s="1731"/>
      <c r="BL599" s="1731"/>
      <c r="BM599" s="1731"/>
      <c r="BN599" s="1731"/>
      <c r="BO599" s="1731"/>
      <c r="BP599" s="1731"/>
      <c r="BQ599" s="1731"/>
      <c r="BR599" s="1731"/>
      <c r="BS599" s="1731"/>
      <c r="BT599" s="1731"/>
      <c r="BU599" s="1731"/>
      <c r="BV599" s="1732"/>
      <c r="BW599" s="1732"/>
      <c r="BX599" s="1732"/>
      <c r="BY599" s="1732"/>
      <c r="BZ599" s="1731"/>
      <c r="CA599" s="2200"/>
      <c r="CB599" s="2200"/>
      <c r="CC599" s="2200"/>
      <c r="CD599" s="2200"/>
      <c r="CE599" s="2200"/>
      <c r="CF599" s="2200"/>
      <c r="CG599" s="2200"/>
      <c r="CH599" s="2200"/>
      <c r="CI599" s="2200"/>
      <c r="CJ599" s="2200"/>
      <c r="CK599" s="2200"/>
      <c r="CL599" s="2200"/>
      <c r="CM599" s="2200"/>
      <c r="CN599" s="2200"/>
      <c r="CO599" s="2200"/>
      <c r="CP599" s="2200"/>
      <c r="CQ599" s="2200"/>
      <c r="CR599" s="1731"/>
      <c r="CS599" s="1731"/>
    </row>
    <row r="600" spans="1:97" ht="13.5" customHeight="1" x14ac:dyDescent="0.25">
      <c r="A600" s="1731"/>
      <c r="B600" s="1731"/>
      <c r="C600" s="1731"/>
      <c r="D600" s="1731"/>
      <c r="E600" s="1731"/>
      <c r="F600" s="1731"/>
      <c r="G600" s="1731"/>
      <c r="H600" s="1731"/>
      <c r="I600" s="1731"/>
      <c r="J600" s="1731"/>
      <c r="K600" s="1731"/>
      <c r="L600" s="1731"/>
      <c r="M600" s="1731"/>
      <c r="N600" s="1731"/>
      <c r="O600" s="1731"/>
      <c r="P600" s="1731"/>
      <c r="Q600" s="1731"/>
      <c r="R600" s="1731"/>
      <c r="S600" s="1731"/>
      <c r="T600" s="1731"/>
      <c r="U600" s="1731"/>
      <c r="V600" s="1731"/>
      <c r="W600" s="1731"/>
      <c r="X600" s="1731"/>
      <c r="Y600" s="1731"/>
      <c r="Z600" s="1731"/>
      <c r="AA600" s="1731"/>
      <c r="AB600" s="1731"/>
      <c r="AC600" s="1731"/>
      <c r="AD600" s="1731"/>
      <c r="AE600" s="1731"/>
      <c r="AF600" s="1731"/>
      <c r="AG600" s="1731"/>
      <c r="AH600" s="1731"/>
      <c r="AI600" s="1731"/>
      <c r="AJ600" s="1731"/>
      <c r="AK600" s="1731"/>
      <c r="AL600" s="1731"/>
      <c r="AM600" s="1731"/>
      <c r="AN600" s="1731"/>
      <c r="AO600" s="1731"/>
      <c r="AP600" s="1731"/>
      <c r="AQ600" s="1731"/>
      <c r="AR600" s="1731"/>
      <c r="AS600" s="1731"/>
      <c r="AT600" s="1731"/>
      <c r="AU600" s="1731"/>
      <c r="AV600" s="1731"/>
      <c r="AW600" s="1731"/>
      <c r="AX600" s="1731"/>
      <c r="AY600" s="1731"/>
      <c r="AZ600" s="1731"/>
      <c r="BA600" s="1731"/>
      <c r="BB600" s="1731"/>
      <c r="BC600" s="1731"/>
      <c r="BD600" s="1731"/>
      <c r="BE600" s="1731"/>
      <c r="BF600" s="1731"/>
      <c r="BG600" s="1731"/>
      <c r="BH600" s="1731"/>
      <c r="BI600" s="1731"/>
      <c r="BJ600" s="1731"/>
      <c r="BK600" s="1731"/>
      <c r="BL600" s="1731"/>
      <c r="BM600" s="1731"/>
      <c r="BN600" s="1731"/>
      <c r="BO600" s="1731"/>
      <c r="BP600" s="1731"/>
      <c r="BQ600" s="1731"/>
      <c r="BR600" s="1731"/>
      <c r="BS600" s="1731"/>
      <c r="BT600" s="1731"/>
      <c r="BU600" s="1731"/>
      <c r="BV600" s="1732"/>
      <c r="BW600" s="1732"/>
      <c r="BX600" s="1732"/>
      <c r="BY600" s="1732"/>
      <c r="BZ600" s="1731"/>
      <c r="CA600" s="2200"/>
      <c r="CB600" s="2200"/>
      <c r="CC600" s="2200"/>
      <c r="CD600" s="2200"/>
      <c r="CE600" s="2200"/>
      <c r="CF600" s="2200"/>
      <c r="CG600" s="2200"/>
      <c r="CH600" s="2200"/>
      <c r="CI600" s="2200"/>
      <c r="CJ600" s="2200"/>
      <c r="CK600" s="2200"/>
      <c r="CL600" s="2200"/>
      <c r="CM600" s="2200"/>
      <c r="CN600" s="2200"/>
      <c r="CO600" s="2200"/>
      <c r="CP600" s="2200"/>
      <c r="CQ600" s="2200"/>
      <c r="CR600" s="1731"/>
      <c r="CS600" s="1731"/>
    </row>
    <row r="601" spans="1:97" ht="13.5" customHeight="1" x14ac:dyDescent="0.25">
      <c r="A601" s="1731"/>
      <c r="B601" s="1731"/>
      <c r="C601" s="1731"/>
      <c r="D601" s="1731"/>
      <c r="E601" s="1731"/>
      <c r="F601" s="1731"/>
      <c r="G601" s="1731"/>
      <c r="H601" s="1731"/>
      <c r="I601" s="1731"/>
      <c r="J601" s="1731"/>
      <c r="K601" s="1731"/>
      <c r="L601" s="1731"/>
      <c r="M601" s="1731"/>
      <c r="N601" s="1731"/>
      <c r="O601" s="1731"/>
      <c r="P601" s="1731"/>
      <c r="Q601" s="1731"/>
      <c r="R601" s="1731"/>
      <c r="S601" s="1731"/>
      <c r="T601" s="1731"/>
      <c r="U601" s="1731"/>
      <c r="V601" s="1731"/>
      <c r="W601" s="1731"/>
      <c r="X601" s="1731"/>
      <c r="Y601" s="1731"/>
      <c r="Z601" s="1731"/>
      <c r="AA601" s="1731"/>
      <c r="AB601" s="1731"/>
      <c r="AC601" s="1731"/>
      <c r="AD601" s="1731"/>
      <c r="AE601" s="1731"/>
      <c r="AF601" s="1731"/>
      <c r="AG601" s="1731"/>
      <c r="AH601" s="1731"/>
      <c r="AI601" s="1731"/>
      <c r="AJ601" s="1731"/>
      <c r="AK601" s="1731"/>
      <c r="AL601" s="1731"/>
      <c r="AM601" s="1731"/>
      <c r="AN601" s="1731"/>
      <c r="AO601" s="1731"/>
      <c r="AP601" s="1731"/>
      <c r="AQ601" s="1731"/>
      <c r="AR601" s="1731"/>
      <c r="AS601" s="1731"/>
      <c r="AT601" s="1731"/>
      <c r="AU601" s="1731"/>
      <c r="AV601" s="1731"/>
      <c r="AW601" s="1731"/>
      <c r="AX601" s="1731"/>
      <c r="AY601" s="1731"/>
      <c r="AZ601" s="1731"/>
      <c r="BA601" s="1731"/>
      <c r="BB601" s="1731"/>
      <c r="BC601" s="1731"/>
      <c r="BD601" s="1731"/>
      <c r="BE601" s="1731"/>
      <c r="BF601" s="1731"/>
      <c r="BG601" s="1731"/>
      <c r="BH601" s="1731"/>
      <c r="BI601" s="1731"/>
      <c r="BJ601" s="1731"/>
      <c r="BK601" s="1731"/>
      <c r="BL601" s="1731"/>
      <c r="BM601" s="1731"/>
      <c r="BN601" s="1731"/>
      <c r="BO601" s="1731"/>
      <c r="BP601" s="1731"/>
      <c r="BQ601" s="1731"/>
      <c r="BR601" s="1731"/>
      <c r="BS601" s="1731"/>
      <c r="BT601" s="1731"/>
      <c r="BU601" s="1731"/>
      <c r="BV601" s="1732"/>
      <c r="BW601" s="1732"/>
      <c r="BX601" s="1732"/>
      <c r="BY601" s="1732"/>
      <c r="BZ601" s="1731"/>
      <c r="CA601" s="2200"/>
      <c r="CB601" s="2200"/>
      <c r="CC601" s="2200"/>
      <c r="CD601" s="2200"/>
      <c r="CE601" s="2200"/>
      <c r="CF601" s="2200"/>
      <c r="CG601" s="2200"/>
      <c r="CH601" s="2200"/>
      <c r="CI601" s="2200"/>
      <c r="CJ601" s="2200"/>
      <c r="CK601" s="2200"/>
      <c r="CL601" s="2200"/>
      <c r="CM601" s="2200"/>
      <c r="CN601" s="2200"/>
      <c r="CO601" s="2200"/>
      <c r="CP601" s="2200"/>
      <c r="CQ601" s="2200"/>
      <c r="CR601" s="1731"/>
      <c r="CS601" s="1731"/>
    </row>
    <row r="602" spans="1:97" ht="13.5" customHeight="1" x14ac:dyDescent="0.25">
      <c r="A602" s="1731"/>
      <c r="B602" s="1731"/>
      <c r="C602" s="1731"/>
      <c r="D602" s="1731"/>
      <c r="E602" s="1731"/>
      <c r="F602" s="1731"/>
      <c r="G602" s="1731"/>
      <c r="H602" s="1731"/>
      <c r="I602" s="1731"/>
      <c r="J602" s="1731"/>
      <c r="K602" s="1731"/>
      <c r="L602" s="1731"/>
      <c r="M602" s="1731"/>
      <c r="N602" s="1731"/>
      <c r="O602" s="1731"/>
      <c r="P602" s="1731"/>
      <c r="Q602" s="1731"/>
      <c r="R602" s="1731"/>
      <c r="S602" s="1731"/>
      <c r="T602" s="1731"/>
      <c r="U602" s="1731"/>
      <c r="V602" s="1731"/>
      <c r="W602" s="1731"/>
      <c r="X602" s="1731"/>
      <c r="Y602" s="1731"/>
      <c r="Z602" s="1731"/>
      <c r="AA602" s="1731"/>
      <c r="AB602" s="1731"/>
      <c r="AC602" s="1731"/>
      <c r="AD602" s="1731"/>
      <c r="AE602" s="1731"/>
      <c r="AF602" s="1731"/>
      <c r="AG602" s="1731"/>
      <c r="AH602" s="1731"/>
      <c r="AI602" s="1731"/>
      <c r="AJ602" s="1731"/>
      <c r="AK602" s="1731"/>
      <c r="AL602" s="1731"/>
      <c r="AM602" s="1731"/>
      <c r="AN602" s="1731"/>
      <c r="AO602" s="1731"/>
      <c r="AP602" s="1731"/>
      <c r="AQ602" s="1731"/>
      <c r="AR602" s="1731"/>
      <c r="AS602" s="1731"/>
      <c r="AT602" s="1731"/>
      <c r="AU602" s="1731"/>
      <c r="AV602" s="1731"/>
      <c r="AW602" s="1731"/>
      <c r="AX602" s="1731"/>
      <c r="AY602" s="1731"/>
      <c r="AZ602" s="1731"/>
      <c r="BA602" s="1731"/>
      <c r="BB602" s="1731"/>
      <c r="BC602" s="1731"/>
      <c r="BD602" s="1731"/>
      <c r="BE602" s="1731"/>
      <c r="BF602" s="1731"/>
      <c r="BG602" s="1731"/>
      <c r="BH602" s="1731"/>
      <c r="BI602" s="1731"/>
      <c r="BJ602" s="1731"/>
      <c r="BK602" s="1731"/>
      <c r="BL602" s="1731"/>
      <c r="BM602" s="1731"/>
      <c r="BN602" s="1731"/>
      <c r="BO602" s="1731"/>
      <c r="BP602" s="1731"/>
      <c r="BQ602" s="1731"/>
      <c r="BR602" s="1731"/>
      <c r="BS602" s="1731"/>
      <c r="BT602" s="1731"/>
      <c r="BU602" s="1731"/>
      <c r="BV602" s="1732"/>
      <c r="BW602" s="1732"/>
      <c r="BX602" s="1732"/>
      <c r="BY602" s="1732"/>
      <c r="BZ602" s="1731"/>
      <c r="CA602" s="2200"/>
      <c r="CB602" s="2200"/>
      <c r="CC602" s="2200"/>
      <c r="CD602" s="2200"/>
      <c r="CE602" s="2200"/>
      <c r="CF602" s="2200"/>
      <c r="CG602" s="2200"/>
      <c r="CH602" s="2200"/>
      <c r="CI602" s="2200"/>
      <c r="CJ602" s="2200"/>
      <c r="CK602" s="2200"/>
      <c r="CL602" s="2200"/>
      <c r="CM602" s="2200"/>
      <c r="CN602" s="2200"/>
      <c r="CO602" s="2200"/>
      <c r="CP602" s="2200"/>
      <c r="CQ602" s="2200"/>
      <c r="CR602" s="1731"/>
      <c r="CS602" s="1731"/>
    </row>
    <row r="603" spans="1:97" ht="13.5" customHeight="1" x14ac:dyDescent="0.25">
      <c r="A603" s="1731"/>
      <c r="B603" s="1731"/>
      <c r="C603" s="1731"/>
      <c r="D603" s="1731"/>
      <c r="E603" s="1731"/>
      <c r="F603" s="1731"/>
      <c r="G603" s="1731"/>
      <c r="H603" s="1731"/>
      <c r="I603" s="1731"/>
      <c r="J603" s="1731"/>
      <c r="K603" s="1731"/>
      <c r="L603" s="1731"/>
      <c r="M603" s="1731"/>
      <c r="N603" s="1731"/>
      <c r="O603" s="1731"/>
      <c r="P603" s="1731"/>
      <c r="Q603" s="1731"/>
      <c r="R603" s="1731"/>
      <c r="S603" s="1731"/>
      <c r="T603" s="1731"/>
      <c r="U603" s="1731"/>
      <c r="V603" s="1731"/>
      <c r="W603" s="1731"/>
      <c r="X603" s="1731"/>
      <c r="Y603" s="1731"/>
      <c r="Z603" s="1731"/>
      <c r="AA603" s="1731"/>
      <c r="AB603" s="1731"/>
      <c r="AC603" s="1731"/>
      <c r="AD603" s="1731"/>
      <c r="AE603" s="1731"/>
      <c r="AF603" s="1731"/>
      <c r="AG603" s="1731"/>
      <c r="AH603" s="1731"/>
      <c r="AI603" s="1731"/>
      <c r="AJ603" s="1731"/>
      <c r="AK603" s="1731"/>
      <c r="AL603" s="1731"/>
      <c r="AM603" s="1731"/>
      <c r="AN603" s="1731"/>
      <c r="AO603" s="1731"/>
      <c r="AP603" s="1731"/>
      <c r="AQ603" s="1731"/>
      <c r="AR603" s="1731"/>
      <c r="AS603" s="1731"/>
      <c r="AT603" s="1731"/>
      <c r="AU603" s="1731"/>
      <c r="AV603" s="1731"/>
      <c r="AW603" s="1731"/>
      <c r="AX603" s="1731"/>
      <c r="AY603" s="1731"/>
      <c r="AZ603" s="1731"/>
      <c r="BA603" s="1731"/>
      <c r="BB603" s="1731"/>
      <c r="BC603" s="1731"/>
      <c r="BD603" s="1731"/>
      <c r="BE603" s="1731"/>
      <c r="BF603" s="1731"/>
      <c r="BG603" s="1731"/>
      <c r="BH603" s="1731"/>
      <c r="BI603" s="1731"/>
      <c r="BJ603" s="1731"/>
      <c r="BK603" s="1731"/>
      <c r="BL603" s="1731"/>
      <c r="BM603" s="1731"/>
      <c r="BN603" s="1731"/>
      <c r="BO603" s="1731"/>
      <c r="BP603" s="1731"/>
      <c r="BQ603" s="1731"/>
      <c r="BR603" s="1731"/>
      <c r="BS603" s="1731"/>
      <c r="BT603" s="1731"/>
      <c r="BU603" s="1731"/>
      <c r="BV603" s="1732"/>
      <c r="BW603" s="1732"/>
      <c r="BX603" s="1732"/>
      <c r="BY603" s="1732"/>
      <c r="BZ603" s="1731"/>
      <c r="CA603" s="2200"/>
      <c r="CB603" s="2200"/>
      <c r="CC603" s="2200"/>
      <c r="CD603" s="2200"/>
      <c r="CE603" s="2200"/>
      <c r="CF603" s="2200"/>
      <c r="CG603" s="2200"/>
      <c r="CH603" s="2200"/>
      <c r="CI603" s="2200"/>
      <c r="CJ603" s="2200"/>
      <c r="CK603" s="2200"/>
      <c r="CL603" s="2200"/>
      <c r="CM603" s="2200"/>
      <c r="CN603" s="2200"/>
      <c r="CO603" s="2200"/>
      <c r="CP603" s="2200"/>
      <c r="CQ603" s="2200"/>
      <c r="CR603" s="1731"/>
      <c r="CS603" s="1731"/>
    </row>
    <row r="604" spans="1:97" ht="13.5" customHeight="1" x14ac:dyDescent="0.25">
      <c r="A604" s="1731"/>
      <c r="B604" s="1731"/>
      <c r="C604" s="1731"/>
      <c r="D604" s="1731"/>
      <c r="E604" s="1731"/>
      <c r="F604" s="1731"/>
      <c r="G604" s="1731"/>
      <c r="H604" s="1731"/>
      <c r="I604" s="1731"/>
      <c r="J604" s="1731"/>
      <c r="K604" s="1731"/>
      <c r="L604" s="1731"/>
      <c r="M604" s="1731"/>
      <c r="N604" s="1731"/>
      <c r="O604" s="1731"/>
      <c r="P604" s="1731"/>
      <c r="Q604" s="1731"/>
      <c r="R604" s="1731"/>
      <c r="S604" s="1731"/>
      <c r="T604" s="1731"/>
      <c r="U604" s="1731"/>
      <c r="V604" s="1731"/>
      <c r="W604" s="1731"/>
      <c r="X604" s="1731"/>
      <c r="Y604" s="1731"/>
      <c r="Z604" s="1731"/>
      <c r="AA604" s="1731"/>
      <c r="AB604" s="1731"/>
      <c r="AC604" s="1731"/>
      <c r="AD604" s="1731"/>
      <c r="AE604" s="1731"/>
      <c r="AF604" s="1731"/>
      <c r="AG604" s="1731"/>
      <c r="AH604" s="1731"/>
      <c r="AI604" s="1731"/>
      <c r="AJ604" s="1731"/>
      <c r="AK604" s="1731"/>
      <c r="AL604" s="1731"/>
      <c r="AM604" s="1731"/>
      <c r="AN604" s="1731"/>
      <c r="AO604" s="1731"/>
      <c r="AP604" s="1731"/>
      <c r="AQ604" s="1731"/>
      <c r="AR604" s="1731"/>
      <c r="AS604" s="1731"/>
      <c r="AT604" s="1731"/>
      <c r="AU604" s="1731"/>
      <c r="AV604" s="1731"/>
      <c r="AW604" s="1731"/>
      <c r="AX604" s="1731"/>
      <c r="AY604" s="1731"/>
      <c r="AZ604" s="1731"/>
      <c r="BA604" s="1731"/>
      <c r="BB604" s="1731"/>
      <c r="BC604" s="1731"/>
      <c r="BD604" s="1731"/>
      <c r="BE604" s="1731"/>
      <c r="BF604" s="1731"/>
      <c r="BG604" s="1731"/>
      <c r="BH604" s="1731"/>
      <c r="BI604" s="1731"/>
      <c r="BJ604" s="1731"/>
      <c r="BK604" s="1731"/>
      <c r="BL604" s="1731"/>
      <c r="BM604" s="1731"/>
      <c r="BN604" s="1731"/>
      <c r="BO604" s="1731"/>
      <c r="BP604" s="1731"/>
      <c r="BQ604" s="1731"/>
      <c r="BR604" s="1731"/>
      <c r="BS604" s="1731"/>
      <c r="BT604" s="1731"/>
      <c r="BU604" s="1731"/>
      <c r="BV604" s="1732"/>
      <c r="BW604" s="1732"/>
      <c r="BX604" s="1732"/>
      <c r="BY604" s="1732"/>
      <c r="BZ604" s="1731"/>
      <c r="CA604" s="2200"/>
      <c r="CB604" s="2200"/>
      <c r="CC604" s="2200"/>
      <c r="CD604" s="2200"/>
      <c r="CE604" s="2200"/>
      <c r="CF604" s="2200"/>
      <c r="CG604" s="2200"/>
      <c r="CH604" s="2200"/>
      <c r="CI604" s="2200"/>
      <c r="CJ604" s="2200"/>
      <c r="CK604" s="2200"/>
      <c r="CL604" s="2200"/>
      <c r="CM604" s="2200"/>
      <c r="CN604" s="2200"/>
      <c r="CO604" s="2200"/>
      <c r="CP604" s="2200"/>
      <c r="CQ604" s="2200"/>
      <c r="CR604" s="1731"/>
      <c r="CS604" s="1731"/>
    </row>
    <row r="605" spans="1:97" ht="13.5" customHeight="1" x14ac:dyDescent="0.25">
      <c r="A605" s="1731"/>
      <c r="B605" s="1731"/>
      <c r="C605" s="1731"/>
      <c r="D605" s="1731"/>
      <c r="E605" s="1731"/>
      <c r="F605" s="1731"/>
      <c r="G605" s="1731"/>
      <c r="H605" s="1731"/>
      <c r="I605" s="1731"/>
      <c r="J605" s="1731"/>
      <c r="K605" s="1731"/>
      <c r="L605" s="1731"/>
      <c r="M605" s="1731"/>
      <c r="N605" s="1731"/>
      <c r="O605" s="1731"/>
      <c r="P605" s="1731"/>
      <c r="Q605" s="1731"/>
      <c r="R605" s="1731"/>
      <c r="S605" s="1731"/>
      <c r="T605" s="1731"/>
      <c r="U605" s="1731"/>
      <c r="V605" s="1731"/>
      <c r="W605" s="1731"/>
      <c r="X605" s="1731"/>
      <c r="Y605" s="1731"/>
      <c r="Z605" s="1731"/>
      <c r="AA605" s="1731"/>
      <c r="AB605" s="1731"/>
      <c r="AC605" s="1731"/>
      <c r="AD605" s="1731"/>
      <c r="AE605" s="1731"/>
      <c r="AF605" s="1731"/>
      <c r="AG605" s="1731"/>
      <c r="AH605" s="1731"/>
      <c r="AI605" s="1731"/>
      <c r="AJ605" s="1731"/>
      <c r="AK605" s="1731"/>
      <c r="AL605" s="1731"/>
      <c r="AM605" s="1731"/>
      <c r="AN605" s="1731"/>
      <c r="AO605" s="1731"/>
      <c r="AP605" s="1731"/>
      <c r="AQ605" s="1731"/>
      <c r="AR605" s="1731"/>
      <c r="AS605" s="1731"/>
      <c r="AT605" s="1731"/>
      <c r="AU605" s="1731"/>
      <c r="AV605" s="1731"/>
      <c r="AW605" s="1731"/>
      <c r="AX605" s="1731"/>
      <c r="AY605" s="1731"/>
      <c r="AZ605" s="1731"/>
      <c r="BA605" s="1731"/>
      <c r="BB605" s="1731"/>
      <c r="BC605" s="1731"/>
      <c r="BD605" s="1731"/>
      <c r="BE605" s="1731"/>
      <c r="BF605" s="1731"/>
      <c r="BG605" s="1731"/>
      <c r="BH605" s="1731"/>
      <c r="BI605" s="1731"/>
      <c r="BJ605" s="1731"/>
      <c r="BK605" s="1731"/>
      <c r="BL605" s="1731"/>
      <c r="BM605" s="1731"/>
      <c r="BN605" s="1731"/>
      <c r="BO605" s="1731"/>
      <c r="BP605" s="1731"/>
      <c r="BQ605" s="1731"/>
      <c r="BR605" s="1731"/>
      <c r="BS605" s="1731"/>
      <c r="BT605" s="1731"/>
      <c r="BU605" s="1731"/>
      <c r="BV605" s="1732"/>
      <c r="BW605" s="1732"/>
      <c r="BX605" s="1732"/>
      <c r="BY605" s="1732"/>
      <c r="BZ605" s="1731"/>
      <c r="CA605" s="2200"/>
      <c r="CB605" s="2200"/>
      <c r="CC605" s="2200"/>
      <c r="CD605" s="2200"/>
      <c r="CE605" s="2200"/>
      <c r="CF605" s="2200"/>
      <c r="CG605" s="2200"/>
      <c r="CH605" s="2200"/>
      <c r="CI605" s="2200"/>
      <c r="CJ605" s="2200"/>
      <c r="CK605" s="2200"/>
      <c r="CL605" s="2200"/>
      <c r="CM605" s="2200"/>
      <c r="CN605" s="2200"/>
      <c r="CO605" s="2200"/>
      <c r="CP605" s="2200"/>
      <c r="CQ605" s="2200"/>
      <c r="CR605" s="1731"/>
      <c r="CS605" s="1731"/>
    </row>
    <row r="606" spans="1:97" ht="13.5" customHeight="1" x14ac:dyDescent="0.25">
      <c r="A606" s="1731"/>
      <c r="B606" s="1731"/>
      <c r="C606" s="1731"/>
      <c r="D606" s="1731"/>
      <c r="E606" s="1731"/>
      <c r="F606" s="1731"/>
      <c r="G606" s="1731"/>
      <c r="H606" s="1731"/>
      <c r="I606" s="1731"/>
      <c r="J606" s="1731"/>
      <c r="K606" s="1731"/>
      <c r="L606" s="1731"/>
      <c r="M606" s="1731"/>
      <c r="N606" s="1731"/>
      <c r="O606" s="1731"/>
      <c r="P606" s="1731"/>
      <c r="Q606" s="1731"/>
      <c r="R606" s="1731"/>
      <c r="S606" s="1731"/>
      <c r="T606" s="1731"/>
      <c r="U606" s="1731"/>
      <c r="V606" s="1731"/>
      <c r="W606" s="1731"/>
      <c r="X606" s="1731"/>
      <c r="Y606" s="1731"/>
      <c r="Z606" s="1731"/>
      <c r="AA606" s="1731"/>
      <c r="AB606" s="1731"/>
      <c r="AC606" s="1731"/>
      <c r="AD606" s="1731"/>
      <c r="AE606" s="1731"/>
      <c r="AF606" s="1731"/>
      <c r="AG606" s="1731"/>
      <c r="AH606" s="1731"/>
      <c r="AI606" s="1731"/>
      <c r="AJ606" s="1731"/>
      <c r="AK606" s="1731"/>
      <c r="AL606" s="1731"/>
      <c r="AM606" s="1731"/>
      <c r="AN606" s="1731"/>
      <c r="AO606" s="1731"/>
      <c r="AP606" s="1731"/>
      <c r="AQ606" s="1731"/>
      <c r="AR606" s="1731"/>
      <c r="AS606" s="1731"/>
      <c r="AT606" s="1731"/>
      <c r="AU606" s="1731"/>
      <c r="AV606" s="1731"/>
      <c r="AW606" s="1731"/>
      <c r="AX606" s="1731"/>
      <c r="AY606" s="1731"/>
      <c r="AZ606" s="1731"/>
      <c r="BA606" s="1731"/>
      <c r="BB606" s="1731"/>
      <c r="BC606" s="1731"/>
      <c r="BD606" s="1731"/>
      <c r="BE606" s="1731"/>
      <c r="BF606" s="1731"/>
      <c r="BG606" s="1731"/>
      <c r="BH606" s="1731"/>
      <c r="BI606" s="1731"/>
      <c r="BJ606" s="1731"/>
      <c r="BK606" s="1731"/>
      <c r="BL606" s="1731"/>
      <c r="BM606" s="1731"/>
      <c r="BN606" s="1731"/>
      <c r="BO606" s="1731"/>
      <c r="BP606" s="1731"/>
      <c r="BQ606" s="1731"/>
      <c r="BR606" s="1731"/>
      <c r="BS606" s="1731"/>
      <c r="BT606" s="1731"/>
      <c r="BU606" s="1731"/>
      <c r="BV606" s="1732"/>
      <c r="BW606" s="1732"/>
      <c r="BX606" s="1732"/>
      <c r="BY606" s="1732"/>
      <c r="BZ606" s="1731"/>
      <c r="CA606" s="2200"/>
      <c r="CB606" s="2200"/>
      <c r="CC606" s="2200"/>
      <c r="CD606" s="2200"/>
      <c r="CE606" s="2200"/>
      <c r="CF606" s="2200"/>
      <c r="CG606" s="2200"/>
      <c r="CH606" s="2200"/>
      <c r="CI606" s="2200"/>
      <c r="CJ606" s="2200"/>
      <c r="CK606" s="2200"/>
      <c r="CL606" s="2200"/>
      <c r="CM606" s="2200"/>
      <c r="CN606" s="2200"/>
      <c r="CO606" s="2200"/>
      <c r="CP606" s="2200"/>
      <c r="CQ606" s="2200"/>
      <c r="CR606" s="1731"/>
      <c r="CS606" s="1731"/>
    </row>
    <row r="607" spans="1:97" ht="13.5" customHeight="1" x14ac:dyDescent="0.25">
      <c r="A607" s="1731"/>
      <c r="B607" s="1731"/>
      <c r="C607" s="1731"/>
      <c r="D607" s="1731"/>
      <c r="E607" s="1731"/>
      <c r="F607" s="1731"/>
      <c r="G607" s="1731"/>
      <c r="H607" s="1731"/>
      <c r="I607" s="1731"/>
      <c r="J607" s="1731"/>
      <c r="K607" s="1731"/>
      <c r="L607" s="1731"/>
      <c r="M607" s="1731"/>
      <c r="N607" s="1731"/>
      <c r="O607" s="1731"/>
      <c r="P607" s="1731"/>
      <c r="Q607" s="1731"/>
      <c r="R607" s="1731"/>
      <c r="S607" s="1731"/>
      <c r="T607" s="1731"/>
      <c r="U607" s="1731"/>
      <c r="V607" s="1731"/>
      <c r="W607" s="1731"/>
      <c r="X607" s="1731"/>
      <c r="Y607" s="1731"/>
      <c r="Z607" s="1731"/>
      <c r="AA607" s="1731"/>
      <c r="AB607" s="1731"/>
      <c r="AC607" s="1731"/>
      <c r="AD607" s="1731"/>
      <c r="AE607" s="1731"/>
      <c r="AF607" s="1731"/>
      <c r="AG607" s="1731"/>
      <c r="AH607" s="1731"/>
      <c r="AI607" s="1731"/>
      <c r="AJ607" s="1731"/>
      <c r="AK607" s="1731"/>
      <c r="AL607" s="1731"/>
      <c r="AM607" s="1731"/>
      <c r="AN607" s="1731"/>
      <c r="AO607" s="1731"/>
      <c r="AP607" s="1731"/>
      <c r="AQ607" s="1731"/>
      <c r="AR607" s="1731"/>
      <c r="AS607" s="1731"/>
      <c r="AT607" s="1731"/>
      <c r="AU607" s="1731"/>
      <c r="AV607" s="1731"/>
      <c r="AW607" s="1731"/>
      <c r="AX607" s="1731"/>
      <c r="AY607" s="1731"/>
      <c r="AZ607" s="1731"/>
      <c r="BA607" s="1731"/>
      <c r="BB607" s="1731"/>
      <c r="BC607" s="1731"/>
      <c r="BD607" s="1731"/>
      <c r="BE607" s="1731"/>
      <c r="BF607" s="1731"/>
      <c r="BG607" s="1731"/>
      <c r="BH607" s="1731"/>
      <c r="BI607" s="1731"/>
      <c r="BJ607" s="1731"/>
      <c r="BK607" s="1731"/>
      <c r="BL607" s="1731"/>
      <c r="BM607" s="1731"/>
      <c r="BN607" s="1731"/>
      <c r="BO607" s="1731"/>
      <c r="BP607" s="1731"/>
      <c r="BQ607" s="1731"/>
      <c r="BR607" s="1731"/>
      <c r="BS607" s="1731"/>
      <c r="BT607" s="1731"/>
      <c r="BU607" s="1731"/>
      <c r="BV607" s="1732"/>
      <c r="BW607" s="1732"/>
      <c r="BX607" s="1732"/>
      <c r="BY607" s="1732"/>
      <c r="BZ607" s="1731"/>
      <c r="CA607" s="2200"/>
      <c r="CB607" s="2200"/>
      <c r="CC607" s="2200"/>
      <c r="CD607" s="2200"/>
      <c r="CE607" s="2200"/>
      <c r="CF607" s="2200"/>
      <c r="CG607" s="2200"/>
      <c r="CH607" s="2200"/>
      <c r="CI607" s="2200"/>
      <c r="CJ607" s="2200"/>
      <c r="CK607" s="2200"/>
      <c r="CL607" s="2200"/>
      <c r="CM607" s="2200"/>
      <c r="CN607" s="2200"/>
      <c r="CO607" s="2200"/>
      <c r="CP607" s="2200"/>
      <c r="CQ607" s="2200"/>
      <c r="CR607" s="1731"/>
      <c r="CS607" s="1731"/>
    </row>
    <row r="608" spans="1:97" ht="13.5" customHeight="1" x14ac:dyDescent="0.25">
      <c r="A608" s="1731"/>
      <c r="B608" s="1731"/>
      <c r="C608" s="1731"/>
      <c r="D608" s="1731"/>
      <c r="E608" s="1731"/>
      <c r="F608" s="1731"/>
      <c r="G608" s="1731"/>
      <c r="H608" s="1731"/>
      <c r="I608" s="1731"/>
      <c r="J608" s="1731"/>
      <c r="K608" s="1731"/>
      <c r="L608" s="1731"/>
      <c r="M608" s="1731"/>
      <c r="N608" s="1731"/>
      <c r="O608" s="1731"/>
      <c r="P608" s="1731"/>
      <c r="Q608" s="1731"/>
      <c r="R608" s="1731"/>
      <c r="S608" s="1731"/>
      <c r="T608" s="1731"/>
      <c r="U608" s="1731"/>
      <c r="V608" s="1731"/>
      <c r="W608" s="1731"/>
      <c r="X608" s="1731"/>
      <c r="Y608" s="1731"/>
      <c r="Z608" s="1731"/>
      <c r="AA608" s="1731"/>
      <c r="AB608" s="1731"/>
      <c r="AC608" s="1731"/>
      <c r="AD608" s="1731"/>
      <c r="AE608" s="1731"/>
      <c r="AF608" s="1731"/>
      <c r="AG608" s="1731"/>
      <c r="AH608" s="1731"/>
      <c r="AI608" s="1731"/>
      <c r="AJ608" s="1731"/>
      <c r="AK608" s="1731"/>
      <c r="AL608" s="1731"/>
      <c r="AM608" s="1731"/>
      <c r="AN608" s="1731"/>
      <c r="AO608" s="1731"/>
      <c r="AP608" s="1731"/>
      <c r="AQ608" s="1731"/>
      <c r="AR608" s="1731"/>
      <c r="AS608" s="1731"/>
      <c r="AT608" s="1731"/>
      <c r="AU608" s="1731"/>
      <c r="AV608" s="1731"/>
      <c r="AW608" s="1731"/>
      <c r="AX608" s="1731"/>
      <c r="AY608" s="1731"/>
      <c r="AZ608" s="1731"/>
      <c r="BA608" s="1731"/>
      <c r="BB608" s="1731"/>
      <c r="BC608" s="1731"/>
      <c r="BD608" s="1731"/>
      <c r="BE608" s="1731"/>
      <c r="BF608" s="1731"/>
      <c r="BG608" s="1731"/>
      <c r="BH608" s="1731"/>
      <c r="BI608" s="1731"/>
      <c r="BJ608" s="1731"/>
      <c r="BK608" s="1731"/>
      <c r="BL608" s="1731"/>
      <c r="BM608" s="1731"/>
      <c r="BN608" s="1731"/>
      <c r="BO608" s="1731"/>
      <c r="BP608" s="1731"/>
      <c r="BQ608" s="1731"/>
      <c r="BR608" s="1731"/>
      <c r="BS608" s="1731"/>
      <c r="BT608" s="1731"/>
      <c r="BU608" s="1731"/>
      <c r="BV608" s="1732"/>
      <c r="BW608" s="1732"/>
      <c r="BX608" s="1732"/>
      <c r="BY608" s="1732"/>
      <c r="BZ608" s="1731"/>
      <c r="CA608" s="2200"/>
      <c r="CB608" s="2200"/>
      <c r="CC608" s="2200"/>
      <c r="CD608" s="2200"/>
      <c r="CE608" s="2200"/>
      <c r="CF608" s="2200"/>
      <c r="CG608" s="2200"/>
      <c r="CH608" s="2200"/>
      <c r="CI608" s="2200"/>
      <c r="CJ608" s="2200"/>
      <c r="CK608" s="2200"/>
      <c r="CL608" s="2200"/>
      <c r="CM608" s="2200"/>
      <c r="CN608" s="2200"/>
      <c r="CO608" s="2200"/>
      <c r="CP608" s="2200"/>
      <c r="CQ608" s="2200"/>
      <c r="CR608" s="1731"/>
      <c r="CS608" s="1731"/>
    </row>
    <row r="609" spans="1:97" ht="13.5" customHeight="1" x14ac:dyDescent="0.25">
      <c r="A609" s="1731"/>
      <c r="B609" s="1731"/>
      <c r="C609" s="1731"/>
      <c r="D609" s="1731"/>
      <c r="E609" s="1731"/>
      <c r="F609" s="1731"/>
      <c r="G609" s="1731"/>
      <c r="H609" s="1731"/>
      <c r="I609" s="1731"/>
      <c r="J609" s="1731"/>
      <c r="K609" s="1731"/>
      <c r="L609" s="1731"/>
      <c r="M609" s="1731"/>
      <c r="N609" s="1731"/>
      <c r="O609" s="1731"/>
      <c r="P609" s="1731"/>
      <c r="Q609" s="1731"/>
      <c r="R609" s="1731"/>
      <c r="S609" s="1731"/>
      <c r="T609" s="1731"/>
      <c r="U609" s="1731"/>
      <c r="V609" s="1731"/>
      <c r="W609" s="1731"/>
      <c r="X609" s="1731"/>
      <c r="Y609" s="1731"/>
      <c r="Z609" s="1731"/>
      <c r="AA609" s="1731"/>
      <c r="AB609" s="1731"/>
      <c r="AC609" s="1731"/>
      <c r="AD609" s="1731"/>
      <c r="AE609" s="1731"/>
      <c r="AF609" s="1731"/>
      <c r="AG609" s="1731"/>
      <c r="AH609" s="1731"/>
      <c r="AI609" s="1731"/>
      <c r="AJ609" s="1731"/>
      <c r="AK609" s="1731"/>
      <c r="AL609" s="1731"/>
      <c r="AM609" s="1731"/>
      <c r="AN609" s="1731"/>
      <c r="AO609" s="1731"/>
      <c r="AP609" s="1731"/>
      <c r="AQ609" s="1731"/>
      <c r="AR609" s="1731"/>
      <c r="AS609" s="1731"/>
      <c r="AT609" s="1731"/>
      <c r="AU609" s="1731"/>
      <c r="AV609" s="1731"/>
      <c r="AW609" s="1731"/>
      <c r="AX609" s="1731"/>
      <c r="AY609" s="1731"/>
      <c r="AZ609" s="1731"/>
      <c r="BA609" s="1731"/>
      <c r="BB609" s="1731"/>
      <c r="BC609" s="1731"/>
      <c r="BD609" s="1731"/>
      <c r="BE609" s="1731"/>
      <c r="BF609" s="1731"/>
      <c r="BG609" s="1731"/>
      <c r="BH609" s="1731"/>
      <c r="BI609" s="1731"/>
      <c r="BJ609" s="1731"/>
      <c r="BK609" s="1731"/>
      <c r="BL609" s="1731"/>
      <c r="BM609" s="1731"/>
      <c r="BN609" s="1731"/>
      <c r="BO609" s="1731"/>
      <c r="BP609" s="1731"/>
      <c r="BQ609" s="1731"/>
      <c r="BR609" s="1731"/>
      <c r="BS609" s="1731"/>
      <c r="BT609" s="1731"/>
      <c r="BU609" s="1731"/>
      <c r="BV609" s="1732"/>
      <c r="BW609" s="1732"/>
      <c r="BX609" s="1732"/>
      <c r="BY609" s="1732"/>
      <c r="BZ609" s="1731"/>
      <c r="CA609" s="2200"/>
      <c r="CB609" s="2200"/>
      <c r="CC609" s="2200"/>
      <c r="CD609" s="2200"/>
      <c r="CE609" s="2200"/>
      <c r="CF609" s="2200"/>
      <c r="CG609" s="2200"/>
      <c r="CH609" s="2200"/>
      <c r="CI609" s="2200"/>
      <c r="CJ609" s="2200"/>
      <c r="CK609" s="2200"/>
      <c r="CL609" s="2200"/>
      <c r="CM609" s="2200"/>
      <c r="CN609" s="2200"/>
      <c r="CO609" s="2200"/>
      <c r="CP609" s="2200"/>
      <c r="CQ609" s="2200"/>
      <c r="CR609" s="1731"/>
      <c r="CS609" s="1731"/>
    </row>
    <row r="610" spans="1:97" ht="13.5" customHeight="1" x14ac:dyDescent="0.25">
      <c r="A610" s="1731"/>
      <c r="B610" s="1731"/>
      <c r="C610" s="1731"/>
      <c r="D610" s="1731"/>
      <c r="E610" s="1731"/>
      <c r="F610" s="1731"/>
      <c r="G610" s="1731"/>
      <c r="H610" s="1731"/>
      <c r="I610" s="1731"/>
      <c r="J610" s="1731"/>
      <c r="K610" s="1731"/>
      <c r="L610" s="1731"/>
      <c r="M610" s="1731"/>
      <c r="N610" s="1731"/>
      <c r="O610" s="1731"/>
      <c r="P610" s="1731"/>
      <c r="Q610" s="1731"/>
      <c r="R610" s="1731"/>
      <c r="S610" s="1731"/>
      <c r="T610" s="1731"/>
      <c r="U610" s="1731"/>
      <c r="V610" s="1731"/>
      <c r="W610" s="1731"/>
      <c r="X610" s="1731"/>
      <c r="Y610" s="1731"/>
      <c r="Z610" s="1731"/>
      <c r="AA610" s="1731"/>
      <c r="AB610" s="1731"/>
      <c r="AC610" s="1731"/>
      <c r="AD610" s="1731"/>
      <c r="AE610" s="1731"/>
      <c r="AF610" s="1731"/>
      <c r="AG610" s="1731"/>
      <c r="AH610" s="1731"/>
      <c r="AI610" s="1731"/>
      <c r="AJ610" s="1731"/>
      <c r="AK610" s="1731"/>
      <c r="AL610" s="1731"/>
      <c r="AM610" s="1731"/>
      <c r="AN610" s="1731"/>
      <c r="AO610" s="1731"/>
      <c r="AP610" s="1731"/>
      <c r="AQ610" s="1731"/>
      <c r="AR610" s="1731"/>
      <c r="AS610" s="1731"/>
      <c r="AT610" s="1731"/>
      <c r="AU610" s="1731"/>
      <c r="AV610" s="1731"/>
      <c r="AW610" s="1731"/>
      <c r="AX610" s="1731"/>
      <c r="AY610" s="1731"/>
      <c r="AZ610" s="1731"/>
      <c r="BA610" s="1731"/>
      <c r="BB610" s="1731"/>
      <c r="BC610" s="1731"/>
      <c r="BD610" s="1731"/>
      <c r="BE610" s="1731"/>
      <c r="BF610" s="1731"/>
      <c r="BG610" s="1731"/>
      <c r="BH610" s="1731"/>
      <c r="BI610" s="1731"/>
      <c r="BJ610" s="1731"/>
      <c r="BK610" s="1731"/>
      <c r="BL610" s="1731"/>
      <c r="BM610" s="1731"/>
      <c r="BN610" s="1731"/>
      <c r="BO610" s="1731"/>
      <c r="BP610" s="1731"/>
      <c r="BQ610" s="1731"/>
      <c r="BR610" s="1731"/>
      <c r="BS610" s="1731"/>
      <c r="BT610" s="1731"/>
      <c r="BU610" s="1731"/>
      <c r="BV610" s="1732"/>
      <c r="BW610" s="1732"/>
      <c r="BX610" s="1732"/>
      <c r="BY610" s="1732"/>
      <c r="BZ610" s="1731"/>
      <c r="CA610" s="2200"/>
      <c r="CB610" s="2200"/>
      <c r="CC610" s="2200"/>
      <c r="CD610" s="2200"/>
      <c r="CE610" s="2200"/>
      <c r="CF610" s="2200"/>
      <c r="CG610" s="2200"/>
      <c r="CH610" s="2200"/>
      <c r="CI610" s="2200"/>
      <c r="CJ610" s="2200"/>
      <c r="CK610" s="2200"/>
      <c r="CL610" s="2200"/>
      <c r="CM610" s="2200"/>
      <c r="CN610" s="2200"/>
      <c r="CO610" s="2200"/>
      <c r="CP610" s="2200"/>
      <c r="CQ610" s="2200"/>
      <c r="CR610" s="1731"/>
      <c r="CS610" s="1731"/>
    </row>
    <row r="611" spans="1:97" ht="13.5" customHeight="1" x14ac:dyDescent="0.25">
      <c r="A611" s="1731"/>
      <c r="B611" s="1731"/>
      <c r="C611" s="1731"/>
      <c r="D611" s="1731"/>
      <c r="E611" s="1731"/>
      <c r="F611" s="1731"/>
      <c r="G611" s="1731"/>
      <c r="H611" s="1731"/>
      <c r="I611" s="1731"/>
      <c r="J611" s="1731"/>
      <c r="K611" s="1731"/>
      <c r="L611" s="1731"/>
      <c r="M611" s="1731"/>
      <c r="N611" s="1731"/>
      <c r="O611" s="1731"/>
      <c r="P611" s="1731"/>
      <c r="Q611" s="1731"/>
      <c r="R611" s="1731"/>
      <c r="S611" s="1731"/>
      <c r="T611" s="1731"/>
      <c r="U611" s="1731"/>
      <c r="V611" s="1731"/>
      <c r="W611" s="1731"/>
      <c r="X611" s="1731"/>
      <c r="Y611" s="1731"/>
      <c r="Z611" s="1731"/>
      <c r="AA611" s="1731"/>
      <c r="AB611" s="1731"/>
      <c r="AC611" s="1731"/>
      <c r="AD611" s="1731"/>
      <c r="AE611" s="1731"/>
      <c r="AF611" s="1731"/>
      <c r="AG611" s="1731"/>
      <c r="AH611" s="1731"/>
      <c r="AI611" s="1731"/>
      <c r="AJ611" s="1731"/>
      <c r="AK611" s="1731"/>
      <c r="AL611" s="1731"/>
      <c r="AM611" s="1731"/>
      <c r="AN611" s="1731"/>
      <c r="AO611" s="1731"/>
      <c r="AP611" s="1731"/>
      <c r="AQ611" s="1731"/>
      <c r="AR611" s="1731"/>
      <c r="AS611" s="1731"/>
      <c r="AT611" s="1731"/>
      <c r="AU611" s="1731"/>
      <c r="AV611" s="1731"/>
      <c r="AW611" s="1731"/>
      <c r="AX611" s="1731"/>
      <c r="AY611" s="1731"/>
      <c r="AZ611" s="1731"/>
      <c r="BA611" s="1731"/>
      <c r="BB611" s="1731"/>
      <c r="BC611" s="1731"/>
      <c r="BD611" s="1731"/>
      <c r="BE611" s="1731"/>
      <c r="BF611" s="1731"/>
      <c r="BG611" s="1731"/>
      <c r="BH611" s="1731"/>
      <c r="BI611" s="1731"/>
      <c r="BJ611" s="1731"/>
      <c r="BK611" s="1731"/>
      <c r="BL611" s="1731"/>
      <c r="BM611" s="1731"/>
      <c r="BN611" s="1731"/>
      <c r="BO611" s="1731"/>
      <c r="BP611" s="1731"/>
      <c r="BQ611" s="1731"/>
      <c r="BR611" s="1731"/>
      <c r="BS611" s="1731"/>
      <c r="BT611" s="1731"/>
      <c r="BU611" s="1731"/>
      <c r="BV611" s="1732"/>
      <c r="BW611" s="1732"/>
      <c r="BX611" s="1732"/>
      <c r="BY611" s="1732"/>
      <c r="BZ611" s="1731"/>
      <c r="CA611" s="2200"/>
      <c r="CB611" s="2200"/>
      <c r="CC611" s="2200"/>
      <c r="CD611" s="2200"/>
      <c r="CE611" s="2200"/>
      <c r="CF611" s="2200"/>
      <c r="CG611" s="2200"/>
      <c r="CH611" s="2200"/>
      <c r="CI611" s="2200"/>
      <c r="CJ611" s="2200"/>
      <c r="CK611" s="2200"/>
      <c r="CL611" s="2200"/>
      <c r="CM611" s="2200"/>
      <c r="CN611" s="2200"/>
      <c r="CO611" s="2200"/>
      <c r="CP611" s="2200"/>
      <c r="CQ611" s="2200"/>
      <c r="CR611" s="1731"/>
      <c r="CS611" s="1731"/>
    </row>
    <row r="612" spans="1:97" ht="13.5" customHeight="1" x14ac:dyDescent="0.25">
      <c r="A612" s="1731"/>
      <c r="B612" s="1731"/>
      <c r="C612" s="1731"/>
      <c r="D612" s="1731"/>
      <c r="E612" s="1731"/>
      <c r="F612" s="1731"/>
      <c r="G612" s="1731"/>
      <c r="H612" s="1731"/>
      <c r="I612" s="1731"/>
      <c r="J612" s="1731"/>
      <c r="K612" s="1731"/>
      <c r="L612" s="1731"/>
      <c r="M612" s="1731"/>
      <c r="N612" s="1731"/>
      <c r="O612" s="1731"/>
      <c r="P612" s="1731"/>
      <c r="Q612" s="1731"/>
      <c r="R612" s="1731"/>
      <c r="S612" s="1731"/>
      <c r="T612" s="1731"/>
      <c r="U612" s="1731"/>
      <c r="V612" s="1731"/>
      <c r="W612" s="1731"/>
      <c r="X612" s="1731"/>
      <c r="Y612" s="1731"/>
      <c r="Z612" s="1731"/>
      <c r="AA612" s="1731"/>
      <c r="AB612" s="1731"/>
      <c r="AC612" s="1731"/>
      <c r="AD612" s="1731"/>
      <c r="AE612" s="1731"/>
      <c r="AF612" s="1731"/>
      <c r="AG612" s="1731"/>
      <c r="AH612" s="1731"/>
      <c r="AI612" s="1731"/>
      <c r="AJ612" s="1731"/>
      <c r="AK612" s="1731"/>
      <c r="AL612" s="1731"/>
      <c r="AM612" s="1731"/>
      <c r="AN612" s="1731"/>
      <c r="AO612" s="1731"/>
      <c r="AP612" s="1731"/>
      <c r="AQ612" s="1731"/>
      <c r="AR612" s="1731"/>
      <c r="AS612" s="1731"/>
      <c r="AT612" s="1731"/>
      <c r="AU612" s="1731"/>
      <c r="AV612" s="1731"/>
      <c r="AW612" s="1731"/>
      <c r="AX612" s="1731"/>
      <c r="AY612" s="1731"/>
      <c r="AZ612" s="1731"/>
      <c r="BA612" s="1731"/>
      <c r="BB612" s="1731"/>
      <c r="BC612" s="1731"/>
      <c r="BD612" s="1731"/>
      <c r="BE612" s="1731"/>
      <c r="BF612" s="1731"/>
      <c r="BG612" s="1731"/>
      <c r="BH612" s="1731"/>
      <c r="BI612" s="1731"/>
      <c r="BJ612" s="1731"/>
      <c r="BK612" s="1731"/>
      <c r="BL612" s="1731"/>
      <c r="BM612" s="1731"/>
      <c r="BN612" s="1731"/>
      <c r="BO612" s="1731"/>
      <c r="BP612" s="1731"/>
      <c r="BQ612" s="1731"/>
      <c r="BR612" s="1731"/>
      <c r="BS612" s="1731"/>
      <c r="BT612" s="1731"/>
      <c r="BU612" s="1731"/>
      <c r="BV612" s="1732"/>
      <c r="BW612" s="1732"/>
      <c r="BX612" s="1732"/>
      <c r="BY612" s="1732"/>
      <c r="BZ612" s="1731"/>
      <c r="CA612" s="2200"/>
      <c r="CB612" s="2200"/>
      <c r="CC612" s="2200"/>
      <c r="CD612" s="2200"/>
      <c r="CE612" s="2200"/>
      <c r="CF612" s="2200"/>
      <c r="CG612" s="2200"/>
      <c r="CH612" s="2200"/>
      <c r="CI612" s="2200"/>
      <c r="CJ612" s="2200"/>
      <c r="CK612" s="2200"/>
      <c r="CL612" s="2200"/>
      <c r="CM612" s="2200"/>
      <c r="CN612" s="2200"/>
      <c r="CO612" s="2200"/>
      <c r="CP612" s="2200"/>
      <c r="CQ612" s="2200"/>
      <c r="CR612" s="1731"/>
      <c r="CS612" s="1731"/>
    </row>
    <row r="613" spans="1:97" ht="13.5" customHeight="1" x14ac:dyDescent="0.25">
      <c r="A613" s="1731"/>
      <c r="B613" s="1731"/>
      <c r="C613" s="1731"/>
      <c r="D613" s="1731"/>
      <c r="E613" s="1731"/>
      <c r="F613" s="1731"/>
      <c r="G613" s="1731"/>
      <c r="H613" s="1731"/>
      <c r="I613" s="1731"/>
      <c r="J613" s="1731"/>
      <c r="K613" s="1731"/>
      <c r="L613" s="1731"/>
      <c r="M613" s="1731"/>
      <c r="N613" s="1731"/>
      <c r="O613" s="1731"/>
      <c r="P613" s="1731"/>
      <c r="Q613" s="1731"/>
      <c r="R613" s="1731"/>
      <c r="S613" s="1731"/>
      <c r="T613" s="1731"/>
      <c r="U613" s="1731"/>
      <c r="V613" s="1731"/>
      <c r="W613" s="1731"/>
      <c r="X613" s="1731"/>
      <c r="Y613" s="1731"/>
      <c r="Z613" s="1731"/>
      <c r="AA613" s="1731"/>
      <c r="AB613" s="1731"/>
      <c r="AC613" s="1731"/>
      <c r="AD613" s="1731"/>
      <c r="AE613" s="1731"/>
      <c r="AF613" s="1731"/>
      <c r="AG613" s="1731"/>
      <c r="AH613" s="1731"/>
      <c r="AI613" s="1731"/>
      <c r="AJ613" s="1731"/>
      <c r="AK613" s="1731"/>
      <c r="AL613" s="1731"/>
      <c r="AM613" s="1731"/>
      <c r="AN613" s="1731"/>
      <c r="AO613" s="1731"/>
      <c r="AP613" s="1731"/>
      <c r="AQ613" s="1731"/>
      <c r="AR613" s="1731"/>
      <c r="AS613" s="1731"/>
      <c r="AT613" s="1731"/>
      <c r="AU613" s="1731"/>
      <c r="AV613" s="1731"/>
      <c r="AW613" s="1731"/>
      <c r="AX613" s="1731"/>
      <c r="AY613" s="1731"/>
      <c r="AZ613" s="1731"/>
      <c r="BA613" s="1731"/>
      <c r="BB613" s="1731"/>
      <c r="BC613" s="1731"/>
      <c r="BD613" s="1731"/>
      <c r="BE613" s="1731"/>
      <c r="BF613" s="1731"/>
      <c r="BG613" s="1731"/>
      <c r="BH613" s="1731"/>
      <c r="BI613" s="1731"/>
      <c r="BJ613" s="1731"/>
      <c r="BK613" s="1731"/>
      <c r="BL613" s="1731"/>
      <c r="BM613" s="1731"/>
      <c r="BN613" s="1731"/>
      <c r="BO613" s="1731"/>
      <c r="BP613" s="1731"/>
      <c r="BQ613" s="1731"/>
      <c r="BR613" s="1731"/>
      <c r="BS613" s="1731"/>
      <c r="BT613" s="1731"/>
      <c r="BU613" s="1731"/>
      <c r="BV613" s="1732"/>
      <c r="BW613" s="1732"/>
      <c r="BX613" s="1732"/>
      <c r="BY613" s="1732"/>
      <c r="BZ613" s="1731"/>
      <c r="CA613" s="2200"/>
      <c r="CB613" s="2200"/>
      <c r="CC613" s="2200"/>
      <c r="CD613" s="2200"/>
      <c r="CE613" s="2200"/>
      <c r="CF613" s="2200"/>
      <c r="CG613" s="2200"/>
      <c r="CH613" s="2200"/>
      <c r="CI613" s="2200"/>
      <c r="CJ613" s="2200"/>
      <c r="CK613" s="2200"/>
      <c r="CL613" s="2200"/>
      <c r="CM613" s="2200"/>
      <c r="CN613" s="2200"/>
      <c r="CO613" s="2200"/>
      <c r="CP613" s="2200"/>
      <c r="CQ613" s="2200"/>
      <c r="CR613" s="1731"/>
      <c r="CS613" s="1731"/>
    </row>
    <row r="614" spans="1:97" ht="13.5" customHeight="1" x14ac:dyDescent="0.25">
      <c r="A614" s="1731"/>
      <c r="B614" s="1731"/>
      <c r="C614" s="1731"/>
      <c r="D614" s="1731"/>
      <c r="E614" s="1731"/>
      <c r="F614" s="1731"/>
      <c r="G614" s="1731"/>
      <c r="H614" s="1731"/>
      <c r="I614" s="1731"/>
      <c r="J614" s="1731"/>
      <c r="K614" s="1731"/>
      <c r="L614" s="1731"/>
      <c r="M614" s="1731"/>
      <c r="N614" s="1731"/>
      <c r="O614" s="1731"/>
      <c r="P614" s="1731"/>
      <c r="Q614" s="1731"/>
      <c r="R614" s="1731"/>
      <c r="S614" s="1731"/>
      <c r="T614" s="1731"/>
      <c r="U614" s="1731"/>
      <c r="V614" s="1731"/>
      <c r="W614" s="1731"/>
      <c r="X614" s="1731"/>
      <c r="Y614" s="1731"/>
      <c r="Z614" s="1731"/>
      <c r="AA614" s="1731"/>
      <c r="AB614" s="1731"/>
      <c r="AC614" s="1731"/>
      <c r="AD614" s="1731"/>
      <c r="AE614" s="1731"/>
      <c r="AF614" s="1731"/>
      <c r="AG614" s="1731"/>
      <c r="AH614" s="1731"/>
      <c r="AI614" s="1731"/>
      <c r="AJ614" s="1731"/>
      <c r="AK614" s="1731"/>
      <c r="AL614" s="1731"/>
      <c r="AM614" s="1731"/>
      <c r="AN614" s="1731"/>
      <c r="AO614" s="1731"/>
      <c r="AP614" s="1731"/>
      <c r="AQ614" s="1731"/>
      <c r="AR614" s="1731"/>
      <c r="AS614" s="1731"/>
      <c r="AT614" s="1731"/>
      <c r="AU614" s="1731"/>
      <c r="AV614" s="1731"/>
      <c r="AW614" s="1731"/>
      <c r="AX614" s="1731"/>
      <c r="AY614" s="1731"/>
      <c r="AZ614" s="1731"/>
      <c r="BA614" s="1731"/>
      <c r="BB614" s="1731"/>
      <c r="BC614" s="1731"/>
      <c r="BD614" s="1731"/>
      <c r="BE614" s="1731"/>
      <c r="BF614" s="1731"/>
      <c r="BG614" s="1731"/>
      <c r="BH614" s="1731"/>
      <c r="BI614" s="1731"/>
      <c r="BJ614" s="1731"/>
      <c r="BK614" s="1731"/>
      <c r="BL614" s="1731"/>
      <c r="BM614" s="1731"/>
      <c r="BN614" s="1731"/>
      <c r="BO614" s="1731"/>
      <c r="BP614" s="1731"/>
      <c r="BQ614" s="1731"/>
      <c r="BR614" s="1731"/>
      <c r="BS614" s="1731"/>
      <c r="BT614" s="1731"/>
      <c r="BU614" s="1731"/>
      <c r="BV614" s="1732"/>
      <c r="BW614" s="1732"/>
      <c r="BX614" s="1732"/>
      <c r="BY614" s="1732"/>
      <c r="BZ614" s="1731"/>
      <c r="CA614" s="2200"/>
      <c r="CB614" s="2200"/>
      <c r="CC614" s="2200"/>
      <c r="CD614" s="2200"/>
      <c r="CE614" s="2200"/>
      <c r="CF614" s="2200"/>
      <c r="CG614" s="2200"/>
      <c r="CH614" s="2200"/>
      <c r="CI614" s="2200"/>
      <c r="CJ614" s="2200"/>
      <c r="CK614" s="2200"/>
      <c r="CL614" s="2200"/>
      <c r="CM614" s="2200"/>
      <c r="CN614" s="2200"/>
      <c r="CO614" s="2200"/>
      <c r="CP614" s="2200"/>
      <c r="CQ614" s="2200"/>
      <c r="CR614" s="1731"/>
      <c r="CS614" s="1731"/>
    </row>
    <row r="615" spans="1:97" ht="13.5" customHeight="1" x14ac:dyDescent="0.25">
      <c r="A615" s="1731"/>
      <c r="B615" s="1731"/>
      <c r="C615" s="1731"/>
      <c r="D615" s="1731"/>
      <c r="E615" s="1731"/>
      <c r="F615" s="1731"/>
      <c r="G615" s="1731"/>
      <c r="H615" s="1731"/>
      <c r="I615" s="1731"/>
      <c r="J615" s="1731"/>
      <c r="K615" s="1731"/>
      <c r="L615" s="1731"/>
      <c r="M615" s="1731"/>
      <c r="N615" s="1731"/>
      <c r="O615" s="1731"/>
      <c r="P615" s="1731"/>
      <c r="Q615" s="1731"/>
      <c r="R615" s="1731"/>
      <c r="S615" s="1731"/>
      <c r="T615" s="1731"/>
      <c r="U615" s="1731"/>
      <c r="V615" s="1731"/>
      <c r="W615" s="1731"/>
      <c r="X615" s="1731"/>
      <c r="Y615" s="1731"/>
      <c r="Z615" s="1731"/>
      <c r="AA615" s="1731"/>
      <c r="AB615" s="1731"/>
      <c r="AC615" s="1731"/>
      <c r="AD615" s="1731"/>
      <c r="AE615" s="1731"/>
      <c r="AF615" s="1731"/>
      <c r="AG615" s="1731"/>
      <c r="AH615" s="1731"/>
      <c r="AI615" s="1731"/>
      <c r="AJ615" s="1731"/>
      <c r="AK615" s="1731"/>
      <c r="AL615" s="1731"/>
      <c r="AM615" s="1731"/>
      <c r="AN615" s="1731"/>
      <c r="AO615" s="1731"/>
      <c r="AP615" s="1731"/>
      <c r="AQ615" s="1731"/>
      <c r="AR615" s="1731"/>
      <c r="AS615" s="1731"/>
      <c r="AT615" s="1731"/>
      <c r="AU615" s="1731"/>
      <c r="AV615" s="1731"/>
      <c r="AW615" s="1731"/>
      <c r="AX615" s="1731"/>
      <c r="AY615" s="1731"/>
      <c r="AZ615" s="1731"/>
      <c r="BA615" s="1731"/>
      <c r="BB615" s="1731"/>
      <c r="BC615" s="1731"/>
      <c r="BD615" s="1731"/>
      <c r="BE615" s="1731"/>
      <c r="BF615" s="1731"/>
      <c r="BG615" s="1731"/>
      <c r="BH615" s="1731"/>
      <c r="BI615" s="1731"/>
      <c r="BJ615" s="1731"/>
      <c r="BK615" s="1731"/>
      <c r="BL615" s="1731"/>
      <c r="BM615" s="1731"/>
      <c r="BN615" s="1731"/>
      <c r="BO615" s="1731"/>
      <c r="BP615" s="1731"/>
      <c r="BQ615" s="1731"/>
      <c r="BR615" s="1731"/>
      <c r="BS615" s="1731"/>
      <c r="BT615" s="1731"/>
      <c r="BU615" s="1731"/>
      <c r="BV615" s="1732"/>
      <c r="BW615" s="1732"/>
      <c r="BX615" s="1732"/>
      <c r="BY615" s="1732"/>
      <c r="BZ615" s="1731"/>
      <c r="CA615" s="2200"/>
      <c r="CB615" s="2200"/>
      <c r="CC615" s="2200"/>
      <c r="CD615" s="2200"/>
      <c r="CE615" s="2200"/>
      <c r="CF615" s="2200"/>
      <c r="CG615" s="2200"/>
      <c r="CH615" s="2200"/>
      <c r="CI615" s="2200"/>
      <c r="CJ615" s="2200"/>
      <c r="CK615" s="2200"/>
      <c r="CL615" s="2200"/>
      <c r="CM615" s="2200"/>
      <c r="CN615" s="2200"/>
      <c r="CO615" s="2200"/>
      <c r="CP615" s="2200"/>
      <c r="CQ615" s="2200"/>
      <c r="CR615" s="1731"/>
      <c r="CS615" s="1731"/>
    </row>
    <row r="616" spans="1:97" ht="13.5" customHeight="1" x14ac:dyDescent="0.25">
      <c r="A616" s="1731"/>
      <c r="B616" s="1731"/>
      <c r="C616" s="1731"/>
      <c r="D616" s="1731"/>
      <c r="E616" s="1731"/>
      <c r="F616" s="1731"/>
      <c r="G616" s="1731"/>
      <c r="H616" s="1731"/>
      <c r="I616" s="1731"/>
      <c r="J616" s="1731"/>
      <c r="K616" s="1731"/>
      <c r="L616" s="1731"/>
      <c r="M616" s="1731"/>
      <c r="N616" s="1731"/>
      <c r="O616" s="1731"/>
      <c r="P616" s="1731"/>
      <c r="Q616" s="1731"/>
      <c r="R616" s="1731"/>
      <c r="S616" s="1731"/>
      <c r="T616" s="1731"/>
      <c r="U616" s="1731"/>
      <c r="V616" s="1731"/>
      <c r="W616" s="1731"/>
      <c r="X616" s="1731"/>
      <c r="Y616" s="1731"/>
      <c r="Z616" s="1731"/>
      <c r="AA616" s="1731"/>
      <c r="AB616" s="1731"/>
      <c r="AC616" s="1731"/>
      <c r="AD616" s="1731"/>
      <c r="AE616" s="1731"/>
      <c r="AF616" s="1731"/>
      <c r="AG616" s="1731"/>
      <c r="AH616" s="1731"/>
      <c r="AI616" s="1731"/>
      <c r="AJ616" s="1731"/>
      <c r="AK616" s="1731"/>
      <c r="AL616" s="1731"/>
      <c r="AM616" s="1731"/>
      <c r="AN616" s="1731"/>
      <c r="AO616" s="1731"/>
      <c r="AP616" s="1731"/>
      <c r="AQ616" s="1731"/>
      <c r="AR616" s="1731"/>
      <c r="AS616" s="1731"/>
      <c r="AT616" s="1731"/>
      <c r="AU616" s="1731"/>
      <c r="AV616" s="1731"/>
      <c r="AW616" s="1731"/>
      <c r="AX616" s="1731"/>
      <c r="AY616" s="1731"/>
      <c r="AZ616" s="1731"/>
      <c r="BA616" s="1731"/>
      <c r="BB616" s="1731"/>
      <c r="BC616" s="1731"/>
      <c r="BD616" s="1731"/>
      <c r="BE616" s="1731"/>
      <c r="BF616" s="1731"/>
      <c r="BG616" s="1731"/>
      <c r="BH616" s="1731"/>
      <c r="BI616" s="1731"/>
      <c r="BJ616" s="1731"/>
      <c r="BK616" s="1731"/>
      <c r="BL616" s="1731"/>
      <c r="BM616" s="1731"/>
      <c r="BN616" s="1731"/>
      <c r="BO616" s="1731"/>
      <c r="BP616" s="1731"/>
      <c r="BQ616" s="1731"/>
      <c r="BR616" s="1731"/>
      <c r="BS616" s="1731"/>
      <c r="BT616" s="1731"/>
      <c r="BU616" s="1731"/>
      <c r="BV616" s="1732"/>
      <c r="BW616" s="1732"/>
      <c r="BX616" s="1732"/>
      <c r="BY616" s="1732"/>
      <c r="BZ616" s="1731"/>
      <c r="CA616" s="2200"/>
      <c r="CB616" s="2200"/>
      <c r="CC616" s="2200"/>
      <c r="CD616" s="2200"/>
      <c r="CE616" s="2200"/>
      <c r="CF616" s="2200"/>
      <c r="CG616" s="2200"/>
      <c r="CH616" s="2200"/>
      <c r="CI616" s="2200"/>
      <c r="CJ616" s="2200"/>
      <c r="CK616" s="2200"/>
      <c r="CL616" s="2200"/>
      <c r="CM616" s="2200"/>
      <c r="CN616" s="2200"/>
      <c r="CO616" s="2200"/>
      <c r="CP616" s="2200"/>
      <c r="CQ616" s="2200"/>
      <c r="CR616" s="1731"/>
      <c r="CS616" s="1731"/>
    </row>
    <row r="617" spans="1:97" ht="13.5" customHeight="1" x14ac:dyDescent="0.25">
      <c r="A617" s="1731"/>
      <c r="B617" s="1731"/>
      <c r="C617" s="1731"/>
      <c r="D617" s="1731"/>
      <c r="E617" s="1731"/>
      <c r="F617" s="1731"/>
      <c r="G617" s="1731"/>
      <c r="H617" s="1731"/>
      <c r="I617" s="1731"/>
      <c r="J617" s="1731"/>
      <c r="K617" s="1731"/>
      <c r="L617" s="1731"/>
      <c r="M617" s="1731"/>
      <c r="N617" s="1731"/>
      <c r="O617" s="1731"/>
      <c r="P617" s="1731"/>
      <c r="Q617" s="1731"/>
      <c r="R617" s="1731"/>
      <c r="S617" s="1731"/>
      <c r="T617" s="1731"/>
      <c r="U617" s="1731"/>
      <c r="V617" s="1731"/>
      <c r="W617" s="1731"/>
      <c r="X617" s="1731"/>
      <c r="Y617" s="1731"/>
      <c r="Z617" s="1731"/>
      <c r="AA617" s="1731"/>
      <c r="AB617" s="1731"/>
      <c r="AC617" s="1731"/>
      <c r="AD617" s="1731"/>
      <c r="AE617" s="1731"/>
      <c r="AF617" s="1731"/>
      <c r="AG617" s="1731"/>
      <c r="AH617" s="1731"/>
      <c r="AI617" s="1731"/>
      <c r="AJ617" s="1731"/>
      <c r="AK617" s="1731"/>
      <c r="AL617" s="1731"/>
      <c r="AM617" s="1731"/>
      <c r="AN617" s="1731"/>
      <c r="AO617" s="1731"/>
      <c r="AP617" s="1731"/>
      <c r="AQ617" s="1731"/>
      <c r="AR617" s="1731"/>
      <c r="AS617" s="1731"/>
      <c r="AT617" s="1731"/>
      <c r="AU617" s="1731"/>
      <c r="AV617" s="1731"/>
      <c r="AW617" s="1731"/>
      <c r="AX617" s="1731"/>
      <c r="AY617" s="1731"/>
      <c r="AZ617" s="1731"/>
      <c r="BA617" s="1731"/>
      <c r="BB617" s="1731"/>
      <c r="BC617" s="1731"/>
      <c r="BD617" s="1731"/>
      <c r="BE617" s="1731"/>
      <c r="BF617" s="1731"/>
      <c r="BG617" s="1731"/>
      <c r="BH617" s="1731"/>
      <c r="BI617" s="1731"/>
      <c r="BJ617" s="1731"/>
      <c r="BK617" s="1731"/>
      <c r="BL617" s="1731"/>
      <c r="BM617" s="1731"/>
      <c r="BN617" s="1731"/>
      <c r="BO617" s="1731"/>
      <c r="BP617" s="1731"/>
      <c r="BQ617" s="1731"/>
      <c r="BR617" s="1731"/>
      <c r="BS617" s="1731"/>
      <c r="BT617" s="1731"/>
      <c r="BU617" s="1731"/>
      <c r="BV617" s="1732"/>
      <c r="BW617" s="1732"/>
      <c r="BX617" s="1732"/>
      <c r="BY617" s="1732"/>
      <c r="BZ617" s="1731"/>
      <c r="CA617" s="2200"/>
      <c r="CB617" s="2200"/>
      <c r="CC617" s="2200"/>
      <c r="CD617" s="2200"/>
      <c r="CE617" s="2200"/>
      <c r="CF617" s="2200"/>
      <c r="CG617" s="2200"/>
      <c r="CH617" s="2200"/>
      <c r="CI617" s="2200"/>
      <c r="CJ617" s="2200"/>
      <c r="CK617" s="2200"/>
      <c r="CL617" s="2200"/>
      <c r="CM617" s="2200"/>
      <c r="CN617" s="2200"/>
      <c r="CO617" s="2200"/>
      <c r="CP617" s="2200"/>
      <c r="CQ617" s="2200"/>
      <c r="CR617" s="1731"/>
      <c r="CS617" s="1731"/>
    </row>
    <row r="618" spans="1:97" ht="13.5" customHeight="1" x14ac:dyDescent="0.25">
      <c r="A618" s="1731"/>
      <c r="B618" s="1731"/>
      <c r="C618" s="1731"/>
      <c r="D618" s="1731"/>
      <c r="E618" s="1731"/>
      <c r="F618" s="1731"/>
      <c r="G618" s="1731"/>
      <c r="H618" s="1731"/>
      <c r="I618" s="1731"/>
      <c r="J618" s="1731"/>
      <c r="K618" s="1731"/>
      <c r="L618" s="1731"/>
      <c r="M618" s="1731"/>
      <c r="N618" s="1731"/>
      <c r="O618" s="1731"/>
      <c r="P618" s="1731"/>
      <c r="Q618" s="1731"/>
      <c r="R618" s="1731"/>
      <c r="S618" s="1731"/>
      <c r="T618" s="1731"/>
      <c r="U618" s="1731"/>
      <c r="V618" s="1731"/>
      <c r="W618" s="1731"/>
      <c r="X618" s="1731"/>
      <c r="Y618" s="1731"/>
      <c r="Z618" s="1731"/>
      <c r="AA618" s="1731"/>
      <c r="AB618" s="1731"/>
      <c r="AC618" s="1731"/>
      <c r="AD618" s="1731"/>
      <c r="AE618" s="1731"/>
      <c r="AF618" s="1731"/>
      <c r="AG618" s="1731"/>
      <c r="AH618" s="1731"/>
      <c r="AI618" s="1731"/>
      <c r="AJ618" s="1731"/>
      <c r="AK618" s="1731"/>
      <c r="AL618" s="1731"/>
      <c r="AM618" s="1731"/>
      <c r="AN618" s="1731"/>
      <c r="AO618" s="1731"/>
      <c r="AP618" s="1731"/>
      <c r="AQ618" s="1731"/>
      <c r="AR618" s="1731"/>
      <c r="AS618" s="1731"/>
      <c r="AT618" s="1731"/>
      <c r="AU618" s="1731"/>
      <c r="AV618" s="1731"/>
      <c r="AW618" s="1731"/>
      <c r="AX618" s="1731"/>
      <c r="AY618" s="1731"/>
      <c r="AZ618" s="1731"/>
      <c r="BA618" s="1731"/>
      <c r="BB618" s="1731"/>
      <c r="BC618" s="1731"/>
      <c r="BD618" s="1731"/>
      <c r="BE618" s="1731"/>
      <c r="BF618" s="1731"/>
      <c r="BG618" s="1731"/>
      <c r="BH618" s="1731"/>
      <c r="BI618" s="1731"/>
      <c r="BJ618" s="1731"/>
      <c r="BK618" s="1731"/>
      <c r="BL618" s="1731"/>
      <c r="BM618" s="1731"/>
      <c r="BN618" s="1731"/>
      <c r="BO618" s="1731"/>
      <c r="BP618" s="1731"/>
      <c r="BQ618" s="1731"/>
      <c r="BR618" s="1731"/>
      <c r="BS618" s="1731"/>
      <c r="BT618" s="1731"/>
      <c r="BU618" s="1731"/>
      <c r="BV618" s="1732"/>
      <c r="BW618" s="1732"/>
      <c r="BX618" s="1732"/>
      <c r="BY618" s="1732"/>
      <c r="BZ618" s="1731"/>
      <c r="CA618" s="2200"/>
      <c r="CB618" s="2200"/>
      <c r="CC618" s="2200"/>
      <c r="CD618" s="2200"/>
      <c r="CE618" s="2200"/>
      <c r="CF618" s="2200"/>
      <c r="CG618" s="2200"/>
      <c r="CH618" s="2200"/>
      <c r="CI618" s="2200"/>
      <c r="CJ618" s="2200"/>
      <c r="CK618" s="2200"/>
      <c r="CL618" s="2200"/>
      <c r="CM618" s="2200"/>
      <c r="CN618" s="2200"/>
      <c r="CO618" s="2200"/>
      <c r="CP618" s="2200"/>
      <c r="CQ618" s="2200"/>
      <c r="CR618" s="1731"/>
      <c r="CS618" s="1731"/>
    </row>
    <row r="619" spans="1:97" ht="13.5" customHeight="1" x14ac:dyDescent="0.25">
      <c r="A619" s="1731"/>
      <c r="B619" s="1731"/>
      <c r="C619" s="1731"/>
      <c r="D619" s="1731"/>
      <c r="E619" s="1731"/>
      <c r="F619" s="1731"/>
      <c r="G619" s="1731"/>
      <c r="H619" s="1731"/>
      <c r="I619" s="1731"/>
      <c r="J619" s="1731"/>
      <c r="K619" s="1731"/>
      <c r="L619" s="1731"/>
      <c r="M619" s="1731"/>
      <c r="N619" s="1731"/>
      <c r="O619" s="1731"/>
      <c r="P619" s="1731"/>
      <c r="Q619" s="1731"/>
      <c r="R619" s="1731"/>
      <c r="S619" s="1731"/>
      <c r="T619" s="1731"/>
      <c r="U619" s="1731"/>
      <c r="V619" s="1731"/>
      <c r="W619" s="1731"/>
      <c r="X619" s="1731"/>
      <c r="Y619" s="1731"/>
      <c r="Z619" s="1731"/>
      <c r="AA619" s="1731"/>
      <c r="AB619" s="1731"/>
      <c r="AC619" s="1731"/>
      <c r="AD619" s="1731"/>
      <c r="AE619" s="1731"/>
      <c r="AF619" s="1731"/>
      <c r="AG619" s="1731"/>
      <c r="AH619" s="1731"/>
      <c r="AI619" s="1731"/>
      <c r="AJ619" s="1731"/>
      <c r="AK619" s="1731"/>
      <c r="AL619" s="1731"/>
      <c r="AM619" s="1731"/>
      <c r="AN619" s="1731"/>
      <c r="AO619" s="1731"/>
      <c r="AP619" s="1731"/>
      <c r="AQ619" s="1731"/>
      <c r="AR619" s="1731"/>
      <c r="AS619" s="1731"/>
      <c r="AT619" s="1731"/>
      <c r="AU619" s="1731"/>
      <c r="AV619" s="1731"/>
      <c r="AW619" s="1731"/>
      <c r="AX619" s="1731"/>
      <c r="AY619" s="1731"/>
      <c r="AZ619" s="1731"/>
      <c r="BA619" s="1731"/>
      <c r="BB619" s="1731"/>
      <c r="BC619" s="1731"/>
      <c r="BD619" s="1731"/>
      <c r="BE619" s="1731"/>
      <c r="BF619" s="1731"/>
      <c r="BG619" s="1731"/>
      <c r="BH619" s="1731"/>
      <c r="BI619" s="1731"/>
      <c r="BJ619" s="1731"/>
      <c r="BK619" s="1731"/>
      <c r="BL619" s="1731"/>
      <c r="BM619" s="1731"/>
      <c r="BN619" s="1731"/>
      <c r="BO619" s="1731"/>
      <c r="BP619" s="1731"/>
      <c r="BQ619" s="1731"/>
      <c r="BR619" s="1731"/>
      <c r="BS619" s="1731"/>
      <c r="BT619" s="1731"/>
      <c r="BU619" s="1731"/>
      <c r="BV619" s="1732"/>
      <c r="BW619" s="1732"/>
      <c r="BX619" s="1732"/>
      <c r="BY619" s="1732"/>
      <c r="BZ619" s="1731"/>
      <c r="CA619" s="2200"/>
      <c r="CB619" s="2200"/>
      <c r="CC619" s="2200"/>
      <c r="CD619" s="2200"/>
      <c r="CE619" s="2200"/>
      <c r="CF619" s="2200"/>
      <c r="CG619" s="2200"/>
      <c r="CH619" s="2200"/>
      <c r="CI619" s="2200"/>
      <c r="CJ619" s="2200"/>
      <c r="CK619" s="2200"/>
      <c r="CL619" s="2200"/>
      <c r="CM619" s="2200"/>
      <c r="CN619" s="2200"/>
      <c r="CO619" s="2200"/>
      <c r="CP619" s="2200"/>
      <c r="CQ619" s="2200"/>
      <c r="CR619" s="1731"/>
      <c r="CS619" s="1731"/>
    </row>
    <row r="620" spans="1:97" ht="13.5" customHeight="1" x14ac:dyDescent="0.25">
      <c r="A620" s="1731"/>
      <c r="B620" s="1731"/>
      <c r="C620" s="1731"/>
      <c r="D620" s="1731"/>
      <c r="E620" s="1731"/>
      <c r="F620" s="1731"/>
      <c r="G620" s="1731"/>
      <c r="H620" s="1731"/>
      <c r="I620" s="1731"/>
      <c r="J620" s="1731"/>
      <c r="K620" s="1731"/>
      <c r="L620" s="1731"/>
      <c r="M620" s="1731"/>
      <c r="N620" s="1731"/>
      <c r="O620" s="1731"/>
      <c r="P620" s="1731"/>
      <c r="Q620" s="1731"/>
      <c r="R620" s="1731"/>
      <c r="S620" s="1731"/>
      <c r="T620" s="1731"/>
      <c r="U620" s="1731"/>
      <c r="V620" s="1731"/>
      <c r="W620" s="1731"/>
      <c r="X620" s="1731"/>
      <c r="Y620" s="1731"/>
      <c r="Z620" s="1731"/>
      <c r="AA620" s="1731"/>
      <c r="AB620" s="1731"/>
      <c r="AC620" s="1731"/>
      <c r="AD620" s="1731"/>
      <c r="AE620" s="1731"/>
      <c r="AF620" s="1731"/>
      <c r="AG620" s="1731"/>
      <c r="AH620" s="1731"/>
      <c r="AI620" s="1731"/>
      <c r="AJ620" s="1731"/>
      <c r="AK620" s="1731"/>
      <c r="AL620" s="1731"/>
      <c r="AM620" s="1731"/>
      <c r="AN620" s="1731"/>
      <c r="AO620" s="1731"/>
      <c r="AP620" s="1731"/>
      <c r="AQ620" s="1731"/>
      <c r="AR620" s="1731"/>
      <c r="AS620" s="1731"/>
      <c r="AT620" s="1731"/>
      <c r="AU620" s="1731"/>
      <c r="AV620" s="1731"/>
      <c r="AW620" s="1731"/>
      <c r="AX620" s="1731"/>
      <c r="AY620" s="1731"/>
      <c r="AZ620" s="1731"/>
      <c r="BA620" s="1731"/>
      <c r="BB620" s="1731"/>
      <c r="BC620" s="1731"/>
      <c r="BD620" s="1731"/>
      <c r="BE620" s="1731"/>
      <c r="BF620" s="1731"/>
      <c r="BG620" s="1731"/>
      <c r="BH620" s="1731"/>
      <c r="BI620" s="1731"/>
      <c r="BJ620" s="1731"/>
      <c r="BK620" s="1731"/>
      <c r="BL620" s="1731"/>
      <c r="BM620" s="1731"/>
      <c r="BN620" s="1731"/>
      <c r="BO620" s="1731"/>
      <c r="BP620" s="1731"/>
      <c r="BQ620" s="1731"/>
      <c r="BR620" s="1731"/>
      <c r="BS620" s="1731"/>
      <c r="BT620" s="1731"/>
      <c r="BU620" s="1731"/>
      <c r="BV620" s="1732"/>
      <c r="BW620" s="1732"/>
      <c r="BX620" s="1732"/>
      <c r="BY620" s="1732"/>
      <c r="BZ620" s="1731"/>
      <c r="CA620" s="2200"/>
      <c r="CB620" s="2200"/>
      <c r="CC620" s="2200"/>
      <c r="CD620" s="2200"/>
      <c r="CE620" s="2200"/>
      <c r="CF620" s="2200"/>
      <c r="CG620" s="2200"/>
      <c r="CH620" s="2200"/>
      <c r="CI620" s="2200"/>
      <c r="CJ620" s="2200"/>
      <c r="CK620" s="2200"/>
      <c r="CL620" s="2200"/>
      <c r="CM620" s="2200"/>
      <c r="CN620" s="2200"/>
      <c r="CO620" s="2200"/>
      <c r="CP620" s="2200"/>
      <c r="CQ620" s="2200"/>
      <c r="CR620" s="1731"/>
      <c r="CS620" s="1731"/>
    </row>
    <row r="621" spans="1:97" ht="13.5" customHeight="1" x14ac:dyDescent="0.25">
      <c r="A621" s="1731"/>
      <c r="B621" s="1731"/>
      <c r="C621" s="1731"/>
      <c r="D621" s="1731"/>
      <c r="E621" s="1731"/>
      <c r="F621" s="1731"/>
      <c r="G621" s="1731"/>
      <c r="H621" s="1731"/>
      <c r="I621" s="1731"/>
      <c r="J621" s="1731"/>
      <c r="K621" s="1731"/>
      <c r="L621" s="1731"/>
      <c r="M621" s="1731"/>
      <c r="N621" s="1731"/>
      <c r="O621" s="1731"/>
      <c r="P621" s="1731"/>
      <c r="Q621" s="1731"/>
      <c r="R621" s="1731"/>
      <c r="S621" s="1731"/>
      <c r="T621" s="1731"/>
      <c r="U621" s="1731"/>
      <c r="V621" s="1731"/>
      <c r="W621" s="1731"/>
      <c r="X621" s="1731"/>
      <c r="Y621" s="1731"/>
      <c r="Z621" s="1731"/>
      <c r="AA621" s="1731"/>
      <c r="AB621" s="1731"/>
      <c r="AC621" s="1731"/>
      <c r="AD621" s="1731"/>
      <c r="AE621" s="1731"/>
      <c r="AF621" s="1731"/>
      <c r="AG621" s="1731"/>
      <c r="AH621" s="1731"/>
      <c r="AI621" s="1731"/>
      <c r="AJ621" s="1731"/>
      <c r="AK621" s="1731"/>
      <c r="AL621" s="1731"/>
      <c r="AM621" s="1731"/>
      <c r="AN621" s="1731"/>
      <c r="AO621" s="1731"/>
      <c r="AP621" s="1731"/>
      <c r="AQ621" s="1731"/>
      <c r="AR621" s="1731"/>
      <c r="AS621" s="1731"/>
      <c r="AT621" s="1731"/>
      <c r="AU621" s="1731"/>
      <c r="AV621" s="1731"/>
      <c r="AW621" s="1731"/>
      <c r="AX621" s="1731"/>
      <c r="AY621" s="1731"/>
      <c r="AZ621" s="1731"/>
      <c r="BA621" s="1731"/>
      <c r="BB621" s="1731"/>
      <c r="BC621" s="1731"/>
      <c r="BD621" s="1731"/>
      <c r="BE621" s="1731"/>
      <c r="BF621" s="1731"/>
      <c r="BG621" s="1731"/>
      <c r="BH621" s="1731"/>
      <c r="BI621" s="1731"/>
      <c r="BJ621" s="1731"/>
      <c r="BK621" s="1731"/>
      <c r="BL621" s="1731"/>
      <c r="BM621" s="1731"/>
      <c r="BN621" s="1731"/>
      <c r="BO621" s="1731"/>
      <c r="BP621" s="1731"/>
      <c r="BQ621" s="1731"/>
      <c r="BR621" s="1731"/>
      <c r="BS621" s="1731"/>
      <c r="BT621" s="1731"/>
      <c r="BU621" s="1731"/>
      <c r="BV621" s="1732"/>
      <c r="BW621" s="1732"/>
      <c r="BX621" s="1732"/>
      <c r="BY621" s="1732"/>
      <c r="BZ621" s="1731"/>
      <c r="CA621" s="2200"/>
      <c r="CB621" s="2200"/>
      <c r="CC621" s="2200"/>
      <c r="CD621" s="2200"/>
      <c r="CE621" s="2200"/>
      <c r="CF621" s="2200"/>
      <c r="CG621" s="2200"/>
      <c r="CH621" s="2200"/>
      <c r="CI621" s="2200"/>
      <c r="CJ621" s="2200"/>
      <c r="CK621" s="2200"/>
      <c r="CL621" s="2200"/>
      <c r="CM621" s="2200"/>
      <c r="CN621" s="2200"/>
      <c r="CO621" s="2200"/>
      <c r="CP621" s="2200"/>
      <c r="CQ621" s="2200"/>
      <c r="CR621" s="1731"/>
      <c r="CS621" s="1731"/>
    </row>
    <row r="622" spans="1:97" ht="13.5" customHeight="1" x14ac:dyDescent="0.25">
      <c r="A622" s="1731"/>
      <c r="B622" s="1731"/>
      <c r="C622" s="1731"/>
      <c r="D622" s="1731"/>
      <c r="E622" s="1731"/>
      <c r="F622" s="1731"/>
      <c r="G622" s="1731"/>
      <c r="H622" s="1731"/>
      <c r="I622" s="1731"/>
      <c r="J622" s="1731"/>
      <c r="K622" s="1731"/>
      <c r="L622" s="1731"/>
      <c r="M622" s="1731"/>
      <c r="N622" s="1731"/>
      <c r="O622" s="1731"/>
      <c r="P622" s="1731"/>
      <c r="Q622" s="1731"/>
      <c r="R622" s="1731"/>
      <c r="S622" s="1731"/>
      <c r="T622" s="1731"/>
      <c r="U622" s="1731"/>
      <c r="V622" s="1731"/>
      <c r="W622" s="1731"/>
      <c r="X622" s="1731"/>
      <c r="Y622" s="1731"/>
      <c r="Z622" s="1731"/>
      <c r="AA622" s="1731"/>
      <c r="AB622" s="1731"/>
      <c r="AC622" s="1731"/>
      <c r="AD622" s="1731"/>
      <c r="AE622" s="1731"/>
      <c r="AF622" s="1731"/>
      <c r="AG622" s="1731"/>
      <c r="AH622" s="1731"/>
      <c r="AI622" s="1731"/>
      <c r="AJ622" s="1731"/>
      <c r="AK622" s="1731"/>
      <c r="AL622" s="1731"/>
      <c r="AM622" s="1731"/>
      <c r="AN622" s="1731"/>
      <c r="AO622" s="1731"/>
      <c r="AP622" s="1731"/>
      <c r="AQ622" s="1731"/>
      <c r="AR622" s="1731"/>
      <c r="AS622" s="1731"/>
      <c r="AT622" s="1731"/>
      <c r="AU622" s="1731"/>
      <c r="AV622" s="1731"/>
      <c r="AW622" s="1731"/>
      <c r="AX622" s="1731"/>
      <c r="AY622" s="1731"/>
      <c r="AZ622" s="1731"/>
      <c r="BA622" s="1731"/>
      <c r="BB622" s="1731"/>
      <c r="BC622" s="1731"/>
      <c r="BD622" s="1731"/>
      <c r="BE622" s="1731"/>
      <c r="BF622" s="1731"/>
      <c r="BG622" s="1731"/>
      <c r="BH622" s="1731"/>
      <c r="BI622" s="1731"/>
      <c r="BJ622" s="1731"/>
      <c r="BK622" s="1731"/>
      <c r="BL622" s="1731"/>
      <c r="BM622" s="1731"/>
      <c r="BN622" s="1731"/>
      <c r="BO622" s="1731"/>
      <c r="BP622" s="1731"/>
      <c r="BQ622" s="1731"/>
      <c r="BR622" s="1731"/>
      <c r="BS622" s="1731"/>
      <c r="BT622" s="1731"/>
      <c r="BU622" s="1731"/>
      <c r="BV622" s="1732"/>
      <c r="BW622" s="1732"/>
      <c r="BX622" s="1732"/>
      <c r="BY622" s="1732"/>
      <c r="BZ622" s="1731"/>
      <c r="CA622" s="2200"/>
      <c r="CB622" s="2200"/>
      <c r="CC622" s="2200"/>
      <c r="CD622" s="2200"/>
      <c r="CE622" s="2200"/>
      <c r="CF622" s="2200"/>
      <c r="CG622" s="2200"/>
      <c r="CH622" s="2200"/>
      <c r="CI622" s="2200"/>
      <c r="CJ622" s="2200"/>
      <c r="CK622" s="2200"/>
      <c r="CL622" s="2200"/>
      <c r="CM622" s="2200"/>
      <c r="CN622" s="2200"/>
      <c r="CO622" s="2200"/>
      <c r="CP622" s="2200"/>
      <c r="CQ622" s="2200"/>
      <c r="CR622" s="1731"/>
      <c r="CS622" s="1731"/>
    </row>
    <row r="623" spans="1:97" ht="13.5" customHeight="1" x14ac:dyDescent="0.25">
      <c r="A623" s="1731"/>
      <c r="B623" s="1731"/>
      <c r="C623" s="1731"/>
      <c r="D623" s="1731"/>
      <c r="E623" s="1731"/>
      <c r="F623" s="1731"/>
      <c r="G623" s="1731"/>
      <c r="H623" s="1731"/>
      <c r="I623" s="1731"/>
      <c r="J623" s="1731"/>
      <c r="K623" s="1731"/>
      <c r="L623" s="1731"/>
      <c r="M623" s="1731"/>
      <c r="N623" s="1731"/>
      <c r="O623" s="1731"/>
      <c r="P623" s="1731"/>
      <c r="Q623" s="1731"/>
      <c r="R623" s="1731"/>
      <c r="S623" s="1731"/>
      <c r="T623" s="1731"/>
      <c r="U623" s="1731"/>
      <c r="V623" s="1731"/>
      <c r="W623" s="1731"/>
      <c r="X623" s="1731"/>
      <c r="Y623" s="1731"/>
      <c r="Z623" s="1731"/>
      <c r="AA623" s="1731"/>
      <c r="AB623" s="1731"/>
      <c r="AC623" s="1731"/>
      <c r="AD623" s="1731"/>
      <c r="AE623" s="1731"/>
      <c r="AF623" s="1731"/>
      <c r="AG623" s="1731"/>
      <c r="AH623" s="1731"/>
      <c r="AI623" s="1731"/>
      <c r="AJ623" s="1731"/>
      <c r="AK623" s="1731"/>
      <c r="AL623" s="1731"/>
      <c r="AM623" s="1731"/>
      <c r="AN623" s="1731"/>
      <c r="AO623" s="1731"/>
      <c r="AP623" s="1731"/>
      <c r="AQ623" s="1731"/>
      <c r="AR623" s="1731"/>
      <c r="AS623" s="1731"/>
      <c r="AT623" s="1731"/>
      <c r="AU623" s="1731"/>
      <c r="AV623" s="1731"/>
      <c r="AW623" s="1731"/>
      <c r="AX623" s="1731"/>
      <c r="AY623" s="1731"/>
      <c r="AZ623" s="1731"/>
      <c r="BA623" s="1731"/>
      <c r="BB623" s="1731"/>
      <c r="BC623" s="1731"/>
      <c r="BD623" s="1731"/>
      <c r="BE623" s="1731"/>
      <c r="BF623" s="1731"/>
      <c r="BG623" s="1731"/>
      <c r="BH623" s="1731"/>
      <c r="BI623" s="1731"/>
      <c r="BJ623" s="1731"/>
      <c r="BK623" s="1731"/>
      <c r="BL623" s="1731"/>
      <c r="BM623" s="1731"/>
      <c r="BN623" s="1731"/>
      <c r="BO623" s="1731"/>
      <c r="BP623" s="1731"/>
      <c r="BQ623" s="1731"/>
      <c r="BR623" s="1731"/>
      <c r="BS623" s="1731"/>
      <c r="BT623" s="1731"/>
      <c r="BU623" s="1731"/>
      <c r="BV623" s="1732"/>
      <c r="BW623" s="1732"/>
      <c r="BX623" s="1732"/>
      <c r="BY623" s="1732"/>
      <c r="BZ623" s="1731"/>
      <c r="CA623" s="2200"/>
      <c r="CB623" s="2200"/>
      <c r="CC623" s="2200"/>
      <c r="CD623" s="2200"/>
      <c r="CE623" s="2200"/>
      <c r="CF623" s="2200"/>
      <c r="CG623" s="2200"/>
      <c r="CH623" s="2200"/>
      <c r="CI623" s="2200"/>
      <c r="CJ623" s="2200"/>
      <c r="CK623" s="2200"/>
      <c r="CL623" s="2200"/>
      <c r="CM623" s="2200"/>
      <c r="CN623" s="2200"/>
      <c r="CO623" s="2200"/>
      <c r="CP623" s="2200"/>
      <c r="CQ623" s="2200"/>
      <c r="CR623" s="1731"/>
      <c r="CS623" s="1731"/>
    </row>
    <row r="624" spans="1:97" ht="13.5" customHeight="1" x14ac:dyDescent="0.25">
      <c r="A624" s="1731"/>
      <c r="B624" s="1731"/>
      <c r="C624" s="1731"/>
      <c r="D624" s="1731"/>
      <c r="E624" s="1731"/>
      <c r="F624" s="1731"/>
      <c r="G624" s="1731"/>
      <c r="H624" s="1731"/>
      <c r="I624" s="1731"/>
      <c r="J624" s="1731"/>
      <c r="K624" s="1731"/>
      <c r="L624" s="1731"/>
      <c r="M624" s="1731"/>
      <c r="N624" s="1731"/>
      <c r="O624" s="1731"/>
      <c r="P624" s="1731"/>
      <c r="Q624" s="1731"/>
      <c r="R624" s="1731"/>
      <c r="S624" s="1731"/>
      <c r="T624" s="1731"/>
      <c r="U624" s="1731"/>
      <c r="V624" s="1731"/>
      <c r="W624" s="1731"/>
      <c r="X624" s="1731"/>
      <c r="Y624" s="1731"/>
      <c r="Z624" s="1731"/>
      <c r="AA624" s="1731"/>
      <c r="AB624" s="1731"/>
      <c r="AC624" s="1731"/>
      <c r="AD624" s="1731"/>
      <c r="AE624" s="1731"/>
      <c r="AF624" s="1731"/>
      <c r="AG624" s="1731"/>
      <c r="AH624" s="1731"/>
      <c r="AI624" s="1731"/>
      <c r="AJ624" s="1731"/>
      <c r="AK624" s="1731"/>
      <c r="AL624" s="1731"/>
      <c r="AM624" s="1731"/>
      <c r="AN624" s="1731"/>
      <c r="AO624" s="1731"/>
      <c r="AP624" s="1731"/>
      <c r="AQ624" s="1731"/>
      <c r="AR624" s="1731"/>
      <c r="AS624" s="1731"/>
      <c r="AT624" s="1731"/>
      <c r="AU624" s="1731"/>
      <c r="AV624" s="1731"/>
      <c r="AW624" s="1731"/>
      <c r="AX624" s="1731"/>
      <c r="AY624" s="1731"/>
      <c r="AZ624" s="1731"/>
      <c r="BA624" s="1731"/>
      <c r="BB624" s="1731"/>
      <c r="BC624" s="1731"/>
      <c r="BD624" s="1731"/>
      <c r="BE624" s="1731"/>
      <c r="BF624" s="1731"/>
      <c r="BG624" s="1731"/>
      <c r="BH624" s="1731"/>
      <c r="BI624" s="1731"/>
      <c r="BJ624" s="1731"/>
      <c r="BK624" s="1731"/>
      <c r="BL624" s="1731"/>
      <c r="BM624" s="1731"/>
      <c r="BN624" s="1731"/>
      <c r="BO624" s="1731"/>
      <c r="BP624" s="1731"/>
      <c r="BQ624" s="1731"/>
      <c r="BR624" s="1731"/>
      <c r="BS624" s="1731"/>
      <c r="BT624" s="1731"/>
      <c r="BU624" s="1731"/>
      <c r="BV624" s="1732"/>
      <c r="BW624" s="1732"/>
      <c r="BX624" s="1732"/>
      <c r="BY624" s="1732"/>
      <c r="BZ624" s="1731"/>
      <c r="CA624" s="2200"/>
      <c r="CB624" s="2200"/>
      <c r="CC624" s="2200"/>
      <c r="CD624" s="2200"/>
      <c r="CE624" s="2200"/>
      <c r="CF624" s="2200"/>
      <c r="CG624" s="2200"/>
      <c r="CH624" s="2200"/>
      <c r="CI624" s="2200"/>
      <c r="CJ624" s="2200"/>
      <c r="CK624" s="2200"/>
      <c r="CL624" s="2200"/>
      <c r="CM624" s="2200"/>
      <c r="CN624" s="2200"/>
      <c r="CO624" s="2200"/>
      <c r="CP624" s="2200"/>
      <c r="CQ624" s="2200"/>
      <c r="CR624" s="1731"/>
      <c r="CS624" s="1731"/>
    </row>
    <row r="625" spans="1:97" ht="13.5" customHeight="1" x14ac:dyDescent="0.25">
      <c r="A625" s="1731"/>
      <c r="B625" s="1731"/>
      <c r="C625" s="1731"/>
      <c r="D625" s="1731"/>
      <c r="E625" s="1731"/>
      <c r="F625" s="1731"/>
      <c r="G625" s="1731"/>
      <c r="H625" s="1731"/>
      <c r="I625" s="1731"/>
      <c r="J625" s="1731"/>
      <c r="K625" s="1731"/>
      <c r="L625" s="1731"/>
      <c r="M625" s="1731"/>
      <c r="N625" s="1731"/>
      <c r="O625" s="1731"/>
      <c r="P625" s="1731"/>
      <c r="Q625" s="1731"/>
      <c r="R625" s="1731"/>
      <c r="S625" s="1731"/>
      <c r="T625" s="1731"/>
      <c r="U625" s="1731"/>
      <c r="V625" s="1731"/>
      <c r="W625" s="1731"/>
      <c r="X625" s="1731"/>
      <c r="Y625" s="1731"/>
      <c r="Z625" s="1731"/>
      <c r="AA625" s="1731"/>
      <c r="AB625" s="1731"/>
      <c r="AC625" s="1731"/>
      <c r="AD625" s="1731"/>
      <c r="AE625" s="1731"/>
      <c r="AF625" s="1731"/>
      <c r="AG625" s="1731"/>
      <c r="AH625" s="1731"/>
      <c r="AI625" s="1731"/>
      <c r="AJ625" s="1731"/>
      <c r="AK625" s="1731"/>
      <c r="AL625" s="1731"/>
      <c r="AM625" s="1731"/>
      <c r="AN625" s="1731"/>
      <c r="AO625" s="1731"/>
      <c r="AP625" s="1731"/>
      <c r="AQ625" s="1731"/>
      <c r="AR625" s="1731"/>
      <c r="AS625" s="1731"/>
      <c r="AT625" s="1731"/>
      <c r="AU625" s="1731"/>
      <c r="AV625" s="1731"/>
      <c r="AW625" s="1731"/>
      <c r="AX625" s="1731"/>
      <c r="AY625" s="1731"/>
      <c r="AZ625" s="1731"/>
      <c r="BA625" s="1731"/>
      <c r="BB625" s="1731"/>
      <c r="BC625" s="1731"/>
      <c r="BD625" s="1731"/>
      <c r="BE625" s="1731"/>
      <c r="BF625" s="1731"/>
      <c r="BG625" s="1731"/>
      <c r="BH625" s="1731"/>
      <c r="BI625" s="1731"/>
      <c r="BJ625" s="1731"/>
      <c r="BK625" s="1731"/>
      <c r="BL625" s="1731"/>
      <c r="BM625" s="1731"/>
      <c r="BN625" s="1731"/>
      <c r="BO625" s="1731"/>
      <c r="BP625" s="1731"/>
      <c r="BQ625" s="1731"/>
      <c r="BR625" s="1731"/>
      <c r="BS625" s="1731"/>
      <c r="BT625" s="1731"/>
      <c r="BU625" s="1731"/>
      <c r="BV625" s="1732"/>
      <c r="BW625" s="1732"/>
      <c r="BX625" s="1732"/>
      <c r="BY625" s="1732"/>
      <c r="BZ625" s="1731"/>
      <c r="CA625" s="2200"/>
      <c r="CB625" s="2200"/>
      <c r="CC625" s="2200"/>
      <c r="CD625" s="2200"/>
      <c r="CE625" s="2200"/>
      <c r="CF625" s="2200"/>
      <c r="CG625" s="2200"/>
      <c r="CH625" s="2200"/>
      <c r="CI625" s="2200"/>
      <c r="CJ625" s="2200"/>
      <c r="CK625" s="2200"/>
      <c r="CL625" s="2200"/>
      <c r="CM625" s="2200"/>
      <c r="CN625" s="2200"/>
      <c r="CO625" s="2200"/>
      <c r="CP625" s="2200"/>
      <c r="CQ625" s="2200"/>
      <c r="CR625" s="1731"/>
      <c r="CS625" s="1731"/>
    </row>
    <row r="626" spans="1:97" ht="13.5" customHeight="1" x14ac:dyDescent="0.25">
      <c r="A626" s="1731"/>
      <c r="B626" s="1731"/>
      <c r="C626" s="1731"/>
      <c r="D626" s="1731"/>
      <c r="E626" s="1731"/>
      <c r="F626" s="1731"/>
      <c r="G626" s="1731"/>
      <c r="H626" s="1731"/>
      <c r="I626" s="1731"/>
      <c r="J626" s="1731"/>
      <c r="K626" s="1731"/>
      <c r="L626" s="1731"/>
      <c r="M626" s="1731"/>
      <c r="N626" s="1731"/>
      <c r="O626" s="1731"/>
      <c r="P626" s="1731"/>
      <c r="Q626" s="1731"/>
      <c r="R626" s="1731"/>
      <c r="S626" s="1731"/>
      <c r="T626" s="1731"/>
      <c r="U626" s="1731"/>
      <c r="V626" s="1731"/>
      <c r="W626" s="1731"/>
      <c r="X626" s="1731"/>
      <c r="Y626" s="1731"/>
      <c r="Z626" s="1731"/>
      <c r="AA626" s="1731"/>
      <c r="AB626" s="1731"/>
      <c r="AC626" s="1731"/>
      <c r="AD626" s="1731"/>
      <c r="AE626" s="1731"/>
      <c r="AF626" s="1731"/>
      <c r="AG626" s="1731"/>
      <c r="AH626" s="1731"/>
      <c r="AI626" s="1731"/>
      <c r="AJ626" s="1731"/>
      <c r="AK626" s="1731"/>
      <c r="AL626" s="1731"/>
      <c r="AM626" s="1731"/>
      <c r="AN626" s="1731"/>
      <c r="AO626" s="1731"/>
      <c r="AP626" s="1731"/>
      <c r="AQ626" s="1731"/>
      <c r="AR626" s="1731"/>
      <c r="AS626" s="1731"/>
      <c r="AT626" s="1731"/>
      <c r="AU626" s="1731"/>
      <c r="AV626" s="1731"/>
      <c r="AW626" s="1731"/>
      <c r="AX626" s="1731"/>
      <c r="AY626" s="1731"/>
      <c r="AZ626" s="1731"/>
      <c r="BA626" s="1731"/>
      <c r="BB626" s="1731"/>
      <c r="BC626" s="1731"/>
      <c r="BD626" s="1731"/>
      <c r="BE626" s="1731"/>
      <c r="BF626" s="1731"/>
      <c r="BG626" s="1731"/>
      <c r="BH626" s="1731"/>
      <c r="BI626" s="1731"/>
      <c r="BJ626" s="1731"/>
      <c r="BK626" s="1731"/>
      <c r="BL626" s="1731"/>
      <c r="BM626" s="1731"/>
      <c r="BN626" s="1731"/>
      <c r="BO626" s="1731"/>
      <c r="BP626" s="1731"/>
      <c r="BQ626" s="1731"/>
      <c r="BR626" s="1731"/>
      <c r="BS626" s="1731"/>
      <c r="BT626" s="1731"/>
      <c r="BU626" s="1731"/>
      <c r="BV626" s="1732"/>
      <c r="BW626" s="1732"/>
      <c r="BX626" s="1732"/>
      <c r="BY626" s="1732"/>
      <c r="BZ626" s="1731"/>
      <c r="CA626" s="2200"/>
      <c r="CB626" s="2200"/>
      <c r="CC626" s="2200"/>
      <c r="CD626" s="2200"/>
      <c r="CE626" s="2200"/>
      <c r="CF626" s="2200"/>
      <c r="CG626" s="2200"/>
      <c r="CH626" s="2200"/>
      <c r="CI626" s="2200"/>
      <c r="CJ626" s="2200"/>
      <c r="CK626" s="2200"/>
      <c r="CL626" s="2200"/>
      <c r="CM626" s="2200"/>
      <c r="CN626" s="2200"/>
      <c r="CO626" s="2200"/>
      <c r="CP626" s="2200"/>
      <c r="CQ626" s="2200"/>
      <c r="CR626" s="1731"/>
      <c r="CS626" s="1731"/>
    </row>
    <row r="627" spans="1:97" ht="13.5" customHeight="1" x14ac:dyDescent="0.25">
      <c r="A627" s="1731"/>
      <c r="B627" s="1731"/>
      <c r="C627" s="1731"/>
      <c r="D627" s="1731"/>
      <c r="E627" s="1731"/>
      <c r="F627" s="1731"/>
      <c r="G627" s="1731"/>
      <c r="H627" s="1731"/>
      <c r="I627" s="1731"/>
      <c r="J627" s="1731"/>
      <c r="K627" s="1731"/>
      <c r="L627" s="1731"/>
      <c r="M627" s="1731"/>
      <c r="N627" s="1731"/>
      <c r="O627" s="1731"/>
      <c r="P627" s="1731"/>
      <c r="Q627" s="1731"/>
      <c r="R627" s="1731"/>
      <c r="S627" s="1731"/>
      <c r="T627" s="1731"/>
      <c r="U627" s="1731"/>
      <c r="V627" s="1731"/>
      <c r="W627" s="1731"/>
      <c r="X627" s="1731"/>
      <c r="Y627" s="1731"/>
      <c r="Z627" s="1731"/>
      <c r="AA627" s="1731"/>
      <c r="AB627" s="1731"/>
      <c r="AC627" s="1731"/>
      <c r="AD627" s="1731"/>
      <c r="AE627" s="1731"/>
      <c r="AF627" s="1731"/>
      <c r="AG627" s="1731"/>
      <c r="AH627" s="1731"/>
      <c r="AI627" s="1731"/>
      <c r="AJ627" s="1731"/>
      <c r="AK627" s="1731"/>
      <c r="AL627" s="1731"/>
      <c r="AM627" s="1731"/>
      <c r="AN627" s="1731"/>
      <c r="AO627" s="1731"/>
      <c r="AP627" s="1731"/>
      <c r="AQ627" s="1731"/>
      <c r="AR627" s="1731"/>
      <c r="AS627" s="1731"/>
      <c r="AT627" s="1731"/>
      <c r="AU627" s="1731"/>
      <c r="AV627" s="1731"/>
      <c r="AW627" s="1731"/>
      <c r="AX627" s="1731"/>
      <c r="AY627" s="1731"/>
      <c r="AZ627" s="1731"/>
      <c r="BA627" s="1731"/>
      <c r="BB627" s="1731"/>
      <c r="BC627" s="1731"/>
      <c r="BD627" s="1731"/>
      <c r="BE627" s="1731"/>
      <c r="BF627" s="1731"/>
      <c r="BG627" s="1731"/>
      <c r="BH627" s="1731"/>
      <c r="BI627" s="1731"/>
      <c r="BJ627" s="1731"/>
      <c r="BK627" s="1731"/>
      <c r="BL627" s="1731"/>
      <c r="BM627" s="1731"/>
      <c r="BN627" s="1731"/>
      <c r="BO627" s="1731"/>
      <c r="BP627" s="1731"/>
      <c r="BQ627" s="1731"/>
      <c r="BR627" s="1731"/>
      <c r="BS627" s="1731"/>
      <c r="BT627" s="1731"/>
      <c r="BU627" s="1731"/>
      <c r="BV627" s="1732"/>
      <c r="BW627" s="1732"/>
      <c r="BX627" s="1732"/>
      <c r="BY627" s="1732"/>
      <c r="BZ627" s="1731"/>
      <c r="CA627" s="2200"/>
      <c r="CB627" s="2200"/>
      <c r="CC627" s="2200"/>
      <c r="CD627" s="2200"/>
      <c r="CE627" s="2200"/>
      <c r="CF627" s="2200"/>
      <c r="CG627" s="2200"/>
      <c r="CH627" s="2200"/>
      <c r="CI627" s="2200"/>
      <c r="CJ627" s="2200"/>
      <c r="CK627" s="2200"/>
      <c r="CL627" s="2200"/>
      <c r="CM627" s="2200"/>
      <c r="CN627" s="2200"/>
      <c r="CO627" s="2200"/>
      <c r="CP627" s="2200"/>
      <c r="CQ627" s="2200"/>
      <c r="CR627" s="1731"/>
      <c r="CS627" s="1731"/>
    </row>
    <row r="628" spans="1:97" ht="13.5" customHeight="1" x14ac:dyDescent="0.25">
      <c r="A628" s="1731"/>
      <c r="B628" s="1731"/>
      <c r="C628" s="1731"/>
      <c r="D628" s="1731"/>
      <c r="E628" s="1731"/>
      <c r="F628" s="1731"/>
      <c r="G628" s="1731"/>
      <c r="H628" s="1731"/>
      <c r="I628" s="1731"/>
      <c r="J628" s="1731"/>
      <c r="K628" s="1731"/>
      <c r="L628" s="1731"/>
      <c r="M628" s="1731"/>
      <c r="N628" s="1731"/>
      <c r="O628" s="1731"/>
      <c r="P628" s="1731"/>
      <c r="Q628" s="1731"/>
      <c r="R628" s="1731"/>
      <c r="S628" s="1731"/>
      <c r="T628" s="1731"/>
      <c r="U628" s="1731"/>
      <c r="V628" s="1731"/>
      <c r="W628" s="1731"/>
      <c r="X628" s="1731"/>
      <c r="Y628" s="1731"/>
      <c r="Z628" s="1731"/>
      <c r="AA628" s="1731"/>
      <c r="AB628" s="1731"/>
      <c r="AC628" s="1731"/>
      <c r="AD628" s="1731"/>
      <c r="AE628" s="1731"/>
      <c r="AF628" s="1731"/>
      <c r="AG628" s="1731"/>
      <c r="AH628" s="1731"/>
      <c r="AI628" s="1731"/>
      <c r="AJ628" s="1731"/>
      <c r="AK628" s="1731"/>
      <c r="AL628" s="1731"/>
      <c r="AM628" s="1731"/>
      <c r="AN628" s="1731"/>
      <c r="AO628" s="1731"/>
      <c r="AP628" s="1731"/>
      <c r="AQ628" s="1731"/>
      <c r="AR628" s="1731"/>
      <c r="AS628" s="1731"/>
      <c r="AT628" s="1731"/>
      <c r="AU628" s="1731"/>
      <c r="AV628" s="1731"/>
      <c r="AW628" s="1731"/>
      <c r="AX628" s="1731"/>
      <c r="AY628" s="1731"/>
      <c r="AZ628" s="1731"/>
      <c r="BA628" s="1731"/>
      <c r="BB628" s="1731"/>
      <c r="BC628" s="1731"/>
      <c r="BD628" s="1731"/>
      <c r="BE628" s="1731"/>
      <c r="BF628" s="1731"/>
      <c r="BG628" s="1731"/>
      <c r="BH628" s="1731"/>
      <c r="BI628" s="1731"/>
      <c r="BJ628" s="1731"/>
      <c r="BK628" s="1731"/>
      <c r="BL628" s="1731"/>
      <c r="BM628" s="1731"/>
      <c r="BN628" s="1731"/>
      <c r="BO628" s="1731"/>
      <c r="BP628" s="1731"/>
      <c r="BQ628" s="1731"/>
      <c r="BR628" s="1731"/>
      <c r="BS628" s="1731"/>
      <c r="BT628" s="1731"/>
      <c r="BU628" s="1731"/>
      <c r="BV628" s="1732"/>
      <c r="BW628" s="1732"/>
      <c r="BX628" s="1732"/>
      <c r="BY628" s="1732"/>
      <c r="BZ628" s="1731"/>
      <c r="CA628" s="2200"/>
      <c r="CB628" s="2200"/>
      <c r="CC628" s="2200"/>
      <c r="CD628" s="2200"/>
      <c r="CE628" s="2200"/>
      <c r="CF628" s="2200"/>
      <c r="CG628" s="2200"/>
      <c r="CH628" s="2200"/>
      <c r="CI628" s="2200"/>
      <c r="CJ628" s="2200"/>
      <c r="CK628" s="2200"/>
      <c r="CL628" s="2200"/>
      <c r="CM628" s="2200"/>
      <c r="CN628" s="2200"/>
      <c r="CO628" s="2200"/>
      <c r="CP628" s="2200"/>
      <c r="CQ628" s="2200"/>
      <c r="CR628" s="1731"/>
      <c r="CS628" s="1731"/>
    </row>
    <row r="629" spans="1:97" ht="13.5" customHeight="1" x14ac:dyDescent="0.25">
      <c r="A629" s="1731"/>
      <c r="B629" s="1731"/>
      <c r="C629" s="1731"/>
      <c r="D629" s="1731"/>
      <c r="E629" s="1731"/>
      <c r="F629" s="1731"/>
      <c r="G629" s="1731"/>
      <c r="H629" s="1731"/>
      <c r="I629" s="1731"/>
      <c r="J629" s="1731"/>
      <c r="K629" s="1731"/>
      <c r="L629" s="1731"/>
      <c r="M629" s="1731"/>
      <c r="N629" s="1731"/>
      <c r="O629" s="1731"/>
      <c r="P629" s="1731"/>
      <c r="Q629" s="1731"/>
      <c r="R629" s="1731"/>
      <c r="S629" s="1731"/>
      <c r="T629" s="1731"/>
      <c r="U629" s="1731"/>
      <c r="V629" s="1731"/>
      <c r="W629" s="1731"/>
      <c r="X629" s="1731"/>
      <c r="Y629" s="1731"/>
      <c r="Z629" s="1731"/>
      <c r="AA629" s="1731"/>
      <c r="AB629" s="1731"/>
      <c r="AC629" s="1731"/>
      <c r="AD629" s="1731"/>
      <c r="AE629" s="1731"/>
      <c r="AF629" s="1731"/>
      <c r="AG629" s="1731"/>
      <c r="AH629" s="1731"/>
      <c r="AI629" s="1731"/>
      <c r="AJ629" s="1731"/>
      <c r="AK629" s="1731"/>
      <c r="AL629" s="1731"/>
      <c r="AM629" s="1731"/>
      <c r="AN629" s="1731"/>
      <c r="AO629" s="1731"/>
      <c r="AP629" s="1731"/>
      <c r="AQ629" s="1731"/>
      <c r="AR629" s="1731"/>
      <c r="AS629" s="1731"/>
      <c r="AT629" s="1731"/>
      <c r="AU629" s="1731"/>
      <c r="AV629" s="1731"/>
      <c r="AW629" s="1731"/>
      <c r="AX629" s="1731"/>
      <c r="AY629" s="1731"/>
      <c r="AZ629" s="1731"/>
      <c r="BA629" s="1731"/>
      <c r="BB629" s="1731"/>
      <c r="BC629" s="1731"/>
      <c r="BD629" s="1731"/>
      <c r="BE629" s="1731"/>
      <c r="BF629" s="1731"/>
      <c r="BG629" s="1731"/>
      <c r="BH629" s="1731"/>
      <c r="BI629" s="1731"/>
      <c r="BJ629" s="1731"/>
      <c r="BK629" s="1731"/>
      <c r="BL629" s="1731"/>
      <c r="BM629" s="1731"/>
      <c r="BN629" s="1731"/>
      <c r="BO629" s="1731"/>
      <c r="BP629" s="1731"/>
      <c r="BQ629" s="1731"/>
      <c r="BR629" s="1731"/>
      <c r="BS629" s="1731"/>
      <c r="BT629" s="1731"/>
      <c r="BU629" s="1731"/>
      <c r="BV629" s="1732"/>
      <c r="BW629" s="1732"/>
      <c r="BX629" s="1732"/>
      <c r="BY629" s="1732"/>
      <c r="BZ629" s="1731"/>
      <c r="CA629" s="2200"/>
      <c r="CB629" s="2200"/>
      <c r="CC629" s="2200"/>
      <c r="CD629" s="2200"/>
      <c r="CE629" s="2200"/>
      <c r="CF629" s="2200"/>
      <c r="CG629" s="2200"/>
      <c r="CH629" s="2200"/>
      <c r="CI629" s="2200"/>
      <c r="CJ629" s="2200"/>
      <c r="CK629" s="2200"/>
      <c r="CL629" s="2200"/>
      <c r="CM629" s="2200"/>
      <c r="CN629" s="2200"/>
      <c r="CO629" s="2200"/>
      <c r="CP629" s="2200"/>
      <c r="CQ629" s="2200"/>
      <c r="CR629" s="1731"/>
      <c r="CS629" s="1731"/>
    </row>
    <row r="630" spans="1:97" ht="13.5" customHeight="1" x14ac:dyDescent="0.25">
      <c r="A630" s="1731"/>
      <c r="B630" s="1731"/>
      <c r="C630" s="1731"/>
      <c r="D630" s="1731"/>
      <c r="E630" s="1731"/>
      <c r="F630" s="1731"/>
      <c r="G630" s="1731"/>
      <c r="H630" s="1731"/>
      <c r="I630" s="1731"/>
      <c r="J630" s="1731"/>
      <c r="K630" s="1731"/>
      <c r="L630" s="1731"/>
      <c r="M630" s="1731"/>
      <c r="N630" s="1731"/>
      <c r="O630" s="1731"/>
      <c r="P630" s="1731"/>
      <c r="Q630" s="1731"/>
      <c r="R630" s="1731"/>
      <c r="S630" s="1731"/>
      <c r="T630" s="1731"/>
      <c r="U630" s="1731"/>
      <c r="V630" s="1731"/>
      <c r="W630" s="1731"/>
      <c r="X630" s="1731"/>
      <c r="Y630" s="1731"/>
      <c r="Z630" s="1731"/>
      <c r="AA630" s="1731"/>
      <c r="AB630" s="1731"/>
      <c r="AC630" s="1731"/>
      <c r="AD630" s="1731"/>
      <c r="AE630" s="1731"/>
      <c r="AF630" s="1731"/>
      <c r="AG630" s="1731"/>
      <c r="AH630" s="1731"/>
      <c r="AI630" s="1731"/>
      <c r="AJ630" s="1731"/>
      <c r="AK630" s="1731"/>
      <c r="AL630" s="1731"/>
      <c r="AM630" s="1731"/>
      <c r="AN630" s="1731"/>
      <c r="AO630" s="1731"/>
      <c r="AP630" s="1731"/>
      <c r="AQ630" s="1731"/>
      <c r="AR630" s="1731"/>
      <c r="AS630" s="1731"/>
      <c r="AT630" s="1731"/>
      <c r="AU630" s="1731"/>
      <c r="AV630" s="1731"/>
      <c r="AW630" s="1731"/>
      <c r="AX630" s="1731"/>
      <c r="AY630" s="1731"/>
      <c r="AZ630" s="1731"/>
      <c r="BA630" s="1731"/>
      <c r="BB630" s="1731"/>
      <c r="BC630" s="1731"/>
      <c r="BD630" s="1731"/>
      <c r="BE630" s="1731"/>
      <c r="BF630" s="1731"/>
      <c r="BG630" s="1731"/>
      <c r="BH630" s="1731"/>
      <c r="BI630" s="1731"/>
      <c r="BJ630" s="1731"/>
      <c r="BK630" s="1731"/>
      <c r="BL630" s="1731"/>
      <c r="BM630" s="1731"/>
      <c r="BN630" s="1731"/>
      <c r="BO630" s="1731"/>
      <c r="BP630" s="1731"/>
      <c r="BQ630" s="1731"/>
      <c r="BR630" s="1731"/>
      <c r="BS630" s="1731"/>
      <c r="BT630" s="1731"/>
      <c r="BU630" s="1731"/>
      <c r="BV630" s="1732"/>
      <c r="BW630" s="1732"/>
      <c r="BX630" s="1732"/>
      <c r="BY630" s="1732"/>
      <c r="BZ630" s="1731"/>
      <c r="CA630" s="2200"/>
      <c r="CB630" s="2200"/>
      <c r="CC630" s="2200"/>
      <c r="CD630" s="2200"/>
      <c r="CE630" s="2200"/>
      <c r="CF630" s="2200"/>
      <c r="CG630" s="2200"/>
      <c r="CH630" s="2200"/>
      <c r="CI630" s="2200"/>
      <c r="CJ630" s="2200"/>
      <c r="CK630" s="2200"/>
      <c r="CL630" s="2200"/>
      <c r="CM630" s="2200"/>
      <c r="CN630" s="2200"/>
      <c r="CO630" s="2200"/>
      <c r="CP630" s="2200"/>
      <c r="CQ630" s="2200"/>
      <c r="CR630" s="1731"/>
      <c r="CS630" s="1731"/>
    </row>
    <row r="631" spans="1:97" ht="13.5" customHeight="1" x14ac:dyDescent="0.25">
      <c r="A631" s="1731"/>
      <c r="B631" s="1731"/>
      <c r="C631" s="1731"/>
      <c r="D631" s="1731"/>
      <c r="E631" s="1731"/>
      <c r="F631" s="1731"/>
      <c r="G631" s="1731"/>
      <c r="H631" s="1731"/>
      <c r="I631" s="1731"/>
      <c r="J631" s="1731"/>
      <c r="K631" s="1731"/>
      <c r="L631" s="1731"/>
      <c r="M631" s="1731"/>
      <c r="N631" s="1731"/>
      <c r="O631" s="1731"/>
      <c r="P631" s="1731"/>
      <c r="Q631" s="1731"/>
      <c r="R631" s="1731"/>
      <c r="S631" s="1731"/>
      <c r="T631" s="1731"/>
      <c r="U631" s="1731"/>
      <c r="V631" s="1731"/>
      <c r="W631" s="1731"/>
      <c r="X631" s="1731"/>
      <c r="Y631" s="1731"/>
      <c r="Z631" s="1731"/>
      <c r="AA631" s="1731"/>
      <c r="AB631" s="1731"/>
      <c r="AC631" s="1731"/>
      <c r="AD631" s="1731"/>
      <c r="AE631" s="1731"/>
      <c r="AF631" s="1731"/>
      <c r="AG631" s="1731"/>
      <c r="AH631" s="1731"/>
      <c r="AI631" s="1731"/>
      <c r="AJ631" s="1731"/>
      <c r="AK631" s="1731"/>
      <c r="AL631" s="1731"/>
      <c r="AM631" s="1731"/>
      <c r="AN631" s="1731"/>
      <c r="AO631" s="1731"/>
      <c r="AP631" s="1731"/>
      <c r="AQ631" s="1731"/>
      <c r="AR631" s="1731"/>
      <c r="AS631" s="1731"/>
      <c r="AT631" s="1731"/>
      <c r="AU631" s="1731"/>
      <c r="AV631" s="1731"/>
      <c r="AW631" s="1731"/>
      <c r="AX631" s="1731"/>
      <c r="AY631" s="1731"/>
      <c r="AZ631" s="1731"/>
      <c r="BA631" s="1731"/>
      <c r="BB631" s="1731"/>
      <c r="BC631" s="1731"/>
      <c r="BD631" s="1731"/>
      <c r="BE631" s="1731"/>
      <c r="BF631" s="1731"/>
      <c r="BG631" s="1731"/>
      <c r="BH631" s="1731"/>
      <c r="BI631" s="1731"/>
      <c r="BJ631" s="1731"/>
      <c r="BK631" s="1731"/>
      <c r="BL631" s="1731"/>
      <c r="BM631" s="1731"/>
      <c r="BN631" s="1731"/>
      <c r="BO631" s="1731"/>
      <c r="BP631" s="1731"/>
      <c r="BQ631" s="1731"/>
      <c r="BR631" s="1731"/>
      <c r="BS631" s="1731"/>
      <c r="BT631" s="1731"/>
      <c r="BU631" s="1731"/>
      <c r="BV631" s="1732"/>
      <c r="BW631" s="1732"/>
      <c r="BX631" s="1732"/>
      <c r="BY631" s="1732"/>
      <c r="BZ631" s="1731"/>
      <c r="CA631" s="2200"/>
      <c r="CB631" s="2200"/>
      <c r="CC631" s="2200"/>
      <c r="CD631" s="2200"/>
      <c r="CE631" s="2200"/>
      <c r="CF631" s="2200"/>
      <c r="CG631" s="2200"/>
      <c r="CH631" s="2200"/>
      <c r="CI631" s="2200"/>
      <c r="CJ631" s="2200"/>
      <c r="CK631" s="2200"/>
      <c r="CL631" s="2200"/>
      <c r="CM631" s="2200"/>
      <c r="CN631" s="2200"/>
      <c r="CO631" s="2200"/>
      <c r="CP631" s="2200"/>
      <c r="CQ631" s="2200"/>
      <c r="CR631" s="1731"/>
      <c r="CS631" s="1731"/>
    </row>
    <row r="632" spans="1:97" ht="13.5" customHeight="1" x14ac:dyDescent="0.25">
      <c r="A632" s="1731"/>
      <c r="B632" s="1731"/>
      <c r="C632" s="1731"/>
      <c r="D632" s="1731"/>
      <c r="E632" s="1731"/>
      <c r="F632" s="1731"/>
      <c r="G632" s="1731"/>
      <c r="H632" s="1731"/>
      <c r="I632" s="1731"/>
      <c r="J632" s="1731"/>
      <c r="K632" s="1731"/>
      <c r="L632" s="1731"/>
      <c r="M632" s="1731"/>
      <c r="N632" s="1731"/>
      <c r="O632" s="1731"/>
      <c r="P632" s="1731"/>
      <c r="Q632" s="1731"/>
      <c r="R632" s="1731"/>
      <c r="S632" s="1731"/>
      <c r="T632" s="1731"/>
      <c r="U632" s="1731"/>
      <c r="V632" s="1731"/>
      <c r="W632" s="1731"/>
      <c r="X632" s="1731"/>
      <c r="Y632" s="1731"/>
      <c r="Z632" s="1731"/>
      <c r="AA632" s="1731"/>
      <c r="AB632" s="1731"/>
      <c r="AC632" s="1731"/>
      <c r="AD632" s="1731"/>
      <c r="AE632" s="1731"/>
      <c r="AF632" s="1731"/>
      <c r="AG632" s="1731"/>
      <c r="AH632" s="1731"/>
      <c r="AI632" s="1731"/>
      <c r="AJ632" s="1731"/>
      <c r="AK632" s="1731"/>
      <c r="AL632" s="1731"/>
      <c r="AM632" s="1731"/>
      <c r="AN632" s="1731"/>
      <c r="AO632" s="1731"/>
      <c r="AP632" s="1731"/>
      <c r="AQ632" s="1731"/>
      <c r="AR632" s="1731"/>
      <c r="AS632" s="1731"/>
      <c r="AT632" s="1731"/>
      <c r="AU632" s="1731"/>
      <c r="AV632" s="1731"/>
      <c r="AW632" s="1731"/>
      <c r="AX632" s="1731"/>
      <c r="AY632" s="1731"/>
      <c r="AZ632" s="1731"/>
      <c r="BA632" s="1731"/>
      <c r="BB632" s="1731"/>
      <c r="BC632" s="1731"/>
      <c r="BD632" s="1731"/>
      <c r="BE632" s="1731"/>
      <c r="BF632" s="1731"/>
      <c r="BG632" s="1731"/>
      <c r="BH632" s="1731"/>
      <c r="BI632" s="1731"/>
      <c r="BJ632" s="1731"/>
      <c r="BK632" s="1731"/>
      <c r="BL632" s="1731"/>
      <c r="BM632" s="1731"/>
      <c r="BN632" s="1731"/>
      <c r="BO632" s="1731"/>
      <c r="BP632" s="1731"/>
      <c r="BQ632" s="1731"/>
      <c r="BR632" s="1731"/>
      <c r="BS632" s="1731"/>
      <c r="BT632" s="1731"/>
      <c r="BU632" s="1731"/>
      <c r="BV632" s="1732"/>
      <c r="BW632" s="1732"/>
      <c r="BX632" s="1732"/>
      <c r="BY632" s="1732"/>
      <c r="BZ632" s="1731"/>
      <c r="CA632" s="2200"/>
      <c r="CB632" s="2200"/>
      <c r="CC632" s="2200"/>
      <c r="CD632" s="2200"/>
      <c r="CE632" s="2200"/>
      <c r="CF632" s="2200"/>
      <c r="CG632" s="2200"/>
      <c r="CH632" s="2200"/>
      <c r="CI632" s="2200"/>
      <c r="CJ632" s="2200"/>
      <c r="CK632" s="2200"/>
      <c r="CL632" s="2200"/>
      <c r="CM632" s="2200"/>
      <c r="CN632" s="2200"/>
      <c r="CO632" s="2200"/>
      <c r="CP632" s="2200"/>
      <c r="CQ632" s="2200"/>
      <c r="CR632" s="1731"/>
      <c r="CS632" s="1731"/>
    </row>
    <row r="633" spans="1:97" ht="13.5" customHeight="1" x14ac:dyDescent="0.25">
      <c r="A633" s="1731"/>
      <c r="B633" s="1731"/>
      <c r="C633" s="1731"/>
      <c r="D633" s="1731"/>
      <c r="E633" s="1731"/>
      <c r="F633" s="1731"/>
      <c r="G633" s="1731"/>
      <c r="H633" s="1731"/>
      <c r="I633" s="1731"/>
      <c r="J633" s="1731"/>
      <c r="K633" s="1731"/>
      <c r="L633" s="1731"/>
      <c r="M633" s="1731"/>
      <c r="N633" s="1731"/>
      <c r="O633" s="1731"/>
      <c r="P633" s="1731"/>
      <c r="Q633" s="1731"/>
      <c r="R633" s="1731"/>
      <c r="S633" s="1731"/>
      <c r="T633" s="1731"/>
      <c r="U633" s="1731"/>
      <c r="V633" s="1731"/>
      <c r="W633" s="1731"/>
      <c r="X633" s="1731"/>
      <c r="Y633" s="1731"/>
      <c r="Z633" s="1731"/>
      <c r="AA633" s="1731"/>
      <c r="AB633" s="1731"/>
      <c r="AC633" s="1731"/>
      <c r="AD633" s="1731"/>
      <c r="AE633" s="1731"/>
      <c r="AF633" s="1731"/>
      <c r="AG633" s="1731"/>
      <c r="AH633" s="1731"/>
      <c r="AI633" s="1731"/>
      <c r="AJ633" s="1731"/>
      <c r="AK633" s="1731"/>
      <c r="AL633" s="1731"/>
      <c r="AM633" s="1731"/>
      <c r="AN633" s="1731"/>
      <c r="AO633" s="1731"/>
      <c r="AP633" s="1731"/>
      <c r="AQ633" s="1731"/>
      <c r="AR633" s="1731"/>
      <c r="AS633" s="1731"/>
      <c r="AT633" s="1731"/>
      <c r="AU633" s="1731"/>
      <c r="AV633" s="1731"/>
      <c r="AW633" s="1731"/>
      <c r="AX633" s="1731"/>
      <c r="AY633" s="1731"/>
      <c r="AZ633" s="1731"/>
      <c r="BA633" s="1731"/>
      <c r="BB633" s="1731"/>
      <c r="BC633" s="1731"/>
      <c r="BD633" s="1731"/>
      <c r="BE633" s="1731"/>
      <c r="BF633" s="1731"/>
      <c r="BG633" s="1731"/>
      <c r="BH633" s="1731"/>
      <c r="BI633" s="1731"/>
      <c r="BJ633" s="1731"/>
      <c r="BK633" s="1731"/>
      <c r="BL633" s="1731"/>
      <c r="BM633" s="1731"/>
      <c r="BN633" s="1731"/>
      <c r="BO633" s="1731"/>
      <c r="BP633" s="1731"/>
      <c r="BQ633" s="1731"/>
      <c r="BR633" s="1731"/>
      <c r="BS633" s="1731"/>
      <c r="BT633" s="1731"/>
      <c r="BU633" s="1731"/>
      <c r="BV633" s="1732"/>
      <c r="BW633" s="1732"/>
      <c r="BX633" s="1732"/>
      <c r="BY633" s="1732"/>
      <c r="BZ633" s="1731"/>
      <c r="CA633" s="2200"/>
      <c r="CB633" s="2200"/>
      <c r="CC633" s="2200"/>
      <c r="CD633" s="2200"/>
      <c r="CE633" s="2200"/>
      <c r="CF633" s="2200"/>
      <c r="CG633" s="2200"/>
      <c r="CH633" s="2200"/>
      <c r="CI633" s="2200"/>
      <c r="CJ633" s="2200"/>
      <c r="CK633" s="2200"/>
      <c r="CL633" s="2200"/>
      <c r="CM633" s="2200"/>
      <c r="CN633" s="2200"/>
      <c r="CO633" s="2200"/>
      <c r="CP633" s="2200"/>
      <c r="CQ633" s="2200"/>
      <c r="CR633" s="1731"/>
      <c r="CS633" s="1731"/>
    </row>
    <row r="634" spans="1:97" ht="13.5" customHeight="1" x14ac:dyDescent="0.25">
      <c r="A634" s="1731"/>
      <c r="B634" s="1731"/>
      <c r="C634" s="1731"/>
      <c r="D634" s="1731"/>
      <c r="E634" s="1731"/>
      <c r="F634" s="1731"/>
      <c r="G634" s="1731"/>
      <c r="H634" s="1731"/>
      <c r="I634" s="1731"/>
      <c r="J634" s="1731"/>
      <c r="K634" s="1731"/>
      <c r="L634" s="1731"/>
      <c r="M634" s="1731"/>
      <c r="N634" s="1731"/>
      <c r="O634" s="1731"/>
      <c r="P634" s="1731"/>
      <c r="Q634" s="1731"/>
      <c r="R634" s="1731"/>
      <c r="S634" s="1731"/>
      <c r="T634" s="1731"/>
      <c r="U634" s="1731"/>
      <c r="V634" s="1731"/>
      <c r="W634" s="1731"/>
      <c r="X634" s="1731"/>
      <c r="Y634" s="1731"/>
      <c r="Z634" s="1731"/>
      <c r="AA634" s="1731"/>
      <c r="AB634" s="1731"/>
      <c r="AC634" s="1731"/>
      <c r="AD634" s="1731"/>
      <c r="AE634" s="1731"/>
      <c r="AF634" s="1731"/>
      <c r="AG634" s="1731"/>
      <c r="AH634" s="1731"/>
      <c r="AI634" s="1731"/>
      <c r="AJ634" s="1731"/>
      <c r="AK634" s="1731"/>
      <c r="AL634" s="1731"/>
      <c r="AM634" s="1731"/>
      <c r="AN634" s="1731"/>
      <c r="AO634" s="1731"/>
      <c r="AP634" s="1731"/>
      <c r="AQ634" s="1731"/>
      <c r="AR634" s="1731"/>
      <c r="AS634" s="1731"/>
      <c r="AT634" s="1731"/>
      <c r="AU634" s="1731"/>
      <c r="AV634" s="1731"/>
      <c r="AW634" s="1731"/>
      <c r="AX634" s="1731"/>
      <c r="AY634" s="1731"/>
      <c r="AZ634" s="1731"/>
      <c r="BA634" s="1731"/>
      <c r="BB634" s="1731"/>
      <c r="BC634" s="1731"/>
      <c r="BD634" s="1731"/>
      <c r="BE634" s="1731"/>
      <c r="BF634" s="1731"/>
      <c r="BG634" s="1731"/>
      <c r="BH634" s="1731"/>
      <c r="BI634" s="1731"/>
      <c r="BJ634" s="1731"/>
      <c r="BK634" s="1731"/>
      <c r="BL634" s="1731"/>
      <c r="BM634" s="1731"/>
      <c r="BN634" s="1731"/>
      <c r="BO634" s="1731"/>
      <c r="BP634" s="1731"/>
      <c r="BQ634" s="1731"/>
      <c r="BR634" s="1731"/>
      <c r="BS634" s="1731"/>
      <c r="BT634" s="1731"/>
      <c r="BU634" s="1731"/>
      <c r="BV634" s="1732"/>
      <c r="BW634" s="1732"/>
      <c r="BX634" s="1732"/>
      <c r="BY634" s="1732"/>
      <c r="BZ634" s="1731"/>
      <c r="CA634" s="2200"/>
      <c r="CB634" s="2200"/>
      <c r="CC634" s="2200"/>
      <c r="CD634" s="2200"/>
      <c r="CE634" s="2200"/>
      <c r="CF634" s="2200"/>
      <c r="CG634" s="2200"/>
      <c r="CH634" s="2200"/>
      <c r="CI634" s="2200"/>
      <c r="CJ634" s="2200"/>
      <c r="CK634" s="2200"/>
      <c r="CL634" s="2200"/>
      <c r="CM634" s="2200"/>
      <c r="CN634" s="2200"/>
      <c r="CO634" s="2200"/>
      <c r="CP634" s="2200"/>
      <c r="CQ634" s="2200"/>
      <c r="CR634" s="1731"/>
      <c r="CS634" s="1731"/>
    </row>
    <row r="635" spans="1:97" ht="13.5" customHeight="1" x14ac:dyDescent="0.25">
      <c r="A635" s="1731"/>
      <c r="B635" s="1731"/>
      <c r="C635" s="1731"/>
      <c r="D635" s="1731"/>
      <c r="E635" s="1731"/>
      <c r="F635" s="1731"/>
      <c r="G635" s="1731"/>
      <c r="H635" s="1731"/>
      <c r="I635" s="1731"/>
      <c r="J635" s="1731"/>
      <c r="K635" s="1731"/>
      <c r="L635" s="1731"/>
      <c r="M635" s="1731"/>
      <c r="N635" s="1731"/>
      <c r="O635" s="1731"/>
      <c r="P635" s="1731"/>
      <c r="Q635" s="1731"/>
      <c r="R635" s="1731"/>
      <c r="S635" s="1731"/>
      <c r="T635" s="1731"/>
      <c r="U635" s="1731"/>
      <c r="V635" s="1731"/>
      <c r="W635" s="1731"/>
      <c r="X635" s="1731"/>
      <c r="Y635" s="1731"/>
      <c r="Z635" s="1731"/>
      <c r="AA635" s="1731"/>
      <c r="AB635" s="1731"/>
      <c r="AC635" s="1731"/>
      <c r="AD635" s="1731"/>
      <c r="AE635" s="1731"/>
      <c r="AF635" s="1731"/>
      <c r="AG635" s="1731"/>
      <c r="AH635" s="1731"/>
      <c r="AI635" s="1731"/>
      <c r="AJ635" s="1731"/>
      <c r="AK635" s="1731"/>
      <c r="AL635" s="1731"/>
      <c r="AM635" s="1731"/>
      <c r="AN635" s="1731"/>
      <c r="AO635" s="1731"/>
      <c r="AP635" s="1731"/>
      <c r="AQ635" s="1731"/>
      <c r="AR635" s="1731"/>
      <c r="AS635" s="1731"/>
      <c r="AT635" s="1731"/>
      <c r="AU635" s="1731"/>
      <c r="AV635" s="1731"/>
      <c r="AW635" s="1731"/>
      <c r="AX635" s="1731"/>
      <c r="AY635" s="1731"/>
      <c r="AZ635" s="1731"/>
      <c r="BA635" s="1731"/>
      <c r="BB635" s="1731"/>
      <c r="BC635" s="1731"/>
      <c r="BD635" s="1731"/>
      <c r="BE635" s="1731"/>
      <c r="BF635" s="1731"/>
      <c r="BG635" s="1731"/>
      <c r="BH635" s="1731"/>
      <c r="BI635" s="1731"/>
      <c r="BJ635" s="1731"/>
      <c r="BK635" s="1731"/>
      <c r="BL635" s="1731"/>
      <c r="BM635" s="1731"/>
      <c r="BN635" s="1731"/>
      <c r="BO635" s="1731"/>
      <c r="BP635" s="1731"/>
      <c r="BQ635" s="1731"/>
      <c r="BR635" s="1731"/>
      <c r="BS635" s="1731"/>
      <c r="BT635" s="1731"/>
      <c r="BU635" s="1731"/>
      <c r="BV635" s="1732"/>
      <c r="BW635" s="1732"/>
      <c r="BX635" s="1732"/>
      <c r="BY635" s="1732"/>
      <c r="BZ635" s="1731"/>
      <c r="CA635" s="2200"/>
      <c r="CB635" s="2200"/>
      <c r="CC635" s="2200"/>
      <c r="CD635" s="2200"/>
      <c r="CE635" s="2200"/>
      <c r="CF635" s="2200"/>
      <c r="CG635" s="2200"/>
      <c r="CH635" s="2200"/>
      <c r="CI635" s="2200"/>
      <c r="CJ635" s="2200"/>
      <c r="CK635" s="2200"/>
      <c r="CL635" s="2200"/>
      <c r="CM635" s="2200"/>
      <c r="CN635" s="2200"/>
      <c r="CO635" s="2200"/>
      <c r="CP635" s="2200"/>
      <c r="CQ635" s="2200"/>
      <c r="CR635" s="1731"/>
      <c r="CS635" s="1731"/>
    </row>
    <row r="636" spans="1:97" ht="13.5" customHeight="1" x14ac:dyDescent="0.25">
      <c r="A636" s="1731"/>
      <c r="B636" s="1731"/>
      <c r="C636" s="1731"/>
      <c r="D636" s="1731"/>
      <c r="E636" s="1731"/>
      <c r="F636" s="1731"/>
      <c r="G636" s="1731"/>
      <c r="H636" s="1731"/>
      <c r="I636" s="1731"/>
      <c r="J636" s="1731"/>
      <c r="K636" s="1731"/>
      <c r="L636" s="1731"/>
      <c r="M636" s="1731"/>
      <c r="N636" s="1731"/>
      <c r="O636" s="1731"/>
      <c r="P636" s="1731"/>
      <c r="Q636" s="1731"/>
      <c r="R636" s="1731"/>
      <c r="S636" s="1731"/>
      <c r="T636" s="1731"/>
      <c r="U636" s="1731"/>
      <c r="V636" s="1731"/>
      <c r="W636" s="1731"/>
      <c r="X636" s="1731"/>
      <c r="Y636" s="1731"/>
      <c r="Z636" s="1731"/>
      <c r="AA636" s="1731"/>
      <c r="AB636" s="1731"/>
      <c r="AC636" s="1731"/>
      <c r="AD636" s="1731"/>
      <c r="AE636" s="1731"/>
      <c r="AF636" s="1731"/>
      <c r="AG636" s="1731"/>
      <c r="AH636" s="1731"/>
      <c r="AI636" s="1731"/>
      <c r="AJ636" s="1731"/>
      <c r="AK636" s="1731"/>
      <c r="AL636" s="1731"/>
      <c r="AM636" s="1731"/>
      <c r="AN636" s="1731"/>
      <c r="AO636" s="1731"/>
      <c r="AP636" s="1731"/>
      <c r="AQ636" s="1731"/>
      <c r="AR636" s="1731"/>
      <c r="AS636" s="1731"/>
      <c r="AT636" s="1731"/>
      <c r="AU636" s="1731"/>
      <c r="AV636" s="1731"/>
      <c r="AW636" s="1731"/>
      <c r="AX636" s="1731"/>
      <c r="AY636" s="1731"/>
      <c r="AZ636" s="1731"/>
      <c r="BA636" s="1731"/>
      <c r="BB636" s="1731"/>
      <c r="BC636" s="1731"/>
      <c r="BD636" s="1731"/>
      <c r="BE636" s="1731"/>
      <c r="BF636" s="1731"/>
      <c r="BG636" s="1731"/>
      <c r="BH636" s="1731"/>
      <c r="BI636" s="1731"/>
      <c r="BJ636" s="1731"/>
      <c r="BK636" s="1731"/>
      <c r="BL636" s="1731"/>
      <c r="BM636" s="1731"/>
      <c r="BN636" s="1731"/>
      <c r="BO636" s="1731"/>
      <c r="BP636" s="1731"/>
      <c r="BQ636" s="1731"/>
      <c r="BR636" s="1731"/>
      <c r="BS636" s="1731"/>
      <c r="BT636" s="1731"/>
      <c r="BU636" s="1731"/>
      <c r="BV636" s="1732"/>
      <c r="BW636" s="1732"/>
      <c r="BX636" s="1732"/>
      <c r="BY636" s="1732"/>
      <c r="BZ636" s="1731"/>
      <c r="CA636" s="2200"/>
      <c r="CB636" s="2200"/>
      <c r="CC636" s="2200"/>
      <c r="CD636" s="2200"/>
      <c r="CE636" s="2200"/>
      <c r="CF636" s="2200"/>
      <c r="CG636" s="2200"/>
      <c r="CH636" s="2200"/>
      <c r="CI636" s="2200"/>
      <c r="CJ636" s="2200"/>
      <c r="CK636" s="2200"/>
      <c r="CL636" s="2200"/>
      <c r="CM636" s="2200"/>
      <c r="CN636" s="2200"/>
      <c r="CO636" s="2200"/>
      <c r="CP636" s="2200"/>
      <c r="CQ636" s="2200"/>
      <c r="CR636" s="1731"/>
      <c r="CS636" s="1731"/>
    </row>
    <row r="637" spans="1:97" ht="13.5" customHeight="1" x14ac:dyDescent="0.25">
      <c r="A637" s="1731"/>
      <c r="B637" s="1731"/>
      <c r="C637" s="1731"/>
      <c r="D637" s="1731"/>
      <c r="E637" s="1731"/>
      <c r="F637" s="1731"/>
      <c r="G637" s="1731"/>
      <c r="H637" s="1731"/>
      <c r="I637" s="1731"/>
      <c r="J637" s="1731"/>
      <c r="K637" s="1731"/>
      <c r="L637" s="1731"/>
      <c r="M637" s="1731"/>
      <c r="N637" s="1731"/>
      <c r="O637" s="1731"/>
      <c r="P637" s="1731"/>
      <c r="Q637" s="1731"/>
      <c r="R637" s="1731"/>
      <c r="S637" s="1731"/>
      <c r="T637" s="1731"/>
      <c r="U637" s="1731"/>
      <c r="V637" s="1731"/>
      <c r="W637" s="1731"/>
      <c r="X637" s="1731"/>
      <c r="Y637" s="1731"/>
      <c r="Z637" s="1731"/>
      <c r="AA637" s="1731"/>
      <c r="AB637" s="1731"/>
      <c r="AC637" s="1731"/>
      <c r="AD637" s="1731"/>
      <c r="AE637" s="1731"/>
      <c r="AF637" s="1731"/>
      <c r="AG637" s="1731"/>
      <c r="AH637" s="1731"/>
      <c r="AI637" s="1731"/>
      <c r="AJ637" s="1731"/>
      <c r="AK637" s="1731"/>
      <c r="AL637" s="1731"/>
      <c r="AM637" s="1731"/>
      <c r="AN637" s="1731"/>
      <c r="AO637" s="1731"/>
      <c r="AP637" s="1731"/>
      <c r="AQ637" s="1731"/>
      <c r="AR637" s="1731"/>
      <c r="AS637" s="1731"/>
      <c r="AT637" s="1731"/>
      <c r="AU637" s="1731"/>
      <c r="AV637" s="1731"/>
      <c r="AW637" s="1731"/>
      <c r="AX637" s="1731"/>
      <c r="AY637" s="1731"/>
      <c r="AZ637" s="1731"/>
      <c r="BA637" s="1731"/>
      <c r="BB637" s="1731"/>
      <c r="BC637" s="1731"/>
      <c r="BD637" s="1731"/>
      <c r="BE637" s="1731"/>
      <c r="BF637" s="1731"/>
      <c r="BG637" s="1731"/>
      <c r="BH637" s="1731"/>
      <c r="BI637" s="1731"/>
      <c r="BJ637" s="1731"/>
      <c r="BK637" s="1731"/>
      <c r="BL637" s="1731"/>
      <c r="BM637" s="1731"/>
      <c r="BN637" s="1731"/>
      <c r="BO637" s="1731"/>
      <c r="BP637" s="1731"/>
      <c r="BQ637" s="1731"/>
      <c r="BR637" s="1731"/>
      <c r="BS637" s="1731"/>
      <c r="BT637" s="1731"/>
      <c r="BU637" s="1731"/>
      <c r="BV637" s="1732"/>
      <c r="BW637" s="1732"/>
      <c r="BX637" s="1732"/>
      <c r="BY637" s="1732"/>
      <c r="BZ637" s="1731"/>
      <c r="CA637" s="2200"/>
      <c r="CB637" s="2200"/>
      <c r="CC637" s="2200"/>
      <c r="CD637" s="2200"/>
      <c r="CE637" s="2200"/>
      <c r="CF637" s="2200"/>
      <c r="CG637" s="2200"/>
      <c r="CH637" s="2200"/>
      <c r="CI637" s="2200"/>
      <c r="CJ637" s="2200"/>
      <c r="CK637" s="2200"/>
      <c r="CL637" s="2200"/>
      <c r="CM637" s="2200"/>
      <c r="CN637" s="2200"/>
      <c r="CO637" s="2200"/>
      <c r="CP637" s="2200"/>
      <c r="CQ637" s="2200"/>
      <c r="CR637" s="1731"/>
      <c r="CS637" s="1731"/>
    </row>
    <row r="638" spans="1:97" ht="13.5" customHeight="1" x14ac:dyDescent="0.25">
      <c r="A638" s="1731"/>
      <c r="B638" s="1731"/>
      <c r="C638" s="1731"/>
      <c r="D638" s="1731"/>
      <c r="E638" s="1731"/>
      <c r="F638" s="1731"/>
      <c r="G638" s="1731"/>
      <c r="H638" s="1731"/>
      <c r="I638" s="1731"/>
      <c r="J638" s="1731"/>
      <c r="K638" s="1731"/>
      <c r="L638" s="1731"/>
      <c r="M638" s="1731"/>
      <c r="N638" s="1731"/>
      <c r="O638" s="1731"/>
      <c r="P638" s="1731"/>
      <c r="Q638" s="1731"/>
      <c r="R638" s="1731"/>
      <c r="S638" s="1731"/>
      <c r="T638" s="1731"/>
      <c r="U638" s="1731"/>
      <c r="V638" s="1731"/>
      <c r="W638" s="1731"/>
      <c r="X638" s="1731"/>
      <c r="Y638" s="1731"/>
      <c r="Z638" s="1731"/>
      <c r="AA638" s="1731"/>
      <c r="AB638" s="1731"/>
      <c r="AC638" s="1731"/>
      <c r="AD638" s="1731"/>
      <c r="AE638" s="1731"/>
      <c r="AF638" s="1731"/>
      <c r="AG638" s="1731"/>
      <c r="AH638" s="1731"/>
      <c r="AI638" s="1731"/>
      <c r="AJ638" s="1731"/>
      <c r="AK638" s="1731"/>
      <c r="AL638" s="1731"/>
      <c r="AM638" s="1731"/>
      <c r="AN638" s="1731"/>
      <c r="AO638" s="1731"/>
      <c r="AP638" s="1731"/>
      <c r="AQ638" s="1731"/>
      <c r="AR638" s="1731"/>
      <c r="AS638" s="1731"/>
      <c r="AT638" s="1731"/>
      <c r="AU638" s="1731"/>
      <c r="AV638" s="1731"/>
      <c r="AW638" s="1731"/>
      <c r="AX638" s="1731"/>
      <c r="AY638" s="1731"/>
      <c r="AZ638" s="1731"/>
      <c r="BA638" s="1731"/>
      <c r="BB638" s="1731"/>
      <c r="BC638" s="1731"/>
      <c r="BD638" s="1731"/>
      <c r="BE638" s="1731"/>
      <c r="BF638" s="1731"/>
      <c r="BG638" s="1731"/>
      <c r="BH638" s="1731"/>
      <c r="BI638" s="1731"/>
      <c r="BJ638" s="1731"/>
      <c r="BK638" s="1731"/>
      <c r="BL638" s="1731"/>
      <c r="BM638" s="1731"/>
      <c r="BN638" s="1731"/>
      <c r="BO638" s="1731"/>
      <c r="BP638" s="1731"/>
      <c r="BQ638" s="1731"/>
      <c r="BR638" s="1731"/>
      <c r="BS638" s="1731"/>
      <c r="BT638" s="1731"/>
      <c r="BU638" s="1731"/>
      <c r="BV638" s="1732"/>
      <c r="BW638" s="1732"/>
      <c r="BX638" s="1732"/>
      <c r="BY638" s="1732"/>
      <c r="BZ638" s="1731"/>
      <c r="CA638" s="2200"/>
      <c r="CB638" s="2200"/>
      <c r="CC638" s="2200"/>
      <c r="CD638" s="2200"/>
      <c r="CE638" s="2200"/>
      <c r="CF638" s="2200"/>
      <c r="CG638" s="2200"/>
      <c r="CH638" s="2200"/>
      <c r="CI638" s="2200"/>
      <c r="CJ638" s="2200"/>
      <c r="CK638" s="2200"/>
      <c r="CL638" s="2200"/>
      <c r="CM638" s="2200"/>
      <c r="CN638" s="2200"/>
      <c r="CO638" s="2200"/>
      <c r="CP638" s="2200"/>
      <c r="CQ638" s="2200"/>
      <c r="CR638" s="1731"/>
      <c r="CS638" s="1731"/>
    </row>
    <row r="639" spans="1:97" ht="13.5" customHeight="1" x14ac:dyDescent="0.25">
      <c r="A639" s="1731"/>
      <c r="B639" s="1731"/>
      <c r="C639" s="1731"/>
      <c r="D639" s="1731"/>
      <c r="E639" s="1731"/>
      <c r="F639" s="1731"/>
      <c r="G639" s="1731"/>
      <c r="H639" s="1731"/>
      <c r="I639" s="1731"/>
      <c r="J639" s="1731"/>
      <c r="K639" s="1731"/>
      <c r="L639" s="1731"/>
      <c r="M639" s="1731"/>
      <c r="N639" s="1731"/>
      <c r="O639" s="1731"/>
      <c r="P639" s="1731"/>
      <c r="Q639" s="1731"/>
      <c r="R639" s="1731"/>
      <c r="S639" s="1731"/>
      <c r="T639" s="1731"/>
      <c r="U639" s="1731"/>
      <c r="V639" s="1731"/>
      <c r="W639" s="1731"/>
      <c r="X639" s="1731"/>
      <c r="Y639" s="1731"/>
      <c r="Z639" s="1731"/>
      <c r="AA639" s="1731"/>
      <c r="AB639" s="1731"/>
      <c r="AC639" s="1731"/>
      <c r="AD639" s="1731"/>
      <c r="AE639" s="1731"/>
      <c r="AF639" s="1731"/>
      <c r="AG639" s="1731"/>
      <c r="AH639" s="1731"/>
      <c r="AI639" s="1731"/>
      <c r="AJ639" s="1731"/>
      <c r="AK639" s="1731"/>
      <c r="AL639" s="1731"/>
      <c r="AM639" s="1731"/>
      <c r="AN639" s="1731"/>
      <c r="AO639" s="1731"/>
      <c r="AP639" s="1731"/>
      <c r="AQ639" s="1731"/>
      <c r="AR639" s="1731"/>
      <c r="AS639" s="1731"/>
      <c r="AT639" s="1731"/>
      <c r="AU639" s="1731"/>
      <c r="AV639" s="1731"/>
      <c r="AW639" s="1731"/>
      <c r="AX639" s="1731"/>
      <c r="AY639" s="1731"/>
      <c r="AZ639" s="1731"/>
      <c r="BA639" s="1731"/>
      <c r="BB639" s="1731"/>
      <c r="BC639" s="1731"/>
      <c r="BD639" s="1731"/>
      <c r="BE639" s="1731"/>
      <c r="BF639" s="1731"/>
      <c r="BG639" s="1731"/>
      <c r="BH639" s="1731"/>
      <c r="BI639" s="1731"/>
      <c r="BJ639" s="1731"/>
      <c r="BK639" s="1731"/>
      <c r="BL639" s="1731"/>
      <c r="BM639" s="1731"/>
      <c r="BN639" s="1731"/>
      <c r="BO639" s="1731"/>
      <c r="BP639" s="1731"/>
      <c r="BQ639" s="1731"/>
      <c r="BR639" s="1731"/>
      <c r="BS639" s="1731"/>
      <c r="BT639" s="1731"/>
      <c r="BU639" s="1731"/>
      <c r="BV639" s="1732"/>
      <c r="BW639" s="1732"/>
      <c r="BX639" s="1732"/>
      <c r="BY639" s="1732"/>
      <c r="BZ639" s="1731"/>
      <c r="CA639" s="2200"/>
      <c r="CB639" s="2200"/>
      <c r="CC639" s="2200"/>
      <c r="CD639" s="2200"/>
      <c r="CE639" s="2200"/>
      <c r="CF639" s="2200"/>
      <c r="CG639" s="2200"/>
      <c r="CH639" s="2200"/>
      <c r="CI639" s="2200"/>
      <c r="CJ639" s="2200"/>
      <c r="CK639" s="2200"/>
      <c r="CL639" s="2200"/>
      <c r="CM639" s="2200"/>
      <c r="CN639" s="2200"/>
      <c r="CO639" s="2200"/>
      <c r="CP639" s="2200"/>
      <c r="CQ639" s="2200"/>
      <c r="CR639" s="1731"/>
      <c r="CS639" s="1731"/>
    </row>
    <row r="640" spans="1:97" ht="13.5" customHeight="1" x14ac:dyDescent="0.25">
      <c r="A640" s="1731"/>
      <c r="B640" s="1731"/>
      <c r="C640" s="1731"/>
      <c r="D640" s="1731"/>
      <c r="E640" s="1731"/>
      <c r="F640" s="1731"/>
      <c r="G640" s="1731"/>
      <c r="H640" s="1731"/>
      <c r="I640" s="1731"/>
      <c r="J640" s="1731"/>
      <c r="K640" s="1731"/>
      <c r="L640" s="1731"/>
      <c r="M640" s="1731"/>
      <c r="N640" s="1731"/>
      <c r="O640" s="1731"/>
      <c r="P640" s="1731"/>
      <c r="Q640" s="1731"/>
      <c r="R640" s="1731"/>
      <c r="S640" s="1731"/>
      <c r="T640" s="1731"/>
      <c r="U640" s="1731"/>
      <c r="V640" s="1731"/>
      <c r="W640" s="1731"/>
      <c r="X640" s="1731"/>
      <c r="Y640" s="1731"/>
      <c r="Z640" s="1731"/>
      <c r="AA640" s="1731"/>
      <c r="AB640" s="1731"/>
      <c r="AC640" s="1731"/>
      <c r="AD640" s="1731"/>
      <c r="AE640" s="1731"/>
      <c r="AF640" s="1731"/>
      <c r="AG640" s="1731"/>
      <c r="AH640" s="1731"/>
      <c r="AI640" s="1731"/>
      <c r="AJ640" s="1731"/>
      <c r="AK640" s="1731"/>
      <c r="AL640" s="1731"/>
      <c r="AM640" s="1731"/>
      <c r="AN640" s="1731"/>
      <c r="AO640" s="1731"/>
      <c r="AP640" s="1731"/>
      <c r="AQ640" s="1731"/>
      <c r="AR640" s="1731"/>
      <c r="AS640" s="1731"/>
      <c r="AT640" s="1731"/>
      <c r="AU640" s="1731"/>
      <c r="AV640" s="1731"/>
      <c r="AW640" s="1731"/>
      <c r="AX640" s="1731"/>
      <c r="AY640" s="1731"/>
      <c r="AZ640" s="1731"/>
      <c r="BA640" s="1731"/>
      <c r="BB640" s="1731"/>
      <c r="BC640" s="1731"/>
      <c r="BD640" s="1731"/>
      <c r="BE640" s="1731"/>
      <c r="BF640" s="1731"/>
      <c r="BG640" s="1731"/>
      <c r="BH640" s="1731"/>
      <c r="BI640" s="1731"/>
      <c r="BJ640" s="1731"/>
      <c r="BK640" s="1731"/>
      <c r="BL640" s="1731"/>
      <c r="BM640" s="1731"/>
      <c r="BN640" s="1731"/>
      <c r="BO640" s="1731"/>
      <c r="BP640" s="1731"/>
      <c r="BQ640" s="1731"/>
      <c r="BR640" s="1731"/>
      <c r="BS640" s="1731"/>
      <c r="BT640" s="1731"/>
      <c r="BU640" s="1731"/>
      <c r="BV640" s="1732"/>
      <c r="BW640" s="1732"/>
      <c r="BX640" s="1732"/>
      <c r="BY640" s="1732"/>
      <c r="BZ640" s="1731"/>
      <c r="CA640" s="2200"/>
      <c r="CB640" s="2200"/>
      <c r="CC640" s="2200"/>
      <c r="CD640" s="2200"/>
      <c r="CE640" s="2200"/>
      <c r="CF640" s="2200"/>
      <c r="CG640" s="2200"/>
      <c r="CH640" s="2200"/>
      <c r="CI640" s="2200"/>
      <c r="CJ640" s="2200"/>
      <c r="CK640" s="2200"/>
      <c r="CL640" s="2200"/>
      <c r="CM640" s="2200"/>
      <c r="CN640" s="2200"/>
      <c r="CO640" s="2200"/>
      <c r="CP640" s="2200"/>
      <c r="CQ640" s="2200"/>
      <c r="CR640" s="1731"/>
      <c r="CS640" s="1731"/>
    </row>
    <row r="641" spans="1:97" ht="13.5" customHeight="1" x14ac:dyDescent="0.25">
      <c r="A641" s="1731"/>
      <c r="B641" s="1731"/>
      <c r="C641" s="1731"/>
      <c r="D641" s="1731"/>
      <c r="E641" s="1731"/>
      <c r="F641" s="1731"/>
      <c r="G641" s="1731"/>
      <c r="H641" s="1731"/>
      <c r="I641" s="1731"/>
      <c r="J641" s="1731"/>
      <c r="K641" s="1731"/>
      <c r="L641" s="1731"/>
      <c r="M641" s="1731"/>
      <c r="N641" s="1731"/>
      <c r="O641" s="1731"/>
      <c r="P641" s="1731"/>
      <c r="Q641" s="1731"/>
      <c r="R641" s="1731"/>
      <c r="S641" s="1731"/>
      <c r="T641" s="1731"/>
      <c r="U641" s="1731"/>
      <c r="V641" s="1731"/>
      <c r="W641" s="1731"/>
      <c r="X641" s="1731"/>
      <c r="Y641" s="1731"/>
      <c r="Z641" s="1731"/>
      <c r="AA641" s="1731"/>
      <c r="AB641" s="1731"/>
      <c r="AC641" s="1731"/>
      <c r="AD641" s="1731"/>
      <c r="AE641" s="1731"/>
      <c r="AF641" s="1731"/>
      <c r="AG641" s="1731"/>
      <c r="AH641" s="1731"/>
      <c r="AI641" s="1731"/>
      <c r="AJ641" s="1731"/>
      <c r="AK641" s="1731"/>
      <c r="AL641" s="1731"/>
      <c r="AM641" s="1731"/>
      <c r="AN641" s="1731"/>
      <c r="AO641" s="1731"/>
      <c r="AP641" s="1731"/>
      <c r="AQ641" s="1731"/>
      <c r="AR641" s="1731"/>
      <c r="AS641" s="1731"/>
      <c r="AT641" s="1731"/>
      <c r="AU641" s="1731"/>
      <c r="AV641" s="1731"/>
      <c r="AW641" s="1731"/>
      <c r="AX641" s="1731"/>
      <c r="AY641" s="1731"/>
      <c r="AZ641" s="1731"/>
      <c r="BA641" s="1731"/>
      <c r="BB641" s="1731"/>
      <c r="BC641" s="1731"/>
      <c r="BD641" s="1731"/>
      <c r="BE641" s="1731"/>
      <c r="BF641" s="1731"/>
      <c r="BG641" s="1731"/>
      <c r="BH641" s="1731"/>
      <c r="BI641" s="1731"/>
      <c r="BJ641" s="1731"/>
      <c r="BK641" s="1731"/>
      <c r="BL641" s="1731"/>
      <c r="BM641" s="1731"/>
      <c r="BN641" s="1731"/>
      <c r="BO641" s="1731"/>
      <c r="BP641" s="1731"/>
      <c r="BQ641" s="1731"/>
      <c r="BR641" s="1731"/>
      <c r="BS641" s="1731"/>
      <c r="BT641" s="1731"/>
      <c r="BU641" s="1731"/>
      <c r="BV641" s="1732"/>
      <c r="BW641" s="1732"/>
      <c r="BX641" s="1732"/>
      <c r="BY641" s="1732"/>
      <c r="BZ641" s="1731"/>
      <c r="CA641" s="2200"/>
      <c r="CB641" s="2200"/>
      <c r="CC641" s="2200"/>
      <c r="CD641" s="2200"/>
      <c r="CE641" s="2200"/>
      <c r="CF641" s="2200"/>
      <c r="CG641" s="2200"/>
      <c r="CH641" s="2200"/>
      <c r="CI641" s="2200"/>
      <c r="CJ641" s="2200"/>
      <c r="CK641" s="2200"/>
      <c r="CL641" s="2200"/>
      <c r="CM641" s="2200"/>
      <c r="CN641" s="2200"/>
      <c r="CO641" s="2200"/>
      <c r="CP641" s="2200"/>
      <c r="CQ641" s="2200"/>
      <c r="CR641" s="1731"/>
      <c r="CS641" s="1731"/>
    </row>
    <row r="642" spans="1:97" ht="13.5" customHeight="1" x14ac:dyDescent="0.25">
      <c r="A642" s="1731"/>
      <c r="B642" s="1731"/>
      <c r="C642" s="1731"/>
      <c r="D642" s="1731"/>
      <c r="E642" s="1731"/>
      <c r="F642" s="1731"/>
      <c r="G642" s="1731"/>
      <c r="H642" s="1731"/>
      <c r="I642" s="1731"/>
      <c r="J642" s="1731"/>
      <c r="K642" s="1731"/>
      <c r="L642" s="1731"/>
      <c r="M642" s="1731"/>
      <c r="N642" s="1731"/>
      <c r="O642" s="1731"/>
      <c r="P642" s="1731"/>
      <c r="Q642" s="1731"/>
      <c r="R642" s="1731"/>
      <c r="S642" s="1731"/>
      <c r="T642" s="1731"/>
      <c r="U642" s="1731"/>
      <c r="V642" s="1731"/>
      <c r="W642" s="1731"/>
      <c r="X642" s="1731"/>
      <c r="Y642" s="1731"/>
      <c r="Z642" s="1731"/>
      <c r="AA642" s="1731"/>
      <c r="AB642" s="1731"/>
      <c r="AC642" s="1731"/>
      <c r="AD642" s="1731"/>
      <c r="AE642" s="1731"/>
      <c r="AF642" s="1731"/>
      <c r="AG642" s="1731"/>
      <c r="AH642" s="1731"/>
      <c r="AI642" s="1731"/>
      <c r="AJ642" s="1731"/>
      <c r="AK642" s="1731"/>
      <c r="AL642" s="1731"/>
      <c r="AM642" s="1731"/>
      <c r="AN642" s="1731"/>
      <c r="AO642" s="1731"/>
      <c r="AP642" s="1731"/>
      <c r="AQ642" s="1731"/>
      <c r="AR642" s="1731"/>
      <c r="AS642" s="1731"/>
      <c r="AT642" s="1731"/>
      <c r="AU642" s="1731"/>
      <c r="AV642" s="1731"/>
      <c r="AW642" s="1731"/>
      <c r="AX642" s="1731"/>
      <c r="AY642" s="1731"/>
      <c r="AZ642" s="1731"/>
      <c r="BA642" s="1731"/>
      <c r="BB642" s="1731"/>
      <c r="BC642" s="1731"/>
      <c r="BD642" s="1731"/>
      <c r="BE642" s="1731"/>
      <c r="BF642" s="1731"/>
      <c r="BG642" s="1731"/>
      <c r="BH642" s="1731"/>
      <c r="BI642" s="1731"/>
      <c r="BJ642" s="1731"/>
      <c r="BK642" s="1731"/>
      <c r="BL642" s="1731"/>
      <c r="BM642" s="1731"/>
      <c r="BN642" s="1731"/>
      <c r="BO642" s="1731"/>
      <c r="BP642" s="1731"/>
      <c r="BQ642" s="1731"/>
      <c r="BR642" s="1731"/>
      <c r="BS642" s="1731"/>
      <c r="BT642" s="1731"/>
      <c r="BU642" s="1731"/>
      <c r="BV642" s="1732"/>
      <c r="BW642" s="1732"/>
      <c r="BX642" s="1732"/>
      <c r="BY642" s="1732"/>
      <c r="BZ642" s="1731"/>
      <c r="CA642" s="2200"/>
      <c r="CB642" s="2200"/>
      <c r="CC642" s="2200"/>
      <c r="CD642" s="2200"/>
      <c r="CE642" s="2200"/>
      <c r="CF642" s="2200"/>
      <c r="CG642" s="2200"/>
      <c r="CH642" s="2200"/>
      <c r="CI642" s="2200"/>
      <c r="CJ642" s="2200"/>
      <c r="CK642" s="2200"/>
      <c r="CL642" s="2200"/>
      <c r="CM642" s="2200"/>
      <c r="CN642" s="2200"/>
      <c r="CO642" s="2200"/>
      <c r="CP642" s="2200"/>
      <c r="CQ642" s="2200"/>
      <c r="CR642" s="1731"/>
      <c r="CS642" s="1731"/>
    </row>
    <row r="643" spans="1:97" ht="13.5" customHeight="1" x14ac:dyDescent="0.25">
      <c r="A643" s="1731"/>
      <c r="B643" s="1731"/>
      <c r="C643" s="1731"/>
      <c r="D643" s="1731"/>
      <c r="E643" s="1731"/>
      <c r="F643" s="1731"/>
      <c r="G643" s="1731"/>
      <c r="H643" s="1731"/>
      <c r="I643" s="1731"/>
      <c r="J643" s="1731"/>
      <c r="K643" s="1731"/>
      <c r="L643" s="1731"/>
      <c r="M643" s="1731"/>
      <c r="N643" s="1731"/>
      <c r="O643" s="1731"/>
      <c r="P643" s="1731"/>
      <c r="Q643" s="1731"/>
      <c r="R643" s="1731"/>
      <c r="S643" s="1731"/>
      <c r="T643" s="1731"/>
      <c r="U643" s="1731"/>
      <c r="V643" s="1731"/>
      <c r="W643" s="1731"/>
      <c r="X643" s="1731"/>
      <c r="Y643" s="1731"/>
      <c r="Z643" s="1731"/>
      <c r="AA643" s="1731"/>
      <c r="AB643" s="1731"/>
      <c r="AC643" s="1731"/>
      <c r="AD643" s="1731"/>
      <c r="AE643" s="1731"/>
      <c r="AF643" s="1731"/>
      <c r="AG643" s="1731"/>
      <c r="AH643" s="1731"/>
      <c r="AI643" s="1731"/>
      <c r="AJ643" s="1731"/>
      <c r="AK643" s="1731"/>
      <c r="AL643" s="1731"/>
      <c r="AM643" s="1731"/>
      <c r="AN643" s="1731"/>
      <c r="AO643" s="1731"/>
      <c r="AP643" s="1731"/>
      <c r="AQ643" s="1731"/>
      <c r="AR643" s="1731"/>
      <c r="AS643" s="1731"/>
      <c r="AT643" s="1731"/>
      <c r="AU643" s="1731"/>
      <c r="AV643" s="1731"/>
      <c r="AW643" s="1731"/>
      <c r="AX643" s="1731"/>
      <c r="AY643" s="1731"/>
      <c r="AZ643" s="1731"/>
      <c r="BA643" s="1731"/>
      <c r="BB643" s="1731"/>
      <c r="BC643" s="1731"/>
      <c r="BD643" s="1731"/>
      <c r="BE643" s="1731"/>
      <c r="BF643" s="1731"/>
      <c r="BG643" s="1731"/>
      <c r="BH643" s="1731"/>
      <c r="BI643" s="1731"/>
      <c r="BJ643" s="1731"/>
      <c r="BK643" s="1731"/>
      <c r="BL643" s="1731"/>
      <c r="BM643" s="1731"/>
      <c r="BN643" s="1731"/>
      <c r="BO643" s="1731"/>
      <c r="BP643" s="1731"/>
      <c r="BQ643" s="1731"/>
      <c r="BR643" s="1731"/>
      <c r="BS643" s="1731"/>
      <c r="BT643" s="1731"/>
      <c r="BU643" s="1731"/>
      <c r="BV643" s="1732"/>
      <c r="BW643" s="1732"/>
      <c r="BX643" s="1732"/>
      <c r="BY643" s="1732"/>
      <c r="BZ643" s="1731"/>
      <c r="CA643" s="2200"/>
      <c r="CB643" s="2200"/>
      <c r="CC643" s="2200"/>
      <c r="CD643" s="2200"/>
      <c r="CE643" s="2200"/>
      <c r="CF643" s="2200"/>
      <c r="CG643" s="2200"/>
      <c r="CH643" s="2200"/>
      <c r="CI643" s="2200"/>
      <c r="CJ643" s="2200"/>
      <c r="CK643" s="2200"/>
      <c r="CL643" s="2200"/>
      <c r="CM643" s="2200"/>
      <c r="CN643" s="2200"/>
      <c r="CO643" s="2200"/>
      <c r="CP643" s="2200"/>
      <c r="CQ643" s="2200"/>
      <c r="CR643" s="1731"/>
      <c r="CS643" s="1731"/>
    </row>
    <row r="644" spans="1:97" ht="13.5" customHeight="1" x14ac:dyDescent="0.25">
      <c r="A644" s="1731"/>
      <c r="B644" s="1731"/>
      <c r="C644" s="1731"/>
      <c r="D644" s="1731"/>
      <c r="E644" s="1731"/>
      <c r="F644" s="1731"/>
      <c r="G644" s="1731"/>
      <c r="H644" s="1731"/>
      <c r="I644" s="1731"/>
      <c r="J644" s="1731"/>
      <c r="K644" s="1731"/>
      <c r="L644" s="1731"/>
      <c r="M644" s="1731"/>
      <c r="N644" s="1731"/>
      <c r="O644" s="1731"/>
      <c r="P644" s="1731"/>
      <c r="Q644" s="1731"/>
      <c r="R644" s="1731"/>
      <c r="S644" s="1731"/>
      <c r="T644" s="1731"/>
      <c r="U644" s="1731"/>
      <c r="V644" s="1731"/>
      <c r="W644" s="1731"/>
      <c r="X644" s="1731"/>
      <c r="Y644" s="1731"/>
      <c r="Z644" s="1731"/>
      <c r="AA644" s="1731"/>
      <c r="AB644" s="1731"/>
      <c r="AC644" s="1731"/>
      <c r="AD644" s="1731"/>
      <c r="AE644" s="1731"/>
      <c r="AF644" s="1731"/>
      <c r="AG644" s="1731"/>
      <c r="AH644" s="1731"/>
      <c r="AI644" s="1731"/>
      <c r="AJ644" s="1731"/>
      <c r="AK644" s="1731"/>
      <c r="AL644" s="1731"/>
      <c r="AM644" s="1731"/>
      <c r="AN644" s="1731"/>
      <c r="AO644" s="1731"/>
      <c r="AP644" s="1731"/>
      <c r="AQ644" s="1731"/>
      <c r="AR644" s="1731"/>
      <c r="AS644" s="1731"/>
      <c r="AT644" s="1731"/>
      <c r="AU644" s="1731"/>
      <c r="AV644" s="1731"/>
      <c r="AW644" s="1731"/>
      <c r="AX644" s="1731"/>
      <c r="AY644" s="1731"/>
      <c r="AZ644" s="1731"/>
      <c r="BA644" s="1731"/>
      <c r="BB644" s="1731"/>
      <c r="BC644" s="1731"/>
      <c r="BD644" s="1731"/>
      <c r="BE644" s="1731"/>
      <c r="BF644" s="1731"/>
      <c r="BG644" s="1731"/>
      <c r="BH644" s="1731"/>
      <c r="BI644" s="1731"/>
      <c r="BJ644" s="1731"/>
      <c r="BK644" s="1731"/>
      <c r="BL644" s="1731"/>
      <c r="BM644" s="1731"/>
      <c r="BN644" s="1731"/>
      <c r="BO644" s="1731"/>
      <c r="BP644" s="1731"/>
      <c r="BQ644" s="1731"/>
      <c r="BR644" s="1731"/>
      <c r="BS644" s="1731"/>
      <c r="BT644" s="1731"/>
      <c r="BU644" s="1731"/>
      <c r="BV644" s="1732"/>
      <c r="BW644" s="1732"/>
      <c r="BX644" s="1732"/>
      <c r="BY644" s="1732"/>
      <c r="BZ644" s="1731"/>
      <c r="CA644" s="2200"/>
      <c r="CB644" s="2200"/>
      <c r="CC644" s="2200"/>
      <c r="CD644" s="2200"/>
      <c r="CE644" s="2200"/>
      <c r="CF644" s="2200"/>
      <c r="CG644" s="2200"/>
      <c r="CH644" s="2200"/>
      <c r="CI644" s="2200"/>
      <c r="CJ644" s="2200"/>
      <c r="CK644" s="2200"/>
      <c r="CL644" s="2200"/>
      <c r="CM644" s="2200"/>
      <c r="CN644" s="2200"/>
      <c r="CO644" s="2200"/>
      <c r="CP644" s="2200"/>
      <c r="CQ644" s="2200"/>
      <c r="CR644" s="1731"/>
      <c r="CS644" s="1731"/>
    </row>
    <row r="645" spans="1:97" ht="13.5" customHeight="1" x14ac:dyDescent="0.25">
      <c r="A645" s="1731"/>
      <c r="B645" s="1731"/>
      <c r="C645" s="1731"/>
      <c r="D645" s="1731"/>
      <c r="E645" s="1731"/>
      <c r="F645" s="1731"/>
      <c r="G645" s="1731"/>
      <c r="H645" s="1731"/>
      <c r="I645" s="1731"/>
      <c r="J645" s="1731"/>
      <c r="K645" s="1731"/>
      <c r="L645" s="1731"/>
      <c r="M645" s="1731"/>
      <c r="N645" s="1731"/>
      <c r="O645" s="1731"/>
      <c r="P645" s="1731"/>
      <c r="Q645" s="1731"/>
      <c r="R645" s="1731"/>
      <c r="S645" s="1731"/>
      <c r="T645" s="1731"/>
      <c r="U645" s="1731"/>
      <c r="V645" s="1731"/>
      <c r="W645" s="1731"/>
      <c r="X645" s="1731"/>
      <c r="Y645" s="1731"/>
      <c r="Z645" s="1731"/>
      <c r="AA645" s="1731"/>
      <c r="AB645" s="1731"/>
      <c r="AC645" s="1731"/>
      <c r="AD645" s="1731"/>
      <c r="AE645" s="1731"/>
      <c r="AF645" s="1731"/>
      <c r="AG645" s="1731"/>
      <c r="AH645" s="1731"/>
      <c r="AI645" s="1731"/>
      <c r="AJ645" s="1731"/>
      <c r="AK645" s="1731"/>
      <c r="AL645" s="1731"/>
      <c r="AM645" s="1731"/>
      <c r="AN645" s="1731"/>
      <c r="AO645" s="1731"/>
      <c r="AP645" s="1731"/>
      <c r="AQ645" s="1731"/>
      <c r="AR645" s="1731"/>
      <c r="AS645" s="1731"/>
      <c r="AT645" s="1731"/>
      <c r="AU645" s="1731"/>
      <c r="AV645" s="1731"/>
      <c r="AW645" s="1731"/>
      <c r="AX645" s="1731"/>
      <c r="AY645" s="1731"/>
      <c r="AZ645" s="1731"/>
      <c r="BA645" s="1731"/>
      <c r="BB645" s="1731"/>
      <c r="BC645" s="1731"/>
      <c r="BD645" s="1731"/>
      <c r="BE645" s="1731"/>
      <c r="BF645" s="1731"/>
      <c r="BG645" s="1731"/>
      <c r="BH645" s="1731"/>
      <c r="BI645" s="1731"/>
      <c r="BJ645" s="1731"/>
      <c r="BK645" s="1731"/>
      <c r="BL645" s="1731"/>
      <c r="BM645" s="1731"/>
      <c r="BN645" s="1731"/>
      <c r="BO645" s="1731"/>
      <c r="BP645" s="1731"/>
      <c r="BQ645" s="1731"/>
      <c r="BR645" s="1731"/>
      <c r="BS645" s="1731"/>
      <c r="BT645" s="1731"/>
      <c r="BU645" s="1731"/>
      <c r="BV645" s="1732"/>
      <c r="BW645" s="1732"/>
      <c r="BX645" s="1732"/>
      <c r="BY645" s="1732"/>
      <c r="BZ645" s="1731"/>
      <c r="CA645" s="2200"/>
      <c r="CB645" s="2200"/>
      <c r="CC645" s="2200"/>
      <c r="CD645" s="2200"/>
      <c r="CE645" s="2200"/>
      <c r="CF645" s="2200"/>
      <c r="CG645" s="2200"/>
      <c r="CH645" s="2200"/>
      <c r="CI645" s="2200"/>
      <c r="CJ645" s="2200"/>
      <c r="CK645" s="2200"/>
      <c r="CL645" s="2200"/>
      <c r="CM645" s="2200"/>
      <c r="CN645" s="2200"/>
      <c r="CO645" s="2200"/>
      <c r="CP645" s="2200"/>
      <c r="CQ645" s="2200"/>
      <c r="CR645" s="1731"/>
      <c r="CS645" s="1731"/>
    </row>
    <row r="646" spans="1:97" ht="13.5" customHeight="1" x14ac:dyDescent="0.25">
      <c r="A646" s="1731"/>
      <c r="B646" s="1731"/>
      <c r="C646" s="1731"/>
      <c r="D646" s="1731"/>
      <c r="E646" s="1731"/>
      <c r="F646" s="1731"/>
      <c r="G646" s="1731"/>
      <c r="H646" s="1731"/>
      <c r="I646" s="1731"/>
      <c r="J646" s="1731"/>
      <c r="K646" s="1731"/>
      <c r="L646" s="1731"/>
      <c r="M646" s="1731"/>
      <c r="N646" s="1731"/>
      <c r="O646" s="1731"/>
      <c r="P646" s="1731"/>
      <c r="Q646" s="1731"/>
      <c r="R646" s="1731"/>
      <c r="S646" s="1731"/>
      <c r="T646" s="1731"/>
      <c r="U646" s="1731"/>
      <c r="V646" s="1731"/>
      <c r="W646" s="1731"/>
      <c r="X646" s="1731"/>
      <c r="Y646" s="1731"/>
      <c r="Z646" s="1731"/>
      <c r="AA646" s="1731"/>
      <c r="AB646" s="1731"/>
      <c r="AC646" s="1731"/>
      <c r="AD646" s="1731"/>
      <c r="AE646" s="1731"/>
      <c r="AF646" s="1731"/>
      <c r="AG646" s="1731"/>
      <c r="AH646" s="1731"/>
      <c r="AI646" s="1731"/>
      <c r="AJ646" s="1731"/>
      <c r="AK646" s="1731"/>
      <c r="AL646" s="1731"/>
      <c r="AM646" s="1731"/>
      <c r="AN646" s="1731"/>
      <c r="AO646" s="1731"/>
      <c r="AP646" s="1731"/>
      <c r="AQ646" s="1731"/>
      <c r="AR646" s="1731"/>
      <c r="AS646" s="1731"/>
      <c r="AT646" s="1731"/>
      <c r="AU646" s="1731"/>
      <c r="AV646" s="1731"/>
      <c r="AW646" s="1731"/>
      <c r="AX646" s="1731"/>
      <c r="AY646" s="1731"/>
      <c r="AZ646" s="1731"/>
      <c r="BA646" s="1731"/>
      <c r="BB646" s="1731"/>
      <c r="BC646" s="1731"/>
      <c r="BD646" s="1731"/>
      <c r="BE646" s="1731"/>
      <c r="BF646" s="1731"/>
      <c r="BG646" s="1731"/>
      <c r="BH646" s="1731"/>
      <c r="BI646" s="1731"/>
      <c r="BJ646" s="1731"/>
      <c r="BK646" s="1731"/>
      <c r="BL646" s="1731"/>
      <c r="BM646" s="1731"/>
      <c r="BN646" s="1731"/>
      <c r="BO646" s="1731"/>
      <c r="BP646" s="1731"/>
      <c r="BQ646" s="1731"/>
      <c r="BR646" s="1731"/>
      <c r="BS646" s="1731"/>
      <c r="BT646" s="1731"/>
      <c r="BU646" s="1731"/>
      <c r="BV646" s="1732"/>
      <c r="BW646" s="1732"/>
      <c r="BX646" s="1732"/>
      <c r="BY646" s="1732"/>
      <c r="BZ646" s="1731"/>
      <c r="CA646" s="2200"/>
      <c r="CB646" s="2200"/>
      <c r="CC646" s="2200"/>
      <c r="CD646" s="2200"/>
      <c r="CE646" s="2200"/>
      <c r="CF646" s="2200"/>
      <c r="CG646" s="2200"/>
      <c r="CH646" s="2200"/>
      <c r="CI646" s="2200"/>
      <c r="CJ646" s="2200"/>
      <c r="CK646" s="2200"/>
      <c r="CL646" s="2200"/>
      <c r="CM646" s="2200"/>
      <c r="CN646" s="2200"/>
      <c r="CO646" s="2200"/>
      <c r="CP646" s="2200"/>
      <c r="CQ646" s="2200"/>
      <c r="CR646" s="1731"/>
      <c r="CS646" s="1731"/>
    </row>
    <row r="647" spans="1:97" ht="13.5" customHeight="1" x14ac:dyDescent="0.25">
      <c r="A647" s="1731"/>
      <c r="B647" s="1731"/>
      <c r="C647" s="1731"/>
      <c r="D647" s="1731"/>
      <c r="E647" s="1731"/>
      <c r="F647" s="1731"/>
      <c r="G647" s="1731"/>
      <c r="H647" s="1731"/>
      <c r="I647" s="1731"/>
      <c r="J647" s="1731"/>
      <c r="K647" s="1731"/>
      <c r="L647" s="1731"/>
      <c r="M647" s="1731"/>
      <c r="N647" s="1731"/>
      <c r="O647" s="1731"/>
      <c r="P647" s="1731"/>
      <c r="Q647" s="1731"/>
      <c r="R647" s="1731"/>
      <c r="S647" s="1731"/>
      <c r="T647" s="1731"/>
      <c r="U647" s="1731"/>
      <c r="V647" s="1731"/>
      <c r="W647" s="1731"/>
      <c r="X647" s="1731"/>
      <c r="Y647" s="1731"/>
      <c r="Z647" s="1731"/>
      <c r="AA647" s="1731"/>
      <c r="AB647" s="1731"/>
      <c r="AC647" s="1731"/>
      <c r="AD647" s="1731"/>
      <c r="AE647" s="1731"/>
      <c r="AF647" s="1731"/>
      <c r="AG647" s="1731"/>
      <c r="AH647" s="1731"/>
      <c r="AI647" s="1731"/>
      <c r="AJ647" s="1731"/>
      <c r="AK647" s="1731"/>
      <c r="AL647" s="1731"/>
      <c r="AM647" s="1731"/>
      <c r="AN647" s="1731"/>
      <c r="AO647" s="1731"/>
      <c r="AP647" s="1731"/>
      <c r="AQ647" s="1731"/>
      <c r="AR647" s="1731"/>
      <c r="AS647" s="1731"/>
      <c r="AT647" s="1731"/>
      <c r="AU647" s="1731"/>
      <c r="AV647" s="1731"/>
      <c r="AW647" s="1731"/>
      <c r="AX647" s="1731"/>
      <c r="AY647" s="1731"/>
      <c r="AZ647" s="1731"/>
      <c r="BA647" s="1731"/>
      <c r="BB647" s="1731"/>
      <c r="BC647" s="1731"/>
      <c r="BD647" s="1731"/>
      <c r="BE647" s="1731"/>
      <c r="BF647" s="1731"/>
      <c r="BG647" s="1731"/>
      <c r="BH647" s="1731"/>
      <c r="BI647" s="1731"/>
      <c r="BJ647" s="1731"/>
      <c r="BK647" s="1731"/>
      <c r="BL647" s="1731"/>
      <c r="BM647" s="1731"/>
      <c r="BN647" s="1731"/>
      <c r="BO647" s="1731"/>
      <c r="BP647" s="1731"/>
      <c r="BQ647" s="1731"/>
      <c r="BR647" s="1731"/>
      <c r="BS647" s="1731"/>
      <c r="BT647" s="1731"/>
      <c r="BU647" s="1731"/>
      <c r="BV647" s="1732"/>
      <c r="BW647" s="1732"/>
      <c r="BX647" s="1732"/>
      <c r="BY647" s="1732"/>
      <c r="BZ647" s="1731"/>
      <c r="CA647" s="2200"/>
      <c r="CB647" s="2200"/>
      <c r="CC647" s="2200"/>
      <c r="CD647" s="2200"/>
      <c r="CE647" s="2200"/>
      <c r="CF647" s="2200"/>
      <c r="CG647" s="2200"/>
      <c r="CH647" s="2200"/>
      <c r="CI647" s="2200"/>
      <c r="CJ647" s="2200"/>
      <c r="CK647" s="2200"/>
      <c r="CL647" s="2200"/>
      <c r="CM647" s="2200"/>
      <c r="CN647" s="2200"/>
      <c r="CO647" s="2200"/>
      <c r="CP647" s="2200"/>
      <c r="CQ647" s="2200"/>
      <c r="CR647" s="1731"/>
      <c r="CS647" s="1731"/>
    </row>
    <row r="648" spans="1:97" ht="13.5" customHeight="1" x14ac:dyDescent="0.25">
      <c r="A648" s="1731"/>
      <c r="B648" s="1731"/>
      <c r="C648" s="1731"/>
      <c r="D648" s="1731"/>
      <c r="E648" s="1731"/>
      <c r="F648" s="1731"/>
      <c r="G648" s="1731"/>
      <c r="H648" s="1731"/>
      <c r="I648" s="1731"/>
      <c r="J648" s="1731"/>
      <c r="K648" s="1731"/>
      <c r="L648" s="1731"/>
      <c r="M648" s="1731"/>
      <c r="N648" s="1731"/>
      <c r="O648" s="1731"/>
      <c r="P648" s="1731"/>
      <c r="Q648" s="1731"/>
      <c r="R648" s="1731"/>
      <c r="S648" s="1731"/>
      <c r="T648" s="1731"/>
      <c r="U648" s="1731"/>
      <c r="V648" s="1731"/>
      <c r="W648" s="1731"/>
      <c r="X648" s="1731"/>
      <c r="Y648" s="1731"/>
      <c r="Z648" s="1731"/>
      <c r="AA648" s="1731"/>
      <c r="AB648" s="1731"/>
      <c r="AC648" s="1731"/>
      <c r="AD648" s="1731"/>
      <c r="AE648" s="1731"/>
      <c r="AF648" s="1731"/>
      <c r="AG648" s="1731"/>
      <c r="AH648" s="1731"/>
      <c r="AI648" s="1731"/>
      <c r="AJ648" s="1731"/>
      <c r="AK648" s="1731"/>
      <c r="AL648" s="1731"/>
      <c r="AM648" s="1731"/>
      <c r="AN648" s="1731"/>
      <c r="AO648" s="1731"/>
      <c r="AP648" s="1731"/>
      <c r="AQ648" s="1731"/>
      <c r="AR648" s="1731"/>
      <c r="AS648" s="1731"/>
      <c r="AT648" s="1731"/>
      <c r="AU648" s="1731"/>
      <c r="AV648" s="1731"/>
      <c r="AW648" s="1731"/>
      <c r="AX648" s="1731"/>
      <c r="AY648" s="1731"/>
      <c r="AZ648" s="1731"/>
      <c r="BA648" s="1731"/>
      <c r="BB648" s="1731"/>
      <c r="BC648" s="1731"/>
      <c r="BD648" s="1731"/>
      <c r="BE648" s="1731"/>
      <c r="BF648" s="1731"/>
      <c r="BG648" s="1731"/>
      <c r="BH648" s="1731"/>
      <c r="BI648" s="1731"/>
      <c r="BJ648" s="1731"/>
      <c r="BK648" s="1731"/>
      <c r="BL648" s="1731"/>
      <c r="BM648" s="1731"/>
      <c r="BN648" s="1731"/>
      <c r="BO648" s="1731"/>
      <c r="BP648" s="1731"/>
      <c r="BQ648" s="1731"/>
      <c r="BR648" s="1731"/>
      <c r="BS648" s="1731"/>
      <c r="BT648" s="1731"/>
      <c r="BU648" s="1731"/>
      <c r="BV648" s="1732"/>
      <c r="BW648" s="1732"/>
      <c r="BX648" s="1732"/>
      <c r="BY648" s="1732"/>
      <c r="BZ648" s="1731"/>
      <c r="CA648" s="2200"/>
      <c r="CB648" s="2200"/>
      <c r="CC648" s="2200"/>
      <c r="CD648" s="2200"/>
      <c r="CE648" s="2200"/>
      <c r="CF648" s="2200"/>
      <c r="CG648" s="2200"/>
      <c r="CH648" s="2200"/>
      <c r="CI648" s="2200"/>
      <c r="CJ648" s="2200"/>
      <c r="CK648" s="2200"/>
      <c r="CL648" s="2200"/>
      <c r="CM648" s="2200"/>
      <c r="CN648" s="2200"/>
      <c r="CO648" s="2200"/>
      <c r="CP648" s="2200"/>
      <c r="CQ648" s="2200"/>
      <c r="CR648" s="1731"/>
      <c r="CS648" s="1731"/>
    </row>
    <row r="649" spans="1:97" ht="13.5" customHeight="1" x14ac:dyDescent="0.25">
      <c r="A649" s="1731"/>
      <c r="B649" s="1731"/>
      <c r="C649" s="1731"/>
      <c r="D649" s="1731"/>
      <c r="E649" s="1731"/>
      <c r="F649" s="1731"/>
      <c r="G649" s="1731"/>
      <c r="H649" s="1731"/>
      <c r="I649" s="1731"/>
      <c r="J649" s="1731"/>
      <c r="K649" s="1731"/>
      <c r="L649" s="1731"/>
      <c r="M649" s="1731"/>
      <c r="N649" s="1731"/>
      <c r="O649" s="1731"/>
      <c r="P649" s="1731"/>
      <c r="Q649" s="1731"/>
      <c r="R649" s="1731"/>
      <c r="S649" s="1731"/>
      <c r="T649" s="1731"/>
      <c r="U649" s="1731"/>
      <c r="V649" s="1731"/>
      <c r="W649" s="1731"/>
      <c r="X649" s="1731"/>
      <c r="Y649" s="1731"/>
      <c r="Z649" s="1731"/>
      <c r="AA649" s="1731"/>
      <c r="AB649" s="1731"/>
      <c r="AC649" s="1731"/>
      <c r="AD649" s="1731"/>
      <c r="AE649" s="1731"/>
      <c r="AF649" s="1731"/>
      <c r="AG649" s="1731"/>
      <c r="AH649" s="1731"/>
      <c r="AI649" s="1731"/>
      <c r="AJ649" s="1731"/>
      <c r="AK649" s="1731"/>
      <c r="AL649" s="1731"/>
      <c r="AM649" s="1731"/>
      <c r="AN649" s="1731"/>
      <c r="AO649" s="1731"/>
      <c r="AP649" s="1731"/>
      <c r="AQ649" s="1731"/>
      <c r="AR649" s="1731"/>
      <c r="AS649" s="1731"/>
      <c r="AT649" s="1731"/>
      <c r="AU649" s="1731"/>
      <c r="AV649" s="1731"/>
      <c r="AW649" s="1731"/>
      <c r="AX649" s="1731"/>
      <c r="AY649" s="1731"/>
      <c r="AZ649" s="1731"/>
      <c r="BA649" s="1731"/>
      <c r="BB649" s="1731"/>
      <c r="BC649" s="1731"/>
      <c r="BD649" s="1731"/>
      <c r="BE649" s="1731"/>
      <c r="BF649" s="1731"/>
      <c r="BG649" s="1731"/>
      <c r="BH649" s="1731"/>
      <c r="BI649" s="1731"/>
      <c r="BJ649" s="1731"/>
      <c r="BK649" s="1731"/>
      <c r="BL649" s="1731"/>
      <c r="BM649" s="1731"/>
      <c r="BN649" s="1731"/>
      <c r="BO649" s="1731"/>
      <c r="BP649" s="1731"/>
      <c r="BQ649" s="1731"/>
      <c r="BR649" s="1731"/>
      <c r="BS649" s="1731"/>
      <c r="BT649" s="1731"/>
      <c r="BU649" s="1731"/>
      <c r="BV649" s="1732"/>
      <c r="BW649" s="1732"/>
      <c r="BX649" s="1732"/>
      <c r="BY649" s="1732"/>
      <c r="BZ649" s="1731"/>
      <c r="CA649" s="2200"/>
      <c r="CB649" s="2200"/>
      <c r="CC649" s="2200"/>
      <c r="CD649" s="2200"/>
      <c r="CE649" s="2200"/>
      <c r="CF649" s="2200"/>
      <c r="CG649" s="2200"/>
      <c r="CH649" s="2200"/>
      <c r="CI649" s="2200"/>
      <c r="CJ649" s="2200"/>
      <c r="CK649" s="2200"/>
      <c r="CL649" s="2200"/>
      <c r="CM649" s="2200"/>
      <c r="CN649" s="2200"/>
      <c r="CO649" s="2200"/>
      <c r="CP649" s="2200"/>
      <c r="CQ649" s="2200"/>
      <c r="CR649" s="1731"/>
      <c r="CS649" s="1731"/>
    </row>
    <row r="650" spans="1:97" ht="13.5" customHeight="1" x14ac:dyDescent="0.25">
      <c r="A650" s="1731"/>
      <c r="B650" s="1731"/>
      <c r="C650" s="1731"/>
      <c r="D650" s="1731"/>
      <c r="E650" s="1731"/>
      <c r="F650" s="1731"/>
      <c r="G650" s="1731"/>
      <c r="H650" s="1731"/>
      <c r="I650" s="1731"/>
      <c r="J650" s="1731"/>
      <c r="K650" s="1731"/>
      <c r="L650" s="1731"/>
      <c r="M650" s="1731"/>
      <c r="N650" s="1731"/>
      <c r="O650" s="1731"/>
      <c r="P650" s="1731"/>
      <c r="Q650" s="1731"/>
      <c r="R650" s="1731"/>
      <c r="S650" s="1731"/>
      <c r="T650" s="1731"/>
      <c r="U650" s="1731"/>
      <c r="V650" s="1731"/>
      <c r="W650" s="1731"/>
      <c r="X650" s="1731"/>
      <c r="Y650" s="1731"/>
      <c r="Z650" s="1731"/>
      <c r="AA650" s="1731"/>
      <c r="AB650" s="1731"/>
      <c r="AC650" s="1731"/>
      <c r="AD650" s="1731"/>
      <c r="AE650" s="1731"/>
      <c r="AF650" s="1731"/>
      <c r="AG650" s="1731"/>
      <c r="AH650" s="1731"/>
      <c r="AI650" s="1731"/>
      <c r="AJ650" s="1731"/>
      <c r="AK650" s="1731"/>
      <c r="AL650" s="1731"/>
      <c r="AM650" s="1731"/>
      <c r="AN650" s="1731"/>
      <c r="AO650" s="1731"/>
      <c r="AP650" s="1731"/>
      <c r="AQ650" s="1731"/>
      <c r="AR650" s="1731"/>
      <c r="AS650" s="1731"/>
      <c r="AT650" s="1731"/>
      <c r="AU650" s="1731"/>
      <c r="AV650" s="1731"/>
      <c r="AW650" s="1731"/>
      <c r="AX650" s="1731"/>
      <c r="AY650" s="1731"/>
      <c r="AZ650" s="1731"/>
      <c r="BA650" s="1731"/>
      <c r="BB650" s="1731"/>
      <c r="BC650" s="1731"/>
      <c r="BD650" s="1731"/>
      <c r="BE650" s="1731"/>
      <c r="BF650" s="1731"/>
      <c r="BG650" s="1731"/>
      <c r="BH650" s="1731"/>
      <c r="BI650" s="1731"/>
      <c r="BJ650" s="1731"/>
      <c r="BK650" s="1731"/>
      <c r="BL650" s="1731"/>
      <c r="BM650" s="1731"/>
      <c r="BN650" s="1731"/>
      <c r="BO650" s="1731"/>
      <c r="BP650" s="1731"/>
      <c r="BQ650" s="1731"/>
      <c r="BR650" s="1731"/>
      <c r="BS650" s="1731"/>
      <c r="BT650" s="1731"/>
      <c r="BU650" s="1731"/>
      <c r="BV650" s="1732"/>
      <c r="BW650" s="1732"/>
      <c r="BX650" s="1732"/>
      <c r="BY650" s="1732"/>
      <c r="BZ650" s="1731"/>
      <c r="CA650" s="2200"/>
      <c r="CB650" s="2200"/>
      <c r="CC650" s="2200"/>
      <c r="CD650" s="2200"/>
      <c r="CE650" s="2200"/>
      <c r="CF650" s="2200"/>
      <c r="CG650" s="2200"/>
      <c r="CH650" s="2200"/>
      <c r="CI650" s="2200"/>
      <c r="CJ650" s="2200"/>
      <c r="CK650" s="2200"/>
      <c r="CL650" s="2200"/>
      <c r="CM650" s="2200"/>
      <c r="CN650" s="2200"/>
      <c r="CO650" s="2200"/>
      <c r="CP650" s="2200"/>
      <c r="CQ650" s="2200"/>
      <c r="CR650" s="1731"/>
      <c r="CS650" s="1731"/>
    </row>
    <row r="651" spans="1:97" ht="13.5" customHeight="1" x14ac:dyDescent="0.25">
      <c r="A651" s="1731"/>
      <c r="B651" s="1731"/>
      <c r="C651" s="1731"/>
      <c r="D651" s="1731"/>
      <c r="E651" s="1731"/>
      <c r="F651" s="1731"/>
      <c r="G651" s="1731"/>
      <c r="H651" s="1731"/>
      <c r="I651" s="1731"/>
      <c r="J651" s="1731"/>
      <c r="K651" s="1731"/>
      <c r="L651" s="1731"/>
      <c r="M651" s="1731"/>
      <c r="N651" s="1731"/>
      <c r="O651" s="1731"/>
      <c r="P651" s="1731"/>
      <c r="Q651" s="1731"/>
      <c r="R651" s="1731"/>
      <c r="S651" s="1731"/>
      <c r="T651" s="1731"/>
      <c r="U651" s="1731"/>
      <c r="V651" s="1731"/>
      <c r="W651" s="1731"/>
      <c r="X651" s="1731"/>
      <c r="Y651" s="1731"/>
      <c r="Z651" s="1731"/>
      <c r="AA651" s="1731"/>
      <c r="AB651" s="1731"/>
      <c r="AC651" s="1731"/>
      <c r="AD651" s="1731"/>
      <c r="AE651" s="1731"/>
      <c r="AF651" s="1731"/>
      <c r="AG651" s="1731"/>
      <c r="AH651" s="1731"/>
      <c r="AI651" s="1731"/>
      <c r="AJ651" s="1731"/>
      <c r="AK651" s="1731"/>
      <c r="AL651" s="1731"/>
      <c r="AM651" s="1731"/>
      <c r="AN651" s="1731"/>
      <c r="AO651" s="1731"/>
      <c r="AP651" s="1731"/>
      <c r="AQ651" s="1731"/>
      <c r="AR651" s="1731"/>
      <c r="AS651" s="1731"/>
      <c r="AT651" s="1731"/>
      <c r="AU651" s="1731"/>
      <c r="AV651" s="1731"/>
      <c r="AW651" s="1731"/>
      <c r="AX651" s="1731"/>
      <c r="AY651" s="1731"/>
      <c r="AZ651" s="1731"/>
      <c r="BA651" s="1731"/>
      <c r="BB651" s="1731"/>
      <c r="BC651" s="1731"/>
      <c r="BD651" s="1731"/>
      <c r="BE651" s="1731"/>
      <c r="BF651" s="1731"/>
      <c r="BG651" s="1731"/>
      <c r="BH651" s="1731"/>
      <c r="BI651" s="1731"/>
      <c r="BJ651" s="1731"/>
      <c r="BK651" s="1731"/>
      <c r="BL651" s="1731"/>
      <c r="BM651" s="1731"/>
      <c r="BN651" s="1731"/>
      <c r="BO651" s="1731"/>
      <c r="BP651" s="1731"/>
      <c r="BQ651" s="1731"/>
      <c r="BR651" s="1731"/>
      <c r="BS651" s="1731"/>
      <c r="BT651" s="1731"/>
      <c r="BU651" s="1731"/>
      <c r="BV651" s="1732"/>
      <c r="BW651" s="1732"/>
      <c r="BX651" s="1732"/>
      <c r="BY651" s="1732"/>
      <c r="BZ651" s="1731"/>
      <c r="CA651" s="2200"/>
      <c r="CB651" s="2200"/>
      <c r="CC651" s="2200"/>
      <c r="CD651" s="2200"/>
      <c r="CE651" s="2200"/>
      <c r="CF651" s="2200"/>
      <c r="CG651" s="2200"/>
      <c r="CH651" s="2200"/>
      <c r="CI651" s="2200"/>
      <c r="CJ651" s="2200"/>
      <c r="CK651" s="2200"/>
      <c r="CL651" s="2200"/>
      <c r="CM651" s="2200"/>
      <c r="CN651" s="2200"/>
      <c r="CO651" s="2200"/>
      <c r="CP651" s="2200"/>
      <c r="CQ651" s="2200"/>
      <c r="CR651" s="1731"/>
      <c r="CS651" s="1731"/>
    </row>
    <row r="652" spans="1:97" ht="13.5" customHeight="1" x14ac:dyDescent="0.25">
      <c r="A652" s="1731"/>
      <c r="B652" s="1731"/>
      <c r="C652" s="1731"/>
      <c r="D652" s="1731"/>
      <c r="E652" s="1731"/>
      <c r="F652" s="1731"/>
      <c r="G652" s="1731"/>
      <c r="H652" s="1731"/>
      <c r="I652" s="1731"/>
      <c r="J652" s="1731"/>
      <c r="K652" s="1731"/>
      <c r="L652" s="1731"/>
      <c r="M652" s="1731"/>
      <c r="N652" s="1731"/>
      <c r="O652" s="1731"/>
      <c r="P652" s="1731"/>
      <c r="Q652" s="1731"/>
      <c r="R652" s="1731"/>
      <c r="S652" s="1731"/>
      <c r="T652" s="1731"/>
      <c r="U652" s="1731"/>
      <c r="V652" s="1731"/>
      <c r="W652" s="1731"/>
      <c r="X652" s="1731"/>
      <c r="Y652" s="1731"/>
      <c r="Z652" s="1731"/>
      <c r="AA652" s="1731"/>
      <c r="AB652" s="1731"/>
      <c r="AC652" s="1731"/>
      <c r="AD652" s="1731"/>
      <c r="AE652" s="1731"/>
      <c r="AF652" s="1731"/>
      <c r="AG652" s="1731"/>
      <c r="AH652" s="1731"/>
      <c r="AI652" s="1731"/>
      <c r="AJ652" s="1731"/>
      <c r="AK652" s="1731"/>
      <c r="AL652" s="1731"/>
      <c r="AM652" s="1731"/>
      <c r="AN652" s="1731"/>
      <c r="AO652" s="1731"/>
      <c r="AP652" s="1731"/>
      <c r="AQ652" s="1731"/>
      <c r="AR652" s="1731"/>
      <c r="AS652" s="1731"/>
      <c r="AT652" s="1731"/>
      <c r="AU652" s="1731"/>
      <c r="AV652" s="1731"/>
      <c r="AW652" s="1731"/>
      <c r="AX652" s="1731"/>
      <c r="AY652" s="1731"/>
      <c r="AZ652" s="1731"/>
      <c r="BA652" s="1731"/>
      <c r="BB652" s="1731"/>
      <c r="BC652" s="1731"/>
      <c r="BD652" s="1731"/>
      <c r="BE652" s="1731"/>
      <c r="BF652" s="1731"/>
      <c r="BG652" s="1731"/>
      <c r="BH652" s="1731"/>
      <c r="BI652" s="1731"/>
      <c r="BJ652" s="1731"/>
      <c r="BK652" s="1731"/>
      <c r="BL652" s="1731"/>
      <c r="BM652" s="1731"/>
      <c r="BN652" s="1731"/>
      <c r="BO652" s="1731"/>
      <c r="BP652" s="1731"/>
      <c r="BQ652" s="1731"/>
      <c r="BR652" s="1731"/>
      <c r="BS652" s="1731"/>
      <c r="BT652" s="1731"/>
      <c r="BU652" s="1731"/>
      <c r="BV652" s="1732"/>
      <c r="BW652" s="1732"/>
      <c r="BX652" s="1732"/>
      <c r="BY652" s="1732"/>
      <c r="BZ652" s="1731"/>
      <c r="CA652" s="2200"/>
      <c r="CB652" s="2200"/>
      <c r="CC652" s="2200"/>
      <c r="CD652" s="2200"/>
      <c r="CE652" s="2200"/>
      <c r="CF652" s="2200"/>
      <c r="CG652" s="2200"/>
      <c r="CH652" s="2200"/>
      <c r="CI652" s="2200"/>
      <c r="CJ652" s="2200"/>
      <c r="CK652" s="2200"/>
      <c r="CL652" s="2200"/>
      <c r="CM652" s="2200"/>
      <c r="CN652" s="2200"/>
      <c r="CO652" s="2200"/>
      <c r="CP652" s="2200"/>
      <c r="CQ652" s="2200"/>
      <c r="CR652" s="1731"/>
      <c r="CS652" s="1731"/>
    </row>
    <row r="653" spans="1:97" ht="13.5" customHeight="1" x14ac:dyDescent="0.25">
      <c r="A653" s="1731"/>
      <c r="B653" s="1731"/>
      <c r="C653" s="1731"/>
      <c r="D653" s="1731"/>
      <c r="E653" s="1731"/>
      <c r="F653" s="1731"/>
      <c r="G653" s="1731"/>
      <c r="H653" s="1731"/>
      <c r="I653" s="1731"/>
      <c r="J653" s="1731"/>
      <c r="K653" s="1731"/>
      <c r="L653" s="1731"/>
      <c r="M653" s="1731"/>
      <c r="N653" s="1731"/>
      <c r="O653" s="1731"/>
      <c r="P653" s="1731"/>
      <c r="Q653" s="1731"/>
      <c r="R653" s="1731"/>
      <c r="S653" s="1731"/>
      <c r="T653" s="1731"/>
      <c r="U653" s="1731"/>
      <c r="V653" s="1731"/>
      <c r="W653" s="1731"/>
      <c r="X653" s="1731"/>
      <c r="Y653" s="1731"/>
      <c r="Z653" s="1731"/>
      <c r="AA653" s="1731"/>
      <c r="AB653" s="1731"/>
      <c r="AC653" s="1731"/>
      <c r="AD653" s="1731"/>
      <c r="AE653" s="1731"/>
      <c r="AF653" s="1731"/>
      <c r="AG653" s="1731"/>
      <c r="AH653" s="1731"/>
      <c r="AI653" s="1731"/>
      <c r="AJ653" s="1731"/>
      <c r="AK653" s="1731"/>
      <c r="AL653" s="1731"/>
      <c r="AM653" s="1731"/>
      <c r="AN653" s="1731"/>
      <c r="AO653" s="1731"/>
      <c r="AP653" s="1731"/>
      <c r="AQ653" s="1731"/>
      <c r="AR653" s="1731"/>
      <c r="AS653" s="1731"/>
      <c r="AT653" s="1731"/>
      <c r="AU653" s="1731"/>
      <c r="AV653" s="1731"/>
      <c r="AW653" s="1731"/>
      <c r="AX653" s="1731"/>
      <c r="AY653" s="1731"/>
      <c r="AZ653" s="1731"/>
      <c r="BA653" s="1731"/>
      <c r="BB653" s="1731"/>
      <c r="BC653" s="1731"/>
      <c r="BD653" s="1731"/>
      <c r="BE653" s="1731"/>
      <c r="BF653" s="1731"/>
      <c r="BG653" s="1731"/>
      <c r="BH653" s="1731"/>
      <c r="BI653" s="1731"/>
      <c r="BJ653" s="1731"/>
      <c r="BK653" s="1731"/>
      <c r="BL653" s="1731"/>
      <c r="BM653" s="1731"/>
      <c r="BN653" s="1731"/>
      <c r="BO653" s="1731"/>
      <c r="BP653" s="1731"/>
      <c r="BQ653" s="1731"/>
      <c r="BR653" s="1731"/>
      <c r="BS653" s="1731"/>
      <c r="BT653" s="1731"/>
      <c r="BU653" s="1731"/>
      <c r="BV653" s="1732"/>
      <c r="BW653" s="1732"/>
      <c r="BX653" s="1732"/>
      <c r="BY653" s="1732"/>
      <c r="BZ653" s="1731"/>
      <c r="CA653" s="2200"/>
      <c r="CB653" s="2200"/>
      <c r="CC653" s="2200"/>
      <c r="CD653" s="2200"/>
      <c r="CE653" s="2200"/>
      <c r="CF653" s="2200"/>
      <c r="CG653" s="2200"/>
      <c r="CH653" s="2200"/>
      <c r="CI653" s="2200"/>
      <c r="CJ653" s="2200"/>
      <c r="CK653" s="2200"/>
      <c r="CL653" s="2200"/>
      <c r="CM653" s="2200"/>
      <c r="CN653" s="2200"/>
      <c r="CO653" s="2200"/>
      <c r="CP653" s="2200"/>
      <c r="CQ653" s="2200"/>
      <c r="CR653" s="1731"/>
      <c r="CS653" s="1731"/>
    </row>
    <row r="654" spans="1:97" ht="13.5" customHeight="1" x14ac:dyDescent="0.25">
      <c r="A654" s="1731"/>
      <c r="B654" s="1731"/>
      <c r="C654" s="1731"/>
      <c r="D654" s="1731"/>
      <c r="E654" s="1731"/>
      <c r="F654" s="1731"/>
      <c r="G654" s="1731"/>
      <c r="H654" s="1731"/>
      <c r="I654" s="1731"/>
      <c r="J654" s="1731"/>
      <c r="K654" s="1731"/>
      <c r="L654" s="1731"/>
      <c r="M654" s="1731"/>
      <c r="N654" s="1731"/>
      <c r="O654" s="1731"/>
      <c r="P654" s="1731"/>
      <c r="Q654" s="1731"/>
      <c r="R654" s="1731"/>
      <c r="S654" s="1731"/>
      <c r="T654" s="1731"/>
      <c r="U654" s="1731"/>
      <c r="V654" s="1731"/>
      <c r="W654" s="1731"/>
      <c r="X654" s="1731"/>
      <c r="Y654" s="1731"/>
      <c r="Z654" s="1731"/>
      <c r="AA654" s="1731"/>
      <c r="AB654" s="1731"/>
      <c r="AC654" s="1731"/>
      <c r="AD654" s="1731"/>
      <c r="AE654" s="1731"/>
      <c r="AF654" s="1731"/>
      <c r="AG654" s="1731"/>
      <c r="AH654" s="1731"/>
      <c r="AI654" s="1731"/>
      <c r="AJ654" s="1731"/>
      <c r="AK654" s="1731"/>
      <c r="AL654" s="1731"/>
      <c r="AM654" s="1731"/>
      <c r="AN654" s="1731"/>
      <c r="AO654" s="1731"/>
      <c r="AP654" s="1731"/>
      <c r="AQ654" s="1731"/>
      <c r="AR654" s="1731"/>
      <c r="AS654" s="1731"/>
      <c r="AT654" s="1731"/>
      <c r="AU654" s="1731"/>
      <c r="AV654" s="1731"/>
      <c r="AW654" s="1731"/>
      <c r="AX654" s="1731"/>
      <c r="AY654" s="1731"/>
      <c r="AZ654" s="1731"/>
      <c r="BA654" s="1731"/>
      <c r="BB654" s="1731"/>
      <c r="BC654" s="1731"/>
      <c r="BD654" s="1731"/>
      <c r="BE654" s="1731"/>
      <c r="BF654" s="1731"/>
      <c r="BG654" s="1731"/>
      <c r="BH654" s="1731"/>
      <c r="BI654" s="1731"/>
      <c r="BJ654" s="1731"/>
      <c r="BK654" s="1731"/>
      <c r="BL654" s="1731"/>
      <c r="BM654" s="1731"/>
      <c r="BN654" s="1731"/>
      <c r="BO654" s="1731"/>
      <c r="BP654" s="1731"/>
      <c r="BQ654" s="1731"/>
      <c r="BR654" s="1731"/>
      <c r="BS654" s="1731"/>
      <c r="BT654" s="1731"/>
      <c r="BU654" s="1731"/>
      <c r="BV654" s="1732"/>
      <c r="BW654" s="1732"/>
      <c r="BX654" s="1732"/>
      <c r="BY654" s="1732"/>
      <c r="BZ654" s="1731"/>
      <c r="CA654" s="2200"/>
      <c r="CB654" s="2200"/>
      <c r="CC654" s="2200"/>
      <c r="CD654" s="2200"/>
      <c r="CE654" s="2200"/>
      <c r="CF654" s="2200"/>
      <c r="CG654" s="2200"/>
      <c r="CH654" s="2200"/>
      <c r="CI654" s="2200"/>
      <c r="CJ654" s="2200"/>
      <c r="CK654" s="2200"/>
      <c r="CL654" s="2200"/>
      <c r="CM654" s="2200"/>
      <c r="CN654" s="2200"/>
      <c r="CO654" s="2200"/>
      <c r="CP654" s="2200"/>
      <c r="CQ654" s="2200"/>
      <c r="CR654" s="1731"/>
      <c r="CS654" s="1731"/>
    </row>
    <row r="655" spans="1:97" ht="13.5" customHeight="1" x14ac:dyDescent="0.25">
      <c r="A655" s="1731"/>
      <c r="B655" s="1731"/>
      <c r="C655" s="1731"/>
      <c r="D655" s="1731"/>
      <c r="E655" s="1731"/>
      <c r="F655" s="1731"/>
      <c r="G655" s="1731"/>
      <c r="H655" s="1731"/>
      <c r="I655" s="1731"/>
      <c r="J655" s="1731"/>
      <c r="K655" s="1731"/>
      <c r="L655" s="1731"/>
      <c r="M655" s="1731"/>
      <c r="N655" s="1731"/>
      <c r="O655" s="1731"/>
      <c r="P655" s="1731"/>
      <c r="Q655" s="1731"/>
      <c r="R655" s="1731"/>
      <c r="S655" s="1731"/>
      <c r="T655" s="1731"/>
      <c r="U655" s="1731"/>
      <c r="V655" s="1731"/>
      <c r="W655" s="1731"/>
      <c r="X655" s="1731"/>
      <c r="Y655" s="1731"/>
      <c r="Z655" s="1731"/>
      <c r="AA655" s="1731"/>
      <c r="AB655" s="1731"/>
      <c r="AC655" s="1731"/>
      <c r="AD655" s="1731"/>
      <c r="AE655" s="1731"/>
      <c r="AF655" s="1731"/>
      <c r="AG655" s="1731"/>
      <c r="AH655" s="1731"/>
      <c r="AI655" s="1731"/>
      <c r="AJ655" s="1731"/>
      <c r="AK655" s="1731"/>
      <c r="AL655" s="1731"/>
      <c r="AM655" s="1731"/>
      <c r="AN655" s="1731"/>
      <c r="AO655" s="1731"/>
      <c r="AP655" s="1731"/>
      <c r="AQ655" s="1731"/>
      <c r="AR655" s="1731"/>
      <c r="AS655" s="1731"/>
      <c r="AT655" s="1731"/>
      <c r="AU655" s="1731"/>
      <c r="AV655" s="1731"/>
      <c r="AW655" s="1731"/>
      <c r="AX655" s="1731"/>
      <c r="AY655" s="1731"/>
      <c r="AZ655" s="1731"/>
      <c r="BA655" s="1731"/>
      <c r="BB655" s="1731"/>
      <c r="BC655" s="1731"/>
      <c r="BD655" s="1731"/>
      <c r="BE655" s="1731"/>
      <c r="BF655" s="1731"/>
      <c r="BG655" s="1731"/>
      <c r="BH655" s="1731"/>
      <c r="BI655" s="1731"/>
      <c r="BJ655" s="1731"/>
      <c r="BK655" s="1731"/>
      <c r="BL655" s="1731"/>
      <c r="BM655" s="1731"/>
      <c r="BN655" s="1731"/>
      <c r="BO655" s="1731"/>
      <c r="BP655" s="1731"/>
      <c r="BQ655" s="1731"/>
      <c r="BR655" s="1731"/>
      <c r="BS655" s="1731"/>
      <c r="BT655" s="1731"/>
      <c r="BU655" s="1731"/>
      <c r="BV655" s="1732"/>
      <c r="BW655" s="1732"/>
      <c r="BX655" s="1732"/>
      <c r="BY655" s="1732"/>
      <c r="BZ655" s="1731"/>
      <c r="CA655" s="2200"/>
      <c r="CB655" s="2200"/>
      <c r="CC655" s="2200"/>
      <c r="CD655" s="2200"/>
      <c r="CE655" s="2200"/>
      <c r="CF655" s="2200"/>
      <c r="CG655" s="2200"/>
      <c r="CH655" s="2200"/>
      <c r="CI655" s="2200"/>
      <c r="CJ655" s="2200"/>
      <c r="CK655" s="2200"/>
      <c r="CL655" s="2200"/>
      <c r="CM655" s="2200"/>
      <c r="CN655" s="2200"/>
      <c r="CO655" s="2200"/>
      <c r="CP655" s="2200"/>
      <c r="CQ655" s="2200"/>
      <c r="CR655" s="1731"/>
      <c r="CS655" s="1731"/>
    </row>
    <row r="656" spans="1:97" ht="13.5" customHeight="1" x14ac:dyDescent="0.25">
      <c r="A656" s="1731"/>
      <c r="B656" s="1731"/>
      <c r="C656" s="1731"/>
      <c r="D656" s="1731"/>
      <c r="E656" s="1731"/>
      <c r="F656" s="1731"/>
      <c r="G656" s="1731"/>
      <c r="H656" s="1731"/>
      <c r="I656" s="1731"/>
      <c r="J656" s="1731"/>
      <c r="K656" s="1731"/>
      <c r="L656" s="1731"/>
      <c r="M656" s="1731"/>
      <c r="N656" s="1731"/>
      <c r="O656" s="1731"/>
      <c r="P656" s="1731"/>
      <c r="Q656" s="1731"/>
      <c r="R656" s="1731"/>
      <c r="S656" s="1731"/>
      <c r="T656" s="1731"/>
      <c r="U656" s="1731"/>
      <c r="V656" s="1731"/>
      <c r="W656" s="1731"/>
      <c r="X656" s="1731"/>
      <c r="Y656" s="1731"/>
      <c r="Z656" s="1731"/>
      <c r="AA656" s="1731"/>
      <c r="AB656" s="1731"/>
      <c r="AC656" s="1731"/>
      <c r="AD656" s="1731"/>
      <c r="AE656" s="1731"/>
      <c r="AF656" s="1731"/>
      <c r="AG656" s="1731"/>
      <c r="AH656" s="1731"/>
      <c r="AI656" s="1731"/>
      <c r="AJ656" s="1731"/>
      <c r="AK656" s="1731"/>
      <c r="AL656" s="1731"/>
      <c r="AM656" s="1731"/>
      <c r="AN656" s="1731"/>
      <c r="AO656" s="1731"/>
      <c r="AP656" s="1731"/>
      <c r="AQ656" s="1731"/>
      <c r="AR656" s="1731"/>
      <c r="AS656" s="1731"/>
      <c r="AT656" s="1731"/>
      <c r="AU656" s="1731"/>
      <c r="AV656" s="1731"/>
      <c r="AW656" s="1731"/>
      <c r="AX656" s="1731"/>
      <c r="AY656" s="1731"/>
      <c r="AZ656" s="1731"/>
      <c r="BA656" s="1731"/>
      <c r="BB656" s="1731"/>
      <c r="BC656" s="1731"/>
      <c r="BD656" s="1731"/>
      <c r="BE656" s="1731"/>
      <c r="BF656" s="1731"/>
      <c r="BG656" s="1731"/>
      <c r="BH656" s="1731"/>
      <c r="BI656" s="1731"/>
      <c r="BJ656" s="1731"/>
      <c r="BK656" s="1731"/>
      <c r="BL656" s="1731"/>
      <c r="BM656" s="1731"/>
      <c r="BN656" s="1731"/>
      <c r="BO656" s="1731"/>
      <c r="BP656" s="1731"/>
      <c r="BQ656" s="1731"/>
      <c r="BR656" s="1731"/>
      <c r="BS656" s="1731"/>
      <c r="BT656" s="1731"/>
      <c r="BU656" s="1731"/>
      <c r="BV656" s="1732"/>
      <c r="BW656" s="1732"/>
      <c r="BX656" s="1732"/>
      <c r="BY656" s="1732"/>
      <c r="BZ656" s="1731"/>
      <c r="CA656" s="2200"/>
      <c r="CB656" s="2200"/>
      <c r="CC656" s="2200"/>
      <c r="CD656" s="2200"/>
      <c r="CE656" s="2200"/>
      <c r="CF656" s="2200"/>
      <c r="CG656" s="2200"/>
      <c r="CH656" s="2200"/>
      <c r="CI656" s="2200"/>
      <c r="CJ656" s="2200"/>
      <c r="CK656" s="2200"/>
      <c r="CL656" s="2200"/>
      <c r="CM656" s="2200"/>
      <c r="CN656" s="2200"/>
      <c r="CO656" s="2200"/>
      <c r="CP656" s="2200"/>
      <c r="CQ656" s="2200"/>
      <c r="CR656" s="1731"/>
      <c r="CS656" s="1731"/>
    </row>
    <row r="657" spans="1:97" ht="13.5" customHeight="1" x14ac:dyDescent="0.25">
      <c r="A657" s="1731"/>
      <c r="B657" s="1731"/>
      <c r="C657" s="1731"/>
      <c r="D657" s="1731"/>
      <c r="E657" s="1731"/>
      <c r="F657" s="1731"/>
      <c r="G657" s="1731"/>
      <c r="H657" s="1731"/>
      <c r="I657" s="1731"/>
      <c r="J657" s="1731"/>
      <c r="K657" s="1731"/>
      <c r="L657" s="1731"/>
      <c r="M657" s="1731"/>
      <c r="N657" s="1731"/>
      <c r="O657" s="1731"/>
      <c r="P657" s="1731"/>
      <c r="Q657" s="1731"/>
      <c r="R657" s="1731"/>
      <c r="S657" s="1731"/>
      <c r="T657" s="1731"/>
      <c r="U657" s="1731"/>
      <c r="V657" s="1731"/>
      <c r="W657" s="1731"/>
      <c r="X657" s="1731"/>
      <c r="Y657" s="1731"/>
      <c r="Z657" s="1731"/>
      <c r="AA657" s="1731"/>
      <c r="AB657" s="1731"/>
      <c r="AC657" s="1731"/>
      <c r="AD657" s="1731"/>
      <c r="AE657" s="1731"/>
      <c r="AF657" s="1731"/>
      <c r="AG657" s="1731"/>
      <c r="AH657" s="1731"/>
      <c r="AI657" s="1731"/>
      <c r="AJ657" s="1731"/>
      <c r="AK657" s="1731"/>
      <c r="AL657" s="1731"/>
      <c r="AM657" s="1731"/>
      <c r="AN657" s="1731"/>
      <c r="AO657" s="1731"/>
      <c r="AP657" s="1731"/>
      <c r="AQ657" s="1731"/>
      <c r="AR657" s="1731"/>
      <c r="AS657" s="1731"/>
      <c r="AT657" s="1731"/>
      <c r="AU657" s="1731"/>
      <c r="AV657" s="1731"/>
      <c r="AW657" s="1731"/>
      <c r="AX657" s="1731"/>
      <c r="AY657" s="1731"/>
      <c r="AZ657" s="1731"/>
      <c r="BA657" s="1731"/>
      <c r="BB657" s="1731"/>
      <c r="BC657" s="1731"/>
      <c r="BD657" s="1731"/>
      <c r="BE657" s="1731"/>
      <c r="BF657" s="1731"/>
      <c r="BG657" s="1731"/>
      <c r="BH657" s="1731"/>
      <c r="BI657" s="1731"/>
      <c r="BJ657" s="1731"/>
      <c r="BK657" s="1731"/>
      <c r="BL657" s="1731"/>
      <c r="BM657" s="1731"/>
      <c r="BN657" s="1731"/>
      <c r="BO657" s="1731"/>
      <c r="BP657" s="1731"/>
      <c r="BQ657" s="1731"/>
      <c r="BR657" s="1731"/>
      <c r="BS657" s="1731"/>
      <c r="BT657" s="1731"/>
      <c r="BU657" s="1731"/>
      <c r="BV657" s="1732"/>
      <c r="BW657" s="1732"/>
      <c r="BX657" s="1732"/>
      <c r="BY657" s="1732"/>
      <c r="BZ657" s="1731"/>
      <c r="CA657" s="2200"/>
      <c r="CB657" s="2200"/>
      <c r="CC657" s="2200"/>
      <c r="CD657" s="2200"/>
      <c r="CE657" s="2200"/>
      <c r="CF657" s="2200"/>
      <c r="CG657" s="2200"/>
      <c r="CH657" s="2200"/>
      <c r="CI657" s="2200"/>
      <c r="CJ657" s="2200"/>
      <c r="CK657" s="2200"/>
      <c r="CL657" s="2200"/>
      <c r="CM657" s="2200"/>
      <c r="CN657" s="2200"/>
      <c r="CO657" s="2200"/>
      <c r="CP657" s="2200"/>
      <c r="CQ657" s="2200"/>
      <c r="CR657" s="1731"/>
      <c r="CS657" s="1731"/>
    </row>
    <row r="658" spans="1:97" ht="13.5" customHeight="1" x14ac:dyDescent="0.25">
      <c r="A658" s="1731"/>
      <c r="B658" s="1731"/>
      <c r="C658" s="1731"/>
      <c r="D658" s="1731"/>
      <c r="E658" s="1731"/>
      <c r="F658" s="1731"/>
      <c r="G658" s="1731"/>
      <c r="H658" s="1731"/>
      <c r="I658" s="1731"/>
      <c r="J658" s="1731"/>
      <c r="K658" s="1731"/>
      <c r="L658" s="1731"/>
      <c r="M658" s="1731"/>
      <c r="N658" s="1731"/>
      <c r="O658" s="1731"/>
      <c r="P658" s="1731"/>
      <c r="Q658" s="1731"/>
      <c r="R658" s="1731"/>
      <c r="S658" s="1731"/>
      <c r="T658" s="1731"/>
      <c r="U658" s="1731"/>
      <c r="V658" s="1731"/>
      <c r="W658" s="1731"/>
      <c r="X658" s="1731"/>
      <c r="Y658" s="1731"/>
      <c r="Z658" s="1731"/>
      <c r="AA658" s="1731"/>
      <c r="AB658" s="1731"/>
      <c r="AC658" s="1731"/>
      <c r="AD658" s="1731"/>
      <c r="AE658" s="1731"/>
      <c r="AF658" s="1731"/>
      <c r="AG658" s="1731"/>
      <c r="AH658" s="1731"/>
      <c r="AI658" s="1731"/>
      <c r="AJ658" s="1731"/>
      <c r="AK658" s="1731"/>
      <c r="AL658" s="1731"/>
      <c r="AM658" s="1731"/>
      <c r="AN658" s="1731"/>
      <c r="AO658" s="1731"/>
      <c r="AP658" s="1731"/>
      <c r="AQ658" s="1731"/>
      <c r="AR658" s="1731"/>
      <c r="AS658" s="1731"/>
      <c r="AT658" s="1731"/>
      <c r="AU658" s="1731"/>
      <c r="AV658" s="1731"/>
      <c r="AW658" s="1731"/>
      <c r="AX658" s="1731"/>
      <c r="AY658" s="1731"/>
      <c r="AZ658" s="1731"/>
      <c r="BA658" s="1731"/>
      <c r="BB658" s="1731"/>
      <c r="BC658" s="1731"/>
      <c r="BD658" s="1731"/>
      <c r="BE658" s="1731"/>
      <c r="BF658" s="1731"/>
      <c r="BG658" s="1731"/>
      <c r="BH658" s="1731"/>
      <c r="BI658" s="1731"/>
      <c r="BJ658" s="1731"/>
      <c r="BK658" s="1731"/>
      <c r="BL658" s="1731"/>
      <c r="BM658" s="1731"/>
      <c r="BN658" s="1731"/>
      <c r="BO658" s="1731"/>
      <c r="BP658" s="1731"/>
      <c r="BQ658" s="1731"/>
      <c r="BR658" s="1731"/>
      <c r="BS658" s="1731"/>
      <c r="BT658" s="1731"/>
      <c r="BU658" s="1731"/>
      <c r="BV658" s="1732"/>
      <c r="BW658" s="1732"/>
      <c r="BX658" s="1732"/>
      <c r="BY658" s="1732"/>
      <c r="BZ658" s="1731"/>
      <c r="CA658" s="2200"/>
      <c r="CB658" s="2200"/>
      <c r="CC658" s="2200"/>
      <c r="CD658" s="2200"/>
      <c r="CE658" s="2200"/>
      <c r="CF658" s="2200"/>
      <c r="CG658" s="2200"/>
      <c r="CH658" s="2200"/>
      <c r="CI658" s="2200"/>
      <c r="CJ658" s="2200"/>
      <c r="CK658" s="2200"/>
      <c r="CL658" s="2200"/>
      <c r="CM658" s="2200"/>
      <c r="CN658" s="2200"/>
      <c r="CO658" s="2200"/>
      <c r="CP658" s="2200"/>
      <c r="CQ658" s="2200"/>
      <c r="CR658" s="1731"/>
      <c r="CS658" s="1731"/>
    </row>
    <row r="659" spans="1:97" ht="13.5" customHeight="1" x14ac:dyDescent="0.25">
      <c r="A659" s="1731"/>
      <c r="B659" s="1731"/>
      <c r="C659" s="1731"/>
      <c r="D659" s="1731"/>
      <c r="E659" s="1731"/>
      <c r="F659" s="1731"/>
      <c r="G659" s="1731"/>
      <c r="H659" s="1731"/>
      <c r="I659" s="1731"/>
      <c r="J659" s="1731"/>
      <c r="K659" s="1731"/>
      <c r="L659" s="1731"/>
      <c r="M659" s="1731"/>
      <c r="N659" s="1731"/>
      <c r="O659" s="1731"/>
      <c r="P659" s="1731"/>
      <c r="Q659" s="1731"/>
      <c r="R659" s="1731"/>
      <c r="S659" s="1731"/>
      <c r="T659" s="1731"/>
      <c r="U659" s="1731"/>
      <c r="V659" s="1731"/>
      <c r="W659" s="1731"/>
      <c r="X659" s="1731"/>
      <c r="Y659" s="1731"/>
      <c r="Z659" s="1731"/>
      <c r="AA659" s="1731"/>
      <c r="AB659" s="1731"/>
      <c r="AC659" s="1731"/>
      <c r="AD659" s="1731"/>
      <c r="AE659" s="1731"/>
      <c r="AF659" s="1731"/>
      <c r="AG659" s="1731"/>
      <c r="AH659" s="1731"/>
      <c r="AI659" s="1731"/>
      <c r="AJ659" s="1731"/>
      <c r="AK659" s="1731"/>
      <c r="AL659" s="1731"/>
      <c r="AM659" s="1731"/>
      <c r="AN659" s="1731"/>
      <c r="AO659" s="1731"/>
      <c r="AP659" s="1731"/>
      <c r="AQ659" s="1731"/>
      <c r="AR659" s="1731"/>
      <c r="AS659" s="1731"/>
      <c r="AT659" s="1731"/>
      <c r="AU659" s="1731"/>
      <c r="AV659" s="1731"/>
      <c r="AW659" s="1731"/>
      <c r="AX659" s="1731"/>
      <c r="AY659" s="1731"/>
      <c r="AZ659" s="1731"/>
      <c r="BA659" s="1731"/>
      <c r="BB659" s="1731"/>
      <c r="BC659" s="1731"/>
      <c r="BD659" s="1731"/>
      <c r="BE659" s="1731"/>
      <c r="BF659" s="1731"/>
      <c r="BG659" s="1731"/>
      <c r="BH659" s="1731"/>
      <c r="BI659" s="1731"/>
      <c r="BJ659" s="1731"/>
      <c r="BK659" s="1731"/>
      <c r="BL659" s="1731"/>
      <c r="BM659" s="1731"/>
      <c r="BN659" s="1731"/>
      <c r="BO659" s="1731"/>
      <c r="BP659" s="1731"/>
      <c r="BQ659" s="1731"/>
      <c r="BR659" s="1731"/>
      <c r="BS659" s="1731"/>
      <c r="BT659" s="1731"/>
      <c r="BU659" s="1731"/>
      <c r="BV659" s="1732"/>
      <c r="BW659" s="1732"/>
      <c r="BX659" s="1732"/>
      <c r="BY659" s="1732"/>
      <c r="BZ659" s="1731"/>
      <c r="CA659" s="2200"/>
      <c r="CB659" s="2200"/>
      <c r="CC659" s="2200"/>
      <c r="CD659" s="2200"/>
      <c r="CE659" s="2200"/>
      <c r="CF659" s="2200"/>
      <c r="CG659" s="2200"/>
      <c r="CH659" s="2200"/>
      <c r="CI659" s="2200"/>
      <c r="CJ659" s="2200"/>
      <c r="CK659" s="2200"/>
      <c r="CL659" s="2200"/>
      <c r="CM659" s="2200"/>
      <c r="CN659" s="2200"/>
      <c r="CO659" s="2200"/>
      <c r="CP659" s="2200"/>
      <c r="CQ659" s="2200"/>
      <c r="CR659" s="1731"/>
      <c r="CS659" s="1731"/>
    </row>
    <row r="660" spans="1:97" ht="13.5" customHeight="1" x14ac:dyDescent="0.25">
      <c r="A660" s="1731"/>
      <c r="B660" s="1731"/>
      <c r="C660" s="1731"/>
      <c r="D660" s="1731"/>
      <c r="E660" s="1731"/>
      <c r="F660" s="1731"/>
      <c r="G660" s="1731"/>
      <c r="H660" s="1731"/>
      <c r="I660" s="1731"/>
      <c r="J660" s="1731"/>
      <c r="K660" s="1731"/>
      <c r="L660" s="1731"/>
      <c r="M660" s="1731"/>
      <c r="N660" s="1731"/>
      <c r="O660" s="1731"/>
      <c r="P660" s="1731"/>
      <c r="Q660" s="1731"/>
      <c r="R660" s="1731"/>
      <c r="S660" s="1731"/>
      <c r="T660" s="1731"/>
      <c r="U660" s="1731"/>
      <c r="V660" s="1731"/>
      <c r="W660" s="1731"/>
      <c r="X660" s="1731"/>
      <c r="Y660" s="1731"/>
      <c r="Z660" s="1731"/>
      <c r="AA660" s="1731"/>
      <c r="AB660" s="1731"/>
      <c r="AC660" s="1731"/>
      <c r="AD660" s="1731"/>
      <c r="AE660" s="1731"/>
      <c r="AF660" s="1731"/>
      <c r="AG660" s="1731"/>
      <c r="AH660" s="1731"/>
      <c r="AI660" s="1731"/>
      <c r="AJ660" s="1731"/>
      <c r="AK660" s="1731"/>
      <c r="AL660" s="1731"/>
      <c r="AM660" s="1731"/>
      <c r="AN660" s="1731"/>
      <c r="AO660" s="1731"/>
      <c r="AP660" s="1731"/>
      <c r="AQ660" s="1731"/>
      <c r="AR660" s="1731"/>
      <c r="AS660" s="1731"/>
      <c r="AT660" s="1731"/>
      <c r="AU660" s="1731"/>
      <c r="AV660" s="1731"/>
      <c r="AW660" s="1731"/>
      <c r="AX660" s="1731"/>
      <c r="AY660" s="1731"/>
      <c r="AZ660" s="1731"/>
      <c r="BA660" s="1731"/>
      <c r="BB660" s="1731"/>
      <c r="BC660" s="1731"/>
      <c r="BD660" s="1731"/>
      <c r="BE660" s="1731"/>
      <c r="BF660" s="1731"/>
      <c r="BG660" s="1731"/>
      <c r="BH660" s="1731"/>
      <c r="BI660" s="1731"/>
      <c r="BJ660" s="1731"/>
      <c r="BK660" s="1731"/>
      <c r="BL660" s="1731"/>
      <c r="BM660" s="1731"/>
      <c r="BN660" s="1731"/>
      <c r="BO660" s="1731"/>
      <c r="BP660" s="1731"/>
      <c r="BQ660" s="1731"/>
      <c r="BR660" s="1731"/>
      <c r="BS660" s="1731"/>
      <c r="BT660" s="1731"/>
      <c r="BU660" s="1731"/>
      <c r="BV660" s="1732"/>
      <c r="BW660" s="1732"/>
      <c r="BX660" s="1732"/>
      <c r="BY660" s="1732"/>
      <c r="BZ660" s="1731"/>
      <c r="CA660" s="2200"/>
      <c r="CB660" s="2200"/>
      <c r="CC660" s="2200"/>
      <c r="CD660" s="2200"/>
      <c r="CE660" s="2200"/>
      <c r="CF660" s="2200"/>
      <c r="CG660" s="2200"/>
      <c r="CH660" s="2200"/>
      <c r="CI660" s="2200"/>
      <c r="CJ660" s="2200"/>
      <c r="CK660" s="2200"/>
      <c r="CL660" s="2200"/>
      <c r="CM660" s="2200"/>
      <c r="CN660" s="2200"/>
      <c r="CO660" s="2200"/>
      <c r="CP660" s="2200"/>
      <c r="CQ660" s="2200"/>
      <c r="CR660" s="1731"/>
      <c r="CS660" s="1731"/>
    </row>
    <row r="661" spans="1:97" ht="13.5" customHeight="1" x14ac:dyDescent="0.25">
      <c r="A661" s="1731"/>
      <c r="B661" s="1731"/>
      <c r="C661" s="1731"/>
      <c r="D661" s="1731"/>
      <c r="E661" s="1731"/>
      <c r="F661" s="1731"/>
      <c r="G661" s="1731"/>
      <c r="H661" s="1731"/>
      <c r="I661" s="1731"/>
      <c r="J661" s="1731"/>
      <c r="K661" s="1731"/>
      <c r="L661" s="1731"/>
      <c r="M661" s="1731"/>
      <c r="N661" s="1731"/>
      <c r="O661" s="1731"/>
      <c r="P661" s="1731"/>
      <c r="Q661" s="1731"/>
      <c r="R661" s="1731"/>
      <c r="S661" s="1731"/>
      <c r="T661" s="1731"/>
      <c r="U661" s="1731"/>
      <c r="V661" s="1731"/>
      <c r="W661" s="1731"/>
      <c r="X661" s="1731"/>
      <c r="Y661" s="1731"/>
      <c r="Z661" s="1731"/>
      <c r="AA661" s="1731"/>
      <c r="AB661" s="1731"/>
      <c r="AC661" s="1731"/>
      <c r="AD661" s="1731"/>
      <c r="AE661" s="1731"/>
      <c r="AF661" s="1731"/>
      <c r="AG661" s="1731"/>
      <c r="AH661" s="1731"/>
      <c r="AI661" s="1731"/>
      <c r="AJ661" s="1731"/>
      <c r="AK661" s="1731"/>
      <c r="AL661" s="1731"/>
      <c r="AM661" s="1731"/>
      <c r="AN661" s="1731"/>
      <c r="AO661" s="1731"/>
      <c r="AP661" s="1731"/>
      <c r="AQ661" s="1731"/>
      <c r="AR661" s="1731"/>
      <c r="AS661" s="1731"/>
      <c r="AT661" s="1731"/>
      <c r="AU661" s="1731"/>
      <c r="AV661" s="1731"/>
      <c r="AW661" s="1731"/>
      <c r="AX661" s="1731"/>
      <c r="AY661" s="1731"/>
      <c r="AZ661" s="1731"/>
      <c r="BA661" s="1731"/>
      <c r="BB661" s="1731"/>
      <c r="BC661" s="1731"/>
      <c r="BD661" s="1731"/>
      <c r="BE661" s="1731"/>
      <c r="BF661" s="1731"/>
      <c r="BG661" s="1731"/>
      <c r="BH661" s="1731"/>
      <c r="BI661" s="1731"/>
      <c r="BJ661" s="1731"/>
      <c r="BK661" s="1731"/>
      <c r="BL661" s="1731"/>
      <c r="BM661" s="1731"/>
      <c r="BN661" s="1731"/>
      <c r="BO661" s="1731"/>
      <c r="BP661" s="1731"/>
      <c r="BQ661" s="1731"/>
      <c r="BR661" s="1731"/>
      <c r="BS661" s="1731"/>
      <c r="BT661" s="1731"/>
      <c r="BU661" s="1731"/>
      <c r="BV661" s="1732"/>
      <c r="BW661" s="1732"/>
      <c r="BX661" s="1732"/>
      <c r="BY661" s="1732"/>
      <c r="BZ661" s="1731"/>
      <c r="CA661" s="2200"/>
      <c r="CB661" s="2200"/>
      <c r="CC661" s="2200"/>
      <c r="CD661" s="2200"/>
      <c r="CE661" s="2200"/>
      <c r="CF661" s="2200"/>
      <c r="CG661" s="2200"/>
      <c r="CH661" s="2200"/>
      <c r="CI661" s="2200"/>
      <c r="CJ661" s="2200"/>
      <c r="CK661" s="2200"/>
      <c r="CL661" s="2200"/>
      <c r="CM661" s="2200"/>
      <c r="CN661" s="2200"/>
      <c r="CO661" s="2200"/>
      <c r="CP661" s="2200"/>
      <c r="CQ661" s="2200"/>
      <c r="CR661" s="1731"/>
      <c r="CS661" s="1731"/>
    </row>
    <row r="662" spans="1:97" ht="13.5" customHeight="1" x14ac:dyDescent="0.25">
      <c r="A662" s="1731"/>
      <c r="B662" s="1731"/>
      <c r="C662" s="1731"/>
      <c r="D662" s="1731"/>
      <c r="E662" s="1731"/>
      <c r="F662" s="1731"/>
      <c r="G662" s="1731"/>
      <c r="H662" s="1731"/>
      <c r="I662" s="1731"/>
      <c r="J662" s="1731"/>
      <c r="K662" s="1731"/>
      <c r="L662" s="1731"/>
      <c r="M662" s="1731"/>
      <c r="N662" s="1731"/>
      <c r="O662" s="1731"/>
      <c r="P662" s="1731"/>
      <c r="Q662" s="1731"/>
      <c r="R662" s="1731"/>
      <c r="S662" s="1731"/>
      <c r="T662" s="1731"/>
      <c r="U662" s="1731"/>
      <c r="V662" s="1731"/>
      <c r="W662" s="1731"/>
      <c r="X662" s="1731"/>
      <c r="Y662" s="1731"/>
      <c r="Z662" s="1731"/>
      <c r="AA662" s="1731"/>
      <c r="AB662" s="1731"/>
      <c r="AC662" s="1731"/>
      <c r="AD662" s="1731"/>
      <c r="AE662" s="1731"/>
      <c r="AF662" s="1731"/>
      <c r="AG662" s="1731"/>
      <c r="AH662" s="1731"/>
      <c r="AI662" s="1731"/>
      <c r="AJ662" s="1731"/>
      <c r="AK662" s="1731"/>
      <c r="AL662" s="1731"/>
      <c r="AM662" s="1731"/>
      <c r="AN662" s="1731"/>
      <c r="AO662" s="1731"/>
      <c r="AP662" s="1731"/>
      <c r="AQ662" s="1731"/>
      <c r="AR662" s="1731"/>
      <c r="AS662" s="1731"/>
      <c r="AT662" s="1731"/>
      <c r="AU662" s="1731"/>
      <c r="AV662" s="1731"/>
      <c r="AW662" s="1731"/>
      <c r="AX662" s="1731"/>
      <c r="AY662" s="1731"/>
      <c r="AZ662" s="1731"/>
      <c r="BA662" s="1731"/>
      <c r="BB662" s="1731"/>
      <c r="BC662" s="1731"/>
      <c r="BD662" s="1731"/>
      <c r="BE662" s="1731"/>
      <c r="BF662" s="1731"/>
      <c r="BG662" s="1731"/>
      <c r="BH662" s="1731"/>
      <c r="BI662" s="1731"/>
      <c r="BJ662" s="1731"/>
      <c r="BK662" s="1731"/>
      <c r="BL662" s="1731"/>
      <c r="BM662" s="1731"/>
      <c r="BN662" s="1731"/>
      <c r="BO662" s="1731"/>
      <c r="BP662" s="1731"/>
      <c r="BQ662" s="1731"/>
      <c r="BR662" s="1731"/>
      <c r="BS662" s="1731"/>
      <c r="BT662" s="1731"/>
      <c r="BU662" s="1731"/>
      <c r="BV662" s="1732"/>
      <c r="BW662" s="1732"/>
      <c r="BX662" s="1732"/>
      <c r="BY662" s="1732"/>
      <c r="BZ662" s="1731"/>
      <c r="CA662" s="2200"/>
      <c r="CB662" s="2200"/>
      <c r="CC662" s="2200"/>
      <c r="CD662" s="2200"/>
      <c r="CE662" s="2200"/>
      <c r="CF662" s="2200"/>
      <c r="CG662" s="2200"/>
      <c r="CH662" s="2200"/>
      <c r="CI662" s="2200"/>
      <c r="CJ662" s="2200"/>
      <c r="CK662" s="2200"/>
      <c r="CL662" s="2200"/>
      <c r="CM662" s="2200"/>
      <c r="CN662" s="2200"/>
      <c r="CO662" s="2200"/>
      <c r="CP662" s="2200"/>
      <c r="CQ662" s="2200"/>
      <c r="CR662" s="1731"/>
      <c r="CS662" s="1731"/>
    </row>
    <row r="663" spans="1:97" ht="13.5" customHeight="1" x14ac:dyDescent="0.25">
      <c r="A663" s="1731"/>
      <c r="B663" s="1731"/>
      <c r="C663" s="1731"/>
      <c r="D663" s="1731"/>
      <c r="E663" s="1731"/>
      <c r="F663" s="1731"/>
      <c r="G663" s="1731"/>
      <c r="H663" s="1731"/>
      <c r="I663" s="1731"/>
      <c r="J663" s="1731"/>
      <c r="K663" s="1731"/>
      <c r="L663" s="1731"/>
      <c r="M663" s="1731"/>
      <c r="N663" s="1731"/>
      <c r="O663" s="1731"/>
      <c r="P663" s="1731"/>
      <c r="Q663" s="1731"/>
      <c r="R663" s="1731"/>
      <c r="S663" s="1731"/>
      <c r="T663" s="1731"/>
      <c r="U663" s="1731"/>
      <c r="V663" s="1731"/>
      <c r="W663" s="1731"/>
      <c r="X663" s="1731"/>
      <c r="Y663" s="1731"/>
      <c r="Z663" s="1731"/>
      <c r="AA663" s="1731"/>
      <c r="AB663" s="1731"/>
      <c r="AC663" s="1731"/>
      <c r="AD663" s="1731"/>
      <c r="AE663" s="1731"/>
      <c r="AF663" s="1731"/>
      <c r="AG663" s="1731"/>
      <c r="AH663" s="1731"/>
      <c r="AI663" s="1731"/>
      <c r="AJ663" s="1731"/>
      <c r="AK663" s="1731"/>
      <c r="AL663" s="1731"/>
      <c r="AM663" s="1731"/>
      <c r="AN663" s="1731"/>
      <c r="AO663" s="1731"/>
      <c r="AP663" s="1731"/>
      <c r="AQ663" s="1731"/>
      <c r="AR663" s="1731"/>
      <c r="AS663" s="1731"/>
      <c r="AT663" s="1731"/>
      <c r="AU663" s="1731"/>
      <c r="AV663" s="1731"/>
      <c r="AW663" s="1731"/>
      <c r="AX663" s="1731"/>
      <c r="AY663" s="1731"/>
      <c r="AZ663" s="1731"/>
      <c r="BA663" s="1731"/>
      <c r="BB663" s="1731"/>
      <c r="BC663" s="1731"/>
      <c r="BD663" s="1731"/>
      <c r="BE663" s="1731"/>
      <c r="BF663" s="1731"/>
      <c r="BG663" s="1731"/>
      <c r="BH663" s="1731"/>
      <c r="BI663" s="1731"/>
      <c r="BJ663" s="1731"/>
      <c r="BK663" s="1731"/>
      <c r="BL663" s="1731"/>
      <c r="BM663" s="1731"/>
      <c r="BN663" s="1731"/>
      <c r="BO663" s="1731"/>
      <c r="BP663" s="1731"/>
      <c r="BQ663" s="1731"/>
      <c r="BR663" s="1731"/>
      <c r="BS663" s="1731"/>
      <c r="BT663" s="1731"/>
      <c r="BU663" s="1731"/>
      <c r="BV663" s="1732"/>
      <c r="BW663" s="1732"/>
      <c r="BX663" s="1732"/>
      <c r="BY663" s="1732"/>
      <c r="BZ663" s="1731"/>
      <c r="CA663" s="2200"/>
      <c r="CB663" s="2200"/>
      <c r="CC663" s="2200"/>
      <c r="CD663" s="2200"/>
      <c r="CE663" s="2200"/>
      <c r="CF663" s="2200"/>
      <c r="CG663" s="2200"/>
      <c r="CH663" s="2200"/>
      <c r="CI663" s="2200"/>
      <c r="CJ663" s="2200"/>
      <c r="CK663" s="2200"/>
      <c r="CL663" s="2200"/>
      <c r="CM663" s="2200"/>
      <c r="CN663" s="2200"/>
      <c r="CO663" s="2200"/>
      <c r="CP663" s="2200"/>
      <c r="CQ663" s="2200"/>
      <c r="CR663" s="1731"/>
      <c r="CS663" s="1731"/>
    </row>
    <row r="664" spans="1:97" ht="13.5" customHeight="1" x14ac:dyDescent="0.25">
      <c r="A664" s="1731"/>
      <c r="B664" s="1731"/>
      <c r="C664" s="1731"/>
      <c r="D664" s="1731"/>
      <c r="E664" s="1731"/>
      <c r="F664" s="1731"/>
      <c r="G664" s="1731"/>
      <c r="H664" s="1731"/>
      <c r="I664" s="1731"/>
      <c r="J664" s="1731"/>
      <c r="K664" s="1731"/>
      <c r="L664" s="1731"/>
      <c r="M664" s="1731"/>
      <c r="N664" s="1731"/>
      <c r="O664" s="1731"/>
      <c r="P664" s="1731"/>
      <c r="Q664" s="1731"/>
      <c r="R664" s="1731"/>
      <c r="S664" s="1731"/>
      <c r="T664" s="1731"/>
      <c r="U664" s="1731"/>
      <c r="V664" s="1731"/>
      <c r="W664" s="1731"/>
      <c r="X664" s="1731"/>
      <c r="Y664" s="1731"/>
      <c r="Z664" s="1731"/>
      <c r="AA664" s="1731"/>
      <c r="AB664" s="1731"/>
      <c r="AC664" s="1731"/>
      <c r="AD664" s="1731"/>
      <c r="AE664" s="1731"/>
      <c r="AF664" s="1731"/>
      <c r="AG664" s="1731"/>
      <c r="AH664" s="1731"/>
      <c r="AI664" s="1731"/>
      <c r="AJ664" s="1731"/>
      <c r="AK664" s="1731"/>
      <c r="AL664" s="1731"/>
      <c r="AM664" s="1731"/>
      <c r="AN664" s="1731"/>
      <c r="AO664" s="1731"/>
      <c r="AP664" s="1731"/>
      <c r="AQ664" s="1731"/>
      <c r="AR664" s="1731"/>
      <c r="AS664" s="1731"/>
      <c r="AT664" s="1731"/>
      <c r="AU664" s="1731"/>
      <c r="AV664" s="1731"/>
      <c r="AW664" s="1731"/>
      <c r="AX664" s="1731"/>
      <c r="AY664" s="1731"/>
      <c r="AZ664" s="1731"/>
      <c r="BA664" s="1731"/>
      <c r="BB664" s="1731"/>
      <c r="BC664" s="1731"/>
      <c r="BD664" s="1731"/>
      <c r="BE664" s="1731"/>
      <c r="BF664" s="1731"/>
      <c r="BG664" s="1731"/>
      <c r="BH664" s="1731"/>
      <c r="BI664" s="1731"/>
      <c r="BJ664" s="1731"/>
      <c r="BK664" s="1731"/>
      <c r="BL664" s="1731"/>
      <c r="BM664" s="1731"/>
      <c r="BN664" s="1731"/>
      <c r="BO664" s="1731"/>
      <c r="BP664" s="1731"/>
      <c r="BQ664" s="1731"/>
      <c r="BR664" s="1731"/>
      <c r="BS664" s="1731"/>
      <c r="BT664" s="1731"/>
      <c r="BU664" s="1731"/>
      <c r="BV664" s="1732"/>
      <c r="BW664" s="1732"/>
      <c r="BX664" s="1732"/>
      <c r="BY664" s="1732"/>
      <c r="BZ664" s="1731"/>
      <c r="CA664" s="2200"/>
      <c r="CB664" s="2200"/>
      <c r="CC664" s="2200"/>
      <c r="CD664" s="2200"/>
      <c r="CE664" s="2200"/>
      <c r="CF664" s="2200"/>
      <c r="CG664" s="2200"/>
      <c r="CH664" s="2200"/>
      <c r="CI664" s="2200"/>
      <c r="CJ664" s="2200"/>
      <c r="CK664" s="2200"/>
      <c r="CL664" s="2200"/>
      <c r="CM664" s="2200"/>
      <c r="CN664" s="2200"/>
      <c r="CO664" s="2200"/>
      <c r="CP664" s="2200"/>
      <c r="CQ664" s="2200"/>
      <c r="CR664" s="1731"/>
      <c r="CS664" s="1731"/>
    </row>
    <row r="665" spans="1:97" ht="13.5" customHeight="1" x14ac:dyDescent="0.25">
      <c r="A665" s="1731"/>
      <c r="B665" s="1731"/>
      <c r="C665" s="1731"/>
      <c r="D665" s="1731"/>
      <c r="E665" s="1731"/>
      <c r="F665" s="1731"/>
      <c r="G665" s="1731"/>
      <c r="H665" s="1731"/>
      <c r="I665" s="1731"/>
      <c r="J665" s="1731"/>
      <c r="K665" s="1731"/>
      <c r="L665" s="1731"/>
      <c r="M665" s="1731"/>
      <c r="N665" s="1731"/>
      <c r="O665" s="1731"/>
      <c r="P665" s="1731"/>
      <c r="Q665" s="1731"/>
      <c r="R665" s="1731"/>
      <c r="S665" s="1731"/>
      <c r="T665" s="1731"/>
      <c r="U665" s="1731"/>
      <c r="V665" s="1731"/>
      <c r="W665" s="1731"/>
      <c r="X665" s="1731"/>
      <c r="Y665" s="1731"/>
      <c r="Z665" s="1731"/>
      <c r="AA665" s="1731"/>
      <c r="AB665" s="1731"/>
      <c r="AC665" s="1731"/>
      <c r="AD665" s="1731"/>
      <c r="AE665" s="1731"/>
      <c r="AF665" s="1731"/>
      <c r="AG665" s="1731"/>
      <c r="AH665" s="1731"/>
      <c r="AI665" s="1731"/>
      <c r="AJ665" s="1731"/>
      <c r="AK665" s="1731"/>
      <c r="AL665" s="1731"/>
      <c r="AM665" s="1731"/>
      <c r="AN665" s="1731"/>
      <c r="AO665" s="1731"/>
      <c r="AP665" s="1731"/>
      <c r="AQ665" s="1731"/>
      <c r="AR665" s="1731"/>
      <c r="AS665" s="1731"/>
      <c r="AT665" s="1731"/>
      <c r="AU665" s="1731"/>
      <c r="AV665" s="1731"/>
      <c r="AW665" s="1731"/>
      <c r="AX665" s="1731"/>
      <c r="AY665" s="1731"/>
      <c r="AZ665" s="1731"/>
      <c r="BA665" s="1731"/>
      <c r="BB665" s="1731"/>
      <c r="BC665" s="1731"/>
      <c r="BD665" s="1731"/>
      <c r="BE665" s="1731"/>
      <c r="BF665" s="1731"/>
      <c r="BG665" s="1731"/>
      <c r="BH665" s="1731"/>
      <c r="BI665" s="1731"/>
      <c r="BJ665" s="1731"/>
      <c r="BK665" s="1731"/>
      <c r="BL665" s="1731"/>
      <c r="BM665" s="1731"/>
      <c r="BN665" s="1731"/>
      <c r="BO665" s="1731"/>
      <c r="BP665" s="1731"/>
      <c r="BQ665" s="1731"/>
      <c r="BR665" s="1731"/>
      <c r="BS665" s="1731"/>
      <c r="BT665" s="1731"/>
      <c r="BU665" s="1731"/>
      <c r="BV665" s="1732"/>
      <c r="BW665" s="1732"/>
      <c r="BX665" s="1732"/>
      <c r="BY665" s="1732"/>
      <c r="BZ665" s="1731"/>
      <c r="CA665" s="2200"/>
      <c r="CB665" s="2200"/>
      <c r="CC665" s="2200"/>
      <c r="CD665" s="2200"/>
      <c r="CE665" s="2200"/>
      <c r="CF665" s="2200"/>
      <c r="CG665" s="2200"/>
      <c r="CH665" s="2200"/>
      <c r="CI665" s="2200"/>
      <c r="CJ665" s="2200"/>
      <c r="CK665" s="2200"/>
      <c r="CL665" s="2200"/>
      <c r="CM665" s="2200"/>
      <c r="CN665" s="2200"/>
      <c r="CO665" s="2200"/>
      <c r="CP665" s="2200"/>
      <c r="CQ665" s="2200"/>
      <c r="CR665" s="1731"/>
      <c r="CS665" s="1731"/>
    </row>
    <row r="666" spans="1:97" ht="13.5" customHeight="1" x14ac:dyDescent="0.25">
      <c r="A666" s="1731"/>
      <c r="B666" s="1731"/>
      <c r="C666" s="1731"/>
      <c r="D666" s="1731"/>
      <c r="E666" s="1731"/>
      <c r="F666" s="1731"/>
      <c r="G666" s="1731"/>
      <c r="H666" s="1731"/>
      <c r="I666" s="1731"/>
      <c r="J666" s="1731"/>
      <c r="K666" s="1731"/>
      <c r="L666" s="1731"/>
      <c r="M666" s="1731"/>
      <c r="N666" s="1731"/>
      <c r="O666" s="1731"/>
      <c r="P666" s="1731"/>
      <c r="Q666" s="1731"/>
      <c r="R666" s="1731"/>
      <c r="S666" s="1731"/>
      <c r="T666" s="1731"/>
      <c r="U666" s="1731"/>
      <c r="V666" s="1731"/>
      <c r="W666" s="1731"/>
      <c r="X666" s="1731"/>
      <c r="Y666" s="1731"/>
      <c r="Z666" s="1731"/>
      <c r="AA666" s="1731"/>
      <c r="AB666" s="1731"/>
      <c r="AC666" s="1731"/>
      <c r="AD666" s="1731"/>
      <c r="AE666" s="1731"/>
      <c r="AF666" s="1731"/>
      <c r="AG666" s="1731"/>
      <c r="AH666" s="1731"/>
      <c r="AI666" s="1731"/>
      <c r="AJ666" s="1731"/>
      <c r="AK666" s="1731"/>
      <c r="AL666" s="1731"/>
      <c r="AM666" s="1731"/>
      <c r="AN666" s="1731"/>
      <c r="AO666" s="1731"/>
      <c r="AP666" s="1731"/>
      <c r="AQ666" s="1731"/>
      <c r="AR666" s="1731"/>
      <c r="AS666" s="1731"/>
      <c r="AT666" s="1731"/>
      <c r="AU666" s="1731"/>
      <c r="AV666" s="1731"/>
      <c r="AW666" s="1731"/>
      <c r="AX666" s="1731"/>
      <c r="AY666" s="1731"/>
      <c r="AZ666" s="1731"/>
      <c r="BA666" s="1731"/>
      <c r="BB666" s="1731"/>
      <c r="BC666" s="1731"/>
      <c r="BD666" s="1731"/>
      <c r="BE666" s="1731"/>
      <c r="BF666" s="1731"/>
      <c r="BG666" s="1731"/>
      <c r="BH666" s="1731"/>
      <c r="BI666" s="1731"/>
      <c r="BJ666" s="1731"/>
      <c r="BK666" s="1731"/>
      <c r="BL666" s="1731"/>
      <c r="BM666" s="1731"/>
      <c r="BN666" s="1731"/>
      <c r="BO666" s="1731"/>
      <c r="BP666" s="1731"/>
      <c r="BQ666" s="1731"/>
      <c r="BR666" s="1731"/>
      <c r="BS666" s="1731"/>
      <c r="BT666" s="1731"/>
      <c r="BU666" s="1731"/>
      <c r="BV666" s="1732"/>
      <c r="BW666" s="1732"/>
      <c r="BX666" s="1732"/>
      <c r="BY666" s="1732"/>
      <c r="BZ666" s="1731"/>
      <c r="CA666" s="2200"/>
      <c r="CB666" s="2200"/>
      <c r="CC666" s="2200"/>
      <c r="CD666" s="2200"/>
      <c r="CE666" s="2200"/>
      <c r="CF666" s="2200"/>
      <c r="CG666" s="2200"/>
      <c r="CH666" s="2200"/>
      <c r="CI666" s="2200"/>
      <c r="CJ666" s="2200"/>
      <c r="CK666" s="2200"/>
      <c r="CL666" s="2200"/>
      <c r="CM666" s="2200"/>
      <c r="CN666" s="2200"/>
      <c r="CO666" s="2200"/>
      <c r="CP666" s="2200"/>
      <c r="CQ666" s="2200"/>
      <c r="CR666" s="1731"/>
      <c r="CS666" s="1731"/>
    </row>
    <row r="667" spans="1:97" ht="13.5" customHeight="1" x14ac:dyDescent="0.25">
      <c r="A667" s="1731"/>
      <c r="B667" s="1731"/>
      <c r="C667" s="1731"/>
      <c r="D667" s="1731"/>
      <c r="E667" s="1731"/>
      <c r="F667" s="1731"/>
      <c r="G667" s="1731"/>
      <c r="H667" s="1731"/>
      <c r="I667" s="1731"/>
      <c r="J667" s="1731"/>
      <c r="K667" s="1731"/>
      <c r="L667" s="1731"/>
      <c r="M667" s="1731"/>
      <c r="N667" s="1731"/>
      <c r="O667" s="1731"/>
      <c r="P667" s="1731"/>
      <c r="Q667" s="1731"/>
      <c r="R667" s="1731"/>
      <c r="S667" s="1731"/>
      <c r="T667" s="1731"/>
      <c r="U667" s="1731"/>
      <c r="V667" s="1731"/>
      <c r="W667" s="1731"/>
      <c r="X667" s="1731"/>
      <c r="Y667" s="1731"/>
      <c r="Z667" s="1731"/>
      <c r="AA667" s="1731"/>
      <c r="AB667" s="1731"/>
      <c r="AC667" s="1731"/>
      <c r="AD667" s="1731"/>
      <c r="AE667" s="1731"/>
      <c r="AF667" s="1731"/>
      <c r="AG667" s="1731"/>
      <c r="AH667" s="1731"/>
      <c r="AI667" s="1731"/>
      <c r="AJ667" s="1731"/>
      <c r="AK667" s="1731"/>
      <c r="AL667" s="1731"/>
      <c r="AM667" s="1731"/>
      <c r="AN667" s="1731"/>
      <c r="AO667" s="1731"/>
      <c r="AP667" s="1731"/>
      <c r="AQ667" s="1731"/>
      <c r="AR667" s="1731"/>
      <c r="AS667" s="1731"/>
      <c r="AT667" s="1731"/>
      <c r="AU667" s="1731"/>
      <c r="AV667" s="1731"/>
      <c r="AW667" s="1731"/>
      <c r="AX667" s="1731"/>
      <c r="AY667" s="1731"/>
      <c r="AZ667" s="1731"/>
      <c r="BA667" s="1731"/>
      <c r="BB667" s="1731"/>
      <c r="BC667" s="1731"/>
      <c r="BD667" s="1731"/>
      <c r="BE667" s="1731"/>
      <c r="BF667" s="1731"/>
      <c r="BG667" s="1731"/>
      <c r="BH667" s="1731"/>
      <c r="BI667" s="1731"/>
      <c r="BJ667" s="1731"/>
      <c r="BK667" s="1731"/>
      <c r="BL667" s="1731"/>
      <c r="BM667" s="1731"/>
      <c r="BN667" s="1731"/>
      <c r="BO667" s="1731"/>
      <c r="BP667" s="1731"/>
      <c r="BQ667" s="1731"/>
      <c r="BR667" s="1731"/>
      <c r="BS667" s="1731"/>
      <c r="BT667" s="1731"/>
      <c r="BU667" s="1731"/>
      <c r="BV667" s="1732"/>
      <c r="BW667" s="1732"/>
      <c r="BX667" s="1732"/>
      <c r="BY667" s="1732"/>
      <c r="BZ667" s="1731"/>
      <c r="CA667" s="2200"/>
      <c r="CB667" s="2200"/>
      <c r="CC667" s="2200"/>
      <c r="CD667" s="2200"/>
      <c r="CE667" s="2200"/>
      <c r="CF667" s="2200"/>
      <c r="CG667" s="2200"/>
      <c r="CH667" s="2200"/>
      <c r="CI667" s="2200"/>
      <c r="CJ667" s="2200"/>
      <c r="CK667" s="2200"/>
      <c r="CL667" s="2200"/>
      <c r="CM667" s="2200"/>
      <c r="CN667" s="2200"/>
      <c r="CO667" s="2200"/>
      <c r="CP667" s="2200"/>
      <c r="CQ667" s="2200"/>
      <c r="CR667" s="1731"/>
      <c r="CS667" s="1731"/>
    </row>
    <row r="668" spans="1:97" ht="13.5" customHeight="1" x14ac:dyDescent="0.25">
      <c r="A668" s="1731"/>
      <c r="B668" s="1731"/>
      <c r="C668" s="1731"/>
      <c r="D668" s="1731"/>
      <c r="E668" s="1731"/>
      <c r="F668" s="1731"/>
      <c r="G668" s="1731"/>
      <c r="H668" s="1731"/>
      <c r="I668" s="1731"/>
      <c r="J668" s="1731"/>
      <c r="K668" s="1731"/>
      <c r="L668" s="1731"/>
      <c r="M668" s="1731"/>
      <c r="N668" s="1731"/>
      <c r="O668" s="1731"/>
      <c r="P668" s="1731"/>
      <c r="Q668" s="1731"/>
      <c r="R668" s="1731"/>
      <c r="S668" s="1731"/>
      <c r="T668" s="1731"/>
      <c r="U668" s="1731"/>
      <c r="V668" s="1731"/>
      <c r="W668" s="1731"/>
      <c r="X668" s="1731"/>
      <c r="Y668" s="1731"/>
      <c r="Z668" s="1731"/>
      <c r="AA668" s="1731"/>
      <c r="AB668" s="1731"/>
      <c r="AC668" s="1731"/>
      <c r="AD668" s="1731"/>
      <c r="AE668" s="1731"/>
      <c r="AF668" s="1731"/>
      <c r="AG668" s="1731"/>
      <c r="AH668" s="1731"/>
      <c r="AI668" s="1731"/>
      <c r="AJ668" s="1731"/>
      <c r="AK668" s="1731"/>
      <c r="AL668" s="1731"/>
      <c r="AM668" s="1731"/>
      <c r="AN668" s="1731"/>
      <c r="AO668" s="1731"/>
      <c r="AP668" s="1731"/>
      <c r="AQ668" s="1731"/>
      <c r="AR668" s="1731"/>
      <c r="AS668" s="1731"/>
      <c r="AT668" s="1731"/>
      <c r="AU668" s="1731"/>
      <c r="AV668" s="1731"/>
      <c r="AW668" s="1731"/>
      <c r="AX668" s="1731"/>
      <c r="AY668" s="1731"/>
      <c r="AZ668" s="1731"/>
      <c r="BA668" s="1731"/>
      <c r="BB668" s="1731"/>
      <c r="BC668" s="1731"/>
      <c r="BD668" s="1731"/>
      <c r="BE668" s="1731"/>
      <c r="BF668" s="1731"/>
      <c r="BG668" s="1731"/>
      <c r="BH668" s="1731"/>
      <c r="BI668" s="1731"/>
      <c r="BJ668" s="1731"/>
      <c r="BK668" s="1731"/>
      <c r="BL668" s="1731"/>
      <c r="BM668" s="1731"/>
      <c r="BN668" s="1731"/>
      <c r="BO668" s="1731"/>
      <c r="BP668" s="1731"/>
      <c r="BQ668" s="1731"/>
      <c r="BR668" s="1731"/>
      <c r="BS668" s="1731"/>
      <c r="BT668" s="1731"/>
      <c r="BU668" s="1731"/>
      <c r="BV668" s="1732"/>
      <c r="BW668" s="1732"/>
      <c r="BX668" s="1732"/>
      <c r="BY668" s="1732"/>
      <c r="BZ668" s="1731"/>
      <c r="CA668" s="2200"/>
      <c r="CB668" s="2200"/>
      <c r="CC668" s="2200"/>
      <c r="CD668" s="2200"/>
      <c r="CE668" s="2200"/>
      <c r="CF668" s="2200"/>
      <c r="CG668" s="2200"/>
      <c r="CH668" s="2200"/>
      <c r="CI668" s="2200"/>
      <c r="CJ668" s="2200"/>
      <c r="CK668" s="2200"/>
      <c r="CL668" s="2200"/>
      <c r="CM668" s="2200"/>
      <c r="CN668" s="2200"/>
      <c r="CO668" s="2200"/>
      <c r="CP668" s="2200"/>
      <c r="CQ668" s="2200"/>
      <c r="CR668" s="1731"/>
      <c r="CS668" s="1731"/>
    </row>
    <row r="669" spans="1:97" ht="13.5" customHeight="1" x14ac:dyDescent="0.25">
      <c r="A669" s="1731"/>
      <c r="B669" s="1731"/>
      <c r="C669" s="1731"/>
      <c r="D669" s="1731"/>
      <c r="E669" s="1731"/>
      <c r="F669" s="1731"/>
      <c r="G669" s="1731"/>
      <c r="H669" s="1731"/>
      <c r="I669" s="1731"/>
      <c r="J669" s="1731"/>
      <c r="K669" s="1731"/>
      <c r="L669" s="1731"/>
      <c r="M669" s="1731"/>
      <c r="N669" s="1731"/>
      <c r="O669" s="1731"/>
      <c r="P669" s="1731"/>
      <c r="Q669" s="1731"/>
      <c r="R669" s="1731"/>
      <c r="S669" s="1731"/>
      <c r="T669" s="1731"/>
      <c r="U669" s="1731"/>
      <c r="V669" s="1731"/>
      <c r="W669" s="1731"/>
      <c r="X669" s="1731"/>
      <c r="Y669" s="1731"/>
      <c r="Z669" s="1731"/>
      <c r="AA669" s="1731"/>
      <c r="AB669" s="1731"/>
      <c r="AC669" s="1731"/>
      <c r="AD669" s="1731"/>
      <c r="AE669" s="1731"/>
      <c r="AF669" s="1731"/>
      <c r="AG669" s="1731"/>
      <c r="AH669" s="1731"/>
      <c r="AI669" s="1731"/>
      <c r="AJ669" s="1731"/>
      <c r="AK669" s="1731"/>
      <c r="AL669" s="1731"/>
      <c r="AM669" s="1731"/>
      <c r="AN669" s="1731"/>
      <c r="AO669" s="1731"/>
      <c r="AP669" s="1731"/>
      <c r="AQ669" s="1731"/>
      <c r="AR669" s="1731"/>
      <c r="AS669" s="1731"/>
      <c r="AT669" s="1731"/>
      <c r="AU669" s="1731"/>
      <c r="AV669" s="1731"/>
      <c r="AW669" s="1731"/>
      <c r="AX669" s="1731"/>
      <c r="AY669" s="1731"/>
      <c r="AZ669" s="1731"/>
      <c r="BA669" s="1731"/>
      <c r="BB669" s="1731"/>
      <c r="BC669" s="1731"/>
      <c r="BD669" s="1731"/>
      <c r="BE669" s="1731"/>
      <c r="BF669" s="1731"/>
      <c r="BG669" s="1731"/>
      <c r="BH669" s="1731"/>
      <c r="BI669" s="1731"/>
      <c r="BJ669" s="1731"/>
      <c r="BK669" s="1731"/>
      <c r="BL669" s="1731"/>
      <c r="BM669" s="1731"/>
      <c r="BN669" s="1731"/>
      <c r="BO669" s="1731"/>
      <c r="BP669" s="1731"/>
      <c r="BQ669" s="1731"/>
      <c r="BR669" s="1731"/>
      <c r="BS669" s="1731"/>
      <c r="BT669" s="1731"/>
      <c r="BU669" s="1731"/>
      <c r="BV669" s="1732"/>
      <c r="BW669" s="1732"/>
      <c r="BX669" s="1732"/>
      <c r="BY669" s="1732"/>
      <c r="BZ669" s="1731"/>
      <c r="CA669" s="2200"/>
      <c r="CB669" s="2200"/>
      <c r="CC669" s="2200"/>
      <c r="CD669" s="2200"/>
      <c r="CE669" s="2200"/>
      <c r="CF669" s="2200"/>
      <c r="CG669" s="2200"/>
      <c r="CH669" s="2200"/>
      <c r="CI669" s="2200"/>
      <c r="CJ669" s="2200"/>
      <c r="CK669" s="2200"/>
      <c r="CL669" s="2200"/>
      <c r="CM669" s="2200"/>
      <c r="CN669" s="2200"/>
      <c r="CO669" s="2200"/>
      <c r="CP669" s="2200"/>
      <c r="CQ669" s="2200"/>
      <c r="CR669" s="1731"/>
      <c r="CS669" s="1731"/>
    </row>
    <row r="670" spans="1:97" ht="13.5" customHeight="1" x14ac:dyDescent="0.25">
      <c r="A670" s="1731"/>
      <c r="B670" s="1731"/>
      <c r="C670" s="1731"/>
      <c r="D670" s="1731"/>
      <c r="E670" s="1731"/>
      <c r="F670" s="1731"/>
      <c r="G670" s="1731"/>
      <c r="H670" s="1731"/>
      <c r="I670" s="1731"/>
      <c r="J670" s="1731"/>
      <c r="K670" s="1731"/>
      <c r="L670" s="1731"/>
      <c r="M670" s="1731"/>
      <c r="N670" s="1731"/>
      <c r="O670" s="1731"/>
      <c r="P670" s="1731"/>
      <c r="Q670" s="1731"/>
      <c r="R670" s="1731"/>
      <c r="S670" s="1731"/>
      <c r="T670" s="1731"/>
      <c r="U670" s="1731"/>
      <c r="V670" s="1731"/>
      <c r="W670" s="1731"/>
      <c r="X670" s="1731"/>
      <c r="Y670" s="1731"/>
      <c r="Z670" s="1731"/>
      <c r="AA670" s="1731"/>
      <c r="AB670" s="1731"/>
      <c r="AC670" s="1731"/>
      <c r="AD670" s="1731"/>
      <c r="AE670" s="1731"/>
      <c r="AF670" s="1731"/>
      <c r="AG670" s="1731"/>
      <c r="AH670" s="1731"/>
      <c r="AI670" s="1731"/>
      <c r="AJ670" s="1731"/>
      <c r="AK670" s="1731"/>
      <c r="AL670" s="1731"/>
      <c r="AM670" s="1731"/>
      <c r="AN670" s="1731"/>
      <c r="AO670" s="1731"/>
      <c r="AP670" s="1731"/>
      <c r="AQ670" s="1731"/>
      <c r="AR670" s="1731"/>
      <c r="AS670" s="1731"/>
      <c r="AT670" s="1731"/>
      <c r="AU670" s="1731"/>
      <c r="AV670" s="1731"/>
      <c r="AW670" s="1731"/>
      <c r="AX670" s="1731"/>
      <c r="AY670" s="1731"/>
      <c r="AZ670" s="1731"/>
      <c r="BA670" s="1731"/>
      <c r="BB670" s="1731"/>
      <c r="BC670" s="1731"/>
      <c r="BD670" s="1731"/>
      <c r="BE670" s="1731"/>
      <c r="BF670" s="1731"/>
      <c r="BG670" s="1731"/>
      <c r="BH670" s="1731"/>
      <c r="BI670" s="1731"/>
      <c r="BJ670" s="1731"/>
      <c r="BK670" s="1731"/>
      <c r="BL670" s="1731"/>
      <c r="BM670" s="1731"/>
      <c r="BN670" s="1731"/>
      <c r="BO670" s="1731"/>
      <c r="BP670" s="1731"/>
      <c r="BQ670" s="1731"/>
      <c r="BR670" s="1731"/>
      <c r="BS670" s="1731"/>
      <c r="BT670" s="1731"/>
      <c r="BU670" s="1731"/>
      <c r="BV670" s="1732"/>
      <c r="BW670" s="1732"/>
      <c r="BX670" s="1732"/>
      <c r="BY670" s="1732"/>
      <c r="BZ670" s="1731"/>
      <c r="CA670" s="2200"/>
      <c r="CB670" s="2200"/>
      <c r="CC670" s="2200"/>
      <c r="CD670" s="2200"/>
      <c r="CE670" s="2200"/>
      <c r="CF670" s="2200"/>
      <c r="CG670" s="2200"/>
      <c r="CH670" s="2200"/>
      <c r="CI670" s="2200"/>
      <c r="CJ670" s="2200"/>
      <c r="CK670" s="2200"/>
      <c r="CL670" s="2200"/>
      <c r="CM670" s="2200"/>
      <c r="CN670" s="2200"/>
      <c r="CO670" s="2200"/>
      <c r="CP670" s="2200"/>
      <c r="CQ670" s="2200"/>
      <c r="CR670" s="1731"/>
      <c r="CS670" s="1731"/>
    </row>
    <row r="671" spans="1:97" ht="13.5" customHeight="1" x14ac:dyDescent="0.25">
      <c r="A671" s="1731"/>
      <c r="B671" s="1731"/>
      <c r="C671" s="1731"/>
      <c r="D671" s="1731"/>
      <c r="E671" s="1731"/>
      <c r="F671" s="1731"/>
      <c r="G671" s="1731"/>
      <c r="H671" s="1731"/>
      <c r="I671" s="1731"/>
      <c r="J671" s="1731"/>
      <c r="K671" s="1731"/>
      <c r="L671" s="1731"/>
      <c r="M671" s="1731"/>
      <c r="N671" s="1731"/>
      <c r="O671" s="1731"/>
      <c r="P671" s="1731"/>
      <c r="Q671" s="1731"/>
      <c r="R671" s="1731"/>
      <c r="S671" s="1731"/>
      <c r="T671" s="1731"/>
      <c r="U671" s="1731"/>
      <c r="V671" s="1731"/>
      <c r="W671" s="1731"/>
      <c r="X671" s="1731"/>
      <c r="Y671" s="1731"/>
      <c r="Z671" s="1731"/>
      <c r="AA671" s="1731"/>
      <c r="AB671" s="1731"/>
      <c r="AC671" s="1731"/>
      <c r="AD671" s="1731"/>
      <c r="AE671" s="1731"/>
      <c r="AF671" s="1731"/>
      <c r="AG671" s="1731"/>
      <c r="AH671" s="1731"/>
      <c r="AI671" s="1731"/>
      <c r="AJ671" s="1731"/>
      <c r="AK671" s="1731"/>
      <c r="AL671" s="1731"/>
      <c r="AM671" s="1731"/>
      <c r="AN671" s="1731"/>
      <c r="AO671" s="1731"/>
      <c r="AP671" s="1731"/>
      <c r="AQ671" s="1731"/>
      <c r="AR671" s="1731"/>
      <c r="AS671" s="1731"/>
      <c r="AT671" s="1731"/>
      <c r="AU671" s="1731"/>
      <c r="AV671" s="1731"/>
      <c r="AW671" s="1731"/>
      <c r="AX671" s="1731"/>
      <c r="AY671" s="1731"/>
      <c r="AZ671" s="1731"/>
      <c r="BA671" s="1731"/>
      <c r="BB671" s="1731"/>
      <c r="BC671" s="1731"/>
      <c r="BD671" s="1731"/>
      <c r="BE671" s="1731"/>
      <c r="BF671" s="1731"/>
      <c r="BG671" s="1731"/>
      <c r="BH671" s="1731"/>
      <c r="BI671" s="1731"/>
      <c r="BJ671" s="1731"/>
      <c r="BK671" s="1731"/>
      <c r="BL671" s="1731"/>
      <c r="BM671" s="1731"/>
      <c r="BN671" s="1731"/>
      <c r="BO671" s="1731"/>
      <c r="BP671" s="1731"/>
      <c r="BQ671" s="1731"/>
      <c r="BR671" s="1731"/>
      <c r="BS671" s="1731"/>
      <c r="BT671" s="1731"/>
      <c r="BU671" s="1731"/>
      <c r="BV671" s="1732"/>
      <c r="BW671" s="1732"/>
      <c r="BX671" s="1732"/>
      <c r="BY671" s="1732"/>
      <c r="BZ671" s="1731"/>
      <c r="CA671" s="2200"/>
      <c r="CB671" s="2200"/>
      <c r="CC671" s="2200"/>
      <c r="CD671" s="2200"/>
      <c r="CE671" s="2200"/>
      <c r="CF671" s="2200"/>
      <c r="CG671" s="2200"/>
      <c r="CH671" s="2200"/>
      <c r="CI671" s="2200"/>
      <c r="CJ671" s="2200"/>
      <c r="CK671" s="2200"/>
      <c r="CL671" s="2200"/>
      <c r="CM671" s="2200"/>
      <c r="CN671" s="2200"/>
      <c r="CO671" s="2200"/>
      <c r="CP671" s="2200"/>
      <c r="CQ671" s="2200"/>
      <c r="CR671" s="1731"/>
      <c r="CS671" s="1731"/>
    </row>
    <row r="672" spans="1:97" ht="13.5" customHeight="1" x14ac:dyDescent="0.25">
      <c r="A672" s="1731"/>
      <c r="B672" s="1731"/>
      <c r="C672" s="1731"/>
      <c r="D672" s="1731"/>
      <c r="E672" s="1731"/>
      <c r="F672" s="1731"/>
      <c r="G672" s="1731"/>
      <c r="H672" s="1731"/>
      <c r="I672" s="1731"/>
      <c r="J672" s="1731"/>
      <c r="K672" s="1731"/>
      <c r="L672" s="1731"/>
      <c r="M672" s="1731"/>
      <c r="N672" s="1731"/>
      <c r="O672" s="1731"/>
      <c r="P672" s="1731"/>
      <c r="Q672" s="1731"/>
      <c r="R672" s="1731"/>
      <c r="S672" s="1731"/>
      <c r="T672" s="1731"/>
      <c r="U672" s="1731"/>
      <c r="V672" s="1731"/>
      <c r="W672" s="1731"/>
      <c r="X672" s="1731"/>
      <c r="Y672" s="1731"/>
      <c r="Z672" s="1731"/>
      <c r="AA672" s="1731"/>
      <c r="AB672" s="1731"/>
      <c r="AC672" s="1731"/>
      <c r="AD672" s="1731"/>
      <c r="AE672" s="1731"/>
      <c r="AF672" s="1731"/>
      <c r="AG672" s="1731"/>
      <c r="AH672" s="1731"/>
      <c r="AI672" s="1731"/>
      <c r="AJ672" s="1731"/>
      <c r="AK672" s="1731"/>
      <c r="AL672" s="1731"/>
      <c r="AM672" s="1731"/>
      <c r="AN672" s="1731"/>
      <c r="AO672" s="1731"/>
      <c r="AP672" s="1731"/>
      <c r="AQ672" s="1731"/>
      <c r="AR672" s="1731"/>
      <c r="AS672" s="1731"/>
      <c r="AT672" s="1731"/>
      <c r="AU672" s="1731"/>
      <c r="AV672" s="1731"/>
      <c r="AW672" s="1731"/>
      <c r="AX672" s="1731"/>
      <c r="AY672" s="1731"/>
      <c r="AZ672" s="1731"/>
      <c r="BA672" s="1731"/>
      <c r="BB672" s="1731"/>
      <c r="BC672" s="1731"/>
      <c r="BD672" s="1731"/>
      <c r="BE672" s="1731"/>
      <c r="BF672" s="1731"/>
      <c r="BG672" s="1731"/>
      <c r="BH672" s="1731"/>
      <c r="BI672" s="1731"/>
      <c r="BJ672" s="1731"/>
      <c r="BK672" s="1731"/>
      <c r="BL672" s="1731"/>
      <c r="BM672" s="1731"/>
      <c r="BN672" s="1731"/>
      <c r="BO672" s="1731"/>
      <c r="BP672" s="1731"/>
      <c r="BQ672" s="1731"/>
      <c r="BR672" s="1731"/>
      <c r="BS672" s="1731"/>
      <c r="BT672" s="1731"/>
      <c r="BU672" s="1731"/>
      <c r="BV672" s="1732"/>
      <c r="BW672" s="1732"/>
      <c r="BX672" s="1732"/>
      <c r="BY672" s="1732"/>
      <c r="BZ672" s="1731"/>
      <c r="CA672" s="2200"/>
      <c r="CB672" s="2200"/>
      <c r="CC672" s="2200"/>
      <c r="CD672" s="2200"/>
      <c r="CE672" s="2200"/>
      <c r="CF672" s="2200"/>
      <c r="CG672" s="2200"/>
      <c r="CH672" s="2200"/>
      <c r="CI672" s="2200"/>
      <c r="CJ672" s="2200"/>
      <c r="CK672" s="2200"/>
      <c r="CL672" s="2200"/>
      <c r="CM672" s="2200"/>
      <c r="CN672" s="2200"/>
      <c r="CO672" s="2200"/>
      <c r="CP672" s="2200"/>
      <c r="CQ672" s="2200"/>
      <c r="CR672" s="1731"/>
      <c r="CS672" s="1731"/>
    </row>
    <row r="673" spans="1:97" ht="13.5" customHeight="1" x14ac:dyDescent="0.25">
      <c r="A673" s="1731"/>
      <c r="B673" s="1731"/>
      <c r="C673" s="1731"/>
      <c r="D673" s="1731"/>
      <c r="E673" s="1731"/>
      <c r="F673" s="1731"/>
      <c r="G673" s="1731"/>
      <c r="H673" s="1731"/>
      <c r="I673" s="1731"/>
      <c r="J673" s="1731"/>
      <c r="K673" s="1731"/>
      <c r="L673" s="1731"/>
      <c r="M673" s="1731"/>
      <c r="N673" s="1731"/>
      <c r="O673" s="1731"/>
      <c r="P673" s="1731"/>
      <c r="Q673" s="1731"/>
      <c r="R673" s="1731"/>
      <c r="S673" s="1731"/>
      <c r="T673" s="1731"/>
      <c r="U673" s="1731"/>
      <c r="V673" s="1731"/>
      <c r="W673" s="1731"/>
      <c r="X673" s="1731"/>
      <c r="Y673" s="1731"/>
      <c r="Z673" s="1731"/>
      <c r="AA673" s="1731"/>
      <c r="AB673" s="1731"/>
      <c r="AC673" s="1731"/>
      <c r="AD673" s="1731"/>
      <c r="AE673" s="1731"/>
      <c r="AF673" s="1731"/>
      <c r="AG673" s="1731"/>
      <c r="AH673" s="1731"/>
      <c r="AI673" s="1731"/>
      <c r="AJ673" s="1731"/>
      <c r="AK673" s="1731"/>
      <c r="AL673" s="1731"/>
      <c r="AM673" s="1731"/>
      <c r="AN673" s="1731"/>
      <c r="AO673" s="1731"/>
      <c r="AP673" s="1731"/>
      <c r="AQ673" s="1731"/>
      <c r="AR673" s="1731"/>
      <c r="AS673" s="1731"/>
      <c r="AT673" s="1731"/>
      <c r="AU673" s="1731"/>
      <c r="AV673" s="1731"/>
      <c r="AW673" s="1731"/>
      <c r="AX673" s="1731"/>
      <c r="AY673" s="1731"/>
      <c r="AZ673" s="1731"/>
      <c r="BA673" s="1731"/>
      <c r="BB673" s="1731"/>
      <c r="BC673" s="1731"/>
      <c r="BD673" s="1731"/>
      <c r="BE673" s="1731"/>
      <c r="BF673" s="1731"/>
      <c r="BG673" s="1731"/>
      <c r="BH673" s="1731"/>
      <c r="BI673" s="1731"/>
      <c r="BJ673" s="1731"/>
      <c r="BK673" s="1731"/>
      <c r="BL673" s="1731"/>
      <c r="BM673" s="1731"/>
      <c r="BN673" s="1731"/>
      <c r="BO673" s="1731"/>
      <c r="BP673" s="1731"/>
      <c r="BQ673" s="1731"/>
      <c r="BR673" s="1731"/>
      <c r="BS673" s="1731"/>
      <c r="BT673" s="1731"/>
      <c r="BU673" s="1731"/>
      <c r="BV673" s="1732"/>
      <c r="BW673" s="1732"/>
      <c r="BX673" s="1732"/>
      <c r="BY673" s="1732"/>
      <c r="BZ673" s="1731"/>
      <c r="CA673" s="2200"/>
      <c r="CB673" s="2200"/>
      <c r="CC673" s="2200"/>
      <c r="CD673" s="2200"/>
      <c r="CE673" s="2200"/>
      <c r="CF673" s="2200"/>
      <c r="CG673" s="2200"/>
      <c r="CH673" s="2200"/>
      <c r="CI673" s="2200"/>
      <c r="CJ673" s="2200"/>
      <c r="CK673" s="2200"/>
      <c r="CL673" s="2200"/>
      <c r="CM673" s="2200"/>
      <c r="CN673" s="2200"/>
      <c r="CO673" s="2200"/>
      <c r="CP673" s="2200"/>
      <c r="CQ673" s="2200"/>
      <c r="CR673" s="1731"/>
      <c r="CS673" s="1731"/>
    </row>
    <row r="674" spans="1:97" ht="13.5" customHeight="1" x14ac:dyDescent="0.25">
      <c r="A674" s="1731"/>
      <c r="B674" s="1731"/>
      <c r="C674" s="1731"/>
      <c r="D674" s="1731"/>
      <c r="E674" s="1731"/>
      <c r="F674" s="1731"/>
      <c r="G674" s="1731"/>
      <c r="H674" s="1731"/>
      <c r="I674" s="1731"/>
      <c r="J674" s="1731"/>
      <c r="K674" s="1731"/>
      <c r="L674" s="1731"/>
      <c r="M674" s="1731"/>
      <c r="N674" s="1731"/>
      <c r="O674" s="1731"/>
      <c r="P674" s="1731"/>
      <c r="Q674" s="1731"/>
      <c r="R674" s="1731"/>
      <c r="S674" s="1731"/>
      <c r="T674" s="1731"/>
      <c r="U674" s="1731"/>
      <c r="V674" s="1731"/>
      <c r="W674" s="1731"/>
      <c r="X674" s="1731"/>
      <c r="Y674" s="1731"/>
      <c r="Z674" s="1731"/>
      <c r="AA674" s="1731"/>
      <c r="AB674" s="1731"/>
      <c r="AC674" s="1731"/>
      <c r="AD674" s="1731"/>
      <c r="AE674" s="1731"/>
      <c r="AF674" s="1731"/>
      <c r="AG674" s="1731"/>
      <c r="AH674" s="1731"/>
      <c r="AI674" s="1731"/>
      <c r="AJ674" s="1731"/>
      <c r="AK674" s="1731"/>
      <c r="AL674" s="1731"/>
      <c r="AM674" s="1731"/>
      <c r="AN674" s="1731"/>
      <c r="AO674" s="1731"/>
      <c r="AP674" s="1731"/>
      <c r="AQ674" s="1731"/>
      <c r="AR674" s="1731"/>
      <c r="AS674" s="1731"/>
      <c r="AT674" s="1731"/>
      <c r="AU674" s="1731"/>
      <c r="AV674" s="1731"/>
      <c r="AW674" s="1731"/>
      <c r="AX674" s="1731"/>
      <c r="AY674" s="1731"/>
      <c r="AZ674" s="1731"/>
      <c r="BA674" s="1731"/>
      <c r="BB674" s="1731"/>
      <c r="BC674" s="1731"/>
      <c r="BD674" s="1731"/>
      <c r="BE674" s="1731"/>
      <c r="BF674" s="1731"/>
      <c r="BG674" s="1731"/>
      <c r="BH674" s="1731"/>
      <c r="BI674" s="1731"/>
      <c r="BJ674" s="1731"/>
      <c r="BK674" s="1731"/>
      <c r="BL674" s="1731"/>
      <c r="BM674" s="1731"/>
      <c r="BN674" s="1731"/>
      <c r="BO674" s="1731"/>
      <c r="BP674" s="1731"/>
      <c r="BQ674" s="1731"/>
      <c r="BR674" s="1731"/>
      <c r="BS674" s="1731"/>
      <c r="BT674" s="1731"/>
      <c r="BU674" s="1731"/>
      <c r="BV674" s="1732"/>
      <c r="BW674" s="1732"/>
      <c r="BX674" s="1732"/>
      <c r="BY674" s="1732"/>
      <c r="BZ674" s="1731"/>
      <c r="CA674" s="2200"/>
      <c r="CB674" s="2200"/>
      <c r="CC674" s="2200"/>
      <c r="CD674" s="2200"/>
      <c r="CE674" s="2200"/>
      <c r="CF674" s="2200"/>
      <c r="CG674" s="2200"/>
      <c r="CH674" s="2200"/>
      <c r="CI674" s="2200"/>
      <c r="CJ674" s="2200"/>
      <c r="CK674" s="2200"/>
      <c r="CL674" s="2200"/>
      <c r="CM674" s="2200"/>
      <c r="CN674" s="2200"/>
      <c r="CO674" s="2200"/>
      <c r="CP674" s="2200"/>
      <c r="CQ674" s="2200"/>
      <c r="CR674" s="1731"/>
      <c r="CS674" s="1731"/>
    </row>
    <row r="675" spans="1:97" ht="13.5" customHeight="1" x14ac:dyDescent="0.25">
      <c r="A675" s="1731"/>
      <c r="B675" s="1731"/>
      <c r="C675" s="1731"/>
      <c r="D675" s="1731"/>
      <c r="E675" s="1731"/>
      <c r="F675" s="1731"/>
      <c r="G675" s="1731"/>
      <c r="H675" s="1731"/>
      <c r="I675" s="1731"/>
      <c r="J675" s="1731"/>
      <c r="K675" s="1731"/>
      <c r="L675" s="1731"/>
      <c r="M675" s="1731"/>
      <c r="N675" s="1731"/>
      <c r="O675" s="1731"/>
      <c r="P675" s="1731"/>
      <c r="Q675" s="1731"/>
      <c r="R675" s="1731"/>
      <c r="S675" s="1731"/>
      <c r="T675" s="1731"/>
      <c r="U675" s="1731"/>
      <c r="V675" s="1731"/>
      <c r="W675" s="1731"/>
      <c r="X675" s="1731"/>
      <c r="Y675" s="1731"/>
      <c r="Z675" s="1731"/>
      <c r="AA675" s="1731"/>
      <c r="AB675" s="1731"/>
      <c r="AC675" s="1731"/>
      <c r="AD675" s="1731"/>
      <c r="AE675" s="1731"/>
      <c r="AF675" s="1731"/>
      <c r="AG675" s="1731"/>
      <c r="AH675" s="1731"/>
      <c r="AI675" s="1731"/>
      <c r="AJ675" s="1731"/>
      <c r="AK675" s="1731"/>
      <c r="AL675" s="1731"/>
      <c r="AM675" s="1731"/>
      <c r="AN675" s="1731"/>
      <c r="AO675" s="1731"/>
      <c r="AP675" s="1731"/>
      <c r="AQ675" s="1731"/>
      <c r="AR675" s="1731"/>
      <c r="AS675" s="1731"/>
      <c r="AT675" s="1731"/>
      <c r="AU675" s="1731"/>
      <c r="AV675" s="1731"/>
      <c r="AW675" s="1731"/>
      <c r="AX675" s="1731"/>
      <c r="AY675" s="1731"/>
      <c r="AZ675" s="1731"/>
      <c r="BA675" s="1731"/>
      <c r="BB675" s="1731"/>
      <c r="BC675" s="1731"/>
      <c r="BD675" s="1731"/>
      <c r="BE675" s="1731"/>
      <c r="BF675" s="1731"/>
      <c r="BG675" s="1731"/>
      <c r="BH675" s="1731"/>
      <c r="BI675" s="1731"/>
      <c r="BJ675" s="1731"/>
      <c r="BK675" s="1731"/>
      <c r="BL675" s="1731"/>
      <c r="BM675" s="1731"/>
      <c r="BN675" s="1731"/>
      <c r="BO675" s="1731"/>
      <c r="BP675" s="1731"/>
      <c r="BQ675" s="1731"/>
      <c r="BR675" s="1731"/>
      <c r="BS675" s="1731"/>
      <c r="BT675" s="1731"/>
      <c r="BU675" s="1731"/>
      <c r="BV675" s="1732"/>
      <c r="BW675" s="1732"/>
      <c r="BX675" s="1732"/>
      <c r="BY675" s="1732"/>
      <c r="BZ675" s="1731"/>
      <c r="CA675" s="2200"/>
      <c r="CB675" s="2200"/>
      <c r="CC675" s="2200"/>
      <c r="CD675" s="2200"/>
      <c r="CE675" s="2200"/>
      <c r="CF675" s="2200"/>
      <c r="CG675" s="2200"/>
      <c r="CH675" s="2200"/>
      <c r="CI675" s="2200"/>
      <c r="CJ675" s="2200"/>
      <c r="CK675" s="2200"/>
      <c r="CL675" s="2200"/>
      <c r="CM675" s="2200"/>
      <c r="CN675" s="2200"/>
      <c r="CO675" s="2200"/>
      <c r="CP675" s="2200"/>
      <c r="CQ675" s="2200"/>
      <c r="CR675" s="1731"/>
      <c r="CS675" s="1731"/>
    </row>
    <row r="676" spans="1:97" ht="13.5" customHeight="1" x14ac:dyDescent="0.25">
      <c r="A676" s="1731"/>
      <c r="B676" s="1731"/>
      <c r="C676" s="1731"/>
      <c r="D676" s="1731"/>
      <c r="E676" s="1731"/>
      <c r="F676" s="1731"/>
      <c r="G676" s="1731"/>
      <c r="H676" s="1731"/>
      <c r="I676" s="1731"/>
      <c r="J676" s="1731"/>
      <c r="K676" s="1731"/>
      <c r="L676" s="1731"/>
      <c r="M676" s="1731"/>
      <c r="N676" s="1731"/>
      <c r="O676" s="1731"/>
      <c r="P676" s="1731"/>
      <c r="Q676" s="1731"/>
      <c r="R676" s="1731"/>
      <c r="S676" s="1731"/>
      <c r="T676" s="1731"/>
      <c r="U676" s="1731"/>
      <c r="V676" s="1731"/>
      <c r="W676" s="1731"/>
      <c r="X676" s="1731"/>
      <c r="Y676" s="1731"/>
      <c r="Z676" s="1731"/>
      <c r="AA676" s="1731"/>
      <c r="AB676" s="1731"/>
      <c r="AC676" s="1731"/>
      <c r="AD676" s="1731"/>
      <c r="AE676" s="1731"/>
      <c r="AF676" s="1731"/>
      <c r="AG676" s="1731"/>
      <c r="AH676" s="1731"/>
      <c r="AI676" s="1731"/>
      <c r="AJ676" s="1731"/>
      <c r="AK676" s="1731"/>
      <c r="AL676" s="1731"/>
      <c r="AM676" s="1731"/>
      <c r="AN676" s="1731"/>
      <c r="AO676" s="1731"/>
      <c r="AP676" s="1731"/>
      <c r="AQ676" s="1731"/>
      <c r="AR676" s="1731"/>
      <c r="AS676" s="1731"/>
      <c r="AT676" s="1731"/>
      <c r="AU676" s="1731"/>
      <c r="AV676" s="1731"/>
      <c r="AW676" s="1731"/>
      <c r="AX676" s="1731"/>
      <c r="AY676" s="1731"/>
      <c r="AZ676" s="1731"/>
      <c r="BA676" s="1731"/>
      <c r="BB676" s="1731"/>
      <c r="BC676" s="1731"/>
      <c r="BD676" s="1731"/>
      <c r="BE676" s="1731"/>
      <c r="BF676" s="1731"/>
      <c r="BG676" s="1731"/>
      <c r="BH676" s="1731"/>
      <c r="BI676" s="1731"/>
      <c r="BJ676" s="1731"/>
      <c r="BK676" s="1731"/>
      <c r="BL676" s="1731"/>
      <c r="BM676" s="1731"/>
      <c r="BN676" s="1731"/>
      <c r="BO676" s="1731"/>
      <c r="BP676" s="1731"/>
      <c r="BQ676" s="1731"/>
      <c r="BR676" s="1731"/>
      <c r="BS676" s="1731"/>
      <c r="BT676" s="1731"/>
      <c r="BU676" s="1731"/>
      <c r="BV676" s="1732"/>
      <c r="BW676" s="1732"/>
      <c r="BX676" s="1732"/>
      <c r="BY676" s="1732"/>
      <c r="BZ676" s="1731"/>
      <c r="CA676" s="2200"/>
      <c r="CB676" s="2200"/>
      <c r="CC676" s="2200"/>
      <c r="CD676" s="2200"/>
      <c r="CE676" s="2200"/>
      <c r="CF676" s="2200"/>
      <c r="CG676" s="2200"/>
      <c r="CH676" s="2200"/>
      <c r="CI676" s="2200"/>
      <c r="CJ676" s="2200"/>
      <c r="CK676" s="2200"/>
      <c r="CL676" s="2200"/>
      <c r="CM676" s="2200"/>
      <c r="CN676" s="2200"/>
      <c r="CO676" s="2200"/>
      <c r="CP676" s="2200"/>
      <c r="CQ676" s="2200"/>
      <c r="CR676" s="1731"/>
      <c r="CS676" s="1731"/>
    </row>
    <row r="677" spans="1:97" ht="13.5" customHeight="1" x14ac:dyDescent="0.25">
      <c r="A677" s="1731"/>
      <c r="B677" s="1731"/>
      <c r="C677" s="1731"/>
      <c r="D677" s="1731"/>
      <c r="E677" s="1731"/>
      <c r="F677" s="1731"/>
      <c r="G677" s="1731"/>
      <c r="H677" s="1731"/>
      <c r="I677" s="1731"/>
      <c r="J677" s="1731"/>
      <c r="K677" s="1731"/>
      <c r="L677" s="1731"/>
      <c r="M677" s="1731"/>
      <c r="N677" s="1731"/>
      <c r="O677" s="1731"/>
      <c r="P677" s="1731"/>
      <c r="Q677" s="1731"/>
      <c r="R677" s="1731"/>
      <c r="S677" s="1731"/>
      <c r="T677" s="1731"/>
      <c r="U677" s="1731"/>
      <c r="V677" s="1731"/>
      <c r="W677" s="1731"/>
      <c r="X677" s="1731"/>
      <c r="Y677" s="1731"/>
      <c r="Z677" s="1731"/>
      <c r="AA677" s="1731"/>
      <c r="AB677" s="1731"/>
      <c r="AC677" s="1731"/>
      <c r="AD677" s="1731"/>
      <c r="AE677" s="1731"/>
      <c r="AF677" s="1731"/>
      <c r="AG677" s="1731"/>
      <c r="AH677" s="1731"/>
      <c r="AI677" s="1731"/>
      <c r="AJ677" s="1731"/>
      <c r="AK677" s="1731"/>
      <c r="AL677" s="1731"/>
      <c r="AM677" s="1731"/>
      <c r="AN677" s="1731"/>
      <c r="AO677" s="1731"/>
      <c r="AP677" s="1731"/>
      <c r="AQ677" s="1731"/>
      <c r="AR677" s="1731"/>
      <c r="AS677" s="1731"/>
      <c r="AT677" s="1731"/>
      <c r="AU677" s="1731"/>
      <c r="AV677" s="1731"/>
      <c r="AW677" s="1731"/>
      <c r="AX677" s="1731"/>
      <c r="AY677" s="1731"/>
      <c r="AZ677" s="1731"/>
      <c r="BA677" s="1731"/>
      <c r="BB677" s="1731"/>
      <c r="BC677" s="1731"/>
      <c r="BD677" s="1731"/>
      <c r="BE677" s="1731"/>
      <c r="BF677" s="1731"/>
      <c r="BG677" s="1731"/>
      <c r="BH677" s="1731"/>
      <c r="BI677" s="1731"/>
      <c r="BJ677" s="1731"/>
      <c r="BK677" s="1731"/>
      <c r="BL677" s="1731"/>
      <c r="BM677" s="1731"/>
      <c r="BN677" s="1731"/>
      <c r="BO677" s="1731"/>
      <c r="BP677" s="1731"/>
      <c r="BQ677" s="1731"/>
      <c r="BR677" s="1731"/>
      <c r="BS677" s="1731"/>
      <c r="BT677" s="1731"/>
      <c r="BU677" s="1731"/>
      <c r="BV677" s="1732"/>
      <c r="BW677" s="1732"/>
      <c r="BX677" s="1732"/>
      <c r="BY677" s="1732"/>
      <c r="BZ677" s="1731"/>
      <c r="CA677" s="2200"/>
      <c r="CB677" s="2200"/>
      <c r="CC677" s="2200"/>
      <c r="CD677" s="2200"/>
      <c r="CE677" s="2200"/>
      <c r="CF677" s="2200"/>
      <c r="CG677" s="2200"/>
      <c r="CH677" s="2200"/>
      <c r="CI677" s="2200"/>
      <c r="CJ677" s="2200"/>
      <c r="CK677" s="2200"/>
      <c r="CL677" s="2200"/>
      <c r="CM677" s="2200"/>
      <c r="CN677" s="2200"/>
      <c r="CO677" s="2200"/>
      <c r="CP677" s="2200"/>
      <c r="CQ677" s="2200"/>
      <c r="CR677" s="1731"/>
      <c r="CS677" s="1731"/>
    </row>
    <row r="678" spans="1:97" ht="13.5" customHeight="1" x14ac:dyDescent="0.25">
      <c r="A678" s="1731"/>
      <c r="B678" s="1731"/>
      <c r="C678" s="1731"/>
      <c r="D678" s="1731"/>
      <c r="E678" s="1731"/>
      <c r="F678" s="1731"/>
      <c r="G678" s="1731"/>
      <c r="H678" s="1731"/>
      <c r="I678" s="1731"/>
      <c r="J678" s="1731"/>
      <c r="K678" s="1731"/>
      <c r="L678" s="1731"/>
      <c r="M678" s="1731"/>
      <c r="N678" s="1731"/>
      <c r="O678" s="1731"/>
      <c r="P678" s="1731"/>
      <c r="Q678" s="1731"/>
      <c r="R678" s="1731"/>
      <c r="S678" s="1731"/>
      <c r="T678" s="1731"/>
      <c r="U678" s="1731"/>
      <c r="V678" s="1731"/>
      <c r="W678" s="1731"/>
      <c r="X678" s="1731"/>
      <c r="Y678" s="1731"/>
      <c r="Z678" s="1731"/>
      <c r="AA678" s="1731"/>
      <c r="AB678" s="1731"/>
      <c r="AC678" s="1731"/>
      <c r="AD678" s="1731"/>
      <c r="AE678" s="1731"/>
      <c r="AF678" s="1731"/>
      <c r="AG678" s="1731"/>
      <c r="AH678" s="1731"/>
      <c r="AI678" s="1731"/>
      <c r="AJ678" s="1731"/>
      <c r="AK678" s="1731"/>
      <c r="AL678" s="1731"/>
      <c r="AM678" s="1731"/>
      <c r="AN678" s="1731"/>
      <c r="AO678" s="1731"/>
      <c r="AP678" s="1731"/>
      <c r="AQ678" s="1731"/>
      <c r="AR678" s="1731"/>
      <c r="AS678" s="1731"/>
      <c r="AT678" s="1731"/>
      <c r="AU678" s="1731"/>
      <c r="AV678" s="1731"/>
      <c r="AW678" s="1731"/>
      <c r="AX678" s="1731"/>
      <c r="AY678" s="1731"/>
      <c r="AZ678" s="1731"/>
      <c r="BA678" s="1731"/>
      <c r="BB678" s="1731"/>
      <c r="BC678" s="1731"/>
      <c r="BD678" s="1731"/>
      <c r="BE678" s="1731"/>
      <c r="BF678" s="1731"/>
      <c r="BG678" s="1731"/>
      <c r="BH678" s="1731"/>
      <c r="BI678" s="1731"/>
      <c r="BJ678" s="1731"/>
      <c r="BK678" s="1731"/>
      <c r="BL678" s="1731"/>
      <c r="BM678" s="1731"/>
      <c r="BN678" s="1731"/>
      <c r="BO678" s="1731"/>
      <c r="BP678" s="1731"/>
      <c r="BQ678" s="1731"/>
      <c r="BR678" s="1731"/>
      <c r="BS678" s="1731"/>
      <c r="BT678" s="1731"/>
      <c r="BU678" s="1731"/>
      <c r="BV678" s="1732"/>
      <c r="BW678" s="1732"/>
      <c r="BX678" s="1732"/>
      <c r="BY678" s="1732"/>
      <c r="BZ678" s="1731"/>
      <c r="CA678" s="2200"/>
      <c r="CB678" s="2200"/>
      <c r="CC678" s="2200"/>
      <c r="CD678" s="2200"/>
      <c r="CE678" s="2200"/>
      <c r="CF678" s="2200"/>
      <c r="CG678" s="2200"/>
      <c r="CH678" s="2200"/>
      <c r="CI678" s="2200"/>
      <c r="CJ678" s="2200"/>
      <c r="CK678" s="2200"/>
      <c r="CL678" s="2200"/>
      <c r="CM678" s="2200"/>
      <c r="CN678" s="2200"/>
      <c r="CO678" s="2200"/>
      <c r="CP678" s="2200"/>
      <c r="CQ678" s="2200"/>
      <c r="CR678" s="1731"/>
      <c r="CS678" s="1731"/>
    </row>
    <row r="679" spans="1:97" ht="13.5" customHeight="1" x14ac:dyDescent="0.25">
      <c r="A679" s="1731"/>
      <c r="B679" s="1731"/>
      <c r="C679" s="1731"/>
      <c r="D679" s="1731"/>
      <c r="E679" s="1731"/>
      <c r="F679" s="1731"/>
      <c r="G679" s="1731"/>
      <c r="H679" s="1731"/>
      <c r="I679" s="1731"/>
      <c r="J679" s="1731"/>
      <c r="K679" s="1731"/>
      <c r="L679" s="1731"/>
      <c r="M679" s="1731"/>
      <c r="N679" s="1731"/>
      <c r="O679" s="1731"/>
      <c r="P679" s="1731"/>
      <c r="Q679" s="1731"/>
      <c r="R679" s="1731"/>
      <c r="S679" s="1731"/>
      <c r="T679" s="1731"/>
      <c r="U679" s="1731"/>
      <c r="V679" s="1731"/>
      <c r="W679" s="1731"/>
      <c r="X679" s="1731"/>
      <c r="Y679" s="1731"/>
      <c r="Z679" s="1731"/>
      <c r="AA679" s="1731"/>
      <c r="AB679" s="1731"/>
      <c r="AC679" s="1731"/>
      <c r="AD679" s="1731"/>
      <c r="AE679" s="1731"/>
      <c r="AF679" s="1731"/>
      <c r="AG679" s="1731"/>
      <c r="AH679" s="1731"/>
      <c r="AI679" s="1731"/>
      <c r="AJ679" s="1731"/>
      <c r="AK679" s="1731"/>
      <c r="AL679" s="1731"/>
      <c r="AM679" s="1731"/>
      <c r="AN679" s="1731"/>
      <c r="AO679" s="1731"/>
      <c r="AP679" s="1731"/>
      <c r="AQ679" s="1731"/>
      <c r="AR679" s="1731"/>
      <c r="AS679" s="1731"/>
      <c r="AT679" s="1731"/>
      <c r="AU679" s="1731"/>
      <c r="AV679" s="1731"/>
      <c r="AW679" s="1731"/>
      <c r="AX679" s="1731"/>
      <c r="AY679" s="1731"/>
      <c r="AZ679" s="1731"/>
      <c r="BA679" s="1731"/>
      <c r="BB679" s="1731"/>
      <c r="BC679" s="1731"/>
      <c r="BD679" s="1731"/>
      <c r="BE679" s="1731"/>
      <c r="BF679" s="1731"/>
      <c r="BG679" s="1731"/>
      <c r="BH679" s="1731"/>
      <c r="BI679" s="1731"/>
      <c r="BJ679" s="1731"/>
      <c r="BK679" s="1731"/>
      <c r="BL679" s="1731"/>
      <c r="BM679" s="1731"/>
      <c r="BN679" s="1731"/>
      <c r="BO679" s="1731"/>
      <c r="BP679" s="1731"/>
      <c r="BQ679" s="1731"/>
      <c r="BR679" s="1731"/>
      <c r="BS679" s="1731"/>
      <c r="BT679" s="1731"/>
      <c r="BU679" s="1731"/>
      <c r="BV679" s="1732"/>
      <c r="BW679" s="1732"/>
      <c r="BX679" s="1732"/>
      <c r="BY679" s="1732"/>
      <c r="BZ679" s="1731"/>
      <c r="CA679" s="2200"/>
      <c r="CB679" s="2200"/>
      <c r="CC679" s="2200"/>
      <c r="CD679" s="2200"/>
      <c r="CE679" s="2200"/>
      <c r="CF679" s="2200"/>
      <c r="CG679" s="2200"/>
      <c r="CH679" s="2200"/>
      <c r="CI679" s="2200"/>
      <c r="CJ679" s="2200"/>
      <c r="CK679" s="2200"/>
      <c r="CL679" s="2200"/>
      <c r="CM679" s="2200"/>
      <c r="CN679" s="2200"/>
      <c r="CO679" s="2200"/>
      <c r="CP679" s="2200"/>
      <c r="CQ679" s="2200"/>
      <c r="CR679" s="1731"/>
      <c r="CS679" s="1731"/>
    </row>
    <row r="680" spans="1:97" ht="13.5" customHeight="1" x14ac:dyDescent="0.25">
      <c r="A680" s="1731"/>
      <c r="B680" s="1731"/>
      <c r="C680" s="1731"/>
      <c r="D680" s="1731"/>
      <c r="E680" s="1731"/>
      <c r="F680" s="1731"/>
      <c r="G680" s="1731"/>
      <c r="H680" s="1731"/>
      <c r="I680" s="1731"/>
      <c r="J680" s="1731"/>
      <c r="K680" s="1731"/>
      <c r="L680" s="1731"/>
      <c r="M680" s="1731"/>
      <c r="N680" s="1731"/>
      <c r="O680" s="1731"/>
      <c r="P680" s="1731"/>
      <c r="Q680" s="1731"/>
      <c r="R680" s="1731"/>
      <c r="S680" s="1731"/>
      <c r="T680" s="1731"/>
      <c r="U680" s="1731"/>
      <c r="V680" s="1731"/>
      <c r="W680" s="1731"/>
      <c r="X680" s="1731"/>
      <c r="Y680" s="1731"/>
      <c r="Z680" s="1731"/>
      <c r="AA680" s="1731"/>
      <c r="AB680" s="1731"/>
      <c r="AC680" s="1731"/>
      <c r="AD680" s="1731"/>
      <c r="AE680" s="1731"/>
      <c r="AF680" s="1731"/>
      <c r="AG680" s="1731"/>
      <c r="AH680" s="1731"/>
      <c r="AI680" s="1731"/>
      <c r="AJ680" s="1731"/>
      <c r="AK680" s="1731"/>
      <c r="AL680" s="1731"/>
      <c r="AM680" s="1731"/>
      <c r="AN680" s="1731"/>
      <c r="AO680" s="1731"/>
      <c r="AP680" s="1731"/>
      <c r="AQ680" s="1731"/>
      <c r="AR680" s="1731"/>
      <c r="AS680" s="1731"/>
      <c r="AT680" s="1731"/>
      <c r="AU680" s="1731"/>
      <c r="AV680" s="1731"/>
      <c r="AW680" s="1731"/>
      <c r="AX680" s="1731"/>
      <c r="AY680" s="1731"/>
      <c r="AZ680" s="1731"/>
      <c r="BA680" s="1731"/>
      <c r="BB680" s="1731"/>
      <c r="BC680" s="1731"/>
      <c r="BD680" s="1731"/>
      <c r="BE680" s="1731"/>
      <c r="BF680" s="1731"/>
      <c r="BG680" s="1731"/>
      <c r="BH680" s="1731"/>
      <c r="BI680" s="1731"/>
      <c r="BJ680" s="1731"/>
      <c r="BK680" s="1731"/>
      <c r="BL680" s="1731"/>
      <c r="BM680" s="1731"/>
      <c r="BN680" s="1731"/>
      <c r="BO680" s="1731"/>
      <c r="BP680" s="1731"/>
      <c r="BQ680" s="1731"/>
      <c r="BR680" s="1731"/>
      <c r="BS680" s="1731"/>
      <c r="BT680" s="1731"/>
      <c r="BU680" s="1731"/>
      <c r="BV680" s="1732"/>
      <c r="BW680" s="1732"/>
      <c r="BX680" s="1732"/>
      <c r="BY680" s="1732"/>
      <c r="BZ680" s="1731"/>
      <c r="CA680" s="2200"/>
      <c r="CB680" s="2200"/>
      <c r="CC680" s="2200"/>
      <c r="CD680" s="2200"/>
      <c r="CE680" s="2200"/>
      <c r="CF680" s="2200"/>
      <c r="CG680" s="2200"/>
      <c r="CH680" s="2200"/>
      <c r="CI680" s="2200"/>
      <c r="CJ680" s="2200"/>
      <c r="CK680" s="2200"/>
      <c r="CL680" s="2200"/>
      <c r="CM680" s="2200"/>
      <c r="CN680" s="2200"/>
      <c r="CO680" s="2200"/>
      <c r="CP680" s="2200"/>
      <c r="CQ680" s="2200"/>
      <c r="CR680" s="1731"/>
      <c r="CS680" s="1731"/>
    </row>
    <row r="681" spans="1:97" ht="13.5" customHeight="1" x14ac:dyDescent="0.25">
      <c r="A681" s="1731"/>
      <c r="B681" s="1731"/>
      <c r="C681" s="1731"/>
      <c r="D681" s="1731"/>
      <c r="E681" s="1731"/>
      <c r="F681" s="1731"/>
      <c r="G681" s="1731"/>
      <c r="H681" s="1731"/>
      <c r="I681" s="1731"/>
      <c r="J681" s="1731"/>
      <c r="K681" s="1731"/>
      <c r="L681" s="1731"/>
      <c r="M681" s="1731"/>
      <c r="N681" s="1731"/>
      <c r="O681" s="1731"/>
      <c r="P681" s="1731"/>
      <c r="Q681" s="1731"/>
      <c r="R681" s="1731"/>
      <c r="S681" s="1731"/>
      <c r="T681" s="1731"/>
      <c r="U681" s="1731"/>
      <c r="V681" s="1731"/>
      <c r="W681" s="1731"/>
      <c r="X681" s="1731"/>
      <c r="Y681" s="1731"/>
      <c r="Z681" s="1731"/>
      <c r="AA681" s="1731"/>
      <c r="AB681" s="1731"/>
      <c r="AC681" s="1731"/>
      <c r="AD681" s="1731"/>
      <c r="AE681" s="1731"/>
      <c r="AF681" s="1731"/>
      <c r="AG681" s="1731"/>
      <c r="AH681" s="1731"/>
      <c r="AI681" s="1731"/>
      <c r="AJ681" s="1731"/>
      <c r="AK681" s="1731"/>
      <c r="AL681" s="1731"/>
      <c r="AM681" s="1731"/>
      <c r="AN681" s="1731"/>
      <c r="AO681" s="1731"/>
      <c r="AP681" s="1731"/>
      <c r="AQ681" s="1731"/>
      <c r="AR681" s="1731"/>
      <c r="AS681" s="1731"/>
      <c r="AT681" s="1731"/>
      <c r="AU681" s="1731"/>
      <c r="AV681" s="1731"/>
      <c r="AW681" s="1731"/>
      <c r="AX681" s="1731"/>
      <c r="AY681" s="1731"/>
      <c r="AZ681" s="1731"/>
      <c r="BA681" s="1731"/>
      <c r="BB681" s="1731"/>
      <c r="BC681" s="1731"/>
      <c r="BD681" s="1731"/>
      <c r="BE681" s="1731"/>
      <c r="BF681" s="1731"/>
      <c r="BG681" s="1731"/>
      <c r="BH681" s="1731"/>
      <c r="BI681" s="1731"/>
      <c r="BJ681" s="1731"/>
      <c r="BK681" s="1731"/>
      <c r="BL681" s="1731"/>
      <c r="BM681" s="1731"/>
      <c r="BN681" s="1731"/>
      <c r="BO681" s="1731"/>
      <c r="BP681" s="1731"/>
      <c r="BQ681" s="1731"/>
      <c r="BR681" s="1731"/>
      <c r="BS681" s="1731"/>
      <c r="BT681" s="1731"/>
      <c r="BU681" s="1731"/>
      <c r="BV681" s="1732"/>
      <c r="BW681" s="1732"/>
      <c r="BX681" s="1732"/>
      <c r="BY681" s="1732"/>
      <c r="BZ681" s="1731"/>
      <c r="CA681" s="2200"/>
      <c r="CB681" s="2200"/>
      <c r="CC681" s="2200"/>
      <c r="CD681" s="2200"/>
      <c r="CE681" s="2200"/>
      <c r="CF681" s="2200"/>
      <c r="CG681" s="2200"/>
      <c r="CH681" s="2200"/>
      <c r="CI681" s="2200"/>
      <c r="CJ681" s="2200"/>
      <c r="CK681" s="2200"/>
      <c r="CL681" s="2200"/>
      <c r="CM681" s="2200"/>
      <c r="CN681" s="2200"/>
      <c r="CO681" s="2200"/>
      <c r="CP681" s="2200"/>
      <c r="CQ681" s="2200"/>
      <c r="CR681" s="1731"/>
      <c r="CS681" s="1731"/>
    </row>
    <row r="682" spans="1:97" ht="13.5" customHeight="1" x14ac:dyDescent="0.25">
      <c r="A682" s="1731"/>
      <c r="B682" s="1731"/>
      <c r="C682" s="1731"/>
      <c r="D682" s="1731"/>
      <c r="E682" s="1731"/>
      <c r="F682" s="1731"/>
      <c r="G682" s="1731"/>
      <c r="H682" s="1731"/>
      <c r="I682" s="1731"/>
      <c r="J682" s="1731"/>
      <c r="K682" s="1731"/>
      <c r="L682" s="1731"/>
      <c r="M682" s="1731"/>
      <c r="N682" s="1731"/>
      <c r="O682" s="1731"/>
      <c r="P682" s="1731"/>
      <c r="Q682" s="1731"/>
      <c r="R682" s="1731"/>
      <c r="S682" s="1731"/>
      <c r="T682" s="1731"/>
      <c r="U682" s="1731"/>
      <c r="V682" s="1731"/>
      <c r="W682" s="1731"/>
      <c r="X682" s="1731"/>
      <c r="Y682" s="1731"/>
      <c r="Z682" s="1731"/>
      <c r="AA682" s="1731"/>
      <c r="AB682" s="1731"/>
      <c r="AC682" s="1731"/>
      <c r="AD682" s="1731"/>
      <c r="AE682" s="1731"/>
      <c r="AF682" s="1731"/>
      <c r="AG682" s="1731"/>
      <c r="AH682" s="1731"/>
      <c r="AI682" s="1731"/>
      <c r="AJ682" s="1731"/>
      <c r="AK682" s="1731"/>
      <c r="AL682" s="1731"/>
      <c r="AM682" s="1731"/>
      <c r="AN682" s="1731"/>
      <c r="AO682" s="1731"/>
      <c r="AP682" s="1731"/>
      <c r="AQ682" s="1731"/>
      <c r="AR682" s="1731"/>
      <c r="AS682" s="1731"/>
      <c r="AT682" s="1731"/>
      <c r="AU682" s="1731"/>
      <c r="AV682" s="1731"/>
      <c r="AW682" s="1731"/>
      <c r="AX682" s="1731"/>
      <c r="AY682" s="1731"/>
      <c r="AZ682" s="1731"/>
      <c r="BA682" s="1731"/>
      <c r="BB682" s="1731"/>
      <c r="BC682" s="1731"/>
      <c r="BD682" s="1731"/>
      <c r="BE682" s="1731"/>
      <c r="BF682" s="1731"/>
      <c r="BG682" s="1731"/>
      <c r="BH682" s="1731"/>
      <c r="BI682" s="1731"/>
      <c r="BJ682" s="1731"/>
      <c r="BK682" s="1731"/>
      <c r="BL682" s="1731"/>
      <c r="BM682" s="1731"/>
      <c r="BN682" s="1731"/>
      <c r="BO682" s="1731"/>
      <c r="BP682" s="1731"/>
      <c r="BQ682" s="1731"/>
      <c r="BR682" s="1731"/>
      <c r="BS682" s="1731"/>
      <c r="BT682" s="1731"/>
      <c r="BU682" s="1731"/>
      <c r="BV682" s="1732"/>
      <c r="BW682" s="1732"/>
      <c r="BX682" s="1732"/>
      <c r="BY682" s="1732"/>
      <c r="BZ682" s="1731"/>
      <c r="CA682" s="2200"/>
      <c r="CB682" s="2200"/>
      <c r="CC682" s="2200"/>
      <c r="CD682" s="2200"/>
      <c r="CE682" s="2200"/>
      <c r="CF682" s="2200"/>
      <c r="CG682" s="2200"/>
      <c r="CH682" s="2200"/>
      <c r="CI682" s="2200"/>
      <c r="CJ682" s="2200"/>
      <c r="CK682" s="2200"/>
      <c r="CL682" s="2200"/>
      <c r="CM682" s="2200"/>
      <c r="CN682" s="2200"/>
      <c r="CO682" s="2200"/>
      <c r="CP682" s="2200"/>
      <c r="CQ682" s="2200"/>
      <c r="CR682" s="1731"/>
      <c r="CS682" s="1731"/>
    </row>
    <row r="683" spans="1:97" ht="13.5" customHeight="1" x14ac:dyDescent="0.25">
      <c r="A683" s="1731"/>
      <c r="B683" s="1731"/>
      <c r="C683" s="1731"/>
      <c r="D683" s="1731"/>
      <c r="E683" s="1731"/>
      <c r="F683" s="1731"/>
      <c r="G683" s="1731"/>
      <c r="H683" s="1731"/>
      <c r="I683" s="1731"/>
      <c r="J683" s="1731"/>
      <c r="K683" s="1731"/>
      <c r="L683" s="1731"/>
      <c r="M683" s="1731"/>
      <c r="N683" s="1731"/>
      <c r="O683" s="1731"/>
      <c r="P683" s="1731"/>
      <c r="Q683" s="1731"/>
      <c r="R683" s="1731"/>
      <c r="S683" s="1731"/>
      <c r="T683" s="1731"/>
      <c r="U683" s="1731"/>
      <c r="V683" s="1731"/>
      <c r="W683" s="1731"/>
      <c r="X683" s="1731"/>
      <c r="Y683" s="1731"/>
      <c r="Z683" s="1731"/>
      <c r="AA683" s="1731"/>
      <c r="AB683" s="1731"/>
      <c r="AC683" s="1731"/>
      <c r="AD683" s="1731"/>
      <c r="AE683" s="1731"/>
      <c r="AF683" s="1731"/>
      <c r="AG683" s="1731"/>
      <c r="AH683" s="1731"/>
      <c r="AI683" s="1731"/>
      <c r="AJ683" s="1731"/>
      <c r="AK683" s="1731"/>
      <c r="AL683" s="1731"/>
      <c r="AM683" s="1731"/>
      <c r="AN683" s="1731"/>
      <c r="AO683" s="1731"/>
      <c r="AP683" s="1731"/>
      <c r="AQ683" s="1731"/>
      <c r="AR683" s="1731"/>
      <c r="AS683" s="1731"/>
      <c r="AT683" s="1731"/>
      <c r="AU683" s="1731"/>
      <c r="AV683" s="1731"/>
      <c r="AW683" s="1731"/>
      <c r="AX683" s="1731"/>
      <c r="AY683" s="1731"/>
      <c r="AZ683" s="1731"/>
      <c r="BA683" s="1731"/>
      <c r="BB683" s="1731"/>
      <c r="BC683" s="1731"/>
      <c r="BD683" s="1731"/>
      <c r="BE683" s="1731"/>
      <c r="BF683" s="1731"/>
      <c r="BG683" s="1731"/>
      <c r="BH683" s="1731"/>
      <c r="BI683" s="1731"/>
      <c r="BJ683" s="1731"/>
      <c r="BK683" s="1731"/>
      <c r="BL683" s="1731"/>
      <c r="BM683" s="1731"/>
      <c r="BN683" s="1731"/>
      <c r="BO683" s="1731"/>
      <c r="BP683" s="1731"/>
      <c r="BQ683" s="1731"/>
      <c r="BR683" s="1731"/>
      <c r="BS683" s="1731"/>
      <c r="BT683" s="1731"/>
      <c r="BU683" s="1731"/>
      <c r="BV683" s="1732"/>
      <c r="BW683" s="1732"/>
      <c r="BX683" s="1732"/>
      <c r="BY683" s="1732"/>
      <c r="BZ683" s="1731"/>
      <c r="CA683" s="2200"/>
      <c r="CB683" s="2200"/>
      <c r="CC683" s="2200"/>
      <c r="CD683" s="2200"/>
      <c r="CE683" s="2200"/>
      <c r="CF683" s="2200"/>
      <c r="CG683" s="2200"/>
      <c r="CH683" s="2200"/>
      <c r="CI683" s="2200"/>
      <c r="CJ683" s="2200"/>
      <c r="CK683" s="2200"/>
      <c r="CL683" s="2200"/>
      <c r="CM683" s="2200"/>
      <c r="CN683" s="2200"/>
      <c r="CO683" s="2200"/>
      <c r="CP683" s="2200"/>
      <c r="CQ683" s="2200"/>
      <c r="CR683" s="1731"/>
      <c r="CS683" s="1731"/>
    </row>
    <row r="684" spans="1:97" ht="13.5" customHeight="1" x14ac:dyDescent="0.25">
      <c r="A684" s="1731"/>
      <c r="B684" s="1731"/>
      <c r="C684" s="1731"/>
      <c r="D684" s="1731"/>
      <c r="E684" s="1731"/>
      <c r="F684" s="1731"/>
      <c r="G684" s="1731"/>
      <c r="H684" s="1731"/>
      <c r="I684" s="1731"/>
      <c r="J684" s="1731"/>
      <c r="K684" s="1731"/>
      <c r="L684" s="1731"/>
      <c r="M684" s="1731"/>
      <c r="N684" s="1731"/>
      <c r="O684" s="1731"/>
      <c r="P684" s="1731"/>
      <c r="Q684" s="1731"/>
      <c r="R684" s="1731"/>
      <c r="S684" s="1731"/>
      <c r="T684" s="1731"/>
      <c r="U684" s="1731"/>
      <c r="V684" s="1731"/>
      <c r="W684" s="1731"/>
      <c r="X684" s="1731"/>
      <c r="Y684" s="1731"/>
      <c r="Z684" s="1731"/>
      <c r="AA684" s="1731"/>
      <c r="AB684" s="1731"/>
      <c r="AC684" s="1731"/>
      <c r="AD684" s="1731"/>
      <c r="AE684" s="1731"/>
      <c r="AF684" s="1731"/>
      <c r="AG684" s="1731"/>
      <c r="AH684" s="1731"/>
      <c r="AI684" s="1731"/>
      <c r="AJ684" s="1731"/>
      <c r="AK684" s="1731"/>
      <c r="AL684" s="1731"/>
      <c r="AM684" s="1731"/>
      <c r="AN684" s="1731"/>
      <c r="AO684" s="1731"/>
      <c r="AP684" s="1731"/>
      <c r="AQ684" s="1731"/>
      <c r="AR684" s="1731"/>
      <c r="AS684" s="1731"/>
      <c r="AT684" s="1731"/>
      <c r="AU684" s="1731"/>
      <c r="AV684" s="1731"/>
      <c r="AW684" s="1731"/>
      <c r="AX684" s="1731"/>
      <c r="AY684" s="1731"/>
      <c r="AZ684" s="1731"/>
      <c r="BA684" s="1731"/>
      <c r="BB684" s="1731"/>
      <c r="BC684" s="1731"/>
      <c r="BD684" s="1731"/>
      <c r="BE684" s="1731"/>
      <c r="BF684" s="1731"/>
      <c r="BG684" s="1731"/>
      <c r="BH684" s="1731"/>
      <c r="BI684" s="1731"/>
      <c r="BJ684" s="1731"/>
      <c r="BK684" s="1731"/>
      <c r="BL684" s="1731"/>
      <c r="BM684" s="1731"/>
      <c r="BN684" s="1731"/>
      <c r="BO684" s="1731"/>
      <c r="BP684" s="1731"/>
      <c r="BQ684" s="1731"/>
      <c r="BR684" s="1731"/>
      <c r="BS684" s="1731"/>
      <c r="BT684" s="1731"/>
      <c r="BU684" s="1731"/>
      <c r="BV684" s="1732"/>
      <c r="BW684" s="1732"/>
      <c r="BX684" s="1732"/>
      <c r="BY684" s="1732"/>
      <c r="BZ684" s="1731"/>
      <c r="CA684" s="2200"/>
      <c r="CB684" s="2200"/>
      <c r="CC684" s="2200"/>
      <c r="CD684" s="2200"/>
      <c r="CE684" s="2200"/>
      <c r="CF684" s="2200"/>
      <c r="CG684" s="2200"/>
      <c r="CH684" s="2200"/>
      <c r="CI684" s="2200"/>
      <c r="CJ684" s="2200"/>
      <c r="CK684" s="2200"/>
      <c r="CL684" s="2200"/>
      <c r="CM684" s="2200"/>
      <c r="CN684" s="2200"/>
      <c r="CO684" s="2200"/>
      <c r="CP684" s="2200"/>
      <c r="CQ684" s="2200"/>
      <c r="CR684" s="1731"/>
      <c r="CS684" s="1731"/>
    </row>
    <row r="685" spans="1:97" ht="13.5" customHeight="1" x14ac:dyDescent="0.25">
      <c r="A685" s="1731"/>
      <c r="B685" s="1731"/>
      <c r="C685" s="1731"/>
      <c r="D685" s="1731"/>
      <c r="E685" s="1731"/>
      <c r="F685" s="1731"/>
      <c r="G685" s="1731"/>
      <c r="H685" s="1731"/>
      <c r="I685" s="1731"/>
      <c r="J685" s="1731"/>
      <c r="K685" s="1731"/>
      <c r="L685" s="1731"/>
      <c r="M685" s="1731"/>
      <c r="N685" s="1731"/>
      <c r="O685" s="1731"/>
      <c r="P685" s="1731"/>
      <c r="Q685" s="1731"/>
      <c r="R685" s="1731"/>
      <c r="S685" s="1731"/>
      <c r="T685" s="1731"/>
      <c r="U685" s="1731"/>
      <c r="V685" s="1731"/>
      <c r="W685" s="1731"/>
      <c r="X685" s="1731"/>
      <c r="Y685" s="1731"/>
      <c r="Z685" s="1731"/>
      <c r="AA685" s="1731"/>
      <c r="AB685" s="1731"/>
      <c r="AC685" s="1731"/>
      <c r="AD685" s="1731"/>
      <c r="AE685" s="1731"/>
      <c r="AF685" s="1731"/>
      <c r="AG685" s="1731"/>
      <c r="AH685" s="1731"/>
      <c r="AI685" s="1731"/>
      <c r="AJ685" s="1731"/>
      <c r="AK685" s="1731"/>
      <c r="AL685" s="1731"/>
      <c r="AM685" s="1731"/>
      <c r="AN685" s="1731"/>
      <c r="AO685" s="1731"/>
      <c r="AP685" s="1731"/>
      <c r="AQ685" s="1731"/>
      <c r="AR685" s="1731"/>
      <c r="AS685" s="1731"/>
      <c r="AT685" s="1731"/>
      <c r="AU685" s="1731"/>
      <c r="AV685" s="1731"/>
      <c r="AW685" s="1731"/>
      <c r="AX685" s="1731"/>
      <c r="AY685" s="1731"/>
      <c r="AZ685" s="1731"/>
      <c r="BA685" s="1731"/>
      <c r="BB685" s="1731"/>
      <c r="BC685" s="1731"/>
      <c r="BD685" s="1731"/>
      <c r="BE685" s="1731"/>
      <c r="BF685" s="1731"/>
      <c r="BG685" s="1731"/>
      <c r="BH685" s="1731"/>
      <c r="BI685" s="1731"/>
      <c r="BJ685" s="1731"/>
      <c r="BK685" s="1731"/>
      <c r="BL685" s="1731"/>
      <c r="BM685" s="1731"/>
      <c r="BN685" s="1731"/>
      <c r="BO685" s="1731"/>
      <c r="BP685" s="1731"/>
      <c r="BQ685" s="1731"/>
      <c r="BR685" s="1731"/>
      <c r="BS685" s="1731"/>
      <c r="BT685" s="1731"/>
      <c r="BU685" s="1731"/>
      <c r="BV685" s="1732"/>
      <c r="BW685" s="1732"/>
      <c r="BX685" s="1732"/>
      <c r="BY685" s="1732"/>
      <c r="BZ685" s="1731"/>
      <c r="CA685" s="2200"/>
      <c r="CB685" s="2200"/>
      <c r="CC685" s="2200"/>
      <c r="CD685" s="2200"/>
      <c r="CE685" s="2200"/>
      <c r="CF685" s="2200"/>
      <c r="CG685" s="2200"/>
      <c r="CH685" s="2200"/>
      <c r="CI685" s="2200"/>
      <c r="CJ685" s="2200"/>
      <c r="CK685" s="2200"/>
      <c r="CL685" s="2200"/>
      <c r="CM685" s="2200"/>
      <c r="CN685" s="2200"/>
      <c r="CO685" s="2200"/>
      <c r="CP685" s="2200"/>
      <c r="CQ685" s="2200"/>
      <c r="CR685" s="1731"/>
      <c r="CS685" s="1731"/>
    </row>
    <row r="686" spans="1:97" ht="13.5" customHeight="1" x14ac:dyDescent="0.25">
      <c r="A686" s="1731"/>
      <c r="B686" s="1731"/>
      <c r="C686" s="1731"/>
      <c r="D686" s="1731"/>
      <c r="E686" s="1731"/>
      <c r="F686" s="1731"/>
      <c r="G686" s="1731"/>
      <c r="H686" s="1731"/>
      <c r="I686" s="1731"/>
      <c r="J686" s="1731"/>
      <c r="K686" s="1731"/>
      <c r="L686" s="1731"/>
      <c r="M686" s="1731"/>
      <c r="N686" s="1731"/>
      <c r="O686" s="1731"/>
      <c r="P686" s="1731"/>
      <c r="Q686" s="1731"/>
      <c r="R686" s="1731"/>
      <c r="S686" s="1731"/>
      <c r="T686" s="1731"/>
      <c r="U686" s="1731"/>
      <c r="V686" s="1731"/>
      <c r="W686" s="1731"/>
      <c r="X686" s="1731"/>
      <c r="Y686" s="1731"/>
      <c r="Z686" s="1731"/>
      <c r="AA686" s="1731"/>
      <c r="AB686" s="1731"/>
      <c r="AC686" s="1731"/>
      <c r="AD686" s="1731"/>
      <c r="AE686" s="1731"/>
      <c r="AF686" s="1731"/>
      <c r="AG686" s="1731"/>
      <c r="AH686" s="1731"/>
      <c r="AI686" s="1731"/>
      <c r="AJ686" s="1731"/>
      <c r="AK686" s="1731"/>
      <c r="AL686" s="1731"/>
      <c r="AM686" s="1731"/>
      <c r="AN686" s="1731"/>
      <c r="AO686" s="1731"/>
      <c r="AP686" s="1731"/>
      <c r="AQ686" s="1731"/>
      <c r="AR686" s="1731"/>
      <c r="AS686" s="1731"/>
      <c r="AT686" s="1731"/>
      <c r="AU686" s="1731"/>
      <c r="AV686" s="1731"/>
      <c r="AW686" s="1731"/>
      <c r="AX686" s="1731"/>
      <c r="AY686" s="1731"/>
      <c r="AZ686" s="1731"/>
      <c r="BA686" s="1731"/>
      <c r="BB686" s="1731"/>
      <c r="BC686" s="1731"/>
      <c r="BD686" s="1731"/>
      <c r="BE686" s="1731"/>
      <c r="BF686" s="1731"/>
      <c r="BG686" s="1731"/>
      <c r="BH686" s="1731"/>
      <c r="BI686" s="1731"/>
      <c r="BJ686" s="1731"/>
      <c r="BK686" s="1731"/>
      <c r="BL686" s="1731"/>
      <c r="BM686" s="1731"/>
      <c r="BN686" s="1731"/>
      <c r="BO686" s="1731"/>
      <c r="BP686" s="1731"/>
      <c r="BQ686" s="1731"/>
      <c r="BR686" s="1731"/>
      <c r="BS686" s="1731"/>
      <c r="BT686" s="1731"/>
      <c r="BU686" s="1731"/>
      <c r="BV686" s="1732"/>
      <c r="BW686" s="1732"/>
      <c r="BX686" s="1732"/>
      <c r="BY686" s="1732"/>
      <c r="BZ686" s="1731"/>
      <c r="CA686" s="2200"/>
      <c r="CB686" s="2200"/>
      <c r="CC686" s="2200"/>
      <c r="CD686" s="2200"/>
      <c r="CE686" s="2200"/>
      <c r="CF686" s="2200"/>
      <c r="CG686" s="2200"/>
      <c r="CH686" s="2200"/>
      <c r="CI686" s="2200"/>
      <c r="CJ686" s="2200"/>
      <c r="CK686" s="2200"/>
      <c r="CL686" s="2200"/>
      <c r="CM686" s="2200"/>
      <c r="CN686" s="2200"/>
      <c r="CO686" s="2200"/>
      <c r="CP686" s="2200"/>
      <c r="CQ686" s="2200"/>
      <c r="CR686" s="1731"/>
      <c r="CS686" s="1731"/>
    </row>
    <row r="687" spans="1:97" ht="13.5" customHeight="1" x14ac:dyDescent="0.25">
      <c r="A687" s="1731"/>
      <c r="B687" s="1731"/>
      <c r="C687" s="1731"/>
      <c r="D687" s="1731"/>
      <c r="E687" s="1731"/>
      <c r="F687" s="1731"/>
      <c r="G687" s="1731"/>
      <c r="H687" s="1731"/>
      <c r="I687" s="1731"/>
      <c r="J687" s="1731"/>
      <c r="K687" s="1731"/>
      <c r="L687" s="1731"/>
      <c r="M687" s="1731"/>
      <c r="N687" s="1731"/>
      <c r="O687" s="1731"/>
      <c r="P687" s="1731"/>
      <c r="Q687" s="1731"/>
      <c r="R687" s="1731"/>
      <c r="S687" s="1731"/>
      <c r="T687" s="1731"/>
      <c r="U687" s="1731"/>
      <c r="V687" s="1731"/>
      <c r="W687" s="1731"/>
      <c r="X687" s="1731"/>
      <c r="Y687" s="1731"/>
      <c r="Z687" s="1731"/>
      <c r="AA687" s="1731"/>
      <c r="AB687" s="1731"/>
      <c r="AC687" s="1731"/>
      <c r="AD687" s="1731"/>
      <c r="AE687" s="1731"/>
      <c r="AF687" s="1731"/>
      <c r="AG687" s="1731"/>
      <c r="AH687" s="1731"/>
      <c r="AI687" s="1731"/>
      <c r="AJ687" s="1731"/>
      <c r="AK687" s="1731"/>
      <c r="AL687" s="1731"/>
      <c r="AM687" s="1731"/>
      <c r="AN687" s="1731"/>
      <c r="AO687" s="1731"/>
      <c r="AP687" s="1731"/>
      <c r="AQ687" s="1731"/>
      <c r="AR687" s="1731"/>
      <c r="AS687" s="1731"/>
      <c r="AT687" s="1731"/>
      <c r="AU687" s="1731"/>
      <c r="AV687" s="1731"/>
      <c r="AW687" s="1731"/>
      <c r="AX687" s="1731"/>
      <c r="AY687" s="1731"/>
      <c r="AZ687" s="1731"/>
      <c r="BA687" s="1731"/>
      <c r="BB687" s="1731"/>
      <c r="BC687" s="1731"/>
      <c r="BD687" s="1731"/>
      <c r="BE687" s="1731"/>
      <c r="BF687" s="1731"/>
      <c r="BG687" s="1731"/>
      <c r="BH687" s="1731"/>
      <c r="BI687" s="1731"/>
      <c r="BJ687" s="1731"/>
      <c r="BK687" s="1731"/>
      <c r="BL687" s="1731"/>
      <c r="BM687" s="1731"/>
      <c r="BN687" s="1731"/>
      <c r="BO687" s="1731"/>
      <c r="BP687" s="1731"/>
      <c r="BQ687" s="1731"/>
      <c r="BR687" s="1731"/>
      <c r="BS687" s="1731"/>
      <c r="BT687" s="1731"/>
      <c r="BU687" s="1731"/>
      <c r="BV687" s="1732"/>
      <c r="BW687" s="1732"/>
      <c r="BX687" s="1732"/>
      <c r="BY687" s="1732"/>
      <c r="BZ687" s="1731"/>
      <c r="CA687" s="2200"/>
      <c r="CB687" s="2200"/>
      <c r="CC687" s="2200"/>
      <c r="CD687" s="2200"/>
      <c r="CE687" s="2200"/>
      <c r="CF687" s="2200"/>
      <c r="CG687" s="2200"/>
      <c r="CH687" s="2200"/>
      <c r="CI687" s="2200"/>
      <c r="CJ687" s="2200"/>
      <c r="CK687" s="2200"/>
      <c r="CL687" s="2200"/>
      <c r="CM687" s="2200"/>
      <c r="CN687" s="2200"/>
      <c r="CO687" s="2200"/>
      <c r="CP687" s="2200"/>
      <c r="CQ687" s="2200"/>
      <c r="CR687" s="1731"/>
      <c r="CS687" s="1731"/>
    </row>
    <row r="688" spans="1:97" ht="13.5" customHeight="1" x14ac:dyDescent="0.25">
      <c r="A688" s="1731"/>
      <c r="B688" s="1731"/>
      <c r="C688" s="1731"/>
      <c r="D688" s="1731"/>
      <c r="E688" s="1731"/>
      <c r="F688" s="1731"/>
      <c r="G688" s="1731"/>
      <c r="H688" s="1731"/>
      <c r="I688" s="1731"/>
      <c r="J688" s="1731"/>
      <c r="K688" s="1731"/>
      <c r="L688" s="1731"/>
      <c r="M688" s="1731"/>
      <c r="N688" s="1731"/>
      <c r="O688" s="1731"/>
      <c r="P688" s="1731"/>
      <c r="Q688" s="1731"/>
      <c r="R688" s="1731"/>
      <c r="S688" s="1731"/>
      <c r="T688" s="1731"/>
      <c r="U688" s="1731"/>
      <c r="V688" s="1731"/>
      <c r="W688" s="1731"/>
      <c r="X688" s="1731"/>
      <c r="Y688" s="1731"/>
      <c r="Z688" s="1731"/>
      <c r="AA688" s="1731"/>
      <c r="AB688" s="1731"/>
      <c r="AC688" s="1731"/>
      <c r="AD688" s="1731"/>
      <c r="AE688" s="1731"/>
      <c r="AF688" s="1731"/>
      <c r="AG688" s="1731"/>
      <c r="AH688" s="1731"/>
      <c r="AI688" s="1731"/>
      <c r="AJ688" s="1731"/>
      <c r="AK688" s="1731"/>
      <c r="AL688" s="1731"/>
      <c r="AM688" s="1731"/>
      <c r="AN688" s="1731"/>
      <c r="AO688" s="1731"/>
      <c r="AP688" s="1731"/>
      <c r="AQ688" s="1731"/>
      <c r="AR688" s="1731"/>
      <c r="AS688" s="1731"/>
      <c r="AT688" s="1731"/>
      <c r="AU688" s="1731"/>
      <c r="AV688" s="1731"/>
      <c r="AW688" s="1731"/>
      <c r="AX688" s="1731"/>
      <c r="AY688" s="1731"/>
      <c r="AZ688" s="1731"/>
      <c r="BA688" s="1731"/>
      <c r="BB688" s="1731"/>
      <c r="BC688" s="1731"/>
      <c r="BD688" s="1731"/>
      <c r="BE688" s="1731"/>
      <c r="BF688" s="1731"/>
      <c r="BG688" s="1731"/>
      <c r="BH688" s="1731"/>
      <c r="BI688" s="1731"/>
      <c r="BJ688" s="1731"/>
      <c r="BK688" s="1731"/>
      <c r="BL688" s="1731"/>
      <c r="BM688" s="1731"/>
      <c r="BN688" s="1731"/>
      <c r="BO688" s="1731"/>
      <c r="BP688" s="1731"/>
      <c r="BQ688" s="1731"/>
      <c r="BR688" s="1731"/>
      <c r="BS688" s="1731"/>
      <c r="BT688" s="1731"/>
      <c r="BU688" s="1731"/>
      <c r="BV688" s="1732"/>
      <c r="BW688" s="1732"/>
      <c r="BX688" s="1732"/>
      <c r="BY688" s="1732"/>
      <c r="BZ688" s="1731"/>
      <c r="CA688" s="2200"/>
      <c r="CB688" s="2200"/>
      <c r="CC688" s="2200"/>
      <c r="CD688" s="2200"/>
      <c r="CE688" s="2200"/>
      <c r="CF688" s="2200"/>
      <c r="CG688" s="2200"/>
      <c r="CH688" s="2200"/>
      <c r="CI688" s="2200"/>
      <c r="CJ688" s="2200"/>
      <c r="CK688" s="2200"/>
      <c r="CL688" s="2200"/>
      <c r="CM688" s="2200"/>
      <c r="CN688" s="2200"/>
      <c r="CO688" s="2200"/>
      <c r="CP688" s="2200"/>
      <c r="CQ688" s="2200"/>
      <c r="CR688" s="1731"/>
      <c r="CS688" s="1731"/>
    </row>
    <row r="689" spans="1:97" ht="13.5" customHeight="1" x14ac:dyDescent="0.25">
      <c r="A689" s="1731"/>
      <c r="B689" s="1731"/>
      <c r="C689" s="1731"/>
      <c r="D689" s="1731"/>
      <c r="E689" s="1731"/>
      <c r="F689" s="1731"/>
      <c r="G689" s="1731"/>
      <c r="H689" s="1731"/>
      <c r="I689" s="1731"/>
      <c r="J689" s="1731"/>
      <c r="K689" s="1731"/>
      <c r="L689" s="1731"/>
      <c r="M689" s="1731"/>
      <c r="N689" s="1731"/>
      <c r="O689" s="1731"/>
      <c r="P689" s="1731"/>
      <c r="Q689" s="1731"/>
      <c r="R689" s="1731"/>
      <c r="S689" s="1731"/>
      <c r="T689" s="1731"/>
      <c r="U689" s="1731"/>
      <c r="V689" s="1731"/>
      <c r="W689" s="1731"/>
      <c r="X689" s="1731"/>
      <c r="Y689" s="1731"/>
      <c r="Z689" s="1731"/>
      <c r="AA689" s="1731"/>
      <c r="AB689" s="1731"/>
      <c r="AC689" s="1731"/>
      <c r="AD689" s="1731"/>
      <c r="AE689" s="1731"/>
      <c r="AF689" s="1731"/>
      <c r="AG689" s="1731"/>
      <c r="AH689" s="1731"/>
      <c r="AI689" s="1731"/>
      <c r="AJ689" s="1731"/>
      <c r="AK689" s="1731"/>
      <c r="AL689" s="1731"/>
      <c r="AM689" s="1731"/>
      <c r="AN689" s="1731"/>
      <c r="AO689" s="1731"/>
      <c r="AP689" s="1731"/>
      <c r="AQ689" s="1731"/>
      <c r="AR689" s="1731"/>
      <c r="AS689" s="1731"/>
      <c r="AT689" s="1731"/>
      <c r="AU689" s="1731"/>
      <c r="AV689" s="1731"/>
      <c r="AW689" s="1731"/>
      <c r="AX689" s="1731"/>
      <c r="AY689" s="1731"/>
      <c r="AZ689" s="1731"/>
      <c r="BA689" s="1731"/>
      <c r="BB689" s="1731"/>
      <c r="BC689" s="1731"/>
      <c r="BD689" s="1731"/>
      <c r="BE689" s="1731"/>
      <c r="BF689" s="1731"/>
      <c r="BG689" s="1731"/>
      <c r="BH689" s="1731"/>
      <c r="BI689" s="1731"/>
      <c r="BJ689" s="1731"/>
      <c r="BK689" s="1731"/>
      <c r="BL689" s="1731"/>
      <c r="BM689" s="1731"/>
      <c r="BN689" s="1731"/>
      <c r="BO689" s="1731"/>
      <c r="BP689" s="1731"/>
      <c r="BQ689" s="1731"/>
      <c r="BR689" s="1731"/>
      <c r="BS689" s="1731"/>
      <c r="BT689" s="1731"/>
      <c r="BU689" s="1731"/>
      <c r="BV689" s="1732"/>
      <c r="BW689" s="1732"/>
      <c r="BX689" s="1732"/>
      <c r="BY689" s="1732"/>
      <c r="BZ689" s="1731"/>
      <c r="CA689" s="2200"/>
      <c r="CB689" s="2200"/>
      <c r="CC689" s="2200"/>
      <c r="CD689" s="2200"/>
      <c r="CE689" s="2200"/>
      <c r="CF689" s="2200"/>
      <c r="CG689" s="2200"/>
      <c r="CH689" s="2200"/>
      <c r="CI689" s="2200"/>
      <c r="CJ689" s="2200"/>
      <c r="CK689" s="2200"/>
      <c r="CL689" s="2200"/>
      <c r="CM689" s="2200"/>
      <c r="CN689" s="2200"/>
      <c r="CO689" s="2200"/>
      <c r="CP689" s="2200"/>
      <c r="CQ689" s="2200"/>
      <c r="CR689" s="1731"/>
      <c r="CS689" s="1731"/>
    </row>
    <row r="690" spans="1:97" ht="13.5" customHeight="1" x14ac:dyDescent="0.25">
      <c r="A690" s="1731"/>
      <c r="B690" s="1731"/>
      <c r="C690" s="1731"/>
      <c r="D690" s="1731"/>
      <c r="E690" s="1731"/>
      <c r="F690" s="1731"/>
      <c r="G690" s="1731"/>
      <c r="H690" s="1731"/>
      <c r="I690" s="1731"/>
      <c r="J690" s="1731"/>
      <c r="K690" s="1731"/>
      <c r="L690" s="1731"/>
      <c r="M690" s="1731"/>
      <c r="N690" s="1731"/>
      <c r="O690" s="1731"/>
      <c r="P690" s="1731"/>
      <c r="Q690" s="1731"/>
      <c r="R690" s="1731"/>
      <c r="S690" s="1731"/>
      <c r="T690" s="1731"/>
      <c r="U690" s="1731"/>
      <c r="V690" s="1731"/>
      <c r="W690" s="1731"/>
      <c r="X690" s="1731"/>
      <c r="Y690" s="1731"/>
      <c r="Z690" s="1731"/>
      <c r="AA690" s="1731"/>
      <c r="AB690" s="1731"/>
      <c r="AC690" s="1731"/>
      <c r="AD690" s="1731"/>
      <c r="AE690" s="1731"/>
      <c r="AF690" s="1731"/>
      <c r="AG690" s="1731"/>
      <c r="AH690" s="1731"/>
      <c r="AI690" s="1731"/>
      <c r="AJ690" s="1731"/>
      <c r="AK690" s="1731"/>
      <c r="AL690" s="1731"/>
      <c r="AM690" s="1731"/>
      <c r="AN690" s="1731"/>
      <c r="AO690" s="1731"/>
      <c r="AP690" s="1731"/>
      <c r="AQ690" s="1731"/>
      <c r="AR690" s="1731"/>
      <c r="AS690" s="1731"/>
      <c r="AT690" s="1731"/>
      <c r="AU690" s="1731"/>
      <c r="AV690" s="1731"/>
      <c r="AW690" s="1731"/>
      <c r="AX690" s="1731"/>
      <c r="AY690" s="1731"/>
      <c r="AZ690" s="1731"/>
      <c r="BA690" s="1731"/>
      <c r="BB690" s="1731"/>
      <c r="BC690" s="1731"/>
      <c r="BD690" s="1731"/>
      <c r="BE690" s="1731"/>
      <c r="BF690" s="1731"/>
      <c r="BG690" s="1731"/>
      <c r="BH690" s="1731"/>
      <c r="BI690" s="1731"/>
      <c r="BJ690" s="1731"/>
      <c r="BK690" s="1731"/>
      <c r="BL690" s="1731"/>
      <c r="BM690" s="1731"/>
      <c r="BN690" s="1731"/>
      <c r="BO690" s="1731"/>
      <c r="BP690" s="1731"/>
      <c r="BQ690" s="1731"/>
      <c r="BR690" s="1731"/>
      <c r="BS690" s="1731"/>
      <c r="BT690" s="1731"/>
      <c r="BU690" s="1731"/>
      <c r="BV690" s="1732"/>
      <c r="BW690" s="1732"/>
      <c r="BX690" s="1732"/>
      <c r="BY690" s="1732"/>
      <c r="BZ690" s="1731"/>
      <c r="CA690" s="2200"/>
      <c r="CB690" s="2200"/>
      <c r="CC690" s="2200"/>
      <c r="CD690" s="2200"/>
      <c r="CE690" s="2200"/>
      <c r="CF690" s="2200"/>
      <c r="CG690" s="2200"/>
      <c r="CH690" s="2200"/>
      <c r="CI690" s="2200"/>
      <c r="CJ690" s="2200"/>
      <c r="CK690" s="2200"/>
      <c r="CL690" s="2200"/>
      <c r="CM690" s="2200"/>
      <c r="CN690" s="2200"/>
      <c r="CO690" s="2200"/>
      <c r="CP690" s="2200"/>
      <c r="CQ690" s="2200"/>
      <c r="CR690" s="1731"/>
      <c r="CS690" s="1731"/>
    </row>
    <row r="691" spans="1:97" ht="13.5" customHeight="1" x14ac:dyDescent="0.25">
      <c r="A691" s="1731"/>
      <c r="B691" s="1731"/>
      <c r="C691" s="1731"/>
      <c r="D691" s="1731"/>
      <c r="E691" s="1731"/>
      <c r="F691" s="1731"/>
      <c r="G691" s="1731"/>
      <c r="H691" s="1731"/>
      <c r="I691" s="1731"/>
      <c r="J691" s="1731"/>
      <c r="K691" s="1731"/>
      <c r="L691" s="1731"/>
      <c r="M691" s="1731"/>
      <c r="N691" s="1731"/>
      <c r="O691" s="1731"/>
      <c r="P691" s="1731"/>
      <c r="Q691" s="1731"/>
      <c r="R691" s="1731"/>
      <c r="S691" s="1731"/>
      <c r="T691" s="1731"/>
      <c r="U691" s="1731"/>
      <c r="V691" s="1731"/>
      <c r="W691" s="1731"/>
      <c r="X691" s="1731"/>
      <c r="Y691" s="1731"/>
      <c r="Z691" s="1731"/>
      <c r="AA691" s="1731"/>
      <c r="AB691" s="1731"/>
      <c r="AC691" s="1731"/>
      <c r="AD691" s="1731"/>
      <c r="AE691" s="1731"/>
      <c r="AF691" s="1731"/>
      <c r="AG691" s="1731"/>
      <c r="AH691" s="1731"/>
      <c r="AI691" s="1731"/>
      <c r="AJ691" s="1731"/>
      <c r="AK691" s="1731"/>
      <c r="AL691" s="1731"/>
      <c r="AM691" s="1731"/>
      <c r="AN691" s="1731"/>
      <c r="AO691" s="1731"/>
      <c r="AP691" s="1731"/>
      <c r="AQ691" s="1731"/>
      <c r="AR691" s="1731"/>
      <c r="AS691" s="1731"/>
      <c r="AT691" s="1731"/>
      <c r="AU691" s="1731"/>
      <c r="AV691" s="1731"/>
      <c r="AW691" s="1731"/>
      <c r="AX691" s="1731"/>
      <c r="AY691" s="1731"/>
      <c r="AZ691" s="1731"/>
      <c r="BA691" s="1731"/>
      <c r="BB691" s="1731"/>
      <c r="BC691" s="1731"/>
      <c r="BD691" s="1731"/>
      <c r="BE691" s="1731"/>
      <c r="BF691" s="1731"/>
      <c r="BG691" s="1731"/>
      <c r="BH691" s="1731"/>
      <c r="BI691" s="1731"/>
      <c r="BJ691" s="1731"/>
      <c r="BK691" s="1731"/>
      <c r="BL691" s="1731"/>
      <c r="BM691" s="1731"/>
      <c r="BN691" s="1731"/>
      <c r="BO691" s="1731"/>
      <c r="BP691" s="1731"/>
      <c r="BQ691" s="1731"/>
      <c r="BR691" s="1731"/>
      <c r="BS691" s="1731"/>
      <c r="BT691" s="1731"/>
      <c r="BU691" s="1731"/>
      <c r="BV691" s="1732"/>
      <c r="BW691" s="1732"/>
      <c r="BX691" s="1732"/>
      <c r="BY691" s="1732"/>
      <c r="BZ691" s="1731"/>
      <c r="CA691" s="2200"/>
      <c r="CB691" s="2200"/>
      <c r="CC691" s="2200"/>
      <c r="CD691" s="2200"/>
      <c r="CE691" s="2200"/>
      <c r="CF691" s="2200"/>
      <c r="CG691" s="2200"/>
      <c r="CH691" s="2200"/>
      <c r="CI691" s="2200"/>
      <c r="CJ691" s="2200"/>
      <c r="CK691" s="2200"/>
      <c r="CL691" s="2200"/>
      <c r="CM691" s="2200"/>
      <c r="CN691" s="2200"/>
      <c r="CO691" s="2200"/>
      <c r="CP691" s="2200"/>
      <c r="CQ691" s="2200"/>
      <c r="CR691" s="1731"/>
      <c r="CS691" s="1731"/>
    </row>
    <row r="692" spans="1:97" ht="13.5" customHeight="1" x14ac:dyDescent="0.25">
      <c r="A692" s="1731"/>
      <c r="B692" s="1731"/>
      <c r="C692" s="1731"/>
      <c r="D692" s="1731"/>
      <c r="E692" s="1731"/>
      <c r="F692" s="1731"/>
      <c r="G692" s="1731"/>
      <c r="H692" s="1731"/>
      <c r="I692" s="1731"/>
      <c r="J692" s="1731"/>
      <c r="K692" s="1731"/>
      <c r="L692" s="1731"/>
      <c r="M692" s="1731"/>
      <c r="N692" s="1731"/>
      <c r="O692" s="1731"/>
      <c r="P692" s="1731"/>
      <c r="Q692" s="1731"/>
      <c r="R692" s="1731"/>
      <c r="S692" s="1731"/>
      <c r="T692" s="1731"/>
      <c r="U692" s="1731"/>
      <c r="V692" s="1731"/>
      <c r="W692" s="1731"/>
      <c r="X692" s="1731"/>
      <c r="Y692" s="1731"/>
      <c r="Z692" s="1731"/>
      <c r="AA692" s="1731"/>
      <c r="AB692" s="1731"/>
      <c r="AC692" s="1731"/>
      <c r="AD692" s="1731"/>
      <c r="AE692" s="1731"/>
      <c r="AF692" s="1731"/>
      <c r="AG692" s="1731"/>
      <c r="AH692" s="1731"/>
      <c r="AI692" s="1731"/>
      <c r="AJ692" s="1731"/>
      <c r="AK692" s="1731"/>
      <c r="AL692" s="1731"/>
      <c r="AM692" s="1731"/>
      <c r="AN692" s="1731"/>
      <c r="AO692" s="1731"/>
      <c r="AP692" s="1731"/>
      <c r="AQ692" s="1731"/>
      <c r="AR692" s="1731"/>
      <c r="AS692" s="1731"/>
      <c r="AT692" s="1731"/>
      <c r="AU692" s="1731"/>
      <c r="AV692" s="1731"/>
      <c r="AW692" s="1731"/>
      <c r="AX692" s="1731"/>
      <c r="AY692" s="1731"/>
      <c r="AZ692" s="1731"/>
      <c r="BA692" s="1731"/>
      <c r="BB692" s="1731"/>
      <c r="BC692" s="1731"/>
      <c r="BD692" s="1731"/>
      <c r="BE692" s="1731"/>
      <c r="BF692" s="1731"/>
      <c r="BG692" s="1731"/>
      <c r="BH692" s="1731"/>
      <c r="BI692" s="1731"/>
      <c r="BJ692" s="1731"/>
      <c r="BK692" s="1731"/>
      <c r="BL692" s="1731"/>
      <c r="BM692" s="1731"/>
      <c r="BN692" s="1731"/>
      <c r="BO692" s="1731"/>
      <c r="BP692" s="1731"/>
      <c r="BQ692" s="1731"/>
      <c r="BR692" s="1731"/>
      <c r="BS692" s="1731"/>
      <c r="BT692" s="1731"/>
      <c r="BU692" s="1731"/>
      <c r="BV692" s="1732"/>
      <c r="BW692" s="1732"/>
      <c r="BX692" s="1732"/>
      <c r="BY692" s="1732"/>
      <c r="BZ692" s="1731"/>
      <c r="CA692" s="2200"/>
      <c r="CB692" s="2200"/>
      <c r="CC692" s="2200"/>
      <c r="CD692" s="2200"/>
      <c r="CE692" s="2200"/>
      <c r="CF692" s="2200"/>
      <c r="CG692" s="2200"/>
      <c r="CH692" s="2200"/>
      <c r="CI692" s="2200"/>
      <c r="CJ692" s="2200"/>
      <c r="CK692" s="2200"/>
      <c r="CL692" s="2200"/>
      <c r="CM692" s="2200"/>
      <c r="CN692" s="2200"/>
      <c r="CO692" s="2200"/>
      <c r="CP692" s="2200"/>
      <c r="CQ692" s="2200"/>
      <c r="CR692" s="1731"/>
      <c r="CS692" s="1731"/>
    </row>
    <row r="693" spans="1:97" ht="13.5" customHeight="1" x14ac:dyDescent="0.25">
      <c r="A693" s="1731"/>
      <c r="B693" s="1731"/>
      <c r="C693" s="1731"/>
      <c r="D693" s="1731"/>
      <c r="E693" s="1731"/>
      <c r="F693" s="1731"/>
      <c r="G693" s="1731"/>
      <c r="H693" s="1731"/>
      <c r="I693" s="1731"/>
      <c r="J693" s="1731"/>
      <c r="K693" s="1731"/>
      <c r="L693" s="1731"/>
      <c r="M693" s="1731"/>
      <c r="N693" s="1731"/>
      <c r="O693" s="1731"/>
      <c r="P693" s="1731"/>
      <c r="Q693" s="1731"/>
      <c r="R693" s="1731"/>
      <c r="S693" s="1731"/>
      <c r="T693" s="1731"/>
      <c r="U693" s="1731"/>
      <c r="V693" s="1731"/>
      <c r="W693" s="1731"/>
      <c r="X693" s="1731"/>
      <c r="Y693" s="1731"/>
      <c r="Z693" s="1731"/>
      <c r="AA693" s="1731"/>
      <c r="AB693" s="1731"/>
      <c r="AC693" s="1731"/>
      <c r="AD693" s="1731"/>
      <c r="AE693" s="1731"/>
      <c r="AF693" s="1731"/>
      <c r="AG693" s="1731"/>
      <c r="AH693" s="1731"/>
      <c r="AI693" s="1731"/>
      <c r="AJ693" s="1731"/>
      <c r="AK693" s="1731"/>
      <c r="AL693" s="1731"/>
      <c r="AM693" s="1731"/>
      <c r="AN693" s="1731"/>
      <c r="AO693" s="1731"/>
      <c r="AP693" s="1731"/>
      <c r="AQ693" s="1731"/>
      <c r="AR693" s="1731"/>
      <c r="AS693" s="1731"/>
      <c r="AT693" s="1731"/>
      <c r="AU693" s="1731"/>
      <c r="AV693" s="1731"/>
      <c r="AW693" s="1731"/>
      <c r="AX693" s="1731"/>
      <c r="AY693" s="1731"/>
      <c r="AZ693" s="1731"/>
      <c r="BA693" s="1731"/>
      <c r="BB693" s="1731"/>
      <c r="BC693" s="1731"/>
      <c r="BD693" s="1731"/>
      <c r="BE693" s="1731"/>
      <c r="BF693" s="1731"/>
      <c r="BG693" s="1731"/>
      <c r="BH693" s="1731"/>
      <c r="BI693" s="1731"/>
      <c r="BJ693" s="1731"/>
      <c r="BK693" s="1731"/>
      <c r="BL693" s="1731"/>
      <c r="BM693" s="1731"/>
      <c r="BN693" s="1731"/>
      <c r="BO693" s="1731"/>
      <c r="BP693" s="1731"/>
      <c r="BQ693" s="1731"/>
      <c r="BR693" s="1731"/>
      <c r="BS693" s="1731"/>
      <c r="BT693" s="1731"/>
      <c r="BU693" s="1731"/>
      <c r="BV693" s="1732"/>
      <c r="BW693" s="1732"/>
      <c r="BX693" s="1732"/>
      <c r="BY693" s="1732"/>
      <c r="BZ693" s="1731"/>
      <c r="CA693" s="2200"/>
      <c r="CB693" s="2200"/>
      <c r="CC693" s="2200"/>
      <c r="CD693" s="2200"/>
      <c r="CE693" s="2200"/>
      <c r="CF693" s="2200"/>
      <c r="CG693" s="2200"/>
      <c r="CH693" s="2200"/>
      <c r="CI693" s="2200"/>
      <c r="CJ693" s="2200"/>
      <c r="CK693" s="2200"/>
      <c r="CL693" s="2200"/>
      <c r="CM693" s="2200"/>
      <c r="CN693" s="2200"/>
      <c r="CO693" s="2200"/>
      <c r="CP693" s="2200"/>
      <c r="CQ693" s="2200"/>
      <c r="CR693" s="1731"/>
      <c r="CS693" s="1731"/>
    </row>
    <row r="694" spans="1:97" ht="13.5" customHeight="1" x14ac:dyDescent="0.25">
      <c r="A694" s="1731"/>
      <c r="B694" s="1731"/>
      <c r="C694" s="1731"/>
      <c r="D694" s="1731"/>
      <c r="E694" s="1731"/>
      <c r="F694" s="1731"/>
      <c r="G694" s="1731"/>
      <c r="H694" s="1731"/>
      <c r="I694" s="1731"/>
      <c r="J694" s="1731"/>
      <c r="K694" s="1731"/>
      <c r="L694" s="1731"/>
      <c r="M694" s="1731"/>
      <c r="N694" s="1731"/>
      <c r="O694" s="1731"/>
      <c r="P694" s="1731"/>
      <c r="Q694" s="1731"/>
      <c r="R694" s="1731"/>
      <c r="S694" s="1731"/>
      <c r="T694" s="1731"/>
      <c r="U694" s="1731"/>
      <c r="V694" s="1731"/>
      <c r="W694" s="1731"/>
      <c r="X694" s="1731"/>
      <c r="Y694" s="1731"/>
      <c r="Z694" s="1731"/>
      <c r="AA694" s="1731"/>
      <c r="AB694" s="1731"/>
      <c r="AC694" s="1731"/>
      <c r="AD694" s="1731"/>
      <c r="AE694" s="1731"/>
      <c r="AF694" s="1731"/>
      <c r="AG694" s="1731"/>
      <c r="AH694" s="1731"/>
      <c r="AI694" s="1731"/>
      <c r="AJ694" s="1731"/>
      <c r="AK694" s="1731"/>
      <c r="AL694" s="1731"/>
      <c r="AM694" s="1731"/>
      <c r="AN694" s="1731"/>
      <c r="AO694" s="1731"/>
      <c r="AP694" s="1731"/>
      <c r="AQ694" s="1731"/>
      <c r="AR694" s="1731"/>
      <c r="AS694" s="1731"/>
      <c r="AT694" s="1731"/>
      <c r="AU694" s="1731"/>
      <c r="AV694" s="1731"/>
      <c r="AW694" s="1731"/>
      <c r="AX694" s="1731"/>
      <c r="AY694" s="1731"/>
      <c r="AZ694" s="1731"/>
      <c r="BA694" s="1731"/>
      <c r="BB694" s="1731"/>
      <c r="BC694" s="1731"/>
      <c r="BD694" s="1731"/>
      <c r="BE694" s="1731"/>
      <c r="BF694" s="1731"/>
      <c r="BG694" s="1731"/>
      <c r="BH694" s="1731"/>
      <c r="BI694" s="1731"/>
      <c r="BJ694" s="1731"/>
      <c r="BK694" s="1731"/>
      <c r="BL694" s="1731"/>
      <c r="BM694" s="1731"/>
      <c r="BN694" s="1731"/>
      <c r="BO694" s="1731"/>
      <c r="BP694" s="1731"/>
      <c r="BQ694" s="1731"/>
      <c r="BR694" s="1731"/>
      <c r="BS694" s="1731"/>
      <c r="BT694" s="1731"/>
      <c r="BU694" s="1731"/>
      <c r="BV694" s="1732"/>
      <c r="BW694" s="1732"/>
      <c r="BX694" s="1732"/>
      <c r="BY694" s="1732"/>
      <c r="BZ694" s="1731"/>
      <c r="CA694" s="2200"/>
      <c r="CB694" s="2200"/>
      <c r="CC694" s="2200"/>
      <c r="CD694" s="2200"/>
      <c r="CE694" s="2200"/>
      <c r="CF694" s="2200"/>
      <c r="CG694" s="2200"/>
      <c r="CH694" s="2200"/>
      <c r="CI694" s="2200"/>
      <c r="CJ694" s="2200"/>
      <c r="CK694" s="2200"/>
      <c r="CL694" s="2200"/>
      <c r="CM694" s="2200"/>
      <c r="CN694" s="2200"/>
      <c r="CO694" s="2200"/>
      <c r="CP694" s="2200"/>
      <c r="CQ694" s="2200"/>
      <c r="CR694" s="1731"/>
      <c r="CS694" s="1731"/>
    </row>
    <row r="695" spans="1:97" ht="13.5" customHeight="1" x14ac:dyDescent="0.25">
      <c r="A695" s="1731"/>
      <c r="B695" s="1731"/>
      <c r="C695" s="1731"/>
      <c r="D695" s="1731"/>
      <c r="E695" s="1731"/>
      <c r="F695" s="1731"/>
      <c r="G695" s="1731"/>
      <c r="H695" s="1731"/>
      <c r="I695" s="1731"/>
      <c r="J695" s="1731"/>
      <c r="K695" s="1731"/>
      <c r="L695" s="1731"/>
      <c r="M695" s="1731"/>
      <c r="N695" s="1731"/>
      <c r="O695" s="1731"/>
      <c r="P695" s="1731"/>
      <c r="Q695" s="1731"/>
      <c r="R695" s="1731"/>
      <c r="S695" s="1731"/>
      <c r="T695" s="1731"/>
      <c r="U695" s="1731"/>
      <c r="V695" s="1731"/>
      <c r="W695" s="1731"/>
      <c r="X695" s="1731"/>
      <c r="Y695" s="1731"/>
      <c r="Z695" s="1731"/>
      <c r="AA695" s="1731"/>
      <c r="AB695" s="1731"/>
      <c r="AC695" s="1731"/>
      <c r="AD695" s="1731"/>
      <c r="AE695" s="1731"/>
      <c r="AF695" s="1731"/>
      <c r="AG695" s="1731"/>
      <c r="AH695" s="1731"/>
      <c r="AI695" s="1731"/>
      <c r="AJ695" s="1731"/>
      <c r="AK695" s="1731"/>
      <c r="AL695" s="1731"/>
      <c r="AM695" s="1731"/>
      <c r="AN695" s="1731"/>
      <c r="AO695" s="1731"/>
      <c r="AP695" s="1731"/>
      <c r="AQ695" s="1731"/>
      <c r="AR695" s="1731"/>
      <c r="AS695" s="1731"/>
      <c r="AT695" s="1731"/>
      <c r="AU695" s="1731"/>
      <c r="AV695" s="1731"/>
      <c r="AW695" s="1731"/>
      <c r="AX695" s="1731"/>
      <c r="AY695" s="1731"/>
      <c r="AZ695" s="1731"/>
      <c r="BA695" s="1731"/>
      <c r="BB695" s="1731"/>
      <c r="BC695" s="1731"/>
      <c r="BD695" s="1731"/>
      <c r="BE695" s="1731"/>
      <c r="BF695" s="1731"/>
      <c r="BG695" s="1731"/>
      <c r="BH695" s="1731"/>
      <c r="BI695" s="1731"/>
      <c r="BJ695" s="1731"/>
      <c r="BK695" s="1731"/>
      <c r="BL695" s="1731"/>
      <c r="BM695" s="1731"/>
      <c r="BN695" s="1731"/>
      <c r="BO695" s="1731"/>
      <c r="BP695" s="1731"/>
      <c r="BQ695" s="1731"/>
      <c r="BR695" s="1731"/>
      <c r="BS695" s="1731"/>
      <c r="BT695" s="1731"/>
      <c r="BU695" s="1731"/>
      <c r="BV695" s="1732"/>
      <c r="BW695" s="1732"/>
      <c r="BX695" s="1732"/>
      <c r="BY695" s="1732"/>
      <c r="BZ695" s="1731"/>
      <c r="CA695" s="2200"/>
      <c r="CB695" s="2200"/>
      <c r="CC695" s="2200"/>
      <c r="CD695" s="2200"/>
      <c r="CE695" s="2200"/>
      <c r="CF695" s="2200"/>
      <c r="CG695" s="2200"/>
      <c r="CH695" s="2200"/>
      <c r="CI695" s="2200"/>
      <c r="CJ695" s="2200"/>
      <c r="CK695" s="2200"/>
      <c r="CL695" s="2200"/>
      <c r="CM695" s="2200"/>
      <c r="CN695" s="2200"/>
      <c r="CO695" s="2200"/>
      <c r="CP695" s="2200"/>
      <c r="CQ695" s="2200"/>
      <c r="CR695" s="1731"/>
      <c r="CS695" s="1731"/>
    </row>
    <row r="696" spans="1:97" ht="13.5" customHeight="1" x14ac:dyDescent="0.25">
      <c r="A696" s="1731"/>
      <c r="B696" s="1731"/>
      <c r="C696" s="1731"/>
      <c r="D696" s="1731"/>
      <c r="E696" s="1731"/>
      <c r="F696" s="1731"/>
      <c r="G696" s="1731"/>
      <c r="H696" s="1731"/>
      <c r="I696" s="1731"/>
      <c r="J696" s="1731"/>
      <c r="K696" s="1731"/>
      <c r="L696" s="1731"/>
      <c r="M696" s="1731"/>
      <c r="N696" s="1731"/>
      <c r="O696" s="1731"/>
      <c r="P696" s="1731"/>
      <c r="Q696" s="1731"/>
      <c r="R696" s="1731"/>
      <c r="S696" s="1731"/>
      <c r="T696" s="1731"/>
      <c r="U696" s="1731"/>
      <c r="V696" s="1731"/>
      <c r="W696" s="1731"/>
      <c r="X696" s="1731"/>
      <c r="Y696" s="1731"/>
      <c r="Z696" s="1731"/>
      <c r="AA696" s="1731"/>
      <c r="AB696" s="1731"/>
      <c r="AC696" s="1731"/>
      <c r="AD696" s="1731"/>
      <c r="AE696" s="1731"/>
      <c r="AF696" s="1731"/>
      <c r="AG696" s="1731"/>
      <c r="AH696" s="1731"/>
      <c r="AI696" s="1731"/>
      <c r="AJ696" s="1731"/>
      <c r="AK696" s="1731"/>
      <c r="AL696" s="1731"/>
      <c r="AM696" s="1731"/>
      <c r="AN696" s="1731"/>
      <c r="AO696" s="1731"/>
      <c r="AP696" s="1731"/>
      <c r="AQ696" s="1731"/>
      <c r="AR696" s="1731"/>
      <c r="AS696" s="1731"/>
      <c r="AT696" s="1731"/>
      <c r="AU696" s="1731"/>
      <c r="AV696" s="1731"/>
      <c r="AW696" s="1731"/>
      <c r="AX696" s="1731"/>
      <c r="AY696" s="1731"/>
      <c r="AZ696" s="1731"/>
      <c r="BA696" s="1731"/>
      <c r="BB696" s="1731"/>
      <c r="BC696" s="1731"/>
      <c r="BD696" s="1731"/>
      <c r="BE696" s="1731"/>
      <c r="BF696" s="1731"/>
      <c r="BG696" s="1731"/>
      <c r="BH696" s="1731"/>
      <c r="BI696" s="1731"/>
      <c r="BJ696" s="1731"/>
      <c r="BK696" s="1731"/>
      <c r="BL696" s="1731"/>
      <c r="BM696" s="1731"/>
      <c r="BN696" s="1731"/>
      <c r="BO696" s="1731"/>
      <c r="BP696" s="1731"/>
      <c r="BQ696" s="1731"/>
      <c r="BR696" s="1731"/>
      <c r="BS696" s="1731"/>
      <c r="BT696" s="1731"/>
      <c r="BU696" s="1731"/>
      <c r="BV696" s="1732"/>
      <c r="BW696" s="1732"/>
      <c r="BX696" s="1732"/>
      <c r="BY696" s="1732"/>
      <c r="BZ696" s="1731"/>
      <c r="CA696" s="2200"/>
      <c r="CB696" s="2200"/>
      <c r="CC696" s="2200"/>
      <c r="CD696" s="2200"/>
      <c r="CE696" s="2200"/>
      <c r="CF696" s="2200"/>
      <c r="CG696" s="2200"/>
      <c r="CH696" s="2200"/>
      <c r="CI696" s="2200"/>
      <c r="CJ696" s="2200"/>
      <c r="CK696" s="2200"/>
      <c r="CL696" s="2200"/>
      <c r="CM696" s="2200"/>
      <c r="CN696" s="2200"/>
      <c r="CO696" s="2200"/>
      <c r="CP696" s="2200"/>
      <c r="CQ696" s="2200"/>
      <c r="CR696" s="1731"/>
      <c r="CS696" s="1731"/>
    </row>
    <row r="697" spans="1:97" ht="13.5" customHeight="1" x14ac:dyDescent="0.25">
      <c r="A697" s="1731"/>
      <c r="B697" s="1731"/>
      <c r="C697" s="1731"/>
      <c r="D697" s="1731"/>
      <c r="E697" s="1731"/>
      <c r="F697" s="1731"/>
      <c r="G697" s="1731"/>
      <c r="H697" s="1731"/>
      <c r="I697" s="1731"/>
      <c r="J697" s="1731"/>
      <c r="K697" s="1731"/>
      <c r="L697" s="1731"/>
      <c r="M697" s="1731"/>
      <c r="N697" s="1731"/>
      <c r="O697" s="1731"/>
      <c r="P697" s="1731"/>
      <c r="Q697" s="1731"/>
      <c r="R697" s="1731"/>
      <c r="S697" s="1731"/>
      <c r="T697" s="1731"/>
      <c r="U697" s="1731"/>
      <c r="V697" s="1731"/>
      <c r="W697" s="1731"/>
      <c r="X697" s="1731"/>
      <c r="Y697" s="1731"/>
      <c r="Z697" s="1731"/>
      <c r="AA697" s="1731"/>
      <c r="AB697" s="1731"/>
      <c r="AC697" s="1731"/>
      <c r="AD697" s="1731"/>
      <c r="AE697" s="1731"/>
      <c r="AF697" s="1731"/>
      <c r="AG697" s="1731"/>
      <c r="AH697" s="1731"/>
      <c r="AI697" s="1731"/>
      <c r="AJ697" s="1731"/>
      <c r="AK697" s="1731"/>
      <c r="AL697" s="1731"/>
      <c r="AM697" s="1731"/>
      <c r="AN697" s="1731"/>
      <c r="AO697" s="1731"/>
      <c r="AP697" s="1731"/>
      <c r="AQ697" s="1731"/>
      <c r="AR697" s="1731"/>
      <c r="AS697" s="1731"/>
      <c r="AT697" s="1731"/>
      <c r="AU697" s="1731"/>
      <c r="AV697" s="1731"/>
      <c r="AW697" s="1731"/>
      <c r="AX697" s="1731"/>
      <c r="AY697" s="1731"/>
      <c r="AZ697" s="1731"/>
      <c r="BA697" s="1731"/>
      <c r="BB697" s="1731"/>
      <c r="BC697" s="1731"/>
      <c r="BD697" s="1731"/>
      <c r="BE697" s="1731"/>
      <c r="BF697" s="1731"/>
      <c r="BG697" s="1731"/>
      <c r="BH697" s="1731"/>
      <c r="BI697" s="1731"/>
      <c r="BJ697" s="1731"/>
      <c r="BK697" s="1731"/>
      <c r="BL697" s="1731"/>
      <c r="BM697" s="1731"/>
      <c r="BN697" s="1731"/>
      <c r="BO697" s="1731"/>
      <c r="BP697" s="1731"/>
      <c r="BQ697" s="1731"/>
      <c r="BR697" s="1731"/>
      <c r="BS697" s="1731"/>
      <c r="BT697" s="1731"/>
      <c r="BU697" s="1731"/>
      <c r="BV697" s="1732"/>
      <c r="BW697" s="1732"/>
      <c r="BX697" s="1732"/>
      <c r="BY697" s="1732"/>
      <c r="BZ697" s="1731"/>
      <c r="CA697" s="2200"/>
      <c r="CB697" s="2200"/>
      <c r="CC697" s="2200"/>
      <c r="CD697" s="2200"/>
      <c r="CE697" s="2200"/>
      <c r="CF697" s="2200"/>
      <c r="CG697" s="2200"/>
      <c r="CH697" s="2200"/>
      <c r="CI697" s="2200"/>
      <c r="CJ697" s="2200"/>
      <c r="CK697" s="2200"/>
      <c r="CL697" s="2200"/>
      <c r="CM697" s="2200"/>
      <c r="CN697" s="2200"/>
      <c r="CO697" s="2200"/>
      <c r="CP697" s="2200"/>
      <c r="CQ697" s="2200"/>
      <c r="CR697" s="1731"/>
      <c r="CS697" s="1731"/>
    </row>
    <row r="698" spans="1:97" ht="13.5" customHeight="1" x14ac:dyDescent="0.25">
      <c r="A698" s="1731"/>
      <c r="B698" s="1731"/>
      <c r="C698" s="1731"/>
      <c r="D698" s="1731"/>
      <c r="E698" s="1731"/>
      <c r="F698" s="1731"/>
      <c r="G698" s="1731"/>
      <c r="H698" s="1731"/>
      <c r="I698" s="1731"/>
      <c r="J698" s="1731"/>
      <c r="K698" s="1731"/>
      <c r="L698" s="1731"/>
      <c r="M698" s="1731"/>
      <c r="N698" s="1731"/>
      <c r="O698" s="1731"/>
      <c r="P698" s="1731"/>
      <c r="Q698" s="1731"/>
      <c r="R698" s="1731"/>
      <c r="S698" s="1731"/>
      <c r="T698" s="1731"/>
      <c r="U698" s="1731"/>
      <c r="V698" s="1731"/>
      <c r="W698" s="1731"/>
      <c r="X698" s="1731"/>
      <c r="Y698" s="1731"/>
      <c r="Z698" s="1731"/>
      <c r="AA698" s="1731"/>
      <c r="AB698" s="1731"/>
      <c r="AC698" s="1731"/>
      <c r="AD698" s="1731"/>
      <c r="AE698" s="1731"/>
      <c r="AF698" s="1731"/>
      <c r="AG698" s="1731"/>
      <c r="AH698" s="1731"/>
      <c r="AI698" s="1731"/>
      <c r="AJ698" s="1731"/>
      <c r="AK698" s="1731"/>
      <c r="AL698" s="1731"/>
      <c r="AM698" s="1731"/>
      <c r="AN698" s="1731"/>
      <c r="AO698" s="1731"/>
      <c r="AP698" s="1731"/>
      <c r="AQ698" s="1731"/>
      <c r="AR698" s="1731"/>
      <c r="AS698" s="1731"/>
      <c r="AT698" s="1731"/>
      <c r="AU698" s="1731"/>
      <c r="AV698" s="1731"/>
      <c r="AW698" s="1731"/>
      <c r="AX698" s="1731"/>
      <c r="AY698" s="1731"/>
      <c r="AZ698" s="1731"/>
      <c r="BA698" s="1731"/>
      <c r="BB698" s="1731"/>
      <c r="BC698" s="1731"/>
      <c r="BD698" s="1731"/>
      <c r="BE698" s="1731"/>
      <c r="BF698" s="1731"/>
      <c r="BG698" s="1731"/>
      <c r="BH698" s="1731"/>
      <c r="BI698" s="1731"/>
      <c r="BJ698" s="1731"/>
      <c r="BK698" s="1731"/>
      <c r="BL698" s="1731"/>
      <c r="BM698" s="1731"/>
      <c r="BN698" s="1731"/>
      <c r="BO698" s="1731"/>
      <c r="BP698" s="1731"/>
      <c r="BQ698" s="1731"/>
      <c r="BR698" s="1731"/>
      <c r="BS698" s="1731"/>
      <c r="BT698" s="1731"/>
      <c r="BU698" s="1731"/>
      <c r="BV698" s="1732"/>
      <c r="BW698" s="1732"/>
      <c r="BX698" s="1732"/>
      <c r="BY698" s="1732"/>
      <c r="BZ698" s="1731"/>
      <c r="CA698" s="2200"/>
      <c r="CB698" s="2200"/>
      <c r="CC698" s="2200"/>
      <c r="CD698" s="2200"/>
      <c r="CE698" s="2200"/>
      <c r="CF698" s="2200"/>
      <c r="CG698" s="2200"/>
      <c r="CH698" s="2200"/>
      <c r="CI698" s="2200"/>
      <c r="CJ698" s="2200"/>
      <c r="CK698" s="2200"/>
      <c r="CL698" s="2200"/>
      <c r="CM698" s="2200"/>
      <c r="CN698" s="2200"/>
      <c r="CO698" s="2200"/>
      <c r="CP698" s="2200"/>
      <c r="CQ698" s="2200"/>
      <c r="CR698" s="1731"/>
      <c r="CS698" s="1731"/>
    </row>
    <row r="699" spans="1:97" ht="13.5" customHeight="1" x14ac:dyDescent="0.25">
      <c r="A699" s="1731"/>
      <c r="B699" s="1731"/>
      <c r="C699" s="1731"/>
      <c r="D699" s="1731"/>
      <c r="E699" s="1731"/>
      <c r="F699" s="1731"/>
      <c r="G699" s="1731"/>
      <c r="H699" s="1731"/>
      <c r="I699" s="1731"/>
      <c r="J699" s="1731"/>
      <c r="K699" s="1731"/>
      <c r="L699" s="1731"/>
      <c r="M699" s="1731"/>
      <c r="N699" s="1731"/>
      <c r="O699" s="1731"/>
      <c r="P699" s="1731"/>
      <c r="Q699" s="1731"/>
      <c r="R699" s="1731"/>
      <c r="S699" s="1731"/>
      <c r="T699" s="1731"/>
      <c r="U699" s="1731"/>
      <c r="V699" s="1731"/>
      <c r="W699" s="1731"/>
      <c r="X699" s="1731"/>
      <c r="Y699" s="1731"/>
      <c r="Z699" s="1731"/>
      <c r="AA699" s="1731"/>
      <c r="AB699" s="1731"/>
      <c r="AC699" s="1731"/>
      <c r="AD699" s="1731"/>
      <c r="AE699" s="1731"/>
      <c r="AF699" s="1731"/>
      <c r="AG699" s="1731"/>
      <c r="AH699" s="1731"/>
      <c r="AI699" s="1731"/>
      <c r="AJ699" s="1731"/>
      <c r="AK699" s="1731"/>
      <c r="AL699" s="1731"/>
      <c r="AM699" s="1731"/>
      <c r="AN699" s="1731"/>
      <c r="AO699" s="1731"/>
      <c r="AP699" s="1731"/>
      <c r="AQ699" s="1731"/>
      <c r="AR699" s="1731"/>
      <c r="AS699" s="1731"/>
      <c r="AT699" s="1731"/>
      <c r="AU699" s="1731"/>
      <c r="AV699" s="1731"/>
      <c r="AW699" s="1731"/>
      <c r="AX699" s="1731"/>
      <c r="AY699" s="1731"/>
      <c r="AZ699" s="1731"/>
      <c r="BA699" s="1731"/>
      <c r="BB699" s="1731"/>
      <c r="BC699" s="1731"/>
      <c r="BD699" s="1731"/>
      <c r="BE699" s="1731"/>
      <c r="BF699" s="1731"/>
      <c r="BG699" s="1731"/>
      <c r="BH699" s="1731"/>
      <c r="BI699" s="1731"/>
      <c r="BJ699" s="1731"/>
      <c r="BK699" s="1731"/>
      <c r="BL699" s="1731"/>
      <c r="BM699" s="1731"/>
      <c r="BN699" s="1731"/>
      <c r="BO699" s="1731"/>
      <c r="BP699" s="1731"/>
      <c r="BQ699" s="1731"/>
      <c r="BR699" s="1731"/>
      <c r="BS699" s="1731"/>
      <c r="BT699" s="1731"/>
      <c r="BU699" s="1731"/>
      <c r="BV699" s="1732"/>
      <c r="BW699" s="1732"/>
      <c r="BX699" s="1732"/>
      <c r="BY699" s="1732"/>
      <c r="BZ699" s="1731"/>
      <c r="CA699" s="2200"/>
      <c r="CB699" s="2200"/>
      <c r="CC699" s="2200"/>
      <c r="CD699" s="2200"/>
      <c r="CE699" s="2200"/>
      <c r="CF699" s="2200"/>
      <c r="CG699" s="2200"/>
      <c r="CH699" s="2200"/>
      <c r="CI699" s="2200"/>
      <c r="CJ699" s="2200"/>
      <c r="CK699" s="2200"/>
      <c r="CL699" s="2200"/>
      <c r="CM699" s="2200"/>
      <c r="CN699" s="2200"/>
      <c r="CO699" s="2200"/>
      <c r="CP699" s="2200"/>
      <c r="CQ699" s="2200"/>
      <c r="CR699" s="1731"/>
      <c r="CS699" s="1731"/>
    </row>
    <row r="700" spans="1:97" ht="13.5" customHeight="1" x14ac:dyDescent="0.25">
      <c r="A700" s="1731"/>
      <c r="B700" s="1731"/>
      <c r="C700" s="1731"/>
      <c r="D700" s="1731"/>
      <c r="E700" s="1731"/>
      <c r="F700" s="1731"/>
      <c r="G700" s="1731"/>
      <c r="H700" s="1731"/>
      <c r="I700" s="1731"/>
      <c r="J700" s="1731"/>
      <c r="K700" s="1731"/>
      <c r="L700" s="1731"/>
      <c r="M700" s="1731"/>
      <c r="N700" s="1731"/>
      <c r="O700" s="1731"/>
      <c r="P700" s="1731"/>
      <c r="Q700" s="1731"/>
      <c r="R700" s="1731"/>
      <c r="S700" s="1731"/>
      <c r="T700" s="1731"/>
      <c r="U700" s="1731"/>
      <c r="V700" s="1731"/>
      <c r="W700" s="1731"/>
      <c r="X700" s="1731"/>
      <c r="Y700" s="1731"/>
      <c r="Z700" s="1731"/>
      <c r="AA700" s="1731"/>
      <c r="AB700" s="1731"/>
      <c r="AC700" s="1731"/>
      <c r="AD700" s="1731"/>
      <c r="AE700" s="1731"/>
      <c r="AF700" s="1731"/>
      <c r="AG700" s="1731"/>
      <c r="AH700" s="1731"/>
      <c r="AI700" s="1731"/>
      <c r="AJ700" s="1731"/>
      <c r="AK700" s="1731"/>
      <c r="AL700" s="1731"/>
      <c r="AM700" s="1731"/>
      <c r="AN700" s="1731"/>
      <c r="AO700" s="1731"/>
      <c r="AP700" s="1731"/>
      <c r="AQ700" s="1731"/>
      <c r="AR700" s="1731"/>
      <c r="AS700" s="1731"/>
      <c r="AT700" s="1731"/>
      <c r="AU700" s="1731"/>
      <c r="AV700" s="1731"/>
      <c r="AW700" s="1731"/>
      <c r="AX700" s="1731"/>
      <c r="AY700" s="1731"/>
      <c r="AZ700" s="1731"/>
      <c r="BA700" s="1731"/>
      <c r="BB700" s="1731"/>
      <c r="BC700" s="1731"/>
      <c r="BD700" s="1731"/>
      <c r="BE700" s="1731"/>
      <c r="BF700" s="1731"/>
      <c r="BG700" s="1731"/>
      <c r="BH700" s="1731"/>
      <c r="BI700" s="1731"/>
      <c r="BJ700" s="1731"/>
      <c r="BK700" s="1731"/>
      <c r="BL700" s="1731"/>
      <c r="BM700" s="1731"/>
      <c r="BN700" s="1731"/>
      <c r="BO700" s="1731"/>
      <c r="BP700" s="1731"/>
      <c r="BQ700" s="1731"/>
      <c r="BR700" s="1731"/>
      <c r="BS700" s="1731"/>
      <c r="BT700" s="1731"/>
      <c r="BU700" s="1731"/>
      <c r="BV700" s="1732"/>
      <c r="BW700" s="1732"/>
      <c r="BX700" s="1732"/>
      <c r="BY700" s="1732"/>
      <c r="BZ700" s="1731"/>
      <c r="CA700" s="2200"/>
      <c r="CB700" s="2200"/>
      <c r="CC700" s="2200"/>
      <c r="CD700" s="2200"/>
      <c r="CE700" s="2200"/>
      <c r="CF700" s="2200"/>
      <c r="CG700" s="2200"/>
      <c r="CH700" s="2200"/>
      <c r="CI700" s="2200"/>
      <c r="CJ700" s="2200"/>
      <c r="CK700" s="2200"/>
      <c r="CL700" s="2200"/>
      <c r="CM700" s="2200"/>
      <c r="CN700" s="2200"/>
      <c r="CO700" s="2200"/>
      <c r="CP700" s="2200"/>
      <c r="CQ700" s="2200"/>
      <c r="CR700" s="1731"/>
      <c r="CS700" s="1731"/>
    </row>
    <row r="701" spans="1:97" ht="13.5" customHeight="1" x14ac:dyDescent="0.25">
      <c r="A701" s="1731"/>
      <c r="B701" s="1731"/>
      <c r="C701" s="1731"/>
      <c r="D701" s="1731"/>
      <c r="E701" s="1731"/>
      <c r="F701" s="1731"/>
      <c r="G701" s="1731"/>
      <c r="H701" s="1731"/>
      <c r="I701" s="1731"/>
      <c r="J701" s="1731"/>
      <c r="K701" s="1731"/>
      <c r="L701" s="1731"/>
      <c r="M701" s="1731"/>
      <c r="N701" s="1731"/>
      <c r="O701" s="1731"/>
      <c r="P701" s="1731"/>
      <c r="Q701" s="1731"/>
      <c r="R701" s="1731"/>
      <c r="S701" s="1731"/>
      <c r="T701" s="1731"/>
      <c r="U701" s="1731"/>
      <c r="V701" s="1731"/>
      <c r="W701" s="1731"/>
      <c r="X701" s="1731"/>
      <c r="Y701" s="1731"/>
      <c r="Z701" s="1731"/>
      <c r="AA701" s="1731"/>
      <c r="AB701" s="1731"/>
      <c r="AC701" s="1731"/>
      <c r="AD701" s="1731"/>
      <c r="AE701" s="1731"/>
      <c r="AF701" s="1731"/>
      <c r="AG701" s="1731"/>
      <c r="AH701" s="1731"/>
      <c r="AI701" s="1731"/>
      <c r="AJ701" s="1731"/>
      <c r="AK701" s="1731"/>
      <c r="AL701" s="1731"/>
      <c r="AM701" s="1731"/>
      <c r="AN701" s="1731"/>
      <c r="AO701" s="1731"/>
      <c r="AP701" s="1731"/>
      <c r="AQ701" s="1731"/>
      <c r="AR701" s="1731"/>
      <c r="AS701" s="1731"/>
      <c r="AT701" s="1731"/>
      <c r="AU701" s="1731"/>
      <c r="AV701" s="1731"/>
      <c r="AW701" s="1731"/>
      <c r="AX701" s="1731"/>
      <c r="AY701" s="1731"/>
      <c r="AZ701" s="1731"/>
      <c r="BA701" s="1731"/>
      <c r="BB701" s="1731"/>
      <c r="BC701" s="1731"/>
      <c r="BD701" s="1731"/>
      <c r="BE701" s="1731"/>
      <c r="BF701" s="1731"/>
      <c r="BG701" s="1731"/>
      <c r="BH701" s="1731"/>
      <c r="BI701" s="1731"/>
      <c r="BJ701" s="1731"/>
      <c r="BK701" s="1731"/>
      <c r="BL701" s="1731"/>
      <c r="BM701" s="1731"/>
      <c r="BN701" s="1731"/>
      <c r="BO701" s="1731"/>
      <c r="BP701" s="1731"/>
      <c r="BQ701" s="1731"/>
      <c r="BR701" s="1731"/>
      <c r="BS701" s="1731"/>
      <c r="BT701" s="1731"/>
      <c r="BU701" s="1731"/>
      <c r="BV701" s="1732"/>
      <c r="BW701" s="1732"/>
      <c r="BX701" s="1732"/>
      <c r="BY701" s="1732"/>
      <c r="BZ701" s="1731"/>
      <c r="CA701" s="2200"/>
      <c r="CB701" s="2200"/>
      <c r="CC701" s="2200"/>
      <c r="CD701" s="2200"/>
      <c r="CE701" s="2200"/>
      <c r="CF701" s="2200"/>
      <c r="CG701" s="2200"/>
      <c r="CH701" s="2200"/>
      <c r="CI701" s="2200"/>
      <c r="CJ701" s="2200"/>
      <c r="CK701" s="2200"/>
      <c r="CL701" s="2200"/>
      <c r="CM701" s="2200"/>
      <c r="CN701" s="2200"/>
      <c r="CO701" s="2200"/>
      <c r="CP701" s="2200"/>
      <c r="CQ701" s="2200"/>
      <c r="CR701" s="1731"/>
      <c r="CS701" s="1731"/>
    </row>
    <row r="702" spans="1:97" ht="13.5" customHeight="1" x14ac:dyDescent="0.25">
      <c r="A702" s="1731"/>
      <c r="B702" s="1731"/>
      <c r="C702" s="1731"/>
      <c r="D702" s="1731"/>
      <c r="E702" s="1731"/>
      <c r="F702" s="1731"/>
      <c r="G702" s="1731"/>
      <c r="H702" s="1731"/>
      <c r="I702" s="1731"/>
      <c r="J702" s="1731"/>
      <c r="K702" s="1731"/>
      <c r="L702" s="1731"/>
      <c r="M702" s="1731"/>
      <c r="N702" s="1731"/>
      <c r="O702" s="1731"/>
      <c r="P702" s="1731"/>
      <c r="Q702" s="1731"/>
      <c r="R702" s="1731"/>
      <c r="S702" s="1731"/>
      <c r="T702" s="1731"/>
      <c r="U702" s="1731"/>
      <c r="V702" s="1731"/>
      <c r="W702" s="1731"/>
      <c r="X702" s="1731"/>
      <c r="Y702" s="1731"/>
      <c r="Z702" s="1731"/>
      <c r="AA702" s="1731"/>
      <c r="AB702" s="1731"/>
      <c r="AC702" s="1731"/>
      <c r="AD702" s="1731"/>
      <c r="AE702" s="1731"/>
      <c r="AF702" s="1731"/>
      <c r="AG702" s="1731"/>
      <c r="AH702" s="1731"/>
      <c r="AI702" s="1731"/>
      <c r="AJ702" s="1731"/>
      <c r="AK702" s="1731"/>
      <c r="AL702" s="1731"/>
      <c r="AM702" s="1731"/>
      <c r="AN702" s="1731"/>
      <c r="AO702" s="1731"/>
      <c r="AP702" s="1731"/>
      <c r="AQ702" s="1731"/>
      <c r="AR702" s="1731"/>
      <c r="AS702" s="1731"/>
      <c r="AT702" s="1731"/>
      <c r="AU702" s="1731"/>
      <c r="AV702" s="1731"/>
      <c r="AW702" s="1731"/>
      <c r="AX702" s="1731"/>
      <c r="AY702" s="1731"/>
      <c r="AZ702" s="1731"/>
      <c r="BA702" s="1731"/>
      <c r="BB702" s="1731"/>
      <c r="BC702" s="1731"/>
      <c r="BD702" s="1731"/>
      <c r="BE702" s="1731"/>
      <c r="BF702" s="1731"/>
      <c r="BG702" s="1731"/>
      <c r="BH702" s="1731"/>
      <c r="BI702" s="1731"/>
      <c r="BJ702" s="1731"/>
      <c r="BK702" s="1731"/>
      <c r="BL702" s="1731"/>
      <c r="BM702" s="1731"/>
      <c r="BN702" s="1731"/>
      <c r="BO702" s="1731"/>
      <c r="BP702" s="1731"/>
      <c r="BQ702" s="1731"/>
      <c r="BR702" s="1731"/>
      <c r="BS702" s="1731"/>
      <c r="BT702" s="1731"/>
      <c r="BU702" s="1731"/>
      <c r="BV702" s="1732"/>
      <c r="BW702" s="1732"/>
      <c r="BX702" s="1732"/>
      <c r="BY702" s="1732"/>
      <c r="BZ702" s="1731"/>
      <c r="CA702" s="2200"/>
      <c r="CB702" s="2200"/>
      <c r="CC702" s="2200"/>
      <c r="CD702" s="2200"/>
      <c r="CE702" s="2200"/>
      <c r="CF702" s="2200"/>
      <c r="CG702" s="2200"/>
      <c r="CH702" s="2200"/>
      <c r="CI702" s="2200"/>
      <c r="CJ702" s="2200"/>
      <c r="CK702" s="2200"/>
      <c r="CL702" s="2200"/>
      <c r="CM702" s="2200"/>
      <c r="CN702" s="2200"/>
      <c r="CO702" s="2200"/>
      <c r="CP702" s="2200"/>
      <c r="CQ702" s="2200"/>
      <c r="CR702" s="1731"/>
      <c r="CS702" s="1731"/>
    </row>
    <row r="703" spans="1:97" ht="13.5" customHeight="1" x14ac:dyDescent="0.25">
      <c r="A703" s="1731"/>
      <c r="B703" s="1731"/>
      <c r="C703" s="1731"/>
      <c r="D703" s="1731"/>
      <c r="E703" s="1731"/>
      <c r="F703" s="1731"/>
      <c r="G703" s="1731"/>
      <c r="H703" s="1731"/>
      <c r="I703" s="1731"/>
      <c r="J703" s="1731"/>
      <c r="K703" s="1731"/>
      <c r="L703" s="1731"/>
      <c r="M703" s="1731"/>
      <c r="N703" s="1731"/>
      <c r="O703" s="1731"/>
      <c r="P703" s="1731"/>
      <c r="Q703" s="1731"/>
      <c r="R703" s="1731"/>
      <c r="S703" s="1731"/>
      <c r="T703" s="1731"/>
      <c r="U703" s="1731"/>
      <c r="V703" s="1731"/>
      <c r="W703" s="1731"/>
      <c r="X703" s="1731"/>
      <c r="Y703" s="1731"/>
      <c r="Z703" s="1731"/>
      <c r="AA703" s="1731"/>
      <c r="AB703" s="1731"/>
      <c r="AC703" s="1731"/>
      <c r="AD703" s="1731"/>
      <c r="AE703" s="1731"/>
      <c r="AF703" s="1731"/>
      <c r="AG703" s="1731"/>
      <c r="AH703" s="1731"/>
      <c r="AI703" s="1731"/>
      <c r="AJ703" s="1731"/>
      <c r="AK703" s="1731"/>
      <c r="AL703" s="1731"/>
      <c r="AM703" s="1731"/>
      <c r="AN703" s="1731"/>
      <c r="AO703" s="1731"/>
      <c r="AP703" s="1731"/>
      <c r="AQ703" s="1731"/>
      <c r="AR703" s="1731"/>
      <c r="AS703" s="1731"/>
      <c r="AT703" s="1731"/>
      <c r="AU703" s="1731"/>
      <c r="AV703" s="1731"/>
      <c r="AW703" s="1731"/>
      <c r="AX703" s="1731"/>
      <c r="AY703" s="1731"/>
      <c r="AZ703" s="1731"/>
      <c r="BA703" s="1731"/>
      <c r="BB703" s="1731"/>
      <c r="BC703" s="1731"/>
      <c r="BD703" s="1731"/>
      <c r="BE703" s="1731"/>
      <c r="BF703" s="1731"/>
      <c r="BG703" s="1731"/>
      <c r="BH703" s="1731"/>
      <c r="BI703" s="1731"/>
      <c r="BJ703" s="1731"/>
      <c r="BK703" s="1731"/>
      <c r="BL703" s="1731"/>
      <c r="BM703" s="1731"/>
      <c r="BN703" s="1731"/>
      <c r="BO703" s="1731"/>
      <c r="BP703" s="1731"/>
      <c r="BQ703" s="1731"/>
      <c r="BR703" s="1731"/>
      <c r="BS703" s="1731"/>
      <c r="BT703" s="1731"/>
      <c r="BU703" s="1731"/>
      <c r="BV703" s="1732"/>
      <c r="BW703" s="1732"/>
      <c r="BX703" s="1732"/>
      <c r="BY703" s="1732"/>
      <c r="BZ703" s="1731"/>
      <c r="CA703" s="2200"/>
      <c r="CB703" s="2200"/>
      <c r="CC703" s="2200"/>
      <c r="CD703" s="2200"/>
      <c r="CE703" s="2200"/>
      <c r="CF703" s="2200"/>
      <c r="CG703" s="2200"/>
      <c r="CH703" s="2200"/>
      <c r="CI703" s="2200"/>
      <c r="CJ703" s="2200"/>
      <c r="CK703" s="2200"/>
      <c r="CL703" s="2200"/>
      <c r="CM703" s="2200"/>
      <c r="CN703" s="2200"/>
      <c r="CO703" s="2200"/>
      <c r="CP703" s="2200"/>
      <c r="CQ703" s="2200"/>
      <c r="CR703" s="1731"/>
      <c r="CS703" s="1731"/>
    </row>
    <row r="704" spans="1:97" ht="13.5" customHeight="1" x14ac:dyDescent="0.25">
      <c r="A704" s="1731"/>
      <c r="B704" s="1731"/>
      <c r="C704" s="1731"/>
      <c r="D704" s="1731"/>
      <c r="E704" s="1731"/>
      <c r="F704" s="1731"/>
      <c r="G704" s="1731"/>
      <c r="H704" s="1731"/>
      <c r="I704" s="1731"/>
      <c r="J704" s="1731"/>
      <c r="K704" s="1731"/>
      <c r="L704" s="1731"/>
      <c r="M704" s="1731"/>
      <c r="N704" s="1731"/>
      <c r="O704" s="1731"/>
      <c r="P704" s="1731"/>
      <c r="Q704" s="1731"/>
      <c r="R704" s="1731"/>
      <c r="S704" s="1731"/>
      <c r="T704" s="1731"/>
      <c r="U704" s="1731"/>
      <c r="V704" s="1731"/>
      <c r="W704" s="1731"/>
      <c r="X704" s="1731"/>
      <c r="Y704" s="1731"/>
      <c r="Z704" s="1731"/>
      <c r="AA704" s="1731"/>
      <c r="AB704" s="1731"/>
      <c r="AC704" s="1731"/>
      <c r="AD704" s="1731"/>
      <c r="AE704" s="1731"/>
      <c r="AF704" s="1731"/>
      <c r="AG704" s="1731"/>
      <c r="AH704" s="1731"/>
      <c r="AI704" s="1731"/>
      <c r="AJ704" s="1731"/>
      <c r="AK704" s="1731"/>
      <c r="AL704" s="1731"/>
      <c r="AM704" s="1731"/>
      <c r="AN704" s="1731"/>
      <c r="AO704" s="1731"/>
      <c r="AP704" s="1731"/>
      <c r="AQ704" s="1731"/>
      <c r="AR704" s="1731"/>
      <c r="AS704" s="1731"/>
      <c r="AT704" s="1731"/>
      <c r="AU704" s="1731"/>
      <c r="AV704" s="1731"/>
      <c r="AW704" s="1731"/>
      <c r="AX704" s="1731"/>
      <c r="AY704" s="1731"/>
      <c r="AZ704" s="1731"/>
      <c r="BA704" s="1731"/>
      <c r="BB704" s="1731"/>
      <c r="BC704" s="1731"/>
      <c r="BD704" s="1731"/>
      <c r="BE704" s="1731"/>
      <c r="BF704" s="1731"/>
      <c r="BG704" s="1731"/>
      <c r="BH704" s="1731"/>
      <c r="BI704" s="1731"/>
      <c r="BJ704" s="1731"/>
      <c r="BK704" s="1731"/>
      <c r="BL704" s="1731"/>
      <c r="BM704" s="1731"/>
      <c r="BN704" s="1731"/>
      <c r="BO704" s="1731"/>
      <c r="BP704" s="1731"/>
      <c r="BQ704" s="1731"/>
      <c r="BR704" s="1731"/>
      <c r="BS704" s="1731"/>
      <c r="BT704" s="1731"/>
      <c r="BU704" s="1731"/>
      <c r="BV704" s="1732"/>
      <c r="BW704" s="1732"/>
      <c r="BX704" s="1732"/>
      <c r="BY704" s="1732"/>
      <c r="BZ704" s="1731"/>
      <c r="CA704" s="2200"/>
      <c r="CB704" s="2200"/>
      <c r="CC704" s="2200"/>
      <c r="CD704" s="2200"/>
      <c r="CE704" s="2200"/>
      <c r="CF704" s="2200"/>
      <c r="CG704" s="2200"/>
      <c r="CH704" s="2200"/>
      <c r="CI704" s="2200"/>
      <c r="CJ704" s="2200"/>
      <c r="CK704" s="2200"/>
      <c r="CL704" s="2200"/>
      <c r="CM704" s="2200"/>
      <c r="CN704" s="2200"/>
      <c r="CO704" s="2200"/>
      <c r="CP704" s="2200"/>
      <c r="CQ704" s="2200"/>
      <c r="CR704" s="1731"/>
      <c r="CS704" s="1731"/>
    </row>
    <row r="705" spans="1:97" ht="13.5" customHeight="1" x14ac:dyDescent="0.25">
      <c r="A705" s="1731"/>
      <c r="B705" s="1731"/>
      <c r="C705" s="1731"/>
      <c r="D705" s="1731"/>
      <c r="E705" s="1731"/>
      <c r="F705" s="1731"/>
      <c r="G705" s="1731"/>
      <c r="H705" s="1731"/>
      <c r="I705" s="1731"/>
      <c r="J705" s="1731"/>
      <c r="K705" s="1731"/>
      <c r="L705" s="1731"/>
      <c r="M705" s="1731"/>
      <c r="N705" s="1731"/>
      <c r="O705" s="1731"/>
      <c r="P705" s="1731"/>
      <c r="Q705" s="1731"/>
      <c r="R705" s="1731"/>
      <c r="S705" s="1731"/>
      <c r="T705" s="1731"/>
      <c r="U705" s="1731"/>
      <c r="V705" s="1731"/>
      <c r="W705" s="1731"/>
      <c r="X705" s="1731"/>
      <c r="Y705" s="1731"/>
      <c r="Z705" s="1731"/>
      <c r="AA705" s="1731"/>
      <c r="AB705" s="1731"/>
      <c r="AC705" s="1731"/>
      <c r="AD705" s="1731"/>
      <c r="AE705" s="1731"/>
      <c r="AF705" s="1731"/>
      <c r="AG705" s="1731"/>
      <c r="AH705" s="1731"/>
      <c r="AI705" s="1731"/>
      <c r="AJ705" s="1731"/>
      <c r="AK705" s="1731"/>
      <c r="AL705" s="1731"/>
      <c r="AM705" s="1731"/>
      <c r="AN705" s="1731"/>
      <c r="AO705" s="1731"/>
      <c r="AP705" s="1731"/>
      <c r="AQ705" s="1731"/>
      <c r="AR705" s="1731"/>
      <c r="AS705" s="1731"/>
      <c r="AT705" s="1731"/>
      <c r="AU705" s="1731"/>
      <c r="AV705" s="1731"/>
      <c r="AW705" s="1731"/>
      <c r="AX705" s="1731"/>
      <c r="AY705" s="1731"/>
      <c r="AZ705" s="1731"/>
      <c r="BA705" s="1731"/>
      <c r="BB705" s="1731"/>
      <c r="BC705" s="1731"/>
      <c r="BD705" s="1731"/>
      <c r="BE705" s="1731"/>
      <c r="BF705" s="1731"/>
      <c r="BG705" s="1731"/>
      <c r="BH705" s="1731"/>
      <c r="BI705" s="1731"/>
      <c r="BJ705" s="1731"/>
      <c r="BK705" s="1731"/>
      <c r="BL705" s="1731"/>
      <c r="BM705" s="1731"/>
      <c r="BN705" s="1731"/>
      <c r="BO705" s="1731"/>
      <c r="BP705" s="1731"/>
      <c r="BQ705" s="1731"/>
      <c r="BR705" s="1731"/>
      <c r="BS705" s="1731"/>
      <c r="BT705" s="1731"/>
      <c r="BU705" s="1731"/>
      <c r="BV705" s="1732"/>
      <c r="BW705" s="1732"/>
      <c r="BX705" s="1732"/>
      <c r="BY705" s="1732"/>
      <c r="BZ705" s="1731"/>
      <c r="CA705" s="2200"/>
      <c r="CB705" s="2200"/>
      <c r="CC705" s="2200"/>
      <c r="CD705" s="2200"/>
      <c r="CE705" s="2200"/>
      <c r="CF705" s="2200"/>
      <c r="CG705" s="2200"/>
      <c r="CH705" s="2200"/>
      <c r="CI705" s="2200"/>
      <c r="CJ705" s="2200"/>
      <c r="CK705" s="2200"/>
      <c r="CL705" s="2200"/>
      <c r="CM705" s="2200"/>
      <c r="CN705" s="2200"/>
      <c r="CO705" s="2200"/>
      <c r="CP705" s="2200"/>
      <c r="CQ705" s="2200"/>
      <c r="CR705" s="1731"/>
      <c r="CS705" s="1731"/>
    </row>
    <row r="706" spans="1:97" ht="13.5" customHeight="1" x14ac:dyDescent="0.25">
      <c r="A706" s="1731"/>
      <c r="B706" s="1731"/>
      <c r="C706" s="1731"/>
      <c r="D706" s="1731"/>
      <c r="E706" s="1731"/>
      <c r="F706" s="1731"/>
      <c r="G706" s="1731"/>
      <c r="H706" s="1731"/>
      <c r="I706" s="1731"/>
      <c r="J706" s="1731"/>
      <c r="K706" s="1731"/>
      <c r="L706" s="1731"/>
      <c r="M706" s="1731"/>
      <c r="N706" s="1731"/>
      <c r="O706" s="1731"/>
      <c r="P706" s="1731"/>
      <c r="Q706" s="1731"/>
      <c r="R706" s="1731"/>
      <c r="S706" s="1731"/>
      <c r="T706" s="1731"/>
      <c r="U706" s="1731"/>
      <c r="V706" s="1731"/>
      <c r="W706" s="1731"/>
      <c r="X706" s="1731"/>
      <c r="Y706" s="1731"/>
      <c r="Z706" s="1731"/>
      <c r="AA706" s="1731"/>
      <c r="AB706" s="1731"/>
      <c r="AC706" s="1731"/>
      <c r="AD706" s="1731"/>
      <c r="AE706" s="1731"/>
      <c r="AF706" s="1731"/>
      <c r="AG706" s="1731"/>
      <c r="AH706" s="1731"/>
      <c r="AI706" s="1731"/>
      <c r="AJ706" s="1731"/>
      <c r="AK706" s="1731"/>
      <c r="AL706" s="1731"/>
      <c r="AM706" s="1731"/>
      <c r="AN706" s="1731"/>
      <c r="AO706" s="1731"/>
      <c r="AP706" s="1731"/>
      <c r="AQ706" s="1731"/>
      <c r="AR706" s="1731"/>
      <c r="AS706" s="1731"/>
      <c r="AT706" s="1731"/>
      <c r="AU706" s="1731"/>
      <c r="AV706" s="1731"/>
      <c r="AW706" s="1731"/>
      <c r="AX706" s="1731"/>
      <c r="AY706" s="1731"/>
      <c r="AZ706" s="1731"/>
      <c r="BA706" s="1731"/>
      <c r="BB706" s="1731"/>
      <c r="BC706" s="1731"/>
      <c r="BD706" s="1731"/>
      <c r="BE706" s="1731"/>
      <c r="BF706" s="1731"/>
      <c r="BG706" s="1731"/>
      <c r="BH706" s="1731"/>
      <c r="BI706" s="1731"/>
      <c r="BJ706" s="1731"/>
      <c r="BK706" s="1731"/>
      <c r="BL706" s="1731"/>
      <c r="BM706" s="1731"/>
      <c r="BN706" s="1731"/>
      <c r="BO706" s="1731"/>
      <c r="BP706" s="1731"/>
      <c r="BQ706" s="1731"/>
      <c r="BR706" s="1731"/>
      <c r="BS706" s="1731"/>
      <c r="BT706" s="1731"/>
      <c r="BU706" s="1731"/>
      <c r="BV706" s="1732"/>
      <c r="BW706" s="1732"/>
      <c r="BX706" s="1732"/>
      <c r="BY706" s="1732"/>
      <c r="BZ706" s="1731"/>
      <c r="CA706" s="2200"/>
      <c r="CB706" s="2200"/>
      <c r="CC706" s="2200"/>
      <c r="CD706" s="2200"/>
      <c r="CE706" s="2200"/>
      <c r="CF706" s="2200"/>
      <c r="CG706" s="2200"/>
      <c r="CH706" s="2200"/>
      <c r="CI706" s="2200"/>
      <c r="CJ706" s="2200"/>
      <c r="CK706" s="2200"/>
      <c r="CL706" s="2200"/>
      <c r="CM706" s="2200"/>
      <c r="CN706" s="2200"/>
      <c r="CO706" s="2200"/>
      <c r="CP706" s="2200"/>
      <c r="CQ706" s="2200"/>
      <c r="CR706" s="1731"/>
      <c r="CS706" s="1731"/>
    </row>
    <row r="707" spans="1:97" ht="13.5" customHeight="1" x14ac:dyDescent="0.25">
      <c r="A707" s="1731"/>
      <c r="B707" s="1731"/>
      <c r="C707" s="1731"/>
      <c r="D707" s="1731"/>
      <c r="E707" s="1731"/>
      <c r="F707" s="1731"/>
      <c r="G707" s="1731"/>
      <c r="H707" s="1731"/>
      <c r="I707" s="1731"/>
      <c r="J707" s="1731"/>
      <c r="K707" s="1731"/>
      <c r="L707" s="1731"/>
      <c r="M707" s="1731"/>
      <c r="N707" s="1731"/>
      <c r="O707" s="1731"/>
      <c r="P707" s="1731"/>
      <c r="Q707" s="1731"/>
      <c r="R707" s="1731"/>
      <c r="S707" s="1731"/>
      <c r="T707" s="1731"/>
      <c r="U707" s="1731"/>
      <c r="V707" s="1731"/>
      <c r="W707" s="1731"/>
      <c r="X707" s="1731"/>
      <c r="Y707" s="1731"/>
      <c r="Z707" s="1731"/>
      <c r="AA707" s="1731"/>
      <c r="AB707" s="1731"/>
      <c r="AC707" s="1731"/>
      <c r="AD707" s="1731"/>
      <c r="AE707" s="1731"/>
      <c r="AF707" s="1731"/>
      <c r="AG707" s="1731"/>
      <c r="AH707" s="1731"/>
      <c r="AI707" s="1731"/>
      <c r="AJ707" s="1731"/>
      <c r="AK707" s="1731"/>
      <c r="AL707" s="1731"/>
      <c r="AM707" s="1731"/>
      <c r="AN707" s="1731"/>
      <c r="AO707" s="1731"/>
      <c r="AP707" s="1731"/>
      <c r="AQ707" s="1731"/>
      <c r="AR707" s="1731"/>
      <c r="AS707" s="1731"/>
      <c r="AT707" s="1731"/>
      <c r="AU707" s="1731"/>
      <c r="AV707" s="1731"/>
      <c r="AW707" s="1731"/>
      <c r="AX707" s="1731"/>
      <c r="AY707" s="1731"/>
      <c r="AZ707" s="1731"/>
      <c r="BA707" s="1731"/>
      <c r="BB707" s="1731"/>
      <c r="BC707" s="1731"/>
      <c r="BD707" s="1731"/>
      <c r="BE707" s="1731"/>
      <c r="BF707" s="1731"/>
      <c r="BG707" s="1731"/>
      <c r="BH707" s="1731"/>
      <c r="BI707" s="1731"/>
      <c r="BJ707" s="1731"/>
      <c r="BK707" s="1731"/>
      <c r="BL707" s="1731"/>
      <c r="BM707" s="1731"/>
      <c r="BN707" s="1731"/>
      <c r="BO707" s="1731"/>
      <c r="BP707" s="1731"/>
      <c r="BQ707" s="1731"/>
      <c r="BR707" s="1731"/>
      <c r="BS707" s="1731"/>
      <c r="BT707" s="1731"/>
      <c r="BU707" s="1731"/>
      <c r="BV707" s="1732"/>
      <c r="BW707" s="1732"/>
      <c r="BX707" s="1732"/>
      <c r="BY707" s="1732"/>
      <c r="BZ707" s="1731"/>
      <c r="CA707" s="2200"/>
      <c r="CB707" s="2200"/>
      <c r="CC707" s="2200"/>
      <c r="CD707" s="2200"/>
      <c r="CE707" s="2200"/>
      <c r="CF707" s="2200"/>
      <c r="CG707" s="2200"/>
      <c r="CH707" s="2200"/>
      <c r="CI707" s="2200"/>
      <c r="CJ707" s="2200"/>
      <c r="CK707" s="2200"/>
      <c r="CL707" s="2200"/>
      <c r="CM707" s="2200"/>
      <c r="CN707" s="2200"/>
      <c r="CO707" s="2200"/>
      <c r="CP707" s="2200"/>
      <c r="CQ707" s="2200"/>
      <c r="CR707" s="1731"/>
      <c r="CS707" s="1731"/>
    </row>
    <row r="708" spans="1:97" ht="13.5" customHeight="1" x14ac:dyDescent="0.25">
      <c r="A708" s="1731"/>
      <c r="B708" s="1731"/>
      <c r="C708" s="1731"/>
      <c r="D708" s="1731"/>
      <c r="E708" s="1731"/>
      <c r="F708" s="1731"/>
      <c r="G708" s="1731"/>
      <c r="H708" s="1731"/>
      <c r="I708" s="1731"/>
      <c r="J708" s="1731"/>
      <c r="K708" s="1731"/>
      <c r="L708" s="1731"/>
      <c r="M708" s="1731"/>
      <c r="N708" s="1731"/>
      <c r="O708" s="1731"/>
      <c r="P708" s="1731"/>
      <c r="Q708" s="1731"/>
      <c r="R708" s="1731"/>
      <c r="S708" s="1731"/>
      <c r="T708" s="1731"/>
      <c r="U708" s="1731"/>
      <c r="V708" s="1731"/>
      <c r="W708" s="1731"/>
      <c r="X708" s="1731"/>
      <c r="Y708" s="1731"/>
      <c r="Z708" s="1731"/>
      <c r="AA708" s="1731"/>
      <c r="AB708" s="1731"/>
      <c r="AC708" s="1731"/>
      <c r="AD708" s="1731"/>
      <c r="AE708" s="1731"/>
      <c r="AF708" s="1731"/>
      <c r="AG708" s="1731"/>
      <c r="AH708" s="1731"/>
      <c r="AI708" s="1731"/>
      <c r="AJ708" s="1731"/>
      <c r="AK708" s="1731"/>
      <c r="AL708" s="1731"/>
      <c r="AM708" s="1731"/>
      <c r="AN708" s="1731"/>
      <c r="AO708" s="1731"/>
      <c r="AP708" s="1731"/>
      <c r="AQ708" s="1731"/>
      <c r="AR708" s="1731"/>
      <c r="AS708" s="1731"/>
      <c r="AT708" s="1731"/>
      <c r="AU708" s="1731"/>
      <c r="AV708" s="1731"/>
      <c r="AW708" s="1731"/>
      <c r="AX708" s="1731"/>
      <c r="AY708" s="1731"/>
      <c r="AZ708" s="1731"/>
      <c r="BA708" s="1731"/>
      <c r="BB708" s="1731"/>
      <c r="BC708" s="1731"/>
      <c r="BD708" s="1731"/>
      <c r="BE708" s="1731"/>
      <c r="BF708" s="1731"/>
      <c r="BG708" s="1731"/>
      <c r="BH708" s="1731"/>
      <c r="BI708" s="1731"/>
      <c r="BJ708" s="1731"/>
      <c r="BK708" s="1731"/>
      <c r="BL708" s="1731"/>
      <c r="BM708" s="1731"/>
      <c r="BN708" s="1731"/>
      <c r="BO708" s="1731"/>
      <c r="BP708" s="1731"/>
      <c r="BQ708" s="1731"/>
      <c r="BR708" s="1731"/>
      <c r="BS708" s="1731"/>
      <c r="BT708" s="1731"/>
      <c r="BU708" s="1731"/>
      <c r="BV708" s="1732"/>
      <c r="BW708" s="1732"/>
      <c r="BX708" s="1732"/>
      <c r="BY708" s="1732"/>
      <c r="BZ708" s="1731"/>
      <c r="CA708" s="2200"/>
      <c r="CB708" s="2200"/>
      <c r="CC708" s="2200"/>
      <c r="CD708" s="2200"/>
      <c r="CE708" s="2200"/>
      <c r="CF708" s="2200"/>
      <c r="CG708" s="2200"/>
      <c r="CH708" s="2200"/>
      <c r="CI708" s="2200"/>
      <c r="CJ708" s="2200"/>
      <c r="CK708" s="2200"/>
      <c r="CL708" s="2200"/>
      <c r="CM708" s="2200"/>
      <c r="CN708" s="2200"/>
      <c r="CO708" s="2200"/>
      <c r="CP708" s="2200"/>
      <c r="CQ708" s="2200"/>
      <c r="CR708" s="1731"/>
      <c r="CS708" s="1731"/>
    </row>
    <row r="709" spans="1:97" ht="13.5" customHeight="1" x14ac:dyDescent="0.25">
      <c r="A709" s="1731"/>
      <c r="B709" s="1731"/>
      <c r="C709" s="1731"/>
      <c r="D709" s="1731"/>
      <c r="E709" s="1731"/>
      <c r="F709" s="1731"/>
      <c r="G709" s="1731"/>
      <c r="H709" s="1731"/>
      <c r="I709" s="1731"/>
      <c r="J709" s="1731"/>
      <c r="K709" s="1731"/>
      <c r="L709" s="1731"/>
      <c r="M709" s="1731"/>
      <c r="N709" s="1731"/>
      <c r="O709" s="1731"/>
      <c r="P709" s="1731"/>
      <c r="Q709" s="1731"/>
      <c r="R709" s="1731"/>
      <c r="S709" s="1731"/>
      <c r="T709" s="1731"/>
      <c r="U709" s="1731"/>
      <c r="V709" s="1731"/>
      <c r="W709" s="1731"/>
      <c r="X709" s="1731"/>
      <c r="Y709" s="1731"/>
      <c r="Z709" s="1731"/>
      <c r="AA709" s="1731"/>
      <c r="AB709" s="1731"/>
      <c r="AC709" s="1731"/>
      <c r="AD709" s="1731"/>
      <c r="AE709" s="1731"/>
      <c r="AF709" s="1731"/>
      <c r="AG709" s="1731"/>
      <c r="AH709" s="1731"/>
      <c r="AI709" s="1731"/>
      <c r="AJ709" s="1731"/>
      <c r="AK709" s="1731"/>
      <c r="AL709" s="1731"/>
      <c r="AM709" s="1731"/>
      <c r="AN709" s="1731"/>
      <c r="AO709" s="1731"/>
      <c r="AP709" s="1731"/>
      <c r="AQ709" s="1731"/>
      <c r="AR709" s="1731"/>
      <c r="AS709" s="1731"/>
      <c r="AT709" s="1731"/>
      <c r="AU709" s="1731"/>
      <c r="AV709" s="1731"/>
      <c r="AW709" s="1731"/>
      <c r="AX709" s="1731"/>
      <c r="AY709" s="1731"/>
      <c r="AZ709" s="1731"/>
      <c r="BA709" s="1731"/>
      <c r="BB709" s="1731"/>
      <c r="BC709" s="1731"/>
      <c r="BD709" s="1731"/>
      <c r="BE709" s="1731"/>
      <c r="BF709" s="1731"/>
      <c r="BG709" s="1731"/>
      <c r="BH709" s="1731"/>
      <c r="BI709" s="1731"/>
      <c r="BJ709" s="1731"/>
      <c r="BK709" s="1731"/>
      <c r="BL709" s="1731"/>
      <c r="BM709" s="1731"/>
      <c r="BN709" s="1731"/>
      <c r="BO709" s="1731"/>
      <c r="BP709" s="1731"/>
      <c r="BQ709" s="1731"/>
      <c r="BR709" s="1731"/>
      <c r="BS709" s="1731"/>
      <c r="BT709" s="1731"/>
      <c r="BU709" s="1731"/>
      <c r="BV709" s="1732"/>
      <c r="BW709" s="1732"/>
      <c r="BX709" s="1732"/>
      <c r="BY709" s="1732"/>
      <c r="BZ709" s="1731"/>
      <c r="CA709" s="2200"/>
      <c r="CB709" s="2200"/>
      <c r="CC709" s="2200"/>
      <c r="CD709" s="2200"/>
      <c r="CE709" s="2200"/>
      <c r="CF709" s="2200"/>
      <c r="CG709" s="2200"/>
      <c r="CH709" s="2200"/>
      <c r="CI709" s="2200"/>
      <c r="CJ709" s="2200"/>
      <c r="CK709" s="2200"/>
      <c r="CL709" s="2200"/>
      <c r="CM709" s="2200"/>
      <c r="CN709" s="2200"/>
      <c r="CO709" s="2200"/>
      <c r="CP709" s="2200"/>
      <c r="CQ709" s="2200"/>
      <c r="CR709" s="1731"/>
      <c r="CS709" s="1731"/>
    </row>
    <row r="710" spans="1:97" ht="13.5" customHeight="1" x14ac:dyDescent="0.25">
      <c r="A710" s="1731"/>
      <c r="B710" s="1731"/>
      <c r="C710" s="1731"/>
      <c r="D710" s="1731"/>
      <c r="E710" s="1731"/>
      <c r="F710" s="1731"/>
      <c r="G710" s="1731"/>
      <c r="H710" s="1731"/>
      <c r="I710" s="1731"/>
      <c r="J710" s="1731"/>
      <c r="K710" s="1731"/>
      <c r="L710" s="1731"/>
      <c r="M710" s="1731"/>
      <c r="N710" s="1731"/>
      <c r="O710" s="1731"/>
      <c r="P710" s="1731"/>
      <c r="Q710" s="1731"/>
      <c r="R710" s="1731"/>
      <c r="S710" s="1731"/>
      <c r="T710" s="1731"/>
      <c r="U710" s="1731"/>
      <c r="V710" s="1731"/>
      <c r="W710" s="1731"/>
      <c r="X710" s="1731"/>
      <c r="Y710" s="1731"/>
      <c r="Z710" s="1731"/>
      <c r="AA710" s="1731"/>
      <c r="AB710" s="1731"/>
      <c r="AC710" s="1731"/>
      <c r="AD710" s="1731"/>
      <c r="AE710" s="1731"/>
      <c r="AF710" s="1731"/>
      <c r="AG710" s="1731"/>
      <c r="AH710" s="1731"/>
      <c r="AI710" s="1731"/>
      <c r="AJ710" s="1731"/>
      <c r="AK710" s="1731"/>
      <c r="AL710" s="1731"/>
      <c r="AM710" s="1731"/>
      <c r="AN710" s="1731"/>
      <c r="AO710" s="1731"/>
      <c r="AP710" s="1731"/>
      <c r="AQ710" s="1731"/>
      <c r="AR710" s="1731"/>
      <c r="AS710" s="1731"/>
      <c r="AT710" s="1731"/>
      <c r="AU710" s="1731"/>
      <c r="AV710" s="1731"/>
      <c r="AW710" s="1731"/>
      <c r="AX710" s="1731"/>
      <c r="AY710" s="1731"/>
      <c r="AZ710" s="1731"/>
      <c r="BA710" s="1731"/>
      <c r="BB710" s="1731"/>
      <c r="BC710" s="1731"/>
      <c r="BD710" s="1731"/>
      <c r="BE710" s="1731"/>
      <c r="BF710" s="1731"/>
      <c r="BG710" s="1731"/>
      <c r="BH710" s="1731"/>
      <c r="BI710" s="1731"/>
      <c r="BJ710" s="1731"/>
      <c r="BK710" s="1731"/>
      <c r="BL710" s="1731"/>
      <c r="BM710" s="1731"/>
      <c r="BN710" s="1731"/>
      <c r="BO710" s="1731"/>
      <c r="BP710" s="1731"/>
      <c r="BQ710" s="1731"/>
      <c r="BR710" s="1731"/>
      <c r="BS710" s="1731"/>
      <c r="BT710" s="1731"/>
      <c r="BU710" s="1731"/>
      <c r="BV710" s="1732"/>
      <c r="BW710" s="1732"/>
      <c r="BX710" s="1732"/>
      <c r="BY710" s="1732"/>
      <c r="BZ710" s="1731"/>
      <c r="CA710" s="2200"/>
      <c r="CB710" s="2200"/>
      <c r="CC710" s="2200"/>
      <c r="CD710" s="2200"/>
      <c r="CE710" s="2200"/>
      <c r="CF710" s="2200"/>
      <c r="CG710" s="2200"/>
      <c r="CH710" s="2200"/>
      <c r="CI710" s="2200"/>
      <c r="CJ710" s="2200"/>
      <c r="CK710" s="2200"/>
      <c r="CL710" s="2200"/>
      <c r="CM710" s="2200"/>
      <c r="CN710" s="2200"/>
      <c r="CO710" s="2200"/>
      <c r="CP710" s="2200"/>
      <c r="CQ710" s="2200"/>
      <c r="CR710" s="1731"/>
      <c r="CS710" s="1731"/>
    </row>
    <row r="711" spans="1:97" ht="13.5" customHeight="1" x14ac:dyDescent="0.25">
      <c r="A711" s="1731"/>
      <c r="B711" s="1731"/>
      <c r="C711" s="1731"/>
      <c r="D711" s="1731"/>
      <c r="E711" s="1731"/>
      <c r="F711" s="1731"/>
      <c r="G711" s="1731"/>
      <c r="H711" s="1731"/>
      <c r="I711" s="1731"/>
      <c r="J711" s="1731"/>
      <c r="K711" s="1731"/>
      <c r="L711" s="1731"/>
      <c r="M711" s="1731"/>
      <c r="N711" s="1731"/>
      <c r="O711" s="1731"/>
      <c r="P711" s="1731"/>
      <c r="Q711" s="1731"/>
      <c r="R711" s="1731"/>
      <c r="S711" s="1731"/>
      <c r="T711" s="1731"/>
      <c r="U711" s="1731"/>
      <c r="V711" s="1731"/>
      <c r="W711" s="1731"/>
      <c r="X711" s="1731"/>
      <c r="Y711" s="1731"/>
      <c r="Z711" s="1731"/>
      <c r="AA711" s="1731"/>
      <c r="AB711" s="1731"/>
      <c r="AC711" s="1731"/>
      <c r="AD711" s="1731"/>
      <c r="AE711" s="1731"/>
      <c r="AF711" s="1731"/>
      <c r="AG711" s="1731"/>
      <c r="AH711" s="1731"/>
      <c r="AI711" s="1731"/>
      <c r="AJ711" s="1731"/>
      <c r="AK711" s="1731"/>
      <c r="AL711" s="1731"/>
      <c r="AM711" s="1731"/>
      <c r="AN711" s="1731"/>
      <c r="AO711" s="1731"/>
      <c r="AP711" s="1731"/>
      <c r="AQ711" s="1731"/>
      <c r="AR711" s="1731"/>
      <c r="AS711" s="1731"/>
      <c r="AT711" s="1731"/>
      <c r="AU711" s="1731"/>
      <c r="AV711" s="1731"/>
      <c r="AW711" s="1731"/>
      <c r="AX711" s="1731"/>
      <c r="AY711" s="1731"/>
      <c r="AZ711" s="1731"/>
      <c r="BA711" s="1731"/>
      <c r="BB711" s="1731"/>
      <c r="BC711" s="1731"/>
      <c r="BD711" s="1731"/>
      <c r="BE711" s="1731"/>
      <c r="BF711" s="1731"/>
      <c r="BG711" s="1731"/>
      <c r="BH711" s="1731"/>
      <c r="BI711" s="1731"/>
      <c r="BJ711" s="1731"/>
      <c r="BK711" s="1731"/>
      <c r="BL711" s="1731"/>
      <c r="BM711" s="1731"/>
      <c r="BN711" s="1731"/>
      <c r="BO711" s="1731"/>
      <c r="BP711" s="1731"/>
      <c r="BQ711" s="1731"/>
      <c r="BR711" s="1731"/>
      <c r="BS711" s="1731"/>
      <c r="BT711" s="1731"/>
      <c r="BU711" s="1731"/>
      <c r="BV711" s="1732"/>
      <c r="BW711" s="1732"/>
      <c r="BX711" s="1732"/>
      <c r="BY711" s="1732"/>
      <c r="BZ711" s="1731"/>
      <c r="CA711" s="2200"/>
      <c r="CB711" s="2200"/>
      <c r="CC711" s="2200"/>
      <c r="CD711" s="2200"/>
      <c r="CE711" s="2200"/>
      <c r="CF711" s="2200"/>
      <c r="CG711" s="2200"/>
      <c r="CH711" s="2200"/>
      <c r="CI711" s="2200"/>
      <c r="CJ711" s="2200"/>
      <c r="CK711" s="2200"/>
      <c r="CL711" s="2200"/>
      <c r="CM711" s="2200"/>
      <c r="CN711" s="2200"/>
      <c r="CO711" s="2200"/>
      <c r="CP711" s="2200"/>
      <c r="CQ711" s="2200"/>
      <c r="CR711" s="1731"/>
      <c r="CS711" s="1731"/>
    </row>
    <row r="712" spans="1:97" ht="13.5" customHeight="1" x14ac:dyDescent="0.25">
      <c r="A712" s="1731"/>
      <c r="B712" s="1731"/>
      <c r="C712" s="1731"/>
      <c r="D712" s="1731"/>
      <c r="E712" s="1731"/>
      <c r="F712" s="1731"/>
      <c r="G712" s="1731"/>
      <c r="H712" s="1731"/>
      <c r="I712" s="1731"/>
      <c r="J712" s="1731"/>
      <c r="K712" s="1731"/>
      <c r="L712" s="1731"/>
      <c r="M712" s="1731"/>
      <c r="N712" s="1731"/>
      <c r="O712" s="1731"/>
      <c r="P712" s="1731"/>
      <c r="Q712" s="1731"/>
      <c r="R712" s="1731"/>
      <c r="S712" s="1731"/>
      <c r="T712" s="1731"/>
      <c r="U712" s="1731"/>
      <c r="V712" s="1731"/>
      <c r="W712" s="1731"/>
      <c r="X712" s="1731"/>
      <c r="Y712" s="1731"/>
      <c r="Z712" s="1731"/>
      <c r="AA712" s="1731"/>
      <c r="AB712" s="1731"/>
      <c r="AC712" s="1731"/>
      <c r="AD712" s="1731"/>
      <c r="AE712" s="1731"/>
      <c r="AF712" s="1731"/>
      <c r="AG712" s="1731"/>
      <c r="AH712" s="1731"/>
      <c r="AI712" s="1731"/>
      <c r="AJ712" s="1731"/>
      <c r="AK712" s="1731"/>
      <c r="AL712" s="1731"/>
      <c r="AM712" s="1731"/>
      <c r="AN712" s="1731"/>
      <c r="AO712" s="1731"/>
      <c r="AP712" s="1731"/>
      <c r="AQ712" s="1731"/>
      <c r="AR712" s="1731"/>
      <c r="AS712" s="1731"/>
      <c r="AT712" s="1731"/>
      <c r="AU712" s="1731"/>
      <c r="AV712" s="1731"/>
      <c r="AW712" s="1731"/>
      <c r="AX712" s="1731"/>
      <c r="AY712" s="1731"/>
      <c r="AZ712" s="1731"/>
      <c r="BA712" s="1731"/>
      <c r="BB712" s="1731"/>
      <c r="BC712" s="1731"/>
      <c r="BD712" s="1731"/>
      <c r="BE712" s="1731"/>
      <c r="BF712" s="1731"/>
      <c r="BG712" s="1731"/>
      <c r="BH712" s="1731"/>
      <c r="BI712" s="1731"/>
      <c r="BJ712" s="1731"/>
      <c r="BK712" s="1731"/>
      <c r="BL712" s="1731"/>
      <c r="BM712" s="1731"/>
      <c r="BN712" s="1731"/>
      <c r="BO712" s="1731"/>
      <c r="BP712" s="1731"/>
      <c r="BQ712" s="1731"/>
      <c r="BR712" s="1731"/>
      <c r="BS712" s="1731"/>
      <c r="BT712" s="1731"/>
      <c r="BU712" s="1731"/>
      <c r="BV712" s="1732"/>
      <c r="BW712" s="1732"/>
      <c r="BX712" s="1732"/>
      <c r="BY712" s="1732"/>
      <c r="BZ712" s="1731"/>
      <c r="CA712" s="2200"/>
      <c r="CB712" s="2200"/>
      <c r="CC712" s="2200"/>
      <c r="CD712" s="2200"/>
      <c r="CE712" s="2200"/>
      <c r="CF712" s="2200"/>
      <c r="CG712" s="2200"/>
      <c r="CH712" s="2200"/>
      <c r="CI712" s="2200"/>
      <c r="CJ712" s="2200"/>
      <c r="CK712" s="2200"/>
      <c r="CL712" s="2200"/>
      <c r="CM712" s="2200"/>
      <c r="CN712" s="2200"/>
      <c r="CO712" s="2200"/>
      <c r="CP712" s="2200"/>
      <c r="CQ712" s="2200"/>
      <c r="CR712" s="1731"/>
      <c r="CS712" s="1731"/>
    </row>
    <row r="713" spans="1:97" ht="13.5" customHeight="1" x14ac:dyDescent="0.25">
      <c r="A713" s="1731"/>
      <c r="B713" s="1731"/>
      <c r="C713" s="1731"/>
      <c r="D713" s="1731"/>
      <c r="E713" s="1731"/>
      <c r="F713" s="1731"/>
      <c r="G713" s="1731"/>
      <c r="H713" s="1731"/>
      <c r="I713" s="1731"/>
      <c r="J713" s="1731"/>
      <c r="K713" s="1731"/>
      <c r="L713" s="1731"/>
      <c r="M713" s="1731"/>
      <c r="N713" s="1731"/>
      <c r="O713" s="1731"/>
      <c r="P713" s="1731"/>
      <c r="Q713" s="1731"/>
      <c r="R713" s="1731"/>
      <c r="S713" s="1731"/>
      <c r="T713" s="1731"/>
      <c r="U713" s="1731"/>
      <c r="V713" s="1731"/>
      <c r="W713" s="1731"/>
      <c r="X713" s="1731"/>
      <c r="Y713" s="1731"/>
      <c r="Z713" s="1731"/>
      <c r="AA713" s="1731"/>
      <c r="AB713" s="1731"/>
      <c r="AC713" s="1731"/>
      <c r="AD713" s="1731"/>
      <c r="AE713" s="1731"/>
      <c r="AF713" s="1731"/>
      <c r="AG713" s="1731"/>
      <c r="AH713" s="1731"/>
      <c r="AI713" s="1731"/>
      <c r="AJ713" s="1731"/>
      <c r="AK713" s="1731"/>
      <c r="AL713" s="1731"/>
      <c r="AM713" s="1731"/>
      <c r="AN713" s="1731"/>
      <c r="AO713" s="1731"/>
      <c r="AP713" s="1731"/>
      <c r="AQ713" s="1731"/>
      <c r="AR713" s="1731"/>
      <c r="AS713" s="1731"/>
      <c r="AT713" s="1731"/>
      <c r="AU713" s="1731"/>
      <c r="AV713" s="1731"/>
      <c r="AW713" s="1731"/>
      <c r="AX713" s="1731"/>
      <c r="AY713" s="1731"/>
      <c r="AZ713" s="1731"/>
      <c r="BA713" s="1731"/>
      <c r="BB713" s="1731"/>
      <c r="BC713" s="1731"/>
      <c r="BD713" s="1731"/>
      <c r="BE713" s="1731"/>
      <c r="BF713" s="1731"/>
      <c r="BG713" s="1731"/>
      <c r="BH713" s="1731"/>
      <c r="BI713" s="1731"/>
      <c r="BJ713" s="1731"/>
      <c r="BK713" s="1731"/>
      <c r="BL713" s="1731"/>
      <c r="BM713" s="1731"/>
      <c r="BN713" s="1731"/>
      <c r="BO713" s="1731"/>
      <c r="BP713" s="1731"/>
      <c r="BQ713" s="1731"/>
      <c r="BR713" s="1731"/>
      <c r="BS713" s="1731"/>
      <c r="BT713" s="1731"/>
      <c r="BU713" s="1731"/>
      <c r="BV713" s="1732"/>
      <c r="BW713" s="1732"/>
      <c r="BX713" s="1732"/>
      <c r="BY713" s="1732"/>
      <c r="BZ713" s="1731"/>
      <c r="CA713" s="2200"/>
      <c r="CB713" s="2200"/>
      <c r="CC713" s="2200"/>
      <c r="CD713" s="2200"/>
      <c r="CE713" s="2200"/>
      <c r="CF713" s="2200"/>
      <c r="CG713" s="2200"/>
      <c r="CH713" s="2200"/>
      <c r="CI713" s="2200"/>
      <c r="CJ713" s="2200"/>
      <c r="CK713" s="2200"/>
      <c r="CL713" s="2200"/>
      <c r="CM713" s="2200"/>
      <c r="CN713" s="2200"/>
      <c r="CO713" s="2200"/>
      <c r="CP713" s="2200"/>
      <c r="CQ713" s="2200"/>
      <c r="CR713" s="1731"/>
      <c r="CS713" s="1731"/>
    </row>
    <row r="714" spans="1:97" ht="13.5" customHeight="1" x14ac:dyDescent="0.25">
      <c r="A714" s="1731"/>
      <c r="B714" s="1731"/>
      <c r="C714" s="1731"/>
      <c r="D714" s="1731"/>
      <c r="E714" s="1731"/>
      <c r="F714" s="1731"/>
      <c r="G714" s="1731"/>
      <c r="H714" s="1731"/>
      <c r="I714" s="1731"/>
      <c r="J714" s="1731"/>
      <c r="K714" s="1731"/>
      <c r="L714" s="1731"/>
      <c r="M714" s="1731"/>
      <c r="N714" s="1731"/>
      <c r="O714" s="1731"/>
      <c r="P714" s="1731"/>
      <c r="Q714" s="1731"/>
      <c r="R714" s="1731"/>
      <c r="S714" s="1731"/>
      <c r="T714" s="1731"/>
      <c r="U714" s="1731"/>
      <c r="V714" s="1731"/>
      <c r="W714" s="1731"/>
      <c r="X714" s="1731"/>
      <c r="Y714" s="1731"/>
      <c r="Z714" s="1731"/>
      <c r="AA714" s="1731"/>
      <c r="AB714" s="1731"/>
      <c r="AC714" s="1731"/>
      <c r="AD714" s="1731"/>
      <c r="AE714" s="1731"/>
      <c r="AF714" s="1731"/>
      <c r="AG714" s="1731"/>
      <c r="AH714" s="1731"/>
      <c r="AI714" s="1731"/>
      <c r="AJ714" s="1731"/>
      <c r="AK714" s="1731"/>
      <c r="AL714" s="1731"/>
      <c r="AM714" s="1731"/>
      <c r="AN714" s="1731"/>
      <c r="AO714" s="1731"/>
      <c r="AP714" s="1731"/>
      <c r="AQ714" s="1731"/>
      <c r="AR714" s="1731"/>
      <c r="AS714" s="1731"/>
      <c r="AT714" s="1731"/>
      <c r="AU714" s="1731"/>
      <c r="AV714" s="1731"/>
      <c r="AW714" s="1731"/>
      <c r="AX714" s="1731"/>
      <c r="AY714" s="1731"/>
      <c r="AZ714" s="1731"/>
      <c r="BA714" s="1731"/>
      <c r="BB714" s="1731"/>
      <c r="BC714" s="1731"/>
      <c r="BD714" s="1731"/>
      <c r="BE714" s="1731"/>
      <c r="BF714" s="1731"/>
      <c r="BG714" s="1731"/>
      <c r="BH714" s="1731"/>
      <c r="BI714" s="1731"/>
      <c r="BJ714" s="1731"/>
      <c r="BK714" s="1731"/>
      <c r="BL714" s="1731"/>
      <c r="BM714" s="1731"/>
      <c r="BN714" s="1731"/>
      <c r="BO714" s="1731"/>
      <c r="BP714" s="1731"/>
      <c r="BQ714" s="1731"/>
      <c r="BR714" s="1731"/>
      <c r="BS714" s="1731"/>
      <c r="BT714" s="1731"/>
      <c r="BU714" s="1731"/>
      <c r="BV714" s="1732"/>
      <c r="BW714" s="1732"/>
      <c r="BX714" s="1732"/>
      <c r="BY714" s="1732"/>
      <c r="BZ714" s="1731"/>
      <c r="CA714" s="2200"/>
      <c r="CB714" s="2200"/>
      <c r="CC714" s="2200"/>
      <c r="CD714" s="2200"/>
      <c r="CE714" s="2200"/>
      <c r="CF714" s="2200"/>
      <c r="CG714" s="2200"/>
      <c r="CH714" s="2200"/>
      <c r="CI714" s="2200"/>
      <c r="CJ714" s="2200"/>
      <c r="CK714" s="2200"/>
      <c r="CL714" s="2200"/>
      <c r="CM714" s="2200"/>
      <c r="CN714" s="2200"/>
      <c r="CO714" s="2200"/>
      <c r="CP714" s="2200"/>
      <c r="CQ714" s="2200"/>
      <c r="CR714" s="1731"/>
      <c r="CS714" s="1731"/>
    </row>
    <row r="715" spans="1:97" ht="13.5" customHeight="1" x14ac:dyDescent="0.25">
      <c r="A715" s="1731"/>
      <c r="B715" s="1731"/>
      <c r="C715" s="1731"/>
      <c r="D715" s="1731"/>
      <c r="E715" s="1731"/>
      <c r="F715" s="1731"/>
      <c r="G715" s="1731"/>
      <c r="H715" s="1731"/>
      <c r="I715" s="1731"/>
      <c r="J715" s="1731"/>
      <c r="K715" s="1731"/>
      <c r="L715" s="1731"/>
      <c r="M715" s="1731"/>
      <c r="N715" s="1731"/>
      <c r="O715" s="1731"/>
      <c r="P715" s="1731"/>
      <c r="Q715" s="1731"/>
      <c r="R715" s="1731"/>
      <c r="S715" s="1731"/>
      <c r="T715" s="1731"/>
      <c r="U715" s="1731"/>
      <c r="V715" s="1731"/>
      <c r="W715" s="1731"/>
      <c r="X715" s="1731"/>
      <c r="Y715" s="1731"/>
      <c r="Z715" s="1731"/>
      <c r="AA715" s="1731"/>
      <c r="AB715" s="1731"/>
      <c r="AC715" s="1731"/>
      <c r="AD715" s="1731"/>
      <c r="AE715" s="1731"/>
      <c r="AF715" s="1731"/>
      <c r="AG715" s="1731"/>
      <c r="AH715" s="1731"/>
      <c r="AI715" s="1731"/>
      <c r="AJ715" s="1731"/>
      <c r="AK715" s="1731"/>
      <c r="AL715" s="1731"/>
      <c r="AM715" s="1731"/>
      <c r="AN715" s="1731"/>
      <c r="AO715" s="1731"/>
      <c r="AP715" s="1731"/>
      <c r="AQ715" s="1731"/>
      <c r="AR715" s="1731"/>
      <c r="AS715" s="1731"/>
      <c r="AT715" s="1731"/>
      <c r="AU715" s="1731"/>
      <c r="AV715" s="1731"/>
      <c r="AW715" s="1731"/>
      <c r="AX715" s="1731"/>
      <c r="AY715" s="1731"/>
      <c r="AZ715" s="1731"/>
      <c r="BA715" s="1731"/>
      <c r="BB715" s="1731"/>
      <c r="BC715" s="1731"/>
      <c r="BD715" s="1731"/>
      <c r="BE715" s="1731"/>
      <c r="BF715" s="1731"/>
      <c r="BG715" s="1731"/>
      <c r="BH715" s="1731"/>
      <c r="BI715" s="1731"/>
      <c r="BJ715" s="1731"/>
      <c r="BK715" s="1731"/>
      <c r="BL715" s="1731"/>
      <c r="BM715" s="1731"/>
      <c r="BN715" s="1731"/>
      <c r="BO715" s="1731"/>
      <c r="BP715" s="1731"/>
      <c r="BQ715" s="1731"/>
      <c r="BR715" s="1731"/>
      <c r="BS715" s="1731"/>
      <c r="BT715" s="1731"/>
      <c r="BU715" s="1731"/>
      <c r="BV715" s="1732"/>
      <c r="BW715" s="1732"/>
      <c r="BX715" s="1732"/>
      <c r="BY715" s="1732"/>
      <c r="BZ715" s="1731"/>
      <c r="CA715" s="2200"/>
      <c r="CB715" s="2200"/>
      <c r="CC715" s="2200"/>
      <c r="CD715" s="2200"/>
      <c r="CE715" s="2200"/>
      <c r="CF715" s="2200"/>
      <c r="CG715" s="2200"/>
      <c r="CH715" s="2200"/>
      <c r="CI715" s="2200"/>
      <c r="CJ715" s="2200"/>
      <c r="CK715" s="2200"/>
      <c r="CL715" s="2200"/>
      <c r="CM715" s="2200"/>
      <c r="CN715" s="2200"/>
      <c r="CO715" s="2200"/>
      <c r="CP715" s="2200"/>
      <c r="CQ715" s="2200"/>
      <c r="CR715" s="1731"/>
      <c r="CS715" s="1731"/>
    </row>
    <row r="716" spans="1:97" ht="13.5" customHeight="1" x14ac:dyDescent="0.25">
      <c r="A716" s="1731"/>
      <c r="B716" s="1731"/>
      <c r="C716" s="1731"/>
      <c r="D716" s="1731"/>
      <c r="E716" s="1731"/>
      <c r="F716" s="1731"/>
      <c r="G716" s="1731"/>
      <c r="H716" s="1731"/>
      <c r="I716" s="1731"/>
      <c r="J716" s="1731"/>
      <c r="K716" s="1731"/>
      <c r="L716" s="1731"/>
      <c r="M716" s="1731"/>
      <c r="N716" s="1731"/>
      <c r="O716" s="1731"/>
      <c r="P716" s="1731"/>
      <c r="Q716" s="1731"/>
      <c r="R716" s="1731"/>
      <c r="S716" s="1731"/>
      <c r="T716" s="1731"/>
      <c r="U716" s="1731"/>
      <c r="V716" s="1731"/>
      <c r="W716" s="1731"/>
      <c r="X716" s="1731"/>
      <c r="Y716" s="1731"/>
      <c r="Z716" s="1731"/>
      <c r="AA716" s="1731"/>
      <c r="AB716" s="1731"/>
      <c r="AC716" s="1731"/>
      <c r="AD716" s="1731"/>
      <c r="AE716" s="1731"/>
      <c r="AF716" s="1731"/>
      <c r="AG716" s="1731"/>
      <c r="AH716" s="1731"/>
      <c r="AI716" s="1731"/>
      <c r="AJ716" s="1731"/>
      <c r="AK716" s="1731"/>
      <c r="AL716" s="1731"/>
      <c r="AM716" s="1731"/>
      <c r="AN716" s="1731"/>
      <c r="AO716" s="1731"/>
      <c r="AP716" s="1731"/>
      <c r="AQ716" s="1731"/>
      <c r="AR716" s="1731"/>
      <c r="AS716" s="1731"/>
      <c r="AT716" s="1731"/>
      <c r="AU716" s="1731"/>
      <c r="AV716" s="1731"/>
      <c r="AW716" s="1731"/>
      <c r="AX716" s="1731"/>
      <c r="AY716" s="1731"/>
      <c r="AZ716" s="1731"/>
      <c r="BA716" s="1731"/>
      <c r="BB716" s="1731"/>
      <c r="BC716" s="1731"/>
      <c r="BD716" s="1731"/>
      <c r="BE716" s="1731"/>
      <c r="BF716" s="1731"/>
      <c r="BG716" s="1731"/>
      <c r="BH716" s="1731"/>
      <c r="BI716" s="1731"/>
      <c r="BJ716" s="1731"/>
      <c r="BK716" s="1731"/>
      <c r="BL716" s="1731"/>
      <c r="BM716" s="1731"/>
      <c r="BN716" s="1731"/>
      <c r="BO716" s="1731"/>
      <c r="BP716" s="1731"/>
      <c r="BQ716" s="1731"/>
      <c r="BR716" s="1731"/>
      <c r="BS716" s="1731"/>
      <c r="BT716" s="1731"/>
      <c r="BU716" s="1731"/>
      <c r="BV716" s="1732"/>
      <c r="BW716" s="1732"/>
      <c r="BX716" s="1732"/>
      <c r="BY716" s="1732"/>
      <c r="BZ716" s="1731"/>
      <c r="CA716" s="2200"/>
      <c r="CB716" s="2200"/>
      <c r="CC716" s="2200"/>
      <c r="CD716" s="2200"/>
      <c r="CE716" s="2200"/>
      <c r="CF716" s="2200"/>
      <c r="CG716" s="2200"/>
      <c r="CH716" s="2200"/>
      <c r="CI716" s="2200"/>
      <c r="CJ716" s="2200"/>
      <c r="CK716" s="2200"/>
      <c r="CL716" s="2200"/>
      <c r="CM716" s="2200"/>
      <c r="CN716" s="2200"/>
      <c r="CO716" s="2200"/>
      <c r="CP716" s="2200"/>
      <c r="CQ716" s="2200"/>
      <c r="CR716" s="1731"/>
      <c r="CS716" s="1731"/>
    </row>
    <row r="717" spans="1:97" ht="13.5" customHeight="1" x14ac:dyDescent="0.25">
      <c r="A717" s="1731"/>
      <c r="B717" s="1731"/>
      <c r="C717" s="1731"/>
      <c r="D717" s="1731"/>
      <c r="E717" s="1731"/>
      <c r="F717" s="1731"/>
      <c r="G717" s="1731"/>
      <c r="H717" s="1731"/>
      <c r="I717" s="1731"/>
      <c r="J717" s="1731"/>
      <c r="K717" s="1731"/>
      <c r="L717" s="1731"/>
      <c r="M717" s="1731"/>
      <c r="N717" s="1731"/>
      <c r="O717" s="1731"/>
      <c r="P717" s="1731"/>
      <c r="Q717" s="1731"/>
      <c r="R717" s="1731"/>
      <c r="S717" s="1731"/>
      <c r="T717" s="1731"/>
      <c r="U717" s="1731"/>
      <c r="V717" s="1731"/>
      <c r="W717" s="1731"/>
      <c r="X717" s="1731"/>
      <c r="Y717" s="1731"/>
      <c r="Z717" s="1731"/>
      <c r="AA717" s="1731"/>
      <c r="AB717" s="1731"/>
      <c r="AC717" s="1731"/>
      <c r="AD717" s="1731"/>
      <c r="AE717" s="1731"/>
      <c r="AF717" s="1731"/>
      <c r="AG717" s="1731"/>
      <c r="AH717" s="1731"/>
      <c r="AI717" s="1731"/>
      <c r="AJ717" s="1731"/>
      <c r="AK717" s="1731"/>
      <c r="AL717" s="1731"/>
      <c r="AM717" s="1731"/>
      <c r="AN717" s="1731"/>
      <c r="AO717" s="1731"/>
      <c r="AP717" s="1731"/>
      <c r="AQ717" s="1731"/>
      <c r="AR717" s="1731"/>
      <c r="AS717" s="1731"/>
      <c r="AT717" s="1731"/>
      <c r="AU717" s="1731"/>
      <c r="AV717" s="1731"/>
      <c r="AW717" s="1731"/>
      <c r="AX717" s="1731"/>
      <c r="AY717" s="1731"/>
      <c r="AZ717" s="1731"/>
      <c r="BA717" s="1731"/>
      <c r="BB717" s="1731"/>
      <c r="BC717" s="1731"/>
      <c r="BD717" s="1731"/>
      <c r="BE717" s="1731"/>
      <c r="BF717" s="1731"/>
      <c r="BG717" s="1731"/>
      <c r="BH717" s="1731"/>
      <c r="BI717" s="1731"/>
      <c r="BJ717" s="1731"/>
      <c r="BK717" s="1731"/>
      <c r="BL717" s="1731"/>
      <c r="BM717" s="1731"/>
      <c r="BN717" s="1731"/>
      <c r="BO717" s="1731"/>
      <c r="BP717" s="1731"/>
      <c r="BQ717" s="1731"/>
      <c r="BR717" s="1731"/>
      <c r="BS717" s="1731"/>
      <c r="BT717" s="1731"/>
      <c r="BU717" s="1731"/>
      <c r="BV717" s="1732"/>
      <c r="BW717" s="1732"/>
      <c r="BX717" s="1732"/>
      <c r="BY717" s="1732"/>
      <c r="BZ717" s="1731"/>
      <c r="CA717" s="2200"/>
      <c r="CB717" s="2200"/>
      <c r="CC717" s="2200"/>
      <c r="CD717" s="2200"/>
      <c r="CE717" s="2200"/>
      <c r="CF717" s="2200"/>
      <c r="CG717" s="2200"/>
      <c r="CH717" s="2200"/>
      <c r="CI717" s="2200"/>
      <c r="CJ717" s="2200"/>
      <c r="CK717" s="2200"/>
      <c r="CL717" s="2200"/>
      <c r="CM717" s="2200"/>
      <c r="CN717" s="2200"/>
      <c r="CO717" s="2200"/>
      <c r="CP717" s="2200"/>
      <c r="CQ717" s="2200"/>
      <c r="CR717" s="1731"/>
      <c r="CS717" s="1731"/>
    </row>
    <row r="718" spans="1:97" ht="13.5" customHeight="1" x14ac:dyDescent="0.25">
      <c r="A718" s="1731"/>
      <c r="B718" s="1731"/>
      <c r="C718" s="1731"/>
      <c r="D718" s="1731"/>
      <c r="E718" s="1731"/>
      <c r="F718" s="1731"/>
      <c r="G718" s="1731"/>
      <c r="H718" s="1731"/>
      <c r="I718" s="1731"/>
      <c r="J718" s="1731"/>
      <c r="K718" s="1731"/>
      <c r="L718" s="1731"/>
      <c r="M718" s="1731"/>
      <c r="N718" s="1731"/>
      <c r="O718" s="1731"/>
      <c r="P718" s="1731"/>
      <c r="Q718" s="1731"/>
      <c r="R718" s="1731"/>
      <c r="S718" s="1731"/>
      <c r="T718" s="1731"/>
      <c r="U718" s="1731"/>
      <c r="V718" s="1731"/>
      <c r="W718" s="1731"/>
      <c r="X718" s="1731"/>
      <c r="Y718" s="1731"/>
      <c r="Z718" s="1731"/>
      <c r="AA718" s="1731"/>
      <c r="AB718" s="1731"/>
      <c r="AC718" s="1731"/>
      <c r="AD718" s="1731"/>
      <c r="AE718" s="1731"/>
      <c r="AF718" s="1731"/>
      <c r="AG718" s="1731"/>
      <c r="AH718" s="1731"/>
      <c r="AI718" s="1731"/>
      <c r="AJ718" s="1731"/>
      <c r="AK718" s="1731"/>
      <c r="AL718" s="1731"/>
      <c r="AM718" s="1731"/>
      <c r="AN718" s="1731"/>
      <c r="AO718" s="1731"/>
      <c r="AP718" s="1731"/>
      <c r="AQ718" s="1731"/>
      <c r="AR718" s="1731"/>
      <c r="AS718" s="1731"/>
      <c r="AT718" s="1731"/>
      <c r="AU718" s="1731"/>
      <c r="AV718" s="1731"/>
      <c r="AW718" s="1731"/>
      <c r="AX718" s="1731"/>
      <c r="AY718" s="1731"/>
      <c r="AZ718" s="1731"/>
      <c r="BA718" s="1731"/>
      <c r="BB718" s="1731"/>
      <c r="BC718" s="1731"/>
      <c r="BD718" s="1731"/>
      <c r="BE718" s="1731"/>
      <c r="BF718" s="1731"/>
      <c r="BG718" s="1731"/>
      <c r="BH718" s="1731"/>
      <c r="BI718" s="1731"/>
      <c r="BJ718" s="1731"/>
      <c r="BK718" s="1731"/>
      <c r="BL718" s="1731"/>
      <c r="BM718" s="1731"/>
      <c r="BN718" s="1731"/>
      <c r="BO718" s="1731"/>
      <c r="BP718" s="1731"/>
      <c r="BQ718" s="1731"/>
      <c r="BR718" s="1731"/>
      <c r="BS718" s="1731"/>
      <c r="BT718" s="1731"/>
      <c r="BU718" s="1731"/>
      <c r="BV718" s="1732"/>
      <c r="BW718" s="1732"/>
      <c r="BX718" s="1732"/>
      <c r="BY718" s="1732"/>
      <c r="BZ718" s="1731"/>
      <c r="CA718" s="2200"/>
      <c r="CB718" s="2200"/>
      <c r="CC718" s="2200"/>
      <c r="CD718" s="2200"/>
      <c r="CE718" s="2200"/>
      <c r="CF718" s="2200"/>
      <c r="CG718" s="2200"/>
      <c r="CH718" s="2200"/>
      <c r="CI718" s="2200"/>
      <c r="CJ718" s="2200"/>
      <c r="CK718" s="2200"/>
      <c r="CL718" s="2200"/>
      <c r="CM718" s="2200"/>
      <c r="CN718" s="2200"/>
      <c r="CO718" s="2200"/>
      <c r="CP718" s="2200"/>
      <c r="CQ718" s="2200"/>
      <c r="CR718" s="1731"/>
      <c r="CS718" s="1731"/>
    </row>
    <row r="719" spans="1:97" ht="13.5" customHeight="1" x14ac:dyDescent="0.25">
      <c r="A719" s="1731"/>
      <c r="B719" s="1731"/>
      <c r="C719" s="1731"/>
      <c r="D719" s="1731"/>
      <c r="E719" s="1731"/>
      <c r="F719" s="1731"/>
      <c r="G719" s="1731"/>
      <c r="H719" s="1731"/>
      <c r="I719" s="1731"/>
      <c r="J719" s="1731"/>
      <c r="K719" s="1731"/>
      <c r="L719" s="1731"/>
      <c r="M719" s="1731"/>
      <c r="N719" s="1731"/>
      <c r="O719" s="1731"/>
      <c r="P719" s="1731"/>
      <c r="Q719" s="1731"/>
      <c r="R719" s="1731"/>
      <c r="S719" s="1731"/>
      <c r="T719" s="1731"/>
      <c r="U719" s="1731"/>
      <c r="V719" s="1731"/>
      <c r="W719" s="1731"/>
      <c r="X719" s="1731"/>
      <c r="Y719" s="1731"/>
      <c r="Z719" s="1731"/>
      <c r="AA719" s="1731"/>
      <c r="AB719" s="1731"/>
      <c r="AC719" s="1731"/>
      <c r="AD719" s="1731"/>
      <c r="AE719" s="1731"/>
      <c r="AF719" s="1731"/>
      <c r="AG719" s="1731"/>
      <c r="AH719" s="1731"/>
      <c r="AI719" s="1731"/>
      <c r="AJ719" s="1731"/>
      <c r="AK719" s="1731"/>
      <c r="AL719" s="1731"/>
      <c r="AM719" s="1731"/>
      <c r="AN719" s="1731"/>
      <c r="AO719" s="1731"/>
      <c r="AP719" s="1731"/>
      <c r="AQ719" s="1731"/>
      <c r="AR719" s="1731"/>
      <c r="AS719" s="1731"/>
      <c r="AT719" s="1731"/>
      <c r="AU719" s="1731"/>
      <c r="AV719" s="1731"/>
      <c r="AW719" s="1731"/>
      <c r="AX719" s="1731"/>
      <c r="AY719" s="1731"/>
      <c r="AZ719" s="1731"/>
      <c r="BA719" s="1731"/>
      <c r="BB719" s="1731"/>
      <c r="BC719" s="1731"/>
      <c r="BD719" s="1731"/>
      <c r="BE719" s="1731"/>
      <c r="BF719" s="1731"/>
      <c r="BG719" s="1731"/>
      <c r="BH719" s="1731"/>
      <c r="BI719" s="1731"/>
      <c r="BJ719" s="1731"/>
      <c r="BK719" s="1731"/>
      <c r="BL719" s="1731"/>
      <c r="BM719" s="1731"/>
      <c r="BN719" s="1731"/>
      <c r="BO719" s="1731"/>
      <c r="BP719" s="1731"/>
      <c r="BQ719" s="1731"/>
      <c r="BR719" s="1731"/>
      <c r="BS719" s="1731"/>
      <c r="BT719" s="1731"/>
      <c r="BU719" s="1731"/>
      <c r="BV719" s="1732"/>
      <c r="BW719" s="1732"/>
      <c r="BX719" s="1732"/>
      <c r="BY719" s="1732"/>
      <c r="BZ719" s="1731"/>
      <c r="CA719" s="2200"/>
      <c r="CB719" s="2200"/>
      <c r="CC719" s="2200"/>
      <c r="CD719" s="2200"/>
      <c r="CE719" s="2200"/>
      <c r="CF719" s="2200"/>
      <c r="CG719" s="2200"/>
      <c r="CH719" s="2200"/>
      <c r="CI719" s="2200"/>
      <c r="CJ719" s="2200"/>
      <c r="CK719" s="2200"/>
      <c r="CL719" s="2200"/>
      <c r="CM719" s="2200"/>
      <c r="CN719" s="2200"/>
      <c r="CO719" s="2200"/>
      <c r="CP719" s="2200"/>
      <c r="CQ719" s="2200"/>
      <c r="CR719" s="1731"/>
      <c r="CS719" s="1731"/>
    </row>
    <row r="720" spans="1:97" ht="13.5" customHeight="1" x14ac:dyDescent="0.25">
      <c r="A720" s="1731"/>
      <c r="B720" s="1731"/>
      <c r="C720" s="1731"/>
      <c r="D720" s="1731"/>
      <c r="E720" s="1731"/>
      <c r="F720" s="1731"/>
      <c r="G720" s="1731"/>
      <c r="H720" s="1731"/>
      <c r="I720" s="1731"/>
      <c r="J720" s="1731"/>
      <c r="K720" s="1731"/>
      <c r="L720" s="1731"/>
      <c r="M720" s="1731"/>
      <c r="N720" s="1731"/>
      <c r="O720" s="1731"/>
      <c r="P720" s="1731"/>
      <c r="Q720" s="1731"/>
      <c r="R720" s="1731"/>
      <c r="S720" s="1731"/>
      <c r="T720" s="1731"/>
      <c r="U720" s="1731"/>
      <c r="V720" s="1731"/>
      <c r="W720" s="1731"/>
      <c r="X720" s="1731"/>
      <c r="Y720" s="1731"/>
      <c r="Z720" s="1731"/>
      <c r="AA720" s="1731"/>
      <c r="AB720" s="1731"/>
      <c r="AC720" s="1731"/>
      <c r="AD720" s="1731"/>
      <c r="AE720" s="1731"/>
      <c r="AF720" s="1731"/>
      <c r="AG720" s="1731"/>
      <c r="AH720" s="1731"/>
      <c r="AI720" s="1731"/>
      <c r="AJ720" s="1731"/>
      <c r="AK720" s="1731"/>
      <c r="AL720" s="1731"/>
      <c r="AM720" s="1731"/>
      <c r="AN720" s="1731"/>
      <c r="AO720" s="1731"/>
      <c r="AP720" s="1731"/>
      <c r="AQ720" s="1731"/>
      <c r="AR720" s="1731"/>
      <c r="AS720" s="1731"/>
      <c r="AT720" s="1731"/>
      <c r="AU720" s="1731"/>
      <c r="AV720" s="1731"/>
      <c r="AW720" s="1731"/>
      <c r="AX720" s="1731"/>
      <c r="AY720" s="1731"/>
      <c r="AZ720" s="1731"/>
      <c r="BA720" s="1731"/>
      <c r="BB720" s="1731"/>
      <c r="BC720" s="1731"/>
      <c r="BD720" s="1731"/>
      <c r="BE720" s="1731"/>
      <c r="BF720" s="1731"/>
      <c r="BG720" s="1731"/>
      <c r="BH720" s="1731"/>
      <c r="BI720" s="1731"/>
      <c r="BJ720" s="1731"/>
      <c r="BK720" s="1731"/>
      <c r="BL720" s="1731"/>
      <c r="BM720" s="1731"/>
      <c r="BN720" s="1731"/>
      <c r="BO720" s="1731"/>
      <c r="BP720" s="1731"/>
      <c r="BQ720" s="1731"/>
      <c r="BR720" s="1731"/>
      <c r="BS720" s="1731"/>
      <c r="BT720" s="1731"/>
      <c r="BU720" s="1731"/>
      <c r="BV720" s="1732"/>
      <c r="BW720" s="1732"/>
      <c r="BX720" s="1732"/>
      <c r="BY720" s="1732"/>
      <c r="BZ720" s="1731"/>
      <c r="CA720" s="2200"/>
      <c r="CB720" s="2200"/>
      <c r="CC720" s="2200"/>
      <c r="CD720" s="2200"/>
      <c r="CE720" s="2200"/>
      <c r="CF720" s="2200"/>
      <c r="CG720" s="2200"/>
      <c r="CH720" s="2200"/>
      <c r="CI720" s="2200"/>
      <c r="CJ720" s="2200"/>
      <c r="CK720" s="2200"/>
      <c r="CL720" s="2200"/>
      <c r="CM720" s="2200"/>
      <c r="CN720" s="2200"/>
      <c r="CO720" s="2200"/>
      <c r="CP720" s="2200"/>
      <c r="CQ720" s="2200"/>
      <c r="CR720" s="1731"/>
      <c r="CS720" s="1731"/>
    </row>
    <row r="721" spans="1:97" ht="13.5" customHeight="1" x14ac:dyDescent="0.25">
      <c r="A721" s="1731"/>
      <c r="B721" s="1731"/>
      <c r="C721" s="1731"/>
      <c r="D721" s="1731"/>
      <c r="E721" s="1731"/>
      <c r="F721" s="1731"/>
      <c r="G721" s="1731"/>
      <c r="H721" s="1731"/>
      <c r="I721" s="1731"/>
      <c r="J721" s="1731"/>
      <c r="K721" s="1731"/>
      <c r="L721" s="1731"/>
      <c r="M721" s="1731"/>
      <c r="N721" s="1731"/>
      <c r="O721" s="1731"/>
      <c r="P721" s="1731"/>
      <c r="Q721" s="1731"/>
      <c r="R721" s="1731"/>
      <c r="S721" s="1731"/>
      <c r="T721" s="1731"/>
      <c r="U721" s="1731"/>
      <c r="V721" s="1731"/>
      <c r="W721" s="1731"/>
      <c r="X721" s="1731"/>
      <c r="Y721" s="1731"/>
      <c r="Z721" s="1731"/>
      <c r="AA721" s="1731"/>
      <c r="AB721" s="1731"/>
      <c r="AC721" s="1731"/>
      <c r="AD721" s="1731"/>
      <c r="AE721" s="1731"/>
      <c r="AF721" s="1731"/>
      <c r="AG721" s="1731"/>
      <c r="AH721" s="1731"/>
      <c r="AI721" s="1731"/>
      <c r="AJ721" s="1731"/>
      <c r="AK721" s="1731"/>
      <c r="AL721" s="1731"/>
      <c r="AM721" s="1731"/>
      <c r="AN721" s="1731"/>
      <c r="AO721" s="1731"/>
      <c r="AP721" s="1731"/>
      <c r="AQ721" s="1731"/>
      <c r="AR721" s="1731"/>
      <c r="AS721" s="1731"/>
      <c r="AT721" s="1731"/>
      <c r="AU721" s="1731"/>
      <c r="AV721" s="1731"/>
      <c r="AW721" s="1731"/>
      <c r="AX721" s="1731"/>
      <c r="AY721" s="1731"/>
      <c r="AZ721" s="1731"/>
      <c r="BA721" s="1731"/>
      <c r="BB721" s="1731"/>
      <c r="BC721" s="1731"/>
      <c r="BD721" s="1731"/>
      <c r="BE721" s="1731"/>
      <c r="BF721" s="1731"/>
      <c r="BG721" s="1731"/>
      <c r="BH721" s="1731"/>
      <c r="BI721" s="1731"/>
      <c r="BJ721" s="1731"/>
      <c r="BK721" s="1731"/>
      <c r="BL721" s="1731"/>
      <c r="BM721" s="1731"/>
      <c r="BN721" s="1731"/>
      <c r="BO721" s="1731"/>
      <c r="BP721" s="1731"/>
      <c r="BQ721" s="1731"/>
      <c r="BR721" s="1731"/>
      <c r="BS721" s="1731"/>
      <c r="BT721" s="1731"/>
      <c r="BU721" s="1731"/>
      <c r="BV721" s="1732"/>
      <c r="BW721" s="1732"/>
      <c r="BX721" s="1732"/>
      <c r="BY721" s="1732"/>
      <c r="BZ721" s="1731"/>
      <c r="CA721" s="2200"/>
      <c r="CB721" s="2200"/>
      <c r="CC721" s="2200"/>
      <c r="CD721" s="2200"/>
      <c r="CE721" s="2200"/>
      <c r="CF721" s="2200"/>
      <c r="CG721" s="2200"/>
      <c r="CH721" s="2200"/>
      <c r="CI721" s="2200"/>
      <c r="CJ721" s="2200"/>
      <c r="CK721" s="2200"/>
      <c r="CL721" s="2200"/>
      <c r="CM721" s="2200"/>
      <c r="CN721" s="2200"/>
      <c r="CO721" s="2200"/>
      <c r="CP721" s="2200"/>
      <c r="CQ721" s="2200"/>
      <c r="CR721" s="1731"/>
      <c r="CS721" s="1731"/>
    </row>
    <row r="722" spans="1:97" ht="13.5" customHeight="1" x14ac:dyDescent="0.25">
      <c r="A722" s="1731"/>
      <c r="B722" s="1731"/>
      <c r="C722" s="1731"/>
      <c r="D722" s="1731"/>
      <c r="E722" s="1731"/>
      <c r="F722" s="1731"/>
      <c r="G722" s="1731"/>
      <c r="H722" s="1731"/>
      <c r="I722" s="1731"/>
      <c r="J722" s="1731"/>
      <c r="K722" s="1731"/>
      <c r="L722" s="1731"/>
      <c r="M722" s="1731"/>
      <c r="N722" s="1731"/>
      <c r="O722" s="1731"/>
      <c r="P722" s="1731"/>
      <c r="Q722" s="1731"/>
      <c r="R722" s="1731"/>
      <c r="S722" s="1731"/>
      <c r="T722" s="1731"/>
      <c r="U722" s="1731"/>
      <c r="V722" s="1731"/>
      <c r="W722" s="1731"/>
      <c r="X722" s="1731"/>
      <c r="Y722" s="1731"/>
      <c r="Z722" s="1731"/>
      <c r="AA722" s="1731"/>
      <c r="AB722" s="1731"/>
      <c r="AC722" s="1731"/>
      <c r="AD722" s="1731"/>
      <c r="AE722" s="1731"/>
      <c r="AF722" s="1731"/>
      <c r="AG722" s="1731"/>
      <c r="AH722" s="1731"/>
      <c r="AI722" s="1731"/>
      <c r="AJ722" s="1731"/>
      <c r="AK722" s="1731"/>
      <c r="AL722" s="1731"/>
      <c r="AM722" s="1731"/>
      <c r="AN722" s="1731"/>
      <c r="AO722" s="1731"/>
      <c r="AP722" s="1731"/>
      <c r="AQ722" s="1731"/>
      <c r="AR722" s="1731"/>
      <c r="AS722" s="1731"/>
      <c r="AT722" s="1731"/>
      <c r="AU722" s="1731"/>
      <c r="AV722" s="1731"/>
      <c r="AW722" s="1731"/>
      <c r="AX722" s="1731"/>
      <c r="AY722" s="1731"/>
      <c r="AZ722" s="1731"/>
      <c r="BA722" s="1731"/>
      <c r="BB722" s="1731"/>
      <c r="BC722" s="1731"/>
      <c r="BD722" s="1731"/>
      <c r="BE722" s="1731"/>
      <c r="BF722" s="1731"/>
      <c r="BG722" s="1731"/>
      <c r="BH722" s="1731"/>
      <c r="BI722" s="1731"/>
      <c r="BJ722" s="1731"/>
      <c r="BK722" s="1731"/>
      <c r="BL722" s="1731"/>
      <c r="BM722" s="1731"/>
      <c r="BN722" s="1731"/>
      <c r="BO722" s="1731"/>
      <c r="BP722" s="1731"/>
      <c r="BQ722" s="1731"/>
      <c r="BR722" s="1731"/>
      <c r="BS722" s="1731"/>
      <c r="BT722" s="1731"/>
      <c r="BU722" s="1731"/>
      <c r="BV722" s="1732"/>
      <c r="BW722" s="1732"/>
      <c r="BX722" s="1732"/>
      <c r="BY722" s="1732"/>
      <c r="BZ722" s="1731"/>
      <c r="CA722" s="2200"/>
      <c r="CB722" s="2200"/>
      <c r="CC722" s="2200"/>
      <c r="CD722" s="2200"/>
      <c r="CE722" s="2200"/>
      <c r="CF722" s="2200"/>
      <c r="CG722" s="2200"/>
      <c r="CH722" s="2200"/>
      <c r="CI722" s="2200"/>
      <c r="CJ722" s="2200"/>
      <c r="CK722" s="2200"/>
      <c r="CL722" s="2200"/>
      <c r="CM722" s="2200"/>
      <c r="CN722" s="2200"/>
      <c r="CO722" s="2200"/>
      <c r="CP722" s="2200"/>
      <c r="CQ722" s="2200"/>
      <c r="CR722" s="1731"/>
      <c r="CS722" s="1731"/>
    </row>
    <row r="723" spans="1:97" ht="13.5" customHeight="1" x14ac:dyDescent="0.25">
      <c r="A723" s="1731"/>
      <c r="B723" s="1731"/>
      <c r="C723" s="1731"/>
      <c r="D723" s="1731"/>
      <c r="E723" s="1731"/>
      <c r="F723" s="1731"/>
      <c r="G723" s="1731"/>
      <c r="H723" s="1731"/>
      <c r="I723" s="1731"/>
      <c r="J723" s="1731"/>
      <c r="K723" s="1731"/>
      <c r="L723" s="1731"/>
      <c r="M723" s="1731"/>
      <c r="N723" s="1731"/>
      <c r="O723" s="1731"/>
      <c r="P723" s="1731"/>
      <c r="Q723" s="1731"/>
      <c r="R723" s="1731"/>
      <c r="S723" s="1731"/>
      <c r="T723" s="1731"/>
      <c r="U723" s="1731"/>
      <c r="V723" s="1731"/>
      <c r="W723" s="1731"/>
      <c r="X723" s="1731"/>
      <c r="Y723" s="1731"/>
      <c r="Z723" s="1731"/>
      <c r="AA723" s="1731"/>
      <c r="AB723" s="1731"/>
      <c r="AC723" s="1731"/>
      <c r="AD723" s="1731"/>
      <c r="AE723" s="1731"/>
      <c r="AF723" s="1731"/>
      <c r="AG723" s="1731"/>
      <c r="AH723" s="1731"/>
      <c r="AI723" s="1731"/>
      <c r="AJ723" s="1731"/>
      <c r="AK723" s="1731"/>
      <c r="AL723" s="1731"/>
      <c r="AM723" s="1731"/>
      <c r="AN723" s="1731"/>
      <c r="AO723" s="1731"/>
      <c r="AP723" s="1731"/>
      <c r="AQ723" s="1731"/>
      <c r="AR723" s="1731"/>
      <c r="AS723" s="1731"/>
      <c r="AT723" s="1731"/>
      <c r="AU723" s="1731"/>
      <c r="AV723" s="1731"/>
      <c r="AW723" s="1731"/>
      <c r="AX723" s="1731"/>
      <c r="AY723" s="1731"/>
      <c r="AZ723" s="1731"/>
      <c r="BA723" s="1731"/>
      <c r="BB723" s="1731"/>
      <c r="BC723" s="1731"/>
      <c r="BD723" s="1731"/>
      <c r="BE723" s="1731"/>
      <c r="BF723" s="1731"/>
      <c r="BG723" s="1731"/>
      <c r="BH723" s="1731"/>
      <c r="BI723" s="1731"/>
      <c r="BJ723" s="1731"/>
      <c r="BK723" s="1731"/>
      <c r="BL723" s="1731"/>
      <c r="BM723" s="1731"/>
      <c r="BN723" s="1731"/>
      <c r="BO723" s="1731"/>
      <c r="BP723" s="1731"/>
      <c r="BQ723" s="1731"/>
      <c r="BR723" s="1731"/>
      <c r="BS723" s="1731"/>
      <c r="BT723" s="1731"/>
      <c r="BU723" s="1731"/>
      <c r="BV723" s="1732"/>
      <c r="BW723" s="1732"/>
      <c r="BX723" s="1732"/>
      <c r="BY723" s="1732"/>
      <c r="BZ723" s="1731"/>
      <c r="CA723" s="2200"/>
      <c r="CB723" s="2200"/>
      <c r="CC723" s="2200"/>
      <c r="CD723" s="2200"/>
      <c r="CE723" s="2200"/>
      <c r="CF723" s="2200"/>
      <c r="CG723" s="2200"/>
      <c r="CH723" s="2200"/>
      <c r="CI723" s="2200"/>
      <c r="CJ723" s="2200"/>
      <c r="CK723" s="2200"/>
      <c r="CL723" s="2200"/>
      <c r="CM723" s="2200"/>
      <c r="CN723" s="2200"/>
      <c r="CO723" s="2200"/>
      <c r="CP723" s="2200"/>
      <c r="CQ723" s="2200"/>
      <c r="CR723" s="1731"/>
      <c r="CS723" s="1731"/>
    </row>
    <row r="724" spans="1:97" ht="13.5" customHeight="1" x14ac:dyDescent="0.25">
      <c r="A724" s="1731"/>
      <c r="B724" s="1731"/>
      <c r="C724" s="1731"/>
      <c r="D724" s="1731"/>
      <c r="E724" s="1731"/>
      <c r="F724" s="1731"/>
      <c r="G724" s="1731"/>
      <c r="H724" s="1731"/>
      <c r="I724" s="1731"/>
      <c r="J724" s="1731"/>
      <c r="K724" s="1731"/>
      <c r="L724" s="1731"/>
      <c r="M724" s="1731"/>
      <c r="N724" s="1731"/>
      <c r="O724" s="1731"/>
      <c r="P724" s="1731"/>
      <c r="Q724" s="1731"/>
      <c r="R724" s="1731"/>
      <c r="S724" s="1731"/>
      <c r="T724" s="1731"/>
      <c r="U724" s="1731"/>
      <c r="V724" s="1731"/>
      <c r="W724" s="1731"/>
      <c r="X724" s="1731"/>
      <c r="Y724" s="1731"/>
      <c r="Z724" s="1731"/>
      <c r="AA724" s="1731"/>
      <c r="AB724" s="1731"/>
      <c r="AC724" s="1731"/>
      <c r="AD724" s="1731"/>
      <c r="AE724" s="1731"/>
      <c r="AF724" s="1731"/>
      <c r="AG724" s="1731"/>
      <c r="AH724" s="1731"/>
      <c r="AI724" s="1731"/>
      <c r="AJ724" s="1731"/>
      <c r="AK724" s="1731"/>
      <c r="AL724" s="1731"/>
      <c r="AM724" s="1731"/>
      <c r="AN724" s="1731"/>
      <c r="AO724" s="1731"/>
      <c r="AP724" s="1731"/>
      <c r="AQ724" s="1731"/>
      <c r="AR724" s="1731"/>
      <c r="AS724" s="1731"/>
      <c r="AT724" s="1731"/>
      <c r="AU724" s="1731"/>
      <c r="AV724" s="1731"/>
      <c r="AW724" s="1731"/>
      <c r="AX724" s="1731"/>
      <c r="AY724" s="1731"/>
      <c r="AZ724" s="1731"/>
      <c r="BA724" s="1731"/>
      <c r="BB724" s="1731"/>
      <c r="BC724" s="1731"/>
      <c r="BD724" s="1731"/>
      <c r="BE724" s="1731"/>
      <c r="BF724" s="1731"/>
      <c r="BG724" s="1731"/>
      <c r="BH724" s="1731"/>
      <c r="BI724" s="1731"/>
      <c r="BJ724" s="1731"/>
      <c r="BK724" s="1731"/>
      <c r="BL724" s="1731"/>
      <c r="BM724" s="1731"/>
      <c r="BN724" s="1731"/>
      <c r="BO724" s="1731"/>
      <c r="BP724" s="1731"/>
      <c r="BQ724" s="1731"/>
      <c r="BR724" s="1731"/>
      <c r="BS724" s="1731"/>
      <c r="BT724" s="1731"/>
      <c r="BU724" s="1731"/>
      <c r="BV724" s="1732"/>
      <c r="BW724" s="1732"/>
      <c r="BX724" s="1732"/>
      <c r="BY724" s="1732"/>
      <c r="BZ724" s="1731"/>
      <c r="CA724" s="2200"/>
      <c r="CB724" s="2200"/>
      <c r="CC724" s="2200"/>
      <c r="CD724" s="2200"/>
      <c r="CE724" s="2200"/>
      <c r="CF724" s="2200"/>
      <c r="CG724" s="2200"/>
      <c r="CH724" s="2200"/>
      <c r="CI724" s="2200"/>
      <c r="CJ724" s="2200"/>
      <c r="CK724" s="2200"/>
      <c r="CL724" s="2200"/>
      <c r="CM724" s="2200"/>
      <c r="CN724" s="2200"/>
      <c r="CO724" s="2200"/>
      <c r="CP724" s="2200"/>
      <c r="CQ724" s="2200"/>
      <c r="CR724" s="1731"/>
      <c r="CS724" s="1731"/>
    </row>
    <row r="725" spans="1:97" ht="13.5" customHeight="1" x14ac:dyDescent="0.25">
      <c r="A725" s="1731"/>
      <c r="B725" s="1731"/>
      <c r="C725" s="1731"/>
      <c r="D725" s="1731"/>
      <c r="E725" s="1731"/>
      <c r="F725" s="1731"/>
      <c r="G725" s="1731"/>
      <c r="H725" s="1731"/>
      <c r="I725" s="1731"/>
      <c r="J725" s="1731"/>
      <c r="K725" s="1731"/>
      <c r="L725" s="1731"/>
      <c r="M725" s="1731"/>
      <c r="N725" s="1731"/>
      <c r="O725" s="1731"/>
      <c r="P725" s="1731"/>
      <c r="Q725" s="1731"/>
      <c r="R725" s="1731"/>
      <c r="S725" s="1731"/>
      <c r="T725" s="1731"/>
      <c r="U725" s="1731"/>
      <c r="V725" s="1731"/>
      <c r="W725" s="1731"/>
      <c r="X725" s="1731"/>
      <c r="Y725" s="1731"/>
      <c r="Z725" s="1731"/>
      <c r="AA725" s="1731"/>
      <c r="AB725" s="1731"/>
      <c r="AC725" s="1731"/>
      <c r="AD725" s="1731"/>
      <c r="AE725" s="1731"/>
      <c r="AF725" s="1731"/>
      <c r="AG725" s="1731"/>
      <c r="AH725" s="1731"/>
      <c r="AI725" s="1731"/>
      <c r="AJ725" s="1731"/>
      <c r="AK725" s="1731"/>
      <c r="AL725" s="1731"/>
      <c r="AM725" s="1731"/>
      <c r="AN725" s="1731"/>
      <c r="AO725" s="1731"/>
      <c r="AP725" s="1731"/>
      <c r="AQ725" s="1731"/>
      <c r="AR725" s="1731"/>
      <c r="AS725" s="1731"/>
      <c r="AT725" s="1731"/>
      <c r="AU725" s="1731"/>
      <c r="AV725" s="1731"/>
      <c r="AW725" s="1731"/>
      <c r="AX725" s="1731"/>
      <c r="AY725" s="1731"/>
      <c r="AZ725" s="1731"/>
      <c r="BA725" s="1731"/>
      <c r="BB725" s="1731"/>
      <c r="BC725" s="1731"/>
      <c r="BD725" s="1731"/>
      <c r="BE725" s="1731"/>
      <c r="BF725" s="1731"/>
      <c r="BG725" s="1731"/>
      <c r="BH725" s="1731"/>
      <c r="BI725" s="1731"/>
      <c r="BJ725" s="1731"/>
      <c r="BK725" s="1731"/>
      <c r="BL725" s="1731"/>
      <c r="BM725" s="1731"/>
      <c r="BN725" s="1731"/>
      <c r="BO725" s="1731"/>
      <c r="BP725" s="1731"/>
      <c r="BQ725" s="1731"/>
      <c r="BR725" s="1731"/>
      <c r="BS725" s="1731"/>
      <c r="BT725" s="1731"/>
      <c r="BU725" s="1731"/>
      <c r="BV725" s="1732"/>
      <c r="BW725" s="1732"/>
      <c r="BX725" s="1732"/>
      <c r="BY725" s="1732"/>
      <c r="BZ725" s="1731"/>
      <c r="CA725" s="2200"/>
      <c r="CB725" s="2200"/>
      <c r="CC725" s="2200"/>
      <c r="CD725" s="2200"/>
      <c r="CE725" s="2200"/>
      <c r="CF725" s="2200"/>
      <c r="CG725" s="2200"/>
      <c r="CH725" s="2200"/>
      <c r="CI725" s="2200"/>
      <c r="CJ725" s="2200"/>
      <c r="CK725" s="2200"/>
      <c r="CL725" s="2200"/>
      <c r="CM725" s="2200"/>
      <c r="CN725" s="2200"/>
      <c r="CO725" s="2200"/>
      <c r="CP725" s="2200"/>
      <c r="CQ725" s="2200"/>
      <c r="CR725" s="1731"/>
      <c r="CS725" s="1731"/>
    </row>
    <row r="726" spans="1:97" ht="13.5" customHeight="1" x14ac:dyDescent="0.25">
      <c r="A726" s="1731"/>
      <c r="B726" s="1731"/>
      <c r="C726" s="1731"/>
      <c r="D726" s="1731"/>
      <c r="E726" s="1731"/>
      <c r="F726" s="1731"/>
      <c r="G726" s="1731"/>
      <c r="H726" s="1731"/>
      <c r="I726" s="1731"/>
      <c r="J726" s="1731"/>
      <c r="K726" s="1731"/>
      <c r="L726" s="1731"/>
      <c r="M726" s="1731"/>
      <c r="N726" s="1731"/>
      <c r="O726" s="1731"/>
      <c r="P726" s="1731"/>
      <c r="Q726" s="1731"/>
      <c r="R726" s="1731"/>
      <c r="S726" s="1731"/>
      <c r="T726" s="1731"/>
      <c r="U726" s="1731"/>
      <c r="V726" s="1731"/>
      <c r="W726" s="1731"/>
      <c r="X726" s="1731"/>
      <c r="Y726" s="1731"/>
      <c r="Z726" s="1731"/>
      <c r="AA726" s="1731"/>
      <c r="AB726" s="1731"/>
      <c r="AC726" s="1731"/>
      <c r="AD726" s="1731"/>
      <c r="AE726" s="1731"/>
      <c r="AF726" s="1731"/>
      <c r="AG726" s="1731"/>
      <c r="AH726" s="1731"/>
      <c r="AI726" s="1731"/>
      <c r="AJ726" s="1731"/>
      <c r="AK726" s="1731"/>
      <c r="AL726" s="1731"/>
      <c r="AM726" s="1731"/>
      <c r="AN726" s="1731"/>
      <c r="AO726" s="1731"/>
      <c r="AP726" s="1731"/>
      <c r="AQ726" s="1731"/>
      <c r="AR726" s="1731"/>
      <c r="AS726" s="1731"/>
      <c r="AT726" s="1731"/>
      <c r="AU726" s="1731"/>
      <c r="AV726" s="1731"/>
      <c r="AW726" s="1731"/>
      <c r="AX726" s="1731"/>
      <c r="AY726" s="1731"/>
      <c r="AZ726" s="1731"/>
      <c r="BA726" s="1731"/>
      <c r="BB726" s="1731"/>
      <c r="BC726" s="1731"/>
      <c r="BD726" s="1731"/>
      <c r="BE726" s="1731"/>
      <c r="BF726" s="1731"/>
      <c r="BG726" s="1731"/>
      <c r="BH726" s="1731"/>
      <c r="BI726" s="1731"/>
      <c r="BJ726" s="1731"/>
      <c r="BK726" s="1731"/>
      <c r="BL726" s="1731"/>
      <c r="BM726" s="1731"/>
      <c r="BN726" s="1731"/>
      <c r="BO726" s="1731"/>
      <c r="BP726" s="1731"/>
      <c r="BQ726" s="1731"/>
      <c r="BR726" s="1731"/>
      <c r="BS726" s="1731"/>
      <c r="BT726" s="1731"/>
      <c r="BU726" s="1731"/>
      <c r="BV726" s="1732"/>
      <c r="BW726" s="1732"/>
      <c r="BX726" s="1732"/>
      <c r="BY726" s="1732"/>
      <c r="BZ726" s="1731"/>
      <c r="CA726" s="2200"/>
      <c r="CB726" s="2200"/>
      <c r="CC726" s="2200"/>
      <c r="CD726" s="2200"/>
      <c r="CE726" s="2200"/>
      <c r="CF726" s="2200"/>
      <c r="CG726" s="2200"/>
      <c r="CH726" s="2200"/>
      <c r="CI726" s="2200"/>
      <c r="CJ726" s="2200"/>
      <c r="CK726" s="2200"/>
      <c r="CL726" s="2200"/>
      <c r="CM726" s="2200"/>
      <c r="CN726" s="2200"/>
      <c r="CO726" s="2200"/>
      <c r="CP726" s="2200"/>
      <c r="CQ726" s="2200"/>
      <c r="CR726" s="1731"/>
      <c r="CS726" s="1731"/>
    </row>
    <row r="727" spans="1:97" ht="13.5" customHeight="1" x14ac:dyDescent="0.25">
      <c r="A727" s="1731"/>
      <c r="B727" s="1731"/>
      <c r="C727" s="1731"/>
      <c r="D727" s="1731"/>
      <c r="E727" s="1731"/>
      <c r="F727" s="1731"/>
      <c r="G727" s="1731"/>
      <c r="H727" s="1731"/>
      <c r="I727" s="1731"/>
      <c r="J727" s="1731"/>
      <c r="K727" s="1731"/>
      <c r="L727" s="1731"/>
      <c r="M727" s="1731"/>
      <c r="N727" s="1731"/>
      <c r="O727" s="1731"/>
      <c r="P727" s="1731"/>
      <c r="Q727" s="1731"/>
      <c r="R727" s="1731"/>
      <c r="S727" s="1731"/>
      <c r="T727" s="1731"/>
      <c r="U727" s="1731"/>
      <c r="V727" s="1731"/>
      <c r="W727" s="1731"/>
      <c r="X727" s="1731"/>
      <c r="Y727" s="1731"/>
      <c r="Z727" s="1731"/>
      <c r="AA727" s="1731"/>
      <c r="AB727" s="1731"/>
      <c r="AC727" s="1731"/>
      <c r="AD727" s="1731"/>
      <c r="AE727" s="1731"/>
      <c r="AF727" s="1731"/>
      <c r="AG727" s="1731"/>
      <c r="AH727" s="1731"/>
      <c r="AI727" s="1731"/>
      <c r="AJ727" s="1731"/>
      <c r="AK727" s="1731"/>
      <c r="AL727" s="1731"/>
      <c r="AM727" s="1731"/>
      <c r="AN727" s="1731"/>
      <c r="AO727" s="1731"/>
      <c r="AP727" s="1731"/>
      <c r="AQ727" s="1731"/>
      <c r="AR727" s="1731"/>
      <c r="AS727" s="1731"/>
      <c r="AT727" s="1731"/>
      <c r="AU727" s="1731"/>
      <c r="AV727" s="1731"/>
      <c r="AW727" s="1731"/>
      <c r="AX727" s="1731"/>
      <c r="AY727" s="1731"/>
      <c r="AZ727" s="1731"/>
      <c r="BA727" s="1731"/>
      <c r="BB727" s="1731"/>
      <c r="BC727" s="1731"/>
      <c r="BD727" s="1731"/>
      <c r="BE727" s="1731"/>
      <c r="BF727" s="1731"/>
      <c r="BG727" s="1731"/>
      <c r="BH727" s="1731"/>
      <c r="BI727" s="1731"/>
      <c r="BJ727" s="1731"/>
      <c r="BK727" s="1731"/>
      <c r="BL727" s="1731"/>
      <c r="BM727" s="1731"/>
      <c r="BN727" s="1731"/>
      <c r="BO727" s="1731"/>
      <c r="BP727" s="1731"/>
      <c r="BQ727" s="1731"/>
      <c r="BR727" s="1731"/>
      <c r="BS727" s="1731"/>
      <c r="BT727" s="1731"/>
      <c r="BU727" s="1731"/>
      <c r="BV727" s="1732"/>
      <c r="BW727" s="1732"/>
      <c r="BX727" s="1732"/>
      <c r="BY727" s="1732"/>
      <c r="BZ727" s="1731"/>
      <c r="CA727" s="2200"/>
      <c r="CB727" s="2200"/>
      <c r="CC727" s="2200"/>
      <c r="CD727" s="2200"/>
      <c r="CE727" s="2200"/>
      <c r="CF727" s="2200"/>
      <c r="CG727" s="2200"/>
      <c r="CH727" s="2200"/>
      <c r="CI727" s="2200"/>
      <c r="CJ727" s="2200"/>
      <c r="CK727" s="2200"/>
      <c r="CL727" s="2200"/>
      <c r="CM727" s="2200"/>
      <c r="CN727" s="2200"/>
      <c r="CO727" s="2200"/>
      <c r="CP727" s="2200"/>
      <c r="CQ727" s="2200"/>
      <c r="CR727" s="1731"/>
      <c r="CS727" s="1731"/>
    </row>
    <row r="728" spans="1:97" ht="13.5" customHeight="1" x14ac:dyDescent="0.25">
      <c r="A728" s="1731"/>
      <c r="B728" s="1731"/>
      <c r="C728" s="1731"/>
      <c r="D728" s="1731"/>
      <c r="E728" s="1731"/>
      <c r="F728" s="1731"/>
      <c r="G728" s="1731"/>
      <c r="H728" s="1731"/>
      <c r="I728" s="1731"/>
      <c r="J728" s="1731"/>
      <c r="K728" s="1731"/>
      <c r="L728" s="1731"/>
      <c r="M728" s="1731"/>
      <c r="N728" s="1731"/>
      <c r="O728" s="1731"/>
      <c r="P728" s="1731"/>
      <c r="Q728" s="1731"/>
      <c r="R728" s="1731"/>
      <c r="S728" s="1731"/>
      <c r="T728" s="1731"/>
      <c r="U728" s="1731"/>
      <c r="V728" s="1731"/>
      <c r="W728" s="1731"/>
      <c r="X728" s="1731"/>
      <c r="Y728" s="1731"/>
      <c r="Z728" s="1731"/>
      <c r="AA728" s="1731"/>
      <c r="AB728" s="1731"/>
      <c r="AC728" s="1731"/>
      <c r="AD728" s="1731"/>
      <c r="AE728" s="1731"/>
      <c r="AF728" s="1731"/>
      <c r="AG728" s="1731"/>
      <c r="AH728" s="1731"/>
      <c r="AI728" s="1731"/>
      <c r="AJ728" s="1731"/>
      <c r="AK728" s="1731"/>
      <c r="AL728" s="1731"/>
      <c r="AM728" s="1731"/>
      <c r="AN728" s="1731"/>
      <c r="AO728" s="1731"/>
      <c r="AP728" s="1731"/>
      <c r="AQ728" s="1731"/>
      <c r="AR728" s="1731"/>
      <c r="AS728" s="1731"/>
      <c r="AT728" s="1731"/>
      <c r="AU728" s="1731"/>
      <c r="AV728" s="1731"/>
      <c r="AW728" s="1731"/>
      <c r="AX728" s="1731"/>
      <c r="AY728" s="1731"/>
      <c r="AZ728" s="1731"/>
      <c r="BA728" s="1731"/>
      <c r="BB728" s="1731"/>
      <c r="BC728" s="1731"/>
      <c r="BD728" s="1731"/>
      <c r="BE728" s="1731"/>
      <c r="BF728" s="1731"/>
      <c r="BG728" s="1731"/>
      <c r="BH728" s="1731"/>
      <c r="BI728" s="1731"/>
      <c r="BJ728" s="1731"/>
      <c r="BK728" s="1731"/>
      <c r="BL728" s="1731"/>
      <c r="BM728" s="1731"/>
      <c r="BN728" s="1731"/>
      <c r="BO728" s="1731"/>
      <c r="BP728" s="1731"/>
      <c r="BQ728" s="1731"/>
      <c r="BR728" s="1731"/>
      <c r="BS728" s="1731"/>
      <c r="BT728" s="1731"/>
      <c r="BU728" s="1731"/>
      <c r="BV728" s="1732"/>
      <c r="BW728" s="1732"/>
      <c r="BX728" s="1732"/>
      <c r="BY728" s="1732"/>
      <c r="BZ728" s="1731"/>
      <c r="CA728" s="2200"/>
      <c r="CB728" s="2200"/>
      <c r="CC728" s="2200"/>
      <c r="CD728" s="2200"/>
      <c r="CE728" s="2200"/>
      <c r="CF728" s="2200"/>
      <c r="CG728" s="2200"/>
      <c r="CH728" s="2200"/>
      <c r="CI728" s="2200"/>
      <c r="CJ728" s="2200"/>
      <c r="CK728" s="2200"/>
      <c r="CL728" s="2200"/>
      <c r="CM728" s="2200"/>
      <c r="CN728" s="2200"/>
      <c r="CO728" s="2200"/>
      <c r="CP728" s="2200"/>
      <c r="CQ728" s="2200"/>
      <c r="CR728" s="1731"/>
      <c r="CS728" s="1731"/>
    </row>
    <row r="729" spans="1:97" ht="13.5" customHeight="1" x14ac:dyDescent="0.25">
      <c r="A729" s="1731"/>
      <c r="B729" s="1731"/>
      <c r="C729" s="1731"/>
      <c r="D729" s="1731"/>
      <c r="E729" s="1731"/>
      <c r="F729" s="1731"/>
      <c r="G729" s="1731"/>
      <c r="H729" s="1731"/>
      <c r="I729" s="1731"/>
      <c r="J729" s="1731"/>
      <c r="K729" s="1731"/>
      <c r="L729" s="1731"/>
      <c r="M729" s="1731"/>
      <c r="N729" s="1731"/>
      <c r="O729" s="1731"/>
      <c r="P729" s="1731"/>
      <c r="Q729" s="1731"/>
      <c r="R729" s="1731"/>
      <c r="S729" s="1731"/>
      <c r="T729" s="1731"/>
      <c r="U729" s="1731"/>
      <c r="V729" s="1731"/>
      <c r="W729" s="1731"/>
      <c r="X729" s="1731"/>
      <c r="Y729" s="1731"/>
      <c r="Z729" s="1731"/>
      <c r="AA729" s="1731"/>
      <c r="AB729" s="1731"/>
      <c r="AC729" s="1731"/>
      <c r="AD729" s="1731"/>
      <c r="AE729" s="1731"/>
      <c r="AF729" s="1731"/>
      <c r="AG729" s="1731"/>
      <c r="AH729" s="1731"/>
      <c r="AI729" s="1731"/>
      <c r="AJ729" s="1731"/>
      <c r="AK729" s="1731"/>
      <c r="AL729" s="1731"/>
      <c r="AM729" s="1731"/>
      <c r="AN729" s="1731"/>
      <c r="AO729" s="1731"/>
      <c r="AP729" s="1731"/>
      <c r="AQ729" s="1731"/>
      <c r="AR729" s="1731"/>
      <c r="AS729" s="1731"/>
      <c r="AT729" s="1731"/>
      <c r="AU729" s="1731"/>
      <c r="AV729" s="1731"/>
      <c r="AW729" s="1731"/>
      <c r="AX729" s="1731"/>
      <c r="AY729" s="1731"/>
      <c r="AZ729" s="1731"/>
      <c r="BA729" s="1731"/>
      <c r="BB729" s="1731"/>
      <c r="BC729" s="1731"/>
      <c r="BD729" s="1731"/>
      <c r="BE729" s="1731"/>
      <c r="BF729" s="1731"/>
      <c r="BG729" s="1731"/>
      <c r="BH729" s="1731"/>
      <c r="BI729" s="1731"/>
      <c r="BJ729" s="1731"/>
      <c r="BK729" s="1731"/>
      <c r="BL729" s="1731"/>
      <c r="BM729" s="1731"/>
      <c r="BN729" s="1731"/>
      <c r="BO729" s="1731"/>
      <c r="BP729" s="1731"/>
      <c r="BQ729" s="1731"/>
      <c r="BR729" s="1731"/>
      <c r="BS729" s="1731"/>
      <c r="BT729" s="1731"/>
      <c r="BU729" s="1731"/>
      <c r="BV729" s="1732"/>
      <c r="BW729" s="1732"/>
      <c r="BX729" s="1732"/>
      <c r="BY729" s="1732"/>
      <c r="BZ729" s="1731"/>
      <c r="CA729" s="2200"/>
      <c r="CB729" s="2200"/>
      <c r="CC729" s="2200"/>
      <c r="CD729" s="2200"/>
      <c r="CE729" s="2200"/>
      <c r="CF729" s="2200"/>
      <c r="CG729" s="2200"/>
      <c r="CH729" s="2200"/>
      <c r="CI729" s="2200"/>
      <c r="CJ729" s="2200"/>
      <c r="CK729" s="2200"/>
      <c r="CL729" s="2200"/>
      <c r="CM729" s="2200"/>
      <c r="CN729" s="2200"/>
      <c r="CO729" s="2200"/>
      <c r="CP729" s="2200"/>
      <c r="CQ729" s="2200"/>
      <c r="CR729" s="1731"/>
      <c r="CS729" s="1731"/>
    </row>
    <row r="730" spans="1:97" ht="13.5" customHeight="1" x14ac:dyDescent="0.25">
      <c r="A730" s="1731"/>
      <c r="B730" s="1731"/>
      <c r="C730" s="1731"/>
      <c r="D730" s="1731"/>
      <c r="E730" s="1731"/>
      <c r="F730" s="1731"/>
      <c r="G730" s="1731"/>
      <c r="H730" s="1731"/>
      <c r="I730" s="1731"/>
      <c r="J730" s="1731"/>
      <c r="K730" s="1731"/>
      <c r="L730" s="1731"/>
      <c r="M730" s="1731"/>
      <c r="N730" s="1731"/>
      <c r="O730" s="1731"/>
      <c r="P730" s="1731"/>
      <c r="Q730" s="1731"/>
      <c r="R730" s="1731"/>
      <c r="S730" s="1731"/>
      <c r="T730" s="1731"/>
      <c r="U730" s="1731"/>
      <c r="V730" s="1731"/>
      <c r="W730" s="1731"/>
      <c r="X730" s="1731"/>
      <c r="Y730" s="1731"/>
      <c r="Z730" s="1731"/>
      <c r="AA730" s="1731"/>
      <c r="AB730" s="1731"/>
      <c r="AC730" s="1731"/>
      <c r="AD730" s="1731"/>
      <c r="AE730" s="1731"/>
      <c r="AF730" s="1731"/>
      <c r="AG730" s="1731"/>
      <c r="AH730" s="1731"/>
      <c r="AI730" s="1731"/>
      <c r="AJ730" s="1731"/>
      <c r="AK730" s="1731"/>
      <c r="AL730" s="1731"/>
      <c r="AM730" s="1731"/>
      <c r="AN730" s="1731"/>
      <c r="AO730" s="1731"/>
      <c r="AP730" s="1731"/>
      <c r="AQ730" s="1731"/>
      <c r="AR730" s="1731"/>
      <c r="AS730" s="1731"/>
      <c r="AT730" s="1731"/>
      <c r="AU730" s="1731"/>
      <c r="AV730" s="1731"/>
      <c r="AW730" s="1731"/>
      <c r="AX730" s="1731"/>
      <c r="AY730" s="1731"/>
      <c r="AZ730" s="1731"/>
      <c r="BA730" s="1731"/>
      <c r="BB730" s="1731"/>
      <c r="BC730" s="1731"/>
      <c r="BD730" s="1731"/>
      <c r="BE730" s="1731"/>
      <c r="BF730" s="1731"/>
      <c r="BG730" s="1731"/>
      <c r="BH730" s="1731"/>
      <c r="BI730" s="1731"/>
      <c r="BJ730" s="1731"/>
      <c r="BK730" s="1731"/>
      <c r="BL730" s="1731"/>
      <c r="BM730" s="1731"/>
      <c r="BN730" s="1731"/>
      <c r="BO730" s="1731"/>
      <c r="BP730" s="1731"/>
      <c r="BQ730" s="1731"/>
      <c r="BR730" s="1731"/>
      <c r="BS730" s="1731"/>
      <c r="BT730" s="1731"/>
      <c r="BU730" s="1731"/>
      <c r="BV730" s="1732"/>
      <c r="BW730" s="1732"/>
      <c r="BX730" s="1732"/>
      <c r="BY730" s="1732"/>
      <c r="BZ730" s="1731"/>
      <c r="CA730" s="2200"/>
      <c r="CB730" s="2200"/>
      <c r="CC730" s="2200"/>
      <c r="CD730" s="2200"/>
      <c r="CE730" s="2200"/>
      <c r="CF730" s="2200"/>
      <c r="CG730" s="2200"/>
      <c r="CH730" s="2200"/>
      <c r="CI730" s="2200"/>
      <c r="CJ730" s="2200"/>
      <c r="CK730" s="2200"/>
      <c r="CL730" s="2200"/>
      <c r="CM730" s="2200"/>
      <c r="CN730" s="2200"/>
      <c r="CO730" s="2200"/>
      <c r="CP730" s="2200"/>
      <c r="CQ730" s="2200"/>
      <c r="CR730" s="1731"/>
      <c r="CS730" s="1731"/>
    </row>
    <row r="731" spans="1:97" ht="13.5" customHeight="1" x14ac:dyDescent="0.25">
      <c r="A731" s="1731"/>
      <c r="B731" s="1731"/>
      <c r="C731" s="1731"/>
      <c r="D731" s="1731"/>
      <c r="E731" s="1731"/>
      <c r="F731" s="1731"/>
      <c r="G731" s="1731"/>
      <c r="H731" s="1731"/>
      <c r="I731" s="1731"/>
      <c r="J731" s="1731"/>
      <c r="K731" s="1731"/>
      <c r="L731" s="1731"/>
      <c r="M731" s="1731"/>
      <c r="N731" s="1731"/>
      <c r="O731" s="1731"/>
      <c r="P731" s="1731"/>
      <c r="Q731" s="1731"/>
      <c r="R731" s="1731"/>
      <c r="S731" s="1731"/>
      <c r="T731" s="1731"/>
      <c r="U731" s="1731"/>
      <c r="V731" s="1731"/>
      <c r="W731" s="1731"/>
      <c r="X731" s="1731"/>
      <c r="Y731" s="1731"/>
      <c r="Z731" s="1731"/>
      <c r="AA731" s="1731"/>
      <c r="AB731" s="1731"/>
      <c r="AC731" s="1731"/>
      <c r="AD731" s="1731"/>
      <c r="AE731" s="1731"/>
      <c r="AF731" s="1731"/>
      <c r="AG731" s="1731"/>
      <c r="AH731" s="1731"/>
      <c r="AI731" s="1731"/>
      <c r="AJ731" s="1731"/>
      <c r="AK731" s="1731"/>
      <c r="AL731" s="1731"/>
      <c r="AM731" s="1731"/>
      <c r="AN731" s="1731"/>
      <c r="AO731" s="1731"/>
      <c r="AP731" s="1731"/>
      <c r="AQ731" s="1731"/>
      <c r="AR731" s="1731"/>
      <c r="AS731" s="1731"/>
      <c r="AT731" s="1731"/>
      <c r="AU731" s="1731"/>
      <c r="AV731" s="1731"/>
      <c r="AW731" s="1731"/>
      <c r="AX731" s="1731"/>
      <c r="AY731" s="1731"/>
      <c r="AZ731" s="1731"/>
      <c r="BA731" s="1731"/>
      <c r="BB731" s="1731"/>
      <c r="BC731" s="1731"/>
      <c r="BD731" s="1731"/>
      <c r="BE731" s="1731"/>
      <c r="BF731" s="1731"/>
      <c r="BG731" s="1731"/>
      <c r="BH731" s="1731"/>
      <c r="BI731" s="1731"/>
      <c r="BJ731" s="1731"/>
      <c r="BK731" s="1731"/>
      <c r="BL731" s="1731"/>
      <c r="BM731" s="1731"/>
      <c r="BN731" s="1731"/>
      <c r="BO731" s="1731"/>
      <c r="BP731" s="1731"/>
      <c r="BQ731" s="1731"/>
      <c r="BR731" s="1731"/>
      <c r="BS731" s="1731"/>
      <c r="BT731" s="1731"/>
      <c r="BU731" s="1731"/>
      <c r="BV731" s="1732"/>
      <c r="BW731" s="1732"/>
      <c r="BX731" s="1732"/>
      <c r="BY731" s="1732"/>
      <c r="BZ731" s="1731"/>
      <c r="CA731" s="2200"/>
      <c r="CB731" s="2200"/>
      <c r="CC731" s="2200"/>
      <c r="CD731" s="2200"/>
      <c r="CE731" s="2200"/>
      <c r="CF731" s="2200"/>
      <c r="CG731" s="2200"/>
      <c r="CH731" s="2200"/>
      <c r="CI731" s="2200"/>
      <c r="CJ731" s="2200"/>
      <c r="CK731" s="2200"/>
      <c r="CL731" s="2200"/>
      <c r="CM731" s="2200"/>
      <c r="CN731" s="2200"/>
      <c r="CO731" s="2200"/>
      <c r="CP731" s="2200"/>
      <c r="CQ731" s="2200"/>
      <c r="CR731" s="1731"/>
      <c r="CS731" s="1731"/>
    </row>
    <row r="732" spans="1:97" ht="13.5" customHeight="1" x14ac:dyDescent="0.25">
      <c r="A732" s="1731"/>
      <c r="B732" s="1731"/>
      <c r="C732" s="1731"/>
      <c r="D732" s="1731"/>
      <c r="E732" s="1731"/>
      <c r="F732" s="1731"/>
      <c r="G732" s="1731"/>
      <c r="H732" s="1731"/>
      <c r="I732" s="1731"/>
      <c r="J732" s="1731"/>
      <c r="K732" s="1731"/>
      <c r="L732" s="1731"/>
      <c r="M732" s="1731"/>
      <c r="N732" s="1731"/>
      <c r="O732" s="1731"/>
      <c r="P732" s="1731"/>
      <c r="Q732" s="1731"/>
      <c r="R732" s="1731"/>
      <c r="S732" s="1731"/>
      <c r="T732" s="1731"/>
      <c r="U732" s="1731"/>
      <c r="V732" s="1731"/>
      <c r="W732" s="1731"/>
      <c r="X732" s="1731"/>
      <c r="Y732" s="1731"/>
      <c r="Z732" s="1731"/>
      <c r="AA732" s="1731"/>
      <c r="AB732" s="1731"/>
      <c r="AC732" s="1731"/>
      <c r="AD732" s="1731"/>
      <c r="AE732" s="1731"/>
      <c r="AF732" s="1731"/>
      <c r="AG732" s="1731"/>
      <c r="AH732" s="1731"/>
      <c r="AI732" s="1731"/>
      <c r="AJ732" s="1731"/>
      <c r="AK732" s="1731"/>
      <c r="AL732" s="1731"/>
      <c r="AM732" s="1731"/>
      <c r="AN732" s="1731"/>
      <c r="AO732" s="1731"/>
      <c r="AP732" s="1731"/>
      <c r="AQ732" s="1731"/>
      <c r="AR732" s="1731"/>
      <c r="AS732" s="1731"/>
      <c r="AT732" s="1731"/>
      <c r="AU732" s="1731"/>
      <c r="AV732" s="1731"/>
      <c r="AW732" s="1731"/>
      <c r="AX732" s="1731"/>
      <c r="AY732" s="1731"/>
      <c r="AZ732" s="1731"/>
      <c r="BA732" s="1731"/>
      <c r="BB732" s="1731"/>
      <c r="BC732" s="1731"/>
      <c r="BD732" s="1731"/>
      <c r="BE732" s="1731"/>
      <c r="BF732" s="1731"/>
      <c r="BG732" s="1731"/>
      <c r="BH732" s="1731"/>
      <c r="BI732" s="1731"/>
      <c r="BJ732" s="1731"/>
      <c r="BK732" s="1731"/>
      <c r="BL732" s="1731"/>
      <c r="BM732" s="1731"/>
      <c r="BN732" s="1731"/>
      <c r="BO732" s="1731"/>
      <c r="BP732" s="1731"/>
      <c r="BQ732" s="1731"/>
      <c r="BR732" s="1731"/>
      <c r="BS732" s="1731"/>
      <c r="BT732" s="1731"/>
      <c r="BU732" s="1731"/>
      <c r="BV732" s="1732"/>
      <c r="BW732" s="1732"/>
      <c r="BX732" s="1732"/>
      <c r="BY732" s="1732"/>
      <c r="BZ732" s="1731"/>
      <c r="CA732" s="2200"/>
      <c r="CB732" s="2200"/>
      <c r="CC732" s="2200"/>
      <c r="CD732" s="2200"/>
      <c r="CE732" s="2200"/>
      <c r="CF732" s="2200"/>
      <c r="CG732" s="2200"/>
      <c r="CH732" s="2200"/>
      <c r="CI732" s="2200"/>
      <c r="CJ732" s="2200"/>
      <c r="CK732" s="2200"/>
      <c r="CL732" s="2200"/>
      <c r="CM732" s="2200"/>
      <c r="CN732" s="2200"/>
      <c r="CO732" s="2200"/>
      <c r="CP732" s="2200"/>
      <c r="CQ732" s="2200"/>
      <c r="CR732" s="1731"/>
      <c r="CS732" s="1731"/>
    </row>
    <row r="733" spans="1:97" ht="13.5" customHeight="1" x14ac:dyDescent="0.25">
      <c r="A733" s="1731"/>
      <c r="B733" s="1731"/>
      <c r="C733" s="1731"/>
      <c r="D733" s="1731"/>
      <c r="E733" s="1731"/>
      <c r="F733" s="1731"/>
      <c r="G733" s="1731"/>
      <c r="H733" s="1731"/>
      <c r="I733" s="1731"/>
      <c r="J733" s="1731"/>
      <c r="K733" s="1731"/>
      <c r="L733" s="1731"/>
      <c r="M733" s="1731"/>
      <c r="N733" s="1731"/>
      <c r="O733" s="1731"/>
      <c r="P733" s="1731"/>
      <c r="Q733" s="1731"/>
      <c r="R733" s="1731"/>
      <c r="S733" s="1731"/>
      <c r="T733" s="1731"/>
      <c r="U733" s="1731"/>
      <c r="V733" s="1731"/>
      <c r="W733" s="1731"/>
      <c r="X733" s="1731"/>
      <c r="Y733" s="1731"/>
      <c r="Z733" s="1731"/>
      <c r="AA733" s="1731"/>
      <c r="AB733" s="1731"/>
      <c r="AC733" s="1731"/>
      <c r="AD733" s="1731"/>
      <c r="AE733" s="1731"/>
      <c r="AF733" s="1731"/>
      <c r="AG733" s="1731"/>
      <c r="AH733" s="1731"/>
      <c r="AI733" s="1731"/>
      <c r="AJ733" s="1731"/>
      <c r="AK733" s="1731"/>
      <c r="AL733" s="1731"/>
      <c r="AM733" s="1731"/>
      <c r="AN733" s="1731"/>
      <c r="AO733" s="1731"/>
      <c r="AP733" s="1731"/>
      <c r="AQ733" s="1731"/>
      <c r="AR733" s="1731"/>
      <c r="AS733" s="1731"/>
      <c r="AT733" s="1731"/>
      <c r="AU733" s="1731"/>
      <c r="AV733" s="1731"/>
      <c r="AW733" s="1731"/>
      <c r="AX733" s="1731"/>
      <c r="AY733" s="1731"/>
      <c r="AZ733" s="1731"/>
      <c r="BA733" s="1731"/>
      <c r="BB733" s="1731"/>
      <c r="BC733" s="1731"/>
      <c r="BD733" s="1731"/>
      <c r="BE733" s="1731"/>
      <c r="BF733" s="1731"/>
      <c r="BG733" s="1731"/>
      <c r="BH733" s="1731"/>
      <c r="BI733" s="1731"/>
      <c r="BJ733" s="1731"/>
      <c r="BK733" s="1731"/>
      <c r="BL733" s="1731"/>
      <c r="BM733" s="1731"/>
      <c r="BN733" s="1731"/>
      <c r="BO733" s="1731"/>
      <c r="BP733" s="1731"/>
      <c r="BQ733" s="1731"/>
      <c r="BR733" s="1731"/>
      <c r="BS733" s="1731"/>
      <c r="BT733" s="1731"/>
      <c r="BU733" s="1731"/>
      <c r="BV733" s="1732"/>
      <c r="BW733" s="1732"/>
      <c r="BX733" s="1732"/>
      <c r="BY733" s="1732"/>
      <c r="BZ733" s="1731"/>
      <c r="CA733" s="2200"/>
      <c r="CB733" s="2200"/>
      <c r="CC733" s="2200"/>
      <c r="CD733" s="2200"/>
      <c r="CE733" s="2200"/>
      <c r="CF733" s="2200"/>
      <c r="CG733" s="2200"/>
      <c r="CH733" s="2200"/>
      <c r="CI733" s="2200"/>
      <c r="CJ733" s="2200"/>
      <c r="CK733" s="2200"/>
      <c r="CL733" s="2200"/>
      <c r="CM733" s="2200"/>
      <c r="CN733" s="2200"/>
      <c r="CO733" s="2200"/>
      <c r="CP733" s="2200"/>
      <c r="CQ733" s="2200"/>
      <c r="CR733" s="1731"/>
      <c r="CS733" s="1731"/>
    </row>
    <row r="734" spans="1:97" ht="13.5" customHeight="1" x14ac:dyDescent="0.25">
      <c r="A734" s="1731"/>
      <c r="B734" s="1731"/>
      <c r="C734" s="1731"/>
      <c r="D734" s="1731"/>
      <c r="E734" s="1731"/>
      <c r="F734" s="1731"/>
      <c r="G734" s="1731"/>
      <c r="H734" s="1731"/>
      <c r="I734" s="1731"/>
      <c r="J734" s="1731"/>
      <c r="K734" s="1731"/>
      <c r="L734" s="1731"/>
      <c r="M734" s="1731"/>
      <c r="N734" s="1731"/>
      <c r="O734" s="1731"/>
      <c r="P734" s="1731"/>
      <c r="Q734" s="1731"/>
      <c r="R734" s="1731"/>
      <c r="S734" s="1731"/>
      <c r="T734" s="1731"/>
      <c r="U734" s="1731"/>
      <c r="V734" s="1731"/>
      <c r="W734" s="1731"/>
      <c r="X734" s="1731"/>
      <c r="Y734" s="1731"/>
      <c r="Z734" s="1731"/>
      <c r="AA734" s="1731"/>
      <c r="AB734" s="1731"/>
      <c r="AC734" s="1731"/>
      <c r="AD734" s="1731"/>
      <c r="AE734" s="1731"/>
      <c r="AF734" s="1731"/>
      <c r="AG734" s="1731"/>
      <c r="AH734" s="1731"/>
      <c r="AI734" s="1731"/>
      <c r="AJ734" s="1731"/>
      <c r="AK734" s="1731"/>
      <c r="AL734" s="1731"/>
      <c r="AM734" s="1731"/>
      <c r="AN734" s="1731"/>
      <c r="AO734" s="1731"/>
      <c r="AP734" s="1731"/>
      <c r="AQ734" s="1731"/>
      <c r="AR734" s="1731"/>
      <c r="AS734" s="1731"/>
      <c r="AT734" s="1731"/>
      <c r="AU734" s="1731"/>
      <c r="AV734" s="1731"/>
      <c r="AW734" s="1731"/>
      <c r="AX734" s="1731"/>
      <c r="AY734" s="1731"/>
      <c r="AZ734" s="1731"/>
      <c r="BA734" s="1731"/>
      <c r="BB734" s="1731"/>
      <c r="BC734" s="1731"/>
      <c r="BD734" s="1731"/>
      <c r="BE734" s="1731"/>
      <c r="BF734" s="1731"/>
      <c r="BG734" s="1731"/>
      <c r="BH734" s="1731"/>
      <c r="BI734" s="1731"/>
      <c r="BJ734" s="1731"/>
      <c r="BK734" s="1731"/>
      <c r="BL734" s="1731"/>
      <c r="BM734" s="1731"/>
      <c r="BN734" s="1731"/>
      <c r="BO734" s="1731"/>
      <c r="BP734" s="1731"/>
      <c r="BQ734" s="1731"/>
      <c r="BR734" s="1731"/>
      <c r="BS734" s="1731"/>
      <c r="BT734" s="1731"/>
      <c r="BU734" s="1731"/>
      <c r="BV734" s="1732"/>
      <c r="BW734" s="1732"/>
      <c r="BX734" s="1732"/>
      <c r="BY734" s="1732"/>
      <c r="BZ734" s="1731"/>
      <c r="CA734" s="2200"/>
      <c r="CB734" s="2200"/>
      <c r="CC734" s="2200"/>
      <c r="CD734" s="2200"/>
      <c r="CE734" s="2200"/>
      <c r="CF734" s="2200"/>
      <c r="CG734" s="2200"/>
      <c r="CH734" s="2200"/>
      <c r="CI734" s="2200"/>
      <c r="CJ734" s="2200"/>
      <c r="CK734" s="2200"/>
      <c r="CL734" s="2200"/>
      <c r="CM734" s="2200"/>
      <c r="CN734" s="2200"/>
      <c r="CO734" s="2200"/>
      <c r="CP734" s="2200"/>
      <c r="CQ734" s="2200"/>
      <c r="CR734" s="1731"/>
      <c r="CS734" s="1731"/>
    </row>
    <row r="735" spans="1:97" ht="13.5" customHeight="1" x14ac:dyDescent="0.25">
      <c r="A735" s="1731"/>
      <c r="B735" s="1731"/>
      <c r="C735" s="1731"/>
      <c r="D735" s="1731"/>
      <c r="E735" s="1731"/>
      <c r="F735" s="1731"/>
      <c r="G735" s="1731"/>
      <c r="H735" s="1731"/>
      <c r="I735" s="1731"/>
      <c r="J735" s="1731"/>
      <c r="K735" s="1731"/>
      <c r="L735" s="1731"/>
      <c r="M735" s="1731"/>
      <c r="N735" s="1731"/>
      <c r="O735" s="1731"/>
      <c r="P735" s="1731"/>
      <c r="Q735" s="1731"/>
      <c r="R735" s="1731"/>
      <c r="S735" s="1731"/>
      <c r="T735" s="1731"/>
      <c r="U735" s="1731"/>
      <c r="V735" s="1731"/>
      <c r="W735" s="1731"/>
      <c r="X735" s="1731"/>
      <c r="Y735" s="1731"/>
      <c r="Z735" s="1731"/>
      <c r="AA735" s="1731"/>
      <c r="AB735" s="1731"/>
      <c r="AC735" s="1731"/>
      <c r="AD735" s="1731"/>
      <c r="AE735" s="1731"/>
      <c r="AF735" s="1731"/>
      <c r="AG735" s="1731"/>
      <c r="AH735" s="1731"/>
      <c r="AI735" s="1731"/>
      <c r="AJ735" s="1731"/>
      <c r="AK735" s="1731"/>
      <c r="AL735" s="1731"/>
      <c r="AM735" s="1731"/>
      <c r="AN735" s="1731"/>
      <c r="AO735" s="1731"/>
      <c r="AP735" s="1731"/>
      <c r="AQ735" s="1731"/>
      <c r="AR735" s="1731"/>
      <c r="AS735" s="1731"/>
      <c r="AT735" s="1731"/>
      <c r="AU735" s="1731"/>
      <c r="AV735" s="1731"/>
      <c r="AW735" s="1731"/>
      <c r="AX735" s="1731"/>
      <c r="AY735" s="1731"/>
      <c r="AZ735" s="1731"/>
      <c r="BA735" s="1731"/>
      <c r="BB735" s="1731"/>
      <c r="BC735" s="1731"/>
      <c r="BD735" s="1731"/>
      <c r="BE735" s="1731"/>
      <c r="BF735" s="1731"/>
      <c r="BG735" s="1731"/>
      <c r="BH735" s="1731"/>
      <c r="BI735" s="1731"/>
      <c r="BJ735" s="1731"/>
      <c r="BK735" s="1731"/>
      <c r="BL735" s="1731"/>
      <c r="BM735" s="1731"/>
      <c r="BN735" s="1731"/>
      <c r="BO735" s="1731"/>
      <c r="BP735" s="1731"/>
      <c r="BQ735" s="1731"/>
      <c r="BR735" s="1731"/>
      <c r="BS735" s="1731"/>
      <c r="BT735" s="1731"/>
      <c r="BU735" s="1731"/>
      <c r="BV735" s="1732"/>
      <c r="BW735" s="1732"/>
      <c r="BX735" s="1732"/>
      <c r="BY735" s="1732"/>
      <c r="BZ735" s="1731"/>
      <c r="CA735" s="2200"/>
      <c r="CB735" s="2200"/>
      <c r="CC735" s="2200"/>
      <c r="CD735" s="2200"/>
      <c r="CE735" s="2200"/>
      <c r="CF735" s="2200"/>
      <c r="CG735" s="2200"/>
      <c r="CH735" s="2200"/>
      <c r="CI735" s="2200"/>
      <c r="CJ735" s="2200"/>
      <c r="CK735" s="2200"/>
      <c r="CL735" s="2200"/>
      <c r="CM735" s="2200"/>
      <c r="CN735" s="2200"/>
      <c r="CO735" s="2200"/>
      <c r="CP735" s="2200"/>
      <c r="CQ735" s="2200"/>
      <c r="CR735" s="1731"/>
      <c r="CS735" s="1731"/>
    </row>
    <row r="736" spans="1:97" ht="13.5" customHeight="1" x14ac:dyDescent="0.25">
      <c r="A736" s="1731"/>
      <c r="B736" s="1731"/>
      <c r="C736" s="1731"/>
      <c r="D736" s="1731"/>
      <c r="E736" s="1731"/>
      <c r="F736" s="1731"/>
      <c r="G736" s="1731"/>
      <c r="H736" s="1731"/>
      <c r="I736" s="1731"/>
      <c r="J736" s="1731"/>
      <c r="K736" s="1731"/>
      <c r="L736" s="1731"/>
      <c r="M736" s="1731"/>
      <c r="N736" s="1731"/>
      <c r="O736" s="1731"/>
      <c r="P736" s="1731"/>
      <c r="Q736" s="1731"/>
      <c r="R736" s="1731"/>
      <c r="S736" s="1731"/>
      <c r="T736" s="1731"/>
      <c r="U736" s="1731"/>
      <c r="V736" s="1731"/>
      <c r="W736" s="1731"/>
      <c r="X736" s="1731"/>
      <c r="Y736" s="1731"/>
      <c r="Z736" s="1731"/>
      <c r="AA736" s="1731"/>
      <c r="AB736" s="1731"/>
      <c r="AC736" s="1731"/>
      <c r="AD736" s="1731"/>
      <c r="AE736" s="1731"/>
      <c r="AF736" s="1731"/>
      <c r="AG736" s="1731"/>
      <c r="AH736" s="1731"/>
      <c r="AI736" s="1731"/>
      <c r="AJ736" s="1731"/>
      <c r="AK736" s="1731"/>
      <c r="AL736" s="1731"/>
      <c r="AM736" s="1731"/>
      <c r="AN736" s="1731"/>
      <c r="AO736" s="1731"/>
      <c r="AP736" s="1731"/>
      <c r="AQ736" s="1731"/>
      <c r="AR736" s="1731"/>
      <c r="AS736" s="1731"/>
      <c r="AT736" s="1731"/>
      <c r="AU736" s="1731"/>
      <c r="AV736" s="1731"/>
      <c r="AW736" s="1731"/>
      <c r="AX736" s="1731"/>
      <c r="AY736" s="1731"/>
      <c r="AZ736" s="1731"/>
      <c r="BA736" s="1731"/>
      <c r="BB736" s="1731"/>
      <c r="BC736" s="1731"/>
      <c r="BD736" s="1731"/>
      <c r="BE736" s="1731"/>
      <c r="BF736" s="1731"/>
      <c r="BG736" s="1731"/>
      <c r="BH736" s="1731"/>
      <c r="BI736" s="1731"/>
      <c r="BJ736" s="1731"/>
      <c r="BK736" s="1731"/>
      <c r="BL736" s="1731"/>
      <c r="BM736" s="1731"/>
      <c r="BN736" s="1731"/>
      <c r="BO736" s="1731"/>
      <c r="BP736" s="1731"/>
      <c r="BQ736" s="1731"/>
      <c r="BR736" s="1731"/>
      <c r="BS736" s="1731"/>
      <c r="BT736" s="1731"/>
      <c r="BU736" s="1731"/>
      <c r="BV736" s="1732"/>
      <c r="BW736" s="1732"/>
      <c r="BX736" s="1732"/>
      <c r="BY736" s="1732"/>
      <c r="BZ736" s="1731"/>
      <c r="CA736" s="2200"/>
      <c r="CB736" s="2200"/>
      <c r="CC736" s="2200"/>
      <c r="CD736" s="2200"/>
      <c r="CE736" s="2200"/>
      <c r="CF736" s="2200"/>
      <c r="CG736" s="2200"/>
      <c r="CH736" s="2200"/>
      <c r="CI736" s="2200"/>
      <c r="CJ736" s="2200"/>
      <c r="CK736" s="2200"/>
      <c r="CL736" s="2200"/>
      <c r="CM736" s="2200"/>
      <c r="CN736" s="2200"/>
      <c r="CO736" s="2200"/>
      <c r="CP736" s="2200"/>
      <c r="CQ736" s="2200"/>
      <c r="CR736" s="1731"/>
      <c r="CS736" s="1731"/>
    </row>
    <row r="737" spans="1:97" ht="13.5" customHeight="1" x14ac:dyDescent="0.25">
      <c r="A737" s="1731"/>
      <c r="B737" s="1731"/>
      <c r="C737" s="1731"/>
      <c r="D737" s="1731"/>
      <c r="E737" s="1731"/>
      <c r="F737" s="1731"/>
      <c r="G737" s="1731"/>
      <c r="H737" s="1731"/>
      <c r="I737" s="1731"/>
      <c r="J737" s="1731"/>
      <c r="K737" s="1731"/>
      <c r="L737" s="1731"/>
      <c r="M737" s="1731"/>
      <c r="N737" s="1731"/>
      <c r="O737" s="1731"/>
      <c r="P737" s="1731"/>
      <c r="Q737" s="1731"/>
      <c r="R737" s="1731"/>
      <c r="S737" s="1731"/>
      <c r="T737" s="1731"/>
      <c r="U737" s="1731"/>
      <c r="V737" s="1731"/>
      <c r="W737" s="1731"/>
      <c r="X737" s="1731"/>
      <c r="Y737" s="1731"/>
      <c r="Z737" s="1731"/>
      <c r="AA737" s="1731"/>
      <c r="AB737" s="1731"/>
      <c r="AC737" s="1731"/>
      <c r="AD737" s="1731"/>
      <c r="AE737" s="1731"/>
      <c r="AF737" s="1731"/>
      <c r="AG737" s="1731"/>
      <c r="AH737" s="1731"/>
      <c r="AI737" s="1731"/>
      <c r="AJ737" s="1731"/>
      <c r="AK737" s="1731"/>
      <c r="AL737" s="1731"/>
      <c r="AM737" s="1731"/>
      <c r="AN737" s="1731"/>
      <c r="AO737" s="1731"/>
      <c r="AP737" s="1731"/>
      <c r="AQ737" s="1731"/>
      <c r="AR737" s="1731"/>
      <c r="AS737" s="1731"/>
      <c r="AT737" s="1731"/>
      <c r="AU737" s="1731"/>
      <c r="AV737" s="1731"/>
      <c r="AW737" s="1731"/>
      <c r="AX737" s="1731"/>
      <c r="AY737" s="1731"/>
      <c r="AZ737" s="1731"/>
      <c r="BA737" s="1731"/>
      <c r="BB737" s="1731"/>
      <c r="BC737" s="1731"/>
      <c r="BD737" s="1731"/>
      <c r="BE737" s="1731"/>
      <c r="BF737" s="1731"/>
      <c r="BG737" s="1731"/>
      <c r="BH737" s="1731"/>
      <c r="BI737" s="1731"/>
      <c r="BJ737" s="1731"/>
      <c r="BK737" s="1731"/>
      <c r="BL737" s="1731"/>
      <c r="BM737" s="1731"/>
      <c r="BN737" s="1731"/>
      <c r="BO737" s="1731"/>
      <c r="BP737" s="1731"/>
      <c r="BQ737" s="1731"/>
      <c r="BR737" s="1731"/>
      <c r="BS737" s="1731"/>
      <c r="BT737" s="1731"/>
      <c r="BU737" s="1731"/>
      <c r="BV737" s="1732"/>
      <c r="BW737" s="1732"/>
      <c r="BX737" s="1732"/>
      <c r="BY737" s="1732"/>
      <c r="BZ737" s="1731"/>
      <c r="CA737" s="2200"/>
      <c r="CB737" s="2200"/>
      <c r="CC737" s="2200"/>
      <c r="CD737" s="2200"/>
      <c r="CE737" s="2200"/>
      <c r="CF737" s="2200"/>
      <c r="CG737" s="2200"/>
      <c r="CH737" s="2200"/>
      <c r="CI737" s="2200"/>
      <c r="CJ737" s="2200"/>
      <c r="CK737" s="2200"/>
      <c r="CL737" s="2200"/>
      <c r="CM737" s="2200"/>
      <c r="CN737" s="2200"/>
      <c r="CO737" s="2200"/>
      <c r="CP737" s="2200"/>
      <c r="CQ737" s="2200"/>
      <c r="CR737" s="1731"/>
      <c r="CS737" s="1731"/>
    </row>
    <row r="738" spans="1:97" ht="13.5" customHeight="1" x14ac:dyDescent="0.25">
      <c r="A738" s="1731"/>
      <c r="B738" s="1731"/>
      <c r="C738" s="1731"/>
      <c r="D738" s="1731"/>
      <c r="E738" s="1731"/>
      <c r="F738" s="1731"/>
      <c r="G738" s="1731"/>
      <c r="H738" s="1731"/>
      <c r="I738" s="1731"/>
      <c r="J738" s="1731"/>
      <c r="K738" s="1731"/>
      <c r="L738" s="1731"/>
      <c r="M738" s="1731"/>
      <c r="N738" s="1731"/>
      <c r="O738" s="1731"/>
      <c r="P738" s="1731"/>
      <c r="Q738" s="1731"/>
      <c r="R738" s="1731"/>
      <c r="S738" s="1731"/>
      <c r="T738" s="1731"/>
      <c r="U738" s="1731"/>
      <c r="V738" s="1731"/>
      <c r="W738" s="1731"/>
      <c r="X738" s="1731"/>
      <c r="Y738" s="1731"/>
      <c r="Z738" s="1731"/>
      <c r="AA738" s="1731"/>
      <c r="AB738" s="1731"/>
      <c r="AC738" s="1731"/>
      <c r="AD738" s="1731"/>
      <c r="AE738" s="1731"/>
      <c r="AF738" s="1731"/>
      <c r="AG738" s="1731"/>
      <c r="AH738" s="1731"/>
      <c r="AI738" s="1731"/>
      <c r="AJ738" s="1731"/>
      <c r="AK738" s="1731"/>
      <c r="AL738" s="1731"/>
      <c r="AM738" s="1731"/>
      <c r="AN738" s="1731"/>
      <c r="AO738" s="1731"/>
      <c r="AP738" s="1731"/>
      <c r="AQ738" s="1731"/>
      <c r="AR738" s="1731"/>
      <c r="AS738" s="1731"/>
      <c r="AT738" s="1731"/>
      <c r="AU738" s="1731"/>
      <c r="AV738" s="1731"/>
      <c r="AW738" s="1731"/>
      <c r="AX738" s="1731"/>
      <c r="AY738" s="1731"/>
      <c r="AZ738" s="1731"/>
      <c r="BA738" s="1731"/>
      <c r="BB738" s="1731"/>
      <c r="BC738" s="1731"/>
      <c r="BD738" s="1731"/>
      <c r="BE738" s="1731"/>
      <c r="BF738" s="1731"/>
      <c r="BG738" s="1731"/>
      <c r="BH738" s="1731"/>
      <c r="BI738" s="1731"/>
      <c r="BJ738" s="1731"/>
      <c r="BK738" s="1731"/>
      <c r="BL738" s="1731"/>
      <c r="BM738" s="1731"/>
      <c r="BN738" s="1731"/>
      <c r="BO738" s="1731"/>
      <c r="BP738" s="1731"/>
      <c r="BQ738" s="1731"/>
      <c r="BR738" s="1731"/>
      <c r="BS738" s="1731"/>
      <c r="BT738" s="1731"/>
      <c r="BU738" s="1731"/>
      <c r="BV738" s="1732"/>
      <c r="BW738" s="1732"/>
      <c r="BX738" s="1732"/>
      <c r="BY738" s="1732"/>
      <c r="BZ738" s="1731"/>
      <c r="CA738" s="2200"/>
      <c r="CB738" s="2200"/>
      <c r="CC738" s="2200"/>
      <c r="CD738" s="2200"/>
      <c r="CE738" s="2200"/>
      <c r="CF738" s="2200"/>
      <c r="CG738" s="2200"/>
      <c r="CH738" s="2200"/>
      <c r="CI738" s="2200"/>
      <c r="CJ738" s="2200"/>
      <c r="CK738" s="2200"/>
      <c r="CL738" s="2200"/>
      <c r="CM738" s="2200"/>
      <c r="CN738" s="2200"/>
      <c r="CO738" s="2200"/>
      <c r="CP738" s="2200"/>
      <c r="CQ738" s="2200"/>
      <c r="CR738" s="1731"/>
      <c r="CS738" s="1731"/>
    </row>
    <row r="739" spans="1:97" ht="13.5" customHeight="1" x14ac:dyDescent="0.25">
      <c r="A739" s="1731"/>
      <c r="B739" s="1731"/>
      <c r="C739" s="1731"/>
      <c r="D739" s="1731"/>
      <c r="E739" s="1731"/>
      <c r="F739" s="1731"/>
      <c r="G739" s="1731"/>
      <c r="H739" s="1731"/>
      <c r="I739" s="1731"/>
      <c r="J739" s="1731"/>
      <c r="K739" s="1731"/>
      <c r="L739" s="1731"/>
      <c r="M739" s="1731"/>
      <c r="N739" s="1731"/>
      <c r="O739" s="1731"/>
      <c r="P739" s="1731"/>
      <c r="Q739" s="1731"/>
      <c r="R739" s="1731"/>
      <c r="S739" s="1731"/>
      <c r="T739" s="1731"/>
      <c r="U739" s="1731"/>
      <c r="V739" s="1731"/>
      <c r="W739" s="1731"/>
      <c r="X739" s="1731"/>
      <c r="Y739" s="1731"/>
      <c r="Z739" s="1731"/>
      <c r="AA739" s="1731"/>
      <c r="AB739" s="1731"/>
      <c r="AC739" s="1731"/>
      <c r="AD739" s="1731"/>
      <c r="AE739" s="1731"/>
      <c r="AF739" s="1731"/>
      <c r="AG739" s="1731"/>
      <c r="AH739" s="1731"/>
      <c r="AI739" s="1731"/>
      <c r="AJ739" s="1731"/>
      <c r="AK739" s="1731"/>
      <c r="AL739" s="1731"/>
      <c r="AM739" s="1731"/>
      <c r="AN739" s="1731"/>
      <c r="AO739" s="1731"/>
      <c r="AP739" s="1731"/>
      <c r="AQ739" s="1731"/>
      <c r="AR739" s="1731"/>
      <c r="AS739" s="1731"/>
      <c r="AT739" s="1731"/>
      <c r="AU739" s="1731"/>
      <c r="AV739" s="1731"/>
      <c r="AW739" s="1731"/>
      <c r="AX739" s="1731"/>
      <c r="AY739" s="1731"/>
      <c r="AZ739" s="1731"/>
      <c r="BA739" s="1731"/>
      <c r="BB739" s="1731"/>
      <c r="BC739" s="1731"/>
      <c r="BD739" s="1731"/>
      <c r="BE739" s="1731"/>
      <c r="BF739" s="1731"/>
      <c r="BG739" s="1731"/>
      <c r="BH739" s="1731"/>
      <c r="BI739" s="1731"/>
      <c r="BJ739" s="1731"/>
      <c r="BK739" s="1731"/>
      <c r="BL739" s="1731"/>
      <c r="BM739" s="1731"/>
      <c r="BN739" s="1731"/>
      <c r="BO739" s="1731"/>
      <c r="BP739" s="1731"/>
      <c r="BQ739" s="1731"/>
      <c r="BR739" s="1731"/>
      <c r="BS739" s="1731"/>
      <c r="BT739" s="1731"/>
      <c r="BU739" s="1731"/>
      <c r="BV739" s="1732"/>
      <c r="BW739" s="1732"/>
      <c r="BX739" s="1732"/>
      <c r="BY739" s="1732"/>
      <c r="BZ739" s="1731"/>
      <c r="CA739" s="2200"/>
      <c r="CB739" s="2200"/>
      <c r="CC739" s="2200"/>
      <c r="CD739" s="2200"/>
      <c r="CE739" s="2200"/>
      <c r="CF739" s="2200"/>
      <c r="CG739" s="2200"/>
      <c r="CH739" s="2200"/>
      <c r="CI739" s="2200"/>
      <c r="CJ739" s="2200"/>
      <c r="CK739" s="2200"/>
      <c r="CL739" s="2200"/>
      <c r="CM739" s="2200"/>
      <c r="CN739" s="2200"/>
      <c r="CO739" s="2200"/>
      <c r="CP739" s="2200"/>
      <c r="CQ739" s="2200"/>
      <c r="CR739" s="1731"/>
      <c r="CS739" s="1731"/>
    </row>
    <row r="740" spans="1:97" ht="13.5" customHeight="1" x14ac:dyDescent="0.25">
      <c r="A740" s="1731"/>
      <c r="B740" s="1731"/>
      <c r="C740" s="1731"/>
      <c r="D740" s="1731"/>
      <c r="E740" s="1731"/>
      <c r="F740" s="1731"/>
      <c r="G740" s="1731"/>
      <c r="H740" s="1731"/>
      <c r="I740" s="1731"/>
      <c r="J740" s="1731"/>
      <c r="K740" s="1731"/>
      <c r="L740" s="1731"/>
      <c r="M740" s="1731"/>
      <c r="N740" s="1731"/>
      <c r="O740" s="1731"/>
      <c r="P740" s="1731"/>
      <c r="Q740" s="1731"/>
      <c r="R740" s="1731"/>
      <c r="S740" s="1731"/>
      <c r="T740" s="1731"/>
      <c r="U740" s="1731"/>
      <c r="V740" s="1731"/>
      <c r="W740" s="1731"/>
      <c r="X740" s="1731"/>
      <c r="Y740" s="1731"/>
      <c r="Z740" s="1731"/>
      <c r="AA740" s="1731"/>
      <c r="AB740" s="1731"/>
      <c r="AC740" s="1731"/>
      <c r="AD740" s="1731"/>
      <c r="AE740" s="1731"/>
      <c r="AF740" s="1731"/>
      <c r="AG740" s="1731"/>
      <c r="AH740" s="1731"/>
      <c r="AI740" s="1731"/>
      <c r="AJ740" s="1731"/>
      <c r="AK740" s="1731"/>
      <c r="AL740" s="1731"/>
      <c r="AM740" s="1731"/>
      <c r="AN740" s="1731"/>
      <c r="AO740" s="1731"/>
      <c r="AP740" s="1731"/>
      <c r="AQ740" s="1731"/>
      <c r="AR740" s="1731"/>
      <c r="AS740" s="1731"/>
      <c r="AT740" s="1731"/>
      <c r="AU740" s="1731"/>
      <c r="AV740" s="1731"/>
      <c r="AW740" s="1731"/>
      <c r="AX740" s="1731"/>
      <c r="AY740" s="1731"/>
      <c r="AZ740" s="1731"/>
      <c r="BA740" s="1731"/>
      <c r="BB740" s="1731"/>
      <c r="BC740" s="1731"/>
      <c r="BD740" s="1731"/>
      <c r="BE740" s="1731"/>
      <c r="BF740" s="1731"/>
      <c r="BG740" s="1731"/>
      <c r="BH740" s="1731"/>
      <c r="BI740" s="1731"/>
      <c r="BJ740" s="1731"/>
      <c r="BK740" s="1731"/>
      <c r="BL740" s="1731"/>
      <c r="BM740" s="1731"/>
      <c r="BN740" s="1731"/>
      <c r="BO740" s="1731"/>
      <c r="BP740" s="1731"/>
      <c r="BQ740" s="1731"/>
      <c r="BR740" s="1731"/>
      <c r="BS740" s="1731"/>
      <c r="BT740" s="1731"/>
      <c r="BU740" s="1731"/>
      <c r="BV740" s="1732"/>
      <c r="BW740" s="1732"/>
      <c r="BX740" s="1732"/>
      <c r="BY740" s="1732"/>
      <c r="BZ740" s="1731"/>
      <c r="CA740" s="2200"/>
      <c r="CB740" s="2200"/>
      <c r="CC740" s="2200"/>
      <c r="CD740" s="2200"/>
      <c r="CE740" s="2200"/>
      <c r="CF740" s="2200"/>
      <c r="CG740" s="2200"/>
      <c r="CH740" s="2200"/>
      <c r="CI740" s="2200"/>
      <c r="CJ740" s="2200"/>
      <c r="CK740" s="2200"/>
      <c r="CL740" s="2200"/>
      <c r="CM740" s="2200"/>
      <c r="CN740" s="2200"/>
      <c r="CO740" s="2200"/>
      <c r="CP740" s="2200"/>
      <c r="CQ740" s="2200"/>
      <c r="CR740" s="1731"/>
      <c r="CS740" s="1731"/>
    </row>
    <row r="741" spans="1:97" ht="13.5" customHeight="1" x14ac:dyDescent="0.25">
      <c r="A741" s="1731"/>
      <c r="B741" s="1731"/>
      <c r="C741" s="1731"/>
      <c r="D741" s="1731"/>
      <c r="E741" s="1731"/>
      <c r="F741" s="1731"/>
      <c r="G741" s="1731"/>
      <c r="H741" s="1731"/>
      <c r="I741" s="1731"/>
      <c r="J741" s="1731"/>
      <c r="K741" s="1731"/>
      <c r="L741" s="1731"/>
      <c r="M741" s="1731"/>
      <c r="N741" s="1731"/>
      <c r="O741" s="1731"/>
      <c r="P741" s="1731"/>
      <c r="Q741" s="1731"/>
      <c r="R741" s="1731"/>
      <c r="S741" s="1731"/>
      <c r="T741" s="1731"/>
      <c r="U741" s="1731"/>
      <c r="V741" s="1731"/>
      <c r="W741" s="1731"/>
      <c r="X741" s="1731"/>
      <c r="Y741" s="1731"/>
      <c r="Z741" s="1731"/>
      <c r="AA741" s="1731"/>
      <c r="AB741" s="1731"/>
      <c r="AC741" s="1731"/>
      <c r="AD741" s="1731"/>
      <c r="AE741" s="1731"/>
      <c r="AF741" s="1731"/>
      <c r="AG741" s="1731"/>
      <c r="AH741" s="1731"/>
      <c r="AI741" s="1731"/>
      <c r="AJ741" s="1731"/>
      <c r="AK741" s="1731"/>
      <c r="AL741" s="1731"/>
      <c r="AM741" s="1731"/>
      <c r="AN741" s="1731"/>
      <c r="AO741" s="1731"/>
      <c r="AP741" s="1731"/>
      <c r="AQ741" s="1731"/>
      <c r="AR741" s="1731"/>
      <c r="AS741" s="1731"/>
      <c r="AT741" s="1731"/>
      <c r="AU741" s="1731"/>
      <c r="AV741" s="1731"/>
      <c r="AW741" s="1731"/>
      <c r="AX741" s="1731"/>
      <c r="AY741" s="1731"/>
      <c r="AZ741" s="1731"/>
      <c r="BA741" s="1731"/>
      <c r="BB741" s="1731"/>
      <c r="BC741" s="1731"/>
      <c r="BD741" s="1731"/>
      <c r="BE741" s="1731"/>
      <c r="BF741" s="1731"/>
      <c r="BG741" s="1731"/>
      <c r="BH741" s="1731"/>
      <c r="BI741" s="1731"/>
      <c r="BJ741" s="1731"/>
      <c r="BK741" s="1731"/>
      <c r="BL741" s="1731"/>
      <c r="BM741" s="1731"/>
      <c r="BN741" s="1731"/>
      <c r="BO741" s="1731"/>
      <c r="BP741" s="1731"/>
      <c r="BQ741" s="1731"/>
      <c r="BR741" s="1731"/>
      <c r="BS741" s="1731"/>
      <c r="BT741" s="1731"/>
      <c r="BU741" s="1731"/>
      <c r="BV741" s="1732"/>
      <c r="BW741" s="1732"/>
      <c r="BX741" s="1732"/>
      <c r="BY741" s="1732"/>
      <c r="BZ741" s="1731"/>
      <c r="CA741" s="2200"/>
      <c r="CB741" s="2200"/>
      <c r="CC741" s="2200"/>
      <c r="CD741" s="2200"/>
      <c r="CE741" s="2200"/>
      <c r="CF741" s="2200"/>
      <c r="CG741" s="2200"/>
      <c r="CH741" s="2200"/>
      <c r="CI741" s="2200"/>
      <c r="CJ741" s="2200"/>
      <c r="CK741" s="2200"/>
      <c r="CL741" s="2200"/>
      <c r="CM741" s="2200"/>
      <c r="CN741" s="2200"/>
      <c r="CO741" s="2200"/>
      <c r="CP741" s="2200"/>
      <c r="CQ741" s="2200"/>
      <c r="CR741" s="1731"/>
      <c r="CS741" s="1731"/>
    </row>
    <row r="742" spans="1:97" ht="13.5" customHeight="1" x14ac:dyDescent="0.25">
      <c r="A742" s="1731"/>
      <c r="B742" s="1731"/>
      <c r="C742" s="1731"/>
      <c r="D742" s="1731"/>
      <c r="E742" s="1731"/>
      <c r="F742" s="1731"/>
      <c r="G742" s="1731"/>
      <c r="H742" s="1731"/>
      <c r="I742" s="1731"/>
      <c r="J742" s="1731"/>
      <c r="K742" s="1731"/>
      <c r="L742" s="1731"/>
      <c r="M742" s="1731"/>
      <c r="N742" s="1731"/>
      <c r="O742" s="1731"/>
      <c r="P742" s="1731"/>
      <c r="Q742" s="1731"/>
      <c r="R742" s="1731"/>
      <c r="S742" s="1731"/>
      <c r="T742" s="1731"/>
      <c r="U742" s="1731"/>
      <c r="V742" s="1731"/>
      <c r="W742" s="1731"/>
      <c r="X742" s="1731"/>
      <c r="Y742" s="1731"/>
      <c r="Z742" s="1731"/>
      <c r="AA742" s="1731"/>
      <c r="AB742" s="1731"/>
      <c r="AC742" s="1731"/>
      <c r="AD742" s="1731"/>
      <c r="AE742" s="1731"/>
      <c r="AF742" s="1731"/>
      <c r="AG742" s="1731"/>
      <c r="AH742" s="1731"/>
      <c r="AI742" s="1731"/>
      <c r="AJ742" s="1731"/>
      <c r="AK742" s="1731"/>
      <c r="AL742" s="1731"/>
      <c r="AM742" s="1731"/>
      <c r="AN742" s="1731"/>
      <c r="AO742" s="1731"/>
      <c r="AP742" s="1731"/>
      <c r="AQ742" s="1731"/>
      <c r="AR742" s="1731"/>
      <c r="AS742" s="1731"/>
      <c r="AT742" s="1731"/>
      <c r="AU742" s="1731"/>
      <c r="AV742" s="1731"/>
      <c r="AW742" s="1731"/>
      <c r="AX742" s="1731"/>
      <c r="AY742" s="1731"/>
      <c r="AZ742" s="1731"/>
      <c r="BA742" s="1731"/>
      <c r="BB742" s="1731"/>
      <c r="BC742" s="1731"/>
      <c r="BD742" s="1731"/>
      <c r="BE742" s="1731"/>
      <c r="BF742" s="1731"/>
      <c r="BG742" s="1731"/>
      <c r="BH742" s="1731"/>
      <c r="BI742" s="1731"/>
      <c r="BJ742" s="1731"/>
      <c r="BK742" s="1731"/>
      <c r="BL742" s="1731"/>
      <c r="BM742" s="1731"/>
      <c r="BN742" s="1731"/>
      <c r="BO742" s="1731"/>
      <c r="BP742" s="1731"/>
      <c r="BQ742" s="1731"/>
      <c r="BR742" s="1731"/>
      <c r="BS742" s="1731"/>
      <c r="BT742" s="1731"/>
      <c r="BU742" s="1731"/>
      <c r="BV742" s="1732"/>
      <c r="BW742" s="1732"/>
      <c r="BX742" s="1732"/>
      <c r="BY742" s="1732"/>
      <c r="BZ742" s="1731"/>
      <c r="CA742" s="2200"/>
      <c r="CB742" s="2200"/>
      <c r="CC742" s="2200"/>
      <c r="CD742" s="2200"/>
      <c r="CE742" s="2200"/>
      <c r="CF742" s="2200"/>
      <c r="CG742" s="2200"/>
      <c r="CH742" s="2200"/>
      <c r="CI742" s="2200"/>
      <c r="CJ742" s="2200"/>
      <c r="CK742" s="2200"/>
      <c r="CL742" s="2200"/>
      <c r="CM742" s="2200"/>
      <c r="CN742" s="2200"/>
      <c r="CO742" s="2200"/>
      <c r="CP742" s="2200"/>
      <c r="CQ742" s="2200"/>
      <c r="CR742" s="1731"/>
      <c r="CS742" s="1731"/>
    </row>
    <row r="743" spans="1:97" ht="13.5" customHeight="1" x14ac:dyDescent="0.25">
      <c r="A743" s="1731"/>
      <c r="B743" s="1731"/>
      <c r="C743" s="1731"/>
      <c r="D743" s="1731"/>
      <c r="E743" s="1731"/>
      <c r="F743" s="1731"/>
      <c r="G743" s="1731"/>
      <c r="H743" s="1731"/>
      <c r="I743" s="1731"/>
      <c r="J743" s="1731"/>
      <c r="K743" s="1731"/>
      <c r="L743" s="1731"/>
      <c r="M743" s="1731"/>
      <c r="N743" s="1731"/>
      <c r="O743" s="1731"/>
      <c r="P743" s="1731"/>
      <c r="Q743" s="1731"/>
      <c r="R743" s="1731"/>
      <c r="S743" s="1731"/>
      <c r="T743" s="1731"/>
      <c r="U743" s="1731"/>
      <c r="V743" s="1731"/>
      <c r="W743" s="1731"/>
      <c r="X743" s="1731"/>
      <c r="Y743" s="1731"/>
      <c r="Z743" s="1731"/>
      <c r="AA743" s="1731"/>
      <c r="AB743" s="1731"/>
      <c r="AC743" s="1731"/>
      <c r="AD743" s="1731"/>
      <c r="AE743" s="1731"/>
      <c r="AF743" s="1731"/>
      <c r="AG743" s="1731"/>
      <c r="AH743" s="1731"/>
      <c r="AI743" s="1731"/>
      <c r="AJ743" s="1731"/>
      <c r="AK743" s="1731"/>
      <c r="AL743" s="1731"/>
      <c r="AM743" s="1731"/>
      <c r="AN743" s="1731"/>
      <c r="AO743" s="1731"/>
      <c r="AP743" s="1731"/>
      <c r="AQ743" s="1731"/>
      <c r="AR743" s="1731"/>
      <c r="AS743" s="1731"/>
      <c r="AT743" s="1731"/>
      <c r="AU743" s="1731"/>
      <c r="AV743" s="1731"/>
      <c r="AW743" s="1731"/>
      <c r="AX743" s="1731"/>
      <c r="AY743" s="1731"/>
      <c r="AZ743" s="1731"/>
      <c r="BA743" s="1731"/>
      <c r="BB743" s="1731"/>
      <c r="BC743" s="1731"/>
      <c r="BD743" s="1731"/>
      <c r="BE743" s="1731"/>
      <c r="BF743" s="1731"/>
      <c r="BG743" s="1731"/>
      <c r="BH743" s="1731"/>
      <c r="BI743" s="1731"/>
      <c r="BJ743" s="1731"/>
      <c r="BK743" s="1731"/>
      <c r="BL743" s="1731"/>
      <c r="BM743" s="1731"/>
      <c r="BN743" s="1731"/>
      <c r="BO743" s="1731"/>
      <c r="BP743" s="1731"/>
      <c r="BQ743" s="1731"/>
      <c r="BR743" s="1731"/>
      <c r="BS743" s="1731"/>
      <c r="BT743" s="1731"/>
      <c r="BU743" s="1731"/>
      <c r="BV743" s="1732"/>
      <c r="BW743" s="1732"/>
      <c r="BX743" s="1732"/>
      <c r="BY743" s="1732"/>
      <c r="BZ743" s="1731"/>
      <c r="CA743" s="2200"/>
      <c r="CB743" s="2200"/>
      <c r="CC743" s="2200"/>
      <c r="CD743" s="2200"/>
      <c r="CE743" s="2200"/>
      <c r="CF743" s="2200"/>
      <c r="CG743" s="2200"/>
      <c r="CH743" s="2200"/>
      <c r="CI743" s="2200"/>
      <c r="CJ743" s="2200"/>
      <c r="CK743" s="2200"/>
      <c r="CL743" s="2200"/>
      <c r="CM743" s="2200"/>
      <c r="CN743" s="2200"/>
      <c r="CO743" s="2200"/>
      <c r="CP743" s="2200"/>
      <c r="CQ743" s="2200"/>
      <c r="CR743" s="1731"/>
      <c r="CS743" s="1731"/>
    </row>
    <row r="744" spans="1:97" ht="13.5" customHeight="1" x14ac:dyDescent="0.25">
      <c r="A744" s="1731"/>
      <c r="B744" s="1731"/>
      <c r="C744" s="1731"/>
      <c r="D744" s="1731"/>
      <c r="E744" s="1731"/>
      <c r="F744" s="1731"/>
      <c r="G744" s="1731"/>
      <c r="H744" s="1731"/>
      <c r="I744" s="1731"/>
      <c r="J744" s="1731"/>
      <c r="K744" s="1731"/>
      <c r="L744" s="1731"/>
      <c r="M744" s="1731"/>
      <c r="N744" s="1731"/>
      <c r="O744" s="1731"/>
      <c r="P744" s="1731"/>
      <c r="Q744" s="1731"/>
      <c r="R744" s="1731"/>
      <c r="S744" s="1731"/>
      <c r="T744" s="1731"/>
      <c r="U744" s="1731"/>
      <c r="V744" s="1731"/>
      <c r="W744" s="1731"/>
      <c r="X744" s="1731"/>
      <c r="Y744" s="1731"/>
      <c r="Z744" s="1731"/>
      <c r="AA744" s="1731"/>
      <c r="AB744" s="1731"/>
      <c r="AC744" s="1731"/>
      <c r="AD744" s="1731"/>
      <c r="AE744" s="1731"/>
      <c r="AF744" s="1731"/>
      <c r="AG744" s="1731"/>
      <c r="AH744" s="1731"/>
      <c r="AI744" s="1731"/>
      <c r="AJ744" s="1731"/>
      <c r="AK744" s="1731"/>
      <c r="AL744" s="1731"/>
      <c r="AM744" s="1731"/>
      <c r="AN744" s="1731"/>
      <c r="AO744" s="1731"/>
      <c r="AP744" s="1731"/>
      <c r="AQ744" s="1731"/>
      <c r="AR744" s="1731"/>
      <c r="AS744" s="1731"/>
      <c r="AT744" s="1731"/>
      <c r="AU744" s="1731"/>
      <c r="AV744" s="1731"/>
      <c r="AW744" s="1731"/>
      <c r="AX744" s="1731"/>
      <c r="AY744" s="1731"/>
      <c r="AZ744" s="1731"/>
      <c r="BA744" s="1731"/>
      <c r="BB744" s="1731"/>
      <c r="BC744" s="1731"/>
      <c r="BD744" s="1731"/>
      <c r="BE744" s="1731"/>
      <c r="BF744" s="1731"/>
      <c r="BG744" s="1731"/>
      <c r="BH744" s="1731"/>
      <c r="BI744" s="1731"/>
      <c r="BJ744" s="1731"/>
      <c r="BK744" s="1731"/>
      <c r="BL744" s="1731"/>
      <c r="BM744" s="1731"/>
      <c r="BN744" s="1731"/>
      <c r="BO744" s="1731"/>
      <c r="BP744" s="1731"/>
      <c r="BQ744" s="1731"/>
      <c r="BR744" s="1731"/>
      <c r="BS744" s="1731"/>
      <c r="BT744" s="1731"/>
      <c r="BU744" s="1731"/>
      <c r="BV744" s="1732"/>
      <c r="BW744" s="1732"/>
      <c r="BX744" s="1732"/>
      <c r="BY744" s="1732"/>
      <c r="BZ744" s="1731"/>
      <c r="CA744" s="2200"/>
      <c r="CB744" s="2200"/>
      <c r="CC744" s="2200"/>
      <c r="CD744" s="2200"/>
      <c r="CE744" s="2200"/>
      <c r="CF744" s="2200"/>
      <c r="CG744" s="2200"/>
      <c r="CH744" s="2200"/>
      <c r="CI744" s="2200"/>
      <c r="CJ744" s="2200"/>
      <c r="CK744" s="2200"/>
      <c r="CL744" s="2200"/>
      <c r="CM744" s="2200"/>
      <c r="CN744" s="2200"/>
      <c r="CO744" s="2200"/>
      <c r="CP744" s="2200"/>
      <c r="CQ744" s="2200"/>
      <c r="CR744" s="1731"/>
      <c r="CS744" s="1731"/>
    </row>
    <row r="745" spans="1:97" ht="13.5" customHeight="1" x14ac:dyDescent="0.25">
      <c r="A745" s="1731"/>
      <c r="B745" s="1731"/>
      <c r="C745" s="1731"/>
      <c r="D745" s="1731"/>
      <c r="E745" s="1731"/>
      <c r="F745" s="1731"/>
      <c r="G745" s="1731"/>
      <c r="H745" s="1731"/>
      <c r="I745" s="1731"/>
      <c r="J745" s="1731"/>
      <c r="K745" s="1731"/>
      <c r="L745" s="1731"/>
      <c r="M745" s="1731"/>
      <c r="N745" s="1731"/>
      <c r="O745" s="1731"/>
      <c r="P745" s="1731"/>
      <c r="Q745" s="1731"/>
      <c r="R745" s="1731"/>
      <c r="S745" s="1731"/>
      <c r="T745" s="1731"/>
      <c r="U745" s="1731"/>
      <c r="V745" s="1731"/>
      <c r="W745" s="1731"/>
      <c r="X745" s="1731"/>
      <c r="Y745" s="1731"/>
      <c r="Z745" s="1731"/>
      <c r="AA745" s="1731"/>
      <c r="AB745" s="1731"/>
      <c r="AC745" s="1731"/>
      <c r="AD745" s="1731"/>
      <c r="AE745" s="1731"/>
      <c r="AF745" s="1731"/>
      <c r="AG745" s="1731"/>
      <c r="AH745" s="1731"/>
      <c r="AI745" s="1731"/>
      <c r="AJ745" s="1731"/>
      <c r="AK745" s="1731"/>
      <c r="AL745" s="1731"/>
      <c r="AM745" s="1731"/>
      <c r="AN745" s="1731"/>
      <c r="AO745" s="1731"/>
      <c r="AP745" s="1731"/>
      <c r="AQ745" s="1731"/>
      <c r="AR745" s="1731"/>
      <c r="AS745" s="1731"/>
      <c r="AT745" s="1731"/>
      <c r="AU745" s="1731"/>
      <c r="AV745" s="1731"/>
      <c r="AW745" s="1731"/>
      <c r="AX745" s="1731"/>
      <c r="AY745" s="1731"/>
      <c r="AZ745" s="1731"/>
      <c r="BA745" s="1731"/>
      <c r="BB745" s="1731"/>
      <c r="BC745" s="1731"/>
      <c r="BD745" s="1731"/>
      <c r="BE745" s="1731"/>
      <c r="BF745" s="1731"/>
      <c r="BG745" s="1731"/>
      <c r="BH745" s="1731"/>
      <c r="BI745" s="1731"/>
      <c r="BJ745" s="1731"/>
      <c r="BK745" s="1731"/>
      <c r="BL745" s="1731"/>
      <c r="BM745" s="1731"/>
      <c r="BN745" s="1731"/>
      <c r="BO745" s="1731"/>
      <c r="BP745" s="1731"/>
      <c r="BQ745" s="1731"/>
      <c r="BR745" s="1731"/>
      <c r="BS745" s="1731"/>
      <c r="BT745" s="1731"/>
      <c r="BU745" s="1731"/>
      <c r="BV745" s="1732"/>
      <c r="BW745" s="1732"/>
      <c r="BX745" s="1732"/>
      <c r="BY745" s="1732"/>
      <c r="BZ745" s="1731"/>
      <c r="CA745" s="2200"/>
      <c r="CB745" s="2200"/>
      <c r="CC745" s="2200"/>
      <c r="CD745" s="2200"/>
      <c r="CE745" s="2200"/>
      <c r="CF745" s="2200"/>
      <c r="CG745" s="2200"/>
      <c r="CH745" s="2200"/>
      <c r="CI745" s="2200"/>
      <c r="CJ745" s="2200"/>
      <c r="CK745" s="2200"/>
      <c r="CL745" s="2200"/>
      <c r="CM745" s="2200"/>
      <c r="CN745" s="2200"/>
      <c r="CO745" s="2200"/>
      <c r="CP745" s="2200"/>
      <c r="CQ745" s="2200"/>
      <c r="CR745" s="1731"/>
      <c r="CS745" s="1731"/>
    </row>
    <row r="746" spans="1:97" ht="13.5" customHeight="1" x14ac:dyDescent="0.25">
      <c r="A746" s="1731"/>
      <c r="B746" s="1731"/>
      <c r="C746" s="1731"/>
      <c r="D746" s="1731"/>
      <c r="E746" s="1731"/>
      <c r="F746" s="1731"/>
      <c r="G746" s="1731"/>
      <c r="H746" s="1731"/>
      <c r="I746" s="1731"/>
      <c r="J746" s="1731"/>
      <c r="K746" s="1731"/>
      <c r="L746" s="1731"/>
      <c r="M746" s="1731"/>
      <c r="N746" s="1731"/>
      <c r="O746" s="1731"/>
      <c r="P746" s="1731"/>
      <c r="Q746" s="1731"/>
      <c r="R746" s="1731"/>
      <c r="S746" s="1731"/>
      <c r="T746" s="1731"/>
      <c r="U746" s="1731"/>
      <c r="V746" s="1731"/>
      <c r="W746" s="1731"/>
      <c r="X746" s="1731"/>
      <c r="Y746" s="1731"/>
      <c r="Z746" s="1731"/>
      <c r="AA746" s="1731"/>
      <c r="AB746" s="1731"/>
      <c r="AC746" s="1731"/>
      <c r="AD746" s="1731"/>
      <c r="AE746" s="1731"/>
      <c r="AF746" s="1731"/>
      <c r="AG746" s="1731"/>
      <c r="AH746" s="1731"/>
      <c r="AI746" s="1731"/>
      <c r="AJ746" s="1731"/>
      <c r="AK746" s="1731"/>
      <c r="AL746" s="1731"/>
      <c r="AM746" s="1731"/>
      <c r="AN746" s="1731"/>
      <c r="AO746" s="1731"/>
      <c r="AP746" s="1731"/>
      <c r="AQ746" s="1731"/>
      <c r="AR746" s="1731"/>
      <c r="AS746" s="1731"/>
      <c r="AT746" s="1731"/>
      <c r="AU746" s="1731"/>
      <c r="AV746" s="1731"/>
      <c r="AW746" s="1731"/>
      <c r="AX746" s="1731"/>
      <c r="AY746" s="1731"/>
      <c r="AZ746" s="1731"/>
      <c r="BA746" s="1731"/>
      <c r="BB746" s="1731"/>
      <c r="BC746" s="1731"/>
      <c r="BD746" s="1731"/>
      <c r="BE746" s="1731"/>
      <c r="BF746" s="1731"/>
      <c r="BG746" s="1731"/>
      <c r="BH746" s="1731"/>
      <c r="BI746" s="1731"/>
      <c r="BJ746" s="1731"/>
      <c r="BK746" s="1731"/>
      <c r="BL746" s="1731"/>
      <c r="BM746" s="1731"/>
      <c r="BN746" s="1731"/>
      <c r="BO746" s="1731"/>
      <c r="BP746" s="1731"/>
      <c r="BQ746" s="1731"/>
      <c r="BR746" s="1731"/>
      <c r="BS746" s="1731"/>
      <c r="BT746" s="1731"/>
      <c r="BU746" s="1731"/>
      <c r="BV746" s="1732"/>
      <c r="BW746" s="1732"/>
      <c r="BX746" s="1732"/>
      <c r="BY746" s="1732"/>
      <c r="BZ746" s="1731"/>
      <c r="CA746" s="2200"/>
      <c r="CB746" s="2200"/>
      <c r="CC746" s="2200"/>
      <c r="CD746" s="2200"/>
      <c r="CE746" s="2200"/>
      <c r="CF746" s="2200"/>
      <c r="CG746" s="2200"/>
      <c r="CH746" s="2200"/>
      <c r="CI746" s="2200"/>
      <c r="CJ746" s="2200"/>
      <c r="CK746" s="2200"/>
      <c r="CL746" s="2200"/>
      <c r="CM746" s="2200"/>
      <c r="CN746" s="2200"/>
      <c r="CO746" s="2200"/>
      <c r="CP746" s="2200"/>
      <c r="CQ746" s="2200"/>
      <c r="CR746" s="1731"/>
      <c r="CS746" s="1731"/>
    </row>
    <row r="747" spans="1:97" ht="13.5" customHeight="1" x14ac:dyDescent="0.25">
      <c r="A747" s="1731"/>
      <c r="B747" s="1731"/>
      <c r="C747" s="1731"/>
      <c r="D747" s="1731"/>
      <c r="E747" s="1731"/>
      <c r="F747" s="1731"/>
      <c r="G747" s="1731"/>
      <c r="H747" s="1731"/>
      <c r="I747" s="1731"/>
      <c r="J747" s="1731"/>
      <c r="K747" s="1731"/>
      <c r="L747" s="1731"/>
      <c r="M747" s="1731"/>
      <c r="N747" s="1731"/>
      <c r="O747" s="1731"/>
      <c r="P747" s="1731"/>
      <c r="Q747" s="1731"/>
      <c r="R747" s="1731"/>
      <c r="S747" s="1731"/>
      <c r="T747" s="1731"/>
      <c r="U747" s="1731"/>
      <c r="V747" s="1731"/>
      <c r="W747" s="1731"/>
      <c r="X747" s="1731"/>
      <c r="Y747" s="1731"/>
      <c r="Z747" s="1731"/>
      <c r="AA747" s="1731"/>
      <c r="AB747" s="1731"/>
      <c r="AC747" s="1731"/>
      <c r="AD747" s="1731"/>
      <c r="AE747" s="1731"/>
      <c r="AF747" s="1731"/>
      <c r="AG747" s="1731"/>
      <c r="AH747" s="1731"/>
      <c r="AI747" s="1731"/>
      <c r="AJ747" s="1731"/>
      <c r="AK747" s="1731"/>
      <c r="AL747" s="1731"/>
      <c r="AM747" s="1731"/>
      <c r="AN747" s="1731"/>
      <c r="AO747" s="1731"/>
      <c r="AP747" s="1731"/>
      <c r="AQ747" s="1731"/>
      <c r="AR747" s="1731"/>
      <c r="AS747" s="1731"/>
      <c r="AT747" s="1731"/>
      <c r="AU747" s="1731"/>
      <c r="AV747" s="1731"/>
      <c r="AW747" s="1731"/>
      <c r="AX747" s="1731"/>
      <c r="AY747" s="1731"/>
      <c r="AZ747" s="1731"/>
      <c r="BA747" s="1731"/>
      <c r="BB747" s="1731"/>
      <c r="BC747" s="1731"/>
      <c r="BD747" s="1731"/>
      <c r="BE747" s="1731"/>
      <c r="BF747" s="1731"/>
      <c r="BG747" s="1731"/>
      <c r="BH747" s="1731"/>
      <c r="BI747" s="1731"/>
      <c r="BJ747" s="1731"/>
      <c r="BK747" s="1731"/>
      <c r="BL747" s="1731"/>
      <c r="BM747" s="1731"/>
      <c r="BN747" s="1731"/>
      <c r="BO747" s="1731"/>
      <c r="BP747" s="1731"/>
      <c r="BQ747" s="1731"/>
      <c r="BR747" s="1731"/>
      <c r="BS747" s="1731"/>
      <c r="BT747" s="1731"/>
      <c r="BU747" s="1731"/>
      <c r="BV747" s="1732"/>
      <c r="BW747" s="1732"/>
      <c r="BX747" s="1732"/>
      <c r="BY747" s="1732"/>
      <c r="BZ747" s="1731"/>
      <c r="CA747" s="2200"/>
      <c r="CB747" s="2200"/>
      <c r="CC747" s="2200"/>
      <c r="CD747" s="2200"/>
      <c r="CE747" s="2200"/>
      <c r="CF747" s="2200"/>
      <c r="CG747" s="2200"/>
      <c r="CH747" s="2200"/>
      <c r="CI747" s="2200"/>
      <c r="CJ747" s="2200"/>
      <c r="CK747" s="2200"/>
      <c r="CL747" s="2200"/>
      <c r="CM747" s="2200"/>
      <c r="CN747" s="2200"/>
      <c r="CO747" s="2200"/>
      <c r="CP747" s="2200"/>
      <c r="CQ747" s="2200"/>
      <c r="CR747" s="1731"/>
      <c r="CS747" s="1731"/>
    </row>
    <row r="748" spans="1:97" ht="13.5" customHeight="1" x14ac:dyDescent="0.25">
      <c r="A748" s="1731"/>
      <c r="B748" s="1731"/>
      <c r="C748" s="1731"/>
      <c r="D748" s="1731"/>
      <c r="E748" s="1731"/>
      <c r="F748" s="1731"/>
      <c r="G748" s="1731"/>
      <c r="H748" s="1731"/>
      <c r="I748" s="1731"/>
      <c r="J748" s="1731"/>
      <c r="K748" s="1731"/>
      <c r="L748" s="1731"/>
      <c r="M748" s="1731"/>
      <c r="N748" s="1731"/>
      <c r="O748" s="1731"/>
      <c r="P748" s="1731"/>
      <c r="Q748" s="1731"/>
      <c r="R748" s="1731"/>
      <c r="S748" s="1731"/>
      <c r="T748" s="1731"/>
      <c r="U748" s="1731"/>
      <c r="V748" s="1731"/>
      <c r="W748" s="1731"/>
      <c r="X748" s="1731"/>
      <c r="Y748" s="1731"/>
      <c r="Z748" s="1731"/>
      <c r="AA748" s="1731"/>
      <c r="AB748" s="1731"/>
      <c r="AC748" s="1731"/>
      <c r="AD748" s="1731"/>
      <c r="AE748" s="1731"/>
      <c r="AF748" s="1731"/>
      <c r="AG748" s="1731"/>
      <c r="AH748" s="1731"/>
      <c r="AI748" s="1731"/>
      <c r="AJ748" s="1731"/>
      <c r="AK748" s="1731"/>
      <c r="AL748" s="1731"/>
      <c r="AM748" s="1731"/>
      <c r="AN748" s="1731"/>
      <c r="AO748" s="1731"/>
      <c r="AP748" s="1731"/>
      <c r="AQ748" s="1731"/>
      <c r="AR748" s="1731"/>
      <c r="AS748" s="1731"/>
      <c r="AT748" s="1731"/>
      <c r="AU748" s="1731"/>
      <c r="AV748" s="1731"/>
      <c r="AW748" s="1731"/>
      <c r="AX748" s="1731"/>
      <c r="AY748" s="1731"/>
      <c r="AZ748" s="1731"/>
      <c r="BA748" s="1731"/>
      <c r="BB748" s="1731"/>
      <c r="BC748" s="1731"/>
      <c r="BD748" s="1731"/>
      <c r="BE748" s="1731"/>
      <c r="BF748" s="1731"/>
      <c r="BG748" s="1731"/>
      <c r="BH748" s="1731"/>
      <c r="BI748" s="1731"/>
      <c r="BJ748" s="1731"/>
      <c r="BK748" s="1731"/>
      <c r="BL748" s="1731"/>
      <c r="BM748" s="1731"/>
      <c r="BN748" s="1731"/>
      <c r="BO748" s="1731"/>
      <c r="BP748" s="1731"/>
      <c r="BQ748" s="1731"/>
      <c r="BR748" s="1731"/>
      <c r="BS748" s="1731"/>
      <c r="BT748" s="1731"/>
      <c r="BU748" s="1731"/>
      <c r="BV748" s="1732"/>
      <c r="BW748" s="1732"/>
      <c r="BX748" s="1732"/>
      <c r="BY748" s="1732"/>
      <c r="BZ748" s="1731"/>
      <c r="CA748" s="2200"/>
      <c r="CB748" s="2200"/>
      <c r="CC748" s="2200"/>
      <c r="CD748" s="2200"/>
      <c r="CE748" s="2200"/>
      <c r="CF748" s="2200"/>
      <c r="CG748" s="2200"/>
      <c r="CH748" s="2200"/>
      <c r="CI748" s="2200"/>
      <c r="CJ748" s="2200"/>
      <c r="CK748" s="2200"/>
      <c r="CL748" s="2200"/>
      <c r="CM748" s="2200"/>
      <c r="CN748" s="2200"/>
      <c r="CO748" s="2200"/>
      <c r="CP748" s="2200"/>
      <c r="CQ748" s="2200"/>
      <c r="CR748" s="1731"/>
      <c r="CS748" s="1731"/>
    </row>
    <row r="749" spans="1:97" ht="13.5" customHeight="1" x14ac:dyDescent="0.25">
      <c r="A749" s="1731"/>
      <c r="B749" s="1731"/>
      <c r="C749" s="1731"/>
      <c r="D749" s="1731"/>
      <c r="E749" s="1731"/>
      <c r="F749" s="1731"/>
      <c r="G749" s="1731"/>
      <c r="H749" s="1731"/>
      <c r="I749" s="1731"/>
      <c r="J749" s="1731"/>
      <c r="K749" s="1731"/>
      <c r="L749" s="1731"/>
      <c r="M749" s="1731"/>
      <c r="N749" s="1731"/>
      <c r="O749" s="1731"/>
      <c r="P749" s="1731"/>
      <c r="Q749" s="1731"/>
      <c r="R749" s="1731"/>
      <c r="S749" s="1731"/>
      <c r="T749" s="1731"/>
      <c r="U749" s="1731"/>
      <c r="V749" s="1731"/>
      <c r="W749" s="1731"/>
      <c r="X749" s="1731"/>
      <c r="Y749" s="1731"/>
      <c r="Z749" s="1731"/>
      <c r="AA749" s="1731"/>
      <c r="AB749" s="1731"/>
      <c r="AC749" s="1731"/>
      <c r="AD749" s="1731"/>
      <c r="AE749" s="1731"/>
      <c r="AF749" s="1731"/>
      <c r="AG749" s="1731"/>
      <c r="AH749" s="1731"/>
      <c r="AI749" s="1731"/>
      <c r="AJ749" s="1731"/>
      <c r="AK749" s="1731"/>
      <c r="AL749" s="1731"/>
      <c r="AM749" s="1731"/>
      <c r="AN749" s="1731"/>
      <c r="AO749" s="1731"/>
      <c r="AP749" s="1731"/>
      <c r="AQ749" s="1731"/>
      <c r="AR749" s="1731"/>
      <c r="AS749" s="1731"/>
      <c r="AT749" s="1731"/>
      <c r="AU749" s="1731"/>
      <c r="AV749" s="1731"/>
      <c r="AW749" s="1731"/>
      <c r="AX749" s="1731"/>
      <c r="AY749" s="1731"/>
      <c r="AZ749" s="1731"/>
      <c r="BA749" s="1731"/>
      <c r="BB749" s="1731"/>
      <c r="BC749" s="1731"/>
      <c r="BD749" s="1731"/>
      <c r="BE749" s="1731"/>
      <c r="BF749" s="1731"/>
      <c r="BG749" s="1731"/>
      <c r="BH749" s="1731"/>
      <c r="BI749" s="1731"/>
      <c r="BJ749" s="1731"/>
      <c r="BK749" s="1731"/>
      <c r="BL749" s="1731"/>
      <c r="BM749" s="1731"/>
      <c r="BN749" s="1731"/>
      <c r="BO749" s="1731"/>
      <c r="BP749" s="1731"/>
      <c r="BQ749" s="1731"/>
      <c r="BR749" s="1731"/>
      <c r="BS749" s="1731"/>
      <c r="BT749" s="1731"/>
      <c r="BU749" s="1731"/>
      <c r="BV749" s="1732"/>
      <c r="BW749" s="1732"/>
      <c r="BX749" s="1732"/>
      <c r="BY749" s="1732"/>
      <c r="BZ749" s="1731"/>
      <c r="CA749" s="2200"/>
      <c r="CB749" s="2200"/>
      <c r="CC749" s="2200"/>
      <c r="CD749" s="2200"/>
      <c r="CE749" s="2200"/>
      <c r="CF749" s="2200"/>
      <c r="CG749" s="2200"/>
      <c r="CH749" s="2200"/>
      <c r="CI749" s="2200"/>
      <c r="CJ749" s="2200"/>
      <c r="CK749" s="2200"/>
      <c r="CL749" s="2200"/>
      <c r="CM749" s="2200"/>
      <c r="CN749" s="2200"/>
      <c r="CO749" s="2200"/>
      <c r="CP749" s="2200"/>
      <c r="CQ749" s="2200"/>
      <c r="CR749" s="1731"/>
      <c r="CS749" s="1731"/>
    </row>
    <row r="750" spans="1:97" ht="13.5" customHeight="1" x14ac:dyDescent="0.25">
      <c r="A750" s="1731"/>
      <c r="B750" s="1731"/>
      <c r="C750" s="1731"/>
      <c r="D750" s="1731"/>
      <c r="E750" s="1731"/>
      <c r="F750" s="1731"/>
      <c r="G750" s="1731"/>
      <c r="H750" s="1731"/>
      <c r="I750" s="1731"/>
      <c r="J750" s="1731"/>
      <c r="K750" s="1731"/>
      <c r="L750" s="1731"/>
      <c r="M750" s="1731"/>
      <c r="N750" s="1731"/>
      <c r="O750" s="1731"/>
      <c r="P750" s="1731"/>
      <c r="Q750" s="1731"/>
      <c r="R750" s="1731"/>
      <c r="S750" s="1731"/>
      <c r="T750" s="1731"/>
      <c r="U750" s="1731"/>
      <c r="V750" s="1731"/>
      <c r="W750" s="1731"/>
      <c r="X750" s="1731"/>
      <c r="Y750" s="1731"/>
      <c r="Z750" s="1731"/>
      <c r="AA750" s="1731"/>
      <c r="AB750" s="1731"/>
      <c r="AC750" s="1731"/>
      <c r="AD750" s="1731"/>
      <c r="AE750" s="1731"/>
      <c r="AF750" s="1731"/>
      <c r="AG750" s="1731"/>
      <c r="AH750" s="1731"/>
      <c r="AI750" s="1731"/>
      <c r="AJ750" s="1731"/>
      <c r="AK750" s="1731"/>
      <c r="AL750" s="1731"/>
      <c r="AM750" s="1731"/>
      <c r="AN750" s="1731"/>
      <c r="AO750" s="1731"/>
      <c r="AP750" s="1731"/>
      <c r="AQ750" s="1731"/>
      <c r="AR750" s="1731"/>
      <c r="AS750" s="1731"/>
      <c r="AT750" s="1731"/>
      <c r="AU750" s="1731"/>
      <c r="AV750" s="1731"/>
      <c r="AW750" s="1731"/>
      <c r="AX750" s="1731"/>
      <c r="AY750" s="1731"/>
      <c r="AZ750" s="1731"/>
      <c r="BA750" s="1731"/>
      <c r="BB750" s="1731"/>
      <c r="BC750" s="1731"/>
      <c r="BD750" s="1731"/>
      <c r="BE750" s="1731"/>
      <c r="BF750" s="1731"/>
      <c r="BG750" s="1731"/>
      <c r="BH750" s="1731"/>
      <c r="BI750" s="1731"/>
      <c r="BJ750" s="1731"/>
      <c r="BK750" s="1731"/>
      <c r="BL750" s="1731"/>
      <c r="BM750" s="1731"/>
      <c r="BN750" s="1731"/>
      <c r="BO750" s="1731"/>
      <c r="BP750" s="1731"/>
      <c r="BQ750" s="1731"/>
      <c r="BR750" s="1731"/>
      <c r="BS750" s="1731"/>
      <c r="BT750" s="1731"/>
      <c r="BU750" s="1731"/>
      <c r="BV750" s="1732"/>
      <c r="BW750" s="1732"/>
      <c r="BX750" s="1732"/>
      <c r="BY750" s="1732"/>
      <c r="BZ750" s="1731"/>
      <c r="CA750" s="2200"/>
      <c r="CB750" s="2200"/>
      <c r="CC750" s="2200"/>
      <c r="CD750" s="2200"/>
      <c r="CE750" s="2200"/>
      <c r="CF750" s="2200"/>
      <c r="CG750" s="2200"/>
      <c r="CH750" s="2200"/>
      <c r="CI750" s="2200"/>
      <c r="CJ750" s="2200"/>
      <c r="CK750" s="2200"/>
      <c r="CL750" s="2200"/>
      <c r="CM750" s="2200"/>
      <c r="CN750" s="2200"/>
      <c r="CO750" s="2200"/>
      <c r="CP750" s="2200"/>
      <c r="CQ750" s="2200"/>
      <c r="CR750" s="1731"/>
      <c r="CS750" s="1731"/>
    </row>
    <row r="751" spans="1:97" ht="13.5" customHeight="1" x14ac:dyDescent="0.25">
      <c r="A751" s="1731"/>
      <c r="B751" s="1731"/>
      <c r="C751" s="1731"/>
      <c r="D751" s="1731"/>
      <c r="E751" s="1731"/>
      <c r="F751" s="1731"/>
      <c r="G751" s="1731"/>
      <c r="H751" s="1731"/>
      <c r="I751" s="1731"/>
      <c r="J751" s="1731"/>
      <c r="K751" s="1731"/>
      <c r="L751" s="1731"/>
      <c r="M751" s="1731"/>
      <c r="N751" s="1731"/>
      <c r="O751" s="1731"/>
      <c r="P751" s="1731"/>
      <c r="Q751" s="1731"/>
      <c r="R751" s="1731"/>
      <c r="S751" s="1731"/>
      <c r="T751" s="1731"/>
      <c r="U751" s="1731"/>
      <c r="V751" s="1731"/>
      <c r="W751" s="1731"/>
      <c r="X751" s="1731"/>
      <c r="Y751" s="1731"/>
      <c r="Z751" s="1731"/>
      <c r="AA751" s="1731"/>
      <c r="AB751" s="1731"/>
      <c r="AC751" s="1731"/>
      <c r="AD751" s="1731"/>
      <c r="AE751" s="1731"/>
      <c r="AF751" s="1731"/>
      <c r="AG751" s="1731"/>
      <c r="AH751" s="1731"/>
      <c r="AI751" s="1731"/>
      <c r="AJ751" s="1731"/>
      <c r="AK751" s="1731"/>
      <c r="AL751" s="1731"/>
      <c r="AM751" s="1731"/>
      <c r="AN751" s="1731"/>
      <c r="AO751" s="1731"/>
      <c r="AP751" s="1731"/>
      <c r="AQ751" s="1731"/>
      <c r="AR751" s="1731"/>
      <c r="AS751" s="1731"/>
      <c r="AT751" s="1731"/>
      <c r="AU751" s="1731"/>
      <c r="AV751" s="1731"/>
      <c r="AW751" s="1731"/>
      <c r="AX751" s="1731"/>
      <c r="AY751" s="1731"/>
      <c r="AZ751" s="1731"/>
      <c r="BA751" s="1731"/>
      <c r="BB751" s="1731"/>
      <c r="BC751" s="1731"/>
      <c r="BD751" s="1731"/>
      <c r="BE751" s="1731"/>
      <c r="BF751" s="1731"/>
      <c r="BG751" s="1731"/>
      <c r="BH751" s="1731"/>
      <c r="BI751" s="1731"/>
      <c r="BJ751" s="1731"/>
      <c r="BK751" s="1731"/>
      <c r="BL751" s="1731"/>
      <c r="BM751" s="1731"/>
      <c r="BN751" s="1731"/>
      <c r="BO751" s="1731"/>
      <c r="BP751" s="1731"/>
      <c r="BQ751" s="1731"/>
      <c r="BR751" s="1731"/>
      <c r="BS751" s="1731"/>
      <c r="BT751" s="1731"/>
      <c r="BU751" s="1731"/>
      <c r="BV751" s="1732"/>
      <c r="BW751" s="1732"/>
      <c r="BX751" s="1732"/>
      <c r="BY751" s="1732"/>
      <c r="BZ751" s="1731"/>
      <c r="CA751" s="2200"/>
      <c r="CB751" s="2200"/>
      <c r="CC751" s="2200"/>
      <c r="CD751" s="2200"/>
      <c r="CE751" s="2200"/>
      <c r="CF751" s="2200"/>
      <c r="CG751" s="2200"/>
      <c r="CH751" s="2200"/>
      <c r="CI751" s="2200"/>
      <c r="CJ751" s="2200"/>
      <c r="CK751" s="2200"/>
      <c r="CL751" s="2200"/>
      <c r="CM751" s="2200"/>
      <c r="CN751" s="2200"/>
      <c r="CO751" s="2200"/>
      <c r="CP751" s="2200"/>
      <c r="CQ751" s="2200"/>
      <c r="CR751" s="1731"/>
      <c r="CS751" s="1731"/>
    </row>
    <row r="752" spans="1:97" ht="13.5" customHeight="1" x14ac:dyDescent="0.25">
      <c r="A752" s="1731"/>
      <c r="B752" s="1731"/>
      <c r="C752" s="1731"/>
      <c r="D752" s="1731"/>
      <c r="E752" s="1731"/>
      <c r="F752" s="1731"/>
      <c r="G752" s="1731"/>
      <c r="H752" s="1731"/>
      <c r="I752" s="1731"/>
      <c r="J752" s="1731"/>
      <c r="K752" s="1731"/>
      <c r="L752" s="1731"/>
      <c r="M752" s="1731"/>
      <c r="N752" s="1731"/>
      <c r="O752" s="1731"/>
      <c r="P752" s="1731"/>
      <c r="Q752" s="1731"/>
      <c r="R752" s="1731"/>
      <c r="S752" s="1731"/>
      <c r="T752" s="1731"/>
      <c r="U752" s="1731"/>
      <c r="V752" s="1731"/>
      <c r="W752" s="1731"/>
      <c r="X752" s="1731"/>
      <c r="Y752" s="1731"/>
      <c r="Z752" s="1731"/>
      <c r="AA752" s="1731"/>
      <c r="AB752" s="1731"/>
      <c r="AC752" s="1731"/>
      <c r="AD752" s="1731"/>
      <c r="AE752" s="1731"/>
      <c r="AF752" s="1731"/>
      <c r="AG752" s="1731"/>
      <c r="AH752" s="1731"/>
      <c r="AI752" s="1731"/>
      <c r="AJ752" s="1731"/>
      <c r="AK752" s="1731"/>
      <c r="AL752" s="1731"/>
      <c r="AM752" s="1731"/>
      <c r="AN752" s="1731"/>
      <c r="AO752" s="1731"/>
      <c r="AP752" s="1731"/>
      <c r="AQ752" s="1731"/>
      <c r="AR752" s="1731"/>
      <c r="AS752" s="1731"/>
      <c r="AT752" s="1731"/>
      <c r="AU752" s="1731"/>
      <c r="AV752" s="1731"/>
      <c r="AW752" s="1731"/>
      <c r="AX752" s="1731"/>
      <c r="AY752" s="1731"/>
      <c r="AZ752" s="1731"/>
      <c r="BA752" s="1731"/>
      <c r="BB752" s="1731"/>
      <c r="BC752" s="1731"/>
      <c r="BD752" s="1731"/>
      <c r="BE752" s="1731"/>
      <c r="BF752" s="1731"/>
      <c r="BG752" s="1731"/>
      <c r="BH752" s="1731"/>
      <c r="BI752" s="1731"/>
      <c r="BJ752" s="1731"/>
      <c r="BK752" s="1731"/>
      <c r="BL752" s="1731"/>
      <c r="BM752" s="1731"/>
      <c r="BN752" s="1731"/>
      <c r="BO752" s="1731"/>
      <c r="BP752" s="1731"/>
      <c r="BQ752" s="1731"/>
      <c r="BR752" s="1731"/>
      <c r="BS752" s="1731"/>
      <c r="BT752" s="1731"/>
      <c r="BU752" s="1731"/>
      <c r="BV752" s="1732"/>
      <c r="BW752" s="1732"/>
      <c r="BX752" s="1732"/>
      <c r="BY752" s="1732"/>
      <c r="BZ752" s="1731"/>
      <c r="CA752" s="2200"/>
      <c r="CB752" s="2200"/>
      <c r="CC752" s="2200"/>
      <c r="CD752" s="2200"/>
      <c r="CE752" s="2200"/>
      <c r="CF752" s="2200"/>
      <c r="CG752" s="2200"/>
      <c r="CH752" s="2200"/>
      <c r="CI752" s="2200"/>
      <c r="CJ752" s="2200"/>
      <c r="CK752" s="2200"/>
      <c r="CL752" s="2200"/>
      <c r="CM752" s="2200"/>
      <c r="CN752" s="2200"/>
      <c r="CO752" s="2200"/>
      <c r="CP752" s="2200"/>
      <c r="CQ752" s="2200"/>
      <c r="CR752" s="1731"/>
      <c r="CS752" s="1731"/>
    </row>
    <row r="753" spans="1:97" ht="13.5" customHeight="1" x14ac:dyDescent="0.25">
      <c r="A753" s="1731"/>
      <c r="B753" s="1731"/>
      <c r="C753" s="1731"/>
      <c r="D753" s="1731"/>
      <c r="E753" s="1731"/>
      <c r="F753" s="1731"/>
      <c r="G753" s="1731"/>
      <c r="H753" s="1731"/>
      <c r="I753" s="1731"/>
      <c r="J753" s="1731"/>
      <c r="K753" s="1731"/>
      <c r="L753" s="1731"/>
      <c r="M753" s="1731"/>
      <c r="N753" s="1731"/>
      <c r="O753" s="1731"/>
      <c r="P753" s="1731"/>
      <c r="Q753" s="1731"/>
      <c r="R753" s="1731"/>
      <c r="S753" s="1731"/>
      <c r="T753" s="1731"/>
      <c r="U753" s="1731"/>
      <c r="V753" s="1731"/>
      <c r="W753" s="1731"/>
      <c r="X753" s="1731"/>
      <c r="Y753" s="1731"/>
      <c r="Z753" s="1731"/>
      <c r="AA753" s="1731"/>
      <c r="AB753" s="1731"/>
      <c r="AC753" s="1731"/>
      <c r="AD753" s="1731"/>
      <c r="AE753" s="1731"/>
      <c r="AF753" s="1731"/>
      <c r="AG753" s="1731"/>
      <c r="AH753" s="1731"/>
      <c r="AI753" s="1731"/>
      <c r="AJ753" s="1731"/>
      <c r="AK753" s="1731"/>
      <c r="AL753" s="1731"/>
      <c r="AM753" s="1731"/>
      <c r="AN753" s="1731"/>
      <c r="AO753" s="1731"/>
      <c r="AP753" s="1731"/>
      <c r="AQ753" s="1731"/>
      <c r="AR753" s="1731"/>
      <c r="AS753" s="1731"/>
      <c r="AT753" s="1731"/>
      <c r="AU753" s="1731"/>
      <c r="AV753" s="1731"/>
      <c r="AW753" s="1731"/>
      <c r="AX753" s="1731"/>
      <c r="AY753" s="1731"/>
      <c r="AZ753" s="1731"/>
      <c r="BA753" s="1731"/>
      <c r="BB753" s="1731"/>
      <c r="BC753" s="1731"/>
      <c r="BD753" s="1731"/>
      <c r="BE753" s="1731"/>
      <c r="BF753" s="1731"/>
      <c r="BG753" s="1731"/>
      <c r="BH753" s="1731"/>
      <c r="BI753" s="1731"/>
      <c r="BJ753" s="1731"/>
      <c r="BK753" s="1731"/>
      <c r="BL753" s="1731"/>
      <c r="BM753" s="1731"/>
      <c r="BN753" s="1731"/>
      <c r="BO753" s="1731"/>
      <c r="BP753" s="1731"/>
      <c r="BQ753" s="1731"/>
      <c r="BR753" s="1731"/>
      <c r="BS753" s="1731"/>
      <c r="BT753" s="1731"/>
      <c r="BU753" s="1731"/>
      <c r="BV753" s="1732"/>
      <c r="BW753" s="1732"/>
      <c r="BX753" s="1732"/>
      <c r="BY753" s="1732"/>
      <c r="BZ753" s="1731"/>
      <c r="CA753" s="2200"/>
      <c r="CB753" s="2200"/>
      <c r="CC753" s="2200"/>
      <c r="CD753" s="2200"/>
      <c r="CE753" s="2200"/>
      <c r="CF753" s="2200"/>
      <c r="CG753" s="2200"/>
      <c r="CH753" s="2200"/>
      <c r="CI753" s="2200"/>
      <c r="CJ753" s="2200"/>
      <c r="CK753" s="2200"/>
      <c r="CL753" s="2200"/>
      <c r="CM753" s="2200"/>
      <c r="CN753" s="2200"/>
      <c r="CO753" s="2200"/>
      <c r="CP753" s="2200"/>
      <c r="CQ753" s="2200"/>
      <c r="CR753" s="1731"/>
      <c r="CS753" s="1731"/>
    </row>
    <row r="754" spans="1:97" ht="13.5" customHeight="1" x14ac:dyDescent="0.25">
      <c r="A754" s="1731"/>
      <c r="B754" s="1731"/>
      <c r="C754" s="1731"/>
      <c r="D754" s="1731"/>
      <c r="E754" s="1731"/>
      <c r="F754" s="1731"/>
      <c r="G754" s="1731"/>
      <c r="H754" s="1731"/>
      <c r="I754" s="1731"/>
      <c r="J754" s="1731"/>
      <c r="K754" s="1731"/>
      <c r="L754" s="1731"/>
      <c r="M754" s="1731"/>
      <c r="N754" s="1731"/>
      <c r="O754" s="1731"/>
      <c r="P754" s="1731"/>
      <c r="Q754" s="1731"/>
      <c r="R754" s="1731"/>
      <c r="S754" s="1731"/>
      <c r="T754" s="1731"/>
      <c r="U754" s="1731"/>
      <c r="V754" s="1731"/>
      <c r="W754" s="1731"/>
      <c r="X754" s="1731"/>
      <c r="Y754" s="1731"/>
      <c r="Z754" s="1731"/>
      <c r="AA754" s="1731"/>
      <c r="AB754" s="1731"/>
      <c r="AC754" s="1731"/>
      <c r="AD754" s="1731"/>
      <c r="AE754" s="1731"/>
      <c r="AF754" s="1731"/>
      <c r="AG754" s="1731"/>
      <c r="AH754" s="1731"/>
      <c r="AI754" s="1731"/>
      <c r="AJ754" s="1731"/>
      <c r="AK754" s="1731"/>
      <c r="AL754" s="1731"/>
      <c r="AM754" s="1731"/>
      <c r="AN754" s="1731"/>
      <c r="AO754" s="1731"/>
      <c r="AP754" s="1731"/>
      <c r="AQ754" s="1731"/>
      <c r="AR754" s="1731"/>
      <c r="AS754" s="1731"/>
      <c r="AT754" s="1731"/>
      <c r="AU754" s="1731"/>
      <c r="AV754" s="1731"/>
      <c r="AW754" s="1731"/>
      <c r="AX754" s="1731"/>
      <c r="AY754" s="1731"/>
      <c r="AZ754" s="1731"/>
      <c r="BA754" s="1731"/>
      <c r="BB754" s="1731"/>
      <c r="BC754" s="1731"/>
      <c r="BD754" s="1731"/>
      <c r="BE754" s="1731"/>
      <c r="BF754" s="1731"/>
      <c r="BG754" s="1731"/>
      <c r="BH754" s="1731"/>
      <c r="BI754" s="1731"/>
      <c r="BJ754" s="1731"/>
      <c r="BK754" s="1731"/>
      <c r="BL754" s="1731"/>
      <c r="BM754" s="1731"/>
      <c r="BN754" s="1731"/>
      <c r="BO754" s="1731"/>
      <c r="BP754" s="1731"/>
      <c r="BQ754" s="1731"/>
      <c r="BR754" s="1731"/>
      <c r="BS754" s="1731"/>
      <c r="BT754" s="1731"/>
      <c r="BU754" s="1731"/>
      <c r="BV754" s="1732"/>
      <c r="BW754" s="1732"/>
      <c r="BX754" s="1732"/>
      <c r="BY754" s="1732"/>
      <c r="BZ754" s="1731"/>
      <c r="CA754" s="2200"/>
      <c r="CB754" s="2200"/>
      <c r="CC754" s="2200"/>
      <c r="CD754" s="2200"/>
      <c r="CE754" s="2200"/>
      <c r="CF754" s="2200"/>
      <c r="CG754" s="2200"/>
      <c r="CH754" s="2200"/>
      <c r="CI754" s="2200"/>
      <c r="CJ754" s="2200"/>
      <c r="CK754" s="2200"/>
      <c r="CL754" s="2200"/>
      <c r="CM754" s="2200"/>
      <c r="CN754" s="2200"/>
      <c r="CO754" s="2200"/>
      <c r="CP754" s="2200"/>
      <c r="CQ754" s="2200"/>
      <c r="CR754" s="1731"/>
      <c r="CS754" s="1731"/>
    </row>
    <row r="755" spans="1:97" ht="13.5" customHeight="1" x14ac:dyDescent="0.25">
      <c r="A755" s="1731"/>
      <c r="B755" s="1731"/>
      <c r="C755" s="1731"/>
      <c r="D755" s="1731"/>
      <c r="E755" s="1731"/>
      <c r="F755" s="1731"/>
      <c r="G755" s="1731"/>
      <c r="H755" s="1731"/>
      <c r="I755" s="1731"/>
      <c r="J755" s="1731"/>
      <c r="K755" s="1731"/>
      <c r="L755" s="1731"/>
      <c r="M755" s="1731"/>
      <c r="N755" s="1731"/>
      <c r="O755" s="1731"/>
      <c r="P755" s="1731"/>
      <c r="Q755" s="1731"/>
      <c r="R755" s="1731"/>
      <c r="S755" s="1731"/>
      <c r="T755" s="1731"/>
      <c r="U755" s="1731"/>
      <c r="V755" s="1731"/>
      <c r="W755" s="1731"/>
      <c r="X755" s="1731"/>
      <c r="Y755" s="1731"/>
      <c r="Z755" s="1731"/>
      <c r="AA755" s="1731"/>
      <c r="AB755" s="1731"/>
      <c r="AC755" s="1731"/>
      <c r="AD755" s="1731"/>
      <c r="AE755" s="1731"/>
      <c r="AF755" s="1731"/>
      <c r="AG755" s="1731"/>
      <c r="AH755" s="1731"/>
      <c r="AI755" s="1731"/>
      <c r="AJ755" s="1731"/>
      <c r="AK755" s="1731"/>
      <c r="AL755" s="1731"/>
      <c r="AM755" s="1731"/>
      <c r="AN755" s="1731"/>
      <c r="AO755" s="1731"/>
      <c r="AP755" s="1731"/>
      <c r="AQ755" s="1731"/>
      <c r="AR755" s="1731"/>
      <c r="AS755" s="1731"/>
      <c r="AT755" s="1731"/>
      <c r="AU755" s="1731"/>
      <c r="AV755" s="1731"/>
      <c r="AW755" s="1731"/>
      <c r="AX755" s="1731"/>
      <c r="AY755" s="1731"/>
      <c r="AZ755" s="1731"/>
      <c r="BA755" s="1731"/>
      <c r="BB755" s="1731"/>
      <c r="BC755" s="1731"/>
      <c r="BD755" s="1731"/>
      <c r="BE755" s="1731"/>
      <c r="BF755" s="1731"/>
      <c r="BG755" s="1731"/>
      <c r="BH755" s="1731"/>
      <c r="BI755" s="1731"/>
      <c r="BJ755" s="1731"/>
      <c r="BK755" s="1731"/>
      <c r="BL755" s="1731"/>
      <c r="BM755" s="1731"/>
      <c r="BN755" s="1731"/>
      <c r="BO755" s="1731"/>
      <c r="BP755" s="1731"/>
      <c r="BQ755" s="1731"/>
      <c r="BR755" s="1731"/>
      <c r="BS755" s="1731"/>
      <c r="BT755" s="1731"/>
      <c r="BU755" s="1731"/>
      <c r="BV755" s="1732"/>
      <c r="BW755" s="1732"/>
      <c r="BX755" s="1732"/>
      <c r="BY755" s="1732"/>
      <c r="BZ755" s="1731"/>
      <c r="CA755" s="2200"/>
      <c r="CB755" s="2200"/>
      <c r="CC755" s="2200"/>
      <c r="CD755" s="2200"/>
      <c r="CE755" s="2200"/>
      <c r="CF755" s="2200"/>
      <c r="CG755" s="2200"/>
      <c r="CH755" s="2200"/>
      <c r="CI755" s="2200"/>
      <c r="CJ755" s="2200"/>
      <c r="CK755" s="2200"/>
      <c r="CL755" s="2200"/>
      <c r="CM755" s="2200"/>
      <c r="CN755" s="2200"/>
      <c r="CO755" s="2200"/>
      <c r="CP755" s="2200"/>
      <c r="CQ755" s="2200"/>
      <c r="CR755" s="1731"/>
      <c r="CS755" s="1731"/>
    </row>
    <row r="756" spans="1:97" ht="13.5" customHeight="1" x14ac:dyDescent="0.25">
      <c r="A756" s="1731"/>
      <c r="B756" s="1731"/>
      <c r="C756" s="1731"/>
      <c r="D756" s="1731"/>
      <c r="E756" s="1731"/>
      <c r="F756" s="1731"/>
      <c r="G756" s="1731"/>
      <c r="H756" s="1731"/>
      <c r="I756" s="1731"/>
      <c r="J756" s="1731"/>
      <c r="K756" s="1731"/>
      <c r="L756" s="1731"/>
      <c r="M756" s="1731"/>
      <c r="N756" s="1731"/>
      <c r="O756" s="1731"/>
      <c r="P756" s="1731"/>
      <c r="Q756" s="1731"/>
      <c r="R756" s="1731"/>
      <c r="S756" s="1731"/>
      <c r="T756" s="1731"/>
      <c r="U756" s="1731"/>
      <c r="V756" s="1731"/>
      <c r="W756" s="1731"/>
      <c r="X756" s="1731"/>
      <c r="Y756" s="1731"/>
      <c r="Z756" s="1731"/>
      <c r="AA756" s="1731"/>
      <c r="AB756" s="1731"/>
      <c r="AC756" s="1731"/>
      <c r="AD756" s="1731"/>
      <c r="AE756" s="1731"/>
      <c r="AF756" s="1731"/>
      <c r="AG756" s="1731"/>
      <c r="AH756" s="1731"/>
      <c r="AI756" s="1731"/>
      <c r="AJ756" s="1731"/>
      <c r="AK756" s="1731"/>
      <c r="AL756" s="1731"/>
      <c r="AM756" s="1731"/>
      <c r="AN756" s="1731"/>
      <c r="AO756" s="1731"/>
      <c r="AP756" s="1731"/>
      <c r="AQ756" s="1731"/>
      <c r="AR756" s="1731"/>
      <c r="AS756" s="1731"/>
      <c r="AT756" s="1731"/>
      <c r="AU756" s="1731"/>
      <c r="AV756" s="1731"/>
      <c r="AW756" s="1731"/>
      <c r="AX756" s="1731"/>
      <c r="AY756" s="1731"/>
      <c r="AZ756" s="1731"/>
      <c r="BA756" s="1731"/>
      <c r="BB756" s="1731"/>
      <c r="BC756" s="1731"/>
      <c r="BD756" s="1731"/>
      <c r="BE756" s="1731"/>
      <c r="BF756" s="1731"/>
      <c r="BG756" s="1731"/>
      <c r="BH756" s="1731"/>
      <c r="BI756" s="1731"/>
      <c r="BJ756" s="1731"/>
      <c r="BK756" s="1731"/>
      <c r="BL756" s="1731"/>
      <c r="BM756" s="1731"/>
      <c r="BN756" s="1731"/>
      <c r="BO756" s="1731"/>
      <c r="BP756" s="1731"/>
      <c r="BQ756" s="1731"/>
      <c r="BR756" s="1731"/>
      <c r="BS756" s="1731"/>
      <c r="BT756" s="1731"/>
      <c r="BU756" s="1731"/>
      <c r="BV756" s="1732"/>
      <c r="BW756" s="1732"/>
      <c r="BX756" s="1732"/>
      <c r="BY756" s="1732"/>
      <c r="BZ756" s="1731"/>
      <c r="CA756" s="2200"/>
      <c r="CB756" s="2200"/>
      <c r="CC756" s="2200"/>
      <c r="CD756" s="2200"/>
      <c r="CE756" s="2200"/>
      <c r="CF756" s="2200"/>
      <c r="CG756" s="2200"/>
      <c r="CH756" s="2200"/>
      <c r="CI756" s="2200"/>
      <c r="CJ756" s="2200"/>
      <c r="CK756" s="2200"/>
      <c r="CL756" s="2200"/>
      <c r="CM756" s="2200"/>
      <c r="CN756" s="2200"/>
      <c r="CO756" s="2200"/>
      <c r="CP756" s="2200"/>
      <c r="CQ756" s="2200"/>
      <c r="CR756" s="1731"/>
      <c r="CS756" s="1731"/>
    </row>
    <row r="757" spans="1:97" ht="13.5" customHeight="1" x14ac:dyDescent="0.25">
      <c r="A757" s="1731"/>
      <c r="B757" s="1731"/>
      <c r="C757" s="1731"/>
      <c r="D757" s="1731"/>
      <c r="E757" s="1731"/>
      <c r="F757" s="1731"/>
      <c r="G757" s="1731"/>
      <c r="H757" s="1731"/>
      <c r="I757" s="1731"/>
      <c r="J757" s="1731"/>
      <c r="K757" s="1731"/>
      <c r="L757" s="1731"/>
      <c r="M757" s="1731"/>
      <c r="N757" s="1731"/>
      <c r="O757" s="1731"/>
      <c r="P757" s="1731"/>
      <c r="Q757" s="1731"/>
      <c r="R757" s="1731"/>
      <c r="S757" s="1731"/>
      <c r="T757" s="1731"/>
      <c r="U757" s="1731"/>
      <c r="V757" s="1731"/>
      <c r="W757" s="1731"/>
      <c r="X757" s="1731"/>
      <c r="Y757" s="1731"/>
      <c r="Z757" s="1731"/>
      <c r="AA757" s="1731"/>
      <c r="AB757" s="1731"/>
      <c r="AC757" s="1731"/>
      <c r="AD757" s="1731"/>
      <c r="AE757" s="1731"/>
      <c r="AF757" s="1731"/>
      <c r="AG757" s="1731"/>
      <c r="AH757" s="1731"/>
      <c r="AI757" s="1731"/>
      <c r="AJ757" s="1731"/>
      <c r="AK757" s="1731"/>
      <c r="AL757" s="1731"/>
      <c r="AM757" s="1731"/>
      <c r="AN757" s="1731"/>
      <c r="AO757" s="1731"/>
      <c r="AP757" s="1731"/>
      <c r="AQ757" s="1731"/>
      <c r="AR757" s="1731"/>
      <c r="AS757" s="1731"/>
      <c r="AT757" s="1731"/>
      <c r="AU757" s="1731"/>
      <c r="AV757" s="1731"/>
      <c r="AW757" s="1731"/>
      <c r="AX757" s="1731"/>
      <c r="AY757" s="1731"/>
      <c r="AZ757" s="1731"/>
      <c r="BA757" s="1731"/>
      <c r="BB757" s="1731"/>
      <c r="BC757" s="1731"/>
      <c r="BD757" s="1731"/>
      <c r="BE757" s="1731"/>
      <c r="BF757" s="1731"/>
      <c r="BG757" s="1731"/>
      <c r="BH757" s="1731"/>
      <c r="BI757" s="1731"/>
      <c r="BJ757" s="1731"/>
      <c r="BK757" s="1731"/>
      <c r="BL757" s="1731"/>
      <c r="BM757" s="1731"/>
      <c r="BN757" s="1731"/>
      <c r="BO757" s="1731"/>
      <c r="BP757" s="1731"/>
      <c r="BQ757" s="1731"/>
      <c r="BR757" s="1731"/>
      <c r="BS757" s="1731"/>
      <c r="BT757" s="1731"/>
      <c r="BU757" s="1731"/>
      <c r="BV757" s="1732"/>
      <c r="BW757" s="1732"/>
      <c r="BX757" s="1732"/>
      <c r="BY757" s="1732"/>
      <c r="BZ757" s="1731"/>
      <c r="CA757" s="2200"/>
      <c r="CB757" s="2200"/>
      <c r="CC757" s="2200"/>
      <c r="CD757" s="2200"/>
      <c r="CE757" s="2200"/>
      <c r="CF757" s="2200"/>
      <c r="CG757" s="2200"/>
      <c r="CH757" s="2200"/>
      <c r="CI757" s="2200"/>
      <c r="CJ757" s="2200"/>
      <c r="CK757" s="2200"/>
      <c r="CL757" s="2200"/>
      <c r="CM757" s="2200"/>
      <c r="CN757" s="2200"/>
      <c r="CO757" s="2200"/>
      <c r="CP757" s="2200"/>
      <c r="CQ757" s="2200"/>
      <c r="CR757" s="1731"/>
      <c r="CS757" s="1731"/>
    </row>
    <row r="758" spans="1:97" ht="13.5" customHeight="1" x14ac:dyDescent="0.25">
      <c r="A758" s="1731"/>
      <c r="B758" s="1731"/>
      <c r="C758" s="1731"/>
      <c r="D758" s="1731"/>
      <c r="E758" s="1731"/>
      <c r="F758" s="1731"/>
      <c r="G758" s="1731"/>
      <c r="H758" s="1731"/>
      <c r="I758" s="1731"/>
      <c r="J758" s="1731"/>
      <c r="K758" s="1731"/>
      <c r="L758" s="1731"/>
      <c r="M758" s="1731"/>
      <c r="N758" s="1731"/>
      <c r="O758" s="1731"/>
      <c r="P758" s="1731"/>
      <c r="Q758" s="1731"/>
      <c r="R758" s="1731"/>
      <c r="S758" s="1731"/>
      <c r="T758" s="1731"/>
      <c r="U758" s="1731"/>
      <c r="V758" s="1731"/>
      <c r="W758" s="1731"/>
      <c r="X758" s="1731"/>
      <c r="Y758" s="1731"/>
      <c r="Z758" s="1731"/>
      <c r="AA758" s="1731"/>
      <c r="AB758" s="1731"/>
      <c r="AC758" s="1731"/>
      <c r="AD758" s="1731"/>
      <c r="AE758" s="1731"/>
      <c r="AF758" s="1731"/>
      <c r="AG758" s="1731"/>
      <c r="AH758" s="1731"/>
      <c r="AI758" s="1731"/>
      <c r="AJ758" s="1731"/>
      <c r="AK758" s="1731"/>
      <c r="AL758" s="1731"/>
      <c r="AM758" s="1731"/>
      <c r="AN758" s="1731"/>
      <c r="AO758" s="1731"/>
      <c r="AP758" s="1731"/>
      <c r="AQ758" s="1731"/>
      <c r="AR758" s="1731"/>
      <c r="AS758" s="1731"/>
      <c r="AT758" s="1731"/>
      <c r="AU758" s="1731"/>
      <c r="AV758" s="1731"/>
      <c r="AW758" s="1731"/>
      <c r="AX758" s="1731"/>
      <c r="AY758" s="1731"/>
      <c r="AZ758" s="1731"/>
      <c r="BA758" s="1731"/>
      <c r="BB758" s="1731"/>
      <c r="BC758" s="1731"/>
      <c r="BD758" s="1731"/>
      <c r="BE758" s="1731"/>
      <c r="BF758" s="1731"/>
      <c r="BG758" s="1731"/>
      <c r="BH758" s="1731"/>
      <c r="BI758" s="1731"/>
      <c r="BJ758" s="1731"/>
      <c r="BK758" s="1731"/>
      <c r="BL758" s="1731"/>
      <c r="BM758" s="1731"/>
      <c r="BN758" s="1731"/>
      <c r="BO758" s="1731"/>
      <c r="BP758" s="1731"/>
      <c r="BQ758" s="1731"/>
      <c r="BR758" s="1731"/>
      <c r="BS758" s="1731"/>
      <c r="BT758" s="1731"/>
      <c r="BU758" s="1731"/>
      <c r="BV758" s="1732"/>
      <c r="BW758" s="1732"/>
      <c r="BX758" s="1732"/>
      <c r="BY758" s="1732"/>
      <c r="BZ758" s="1731"/>
      <c r="CA758" s="2200"/>
      <c r="CB758" s="2200"/>
      <c r="CC758" s="2200"/>
      <c r="CD758" s="2200"/>
      <c r="CE758" s="2200"/>
      <c r="CF758" s="2200"/>
      <c r="CG758" s="2200"/>
      <c r="CH758" s="2200"/>
      <c r="CI758" s="2200"/>
      <c r="CJ758" s="2200"/>
      <c r="CK758" s="2200"/>
      <c r="CL758" s="2200"/>
      <c r="CM758" s="2200"/>
      <c r="CN758" s="2200"/>
      <c r="CO758" s="2200"/>
      <c r="CP758" s="2200"/>
      <c r="CQ758" s="2200"/>
      <c r="CR758" s="1731"/>
      <c r="CS758" s="1731"/>
    </row>
    <row r="759" spans="1:97" ht="13.5" customHeight="1" x14ac:dyDescent="0.25">
      <c r="A759" s="1731"/>
      <c r="B759" s="1731"/>
      <c r="C759" s="1731"/>
      <c r="D759" s="1731"/>
      <c r="E759" s="1731"/>
      <c r="F759" s="1731"/>
      <c r="G759" s="1731"/>
      <c r="H759" s="1731"/>
      <c r="I759" s="1731"/>
      <c r="J759" s="1731"/>
      <c r="K759" s="1731"/>
      <c r="L759" s="1731"/>
      <c r="M759" s="1731"/>
      <c r="N759" s="1731"/>
      <c r="O759" s="1731"/>
      <c r="P759" s="1731"/>
      <c r="Q759" s="1731"/>
      <c r="R759" s="1731"/>
      <c r="S759" s="1731"/>
      <c r="T759" s="1731"/>
      <c r="U759" s="1731"/>
      <c r="V759" s="1731"/>
      <c r="W759" s="1731"/>
      <c r="X759" s="1731"/>
      <c r="Y759" s="1731"/>
      <c r="Z759" s="1731"/>
      <c r="AA759" s="1731"/>
      <c r="AB759" s="1731"/>
      <c r="AC759" s="1731"/>
      <c r="AD759" s="1731"/>
      <c r="AE759" s="1731"/>
      <c r="AF759" s="1731"/>
      <c r="AG759" s="1731"/>
      <c r="AH759" s="1731"/>
      <c r="AI759" s="1731"/>
      <c r="AJ759" s="1731"/>
      <c r="AK759" s="1731"/>
      <c r="AL759" s="1731"/>
      <c r="AM759" s="1731"/>
      <c r="AN759" s="1731"/>
      <c r="AO759" s="1731"/>
      <c r="AP759" s="1731"/>
      <c r="AQ759" s="1731"/>
      <c r="AR759" s="1731"/>
      <c r="AS759" s="1731"/>
      <c r="AT759" s="1731"/>
      <c r="AU759" s="1731"/>
      <c r="AV759" s="1731"/>
      <c r="AW759" s="1731"/>
      <c r="AX759" s="1731"/>
      <c r="AY759" s="1731"/>
      <c r="AZ759" s="1731"/>
      <c r="BA759" s="1731"/>
      <c r="BB759" s="1731"/>
      <c r="BC759" s="1731"/>
      <c r="BD759" s="1731"/>
      <c r="BE759" s="1731"/>
      <c r="BF759" s="1731"/>
      <c r="BG759" s="1731"/>
      <c r="BH759" s="1731"/>
      <c r="BI759" s="1731"/>
      <c r="BJ759" s="1731"/>
      <c r="BK759" s="1731"/>
      <c r="BL759" s="1731"/>
      <c r="BM759" s="1731"/>
      <c r="BN759" s="1731"/>
      <c r="BO759" s="1731"/>
      <c r="BP759" s="1731"/>
      <c r="BQ759" s="1731"/>
      <c r="BR759" s="1731"/>
      <c r="BS759" s="1731"/>
      <c r="BT759" s="1731"/>
      <c r="BU759" s="1731"/>
      <c r="BV759" s="1732"/>
      <c r="BW759" s="1732"/>
      <c r="BX759" s="1732"/>
      <c r="BY759" s="1732"/>
      <c r="BZ759" s="1731"/>
      <c r="CA759" s="2200"/>
      <c r="CB759" s="2200"/>
      <c r="CC759" s="2200"/>
      <c r="CD759" s="2200"/>
      <c r="CE759" s="2200"/>
      <c r="CF759" s="2200"/>
      <c r="CG759" s="2200"/>
      <c r="CH759" s="2200"/>
      <c r="CI759" s="2200"/>
      <c r="CJ759" s="2200"/>
      <c r="CK759" s="2200"/>
      <c r="CL759" s="2200"/>
      <c r="CM759" s="2200"/>
      <c r="CN759" s="2200"/>
      <c r="CO759" s="2200"/>
      <c r="CP759" s="2200"/>
      <c r="CQ759" s="2200"/>
      <c r="CR759" s="1731"/>
      <c r="CS759" s="1731"/>
    </row>
    <row r="760" spans="1:97" ht="13.5" customHeight="1" x14ac:dyDescent="0.25">
      <c r="A760" s="1731"/>
      <c r="B760" s="1731"/>
      <c r="C760" s="1731"/>
      <c r="D760" s="1731"/>
      <c r="E760" s="1731"/>
      <c r="F760" s="1731"/>
      <c r="G760" s="1731"/>
      <c r="H760" s="1731"/>
      <c r="I760" s="1731"/>
      <c r="J760" s="1731"/>
      <c r="K760" s="1731"/>
      <c r="L760" s="1731"/>
      <c r="M760" s="1731"/>
      <c r="N760" s="1731"/>
      <c r="O760" s="1731"/>
      <c r="P760" s="1731"/>
      <c r="Q760" s="1731"/>
      <c r="R760" s="1731"/>
      <c r="S760" s="1731"/>
      <c r="T760" s="1731"/>
      <c r="U760" s="1731"/>
      <c r="V760" s="1731"/>
      <c r="W760" s="1731"/>
      <c r="X760" s="1731"/>
      <c r="Y760" s="1731"/>
      <c r="Z760" s="1731"/>
      <c r="AA760" s="1731"/>
      <c r="AB760" s="1731"/>
      <c r="AC760" s="1731"/>
      <c r="AD760" s="1731"/>
      <c r="AE760" s="1731"/>
      <c r="AF760" s="1731"/>
      <c r="AG760" s="1731"/>
      <c r="AH760" s="1731"/>
      <c r="AI760" s="1731"/>
      <c r="AJ760" s="1731"/>
      <c r="AK760" s="1731"/>
      <c r="AL760" s="1731"/>
      <c r="AM760" s="1731"/>
      <c r="AN760" s="1731"/>
      <c r="AO760" s="1731"/>
      <c r="AP760" s="1731"/>
      <c r="AQ760" s="1731"/>
      <c r="AR760" s="1731"/>
      <c r="AS760" s="1731"/>
      <c r="AT760" s="1731"/>
      <c r="AU760" s="1731"/>
      <c r="AV760" s="1731"/>
      <c r="AW760" s="1731"/>
      <c r="AX760" s="1731"/>
      <c r="AY760" s="1731"/>
      <c r="AZ760" s="1731"/>
      <c r="BA760" s="1731"/>
      <c r="BB760" s="1731"/>
      <c r="BC760" s="1731"/>
      <c r="BD760" s="1731"/>
      <c r="BE760" s="1731"/>
      <c r="BF760" s="1731"/>
      <c r="BG760" s="1731"/>
      <c r="BH760" s="1731"/>
      <c r="BI760" s="1731"/>
      <c r="BJ760" s="1731"/>
      <c r="BK760" s="1731"/>
      <c r="BL760" s="1731"/>
      <c r="BM760" s="1731"/>
      <c r="BN760" s="1731"/>
      <c r="BO760" s="1731"/>
      <c r="BP760" s="1731"/>
      <c r="BQ760" s="1731"/>
      <c r="BR760" s="1731"/>
      <c r="BS760" s="1731"/>
      <c r="BT760" s="1731"/>
      <c r="BU760" s="1731"/>
      <c r="BV760" s="1732"/>
      <c r="BW760" s="1732"/>
      <c r="BX760" s="1732"/>
      <c r="BY760" s="1732"/>
      <c r="BZ760" s="1731"/>
      <c r="CA760" s="2200"/>
      <c r="CB760" s="2200"/>
      <c r="CC760" s="2200"/>
      <c r="CD760" s="2200"/>
      <c r="CE760" s="2200"/>
      <c r="CF760" s="2200"/>
      <c r="CG760" s="2200"/>
      <c r="CH760" s="2200"/>
      <c r="CI760" s="2200"/>
      <c r="CJ760" s="2200"/>
      <c r="CK760" s="2200"/>
      <c r="CL760" s="2200"/>
      <c r="CM760" s="2200"/>
      <c r="CN760" s="2200"/>
      <c r="CO760" s="2200"/>
      <c r="CP760" s="2200"/>
      <c r="CQ760" s="2200"/>
      <c r="CR760" s="1731"/>
      <c r="CS760" s="1731"/>
    </row>
    <row r="761" spans="1:97" ht="13.5" customHeight="1" x14ac:dyDescent="0.25">
      <c r="A761" s="1731"/>
      <c r="B761" s="1731"/>
      <c r="C761" s="1731"/>
      <c r="D761" s="1731"/>
      <c r="E761" s="1731"/>
      <c r="F761" s="1731"/>
      <c r="G761" s="1731"/>
      <c r="H761" s="1731"/>
      <c r="I761" s="1731"/>
      <c r="J761" s="1731"/>
      <c r="K761" s="1731"/>
      <c r="L761" s="1731"/>
      <c r="M761" s="1731"/>
      <c r="N761" s="1731"/>
      <c r="O761" s="1731"/>
      <c r="P761" s="1731"/>
      <c r="Q761" s="1731"/>
      <c r="R761" s="1731"/>
      <c r="S761" s="1731"/>
      <c r="T761" s="1731"/>
      <c r="U761" s="1731"/>
      <c r="V761" s="1731"/>
      <c r="W761" s="1731"/>
      <c r="X761" s="1731"/>
      <c r="Y761" s="1731"/>
      <c r="Z761" s="1731"/>
      <c r="AA761" s="1731"/>
      <c r="AB761" s="1731"/>
      <c r="AC761" s="1731"/>
      <c r="AD761" s="1731"/>
      <c r="AE761" s="1731"/>
      <c r="AF761" s="1731"/>
      <c r="AG761" s="1731"/>
      <c r="AH761" s="1731"/>
      <c r="AI761" s="1731"/>
      <c r="AJ761" s="1731"/>
      <c r="AK761" s="1731"/>
      <c r="AL761" s="1731"/>
      <c r="AM761" s="1731"/>
      <c r="AN761" s="1731"/>
      <c r="AO761" s="1731"/>
      <c r="AP761" s="1731"/>
      <c r="AQ761" s="1731"/>
      <c r="AR761" s="1731"/>
      <c r="AS761" s="1731"/>
      <c r="AT761" s="1731"/>
      <c r="AU761" s="1731"/>
      <c r="AV761" s="1731"/>
      <c r="AW761" s="1731"/>
      <c r="AX761" s="1731"/>
      <c r="AY761" s="1731"/>
      <c r="AZ761" s="1731"/>
      <c r="BA761" s="1731"/>
      <c r="BB761" s="1731"/>
      <c r="BC761" s="1731"/>
      <c r="BD761" s="1731"/>
      <c r="BE761" s="1731"/>
      <c r="BF761" s="1731"/>
      <c r="BG761" s="1731"/>
      <c r="BH761" s="1731"/>
      <c r="BI761" s="1731"/>
      <c r="BJ761" s="1731"/>
      <c r="BK761" s="1731"/>
      <c r="BL761" s="1731"/>
      <c r="BM761" s="1731"/>
      <c r="BN761" s="1731"/>
      <c r="BO761" s="1731"/>
      <c r="BP761" s="1731"/>
      <c r="BQ761" s="1731"/>
      <c r="BR761" s="1731"/>
      <c r="BS761" s="1731"/>
      <c r="BT761" s="1731"/>
      <c r="BU761" s="1731"/>
      <c r="BV761" s="1732"/>
      <c r="BW761" s="1732"/>
      <c r="BX761" s="1732"/>
      <c r="BY761" s="1732"/>
      <c r="BZ761" s="1731"/>
      <c r="CA761" s="2200"/>
      <c r="CB761" s="2200"/>
      <c r="CC761" s="2200"/>
      <c r="CD761" s="2200"/>
      <c r="CE761" s="2200"/>
      <c r="CF761" s="2200"/>
      <c r="CG761" s="2200"/>
      <c r="CH761" s="2200"/>
      <c r="CI761" s="2200"/>
      <c r="CJ761" s="2200"/>
      <c r="CK761" s="2200"/>
      <c r="CL761" s="2200"/>
      <c r="CM761" s="2200"/>
      <c r="CN761" s="2200"/>
      <c r="CO761" s="2200"/>
      <c r="CP761" s="2200"/>
      <c r="CQ761" s="2200"/>
      <c r="CR761" s="1731"/>
      <c r="CS761" s="1731"/>
    </row>
    <row r="762" spans="1:97" ht="13.5" customHeight="1" x14ac:dyDescent="0.25">
      <c r="A762" s="1731"/>
      <c r="B762" s="1731"/>
      <c r="C762" s="1731"/>
      <c r="D762" s="1731"/>
      <c r="E762" s="1731"/>
      <c r="F762" s="1731"/>
      <c r="G762" s="1731"/>
      <c r="H762" s="1731"/>
      <c r="I762" s="1731"/>
      <c r="J762" s="1731"/>
      <c r="K762" s="1731"/>
      <c r="L762" s="1731"/>
      <c r="M762" s="1731"/>
      <c r="N762" s="1731"/>
      <c r="O762" s="1731"/>
      <c r="P762" s="1731"/>
      <c r="Q762" s="1731"/>
      <c r="R762" s="1731"/>
      <c r="S762" s="1731"/>
      <c r="T762" s="1731"/>
      <c r="U762" s="1731"/>
      <c r="V762" s="1731"/>
      <c r="W762" s="1731"/>
      <c r="X762" s="1731"/>
      <c r="Y762" s="1731"/>
      <c r="Z762" s="1731"/>
      <c r="AA762" s="1731"/>
      <c r="AB762" s="1731"/>
      <c r="AC762" s="1731"/>
      <c r="AD762" s="1731"/>
      <c r="AE762" s="1731"/>
      <c r="AF762" s="1731"/>
      <c r="AG762" s="1731"/>
      <c r="AH762" s="1731"/>
      <c r="AI762" s="1731"/>
      <c r="AJ762" s="1731"/>
      <c r="AK762" s="1731"/>
      <c r="AL762" s="1731"/>
      <c r="AM762" s="1731"/>
      <c r="AN762" s="1731"/>
      <c r="AO762" s="1731"/>
      <c r="AP762" s="1731"/>
      <c r="AQ762" s="1731"/>
      <c r="AR762" s="1731"/>
      <c r="AS762" s="1731"/>
      <c r="AT762" s="1731"/>
      <c r="AU762" s="1731"/>
      <c r="AV762" s="1731"/>
      <c r="AW762" s="1731"/>
      <c r="AX762" s="1731"/>
      <c r="AY762" s="1731"/>
      <c r="AZ762" s="1731"/>
      <c r="BA762" s="1731"/>
      <c r="BB762" s="1731"/>
      <c r="BC762" s="1731"/>
      <c r="BD762" s="1731"/>
      <c r="BE762" s="1731"/>
      <c r="BF762" s="1731"/>
      <c r="BG762" s="1731"/>
      <c r="BH762" s="1731"/>
      <c r="BI762" s="1731"/>
      <c r="BJ762" s="1731"/>
      <c r="BK762" s="1731"/>
      <c r="BL762" s="1731"/>
      <c r="BM762" s="1731"/>
      <c r="BN762" s="1731"/>
      <c r="BO762" s="1731"/>
      <c r="BP762" s="1731"/>
      <c r="BQ762" s="1731"/>
      <c r="BR762" s="1731"/>
      <c r="BS762" s="1731"/>
      <c r="BT762" s="1731"/>
      <c r="BU762" s="1731"/>
      <c r="BV762" s="1732"/>
      <c r="BW762" s="1732"/>
      <c r="BX762" s="1732"/>
      <c r="BY762" s="1732"/>
      <c r="BZ762" s="1731"/>
      <c r="CA762" s="2200"/>
      <c r="CB762" s="2200"/>
      <c r="CC762" s="2200"/>
      <c r="CD762" s="2200"/>
      <c r="CE762" s="2200"/>
      <c r="CF762" s="2200"/>
      <c r="CG762" s="2200"/>
      <c r="CH762" s="2200"/>
      <c r="CI762" s="2200"/>
      <c r="CJ762" s="2200"/>
      <c r="CK762" s="2200"/>
      <c r="CL762" s="2200"/>
      <c r="CM762" s="2200"/>
      <c r="CN762" s="2200"/>
      <c r="CO762" s="2200"/>
      <c r="CP762" s="2200"/>
      <c r="CQ762" s="2200"/>
      <c r="CR762" s="1731"/>
      <c r="CS762" s="1731"/>
    </row>
    <row r="763" spans="1:97" ht="13.5" customHeight="1" x14ac:dyDescent="0.25">
      <c r="A763" s="1731"/>
      <c r="B763" s="1731"/>
      <c r="C763" s="1731"/>
      <c r="D763" s="1731"/>
      <c r="E763" s="1731"/>
      <c r="F763" s="1731"/>
      <c r="G763" s="1731"/>
      <c r="H763" s="1731"/>
      <c r="I763" s="1731"/>
      <c r="J763" s="1731"/>
      <c r="K763" s="1731"/>
      <c r="L763" s="1731"/>
      <c r="M763" s="1731"/>
      <c r="N763" s="1731"/>
      <c r="O763" s="1731"/>
      <c r="P763" s="1731"/>
      <c r="Q763" s="1731"/>
      <c r="R763" s="1731"/>
      <c r="S763" s="1731"/>
      <c r="T763" s="1731"/>
      <c r="U763" s="1731"/>
      <c r="V763" s="1731"/>
      <c r="W763" s="1731"/>
      <c r="X763" s="1731"/>
      <c r="Y763" s="1731"/>
      <c r="Z763" s="1731"/>
      <c r="AA763" s="1731"/>
      <c r="AB763" s="1731"/>
      <c r="AC763" s="1731"/>
      <c r="AD763" s="1731"/>
      <c r="AE763" s="1731"/>
      <c r="AF763" s="1731"/>
      <c r="AG763" s="1731"/>
      <c r="AH763" s="1731"/>
      <c r="AI763" s="1731"/>
      <c r="AJ763" s="1731"/>
      <c r="AK763" s="1731"/>
      <c r="AL763" s="1731"/>
      <c r="AM763" s="1731"/>
      <c r="AN763" s="1731"/>
      <c r="AO763" s="1731"/>
      <c r="AP763" s="1731"/>
      <c r="AQ763" s="1731"/>
      <c r="AR763" s="1731"/>
      <c r="AS763" s="1731"/>
      <c r="AT763" s="1731"/>
      <c r="AU763" s="1731"/>
      <c r="AV763" s="1731"/>
      <c r="AW763" s="1731"/>
      <c r="AX763" s="1731"/>
      <c r="AY763" s="1731"/>
      <c r="AZ763" s="1731"/>
      <c r="BA763" s="1731"/>
      <c r="BB763" s="1731"/>
      <c r="BC763" s="1731"/>
      <c r="BD763" s="1731"/>
      <c r="BE763" s="1731"/>
      <c r="BF763" s="1731"/>
      <c r="BG763" s="1731"/>
      <c r="BH763" s="1731"/>
      <c r="BI763" s="1731"/>
      <c r="BJ763" s="1731"/>
      <c r="BK763" s="1731"/>
      <c r="BL763" s="1731"/>
      <c r="BM763" s="1731"/>
      <c r="BN763" s="1731"/>
      <c r="BO763" s="1731"/>
      <c r="BP763" s="1731"/>
      <c r="BQ763" s="1731"/>
      <c r="BR763" s="1731"/>
      <c r="BS763" s="1731"/>
      <c r="BT763" s="1731"/>
      <c r="BU763" s="1731"/>
      <c r="BV763" s="1732"/>
      <c r="BW763" s="1732"/>
      <c r="BX763" s="1732"/>
      <c r="BY763" s="1732"/>
      <c r="BZ763" s="1731"/>
      <c r="CA763" s="2200"/>
      <c r="CB763" s="2200"/>
      <c r="CC763" s="2200"/>
      <c r="CD763" s="2200"/>
      <c r="CE763" s="2200"/>
      <c r="CF763" s="2200"/>
      <c r="CG763" s="2200"/>
      <c r="CH763" s="2200"/>
      <c r="CI763" s="2200"/>
      <c r="CJ763" s="2200"/>
      <c r="CK763" s="2200"/>
      <c r="CL763" s="2200"/>
      <c r="CM763" s="2200"/>
      <c r="CN763" s="2200"/>
      <c r="CO763" s="2200"/>
      <c r="CP763" s="2200"/>
      <c r="CQ763" s="2200"/>
      <c r="CR763" s="1731"/>
      <c r="CS763" s="1731"/>
    </row>
    <row r="764" spans="1:97" ht="13.5" customHeight="1" x14ac:dyDescent="0.25">
      <c r="A764" s="1731"/>
      <c r="B764" s="1731"/>
      <c r="C764" s="1731"/>
      <c r="D764" s="1731"/>
      <c r="E764" s="1731"/>
      <c r="F764" s="1731"/>
      <c r="G764" s="1731"/>
      <c r="H764" s="1731"/>
      <c r="I764" s="1731"/>
      <c r="J764" s="1731"/>
      <c r="K764" s="1731"/>
      <c r="L764" s="1731"/>
      <c r="M764" s="1731"/>
      <c r="N764" s="1731"/>
      <c r="O764" s="1731"/>
      <c r="P764" s="1731"/>
      <c r="Q764" s="1731"/>
      <c r="R764" s="1731"/>
      <c r="S764" s="1731"/>
      <c r="T764" s="1731"/>
      <c r="U764" s="1731"/>
      <c r="V764" s="1731"/>
      <c r="W764" s="1731"/>
      <c r="X764" s="1731"/>
      <c r="Y764" s="1731"/>
      <c r="Z764" s="1731"/>
      <c r="AA764" s="1731"/>
      <c r="AB764" s="1731"/>
      <c r="AC764" s="1731"/>
      <c r="AD764" s="1731"/>
      <c r="AE764" s="1731"/>
      <c r="AF764" s="1731"/>
      <c r="AG764" s="1731"/>
      <c r="AH764" s="1731"/>
      <c r="AI764" s="1731"/>
      <c r="AJ764" s="1731"/>
      <c r="AK764" s="1731"/>
      <c r="AL764" s="1731"/>
      <c r="AM764" s="1731"/>
      <c r="AN764" s="1731"/>
      <c r="AO764" s="1731"/>
      <c r="AP764" s="1731"/>
      <c r="AQ764" s="1731"/>
      <c r="AR764" s="1731"/>
      <c r="AS764" s="1731"/>
      <c r="AT764" s="1731"/>
      <c r="AU764" s="1731"/>
      <c r="AV764" s="1731"/>
      <c r="AW764" s="1731"/>
      <c r="AX764" s="1731"/>
      <c r="AY764" s="1731"/>
      <c r="AZ764" s="1731"/>
      <c r="BA764" s="1731"/>
      <c r="BB764" s="1731"/>
      <c r="BC764" s="1731"/>
      <c r="BD764" s="1731"/>
      <c r="BE764" s="1731"/>
      <c r="BF764" s="1731"/>
      <c r="BG764" s="1731"/>
      <c r="BH764" s="1731"/>
      <c r="BI764" s="1731"/>
      <c r="BJ764" s="1731"/>
      <c r="BK764" s="1731"/>
      <c r="BL764" s="1731"/>
      <c r="BM764" s="1731"/>
      <c r="BN764" s="1731"/>
      <c r="BO764" s="1731"/>
      <c r="BP764" s="1731"/>
      <c r="BQ764" s="1731"/>
      <c r="BR764" s="1731"/>
      <c r="BS764" s="1731"/>
      <c r="BT764" s="1731"/>
      <c r="BU764" s="1731"/>
      <c r="BV764" s="1732"/>
      <c r="BW764" s="1732"/>
      <c r="BX764" s="1732"/>
      <c r="BY764" s="1732"/>
      <c r="BZ764" s="1731"/>
      <c r="CA764" s="2200"/>
      <c r="CB764" s="2200"/>
      <c r="CC764" s="2200"/>
      <c r="CD764" s="2200"/>
      <c r="CE764" s="2200"/>
      <c r="CF764" s="2200"/>
      <c r="CG764" s="2200"/>
      <c r="CH764" s="2200"/>
      <c r="CI764" s="2200"/>
      <c r="CJ764" s="2200"/>
      <c r="CK764" s="2200"/>
      <c r="CL764" s="2200"/>
      <c r="CM764" s="2200"/>
      <c r="CN764" s="2200"/>
      <c r="CO764" s="2200"/>
      <c r="CP764" s="2200"/>
      <c r="CQ764" s="2200"/>
      <c r="CR764" s="1731"/>
      <c r="CS764" s="1731"/>
    </row>
    <row r="765" spans="1:97" ht="13.5" customHeight="1" x14ac:dyDescent="0.25">
      <c r="A765" s="1731"/>
      <c r="B765" s="1731"/>
      <c r="C765" s="1731"/>
      <c r="D765" s="1731"/>
      <c r="E765" s="1731"/>
      <c r="F765" s="1731"/>
      <c r="G765" s="1731"/>
      <c r="H765" s="1731"/>
      <c r="I765" s="1731"/>
      <c r="J765" s="1731"/>
      <c r="K765" s="1731"/>
      <c r="L765" s="1731"/>
      <c r="M765" s="1731"/>
      <c r="N765" s="1731"/>
      <c r="O765" s="1731"/>
      <c r="P765" s="1731"/>
      <c r="Q765" s="1731"/>
      <c r="R765" s="1731"/>
      <c r="S765" s="1731"/>
      <c r="T765" s="1731"/>
      <c r="U765" s="1731"/>
      <c r="V765" s="1731"/>
      <c r="W765" s="1731"/>
      <c r="X765" s="1731"/>
      <c r="Y765" s="1731"/>
      <c r="Z765" s="1731"/>
      <c r="AA765" s="1731"/>
      <c r="AB765" s="1731"/>
      <c r="AC765" s="1731"/>
      <c r="AD765" s="1731"/>
      <c r="AE765" s="1731"/>
      <c r="AF765" s="1731"/>
      <c r="AG765" s="1731"/>
      <c r="AH765" s="1731"/>
      <c r="AI765" s="1731"/>
      <c r="AJ765" s="1731"/>
      <c r="AK765" s="1731"/>
      <c r="AL765" s="1731"/>
      <c r="AM765" s="1731"/>
      <c r="AN765" s="1731"/>
      <c r="AO765" s="1731"/>
      <c r="AP765" s="1731"/>
      <c r="AQ765" s="1731"/>
      <c r="AR765" s="1731"/>
      <c r="AS765" s="1731"/>
      <c r="AT765" s="1731"/>
      <c r="AU765" s="1731"/>
      <c r="AV765" s="1731"/>
      <c r="AW765" s="1731"/>
      <c r="AX765" s="1731"/>
      <c r="AY765" s="1731"/>
      <c r="AZ765" s="1731"/>
      <c r="BA765" s="1731"/>
      <c r="BB765" s="1731"/>
      <c r="BC765" s="1731"/>
      <c r="BD765" s="1731"/>
      <c r="BE765" s="1731"/>
      <c r="BF765" s="1731"/>
      <c r="BG765" s="1731"/>
      <c r="BH765" s="1731"/>
      <c r="BI765" s="1731"/>
      <c r="BJ765" s="1731"/>
      <c r="BK765" s="1731"/>
      <c r="BL765" s="1731"/>
      <c r="BM765" s="1731"/>
      <c r="BN765" s="1731"/>
      <c r="BO765" s="1731"/>
      <c r="BP765" s="1731"/>
      <c r="BQ765" s="1731"/>
      <c r="BR765" s="1731"/>
      <c r="BS765" s="1731"/>
      <c r="BT765" s="1731"/>
      <c r="BU765" s="1731"/>
      <c r="BV765" s="1732"/>
      <c r="BW765" s="1732"/>
      <c r="BX765" s="1732"/>
      <c r="BY765" s="1732"/>
      <c r="BZ765" s="1731"/>
      <c r="CA765" s="2200"/>
      <c r="CB765" s="2200"/>
      <c r="CC765" s="2200"/>
      <c r="CD765" s="2200"/>
      <c r="CE765" s="2200"/>
      <c r="CF765" s="2200"/>
      <c r="CG765" s="2200"/>
      <c r="CH765" s="2200"/>
      <c r="CI765" s="2200"/>
      <c r="CJ765" s="2200"/>
      <c r="CK765" s="2200"/>
      <c r="CL765" s="2200"/>
      <c r="CM765" s="2200"/>
      <c r="CN765" s="2200"/>
      <c r="CO765" s="2200"/>
      <c r="CP765" s="2200"/>
      <c r="CQ765" s="2200"/>
      <c r="CR765" s="1731"/>
      <c r="CS765" s="1731"/>
    </row>
    <row r="766" spans="1:97" ht="13.5" customHeight="1" x14ac:dyDescent="0.25">
      <c r="A766" s="1731"/>
      <c r="B766" s="1731"/>
      <c r="C766" s="1731"/>
      <c r="D766" s="1731"/>
      <c r="E766" s="1731"/>
      <c r="F766" s="1731"/>
      <c r="G766" s="1731"/>
      <c r="H766" s="1731"/>
      <c r="I766" s="1731"/>
      <c r="J766" s="1731"/>
      <c r="K766" s="1731"/>
      <c r="L766" s="1731"/>
      <c r="M766" s="1731"/>
      <c r="N766" s="1731"/>
      <c r="O766" s="1731"/>
      <c r="P766" s="1731"/>
      <c r="Q766" s="1731"/>
      <c r="R766" s="1731"/>
      <c r="S766" s="1731"/>
      <c r="T766" s="1731"/>
      <c r="U766" s="1731"/>
      <c r="V766" s="1731"/>
      <c r="W766" s="1731"/>
      <c r="X766" s="1731"/>
      <c r="Y766" s="1731"/>
      <c r="Z766" s="1731"/>
      <c r="AA766" s="1731"/>
      <c r="AB766" s="1731"/>
      <c r="AC766" s="1731"/>
      <c r="AD766" s="1731"/>
      <c r="AE766" s="1731"/>
      <c r="AF766" s="1731"/>
      <c r="AG766" s="1731"/>
      <c r="AH766" s="1731"/>
      <c r="AI766" s="1731"/>
      <c r="AJ766" s="1731"/>
      <c r="AK766" s="1731"/>
      <c r="AL766" s="1731"/>
      <c r="AM766" s="1731"/>
      <c r="AN766" s="1731"/>
      <c r="AO766" s="1731"/>
      <c r="AP766" s="1731"/>
      <c r="AQ766" s="1731"/>
      <c r="AR766" s="1731"/>
      <c r="AS766" s="1731"/>
      <c r="AT766" s="1731"/>
      <c r="AU766" s="1731"/>
      <c r="AV766" s="1731"/>
      <c r="AW766" s="1731"/>
      <c r="AX766" s="1731"/>
      <c r="AY766" s="1731"/>
      <c r="AZ766" s="1731"/>
      <c r="BA766" s="1731"/>
      <c r="BB766" s="1731"/>
      <c r="BC766" s="1731"/>
      <c r="BD766" s="1731"/>
      <c r="BE766" s="1731"/>
      <c r="BF766" s="1731"/>
      <c r="BG766" s="1731"/>
      <c r="BH766" s="1731"/>
      <c r="BI766" s="1731"/>
      <c r="BJ766" s="1731"/>
      <c r="BK766" s="1731"/>
      <c r="BL766" s="1731"/>
      <c r="BM766" s="1731"/>
      <c r="BN766" s="1731"/>
      <c r="BO766" s="1731"/>
      <c r="BP766" s="1731"/>
      <c r="BQ766" s="1731"/>
      <c r="BR766" s="1731"/>
      <c r="BS766" s="1731"/>
      <c r="BT766" s="1731"/>
      <c r="BU766" s="1731"/>
      <c r="BV766" s="1732"/>
      <c r="BW766" s="1732"/>
      <c r="BX766" s="1732"/>
      <c r="BY766" s="1732"/>
      <c r="BZ766" s="1731"/>
      <c r="CA766" s="2200"/>
      <c r="CB766" s="2200"/>
      <c r="CC766" s="2200"/>
      <c r="CD766" s="2200"/>
      <c r="CE766" s="2200"/>
      <c r="CF766" s="2200"/>
      <c r="CG766" s="2200"/>
      <c r="CH766" s="2200"/>
      <c r="CI766" s="2200"/>
      <c r="CJ766" s="2200"/>
      <c r="CK766" s="2200"/>
      <c r="CL766" s="2200"/>
      <c r="CM766" s="2200"/>
      <c r="CN766" s="2200"/>
      <c r="CO766" s="2200"/>
      <c r="CP766" s="2200"/>
      <c r="CQ766" s="2200"/>
      <c r="CR766" s="1731"/>
      <c r="CS766" s="1731"/>
    </row>
    <row r="767" spans="1:97" ht="13.5" customHeight="1" x14ac:dyDescent="0.25">
      <c r="A767" s="1731"/>
      <c r="B767" s="1731"/>
      <c r="C767" s="1731"/>
      <c r="D767" s="1731"/>
      <c r="E767" s="1731"/>
      <c r="F767" s="1731"/>
      <c r="G767" s="1731"/>
      <c r="H767" s="1731"/>
      <c r="I767" s="1731"/>
      <c r="J767" s="1731"/>
      <c r="K767" s="1731"/>
      <c r="L767" s="1731"/>
      <c r="M767" s="1731"/>
      <c r="N767" s="1731"/>
      <c r="O767" s="1731"/>
      <c r="P767" s="1731"/>
      <c r="Q767" s="1731"/>
      <c r="R767" s="1731"/>
      <c r="S767" s="1731"/>
      <c r="T767" s="1731"/>
      <c r="U767" s="1731"/>
      <c r="V767" s="1731"/>
      <c r="W767" s="1731"/>
      <c r="X767" s="1731"/>
      <c r="Y767" s="1731"/>
      <c r="Z767" s="1731"/>
      <c r="AA767" s="1731"/>
      <c r="AB767" s="1731"/>
      <c r="AC767" s="1731"/>
      <c r="AD767" s="1731"/>
      <c r="AE767" s="1731"/>
      <c r="AF767" s="1731"/>
      <c r="AG767" s="1731"/>
      <c r="AH767" s="1731"/>
      <c r="AI767" s="1731"/>
      <c r="AJ767" s="1731"/>
      <c r="AK767" s="1731"/>
      <c r="AL767" s="1731"/>
      <c r="AM767" s="1731"/>
      <c r="AN767" s="1731"/>
      <c r="AO767" s="1731"/>
      <c r="AP767" s="1731"/>
      <c r="AQ767" s="1731"/>
      <c r="AR767" s="1731"/>
      <c r="AS767" s="1731"/>
      <c r="AT767" s="1731"/>
      <c r="AU767" s="1731"/>
      <c r="AV767" s="1731"/>
      <c r="AW767" s="1731"/>
      <c r="AX767" s="1731"/>
      <c r="AY767" s="1731"/>
      <c r="AZ767" s="1731"/>
      <c r="BA767" s="1731"/>
      <c r="BB767" s="1731"/>
      <c r="BC767" s="1731"/>
      <c r="BD767" s="1731"/>
      <c r="BE767" s="1731"/>
      <c r="BF767" s="1731"/>
      <c r="BG767" s="1731"/>
      <c r="BH767" s="1731"/>
      <c r="BI767" s="1731"/>
      <c r="BJ767" s="1731"/>
      <c r="BK767" s="1731"/>
      <c r="BL767" s="1731"/>
      <c r="BM767" s="1731"/>
      <c r="BN767" s="1731"/>
      <c r="BO767" s="1731"/>
      <c r="BP767" s="1731"/>
      <c r="BQ767" s="1731"/>
      <c r="BR767" s="1731"/>
      <c r="BS767" s="1731"/>
      <c r="BT767" s="1731"/>
      <c r="BU767" s="1731"/>
      <c r="BV767" s="1732"/>
      <c r="BW767" s="1732"/>
      <c r="BX767" s="1732"/>
      <c r="BY767" s="1732"/>
      <c r="BZ767" s="1731"/>
      <c r="CA767" s="2200"/>
      <c r="CB767" s="2200"/>
      <c r="CC767" s="2200"/>
      <c r="CD767" s="2200"/>
      <c r="CE767" s="2200"/>
      <c r="CF767" s="2200"/>
      <c r="CG767" s="2200"/>
      <c r="CH767" s="2200"/>
      <c r="CI767" s="2200"/>
      <c r="CJ767" s="2200"/>
      <c r="CK767" s="2200"/>
      <c r="CL767" s="2200"/>
      <c r="CM767" s="2200"/>
      <c r="CN767" s="2200"/>
      <c r="CO767" s="2200"/>
      <c r="CP767" s="2200"/>
      <c r="CQ767" s="2200"/>
      <c r="CR767" s="1731"/>
      <c r="CS767" s="1731"/>
    </row>
    <row r="768" spans="1:97" ht="13.5" customHeight="1" x14ac:dyDescent="0.25">
      <c r="A768" s="1731"/>
      <c r="B768" s="1731"/>
      <c r="C768" s="1731"/>
      <c r="D768" s="1731"/>
      <c r="E768" s="1731"/>
      <c r="F768" s="1731"/>
      <c r="G768" s="1731"/>
      <c r="H768" s="1731"/>
      <c r="I768" s="1731"/>
      <c r="J768" s="1731"/>
      <c r="K768" s="1731"/>
      <c r="L768" s="1731"/>
      <c r="M768" s="1731"/>
      <c r="N768" s="1731"/>
      <c r="O768" s="1731"/>
      <c r="P768" s="1731"/>
      <c r="Q768" s="1731"/>
      <c r="R768" s="1731"/>
      <c r="S768" s="1731"/>
      <c r="T768" s="1731"/>
      <c r="U768" s="1731"/>
      <c r="V768" s="1731"/>
      <c r="W768" s="1731"/>
      <c r="X768" s="1731"/>
      <c r="Y768" s="1731"/>
      <c r="Z768" s="1731"/>
      <c r="AA768" s="1731"/>
      <c r="AB768" s="1731"/>
      <c r="AC768" s="1731"/>
      <c r="AD768" s="1731"/>
      <c r="AE768" s="1731"/>
      <c r="AF768" s="1731"/>
      <c r="AG768" s="1731"/>
      <c r="AH768" s="1731"/>
      <c r="AI768" s="1731"/>
      <c r="AJ768" s="1731"/>
      <c r="AK768" s="1731"/>
      <c r="AL768" s="1731"/>
      <c r="AM768" s="1731"/>
      <c r="AN768" s="1731"/>
      <c r="AO768" s="1731"/>
      <c r="AP768" s="1731"/>
      <c r="AQ768" s="1731"/>
      <c r="AR768" s="1731"/>
      <c r="AS768" s="1731"/>
      <c r="AT768" s="1731"/>
      <c r="AU768" s="1731"/>
      <c r="AV768" s="1731"/>
      <c r="AW768" s="1731"/>
      <c r="AX768" s="1731"/>
      <c r="AY768" s="1731"/>
      <c r="AZ768" s="1731"/>
      <c r="BA768" s="1731"/>
      <c r="BB768" s="1731"/>
      <c r="BC768" s="1731"/>
      <c r="BD768" s="1731"/>
      <c r="BE768" s="1731"/>
      <c r="BF768" s="1731"/>
      <c r="BG768" s="1731"/>
      <c r="BH768" s="1731"/>
      <c r="BI768" s="1731"/>
      <c r="BJ768" s="1731"/>
      <c r="BK768" s="1731"/>
      <c r="BL768" s="1731"/>
      <c r="BM768" s="1731"/>
      <c r="BN768" s="1731"/>
      <c r="BO768" s="1731"/>
      <c r="BP768" s="1731"/>
      <c r="BQ768" s="1731"/>
      <c r="BR768" s="1731"/>
      <c r="BS768" s="1731"/>
      <c r="BT768" s="1731"/>
      <c r="BU768" s="1731"/>
      <c r="BV768" s="1732"/>
      <c r="BW768" s="1732"/>
      <c r="BX768" s="1732"/>
      <c r="BY768" s="1732"/>
      <c r="BZ768" s="1731"/>
      <c r="CA768" s="2200"/>
      <c r="CB768" s="2200"/>
      <c r="CC768" s="2200"/>
      <c r="CD768" s="2200"/>
      <c r="CE768" s="2200"/>
      <c r="CF768" s="2200"/>
      <c r="CG768" s="2200"/>
      <c r="CH768" s="2200"/>
      <c r="CI768" s="2200"/>
      <c r="CJ768" s="2200"/>
      <c r="CK768" s="2200"/>
      <c r="CL768" s="2200"/>
      <c r="CM768" s="2200"/>
      <c r="CN768" s="2200"/>
      <c r="CO768" s="2200"/>
      <c r="CP768" s="2200"/>
      <c r="CQ768" s="2200"/>
      <c r="CR768" s="1731"/>
      <c r="CS768" s="1731"/>
    </row>
    <row r="769" spans="1:97" ht="13.5" customHeight="1" x14ac:dyDescent="0.25">
      <c r="A769" s="1731"/>
      <c r="B769" s="1731"/>
      <c r="C769" s="1731"/>
      <c r="D769" s="1731"/>
      <c r="E769" s="1731"/>
      <c r="F769" s="1731"/>
      <c r="G769" s="1731"/>
      <c r="H769" s="1731"/>
      <c r="I769" s="1731"/>
      <c r="J769" s="1731"/>
      <c r="K769" s="1731"/>
      <c r="L769" s="1731"/>
      <c r="M769" s="1731"/>
      <c r="N769" s="1731"/>
      <c r="O769" s="1731"/>
      <c r="P769" s="1731"/>
      <c r="Q769" s="1731"/>
      <c r="R769" s="1731"/>
      <c r="S769" s="1731"/>
      <c r="T769" s="1731"/>
      <c r="U769" s="1731"/>
      <c r="V769" s="1731"/>
      <c r="W769" s="1731"/>
      <c r="X769" s="1731"/>
      <c r="Y769" s="1731"/>
      <c r="Z769" s="1731"/>
      <c r="AA769" s="1731"/>
      <c r="AB769" s="1731"/>
      <c r="AC769" s="1731"/>
      <c r="AD769" s="1731"/>
      <c r="AE769" s="1731"/>
      <c r="AF769" s="1731"/>
      <c r="AG769" s="1731"/>
      <c r="AH769" s="1731"/>
      <c r="AI769" s="1731"/>
      <c r="AJ769" s="1731"/>
      <c r="AK769" s="1731"/>
      <c r="AL769" s="1731"/>
      <c r="AM769" s="1731"/>
      <c r="AN769" s="1731"/>
      <c r="AO769" s="1731"/>
      <c r="AP769" s="1731"/>
      <c r="AQ769" s="1731"/>
      <c r="AR769" s="1731"/>
      <c r="AS769" s="1731"/>
      <c r="AT769" s="1731"/>
      <c r="AU769" s="1731"/>
      <c r="AV769" s="1731"/>
      <c r="AW769" s="1731"/>
      <c r="AX769" s="1731"/>
      <c r="AY769" s="1731"/>
      <c r="AZ769" s="1731"/>
      <c r="BA769" s="1731"/>
      <c r="BB769" s="1731"/>
      <c r="BC769" s="1731"/>
      <c r="BD769" s="1731"/>
      <c r="BE769" s="1731"/>
      <c r="BF769" s="1731"/>
      <c r="BG769" s="1731"/>
      <c r="BH769" s="1731"/>
      <c r="BI769" s="1731"/>
      <c r="BJ769" s="1731"/>
      <c r="BK769" s="1731"/>
      <c r="BL769" s="1731"/>
      <c r="BM769" s="1731"/>
      <c r="BN769" s="1731"/>
      <c r="BO769" s="1731"/>
      <c r="BP769" s="1731"/>
      <c r="BQ769" s="1731"/>
      <c r="BR769" s="1731"/>
      <c r="BS769" s="1731"/>
      <c r="BT769" s="1731"/>
      <c r="BU769" s="1731"/>
      <c r="BV769" s="1732"/>
      <c r="BW769" s="1732"/>
      <c r="BX769" s="1732"/>
      <c r="BY769" s="1732"/>
      <c r="BZ769" s="1731"/>
      <c r="CA769" s="2200"/>
      <c r="CB769" s="2200"/>
      <c r="CC769" s="2200"/>
      <c r="CD769" s="2200"/>
      <c r="CE769" s="2200"/>
      <c r="CF769" s="2200"/>
      <c r="CG769" s="2200"/>
      <c r="CH769" s="2200"/>
      <c r="CI769" s="2200"/>
      <c r="CJ769" s="2200"/>
      <c r="CK769" s="2200"/>
      <c r="CL769" s="2200"/>
      <c r="CM769" s="2200"/>
      <c r="CN769" s="2200"/>
      <c r="CO769" s="2200"/>
      <c r="CP769" s="2200"/>
      <c r="CQ769" s="2200"/>
      <c r="CR769" s="1731"/>
      <c r="CS769" s="1731"/>
    </row>
    <row r="770" spans="1:97" ht="13.5" customHeight="1" x14ac:dyDescent="0.25">
      <c r="A770" s="1731"/>
      <c r="B770" s="1731"/>
      <c r="C770" s="1731"/>
      <c r="D770" s="1731"/>
      <c r="E770" s="1731"/>
      <c r="F770" s="1731"/>
      <c r="G770" s="1731"/>
      <c r="H770" s="1731"/>
      <c r="I770" s="1731"/>
      <c r="J770" s="1731"/>
      <c r="K770" s="1731"/>
      <c r="L770" s="1731"/>
      <c r="M770" s="1731"/>
      <c r="N770" s="1731"/>
      <c r="O770" s="1731"/>
      <c r="P770" s="1731"/>
      <c r="Q770" s="1731"/>
      <c r="R770" s="1731"/>
      <c r="S770" s="1731"/>
      <c r="T770" s="1731"/>
      <c r="U770" s="1731"/>
      <c r="V770" s="1731"/>
      <c r="W770" s="1731"/>
      <c r="X770" s="1731"/>
      <c r="Y770" s="1731"/>
      <c r="Z770" s="1731"/>
      <c r="AA770" s="1731"/>
      <c r="AB770" s="1731"/>
      <c r="AC770" s="1731"/>
      <c r="AD770" s="1731"/>
      <c r="AE770" s="1731"/>
      <c r="AF770" s="1731"/>
      <c r="AG770" s="1731"/>
      <c r="AH770" s="1731"/>
      <c r="AI770" s="1731"/>
      <c r="AJ770" s="1731"/>
      <c r="AK770" s="1731"/>
      <c r="AL770" s="1731"/>
      <c r="AM770" s="1731"/>
      <c r="AN770" s="1731"/>
      <c r="AO770" s="1731"/>
      <c r="AP770" s="1731"/>
      <c r="AQ770" s="1731"/>
      <c r="AR770" s="1731"/>
      <c r="AS770" s="1731"/>
      <c r="AT770" s="1731"/>
      <c r="AU770" s="1731"/>
      <c r="AV770" s="1731"/>
      <c r="AW770" s="1731"/>
      <c r="AX770" s="1731"/>
      <c r="AY770" s="1731"/>
      <c r="AZ770" s="1731"/>
      <c r="BA770" s="1731"/>
      <c r="BB770" s="1731"/>
      <c r="BC770" s="1731"/>
      <c r="BD770" s="1731"/>
      <c r="BE770" s="1731"/>
      <c r="BF770" s="1731"/>
      <c r="BG770" s="1731"/>
      <c r="BH770" s="1731"/>
      <c r="BI770" s="1731"/>
      <c r="BJ770" s="1731"/>
      <c r="BK770" s="1731"/>
      <c r="BL770" s="1731"/>
      <c r="BM770" s="1731"/>
      <c r="BN770" s="1731"/>
      <c r="BO770" s="1731"/>
      <c r="BP770" s="1731"/>
      <c r="BQ770" s="1731"/>
      <c r="BR770" s="1731"/>
      <c r="BS770" s="1731"/>
      <c r="BT770" s="1731"/>
      <c r="BU770" s="1731"/>
      <c r="BV770" s="1732"/>
      <c r="BW770" s="1732"/>
      <c r="BX770" s="1732"/>
      <c r="BY770" s="1732"/>
      <c r="BZ770" s="1731"/>
      <c r="CA770" s="2200"/>
      <c r="CB770" s="2200"/>
      <c r="CC770" s="2200"/>
      <c r="CD770" s="2200"/>
      <c r="CE770" s="2200"/>
      <c r="CF770" s="2200"/>
      <c r="CG770" s="2200"/>
      <c r="CH770" s="2200"/>
      <c r="CI770" s="2200"/>
      <c r="CJ770" s="2200"/>
      <c r="CK770" s="2200"/>
      <c r="CL770" s="2200"/>
      <c r="CM770" s="2200"/>
      <c r="CN770" s="2200"/>
      <c r="CO770" s="2200"/>
      <c r="CP770" s="2200"/>
      <c r="CQ770" s="2200"/>
      <c r="CR770" s="1731"/>
      <c r="CS770" s="1731"/>
    </row>
    <row r="771" spans="1:97" ht="13.5" customHeight="1" x14ac:dyDescent="0.25">
      <c r="A771" s="1731"/>
      <c r="B771" s="1731"/>
      <c r="C771" s="1731"/>
      <c r="D771" s="1731"/>
      <c r="E771" s="1731"/>
      <c r="F771" s="1731"/>
      <c r="G771" s="1731"/>
      <c r="H771" s="1731"/>
      <c r="I771" s="1731"/>
      <c r="J771" s="1731"/>
      <c r="K771" s="1731"/>
      <c r="L771" s="1731"/>
      <c r="M771" s="1731"/>
      <c r="N771" s="1731"/>
      <c r="O771" s="1731"/>
      <c r="P771" s="1731"/>
      <c r="Q771" s="1731"/>
      <c r="R771" s="1731"/>
      <c r="S771" s="1731"/>
      <c r="T771" s="1731"/>
      <c r="U771" s="1731"/>
      <c r="V771" s="1731"/>
      <c r="W771" s="1731"/>
      <c r="X771" s="1731"/>
      <c r="Y771" s="1731"/>
      <c r="Z771" s="1731"/>
      <c r="AA771" s="1731"/>
      <c r="AB771" s="1731"/>
      <c r="AC771" s="1731"/>
      <c r="AD771" s="1731"/>
      <c r="AE771" s="1731"/>
      <c r="AF771" s="1731"/>
      <c r="AG771" s="1731"/>
      <c r="AH771" s="1731"/>
      <c r="AI771" s="1731"/>
      <c r="AJ771" s="1731"/>
      <c r="AK771" s="1731"/>
      <c r="AL771" s="1731"/>
      <c r="AM771" s="1731"/>
      <c r="AN771" s="1731"/>
      <c r="AO771" s="1731"/>
      <c r="AP771" s="1731"/>
      <c r="AQ771" s="1731"/>
      <c r="AR771" s="1731"/>
      <c r="AS771" s="1731"/>
      <c r="AT771" s="1731"/>
      <c r="AU771" s="1731"/>
      <c r="AV771" s="1731"/>
      <c r="AW771" s="1731"/>
      <c r="AX771" s="1731"/>
      <c r="AY771" s="1731"/>
      <c r="AZ771" s="1731"/>
      <c r="BA771" s="1731"/>
      <c r="BB771" s="1731"/>
      <c r="BC771" s="1731"/>
      <c r="BD771" s="1731"/>
      <c r="BE771" s="1731"/>
      <c r="BF771" s="1731"/>
      <c r="BG771" s="1731"/>
      <c r="BH771" s="1731"/>
      <c r="BI771" s="1731"/>
      <c r="BJ771" s="1731"/>
      <c r="BK771" s="1731"/>
      <c r="BL771" s="1731"/>
      <c r="BM771" s="1731"/>
      <c r="BN771" s="1731"/>
      <c r="BO771" s="1731"/>
      <c r="BP771" s="1731"/>
      <c r="BQ771" s="1731"/>
      <c r="BR771" s="1731"/>
      <c r="BS771" s="1731"/>
      <c r="BT771" s="1731"/>
      <c r="BU771" s="1731"/>
      <c r="BV771" s="1732"/>
      <c r="BW771" s="1732"/>
      <c r="BX771" s="1732"/>
      <c r="BY771" s="1732"/>
      <c r="BZ771" s="1731"/>
      <c r="CA771" s="2200"/>
      <c r="CB771" s="2200"/>
      <c r="CC771" s="2200"/>
      <c r="CD771" s="2200"/>
      <c r="CE771" s="2200"/>
      <c r="CF771" s="2200"/>
      <c r="CG771" s="2200"/>
      <c r="CH771" s="2200"/>
      <c r="CI771" s="2200"/>
      <c r="CJ771" s="2200"/>
      <c r="CK771" s="2200"/>
      <c r="CL771" s="2200"/>
      <c r="CM771" s="2200"/>
      <c r="CN771" s="2200"/>
      <c r="CO771" s="2200"/>
      <c r="CP771" s="2200"/>
      <c r="CQ771" s="2200"/>
      <c r="CR771" s="1731"/>
      <c r="CS771" s="1731"/>
    </row>
    <row r="772" spans="1:97" ht="13.5" customHeight="1" x14ac:dyDescent="0.25">
      <c r="A772" s="1731"/>
      <c r="B772" s="1731"/>
      <c r="C772" s="1731"/>
      <c r="D772" s="1731"/>
      <c r="E772" s="1731"/>
      <c r="F772" s="1731"/>
      <c r="G772" s="1731"/>
      <c r="H772" s="1731"/>
      <c r="I772" s="1731"/>
      <c r="J772" s="1731"/>
      <c r="K772" s="1731"/>
      <c r="L772" s="1731"/>
      <c r="M772" s="1731"/>
      <c r="N772" s="1731"/>
      <c r="O772" s="1731"/>
      <c r="P772" s="1731"/>
      <c r="Q772" s="1731"/>
      <c r="R772" s="1731"/>
      <c r="S772" s="1731"/>
      <c r="T772" s="1731"/>
      <c r="U772" s="1731"/>
      <c r="V772" s="1731"/>
      <c r="W772" s="1731"/>
      <c r="X772" s="1731"/>
      <c r="Y772" s="1731"/>
      <c r="Z772" s="1731"/>
      <c r="AA772" s="1731"/>
      <c r="AB772" s="1731"/>
      <c r="AC772" s="1731"/>
      <c r="AD772" s="1731"/>
      <c r="AE772" s="1731"/>
      <c r="AF772" s="1731"/>
      <c r="AG772" s="1731"/>
      <c r="AH772" s="1731"/>
      <c r="AI772" s="1731"/>
      <c r="AJ772" s="1731"/>
      <c r="AK772" s="1731"/>
      <c r="AL772" s="1731"/>
      <c r="AM772" s="1731"/>
      <c r="AN772" s="1731"/>
      <c r="AO772" s="1731"/>
      <c r="AP772" s="1731"/>
      <c r="AQ772" s="1731"/>
      <c r="AR772" s="1731"/>
      <c r="AS772" s="1731"/>
      <c r="AT772" s="1731"/>
      <c r="AU772" s="1731"/>
      <c r="AV772" s="1731"/>
      <c r="AW772" s="1731"/>
      <c r="AX772" s="1731"/>
      <c r="AY772" s="1731"/>
      <c r="AZ772" s="1731"/>
      <c r="BA772" s="1731"/>
      <c r="BB772" s="1731"/>
      <c r="BC772" s="1731"/>
      <c r="BD772" s="1731"/>
      <c r="BE772" s="1731"/>
      <c r="BF772" s="1731"/>
      <c r="BG772" s="1731"/>
      <c r="BH772" s="1731"/>
      <c r="BI772" s="1731"/>
      <c r="BJ772" s="1731"/>
      <c r="BK772" s="1731"/>
      <c r="BL772" s="1731"/>
      <c r="BM772" s="1731"/>
      <c r="BN772" s="1731"/>
      <c r="BO772" s="1731"/>
      <c r="BP772" s="1731"/>
      <c r="BQ772" s="1731"/>
      <c r="BR772" s="1731"/>
      <c r="BS772" s="1731"/>
      <c r="BT772" s="1731"/>
      <c r="BU772" s="1731"/>
      <c r="BV772" s="1732"/>
      <c r="BW772" s="1732"/>
      <c r="BX772" s="1732"/>
      <c r="BY772" s="1732"/>
      <c r="BZ772" s="1731"/>
      <c r="CA772" s="2200"/>
      <c r="CB772" s="2200"/>
      <c r="CC772" s="2200"/>
      <c r="CD772" s="2200"/>
      <c r="CE772" s="2200"/>
      <c r="CF772" s="2200"/>
      <c r="CG772" s="2200"/>
      <c r="CH772" s="2200"/>
      <c r="CI772" s="2200"/>
      <c r="CJ772" s="2200"/>
      <c r="CK772" s="2200"/>
      <c r="CL772" s="2200"/>
      <c r="CM772" s="2200"/>
      <c r="CN772" s="2200"/>
      <c r="CO772" s="2200"/>
      <c r="CP772" s="2200"/>
      <c r="CQ772" s="2200"/>
      <c r="CR772" s="1731"/>
      <c r="CS772" s="1731"/>
    </row>
    <row r="773" spans="1:97" ht="13.5" customHeight="1" x14ac:dyDescent="0.25">
      <c r="A773" s="1731"/>
      <c r="B773" s="1731"/>
      <c r="C773" s="1731"/>
      <c r="D773" s="1731"/>
      <c r="E773" s="1731"/>
      <c r="F773" s="1731"/>
      <c r="G773" s="1731"/>
      <c r="H773" s="1731"/>
      <c r="I773" s="1731"/>
      <c r="J773" s="1731"/>
      <c r="K773" s="1731"/>
      <c r="L773" s="1731"/>
      <c r="M773" s="1731"/>
      <c r="N773" s="1731"/>
      <c r="O773" s="1731"/>
      <c r="P773" s="1731"/>
      <c r="Q773" s="1731"/>
      <c r="R773" s="1731"/>
      <c r="S773" s="1731"/>
      <c r="T773" s="1731"/>
      <c r="U773" s="1731"/>
      <c r="V773" s="1731"/>
      <c r="W773" s="1731"/>
      <c r="X773" s="1731"/>
      <c r="Y773" s="1731"/>
      <c r="Z773" s="1731"/>
      <c r="AA773" s="1731"/>
      <c r="AB773" s="1731"/>
      <c r="AC773" s="1731"/>
      <c r="AD773" s="1731"/>
      <c r="AE773" s="1731"/>
      <c r="AF773" s="1731"/>
      <c r="AG773" s="1731"/>
      <c r="AH773" s="1731"/>
      <c r="AI773" s="1731"/>
      <c r="AJ773" s="1731"/>
      <c r="AK773" s="1731"/>
      <c r="AL773" s="1731"/>
      <c r="AM773" s="1731"/>
      <c r="AN773" s="1731"/>
      <c r="AO773" s="1731"/>
      <c r="AP773" s="1731"/>
      <c r="AQ773" s="1731"/>
      <c r="AR773" s="1731"/>
      <c r="AS773" s="1731"/>
      <c r="AT773" s="1731"/>
      <c r="AU773" s="1731"/>
      <c r="AV773" s="1731"/>
      <c r="AW773" s="1731"/>
      <c r="AX773" s="1731"/>
      <c r="AY773" s="1731"/>
      <c r="AZ773" s="1731"/>
      <c r="BA773" s="1731"/>
      <c r="BB773" s="1731"/>
      <c r="BC773" s="1731"/>
      <c r="BD773" s="1731"/>
      <c r="BE773" s="1731"/>
      <c r="BF773" s="1731"/>
      <c r="BG773" s="1731"/>
      <c r="BH773" s="1731"/>
      <c r="BI773" s="1731"/>
      <c r="BJ773" s="1731"/>
      <c r="BK773" s="1731"/>
      <c r="BL773" s="1731"/>
      <c r="BM773" s="1731"/>
      <c r="BN773" s="1731"/>
      <c r="BO773" s="1731"/>
      <c r="BP773" s="1731"/>
      <c r="BQ773" s="1731"/>
      <c r="BR773" s="1731"/>
      <c r="BS773" s="1731"/>
      <c r="BT773" s="1731"/>
      <c r="BU773" s="1731"/>
      <c r="BV773" s="1732"/>
      <c r="BW773" s="1732"/>
      <c r="BX773" s="1732"/>
      <c r="BY773" s="1732"/>
      <c r="BZ773" s="1731"/>
      <c r="CA773" s="2200"/>
      <c r="CB773" s="2200"/>
      <c r="CC773" s="2200"/>
      <c r="CD773" s="2200"/>
      <c r="CE773" s="2200"/>
      <c r="CF773" s="2200"/>
      <c r="CG773" s="2200"/>
      <c r="CH773" s="2200"/>
      <c r="CI773" s="2200"/>
      <c r="CJ773" s="2200"/>
      <c r="CK773" s="2200"/>
      <c r="CL773" s="2200"/>
      <c r="CM773" s="2200"/>
      <c r="CN773" s="2200"/>
      <c r="CO773" s="2200"/>
      <c r="CP773" s="2200"/>
      <c r="CQ773" s="2200"/>
      <c r="CR773" s="1731"/>
      <c r="CS773" s="1731"/>
    </row>
    <row r="774" spans="1:97" ht="13.5" customHeight="1" x14ac:dyDescent="0.25">
      <c r="A774" s="1731"/>
      <c r="B774" s="1731"/>
      <c r="C774" s="1731"/>
      <c r="D774" s="1731"/>
      <c r="E774" s="1731"/>
      <c r="F774" s="1731"/>
      <c r="G774" s="1731"/>
      <c r="H774" s="1731"/>
      <c r="I774" s="1731"/>
      <c r="J774" s="1731"/>
      <c r="K774" s="1731"/>
      <c r="L774" s="1731"/>
      <c r="M774" s="1731"/>
      <c r="N774" s="1731"/>
      <c r="O774" s="1731"/>
      <c r="P774" s="1731"/>
      <c r="Q774" s="1731"/>
      <c r="R774" s="1731"/>
      <c r="S774" s="1731"/>
      <c r="T774" s="1731"/>
      <c r="U774" s="1731"/>
      <c r="V774" s="1731"/>
      <c r="W774" s="1731"/>
      <c r="X774" s="1731"/>
      <c r="Y774" s="1731"/>
      <c r="Z774" s="1731"/>
      <c r="AA774" s="1731"/>
      <c r="AB774" s="1731"/>
      <c r="AC774" s="1731"/>
      <c r="AD774" s="1731"/>
      <c r="AE774" s="1731"/>
      <c r="AF774" s="1731"/>
      <c r="AG774" s="1731"/>
      <c r="AH774" s="1731"/>
      <c r="AI774" s="1731"/>
      <c r="AJ774" s="1731"/>
      <c r="AK774" s="1731"/>
      <c r="AL774" s="1731"/>
      <c r="AM774" s="1731"/>
      <c r="AN774" s="1731"/>
      <c r="AO774" s="1731"/>
      <c r="AP774" s="1731"/>
      <c r="AQ774" s="1731"/>
      <c r="AR774" s="1731"/>
      <c r="AS774" s="1731"/>
      <c r="AT774" s="1731"/>
      <c r="AU774" s="1731"/>
      <c r="AV774" s="1731"/>
      <c r="AW774" s="1731"/>
      <c r="AX774" s="1731"/>
      <c r="AY774" s="1731"/>
      <c r="AZ774" s="1731"/>
      <c r="BA774" s="1731"/>
      <c r="BB774" s="1731"/>
      <c r="BC774" s="1731"/>
      <c r="BD774" s="1731"/>
      <c r="BE774" s="1731"/>
      <c r="BF774" s="1731"/>
      <c r="BG774" s="1731"/>
      <c r="BH774" s="1731"/>
      <c r="BI774" s="1731"/>
      <c r="BJ774" s="1731"/>
      <c r="BK774" s="1731"/>
      <c r="BL774" s="1731"/>
      <c r="BM774" s="1731"/>
      <c r="BN774" s="1731"/>
      <c r="BO774" s="1731"/>
      <c r="BP774" s="1731"/>
      <c r="BQ774" s="1731"/>
      <c r="BR774" s="1731"/>
      <c r="BS774" s="1731"/>
      <c r="BT774" s="1731"/>
      <c r="BU774" s="1731"/>
      <c r="BV774" s="1732"/>
      <c r="BW774" s="1732"/>
      <c r="BX774" s="1732"/>
      <c r="BY774" s="1732"/>
      <c r="BZ774" s="1731"/>
      <c r="CA774" s="2200"/>
      <c r="CB774" s="2200"/>
      <c r="CC774" s="2200"/>
      <c r="CD774" s="2200"/>
      <c r="CE774" s="2200"/>
      <c r="CF774" s="2200"/>
      <c r="CG774" s="2200"/>
      <c r="CH774" s="2200"/>
      <c r="CI774" s="2200"/>
      <c r="CJ774" s="2200"/>
      <c r="CK774" s="2200"/>
      <c r="CL774" s="2200"/>
      <c r="CM774" s="2200"/>
      <c r="CN774" s="2200"/>
      <c r="CO774" s="2200"/>
      <c r="CP774" s="2200"/>
      <c r="CQ774" s="2200"/>
      <c r="CR774" s="1731"/>
      <c r="CS774" s="1731"/>
    </row>
    <row r="775" spans="1:97" ht="13.5" customHeight="1" x14ac:dyDescent="0.25">
      <c r="A775" s="1731"/>
      <c r="B775" s="1731"/>
      <c r="C775" s="1731"/>
      <c r="D775" s="1731"/>
      <c r="E775" s="1731"/>
      <c r="F775" s="1731"/>
      <c r="G775" s="1731"/>
      <c r="H775" s="1731"/>
      <c r="I775" s="1731"/>
      <c r="J775" s="1731"/>
      <c r="K775" s="1731"/>
      <c r="L775" s="1731"/>
      <c r="M775" s="1731"/>
      <c r="N775" s="1731"/>
      <c r="O775" s="1731"/>
      <c r="P775" s="1731"/>
      <c r="Q775" s="1731"/>
      <c r="R775" s="1731"/>
      <c r="S775" s="1731"/>
      <c r="T775" s="1731"/>
      <c r="U775" s="1731"/>
      <c r="V775" s="1731"/>
      <c r="W775" s="1731"/>
      <c r="X775" s="1731"/>
      <c r="Y775" s="1731"/>
      <c r="Z775" s="1731"/>
      <c r="AA775" s="1731"/>
      <c r="AB775" s="1731"/>
      <c r="AC775" s="1731"/>
      <c r="AD775" s="1731"/>
      <c r="AE775" s="1731"/>
      <c r="AF775" s="1731"/>
      <c r="AG775" s="1731"/>
      <c r="AH775" s="1731"/>
      <c r="AI775" s="1731"/>
      <c r="AJ775" s="1731"/>
      <c r="AK775" s="1731"/>
      <c r="AL775" s="1731"/>
      <c r="AM775" s="1731"/>
      <c r="AN775" s="1731"/>
      <c r="AO775" s="1731"/>
      <c r="AP775" s="1731"/>
      <c r="AQ775" s="1731"/>
      <c r="AR775" s="1731"/>
      <c r="AS775" s="1731"/>
      <c r="AT775" s="1731"/>
      <c r="AU775" s="1731"/>
      <c r="AV775" s="1731"/>
      <c r="AW775" s="1731"/>
      <c r="AX775" s="1731"/>
      <c r="AY775" s="1731"/>
      <c r="AZ775" s="1731"/>
      <c r="BA775" s="1731"/>
      <c r="BB775" s="1731"/>
      <c r="BC775" s="1731"/>
      <c r="BD775" s="1731"/>
      <c r="BE775" s="1731"/>
      <c r="BF775" s="1731"/>
      <c r="BG775" s="1731"/>
      <c r="BH775" s="1731"/>
      <c r="BI775" s="1731"/>
      <c r="BJ775" s="1731"/>
      <c r="BK775" s="1731"/>
      <c r="BL775" s="1731"/>
      <c r="BM775" s="1731"/>
      <c r="BN775" s="1731"/>
      <c r="BO775" s="1731"/>
      <c r="BP775" s="1731"/>
      <c r="BQ775" s="1731"/>
      <c r="BR775" s="1731"/>
      <c r="BS775" s="1731"/>
      <c r="BT775" s="1731"/>
      <c r="BU775" s="1731"/>
      <c r="BV775" s="1732"/>
      <c r="BW775" s="1732"/>
      <c r="BX775" s="1732"/>
      <c r="BY775" s="1732"/>
      <c r="BZ775" s="1731"/>
      <c r="CA775" s="2200"/>
      <c r="CB775" s="2200"/>
      <c r="CC775" s="2200"/>
      <c r="CD775" s="2200"/>
      <c r="CE775" s="2200"/>
      <c r="CF775" s="2200"/>
      <c r="CG775" s="2200"/>
      <c r="CH775" s="2200"/>
      <c r="CI775" s="2200"/>
      <c r="CJ775" s="2200"/>
      <c r="CK775" s="2200"/>
      <c r="CL775" s="2200"/>
      <c r="CM775" s="2200"/>
      <c r="CN775" s="2200"/>
      <c r="CO775" s="2200"/>
      <c r="CP775" s="2200"/>
      <c r="CQ775" s="2200"/>
      <c r="CR775" s="1731"/>
      <c r="CS775" s="1731"/>
    </row>
    <row r="776" spans="1:97" ht="13.5" customHeight="1" x14ac:dyDescent="0.25">
      <c r="A776" s="1731"/>
      <c r="B776" s="1731"/>
      <c r="C776" s="1731"/>
      <c r="D776" s="1731"/>
      <c r="E776" s="1731"/>
      <c r="F776" s="1731"/>
      <c r="G776" s="1731"/>
      <c r="H776" s="1731"/>
      <c r="I776" s="1731"/>
      <c r="J776" s="1731"/>
      <c r="K776" s="1731"/>
      <c r="L776" s="1731"/>
      <c r="M776" s="1731"/>
      <c r="N776" s="1731"/>
      <c r="O776" s="1731"/>
      <c r="P776" s="1731"/>
      <c r="Q776" s="1731"/>
      <c r="R776" s="1731"/>
      <c r="S776" s="1731"/>
      <c r="T776" s="1731"/>
      <c r="U776" s="1731"/>
      <c r="V776" s="1731"/>
      <c r="W776" s="1731"/>
      <c r="X776" s="1731"/>
      <c r="Y776" s="1731"/>
      <c r="Z776" s="1731"/>
      <c r="AA776" s="1731"/>
      <c r="AB776" s="1731"/>
      <c r="AC776" s="1731"/>
      <c r="AD776" s="1731"/>
      <c r="AE776" s="1731"/>
      <c r="AF776" s="1731"/>
      <c r="AG776" s="1731"/>
      <c r="AH776" s="1731"/>
      <c r="AI776" s="1731"/>
      <c r="AJ776" s="1731"/>
      <c r="AK776" s="1731"/>
      <c r="AL776" s="1731"/>
      <c r="AM776" s="1731"/>
      <c r="AN776" s="1731"/>
      <c r="AO776" s="1731"/>
      <c r="AP776" s="1731"/>
      <c r="AQ776" s="1731"/>
      <c r="AR776" s="1731"/>
      <c r="AS776" s="1731"/>
      <c r="AT776" s="1731"/>
      <c r="AU776" s="1731"/>
      <c r="AV776" s="1731"/>
      <c r="AW776" s="1731"/>
      <c r="AX776" s="1731"/>
      <c r="AY776" s="1731"/>
      <c r="AZ776" s="1731"/>
      <c r="BA776" s="1731"/>
      <c r="BB776" s="1731"/>
      <c r="BC776" s="1731"/>
      <c r="BD776" s="1731"/>
      <c r="BE776" s="1731"/>
      <c r="BF776" s="1731"/>
      <c r="BG776" s="1731"/>
      <c r="BH776" s="1731"/>
      <c r="BI776" s="1731"/>
      <c r="BJ776" s="1731"/>
      <c r="BK776" s="1731"/>
      <c r="BL776" s="1731"/>
      <c r="BM776" s="1731"/>
      <c r="BN776" s="1731"/>
      <c r="BO776" s="1731"/>
      <c r="BP776" s="1731"/>
      <c r="BQ776" s="1731"/>
      <c r="BR776" s="1731"/>
      <c r="BS776" s="1731"/>
      <c r="BT776" s="1731"/>
      <c r="BU776" s="1731"/>
      <c r="BV776" s="1732"/>
      <c r="BW776" s="1732"/>
      <c r="BX776" s="1732"/>
      <c r="BY776" s="1732"/>
      <c r="BZ776" s="1731"/>
      <c r="CA776" s="2200"/>
      <c r="CB776" s="2200"/>
      <c r="CC776" s="2200"/>
      <c r="CD776" s="2200"/>
      <c r="CE776" s="2200"/>
      <c r="CF776" s="2200"/>
      <c r="CG776" s="2200"/>
      <c r="CH776" s="2200"/>
      <c r="CI776" s="2200"/>
      <c r="CJ776" s="2200"/>
      <c r="CK776" s="2200"/>
      <c r="CL776" s="2200"/>
      <c r="CM776" s="2200"/>
      <c r="CN776" s="2200"/>
      <c r="CO776" s="2200"/>
      <c r="CP776" s="2200"/>
      <c r="CQ776" s="2200"/>
      <c r="CR776" s="1731"/>
      <c r="CS776" s="1731"/>
    </row>
    <row r="777" spans="1:97" ht="13.5" customHeight="1" x14ac:dyDescent="0.25">
      <c r="A777" s="1731"/>
      <c r="B777" s="1731"/>
      <c r="C777" s="1731"/>
      <c r="D777" s="1731"/>
      <c r="E777" s="1731"/>
      <c r="F777" s="1731"/>
      <c r="G777" s="1731"/>
      <c r="H777" s="1731"/>
      <c r="I777" s="1731"/>
      <c r="J777" s="1731"/>
      <c r="K777" s="1731"/>
      <c r="L777" s="1731"/>
      <c r="M777" s="1731"/>
      <c r="N777" s="1731"/>
      <c r="O777" s="1731"/>
      <c r="P777" s="1731"/>
      <c r="Q777" s="1731"/>
      <c r="R777" s="1731"/>
      <c r="S777" s="1731"/>
      <c r="T777" s="1731"/>
      <c r="U777" s="1731"/>
      <c r="V777" s="1731"/>
      <c r="W777" s="1731"/>
      <c r="X777" s="1731"/>
      <c r="Y777" s="1731"/>
      <c r="Z777" s="1731"/>
      <c r="AA777" s="1731"/>
      <c r="AB777" s="1731"/>
      <c r="AC777" s="1731"/>
      <c r="AD777" s="1731"/>
      <c r="AE777" s="1731"/>
      <c r="AF777" s="1731"/>
      <c r="AG777" s="1731"/>
      <c r="AH777" s="1731"/>
      <c r="AI777" s="1731"/>
      <c r="AJ777" s="1731"/>
      <c r="AK777" s="1731"/>
      <c r="AL777" s="1731"/>
      <c r="AM777" s="1731"/>
      <c r="AN777" s="1731"/>
      <c r="AO777" s="1731"/>
      <c r="AP777" s="1731"/>
      <c r="AQ777" s="1731"/>
      <c r="AR777" s="1731"/>
      <c r="AS777" s="1731"/>
      <c r="AT777" s="1731"/>
      <c r="AU777" s="1731"/>
      <c r="AV777" s="1731"/>
      <c r="AW777" s="1731"/>
      <c r="AX777" s="1731"/>
      <c r="AY777" s="1731"/>
      <c r="AZ777" s="1731"/>
      <c r="BA777" s="1731"/>
      <c r="BB777" s="1731"/>
      <c r="BC777" s="1731"/>
      <c r="BD777" s="1731"/>
      <c r="BE777" s="1731"/>
      <c r="BF777" s="1731"/>
      <c r="BG777" s="1731"/>
      <c r="BH777" s="1731"/>
      <c r="BI777" s="1731"/>
      <c r="BJ777" s="1731"/>
      <c r="BK777" s="1731"/>
      <c r="BL777" s="1731"/>
      <c r="BM777" s="1731"/>
      <c r="BN777" s="1731"/>
      <c r="BO777" s="1731"/>
      <c r="BP777" s="1731"/>
      <c r="BQ777" s="1731"/>
      <c r="BR777" s="1731"/>
      <c r="BS777" s="1731"/>
      <c r="BT777" s="1731"/>
      <c r="BU777" s="1731"/>
      <c r="BV777" s="1732"/>
      <c r="BW777" s="1732"/>
      <c r="BX777" s="1732"/>
      <c r="BY777" s="1732"/>
      <c r="BZ777" s="1731"/>
      <c r="CA777" s="2200"/>
      <c r="CB777" s="2200"/>
      <c r="CC777" s="2200"/>
      <c r="CD777" s="2200"/>
      <c r="CE777" s="2200"/>
      <c r="CF777" s="2200"/>
      <c r="CG777" s="2200"/>
      <c r="CH777" s="2200"/>
      <c r="CI777" s="2200"/>
      <c r="CJ777" s="2200"/>
      <c r="CK777" s="2200"/>
      <c r="CL777" s="2200"/>
      <c r="CM777" s="2200"/>
      <c r="CN777" s="2200"/>
      <c r="CO777" s="2200"/>
      <c r="CP777" s="2200"/>
      <c r="CQ777" s="2200"/>
      <c r="CR777" s="1731"/>
      <c r="CS777" s="1731"/>
    </row>
    <row r="778" spans="1:97" ht="13.5" customHeight="1" x14ac:dyDescent="0.25">
      <c r="A778" s="1731"/>
      <c r="B778" s="1731"/>
      <c r="C778" s="1731"/>
      <c r="D778" s="1731"/>
      <c r="E778" s="1731"/>
      <c r="F778" s="1731"/>
      <c r="G778" s="1731"/>
      <c r="H778" s="1731"/>
      <c r="I778" s="1731"/>
      <c r="J778" s="1731"/>
      <c r="K778" s="1731"/>
      <c r="L778" s="1731"/>
      <c r="M778" s="1731"/>
      <c r="N778" s="1731"/>
      <c r="O778" s="1731"/>
      <c r="P778" s="1731"/>
      <c r="Q778" s="1731"/>
      <c r="R778" s="1731"/>
      <c r="S778" s="1731"/>
      <c r="T778" s="1731"/>
      <c r="U778" s="1731"/>
      <c r="V778" s="1731"/>
      <c r="W778" s="1731"/>
      <c r="X778" s="1731"/>
      <c r="Y778" s="1731"/>
      <c r="Z778" s="1731"/>
      <c r="AA778" s="1731"/>
      <c r="AB778" s="1731"/>
      <c r="AC778" s="1731"/>
      <c r="AD778" s="1731"/>
      <c r="AE778" s="1731"/>
      <c r="AF778" s="1731"/>
      <c r="AG778" s="1731"/>
      <c r="AH778" s="1731"/>
      <c r="AI778" s="1731"/>
      <c r="AJ778" s="1731"/>
      <c r="AK778" s="1731"/>
      <c r="AL778" s="1731"/>
      <c r="AM778" s="1731"/>
      <c r="AN778" s="1731"/>
      <c r="AO778" s="1731"/>
      <c r="AP778" s="1731"/>
      <c r="AQ778" s="1731"/>
      <c r="AR778" s="1731"/>
      <c r="AS778" s="1731"/>
      <c r="AT778" s="1731"/>
      <c r="AU778" s="1731"/>
      <c r="AV778" s="1731"/>
      <c r="AW778" s="1731"/>
      <c r="AX778" s="1731"/>
      <c r="AY778" s="1731"/>
      <c r="AZ778" s="1731"/>
      <c r="BA778" s="1731"/>
      <c r="BB778" s="1731"/>
      <c r="BC778" s="1731"/>
      <c r="BD778" s="1731"/>
      <c r="BE778" s="1731"/>
      <c r="BF778" s="1731"/>
      <c r="BG778" s="1731"/>
      <c r="BH778" s="1731"/>
      <c r="BI778" s="1731"/>
      <c r="BJ778" s="1731"/>
      <c r="BK778" s="1731"/>
      <c r="BL778" s="1731"/>
      <c r="BM778" s="1731"/>
      <c r="BN778" s="1731"/>
      <c r="BO778" s="1731"/>
      <c r="BP778" s="1731"/>
      <c r="BQ778" s="1731"/>
      <c r="BR778" s="1731"/>
      <c r="BS778" s="1731"/>
      <c r="BT778" s="1731"/>
      <c r="BU778" s="1731"/>
      <c r="BV778" s="1732"/>
      <c r="BW778" s="1732"/>
      <c r="BX778" s="1732"/>
      <c r="BY778" s="1732"/>
      <c r="BZ778" s="1731"/>
      <c r="CA778" s="2200"/>
      <c r="CB778" s="2200"/>
      <c r="CC778" s="2200"/>
      <c r="CD778" s="2200"/>
      <c r="CE778" s="2200"/>
      <c r="CF778" s="2200"/>
      <c r="CG778" s="2200"/>
      <c r="CH778" s="2200"/>
      <c r="CI778" s="2200"/>
      <c r="CJ778" s="2200"/>
      <c r="CK778" s="2200"/>
      <c r="CL778" s="2200"/>
      <c r="CM778" s="2200"/>
      <c r="CN778" s="2200"/>
      <c r="CO778" s="2200"/>
      <c r="CP778" s="2200"/>
      <c r="CQ778" s="2200"/>
      <c r="CR778" s="1731"/>
      <c r="CS778" s="1731"/>
    </row>
    <row r="779" spans="1:97" ht="13.5" customHeight="1" x14ac:dyDescent="0.25">
      <c r="A779" s="1731"/>
      <c r="B779" s="1731"/>
      <c r="C779" s="1731"/>
      <c r="D779" s="1731"/>
      <c r="E779" s="1731"/>
      <c r="F779" s="1731"/>
      <c r="G779" s="1731"/>
      <c r="H779" s="1731"/>
      <c r="I779" s="1731"/>
      <c r="J779" s="1731"/>
      <c r="K779" s="1731"/>
      <c r="L779" s="1731"/>
      <c r="M779" s="1731"/>
      <c r="N779" s="1731"/>
      <c r="O779" s="1731"/>
      <c r="P779" s="1731"/>
      <c r="Q779" s="1731"/>
      <c r="R779" s="1731"/>
      <c r="S779" s="1731"/>
      <c r="T779" s="1731"/>
      <c r="U779" s="1731"/>
      <c r="V779" s="1731"/>
      <c r="W779" s="1731"/>
      <c r="X779" s="1731"/>
      <c r="Y779" s="1731"/>
      <c r="Z779" s="1731"/>
      <c r="AA779" s="1731"/>
      <c r="AB779" s="1731"/>
      <c r="AC779" s="1731"/>
      <c r="AD779" s="1731"/>
      <c r="AE779" s="1731"/>
      <c r="AF779" s="1731"/>
      <c r="AG779" s="1731"/>
      <c r="AH779" s="1731"/>
      <c r="AI779" s="1731"/>
      <c r="AJ779" s="1731"/>
      <c r="AK779" s="1731"/>
      <c r="AL779" s="1731"/>
      <c r="AM779" s="1731"/>
      <c r="AN779" s="1731"/>
      <c r="AO779" s="1731"/>
      <c r="AP779" s="1731"/>
      <c r="AQ779" s="1731"/>
      <c r="AR779" s="1731"/>
      <c r="AS779" s="1731"/>
      <c r="AT779" s="1731"/>
      <c r="AU779" s="1731"/>
      <c r="AV779" s="1731"/>
      <c r="AW779" s="1731"/>
      <c r="AX779" s="1731"/>
      <c r="AY779" s="1731"/>
      <c r="AZ779" s="1731"/>
      <c r="BA779" s="1731"/>
      <c r="BB779" s="1731"/>
      <c r="BC779" s="1731"/>
      <c r="BD779" s="1731"/>
      <c r="BE779" s="1731"/>
      <c r="BF779" s="1731"/>
      <c r="BG779" s="1731"/>
      <c r="BH779" s="1731"/>
      <c r="BI779" s="1731"/>
      <c r="BJ779" s="1731"/>
      <c r="BK779" s="1731"/>
      <c r="BL779" s="1731"/>
      <c r="BM779" s="1731"/>
      <c r="BN779" s="1731"/>
      <c r="BO779" s="1731"/>
      <c r="BP779" s="1731"/>
      <c r="BQ779" s="1731"/>
      <c r="BR779" s="1731"/>
      <c r="BS779" s="1731"/>
      <c r="BT779" s="1731"/>
      <c r="BU779" s="1731"/>
      <c r="BV779" s="1732"/>
      <c r="BW779" s="1732"/>
      <c r="BX779" s="1732"/>
      <c r="BY779" s="1732"/>
      <c r="BZ779" s="1731"/>
      <c r="CA779" s="2200"/>
      <c r="CB779" s="2200"/>
      <c r="CC779" s="2200"/>
      <c r="CD779" s="2200"/>
      <c r="CE779" s="2200"/>
      <c r="CF779" s="2200"/>
      <c r="CG779" s="2200"/>
      <c r="CH779" s="2200"/>
      <c r="CI779" s="2200"/>
      <c r="CJ779" s="2200"/>
      <c r="CK779" s="2200"/>
      <c r="CL779" s="2200"/>
      <c r="CM779" s="2200"/>
      <c r="CN779" s="2200"/>
      <c r="CO779" s="2200"/>
      <c r="CP779" s="2200"/>
      <c r="CQ779" s="2200"/>
      <c r="CR779" s="1731"/>
      <c r="CS779" s="1731"/>
    </row>
    <row r="780" spans="1:97" ht="13.5" customHeight="1" x14ac:dyDescent="0.25">
      <c r="A780" s="1731"/>
      <c r="B780" s="1731"/>
      <c r="C780" s="1731"/>
      <c r="D780" s="1731"/>
      <c r="E780" s="1731"/>
      <c r="F780" s="1731"/>
      <c r="G780" s="1731"/>
      <c r="H780" s="1731"/>
      <c r="I780" s="1731"/>
      <c r="J780" s="1731"/>
      <c r="K780" s="1731"/>
      <c r="L780" s="1731"/>
      <c r="M780" s="1731"/>
      <c r="N780" s="1731"/>
      <c r="O780" s="1731"/>
      <c r="P780" s="1731"/>
      <c r="Q780" s="1731"/>
      <c r="R780" s="1731"/>
      <c r="S780" s="1731"/>
      <c r="T780" s="1731"/>
      <c r="U780" s="1731"/>
      <c r="V780" s="1731"/>
      <c r="W780" s="1731"/>
      <c r="X780" s="1731"/>
      <c r="Y780" s="1731"/>
      <c r="Z780" s="1731"/>
      <c r="AA780" s="1731"/>
      <c r="AB780" s="1731"/>
      <c r="AC780" s="1731"/>
      <c r="AD780" s="1731"/>
      <c r="AE780" s="1731"/>
      <c r="AF780" s="1731"/>
      <c r="AG780" s="1731"/>
      <c r="AH780" s="1731"/>
      <c r="AI780" s="1731"/>
      <c r="AJ780" s="1731"/>
      <c r="AK780" s="1731"/>
      <c r="AL780" s="1731"/>
      <c r="AM780" s="1731"/>
      <c r="AN780" s="1731"/>
      <c r="AO780" s="1731"/>
      <c r="AP780" s="1731"/>
      <c r="AQ780" s="1731"/>
      <c r="AR780" s="1731"/>
      <c r="AS780" s="1731"/>
      <c r="AT780" s="1731"/>
      <c r="AU780" s="1731"/>
      <c r="AV780" s="1731"/>
      <c r="AW780" s="1731"/>
      <c r="AX780" s="1731"/>
      <c r="AY780" s="1731"/>
      <c r="AZ780" s="1731"/>
      <c r="BA780" s="1731"/>
      <c r="BB780" s="1731"/>
      <c r="BC780" s="1731"/>
      <c r="BD780" s="1731"/>
      <c r="BE780" s="1731"/>
      <c r="BF780" s="1731"/>
      <c r="BG780" s="1731"/>
      <c r="BH780" s="1731"/>
      <c r="BI780" s="1731"/>
      <c r="BJ780" s="1731"/>
      <c r="BK780" s="1731"/>
      <c r="BL780" s="1731"/>
      <c r="BM780" s="1731"/>
      <c r="BN780" s="1731"/>
      <c r="BO780" s="1731"/>
      <c r="BP780" s="1731"/>
      <c r="BQ780" s="1731"/>
      <c r="BR780" s="1731"/>
      <c r="BS780" s="1731"/>
      <c r="BT780" s="1731"/>
      <c r="BU780" s="1731"/>
      <c r="BV780" s="1732"/>
      <c r="BW780" s="1732"/>
      <c r="BX780" s="1732"/>
      <c r="BY780" s="1732"/>
      <c r="BZ780" s="1731"/>
      <c r="CA780" s="2200"/>
      <c r="CB780" s="2200"/>
      <c r="CC780" s="2200"/>
      <c r="CD780" s="2200"/>
      <c r="CE780" s="2200"/>
      <c r="CF780" s="2200"/>
      <c r="CG780" s="2200"/>
      <c r="CH780" s="2200"/>
      <c r="CI780" s="2200"/>
      <c r="CJ780" s="2200"/>
      <c r="CK780" s="2200"/>
      <c r="CL780" s="2200"/>
      <c r="CM780" s="2200"/>
      <c r="CN780" s="2200"/>
      <c r="CO780" s="2200"/>
      <c r="CP780" s="2200"/>
      <c r="CQ780" s="2200"/>
      <c r="CR780" s="1731"/>
      <c r="CS780" s="1731"/>
    </row>
    <row r="781" spans="1:97" ht="13.5" customHeight="1" x14ac:dyDescent="0.25">
      <c r="A781" s="1731"/>
      <c r="B781" s="1731"/>
      <c r="C781" s="1731"/>
      <c r="D781" s="1731"/>
      <c r="E781" s="1731"/>
      <c r="F781" s="1731"/>
      <c r="G781" s="1731"/>
      <c r="H781" s="1731"/>
      <c r="I781" s="1731"/>
      <c r="J781" s="1731"/>
      <c r="K781" s="1731"/>
      <c r="L781" s="1731"/>
      <c r="M781" s="1731"/>
      <c r="N781" s="1731"/>
      <c r="O781" s="1731"/>
      <c r="P781" s="1731"/>
      <c r="Q781" s="1731"/>
      <c r="R781" s="1731"/>
      <c r="S781" s="1731"/>
      <c r="T781" s="1731"/>
      <c r="U781" s="1731"/>
      <c r="V781" s="1731"/>
      <c r="W781" s="1731"/>
      <c r="X781" s="1731"/>
      <c r="Y781" s="1731"/>
      <c r="Z781" s="1731"/>
      <c r="AA781" s="1731"/>
      <c r="AB781" s="1731"/>
      <c r="AC781" s="1731"/>
      <c r="AD781" s="1731"/>
      <c r="AE781" s="1731"/>
      <c r="AF781" s="1731"/>
      <c r="AG781" s="1731"/>
      <c r="AH781" s="1731"/>
      <c r="AI781" s="1731"/>
      <c r="AJ781" s="1731"/>
      <c r="AK781" s="1731"/>
      <c r="AL781" s="1731"/>
      <c r="AM781" s="1731"/>
      <c r="AN781" s="1731"/>
      <c r="AO781" s="1731"/>
      <c r="AP781" s="1731"/>
      <c r="AQ781" s="1731"/>
      <c r="AR781" s="1731"/>
      <c r="AS781" s="1731"/>
      <c r="AT781" s="1731"/>
      <c r="AU781" s="1731"/>
      <c r="AV781" s="1731"/>
      <c r="AW781" s="1731"/>
      <c r="AX781" s="1731"/>
      <c r="AY781" s="1731"/>
      <c r="AZ781" s="1731"/>
      <c r="BA781" s="1731"/>
      <c r="BB781" s="1731"/>
      <c r="BC781" s="1731"/>
      <c r="BD781" s="1731"/>
      <c r="BE781" s="1731"/>
      <c r="BF781" s="1731"/>
      <c r="BG781" s="1731"/>
      <c r="BH781" s="1731"/>
      <c r="BI781" s="1731"/>
      <c r="BJ781" s="1731"/>
      <c r="BK781" s="1731"/>
      <c r="BL781" s="1731"/>
      <c r="BM781" s="1731"/>
      <c r="BN781" s="1731"/>
      <c r="BO781" s="1731"/>
      <c r="BP781" s="1731"/>
      <c r="BQ781" s="1731"/>
      <c r="BR781" s="1731"/>
      <c r="BS781" s="1731"/>
      <c r="BT781" s="1731"/>
      <c r="BU781" s="1731"/>
      <c r="BV781" s="1732"/>
      <c r="BW781" s="1732"/>
      <c r="BX781" s="1732"/>
      <c r="BY781" s="1732"/>
      <c r="BZ781" s="1731"/>
      <c r="CA781" s="2200"/>
      <c r="CB781" s="2200"/>
      <c r="CC781" s="2200"/>
      <c r="CD781" s="2200"/>
      <c r="CE781" s="2200"/>
      <c r="CF781" s="2200"/>
      <c r="CG781" s="2200"/>
      <c r="CH781" s="2200"/>
      <c r="CI781" s="2200"/>
      <c r="CJ781" s="2200"/>
      <c r="CK781" s="2200"/>
      <c r="CL781" s="2200"/>
      <c r="CM781" s="2200"/>
      <c r="CN781" s="2200"/>
      <c r="CO781" s="2200"/>
      <c r="CP781" s="2200"/>
      <c r="CQ781" s="2200"/>
      <c r="CR781" s="1731"/>
      <c r="CS781" s="1731"/>
    </row>
    <row r="782" spans="1:97" ht="13.5" customHeight="1" x14ac:dyDescent="0.25">
      <c r="A782" s="1731"/>
      <c r="B782" s="1731"/>
      <c r="C782" s="1731"/>
      <c r="D782" s="1731"/>
      <c r="E782" s="1731"/>
      <c r="F782" s="1731"/>
      <c r="G782" s="1731"/>
      <c r="H782" s="1731"/>
      <c r="I782" s="1731"/>
      <c r="J782" s="1731"/>
      <c r="K782" s="1731"/>
      <c r="L782" s="1731"/>
      <c r="M782" s="1731"/>
      <c r="N782" s="1731"/>
      <c r="O782" s="1731"/>
      <c r="P782" s="1731"/>
      <c r="Q782" s="1731"/>
      <c r="R782" s="1731"/>
      <c r="S782" s="1731"/>
      <c r="T782" s="1731"/>
      <c r="U782" s="1731"/>
      <c r="V782" s="1731"/>
      <c r="W782" s="1731"/>
      <c r="X782" s="1731"/>
      <c r="Y782" s="1731"/>
      <c r="Z782" s="1731"/>
      <c r="AA782" s="1731"/>
      <c r="AB782" s="1731"/>
      <c r="AC782" s="1731"/>
      <c r="AD782" s="1731"/>
      <c r="AE782" s="1731"/>
      <c r="AF782" s="1731"/>
      <c r="AG782" s="1731"/>
      <c r="AH782" s="1731"/>
      <c r="AI782" s="1731"/>
      <c r="AJ782" s="1731"/>
      <c r="AK782" s="1731"/>
      <c r="AL782" s="1731"/>
      <c r="AM782" s="1731"/>
      <c r="AN782" s="1731"/>
      <c r="AO782" s="1731"/>
      <c r="AP782" s="1731"/>
      <c r="AQ782" s="1731"/>
      <c r="AR782" s="1731"/>
      <c r="AS782" s="1731"/>
      <c r="AT782" s="1731"/>
      <c r="AU782" s="1731"/>
      <c r="AV782" s="1731"/>
      <c r="AW782" s="1731"/>
      <c r="AX782" s="1731"/>
      <c r="AY782" s="1731"/>
      <c r="AZ782" s="1731"/>
      <c r="BA782" s="1731"/>
      <c r="BB782" s="1731"/>
      <c r="BC782" s="1731"/>
      <c r="BD782" s="1731"/>
      <c r="BE782" s="1731"/>
      <c r="BF782" s="1731"/>
      <c r="BG782" s="1731"/>
      <c r="BH782" s="1731"/>
      <c r="BI782" s="1731"/>
      <c r="BJ782" s="1731"/>
      <c r="BK782" s="1731"/>
      <c r="BL782" s="1731"/>
      <c r="BM782" s="1731"/>
      <c r="BN782" s="1731"/>
      <c r="BO782" s="1731"/>
      <c r="BP782" s="1731"/>
      <c r="BQ782" s="1731"/>
      <c r="BR782" s="1731"/>
      <c r="BS782" s="1731"/>
      <c r="BT782" s="1731"/>
      <c r="BU782" s="1731"/>
      <c r="BV782" s="1732"/>
      <c r="BW782" s="1732"/>
      <c r="BX782" s="1732"/>
      <c r="BY782" s="1732"/>
      <c r="BZ782" s="1731"/>
      <c r="CA782" s="2200"/>
      <c r="CB782" s="2200"/>
      <c r="CC782" s="2200"/>
      <c r="CD782" s="2200"/>
      <c r="CE782" s="2200"/>
      <c r="CF782" s="2200"/>
      <c r="CG782" s="2200"/>
      <c r="CH782" s="2200"/>
      <c r="CI782" s="2200"/>
      <c r="CJ782" s="2200"/>
      <c r="CK782" s="2200"/>
      <c r="CL782" s="2200"/>
      <c r="CM782" s="2200"/>
      <c r="CN782" s="2200"/>
      <c r="CO782" s="2200"/>
      <c r="CP782" s="2200"/>
      <c r="CQ782" s="2200"/>
      <c r="CR782" s="1731"/>
      <c r="CS782" s="1731"/>
    </row>
    <row r="783" spans="1:97" ht="13.5" customHeight="1" x14ac:dyDescent="0.25">
      <c r="A783" s="1731"/>
      <c r="B783" s="1731"/>
      <c r="C783" s="1731"/>
      <c r="D783" s="1731"/>
      <c r="E783" s="1731"/>
      <c r="F783" s="1731"/>
      <c r="G783" s="1731"/>
      <c r="H783" s="1731"/>
      <c r="I783" s="1731"/>
      <c r="J783" s="1731"/>
      <c r="K783" s="1731"/>
      <c r="L783" s="1731"/>
      <c r="M783" s="1731"/>
      <c r="N783" s="1731"/>
      <c r="O783" s="1731"/>
      <c r="P783" s="1731"/>
      <c r="Q783" s="1731"/>
      <c r="R783" s="1731"/>
      <c r="S783" s="1731"/>
      <c r="T783" s="1731"/>
      <c r="U783" s="1731"/>
      <c r="V783" s="1731"/>
      <c r="W783" s="1731"/>
      <c r="X783" s="1731"/>
      <c r="Y783" s="1731"/>
      <c r="Z783" s="1731"/>
      <c r="AA783" s="1731"/>
      <c r="AB783" s="1731"/>
      <c r="AC783" s="1731"/>
      <c r="AD783" s="1731"/>
      <c r="AE783" s="1731"/>
      <c r="AF783" s="1731"/>
      <c r="AG783" s="1731"/>
      <c r="AH783" s="1731"/>
      <c r="AI783" s="1731"/>
      <c r="AJ783" s="1731"/>
      <c r="AK783" s="1731"/>
      <c r="AL783" s="1731"/>
      <c r="AM783" s="1731"/>
      <c r="AN783" s="1731"/>
      <c r="AO783" s="1731"/>
      <c r="AP783" s="1731"/>
      <c r="AQ783" s="1731"/>
      <c r="AR783" s="1731"/>
      <c r="AS783" s="1731"/>
      <c r="AT783" s="1731"/>
      <c r="AU783" s="1731"/>
      <c r="AV783" s="1731"/>
      <c r="AW783" s="1731"/>
      <c r="AX783" s="1731"/>
      <c r="AY783" s="1731"/>
      <c r="AZ783" s="1731"/>
      <c r="BA783" s="1731"/>
      <c r="BB783" s="1731"/>
      <c r="BC783" s="1731"/>
      <c r="BD783" s="1731"/>
      <c r="BE783" s="1731"/>
      <c r="BF783" s="1731"/>
      <c r="BG783" s="1731"/>
      <c r="BH783" s="1731"/>
      <c r="BI783" s="1731"/>
      <c r="BJ783" s="1731"/>
      <c r="BK783" s="1731"/>
      <c r="BL783" s="1731"/>
      <c r="BM783" s="1731"/>
      <c r="BN783" s="1731"/>
      <c r="BO783" s="1731"/>
      <c r="BP783" s="1731"/>
      <c r="BQ783" s="1731"/>
      <c r="BR783" s="1731"/>
      <c r="BS783" s="1731"/>
      <c r="BT783" s="1731"/>
      <c r="BU783" s="1731"/>
      <c r="BV783" s="1732"/>
      <c r="BW783" s="1732"/>
      <c r="BX783" s="1732"/>
      <c r="BY783" s="1732"/>
      <c r="BZ783" s="1731"/>
      <c r="CA783" s="2200"/>
      <c r="CB783" s="2200"/>
      <c r="CC783" s="2200"/>
      <c r="CD783" s="2200"/>
      <c r="CE783" s="2200"/>
      <c r="CF783" s="2200"/>
      <c r="CG783" s="2200"/>
      <c r="CH783" s="2200"/>
      <c r="CI783" s="2200"/>
      <c r="CJ783" s="2200"/>
      <c r="CK783" s="2200"/>
      <c r="CL783" s="2200"/>
      <c r="CM783" s="2200"/>
      <c r="CN783" s="2200"/>
      <c r="CO783" s="2200"/>
      <c r="CP783" s="2200"/>
      <c r="CQ783" s="2200"/>
      <c r="CR783" s="1731"/>
      <c r="CS783" s="1731"/>
    </row>
    <row r="784" spans="1:97" ht="13.5" customHeight="1" x14ac:dyDescent="0.25">
      <c r="A784" s="1731"/>
      <c r="B784" s="1731"/>
      <c r="C784" s="1731"/>
      <c r="D784" s="1731"/>
      <c r="E784" s="1731"/>
      <c r="F784" s="1731"/>
      <c r="G784" s="1731"/>
      <c r="H784" s="1731"/>
      <c r="I784" s="1731"/>
      <c r="J784" s="1731"/>
      <c r="K784" s="1731"/>
      <c r="L784" s="1731"/>
      <c r="M784" s="1731"/>
      <c r="N784" s="1731"/>
      <c r="O784" s="1731"/>
      <c r="P784" s="1731"/>
      <c r="Q784" s="1731"/>
      <c r="R784" s="1731"/>
      <c r="S784" s="1731"/>
      <c r="T784" s="1731"/>
      <c r="U784" s="1731"/>
      <c r="V784" s="1731"/>
      <c r="W784" s="1731"/>
      <c r="X784" s="1731"/>
      <c r="Y784" s="1731"/>
      <c r="Z784" s="1731"/>
      <c r="AA784" s="1731"/>
      <c r="AB784" s="1731"/>
      <c r="AC784" s="1731"/>
      <c r="AD784" s="1731"/>
      <c r="AE784" s="1731"/>
      <c r="AF784" s="1731"/>
      <c r="AG784" s="1731"/>
      <c r="AH784" s="1731"/>
      <c r="AI784" s="1731"/>
      <c r="AJ784" s="1731"/>
      <c r="AK784" s="1731"/>
      <c r="AL784" s="1731"/>
      <c r="AM784" s="1731"/>
      <c r="AN784" s="1731"/>
      <c r="AO784" s="1731"/>
      <c r="AP784" s="1731"/>
      <c r="AQ784" s="1731"/>
      <c r="AR784" s="1731"/>
      <c r="AS784" s="1731"/>
      <c r="AT784" s="1731"/>
      <c r="AU784" s="1731"/>
      <c r="AV784" s="1731"/>
      <c r="AW784" s="1731"/>
      <c r="AX784" s="1731"/>
      <c r="AY784" s="1731"/>
      <c r="AZ784" s="1731"/>
      <c r="BA784" s="1731"/>
      <c r="BB784" s="1731"/>
      <c r="BC784" s="1731"/>
      <c r="BD784" s="1731"/>
      <c r="BE784" s="1731"/>
      <c r="BF784" s="1731"/>
      <c r="BG784" s="1731"/>
      <c r="BH784" s="1731"/>
      <c r="BI784" s="1731"/>
      <c r="BJ784" s="1731"/>
      <c r="BK784" s="1731"/>
      <c r="BL784" s="1731"/>
      <c r="BM784" s="1731"/>
      <c r="BN784" s="1731"/>
      <c r="BO784" s="1731"/>
      <c r="BP784" s="1731"/>
      <c r="BQ784" s="1731"/>
      <c r="BR784" s="1731"/>
      <c r="BS784" s="1731"/>
      <c r="BT784" s="1731"/>
      <c r="BU784" s="1731"/>
      <c r="BV784" s="1732"/>
      <c r="BW784" s="1732"/>
      <c r="BX784" s="1732"/>
      <c r="BY784" s="1732"/>
      <c r="BZ784" s="1731"/>
      <c r="CA784" s="2200"/>
      <c r="CB784" s="2200"/>
      <c r="CC784" s="2200"/>
      <c r="CD784" s="2200"/>
      <c r="CE784" s="2200"/>
      <c r="CF784" s="2200"/>
      <c r="CG784" s="2200"/>
      <c r="CH784" s="2200"/>
      <c r="CI784" s="2200"/>
      <c r="CJ784" s="2200"/>
      <c r="CK784" s="2200"/>
      <c r="CL784" s="2200"/>
      <c r="CM784" s="2200"/>
      <c r="CN784" s="2200"/>
      <c r="CO784" s="2200"/>
      <c r="CP784" s="2200"/>
      <c r="CQ784" s="2200"/>
      <c r="CR784" s="1731"/>
      <c r="CS784" s="1731"/>
    </row>
    <row r="785" spans="1:97" ht="13.5" customHeight="1" x14ac:dyDescent="0.25">
      <c r="A785" s="1731"/>
      <c r="B785" s="1731"/>
      <c r="C785" s="1731"/>
      <c r="D785" s="1731"/>
      <c r="E785" s="1731"/>
      <c r="F785" s="1731"/>
      <c r="G785" s="1731"/>
      <c r="H785" s="1731"/>
      <c r="I785" s="1731"/>
      <c r="J785" s="1731"/>
      <c r="K785" s="1731"/>
      <c r="L785" s="1731"/>
      <c r="M785" s="1731"/>
      <c r="N785" s="1731"/>
      <c r="O785" s="1731"/>
      <c r="P785" s="1731"/>
      <c r="Q785" s="1731"/>
      <c r="R785" s="1731"/>
      <c r="S785" s="1731"/>
      <c r="T785" s="1731"/>
      <c r="U785" s="1731"/>
      <c r="V785" s="1731"/>
      <c r="W785" s="1731"/>
      <c r="X785" s="1731"/>
      <c r="Y785" s="1731"/>
      <c r="Z785" s="1731"/>
      <c r="AA785" s="1731"/>
      <c r="AB785" s="1731"/>
      <c r="AC785" s="1731"/>
      <c r="AD785" s="1731"/>
      <c r="AE785" s="1731"/>
      <c r="AF785" s="1731"/>
      <c r="AG785" s="1731"/>
      <c r="AH785" s="1731"/>
      <c r="AI785" s="1731"/>
      <c r="AJ785" s="1731"/>
      <c r="AK785" s="1731"/>
      <c r="AL785" s="1731"/>
      <c r="AM785" s="1731"/>
      <c r="AN785" s="1731"/>
      <c r="AO785" s="1731"/>
      <c r="AP785" s="1731"/>
      <c r="AQ785" s="1731"/>
      <c r="AR785" s="1731"/>
      <c r="AS785" s="1731"/>
      <c r="AT785" s="1731"/>
      <c r="AU785" s="1731"/>
      <c r="AV785" s="1731"/>
      <c r="AW785" s="1731"/>
      <c r="AX785" s="1731"/>
      <c r="AY785" s="1731"/>
      <c r="AZ785" s="1731"/>
      <c r="BA785" s="1731"/>
      <c r="BB785" s="1731"/>
      <c r="BC785" s="1731"/>
      <c r="BD785" s="1731"/>
      <c r="BE785" s="1731"/>
      <c r="BF785" s="1731"/>
      <c r="BG785" s="1731"/>
      <c r="BH785" s="1731"/>
      <c r="BI785" s="1731"/>
      <c r="BJ785" s="1731"/>
      <c r="BK785" s="1731"/>
      <c r="BL785" s="1731"/>
      <c r="BM785" s="1731"/>
      <c r="BN785" s="1731"/>
      <c r="BO785" s="1731"/>
      <c r="BP785" s="1731"/>
      <c r="BQ785" s="1731"/>
      <c r="BR785" s="1731"/>
      <c r="BS785" s="1731"/>
      <c r="BT785" s="1731"/>
      <c r="BU785" s="1731"/>
      <c r="BV785" s="1732"/>
      <c r="BW785" s="1732"/>
      <c r="BX785" s="1732"/>
      <c r="BY785" s="1732"/>
      <c r="BZ785" s="1731"/>
      <c r="CA785" s="2200"/>
      <c r="CB785" s="2200"/>
      <c r="CC785" s="2200"/>
      <c r="CD785" s="2200"/>
      <c r="CE785" s="2200"/>
      <c r="CF785" s="2200"/>
      <c r="CG785" s="2200"/>
      <c r="CH785" s="2200"/>
      <c r="CI785" s="2200"/>
      <c r="CJ785" s="2200"/>
      <c r="CK785" s="2200"/>
      <c r="CL785" s="2200"/>
      <c r="CM785" s="2200"/>
      <c r="CN785" s="2200"/>
      <c r="CO785" s="2200"/>
      <c r="CP785" s="2200"/>
      <c r="CQ785" s="2200"/>
      <c r="CR785" s="1731"/>
      <c r="CS785" s="1731"/>
    </row>
    <row r="786" spans="1:97" ht="13.5" customHeight="1" x14ac:dyDescent="0.25">
      <c r="A786" s="1731"/>
      <c r="B786" s="1731"/>
      <c r="C786" s="1731"/>
      <c r="D786" s="1731"/>
      <c r="E786" s="1731"/>
      <c r="F786" s="1731"/>
      <c r="G786" s="1731"/>
      <c r="H786" s="1731"/>
      <c r="I786" s="1731"/>
      <c r="J786" s="1731"/>
      <c r="K786" s="1731"/>
      <c r="L786" s="1731"/>
      <c r="M786" s="1731"/>
      <c r="N786" s="1731"/>
      <c r="O786" s="1731"/>
      <c r="P786" s="1731"/>
      <c r="Q786" s="1731"/>
      <c r="R786" s="1731"/>
      <c r="S786" s="1731"/>
      <c r="T786" s="1731"/>
      <c r="U786" s="1731"/>
      <c r="V786" s="1731"/>
      <c r="W786" s="1731"/>
      <c r="X786" s="1731"/>
      <c r="Y786" s="1731"/>
      <c r="Z786" s="1731"/>
      <c r="AA786" s="1731"/>
      <c r="AB786" s="1731"/>
      <c r="AC786" s="1731"/>
      <c r="AD786" s="1731"/>
      <c r="AE786" s="1731"/>
      <c r="AF786" s="1731"/>
      <c r="AG786" s="1731"/>
      <c r="AH786" s="1731"/>
      <c r="AI786" s="1731"/>
      <c r="AJ786" s="1731"/>
      <c r="AK786" s="1731"/>
      <c r="AL786" s="1731"/>
      <c r="AM786" s="1731"/>
      <c r="AN786" s="1731"/>
      <c r="AO786" s="1731"/>
      <c r="AP786" s="1731"/>
      <c r="AQ786" s="1731"/>
      <c r="AR786" s="1731"/>
      <c r="AS786" s="1731"/>
      <c r="AT786" s="1731"/>
      <c r="AU786" s="1731"/>
      <c r="AV786" s="1731"/>
      <c r="AW786" s="1731"/>
      <c r="AX786" s="1731"/>
      <c r="AY786" s="1731"/>
      <c r="AZ786" s="1731"/>
      <c r="BA786" s="1731"/>
      <c r="BB786" s="1731"/>
      <c r="BC786" s="1731"/>
      <c r="BD786" s="1731"/>
      <c r="BE786" s="1731"/>
      <c r="BF786" s="1731"/>
      <c r="BG786" s="1731"/>
      <c r="BH786" s="1731"/>
      <c r="BI786" s="1731"/>
      <c r="BJ786" s="1731"/>
      <c r="BK786" s="1731"/>
      <c r="BL786" s="1731"/>
      <c r="BM786" s="1731"/>
      <c r="BN786" s="1731"/>
      <c r="BO786" s="1731"/>
      <c r="BP786" s="1731"/>
      <c r="BQ786" s="1731"/>
      <c r="BR786" s="1731"/>
      <c r="BS786" s="1731"/>
      <c r="BT786" s="1731"/>
      <c r="BU786" s="1731"/>
      <c r="BV786" s="1732"/>
      <c r="BW786" s="1732"/>
      <c r="BX786" s="1732"/>
      <c r="BY786" s="1732"/>
      <c r="BZ786" s="1731"/>
      <c r="CA786" s="2200"/>
      <c r="CB786" s="2200"/>
      <c r="CC786" s="2200"/>
      <c r="CD786" s="2200"/>
      <c r="CE786" s="2200"/>
      <c r="CF786" s="2200"/>
      <c r="CG786" s="2200"/>
      <c r="CH786" s="2200"/>
      <c r="CI786" s="2200"/>
      <c r="CJ786" s="2200"/>
      <c r="CK786" s="2200"/>
      <c r="CL786" s="2200"/>
      <c r="CM786" s="2200"/>
      <c r="CN786" s="2200"/>
      <c r="CO786" s="2200"/>
      <c r="CP786" s="2200"/>
      <c r="CQ786" s="2200"/>
      <c r="CR786" s="1731"/>
      <c r="CS786" s="1731"/>
    </row>
    <row r="787" spans="1:97" ht="13.5" customHeight="1" x14ac:dyDescent="0.25">
      <c r="A787" s="1731"/>
      <c r="B787" s="1731"/>
      <c r="C787" s="1731"/>
      <c r="D787" s="1731"/>
      <c r="E787" s="1731"/>
      <c r="F787" s="1731"/>
      <c r="G787" s="1731"/>
      <c r="H787" s="1731"/>
      <c r="I787" s="1731"/>
      <c r="J787" s="1731"/>
      <c r="K787" s="1731"/>
      <c r="L787" s="1731"/>
      <c r="M787" s="1731"/>
      <c r="N787" s="1731"/>
      <c r="O787" s="1731"/>
      <c r="P787" s="1731"/>
      <c r="Q787" s="1731"/>
      <c r="R787" s="1731"/>
      <c r="S787" s="1731"/>
      <c r="T787" s="1731"/>
      <c r="U787" s="1731"/>
      <c r="V787" s="1731"/>
      <c r="W787" s="1731"/>
      <c r="X787" s="1731"/>
      <c r="Y787" s="1731"/>
      <c r="Z787" s="1731"/>
      <c r="AA787" s="1731"/>
      <c r="AB787" s="1731"/>
      <c r="AC787" s="1731"/>
      <c r="AD787" s="1731"/>
      <c r="AE787" s="1731"/>
      <c r="AF787" s="1731"/>
      <c r="AG787" s="1731"/>
      <c r="AH787" s="1731"/>
      <c r="AI787" s="1731"/>
      <c r="AJ787" s="1731"/>
      <c r="AK787" s="1731"/>
      <c r="AL787" s="1731"/>
      <c r="AM787" s="1731"/>
      <c r="AN787" s="1731"/>
      <c r="AO787" s="1731"/>
      <c r="AP787" s="1731"/>
      <c r="AQ787" s="1731"/>
      <c r="AR787" s="1731"/>
      <c r="AS787" s="1731"/>
      <c r="AT787" s="1731"/>
      <c r="AU787" s="1731"/>
      <c r="AV787" s="1731"/>
      <c r="AW787" s="1731"/>
      <c r="AX787" s="1731"/>
      <c r="AY787" s="1731"/>
      <c r="AZ787" s="1731"/>
      <c r="BA787" s="1731"/>
      <c r="BB787" s="1731"/>
      <c r="BC787" s="1731"/>
      <c r="BD787" s="1731"/>
      <c r="BE787" s="1731"/>
      <c r="BF787" s="1731"/>
      <c r="BG787" s="1731"/>
      <c r="BH787" s="1731"/>
      <c r="BI787" s="1731"/>
      <c r="BJ787" s="1731"/>
      <c r="BK787" s="1731"/>
      <c r="BL787" s="1731"/>
      <c r="BM787" s="1731"/>
      <c r="BN787" s="1731"/>
      <c r="BO787" s="1731"/>
      <c r="BP787" s="1731"/>
      <c r="BQ787" s="1731"/>
      <c r="BR787" s="1731"/>
      <c r="BS787" s="1731"/>
      <c r="BT787" s="1731"/>
      <c r="BU787" s="1731"/>
      <c r="BV787" s="1732"/>
      <c r="BW787" s="1732"/>
      <c r="BX787" s="1732"/>
      <c r="BY787" s="1732"/>
      <c r="BZ787" s="1731"/>
      <c r="CA787" s="2200"/>
      <c r="CB787" s="2200"/>
      <c r="CC787" s="2200"/>
      <c r="CD787" s="2200"/>
      <c r="CE787" s="2200"/>
      <c r="CF787" s="2200"/>
      <c r="CG787" s="2200"/>
      <c r="CH787" s="2200"/>
      <c r="CI787" s="2200"/>
      <c r="CJ787" s="2200"/>
      <c r="CK787" s="2200"/>
      <c r="CL787" s="2200"/>
      <c r="CM787" s="2200"/>
      <c r="CN787" s="2200"/>
      <c r="CO787" s="2200"/>
      <c r="CP787" s="2200"/>
      <c r="CQ787" s="2200"/>
      <c r="CR787" s="1731"/>
      <c r="CS787" s="1731"/>
    </row>
    <row r="788" spans="1:97" ht="13.5" customHeight="1" x14ac:dyDescent="0.25">
      <c r="A788" s="1731"/>
      <c r="B788" s="1731"/>
      <c r="C788" s="1731"/>
      <c r="D788" s="1731"/>
      <c r="E788" s="1731"/>
      <c r="F788" s="1731"/>
      <c r="G788" s="1731"/>
      <c r="H788" s="1731"/>
      <c r="I788" s="1731"/>
      <c r="J788" s="1731"/>
      <c r="K788" s="1731"/>
      <c r="L788" s="1731"/>
      <c r="M788" s="1731"/>
      <c r="N788" s="1731"/>
      <c r="O788" s="1731"/>
      <c r="P788" s="1731"/>
      <c r="Q788" s="1731"/>
      <c r="R788" s="1731"/>
      <c r="S788" s="1731"/>
      <c r="T788" s="1731"/>
      <c r="U788" s="1731"/>
      <c r="V788" s="1731"/>
      <c r="W788" s="1731"/>
      <c r="X788" s="1731"/>
      <c r="Y788" s="1731"/>
      <c r="Z788" s="1731"/>
      <c r="AA788" s="1731"/>
      <c r="AB788" s="1731"/>
      <c r="AC788" s="1731"/>
      <c r="AD788" s="1731"/>
      <c r="AE788" s="1731"/>
      <c r="AF788" s="1731"/>
      <c r="AG788" s="1731"/>
      <c r="AH788" s="1731"/>
      <c r="AI788" s="1731"/>
      <c r="AJ788" s="1731"/>
      <c r="AK788" s="1731"/>
      <c r="AL788" s="1731"/>
      <c r="AM788" s="1731"/>
      <c r="AN788" s="1731"/>
      <c r="AO788" s="1731"/>
      <c r="AP788" s="1731"/>
      <c r="AQ788" s="1731"/>
      <c r="AR788" s="1731"/>
      <c r="AS788" s="1731"/>
      <c r="AT788" s="1731"/>
      <c r="AU788" s="1731"/>
      <c r="AV788" s="1731"/>
      <c r="AW788" s="1731"/>
      <c r="AX788" s="1731"/>
      <c r="AY788" s="1731"/>
      <c r="AZ788" s="1731"/>
      <c r="BA788" s="1731"/>
      <c r="BB788" s="1731"/>
      <c r="BC788" s="1731"/>
      <c r="BD788" s="1731"/>
      <c r="BE788" s="1731"/>
      <c r="BF788" s="1731"/>
      <c r="BG788" s="1731"/>
      <c r="BH788" s="1731"/>
      <c r="BI788" s="1731"/>
      <c r="BJ788" s="1731"/>
      <c r="BK788" s="1731"/>
      <c r="BL788" s="1731"/>
      <c r="BM788" s="1731"/>
      <c r="BN788" s="1731"/>
      <c r="BO788" s="1731"/>
      <c r="BP788" s="1731"/>
      <c r="BQ788" s="1731"/>
      <c r="BR788" s="1731"/>
      <c r="BS788" s="1731"/>
      <c r="BT788" s="1731"/>
      <c r="BU788" s="1731"/>
      <c r="BV788" s="1732"/>
      <c r="BW788" s="1732"/>
      <c r="BX788" s="1732"/>
      <c r="BY788" s="1732"/>
      <c r="BZ788" s="1731"/>
      <c r="CA788" s="2200"/>
      <c r="CB788" s="2200"/>
      <c r="CC788" s="2200"/>
      <c r="CD788" s="2200"/>
      <c r="CE788" s="2200"/>
      <c r="CF788" s="2200"/>
      <c r="CG788" s="2200"/>
      <c r="CH788" s="2200"/>
      <c r="CI788" s="2200"/>
      <c r="CJ788" s="2200"/>
      <c r="CK788" s="2200"/>
      <c r="CL788" s="2200"/>
      <c r="CM788" s="2200"/>
      <c r="CN788" s="2200"/>
      <c r="CO788" s="2200"/>
      <c r="CP788" s="2200"/>
      <c r="CQ788" s="2200"/>
      <c r="CR788" s="1731"/>
      <c r="CS788" s="1731"/>
    </row>
    <row r="789" spans="1:97" ht="13.5" customHeight="1" x14ac:dyDescent="0.25">
      <c r="A789" s="1731"/>
      <c r="B789" s="1731"/>
      <c r="C789" s="1731"/>
      <c r="D789" s="1731"/>
      <c r="E789" s="1731"/>
      <c r="F789" s="1731"/>
      <c r="G789" s="1731"/>
      <c r="H789" s="1731"/>
      <c r="I789" s="1731"/>
      <c r="J789" s="1731"/>
      <c r="K789" s="1731"/>
      <c r="L789" s="1731"/>
      <c r="M789" s="1731"/>
      <c r="N789" s="1731"/>
      <c r="O789" s="1731"/>
      <c r="P789" s="1731"/>
      <c r="Q789" s="1731"/>
      <c r="R789" s="1731"/>
      <c r="S789" s="1731"/>
      <c r="T789" s="1731"/>
      <c r="U789" s="1731"/>
      <c r="V789" s="1731"/>
      <c r="W789" s="1731"/>
      <c r="X789" s="1731"/>
      <c r="Y789" s="1731"/>
      <c r="Z789" s="1731"/>
      <c r="AA789" s="1731"/>
      <c r="AB789" s="1731"/>
      <c r="AC789" s="1731"/>
      <c r="AD789" s="1731"/>
      <c r="AE789" s="1731"/>
      <c r="AF789" s="1731"/>
      <c r="AG789" s="1731"/>
      <c r="AH789" s="1731"/>
      <c r="AI789" s="1731"/>
      <c r="AJ789" s="1731"/>
      <c r="AK789" s="1731"/>
      <c r="AL789" s="1731"/>
      <c r="AM789" s="1731"/>
      <c r="AN789" s="1731"/>
      <c r="AO789" s="1731"/>
      <c r="AP789" s="1731"/>
      <c r="AQ789" s="1731"/>
      <c r="AR789" s="1731"/>
      <c r="AS789" s="1731"/>
      <c r="AT789" s="1731"/>
      <c r="AU789" s="1731"/>
      <c r="AV789" s="1731"/>
      <c r="AW789" s="1731"/>
      <c r="AX789" s="1731"/>
      <c r="AY789" s="1731"/>
      <c r="AZ789" s="1731"/>
      <c r="BA789" s="1731"/>
      <c r="BB789" s="1731"/>
      <c r="BC789" s="1731"/>
      <c r="BD789" s="1731"/>
      <c r="BE789" s="1731"/>
      <c r="BF789" s="1731"/>
      <c r="BG789" s="1731"/>
      <c r="BH789" s="1731"/>
      <c r="BI789" s="1731"/>
      <c r="BJ789" s="1731"/>
      <c r="BK789" s="1731"/>
      <c r="BL789" s="1731"/>
      <c r="BM789" s="1731"/>
      <c r="BN789" s="1731"/>
      <c r="BO789" s="1731"/>
      <c r="BP789" s="1731"/>
      <c r="BQ789" s="1731"/>
      <c r="BR789" s="1731"/>
      <c r="BS789" s="1731"/>
      <c r="BT789" s="1731"/>
      <c r="BU789" s="1731"/>
      <c r="BV789" s="1732"/>
      <c r="BW789" s="1732"/>
      <c r="BX789" s="1732"/>
      <c r="BY789" s="1732"/>
      <c r="BZ789" s="1731"/>
      <c r="CA789" s="2200"/>
      <c r="CB789" s="2200"/>
      <c r="CC789" s="2200"/>
      <c r="CD789" s="2200"/>
      <c r="CE789" s="2200"/>
      <c r="CF789" s="2200"/>
      <c r="CG789" s="2200"/>
      <c r="CH789" s="2200"/>
      <c r="CI789" s="2200"/>
      <c r="CJ789" s="2200"/>
      <c r="CK789" s="2200"/>
      <c r="CL789" s="2200"/>
      <c r="CM789" s="2200"/>
      <c r="CN789" s="2200"/>
      <c r="CO789" s="2200"/>
      <c r="CP789" s="2200"/>
      <c r="CQ789" s="2200"/>
      <c r="CR789" s="1731"/>
      <c r="CS789" s="1731"/>
    </row>
    <row r="790" spans="1:97" ht="13.5" customHeight="1" x14ac:dyDescent="0.25">
      <c r="A790" s="1731"/>
      <c r="B790" s="1731"/>
      <c r="C790" s="1731"/>
      <c r="D790" s="1731"/>
      <c r="E790" s="1731"/>
      <c r="F790" s="1731"/>
      <c r="G790" s="1731"/>
      <c r="H790" s="1731"/>
      <c r="I790" s="1731"/>
      <c r="J790" s="1731"/>
      <c r="K790" s="1731"/>
      <c r="L790" s="1731"/>
      <c r="M790" s="1731"/>
      <c r="N790" s="1731"/>
      <c r="O790" s="1731"/>
      <c r="P790" s="1731"/>
      <c r="Q790" s="1731"/>
      <c r="R790" s="1731"/>
      <c r="S790" s="1731"/>
      <c r="T790" s="1731"/>
      <c r="U790" s="1731"/>
      <c r="V790" s="1731"/>
      <c r="W790" s="1731"/>
      <c r="X790" s="1731"/>
      <c r="Y790" s="1731"/>
      <c r="Z790" s="1731"/>
      <c r="AA790" s="1731"/>
      <c r="AB790" s="1731"/>
      <c r="AC790" s="1731"/>
      <c r="AD790" s="1731"/>
      <c r="AE790" s="1731"/>
      <c r="AF790" s="1731"/>
      <c r="AG790" s="1731"/>
      <c r="AH790" s="1731"/>
      <c r="AI790" s="1731"/>
      <c r="AJ790" s="1731"/>
      <c r="AK790" s="1731"/>
      <c r="AL790" s="1731"/>
      <c r="AM790" s="1731"/>
      <c r="AN790" s="1731"/>
      <c r="AO790" s="1731"/>
      <c r="AP790" s="1731"/>
      <c r="AQ790" s="1731"/>
      <c r="AR790" s="1731"/>
      <c r="AS790" s="1731"/>
      <c r="AT790" s="1731"/>
      <c r="AU790" s="1731"/>
      <c r="AV790" s="1731"/>
      <c r="AW790" s="1731"/>
      <c r="AX790" s="1731"/>
      <c r="AY790" s="1731"/>
      <c r="AZ790" s="1731"/>
      <c r="BA790" s="1731"/>
      <c r="BB790" s="1731"/>
      <c r="BC790" s="1731"/>
      <c r="BD790" s="1731"/>
      <c r="BE790" s="1731"/>
      <c r="BF790" s="1731"/>
      <c r="BG790" s="1731"/>
      <c r="BH790" s="1731"/>
      <c r="BI790" s="1731"/>
      <c r="BJ790" s="1731"/>
      <c r="BK790" s="1731"/>
      <c r="BL790" s="1731"/>
      <c r="BM790" s="1731"/>
      <c r="BN790" s="1731"/>
      <c r="BO790" s="1731"/>
      <c r="BP790" s="1731"/>
      <c r="BQ790" s="1731"/>
      <c r="BR790" s="1731"/>
      <c r="BS790" s="1731"/>
      <c r="BT790" s="1731"/>
      <c r="BU790" s="1731"/>
      <c r="BV790" s="1732"/>
      <c r="BW790" s="1732"/>
      <c r="BX790" s="1732"/>
      <c r="BY790" s="1732"/>
      <c r="BZ790" s="1731"/>
      <c r="CA790" s="2200"/>
      <c r="CB790" s="2200"/>
      <c r="CC790" s="2200"/>
      <c r="CD790" s="2200"/>
      <c r="CE790" s="2200"/>
      <c r="CF790" s="2200"/>
      <c r="CG790" s="2200"/>
      <c r="CH790" s="2200"/>
      <c r="CI790" s="2200"/>
      <c r="CJ790" s="2200"/>
      <c r="CK790" s="2200"/>
      <c r="CL790" s="2200"/>
      <c r="CM790" s="2200"/>
      <c r="CN790" s="2200"/>
      <c r="CO790" s="2200"/>
      <c r="CP790" s="2200"/>
      <c r="CQ790" s="2200"/>
      <c r="CR790" s="1731"/>
      <c r="CS790" s="1731"/>
    </row>
    <row r="791" spans="1:97" ht="13.5" customHeight="1" x14ac:dyDescent="0.25">
      <c r="A791" s="1731"/>
      <c r="B791" s="1731"/>
      <c r="C791" s="1731"/>
      <c r="D791" s="1731"/>
      <c r="E791" s="1731"/>
      <c r="F791" s="1731"/>
      <c r="G791" s="1731"/>
      <c r="H791" s="1731"/>
      <c r="I791" s="1731"/>
      <c r="J791" s="1731"/>
      <c r="K791" s="1731"/>
      <c r="L791" s="1731"/>
      <c r="M791" s="1731"/>
      <c r="N791" s="1731"/>
      <c r="O791" s="1731"/>
      <c r="P791" s="1731"/>
      <c r="Q791" s="1731"/>
      <c r="R791" s="1731"/>
      <c r="S791" s="1731"/>
      <c r="T791" s="1731"/>
      <c r="U791" s="1731"/>
      <c r="V791" s="1731"/>
      <c r="W791" s="1731"/>
      <c r="X791" s="1731"/>
      <c r="Y791" s="1731"/>
      <c r="Z791" s="1731"/>
      <c r="AA791" s="1731"/>
      <c r="AB791" s="1731"/>
      <c r="AC791" s="1731"/>
      <c r="AD791" s="1731"/>
      <c r="AE791" s="1731"/>
      <c r="AF791" s="1731"/>
      <c r="AG791" s="1731"/>
      <c r="AH791" s="1731"/>
      <c r="AI791" s="1731"/>
      <c r="AJ791" s="1731"/>
      <c r="AK791" s="1731"/>
      <c r="AL791" s="1731"/>
      <c r="AM791" s="1731"/>
      <c r="AN791" s="1731"/>
      <c r="AO791" s="1731"/>
      <c r="AP791" s="1731"/>
      <c r="AQ791" s="1731"/>
      <c r="AR791" s="1731"/>
      <c r="AS791" s="1731"/>
      <c r="AT791" s="1731"/>
      <c r="AU791" s="1731"/>
      <c r="AV791" s="1731"/>
      <c r="AW791" s="1731"/>
      <c r="AX791" s="1731"/>
      <c r="AY791" s="1731"/>
      <c r="AZ791" s="1731"/>
      <c r="BA791" s="1731"/>
      <c r="BB791" s="1731"/>
      <c r="BC791" s="1731"/>
      <c r="BD791" s="1731"/>
      <c r="BE791" s="1731"/>
      <c r="BF791" s="1731"/>
      <c r="BG791" s="1731"/>
      <c r="BH791" s="1731"/>
      <c r="BI791" s="1731"/>
      <c r="BJ791" s="1731"/>
      <c r="BK791" s="1731"/>
      <c r="BL791" s="1731"/>
      <c r="BM791" s="1731"/>
      <c r="BN791" s="1731"/>
      <c r="BO791" s="1731"/>
      <c r="BP791" s="1731"/>
      <c r="BQ791" s="1731"/>
      <c r="BR791" s="1731"/>
      <c r="BS791" s="1731"/>
      <c r="BT791" s="1731"/>
      <c r="BU791" s="1731"/>
      <c r="BV791" s="1732"/>
      <c r="BW791" s="1732"/>
      <c r="BX791" s="1732"/>
      <c r="BY791" s="1732"/>
      <c r="BZ791" s="1731"/>
      <c r="CA791" s="2200"/>
      <c r="CB791" s="2200"/>
      <c r="CC791" s="2200"/>
      <c r="CD791" s="2200"/>
      <c r="CE791" s="2200"/>
      <c r="CF791" s="2200"/>
      <c r="CG791" s="2200"/>
      <c r="CH791" s="2200"/>
      <c r="CI791" s="2200"/>
      <c r="CJ791" s="2200"/>
      <c r="CK791" s="2200"/>
      <c r="CL791" s="2200"/>
      <c r="CM791" s="2200"/>
      <c r="CN791" s="2200"/>
      <c r="CO791" s="2200"/>
      <c r="CP791" s="2200"/>
      <c r="CQ791" s="2200"/>
      <c r="CR791" s="1731"/>
      <c r="CS791" s="1731"/>
    </row>
    <row r="792" spans="1:97" ht="13.5" customHeight="1" x14ac:dyDescent="0.25">
      <c r="A792" s="1731"/>
      <c r="B792" s="1731"/>
      <c r="C792" s="1731"/>
      <c r="D792" s="1731"/>
      <c r="E792" s="1731"/>
      <c r="F792" s="1731"/>
      <c r="G792" s="1731"/>
      <c r="H792" s="1731"/>
      <c r="I792" s="1731"/>
      <c r="J792" s="1731"/>
      <c r="K792" s="1731"/>
      <c r="L792" s="1731"/>
      <c r="M792" s="1731"/>
      <c r="N792" s="1731"/>
      <c r="O792" s="1731"/>
      <c r="P792" s="1731"/>
      <c r="Q792" s="1731"/>
      <c r="R792" s="1731"/>
      <c r="S792" s="1731"/>
      <c r="T792" s="1731"/>
      <c r="U792" s="1731"/>
      <c r="V792" s="1731"/>
      <c r="W792" s="1731"/>
      <c r="X792" s="1731"/>
      <c r="Y792" s="1731"/>
      <c r="Z792" s="1731"/>
      <c r="AA792" s="1731"/>
      <c r="AB792" s="1731"/>
      <c r="AC792" s="1731"/>
      <c r="AD792" s="1731"/>
      <c r="AE792" s="1731"/>
      <c r="AF792" s="1731"/>
      <c r="AG792" s="1731"/>
      <c r="AH792" s="1731"/>
      <c r="AI792" s="1731"/>
      <c r="AJ792" s="1731"/>
      <c r="AK792" s="1731"/>
      <c r="AL792" s="1731"/>
      <c r="AM792" s="1731"/>
      <c r="AN792" s="1731"/>
      <c r="AO792" s="1731"/>
      <c r="AP792" s="1731"/>
      <c r="AQ792" s="1731"/>
      <c r="AR792" s="1731"/>
      <c r="AS792" s="1731"/>
      <c r="AT792" s="1731"/>
      <c r="AU792" s="1731"/>
      <c r="AV792" s="1731"/>
      <c r="AW792" s="1731"/>
      <c r="AX792" s="1731"/>
      <c r="AY792" s="1731"/>
      <c r="AZ792" s="1731"/>
      <c r="BA792" s="1731"/>
      <c r="BB792" s="1731"/>
      <c r="BC792" s="1731"/>
      <c r="BD792" s="1731"/>
      <c r="BE792" s="1731"/>
      <c r="BF792" s="1731"/>
      <c r="BG792" s="1731"/>
      <c r="BH792" s="1731"/>
      <c r="BI792" s="1731"/>
      <c r="BJ792" s="1731"/>
      <c r="BK792" s="1731"/>
      <c r="BL792" s="1731"/>
      <c r="BM792" s="1731"/>
      <c r="BN792" s="1731"/>
      <c r="BO792" s="1731"/>
      <c r="BP792" s="1731"/>
      <c r="BQ792" s="1731"/>
      <c r="BR792" s="1731"/>
      <c r="BS792" s="1731"/>
      <c r="BT792" s="1731"/>
      <c r="BU792" s="1731"/>
      <c r="BV792" s="1732"/>
      <c r="BW792" s="1732"/>
      <c r="BX792" s="1732"/>
      <c r="BY792" s="1732"/>
      <c r="BZ792" s="1731"/>
      <c r="CA792" s="2200"/>
      <c r="CB792" s="2200"/>
      <c r="CC792" s="2200"/>
      <c r="CD792" s="2200"/>
      <c r="CE792" s="2200"/>
      <c r="CF792" s="2200"/>
      <c r="CG792" s="2200"/>
      <c r="CH792" s="2200"/>
      <c r="CI792" s="2200"/>
      <c r="CJ792" s="2200"/>
      <c r="CK792" s="2200"/>
      <c r="CL792" s="2200"/>
      <c r="CM792" s="2200"/>
      <c r="CN792" s="2200"/>
      <c r="CO792" s="2200"/>
      <c r="CP792" s="2200"/>
      <c r="CQ792" s="2200"/>
      <c r="CR792" s="1731"/>
      <c r="CS792" s="1731"/>
    </row>
    <row r="793" spans="1:97" ht="13.5" customHeight="1" x14ac:dyDescent="0.25">
      <c r="A793" s="1731"/>
      <c r="B793" s="1731"/>
      <c r="C793" s="1731"/>
      <c r="D793" s="1731"/>
      <c r="E793" s="1731"/>
      <c r="F793" s="1731"/>
      <c r="G793" s="1731"/>
      <c r="H793" s="1731"/>
      <c r="I793" s="1731"/>
      <c r="J793" s="1731"/>
      <c r="K793" s="1731"/>
      <c r="L793" s="1731"/>
      <c r="M793" s="1731"/>
      <c r="N793" s="1731"/>
      <c r="O793" s="1731"/>
      <c r="P793" s="1731"/>
      <c r="Q793" s="1731"/>
      <c r="R793" s="1731"/>
      <c r="S793" s="1731"/>
      <c r="T793" s="1731"/>
      <c r="U793" s="1731"/>
      <c r="V793" s="1731"/>
      <c r="W793" s="1731"/>
      <c r="X793" s="1731"/>
      <c r="Y793" s="1731"/>
      <c r="Z793" s="1731"/>
      <c r="AA793" s="1731"/>
      <c r="AB793" s="1731"/>
      <c r="AC793" s="1731"/>
      <c r="AD793" s="1731"/>
      <c r="AE793" s="1731"/>
      <c r="AF793" s="1731"/>
      <c r="AG793" s="1731"/>
      <c r="AH793" s="1731"/>
      <c r="AI793" s="1731"/>
      <c r="AJ793" s="1731"/>
      <c r="AK793" s="1731"/>
      <c r="AL793" s="1731"/>
      <c r="AM793" s="1731"/>
      <c r="AN793" s="1731"/>
      <c r="AO793" s="1731"/>
      <c r="AP793" s="1731"/>
      <c r="AQ793" s="1731"/>
      <c r="AR793" s="1731"/>
      <c r="AS793" s="1731"/>
      <c r="AT793" s="1731"/>
      <c r="AU793" s="1731"/>
      <c r="AV793" s="1731"/>
      <c r="AW793" s="1731"/>
      <c r="AX793" s="1731"/>
      <c r="AY793" s="1731"/>
      <c r="AZ793" s="1731"/>
      <c r="BA793" s="1731"/>
      <c r="BB793" s="1731"/>
      <c r="BC793" s="1731"/>
      <c r="BD793" s="1731"/>
      <c r="BE793" s="1731"/>
      <c r="BF793" s="1731"/>
      <c r="BG793" s="1731"/>
      <c r="BH793" s="1731"/>
      <c r="BI793" s="1731"/>
      <c r="BJ793" s="1731"/>
      <c r="BK793" s="1731"/>
      <c r="BL793" s="1731"/>
      <c r="BM793" s="1731"/>
      <c r="BN793" s="1731"/>
      <c r="BO793" s="1731"/>
      <c r="BP793" s="1731"/>
      <c r="BQ793" s="1731"/>
      <c r="BR793" s="1731"/>
      <c r="BS793" s="1731"/>
      <c r="BT793" s="1731"/>
      <c r="BU793" s="1731"/>
      <c r="BV793" s="1732"/>
      <c r="BW793" s="1732"/>
      <c r="BX793" s="1732"/>
      <c r="BY793" s="1732"/>
      <c r="BZ793" s="1731"/>
      <c r="CA793" s="2200"/>
      <c r="CB793" s="2200"/>
      <c r="CC793" s="2200"/>
      <c r="CD793" s="2200"/>
      <c r="CE793" s="2200"/>
      <c r="CF793" s="2200"/>
      <c r="CG793" s="2200"/>
      <c r="CH793" s="2200"/>
      <c r="CI793" s="2200"/>
      <c r="CJ793" s="2200"/>
      <c r="CK793" s="2200"/>
      <c r="CL793" s="2200"/>
      <c r="CM793" s="2200"/>
      <c r="CN793" s="2200"/>
      <c r="CO793" s="2200"/>
      <c r="CP793" s="2200"/>
      <c r="CQ793" s="2200"/>
      <c r="CR793" s="1731"/>
      <c r="CS793" s="1731"/>
    </row>
    <row r="794" spans="1:97" ht="13.5" customHeight="1" x14ac:dyDescent="0.25">
      <c r="A794" s="1731"/>
      <c r="B794" s="1731"/>
      <c r="C794" s="1731"/>
      <c r="D794" s="1731"/>
      <c r="E794" s="1731"/>
      <c r="F794" s="1731"/>
      <c r="G794" s="1731"/>
      <c r="H794" s="1731"/>
      <c r="I794" s="1731"/>
      <c r="J794" s="1731"/>
      <c r="K794" s="1731"/>
      <c r="L794" s="1731"/>
      <c r="M794" s="1731"/>
      <c r="N794" s="1731"/>
      <c r="O794" s="1731"/>
      <c r="P794" s="1731"/>
      <c r="Q794" s="1731"/>
      <c r="R794" s="1731"/>
      <c r="S794" s="1731"/>
      <c r="T794" s="1731"/>
      <c r="U794" s="1731"/>
      <c r="V794" s="1731"/>
      <c r="W794" s="1731"/>
      <c r="X794" s="1731"/>
      <c r="Y794" s="1731"/>
      <c r="Z794" s="1731"/>
      <c r="AA794" s="1731"/>
      <c r="AB794" s="1731"/>
      <c r="AC794" s="1731"/>
      <c r="AD794" s="1731"/>
      <c r="AE794" s="1731"/>
      <c r="AF794" s="1731"/>
      <c r="AG794" s="1731"/>
      <c r="AH794" s="1731"/>
      <c r="AI794" s="1731"/>
      <c r="AJ794" s="1731"/>
      <c r="AK794" s="1731"/>
      <c r="AL794" s="1731"/>
      <c r="AM794" s="1731"/>
      <c r="AN794" s="1731"/>
      <c r="AO794" s="1731"/>
      <c r="AP794" s="1731"/>
      <c r="AQ794" s="1731"/>
      <c r="AR794" s="1731"/>
      <c r="AS794" s="1731"/>
      <c r="AT794" s="1731"/>
      <c r="AU794" s="1731"/>
      <c r="AV794" s="1731"/>
      <c r="AW794" s="1731"/>
      <c r="AX794" s="1731"/>
      <c r="AY794" s="1731"/>
      <c r="AZ794" s="1731"/>
      <c r="BA794" s="1731"/>
      <c r="BB794" s="1731"/>
      <c r="BC794" s="1731"/>
      <c r="BD794" s="1731"/>
      <c r="BE794" s="1731"/>
      <c r="BF794" s="1731"/>
      <c r="BG794" s="1731"/>
      <c r="BH794" s="1731"/>
      <c r="BI794" s="1731"/>
      <c r="BJ794" s="1731"/>
      <c r="BK794" s="1731"/>
      <c r="BL794" s="1731"/>
      <c r="BM794" s="1731"/>
      <c r="BN794" s="1731"/>
      <c r="BO794" s="1731"/>
      <c r="BP794" s="1731"/>
      <c r="BQ794" s="1731"/>
      <c r="BR794" s="1731"/>
      <c r="BS794" s="1731"/>
      <c r="BT794" s="1731"/>
      <c r="BU794" s="1731"/>
      <c r="BV794" s="1732"/>
      <c r="BW794" s="1732"/>
      <c r="BX794" s="1732"/>
      <c r="BY794" s="1732"/>
      <c r="BZ794" s="1731"/>
      <c r="CA794" s="2200"/>
      <c r="CB794" s="2200"/>
      <c r="CC794" s="2200"/>
      <c r="CD794" s="2200"/>
      <c r="CE794" s="2200"/>
      <c r="CF794" s="2200"/>
      <c r="CG794" s="2200"/>
      <c r="CH794" s="2200"/>
      <c r="CI794" s="2200"/>
      <c r="CJ794" s="2200"/>
      <c r="CK794" s="2200"/>
      <c r="CL794" s="2200"/>
      <c r="CM794" s="2200"/>
      <c r="CN794" s="2200"/>
      <c r="CO794" s="2200"/>
      <c r="CP794" s="2200"/>
      <c r="CQ794" s="2200"/>
      <c r="CR794" s="1731"/>
      <c r="CS794" s="1731"/>
    </row>
    <row r="795" spans="1:97" ht="13.5" customHeight="1" x14ac:dyDescent="0.25">
      <c r="A795" s="1731"/>
      <c r="B795" s="1731"/>
      <c r="C795" s="1731"/>
      <c r="D795" s="1731"/>
      <c r="E795" s="1731"/>
      <c r="F795" s="1731"/>
      <c r="G795" s="1731"/>
      <c r="H795" s="1731"/>
      <c r="I795" s="1731"/>
      <c r="J795" s="1731"/>
      <c r="K795" s="1731"/>
      <c r="L795" s="1731"/>
      <c r="M795" s="1731"/>
      <c r="N795" s="1731"/>
      <c r="O795" s="1731"/>
      <c r="P795" s="1731"/>
      <c r="Q795" s="1731"/>
      <c r="R795" s="1731"/>
      <c r="S795" s="1731"/>
      <c r="T795" s="1731"/>
      <c r="U795" s="1731"/>
      <c r="V795" s="1731"/>
      <c r="W795" s="1731"/>
      <c r="X795" s="1731"/>
      <c r="Y795" s="1731"/>
      <c r="Z795" s="1731"/>
      <c r="AA795" s="1731"/>
      <c r="AB795" s="1731"/>
      <c r="AC795" s="1731"/>
      <c r="AD795" s="1731"/>
      <c r="AE795" s="1731"/>
      <c r="AF795" s="1731"/>
      <c r="AG795" s="1731"/>
      <c r="AH795" s="1731"/>
      <c r="AI795" s="1731"/>
      <c r="AJ795" s="1731"/>
      <c r="AK795" s="1731"/>
      <c r="AL795" s="1731"/>
      <c r="AM795" s="1731"/>
      <c r="AN795" s="1731"/>
      <c r="AO795" s="1731"/>
      <c r="AP795" s="1731"/>
      <c r="AQ795" s="1731"/>
      <c r="AR795" s="1731"/>
      <c r="AS795" s="1731"/>
      <c r="AT795" s="1731"/>
      <c r="AU795" s="1731"/>
      <c r="AV795" s="1731"/>
      <c r="AW795" s="1731"/>
      <c r="AX795" s="1731"/>
      <c r="AY795" s="1731"/>
      <c r="AZ795" s="1731"/>
      <c r="BA795" s="1731"/>
      <c r="BB795" s="1731"/>
      <c r="BC795" s="1731"/>
      <c r="BD795" s="1731"/>
      <c r="BE795" s="1731"/>
      <c r="BF795" s="1731"/>
      <c r="BG795" s="1731"/>
      <c r="BH795" s="1731"/>
      <c r="BI795" s="1731"/>
      <c r="BJ795" s="1731"/>
      <c r="BK795" s="1731"/>
      <c r="BL795" s="1731"/>
      <c r="BM795" s="1731"/>
      <c r="BN795" s="1731"/>
      <c r="BO795" s="1731"/>
      <c r="BP795" s="1731"/>
      <c r="BQ795" s="1731"/>
      <c r="BR795" s="1731"/>
      <c r="BS795" s="1731"/>
      <c r="BT795" s="1731"/>
      <c r="BU795" s="1731"/>
      <c r="BV795" s="1732"/>
      <c r="BW795" s="1732"/>
      <c r="BX795" s="1732"/>
      <c r="BY795" s="1732"/>
      <c r="BZ795" s="1731"/>
      <c r="CA795" s="2200"/>
      <c r="CB795" s="2200"/>
      <c r="CC795" s="2200"/>
      <c r="CD795" s="2200"/>
      <c r="CE795" s="2200"/>
      <c r="CF795" s="2200"/>
      <c r="CG795" s="2200"/>
      <c r="CH795" s="2200"/>
      <c r="CI795" s="2200"/>
      <c r="CJ795" s="2200"/>
      <c r="CK795" s="2200"/>
      <c r="CL795" s="2200"/>
      <c r="CM795" s="2200"/>
      <c r="CN795" s="2200"/>
      <c r="CO795" s="2200"/>
      <c r="CP795" s="2200"/>
      <c r="CQ795" s="2200"/>
      <c r="CR795" s="1731"/>
      <c r="CS795" s="1731"/>
    </row>
    <row r="796" spans="1:97" ht="13.5" customHeight="1" x14ac:dyDescent="0.25">
      <c r="A796" s="1731"/>
      <c r="B796" s="1731"/>
      <c r="C796" s="1731"/>
      <c r="D796" s="1731"/>
      <c r="E796" s="1731"/>
      <c r="F796" s="1731"/>
      <c r="G796" s="1731"/>
      <c r="H796" s="1731"/>
      <c r="I796" s="1731"/>
      <c r="J796" s="1731"/>
      <c r="K796" s="1731"/>
      <c r="L796" s="1731"/>
      <c r="M796" s="1731"/>
      <c r="N796" s="1731"/>
      <c r="O796" s="1731"/>
      <c r="P796" s="1731"/>
      <c r="Q796" s="1731"/>
      <c r="R796" s="1731"/>
      <c r="S796" s="1731"/>
      <c r="T796" s="1731"/>
      <c r="U796" s="1731"/>
      <c r="V796" s="1731"/>
      <c r="W796" s="1731"/>
      <c r="X796" s="1731"/>
      <c r="Y796" s="1731"/>
      <c r="Z796" s="1731"/>
      <c r="AA796" s="1731"/>
      <c r="AB796" s="1731"/>
      <c r="AC796" s="1731"/>
      <c r="AD796" s="1731"/>
      <c r="AE796" s="1731"/>
      <c r="AF796" s="1731"/>
      <c r="AG796" s="1731"/>
      <c r="AH796" s="1731"/>
      <c r="AI796" s="1731"/>
      <c r="AJ796" s="1731"/>
      <c r="AK796" s="1731"/>
      <c r="AL796" s="1731"/>
      <c r="AM796" s="1731"/>
      <c r="AN796" s="1731"/>
      <c r="AO796" s="1731"/>
      <c r="AP796" s="1731"/>
      <c r="AQ796" s="1731"/>
      <c r="AR796" s="1731"/>
      <c r="AS796" s="1731"/>
      <c r="AT796" s="1731"/>
      <c r="AU796" s="1731"/>
      <c r="AV796" s="1731"/>
      <c r="AW796" s="1731"/>
      <c r="AX796" s="1731"/>
      <c r="AY796" s="1731"/>
      <c r="AZ796" s="1731"/>
      <c r="BA796" s="1731"/>
      <c r="BB796" s="1731"/>
      <c r="BC796" s="1731"/>
      <c r="BD796" s="1731"/>
      <c r="BE796" s="1731"/>
      <c r="BF796" s="1731"/>
      <c r="BG796" s="1731"/>
      <c r="BH796" s="1731"/>
      <c r="BI796" s="1731"/>
      <c r="BJ796" s="1731"/>
      <c r="BK796" s="1731"/>
      <c r="BL796" s="1731"/>
      <c r="BM796" s="1731"/>
      <c r="BN796" s="1731"/>
      <c r="BO796" s="1731"/>
      <c r="BP796" s="1731"/>
      <c r="BQ796" s="1731"/>
      <c r="BR796" s="1731"/>
      <c r="BS796" s="1731"/>
      <c r="BT796" s="1731"/>
      <c r="BU796" s="1731"/>
      <c r="BV796" s="1732"/>
      <c r="BW796" s="1732"/>
      <c r="BX796" s="1732"/>
      <c r="BY796" s="1732"/>
      <c r="BZ796" s="1731"/>
      <c r="CA796" s="2200"/>
      <c r="CB796" s="2200"/>
      <c r="CC796" s="2200"/>
      <c r="CD796" s="2200"/>
      <c r="CE796" s="2200"/>
      <c r="CF796" s="2200"/>
      <c r="CG796" s="2200"/>
      <c r="CH796" s="2200"/>
      <c r="CI796" s="2200"/>
      <c r="CJ796" s="2200"/>
      <c r="CK796" s="2200"/>
      <c r="CL796" s="2200"/>
      <c r="CM796" s="2200"/>
      <c r="CN796" s="2200"/>
      <c r="CO796" s="2200"/>
      <c r="CP796" s="2200"/>
      <c r="CQ796" s="2200"/>
      <c r="CR796" s="1731"/>
      <c r="CS796" s="1731"/>
    </row>
    <row r="797" spans="1:97" ht="13.5" customHeight="1" x14ac:dyDescent="0.25">
      <c r="A797" s="1731"/>
      <c r="B797" s="1731"/>
      <c r="C797" s="1731"/>
      <c r="D797" s="1731"/>
      <c r="E797" s="1731"/>
      <c r="F797" s="1731"/>
      <c r="G797" s="1731"/>
      <c r="H797" s="1731"/>
      <c r="I797" s="1731"/>
      <c r="J797" s="1731"/>
      <c r="K797" s="1731"/>
      <c r="L797" s="1731"/>
      <c r="M797" s="1731"/>
      <c r="N797" s="1731"/>
      <c r="O797" s="1731"/>
      <c r="P797" s="1731"/>
      <c r="Q797" s="1731"/>
      <c r="R797" s="1731"/>
      <c r="S797" s="1731"/>
      <c r="T797" s="1731"/>
      <c r="U797" s="1731"/>
      <c r="V797" s="1731"/>
      <c r="W797" s="1731"/>
      <c r="X797" s="1731"/>
      <c r="Y797" s="1731"/>
      <c r="Z797" s="1731"/>
      <c r="AA797" s="1731"/>
      <c r="AB797" s="1731"/>
      <c r="AC797" s="1731"/>
      <c r="AD797" s="1731"/>
      <c r="AE797" s="1731"/>
      <c r="AF797" s="1731"/>
      <c r="AG797" s="1731"/>
      <c r="AH797" s="1731"/>
      <c r="AI797" s="1731"/>
      <c r="AJ797" s="1731"/>
      <c r="AK797" s="1731"/>
      <c r="AL797" s="1731"/>
      <c r="AM797" s="1731"/>
      <c r="AN797" s="1731"/>
      <c r="AO797" s="1731"/>
      <c r="AP797" s="1731"/>
      <c r="AQ797" s="1731"/>
      <c r="AR797" s="1731"/>
      <c r="AS797" s="1731"/>
      <c r="AT797" s="1731"/>
      <c r="AU797" s="1731"/>
      <c r="AV797" s="1731"/>
      <c r="AW797" s="1731"/>
      <c r="AX797" s="1731"/>
      <c r="AY797" s="1731"/>
      <c r="AZ797" s="1731"/>
      <c r="BA797" s="1731"/>
      <c r="BB797" s="1731"/>
      <c r="BC797" s="1731"/>
      <c r="BD797" s="1731"/>
      <c r="BE797" s="1731"/>
      <c r="BF797" s="1731"/>
      <c r="BG797" s="1731"/>
      <c r="BH797" s="1731"/>
      <c r="BI797" s="1731"/>
      <c r="BJ797" s="1731"/>
      <c r="BK797" s="1731"/>
      <c r="BL797" s="1731"/>
      <c r="BM797" s="1731"/>
      <c r="BN797" s="1731"/>
      <c r="BO797" s="1731"/>
      <c r="BP797" s="1731"/>
      <c r="BQ797" s="1731"/>
      <c r="BR797" s="1731"/>
      <c r="BS797" s="1731"/>
      <c r="BT797" s="1731"/>
      <c r="BU797" s="1731"/>
      <c r="BV797" s="1732"/>
      <c r="BW797" s="1732"/>
      <c r="BX797" s="1732"/>
      <c r="BY797" s="1732"/>
      <c r="BZ797" s="1731"/>
      <c r="CA797" s="2200"/>
      <c r="CB797" s="2200"/>
      <c r="CC797" s="2200"/>
      <c r="CD797" s="2200"/>
      <c r="CE797" s="2200"/>
      <c r="CF797" s="2200"/>
      <c r="CG797" s="2200"/>
      <c r="CH797" s="2200"/>
      <c r="CI797" s="2200"/>
      <c r="CJ797" s="2200"/>
      <c r="CK797" s="2200"/>
      <c r="CL797" s="2200"/>
      <c r="CM797" s="2200"/>
      <c r="CN797" s="2200"/>
      <c r="CO797" s="2200"/>
      <c r="CP797" s="2200"/>
      <c r="CQ797" s="2200"/>
      <c r="CR797" s="1731"/>
      <c r="CS797" s="1731"/>
    </row>
    <row r="798" spans="1:97" ht="13.5" customHeight="1" x14ac:dyDescent="0.25">
      <c r="A798" s="1731"/>
      <c r="B798" s="1731"/>
      <c r="C798" s="1731"/>
      <c r="D798" s="1731"/>
      <c r="E798" s="1731"/>
      <c r="F798" s="1731"/>
      <c r="G798" s="1731"/>
      <c r="H798" s="1731"/>
      <c r="I798" s="1731"/>
      <c r="J798" s="1731"/>
      <c r="K798" s="1731"/>
      <c r="L798" s="1731"/>
      <c r="M798" s="1731"/>
      <c r="N798" s="1731"/>
      <c r="O798" s="1731"/>
      <c r="P798" s="1731"/>
      <c r="Q798" s="1731"/>
      <c r="R798" s="1731"/>
      <c r="S798" s="1731"/>
      <c r="T798" s="1731"/>
      <c r="U798" s="1731"/>
      <c r="V798" s="1731"/>
      <c r="W798" s="1731"/>
      <c r="X798" s="1731"/>
      <c r="Y798" s="1731"/>
      <c r="Z798" s="1731"/>
      <c r="AA798" s="1731"/>
      <c r="AB798" s="1731"/>
      <c r="AC798" s="1731"/>
      <c r="AD798" s="1731"/>
      <c r="AE798" s="1731"/>
      <c r="AF798" s="1731"/>
      <c r="AG798" s="1731"/>
      <c r="AH798" s="1731"/>
      <c r="AI798" s="1731"/>
      <c r="AJ798" s="1731"/>
      <c r="AK798" s="1731"/>
      <c r="AL798" s="1731"/>
      <c r="AM798" s="1731"/>
      <c r="AN798" s="1731"/>
      <c r="AO798" s="1731"/>
      <c r="AP798" s="1731"/>
      <c r="AQ798" s="1731"/>
      <c r="AR798" s="1731"/>
      <c r="AS798" s="1731"/>
      <c r="AT798" s="1731"/>
      <c r="AU798" s="1731"/>
      <c r="AV798" s="1731"/>
      <c r="AW798" s="1731"/>
      <c r="AX798" s="1731"/>
      <c r="AY798" s="1731"/>
      <c r="AZ798" s="1731"/>
      <c r="BA798" s="1731"/>
      <c r="BB798" s="1731"/>
      <c r="BC798" s="1731"/>
      <c r="BD798" s="1731"/>
      <c r="BE798" s="1731"/>
      <c r="BF798" s="1731"/>
      <c r="BG798" s="1731"/>
      <c r="BH798" s="1731"/>
      <c r="BI798" s="1731"/>
      <c r="BJ798" s="1731"/>
      <c r="BK798" s="1731"/>
      <c r="BL798" s="1731"/>
      <c r="BM798" s="1731"/>
      <c r="BN798" s="1731"/>
      <c r="BO798" s="1731"/>
      <c r="BP798" s="1731"/>
      <c r="BQ798" s="1731"/>
      <c r="BR798" s="1731"/>
      <c r="BS798" s="1731"/>
      <c r="BT798" s="1731"/>
      <c r="BU798" s="1731"/>
      <c r="BV798" s="1732"/>
      <c r="BW798" s="1732"/>
      <c r="BX798" s="1732"/>
      <c r="BY798" s="1732"/>
      <c r="BZ798" s="1731"/>
      <c r="CA798" s="2200"/>
      <c r="CB798" s="2200"/>
      <c r="CC798" s="2200"/>
      <c r="CD798" s="2200"/>
      <c r="CE798" s="2200"/>
      <c r="CF798" s="2200"/>
      <c r="CG798" s="2200"/>
      <c r="CH798" s="2200"/>
      <c r="CI798" s="2200"/>
      <c r="CJ798" s="2200"/>
      <c r="CK798" s="2200"/>
      <c r="CL798" s="2200"/>
      <c r="CM798" s="2200"/>
      <c r="CN798" s="2200"/>
      <c r="CO798" s="2200"/>
      <c r="CP798" s="2200"/>
      <c r="CQ798" s="2200"/>
      <c r="CR798" s="1731"/>
      <c r="CS798" s="1731"/>
    </row>
    <row r="799" spans="1:97" ht="13.5" customHeight="1" x14ac:dyDescent="0.25">
      <c r="A799" s="1731"/>
      <c r="B799" s="1731"/>
      <c r="C799" s="1731"/>
      <c r="D799" s="1731"/>
      <c r="E799" s="1731"/>
      <c r="F799" s="1731"/>
      <c r="G799" s="1731"/>
      <c r="H799" s="1731"/>
      <c r="I799" s="1731"/>
      <c r="J799" s="1731"/>
      <c r="K799" s="1731"/>
      <c r="L799" s="1731"/>
      <c r="M799" s="1731"/>
      <c r="N799" s="1731"/>
      <c r="O799" s="1731"/>
      <c r="P799" s="1731"/>
      <c r="Q799" s="1731"/>
      <c r="R799" s="1731"/>
      <c r="S799" s="1731"/>
      <c r="T799" s="1731"/>
      <c r="U799" s="1731"/>
      <c r="V799" s="1731"/>
      <c r="W799" s="1731"/>
      <c r="X799" s="1731"/>
      <c r="Y799" s="1731"/>
      <c r="Z799" s="1731"/>
      <c r="AA799" s="1731"/>
      <c r="AB799" s="1731"/>
      <c r="AC799" s="1731"/>
      <c r="AD799" s="1731"/>
      <c r="AE799" s="1731"/>
      <c r="AF799" s="1731"/>
      <c r="AG799" s="1731"/>
      <c r="AH799" s="1731"/>
      <c r="AI799" s="1731"/>
      <c r="AJ799" s="1731"/>
      <c r="AK799" s="1731"/>
      <c r="AL799" s="1731"/>
      <c r="AM799" s="1731"/>
      <c r="AN799" s="1731"/>
      <c r="AO799" s="1731"/>
      <c r="AP799" s="1731"/>
      <c r="AQ799" s="1731"/>
      <c r="AR799" s="1731"/>
      <c r="AS799" s="1731"/>
      <c r="AT799" s="1731"/>
      <c r="AU799" s="1731"/>
      <c r="AV799" s="1731"/>
      <c r="AW799" s="1731"/>
      <c r="AX799" s="1731"/>
      <c r="AY799" s="1731"/>
      <c r="AZ799" s="1731"/>
      <c r="BA799" s="1731"/>
      <c r="BB799" s="1731"/>
      <c r="BC799" s="1731"/>
      <c r="BD799" s="1731"/>
      <c r="BE799" s="1731"/>
      <c r="BF799" s="1731"/>
      <c r="BG799" s="1731"/>
      <c r="BH799" s="1731"/>
      <c r="BI799" s="1731"/>
      <c r="BJ799" s="1731"/>
      <c r="BK799" s="1731"/>
      <c r="BL799" s="1731"/>
      <c r="BM799" s="1731"/>
      <c r="BN799" s="1731"/>
      <c r="BO799" s="1731"/>
      <c r="BP799" s="1731"/>
      <c r="BQ799" s="1731"/>
      <c r="BR799" s="1731"/>
      <c r="BS799" s="1731"/>
      <c r="BT799" s="1731"/>
      <c r="BU799" s="1731"/>
      <c r="BV799" s="1732"/>
      <c r="BW799" s="1732"/>
      <c r="BX799" s="1732"/>
      <c r="BY799" s="1732"/>
      <c r="BZ799" s="1731"/>
      <c r="CA799" s="2200"/>
      <c r="CB799" s="2200"/>
      <c r="CC799" s="2200"/>
      <c r="CD799" s="2200"/>
      <c r="CE799" s="2200"/>
      <c r="CF799" s="2200"/>
      <c r="CG799" s="2200"/>
      <c r="CH799" s="2200"/>
      <c r="CI799" s="2200"/>
      <c r="CJ799" s="2200"/>
      <c r="CK799" s="2200"/>
      <c r="CL799" s="2200"/>
      <c r="CM799" s="2200"/>
      <c r="CN799" s="2200"/>
      <c r="CO799" s="2200"/>
      <c r="CP799" s="2200"/>
      <c r="CQ799" s="2200"/>
      <c r="CR799" s="1731"/>
      <c r="CS799" s="1731"/>
    </row>
    <row r="800" spans="1:97" ht="13.5" customHeight="1" x14ac:dyDescent="0.25">
      <c r="A800" s="1731"/>
      <c r="B800" s="1731"/>
      <c r="C800" s="1731"/>
      <c r="D800" s="1731"/>
      <c r="E800" s="1731"/>
      <c r="F800" s="1731"/>
      <c r="G800" s="1731"/>
      <c r="H800" s="1731"/>
      <c r="I800" s="1731"/>
      <c r="J800" s="1731"/>
      <c r="K800" s="1731"/>
      <c r="L800" s="1731"/>
      <c r="M800" s="1731"/>
      <c r="N800" s="1731"/>
      <c r="O800" s="1731"/>
      <c r="P800" s="1731"/>
      <c r="Q800" s="1731"/>
      <c r="R800" s="1731"/>
      <c r="S800" s="1731"/>
      <c r="T800" s="1731"/>
      <c r="U800" s="1731"/>
      <c r="V800" s="1731"/>
      <c r="W800" s="1731"/>
      <c r="X800" s="1731"/>
      <c r="Y800" s="1731"/>
      <c r="Z800" s="1731"/>
      <c r="AA800" s="1731"/>
      <c r="AB800" s="1731"/>
      <c r="AC800" s="1731"/>
      <c r="AD800" s="1731"/>
      <c r="AE800" s="1731"/>
      <c r="AF800" s="1731"/>
      <c r="AG800" s="1731"/>
      <c r="AH800" s="1731"/>
      <c r="AI800" s="1731"/>
      <c r="AJ800" s="1731"/>
      <c r="AK800" s="1731"/>
      <c r="AL800" s="1731"/>
      <c r="AM800" s="1731"/>
      <c r="AN800" s="1731"/>
      <c r="AO800" s="1731"/>
      <c r="AP800" s="1731"/>
      <c r="AQ800" s="1731"/>
      <c r="AR800" s="1731"/>
      <c r="AS800" s="1731"/>
      <c r="AT800" s="1731"/>
      <c r="AU800" s="1731"/>
      <c r="AV800" s="1731"/>
      <c r="AW800" s="1731"/>
      <c r="AX800" s="1731"/>
      <c r="AY800" s="1731"/>
      <c r="AZ800" s="1731"/>
      <c r="BA800" s="1731"/>
      <c r="BB800" s="1731"/>
      <c r="BC800" s="1731"/>
      <c r="BD800" s="1731"/>
      <c r="BE800" s="1731"/>
      <c r="BF800" s="1731"/>
      <c r="BG800" s="1731"/>
      <c r="BH800" s="1731"/>
      <c r="BI800" s="1731"/>
      <c r="BJ800" s="1731"/>
      <c r="BK800" s="1731"/>
      <c r="BL800" s="1731"/>
      <c r="BM800" s="1731"/>
      <c r="BN800" s="1731"/>
      <c r="BO800" s="1731"/>
      <c r="BP800" s="1731"/>
      <c r="BQ800" s="1731"/>
      <c r="BR800" s="1731"/>
      <c r="BS800" s="1731"/>
      <c r="BT800" s="1731"/>
      <c r="BU800" s="1731"/>
      <c r="BV800" s="1732"/>
      <c r="BW800" s="1732"/>
      <c r="BX800" s="1732"/>
      <c r="BY800" s="1732"/>
      <c r="BZ800" s="1731"/>
      <c r="CA800" s="2200"/>
      <c r="CB800" s="2200"/>
      <c r="CC800" s="2200"/>
      <c r="CD800" s="2200"/>
      <c r="CE800" s="2200"/>
      <c r="CF800" s="2200"/>
      <c r="CG800" s="2200"/>
      <c r="CH800" s="2200"/>
      <c r="CI800" s="2200"/>
      <c r="CJ800" s="2200"/>
      <c r="CK800" s="2200"/>
      <c r="CL800" s="2200"/>
      <c r="CM800" s="2200"/>
      <c r="CN800" s="2200"/>
      <c r="CO800" s="2200"/>
      <c r="CP800" s="2200"/>
      <c r="CQ800" s="2200"/>
      <c r="CR800" s="1731"/>
      <c r="CS800" s="1731"/>
    </row>
    <row r="801" spans="1:97" ht="13.5" customHeight="1" x14ac:dyDescent="0.25">
      <c r="A801" s="1731"/>
      <c r="B801" s="1731"/>
      <c r="C801" s="1731"/>
      <c r="D801" s="1731"/>
      <c r="E801" s="1731"/>
      <c r="F801" s="1731"/>
      <c r="G801" s="1731"/>
      <c r="H801" s="1731"/>
      <c r="I801" s="1731"/>
      <c r="J801" s="1731"/>
      <c r="K801" s="1731"/>
      <c r="L801" s="1731"/>
      <c r="M801" s="1731"/>
      <c r="N801" s="1731"/>
      <c r="O801" s="1731"/>
      <c r="P801" s="1731"/>
      <c r="Q801" s="1731"/>
      <c r="R801" s="1731"/>
      <c r="S801" s="1731"/>
      <c r="T801" s="1731"/>
      <c r="U801" s="1731"/>
      <c r="V801" s="1731"/>
      <c r="W801" s="1731"/>
      <c r="X801" s="1731"/>
      <c r="Y801" s="1731"/>
      <c r="Z801" s="1731"/>
      <c r="AA801" s="1731"/>
      <c r="AB801" s="1731"/>
      <c r="AC801" s="1731"/>
      <c r="AD801" s="1731"/>
      <c r="AE801" s="1731"/>
      <c r="AF801" s="1731"/>
      <c r="AG801" s="1731"/>
      <c r="AH801" s="1731"/>
      <c r="AI801" s="1731"/>
      <c r="AJ801" s="1731"/>
      <c r="AK801" s="1731"/>
      <c r="AL801" s="1731"/>
      <c r="AM801" s="1731"/>
      <c r="AN801" s="1731"/>
      <c r="AO801" s="1731"/>
      <c r="AP801" s="1731"/>
      <c r="AQ801" s="1731"/>
      <c r="AR801" s="1731"/>
      <c r="AS801" s="1731"/>
      <c r="AT801" s="1731"/>
      <c r="AU801" s="1731"/>
      <c r="AV801" s="1731"/>
      <c r="AW801" s="1731"/>
      <c r="AX801" s="1731"/>
      <c r="AY801" s="1731"/>
      <c r="AZ801" s="1731"/>
      <c r="BA801" s="1731"/>
      <c r="BB801" s="1731"/>
      <c r="BC801" s="1731"/>
      <c r="BD801" s="1731"/>
      <c r="BE801" s="1731"/>
      <c r="BF801" s="1731"/>
      <c r="BG801" s="1731"/>
      <c r="BH801" s="1731"/>
      <c r="BI801" s="1731"/>
      <c r="BJ801" s="1731"/>
      <c r="BK801" s="1731"/>
      <c r="BL801" s="1731"/>
      <c r="BM801" s="1731"/>
      <c r="BN801" s="1731"/>
      <c r="BO801" s="1731"/>
      <c r="BP801" s="1731"/>
      <c r="BQ801" s="1731"/>
      <c r="BR801" s="1731"/>
      <c r="BS801" s="1731"/>
      <c r="BT801" s="1731"/>
      <c r="BU801" s="1731"/>
      <c r="BV801" s="1732"/>
      <c r="BW801" s="1732"/>
      <c r="BX801" s="1732"/>
      <c r="BY801" s="1732"/>
      <c r="BZ801" s="1731"/>
      <c r="CA801" s="2200"/>
      <c r="CB801" s="2200"/>
      <c r="CC801" s="2200"/>
      <c r="CD801" s="2200"/>
      <c r="CE801" s="2200"/>
      <c r="CF801" s="2200"/>
      <c r="CG801" s="2200"/>
      <c r="CH801" s="2200"/>
      <c r="CI801" s="2200"/>
      <c r="CJ801" s="2200"/>
      <c r="CK801" s="2200"/>
      <c r="CL801" s="2200"/>
      <c r="CM801" s="2200"/>
      <c r="CN801" s="2200"/>
      <c r="CO801" s="2200"/>
      <c r="CP801" s="2200"/>
      <c r="CQ801" s="2200"/>
      <c r="CR801" s="1731"/>
      <c r="CS801" s="1731"/>
    </row>
    <row r="802" spans="1:97" ht="13.5" customHeight="1" x14ac:dyDescent="0.25">
      <c r="A802" s="1731"/>
      <c r="B802" s="1731"/>
      <c r="C802" s="1731"/>
      <c r="D802" s="1731"/>
      <c r="E802" s="1731"/>
      <c r="F802" s="1731"/>
      <c r="G802" s="1731"/>
      <c r="H802" s="1731"/>
      <c r="I802" s="1731"/>
      <c r="J802" s="1731"/>
      <c r="K802" s="1731"/>
      <c r="L802" s="1731"/>
      <c r="M802" s="1731"/>
      <c r="N802" s="1731"/>
      <c r="O802" s="1731"/>
      <c r="P802" s="1731"/>
      <c r="Q802" s="1731"/>
      <c r="R802" s="1731"/>
      <c r="S802" s="1731"/>
      <c r="T802" s="1731"/>
      <c r="U802" s="1731"/>
      <c r="V802" s="1731"/>
      <c r="W802" s="1731"/>
      <c r="X802" s="1731"/>
      <c r="Y802" s="1731"/>
      <c r="Z802" s="1731"/>
      <c r="AA802" s="1731"/>
      <c r="AB802" s="1731"/>
      <c r="AC802" s="1731"/>
      <c r="AD802" s="1731"/>
      <c r="AE802" s="1731"/>
      <c r="AF802" s="1731"/>
      <c r="AG802" s="1731"/>
      <c r="AH802" s="1731"/>
      <c r="AI802" s="1731"/>
      <c r="AJ802" s="1731"/>
      <c r="AK802" s="1731"/>
      <c r="AL802" s="1731"/>
      <c r="AM802" s="1731"/>
      <c r="AN802" s="1731"/>
      <c r="AO802" s="1731"/>
      <c r="AP802" s="1731"/>
      <c r="AQ802" s="1731"/>
      <c r="AR802" s="1731"/>
      <c r="AS802" s="1731"/>
      <c r="AT802" s="1731"/>
      <c r="AU802" s="1731"/>
      <c r="AV802" s="1731"/>
      <c r="AW802" s="1731"/>
      <c r="AX802" s="1731"/>
      <c r="AY802" s="1731"/>
      <c r="AZ802" s="1731"/>
      <c r="BA802" s="1731"/>
      <c r="BB802" s="1731"/>
      <c r="BC802" s="1731"/>
      <c r="BD802" s="1731"/>
      <c r="BE802" s="1731"/>
      <c r="BF802" s="1731"/>
      <c r="BG802" s="1731"/>
      <c r="BH802" s="1731"/>
      <c r="BI802" s="1731"/>
      <c r="BJ802" s="1731"/>
      <c r="BK802" s="1731"/>
      <c r="BL802" s="1731"/>
      <c r="BM802" s="1731"/>
      <c r="BN802" s="1731"/>
      <c r="BO802" s="1731"/>
      <c r="BP802" s="1731"/>
      <c r="BQ802" s="1731"/>
      <c r="BR802" s="1731"/>
      <c r="BS802" s="1731"/>
      <c r="BT802" s="1731"/>
      <c r="BU802" s="1731"/>
      <c r="BV802" s="1732"/>
      <c r="BW802" s="1732"/>
      <c r="BX802" s="1732"/>
      <c r="BY802" s="1732"/>
      <c r="BZ802" s="1731"/>
      <c r="CA802" s="2200"/>
      <c r="CB802" s="2200"/>
      <c r="CC802" s="2200"/>
      <c r="CD802" s="2200"/>
      <c r="CE802" s="2200"/>
      <c r="CF802" s="2200"/>
      <c r="CG802" s="2200"/>
      <c r="CH802" s="2200"/>
      <c r="CI802" s="2200"/>
      <c r="CJ802" s="2200"/>
      <c r="CK802" s="2200"/>
      <c r="CL802" s="2200"/>
      <c r="CM802" s="2200"/>
      <c r="CN802" s="2200"/>
      <c r="CO802" s="2200"/>
      <c r="CP802" s="2200"/>
      <c r="CQ802" s="2200"/>
      <c r="CR802" s="1731"/>
      <c r="CS802" s="1731"/>
    </row>
    <row r="803" spans="1:97" ht="13.5" customHeight="1" x14ac:dyDescent="0.25">
      <c r="A803" s="1731"/>
      <c r="B803" s="1731"/>
      <c r="C803" s="1731"/>
      <c r="D803" s="1731"/>
      <c r="E803" s="1731"/>
      <c r="F803" s="1731"/>
      <c r="G803" s="1731"/>
      <c r="H803" s="1731"/>
      <c r="I803" s="1731"/>
      <c r="J803" s="1731"/>
      <c r="K803" s="1731"/>
      <c r="L803" s="1731"/>
      <c r="M803" s="1731"/>
      <c r="N803" s="1731"/>
      <c r="O803" s="1731"/>
      <c r="P803" s="1731"/>
      <c r="Q803" s="1731"/>
      <c r="R803" s="1731"/>
      <c r="S803" s="1731"/>
      <c r="T803" s="1731"/>
      <c r="U803" s="1731"/>
      <c r="V803" s="1731"/>
      <c r="W803" s="1731"/>
      <c r="X803" s="1731"/>
      <c r="Y803" s="1731"/>
      <c r="Z803" s="1731"/>
      <c r="AA803" s="1731"/>
      <c r="AB803" s="1731"/>
      <c r="AC803" s="1731"/>
      <c r="AD803" s="1731"/>
      <c r="AE803" s="1731"/>
      <c r="AF803" s="1731"/>
      <c r="AG803" s="1731"/>
      <c r="AH803" s="1731"/>
      <c r="AI803" s="1731"/>
      <c r="AJ803" s="1731"/>
      <c r="AK803" s="1731"/>
      <c r="AL803" s="1731"/>
      <c r="AM803" s="1731"/>
      <c r="AN803" s="1731"/>
      <c r="AO803" s="1731"/>
      <c r="AP803" s="1731"/>
      <c r="AQ803" s="1731"/>
      <c r="AR803" s="1731"/>
      <c r="AS803" s="1731"/>
      <c r="AT803" s="1731"/>
      <c r="AU803" s="1731"/>
      <c r="AV803" s="1731"/>
      <c r="AW803" s="1731"/>
      <c r="AX803" s="1731"/>
      <c r="AY803" s="1731"/>
      <c r="AZ803" s="1731"/>
      <c r="BA803" s="1731"/>
      <c r="BB803" s="1731"/>
      <c r="BC803" s="1731"/>
      <c r="BD803" s="1731"/>
      <c r="BE803" s="1731"/>
      <c r="BF803" s="1731"/>
      <c r="BG803" s="1731"/>
      <c r="BH803" s="1731"/>
      <c r="BI803" s="1731"/>
      <c r="BJ803" s="1731"/>
      <c r="BK803" s="1731"/>
      <c r="BL803" s="1731"/>
      <c r="BM803" s="1731"/>
      <c r="BN803" s="1731"/>
      <c r="BO803" s="1731"/>
      <c r="BP803" s="1731"/>
      <c r="BQ803" s="1731"/>
      <c r="BR803" s="1731"/>
      <c r="BS803" s="1731"/>
      <c r="BT803" s="1731"/>
      <c r="BU803" s="1731"/>
      <c r="BV803" s="1732"/>
      <c r="BW803" s="1732"/>
      <c r="BX803" s="1732"/>
      <c r="BY803" s="1732"/>
      <c r="BZ803" s="1731"/>
      <c r="CA803" s="2200"/>
      <c r="CB803" s="2200"/>
      <c r="CC803" s="2200"/>
      <c r="CD803" s="2200"/>
      <c r="CE803" s="2200"/>
      <c r="CF803" s="2200"/>
      <c r="CG803" s="2200"/>
      <c r="CH803" s="2200"/>
      <c r="CI803" s="2200"/>
      <c r="CJ803" s="2200"/>
      <c r="CK803" s="2200"/>
      <c r="CL803" s="2200"/>
      <c r="CM803" s="2200"/>
      <c r="CN803" s="2200"/>
      <c r="CO803" s="2200"/>
      <c r="CP803" s="2200"/>
      <c r="CQ803" s="2200"/>
      <c r="CR803" s="1731"/>
      <c r="CS803" s="1731"/>
    </row>
    <row r="804" spans="1:97" ht="13.5" customHeight="1" x14ac:dyDescent="0.25">
      <c r="A804" s="1731"/>
      <c r="B804" s="1731"/>
      <c r="C804" s="1731"/>
      <c r="D804" s="1731"/>
      <c r="E804" s="1731"/>
      <c r="F804" s="1731"/>
      <c r="G804" s="1731"/>
      <c r="H804" s="1731"/>
      <c r="I804" s="1731"/>
      <c r="J804" s="1731"/>
      <c r="K804" s="1731"/>
      <c r="L804" s="1731"/>
      <c r="M804" s="1731"/>
      <c r="N804" s="1731"/>
      <c r="O804" s="1731"/>
      <c r="P804" s="1731"/>
      <c r="Q804" s="1731"/>
      <c r="R804" s="1731"/>
      <c r="S804" s="1731"/>
      <c r="T804" s="1731"/>
      <c r="U804" s="1731"/>
      <c r="V804" s="1731"/>
      <c r="W804" s="1731"/>
      <c r="X804" s="1731"/>
      <c r="Y804" s="1731"/>
      <c r="Z804" s="1731"/>
      <c r="AA804" s="1731"/>
      <c r="AB804" s="1731"/>
      <c r="AC804" s="1731"/>
      <c r="AD804" s="1731"/>
      <c r="AE804" s="1731"/>
      <c r="AF804" s="1731"/>
      <c r="AG804" s="1731"/>
      <c r="AH804" s="1731"/>
      <c r="AI804" s="1731"/>
      <c r="AJ804" s="1731"/>
      <c r="AK804" s="1731"/>
      <c r="AL804" s="1731"/>
      <c r="AM804" s="1731"/>
      <c r="AN804" s="1731"/>
      <c r="AO804" s="1731"/>
      <c r="AP804" s="1731"/>
      <c r="AQ804" s="1731"/>
      <c r="AR804" s="1731"/>
      <c r="AS804" s="1731"/>
      <c r="AT804" s="1731"/>
      <c r="AU804" s="1731"/>
      <c r="AV804" s="1731"/>
      <c r="AW804" s="1731"/>
      <c r="AX804" s="1731"/>
      <c r="AY804" s="1731"/>
      <c r="AZ804" s="1731"/>
      <c r="BA804" s="1731"/>
      <c r="BB804" s="1731"/>
      <c r="BC804" s="1731"/>
      <c r="BD804" s="1731"/>
      <c r="BE804" s="1731"/>
      <c r="BF804" s="1731"/>
      <c r="BG804" s="1731"/>
      <c r="BH804" s="1731"/>
      <c r="BI804" s="1731"/>
      <c r="BJ804" s="1731"/>
      <c r="BK804" s="1731"/>
      <c r="BL804" s="1731"/>
      <c r="BM804" s="1731"/>
      <c r="BN804" s="1731"/>
      <c r="BO804" s="1731"/>
      <c r="BP804" s="1731"/>
      <c r="BQ804" s="1731"/>
      <c r="BR804" s="1731"/>
      <c r="BS804" s="1731"/>
      <c r="BT804" s="1731"/>
      <c r="BU804" s="1731"/>
      <c r="BV804" s="1732"/>
      <c r="BW804" s="1732"/>
      <c r="BX804" s="1732"/>
      <c r="BY804" s="1732"/>
      <c r="BZ804" s="1731"/>
      <c r="CA804" s="2200"/>
      <c r="CB804" s="2200"/>
      <c r="CC804" s="2200"/>
      <c r="CD804" s="2200"/>
      <c r="CE804" s="2200"/>
      <c r="CF804" s="2200"/>
      <c r="CG804" s="2200"/>
      <c r="CH804" s="2200"/>
      <c r="CI804" s="2200"/>
      <c r="CJ804" s="2200"/>
      <c r="CK804" s="2200"/>
      <c r="CL804" s="2200"/>
      <c r="CM804" s="2200"/>
      <c r="CN804" s="2200"/>
      <c r="CO804" s="2200"/>
      <c r="CP804" s="2200"/>
      <c r="CQ804" s="2200"/>
      <c r="CR804" s="1731"/>
      <c r="CS804" s="1731"/>
    </row>
    <row r="805" spans="1:97" ht="13.5" customHeight="1" x14ac:dyDescent="0.25">
      <c r="A805" s="1731"/>
      <c r="B805" s="1731"/>
      <c r="C805" s="1731"/>
      <c r="D805" s="1731"/>
      <c r="E805" s="1731"/>
      <c r="F805" s="1731"/>
      <c r="G805" s="1731"/>
      <c r="H805" s="1731"/>
      <c r="I805" s="1731"/>
      <c r="J805" s="1731"/>
      <c r="K805" s="1731"/>
      <c r="L805" s="1731"/>
      <c r="M805" s="1731"/>
      <c r="N805" s="1731"/>
      <c r="O805" s="1731"/>
      <c r="P805" s="1731"/>
      <c r="Q805" s="1731"/>
      <c r="R805" s="1731"/>
      <c r="S805" s="1731"/>
      <c r="T805" s="1731"/>
      <c r="U805" s="1731"/>
      <c r="V805" s="1731"/>
      <c r="W805" s="1731"/>
      <c r="X805" s="1731"/>
      <c r="Y805" s="1731"/>
      <c r="Z805" s="1731"/>
      <c r="AA805" s="1731"/>
      <c r="AB805" s="1731"/>
      <c r="AC805" s="1731"/>
      <c r="AD805" s="1731"/>
      <c r="AE805" s="1731"/>
      <c r="AF805" s="1731"/>
      <c r="AG805" s="1731"/>
      <c r="AH805" s="1731"/>
      <c r="AI805" s="1731"/>
      <c r="AJ805" s="1731"/>
      <c r="AK805" s="1731"/>
      <c r="AL805" s="1731"/>
      <c r="AM805" s="1731"/>
      <c r="AN805" s="1731"/>
      <c r="AO805" s="1731"/>
      <c r="AP805" s="1731"/>
      <c r="AQ805" s="1731"/>
      <c r="AR805" s="1731"/>
      <c r="AS805" s="1731"/>
      <c r="AT805" s="1731"/>
      <c r="AU805" s="1731"/>
      <c r="AV805" s="1731"/>
      <c r="AW805" s="1731"/>
      <c r="AX805" s="1731"/>
      <c r="AY805" s="1731"/>
      <c r="AZ805" s="1731"/>
      <c r="BA805" s="1731"/>
      <c r="BB805" s="1731"/>
      <c r="BC805" s="1731"/>
      <c r="BD805" s="1731"/>
      <c r="BE805" s="1731"/>
      <c r="BF805" s="1731"/>
      <c r="BG805" s="1731"/>
      <c r="BH805" s="1731"/>
      <c r="BI805" s="1731"/>
      <c r="BJ805" s="1731"/>
      <c r="BK805" s="1731"/>
      <c r="BL805" s="1731"/>
      <c r="BM805" s="1731"/>
      <c r="BN805" s="1731"/>
      <c r="BO805" s="1731"/>
      <c r="BP805" s="1731"/>
      <c r="BQ805" s="1731"/>
      <c r="BR805" s="1731"/>
      <c r="BS805" s="1731"/>
      <c r="BT805" s="1731"/>
      <c r="BU805" s="1731"/>
      <c r="BV805" s="1732"/>
      <c r="BW805" s="1732"/>
      <c r="BX805" s="1732"/>
      <c r="BY805" s="1732"/>
      <c r="BZ805" s="1731"/>
      <c r="CA805" s="2200"/>
      <c r="CB805" s="2200"/>
      <c r="CC805" s="2200"/>
      <c r="CD805" s="2200"/>
      <c r="CE805" s="2200"/>
      <c r="CF805" s="2200"/>
      <c r="CG805" s="2200"/>
      <c r="CH805" s="2200"/>
      <c r="CI805" s="2200"/>
      <c r="CJ805" s="2200"/>
      <c r="CK805" s="2200"/>
      <c r="CL805" s="2200"/>
      <c r="CM805" s="2200"/>
      <c r="CN805" s="2200"/>
      <c r="CO805" s="2200"/>
      <c r="CP805" s="2200"/>
      <c r="CQ805" s="2200"/>
      <c r="CR805" s="1731"/>
      <c r="CS805" s="1731"/>
    </row>
    <row r="806" spans="1:97" ht="13.5" customHeight="1" x14ac:dyDescent="0.25">
      <c r="A806" s="1731"/>
      <c r="B806" s="1731"/>
      <c r="C806" s="1731"/>
      <c r="D806" s="1731"/>
      <c r="E806" s="1731"/>
      <c r="F806" s="1731"/>
      <c r="G806" s="1731"/>
      <c r="H806" s="1731"/>
      <c r="I806" s="1731"/>
      <c r="J806" s="1731"/>
      <c r="K806" s="1731"/>
      <c r="L806" s="1731"/>
      <c r="M806" s="1731"/>
      <c r="N806" s="1731"/>
      <c r="O806" s="1731"/>
      <c r="P806" s="1731"/>
      <c r="Q806" s="1731"/>
      <c r="R806" s="1731"/>
      <c r="S806" s="1731"/>
      <c r="T806" s="1731"/>
      <c r="U806" s="1731"/>
      <c r="V806" s="1731"/>
      <c r="W806" s="1731"/>
      <c r="X806" s="1731"/>
      <c r="Y806" s="1731"/>
      <c r="Z806" s="1731"/>
      <c r="AA806" s="1731"/>
      <c r="AB806" s="1731"/>
      <c r="AC806" s="1731"/>
      <c r="AD806" s="1731"/>
      <c r="AE806" s="1731"/>
      <c r="AF806" s="1731"/>
      <c r="AG806" s="1731"/>
      <c r="AH806" s="1731"/>
      <c r="AI806" s="1731"/>
      <c r="AJ806" s="1731"/>
      <c r="AK806" s="1731"/>
      <c r="AL806" s="1731"/>
      <c r="AM806" s="1731"/>
      <c r="AN806" s="1731"/>
      <c r="AO806" s="1731"/>
      <c r="AP806" s="1731"/>
      <c r="AQ806" s="1731"/>
      <c r="AR806" s="1731"/>
      <c r="AS806" s="1731"/>
      <c r="AT806" s="1731"/>
      <c r="AU806" s="1731"/>
      <c r="AV806" s="1731"/>
      <c r="AW806" s="1731"/>
      <c r="AX806" s="1731"/>
      <c r="AY806" s="1731"/>
      <c r="AZ806" s="1731"/>
      <c r="BA806" s="1731"/>
      <c r="BB806" s="1731"/>
      <c r="BC806" s="1731"/>
      <c r="BD806" s="1731"/>
      <c r="BE806" s="1731"/>
      <c r="BF806" s="1731"/>
      <c r="BG806" s="1731"/>
      <c r="BH806" s="1731"/>
      <c r="BI806" s="1731"/>
      <c r="BJ806" s="1731"/>
      <c r="BK806" s="1731"/>
      <c r="BL806" s="1731"/>
      <c r="BM806" s="1731"/>
      <c r="BN806" s="1731"/>
      <c r="BO806" s="1731"/>
      <c r="BP806" s="1731"/>
      <c r="BQ806" s="1731"/>
      <c r="BR806" s="1731"/>
      <c r="BS806" s="1731"/>
      <c r="BT806" s="1731"/>
      <c r="BU806" s="1731"/>
      <c r="BV806" s="1732"/>
      <c r="BW806" s="1732"/>
      <c r="BX806" s="1732"/>
      <c r="BY806" s="1732"/>
      <c r="BZ806" s="1731"/>
      <c r="CA806" s="2200"/>
      <c r="CB806" s="2200"/>
      <c r="CC806" s="2200"/>
      <c r="CD806" s="2200"/>
      <c r="CE806" s="2200"/>
      <c r="CF806" s="2200"/>
      <c r="CG806" s="2200"/>
      <c r="CH806" s="2200"/>
      <c r="CI806" s="2200"/>
      <c r="CJ806" s="2200"/>
      <c r="CK806" s="2200"/>
      <c r="CL806" s="2200"/>
      <c r="CM806" s="2200"/>
      <c r="CN806" s="2200"/>
      <c r="CO806" s="2200"/>
      <c r="CP806" s="2200"/>
      <c r="CQ806" s="2200"/>
      <c r="CR806" s="1731"/>
      <c r="CS806" s="1731"/>
    </row>
    <row r="807" spans="1:97" ht="13.5" customHeight="1" x14ac:dyDescent="0.25">
      <c r="A807" s="1731"/>
      <c r="B807" s="1731"/>
      <c r="C807" s="1731"/>
      <c r="D807" s="1731"/>
      <c r="E807" s="1731"/>
      <c r="F807" s="1731"/>
      <c r="G807" s="1731"/>
      <c r="H807" s="1731"/>
      <c r="I807" s="1731"/>
      <c r="J807" s="1731"/>
      <c r="K807" s="1731"/>
      <c r="L807" s="1731"/>
      <c r="M807" s="1731"/>
      <c r="N807" s="1731"/>
      <c r="O807" s="1731"/>
      <c r="P807" s="1731"/>
      <c r="Q807" s="1731"/>
      <c r="R807" s="1731"/>
      <c r="S807" s="1731"/>
      <c r="T807" s="1731"/>
      <c r="U807" s="1731"/>
      <c r="V807" s="1731"/>
      <c r="W807" s="1731"/>
      <c r="X807" s="1731"/>
      <c r="Y807" s="1731"/>
      <c r="Z807" s="1731"/>
      <c r="AA807" s="1731"/>
      <c r="AB807" s="1731"/>
      <c r="AC807" s="1731"/>
      <c r="AD807" s="1731"/>
      <c r="AE807" s="1731"/>
      <c r="AF807" s="1731"/>
      <c r="AG807" s="1731"/>
      <c r="AH807" s="1731"/>
      <c r="AI807" s="1731"/>
      <c r="AJ807" s="1731"/>
      <c r="AK807" s="1731"/>
      <c r="AL807" s="1731"/>
      <c r="AM807" s="1731"/>
      <c r="AN807" s="1731"/>
      <c r="AO807" s="1731"/>
      <c r="AP807" s="1731"/>
      <c r="AQ807" s="1731"/>
      <c r="AR807" s="1731"/>
      <c r="AS807" s="1731"/>
      <c r="AT807" s="1731"/>
      <c r="AU807" s="1731"/>
      <c r="AV807" s="1731"/>
      <c r="AW807" s="1731"/>
      <c r="AX807" s="1731"/>
      <c r="AY807" s="1731"/>
      <c r="AZ807" s="1731"/>
      <c r="BA807" s="1731"/>
      <c r="BB807" s="1731"/>
      <c r="BC807" s="1731"/>
      <c r="BD807" s="1731"/>
      <c r="BE807" s="1731"/>
      <c r="BF807" s="1731"/>
      <c r="BG807" s="1731"/>
      <c r="BH807" s="1731"/>
      <c r="BI807" s="1731"/>
      <c r="BJ807" s="1731"/>
      <c r="BK807" s="1731"/>
      <c r="BL807" s="1731"/>
      <c r="BM807" s="1731"/>
      <c r="BN807" s="1731"/>
      <c r="BO807" s="1731"/>
      <c r="BP807" s="1731"/>
      <c r="BQ807" s="1731"/>
      <c r="BR807" s="1731"/>
      <c r="BS807" s="1731"/>
      <c r="BT807" s="1731"/>
      <c r="BU807" s="1731"/>
      <c r="BV807" s="1732"/>
      <c r="BW807" s="1732"/>
      <c r="BX807" s="1732"/>
      <c r="BY807" s="1732"/>
      <c r="BZ807" s="1731"/>
      <c r="CA807" s="2200"/>
      <c r="CB807" s="2200"/>
      <c r="CC807" s="2200"/>
      <c r="CD807" s="2200"/>
      <c r="CE807" s="2200"/>
      <c r="CF807" s="2200"/>
      <c r="CG807" s="2200"/>
      <c r="CH807" s="2200"/>
      <c r="CI807" s="2200"/>
      <c r="CJ807" s="2200"/>
      <c r="CK807" s="2200"/>
      <c r="CL807" s="2200"/>
      <c r="CM807" s="2200"/>
      <c r="CN807" s="2200"/>
      <c r="CO807" s="2200"/>
      <c r="CP807" s="2200"/>
      <c r="CQ807" s="2200"/>
      <c r="CR807" s="1731"/>
      <c r="CS807" s="1731"/>
    </row>
    <row r="808" spans="1:97" ht="13.5" customHeight="1" x14ac:dyDescent="0.25">
      <c r="A808" s="1731"/>
      <c r="B808" s="1731"/>
      <c r="C808" s="1731"/>
      <c r="D808" s="1731"/>
      <c r="E808" s="1731"/>
      <c r="F808" s="1731"/>
      <c r="G808" s="1731"/>
      <c r="H808" s="1731"/>
      <c r="I808" s="1731"/>
      <c r="J808" s="1731"/>
      <c r="K808" s="1731"/>
      <c r="L808" s="1731"/>
      <c r="M808" s="1731"/>
      <c r="N808" s="1731"/>
      <c r="O808" s="1731"/>
      <c r="P808" s="1731"/>
      <c r="Q808" s="1731"/>
      <c r="R808" s="1731"/>
      <c r="S808" s="1731"/>
      <c r="T808" s="1731"/>
      <c r="U808" s="1731"/>
      <c r="V808" s="1731"/>
      <c r="W808" s="1731"/>
      <c r="X808" s="1731"/>
      <c r="Y808" s="1731"/>
      <c r="Z808" s="1731"/>
      <c r="AA808" s="1731"/>
      <c r="AB808" s="1731"/>
      <c r="AC808" s="1731"/>
      <c r="AD808" s="1731"/>
      <c r="AE808" s="1731"/>
      <c r="AF808" s="1731"/>
      <c r="AG808" s="1731"/>
      <c r="AH808" s="1731"/>
      <c r="AI808" s="1731"/>
      <c r="AJ808" s="1731"/>
      <c r="AK808" s="1731"/>
      <c r="AL808" s="1731"/>
      <c r="AM808" s="1731"/>
      <c r="AN808" s="1731"/>
      <c r="AO808" s="1731"/>
      <c r="AP808" s="1731"/>
      <c r="AQ808" s="1731"/>
      <c r="AR808" s="1731"/>
      <c r="AS808" s="1731"/>
      <c r="AT808" s="1731"/>
      <c r="AU808" s="1731"/>
      <c r="AV808" s="1731"/>
      <c r="AW808" s="1731"/>
      <c r="AX808" s="1731"/>
      <c r="AY808" s="1731"/>
      <c r="AZ808" s="1731"/>
      <c r="BA808" s="1731"/>
      <c r="BB808" s="1731"/>
      <c r="BC808" s="1731"/>
      <c r="BD808" s="1731"/>
      <c r="BE808" s="1731"/>
      <c r="BF808" s="1731"/>
      <c r="BG808" s="1731"/>
      <c r="BH808" s="1731"/>
      <c r="BI808" s="1731"/>
      <c r="BJ808" s="1731"/>
      <c r="BK808" s="1731"/>
      <c r="BL808" s="1731"/>
      <c r="BM808" s="1731"/>
      <c r="BN808" s="1731"/>
      <c r="BO808" s="1731"/>
      <c r="BP808" s="1731"/>
      <c r="BQ808" s="1731"/>
      <c r="BR808" s="1731"/>
      <c r="BS808" s="1731"/>
      <c r="BT808" s="1731"/>
      <c r="BU808" s="1731"/>
      <c r="BV808" s="1732"/>
      <c r="BW808" s="1732"/>
      <c r="BX808" s="1732"/>
      <c r="BY808" s="1732"/>
      <c r="BZ808" s="1731"/>
      <c r="CA808" s="2200"/>
      <c r="CB808" s="2200"/>
      <c r="CC808" s="2200"/>
      <c r="CD808" s="2200"/>
      <c r="CE808" s="2200"/>
      <c r="CF808" s="2200"/>
      <c r="CG808" s="2200"/>
      <c r="CH808" s="2200"/>
      <c r="CI808" s="2200"/>
      <c r="CJ808" s="2200"/>
      <c r="CK808" s="2200"/>
      <c r="CL808" s="2200"/>
      <c r="CM808" s="2200"/>
      <c r="CN808" s="2200"/>
      <c r="CO808" s="2200"/>
      <c r="CP808" s="2200"/>
      <c r="CQ808" s="2200"/>
      <c r="CR808" s="1731"/>
      <c r="CS808" s="1731"/>
    </row>
    <row r="809" spans="1:97" ht="13.5" customHeight="1" x14ac:dyDescent="0.25">
      <c r="A809" s="1731"/>
      <c r="B809" s="1731"/>
      <c r="C809" s="1731"/>
      <c r="D809" s="1731"/>
      <c r="E809" s="1731"/>
      <c r="F809" s="1731"/>
      <c r="G809" s="1731"/>
      <c r="H809" s="1731"/>
      <c r="I809" s="1731"/>
      <c r="J809" s="1731"/>
      <c r="K809" s="1731"/>
      <c r="L809" s="1731"/>
      <c r="M809" s="1731"/>
      <c r="N809" s="1731"/>
      <c r="O809" s="1731"/>
      <c r="P809" s="1731"/>
      <c r="Q809" s="1731"/>
      <c r="R809" s="1731"/>
      <c r="S809" s="1731"/>
      <c r="T809" s="1731"/>
      <c r="U809" s="1731"/>
      <c r="V809" s="1731"/>
      <c r="W809" s="1731"/>
      <c r="X809" s="1731"/>
      <c r="Y809" s="1731"/>
      <c r="Z809" s="1731"/>
      <c r="AA809" s="1731"/>
      <c r="AB809" s="1731"/>
      <c r="AC809" s="1731"/>
      <c r="AD809" s="1731"/>
      <c r="AE809" s="1731"/>
      <c r="AF809" s="1731"/>
      <c r="AG809" s="1731"/>
      <c r="AH809" s="1731"/>
      <c r="AI809" s="1731"/>
      <c r="AJ809" s="1731"/>
      <c r="AK809" s="1731"/>
      <c r="AL809" s="1731"/>
      <c r="AM809" s="1731"/>
      <c r="AN809" s="1731"/>
      <c r="AO809" s="1731"/>
      <c r="AP809" s="1731"/>
      <c r="AQ809" s="1731"/>
      <c r="AR809" s="1731"/>
      <c r="AS809" s="1731"/>
      <c r="AT809" s="1731"/>
      <c r="AU809" s="1731"/>
      <c r="AV809" s="1731"/>
      <c r="AW809" s="1731"/>
      <c r="AX809" s="1731"/>
      <c r="AY809" s="1731"/>
      <c r="AZ809" s="1731"/>
      <c r="BA809" s="1731"/>
      <c r="BB809" s="1731"/>
      <c r="BC809" s="1731"/>
      <c r="BD809" s="1731"/>
      <c r="BE809" s="1731"/>
      <c r="BF809" s="1731"/>
      <c r="BG809" s="1731"/>
      <c r="BH809" s="1731"/>
      <c r="BI809" s="1731"/>
      <c r="BJ809" s="1731"/>
      <c r="BK809" s="1731"/>
      <c r="BL809" s="1731"/>
      <c r="BM809" s="1731"/>
      <c r="BN809" s="1731"/>
      <c r="BO809" s="1731"/>
      <c r="BP809" s="1731"/>
      <c r="BQ809" s="1731"/>
      <c r="BR809" s="1731"/>
      <c r="BS809" s="1731"/>
      <c r="BT809" s="1731"/>
      <c r="BU809" s="1731"/>
      <c r="BV809" s="1732"/>
      <c r="BW809" s="1732"/>
      <c r="BX809" s="1732"/>
      <c r="BY809" s="1732"/>
      <c r="BZ809" s="1731"/>
      <c r="CA809" s="2200"/>
      <c r="CB809" s="2200"/>
      <c r="CC809" s="2200"/>
      <c r="CD809" s="2200"/>
      <c r="CE809" s="2200"/>
      <c r="CF809" s="2200"/>
      <c r="CG809" s="2200"/>
      <c r="CH809" s="2200"/>
      <c r="CI809" s="2200"/>
      <c r="CJ809" s="2200"/>
      <c r="CK809" s="2200"/>
      <c r="CL809" s="2200"/>
      <c r="CM809" s="2200"/>
      <c r="CN809" s="2200"/>
      <c r="CO809" s="2200"/>
      <c r="CP809" s="2200"/>
      <c r="CQ809" s="2200"/>
      <c r="CR809" s="1731"/>
      <c r="CS809" s="1731"/>
    </row>
    <row r="810" spans="1:97" ht="13.5" customHeight="1" x14ac:dyDescent="0.25">
      <c r="A810" s="1731"/>
      <c r="B810" s="1731"/>
      <c r="C810" s="1731"/>
      <c r="D810" s="1731"/>
      <c r="E810" s="1731"/>
      <c r="F810" s="1731"/>
      <c r="G810" s="1731"/>
      <c r="H810" s="1731"/>
      <c r="I810" s="1731"/>
      <c r="J810" s="1731"/>
      <c r="K810" s="1731"/>
      <c r="L810" s="1731"/>
      <c r="M810" s="1731"/>
      <c r="N810" s="1731"/>
      <c r="O810" s="1731"/>
      <c r="P810" s="1731"/>
      <c r="Q810" s="1731"/>
      <c r="R810" s="1731"/>
      <c r="S810" s="1731"/>
      <c r="T810" s="1731"/>
      <c r="U810" s="1731"/>
      <c r="V810" s="1731"/>
      <c r="W810" s="1731"/>
      <c r="X810" s="1731"/>
      <c r="Y810" s="1731"/>
      <c r="Z810" s="1731"/>
      <c r="AA810" s="1731"/>
      <c r="AB810" s="1731"/>
      <c r="AC810" s="1731"/>
      <c r="AD810" s="1731"/>
      <c r="AE810" s="1731"/>
      <c r="AF810" s="1731"/>
      <c r="AG810" s="1731"/>
      <c r="AH810" s="1731"/>
      <c r="AI810" s="1731"/>
      <c r="AJ810" s="1731"/>
      <c r="AK810" s="1731"/>
      <c r="AL810" s="1731"/>
      <c r="AM810" s="1731"/>
      <c r="AN810" s="1731"/>
      <c r="AO810" s="1731"/>
      <c r="AP810" s="1731"/>
      <c r="AQ810" s="1731"/>
      <c r="AR810" s="1731"/>
      <c r="AS810" s="1731"/>
      <c r="AT810" s="1731"/>
      <c r="AU810" s="1731"/>
      <c r="AV810" s="1731"/>
      <c r="AW810" s="1731"/>
      <c r="AX810" s="1731"/>
      <c r="AY810" s="1731"/>
      <c r="AZ810" s="1731"/>
      <c r="BA810" s="1731"/>
      <c r="BB810" s="1731"/>
      <c r="BC810" s="1731"/>
      <c r="BD810" s="1731"/>
      <c r="BE810" s="1731"/>
      <c r="BF810" s="1731"/>
      <c r="BG810" s="1731"/>
      <c r="BH810" s="1731"/>
      <c r="BI810" s="1731"/>
      <c r="BJ810" s="1731"/>
      <c r="BK810" s="1731"/>
      <c r="BL810" s="1731"/>
      <c r="BM810" s="1731"/>
      <c r="BN810" s="1731"/>
      <c r="BO810" s="1731"/>
      <c r="BP810" s="1731"/>
      <c r="BQ810" s="1731"/>
      <c r="BR810" s="1731"/>
      <c r="BS810" s="1731"/>
      <c r="BT810" s="1731"/>
      <c r="BU810" s="1731"/>
      <c r="BV810" s="1732"/>
      <c r="BW810" s="1732"/>
      <c r="BX810" s="1732"/>
      <c r="BY810" s="1732"/>
      <c r="BZ810" s="1731"/>
      <c r="CA810" s="2200"/>
      <c r="CB810" s="2200"/>
      <c r="CC810" s="2200"/>
      <c r="CD810" s="2200"/>
      <c r="CE810" s="2200"/>
      <c r="CF810" s="2200"/>
      <c r="CG810" s="2200"/>
      <c r="CH810" s="2200"/>
      <c r="CI810" s="2200"/>
      <c r="CJ810" s="2200"/>
      <c r="CK810" s="2200"/>
      <c r="CL810" s="2200"/>
      <c r="CM810" s="2200"/>
      <c r="CN810" s="2200"/>
      <c r="CO810" s="2200"/>
      <c r="CP810" s="2200"/>
      <c r="CQ810" s="2200"/>
      <c r="CR810" s="1731"/>
      <c r="CS810" s="1731"/>
    </row>
    <row r="811" spans="1:97" ht="13.5" customHeight="1" x14ac:dyDescent="0.25">
      <c r="A811" s="1731"/>
      <c r="B811" s="1731"/>
      <c r="C811" s="1731"/>
      <c r="D811" s="1731"/>
      <c r="E811" s="1731"/>
      <c r="F811" s="1731"/>
      <c r="G811" s="1731"/>
      <c r="H811" s="1731"/>
      <c r="I811" s="1731"/>
      <c r="J811" s="1731"/>
      <c r="K811" s="1731"/>
      <c r="L811" s="1731"/>
      <c r="M811" s="1731"/>
      <c r="N811" s="1731"/>
      <c r="O811" s="1731"/>
      <c r="P811" s="1731"/>
      <c r="Q811" s="1731"/>
      <c r="R811" s="1731"/>
      <c r="S811" s="1731"/>
      <c r="T811" s="1731"/>
      <c r="U811" s="1731"/>
      <c r="V811" s="1731"/>
      <c r="W811" s="1731"/>
      <c r="X811" s="1731"/>
      <c r="Y811" s="1731"/>
      <c r="Z811" s="1731"/>
      <c r="AA811" s="1731"/>
      <c r="AB811" s="1731"/>
      <c r="AC811" s="1731"/>
      <c r="AD811" s="1731"/>
      <c r="AE811" s="1731"/>
      <c r="AF811" s="1731"/>
      <c r="AG811" s="1731"/>
      <c r="AH811" s="1731"/>
      <c r="AI811" s="1731"/>
      <c r="AJ811" s="1731"/>
      <c r="AK811" s="1731"/>
      <c r="AL811" s="1731"/>
      <c r="AM811" s="1731"/>
      <c r="AN811" s="1731"/>
      <c r="AO811" s="1731"/>
      <c r="AP811" s="1731"/>
      <c r="AQ811" s="1731"/>
      <c r="AR811" s="1731"/>
      <c r="AS811" s="1731"/>
      <c r="AT811" s="1731"/>
      <c r="AU811" s="1731"/>
      <c r="AV811" s="1731"/>
      <c r="AW811" s="1731"/>
      <c r="AX811" s="1731"/>
      <c r="AY811" s="1731"/>
      <c r="AZ811" s="1731"/>
      <c r="BA811" s="1731"/>
      <c r="BB811" s="1731"/>
      <c r="BC811" s="1731"/>
      <c r="BD811" s="1731"/>
      <c r="BE811" s="1731"/>
      <c r="BF811" s="1731"/>
      <c r="BG811" s="1731"/>
      <c r="BH811" s="1731"/>
      <c r="BI811" s="1731"/>
      <c r="BJ811" s="1731"/>
      <c r="BK811" s="1731"/>
      <c r="BL811" s="1731"/>
      <c r="BM811" s="1731"/>
      <c r="BN811" s="1731"/>
      <c r="BO811" s="1731"/>
      <c r="BP811" s="1731"/>
      <c r="BQ811" s="1731"/>
      <c r="BR811" s="1731"/>
      <c r="BS811" s="1731"/>
      <c r="BT811" s="1731"/>
      <c r="BU811" s="1731"/>
      <c r="BV811" s="1732"/>
      <c r="BW811" s="1732"/>
      <c r="BX811" s="1732"/>
      <c r="BY811" s="1732"/>
      <c r="BZ811" s="1731"/>
      <c r="CA811" s="2200"/>
      <c r="CB811" s="2200"/>
      <c r="CC811" s="2200"/>
      <c r="CD811" s="2200"/>
      <c r="CE811" s="2200"/>
      <c r="CF811" s="2200"/>
      <c r="CG811" s="2200"/>
      <c r="CH811" s="2200"/>
      <c r="CI811" s="2200"/>
      <c r="CJ811" s="2200"/>
      <c r="CK811" s="2200"/>
      <c r="CL811" s="2200"/>
      <c r="CM811" s="2200"/>
      <c r="CN811" s="2200"/>
      <c r="CO811" s="2200"/>
      <c r="CP811" s="2200"/>
      <c r="CQ811" s="2200"/>
      <c r="CR811" s="1731"/>
      <c r="CS811" s="1731"/>
    </row>
    <row r="812" spans="1:97" ht="13.5" customHeight="1" x14ac:dyDescent="0.25">
      <c r="A812" s="1731"/>
      <c r="B812" s="1731"/>
      <c r="C812" s="1731"/>
      <c r="D812" s="1731"/>
      <c r="E812" s="1731"/>
      <c r="F812" s="1731"/>
      <c r="G812" s="1731"/>
      <c r="H812" s="1731"/>
      <c r="I812" s="1731"/>
      <c r="J812" s="1731"/>
      <c r="K812" s="1731"/>
      <c r="L812" s="1731"/>
      <c r="M812" s="1731"/>
      <c r="N812" s="1731"/>
      <c r="O812" s="1731"/>
      <c r="P812" s="1731"/>
      <c r="Q812" s="1731"/>
      <c r="R812" s="1731"/>
      <c r="S812" s="1731"/>
      <c r="T812" s="1731"/>
      <c r="U812" s="1731"/>
      <c r="V812" s="1731"/>
      <c r="W812" s="1731"/>
      <c r="X812" s="1731"/>
      <c r="Y812" s="1731"/>
      <c r="Z812" s="1731"/>
      <c r="AA812" s="1731"/>
      <c r="AB812" s="1731"/>
      <c r="AC812" s="1731"/>
      <c r="AD812" s="1731"/>
      <c r="AE812" s="1731"/>
      <c r="AF812" s="1731"/>
      <c r="AG812" s="1731"/>
      <c r="AH812" s="1731"/>
      <c r="AI812" s="1731"/>
      <c r="AJ812" s="1731"/>
      <c r="AK812" s="1731"/>
      <c r="AL812" s="1731"/>
      <c r="AM812" s="1731"/>
      <c r="AN812" s="1731"/>
      <c r="AO812" s="1731"/>
      <c r="AP812" s="1731"/>
      <c r="AQ812" s="1731"/>
      <c r="AR812" s="1731"/>
      <c r="AS812" s="1731"/>
      <c r="AT812" s="1731"/>
      <c r="AU812" s="1731"/>
      <c r="AV812" s="1731"/>
      <c r="AW812" s="1731"/>
      <c r="AX812" s="1731"/>
      <c r="AY812" s="1731"/>
      <c r="AZ812" s="1731"/>
      <c r="BA812" s="1731"/>
      <c r="BB812" s="1731"/>
      <c r="BC812" s="1731"/>
      <c r="BD812" s="1731"/>
      <c r="BE812" s="1731"/>
      <c r="BF812" s="1731"/>
      <c r="BG812" s="1731"/>
      <c r="BH812" s="1731"/>
      <c r="BI812" s="1731"/>
      <c r="BJ812" s="1731"/>
      <c r="BK812" s="1731"/>
      <c r="BL812" s="1731"/>
      <c r="BM812" s="1731"/>
      <c r="BN812" s="1731"/>
      <c r="BO812" s="1731"/>
      <c r="BP812" s="1731"/>
      <c r="BQ812" s="1731"/>
      <c r="BR812" s="1731"/>
      <c r="BS812" s="1731"/>
      <c r="BT812" s="1731"/>
      <c r="BU812" s="1731"/>
      <c r="BV812" s="1732"/>
      <c r="BW812" s="1732"/>
      <c r="BX812" s="1732"/>
      <c r="BY812" s="1732"/>
      <c r="BZ812" s="1731"/>
      <c r="CA812" s="2200"/>
      <c r="CB812" s="2200"/>
      <c r="CC812" s="2200"/>
      <c r="CD812" s="2200"/>
      <c r="CE812" s="2200"/>
      <c r="CF812" s="2200"/>
      <c r="CG812" s="2200"/>
      <c r="CH812" s="2200"/>
      <c r="CI812" s="2200"/>
      <c r="CJ812" s="2200"/>
      <c r="CK812" s="2200"/>
      <c r="CL812" s="2200"/>
      <c r="CM812" s="2200"/>
      <c r="CN812" s="2200"/>
      <c r="CO812" s="2200"/>
      <c r="CP812" s="2200"/>
      <c r="CQ812" s="2200"/>
      <c r="CR812" s="1731"/>
      <c r="CS812" s="1731"/>
    </row>
    <row r="813" spans="1:97" ht="13.5" customHeight="1" x14ac:dyDescent="0.25">
      <c r="A813" s="1731"/>
      <c r="B813" s="1731"/>
      <c r="C813" s="1731"/>
      <c r="D813" s="1731"/>
      <c r="E813" s="1731"/>
      <c r="F813" s="1731"/>
      <c r="G813" s="1731"/>
      <c r="H813" s="1731"/>
      <c r="I813" s="1731"/>
      <c r="J813" s="1731"/>
      <c r="K813" s="1731"/>
      <c r="L813" s="1731"/>
      <c r="M813" s="1731"/>
      <c r="N813" s="1731"/>
      <c r="O813" s="1731"/>
      <c r="P813" s="1731"/>
      <c r="Q813" s="1731"/>
      <c r="R813" s="1731"/>
      <c r="S813" s="1731"/>
      <c r="T813" s="1731"/>
      <c r="U813" s="1731"/>
      <c r="V813" s="1731"/>
      <c r="W813" s="1731"/>
      <c r="X813" s="1731"/>
      <c r="Y813" s="1731"/>
      <c r="Z813" s="1731"/>
      <c r="AA813" s="1731"/>
      <c r="AB813" s="1731"/>
      <c r="AC813" s="1731"/>
      <c r="AD813" s="1731"/>
      <c r="AE813" s="1731"/>
      <c r="AF813" s="1731"/>
      <c r="AG813" s="1731"/>
      <c r="AH813" s="1731"/>
      <c r="AI813" s="1731"/>
      <c r="AJ813" s="1731"/>
      <c r="AK813" s="1731"/>
      <c r="AL813" s="1731"/>
      <c r="AM813" s="1731"/>
      <c r="AN813" s="1731"/>
      <c r="AO813" s="1731"/>
      <c r="AP813" s="1731"/>
      <c r="AQ813" s="1731"/>
      <c r="AR813" s="1731"/>
      <c r="AS813" s="1731"/>
      <c r="AT813" s="1731"/>
      <c r="AU813" s="1731"/>
      <c r="AV813" s="1731"/>
      <c r="AW813" s="1731"/>
      <c r="AX813" s="1731"/>
      <c r="AY813" s="1731"/>
      <c r="AZ813" s="1731"/>
      <c r="BA813" s="1731"/>
      <c r="BB813" s="1731"/>
      <c r="BC813" s="1731"/>
      <c r="BD813" s="1731"/>
      <c r="BE813" s="1731"/>
      <c r="BF813" s="1731"/>
      <c r="BG813" s="1731"/>
      <c r="BH813" s="1731"/>
      <c r="BI813" s="1731"/>
      <c r="BJ813" s="1731"/>
      <c r="BK813" s="1731"/>
      <c r="BL813" s="1731"/>
      <c r="BM813" s="1731"/>
      <c r="BN813" s="1731"/>
      <c r="BO813" s="1731"/>
      <c r="BP813" s="1731"/>
      <c r="BQ813" s="1731"/>
      <c r="BR813" s="1731"/>
      <c r="BS813" s="1731"/>
      <c r="BT813" s="1731"/>
      <c r="BU813" s="1731"/>
      <c r="BV813" s="1732"/>
      <c r="BW813" s="1732"/>
      <c r="BX813" s="1732"/>
      <c r="BY813" s="1732"/>
      <c r="BZ813" s="1731"/>
      <c r="CA813" s="2200"/>
      <c r="CB813" s="2200"/>
      <c r="CC813" s="2200"/>
      <c r="CD813" s="2200"/>
      <c r="CE813" s="2200"/>
      <c r="CF813" s="2200"/>
      <c r="CG813" s="2200"/>
      <c r="CH813" s="2200"/>
      <c r="CI813" s="2200"/>
      <c r="CJ813" s="2200"/>
      <c r="CK813" s="2200"/>
      <c r="CL813" s="2200"/>
      <c r="CM813" s="2200"/>
      <c r="CN813" s="2200"/>
      <c r="CO813" s="2200"/>
      <c r="CP813" s="2200"/>
      <c r="CQ813" s="2200"/>
      <c r="CR813" s="1731"/>
      <c r="CS813" s="1731"/>
    </row>
    <row r="814" spans="1:97" ht="13.5" customHeight="1" x14ac:dyDescent="0.25">
      <c r="A814" s="1731"/>
      <c r="B814" s="1731"/>
      <c r="C814" s="1731"/>
      <c r="D814" s="1731"/>
      <c r="E814" s="1731"/>
      <c r="F814" s="1731"/>
      <c r="G814" s="1731"/>
      <c r="H814" s="1731"/>
      <c r="I814" s="1731"/>
      <c r="J814" s="1731"/>
      <c r="K814" s="1731"/>
      <c r="L814" s="1731"/>
      <c r="M814" s="1731"/>
      <c r="N814" s="1731"/>
      <c r="O814" s="1731"/>
      <c r="P814" s="1731"/>
      <c r="Q814" s="1731"/>
      <c r="R814" s="1731"/>
      <c r="S814" s="1731"/>
      <c r="T814" s="1731"/>
      <c r="U814" s="1731"/>
      <c r="V814" s="1731"/>
      <c r="W814" s="1731"/>
      <c r="X814" s="1731"/>
      <c r="Y814" s="1731"/>
      <c r="Z814" s="1731"/>
      <c r="AA814" s="1731"/>
      <c r="AB814" s="1731"/>
      <c r="AC814" s="1731"/>
      <c r="AD814" s="1731"/>
      <c r="AE814" s="1731"/>
      <c r="AF814" s="1731"/>
      <c r="AG814" s="1731"/>
      <c r="AH814" s="1731"/>
      <c r="AI814" s="1731"/>
      <c r="AJ814" s="1731"/>
      <c r="AK814" s="1731"/>
      <c r="AL814" s="1731"/>
      <c r="AM814" s="1731"/>
      <c r="AN814" s="1731"/>
      <c r="AO814" s="1731"/>
      <c r="AP814" s="1731"/>
      <c r="AQ814" s="1731"/>
      <c r="AR814" s="1731"/>
      <c r="AS814" s="1731"/>
      <c r="AT814" s="1731"/>
      <c r="AU814" s="1731"/>
      <c r="AV814" s="1731"/>
      <c r="AW814" s="1731"/>
      <c r="AX814" s="1731"/>
      <c r="AY814" s="1731"/>
      <c r="AZ814" s="1731"/>
      <c r="BA814" s="1731"/>
      <c r="BB814" s="1731"/>
      <c r="BC814" s="1731"/>
      <c r="BD814" s="1731"/>
      <c r="BE814" s="1731"/>
      <c r="BF814" s="1731"/>
      <c r="BG814" s="1731"/>
      <c r="BH814" s="1731"/>
      <c r="BI814" s="1731"/>
      <c r="BJ814" s="1731"/>
      <c r="BK814" s="1731"/>
      <c r="BL814" s="1731"/>
      <c r="BM814" s="1731"/>
      <c r="BN814" s="1731"/>
      <c r="BO814" s="1731"/>
      <c r="BP814" s="1731"/>
      <c r="BQ814" s="1731"/>
      <c r="BR814" s="1731"/>
      <c r="BS814" s="1731"/>
      <c r="BT814" s="1731"/>
      <c r="BU814" s="1731"/>
      <c r="BV814" s="1732"/>
      <c r="BW814" s="1732"/>
      <c r="BX814" s="1732"/>
      <c r="BY814" s="1732"/>
      <c r="BZ814" s="1731"/>
      <c r="CA814" s="2200"/>
      <c r="CB814" s="2200"/>
      <c r="CC814" s="2200"/>
      <c r="CD814" s="2200"/>
      <c r="CE814" s="2200"/>
      <c r="CF814" s="2200"/>
      <c r="CG814" s="2200"/>
      <c r="CH814" s="2200"/>
      <c r="CI814" s="2200"/>
      <c r="CJ814" s="2200"/>
      <c r="CK814" s="2200"/>
      <c r="CL814" s="2200"/>
      <c r="CM814" s="2200"/>
      <c r="CN814" s="2200"/>
      <c r="CO814" s="2200"/>
      <c r="CP814" s="2200"/>
      <c r="CQ814" s="2200"/>
      <c r="CR814" s="1731"/>
      <c r="CS814" s="1731"/>
    </row>
    <row r="815" spans="1:97" ht="13.5" customHeight="1" x14ac:dyDescent="0.25">
      <c r="A815" s="1731"/>
      <c r="B815" s="1731"/>
      <c r="C815" s="1731"/>
      <c r="D815" s="1731"/>
      <c r="E815" s="1731"/>
      <c r="F815" s="1731"/>
      <c r="G815" s="1731"/>
      <c r="H815" s="1731"/>
      <c r="I815" s="1731"/>
      <c r="J815" s="1731"/>
      <c r="K815" s="1731"/>
      <c r="L815" s="1731"/>
      <c r="M815" s="1731"/>
      <c r="N815" s="1731"/>
      <c r="O815" s="1731"/>
      <c r="P815" s="1731"/>
      <c r="Q815" s="1731"/>
      <c r="R815" s="1731"/>
      <c r="S815" s="1731"/>
      <c r="T815" s="1731"/>
      <c r="U815" s="1731"/>
      <c r="V815" s="1731"/>
      <c r="W815" s="1731"/>
      <c r="X815" s="1731"/>
      <c r="Y815" s="1731"/>
      <c r="Z815" s="1731"/>
      <c r="AA815" s="1731"/>
      <c r="AB815" s="1731"/>
      <c r="AC815" s="1731"/>
      <c r="AD815" s="1731"/>
      <c r="AE815" s="1731"/>
      <c r="AF815" s="1731"/>
      <c r="AG815" s="1731"/>
      <c r="AH815" s="1731"/>
      <c r="AI815" s="1731"/>
      <c r="AJ815" s="1731"/>
      <c r="AK815" s="1731"/>
      <c r="AL815" s="1731"/>
      <c r="AM815" s="1731"/>
      <c r="AN815" s="1731"/>
      <c r="AO815" s="1731"/>
      <c r="AP815" s="1731"/>
      <c r="AQ815" s="1731"/>
      <c r="AR815" s="1731"/>
      <c r="AS815" s="1731"/>
      <c r="AT815" s="1731"/>
      <c r="AU815" s="1731"/>
      <c r="AV815" s="1731"/>
      <c r="AW815" s="1731"/>
      <c r="AX815" s="1731"/>
      <c r="AY815" s="1731"/>
      <c r="AZ815" s="1731"/>
      <c r="BA815" s="1731"/>
      <c r="BB815" s="1731"/>
      <c r="BC815" s="1731"/>
      <c r="BD815" s="1731"/>
      <c r="BE815" s="1731"/>
      <c r="BF815" s="1731"/>
      <c r="BG815" s="1731"/>
      <c r="BH815" s="1731"/>
      <c r="BI815" s="1731"/>
      <c r="BJ815" s="1731"/>
      <c r="BK815" s="1731"/>
      <c r="BL815" s="1731"/>
      <c r="BM815" s="1731"/>
      <c r="BN815" s="1731"/>
      <c r="BO815" s="1731"/>
      <c r="BP815" s="1731"/>
      <c r="BQ815" s="1731"/>
      <c r="BR815" s="1731"/>
      <c r="BS815" s="1731"/>
      <c r="BT815" s="1731"/>
      <c r="BU815" s="1731"/>
      <c r="BV815" s="1732"/>
      <c r="BW815" s="1732"/>
      <c r="BX815" s="1732"/>
      <c r="BY815" s="1732"/>
      <c r="BZ815" s="1731"/>
      <c r="CA815" s="2200"/>
      <c r="CB815" s="2200"/>
      <c r="CC815" s="2200"/>
      <c r="CD815" s="2200"/>
      <c r="CE815" s="2200"/>
      <c r="CF815" s="2200"/>
      <c r="CG815" s="2200"/>
      <c r="CH815" s="2200"/>
      <c r="CI815" s="2200"/>
      <c r="CJ815" s="2200"/>
      <c r="CK815" s="2200"/>
      <c r="CL815" s="2200"/>
      <c r="CM815" s="2200"/>
      <c r="CN815" s="2200"/>
      <c r="CO815" s="2200"/>
      <c r="CP815" s="2200"/>
      <c r="CQ815" s="2200"/>
      <c r="CR815" s="1731"/>
      <c r="CS815" s="1731"/>
    </row>
    <row r="816" spans="1:97" ht="13.5" customHeight="1" x14ac:dyDescent="0.25">
      <c r="A816" s="1731"/>
      <c r="B816" s="1731"/>
      <c r="C816" s="1731"/>
      <c r="D816" s="1731"/>
      <c r="E816" s="1731"/>
      <c r="F816" s="1731"/>
      <c r="G816" s="1731"/>
      <c r="H816" s="1731"/>
      <c r="I816" s="1731"/>
      <c r="J816" s="1731"/>
      <c r="K816" s="1731"/>
      <c r="L816" s="1731"/>
      <c r="M816" s="1731"/>
      <c r="N816" s="1731"/>
      <c r="O816" s="1731"/>
      <c r="P816" s="1731"/>
      <c r="Q816" s="1731"/>
      <c r="R816" s="1731"/>
      <c r="S816" s="1731"/>
      <c r="T816" s="1731"/>
      <c r="U816" s="1731"/>
      <c r="V816" s="1731"/>
      <c r="W816" s="1731"/>
      <c r="X816" s="1731"/>
      <c r="Y816" s="1731"/>
      <c r="Z816" s="1731"/>
      <c r="AA816" s="1731"/>
      <c r="AB816" s="1731"/>
      <c r="AC816" s="1731"/>
      <c r="AD816" s="1731"/>
      <c r="AE816" s="1731"/>
      <c r="AF816" s="1731"/>
      <c r="AG816" s="1731"/>
      <c r="AH816" s="1731"/>
      <c r="AI816" s="1731"/>
      <c r="AJ816" s="1731"/>
      <c r="AK816" s="1731"/>
      <c r="AL816" s="1731"/>
      <c r="AM816" s="1731"/>
      <c r="AN816" s="1731"/>
      <c r="AO816" s="1731"/>
      <c r="AP816" s="1731"/>
      <c r="AQ816" s="1731"/>
      <c r="AR816" s="1731"/>
      <c r="AS816" s="1731"/>
      <c r="AT816" s="1731"/>
      <c r="AU816" s="1731"/>
      <c r="AV816" s="1731"/>
      <c r="AW816" s="1731"/>
      <c r="AX816" s="1731"/>
      <c r="AY816" s="1731"/>
      <c r="AZ816" s="1731"/>
      <c r="BA816" s="1731"/>
      <c r="BB816" s="1731"/>
      <c r="BC816" s="1731"/>
      <c r="BD816" s="1731"/>
      <c r="BE816" s="1731"/>
      <c r="BF816" s="1731"/>
      <c r="BG816" s="1731"/>
      <c r="BH816" s="1731"/>
      <c r="BI816" s="1731"/>
      <c r="BJ816" s="1731"/>
      <c r="BK816" s="1731"/>
      <c r="BL816" s="1731"/>
      <c r="BM816" s="1731"/>
      <c r="BN816" s="1731"/>
      <c r="BO816" s="1731"/>
      <c r="BP816" s="1731"/>
      <c r="BQ816" s="1731"/>
      <c r="BR816" s="1731"/>
      <c r="BS816" s="1731"/>
      <c r="BT816" s="1731"/>
      <c r="BU816" s="1731"/>
      <c r="BV816" s="1732"/>
      <c r="BW816" s="1732"/>
      <c r="BX816" s="1732"/>
      <c r="BY816" s="1732"/>
      <c r="BZ816" s="1731"/>
      <c r="CA816" s="2200"/>
      <c r="CB816" s="2200"/>
      <c r="CC816" s="2200"/>
      <c r="CD816" s="2200"/>
      <c r="CE816" s="2200"/>
      <c r="CF816" s="2200"/>
      <c r="CG816" s="2200"/>
      <c r="CH816" s="2200"/>
      <c r="CI816" s="2200"/>
      <c r="CJ816" s="2200"/>
      <c r="CK816" s="2200"/>
      <c r="CL816" s="2200"/>
      <c r="CM816" s="2200"/>
      <c r="CN816" s="2200"/>
      <c r="CO816" s="2200"/>
      <c r="CP816" s="2200"/>
      <c r="CQ816" s="2200"/>
      <c r="CR816" s="1731"/>
      <c r="CS816" s="1731"/>
    </row>
    <row r="817" spans="1:97" ht="13.5" customHeight="1" x14ac:dyDescent="0.25">
      <c r="A817" s="1731"/>
      <c r="B817" s="1731"/>
      <c r="C817" s="1731"/>
      <c r="D817" s="1731"/>
      <c r="E817" s="1731"/>
      <c r="F817" s="1731"/>
      <c r="G817" s="1731"/>
      <c r="H817" s="1731"/>
      <c r="I817" s="1731"/>
      <c r="J817" s="1731"/>
      <c r="K817" s="1731"/>
      <c r="L817" s="1731"/>
      <c r="M817" s="1731"/>
      <c r="N817" s="1731"/>
      <c r="O817" s="1731"/>
      <c r="P817" s="1731"/>
      <c r="Q817" s="1731"/>
      <c r="R817" s="1731"/>
      <c r="S817" s="1731"/>
      <c r="T817" s="1731"/>
      <c r="U817" s="1731"/>
      <c r="V817" s="1731"/>
      <c r="W817" s="1731"/>
      <c r="X817" s="1731"/>
      <c r="Y817" s="1731"/>
      <c r="Z817" s="1731"/>
      <c r="AA817" s="1731"/>
      <c r="AB817" s="1731"/>
      <c r="AC817" s="1731"/>
      <c r="AD817" s="1731"/>
      <c r="AE817" s="1731"/>
      <c r="AF817" s="1731"/>
      <c r="AG817" s="1731"/>
      <c r="AH817" s="1731"/>
      <c r="AI817" s="1731"/>
      <c r="AJ817" s="1731"/>
      <c r="AK817" s="1731"/>
      <c r="AL817" s="1731"/>
      <c r="AM817" s="1731"/>
      <c r="AN817" s="1731"/>
      <c r="AO817" s="1731"/>
      <c r="AP817" s="1731"/>
      <c r="AQ817" s="1731"/>
      <c r="AR817" s="1731"/>
      <c r="AS817" s="1731"/>
      <c r="AT817" s="1731"/>
      <c r="AU817" s="1731"/>
      <c r="AV817" s="1731"/>
      <c r="AW817" s="1731"/>
      <c r="AX817" s="1731"/>
      <c r="AY817" s="1731"/>
      <c r="AZ817" s="1731"/>
      <c r="BA817" s="1731"/>
      <c r="BB817" s="1731"/>
      <c r="BC817" s="1731"/>
      <c r="BD817" s="1731"/>
      <c r="BE817" s="1731"/>
      <c r="BF817" s="1731"/>
      <c r="BG817" s="1731"/>
      <c r="BH817" s="1731"/>
      <c r="BI817" s="1731"/>
      <c r="BJ817" s="1731"/>
      <c r="BK817" s="1731"/>
      <c r="BL817" s="1731"/>
      <c r="BM817" s="1731"/>
      <c r="BN817" s="1731"/>
      <c r="BO817" s="1731"/>
      <c r="BP817" s="1731"/>
      <c r="BQ817" s="1731"/>
      <c r="BR817" s="1731"/>
      <c r="BS817" s="1731"/>
      <c r="BT817" s="1731"/>
      <c r="BU817" s="1731"/>
      <c r="BV817" s="1732"/>
      <c r="BW817" s="1732"/>
      <c r="BX817" s="1732"/>
      <c r="BY817" s="1732"/>
      <c r="BZ817" s="1731"/>
      <c r="CA817" s="2200"/>
      <c r="CB817" s="2200"/>
      <c r="CC817" s="2200"/>
      <c r="CD817" s="2200"/>
      <c r="CE817" s="2200"/>
      <c r="CF817" s="2200"/>
      <c r="CG817" s="2200"/>
      <c r="CH817" s="2200"/>
      <c r="CI817" s="2200"/>
      <c r="CJ817" s="2200"/>
      <c r="CK817" s="2200"/>
      <c r="CL817" s="2200"/>
      <c r="CM817" s="2200"/>
      <c r="CN817" s="2200"/>
      <c r="CO817" s="2200"/>
      <c r="CP817" s="2200"/>
      <c r="CQ817" s="2200"/>
      <c r="CR817" s="1731"/>
      <c r="CS817" s="1731"/>
    </row>
    <row r="818" spans="1:97" ht="13.5" customHeight="1" x14ac:dyDescent="0.25">
      <c r="A818" s="1731"/>
      <c r="B818" s="1731"/>
      <c r="C818" s="1731"/>
      <c r="D818" s="1731"/>
      <c r="E818" s="1731"/>
      <c r="F818" s="1731"/>
      <c r="G818" s="1731"/>
      <c r="H818" s="1731"/>
      <c r="I818" s="1731"/>
      <c r="J818" s="1731"/>
      <c r="K818" s="1731"/>
      <c r="L818" s="1731"/>
      <c r="M818" s="1731"/>
      <c r="N818" s="1731"/>
      <c r="O818" s="1731"/>
      <c r="P818" s="1731"/>
      <c r="Q818" s="1731"/>
      <c r="R818" s="1731"/>
      <c r="S818" s="1731"/>
      <c r="T818" s="1731"/>
      <c r="U818" s="1731"/>
      <c r="V818" s="1731"/>
      <c r="W818" s="1731"/>
      <c r="X818" s="1731"/>
      <c r="Y818" s="1731"/>
      <c r="Z818" s="1731"/>
      <c r="AA818" s="1731"/>
      <c r="AB818" s="1731"/>
      <c r="AC818" s="1731"/>
      <c r="AD818" s="1731"/>
      <c r="AE818" s="1731"/>
      <c r="AF818" s="1731"/>
      <c r="AG818" s="1731"/>
      <c r="AH818" s="1731"/>
      <c r="AI818" s="1731"/>
      <c r="AJ818" s="1731"/>
      <c r="AK818" s="1731"/>
      <c r="AL818" s="1731"/>
      <c r="AM818" s="1731"/>
      <c r="AN818" s="1731"/>
      <c r="AO818" s="1731"/>
      <c r="AP818" s="1731"/>
      <c r="AQ818" s="1731"/>
      <c r="AR818" s="1731"/>
      <c r="AS818" s="1731"/>
      <c r="AT818" s="1731"/>
      <c r="AU818" s="1731"/>
      <c r="AV818" s="1731"/>
      <c r="AW818" s="1731"/>
      <c r="AX818" s="1731"/>
      <c r="AY818" s="1731"/>
      <c r="AZ818" s="1731"/>
      <c r="BA818" s="1731"/>
      <c r="BB818" s="1731"/>
      <c r="BC818" s="1731"/>
      <c r="BD818" s="1731"/>
      <c r="BE818" s="1731"/>
      <c r="BF818" s="1731"/>
      <c r="BG818" s="1731"/>
      <c r="BH818" s="1731"/>
      <c r="BI818" s="1731"/>
      <c r="BJ818" s="1731"/>
      <c r="BK818" s="1731"/>
      <c r="BL818" s="1731"/>
      <c r="BM818" s="1731"/>
      <c r="BN818" s="1731"/>
      <c r="BO818" s="1731"/>
      <c r="BP818" s="1731"/>
      <c r="BQ818" s="1731"/>
      <c r="BR818" s="1731"/>
      <c r="BS818" s="1731"/>
      <c r="BT818" s="1731"/>
      <c r="BU818" s="1731"/>
      <c r="BV818" s="1732"/>
      <c r="BW818" s="1732"/>
      <c r="BX818" s="1732"/>
      <c r="BY818" s="1732"/>
      <c r="BZ818" s="1731"/>
      <c r="CA818" s="2200"/>
      <c r="CB818" s="2200"/>
      <c r="CC818" s="2200"/>
      <c r="CD818" s="2200"/>
      <c r="CE818" s="2200"/>
      <c r="CF818" s="2200"/>
      <c r="CG818" s="2200"/>
      <c r="CH818" s="2200"/>
      <c r="CI818" s="2200"/>
      <c r="CJ818" s="2200"/>
      <c r="CK818" s="2200"/>
      <c r="CL818" s="2200"/>
      <c r="CM818" s="2200"/>
      <c r="CN818" s="2200"/>
      <c r="CO818" s="2200"/>
      <c r="CP818" s="2200"/>
      <c r="CQ818" s="2200"/>
      <c r="CR818" s="1731"/>
      <c r="CS818" s="1731"/>
    </row>
    <row r="819" spans="1:97" ht="13.5" customHeight="1" x14ac:dyDescent="0.25">
      <c r="A819" s="1731"/>
      <c r="B819" s="1731"/>
      <c r="C819" s="1731"/>
      <c r="D819" s="1731"/>
      <c r="E819" s="1731"/>
      <c r="F819" s="1731"/>
      <c r="G819" s="1731"/>
      <c r="H819" s="1731"/>
      <c r="I819" s="1731"/>
      <c r="J819" s="1731"/>
      <c r="K819" s="1731"/>
      <c r="L819" s="1731"/>
      <c r="M819" s="1731"/>
      <c r="N819" s="1731"/>
      <c r="O819" s="1731"/>
      <c r="P819" s="1731"/>
      <c r="Q819" s="1731"/>
      <c r="R819" s="1731"/>
      <c r="S819" s="1731"/>
      <c r="T819" s="1731"/>
      <c r="U819" s="1731"/>
      <c r="V819" s="1731"/>
      <c r="W819" s="1731"/>
      <c r="X819" s="1731"/>
      <c r="Y819" s="1731"/>
      <c r="Z819" s="1731"/>
      <c r="AA819" s="1731"/>
      <c r="AB819" s="1731"/>
      <c r="AC819" s="1731"/>
      <c r="AD819" s="1731"/>
      <c r="AE819" s="1731"/>
      <c r="AF819" s="1731"/>
      <c r="AG819" s="1731"/>
      <c r="AH819" s="1731"/>
      <c r="AI819" s="1731"/>
      <c r="AJ819" s="1731"/>
      <c r="AK819" s="1731"/>
      <c r="AL819" s="1731"/>
      <c r="AM819" s="1731"/>
      <c r="AN819" s="1731"/>
      <c r="AO819" s="1731"/>
      <c r="AP819" s="1731"/>
      <c r="AQ819" s="1731"/>
      <c r="AR819" s="1731"/>
      <c r="AS819" s="1731"/>
      <c r="AT819" s="1731"/>
      <c r="AU819" s="1731"/>
      <c r="AV819" s="1731"/>
      <c r="AW819" s="1731"/>
      <c r="AX819" s="1731"/>
      <c r="AY819" s="1731"/>
      <c r="AZ819" s="1731"/>
      <c r="BA819" s="1731"/>
      <c r="BB819" s="1731"/>
      <c r="BC819" s="1731"/>
      <c r="BD819" s="1731"/>
      <c r="BE819" s="1731"/>
      <c r="BF819" s="1731"/>
      <c r="BG819" s="1731"/>
      <c r="BH819" s="1731"/>
      <c r="BI819" s="1731"/>
      <c r="BJ819" s="1731"/>
      <c r="BK819" s="1731"/>
      <c r="BL819" s="1731"/>
      <c r="BM819" s="1731"/>
      <c r="BN819" s="1731"/>
      <c r="BO819" s="1731"/>
      <c r="BP819" s="1731"/>
      <c r="BQ819" s="1731"/>
      <c r="BR819" s="1731"/>
      <c r="BS819" s="1731"/>
      <c r="BT819" s="1731"/>
      <c r="BU819" s="1731"/>
      <c r="BV819" s="1732"/>
      <c r="BW819" s="1732"/>
      <c r="BX819" s="1732"/>
      <c r="BY819" s="1732"/>
      <c r="BZ819" s="1731"/>
      <c r="CA819" s="2200"/>
      <c r="CB819" s="2200"/>
      <c r="CC819" s="2200"/>
      <c r="CD819" s="2200"/>
      <c r="CE819" s="2200"/>
      <c r="CF819" s="2200"/>
      <c r="CG819" s="2200"/>
      <c r="CH819" s="2200"/>
      <c r="CI819" s="2200"/>
      <c r="CJ819" s="2200"/>
      <c r="CK819" s="2200"/>
      <c r="CL819" s="2200"/>
      <c r="CM819" s="2200"/>
      <c r="CN819" s="2200"/>
      <c r="CO819" s="2200"/>
      <c r="CP819" s="2200"/>
      <c r="CQ819" s="2200"/>
      <c r="CR819" s="1731"/>
      <c r="CS819" s="1731"/>
    </row>
    <row r="820" spans="1:97" ht="13.5" customHeight="1" x14ac:dyDescent="0.25">
      <c r="A820" s="1731"/>
      <c r="B820" s="1731"/>
      <c r="C820" s="1731"/>
      <c r="D820" s="1731"/>
      <c r="E820" s="1731"/>
      <c r="F820" s="1731"/>
      <c r="G820" s="1731"/>
      <c r="H820" s="1731"/>
      <c r="I820" s="1731"/>
      <c r="J820" s="1731"/>
      <c r="K820" s="1731"/>
      <c r="L820" s="1731"/>
      <c r="M820" s="1731"/>
      <c r="N820" s="1731"/>
      <c r="O820" s="1731"/>
      <c r="P820" s="1731"/>
      <c r="Q820" s="1731"/>
      <c r="R820" s="1731"/>
      <c r="S820" s="1731"/>
      <c r="T820" s="1731"/>
      <c r="U820" s="1731"/>
      <c r="V820" s="1731"/>
      <c r="W820" s="1731"/>
      <c r="X820" s="1731"/>
      <c r="Y820" s="1731"/>
      <c r="Z820" s="1731"/>
      <c r="AA820" s="1731"/>
      <c r="AB820" s="1731"/>
      <c r="AC820" s="1731"/>
      <c r="AD820" s="1731"/>
      <c r="AE820" s="1731"/>
      <c r="AF820" s="1731"/>
      <c r="AG820" s="1731"/>
      <c r="AH820" s="1731"/>
      <c r="AI820" s="1731"/>
      <c r="AJ820" s="1731"/>
      <c r="AK820" s="1731"/>
      <c r="AL820" s="1731"/>
      <c r="AM820" s="1731"/>
      <c r="AN820" s="1731"/>
      <c r="AO820" s="1731"/>
      <c r="AP820" s="1731"/>
      <c r="AQ820" s="1731"/>
      <c r="AR820" s="1731"/>
      <c r="AS820" s="1731"/>
      <c r="AT820" s="1731"/>
      <c r="AU820" s="1731"/>
      <c r="AV820" s="1731"/>
      <c r="AW820" s="1731"/>
      <c r="AX820" s="1731"/>
      <c r="AY820" s="1731"/>
      <c r="AZ820" s="1731"/>
      <c r="BA820" s="1731"/>
      <c r="BB820" s="1731"/>
      <c r="BC820" s="1731"/>
      <c r="BD820" s="1731"/>
      <c r="BE820" s="1731"/>
      <c r="BF820" s="1731"/>
      <c r="BG820" s="1731"/>
      <c r="BH820" s="1731"/>
      <c r="BI820" s="1731"/>
      <c r="BJ820" s="1731"/>
      <c r="BK820" s="1731"/>
      <c r="BL820" s="1731"/>
      <c r="BM820" s="1731"/>
      <c r="BN820" s="1731"/>
      <c r="BO820" s="1731"/>
      <c r="BP820" s="1731"/>
      <c r="BQ820" s="1731"/>
      <c r="BR820" s="1731"/>
      <c r="BS820" s="1731"/>
      <c r="BT820" s="1731"/>
      <c r="BU820" s="1731"/>
      <c r="BV820" s="1732"/>
      <c r="BW820" s="1732"/>
      <c r="BX820" s="1732"/>
      <c r="BY820" s="1732"/>
      <c r="BZ820" s="1731"/>
      <c r="CA820" s="2200"/>
      <c r="CB820" s="2200"/>
      <c r="CC820" s="2200"/>
      <c r="CD820" s="2200"/>
      <c r="CE820" s="2200"/>
      <c r="CF820" s="2200"/>
      <c r="CG820" s="2200"/>
      <c r="CH820" s="2200"/>
      <c r="CI820" s="2200"/>
      <c r="CJ820" s="2200"/>
      <c r="CK820" s="2200"/>
      <c r="CL820" s="2200"/>
      <c r="CM820" s="2200"/>
      <c r="CN820" s="2200"/>
      <c r="CO820" s="2200"/>
      <c r="CP820" s="2200"/>
      <c r="CQ820" s="2200"/>
      <c r="CR820" s="1731"/>
      <c r="CS820" s="1731"/>
    </row>
    <row r="821" spans="1:97" ht="13.5" customHeight="1" x14ac:dyDescent="0.25">
      <c r="A821" s="1731"/>
      <c r="B821" s="1731"/>
      <c r="C821" s="1731"/>
      <c r="D821" s="1731"/>
      <c r="E821" s="1731"/>
      <c r="F821" s="1731"/>
      <c r="G821" s="1731"/>
      <c r="H821" s="1731"/>
      <c r="I821" s="1731"/>
      <c r="J821" s="1731"/>
      <c r="K821" s="1731"/>
      <c r="L821" s="1731"/>
      <c r="M821" s="1731"/>
      <c r="N821" s="1731"/>
      <c r="O821" s="1731"/>
      <c r="P821" s="1731"/>
      <c r="Q821" s="1731"/>
      <c r="R821" s="1731"/>
      <c r="S821" s="1731"/>
      <c r="T821" s="1731"/>
      <c r="U821" s="1731"/>
      <c r="V821" s="1731"/>
      <c r="W821" s="1731"/>
      <c r="X821" s="1731"/>
      <c r="Y821" s="1731"/>
      <c r="Z821" s="1731"/>
      <c r="AA821" s="1731"/>
      <c r="AB821" s="1731"/>
      <c r="AC821" s="1731"/>
      <c r="AD821" s="1731"/>
      <c r="AE821" s="1731"/>
      <c r="AF821" s="1731"/>
      <c r="AG821" s="1731"/>
      <c r="AH821" s="1731"/>
      <c r="AI821" s="1731"/>
      <c r="AJ821" s="1731"/>
      <c r="AK821" s="1731"/>
      <c r="AL821" s="1731"/>
      <c r="AM821" s="1731"/>
      <c r="AN821" s="1731"/>
      <c r="AO821" s="1731"/>
      <c r="AP821" s="1731"/>
      <c r="AQ821" s="1731"/>
      <c r="AR821" s="1731"/>
      <c r="AS821" s="1731"/>
      <c r="AT821" s="1731"/>
      <c r="AU821" s="1731"/>
      <c r="AV821" s="1731"/>
      <c r="AW821" s="1731"/>
      <c r="AX821" s="1731"/>
      <c r="AY821" s="1731"/>
      <c r="AZ821" s="1731"/>
      <c r="BA821" s="1731"/>
      <c r="BB821" s="1731"/>
      <c r="BC821" s="1731"/>
      <c r="BD821" s="1731"/>
      <c r="BE821" s="1731"/>
      <c r="BF821" s="1731"/>
      <c r="BG821" s="1731"/>
      <c r="BH821" s="1731"/>
      <c r="BI821" s="1731"/>
      <c r="BJ821" s="1731"/>
      <c r="BK821" s="1731"/>
      <c r="BL821" s="1731"/>
      <c r="BM821" s="1731"/>
      <c r="BN821" s="1731"/>
      <c r="BO821" s="1731"/>
      <c r="BP821" s="1731"/>
      <c r="BQ821" s="1731"/>
      <c r="BR821" s="1731"/>
      <c r="BS821" s="1731"/>
      <c r="BT821" s="1731"/>
      <c r="BU821" s="1731"/>
      <c r="BV821" s="1732"/>
      <c r="BW821" s="1732"/>
      <c r="BX821" s="1732"/>
      <c r="BY821" s="1732"/>
      <c r="BZ821" s="1731"/>
      <c r="CA821" s="2200"/>
      <c r="CB821" s="2200"/>
      <c r="CC821" s="2200"/>
      <c r="CD821" s="2200"/>
      <c r="CE821" s="2200"/>
      <c r="CF821" s="2200"/>
      <c r="CG821" s="2200"/>
      <c r="CH821" s="2200"/>
      <c r="CI821" s="2200"/>
      <c r="CJ821" s="2200"/>
      <c r="CK821" s="2200"/>
      <c r="CL821" s="2200"/>
      <c r="CM821" s="2200"/>
      <c r="CN821" s="2200"/>
      <c r="CO821" s="2200"/>
      <c r="CP821" s="2200"/>
      <c r="CQ821" s="2200"/>
      <c r="CR821" s="1731"/>
      <c r="CS821" s="1731"/>
    </row>
    <row r="822" spans="1:97" ht="13.5" customHeight="1" x14ac:dyDescent="0.25">
      <c r="A822" s="1731"/>
      <c r="B822" s="1731"/>
      <c r="C822" s="1731"/>
      <c r="D822" s="1731"/>
      <c r="E822" s="1731"/>
      <c r="F822" s="1731"/>
      <c r="G822" s="1731"/>
      <c r="H822" s="1731"/>
      <c r="I822" s="1731"/>
      <c r="J822" s="1731"/>
      <c r="K822" s="1731"/>
      <c r="L822" s="1731"/>
      <c r="M822" s="1731"/>
      <c r="N822" s="1731"/>
      <c r="O822" s="1731"/>
      <c r="P822" s="1731"/>
      <c r="Q822" s="1731"/>
      <c r="R822" s="1731"/>
      <c r="S822" s="1731"/>
      <c r="T822" s="1731"/>
      <c r="U822" s="1731"/>
      <c r="V822" s="1731"/>
      <c r="W822" s="1731"/>
      <c r="X822" s="1731"/>
      <c r="Y822" s="1731"/>
      <c r="Z822" s="1731"/>
      <c r="AA822" s="1731"/>
      <c r="AB822" s="1731"/>
      <c r="AC822" s="1731"/>
      <c r="AD822" s="1731"/>
      <c r="AE822" s="1731"/>
      <c r="AF822" s="1731"/>
      <c r="AG822" s="1731"/>
      <c r="AH822" s="1731"/>
      <c r="AI822" s="1731"/>
      <c r="AJ822" s="1731"/>
      <c r="AK822" s="1731"/>
      <c r="AL822" s="1731"/>
      <c r="AM822" s="1731"/>
      <c r="AN822" s="1731"/>
      <c r="AO822" s="1731"/>
      <c r="AP822" s="1731"/>
      <c r="AQ822" s="1731"/>
      <c r="AR822" s="1731"/>
      <c r="AS822" s="1731"/>
      <c r="AT822" s="1731"/>
      <c r="AU822" s="1731"/>
      <c r="AV822" s="1731"/>
      <c r="AW822" s="1731"/>
      <c r="AX822" s="1731"/>
      <c r="AY822" s="1731"/>
      <c r="AZ822" s="1731"/>
      <c r="BA822" s="1731"/>
      <c r="BB822" s="1731"/>
      <c r="BC822" s="1731"/>
      <c r="BD822" s="1731"/>
      <c r="BE822" s="1731"/>
      <c r="BF822" s="1731"/>
      <c r="BG822" s="1731"/>
      <c r="BH822" s="1731"/>
      <c r="BI822" s="1731"/>
      <c r="BJ822" s="1731"/>
      <c r="BK822" s="1731"/>
      <c r="BL822" s="1731"/>
      <c r="BM822" s="1731"/>
      <c r="BN822" s="1731"/>
      <c r="BO822" s="1731"/>
      <c r="BP822" s="1731"/>
      <c r="BQ822" s="1731"/>
      <c r="BR822" s="1731"/>
      <c r="BS822" s="1731"/>
      <c r="BT822" s="1731"/>
      <c r="BU822" s="1731"/>
      <c r="BV822" s="1732"/>
      <c r="BW822" s="1732"/>
      <c r="BX822" s="1732"/>
      <c r="BY822" s="1732"/>
      <c r="BZ822" s="1731"/>
      <c r="CA822" s="2200"/>
      <c r="CB822" s="2200"/>
      <c r="CC822" s="2200"/>
      <c r="CD822" s="2200"/>
      <c r="CE822" s="2200"/>
      <c r="CF822" s="2200"/>
      <c r="CG822" s="2200"/>
      <c r="CH822" s="2200"/>
      <c r="CI822" s="2200"/>
      <c r="CJ822" s="2200"/>
      <c r="CK822" s="2200"/>
      <c r="CL822" s="2200"/>
      <c r="CM822" s="2200"/>
      <c r="CN822" s="2200"/>
      <c r="CO822" s="2200"/>
      <c r="CP822" s="2200"/>
      <c r="CQ822" s="2200"/>
      <c r="CR822" s="1731"/>
      <c r="CS822" s="1731"/>
    </row>
    <row r="823" spans="1:97" ht="13.5" customHeight="1" x14ac:dyDescent="0.25">
      <c r="A823" s="1731"/>
      <c r="B823" s="1731"/>
      <c r="C823" s="1731"/>
      <c r="D823" s="1731"/>
      <c r="E823" s="1731"/>
      <c r="F823" s="1731"/>
      <c r="G823" s="1731"/>
      <c r="H823" s="1731"/>
      <c r="I823" s="1731"/>
      <c r="J823" s="1731"/>
      <c r="K823" s="1731"/>
      <c r="L823" s="1731"/>
      <c r="M823" s="1731"/>
      <c r="N823" s="1731"/>
      <c r="O823" s="1731"/>
      <c r="P823" s="1731"/>
      <c r="Q823" s="1731"/>
      <c r="R823" s="1731"/>
      <c r="S823" s="1731"/>
      <c r="T823" s="1731"/>
      <c r="U823" s="1731"/>
      <c r="V823" s="1731"/>
      <c r="W823" s="1731"/>
      <c r="X823" s="1731"/>
      <c r="Y823" s="1731"/>
      <c r="Z823" s="1731"/>
      <c r="AA823" s="1731"/>
      <c r="AB823" s="1731"/>
      <c r="AC823" s="1731"/>
      <c r="AD823" s="1731"/>
      <c r="AE823" s="1731"/>
      <c r="AF823" s="1731"/>
      <c r="AG823" s="1731"/>
      <c r="AH823" s="1731"/>
      <c r="AI823" s="1731"/>
      <c r="AJ823" s="1731"/>
      <c r="AK823" s="1731"/>
      <c r="AL823" s="1731"/>
      <c r="AM823" s="1731"/>
      <c r="AN823" s="1731"/>
      <c r="AO823" s="1731"/>
      <c r="AP823" s="1731"/>
      <c r="AQ823" s="1731"/>
      <c r="AR823" s="1731"/>
      <c r="AS823" s="1731"/>
      <c r="AT823" s="1731"/>
      <c r="AU823" s="1731"/>
      <c r="AV823" s="1731"/>
      <c r="AW823" s="1731"/>
      <c r="AX823" s="1731"/>
      <c r="AY823" s="1731"/>
      <c r="AZ823" s="1731"/>
      <c r="BA823" s="1731"/>
      <c r="BB823" s="1731"/>
      <c r="BC823" s="1731"/>
      <c r="BD823" s="1731"/>
      <c r="BE823" s="1731"/>
      <c r="BF823" s="1731"/>
      <c r="BG823" s="1731"/>
      <c r="BH823" s="1731"/>
      <c r="BI823" s="1731"/>
      <c r="BJ823" s="1731"/>
      <c r="BK823" s="1731"/>
      <c r="BL823" s="1731"/>
      <c r="BM823" s="1731"/>
      <c r="BN823" s="1731"/>
      <c r="BO823" s="1731"/>
      <c r="BP823" s="1731"/>
      <c r="BQ823" s="1731"/>
      <c r="BR823" s="1731"/>
      <c r="BS823" s="1731"/>
      <c r="BT823" s="1731"/>
      <c r="BU823" s="1731"/>
      <c r="BV823" s="1732"/>
      <c r="BW823" s="1732"/>
      <c r="BX823" s="1732"/>
      <c r="BY823" s="1732"/>
      <c r="BZ823" s="1731"/>
      <c r="CA823" s="2200"/>
      <c r="CB823" s="2200"/>
      <c r="CC823" s="2200"/>
      <c r="CD823" s="2200"/>
      <c r="CE823" s="2200"/>
      <c r="CF823" s="2200"/>
      <c r="CG823" s="2200"/>
      <c r="CH823" s="2200"/>
      <c r="CI823" s="2200"/>
      <c r="CJ823" s="2200"/>
      <c r="CK823" s="2200"/>
      <c r="CL823" s="2200"/>
      <c r="CM823" s="2200"/>
      <c r="CN823" s="2200"/>
      <c r="CO823" s="2200"/>
      <c r="CP823" s="2200"/>
      <c r="CQ823" s="2200"/>
      <c r="CR823" s="1731"/>
      <c r="CS823" s="1731"/>
    </row>
    <row r="824" spans="1:97" ht="13.5" customHeight="1" x14ac:dyDescent="0.25">
      <c r="A824" s="1731"/>
      <c r="B824" s="1731"/>
      <c r="C824" s="1731"/>
      <c r="D824" s="1731"/>
      <c r="E824" s="1731"/>
      <c r="F824" s="1731"/>
      <c r="G824" s="1731"/>
      <c r="H824" s="1731"/>
      <c r="I824" s="1731"/>
      <c r="J824" s="1731"/>
      <c r="K824" s="1731"/>
      <c r="L824" s="1731"/>
      <c r="M824" s="1731"/>
      <c r="N824" s="1731"/>
      <c r="O824" s="1731"/>
      <c r="P824" s="1731"/>
      <c r="Q824" s="1731"/>
      <c r="R824" s="1731"/>
      <c r="S824" s="1731"/>
      <c r="T824" s="1731"/>
      <c r="U824" s="1731"/>
      <c r="V824" s="1731"/>
      <c r="W824" s="1731"/>
      <c r="X824" s="1731"/>
      <c r="Y824" s="1731"/>
      <c r="Z824" s="1731"/>
      <c r="AA824" s="1731"/>
      <c r="AB824" s="1731"/>
      <c r="AC824" s="1731"/>
      <c r="AD824" s="1731"/>
      <c r="AE824" s="1731"/>
      <c r="AF824" s="1731"/>
      <c r="AG824" s="1731"/>
      <c r="AH824" s="1731"/>
      <c r="AI824" s="1731"/>
      <c r="AJ824" s="1731"/>
      <c r="AK824" s="1731"/>
      <c r="AL824" s="1731"/>
      <c r="AM824" s="1731"/>
      <c r="AN824" s="1731"/>
      <c r="AO824" s="1731"/>
      <c r="AP824" s="1731"/>
      <c r="AQ824" s="1731"/>
      <c r="AR824" s="1731"/>
      <c r="AS824" s="1731"/>
      <c r="AT824" s="1731"/>
      <c r="AU824" s="1731"/>
      <c r="AV824" s="1731"/>
      <c r="AW824" s="1731"/>
      <c r="AX824" s="1731"/>
      <c r="AY824" s="1731"/>
      <c r="AZ824" s="1731"/>
      <c r="BA824" s="1731"/>
      <c r="BB824" s="1731"/>
      <c r="BC824" s="1731"/>
      <c r="BD824" s="1731"/>
      <c r="BE824" s="1731"/>
      <c r="BF824" s="1731"/>
      <c r="BG824" s="1731"/>
      <c r="BH824" s="1731"/>
      <c r="BI824" s="1731"/>
      <c r="BJ824" s="1731"/>
      <c r="BK824" s="1731"/>
      <c r="BL824" s="1731"/>
      <c r="BM824" s="1731"/>
      <c r="BN824" s="1731"/>
      <c r="BO824" s="1731"/>
      <c r="BP824" s="1731"/>
      <c r="BQ824" s="1731"/>
      <c r="BR824" s="1731"/>
      <c r="BS824" s="1731"/>
      <c r="BT824" s="1731"/>
      <c r="BU824" s="1731"/>
      <c r="BV824" s="1732"/>
      <c r="BW824" s="1732"/>
      <c r="BX824" s="1732"/>
      <c r="BY824" s="1732"/>
      <c r="BZ824" s="1731"/>
      <c r="CA824" s="2200"/>
      <c r="CB824" s="2200"/>
      <c r="CC824" s="2200"/>
      <c r="CD824" s="2200"/>
      <c r="CE824" s="2200"/>
      <c r="CF824" s="2200"/>
      <c r="CG824" s="2200"/>
      <c r="CH824" s="2200"/>
      <c r="CI824" s="2200"/>
      <c r="CJ824" s="2200"/>
      <c r="CK824" s="2200"/>
      <c r="CL824" s="2200"/>
      <c r="CM824" s="2200"/>
      <c r="CN824" s="2200"/>
      <c r="CO824" s="2200"/>
      <c r="CP824" s="2200"/>
      <c r="CQ824" s="2200"/>
      <c r="CR824" s="1731"/>
      <c r="CS824" s="1731"/>
    </row>
    <row r="825" spans="1:97" ht="13.5" customHeight="1" x14ac:dyDescent="0.25">
      <c r="A825" s="1731"/>
      <c r="B825" s="1731"/>
      <c r="C825" s="1731"/>
      <c r="D825" s="1731"/>
      <c r="E825" s="1731"/>
      <c r="F825" s="1731"/>
      <c r="G825" s="1731"/>
      <c r="H825" s="1731"/>
      <c r="I825" s="1731"/>
      <c r="J825" s="1731"/>
      <c r="K825" s="1731"/>
      <c r="L825" s="1731"/>
      <c r="M825" s="1731"/>
      <c r="N825" s="1731"/>
      <c r="O825" s="1731"/>
      <c r="P825" s="1731"/>
      <c r="Q825" s="1731"/>
      <c r="R825" s="1731"/>
      <c r="S825" s="1731"/>
      <c r="T825" s="1731"/>
      <c r="U825" s="1731"/>
      <c r="V825" s="1731"/>
      <c r="W825" s="1731"/>
      <c r="X825" s="1731"/>
      <c r="Y825" s="1731"/>
      <c r="Z825" s="1731"/>
      <c r="AA825" s="1731"/>
      <c r="AB825" s="1731"/>
      <c r="AC825" s="1731"/>
      <c r="AD825" s="1731"/>
      <c r="AE825" s="1731"/>
      <c r="AF825" s="1731"/>
      <c r="AG825" s="1731"/>
      <c r="AH825" s="1731"/>
      <c r="AI825" s="1731"/>
      <c r="AJ825" s="1731"/>
      <c r="AK825" s="1731"/>
      <c r="AL825" s="1731"/>
      <c r="AM825" s="1731"/>
      <c r="AN825" s="1731"/>
      <c r="AO825" s="1731"/>
      <c r="AP825" s="1731"/>
      <c r="AQ825" s="1731"/>
      <c r="AR825" s="1731"/>
      <c r="AS825" s="1731"/>
      <c r="AT825" s="1731"/>
      <c r="AU825" s="1731"/>
      <c r="AV825" s="1731"/>
      <c r="AW825" s="1731"/>
      <c r="AX825" s="1731"/>
      <c r="AY825" s="1731"/>
      <c r="AZ825" s="1731"/>
      <c r="BA825" s="1731"/>
      <c r="BB825" s="1731"/>
      <c r="BC825" s="1731"/>
      <c r="BD825" s="1731"/>
      <c r="BE825" s="1731"/>
      <c r="BF825" s="1731"/>
      <c r="BG825" s="1731"/>
      <c r="BH825" s="1731"/>
      <c r="BI825" s="1731"/>
      <c r="BJ825" s="1731"/>
      <c r="BK825" s="1731"/>
      <c r="BL825" s="1731"/>
      <c r="BM825" s="1731"/>
      <c r="BN825" s="1731"/>
      <c r="BO825" s="1731"/>
      <c r="BP825" s="1731"/>
      <c r="BQ825" s="1731"/>
      <c r="BR825" s="1731"/>
      <c r="BS825" s="1731"/>
      <c r="BT825" s="1731"/>
      <c r="BU825" s="1731"/>
      <c r="BV825" s="1732"/>
      <c r="BW825" s="1732"/>
      <c r="BX825" s="1732"/>
      <c r="BY825" s="1732"/>
      <c r="BZ825" s="1731"/>
      <c r="CA825" s="2200"/>
      <c r="CB825" s="2200"/>
      <c r="CC825" s="2200"/>
      <c r="CD825" s="2200"/>
      <c r="CE825" s="2200"/>
      <c r="CF825" s="2200"/>
      <c r="CG825" s="2200"/>
      <c r="CH825" s="2200"/>
      <c r="CI825" s="2200"/>
      <c r="CJ825" s="2200"/>
      <c r="CK825" s="2200"/>
      <c r="CL825" s="2200"/>
      <c r="CM825" s="2200"/>
      <c r="CN825" s="2200"/>
      <c r="CO825" s="2200"/>
      <c r="CP825" s="2200"/>
      <c r="CQ825" s="2200"/>
      <c r="CR825" s="1731"/>
      <c r="CS825" s="1731"/>
    </row>
    <row r="826" spans="1:97" ht="13.5" customHeight="1" x14ac:dyDescent="0.25">
      <c r="A826" s="1731"/>
      <c r="B826" s="1731"/>
      <c r="C826" s="1731"/>
      <c r="D826" s="1731"/>
      <c r="E826" s="1731"/>
      <c r="F826" s="1731"/>
      <c r="G826" s="1731"/>
      <c r="H826" s="1731"/>
      <c r="I826" s="1731"/>
      <c r="J826" s="1731"/>
      <c r="K826" s="1731"/>
      <c r="L826" s="1731"/>
      <c r="M826" s="1731"/>
      <c r="N826" s="1731"/>
      <c r="O826" s="1731"/>
      <c r="P826" s="1731"/>
      <c r="Q826" s="1731"/>
      <c r="R826" s="1731"/>
      <c r="S826" s="1731"/>
      <c r="T826" s="1731"/>
      <c r="U826" s="1731"/>
      <c r="V826" s="1731"/>
      <c r="W826" s="1731"/>
      <c r="X826" s="1731"/>
      <c r="Y826" s="1731"/>
      <c r="Z826" s="1731"/>
      <c r="AA826" s="1731"/>
      <c r="AB826" s="1731"/>
      <c r="AC826" s="1731"/>
      <c r="AD826" s="1731"/>
      <c r="AE826" s="1731"/>
      <c r="AF826" s="1731"/>
      <c r="AG826" s="1731"/>
      <c r="AH826" s="1731"/>
      <c r="AI826" s="1731"/>
      <c r="AJ826" s="1731"/>
      <c r="AK826" s="1731"/>
      <c r="AL826" s="1731"/>
      <c r="AM826" s="1731"/>
      <c r="AN826" s="1731"/>
      <c r="AO826" s="1731"/>
      <c r="AP826" s="1731"/>
      <c r="AQ826" s="1731"/>
      <c r="AR826" s="1731"/>
      <c r="AS826" s="1731"/>
      <c r="AT826" s="1731"/>
      <c r="AU826" s="1731"/>
      <c r="AV826" s="1731"/>
      <c r="AW826" s="1731"/>
      <c r="AX826" s="1731"/>
      <c r="AY826" s="1731"/>
      <c r="AZ826" s="1731"/>
      <c r="BA826" s="1731"/>
      <c r="BB826" s="1731"/>
      <c r="BC826" s="1731"/>
      <c r="BD826" s="1731"/>
      <c r="BE826" s="1731"/>
      <c r="BF826" s="1731"/>
      <c r="BG826" s="1731"/>
      <c r="BH826" s="1731"/>
      <c r="BI826" s="1731"/>
      <c r="BJ826" s="1731"/>
      <c r="BK826" s="1731"/>
      <c r="BL826" s="1731"/>
      <c r="BM826" s="1731"/>
      <c r="BN826" s="1731"/>
      <c r="BO826" s="1731"/>
      <c r="BP826" s="1731"/>
      <c r="BQ826" s="1731"/>
      <c r="BR826" s="1731"/>
      <c r="BS826" s="1731"/>
      <c r="BT826" s="1731"/>
      <c r="BU826" s="1731"/>
      <c r="BV826" s="1732"/>
      <c r="BW826" s="1732"/>
      <c r="BX826" s="1732"/>
      <c r="BY826" s="1732"/>
      <c r="BZ826" s="1731"/>
      <c r="CA826" s="2200"/>
      <c r="CB826" s="2200"/>
      <c r="CC826" s="2200"/>
      <c r="CD826" s="2200"/>
      <c r="CE826" s="2200"/>
      <c r="CF826" s="2200"/>
      <c r="CG826" s="2200"/>
      <c r="CH826" s="2200"/>
      <c r="CI826" s="2200"/>
      <c r="CJ826" s="2200"/>
      <c r="CK826" s="2200"/>
      <c r="CL826" s="2200"/>
      <c r="CM826" s="2200"/>
      <c r="CN826" s="2200"/>
      <c r="CO826" s="2200"/>
      <c r="CP826" s="2200"/>
      <c r="CQ826" s="2200"/>
      <c r="CR826" s="1731"/>
      <c r="CS826" s="1731"/>
    </row>
    <row r="827" spans="1:97" ht="13.5" customHeight="1" x14ac:dyDescent="0.25">
      <c r="A827" s="1731"/>
      <c r="B827" s="1731"/>
      <c r="C827" s="1731"/>
      <c r="D827" s="1731"/>
      <c r="E827" s="1731"/>
      <c r="F827" s="1731"/>
      <c r="G827" s="1731"/>
      <c r="H827" s="1731"/>
      <c r="I827" s="1731"/>
      <c r="J827" s="1731"/>
      <c r="K827" s="1731"/>
      <c r="L827" s="1731"/>
      <c r="M827" s="1731"/>
      <c r="N827" s="1731"/>
      <c r="O827" s="1731"/>
      <c r="P827" s="1731"/>
      <c r="Q827" s="1731"/>
      <c r="R827" s="1731"/>
      <c r="S827" s="1731"/>
      <c r="T827" s="1731"/>
      <c r="U827" s="1731"/>
      <c r="V827" s="1731"/>
      <c r="W827" s="1731"/>
      <c r="X827" s="1731"/>
      <c r="Y827" s="1731"/>
      <c r="Z827" s="1731"/>
      <c r="AA827" s="1731"/>
      <c r="AB827" s="1731"/>
      <c r="AC827" s="1731"/>
      <c r="AD827" s="1731"/>
      <c r="AE827" s="1731"/>
      <c r="AF827" s="1731"/>
      <c r="AG827" s="1731"/>
      <c r="AH827" s="1731"/>
      <c r="AI827" s="1731"/>
      <c r="AJ827" s="1731"/>
      <c r="AK827" s="1731"/>
      <c r="AL827" s="1731"/>
      <c r="AM827" s="1731"/>
      <c r="AN827" s="1731"/>
      <c r="AO827" s="1731"/>
      <c r="AP827" s="1731"/>
      <c r="AQ827" s="1731"/>
      <c r="AR827" s="1731"/>
      <c r="AS827" s="1731"/>
      <c r="AT827" s="1731"/>
      <c r="AU827" s="1731"/>
      <c r="AV827" s="1731"/>
      <c r="AW827" s="1731"/>
      <c r="AX827" s="1731"/>
      <c r="AY827" s="1731"/>
      <c r="AZ827" s="1731"/>
      <c r="BA827" s="1731"/>
      <c r="BB827" s="1731"/>
      <c r="BC827" s="1731"/>
      <c r="BD827" s="1731"/>
      <c r="BE827" s="1731"/>
      <c r="BF827" s="1731"/>
      <c r="BG827" s="1731"/>
      <c r="BH827" s="1731"/>
      <c r="BI827" s="1731"/>
      <c r="BJ827" s="1731"/>
      <c r="BK827" s="1731"/>
      <c r="BL827" s="1731"/>
      <c r="BM827" s="1731"/>
      <c r="BN827" s="1731"/>
      <c r="BO827" s="1731"/>
      <c r="BP827" s="1731"/>
      <c r="BQ827" s="1731"/>
      <c r="BR827" s="1731"/>
      <c r="BS827" s="1731"/>
      <c r="BT827" s="1731"/>
      <c r="BU827" s="1731"/>
      <c r="BV827" s="1732"/>
      <c r="BW827" s="1732"/>
      <c r="BX827" s="1732"/>
      <c r="BY827" s="1732"/>
      <c r="BZ827" s="1731"/>
      <c r="CA827" s="2200"/>
      <c r="CB827" s="2200"/>
      <c r="CC827" s="2200"/>
      <c r="CD827" s="2200"/>
      <c r="CE827" s="2200"/>
      <c r="CF827" s="2200"/>
      <c r="CG827" s="2200"/>
      <c r="CH827" s="2200"/>
      <c r="CI827" s="2200"/>
      <c r="CJ827" s="2200"/>
      <c r="CK827" s="2200"/>
      <c r="CL827" s="2200"/>
      <c r="CM827" s="2200"/>
      <c r="CN827" s="2200"/>
      <c r="CO827" s="2200"/>
      <c r="CP827" s="2200"/>
      <c r="CQ827" s="2200"/>
      <c r="CR827" s="1731"/>
      <c r="CS827" s="1731"/>
    </row>
    <row r="828" spans="1:97" ht="13.5" customHeight="1" x14ac:dyDescent="0.25">
      <c r="A828" s="1731"/>
      <c r="B828" s="1731"/>
      <c r="C828" s="1731"/>
      <c r="D828" s="1731"/>
      <c r="E828" s="1731"/>
      <c r="F828" s="1731"/>
      <c r="G828" s="1731"/>
      <c r="H828" s="1731"/>
      <c r="I828" s="1731"/>
      <c r="J828" s="1731"/>
      <c r="K828" s="1731"/>
      <c r="L828" s="1731"/>
      <c r="M828" s="1731"/>
      <c r="N828" s="1731"/>
      <c r="O828" s="1731"/>
      <c r="P828" s="1731"/>
      <c r="Q828" s="1731"/>
      <c r="R828" s="1731"/>
      <c r="S828" s="1731"/>
      <c r="T828" s="1731"/>
      <c r="U828" s="1731"/>
      <c r="V828" s="1731"/>
      <c r="W828" s="1731"/>
      <c r="X828" s="1731"/>
      <c r="Y828" s="1731"/>
      <c r="Z828" s="1731"/>
      <c r="AA828" s="1731"/>
      <c r="AB828" s="1731"/>
      <c r="AC828" s="1731"/>
      <c r="AD828" s="1731"/>
      <c r="AE828" s="1731"/>
      <c r="AF828" s="1731"/>
      <c r="AG828" s="1731"/>
      <c r="AH828" s="1731"/>
      <c r="AI828" s="1731"/>
      <c r="AJ828" s="1731"/>
      <c r="AK828" s="1731"/>
      <c r="AL828" s="1731"/>
      <c r="AM828" s="1731"/>
      <c r="AN828" s="1731"/>
      <c r="AO828" s="1731"/>
      <c r="AP828" s="1731"/>
      <c r="AQ828" s="1731"/>
      <c r="AR828" s="1731"/>
      <c r="AS828" s="1731"/>
      <c r="AT828" s="1731"/>
      <c r="AU828" s="1731"/>
      <c r="AV828" s="1731"/>
      <c r="AW828" s="1731"/>
      <c r="AX828" s="1731"/>
      <c r="AY828" s="1731"/>
      <c r="AZ828" s="1731"/>
      <c r="BA828" s="1731"/>
      <c r="BB828" s="1731"/>
      <c r="BC828" s="1731"/>
      <c r="BD828" s="1731"/>
      <c r="BE828" s="1731"/>
      <c r="BF828" s="1731"/>
      <c r="BG828" s="1731"/>
      <c r="BH828" s="1731"/>
      <c r="BI828" s="1731"/>
      <c r="BJ828" s="1731"/>
      <c r="BK828" s="1731"/>
      <c r="BL828" s="1731"/>
      <c r="BM828" s="1731"/>
      <c r="BN828" s="1731"/>
      <c r="BO828" s="1731"/>
      <c r="BP828" s="1731"/>
      <c r="BQ828" s="1731"/>
      <c r="BR828" s="1731"/>
      <c r="BS828" s="1731"/>
      <c r="BT828" s="1731"/>
      <c r="BU828" s="1731"/>
      <c r="BV828" s="1732"/>
      <c r="BW828" s="1732"/>
      <c r="BX828" s="1732"/>
      <c r="BY828" s="1732"/>
      <c r="BZ828" s="1731"/>
      <c r="CA828" s="2200"/>
      <c r="CB828" s="2200"/>
      <c r="CC828" s="2200"/>
      <c r="CD828" s="2200"/>
      <c r="CE828" s="2200"/>
      <c r="CF828" s="2200"/>
      <c r="CG828" s="2200"/>
      <c r="CH828" s="2200"/>
      <c r="CI828" s="2200"/>
      <c r="CJ828" s="2200"/>
      <c r="CK828" s="2200"/>
      <c r="CL828" s="2200"/>
      <c r="CM828" s="2200"/>
      <c r="CN828" s="2200"/>
      <c r="CO828" s="2200"/>
      <c r="CP828" s="2200"/>
      <c r="CQ828" s="2200"/>
      <c r="CR828" s="1731"/>
      <c r="CS828" s="1731"/>
    </row>
    <row r="829" spans="1:97" ht="13.5" customHeight="1" x14ac:dyDescent="0.25">
      <c r="A829" s="1731"/>
      <c r="B829" s="1731"/>
      <c r="C829" s="1731"/>
      <c r="D829" s="1731"/>
      <c r="E829" s="1731"/>
      <c r="F829" s="1731"/>
      <c r="G829" s="1731"/>
      <c r="H829" s="1731"/>
      <c r="I829" s="1731"/>
      <c r="J829" s="1731"/>
      <c r="K829" s="1731"/>
      <c r="L829" s="1731"/>
      <c r="M829" s="1731"/>
      <c r="N829" s="1731"/>
      <c r="O829" s="1731"/>
      <c r="P829" s="1731"/>
      <c r="Q829" s="1731"/>
      <c r="R829" s="1731"/>
      <c r="S829" s="1731"/>
      <c r="T829" s="1731"/>
      <c r="U829" s="1731"/>
      <c r="V829" s="1731"/>
      <c r="W829" s="1731"/>
      <c r="X829" s="1731"/>
      <c r="Y829" s="1731"/>
      <c r="Z829" s="1731"/>
      <c r="AA829" s="1731"/>
      <c r="AB829" s="1731"/>
      <c r="AC829" s="1731"/>
      <c r="AD829" s="1731"/>
      <c r="AE829" s="1731"/>
      <c r="AF829" s="1731"/>
      <c r="AG829" s="1731"/>
      <c r="AH829" s="1731"/>
      <c r="AI829" s="1731"/>
      <c r="AJ829" s="1731"/>
      <c r="AK829" s="1731"/>
      <c r="AL829" s="1731"/>
      <c r="AM829" s="1731"/>
      <c r="AN829" s="1731"/>
      <c r="AO829" s="1731"/>
      <c r="AP829" s="1731"/>
      <c r="AQ829" s="1731"/>
      <c r="AR829" s="1731"/>
      <c r="AS829" s="1731"/>
      <c r="AT829" s="1731"/>
      <c r="AU829" s="1731"/>
      <c r="AV829" s="1731"/>
      <c r="AW829" s="1731"/>
      <c r="AX829" s="1731"/>
      <c r="AY829" s="1731"/>
      <c r="AZ829" s="1731"/>
      <c r="BA829" s="1731"/>
      <c r="BB829" s="1731"/>
      <c r="BC829" s="1731"/>
      <c r="BD829" s="1731"/>
      <c r="BE829" s="1731"/>
      <c r="BF829" s="1731"/>
      <c r="BG829" s="1731"/>
      <c r="BH829" s="1731"/>
      <c r="BI829" s="1731"/>
      <c r="BJ829" s="1731"/>
      <c r="BK829" s="1731"/>
      <c r="BL829" s="1731"/>
      <c r="BM829" s="1731"/>
      <c r="BN829" s="1731"/>
      <c r="BO829" s="1731"/>
      <c r="BP829" s="1731"/>
      <c r="BQ829" s="1731"/>
      <c r="BR829" s="1731"/>
      <c r="BS829" s="1731"/>
      <c r="BT829" s="1731"/>
      <c r="BU829" s="1731"/>
      <c r="BV829" s="1732"/>
      <c r="BW829" s="1732"/>
      <c r="BX829" s="1732"/>
      <c r="BY829" s="1732"/>
      <c r="BZ829" s="1731"/>
      <c r="CA829" s="2200"/>
      <c r="CB829" s="2200"/>
      <c r="CC829" s="2200"/>
      <c r="CD829" s="2200"/>
      <c r="CE829" s="2200"/>
      <c r="CF829" s="2200"/>
      <c r="CG829" s="2200"/>
      <c r="CH829" s="2200"/>
      <c r="CI829" s="2200"/>
      <c r="CJ829" s="2200"/>
      <c r="CK829" s="2200"/>
      <c r="CL829" s="2200"/>
      <c r="CM829" s="2200"/>
      <c r="CN829" s="2200"/>
      <c r="CO829" s="2200"/>
      <c r="CP829" s="2200"/>
      <c r="CQ829" s="2200"/>
      <c r="CR829" s="1731"/>
      <c r="CS829" s="1731"/>
    </row>
    <row r="830" spans="1:97" ht="13.5" customHeight="1" x14ac:dyDescent="0.25">
      <c r="A830" s="1731"/>
      <c r="B830" s="1731"/>
      <c r="C830" s="1731"/>
      <c r="D830" s="1731"/>
      <c r="E830" s="1731"/>
      <c r="F830" s="1731"/>
      <c r="G830" s="1731"/>
      <c r="H830" s="1731"/>
      <c r="I830" s="1731"/>
      <c r="J830" s="1731"/>
      <c r="K830" s="1731"/>
      <c r="L830" s="1731"/>
      <c r="M830" s="1731"/>
      <c r="N830" s="1731"/>
      <c r="O830" s="1731"/>
      <c r="P830" s="1731"/>
      <c r="Q830" s="1731"/>
      <c r="R830" s="1731"/>
      <c r="S830" s="1731"/>
      <c r="T830" s="1731"/>
      <c r="U830" s="1731"/>
      <c r="V830" s="1731"/>
      <c r="W830" s="1731"/>
      <c r="X830" s="1731"/>
      <c r="Y830" s="1731"/>
      <c r="Z830" s="1731"/>
      <c r="AA830" s="1731"/>
      <c r="AB830" s="1731"/>
      <c r="AC830" s="1731"/>
      <c r="AD830" s="1731"/>
      <c r="AE830" s="1731"/>
      <c r="AF830" s="1731"/>
      <c r="AG830" s="1731"/>
      <c r="AH830" s="1731"/>
      <c r="AI830" s="1731"/>
      <c r="AJ830" s="1731"/>
      <c r="AK830" s="1731"/>
      <c r="AL830" s="1731"/>
      <c r="AM830" s="1731"/>
      <c r="AN830" s="1731"/>
      <c r="AO830" s="1731"/>
      <c r="AP830" s="1731"/>
      <c r="AQ830" s="1731"/>
      <c r="AR830" s="1731"/>
      <c r="AS830" s="1731"/>
      <c r="AT830" s="1731"/>
      <c r="AU830" s="1731"/>
      <c r="AV830" s="1731"/>
      <c r="AW830" s="1731"/>
      <c r="AX830" s="1731"/>
      <c r="AY830" s="1731"/>
      <c r="AZ830" s="1731"/>
      <c r="BA830" s="1731"/>
      <c r="BB830" s="1731"/>
      <c r="BC830" s="1731"/>
      <c r="BD830" s="1731"/>
      <c r="BE830" s="1731"/>
      <c r="BF830" s="1731"/>
      <c r="BG830" s="1731"/>
      <c r="BH830" s="1731"/>
      <c r="BI830" s="1731"/>
      <c r="BJ830" s="1731"/>
      <c r="BK830" s="1731"/>
      <c r="BL830" s="1731"/>
      <c r="BM830" s="1731"/>
      <c r="BN830" s="1731"/>
      <c r="BO830" s="1731"/>
      <c r="BP830" s="1731"/>
      <c r="BQ830" s="1731"/>
      <c r="BR830" s="1731"/>
      <c r="BS830" s="1731"/>
      <c r="BT830" s="1731"/>
      <c r="BU830" s="1731"/>
      <c r="BV830" s="1732"/>
      <c r="BW830" s="1732"/>
      <c r="BX830" s="1732"/>
      <c r="BY830" s="1732"/>
      <c r="BZ830" s="1731"/>
      <c r="CA830" s="2200"/>
      <c r="CB830" s="2200"/>
      <c r="CC830" s="2200"/>
      <c r="CD830" s="2200"/>
      <c r="CE830" s="2200"/>
      <c r="CF830" s="2200"/>
      <c r="CG830" s="2200"/>
      <c r="CH830" s="2200"/>
      <c r="CI830" s="2200"/>
      <c r="CJ830" s="2200"/>
      <c r="CK830" s="2200"/>
      <c r="CL830" s="2200"/>
      <c r="CM830" s="2200"/>
      <c r="CN830" s="2200"/>
      <c r="CO830" s="2200"/>
      <c r="CP830" s="2200"/>
      <c r="CQ830" s="2200"/>
      <c r="CR830" s="1731"/>
      <c r="CS830" s="1731"/>
    </row>
    <row r="831" spans="1:97" ht="13.5" customHeight="1" x14ac:dyDescent="0.25">
      <c r="A831" s="1731"/>
      <c r="B831" s="1731"/>
      <c r="C831" s="1731"/>
      <c r="D831" s="1731"/>
      <c r="E831" s="1731"/>
      <c r="F831" s="1731"/>
      <c r="G831" s="1731"/>
      <c r="H831" s="1731"/>
      <c r="I831" s="1731"/>
      <c r="J831" s="1731"/>
      <c r="K831" s="1731"/>
      <c r="L831" s="1731"/>
      <c r="M831" s="1731"/>
      <c r="N831" s="1731"/>
      <c r="O831" s="1731"/>
      <c r="P831" s="1731"/>
      <c r="Q831" s="1731"/>
      <c r="R831" s="1731"/>
      <c r="S831" s="1731"/>
      <c r="T831" s="1731"/>
      <c r="U831" s="1731"/>
      <c r="V831" s="1731"/>
      <c r="W831" s="1731"/>
      <c r="X831" s="1731"/>
      <c r="Y831" s="1731"/>
      <c r="Z831" s="1731"/>
      <c r="AA831" s="1731"/>
      <c r="AB831" s="1731"/>
      <c r="AC831" s="1731"/>
      <c r="AD831" s="1731"/>
      <c r="AE831" s="1731"/>
      <c r="AF831" s="1731"/>
      <c r="AG831" s="1731"/>
      <c r="AH831" s="1731"/>
      <c r="AI831" s="1731"/>
      <c r="AJ831" s="1731"/>
      <c r="AK831" s="1731"/>
      <c r="AL831" s="1731"/>
      <c r="AM831" s="1731"/>
      <c r="AN831" s="1731"/>
      <c r="AO831" s="1731"/>
      <c r="AP831" s="1731"/>
      <c r="AQ831" s="1731"/>
      <c r="AR831" s="1731"/>
      <c r="AS831" s="1731"/>
      <c r="AT831" s="1731"/>
      <c r="AU831" s="1731"/>
      <c r="AV831" s="1731"/>
      <c r="AW831" s="1731"/>
      <c r="AX831" s="1731"/>
      <c r="AY831" s="1731"/>
      <c r="AZ831" s="1731"/>
      <c r="BA831" s="1731"/>
      <c r="BB831" s="1731"/>
      <c r="BC831" s="1731"/>
      <c r="BD831" s="1731"/>
      <c r="BE831" s="1731"/>
      <c r="BF831" s="1731"/>
      <c r="BG831" s="1731"/>
      <c r="BH831" s="1731"/>
      <c r="BI831" s="1731"/>
      <c r="BJ831" s="1731"/>
      <c r="BK831" s="1731"/>
      <c r="BL831" s="1731"/>
      <c r="BM831" s="1731"/>
      <c r="BN831" s="1731"/>
      <c r="BO831" s="1731"/>
      <c r="BP831" s="1731"/>
      <c r="BQ831" s="1731"/>
      <c r="BR831" s="1731"/>
      <c r="BS831" s="1731"/>
      <c r="BT831" s="1731"/>
      <c r="BU831" s="1731"/>
      <c r="BV831" s="1732"/>
      <c r="BW831" s="1732"/>
      <c r="BX831" s="1732"/>
      <c r="BY831" s="1732"/>
      <c r="BZ831" s="1731"/>
      <c r="CA831" s="2200"/>
      <c r="CB831" s="2200"/>
      <c r="CC831" s="2200"/>
      <c r="CD831" s="2200"/>
      <c r="CE831" s="2200"/>
      <c r="CF831" s="2200"/>
      <c r="CG831" s="2200"/>
      <c r="CH831" s="2200"/>
      <c r="CI831" s="2200"/>
      <c r="CJ831" s="2200"/>
      <c r="CK831" s="2200"/>
      <c r="CL831" s="2200"/>
      <c r="CM831" s="2200"/>
      <c r="CN831" s="2200"/>
      <c r="CO831" s="2200"/>
      <c r="CP831" s="2200"/>
      <c r="CQ831" s="2200"/>
      <c r="CR831" s="1731"/>
      <c r="CS831" s="1731"/>
    </row>
    <row r="832" spans="1:97" ht="13.5" customHeight="1" x14ac:dyDescent="0.25">
      <c r="A832" s="1731"/>
      <c r="B832" s="1731"/>
      <c r="C832" s="1731"/>
      <c r="D832" s="1731"/>
      <c r="E832" s="1731"/>
      <c r="F832" s="1731"/>
      <c r="G832" s="1731"/>
      <c r="H832" s="1731"/>
      <c r="I832" s="1731"/>
      <c r="J832" s="1731"/>
      <c r="K832" s="1731"/>
      <c r="L832" s="1731"/>
      <c r="M832" s="1731"/>
      <c r="N832" s="1731"/>
      <c r="O832" s="1731"/>
      <c r="P832" s="1731"/>
      <c r="Q832" s="1731"/>
      <c r="R832" s="1731"/>
      <c r="S832" s="1731"/>
      <c r="T832" s="1731"/>
      <c r="U832" s="1731"/>
      <c r="V832" s="1731"/>
      <c r="W832" s="1731"/>
      <c r="X832" s="1731"/>
      <c r="Y832" s="1731"/>
      <c r="Z832" s="1731"/>
      <c r="AA832" s="1731"/>
      <c r="AB832" s="1731"/>
      <c r="AC832" s="1731"/>
      <c r="AD832" s="1731"/>
      <c r="AE832" s="1731"/>
      <c r="AF832" s="1731"/>
      <c r="AG832" s="1731"/>
      <c r="AH832" s="1731"/>
      <c r="AI832" s="1731"/>
      <c r="AJ832" s="1731"/>
      <c r="AK832" s="1731"/>
      <c r="AL832" s="1731"/>
      <c r="AM832" s="1731"/>
      <c r="AN832" s="1731"/>
      <c r="AO832" s="1731"/>
      <c r="AP832" s="1731"/>
      <c r="AQ832" s="1731"/>
      <c r="AR832" s="1731"/>
      <c r="AS832" s="1731"/>
      <c r="AT832" s="1731"/>
      <c r="AU832" s="1731"/>
      <c r="AV832" s="1731"/>
      <c r="AW832" s="1731"/>
      <c r="AX832" s="1731"/>
      <c r="AY832" s="1731"/>
      <c r="AZ832" s="1731"/>
      <c r="BA832" s="1731"/>
      <c r="BB832" s="1731"/>
      <c r="BC832" s="1731"/>
      <c r="BD832" s="1731"/>
      <c r="BE832" s="1731"/>
      <c r="BF832" s="1731"/>
      <c r="BG832" s="1731"/>
      <c r="BH832" s="1731"/>
      <c r="BI832" s="1731"/>
      <c r="BJ832" s="1731"/>
      <c r="BK832" s="1731"/>
      <c r="BL832" s="1731"/>
      <c r="BM832" s="1731"/>
      <c r="BN832" s="1731"/>
      <c r="BO832" s="1731"/>
      <c r="BP832" s="1731"/>
      <c r="BQ832" s="1731"/>
      <c r="BR832" s="1731"/>
      <c r="BS832" s="1731"/>
      <c r="BT832" s="1731"/>
      <c r="BU832" s="1731"/>
      <c r="BV832" s="1732"/>
      <c r="BW832" s="1732"/>
      <c r="BX832" s="1732"/>
      <c r="BY832" s="1732"/>
      <c r="BZ832" s="1731"/>
      <c r="CA832" s="2200"/>
      <c r="CB832" s="2200"/>
      <c r="CC832" s="2200"/>
      <c r="CD832" s="2200"/>
      <c r="CE832" s="2200"/>
      <c r="CF832" s="2200"/>
      <c r="CG832" s="2200"/>
      <c r="CH832" s="2200"/>
      <c r="CI832" s="2200"/>
      <c r="CJ832" s="2200"/>
      <c r="CK832" s="2200"/>
      <c r="CL832" s="2200"/>
      <c r="CM832" s="2200"/>
      <c r="CN832" s="2200"/>
      <c r="CO832" s="2200"/>
      <c r="CP832" s="2200"/>
      <c r="CQ832" s="2200"/>
      <c r="CR832" s="1731"/>
      <c r="CS832" s="1731"/>
    </row>
    <row r="833" spans="1:97" ht="13.5" customHeight="1" x14ac:dyDescent="0.25">
      <c r="A833" s="1731"/>
      <c r="B833" s="1731"/>
      <c r="C833" s="1731"/>
      <c r="D833" s="1731"/>
      <c r="E833" s="1731"/>
      <c r="F833" s="1731"/>
      <c r="G833" s="1731"/>
      <c r="H833" s="1731"/>
      <c r="I833" s="1731"/>
      <c r="J833" s="1731"/>
      <c r="K833" s="1731"/>
      <c r="L833" s="1731"/>
      <c r="M833" s="1731"/>
      <c r="N833" s="1731"/>
      <c r="O833" s="1731"/>
      <c r="P833" s="1731"/>
      <c r="Q833" s="1731"/>
      <c r="R833" s="1731"/>
      <c r="S833" s="1731"/>
      <c r="T833" s="1731"/>
      <c r="U833" s="1731"/>
      <c r="V833" s="1731"/>
      <c r="W833" s="1731"/>
      <c r="X833" s="1731"/>
      <c r="Y833" s="1731"/>
      <c r="Z833" s="1731"/>
      <c r="AA833" s="1731"/>
      <c r="AB833" s="1731"/>
      <c r="AC833" s="1731"/>
      <c r="AD833" s="1731"/>
      <c r="AE833" s="1731"/>
      <c r="AF833" s="1731"/>
      <c r="AG833" s="1731"/>
      <c r="AH833" s="1731"/>
      <c r="AI833" s="1731"/>
      <c r="AJ833" s="1731"/>
      <c r="AK833" s="1731"/>
      <c r="AL833" s="1731"/>
      <c r="AM833" s="1731"/>
      <c r="AN833" s="1731"/>
      <c r="AO833" s="1731"/>
      <c r="AP833" s="1731"/>
      <c r="AQ833" s="1731"/>
      <c r="AR833" s="1731"/>
      <c r="AS833" s="1731"/>
      <c r="AT833" s="1731"/>
      <c r="AU833" s="1731"/>
      <c r="AV833" s="1731"/>
      <c r="AW833" s="1731"/>
      <c r="AX833" s="1731"/>
      <c r="AY833" s="1731"/>
      <c r="AZ833" s="1731"/>
      <c r="BA833" s="1731"/>
      <c r="BB833" s="1731"/>
      <c r="BC833" s="1731"/>
      <c r="BD833" s="1731"/>
      <c r="BE833" s="1731"/>
      <c r="BF833" s="1731"/>
      <c r="BG833" s="1731"/>
      <c r="BH833" s="1731"/>
      <c r="BI833" s="1731"/>
      <c r="BJ833" s="1731"/>
      <c r="BK833" s="1731"/>
      <c r="BL833" s="1731"/>
      <c r="BM833" s="1731"/>
      <c r="BN833" s="1731"/>
      <c r="BO833" s="1731"/>
      <c r="BP833" s="1731"/>
      <c r="BQ833" s="1731"/>
      <c r="BR833" s="1731"/>
      <c r="BS833" s="1731"/>
      <c r="BT833" s="1731"/>
      <c r="BU833" s="1731"/>
      <c r="BV833" s="1732"/>
      <c r="BW833" s="1732"/>
      <c r="BX833" s="1732"/>
      <c r="BY833" s="1732"/>
      <c r="BZ833" s="1731"/>
      <c r="CA833" s="2200"/>
      <c r="CB833" s="2200"/>
      <c r="CC833" s="2200"/>
      <c r="CD833" s="2200"/>
      <c r="CE833" s="2200"/>
      <c r="CF833" s="2200"/>
      <c r="CG833" s="2200"/>
      <c r="CH833" s="2200"/>
      <c r="CI833" s="2200"/>
      <c r="CJ833" s="2200"/>
      <c r="CK833" s="2200"/>
      <c r="CL833" s="2200"/>
      <c r="CM833" s="2200"/>
      <c r="CN833" s="2200"/>
      <c r="CO833" s="2200"/>
      <c r="CP833" s="2200"/>
      <c r="CQ833" s="2200"/>
      <c r="CR833" s="1731"/>
      <c r="CS833" s="1731"/>
    </row>
    <row r="834" spans="1:97" ht="13.5" customHeight="1" x14ac:dyDescent="0.25">
      <c r="A834" s="1731"/>
      <c r="B834" s="1731"/>
      <c r="C834" s="1731"/>
      <c r="D834" s="1731"/>
      <c r="E834" s="1731"/>
      <c r="F834" s="1731"/>
      <c r="G834" s="1731"/>
      <c r="H834" s="1731"/>
      <c r="I834" s="1731"/>
      <c r="J834" s="1731"/>
      <c r="K834" s="1731"/>
      <c r="L834" s="1731"/>
      <c r="M834" s="1731"/>
      <c r="N834" s="1731"/>
      <c r="O834" s="1731"/>
      <c r="P834" s="1731"/>
      <c r="Q834" s="1731"/>
      <c r="R834" s="1731"/>
      <c r="S834" s="1731"/>
      <c r="T834" s="1731"/>
      <c r="U834" s="1731"/>
      <c r="V834" s="1731"/>
      <c r="W834" s="1731"/>
      <c r="X834" s="1731"/>
      <c r="Y834" s="1731"/>
      <c r="Z834" s="1731"/>
      <c r="AA834" s="1731"/>
      <c r="AB834" s="1731"/>
      <c r="AC834" s="1731"/>
      <c r="AD834" s="1731"/>
      <c r="AE834" s="1731"/>
      <c r="AF834" s="1731"/>
      <c r="AG834" s="1731"/>
      <c r="AH834" s="1731"/>
      <c r="AI834" s="1731"/>
      <c r="AJ834" s="1731"/>
      <c r="AK834" s="1731"/>
      <c r="AL834" s="1731"/>
      <c r="AM834" s="1731"/>
      <c r="AN834" s="1731"/>
      <c r="AO834" s="1731"/>
      <c r="AP834" s="1731"/>
      <c r="AQ834" s="1731"/>
      <c r="AR834" s="1731"/>
      <c r="AS834" s="1731"/>
      <c r="AT834" s="1731"/>
      <c r="AU834" s="1731"/>
      <c r="AV834" s="1731"/>
      <c r="AW834" s="1731"/>
      <c r="AX834" s="1731"/>
      <c r="AY834" s="1731"/>
      <c r="AZ834" s="1731"/>
      <c r="BA834" s="1731"/>
      <c r="BB834" s="1731"/>
      <c r="BC834" s="1731"/>
      <c r="BD834" s="1731"/>
      <c r="BE834" s="1731"/>
      <c r="BF834" s="1731"/>
      <c r="BG834" s="1731"/>
      <c r="BH834" s="1731"/>
      <c r="BI834" s="1731"/>
      <c r="BJ834" s="1731"/>
      <c r="BK834" s="1731"/>
      <c r="BL834" s="1731"/>
      <c r="BM834" s="1731"/>
      <c r="BN834" s="1731"/>
      <c r="BO834" s="1731"/>
      <c r="BP834" s="1731"/>
      <c r="BQ834" s="1731"/>
      <c r="BR834" s="1731"/>
      <c r="BS834" s="1731"/>
      <c r="BT834" s="1731"/>
      <c r="BU834" s="1731"/>
      <c r="BV834" s="1732"/>
      <c r="BW834" s="1732"/>
      <c r="BX834" s="1732"/>
      <c r="BY834" s="1732"/>
      <c r="BZ834" s="1731"/>
      <c r="CA834" s="2200"/>
      <c r="CB834" s="2200"/>
      <c r="CC834" s="2200"/>
      <c r="CD834" s="2200"/>
      <c r="CE834" s="2200"/>
      <c r="CF834" s="2200"/>
      <c r="CG834" s="2200"/>
      <c r="CH834" s="2200"/>
      <c r="CI834" s="2200"/>
      <c r="CJ834" s="2200"/>
      <c r="CK834" s="2200"/>
      <c r="CL834" s="2200"/>
      <c r="CM834" s="2200"/>
      <c r="CN834" s="2200"/>
      <c r="CO834" s="2200"/>
      <c r="CP834" s="2200"/>
      <c r="CQ834" s="2200"/>
      <c r="CR834" s="1731"/>
      <c r="CS834" s="1731"/>
    </row>
    <row r="835" spans="1:97" ht="13.5" customHeight="1" x14ac:dyDescent="0.25">
      <c r="A835" s="1731"/>
      <c r="B835" s="1731"/>
      <c r="C835" s="1731"/>
      <c r="D835" s="1731"/>
      <c r="E835" s="1731"/>
      <c r="F835" s="1731"/>
      <c r="G835" s="1731"/>
      <c r="H835" s="1731"/>
      <c r="I835" s="1731"/>
      <c r="J835" s="1731"/>
      <c r="K835" s="1731"/>
      <c r="L835" s="1731"/>
      <c r="M835" s="1731"/>
      <c r="N835" s="1731"/>
      <c r="O835" s="1731"/>
      <c r="P835" s="1731"/>
      <c r="Q835" s="1731"/>
      <c r="R835" s="1731"/>
      <c r="S835" s="1731"/>
      <c r="T835" s="1731"/>
      <c r="U835" s="1731"/>
      <c r="V835" s="1731"/>
      <c r="W835" s="1731"/>
      <c r="X835" s="1731"/>
      <c r="Y835" s="1731"/>
      <c r="Z835" s="1731"/>
      <c r="AA835" s="1731"/>
      <c r="AB835" s="1731"/>
      <c r="AC835" s="1731"/>
      <c r="AD835" s="1731"/>
      <c r="AE835" s="1731"/>
      <c r="AF835" s="1731"/>
      <c r="AG835" s="1731"/>
      <c r="AH835" s="1731"/>
      <c r="AI835" s="1731"/>
      <c r="AJ835" s="1731"/>
      <c r="AK835" s="1731"/>
      <c r="AL835" s="1731"/>
      <c r="AM835" s="1731"/>
      <c r="AN835" s="1731"/>
      <c r="AO835" s="1731"/>
      <c r="AP835" s="1731"/>
      <c r="AQ835" s="1731"/>
      <c r="AR835" s="1731"/>
      <c r="AS835" s="1731"/>
      <c r="AT835" s="1731"/>
      <c r="AU835" s="1731"/>
      <c r="AV835" s="1731"/>
      <c r="AW835" s="1731"/>
      <c r="AX835" s="1731"/>
      <c r="AY835" s="1731"/>
      <c r="AZ835" s="1731"/>
      <c r="BA835" s="1731"/>
      <c r="BB835" s="1731"/>
      <c r="BC835" s="1731"/>
      <c r="BD835" s="1731"/>
      <c r="BE835" s="1731"/>
      <c r="BF835" s="1731"/>
      <c r="BG835" s="1731"/>
      <c r="BH835" s="1731"/>
      <c r="BI835" s="1731"/>
      <c r="BJ835" s="1731"/>
      <c r="BK835" s="1731"/>
      <c r="BL835" s="1731"/>
      <c r="BM835" s="1731"/>
      <c r="BN835" s="1731"/>
      <c r="BO835" s="1731"/>
      <c r="BP835" s="1731"/>
      <c r="BQ835" s="1731"/>
      <c r="BR835" s="1731"/>
      <c r="BS835" s="1731"/>
      <c r="BT835" s="1731"/>
      <c r="BU835" s="1731"/>
      <c r="BV835" s="1732"/>
      <c r="BW835" s="1732"/>
      <c r="BX835" s="1732"/>
      <c r="BY835" s="1732"/>
      <c r="BZ835" s="1731"/>
      <c r="CA835" s="2200"/>
      <c r="CB835" s="2200"/>
      <c r="CC835" s="2200"/>
      <c r="CD835" s="2200"/>
      <c r="CE835" s="2200"/>
      <c r="CF835" s="2200"/>
      <c r="CG835" s="2200"/>
      <c r="CH835" s="2200"/>
      <c r="CI835" s="2200"/>
      <c r="CJ835" s="2200"/>
      <c r="CK835" s="2200"/>
      <c r="CL835" s="2200"/>
      <c r="CM835" s="2200"/>
      <c r="CN835" s="2200"/>
      <c r="CO835" s="2200"/>
      <c r="CP835" s="2200"/>
      <c r="CQ835" s="2200"/>
      <c r="CR835" s="1731"/>
      <c r="CS835" s="1731"/>
    </row>
    <row r="836" spans="1:97" ht="13.5" customHeight="1" x14ac:dyDescent="0.25">
      <c r="A836" s="1731"/>
      <c r="B836" s="1731"/>
      <c r="C836" s="1731"/>
      <c r="D836" s="1731"/>
      <c r="E836" s="1731"/>
      <c r="F836" s="1731"/>
      <c r="G836" s="1731"/>
      <c r="H836" s="1731"/>
      <c r="I836" s="1731"/>
      <c r="J836" s="1731"/>
      <c r="K836" s="1731"/>
      <c r="L836" s="1731"/>
      <c r="M836" s="1731"/>
      <c r="N836" s="1731"/>
      <c r="O836" s="1731"/>
      <c r="P836" s="1731"/>
      <c r="Q836" s="1731"/>
      <c r="R836" s="1731"/>
      <c r="S836" s="1731"/>
      <c r="T836" s="1731"/>
      <c r="U836" s="1731"/>
      <c r="V836" s="1731"/>
      <c r="W836" s="1731"/>
      <c r="X836" s="1731"/>
      <c r="Y836" s="1731"/>
      <c r="Z836" s="1731"/>
      <c r="AA836" s="1731"/>
      <c r="AB836" s="1731"/>
      <c r="AC836" s="1731"/>
      <c r="AD836" s="1731"/>
      <c r="AE836" s="1731"/>
      <c r="AF836" s="1731"/>
      <c r="AG836" s="1731"/>
      <c r="AH836" s="1731"/>
      <c r="AI836" s="1731"/>
      <c r="AJ836" s="1731"/>
      <c r="AK836" s="1731"/>
      <c r="AL836" s="1731"/>
      <c r="AM836" s="1731"/>
      <c r="AN836" s="1731"/>
      <c r="AO836" s="1731"/>
      <c r="AP836" s="1731"/>
      <c r="AQ836" s="1731"/>
      <c r="AR836" s="1731"/>
      <c r="AS836" s="1731"/>
      <c r="AT836" s="1731"/>
      <c r="AU836" s="1731"/>
      <c r="AV836" s="1731"/>
      <c r="AW836" s="1731"/>
      <c r="AX836" s="1731"/>
      <c r="AY836" s="1731"/>
      <c r="AZ836" s="1731"/>
      <c r="BA836" s="1731"/>
      <c r="BB836" s="1731"/>
      <c r="BC836" s="1731"/>
      <c r="BD836" s="1731"/>
      <c r="BE836" s="1731"/>
      <c r="BF836" s="1731"/>
      <c r="BG836" s="1731"/>
      <c r="BH836" s="1731"/>
      <c r="BI836" s="1731"/>
      <c r="BJ836" s="1731"/>
      <c r="BK836" s="1731"/>
      <c r="BL836" s="1731"/>
      <c r="BM836" s="1731"/>
      <c r="BN836" s="1731"/>
      <c r="BO836" s="1731"/>
      <c r="BP836" s="1731"/>
      <c r="BQ836" s="1731"/>
      <c r="BR836" s="1731"/>
      <c r="BS836" s="1731"/>
      <c r="BT836" s="1731"/>
      <c r="BU836" s="1731"/>
      <c r="BV836" s="1732"/>
      <c r="BW836" s="1732"/>
      <c r="BX836" s="1732"/>
      <c r="BY836" s="1732"/>
      <c r="BZ836" s="1731"/>
      <c r="CA836" s="2200"/>
      <c r="CB836" s="2200"/>
      <c r="CC836" s="2200"/>
      <c r="CD836" s="2200"/>
      <c r="CE836" s="2200"/>
      <c r="CF836" s="2200"/>
      <c r="CG836" s="2200"/>
      <c r="CH836" s="2200"/>
      <c r="CI836" s="2200"/>
      <c r="CJ836" s="2200"/>
      <c r="CK836" s="2200"/>
      <c r="CL836" s="2200"/>
      <c r="CM836" s="2200"/>
      <c r="CN836" s="2200"/>
      <c r="CO836" s="2200"/>
      <c r="CP836" s="2200"/>
      <c r="CQ836" s="2200"/>
      <c r="CR836" s="1731"/>
      <c r="CS836" s="1731"/>
    </row>
    <row r="837" spans="1:97" ht="13.5" customHeight="1" x14ac:dyDescent="0.25">
      <c r="A837" s="1731"/>
      <c r="B837" s="1731"/>
      <c r="C837" s="1731"/>
      <c r="D837" s="1731"/>
      <c r="E837" s="1731"/>
      <c r="F837" s="1731"/>
      <c r="G837" s="1731"/>
      <c r="H837" s="1731"/>
      <c r="I837" s="1731"/>
      <c r="J837" s="1731"/>
      <c r="K837" s="1731"/>
      <c r="L837" s="1731"/>
      <c r="M837" s="1731"/>
      <c r="N837" s="1731"/>
      <c r="O837" s="1731"/>
      <c r="P837" s="1731"/>
      <c r="Q837" s="1731"/>
      <c r="R837" s="1731"/>
      <c r="S837" s="1731"/>
      <c r="T837" s="1731"/>
      <c r="U837" s="1731"/>
      <c r="V837" s="1731"/>
      <c r="W837" s="1731"/>
      <c r="X837" s="1731"/>
      <c r="Y837" s="1731"/>
      <c r="Z837" s="1731"/>
      <c r="AA837" s="1731"/>
      <c r="AB837" s="1731"/>
      <c r="AC837" s="1731"/>
      <c r="AD837" s="1731"/>
      <c r="AE837" s="1731"/>
      <c r="AF837" s="1731"/>
      <c r="AG837" s="1731"/>
      <c r="AH837" s="1731"/>
      <c r="AI837" s="1731"/>
      <c r="AJ837" s="1731"/>
      <c r="AK837" s="1731"/>
      <c r="AL837" s="1731"/>
      <c r="AM837" s="1731"/>
      <c r="AN837" s="1731"/>
      <c r="AO837" s="1731"/>
      <c r="AP837" s="1731"/>
      <c r="AQ837" s="1731"/>
      <c r="AR837" s="1731"/>
      <c r="AS837" s="1731"/>
      <c r="AT837" s="1731"/>
      <c r="AU837" s="1731"/>
      <c r="AV837" s="1731"/>
      <c r="AW837" s="1731"/>
      <c r="AX837" s="1731"/>
      <c r="AY837" s="1731"/>
      <c r="AZ837" s="1731"/>
      <c r="BA837" s="1731"/>
      <c r="BB837" s="1731"/>
      <c r="BC837" s="1731"/>
      <c r="BD837" s="1731"/>
      <c r="BE837" s="1731"/>
      <c r="BF837" s="1731"/>
      <c r="BG837" s="1731"/>
      <c r="BH837" s="1731"/>
      <c r="BI837" s="1731"/>
      <c r="BJ837" s="1731"/>
      <c r="BK837" s="1731"/>
      <c r="BL837" s="1731"/>
      <c r="BM837" s="1731"/>
      <c r="BN837" s="1731"/>
      <c r="BO837" s="1731"/>
      <c r="BP837" s="1731"/>
      <c r="BQ837" s="1731"/>
      <c r="BR837" s="1731"/>
      <c r="BS837" s="1731"/>
      <c r="BT837" s="1731"/>
      <c r="BU837" s="1731"/>
      <c r="BV837" s="1732"/>
      <c r="BW837" s="1732"/>
      <c r="BX837" s="1732"/>
      <c r="BY837" s="1732"/>
      <c r="BZ837" s="1731"/>
      <c r="CA837" s="2200"/>
      <c r="CB837" s="2200"/>
      <c r="CC837" s="2200"/>
      <c r="CD837" s="2200"/>
      <c r="CE837" s="2200"/>
      <c r="CF837" s="2200"/>
      <c r="CG837" s="2200"/>
      <c r="CH837" s="2200"/>
      <c r="CI837" s="2200"/>
      <c r="CJ837" s="2200"/>
      <c r="CK837" s="2200"/>
      <c r="CL837" s="2200"/>
      <c r="CM837" s="2200"/>
      <c r="CN837" s="2200"/>
      <c r="CO837" s="2200"/>
      <c r="CP837" s="2200"/>
      <c r="CQ837" s="2200"/>
      <c r="CR837" s="1731"/>
      <c r="CS837" s="1731"/>
    </row>
    <row r="838" spans="1:97" ht="13.5" customHeight="1" x14ac:dyDescent="0.25">
      <c r="A838" s="1731"/>
      <c r="B838" s="1731"/>
      <c r="C838" s="1731"/>
      <c r="D838" s="1731"/>
      <c r="E838" s="1731"/>
      <c r="F838" s="1731"/>
      <c r="G838" s="1731"/>
      <c r="H838" s="1731"/>
      <c r="I838" s="1731"/>
      <c r="J838" s="1731"/>
      <c r="K838" s="1731"/>
      <c r="L838" s="1731"/>
      <c r="M838" s="1731"/>
      <c r="N838" s="1731"/>
      <c r="O838" s="1731"/>
      <c r="P838" s="1731"/>
      <c r="Q838" s="1731"/>
      <c r="R838" s="1731"/>
      <c r="S838" s="1731"/>
      <c r="T838" s="1731"/>
      <c r="U838" s="1731"/>
      <c r="V838" s="1731"/>
      <c r="W838" s="1731"/>
      <c r="X838" s="1731"/>
      <c r="Y838" s="1731"/>
      <c r="Z838" s="1731"/>
      <c r="AA838" s="1731"/>
      <c r="AB838" s="1731"/>
      <c r="AC838" s="1731"/>
      <c r="AD838" s="1731"/>
      <c r="AE838" s="1731"/>
      <c r="AF838" s="1731"/>
      <c r="AG838" s="1731"/>
      <c r="AH838" s="1731"/>
      <c r="AI838" s="1731"/>
      <c r="AJ838" s="1731"/>
      <c r="AK838" s="1731"/>
      <c r="AL838" s="1731"/>
      <c r="AM838" s="1731"/>
      <c r="AN838" s="1731"/>
      <c r="AO838" s="1731"/>
      <c r="AP838" s="1731"/>
      <c r="AQ838" s="1731"/>
      <c r="AR838" s="1731"/>
      <c r="AS838" s="1731"/>
      <c r="AT838" s="1731"/>
      <c r="AU838" s="1731"/>
      <c r="AV838" s="1731"/>
      <c r="AW838" s="1731"/>
      <c r="AX838" s="1731"/>
      <c r="AY838" s="1731"/>
      <c r="AZ838" s="1731"/>
      <c r="BA838" s="1731"/>
      <c r="BB838" s="1731"/>
      <c r="BC838" s="1731"/>
      <c r="BD838" s="1731"/>
      <c r="BE838" s="1731"/>
      <c r="BF838" s="1731"/>
      <c r="BG838" s="1731"/>
      <c r="BH838" s="1731"/>
      <c r="BI838" s="1731"/>
      <c r="BJ838" s="1731"/>
      <c r="BK838" s="1731"/>
      <c r="BL838" s="1731"/>
      <c r="BM838" s="1731"/>
      <c r="BN838" s="1731"/>
      <c r="BO838" s="1731"/>
      <c r="BP838" s="1731"/>
      <c r="BQ838" s="1731"/>
      <c r="BR838" s="1731"/>
      <c r="BS838" s="1731"/>
      <c r="BT838" s="1731"/>
      <c r="BU838" s="1731"/>
      <c r="BV838" s="1732"/>
      <c r="BW838" s="1732"/>
      <c r="BX838" s="1732"/>
      <c r="BY838" s="1732"/>
      <c r="BZ838" s="1731"/>
      <c r="CA838" s="2200"/>
      <c r="CB838" s="2200"/>
      <c r="CC838" s="2200"/>
      <c r="CD838" s="2200"/>
      <c r="CE838" s="2200"/>
      <c r="CF838" s="2200"/>
      <c r="CG838" s="2200"/>
      <c r="CH838" s="2200"/>
      <c r="CI838" s="2200"/>
      <c r="CJ838" s="2200"/>
      <c r="CK838" s="2200"/>
      <c r="CL838" s="2200"/>
      <c r="CM838" s="2200"/>
      <c r="CN838" s="2200"/>
      <c r="CO838" s="2200"/>
      <c r="CP838" s="2200"/>
      <c r="CQ838" s="2200"/>
      <c r="CR838" s="1731"/>
      <c r="CS838" s="1731"/>
    </row>
    <row r="839" spans="1:97" ht="13.5" customHeight="1" x14ac:dyDescent="0.25">
      <c r="A839" s="1731"/>
      <c r="B839" s="1731"/>
      <c r="C839" s="1731"/>
      <c r="D839" s="1731"/>
      <c r="E839" s="1731"/>
      <c r="F839" s="1731"/>
      <c r="G839" s="1731"/>
      <c r="H839" s="1731"/>
      <c r="I839" s="1731"/>
      <c r="J839" s="1731"/>
      <c r="K839" s="1731"/>
      <c r="L839" s="1731"/>
      <c r="M839" s="1731"/>
      <c r="N839" s="1731"/>
      <c r="O839" s="1731"/>
      <c r="P839" s="1731"/>
      <c r="Q839" s="1731"/>
      <c r="R839" s="1731"/>
      <c r="S839" s="1731"/>
      <c r="T839" s="1731"/>
      <c r="U839" s="1731"/>
      <c r="V839" s="1731"/>
      <c r="W839" s="1731"/>
      <c r="X839" s="1731"/>
      <c r="Y839" s="1731"/>
      <c r="Z839" s="1731"/>
      <c r="AA839" s="1731"/>
      <c r="AB839" s="1731"/>
      <c r="AC839" s="1731"/>
      <c r="AD839" s="1731"/>
      <c r="AE839" s="1731"/>
      <c r="AF839" s="1731"/>
      <c r="AG839" s="1731"/>
      <c r="AH839" s="1731"/>
      <c r="AI839" s="1731"/>
      <c r="AJ839" s="1731"/>
      <c r="AK839" s="1731"/>
      <c r="AL839" s="1731"/>
      <c r="AM839" s="1731"/>
      <c r="AN839" s="1731"/>
      <c r="AO839" s="1731"/>
      <c r="AP839" s="1731"/>
      <c r="AQ839" s="1731"/>
      <c r="AR839" s="1731"/>
      <c r="AS839" s="1731"/>
      <c r="AT839" s="1731"/>
      <c r="AU839" s="1731"/>
      <c r="AV839" s="1731"/>
      <c r="AW839" s="1731"/>
      <c r="AX839" s="1731"/>
      <c r="AY839" s="1731"/>
      <c r="AZ839" s="1731"/>
      <c r="BA839" s="1731"/>
      <c r="BB839" s="1731"/>
      <c r="BC839" s="1731"/>
      <c r="BD839" s="1731"/>
      <c r="BE839" s="1731"/>
      <c r="BF839" s="1731"/>
      <c r="BG839" s="1731"/>
      <c r="BH839" s="1731"/>
      <c r="BI839" s="1731"/>
      <c r="BJ839" s="1731"/>
      <c r="BK839" s="1731"/>
      <c r="BL839" s="1731"/>
      <c r="BM839" s="1731"/>
      <c r="BN839" s="1731"/>
      <c r="BO839" s="1731"/>
      <c r="BP839" s="1731"/>
      <c r="BQ839" s="1731"/>
      <c r="BR839" s="1731"/>
      <c r="BS839" s="1731"/>
      <c r="BT839" s="1731"/>
      <c r="BU839" s="1731"/>
      <c r="BV839" s="1732"/>
      <c r="BW839" s="1732"/>
      <c r="BX839" s="1732"/>
      <c r="BY839" s="1732"/>
      <c r="BZ839" s="1731"/>
      <c r="CA839" s="2200"/>
      <c r="CB839" s="2200"/>
      <c r="CC839" s="2200"/>
      <c r="CD839" s="2200"/>
      <c r="CE839" s="2200"/>
      <c r="CF839" s="2200"/>
      <c r="CG839" s="2200"/>
      <c r="CH839" s="2200"/>
      <c r="CI839" s="2200"/>
      <c r="CJ839" s="2200"/>
      <c r="CK839" s="2200"/>
      <c r="CL839" s="2200"/>
      <c r="CM839" s="2200"/>
      <c r="CN839" s="2200"/>
      <c r="CO839" s="2200"/>
      <c r="CP839" s="2200"/>
      <c r="CQ839" s="2200"/>
      <c r="CR839" s="1731"/>
      <c r="CS839" s="1731"/>
    </row>
    <row r="840" spans="1:97" ht="13.5" customHeight="1" x14ac:dyDescent="0.25">
      <c r="A840" s="1731"/>
      <c r="B840" s="1731"/>
      <c r="C840" s="1731"/>
      <c r="D840" s="1731"/>
      <c r="E840" s="1731"/>
      <c r="F840" s="1731"/>
      <c r="G840" s="1731"/>
      <c r="H840" s="1731"/>
      <c r="I840" s="1731"/>
      <c r="J840" s="1731"/>
      <c r="K840" s="1731"/>
      <c r="L840" s="1731"/>
      <c r="M840" s="1731"/>
      <c r="N840" s="1731"/>
      <c r="O840" s="1731"/>
      <c r="P840" s="1731"/>
      <c r="Q840" s="1731"/>
      <c r="R840" s="1731"/>
      <c r="S840" s="1731"/>
      <c r="T840" s="1731"/>
      <c r="U840" s="1731"/>
      <c r="V840" s="1731"/>
      <c r="W840" s="1731"/>
      <c r="X840" s="1731"/>
      <c r="Y840" s="1731"/>
      <c r="Z840" s="1731"/>
      <c r="AA840" s="1731"/>
      <c r="AB840" s="1731"/>
      <c r="AC840" s="1731"/>
      <c r="AD840" s="1731"/>
      <c r="AE840" s="1731"/>
      <c r="AF840" s="1731"/>
      <c r="AG840" s="1731"/>
      <c r="AH840" s="1731"/>
      <c r="AI840" s="1731"/>
      <c r="AJ840" s="1731"/>
      <c r="AK840" s="1731"/>
      <c r="AL840" s="1731"/>
      <c r="AM840" s="1731"/>
      <c r="AN840" s="1731"/>
      <c r="AO840" s="1731"/>
      <c r="AP840" s="1731"/>
      <c r="AQ840" s="1731"/>
      <c r="AR840" s="1731"/>
      <c r="AS840" s="1731"/>
      <c r="AT840" s="1731"/>
      <c r="AU840" s="1731"/>
      <c r="AV840" s="1731"/>
      <c r="AW840" s="1731"/>
      <c r="AX840" s="1731"/>
      <c r="AY840" s="1731"/>
      <c r="AZ840" s="1731"/>
      <c r="BA840" s="1731"/>
      <c r="BB840" s="1731"/>
      <c r="BC840" s="1731"/>
      <c r="BD840" s="1731"/>
      <c r="BE840" s="1731"/>
      <c r="BF840" s="1731"/>
      <c r="BG840" s="1731"/>
      <c r="BH840" s="1731"/>
      <c r="BI840" s="1731"/>
      <c r="BJ840" s="1731"/>
      <c r="BK840" s="1731"/>
      <c r="BL840" s="1731"/>
      <c r="BM840" s="1731"/>
      <c r="BN840" s="1731"/>
      <c r="BO840" s="1731"/>
      <c r="BP840" s="1731"/>
      <c r="BQ840" s="1731"/>
      <c r="BR840" s="1731"/>
      <c r="BS840" s="1731"/>
      <c r="BT840" s="1731"/>
      <c r="BU840" s="1731"/>
      <c r="BV840" s="1732"/>
      <c r="BW840" s="1732"/>
      <c r="BX840" s="1732"/>
      <c r="BY840" s="1732"/>
      <c r="BZ840" s="1731"/>
      <c r="CA840" s="2200"/>
      <c r="CB840" s="2200"/>
      <c r="CC840" s="2200"/>
      <c r="CD840" s="2200"/>
      <c r="CE840" s="2200"/>
      <c r="CF840" s="2200"/>
      <c r="CG840" s="2200"/>
      <c r="CH840" s="2200"/>
      <c r="CI840" s="2200"/>
      <c r="CJ840" s="2200"/>
      <c r="CK840" s="2200"/>
      <c r="CL840" s="2200"/>
      <c r="CM840" s="2200"/>
      <c r="CN840" s="2200"/>
      <c r="CO840" s="2200"/>
      <c r="CP840" s="2200"/>
      <c r="CQ840" s="2200"/>
      <c r="CR840" s="1731"/>
      <c r="CS840" s="1731"/>
    </row>
    <row r="841" spans="1:97" ht="13.5" customHeight="1" x14ac:dyDescent="0.25">
      <c r="A841" s="1731"/>
      <c r="B841" s="1731"/>
      <c r="C841" s="1731"/>
      <c r="D841" s="1731"/>
      <c r="E841" s="1731"/>
      <c r="F841" s="1731"/>
      <c r="G841" s="1731"/>
      <c r="H841" s="1731"/>
      <c r="I841" s="1731"/>
      <c r="J841" s="1731"/>
      <c r="K841" s="1731"/>
      <c r="L841" s="1731"/>
      <c r="M841" s="1731"/>
      <c r="N841" s="1731"/>
      <c r="O841" s="1731"/>
      <c r="P841" s="1731"/>
      <c r="Q841" s="1731"/>
      <c r="R841" s="1731"/>
      <c r="S841" s="1731"/>
      <c r="T841" s="1731"/>
      <c r="U841" s="1731"/>
      <c r="V841" s="1731"/>
      <c r="W841" s="1731"/>
      <c r="X841" s="1731"/>
      <c r="Y841" s="1731"/>
      <c r="Z841" s="1731"/>
      <c r="AA841" s="1731"/>
      <c r="AB841" s="1731"/>
      <c r="AC841" s="1731"/>
      <c r="AD841" s="1731"/>
      <c r="AE841" s="1731"/>
      <c r="AF841" s="1731"/>
      <c r="AG841" s="1731"/>
      <c r="AH841" s="1731"/>
      <c r="AI841" s="1731"/>
      <c r="AJ841" s="1731"/>
      <c r="AK841" s="1731"/>
      <c r="AL841" s="1731"/>
      <c r="AM841" s="1731"/>
      <c r="AN841" s="1731"/>
      <c r="AO841" s="1731"/>
      <c r="AP841" s="1731"/>
      <c r="AQ841" s="1731"/>
      <c r="AR841" s="1731"/>
      <c r="AS841" s="1731"/>
      <c r="AT841" s="1731"/>
      <c r="AU841" s="1731"/>
      <c r="AV841" s="1731"/>
      <c r="AW841" s="1731"/>
      <c r="AX841" s="1731"/>
      <c r="AY841" s="1731"/>
      <c r="AZ841" s="1731"/>
      <c r="BA841" s="1731"/>
      <c r="BB841" s="1731"/>
      <c r="BC841" s="1731"/>
      <c r="BD841" s="1731"/>
      <c r="BE841" s="1731"/>
      <c r="BF841" s="1731"/>
      <c r="BG841" s="1731"/>
      <c r="BH841" s="1731"/>
      <c r="BI841" s="1731"/>
      <c r="BJ841" s="1731"/>
      <c r="BK841" s="1731"/>
      <c r="BL841" s="1731"/>
      <c r="BM841" s="1731"/>
      <c r="BN841" s="1731"/>
      <c r="BO841" s="1731"/>
      <c r="BP841" s="1731"/>
      <c r="BQ841" s="1731"/>
      <c r="BR841" s="1731"/>
      <c r="BS841" s="1731"/>
      <c r="BT841" s="1731"/>
      <c r="BU841" s="1731"/>
      <c r="BV841" s="1732"/>
      <c r="BW841" s="1732"/>
      <c r="BX841" s="1732"/>
      <c r="BY841" s="1732"/>
      <c r="BZ841" s="1731"/>
      <c r="CA841" s="2200"/>
      <c r="CB841" s="2200"/>
      <c r="CC841" s="2200"/>
      <c r="CD841" s="2200"/>
      <c r="CE841" s="2200"/>
      <c r="CF841" s="2200"/>
      <c r="CG841" s="2200"/>
      <c r="CH841" s="2200"/>
      <c r="CI841" s="2200"/>
      <c r="CJ841" s="2200"/>
      <c r="CK841" s="2200"/>
      <c r="CL841" s="2200"/>
      <c r="CM841" s="2200"/>
      <c r="CN841" s="2200"/>
      <c r="CO841" s="2200"/>
      <c r="CP841" s="2200"/>
      <c r="CQ841" s="2200"/>
      <c r="CR841" s="1731"/>
      <c r="CS841" s="1731"/>
    </row>
    <row r="842" spans="1:97" ht="13.5" customHeight="1" x14ac:dyDescent="0.25">
      <c r="A842" s="1731"/>
      <c r="B842" s="1731"/>
      <c r="C842" s="1731"/>
      <c r="D842" s="1731"/>
      <c r="E842" s="1731"/>
      <c r="F842" s="1731"/>
      <c r="G842" s="1731"/>
      <c r="H842" s="1731"/>
      <c r="I842" s="1731"/>
      <c r="J842" s="1731"/>
      <c r="K842" s="1731"/>
      <c r="L842" s="1731"/>
      <c r="M842" s="1731"/>
      <c r="N842" s="1731"/>
      <c r="O842" s="1731"/>
      <c r="P842" s="1731"/>
      <c r="Q842" s="1731"/>
      <c r="R842" s="1731"/>
      <c r="S842" s="1731"/>
      <c r="T842" s="1731"/>
      <c r="U842" s="1731"/>
      <c r="V842" s="1731"/>
      <c r="W842" s="1731"/>
      <c r="X842" s="1731"/>
      <c r="Y842" s="1731"/>
      <c r="Z842" s="1731"/>
      <c r="AA842" s="1731"/>
      <c r="AB842" s="1731"/>
      <c r="AC842" s="1731"/>
      <c r="AD842" s="1731"/>
      <c r="AE842" s="1731"/>
      <c r="AF842" s="1731"/>
      <c r="AG842" s="1731"/>
      <c r="AH842" s="1731"/>
      <c r="AI842" s="1731"/>
      <c r="AJ842" s="1731"/>
      <c r="AK842" s="1731"/>
      <c r="AL842" s="1731"/>
      <c r="AM842" s="1731"/>
      <c r="AN842" s="1731"/>
      <c r="AO842" s="1731"/>
      <c r="AP842" s="1731"/>
      <c r="AQ842" s="1731"/>
      <c r="AR842" s="1731"/>
      <c r="AS842" s="1731"/>
      <c r="AT842" s="1731"/>
      <c r="AU842" s="1731"/>
      <c r="AV842" s="1731"/>
      <c r="AW842" s="1731"/>
      <c r="AX842" s="1731"/>
      <c r="AY842" s="1731"/>
      <c r="AZ842" s="1731"/>
      <c r="BA842" s="1731"/>
      <c r="BB842" s="1731"/>
      <c r="BC842" s="1731"/>
      <c r="BD842" s="1731"/>
      <c r="BE842" s="1731"/>
      <c r="BF842" s="1731"/>
      <c r="BG842" s="1731"/>
      <c r="BH842" s="1731"/>
      <c r="BI842" s="1731"/>
      <c r="BJ842" s="1731"/>
      <c r="BK842" s="1731"/>
      <c r="BL842" s="1731"/>
      <c r="BM842" s="1731"/>
      <c r="BN842" s="1731"/>
      <c r="BO842" s="1731"/>
      <c r="BP842" s="1731"/>
      <c r="BQ842" s="1731"/>
      <c r="BR842" s="1731"/>
      <c r="BS842" s="1731"/>
      <c r="BT842" s="1731"/>
      <c r="BU842" s="1731"/>
      <c r="BV842" s="1732"/>
      <c r="BW842" s="1732"/>
      <c r="BX842" s="1732"/>
      <c r="BY842" s="1732"/>
      <c r="BZ842" s="1731"/>
      <c r="CA842" s="2200"/>
      <c r="CB842" s="2200"/>
      <c r="CC842" s="2200"/>
      <c r="CD842" s="2200"/>
      <c r="CE842" s="2200"/>
      <c r="CF842" s="2200"/>
      <c r="CG842" s="2200"/>
      <c r="CH842" s="2200"/>
      <c r="CI842" s="2200"/>
      <c r="CJ842" s="2200"/>
      <c r="CK842" s="2200"/>
      <c r="CL842" s="2200"/>
      <c r="CM842" s="2200"/>
      <c r="CN842" s="2200"/>
      <c r="CO842" s="2200"/>
      <c r="CP842" s="2200"/>
      <c r="CQ842" s="2200"/>
      <c r="CR842" s="1731"/>
      <c r="CS842" s="1731"/>
    </row>
    <row r="843" spans="1:97" ht="13.5" customHeight="1" x14ac:dyDescent="0.25">
      <c r="A843" s="1731"/>
      <c r="B843" s="1731"/>
      <c r="C843" s="1731"/>
      <c r="D843" s="1731"/>
      <c r="E843" s="1731"/>
      <c r="F843" s="1731"/>
      <c r="G843" s="1731"/>
      <c r="H843" s="1731"/>
      <c r="I843" s="1731"/>
      <c r="J843" s="1731"/>
      <c r="K843" s="1731"/>
      <c r="L843" s="1731"/>
      <c r="M843" s="1731"/>
      <c r="N843" s="1731"/>
      <c r="O843" s="1731"/>
      <c r="P843" s="1731"/>
      <c r="Q843" s="1731"/>
      <c r="R843" s="1731"/>
      <c r="S843" s="1731"/>
      <c r="T843" s="1731"/>
      <c r="U843" s="1731"/>
      <c r="V843" s="1731"/>
      <c r="W843" s="1731"/>
      <c r="X843" s="1731"/>
      <c r="Y843" s="1731"/>
      <c r="Z843" s="1731"/>
      <c r="AA843" s="1731"/>
      <c r="AB843" s="1731"/>
      <c r="AC843" s="1731"/>
      <c r="AD843" s="1731"/>
      <c r="AE843" s="1731"/>
      <c r="AF843" s="1731"/>
      <c r="AG843" s="1731"/>
      <c r="AH843" s="1731"/>
      <c r="AI843" s="1731"/>
      <c r="AJ843" s="1731"/>
      <c r="AK843" s="1731"/>
      <c r="AL843" s="1731"/>
      <c r="AM843" s="1731"/>
      <c r="AN843" s="1731"/>
      <c r="AO843" s="1731"/>
      <c r="AP843" s="1731"/>
      <c r="AQ843" s="1731"/>
      <c r="AR843" s="1731"/>
      <c r="AS843" s="1731"/>
      <c r="AT843" s="1731"/>
      <c r="AU843" s="1731"/>
      <c r="AV843" s="1731"/>
      <c r="AW843" s="1731"/>
      <c r="AX843" s="1731"/>
      <c r="AY843" s="1731"/>
      <c r="AZ843" s="1731"/>
      <c r="BA843" s="1731"/>
      <c r="BB843" s="1731"/>
      <c r="BC843" s="1731"/>
      <c r="BD843" s="1731"/>
      <c r="BE843" s="1731"/>
      <c r="BF843" s="1731"/>
      <c r="BG843" s="1731"/>
      <c r="BH843" s="1731"/>
      <c r="BI843" s="1731"/>
      <c r="BJ843" s="1731"/>
      <c r="BK843" s="1731"/>
      <c r="BL843" s="1731"/>
      <c r="BM843" s="1731"/>
      <c r="BN843" s="1731"/>
      <c r="BO843" s="1731"/>
      <c r="BP843" s="1731"/>
      <c r="BQ843" s="1731"/>
      <c r="BR843" s="1731"/>
      <c r="BS843" s="1731"/>
      <c r="BT843" s="1731"/>
      <c r="BU843" s="1731"/>
      <c r="BV843" s="1732"/>
      <c r="BW843" s="1732"/>
      <c r="BX843" s="1732"/>
      <c r="BY843" s="1732"/>
      <c r="BZ843" s="1731"/>
      <c r="CA843" s="2200"/>
      <c r="CB843" s="2200"/>
      <c r="CC843" s="2200"/>
      <c r="CD843" s="2200"/>
      <c r="CE843" s="2200"/>
      <c r="CF843" s="2200"/>
      <c r="CG843" s="2200"/>
      <c r="CH843" s="2200"/>
      <c r="CI843" s="2200"/>
      <c r="CJ843" s="2200"/>
      <c r="CK843" s="2200"/>
      <c r="CL843" s="2200"/>
      <c r="CM843" s="2200"/>
      <c r="CN843" s="2200"/>
      <c r="CO843" s="2200"/>
      <c r="CP843" s="2200"/>
      <c r="CQ843" s="2200"/>
      <c r="CR843" s="1731"/>
      <c r="CS843" s="1731"/>
    </row>
    <row r="844" spans="1:97" ht="13.5" customHeight="1" x14ac:dyDescent="0.25">
      <c r="A844" s="1731"/>
      <c r="B844" s="1731"/>
      <c r="C844" s="1731"/>
      <c r="D844" s="1731"/>
      <c r="E844" s="1731"/>
      <c r="F844" s="1731"/>
      <c r="G844" s="1731"/>
      <c r="H844" s="1731"/>
      <c r="I844" s="1731"/>
      <c r="J844" s="1731"/>
      <c r="K844" s="1731"/>
      <c r="L844" s="1731"/>
      <c r="M844" s="1731"/>
      <c r="N844" s="1731"/>
      <c r="O844" s="1731"/>
      <c r="P844" s="1731"/>
      <c r="Q844" s="1731"/>
      <c r="R844" s="1731"/>
      <c r="S844" s="1731"/>
      <c r="T844" s="1731"/>
      <c r="U844" s="1731"/>
      <c r="V844" s="1731"/>
      <c r="W844" s="1731"/>
      <c r="X844" s="1731"/>
      <c r="Y844" s="1731"/>
      <c r="Z844" s="1731"/>
      <c r="AA844" s="1731"/>
      <c r="AB844" s="1731"/>
      <c r="AC844" s="1731"/>
      <c r="AD844" s="1731"/>
      <c r="AE844" s="1731"/>
      <c r="AF844" s="1731"/>
      <c r="AG844" s="1731"/>
      <c r="AH844" s="1731"/>
      <c r="AI844" s="1731"/>
      <c r="AJ844" s="1731"/>
      <c r="AK844" s="1731"/>
      <c r="AL844" s="1731"/>
      <c r="AM844" s="1731"/>
      <c r="AN844" s="1731"/>
      <c r="AO844" s="1731"/>
      <c r="AP844" s="1731"/>
      <c r="AQ844" s="1731"/>
      <c r="AR844" s="1731"/>
      <c r="AS844" s="1731"/>
      <c r="AT844" s="1731"/>
      <c r="AU844" s="1731"/>
      <c r="AV844" s="1731"/>
      <c r="AW844" s="1731"/>
      <c r="AX844" s="1731"/>
      <c r="AY844" s="1731"/>
      <c r="AZ844" s="1731"/>
      <c r="BA844" s="1731"/>
      <c r="BB844" s="1731"/>
      <c r="BC844" s="1731"/>
      <c r="BD844" s="1731"/>
      <c r="BE844" s="1731"/>
      <c r="BF844" s="1731"/>
      <c r="BG844" s="1731"/>
      <c r="BH844" s="1731"/>
      <c r="BI844" s="1731"/>
      <c r="BJ844" s="1731"/>
      <c r="BK844" s="1731"/>
      <c r="BL844" s="1731"/>
      <c r="BM844" s="1731"/>
      <c r="BN844" s="1731"/>
      <c r="BO844" s="1731"/>
      <c r="BP844" s="1731"/>
      <c r="BQ844" s="1731"/>
      <c r="BR844" s="1731"/>
      <c r="BS844" s="1731"/>
      <c r="BT844" s="1731"/>
      <c r="BU844" s="1731"/>
      <c r="BV844" s="1732"/>
      <c r="BW844" s="1732"/>
      <c r="BX844" s="1732"/>
      <c r="BY844" s="1732"/>
      <c r="BZ844" s="1731"/>
      <c r="CA844" s="2200"/>
      <c r="CB844" s="2200"/>
      <c r="CC844" s="2200"/>
      <c r="CD844" s="2200"/>
      <c r="CE844" s="2200"/>
      <c r="CF844" s="2200"/>
      <c r="CG844" s="2200"/>
      <c r="CH844" s="2200"/>
      <c r="CI844" s="2200"/>
      <c r="CJ844" s="2200"/>
      <c r="CK844" s="2200"/>
      <c r="CL844" s="2200"/>
      <c r="CM844" s="2200"/>
      <c r="CN844" s="2200"/>
      <c r="CO844" s="2200"/>
      <c r="CP844" s="2200"/>
      <c r="CQ844" s="2200"/>
      <c r="CR844" s="1731"/>
      <c r="CS844" s="1731"/>
    </row>
    <row r="845" spans="1:97" ht="13.5" customHeight="1" x14ac:dyDescent="0.25">
      <c r="A845" s="1731"/>
      <c r="B845" s="1731"/>
      <c r="C845" s="1731"/>
      <c r="D845" s="1731"/>
      <c r="E845" s="1731"/>
      <c r="F845" s="1731"/>
      <c r="G845" s="1731"/>
      <c r="H845" s="1731"/>
      <c r="I845" s="1731"/>
      <c r="J845" s="1731"/>
      <c r="K845" s="1731"/>
      <c r="L845" s="1731"/>
      <c r="M845" s="1731"/>
      <c r="N845" s="1731"/>
      <c r="O845" s="1731"/>
      <c r="P845" s="1731"/>
      <c r="Q845" s="1731"/>
      <c r="R845" s="1731"/>
      <c r="S845" s="1731"/>
      <c r="T845" s="1731"/>
      <c r="U845" s="1731"/>
      <c r="V845" s="1731"/>
      <c r="W845" s="1731"/>
      <c r="X845" s="1731"/>
      <c r="Y845" s="1731"/>
      <c r="Z845" s="1731"/>
      <c r="AA845" s="1731"/>
      <c r="AB845" s="1731"/>
      <c r="AC845" s="1731"/>
      <c r="AD845" s="1731"/>
      <c r="AE845" s="1731"/>
      <c r="AF845" s="1731"/>
      <c r="AG845" s="1731"/>
      <c r="AH845" s="1731"/>
      <c r="AI845" s="1731"/>
      <c r="AJ845" s="1731"/>
      <c r="AK845" s="1731"/>
      <c r="AL845" s="1731"/>
      <c r="AM845" s="1731"/>
      <c r="AN845" s="1731"/>
      <c r="AO845" s="1731"/>
      <c r="AP845" s="1731"/>
      <c r="AQ845" s="1731"/>
      <c r="AR845" s="1731"/>
      <c r="AS845" s="1731"/>
      <c r="AT845" s="1731"/>
      <c r="AU845" s="1731"/>
      <c r="AV845" s="1731"/>
      <c r="AW845" s="1731"/>
      <c r="AX845" s="1731"/>
      <c r="AY845" s="1731"/>
      <c r="AZ845" s="1731"/>
      <c r="BA845" s="1731"/>
      <c r="BB845" s="1731"/>
      <c r="BC845" s="1731"/>
      <c r="BD845" s="1731"/>
      <c r="BE845" s="1731"/>
      <c r="BF845" s="1731"/>
      <c r="BG845" s="1731"/>
      <c r="BH845" s="1731"/>
      <c r="BI845" s="1731"/>
      <c r="BJ845" s="1731"/>
      <c r="BK845" s="1731"/>
      <c r="BL845" s="1731"/>
      <c r="BM845" s="1731"/>
      <c r="BN845" s="1731"/>
      <c r="BO845" s="1731"/>
      <c r="BP845" s="1731"/>
      <c r="BQ845" s="1731"/>
      <c r="BR845" s="1731"/>
      <c r="BS845" s="1731"/>
      <c r="BT845" s="1731"/>
      <c r="BU845" s="1731"/>
      <c r="BV845" s="1732"/>
      <c r="BW845" s="1732"/>
      <c r="BX845" s="1732"/>
      <c r="BY845" s="1732"/>
      <c r="BZ845" s="1731"/>
      <c r="CA845" s="2200"/>
      <c r="CB845" s="2200"/>
      <c r="CC845" s="2200"/>
      <c r="CD845" s="2200"/>
      <c r="CE845" s="2200"/>
      <c r="CF845" s="2200"/>
      <c r="CG845" s="2200"/>
      <c r="CH845" s="2200"/>
      <c r="CI845" s="2200"/>
      <c r="CJ845" s="2200"/>
      <c r="CK845" s="2200"/>
      <c r="CL845" s="2200"/>
      <c r="CM845" s="2200"/>
      <c r="CN845" s="2200"/>
      <c r="CO845" s="2200"/>
      <c r="CP845" s="2200"/>
      <c r="CQ845" s="2200"/>
      <c r="CR845" s="1731"/>
      <c r="CS845" s="1731"/>
    </row>
    <row r="846" spans="1:97" ht="13.5" customHeight="1" x14ac:dyDescent="0.25">
      <c r="A846" s="1731"/>
      <c r="B846" s="1731"/>
      <c r="C846" s="1731"/>
      <c r="D846" s="1731"/>
      <c r="E846" s="1731"/>
      <c r="F846" s="1731"/>
      <c r="G846" s="1731"/>
      <c r="H846" s="1731"/>
      <c r="I846" s="1731"/>
      <c r="J846" s="1731"/>
      <c r="K846" s="1731"/>
      <c r="L846" s="1731"/>
      <c r="M846" s="1731"/>
      <c r="N846" s="1731"/>
      <c r="O846" s="1731"/>
      <c r="P846" s="1731"/>
      <c r="Q846" s="1731"/>
      <c r="R846" s="1731"/>
      <c r="S846" s="1731"/>
      <c r="T846" s="1731"/>
      <c r="U846" s="1731"/>
      <c r="V846" s="1731"/>
      <c r="W846" s="1731"/>
      <c r="X846" s="1731"/>
      <c r="Y846" s="1731"/>
      <c r="Z846" s="1731"/>
      <c r="AA846" s="1731"/>
      <c r="AB846" s="1731"/>
      <c r="AC846" s="1731"/>
      <c r="AD846" s="1731"/>
      <c r="AE846" s="1731"/>
      <c r="AF846" s="1731"/>
      <c r="AG846" s="1731"/>
      <c r="AH846" s="1731"/>
      <c r="AI846" s="1731"/>
      <c r="AJ846" s="1731"/>
      <c r="AK846" s="1731"/>
      <c r="AL846" s="1731"/>
      <c r="AM846" s="1731"/>
      <c r="AN846" s="1731"/>
      <c r="AO846" s="1731"/>
      <c r="AP846" s="1731"/>
      <c r="AQ846" s="1731"/>
      <c r="AR846" s="1731"/>
      <c r="AS846" s="1731"/>
      <c r="AT846" s="1731"/>
      <c r="AU846" s="1731"/>
      <c r="AV846" s="1731"/>
      <c r="AW846" s="1731"/>
      <c r="AX846" s="1731"/>
      <c r="AY846" s="1731"/>
      <c r="AZ846" s="1731"/>
      <c r="BA846" s="1731"/>
      <c r="BB846" s="1731"/>
      <c r="BC846" s="1731"/>
      <c r="BD846" s="1731"/>
      <c r="BE846" s="1731"/>
      <c r="BF846" s="1731"/>
      <c r="BG846" s="1731"/>
      <c r="BH846" s="1731"/>
      <c r="BI846" s="1731"/>
      <c r="BJ846" s="1731"/>
      <c r="BK846" s="1731"/>
      <c r="BL846" s="1731"/>
      <c r="BM846" s="1731"/>
      <c r="BN846" s="1731"/>
      <c r="BO846" s="1731"/>
      <c r="BP846" s="1731"/>
      <c r="BQ846" s="1731"/>
      <c r="BR846" s="1731"/>
      <c r="BS846" s="1731"/>
      <c r="BT846" s="1731"/>
      <c r="BU846" s="1731"/>
      <c r="BV846" s="1732"/>
      <c r="BW846" s="1732"/>
      <c r="BX846" s="1732"/>
      <c r="BY846" s="1732"/>
      <c r="BZ846" s="1731"/>
      <c r="CA846" s="2200"/>
      <c r="CB846" s="2200"/>
      <c r="CC846" s="2200"/>
      <c r="CD846" s="2200"/>
      <c r="CE846" s="2200"/>
      <c r="CF846" s="2200"/>
      <c r="CG846" s="2200"/>
      <c r="CH846" s="2200"/>
      <c r="CI846" s="2200"/>
      <c r="CJ846" s="2200"/>
      <c r="CK846" s="2200"/>
      <c r="CL846" s="2200"/>
      <c r="CM846" s="2200"/>
      <c r="CN846" s="2200"/>
      <c r="CO846" s="2200"/>
      <c r="CP846" s="2200"/>
      <c r="CQ846" s="2200"/>
      <c r="CR846" s="1731"/>
      <c r="CS846" s="1731"/>
    </row>
    <row r="847" spans="1:97" ht="13.5" customHeight="1" x14ac:dyDescent="0.25">
      <c r="A847" s="1731"/>
      <c r="B847" s="1731"/>
      <c r="C847" s="1731"/>
      <c r="D847" s="1731"/>
      <c r="E847" s="1731"/>
      <c r="F847" s="1731"/>
      <c r="G847" s="1731"/>
      <c r="H847" s="1731"/>
      <c r="I847" s="1731"/>
      <c r="J847" s="1731"/>
      <c r="K847" s="1731"/>
      <c r="L847" s="1731"/>
      <c r="M847" s="1731"/>
      <c r="N847" s="1731"/>
      <c r="O847" s="1731"/>
      <c r="P847" s="1731"/>
      <c r="Q847" s="1731"/>
      <c r="R847" s="1731"/>
      <c r="S847" s="1731"/>
      <c r="T847" s="1731"/>
      <c r="U847" s="1731"/>
      <c r="V847" s="1731"/>
      <c r="W847" s="1731"/>
      <c r="X847" s="1731"/>
      <c r="Y847" s="1731"/>
      <c r="Z847" s="1731"/>
      <c r="AA847" s="1731"/>
      <c r="AB847" s="1731"/>
      <c r="AC847" s="1731"/>
      <c r="AD847" s="1731"/>
      <c r="AE847" s="1731"/>
      <c r="AF847" s="1731"/>
      <c r="AG847" s="1731"/>
      <c r="AH847" s="1731"/>
      <c r="AI847" s="1731"/>
      <c r="AJ847" s="1731"/>
      <c r="AK847" s="1731"/>
      <c r="AL847" s="1731"/>
      <c r="AM847" s="1731"/>
      <c r="AN847" s="1731"/>
      <c r="AO847" s="1731"/>
      <c r="AP847" s="1731"/>
      <c r="AQ847" s="1731"/>
      <c r="AR847" s="1731"/>
      <c r="AS847" s="1731"/>
      <c r="AT847" s="1731"/>
      <c r="AU847" s="1731"/>
      <c r="AV847" s="1731"/>
      <c r="AW847" s="1731"/>
      <c r="AX847" s="1731"/>
      <c r="AY847" s="1731"/>
      <c r="AZ847" s="1731"/>
      <c r="BA847" s="1731"/>
      <c r="BB847" s="1731"/>
      <c r="BC847" s="1731"/>
      <c r="BD847" s="1731"/>
      <c r="BE847" s="1731"/>
      <c r="BF847" s="1731"/>
      <c r="BG847" s="1731"/>
      <c r="BH847" s="1731"/>
      <c r="BI847" s="1731"/>
      <c r="BJ847" s="1731"/>
      <c r="BK847" s="1731"/>
      <c r="BL847" s="1731"/>
      <c r="BM847" s="1731"/>
      <c r="BN847" s="1731"/>
      <c r="BO847" s="1731"/>
      <c r="BP847" s="1731"/>
      <c r="BQ847" s="1731"/>
      <c r="BR847" s="1731"/>
      <c r="BS847" s="1731"/>
      <c r="BT847" s="1731"/>
      <c r="BU847" s="1731"/>
      <c r="BV847" s="1732"/>
      <c r="BW847" s="1732"/>
      <c r="BX847" s="1732"/>
      <c r="BY847" s="1732"/>
      <c r="BZ847" s="1731"/>
      <c r="CA847" s="2200"/>
      <c r="CB847" s="2200"/>
      <c r="CC847" s="2200"/>
      <c r="CD847" s="2200"/>
      <c r="CE847" s="2200"/>
      <c r="CF847" s="2200"/>
      <c r="CG847" s="2200"/>
      <c r="CH847" s="2200"/>
      <c r="CI847" s="2200"/>
      <c r="CJ847" s="2200"/>
      <c r="CK847" s="2200"/>
      <c r="CL847" s="2200"/>
      <c r="CM847" s="2200"/>
      <c r="CN847" s="2200"/>
      <c r="CO847" s="2200"/>
      <c r="CP847" s="2200"/>
      <c r="CQ847" s="2200"/>
      <c r="CR847" s="1731"/>
      <c r="CS847" s="1731"/>
    </row>
    <row r="848" spans="1:97" ht="13.5" customHeight="1" x14ac:dyDescent="0.25">
      <c r="A848" s="1731"/>
      <c r="B848" s="1731"/>
      <c r="C848" s="1731"/>
      <c r="D848" s="1731"/>
      <c r="E848" s="1731"/>
      <c r="F848" s="1731"/>
      <c r="G848" s="1731"/>
      <c r="H848" s="1731"/>
      <c r="I848" s="1731"/>
      <c r="J848" s="1731"/>
      <c r="K848" s="1731"/>
      <c r="L848" s="1731"/>
      <c r="M848" s="1731"/>
      <c r="N848" s="1731"/>
      <c r="O848" s="1731"/>
      <c r="P848" s="1731"/>
      <c r="Q848" s="1731"/>
      <c r="R848" s="1731"/>
      <c r="S848" s="1731"/>
      <c r="T848" s="1731"/>
      <c r="U848" s="1731"/>
      <c r="V848" s="1731"/>
      <c r="W848" s="1731"/>
      <c r="X848" s="1731"/>
      <c r="Y848" s="1731"/>
      <c r="Z848" s="1731"/>
      <c r="AA848" s="1731"/>
      <c r="AB848" s="1731"/>
      <c r="AC848" s="1731"/>
      <c r="AD848" s="1731"/>
      <c r="AE848" s="1731"/>
      <c r="AF848" s="1731"/>
      <c r="AG848" s="1731"/>
      <c r="AH848" s="1731"/>
      <c r="AI848" s="1731"/>
      <c r="AJ848" s="1731"/>
      <c r="AK848" s="1731"/>
      <c r="AL848" s="1731"/>
      <c r="AM848" s="1731"/>
      <c r="AN848" s="1731"/>
      <c r="AO848" s="1731"/>
      <c r="AP848" s="1731"/>
      <c r="AQ848" s="1731"/>
      <c r="AR848" s="1731"/>
      <c r="AS848" s="1731"/>
      <c r="AT848" s="1731"/>
      <c r="AU848" s="1731"/>
      <c r="AV848" s="1731"/>
      <c r="AW848" s="1731"/>
      <c r="AX848" s="1731"/>
      <c r="AY848" s="1731"/>
      <c r="AZ848" s="1731"/>
      <c r="BA848" s="1731"/>
      <c r="BB848" s="1731"/>
      <c r="BC848" s="1731"/>
      <c r="BD848" s="1731"/>
      <c r="BE848" s="1731"/>
      <c r="BF848" s="1731"/>
      <c r="BG848" s="1731"/>
      <c r="BH848" s="1731"/>
      <c r="BI848" s="1731"/>
      <c r="BJ848" s="1731"/>
      <c r="BK848" s="1731"/>
      <c r="BL848" s="1731"/>
      <c r="BM848" s="1731"/>
      <c r="BN848" s="1731"/>
      <c r="BO848" s="1731"/>
      <c r="BP848" s="1731"/>
      <c r="BQ848" s="1731"/>
      <c r="BR848" s="1731"/>
      <c r="BS848" s="1731"/>
      <c r="BT848" s="1731"/>
      <c r="BU848" s="1731"/>
      <c r="BV848" s="1732"/>
      <c r="BW848" s="1732"/>
      <c r="BX848" s="1732"/>
      <c r="BY848" s="1732"/>
      <c r="BZ848" s="1731"/>
      <c r="CA848" s="2200"/>
      <c r="CB848" s="2200"/>
      <c r="CC848" s="2200"/>
      <c r="CD848" s="2200"/>
      <c r="CE848" s="2200"/>
      <c r="CF848" s="2200"/>
      <c r="CG848" s="2200"/>
      <c r="CH848" s="2200"/>
      <c r="CI848" s="2200"/>
      <c r="CJ848" s="2200"/>
      <c r="CK848" s="2200"/>
      <c r="CL848" s="2200"/>
      <c r="CM848" s="2200"/>
      <c r="CN848" s="2200"/>
      <c r="CO848" s="2200"/>
      <c r="CP848" s="2200"/>
      <c r="CQ848" s="2200"/>
      <c r="CR848" s="1731"/>
      <c r="CS848" s="1731"/>
    </row>
    <row r="849" spans="1:97" ht="13.5" customHeight="1" x14ac:dyDescent="0.25">
      <c r="A849" s="1731"/>
      <c r="B849" s="1731"/>
      <c r="C849" s="1731"/>
      <c r="D849" s="1731"/>
      <c r="E849" s="1731"/>
      <c r="F849" s="1731"/>
      <c r="G849" s="1731"/>
      <c r="H849" s="1731"/>
      <c r="I849" s="1731"/>
      <c r="J849" s="1731"/>
      <c r="K849" s="1731"/>
      <c r="L849" s="1731"/>
      <c r="M849" s="1731"/>
      <c r="N849" s="1731"/>
      <c r="O849" s="1731"/>
      <c r="P849" s="1731"/>
      <c r="Q849" s="1731"/>
      <c r="R849" s="1731"/>
      <c r="S849" s="1731"/>
      <c r="T849" s="1731"/>
      <c r="U849" s="1731"/>
      <c r="V849" s="1731"/>
      <c r="W849" s="1731"/>
      <c r="X849" s="1731"/>
      <c r="Y849" s="1731"/>
      <c r="Z849" s="1731"/>
      <c r="AA849" s="1731"/>
      <c r="AB849" s="1731"/>
      <c r="AC849" s="1731"/>
      <c r="AD849" s="1731"/>
      <c r="AE849" s="1731"/>
      <c r="AF849" s="1731"/>
      <c r="AG849" s="1731"/>
      <c r="AH849" s="1731"/>
      <c r="AI849" s="1731"/>
      <c r="AJ849" s="1731"/>
      <c r="AK849" s="1731"/>
      <c r="AL849" s="1731"/>
      <c r="AM849" s="1731"/>
      <c r="AN849" s="1731"/>
      <c r="AO849" s="1731"/>
      <c r="AP849" s="1731"/>
      <c r="AQ849" s="1731"/>
      <c r="AR849" s="1731"/>
      <c r="AS849" s="1731"/>
      <c r="AT849" s="1731"/>
      <c r="AU849" s="1731"/>
      <c r="AV849" s="1731"/>
      <c r="AW849" s="1731"/>
      <c r="AX849" s="1731"/>
      <c r="AY849" s="1731"/>
      <c r="AZ849" s="1731"/>
      <c r="BA849" s="1731"/>
      <c r="BB849" s="1731"/>
      <c r="BC849" s="1731"/>
      <c r="BD849" s="1731"/>
      <c r="BE849" s="1731"/>
      <c r="BF849" s="1731"/>
      <c r="BG849" s="1731"/>
      <c r="BH849" s="1731"/>
      <c r="BI849" s="1731"/>
      <c r="BJ849" s="1731"/>
      <c r="BK849" s="1731"/>
      <c r="BL849" s="1731"/>
      <c r="BM849" s="1731"/>
      <c r="BN849" s="1731"/>
      <c r="BO849" s="1731"/>
      <c r="BP849" s="1731"/>
      <c r="BQ849" s="1731"/>
      <c r="BR849" s="1731"/>
      <c r="BS849" s="1731"/>
      <c r="BT849" s="1731"/>
      <c r="BU849" s="1731"/>
      <c r="BV849" s="1732"/>
      <c r="BW849" s="1732"/>
      <c r="BX849" s="1732"/>
      <c r="BY849" s="1732"/>
      <c r="BZ849" s="1731"/>
      <c r="CA849" s="2200"/>
      <c r="CB849" s="2200"/>
      <c r="CC849" s="2200"/>
      <c r="CD849" s="2200"/>
      <c r="CE849" s="2200"/>
      <c r="CF849" s="2200"/>
      <c r="CG849" s="2200"/>
      <c r="CH849" s="2200"/>
      <c r="CI849" s="2200"/>
      <c r="CJ849" s="2200"/>
      <c r="CK849" s="2200"/>
      <c r="CL849" s="2200"/>
      <c r="CM849" s="2200"/>
      <c r="CN849" s="2200"/>
      <c r="CO849" s="2200"/>
      <c r="CP849" s="2200"/>
      <c r="CQ849" s="2200"/>
      <c r="CR849" s="1731"/>
      <c r="CS849" s="1731"/>
    </row>
    <row r="850" spans="1:97" ht="13.5" customHeight="1" x14ac:dyDescent="0.25">
      <c r="A850" s="1731"/>
      <c r="B850" s="1731"/>
      <c r="C850" s="1731"/>
      <c r="D850" s="1731"/>
      <c r="E850" s="1731"/>
      <c r="F850" s="1731"/>
      <c r="G850" s="1731"/>
      <c r="H850" s="1731"/>
      <c r="I850" s="1731"/>
      <c r="J850" s="1731"/>
      <c r="K850" s="1731"/>
      <c r="L850" s="1731"/>
      <c r="M850" s="1731"/>
      <c r="N850" s="1731"/>
      <c r="O850" s="1731"/>
      <c r="P850" s="1731"/>
      <c r="Q850" s="1731"/>
      <c r="R850" s="1731"/>
      <c r="S850" s="1731"/>
      <c r="T850" s="1731"/>
      <c r="U850" s="1731"/>
      <c r="V850" s="1731"/>
      <c r="W850" s="1731"/>
      <c r="X850" s="1731"/>
      <c r="Y850" s="1731"/>
      <c r="Z850" s="1731"/>
      <c r="AA850" s="1731"/>
      <c r="AB850" s="1731"/>
      <c r="AC850" s="1731"/>
      <c r="AD850" s="1731"/>
      <c r="AE850" s="1731"/>
      <c r="AF850" s="1731"/>
      <c r="AG850" s="1731"/>
      <c r="AH850" s="1731"/>
      <c r="AI850" s="1731"/>
      <c r="AJ850" s="1731"/>
      <c r="AK850" s="1731"/>
      <c r="AL850" s="1731"/>
      <c r="AM850" s="1731"/>
      <c r="AN850" s="1731"/>
      <c r="AO850" s="1731"/>
      <c r="AP850" s="1731"/>
      <c r="AQ850" s="1731"/>
      <c r="AR850" s="1731"/>
      <c r="AS850" s="1731"/>
      <c r="AT850" s="1731"/>
      <c r="AU850" s="1731"/>
      <c r="AV850" s="1731"/>
      <c r="AW850" s="1731"/>
      <c r="AX850" s="1731"/>
      <c r="AY850" s="1731"/>
      <c r="AZ850" s="1731"/>
      <c r="BA850" s="1731"/>
      <c r="BB850" s="1731"/>
      <c r="BC850" s="1731"/>
      <c r="BD850" s="1731"/>
      <c r="BE850" s="1731"/>
      <c r="BF850" s="1731"/>
      <c r="BG850" s="1731"/>
      <c r="BH850" s="1731"/>
      <c r="BI850" s="1731"/>
      <c r="BJ850" s="1731"/>
      <c r="BK850" s="1731"/>
      <c r="BL850" s="1731"/>
      <c r="BM850" s="1731"/>
      <c r="BN850" s="1731"/>
      <c r="BO850" s="1731"/>
      <c r="BP850" s="1731"/>
      <c r="BQ850" s="1731"/>
      <c r="BR850" s="1731"/>
      <c r="BS850" s="1731"/>
      <c r="BT850" s="1731"/>
      <c r="BU850" s="1731"/>
      <c r="BV850" s="1732"/>
      <c r="BW850" s="1732"/>
      <c r="BX850" s="1732"/>
      <c r="BY850" s="1732"/>
      <c r="BZ850" s="1731"/>
      <c r="CA850" s="2200"/>
      <c r="CB850" s="2200"/>
      <c r="CC850" s="2200"/>
      <c r="CD850" s="2200"/>
      <c r="CE850" s="2200"/>
      <c r="CF850" s="2200"/>
      <c r="CG850" s="2200"/>
      <c r="CH850" s="2200"/>
      <c r="CI850" s="2200"/>
      <c r="CJ850" s="2200"/>
      <c r="CK850" s="2200"/>
      <c r="CL850" s="2200"/>
      <c r="CM850" s="2200"/>
      <c r="CN850" s="2200"/>
      <c r="CO850" s="2200"/>
      <c r="CP850" s="2200"/>
      <c r="CQ850" s="2200"/>
      <c r="CR850" s="1731"/>
      <c r="CS850" s="1731"/>
    </row>
    <row r="851" spans="1:97" ht="13.5" customHeight="1" x14ac:dyDescent="0.25">
      <c r="A851" s="1731"/>
      <c r="B851" s="1731"/>
      <c r="C851" s="1731"/>
      <c r="D851" s="1731"/>
      <c r="E851" s="1731"/>
      <c r="F851" s="1731"/>
      <c r="G851" s="1731"/>
      <c r="H851" s="1731"/>
      <c r="I851" s="1731"/>
      <c r="J851" s="1731"/>
      <c r="K851" s="1731"/>
      <c r="L851" s="1731"/>
      <c r="M851" s="1731"/>
      <c r="N851" s="1731"/>
      <c r="O851" s="1731"/>
      <c r="P851" s="1731"/>
      <c r="Q851" s="1731"/>
      <c r="R851" s="1731"/>
      <c r="S851" s="1731"/>
      <c r="T851" s="1731"/>
      <c r="U851" s="1731"/>
      <c r="V851" s="1731"/>
      <c r="W851" s="1731"/>
      <c r="X851" s="1731"/>
      <c r="Y851" s="1731"/>
      <c r="Z851" s="1731"/>
      <c r="AA851" s="1731"/>
      <c r="AB851" s="1731"/>
      <c r="AC851" s="1731"/>
      <c r="AD851" s="1731"/>
      <c r="AE851" s="1731"/>
      <c r="AF851" s="1731"/>
      <c r="AG851" s="1731"/>
      <c r="AH851" s="1731"/>
      <c r="AI851" s="1731"/>
      <c r="AJ851" s="1731"/>
      <c r="AK851" s="1731"/>
      <c r="AL851" s="1731"/>
      <c r="AM851" s="1731"/>
      <c r="AN851" s="1731"/>
      <c r="AO851" s="1731"/>
      <c r="AP851" s="1731"/>
      <c r="AQ851" s="1731"/>
      <c r="AR851" s="1731"/>
      <c r="AS851" s="1731"/>
      <c r="AT851" s="1731"/>
      <c r="AU851" s="1731"/>
      <c r="AV851" s="1731"/>
      <c r="AW851" s="1731"/>
      <c r="AX851" s="1731"/>
      <c r="AY851" s="1731"/>
      <c r="AZ851" s="1731"/>
      <c r="BA851" s="1731"/>
      <c r="BB851" s="1731"/>
      <c r="BC851" s="1731"/>
      <c r="BD851" s="1731"/>
      <c r="BE851" s="1731"/>
      <c r="BF851" s="1731"/>
      <c r="BG851" s="1731"/>
      <c r="BH851" s="1731"/>
      <c r="BI851" s="1731"/>
      <c r="BJ851" s="1731"/>
      <c r="BK851" s="1731"/>
      <c r="BL851" s="1731"/>
      <c r="BM851" s="1731"/>
      <c r="BN851" s="1731"/>
      <c r="BO851" s="1731"/>
      <c r="BP851" s="1731"/>
      <c r="BQ851" s="1731"/>
      <c r="BR851" s="1731"/>
      <c r="BS851" s="1731"/>
      <c r="BT851" s="1731"/>
      <c r="BU851" s="1731"/>
      <c r="BV851" s="1732"/>
      <c r="BW851" s="1732"/>
      <c r="BX851" s="1732"/>
      <c r="BY851" s="1732"/>
      <c r="BZ851" s="1731"/>
      <c r="CA851" s="2200"/>
      <c r="CB851" s="2200"/>
      <c r="CC851" s="2200"/>
      <c r="CD851" s="2200"/>
      <c r="CE851" s="2200"/>
      <c r="CF851" s="2200"/>
      <c r="CG851" s="2200"/>
      <c r="CH851" s="2200"/>
      <c r="CI851" s="2200"/>
      <c r="CJ851" s="2200"/>
      <c r="CK851" s="2200"/>
      <c r="CL851" s="2200"/>
      <c r="CM851" s="2200"/>
      <c r="CN851" s="2200"/>
      <c r="CO851" s="2200"/>
      <c r="CP851" s="2200"/>
      <c r="CQ851" s="2200"/>
      <c r="CR851" s="1731"/>
      <c r="CS851" s="1731"/>
    </row>
    <row r="852" spans="1:97" ht="13.5" customHeight="1" x14ac:dyDescent="0.25">
      <c r="A852" s="1731"/>
      <c r="B852" s="1731"/>
      <c r="C852" s="1731"/>
      <c r="D852" s="1731"/>
      <c r="E852" s="1731"/>
      <c r="F852" s="1731"/>
      <c r="G852" s="1731"/>
      <c r="H852" s="1731"/>
      <c r="I852" s="1731"/>
      <c r="J852" s="1731"/>
      <c r="K852" s="1731"/>
      <c r="L852" s="1731"/>
      <c r="M852" s="1731"/>
      <c r="N852" s="1731"/>
      <c r="O852" s="1731"/>
      <c r="P852" s="1731"/>
      <c r="Q852" s="1731"/>
      <c r="R852" s="1731"/>
      <c r="S852" s="1731"/>
      <c r="T852" s="1731"/>
      <c r="U852" s="1731"/>
      <c r="V852" s="1731"/>
      <c r="W852" s="1731"/>
      <c r="X852" s="1731"/>
      <c r="Y852" s="1731"/>
      <c r="Z852" s="1731"/>
      <c r="AA852" s="1731"/>
      <c r="AB852" s="1731"/>
      <c r="AC852" s="1731"/>
      <c r="AD852" s="1731"/>
      <c r="AE852" s="1731"/>
      <c r="AF852" s="1731"/>
      <c r="AG852" s="1731"/>
      <c r="AH852" s="1731"/>
      <c r="AI852" s="1731"/>
      <c r="AJ852" s="1731"/>
      <c r="AK852" s="1731"/>
      <c r="AL852" s="1731"/>
      <c r="AM852" s="1731"/>
      <c r="AN852" s="1731"/>
      <c r="AO852" s="1731"/>
      <c r="AP852" s="1731"/>
      <c r="AQ852" s="1731"/>
      <c r="AR852" s="1731"/>
      <c r="AS852" s="1731"/>
      <c r="AT852" s="1731"/>
      <c r="AU852" s="1731"/>
      <c r="AV852" s="1731"/>
      <c r="AW852" s="1731"/>
      <c r="AX852" s="1731"/>
      <c r="AY852" s="1731"/>
      <c r="AZ852" s="1731"/>
      <c r="BA852" s="1731"/>
      <c r="BB852" s="1731"/>
      <c r="BC852" s="1731"/>
      <c r="BD852" s="1731"/>
      <c r="BE852" s="1731"/>
      <c r="BF852" s="1731"/>
      <c r="BG852" s="1731"/>
      <c r="BH852" s="1731"/>
      <c r="BI852" s="1731"/>
      <c r="BJ852" s="1731"/>
      <c r="BK852" s="1731"/>
      <c r="BL852" s="1731"/>
      <c r="BM852" s="1731"/>
      <c r="BN852" s="1731"/>
      <c r="BO852" s="1731"/>
      <c r="BP852" s="1731"/>
      <c r="BQ852" s="1731"/>
      <c r="BR852" s="1731"/>
      <c r="BS852" s="1731"/>
      <c r="BT852" s="1731"/>
      <c r="BU852" s="1731"/>
      <c r="BV852" s="1732"/>
      <c r="BW852" s="1732"/>
      <c r="BX852" s="1732"/>
      <c r="BY852" s="1732"/>
      <c r="BZ852" s="1731"/>
      <c r="CA852" s="2200"/>
      <c r="CB852" s="2200"/>
      <c r="CC852" s="2200"/>
      <c r="CD852" s="2200"/>
      <c r="CE852" s="2200"/>
      <c r="CF852" s="2200"/>
      <c r="CG852" s="2200"/>
      <c r="CH852" s="2200"/>
      <c r="CI852" s="2200"/>
      <c r="CJ852" s="2200"/>
      <c r="CK852" s="2200"/>
      <c r="CL852" s="2200"/>
      <c r="CM852" s="2200"/>
      <c r="CN852" s="2200"/>
      <c r="CO852" s="2200"/>
      <c r="CP852" s="2200"/>
      <c r="CQ852" s="2200"/>
      <c r="CR852" s="1731"/>
      <c r="CS852" s="1731"/>
    </row>
    <row r="853" spans="1:97" ht="13.5" customHeight="1" x14ac:dyDescent="0.25">
      <c r="A853" s="1731"/>
      <c r="B853" s="1731"/>
      <c r="C853" s="1731"/>
      <c r="D853" s="1731"/>
      <c r="E853" s="1731"/>
      <c r="F853" s="1731"/>
      <c r="G853" s="1731"/>
      <c r="H853" s="1731"/>
      <c r="I853" s="1731"/>
      <c r="J853" s="1731"/>
      <c r="K853" s="1731"/>
      <c r="L853" s="1731"/>
      <c r="M853" s="1731"/>
      <c r="N853" s="1731"/>
      <c r="O853" s="1731"/>
      <c r="P853" s="1731"/>
      <c r="Q853" s="1731"/>
      <c r="R853" s="1731"/>
      <c r="S853" s="1731"/>
      <c r="T853" s="1731"/>
      <c r="U853" s="1731"/>
      <c r="V853" s="1731"/>
      <c r="W853" s="1731"/>
      <c r="X853" s="1731"/>
      <c r="Y853" s="1731"/>
      <c r="Z853" s="1731"/>
      <c r="AA853" s="1731"/>
      <c r="AB853" s="1731"/>
      <c r="AC853" s="1731"/>
      <c r="AD853" s="1731"/>
      <c r="AE853" s="1731"/>
      <c r="AF853" s="1731"/>
      <c r="AG853" s="1731"/>
      <c r="AH853" s="1731"/>
      <c r="AI853" s="1731"/>
      <c r="AJ853" s="1731"/>
      <c r="AK853" s="1731"/>
      <c r="AL853" s="1731"/>
      <c r="AM853" s="1731"/>
      <c r="AN853" s="1731"/>
      <c r="AO853" s="1731"/>
      <c r="AP853" s="1731"/>
      <c r="AQ853" s="1731"/>
      <c r="AR853" s="1731"/>
      <c r="AS853" s="1731"/>
      <c r="AT853" s="1731"/>
      <c r="AU853" s="1731"/>
      <c r="AV853" s="1731"/>
      <c r="AW853" s="1731"/>
      <c r="AX853" s="1731"/>
      <c r="AY853" s="1731"/>
      <c r="AZ853" s="1731"/>
      <c r="BA853" s="1731"/>
      <c r="BB853" s="1731"/>
      <c r="BC853" s="1731"/>
      <c r="BD853" s="1731"/>
      <c r="BE853" s="1731"/>
      <c r="BF853" s="1731"/>
      <c r="BG853" s="1731"/>
      <c r="BH853" s="1731"/>
      <c r="BI853" s="1731"/>
      <c r="BJ853" s="1731"/>
      <c r="BK853" s="1731"/>
      <c r="BL853" s="1731"/>
      <c r="BM853" s="1731"/>
      <c r="BN853" s="1731"/>
      <c r="BO853" s="1731"/>
      <c r="BP853" s="1731"/>
      <c r="BQ853" s="1731"/>
      <c r="BR853" s="1731"/>
      <c r="BS853" s="1731"/>
      <c r="BT853" s="1731"/>
      <c r="BU853" s="1731"/>
      <c r="BV853" s="1732"/>
      <c r="BW853" s="1732"/>
      <c r="BX853" s="1732"/>
      <c r="BY853" s="1732"/>
      <c r="BZ853" s="1731"/>
      <c r="CA853" s="2200"/>
      <c r="CB853" s="2200"/>
      <c r="CC853" s="2200"/>
      <c r="CD853" s="2200"/>
      <c r="CE853" s="2200"/>
      <c r="CF853" s="2200"/>
      <c r="CG853" s="2200"/>
      <c r="CH853" s="2200"/>
      <c r="CI853" s="2200"/>
      <c r="CJ853" s="2200"/>
      <c r="CK853" s="2200"/>
      <c r="CL853" s="2200"/>
      <c r="CM853" s="2200"/>
      <c r="CN853" s="2200"/>
      <c r="CO853" s="2200"/>
      <c r="CP853" s="2200"/>
      <c r="CQ853" s="2200"/>
      <c r="CR853" s="1731"/>
      <c r="CS853" s="1731"/>
    </row>
    <row r="854" spans="1:97" ht="13.5" customHeight="1" x14ac:dyDescent="0.25">
      <c r="A854" s="1731"/>
      <c r="B854" s="1731"/>
      <c r="C854" s="1731"/>
      <c r="D854" s="1731"/>
      <c r="E854" s="1731"/>
      <c r="F854" s="1731"/>
      <c r="G854" s="1731"/>
      <c r="H854" s="1731"/>
      <c r="I854" s="1731"/>
      <c r="J854" s="1731"/>
      <c r="K854" s="1731"/>
      <c r="L854" s="1731"/>
      <c r="M854" s="1731"/>
      <c r="N854" s="1731"/>
      <c r="O854" s="1731"/>
      <c r="P854" s="1731"/>
      <c r="Q854" s="1731"/>
      <c r="R854" s="1731"/>
      <c r="S854" s="1731"/>
      <c r="T854" s="1731"/>
      <c r="U854" s="1731"/>
      <c r="V854" s="1731"/>
      <c r="W854" s="1731"/>
      <c r="X854" s="1731"/>
      <c r="Y854" s="1731"/>
      <c r="Z854" s="1731"/>
      <c r="AA854" s="1731"/>
      <c r="AB854" s="1731"/>
      <c r="AC854" s="1731"/>
      <c r="AD854" s="1731"/>
      <c r="AE854" s="1731"/>
      <c r="AF854" s="1731"/>
      <c r="AG854" s="1731"/>
      <c r="AH854" s="1731"/>
      <c r="AI854" s="1731"/>
      <c r="AJ854" s="1731"/>
      <c r="AK854" s="1731"/>
      <c r="AL854" s="1731"/>
      <c r="AM854" s="1731"/>
      <c r="AN854" s="1731"/>
      <c r="AO854" s="1731"/>
      <c r="AP854" s="1731"/>
      <c r="AQ854" s="1731"/>
      <c r="AR854" s="1731"/>
      <c r="AS854" s="1731"/>
      <c r="AT854" s="1731"/>
      <c r="AU854" s="1731"/>
      <c r="AV854" s="1731"/>
      <c r="AW854" s="1731"/>
      <c r="AX854" s="1731"/>
      <c r="AY854" s="1731"/>
      <c r="AZ854" s="1731"/>
      <c r="BA854" s="1731"/>
      <c r="BB854" s="1731"/>
      <c r="BC854" s="1731"/>
      <c r="BD854" s="1731"/>
      <c r="BE854" s="1731"/>
      <c r="BF854" s="1731"/>
      <c r="BG854" s="1731"/>
      <c r="BH854" s="1731"/>
      <c r="BI854" s="1731"/>
      <c r="BJ854" s="1731"/>
      <c r="BK854" s="1731"/>
      <c r="BL854" s="1731"/>
      <c r="BM854" s="1731"/>
      <c r="BN854" s="1731"/>
      <c r="BO854" s="1731"/>
      <c r="BP854" s="1731"/>
      <c r="BQ854" s="1731"/>
      <c r="BR854" s="1731"/>
      <c r="BS854" s="1731"/>
      <c r="BT854" s="1731"/>
      <c r="BU854" s="1731"/>
      <c r="BV854" s="1732"/>
      <c r="BW854" s="1732"/>
      <c r="BX854" s="1732"/>
      <c r="BY854" s="1732"/>
      <c r="BZ854" s="1731"/>
      <c r="CA854" s="2200"/>
      <c r="CB854" s="2200"/>
      <c r="CC854" s="2200"/>
      <c r="CD854" s="2200"/>
      <c r="CE854" s="2200"/>
      <c r="CF854" s="2200"/>
      <c r="CG854" s="2200"/>
      <c r="CH854" s="2200"/>
      <c r="CI854" s="2200"/>
      <c r="CJ854" s="2200"/>
      <c r="CK854" s="2200"/>
      <c r="CL854" s="2200"/>
      <c r="CM854" s="2200"/>
      <c r="CN854" s="2200"/>
      <c r="CO854" s="2200"/>
      <c r="CP854" s="2200"/>
      <c r="CQ854" s="2200"/>
      <c r="CR854" s="1731"/>
      <c r="CS854" s="1731"/>
    </row>
    <row r="855" spans="1:97" ht="13.5" customHeight="1" x14ac:dyDescent="0.25">
      <c r="A855" s="1731"/>
      <c r="B855" s="1731"/>
      <c r="C855" s="1731"/>
      <c r="D855" s="1731"/>
      <c r="E855" s="1731"/>
      <c r="F855" s="1731"/>
      <c r="G855" s="1731"/>
      <c r="H855" s="1731"/>
      <c r="I855" s="1731"/>
      <c r="J855" s="1731"/>
      <c r="K855" s="1731"/>
      <c r="L855" s="1731"/>
      <c r="M855" s="1731"/>
      <c r="N855" s="1731"/>
      <c r="O855" s="1731"/>
      <c r="P855" s="1731"/>
      <c r="Q855" s="1731"/>
      <c r="R855" s="1731"/>
      <c r="S855" s="1731"/>
      <c r="T855" s="1731"/>
      <c r="U855" s="1731"/>
      <c r="V855" s="1731"/>
      <c r="W855" s="1731"/>
      <c r="X855" s="1731"/>
      <c r="Y855" s="1731"/>
      <c r="Z855" s="1731"/>
      <c r="AA855" s="1731"/>
      <c r="AB855" s="1731"/>
      <c r="AC855" s="1731"/>
      <c r="AD855" s="1731"/>
      <c r="AE855" s="1731"/>
      <c r="AF855" s="1731"/>
      <c r="AG855" s="1731"/>
      <c r="AH855" s="1731"/>
      <c r="AI855" s="1731"/>
      <c r="AJ855" s="1731"/>
      <c r="AK855" s="1731"/>
      <c r="AL855" s="1731"/>
      <c r="AM855" s="1731"/>
      <c r="AN855" s="1731"/>
      <c r="AO855" s="1731"/>
      <c r="AP855" s="1731"/>
      <c r="AQ855" s="1731"/>
      <c r="AR855" s="1731"/>
      <c r="AS855" s="1731"/>
      <c r="AT855" s="1731"/>
      <c r="AU855" s="1731"/>
      <c r="AV855" s="1731"/>
      <c r="AW855" s="1731"/>
      <c r="AX855" s="1731"/>
      <c r="AY855" s="1731"/>
      <c r="AZ855" s="1731"/>
      <c r="BA855" s="1731"/>
      <c r="BB855" s="1731"/>
      <c r="BC855" s="1731"/>
      <c r="BD855" s="1731"/>
      <c r="BE855" s="1731"/>
      <c r="BF855" s="1731"/>
      <c r="BG855" s="1731"/>
      <c r="BH855" s="1731"/>
      <c r="BI855" s="1731"/>
      <c r="BJ855" s="1731"/>
      <c r="BK855" s="1731"/>
      <c r="BL855" s="1731"/>
      <c r="BM855" s="1731"/>
      <c r="BN855" s="1731"/>
      <c r="BO855" s="1731"/>
      <c r="BP855" s="1731"/>
      <c r="BQ855" s="1731"/>
      <c r="BR855" s="1731"/>
      <c r="BS855" s="1731"/>
      <c r="BT855" s="1731"/>
      <c r="BU855" s="1731"/>
      <c r="BV855" s="1732"/>
      <c r="BW855" s="1732"/>
      <c r="BX855" s="1732"/>
      <c r="BY855" s="1732"/>
      <c r="BZ855" s="1731"/>
      <c r="CA855" s="2200"/>
      <c r="CB855" s="2200"/>
      <c r="CC855" s="2200"/>
      <c r="CD855" s="2200"/>
      <c r="CE855" s="2200"/>
      <c r="CF855" s="2200"/>
      <c r="CG855" s="2200"/>
      <c r="CH855" s="2200"/>
      <c r="CI855" s="2200"/>
      <c r="CJ855" s="2200"/>
      <c r="CK855" s="2200"/>
      <c r="CL855" s="2200"/>
      <c r="CM855" s="2200"/>
      <c r="CN855" s="2200"/>
      <c r="CO855" s="2200"/>
      <c r="CP855" s="2200"/>
      <c r="CQ855" s="2200"/>
      <c r="CR855" s="1731"/>
      <c r="CS855" s="1731"/>
    </row>
    <row r="856" spans="1:97" ht="13.5" customHeight="1" x14ac:dyDescent="0.25">
      <c r="A856" s="1731"/>
      <c r="B856" s="1731"/>
      <c r="C856" s="1731"/>
      <c r="D856" s="1731"/>
      <c r="E856" s="1731"/>
      <c r="F856" s="1731"/>
      <c r="G856" s="1731"/>
      <c r="H856" s="1731"/>
      <c r="I856" s="1731"/>
      <c r="J856" s="1731"/>
      <c r="K856" s="1731"/>
      <c r="L856" s="1731"/>
      <c r="M856" s="1731"/>
      <c r="N856" s="1731"/>
      <c r="O856" s="1731"/>
      <c r="P856" s="1731"/>
      <c r="Q856" s="1731"/>
      <c r="R856" s="1731"/>
      <c r="S856" s="1731"/>
      <c r="T856" s="1731"/>
      <c r="U856" s="1731"/>
      <c r="V856" s="1731"/>
      <c r="W856" s="1731"/>
      <c r="X856" s="1731"/>
      <c r="Y856" s="1731"/>
      <c r="Z856" s="1731"/>
      <c r="AA856" s="1731"/>
      <c r="AB856" s="1731"/>
      <c r="AC856" s="1731"/>
      <c r="AD856" s="1731"/>
      <c r="AE856" s="1731"/>
      <c r="AF856" s="1731"/>
      <c r="AG856" s="1731"/>
      <c r="AH856" s="1731"/>
      <c r="AI856" s="1731"/>
      <c r="AJ856" s="1731"/>
      <c r="AK856" s="1731"/>
      <c r="AL856" s="1731"/>
      <c r="AM856" s="1731"/>
      <c r="AN856" s="1731"/>
      <c r="AO856" s="1731"/>
      <c r="AP856" s="1731"/>
      <c r="AQ856" s="1731"/>
      <c r="AR856" s="1731"/>
      <c r="AS856" s="1731"/>
      <c r="AT856" s="1731"/>
      <c r="AU856" s="1731"/>
      <c r="AV856" s="1731"/>
      <c r="AW856" s="1731"/>
      <c r="AX856" s="1731"/>
      <c r="AY856" s="1731"/>
      <c r="AZ856" s="1731"/>
      <c r="BA856" s="1731"/>
      <c r="BB856" s="1731"/>
      <c r="BC856" s="1731"/>
      <c r="BD856" s="1731"/>
      <c r="BE856" s="1731"/>
      <c r="BF856" s="1731"/>
      <c r="BG856" s="1731"/>
      <c r="BH856" s="1731"/>
      <c r="BI856" s="1731"/>
      <c r="BJ856" s="1731"/>
      <c r="BK856" s="1731"/>
      <c r="BL856" s="1731"/>
      <c r="BM856" s="1731"/>
      <c r="BN856" s="1731"/>
      <c r="BO856" s="1731"/>
      <c r="BP856" s="1731"/>
      <c r="BQ856" s="1731"/>
      <c r="BR856" s="1731"/>
      <c r="BS856" s="1731"/>
      <c r="BT856" s="1731"/>
      <c r="BU856" s="1731"/>
      <c r="BV856" s="1732"/>
      <c r="BW856" s="1732"/>
      <c r="BX856" s="1732"/>
      <c r="BY856" s="1732"/>
      <c r="BZ856" s="1731"/>
      <c r="CA856" s="2200"/>
      <c r="CB856" s="2200"/>
      <c r="CC856" s="2200"/>
      <c r="CD856" s="2200"/>
      <c r="CE856" s="2200"/>
      <c r="CF856" s="2200"/>
      <c r="CG856" s="2200"/>
      <c r="CH856" s="2200"/>
      <c r="CI856" s="2200"/>
      <c r="CJ856" s="2200"/>
      <c r="CK856" s="2200"/>
      <c r="CL856" s="2200"/>
      <c r="CM856" s="2200"/>
      <c r="CN856" s="2200"/>
      <c r="CO856" s="2200"/>
      <c r="CP856" s="2200"/>
      <c r="CQ856" s="2200"/>
      <c r="CR856" s="1731"/>
      <c r="CS856" s="1731"/>
    </row>
    <row r="857" spans="1:97" ht="13.5" customHeight="1" x14ac:dyDescent="0.25">
      <c r="A857" s="1731"/>
      <c r="B857" s="1731"/>
      <c r="C857" s="1731"/>
      <c r="D857" s="1731"/>
      <c r="E857" s="1731"/>
      <c r="F857" s="1731"/>
      <c r="G857" s="1731"/>
      <c r="H857" s="1731"/>
      <c r="I857" s="1731"/>
      <c r="J857" s="1731"/>
      <c r="K857" s="1731"/>
      <c r="L857" s="1731"/>
      <c r="M857" s="1731"/>
      <c r="N857" s="1731"/>
      <c r="O857" s="1731"/>
      <c r="P857" s="1731"/>
      <c r="Q857" s="1731"/>
      <c r="R857" s="1731"/>
      <c r="S857" s="1731"/>
      <c r="T857" s="1731"/>
      <c r="U857" s="1731"/>
      <c r="V857" s="1731"/>
      <c r="W857" s="1731"/>
      <c r="X857" s="1731"/>
      <c r="Y857" s="1731"/>
      <c r="Z857" s="1731"/>
      <c r="AA857" s="1731"/>
      <c r="AB857" s="1731"/>
      <c r="AC857" s="1731"/>
      <c r="AD857" s="1731"/>
      <c r="AE857" s="1731"/>
      <c r="AF857" s="1731"/>
      <c r="AG857" s="1731"/>
      <c r="AH857" s="1731"/>
      <c r="AI857" s="1731"/>
      <c r="AJ857" s="1731"/>
      <c r="AK857" s="1731"/>
      <c r="AL857" s="1731"/>
      <c r="AM857" s="1731"/>
      <c r="AN857" s="1731"/>
      <c r="AO857" s="1731"/>
      <c r="AP857" s="1731"/>
      <c r="AQ857" s="1731"/>
      <c r="AR857" s="1731"/>
      <c r="AS857" s="1731"/>
      <c r="AT857" s="1731"/>
      <c r="AU857" s="1731"/>
      <c r="AV857" s="1731"/>
      <c r="AW857" s="1731"/>
      <c r="AX857" s="1731"/>
      <c r="AY857" s="1731"/>
      <c r="AZ857" s="1731"/>
      <c r="BA857" s="1731"/>
      <c r="BB857" s="1731"/>
      <c r="BC857" s="1731"/>
      <c r="BD857" s="1731"/>
      <c r="BE857" s="1731"/>
      <c r="BF857" s="1731"/>
      <c r="BG857" s="1731"/>
      <c r="BH857" s="1731"/>
      <c r="BI857" s="1731"/>
      <c r="BJ857" s="1731"/>
      <c r="BK857" s="1731"/>
      <c r="BL857" s="1731"/>
      <c r="BM857" s="1731"/>
      <c r="BN857" s="1731"/>
      <c r="BO857" s="1731"/>
      <c r="BP857" s="1731"/>
      <c r="BQ857" s="1731"/>
      <c r="BR857" s="1731"/>
      <c r="BS857" s="1731"/>
      <c r="BT857" s="1731"/>
      <c r="BU857" s="1731"/>
      <c r="BV857" s="1732"/>
      <c r="BW857" s="1732"/>
      <c r="BX857" s="1732"/>
      <c r="BY857" s="1732"/>
      <c r="BZ857" s="1731"/>
      <c r="CA857" s="2200"/>
      <c r="CB857" s="2200"/>
      <c r="CC857" s="2200"/>
      <c r="CD857" s="2200"/>
      <c r="CE857" s="2200"/>
      <c r="CF857" s="2200"/>
      <c r="CG857" s="2200"/>
      <c r="CH857" s="2200"/>
      <c r="CI857" s="2200"/>
      <c r="CJ857" s="2200"/>
      <c r="CK857" s="2200"/>
      <c r="CL857" s="2200"/>
      <c r="CM857" s="2200"/>
      <c r="CN857" s="2200"/>
      <c r="CO857" s="2200"/>
      <c r="CP857" s="2200"/>
      <c r="CQ857" s="2200"/>
      <c r="CR857" s="1731"/>
      <c r="CS857" s="1731"/>
    </row>
    <row r="858" spans="1:97" ht="13.5" customHeight="1" x14ac:dyDescent="0.25">
      <c r="A858" s="1731"/>
      <c r="B858" s="1731"/>
      <c r="C858" s="1731"/>
      <c r="D858" s="1731"/>
      <c r="E858" s="1731"/>
      <c r="F858" s="1731"/>
      <c r="G858" s="1731"/>
      <c r="H858" s="1731"/>
      <c r="I858" s="1731"/>
      <c r="J858" s="1731"/>
      <c r="K858" s="1731"/>
      <c r="L858" s="1731"/>
      <c r="M858" s="1731"/>
      <c r="N858" s="1731"/>
      <c r="O858" s="1731"/>
      <c r="P858" s="1731"/>
      <c r="Q858" s="1731"/>
      <c r="R858" s="1731"/>
      <c r="S858" s="1731"/>
      <c r="T858" s="1731"/>
      <c r="U858" s="1731"/>
      <c r="V858" s="1731"/>
      <c r="W858" s="1731"/>
      <c r="X858" s="1731"/>
      <c r="Y858" s="1731"/>
      <c r="Z858" s="1731"/>
      <c r="AA858" s="1731"/>
      <c r="AB858" s="1731"/>
      <c r="AC858" s="1731"/>
      <c r="AD858" s="1731"/>
      <c r="AE858" s="1731"/>
      <c r="AF858" s="1731"/>
      <c r="AG858" s="1731"/>
      <c r="AH858" s="1731"/>
      <c r="AI858" s="1731"/>
      <c r="AJ858" s="1731"/>
      <c r="AK858" s="1731"/>
      <c r="AL858" s="1731"/>
      <c r="AM858" s="1731"/>
      <c r="AN858" s="1731"/>
      <c r="AO858" s="1731"/>
      <c r="AP858" s="1731"/>
      <c r="AQ858" s="1731"/>
      <c r="AR858" s="1731"/>
      <c r="AS858" s="1731"/>
      <c r="AT858" s="1731"/>
      <c r="AU858" s="1731"/>
      <c r="AV858" s="1731"/>
      <c r="AW858" s="1731"/>
      <c r="AX858" s="1731"/>
      <c r="AY858" s="1731"/>
      <c r="AZ858" s="1731"/>
      <c r="BA858" s="1731"/>
      <c r="BB858" s="1731"/>
      <c r="BC858" s="1731"/>
      <c r="BD858" s="1731"/>
      <c r="BE858" s="1731"/>
      <c r="BF858" s="1731"/>
      <c r="BG858" s="1731"/>
      <c r="BH858" s="1731"/>
      <c r="BI858" s="1731"/>
      <c r="BJ858" s="1731"/>
      <c r="BK858" s="1731"/>
      <c r="BL858" s="1731"/>
      <c r="BM858" s="1731"/>
      <c r="BN858" s="1731"/>
      <c r="BO858" s="1731"/>
      <c r="BP858" s="1731"/>
      <c r="BQ858" s="1731"/>
      <c r="BR858" s="1731"/>
      <c r="BS858" s="1731"/>
      <c r="BT858" s="1731"/>
      <c r="BU858" s="1731"/>
      <c r="BV858" s="1732"/>
      <c r="BW858" s="1732"/>
      <c r="BX858" s="1732"/>
      <c r="BY858" s="1732"/>
      <c r="BZ858" s="1731"/>
      <c r="CA858" s="2200"/>
      <c r="CB858" s="2200"/>
      <c r="CC858" s="2200"/>
      <c r="CD858" s="2200"/>
      <c r="CE858" s="2200"/>
      <c r="CF858" s="2200"/>
      <c r="CG858" s="2200"/>
      <c r="CH858" s="2200"/>
      <c r="CI858" s="2200"/>
      <c r="CJ858" s="2200"/>
      <c r="CK858" s="2200"/>
      <c r="CL858" s="2200"/>
      <c r="CM858" s="2200"/>
      <c r="CN858" s="2200"/>
      <c r="CO858" s="2200"/>
      <c r="CP858" s="2200"/>
      <c r="CQ858" s="2200"/>
      <c r="CR858" s="1731"/>
      <c r="CS858" s="1731"/>
    </row>
    <row r="859" spans="1:97" ht="13.5" customHeight="1" x14ac:dyDescent="0.25">
      <c r="A859" s="1731"/>
      <c r="B859" s="1731"/>
      <c r="C859" s="1731"/>
      <c r="D859" s="1731"/>
      <c r="E859" s="1731"/>
      <c r="F859" s="1731"/>
      <c r="G859" s="1731"/>
      <c r="H859" s="1731"/>
      <c r="I859" s="1731"/>
      <c r="J859" s="1731"/>
      <c r="K859" s="1731"/>
      <c r="L859" s="1731"/>
      <c r="M859" s="1731"/>
      <c r="N859" s="1731"/>
      <c r="O859" s="1731"/>
      <c r="P859" s="1731"/>
      <c r="Q859" s="1731"/>
      <c r="R859" s="1731"/>
      <c r="S859" s="1731"/>
      <c r="T859" s="1731"/>
      <c r="U859" s="1731"/>
      <c r="V859" s="1731"/>
      <c r="W859" s="1731"/>
      <c r="X859" s="1731"/>
      <c r="Y859" s="1731"/>
      <c r="Z859" s="1731"/>
      <c r="AA859" s="1731"/>
      <c r="AB859" s="1731"/>
      <c r="AC859" s="1731"/>
      <c r="AD859" s="1731"/>
      <c r="AE859" s="1731"/>
      <c r="AF859" s="1731"/>
      <c r="AG859" s="1731"/>
      <c r="AH859" s="1731"/>
      <c r="AI859" s="1731"/>
      <c r="AJ859" s="1731"/>
      <c r="AK859" s="1731"/>
      <c r="AL859" s="1731"/>
      <c r="AM859" s="1731"/>
      <c r="AN859" s="1731"/>
      <c r="AO859" s="1731"/>
      <c r="AP859" s="1731"/>
      <c r="AQ859" s="1731"/>
      <c r="AR859" s="1731"/>
      <c r="AS859" s="1731"/>
      <c r="AT859" s="1731"/>
      <c r="AU859" s="1731"/>
      <c r="AV859" s="1731"/>
      <c r="AW859" s="1731"/>
      <c r="AX859" s="1731"/>
      <c r="AY859" s="1731"/>
      <c r="AZ859" s="1731"/>
      <c r="BA859" s="1731"/>
      <c r="BB859" s="1731"/>
      <c r="BC859" s="1731"/>
      <c r="BD859" s="1731"/>
      <c r="BE859" s="1731"/>
      <c r="BF859" s="1731"/>
      <c r="BG859" s="1731"/>
      <c r="BH859" s="1731"/>
      <c r="BI859" s="1731"/>
      <c r="BJ859" s="1731"/>
      <c r="BK859" s="1731"/>
      <c r="BL859" s="1731"/>
      <c r="BM859" s="1731"/>
      <c r="BN859" s="1731"/>
      <c r="BO859" s="1731"/>
      <c r="BP859" s="1731"/>
      <c r="BQ859" s="1731"/>
      <c r="BR859" s="1731"/>
      <c r="BS859" s="1731"/>
      <c r="BT859" s="1731"/>
      <c r="BU859" s="1731"/>
      <c r="BV859" s="1732"/>
      <c r="BW859" s="1732"/>
      <c r="BX859" s="1732"/>
      <c r="BY859" s="1732"/>
      <c r="BZ859" s="1731"/>
      <c r="CA859" s="2200"/>
      <c r="CB859" s="2200"/>
      <c r="CC859" s="2200"/>
      <c r="CD859" s="2200"/>
      <c r="CE859" s="2200"/>
      <c r="CF859" s="2200"/>
      <c r="CG859" s="2200"/>
      <c r="CH859" s="2200"/>
      <c r="CI859" s="2200"/>
      <c r="CJ859" s="2200"/>
      <c r="CK859" s="2200"/>
      <c r="CL859" s="2200"/>
      <c r="CM859" s="2200"/>
      <c r="CN859" s="2200"/>
      <c r="CO859" s="2200"/>
      <c r="CP859" s="2200"/>
      <c r="CQ859" s="2200"/>
      <c r="CR859" s="1731"/>
      <c r="CS859" s="1731"/>
    </row>
    <row r="860" spans="1:97" ht="13.5" customHeight="1" x14ac:dyDescent="0.25">
      <c r="A860" s="1731"/>
      <c r="B860" s="1731"/>
      <c r="C860" s="1731"/>
      <c r="D860" s="1731"/>
      <c r="E860" s="1731"/>
      <c r="F860" s="1731"/>
      <c r="G860" s="1731"/>
      <c r="H860" s="1731"/>
      <c r="I860" s="1731"/>
      <c r="J860" s="1731"/>
      <c r="K860" s="1731"/>
      <c r="L860" s="1731"/>
      <c r="M860" s="1731"/>
      <c r="N860" s="1731"/>
      <c r="O860" s="1731"/>
      <c r="P860" s="1731"/>
      <c r="Q860" s="1731"/>
      <c r="R860" s="1731"/>
      <c r="S860" s="1731"/>
      <c r="T860" s="1731"/>
      <c r="U860" s="1731"/>
      <c r="V860" s="1731"/>
      <c r="W860" s="1731"/>
      <c r="X860" s="1731"/>
      <c r="Y860" s="1731"/>
      <c r="Z860" s="1731"/>
      <c r="AA860" s="1731"/>
      <c r="AB860" s="1731"/>
      <c r="AC860" s="1731"/>
      <c r="AD860" s="1731"/>
      <c r="AE860" s="1731"/>
      <c r="AF860" s="1731"/>
      <c r="AG860" s="1731"/>
      <c r="AH860" s="1731"/>
      <c r="AI860" s="1731"/>
      <c r="AJ860" s="1731"/>
      <c r="AK860" s="1731"/>
      <c r="AL860" s="1731"/>
      <c r="AM860" s="1731"/>
      <c r="AN860" s="1731"/>
      <c r="AO860" s="1731"/>
      <c r="AP860" s="1731"/>
      <c r="AQ860" s="1731"/>
      <c r="AR860" s="1731"/>
      <c r="AS860" s="1731"/>
      <c r="AT860" s="1731"/>
      <c r="AU860" s="1731"/>
      <c r="AV860" s="1731"/>
      <c r="AW860" s="1731"/>
      <c r="AX860" s="1731"/>
      <c r="AY860" s="1731"/>
      <c r="AZ860" s="1731"/>
      <c r="BA860" s="1731"/>
      <c r="BB860" s="1731"/>
      <c r="BC860" s="1731"/>
      <c r="BD860" s="1731"/>
      <c r="BE860" s="1731"/>
      <c r="BF860" s="1731"/>
      <c r="BG860" s="1731"/>
      <c r="BH860" s="1731"/>
      <c r="BI860" s="1731"/>
      <c r="BJ860" s="1731"/>
      <c r="BK860" s="1731"/>
      <c r="BL860" s="1731"/>
      <c r="BM860" s="1731"/>
      <c r="BN860" s="1731"/>
      <c r="BO860" s="1731"/>
      <c r="BP860" s="1731"/>
      <c r="BQ860" s="1731"/>
      <c r="BR860" s="1731"/>
      <c r="BS860" s="1731"/>
      <c r="BT860" s="1731"/>
      <c r="BU860" s="1731"/>
      <c r="BV860" s="1732"/>
      <c r="BW860" s="1732"/>
      <c r="BX860" s="1732"/>
      <c r="BY860" s="1732"/>
      <c r="BZ860" s="1731"/>
      <c r="CA860" s="2200"/>
      <c r="CB860" s="2200"/>
      <c r="CC860" s="2200"/>
      <c r="CD860" s="2200"/>
      <c r="CE860" s="2200"/>
      <c r="CF860" s="2200"/>
      <c r="CG860" s="2200"/>
      <c r="CH860" s="2200"/>
      <c r="CI860" s="2200"/>
      <c r="CJ860" s="2200"/>
      <c r="CK860" s="2200"/>
      <c r="CL860" s="2200"/>
      <c r="CM860" s="2200"/>
      <c r="CN860" s="2200"/>
      <c r="CO860" s="2200"/>
      <c r="CP860" s="2200"/>
      <c r="CQ860" s="2200"/>
      <c r="CR860" s="1731"/>
      <c r="CS860" s="1731"/>
    </row>
    <row r="861" spans="1:97" ht="13.5" customHeight="1" x14ac:dyDescent="0.25">
      <c r="A861" s="1731"/>
      <c r="B861" s="1731"/>
      <c r="C861" s="1731"/>
      <c r="D861" s="1731"/>
      <c r="E861" s="1731"/>
      <c r="F861" s="1731"/>
      <c r="G861" s="1731"/>
      <c r="H861" s="1731"/>
      <c r="I861" s="1731"/>
      <c r="J861" s="1731"/>
      <c r="K861" s="1731"/>
      <c r="L861" s="1731"/>
      <c r="M861" s="1731"/>
      <c r="N861" s="1731"/>
      <c r="O861" s="1731"/>
      <c r="P861" s="1731"/>
      <c r="Q861" s="1731"/>
      <c r="R861" s="1731"/>
      <c r="S861" s="1731"/>
      <c r="T861" s="1731"/>
      <c r="U861" s="1731"/>
      <c r="V861" s="1731"/>
      <c r="W861" s="1731"/>
      <c r="X861" s="1731"/>
      <c r="Y861" s="1731"/>
      <c r="Z861" s="1731"/>
      <c r="AA861" s="1731"/>
      <c r="AB861" s="1731"/>
      <c r="AC861" s="1731"/>
      <c r="AD861" s="1731"/>
      <c r="AE861" s="1731"/>
      <c r="AF861" s="1731"/>
      <c r="AG861" s="1731"/>
      <c r="AH861" s="1731"/>
      <c r="AI861" s="1731"/>
      <c r="AJ861" s="1731"/>
      <c r="AK861" s="1731"/>
      <c r="AL861" s="1731"/>
      <c r="AM861" s="1731"/>
      <c r="AN861" s="1731"/>
      <c r="AO861" s="1731"/>
      <c r="AP861" s="1731"/>
      <c r="AQ861" s="1731"/>
      <c r="AR861" s="1731"/>
      <c r="AS861" s="1731"/>
      <c r="AT861" s="1731"/>
      <c r="AU861" s="1731"/>
      <c r="AV861" s="1731"/>
      <c r="AW861" s="1731"/>
      <c r="AX861" s="1731"/>
      <c r="AY861" s="1731"/>
      <c r="AZ861" s="1731"/>
      <c r="BA861" s="1731"/>
      <c r="BB861" s="1731"/>
      <c r="BC861" s="1731"/>
      <c r="BD861" s="1731"/>
      <c r="BE861" s="1731"/>
      <c r="BF861" s="1731"/>
      <c r="BG861" s="1731"/>
      <c r="BH861" s="1731"/>
      <c r="BI861" s="1731"/>
      <c r="BJ861" s="1731"/>
      <c r="BK861" s="1731"/>
      <c r="BL861" s="1731"/>
      <c r="BM861" s="1731"/>
      <c r="BN861" s="1731"/>
      <c r="BO861" s="1731"/>
      <c r="BP861" s="1731"/>
      <c r="BQ861" s="1731"/>
      <c r="BR861" s="1731"/>
      <c r="BS861" s="1731"/>
      <c r="BT861" s="1731"/>
      <c r="BU861" s="1731"/>
      <c r="BV861" s="1732"/>
      <c r="BW861" s="1732"/>
      <c r="BX861" s="1732"/>
      <c r="BY861" s="1732"/>
      <c r="BZ861" s="1731"/>
      <c r="CA861" s="2200"/>
      <c r="CB861" s="2200"/>
      <c r="CC861" s="2200"/>
      <c r="CD861" s="2200"/>
      <c r="CE861" s="2200"/>
      <c r="CF861" s="2200"/>
      <c r="CG861" s="2200"/>
      <c r="CH861" s="2200"/>
      <c r="CI861" s="2200"/>
      <c r="CJ861" s="2200"/>
      <c r="CK861" s="2200"/>
      <c r="CL861" s="2200"/>
      <c r="CM861" s="2200"/>
      <c r="CN861" s="2200"/>
      <c r="CO861" s="2200"/>
      <c r="CP861" s="2200"/>
      <c r="CQ861" s="2200"/>
      <c r="CR861" s="1731"/>
      <c r="CS861" s="1731"/>
    </row>
    <row r="862" spans="1:97" ht="13.5" customHeight="1" x14ac:dyDescent="0.25">
      <c r="A862" s="1731"/>
      <c r="B862" s="1731"/>
      <c r="C862" s="1731"/>
      <c r="D862" s="1731"/>
      <c r="E862" s="1731"/>
      <c r="F862" s="1731"/>
      <c r="G862" s="1731"/>
      <c r="H862" s="1731"/>
      <c r="I862" s="1731"/>
      <c r="J862" s="1731"/>
      <c r="K862" s="1731"/>
      <c r="L862" s="1731"/>
      <c r="M862" s="1731"/>
      <c r="N862" s="1731"/>
      <c r="O862" s="1731"/>
      <c r="P862" s="1731"/>
      <c r="Q862" s="1731"/>
      <c r="R862" s="1731"/>
      <c r="S862" s="1731"/>
      <c r="T862" s="1731"/>
      <c r="U862" s="1731"/>
      <c r="V862" s="1731"/>
      <c r="W862" s="1731"/>
      <c r="X862" s="1731"/>
      <c r="Y862" s="1731"/>
      <c r="Z862" s="1731"/>
      <c r="AA862" s="1731"/>
      <c r="AB862" s="1731"/>
      <c r="AC862" s="1731"/>
      <c r="AD862" s="1731"/>
      <c r="AE862" s="1731"/>
      <c r="AF862" s="1731"/>
      <c r="AG862" s="1731"/>
      <c r="AH862" s="1731"/>
      <c r="AI862" s="1731"/>
      <c r="AJ862" s="1731"/>
      <c r="AK862" s="1731"/>
      <c r="AL862" s="1731"/>
      <c r="AM862" s="1731"/>
      <c r="AN862" s="1731"/>
      <c r="AO862" s="1731"/>
      <c r="AP862" s="1731"/>
      <c r="AQ862" s="1731"/>
      <c r="AR862" s="1731"/>
      <c r="AS862" s="1731"/>
      <c r="AT862" s="1731"/>
      <c r="AU862" s="1731"/>
      <c r="AV862" s="1731"/>
      <c r="AW862" s="1731"/>
      <c r="AX862" s="1731"/>
      <c r="AY862" s="1731"/>
      <c r="AZ862" s="1731"/>
      <c r="BA862" s="1731"/>
      <c r="BB862" s="1731"/>
      <c r="BC862" s="1731"/>
      <c r="BD862" s="1731"/>
      <c r="BE862" s="1731"/>
      <c r="BF862" s="1731"/>
      <c r="BG862" s="1731"/>
      <c r="BH862" s="1731"/>
      <c r="BI862" s="1731"/>
      <c r="BJ862" s="1731"/>
      <c r="BK862" s="1731"/>
      <c r="BL862" s="1731"/>
      <c r="BM862" s="1731"/>
      <c r="BN862" s="1731"/>
      <c r="BO862" s="1731"/>
      <c r="BP862" s="1731"/>
      <c r="BQ862" s="1731"/>
      <c r="BR862" s="1731"/>
      <c r="BS862" s="1731"/>
      <c r="BT862" s="1731"/>
      <c r="BU862" s="1731"/>
      <c r="BV862" s="1732"/>
      <c r="BW862" s="1732"/>
      <c r="BX862" s="1732"/>
      <c r="BY862" s="1732"/>
      <c r="BZ862" s="1731"/>
      <c r="CA862" s="2200"/>
      <c r="CB862" s="2200"/>
      <c r="CC862" s="2200"/>
      <c r="CD862" s="2200"/>
      <c r="CE862" s="2200"/>
      <c r="CF862" s="2200"/>
      <c r="CG862" s="2200"/>
      <c r="CH862" s="2200"/>
      <c r="CI862" s="2200"/>
      <c r="CJ862" s="2200"/>
      <c r="CK862" s="2200"/>
      <c r="CL862" s="2200"/>
      <c r="CM862" s="2200"/>
      <c r="CN862" s="2200"/>
      <c r="CO862" s="2200"/>
      <c r="CP862" s="2200"/>
      <c r="CQ862" s="2200"/>
      <c r="CR862" s="1731"/>
      <c r="CS862" s="1731"/>
    </row>
    <row r="863" spans="1:97" ht="13.5" customHeight="1" x14ac:dyDescent="0.25">
      <c r="A863" s="1731"/>
      <c r="B863" s="1731"/>
      <c r="C863" s="1731"/>
      <c r="D863" s="1731"/>
      <c r="E863" s="1731"/>
      <c r="F863" s="1731"/>
      <c r="G863" s="1731"/>
      <c r="H863" s="1731"/>
      <c r="I863" s="1731"/>
      <c r="J863" s="1731"/>
      <c r="K863" s="1731"/>
      <c r="L863" s="1731"/>
      <c r="M863" s="1731"/>
      <c r="N863" s="1731"/>
      <c r="O863" s="1731"/>
      <c r="P863" s="1731"/>
      <c r="Q863" s="1731"/>
      <c r="R863" s="1731"/>
      <c r="S863" s="1731"/>
      <c r="T863" s="1731"/>
      <c r="U863" s="1731"/>
      <c r="V863" s="1731"/>
      <c r="W863" s="1731"/>
      <c r="X863" s="1731"/>
      <c r="Y863" s="1731"/>
      <c r="Z863" s="1731"/>
      <c r="AA863" s="1731"/>
      <c r="AB863" s="1731"/>
      <c r="AC863" s="1731"/>
      <c r="AD863" s="1731"/>
      <c r="AE863" s="1731"/>
      <c r="AF863" s="1731"/>
      <c r="AG863" s="1731"/>
      <c r="AH863" s="1731"/>
      <c r="AI863" s="1731"/>
      <c r="AJ863" s="1731"/>
      <c r="AK863" s="1731"/>
      <c r="AL863" s="1731"/>
      <c r="AM863" s="1731"/>
      <c r="AN863" s="1731"/>
      <c r="AO863" s="1731"/>
      <c r="AP863" s="1731"/>
      <c r="AQ863" s="1731"/>
      <c r="AR863" s="1731"/>
      <c r="AS863" s="1731"/>
      <c r="AT863" s="1731"/>
      <c r="AU863" s="1731"/>
      <c r="AV863" s="1731"/>
      <c r="AW863" s="1731"/>
      <c r="AX863" s="1731"/>
      <c r="AY863" s="1731"/>
      <c r="AZ863" s="1731"/>
      <c r="BA863" s="1731"/>
      <c r="BB863" s="1731"/>
      <c r="BC863" s="1731"/>
      <c r="BD863" s="1731"/>
      <c r="BE863" s="1731"/>
      <c r="BF863" s="1731"/>
      <c r="BG863" s="1731"/>
      <c r="BH863" s="1731"/>
      <c r="BI863" s="1731"/>
      <c r="BJ863" s="1731"/>
      <c r="BK863" s="1731"/>
      <c r="BL863" s="1731"/>
      <c r="BM863" s="1731"/>
      <c r="BN863" s="1731"/>
      <c r="BO863" s="1731"/>
      <c r="BP863" s="1731"/>
      <c r="BQ863" s="1731"/>
      <c r="BR863" s="1731"/>
      <c r="BS863" s="1731"/>
      <c r="BT863" s="1731"/>
      <c r="BU863" s="1731"/>
      <c r="BV863" s="1732"/>
      <c r="BW863" s="1732"/>
      <c r="BX863" s="1732"/>
      <c r="BY863" s="1732"/>
      <c r="BZ863" s="1731"/>
      <c r="CA863" s="2200"/>
      <c r="CB863" s="2200"/>
      <c r="CC863" s="2200"/>
      <c r="CD863" s="2200"/>
      <c r="CE863" s="2200"/>
      <c r="CF863" s="2200"/>
      <c r="CG863" s="2200"/>
      <c r="CH863" s="2200"/>
      <c r="CI863" s="2200"/>
      <c r="CJ863" s="2200"/>
      <c r="CK863" s="2200"/>
      <c r="CL863" s="2200"/>
      <c r="CM863" s="2200"/>
      <c r="CN863" s="2200"/>
      <c r="CO863" s="2200"/>
      <c r="CP863" s="2200"/>
      <c r="CQ863" s="2200"/>
      <c r="CR863" s="1731"/>
      <c r="CS863" s="1731"/>
    </row>
    <row r="864" spans="1:97" ht="13.5" customHeight="1" x14ac:dyDescent="0.25">
      <c r="A864" s="1731"/>
      <c r="B864" s="1731"/>
      <c r="C864" s="1731"/>
      <c r="D864" s="1731"/>
      <c r="E864" s="1731"/>
      <c r="F864" s="1731"/>
      <c r="G864" s="1731"/>
      <c r="H864" s="1731"/>
      <c r="I864" s="1731"/>
      <c r="J864" s="1731"/>
      <c r="K864" s="1731"/>
      <c r="L864" s="1731"/>
      <c r="M864" s="1731"/>
      <c r="N864" s="1731"/>
      <c r="O864" s="1731"/>
      <c r="P864" s="1731"/>
      <c r="Q864" s="1731"/>
      <c r="R864" s="1731"/>
      <c r="S864" s="1731"/>
      <c r="T864" s="1731"/>
      <c r="U864" s="1731"/>
      <c r="V864" s="1731"/>
      <c r="W864" s="1731"/>
      <c r="X864" s="1731"/>
      <c r="Y864" s="1731"/>
      <c r="Z864" s="1731"/>
      <c r="AA864" s="1731"/>
      <c r="AB864" s="1731"/>
      <c r="AC864" s="1731"/>
      <c r="AD864" s="1731"/>
      <c r="AE864" s="1731"/>
      <c r="AF864" s="1731"/>
      <c r="AG864" s="1731"/>
      <c r="AH864" s="1731"/>
      <c r="AI864" s="1731"/>
      <c r="AJ864" s="1731"/>
      <c r="AK864" s="1731"/>
      <c r="AL864" s="1731"/>
      <c r="AM864" s="1731"/>
      <c r="AN864" s="1731"/>
      <c r="AO864" s="1731"/>
      <c r="AP864" s="1731"/>
      <c r="AQ864" s="1731"/>
      <c r="AR864" s="1731"/>
      <c r="AS864" s="1731"/>
      <c r="AT864" s="1731"/>
      <c r="AU864" s="1731"/>
      <c r="AV864" s="1731"/>
      <c r="AW864" s="1731"/>
      <c r="AX864" s="1731"/>
      <c r="AY864" s="1731"/>
      <c r="AZ864" s="1731"/>
      <c r="BA864" s="1731"/>
      <c r="BB864" s="1731"/>
      <c r="BC864" s="1731"/>
      <c r="BD864" s="1731"/>
      <c r="BE864" s="1731"/>
      <c r="BF864" s="1731"/>
      <c r="BG864" s="1731"/>
      <c r="BH864" s="1731"/>
      <c r="BI864" s="1731"/>
      <c r="BJ864" s="1731"/>
      <c r="BK864" s="1731"/>
      <c r="BL864" s="1731"/>
      <c r="BM864" s="1731"/>
      <c r="BN864" s="1731"/>
      <c r="BO864" s="1731"/>
      <c r="BP864" s="1731"/>
      <c r="BQ864" s="1731"/>
      <c r="BR864" s="1731"/>
      <c r="BS864" s="1731"/>
      <c r="BT864" s="1731"/>
      <c r="BU864" s="1731"/>
      <c r="BV864" s="1732"/>
      <c r="BW864" s="1732"/>
      <c r="BX864" s="1732"/>
      <c r="BY864" s="1732"/>
      <c r="BZ864" s="1731"/>
      <c r="CA864" s="2200"/>
      <c r="CB864" s="2200"/>
      <c r="CC864" s="2200"/>
      <c r="CD864" s="2200"/>
      <c r="CE864" s="2200"/>
      <c r="CF864" s="2200"/>
      <c r="CG864" s="2200"/>
      <c r="CH864" s="2200"/>
      <c r="CI864" s="2200"/>
      <c r="CJ864" s="2200"/>
      <c r="CK864" s="2200"/>
      <c r="CL864" s="2200"/>
      <c r="CM864" s="2200"/>
      <c r="CN864" s="2200"/>
      <c r="CO864" s="2200"/>
      <c r="CP864" s="2200"/>
      <c r="CQ864" s="2200"/>
      <c r="CR864" s="1731"/>
      <c r="CS864" s="1731"/>
    </row>
    <row r="865" spans="1:97" ht="13.5" customHeight="1" x14ac:dyDescent="0.25">
      <c r="A865" s="1731"/>
      <c r="B865" s="1731"/>
      <c r="C865" s="1731"/>
      <c r="D865" s="1731"/>
      <c r="E865" s="1731"/>
      <c r="F865" s="1731"/>
      <c r="G865" s="1731"/>
      <c r="H865" s="1731"/>
      <c r="I865" s="1731"/>
      <c r="J865" s="1731"/>
      <c r="K865" s="1731"/>
      <c r="L865" s="1731"/>
      <c r="M865" s="1731"/>
      <c r="N865" s="1731"/>
      <c r="O865" s="1731"/>
      <c r="P865" s="1731"/>
      <c r="Q865" s="1731"/>
      <c r="R865" s="1731"/>
      <c r="S865" s="1731"/>
      <c r="T865" s="1731"/>
      <c r="U865" s="1731"/>
      <c r="V865" s="1731"/>
      <c r="W865" s="1731"/>
      <c r="X865" s="1731"/>
      <c r="Y865" s="1731"/>
      <c r="Z865" s="1731"/>
      <c r="AA865" s="1731"/>
      <c r="AB865" s="1731"/>
      <c r="AC865" s="1731"/>
      <c r="AD865" s="1731"/>
      <c r="AE865" s="1731"/>
      <c r="AF865" s="1731"/>
      <c r="AG865" s="1731"/>
      <c r="AH865" s="1731"/>
      <c r="AI865" s="1731"/>
      <c r="AJ865" s="1731"/>
      <c r="AK865" s="1731"/>
      <c r="AL865" s="1731"/>
      <c r="AM865" s="1731"/>
      <c r="AN865" s="1731"/>
      <c r="AO865" s="1731"/>
      <c r="AP865" s="1731"/>
      <c r="AQ865" s="1731"/>
      <c r="AR865" s="1731"/>
      <c r="AS865" s="1731"/>
      <c r="AT865" s="1731"/>
      <c r="AU865" s="1731"/>
      <c r="AV865" s="1731"/>
      <c r="AW865" s="1731"/>
      <c r="AX865" s="1731"/>
      <c r="AY865" s="1731"/>
      <c r="AZ865" s="1731"/>
      <c r="BA865" s="1731"/>
      <c r="BB865" s="1731"/>
      <c r="BC865" s="1731"/>
      <c r="BD865" s="1731"/>
      <c r="BE865" s="1731"/>
      <c r="BF865" s="1731"/>
      <c r="BG865" s="1731"/>
      <c r="BH865" s="1731"/>
      <c r="BI865" s="1731"/>
      <c r="BJ865" s="1731"/>
      <c r="BK865" s="1731"/>
      <c r="BL865" s="1731"/>
      <c r="BM865" s="1731"/>
      <c r="BN865" s="1731"/>
      <c r="BO865" s="1731"/>
      <c r="BP865" s="1731"/>
      <c r="BQ865" s="1731"/>
      <c r="BR865" s="1731"/>
      <c r="BS865" s="1731"/>
      <c r="BT865" s="1731"/>
      <c r="BU865" s="1731"/>
      <c r="BV865" s="1732"/>
      <c r="BW865" s="1732"/>
      <c r="BX865" s="1732"/>
      <c r="BY865" s="1732"/>
      <c r="BZ865" s="1731"/>
      <c r="CA865" s="2200"/>
      <c r="CB865" s="2200"/>
      <c r="CC865" s="2200"/>
      <c r="CD865" s="2200"/>
      <c r="CE865" s="2200"/>
      <c r="CF865" s="2200"/>
      <c r="CG865" s="2200"/>
      <c r="CH865" s="2200"/>
      <c r="CI865" s="2200"/>
      <c r="CJ865" s="2200"/>
      <c r="CK865" s="2200"/>
      <c r="CL865" s="2200"/>
      <c r="CM865" s="2200"/>
      <c r="CN865" s="2200"/>
      <c r="CO865" s="2200"/>
      <c r="CP865" s="2200"/>
      <c r="CQ865" s="2200"/>
      <c r="CR865" s="1731"/>
      <c r="CS865" s="1731"/>
    </row>
    <row r="866" spans="1:97" ht="13.5" customHeight="1" x14ac:dyDescent="0.25">
      <c r="A866" s="1731"/>
      <c r="B866" s="1731"/>
      <c r="C866" s="1731"/>
      <c r="D866" s="1731"/>
      <c r="E866" s="1731"/>
      <c r="F866" s="1731"/>
      <c r="G866" s="1731"/>
      <c r="H866" s="1731"/>
      <c r="I866" s="1731"/>
      <c r="J866" s="1731"/>
      <c r="K866" s="1731"/>
      <c r="L866" s="1731"/>
      <c r="M866" s="1731"/>
      <c r="N866" s="1731"/>
      <c r="O866" s="1731"/>
      <c r="P866" s="1731"/>
      <c r="Q866" s="1731"/>
      <c r="R866" s="1731"/>
      <c r="S866" s="1731"/>
      <c r="T866" s="1731"/>
      <c r="U866" s="1731"/>
      <c r="V866" s="1731"/>
      <c r="W866" s="1731"/>
      <c r="X866" s="1731"/>
      <c r="Y866" s="1731"/>
      <c r="Z866" s="1731"/>
      <c r="AA866" s="1731"/>
      <c r="AB866" s="1731"/>
      <c r="AC866" s="1731"/>
      <c r="AD866" s="1731"/>
      <c r="AE866" s="1731"/>
      <c r="AF866" s="1731"/>
      <c r="AG866" s="1731"/>
      <c r="AH866" s="1731"/>
      <c r="AI866" s="1731"/>
      <c r="AJ866" s="1731"/>
      <c r="AK866" s="1731"/>
      <c r="AL866" s="1731"/>
      <c r="AM866" s="1731"/>
      <c r="AN866" s="1731"/>
      <c r="AO866" s="1731"/>
      <c r="AP866" s="1731"/>
      <c r="AQ866" s="1731"/>
      <c r="AR866" s="1731"/>
      <c r="AS866" s="1731"/>
      <c r="AT866" s="1731"/>
      <c r="AU866" s="1731"/>
      <c r="AV866" s="1731"/>
      <c r="AW866" s="1731"/>
      <c r="AX866" s="1731"/>
      <c r="AY866" s="1731"/>
      <c r="AZ866" s="1731"/>
      <c r="BA866" s="1731"/>
      <c r="BB866" s="1731"/>
      <c r="BC866" s="1731"/>
      <c r="BD866" s="1731"/>
      <c r="BE866" s="1731"/>
      <c r="BF866" s="1731"/>
      <c r="BG866" s="1731"/>
      <c r="BH866" s="1731"/>
      <c r="BI866" s="1731"/>
      <c r="BJ866" s="1731"/>
      <c r="BK866" s="1731"/>
      <c r="BL866" s="1731"/>
      <c r="BM866" s="1731"/>
      <c r="BN866" s="1731"/>
      <c r="BO866" s="1731"/>
      <c r="BP866" s="1731"/>
      <c r="BQ866" s="1731"/>
      <c r="BR866" s="1731"/>
      <c r="BS866" s="1731"/>
      <c r="BT866" s="1731"/>
      <c r="BU866" s="1731"/>
      <c r="BV866" s="1732"/>
      <c r="BW866" s="1732"/>
      <c r="BX866" s="1732"/>
      <c r="BY866" s="1732"/>
      <c r="BZ866" s="1731"/>
      <c r="CA866" s="2200"/>
      <c r="CB866" s="2200"/>
      <c r="CC866" s="2200"/>
      <c r="CD866" s="2200"/>
      <c r="CE866" s="2200"/>
      <c r="CF866" s="2200"/>
      <c r="CG866" s="2200"/>
      <c r="CH866" s="2200"/>
      <c r="CI866" s="2200"/>
      <c r="CJ866" s="2200"/>
      <c r="CK866" s="2200"/>
      <c r="CL866" s="2200"/>
      <c r="CM866" s="2200"/>
      <c r="CN866" s="2200"/>
      <c r="CO866" s="2200"/>
      <c r="CP866" s="2200"/>
      <c r="CQ866" s="2200"/>
      <c r="CR866" s="1731"/>
      <c r="CS866" s="1731"/>
    </row>
    <row r="867" spans="1:97" ht="13.5" customHeight="1" x14ac:dyDescent="0.25">
      <c r="A867" s="1731"/>
      <c r="B867" s="1731"/>
      <c r="C867" s="1731"/>
      <c r="D867" s="1731"/>
      <c r="E867" s="1731"/>
      <c r="F867" s="1731"/>
      <c r="G867" s="1731"/>
      <c r="H867" s="1731"/>
      <c r="I867" s="1731"/>
      <c r="J867" s="1731"/>
      <c r="K867" s="1731"/>
      <c r="L867" s="1731"/>
      <c r="M867" s="1731"/>
      <c r="N867" s="1731"/>
      <c r="O867" s="1731"/>
      <c r="P867" s="1731"/>
      <c r="Q867" s="1731"/>
      <c r="R867" s="1731"/>
      <c r="S867" s="1731"/>
      <c r="T867" s="1731"/>
      <c r="U867" s="1731"/>
      <c r="V867" s="1731"/>
      <c r="W867" s="1731"/>
      <c r="X867" s="1731"/>
      <c r="Y867" s="1731"/>
      <c r="Z867" s="1731"/>
      <c r="AA867" s="1731"/>
      <c r="AB867" s="1731"/>
      <c r="AC867" s="1731"/>
      <c r="AD867" s="1731"/>
      <c r="AE867" s="1731"/>
      <c r="AF867" s="1731"/>
      <c r="AG867" s="1731"/>
      <c r="AH867" s="1731"/>
      <c r="AI867" s="1731"/>
      <c r="AJ867" s="1731"/>
      <c r="AK867" s="1731"/>
      <c r="AL867" s="1731"/>
      <c r="AM867" s="1731"/>
      <c r="AN867" s="1731"/>
      <c r="AO867" s="1731"/>
      <c r="AP867" s="1731"/>
      <c r="AQ867" s="1731"/>
      <c r="AR867" s="1731"/>
      <c r="AS867" s="1731"/>
      <c r="AT867" s="1731"/>
      <c r="AU867" s="1731"/>
      <c r="AV867" s="1731"/>
      <c r="AW867" s="1731"/>
      <c r="AX867" s="1731"/>
      <c r="AY867" s="1731"/>
      <c r="AZ867" s="1731"/>
      <c r="BA867" s="1731"/>
      <c r="BB867" s="1731"/>
      <c r="BC867" s="1731"/>
      <c r="BD867" s="1731"/>
      <c r="BE867" s="1731"/>
      <c r="BF867" s="1731"/>
      <c r="BG867" s="1731"/>
      <c r="BH867" s="1731"/>
      <c r="BI867" s="1731"/>
      <c r="BJ867" s="1731"/>
      <c r="BK867" s="1731"/>
      <c r="BL867" s="1731"/>
      <c r="BM867" s="1731"/>
      <c r="BN867" s="1731"/>
      <c r="BO867" s="1731"/>
      <c r="BP867" s="1731"/>
      <c r="BQ867" s="1731"/>
      <c r="BR867" s="1731"/>
      <c r="BS867" s="1731"/>
      <c r="BT867" s="1731"/>
      <c r="BU867" s="1731"/>
      <c r="BV867" s="1732"/>
      <c r="BW867" s="1732"/>
      <c r="BX867" s="1732"/>
      <c r="BY867" s="1732"/>
      <c r="BZ867" s="1731"/>
      <c r="CA867" s="2200"/>
      <c r="CB867" s="2200"/>
      <c r="CC867" s="2200"/>
      <c r="CD867" s="2200"/>
      <c r="CE867" s="2200"/>
      <c r="CF867" s="2200"/>
      <c r="CG867" s="2200"/>
      <c r="CH867" s="2200"/>
      <c r="CI867" s="2200"/>
      <c r="CJ867" s="2200"/>
      <c r="CK867" s="2200"/>
      <c r="CL867" s="2200"/>
      <c r="CM867" s="2200"/>
      <c r="CN867" s="2200"/>
      <c r="CO867" s="2200"/>
      <c r="CP867" s="2200"/>
      <c r="CQ867" s="2200"/>
      <c r="CR867" s="1731"/>
      <c r="CS867" s="1731"/>
    </row>
    <row r="868" spans="1:97" ht="13.5" customHeight="1" x14ac:dyDescent="0.25">
      <c r="A868" s="1731"/>
      <c r="B868" s="1731"/>
      <c r="C868" s="1731"/>
      <c r="D868" s="1731"/>
      <c r="E868" s="1731"/>
      <c r="F868" s="1731"/>
      <c r="G868" s="1731"/>
      <c r="H868" s="1731"/>
      <c r="I868" s="1731"/>
      <c r="J868" s="1731"/>
      <c r="K868" s="1731"/>
      <c r="L868" s="1731"/>
      <c r="M868" s="1731"/>
      <c r="N868" s="1731"/>
      <c r="O868" s="1731"/>
      <c r="P868" s="1731"/>
      <c r="Q868" s="1731"/>
      <c r="R868" s="1731"/>
      <c r="S868" s="1731"/>
      <c r="T868" s="1731"/>
      <c r="U868" s="1731"/>
      <c r="V868" s="1731"/>
      <c r="W868" s="1731"/>
      <c r="X868" s="1731"/>
      <c r="Y868" s="1731"/>
      <c r="Z868" s="1731"/>
      <c r="AA868" s="1731"/>
      <c r="AB868" s="1731"/>
      <c r="AC868" s="1731"/>
      <c r="AD868" s="1731"/>
      <c r="AE868" s="1731"/>
      <c r="AF868" s="1731"/>
      <c r="AG868" s="1731"/>
      <c r="AH868" s="1731"/>
      <c r="AI868" s="1731"/>
      <c r="AJ868" s="1731"/>
      <c r="AK868" s="1731"/>
      <c r="AL868" s="1731"/>
      <c r="AM868" s="1731"/>
      <c r="AN868" s="1731"/>
      <c r="AO868" s="1731"/>
      <c r="AP868" s="1731"/>
      <c r="AQ868" s="1731"/>
      <c r="AR868" s="1731"/>
      <c r="AS868" s="1731"/>
      <c r="AT868" s="1731"/>
      <c r="AU868" s="1731"/>
      <c r="AV868" s="1731"/>
      <c r="AW868" s="1731"/>
      <c r="AX868" s="1731"/>
      <c r="AY868" s="1731"/>
      <c r="AZ868" s="1731"/>
      <c r="BA868" s="1731"/>
      <c r="BB868" s="1731"/>
      <c r="BC868" s="1731"/>
      <c r="BD868" s="1731"/>
      <c r="BE868" s="1731"/>
      <c r="BF868" s="1731"/>
      <c r="BG868" s="1731"/>
      <c r="BH868" s="1731"/>
      <c r="BI868" s="1731"/>
      <c r="BJ868" s="1731"/>
      <c r="BK868" s="1731"/>
      <c r="BL868" s="1731"/>
      <c r="BM868" s="1731"/>
      <c r="BN868" s="1731"/>
      <c r="BO868" s="1731"/>
      <c r="BP868" s="1731"/>
      <c r="BQ868" s="1731"/>
      <c r="BR868" s="1731"/>
      <c r="BS868" s="1731"/>
      <c r="BT868" s="1731"/>
      <c r="BU868" s="1731"/>
      <c r="BV868" s="1732"/>
      <c r="BW868" s="1732"/>
      <c r="BX868" s="1732"/>
      <c r="BY868" s="1732"/>
      <c r="BZ868" s="1731"/>
      <c r="CA868" s="2200"/>
      <c r="CB868" s="2200"/>
      <c r="CC868" s="2200"/>
      <c r="CD868" s="2200"/>
      <c r="CE868" s="2200"/>
      <c r="CF868" s="2200"/>
      <c r="CG868" s="2200"/>
      <c r="CH868" s="2200"/>
      <c r="CI868" s="2200"/>
      <c r="CJ868" s="2200"/>
      <c r="CK868" s="2200"/>
      <c r="CL868" s="2200"/>
      <c r="CM868" s="2200"/>
      <c r="CN868" s="2200"/>
      <c r="CO868" s="2200"/>
      <c r="CP868" s="2200"/>
      <c r="CQ868" s="2200"/>
      <c r="CR868" s="1731"/>
      <c r="CS868" s="1731"/>
    </row>
    <row r="869" spans="1:97" ht="13.5" customHeight="1" x14ac:dyDescent="0.25">
      <c r="A869" s="1731"/>
      <c r="B869" s="1731"/>
      <c r="C869" s="1731"/>
      <c r="D869" s="1731"/>
      <c r="E869" s="1731"/>
      <c r="F869" s="1731"/>
      <c r="G869" s="1731"/>
      <c r="H869" s="1731"/>
      <c r="I869" s="1731"/>
      <c r="J869" s="1731"/>
      <c r="K869" s="1731"/>
      <c r="L869" s="1731"/>
      <c r="M869" s="1731"/>
      <c r="N869" s="1731"/>
      <c r="O869" s="1731"/>
      <c r="P869" s="1731"/>
      <c r="Q869" s="1731"/>
      <c r="R869" s="1731"/>
      <c r="S869" s="1731"/>
      <c r="T869" s="1731"/>
      <c r="U869" s="1731"/>
      <c r="V869" s="1731"/>
      <c r="W869" s="1731"/>
      <c r="X869" s="1731"/>
      <c r="Y869" s="1731"/>
      <c r="Z869" s="1731"/>
      <c r="AA869" s="1731"/>
      <c r="AB869" s="1731"/>
      <c r="AC869" s="1731"/>
      <c r="AD869" s="1731"/>
      <c r="AE869" s="1731"/>
      <c r="AF869" s="1731"/>
      <c r="AG869" s="1731"/>
      <c r="AH869" s="1731"/>
      <c r="AI869" s="1731"/>
      <c r="AJ869" s="1731"/>
      <c r="AK869" s="1731"/>
      <c r="AL869" s="1731"/>
      <c r="AM869" s="1731"/>
      <c r="AN869" s="1731"/>
      <c r="AO869" s="1731"/>
      <c r="AP869" s="1731"/>
      <c r="AQ869" s="1731"/>
      <c r="AR869" s="1731"/>
      <c r="AS869" s="1731"/>
      <c r="AT869" s="1731"/>
      <c r="AU869" s="1731"/>
      <c r="AV869" s="1731"/>
      <c r="AW869" s="1731"/>
      <c r="AX869" s="1731"/>
      <c r="AY869" s="1731"/>
      <c r="AZ869" s="1731"/>
      <c r="BA869" s="1731"/>
      <c r="BB869" s="1731"/>
      <c r="BC869" s="1731"/>
      <c r="BD869" s="1731"/>
      <c r="BE869" s="1731"/>
      <c r="BF869" s="1731"/>
      <c r="BG869" s="1731"/>
      <c r="BH869" s="1731"/>
      <c r="BI869" s="1731"/>
      <c r="BJ869" s="1731"/>
      <c r="BK869" s="1731"/>
      <c r="BL869" s="1731"/>
      <c r="BM869" s="1731"/>
      <c r="BN869" s="1731"/>
      <c r="BO869" s="1731"/>
      <c r="BP869" s="1731"/>
      <c r="BQ869" s="1731"/>
      <c r="BR869" s="1731"/>
      <c r="BS869" s="1731"/>
      <c r="BT869" s="1731"/>
      <c r="BU869" s="1731"/>
      <c r="BV869" s="1732"/>
      <c r="BW869" s="1732"/>
      <c r="BX869" s="1732"/>
      <c r="BY869" s="1732"/>
      <c r="BZ869" s="1731"/>
      <c r="CA869" s="2200"/>
      <c r="CB869" s="2200"/>
      <c r="CC869" s="2200"/>
      <c r="CD869" s="2200"/>
      <c r="CE869" s="2200"/>
      <c r="CF869" s="2200"/>
      <c r="CG869" s="2200"/>
      <c r="CH869" s="2200"/>
      <c r="CI869" s="2200"/>
      <c r="CJ869" s="2200"/>
      <c r="CK869" s="2200"/>
      <c r="CL869" s="2200"/>
      <c r="CM869" s="2200"/>
      <c r="CN869" s="2200"/>
      <c r="CO869" s="2200"/>
      <c r="CP869" s="2200"/>
      <c r="CQ869" s="2200"/>
      <c r="CR869" s="1731"/>
      <c r="CS869" s="1731"/>
    </row>
    <row r="870" spans="1:97" ht="13.5" customHeight="1" x14ac:dyDescent="0.25">
      <c r="A870" s="1731"/>
      <c r="B870" s="1731"/>
      <c r="C870" s="1731"/>
      <c r="D870" s="1731"/>
      <c r="E870" s="1731"/>
      <c r="F870" s="1731"/>
      <c r="G870" s="1731"/>
      <c r="H870" s="1731"/>
      <c r="I870" s="1731"/>
      <c r="J870" s="1731"/>
      <c r="K870" s="1731"/>
      <c r="L870" s="1731"/>
      <c r="M870" s="1731"/>
      <c r="N870" s="1731"/>
      <c r="O870" s="1731"/>
      <c r="P870" s="1731"/>
      <c r="Q870" s="1731"/>
      <c r="R870" s="1731"/>
      <c r="S870" s="1731"/>
      <c r="T870" s="1731"/>
      <c r="U870" s="1731"/>
      <c r="V870" s="1731"/>
      <c r="W870" s="1731"/>
      <c r="X870" s="1731"/>
      <c r="Y870" s="1731"/>
      <c r="Z870" s="1731"/>
      <c r="AA870" s="1731"/>
      <c r="AB870" s="1731"/>
      <c r="AC870" s="1731"/>
      <c r="AD870" s="1731"/>
      <c r="AE870" s="1731"/>
      <c r="AF870" s="1731"/>
      <c r="AG870" s="1731"/>
      <c r="AH870" s="1731"/>
      <c r="AI870" s="1731"/>
      <c r="AJ870" s="1731"/>
      <c r="AK870" s="1731"/>
      <c r="AL870" s="1731"/>
      <c r="AM870" s="1731"/>
      <c r="AN870" s="1731"/>
      <c r="AO870" s="1731"/>
      <c r="AP870" s="1731"/>
      <c r="AQ870" s="1731"/>
      <c r="AR870" s="1731"/>
      <c r="AS870" s="1731"/>
      <c r="AT870" s="1731"/>
      <c r="AU870" s="1731"/>
      <c r="AV870" s="1731"/>
      <c r="AW870" s="1731"/>
      <c r="AX870" s="1731"/>
      <c r="AY870" s="1731"/>
      <c r="AZ870" s="1731"/>
      <c r="BA870" s="1731"/>
      <c r="BB870" s="1731"/>
      <c r="BC870" s="1731"/>
      <c r="BD870" s="1731"/>
      <c r="BE870" s="1731"/>
      <c r="BF870" s="1731"/>
      <c r="BG870" s="1731"/>
      <c r="BH870" s="1731"/>
      <c r="BI870" s="1731"/>
      <c r="BJ870" s="1731"/>
      <c r="BK870" s="1731"/>
      <c r="BL870" s="1731"/>
      <c r="BM870" s="1731"/>
      <c r="BN870" s="1731"/>
      <c r="BO870" s="1731"/>
      <c r="BP870" s="1731"/>
      <c r="BQ870" s="1731"/>
      <c r="BR870" s="1731"/>
      <c r="BS870" s="1731"/>
      <c r="BT870" s="1731"/>
      <c r="BU870" s="1731"/>
      <c r="BV870" s="1732"/>
      <c r="BW870" s="1732"/>
      <c r="BX870" s="1732"/>
      <c r="BY870" s="1732"/>
      <c r="BZ870" s="1731"/>
      <c r="CA870" s="2200"/>
      <c r="CB870" s="2200"/>
      <c r="CC870" s="2200"/>
      <c r="CD870" s="2200"/>
      <c r="CE870" s="2200"/>
      <c r="CF870" s="2200"/>
      <c r="CG870" s="2200"/>
      <c r="CH870" s="2200"/>
      <c r="CI870" s="2200"/>
      <c r="CJ870" s="2200"/>
      <c r="CK870" s="2200"/>
      <c r="CL870" s="2200"/>
      <c r="CM870" s="2200"/>
      <c r="CN870" s="2200"/>
      <c r="CO870" s="2200"/>
      <c r="CP870" s="2200"/>
      <c r="CQ870" s="2200"/>
      <c r="CR870" s="1731"/>
      <c r="CS870" s="1731"/>
    </row>
    <row r="871" spans="1:97" ht="13.5" customHeight="1" x14ac:dyDescent="0.25">
      <c r="A871" s="1731"/>
      <c r="B871" s="1731"/>
      <c r="C871" s="1731"/>
      <c r="D871" s="1731"/>
      <c r="E871" s="1731"/>
      <c r="F871" s="1731"/>
      <c r="G871" s="1731"/>
      <c r="H871" s="1731"/>
      <c r="I871" s="1731"/>
      <c r="J871" s="1731"/>
      <c r="K871" s="1731"/>
      <c r="L871" s="1731"/>
      <c r="M871" s="1731"/>
      <c r="N871" s="1731"/>
      <c r="O871" s="1731"/>
      <c r="P871" s="1731"/>
      <c r="Q871" s="1731"/>
      <c r="R871" s="1731"/>
      <c r="S871" s="1731"/>
      <c r="T871" s="1731"/>
      <c r="U871" s="1731"/>
      <c r="V871" s="1731"/>
      <c r="W871" s="1731"/>
      <c r="X871" s="1731"/>
      <c r="Y871" s="1731"/>
      <c r="Z871" s="1731"/>
      <c r="AA871" s="1731"/>
      <c r="AB871" s="1731"/>
      <c r="AC871" s="1731"/>
      <c r="AD871" s="1731"/>
      <c r="AE871" s="1731"/>
      <c r="AF871" s="1731"/>
      <c r="AG871" s="1731"/>
      <c r="AH871" s="1731"/>
      <c r="AI871" s="1731"/>
      <c r="AJ871" s="1731"/>
      <c r="AK871" s="1731"/>
      <c r="AL871" s="1731"/>
      <c r="AM871" s="1731"/>
      <c r="AN871" s="1731"/>
      <c r="AO871" s="1731"/>
      <c r="AP871" s="1731"/>
      <c r="AQ871" s="1731"/>
      <c r="AR871" s="1731"/>
      <c r="AS871" s="1731"/>
      <c r="AT871" s="1731"/>
      <c r="AU871" s="1731"/>
      <c r="AV871" s="1731"/>
      <c r="AW871" s="1731"/>
      <c r="AX871" s="1731"/>
      <c r="AY871" s="1731"/>
      <c r="AZ871" s="1731"/>
      <c r="BA871" s="1731"/>
      <c r="BB871" s="1731"/>
      <c r="BC871" s="1731"/>
      <c r="BD871" s="1731"/>
      <c r="BE871" s="1731"/>
      <c r="BF871" s="1731"/>
      <c r="BG871" s="1731"/>
      <c r="BH871" s="1731"/>
      <c r="BI871" s="1731"/>
      <c r="BJ871" s="1731"/>
      <c r="BK871" s="1731"/>
      <c r="BL871" s="1731"/>
      <c r="BM871" s="1731"/>
      <c r="BN871" s="1731"/>
      <c r="BO871" s="1731"/>
      <c r="BP871" s="1731"/>
      <c r="BQ871" s="1731"/>
      <c r="BR871" s="1731"/>
      <c r="BS871" s="1731"/>
      <c r="BT871" s="1731"/>
      <c r="BU871" s="1731"/>
      <c r="BV871" s="1732"/>
      <c r="BW871" s="1732"/>
      <c r="BX871" s="1732"/>
      <c r="BY871" s="1732"/>
      <c r="BZ871" s="1731"/>
      <c r="CA871" s="2200"/>
      <c r="CB871" s="2200"/>
      <c r="CC871" s="2200"/>
      <c r="CD871" s="2200"/>
      <c r="CE871" s="2200"/>
      <c r="CF871" s="2200"/>
      <c r="CG871" s="2200"/>
      <c r="CH871" s="2200"/>
      <c r="CI871" s="2200"/>
      <c r="CJ871" s="2200"/>
      <c r="CK871" s="2200"/>
      <c r="CL871" s="2200"/>
      <c r="CM871" s="2200"/>
      <c r="CN871" s="2200"/>
      <c r="CO871" s="2200"/>
      <c r="CP871" s="2200"/>
      <c r="CQ871" s="2200"/>
      <c r="CR871" s="1731"/>
      <c r="CS871" s="1731"/>
    </row>
    <row r="872" spans="1:97" ht="13.5" customHeight="1" x14ac:dyDescent="0.25">
      <c r="A872" s="1731"/>
      <c r="B872" s="1731"/>
      <c r="C872" s="1731"/>
      <c r="D872" s="1731"/>
      <c r="E872" s="1731"/>
      <c r="F872" s="1731"/>
      <c r="G872" s="1731"/>
      <c r="H872" s="1731"/>
      <c r="I872" s="1731"/>
      <c r="J872" s="1731"/>
      <c r="K872" s="1731"/>
      <c r="L872" s="1731"/>
      <c r="M872" s="1731"/>
      <c r="N872" s="1731"/>
      <c r="O872" s="1731"/>
      <c r="P872" s="1731"/>
      <c r="Q872" s="1731"/>
      <c r="R872" s="1731"/>
      <c r="S872" s="1731"/>
      <c r="T872" s="1731"/>
      <c r="U872" s="1731"/>
      <c r="V872" s="1731"/>
      <c r="W872" s="1731"/>
      <c r="X872" s="1731"/>
      <c r="Y872" s="1731"/>
      <c r="Z872" s="1731"/>
      <c r="AA872" s="1731"/>
      <c r="AB872" s="1731"/>
      <c r="AC872" s="1731"/>
      <c r="AD872" s="1731"/>
      <c r="AE872" s="1731"/>
      <c r="AF872" s="1731"/>
      <c r="AG872" s="1731"/>
      <c r="AH872" s="1731"/>
      <c r="AI872" s="1731"/>
      <c r="AJ872" s="1731"/>
      <c r="AK872" s="1731"/>
      <c r="AL872" s="1731"/>
      <c r="AM872" s="1731"/>
      <c r="AN872" s="1731"/>
      <c r="AO872" s="1731"/>
      <c r="AP872" s="1731"/>
      <c r="AQ872" s="1731"/>
      <c r="AR872" s="1731"/>
      <c r="AS872" s="1731"/>
      <c r="AT872" s="1731"/>
      <c r="AU872" s="1731"/>
      <c r="AV872" s="1731"/>
      <c r="AW872" s="1731"/>
      <c r="AX872" s="1731"/>
      <c r="AY872" s="1731"/>
      <c r="AZ872" s="1731"/>
      <c r="BA872" s="1731"/>
      <c r="BB872" s="1731"/>
      <c r="BC872" s="1731"/>
      <c r="BD872" s="1731"/>
      <c r="BE872" s="1731"/>
      <c r="BF872" s="1731"/>
      <c r="BG872" s="1731"/>
      <c r="BH872" s="1731"/>
      <c r="BI872" s="1731"/>
      <c r="BJ872" s="1731"/>
      <c r="BK872" s="1731"/>
      <c r="BL872" s="1731"/>
      <c r="BM872" s="1731"/>
      <c r="BN872" s="1731"/>
      <c r="BO872" s="1731"/>
      <c r="BP872" s="1731"/>
      <c r="BQ872" s="1731"/>
      <c r="BR872" s="1731"/>
      <c r="BS872" s="1731"/>
      <c r="BT872" s="1731"/>
      <c r="BU872" s="1731"/>
      <c r="BV872" s="1732"/>
      <c r="BW872" s="1732"/>
      <c r="BX872" s="1732"/>
      <c r="BY872" s="1732"/>
      <c r="BZ872" s="1731"/>
      <c r="CA872" s="2200"/>
      <c r="CB872" s="2200"/>
      <c r="CC872" s="2200"/>
      <c r="CD872" s="2200"/>
      <c r="CE872" s="2200"/>
      <c r="CF872" s="2200"/>
      <c r="CG872" s="2200"/>
      <c r="CH872" s="2200"/>
      <c r="CI872" s="2200"/>
      <c r="CJ872" s="2200"/>
      <c r="CK872" s="2200"/>
      <c r="CL872" s="2200"/>
      <c r="CM872" s="2200"/>
      <c r="CN872" s="2200"/>
      <c r="CO872" s="2200"/>
      <c r="CP872" s="2200"/>
      <c r="CQ872" s="2200"/>
      <c r="CR872" s="1731"/>
      <c r="CS872" s="1731"/>
    </row>
    <row r="873" spans="1:97" ht="13.5" customHeight="1" x14ac:dyDescent="0.25">
      <c r="A873" s="1731"/>
      <c r="B873" s="1731"/>
      <c r="C873" s="1731"/>
      <c r="D873" s="1731"/>
      <c r="E873" s="1731"/>
      <c r="F873" s="1731"/>
      <c r="G873" s="1731"/>
      <c r="H873" s="1731"/>
      <c r="I873" s="1731"/>
      <c r="J873" s="1731"/>
      <c r="K873" s="1731"/>
      <c r="L873" s="1731"/>
      <c r="M873" s="1731"/>
      <c r="N873" s="1731"/>
      <c r="O873" s="1731"/>
      <c r="P873" s="1731"/>
      <c r="Q873" s="1731"/>
      <c r="R873" s="1731"/>
      <c r="S873" s="1731"/>
      <c r="T873" s="1731"/>
      <c r="U873" s="1731"/>
      <c r="V873" s="1731"/>
      <c r="W873" s="1731"/>
      <c r="X873" s="1731"/>
      <c r="Y873" s="1731"/>
      <c r="Z873" s="1731"/>
      <c r="AA873" s="1731"/>
      <c r="AB873" s="1731"/>
      <c r="AC873" s="1731"/>
      <c r="AD873" s="1731"/>
      <c r="AE873" s="1731"/>
      <c r="AF873" s="1731"/>
      <c r="AG873" s="1731"/>
      <c r="AH873" s="1731"/>
      <c r="AI873" s="1731"/>
      <c r="AJ873" s="1731"/>
      <c r="AK873" s="1731"/>
      <c r="AL873" s="1731"/>
      <c r="AM873" s="1731"/>
      <c r="AN873" s="1731"/>
      <c r="AO873" s="1731"/>
      <c r="AP873" s="1731"/>
      <c r="AQ873" s="1731"/>
      <c r="AR873" s="1731"/>
      <c r="AS873" s="1731"/>
      <c r="AT873" s="1731"/>
      <c r="AU873" s="1731"/>
      <c r="AV873" s="1731"/>
      <c r="AW873" s="1731"/>
      <c r="AX873" s="1731"/>
      <c r="AY873" s="1731"/>
      <c r="AZ873" s="1731"/>
      <c r="BA873" s="1731"/>
      <c r="BB873" s="1731"/>
      <c r="BC873" s="1731"/>
      <c r="BD873" s="1731"/>
      <c r="BE873" s="1731"/>
      <c r="BF873" s="1731"/>
      <c r="BG873" s="1731"/>
      <c r="BH873" s="1731"/>
      <c r="BI873" s="1731"/>
      <c r="BJ873" s="1731"/>
      <c r="BK873" s="1731"/>
      <c r="BL873" s="1731"/>
      <c r="BM873" s="1731"/>
      <c r="BN873" s="1731"/>
      <c r="BO873" s="1731"/>
      <c r="BP873" s="1731"/>
      <c r="BQ873" s="1731"/>
      <c r="BR873" s="1731"/>
      <c r="BS873" s="1731"/>
      <c r="BT873" s="1731"/>
      <c r="BU873" s="1731"/>
      <c r="BV873" s="1732"/>
      <c r="BW873" s="1732"/>
      <c r="BX873" s="1732"/>
      <c r="BY873" s="1732"/>
      <c r="BZ873" s="1731"/>
      <c r="CA873" s="2200"/>
      <c r="CB873" s="2200"/>
      <c r="CC873" s="2200"/>
      <c r="CD873" s="2200"/>
      <c r="CE873" s="2200"/>
      <c r="CF873" s="2200"/>
      <c r="CG873" s="2200"/>
      <c r="CH873" s="2200"/>
      <c r="CI873" s="2200"/>
      <c r="CJ873" s="2200"/>
      <c r="CK873" s="2200"/>
      <c r="CL873" s="2200"/>
      <c r="CM873" s="2200"/>
      <c r="CN873" s="2200"/>
      <c r="CO873" s="2200"/>
      <c r="CP873" s="2200"/>
      <c r="CQ873" s="2200"/>
      <c r="CR873" s="1731"/>
      <c r="CS873" s="1731"/>
    </row>
    <row r="874" spans="1:97" ht="13.5" customHeight="1" x14ac:dyDescent="0.25">
      <c r="A874" s="1731"/>
      <c r="B874" s="1731"/>
      <c r="C874" s="1731"/>
      <c r="D874" s="1731"/>
      <c r="E874" s="1731"/>
      <c r="F874" s="1731"/>
      <c r="G874" s="1731"/>
      <c r="H874" s="1731"/>
      <c r="I874" s="1731"/>
      <c r="J874" s="1731"/>
      <c r="K874" s="1731"/>
      <c r="L874" s="1731"/>
      <c r="M874" s="1731"/>
      <c r="N874" s="1731"/>
      <c r="O874" s="1731"/>
      <c r="P874" s="1731"/>
      <c r="Q874" s="1731"/>
      <c r="R874" s="1731"/>
      <c r="S874" s="1731"/>
      <c r="T874" s="1731"/>
      <c r="U874" s="1731"/>
      <c r="V874" s="1731"/>
      <c r="W874" s="1731"/>
      <c r="X874" s="1731"/>
      <c r="Y874" s="1731"/>
      <c r="Z874" s="1731"/>
      <c r="AA874" s="1731"/>
      <c r="AB874" s="1731"/>
      <c r="AC874" s="1731"/>
      <c r="AD874" s="1731"/>
      <c r="AE874" s="1731"/>
      <c r="AF874" s="1731"/>
      <c r="AG874" s="1731"/>
      <c r="AH874" s="1731"/>
      <c r="AI874" s="1731"/>
      <c r="AJ874" s="1731"/>
      <c r="AK874" s="1731"/>
      <c r="AL874" s="1731"/>
      <c r="AM874" s="1731"/>
      <c r="AN874" s="1731"/>
      <c r="AO874" s="1731"/>
      <c r="AP874" s="1731"/>
      <c r="AQ874" s="1731"/>
      <c r="AR874" s="1731"/>
      <c r="AS874" s="1731"/>
      <c r="AT874" s="1731"/>
      <c r="AU874" s="1731"/>
      <c r="AV874" s="1731"/>
      <c r="AW874" s="1731"/>
      <c r="AX874" s="1731"/>
      <c r="AY874" s="1731"/>
      <c r="AZ874" s="1731"/>
      <c r="BA874" s="1731"/>
      <c r="BB874" s="1731"/>
      <c r="BC874" s="1731"/>
      <c r="BD874" s="1731"/>
      <c r="BE874" s="1731"/>
      <c r="BF874" s="1731"/>
      <c r="BG874" s="1731"/>
      <c r="BH874" s="1731"/>
      <c r="BI874" s="1731"/>
      <c r="BJ874" s="1731"/>
      <c r="BK874" s="1731"/>
      <c r="BL874" s="1731"/>
      <c r="BM874" s="1731"/>
      <c r="BN874" s="1731"/>
      <c r="BO874" s="1731"/>
      <c r="BP874" s="1731"/>
      <c r="BQ874" s="1731"/>
      <c r="BR874" s="1731"/>
      <c r="BS874" s="1731"/>
      <c r="BT874" s="1731"/>
      <c r="BU874" s="1731"/>
      <c r="BV874" s="1732"/>
      <c r="BW874" s="1732"/>
      <c r="BX874" s="1732"/>
      <c r="BY874" s="1732"/>
      <c r="BZ874" s="1731"/>
      <c r="CA874" s="2200"/>
      <c r="CB874" s="2200"/>
      <c r="CC874" s="2200"/>
      <c r="CD874" s="2200"/>
      <c r="CE874" s="2200"/>
      <c r="CF874" s="2200"/>
      <c r="CG874" s="2200"/>
      <c r="CH874" s="2200"/>
      <c r="CI874" s="2200"/>
      <c r="CJ874" s="2200"/>
      <c r="CK874" s="2200"/>
      <c r="CL874" s="2200"/>
      <c r="CM874" s="2200"/>
      <c r="CN874" s="2200"/>
      <c r="CO874" s="2200"/>
      <c r="CP874" s="2200"/>
      <c r="CQ874" s="2200"/>
      <c r="CR874" s="1731"/>
      <c r="CS874" s="1731"/>
    </row>
    <row r="875" spans="1:97" ht="13.5" customHeight="1" x14ac:dyDescent="0.25">
      <c r="A875" s="1731"/>
      <c r="B875" s="1731"/>
      <c r="C875" s="1731"/>
      <c r="D875" s="1731"/>
      <c r="E875" s="1731"/>
      <c r="F875" s="1731"/>
      <c r="G875" s="1731"/>
      <c r="H875" s="1731"/>
      <c r="I875" s="1731"/>
      <c r="J875" s="1731"/>
      <c r="K875" s="1731"/>
      <c r="L875" s="1731"/>
      <c r="M875" s="1731"/>
      <c r="N875" s="1731"/>
      <c r="O875" s="1731"/>
      <c r="P875" s="1731"/>
      <c r="Q875" s="1731"/>
      <c r="R875" s="1731"/>
      <c r="S875" s="1731"/>
      <c r="T875" s="1731"/>
      <c r="U875" s="1731"/>
      <c r="V875" s="1731"/>
      <c r="W875" s="1731"/>
      <c r="X875" s="1731"/>
      <c r="Y875" s="1731"/>
      <c r="Z875" s="1731"/>
      <c r="AA875" s="1731"/>
      <c r="AB875" s="1731"/>
      <c r="AC875" s="1731"/>
      <c r="AD875" s="1731"/>
      <c r="AE875" s="1731"/>
      <c r="AF875" s="1731"/>
      <c r="AG875" s="1731"/>
      <c r="AH875" s="1731"/>
      <c r="AI875" s="1731"/>
      <c r="AJ875" s="1731"/>
      <c r="AK875" s="1731"/>
      <c r="AL875" s="1731"/>
      <c r="AM875" s="1731"/>
      <c r="AN875" s="1731"/>
      <c r="AO875" s="1731"/>
      <c r="AP875" s="1731"/>
      <c r="AQ875" s="1731"/>
      <c r="AR875" s="1731"/>
      <c r="AS875" s="1731"/>
      <c r="AT875" s="1731"/>
      <c r="AU875" s="1731"/>
      <c r="AV875" s="1731"/>
      <c r="AW875" s="1731"/>
      <c r="AX875" s="1731"/>
      <c r="AY875" s="1731"/>
      <c r="AZ875" s="1731"/>
      <c r="BA875" s="1731"/>
      <c r="BB875" s="1731"/>
      <c r="BC875" s="1731"/>
      <c r="BD875" s="1731"/>
      <c r="BE875" s="1731"/>
      <c r="BF875" s="1731"/>
      <c r="BG875" s="1731"/>
      <c r="BH875" s="1731"/>
      <c r="BI875" s="1731"/>
      <c r="BJ875" s="1731"/>
      <c r="BK875" s="1731"/>
      <c r="BL875" s="1731"/>
      <c r="BM875" s="1731"/>
      <c r="BN875" s="1731"/>
      <c r="BO875" s="1731"/>
      <c r="BP875" s="1731"/>
      <c r="BQ875" s="1731"/>
      <c r="BR875" s="1731"/>
      <c r="BS875" s="1731"/>
      <c r="BT875" s="1731"/>
      <c r="BU875" s="1731"/>
      <c r="BV875" s="1732"/>
      <c r="BW875" s="1732"/>
      <c r="BX875" s="1732"/>
      <c r="BY875" s="1732"/>
      <c r="BZ875" s="1731"/>
      <c r="CA875" s="2200"/>
      <c r="CB875" s="2200"/>
      <c r="CC875" s="2200"/>
      <c r="CD875" s="2200"/>
      <c r="CE875" s="2200"/>
      <c r="CF875" s="2200"/>
      <c r="CG875" s="2200"/>
      <c r="CH875" s="2200"/>
      <c r="CI875" s="2200"/>
      <c r="CJ875" s="2200"/>
      <c r="CK875" s="2200"/>
      <c r="CL875" s="2200"/>
      <c r="CM875" s="2200"/>
      <c r="CN875" s="2200"/>
      <c r="CO875" s="2200"/>
      <c r="CP875" s="2200"/>
      <c r="CQ875" s="2200"/>
      <c r="CR875" s="1731"/>
      <c r="CS875" s="1731"/>
    </row>
    <row r="876" spans="1:97" ht="13.5" customHeight="1" x14ac:dyDescent="0.25">
      <c r="A876" s="1731"/>
      <c r="B876" s="1731"/>
      <c r="C876" s="1731"/>
      <c r="D876" s="1731"/>
      <c r="E876" s="1731"/>
      <c r="F876" s="1731"/>
      <c r="G876" s="1731"/>
      <c r="H876" s="1731"/>
      <c r="I876" s="1731"/>
      <c r="J876" s="1731"/>
      <c r="K876" s="1731"/>
      <c r="L876" s="1731"/>
      <c r="M876" s="1731"/>
      <c r="N876" s="1731"/>
      <c r="O876" s="1731"/>
      <c r="P876" s="1731"/>
      <c r="Q876" s="1731"/>
      <c r="R876" s="1731"/>
      <c r="S876" s="1731"/>
      <c r="T876" s="1731"/>
      <c r="U876" s="1731"/>
      <c r="V876" s="1731"/>
      <c r="W876" s="1731"/>
      <c r="X876" s="1731"/>
      <c r="Y876" s="1731"/>
      <c r="Z876" s="1731"/>
      <c r="AA876" s="1731"/>
      <c r="AB876" s="1731"/>
      <c r="AC876" s="1731"/>
      <c r="AD876" s="1731"/>
      <c r="AE876" s="1731"/>
      <c r="AF876" s="1731"/>
      <c r="AG876" s="1731"/>
      <c r="AH876" s="1731"/>
      <c r="AI876" s="1731"/>
      <c r="AJ876" s="1731"/>
      <c r="AK876" s="1731"/>
      <c r="AL876" s="1731"/>
      <c r="AM876" s="1731"/>
      <c r="AN876" s="1731"/>
      <c r="AO876" s="1731"/>
      <c r="AP876" s="1731"/>
      <c r="AQ876" s="1731"/>
      <c r="AR876" s="1731"/>
      <c r="AS876" s="1731"/>
      <c r="AT876" s="1731"/>
      <c r="AU876" s="1731"/>
      <c r="AV876" s="1731"/>
      <c r="AW876" s="1731"/>
      <c r="AX876" s="1731"/>
      <c r="AY876" s="1731"/>
      <c r="AZ876" s="1731"/>
      <c r="BA876" s="1731"/>
      <c r="BB876" s="1731"/>
      <c r="BC876" s="1731"/>
      <c r="BD876" s="1731"/>
      <c r="BE876" s="1731"/>
      <c r="BF876" s="1731"/>
      <c r="BG876" s="1731"/>
      <c r="BH876" s="1731"/>
      <c r="BI876" s="1731"/>
      <c r="BJ876" s="1731"/>
      <c r="BK876" s="1731"/>
      <c r="BL876" s="1731"/>
      <c r="BM876" s="1731"/>
      <c r="BN876" s="1731"/>
      <c r="BO876" s="1731"/>
      <c r="BP876" s="1731"/>
      <c r="BQ876" s="1731"/>
      <c r="BR876" s="1731"/>
      <c r="BS876" s="1731"/>
      <c r="BT876" s="1731"/>
      <c r="BU876" s="1731"/>
      <c r="BV876" s="1732"/>
      <c r="BW876" s="1732"/>
      <c r="BX876" s="1732"/>
      <c r="BY876" s="1732"/>
      <c r="BZ876" s="1731"/>
      <c r="CA876" s="2200"/>
      <c r="CB876" s="2200"/>
      <c r="CC876" s="2200"/>
      <c r="CD876" s="2200"/>
      <c r="CE876" s="2200"/>
      <c r="CF876" s="2200"/>
      <c r="CG876" s="2200"/>
      <c r="CH876" s="2200"/>
      <c r="CI876" s="2200"/>
      <c r="CJ876" s="2200"/>
      <c r="CK876" s="2200"/>
      <c r="CL876" s="2200"/>
      <c r="CM876" s="2200"/>
      <c r="CN876" s="2200"/>
      <c r="CO876" s="2200"/>
      <c r="CP876" s="2200"/>
      <c r="CQ876" s="2200"/>
      <c r="CR876" s="1731"/>
      <c r="CS876" s="1731"/>
    </row>
    <row r="877" spans="1:97" ht="13.5" customHeight="1" x14ac:dyDescent="0.25">
      <c r="A877" s="1731"/>
      <c r="B877" s="1731"/>
      <c r="C877" s="1731"/>
      <c r="D877" s="1731"/>
      <c r="E877" s="1731"/>
      <c r="F877" s="1731"/>
      <c r="G877" s="1731"/>
      <c r="H877" s="1731"/>
      <c r="I877" s="1731"/>
      <c r="J877" s="1731"/>
      <c r="K877" s="1731"/>
      <c r="L877" s="1731"/>
      <c r="M877" s="1731"/>
      <c r="N877" s="1731"/>
      <c r="O877" s="1731"/>
      <c r="P877" s="1731"/>
      <c r="Q877" s="1731"/>
      <c r="R877" s="1731"/>
      <c r="S877" s="1731"/>
      <c r="T877" s="1731"/>
      <c r="U877" s="1731"/>
      <c r="V877" s="1731"/>
      <c r="W877" s="1731"/>
      <c r="X877" s="1731"/>
      <c r="Y877" s="1731"/>
      <c r="Z877" s="1731"/>
      <c r="AA877" s="1731"/>
      <c r="AB877" s="1731"/>
      <c r="AC877" s="1731"/>
      <c r="AD877" s="1731"/>
      <c r="AE877" s="1731"/>
      <c r="AF877" s="1731"/>
      <c r="AG877" s="1731"/>
      <c r="AH877" s="1731"/>
      <c r="AI877" s="1731"/>
      <c r="AJ877" s="1731"/>
      <c r="AK877" s="1731"/>
      <c r="AL877" s="1731"/>
      <c r="AM877" s="1731"/>
      <c r="AN877" s="1731"/>
      <c r="AO877" s="1731"/>
      <c r="AP877" s="1731"/>
      <c r="AQ877" s="1731"/>
      <c r="AR877" s="1731"/>
      <c r="AS877" s="1731"/>
      <c r="AT877" s="1731"/>
      <c r="AU877" s="1731"/>
      <c r="AV877" s="1731"/>
      <c r="AW877" s="1731"/>
      <c r="AX877" s="1731"/>
      <c r="AY877" s="1731"/>
      <c r="AZ877" s="1731"/>
      <c r="BA877" s="1731"/>
      <c r="BB877" s="1731"/>
      <c r="BC877" s="1731"/>
      <c r="BD877" s="1731"/>
      <c r="BE877" s="1731"/>
      <c r="BF877" s="1731"/>
      <c r="BG877" s="1731"/>
      <c r="BH877" s="1731"/>
      <c r="BI877" s="1731"/>
      <c r="BJ877" s="1731"/>
      <c r="BK877" s="1731"/>
      <c r="BL877" s="1731"/>
      <c r="BM877" s="1731"/>
      <c r="BN877" s="1731"/>
      <c r="BO877" s="1731"/>
      <c r="BP877" s="1731"/>
      <c r="BQ877" s="1731"/>
      <c r="BR877" s="1731"/>
      <c r="BS877" s="1731"/>
      <c r="BT877" s="1731"/>
      <c r="BU877" s="1731"/>
      <c r="BV877" s="1732"/>
      <c r="BW877" s="1732"/>
      <c r="BX877" s="1732"/>
      <c r="BY877" s="1732"/>
      <c r="BZ877" s="1731"/>
      <c r="CA877" s="2200"/>
      <c r="CB877" s="2200"/>
      <c r="CC877" s="2200"/>
      <c r="CD877" s="2200"/>
      <c r="CE877" s="2200"/>
      <c r="CF877" s="2200"/>
      <c r="CG877" s="2200"/>
      <c r="CH877" s="2200"/>
      <c r="CI877" s="2200"/>
      <c r="CJ877" s="2200"/>
      <c r="CK877" s="2200"/>
      <c r="CL877" s="2200"/>
      <c r="CM877" s="2200"/>
      <c r="CN877" s="2200"/>
      <c r="CO877" s="2200"/>
      <c r="CP877" s="2200"/>
      <c r="CQ877" s="2200"/>
      <c r="CR877" s="1731"/>
      <c r="CS877" s="1731"/>
    </row>
    <row r="878" spans="1:97" ht="13.5" customHeight="1" x14ac:dyDescent="0.25">
      <c r="A878" s="1731"/>
      <c r="B878" s="1731"/>
      <c r="C878" s="1731"/>
      <c r="D878" s="1731"/>
      <c r="E878" s="1731"/>
      <c r="F878" s="1731"/>
      <c r="G878" s="1731"/>
      <c r="H878" s="1731"/>
      <c r="I878" s="1731"/>
      <c r="J878" s="1731"/>
      <c r="K878" s="1731"/>
      <c r="L878" s="1731"/>
      <c r="M878" s="1731"/>
      <c r="N878" s="1731"/>
      <c r="O878" s="1731"/>
      <c r="P878" s="1731"/>
      <c r="Q878" s="1731"/>
      <c r="R878" s="1731"/>
      <c r="S878" s="1731"/>
      <c r="T878" s="1731"/>
      <c r="U878" s="1731"/>
      <c r="V878" s="1731"/>
      <c r="W878" s="1731"/>
      <c r="X878" s="1731"/>
      <c r="Y878" s="1731"/>
      <c r="Z878" s="1731"/>
      <c r="AA878" s="1731"/>
      <c r="AB878" s="1731"/>
      <c r="AC878" s="1731"/>
      <c r="AD878" s="1731"/>
      <c r="AE878" s="1731"/>
      <c r="AF878" s="1731"/>
      <c r="AG878" s="1731"/>
      <c r="AH878" s="1731"/>
      <c r="AI878" s="1731"/>
      <c r="AJ878" s="1731"/>
      <c r="AK878" s="1731"/>
      <c r="AL878" s="1731"/>
      <c r="AM878" s="1731"/>
      <c r="AN878" s="1731"/>
      <c r="AO878" s="1731"/>
      <c r="AP878" s="1731"/>
      <c r="AQ878" s="1731"/>
      <c r="AR878" s="1731"/>
      <c r="AS878" s="1731"/>
      <c r="AT878" s="1731"/>
      <c r="AU878" s="1731"/>
      <c r="AV878" s="1731"/>
      <c r="AW878" s="1731"/>
      <c r="AX878" s="1731"/>
      <c r="AY878" s="1731"/>
      <c r="AZ878" s="1731"/>
      <c r="BA878" s="1731"/>
      <c r="BB878" s="1731"/>
      <c r="BC878" s="1731"/>
      <c r="BD878" s="1731"/>
      <c r="BE878" s="1731"/>
      <c r="BF878" s="1731"/>
      <c r="BG878" s="1731"/>
      <c r="BH878" s="1731"/>
      <c r="BI878" s="1731"/>
      <c r="BJ878" s="1731"/>
      <c r="BK878" s="1731"/>
      <c r="BL878" s="1731"/>
      <c r="BM878" s="1731"/>
      <c r="BN878" s="1731"/>
      <c r="BO878" s="1731"/>
      <c r="BP878" s="1731"/>
      <c r="BQ878" s="1731"/>
      <c r="BR878" s="1731"/>
      <c r="BS878" s="1731"/>
      <c r="BT878" s="1731"/>
      <c r="BU878" s="1731"/>
      <c r="BV878" s="1732"/>
      <c r="BW878" s="1732"/>
      <c r="BX878" s="1732"/>
      <c r="BY878" s="1732"/>
      <c r="BZ878" s="1731"/>
      <c r="CA878" s="2200"/>
      <c r="CB878" s="2200"/>
      <c r="CC878" s="2200"/>
      <c r="CD878" s="2200"/>
      <c r="CE878" s="2200"/>
      <c r="CF878" s="2200"/>
      <c r="CG878" s="2200"/>
      <c r="CH878" s="2200"/>
      <c r="CI878" s="2200"/>
      <c r="CJ878" s="2200"/>
      <c r="CK878" s="2200"/>
      <c r="CL878" s="2200"/>
      <c r="CM878" s="2200"/>
      <c r="CN878" s="2200"/>
      <c r="CO878" s="2200"/>
      <c r="CP878" s="2200"/>
      <c r="CQ878" s="2200"/>
      <c r="CR878" s="1731"/>
      <c r="CS878" s="1731"/>
    </row>
    <row r="879" spans="1:97" ht="13.5" customHeight="1" x14ac:dyDescent="0.25">
      <c r="A879" s="1731"/>
      <c r="B879" s="1731"/>
      <c r="C879" s="1731"/>
      <c r="D879" s="1731"/>
      <c r="E879" s="1731"/>
      <c r="F879" s="1731"/>
      <c r="G879" s="1731"/>
      <c r="H879" s="1731"/>
      <c r="I879" s="1731"/>
      <c r="J879" s="1731"/>
      <c r="K879" s="1731"/>
      <c r="L879" s="1731"/>
      <c r="M879" s="1731"/>
      <c r="N879" s="1731"/>
      <c r="O879" s="1731"/>
      <c r="P879" s="1731"/>
      <c r="Q879" s="1731"/>
      <c r="R879" s="1731"/>
      <c r="S879" s="1731"/>
      <c r="T879" s="1731"/>
      <c r="U879" s="1731"/>
      <c r="V879" s="1731"/>
      <c r="W879" s="1731"/>
      <c r="X879" s="1731"/>
      <c r="Y879" s="1731"/>
      <c r="Z879" s="1731"/>
      <c r="AA879" s="1731"/>
      <c r="AB879" s="1731"/>
      <c r="AC879" s="1731"/>
      <c r="AD879" s="1731"/>
      <c r="AE879" s="1731"/>
      <c r="AF879" s="1731"/>
      <c r="AG879" s="1731"/>
      <c r="AH879" s="1731"/>
      <c r="AI879" s="1731"/>
      <c r="AJ879" s="1731"/>
      <c r="AK879" s="1731"/>
      <c r="AL879" s="1731"/>
      <c r="AM879" s="1731"/>
      <c r="AN879" s="1731"/>
      <c r="AO879" s="1731"/>
      <c r="AP879" s="1731"/>
      <c r="AQ879" s="1731"/>
      <c r="AR879" s="1731"/>
      <c r="AS879" s="1731"/>
      <c r="AT879" s="1731"/>
      <c r="AU879" s="1731"/>
      <c r="AV879" s="1731"/>
      <c r="AW879" s="1731"/>
      <c r="AX879" s="1731"/>
      <c r="AY879" s="1731"/>
      <c r="AZ879" s="1731"/>
      <c r="BA879" s="1731"/>
      <c r="BB879" s="1731"/>
      <c r="BC879" s="1731"/>
      <c r="BD879" s="1731"/>
      <c r="BE879" s="1731"/>
      <c r="BF879" s="1731"/>
      <c r="BG879" s="1731"/>
      <c r="BH879" s="1731"/>
      <c r="BI879" s="1731"/>
      <c r="BJ879" s="1731"/>
      <c r="BK879" s="1731"/>
      <c r="BL879" s="1731"/>
      <c r="BM879" s="1731"/>
      <c r="BN879" s="1731"/>
      <c r="BO879" s="1731"/>
      <c r="BP879" s="1731"/>
      <c r="BQ879" s="1731"/>
      <c r="BR879" s="1731"/>
      <c r="BS879" s="1731"/>
      <c r="BT879" s="1731"/>
      <c r="BU879" s="1731"/>
      <c r="BV879" s="1732"/>
      <c r="BW879" s="1732"/>
      <c r="BX879" s="1732"/>
      <c r="BY879" s="1732"/>
      <c r="BZ879" s="1731"/>
      <c r="CA879" s="2200"/>
      <c r="CB879" s="2200"/>
      <c r="CC879" s="2200"/>
      <c r="CD879" s="2200"/>
      <c r="CE879" s="2200"/>
      <c r="CF879" s="2200"/>
      <c r="CG879" s="2200"/>
      <c r="CH879" s="2200"/>
      <c r="CI879" s="2200"/>
      <c r="CJ879" s="2200"/>
      <c r="CK879" s="2200"/>
      <c r="CL879" s="2200"/>
      <c r="CM879" s="2200"/>
      <c r="CN879" s="2200"/>
      <c r="CO879" s="2200"/>
      <c r="CP879" s="2200"/>
      <c r="CQ879" s="2200"/>
      <c r="CR879" s="1731"/>
      <c r="CS879" s="1731"/>
    </row>
    <row r="880" spans="1:97" ht="13.5" customHeight="1" x14ac:dyDescent="0.25">
      <c r="A880" s="1731"/>
      <c r="B880" s="1731"/>
      <c r="C880" s="1731"/>
      <c r="D880" s="1731"/>
      <c r="E880" s="1731"/>
      <c r="F880" s="1731"/>
      <c r="G880" s="1731"/>
      <c r="H880" s="1731"/>
      <c r="I880" s="1731"/>
      <c r="J880" s="1731"/>
      <c r="K880" s="1731"/>
      <c r="L880" s="1731"/>
      <c r="M880" s="1731"/>
      <c r="N880" s="1731"/>
      <c r="O880" s="1731"/>
      <c r="P880" s="1731"/>
      <c r="Q880" s="1731"/>
      <c r="R880" s="1731"/>
      <c r="S880" s="1731"/>
      <c r="T880" s="1731"/>
      <c r="U880" s="1731"/>
      <c r="V880" s="1731"/>
      <c r="W880" s="1731"/>
      <c r="X880" s="1731"/>
      <c r="Y880" s="1731"/>
      <c r="Z880" s="1731"/>
      <c r="AA880" s="1731"/>
      <c r="AB880" s="1731"/>
      <c r="AC880" s="1731"/>
      <c r="AD880" s="1731"/>
      <c r="AE880" s="1731"/>
      <c r="AF880" s="1731"/>
      <c r="AG880" s="1731"/>
      <c r="AH880" s="1731"/>
      <c r="AI880" s="1731"/>
      <c r="AJ880" s="1731"/>
      <c r="AK880" s="1731"/>
      <c r="AL880" s="1731"/>
      <c r="AM880" s="1731"/>
      <c r="AN880" s="1731"/>
      <c r="AO880" s="1731"/>
      <c r="AP880" s="1731"/>
      <c r="AQ880" s="1731"/>
      <c r="AR880" s="1731"/>
      <c r="AS880" s="1731"/>
      <c r="AT880" s="1731"/>
      <c r="AU880" s="1731"/>
      <c r="AV880" s="1731"/>
      <c r="AW880" s="1731"/>
      <c r="AX880" s="1731"/>
      <c r="AY880" s="1731"/>
      <c r="AZ880" s="1731"/>
      <c r="BA880" s="1731"/>
      <c r="BB880" s="1731"/>
      <c r="BC880" s="1731"/>
      <c r="BD880" s="1731"/>
      <c r="BE880" s="1731"/>
      <c r="BF880" s="1731"/>
      <c r="BG880" s="1731"/>
      <c r="BH880" s="1731"/>
      <c r="BI880" s="1731"/>
      <c r="BJ880" s="1731"/>
      <c r="BK880" s="1731"/>
      <c r="BL880" s="1731"/>
      <c r="BM880" s="1731"/>
      <c r="BN880" s="1731"/>
      <c r="BO880" s="1731"/>
      <c r="BP880" s="1731"/>
      <c r="BQ880" s="1731"/>
      <c r="BR880" s="1731"/>
      <c r="BS880" s="1731"/>
      <c r="BT880" s="1731"/>
      <c r="BU880" s="1731"/>
      <c r="BV880" s="1732"/>
      <c r="BW880" s="1732"/>
      <c r="BX880" s="1732"/>
      <c r="BY880" s="1732"/>
      <c r="BZ880" s="1731"/>
      <c r="CA880" s="2200"/>
      <c r="CB880" s="2200"/>
      <c r="CC880" s="2200"/>
      <c r="CD880" s="2200"/>
      <c r="CE880" s="2200"/>
      <c r="CF880" s="2200"/>
      <c r="CG880" s="2200"/>
      <c r="CH880" s="2200"/>
      <c r="CI880" s="2200"/>
      <c r="CJ880" s="2200"/>
      <c r="CK880" s="2200"/>
      <c r="CL880" s="2200"/>
      <c r="CM880" s="2200"/>
      <c r="CN880" s="2200"/>
      <c r="CO880" s="2200"/>
      <c r="CP880" s="2200"/>
      <c r="CQ880" s="2200"/>
      <c r="CR880" s="1731"/>
      <c r="CS880" s="1731"/>
    </row>
    <row r="881" spans="1:97" ht="13.5" customHeight="1" x14ac:dyDescent="0.25">
      <c r="A881" s="1731"/>
      <c r="B881" s="1731"/>
      <c r="C881" s="1731"/>
      <c r="D881" s="1731"/>
      <c r="E881" s="1731"/>
      <c r="F881" s="1731"/>
      <c r="G881" s="1731"/>
      <c r="H881" s="1731"/>
      <c r="I881" s="1731"/>
      <c r="J881" s="1731"/>
      <c r="K881" s="1731"/>
      <c r="L881" s="1731"/>
      <c r="M881" s="1731"/>
      <c r="N881" s="1731"/>
      <c r="O881" s="1731"/>
      <c r="P881" s="1731"/>
      <c r="Q881" s="1731"/>
      <c r="R881" s="1731"/>
      <c r="S881" s="1731"/>
      <c r="T881" s="1731"/>
      <c r="U881" s="1731"/>
      <c r="V881" s="1731"/>
      <c r="W881" s="1731"/>
      <c r="X881" s="1731"/>
      <c r="Y881" s="1731"/>
      <c r="Z881" s="1731"/>
      <c r="AA881" s="1731"/>
      <c r="AB881" s="1731"/>
      <c r="AC881" s="1731"/>
      <c r="AD881" s="1731"/>
      <c r="AE881" s="1731"/>
      <c r="AF881" s="1731"/>
      <c r="AG881" s="1731"/>
      <c r="AH881" s="1731"/>
      <c r="AI881" s="1731"/>
      <c r="AJ881" s="1731"/>
      <c r="AK881" s="1731"/>
      <c r="AL881" s="1731"/>
      <c r="AM881" s="1731"/>
      <c r="AN881" s="1731"/>
      <c r="AO881" s="1731"/>
      <c r="AP881" s="1731"/>
      <c r="AQ881" s="1731"/>
      <c r="AR881" s="1731"/>
      <c r="AS881" s="1731"/>
      <c r="AT881" s="1731"/>
      <c r="AU881" s="1731"/>
      <c r="AV881" s="1731"/>
      <c r="AW881" s="1731"/>
      <c r="AX881" s="1731"/>
      <c r="AY881" s="1731"/>
      <c r="AZ881" s="1731"/>
      <c r="BA881" s="1731"/>
      <c r="BB881" s="1731"/>
      <c r="BC881" s="1731"/>
      <c r="BD881" s="1731"/>
      <c r="BE881" s="1731"/>
      <c r="BF881" s="1731"/>
      <c r="BG881" s="1731"/>
      <c r="BH881" s="1731"/>
      <c r="BI881" s="1731"/>
      <c r="BJ881" s="1731"/>
      <c r="BK881" s="1731"/>
      <c r="BL881" s="1731"/>
      <c r="BM881" s="1731"/>
      <c r="BN881" s="1731"/>
      <c r="BO881" s="1731"/>
      <c r="BP881" s="1731"/>
      <c r="BQ881" s="1731"/>
      <c r="BR881" s="1731"/>
      <c r="BS881" s="1731"/>
      <c r="BT881" s="1731"/>
      <c r="BU881" s="1731"/>
      <c r="BV881" s="1732"/>
      <c r="BW881" s="1732"/>
      <c r="BX881" s="1732"/>
      <c r="BY881" s="1732"/>
      <c r="BZ881" s="1731"/>
      <c r="CA881" s="2200"/>
      <c r="CB881" s="2200"/>
      <c r="CC881" s="2200"/>
      <c r="CD881" s="2200"/>
      <c r="CE881" s="2200"/>
      <c r="CF881" s="2200"/>
      <c r="CG881" s="2200"/>
      <c r="CH881" s="2200"/>
      <c r="CI881" s="2200"/>
      <c r="CJ881" s="2200"/>
      <c r="CK881" s="2200"/>
      <c r="CL881" s="2200"/>
      <c r="CM881" s="2200"/>
      <c r="CN881" s="2200"/>
      <c r="CO881" s="2200"/>
      <c r="CP881" s="2200"/>
      <c r="CQ881" s="2200"/>
      <c r="CR881" s="1731"/>
      <c r="CS881" s="1731"/>
    </row>
    <row r="882" spans="1:97" ht="13.5" customHeight="1" x14ac:dyDescent="0.25">
      <c r="A882" s="1731"/>
      <c r="B882" s="1731"/>
      <c r="C882" s="1731"/>
      <c r="D882" s="1731"/>
      <c r="E882" s="1731"/>
      <c r="F882" s="1731"/>
      <c r="G882" s="1731"/>
      <c r="H882" s="1731"/>
      <c r="I882" s="1731"/>
      <c r="J882" s="1731"/>
      <c r="K882" s="1731"/>
      <c r="L882" s="1731"/>
      <c r="M882" s="1731"/>
      <c r="N882" s="1731"/>
      <c r="O882" s="1731"/>
      <c r="P882" s="1731"/>
      <c r="Q882" s="1731"/>
      <c r="R882" s="1731"/>
      <c r="S882" s="1731"/>
      <c r="T882" s="1731"/>
      <c r="U882" s="1731"/>
      <c r="V882" s="1731"/>
      <c r="W882" s="1731"/>
      <c r="X882" s="1731"/>
      <c r="Y882" s="1731"/>
      <c r="Z882" s="1731"/>
      <c r="AA882" s="1731"/>
      <c r="AB882" s="1731"/>
      <c r="AC882" s="1731"/>
      <c r="AD882" s="1731"/>
      <c r="AE882" s="1731"/>
      <c r="AF882" s="1731"/>
      <c r="AG882" s="1731"/>
      <c r="AH882" s="1731"/>
      <c r="AI882" s="1731"/>
      <c r="AJ882" s="1731"/>
      <c r="AK882" s="1731"/>
      <c r="AL882" s="1731"/>
      <c r="AM882" s="1731"/>
      <c r="AN882" s="1731"/>
      <c r="AO882" s="1731"/>
      <c r="AP882" s="1731"/>
      <c r="AQ882" s="1731"/>
      <c r="AR882" s="1731"/>
      <c r="AS882" s="1731"/>
      <c r="AT882" s="1731"/>
      <c r="AU882" s="1731"/>
      <c r="AV882" s="1731"/>
      <c r="AW882" s="1731"/>
      <c r="AX882" s="1731"/>
      <c r="AY882" s="1731"/>
      <c r="AZ882" s="1731"/>
      <c r="BA882" s="1731"/>
      <c r="BB882" s="1731"/>
      <c r="BC882" s="1731"/>
      <c r="BD882" s="1731"/>
      <c r="BE882" s="1731"/>
      <c r="BF882" s="1731"/>
      <c r="BG882" s="1731"/>
      <c r="BH882" s="1731"/>
      <c r="BI882" s="1731"/>
      <c r="BJ882" s="1731"/>
      <c r="BK882" s="1731"/>
      <c r="BL882" s="1731"/>
      <c r="BM882" s="1731"/>
      <c r="BN882" s="1731"/>
      <c r="BO882" s="1731"/>
      <c r="BP882" s="1731"/>
      <c r="BQ882" s="1731"/>
      <c r="BR882" s="1731"/>
      <c r="BS882" s="1731"/>
      <c r="BT882" s="1731"/>
      <c r="BU882" s="1731"/>
      <c r="BV882" s="1732"/>
      <c r="BW882" s="1732"/>
      <c r="BX882" s="1732"/>
      <c r="BY882" s="1732"/>
      <c r="BZ882" s="1731"/>
      <c r="CA882" s="2200"/>
      <c r="CB882" s="2200"/>
      <c r="CC882" s="2200"/>
      <c r="CD882" s="2200"/>
      <c r="CE882" s="2200"/>
      <c r="CF882" s="2200"/>
      <c r="CG882" s="2200"/>
      <c r="CH882" s="2200"/>
      <c r="CI882" s="2200"/>
      <c r="CJ882" s="2200"/>
      <c r="CK882" s="2200"/>
      <c r="CL882" s="2200"/>
      <c r="CM882" s="2200"/>
      <c r="CN882" s="2200"/>
      <c r="CO882" s="2200"/>
      <c r="CP882" s="2200"/>
      <c r="CQ882" s="2200"/>
      <c r="CR882" s="1731"/>
      <c r="CS882" s="1731"/>
    </row>
    <row r="883" spans="1:97" ht="13.5" customHeight="1" x14ac:dyDescent="0.25">
      <c r="A883" s="1731"/>
      <c r="B883" s="1731"/>
      <c r="C883" s="1731"/>
      <c r="D883" s="1731"/>
      <c r="E883" s="1731"/>
      <c r="F883" s="1731"/>
      <c r="G883" s="1731"/>
      <c r="H883" s="1731"/>
      <c r="I883" s="1731"/>
      <c r="J883" s="1731"/>
      <c r="K883" s="1731"/>
      <c r="L883" s="1731"/>
      <c r="M883" s="1731"/>
      <c r="N883" s="1731"/>
      <c r="O883" s="1731"/>
      <c r="P883" s="1731"/>
      <c r="Q883" s="1731"/>
      <c r="R883" s="1731"/>
      <c r="S883" s="1731"/>
      <c r="T883" s="1731"/>
      <c r="U883" s="1731"/>
      <c r="V883" s="1731"/>
      <c r="W883" s="1731"/>
      <c r="X883" s="1731"/>
      <c r="Y883" s="1731"/>
      <c r="Z883" s="1731"/>
      <c r="AA883" s="1731"/>
      <c r="AB883" s="1731"/>
      <c r="AC883" s="1731"/>
      <c r="AD883" s="1731"/>
      <c r="AE883" s="1731"/>
      <c r="AF883" s="1731"/>
      <c r="AG883" s="1731"/>
      <c r="AH883" s="1731"/>
      <c r="AI883" s="1731"/>
      <c r="AJ883" s="1731"/>
      <c r="AK883" s="1731"/>
      <c r="AL883" s="1731"/>
      <c r="AM883" s="1731"/>
      <c r="AN883" s="1731"/>
      <c r="AO883" s="1731"/>
      <c r="AP883" s="1731"/>
      <c r="AQ883" s="1731"/>
      <c r="AR883" s="1731"/>
      <c r="AS883" s="1731"/>
      <c r="AT883" s="1731"/>
      <c r="AU883" s="1731"/>
      <c r="AV883" s="1731"/>
      <c r="AW883" s="1731"/>
      <c r="AX883" s="1731"/>
      <c r="AY883" s="1731"/>
      <c r="AZ883" s="1731"/>
      <c r="BA883" s="1731"/>
      <c r="BB883" s="1731"/>
      <c r="BC883" s="1731"/>
      <c r="BD883" s="1731"/>
      <c r="BE883" s="1731"/>
      <c r="BF883" s="1731"/>
      <c r="BG883" s="1731"/>
      <c r="BH883" s="1731"/>
      <c r="BI883" s="1731"/>
      <c r="BJ883" s="1731"/>
      <c r="BK883" s="1731"/>
      <c r="BL883" s="1731"/>
      <c r="BM883" s="1731"/>
      <c r="BN883" s="1731"/>
      <c r="BO883" s="1731"/>
      <c r="BP883" s="1731"/>
      <c r="BQ883" s="1731"/>
      <c r="BR883" s="1731"/>
      <c r="BS883" s="1731"/>
      <c r="BT883" s="1731"/>
      <c r="BU883" s="1731"/>
      <c r="BV883" s="1732"/>
      <c r="BW883" s="1732"/>
      <c r="BX883" s="1732"/>
      <c r="BY883" s="1732"/>
      <c r="BZ883" s="1731"/>
      <c r="CA883" s="2200"/>
      <c r="CB883" s="2200"/>
      <c r="CC883" s="2200"/>
      <c r="CD883" s="2200"/>
      <c r="CE883" s="2200"/>
      <c r="CF883" s="2200"/>
      <c r="CG883" s="2200"/>
      <c r="CH883" s="2200"/>
      <c r="CI883" s="2200"/>
      <c r="CJ883" s="2200"/>
      <c r="CK883" s="2200"/>
      <c r="CL883" s="2200"/>
      <c r="CM883" s="2200"/>
      <c r="CN883" s="2200"/>
      <c r="CO883" s="2200"/>
      <c r="CP883" s="2200"/>
      <c r="CQ883" s="2200"/>
      <c r="CR883" s="1731"/>
      <c r="CS883" s="1731"/>
    </row>
    <row r="884" spans="1:97" ht="13.5" customHeight="1" x14ac:dyDescent="0.25">
      <c r="A884" s="1731"/>
      <c r="B884" s="1731"/>
      <c r="C884" s="1731"/>
      <c r="D884" s="1731"/>
      <c r="E884" s="1731"/>
      <c r="F884" s="1731"/>
      <c r="G884" s="1731"/>
      <c r="H884" s="1731"/>
      <c r="I884" s="1731"/>
      <c r="J884" s="1731"/>
      <c r="K884" s="1731"/>
      <c r="L884" s="1731"/>
      <c r="M884" s="1731"/>
      <c r="N884" s="1731"/>
      <c r="O884" s="1731"/>
      <c r="P884" s="1731"/>
      <c r="Q884" s="1731"/>
      <c r="R884" s="1731"/>
      <c r="S884" s="1731"/>
      <c r="T884" s="1731"/>
      <c r="U884" s="1731"/>
      <c r="V884" s="1731"/>
      <c r="W884" s="1731"/>
      <c r="X884" s="1731"/>
      <c r="Y884" s="1731"/>
      <c r="Z884" s="1731"/>
      <c r="AA884" s="1731"/>
      <c r="AB884" s="1731"/>
      <c r="AC884" s="1731"/>
      <c r="AD884" s="1731"/>
      <c r="AE884" s="1731"/>
      <c r="AF884" s="1731"/>
      <c r="AG884" s="1731"/>
      <c r="AH884" s="1731"/>
      <c r="AI884" s="1731"/>
      <c r="AJ884" s="1731"/>
      <c r="AK884" s="1731"/>
      <c r="AL884" s="1731"/>
      <c r="AM884" s="1731"/>
      <c r="AN884" s="1731"/>
      <c r="AO884" s="1731"/>
      <c r="AP884" s="1731"/>
      <c r="AQ884" s="1731"/>
      <c r="AR884" s="1731"/>
      <c r="AS884" s="1731"/>
      <c r="AT884" s="1731"/>
      <c r="AU884" s="1731"/>
      <c r="AV884" s="1731"/>
      <c r="AW884" s="1731"/>
      <c r="AX884" s="1731"/>
      <c r="AY884" s="1731"/>
      <c r="AZ884" s="1731"/>
      <c r="BA884" s="1731"/>
      <c r="BB884" s="1731"/>
      <c r="BC884" s="1731"/>
      <c r="BD884" s="1731"/>
      <c r="BE884" s="1731"/>
      <c r="BF884" s="1731"/>
      <c r="BG884" s="1731"/>
      <c r="BH884" s="1731"/>
      <c r="BI884" s="1731"/>
      <c r="BJ884" s="1731"/>
      <c r="BK884" s="1731"/>
      <c r="BL884" s="1731"/>
      <c r="BM884" s="1731"/>
      <c r="BN884" s="1731"/>
      <c r="BO884" s="1731"/>
      <c r="BP884" s="1731"/>
      <c r="BQ884" s="1731"/>
      <c r="BR884" s="1731"/>
      <c r="BS884" s="1731"/>
      <c r="BT884" s="1731"/>
      <c r="BU884" s="1731"/>
      <c r="BV884" s="1732"/>
      <c r="BW884" s="1732"/>
      <c r="BX884" s="1732"/>
      <c r="BY884" s="1732"/>
      <c r="BZ884" s="1731"/>
      <c r="CA884" s="2200"/>
      <c r="CB884" s="2200"/>
      <c r="CC884" s="2200"/>
      <c r="CD884" s="2200"/>
      <c r="CE884" s="2200"/>
      <c r="CF884" s="2200"/>
      <c r="CG884" s="2200"/>
      <c r="CH884" s="2200"/>
      <c r="CI884" s="2200"/>
      <c r="CJ884" s="2200"/>
      <c r="CK884" s="2200"/>
      <c r="CL884" s="2200"/>
      <c r="CM884" s="2200"/>
      <c r="CN884" s="2200"/>
      <c r="CO884" s="2200"/>
      <c r="CP884" s="2200"/>
      <c r="CQ884" s="2200"/>
      <c r="CR884" s="1731"/>
      <c r="CS884" s="1731"/>
    </row>
    <row r="885" spans="1:97" ht="13.5" customHeight="1" x14ac:dyDescent="0.25">
      <c r="A885" s="1731"/>
      <c r="B885" s="1731"/>
      <c r="C885" s="1731"/>
      <c r="D885" s="1731"/>
      <c r="E885" s="1731"/>
      <c r="F885" s="1731"/>
      <c r="G885" s="1731"/>
      <c r="H885" s="1731"/>
      <c r="I885" s="1731"/>
      <c r="J885" s="1731"/>
      <c r="K885" s="1731"/>
      <c r="L885" s="1731"/>
      <c r="M885" s="1731"/>
      <c r="N885" s="1731"/>
      <c r="O885" s="1731"/>
      <c r="P885" s="1731"/>
      <c r="Q885" s="1731"/>
      <c r="R885" s="1731"/>
      <c r="S885" s="1731"/>
      <c r="T885" s="1731"/>
      <c r="U885" s="1731"/>
      <c r="V885" s="1731"/>
      <c r="W885" s="1731"/>
      <c r="X885" s="1731"/>
      <c r="Y885" s="1731"/>
      <c r="Z885" s="1731"/>
      <c r="AA885" s="1731"/>
      <c r="AB885" s="1731"/>
      <c r="AC885" s="1731"/>
      <c r="AD885" s="1731"/>
      <c r="AE885" s="1731"/>
      <c r="AF885" s="1731"/>
      <c r="AG885" s="1731"/>
      <c r="AH885" s="1731"/>
      <c r="AI885" s="1731"/>
      <c r="AJ885" s="1731"/>
      <c r="AK885" s="1731"/>
      <c r="AL885" s="1731"/>
      <c r="AM885" s="1731"/>
      <c r="AN885" s="1731"/>
      <c r="AO885" s="1731"/>
      <c r="AP885" s="1731"/>
      <c r="AQ885" s="1731"/>
      <c r="AR885" s="1731"/>
      <c r="AS885" s="1731"/>
      <c r="AT885" s="1731"/>
      <c r="AU885" s="1731"/>
      <c r="AV885" s="1731"/>
      <c r="AW885" s="1731"/>
      <c r="AX885" s="1731"/>
      <c r="AY885" s="1731"/>
      <c r="AZ885" s="1731"/>
      <c r="BA885" s="1731"/>
      <c r="BB885" s="1731"/>
      <c r="BC885" s="1731"/>
      <c r="BD885" s="1731"/>
      <c r="BE885" s="1731"/>
      <c r="BF885" s="1731"/>
      <c r="BG885" s="1731"/>
      <c r="BH885" s="1731"/>
      <c r="BI885" s="1731"/>
      <c r="BJ885" s="1731"/>
      <c r="BK885" s="1731"/>
      <c r="BL885" s="1731"/>
      <c r="BM885" s="1731"/>
      <c r="BN885" s="1731"/>
      <c r="BO885" s="1731"/>
      <c r="BP885" s="1731"/>
      <c r="BQ885" s="1731"/>
      <c r="BR885" s="1731"/>
      <c r="BS885" s="1731"/>
      <c r="BT885" s="1731"/>
      <c r="BU885" s="1731"/>
      <c r="BV885" s="1732"/>
      <c r="BW885" s="1732"/>
      <c r="BX885" s="1732"/>
      <c r="BY885" s="1732"/>
      <c r="BZ885" s="1731"/>
      <c r="CA885" s="2200"/>
      <c r="CB885" s="2200"/>
      <c r="CC885" s="2200"/>
      <c r="CD885" s="2200"/>
      <c r="CE885" s="2200"/>
      <c r="CF885" s="2200"/>
      <c r="CG885" s="2200"/>
      <c r="CH885" s="2200"/>
      <c r="CI885" s="2200"/>
      <c r="CJ885" s="2200"/>
      <c r="CK885" s="2200"/>
      <c r="CL885" s="2200"/>
      <c r="CM885" s="2200"/>
      <c r="CN885" s="2200"/>
      <c r="CO885" s="2200"/>
      <c r="CP885" s="2200"/>
      <c r="CQ885" s="2200"/>
      <c r="CR885" s="1731"/>
      <c r="CS885" s="1731"/>
    </row>
    <row r="886" spans="1:97" ht="13.5" customHeight="1" x14ac:dyDescent="0.25">
      <c r="A886" s="1731"/>
      <c r="B886" s="1731"/>
      <c r="C886" s="1731"/>
      <c r="D886" s="1731"/>
      <c r="E886" s="1731"/>
      <c r="F886" s="1731"/>
      <c r="G886" s="1731"/>
      <c r="H886" s="1731"/>
      <c r="I886" s="1731"/>
      <c r="J886" s="1731"/>
      <c r="K886" s="1731"/>
      <c r="L886" s="1731"/>
      <c r="M886" s="1731"/>
      <c r="N886" s="1731"/>
      <c r="O886" s="1731"/>
      <c r="P886" s="1731"/>
      <c r="Q886" s="1731"/>
      <c r="R886" s="1731"/>
      <c r="S886" s="1731"/>
      <c r="T886" s="1731"/>
      <c r="U886" s="1731"/>
      <c r="V886" s="1731"/>
      <c r="W886" s="1731"/>
      <c r="X886" s="1731"/>
      <c r="Y886" s="1731"/>
      <c r="Z886" s="1731"/>
      <c r="AA886" s="1731"/>
      <c r="AB886" s="1731"/>
      <c r="AC886" s="1731"/>
      <c r="AD886" s="1731"/>
      <c r="AE886" s="1731"/>
      <c r="AF886" s="1731"/>
      <c r="AG886" s="1731"/>
      <c r="AH886" s="1731"/>
      <c r="AI886" s="1731"/>
      <c r="AJ886" s="1731"/>
      <c r="AK886" s="1731"/>
      <c r="AL886" s="1731"/>
      <c r="AM886" s="1731"/>
      <c r="AN886" s="1731"/>
      <c r="AO886" s="1731"/>
      <c r="AP886" s="1731"/>
      <c r="AQ886" s="1731"/>
      <c r="AR886" s="1731"/>
      <c r="AS886" s="1731"/>
      <c r="AT886" s="1731"/>
      <c r="AU886" s="1731"/>
      <c r="AV886" s="1731"/>
      <c r="AW886" s="1731"/>
      <c r="AX886" s="1731"/>
      <c r="AY886" s="1731"/>
      <c r="AZ886" s="1731"/>
      <c r="BA886" s="1731"/>
      <c r="BB886" s="1731"/>
      <c r="BC886" s="1731"/>
      <c r="BD886" s="1731"/>
      <c r="BE886" s="1731"/>
      <c r="BF886" s="1731"/>
      <c r="BG886" s="1731"/>
      <c r="BH886" s="1731"/>
      <c r="BI886" s="1731"/>
      <c r="BJ886" s="1731"/>
      <c r="BK886" s="1731"/>
      <c r="BL886" s="1731"/>
      <c r="BM886" s="1731"/>
      <c r="BN886" s="1731"/>
      <c r="BO886" s="1731"/>
      <c r="BP886" s="1731"/>
      <c r="BQ886" s="1731"/>
      <c r="BR886" s="1731"/>
      <c r="BS886" s="1731"/>
      <c r="BT886" s="1731"/>
      <c r="BU886" s="1731"/>
      <c r="BV886" s="1732"/>
      <c r="BW886" s="1732"/>
      <c r="BX886" s="1732"/>
      <c r="BY886" s="1732"/>
      <c r="BZ886" s="1731"/>
      <c r="CA886" s="2200"/>
      <c r="CB886" s="2200"/>
      <c r="CC886" s="2200"/>
      <c r="CD886" s="2200"/>
      <c r="CE886" s="2200"/>
      <c r="CF886" s="2200"/>
      <c r="CG886" s="2200"/>
      <c r="CH886" s="2200"/>
      <c r="CI886" s="2200"/>
      <c r="CJ886" s="2200"/>
      <c r="CK886" s="2200"/>
      <c r="CL886" s="2200"/>
      <c r="CM886" s="2200"/>
      <c r="CN886" s="2200"/>
      <c r="CO886" s="2200"/>
      <c r="CP886" s="2200"/>
      <c r="CQ886" s="2200"/>
      <c r="CR886" s="1731"/>
      <c r="CS886" s="1731"/>
    </row>
    <row r="887" spans="1:97" ht="13.5" customHeight="1" x14ac:dyDescent="0.25">
      <c r="A887" s="1731"/>
      <c r="B887" s="1731"/>
      <c r="C887" s="1731"/>
      <c r="D887" s="1731"/>
      <c r="E887" s="1731"/>
      <c r="F887" s="1731"/>
      <c r="G887" s="1731"/>
      <c r="H887" s="1731"/>
      <c r="I887" s="1731"/>
      <c r="J887" s="1731"/>
      <c r="K887" s="1731"/>
      <c r="L887" s="1731"/>
      <c r="M887" s="1731"/>
      <c r="N887" s="1731"/>
      <c r="O887" s="1731"/>
      <c r="P887" s="1731"/>
      <c r="Q887" s="1731"/>
      <c r="R887" s="1731"/>
      <c r="S887" s="1731"/>
      <c r="T887" s="1731"/>
      <c r="U887" s="1731"/>
      <c r="V887" s="1731"/>
      <c r="W887" s="1731"/>
      <c r="X887" s="1731"/>
      <c r="Y887" s="1731"/>
      <c r="Z887" s="1731"/>
      <c r="AA887" s="1731"/>
      <c r="AB887" s="1731"/>
      <c r="AC887" s="1731"/>
      <c r="AD887" s="1731"/>
      <c r="AE887" s="1731"/>
      <c r="AF887" s="1731"/>
      <c r="AG887" s="1731"/>
      <c r="AH887" s="1731"/>
      <c r="AI887" s="1731"/>
      <c r="AJ887" s="1731"/>
      <c r="AK887" s="1731"/>
      <c r="AL887" s="1731"/>
      <c r="AM887" s="1731"/>
      <c r="AN887" s="1731"/>
      <c r="AO887" s="1731"/>
      <c r="AP887" s="1731"/>
      <c r="AQ887" s="1731"/>
      <c r="AR887" s="1731"/>
      <c r="AS887" s="1731"/>
      <c r="AT887" s="1731"/>
      <c r="AU887" s="1731"/>
      <c r="AV887" s="1731"/>
      <c r="AW887" s="1731"/>
      <c r="AX887" s="1731"/>
      <c r="AY887" s="1731"/>
      <c r="AZ887" s="1731"/>
      <c r="BA887" s="1731"/>
      <c r="BB887" s="1731"/>
      <c r="BC887" s="1731"/>
      <c r="BD887" s="1731"/>
      <c r="BE887" s="1731"/>
      <c r="BF887" s="1731"/>
      <c r="BG887" s="1731"/>
      <c r="BH887" s="1731"/>
      <c r="BI887" s="1731"/>
      <c r="BJ887" s="1731"/>
      <c r="BK887" s="1731"/>
      <c r="BL887" s="1731"/>
      <c r="BM887" s="1731"/>
      <c r="BN887" s="1731"/>
      <c r="BO887" s="1731"/>
      <c r="BP887" s="1731"/>
      <c r="BQ887" s="1731"/>
      <c r="BR887" s="1731"/>
      <c r="BS887" s="1731"/>
      <c r="BT887" s="1731"/>
      <c r="BU887" s="1731"/>
      <c r="BV887" s="1732"/>
      <c r="BW887" s="1732"/>
      <c r="BX887" s="1732"/>
      <c r="BY887" s="1732"/>
      <c r="BZ887" s="1731"/>
      <c r="CA887" s="2200"/>
      <c r="CB887" s="2200"/>
      <c r="CC887" s="2200"/>
      <c r="CD887" s="2200"/>
      <c r="CE887" s="2200"/>
      <c r="CF887" s="2200"/>
      <c r="CG887" s="2200"/>
      <c r="CH887" s="2200"/>
      <c r="CI887" s="2200"/>
      <c r="CJ887" s="2200"/>
      <c r="CK887" s="2200"/>
      <c r="CL887" s="2200"/>
      <c r="CM887" s="2200"/>
      <c r="CN887" s="2200"/>
      <c r="CO887" s="2200"/>
      <c r="CP887" s="2200"/>
      <c r="CQ887" s="2200"/>
      <c r="CR887" s="1731"/>
      <c r="CS887" s="1731"/>
    </row>
    <row r="888" spans="1:97" ht="13.5" customHeight="1" x14ac:dyDescent="0.25">
      <c r="A888" s="1731"/>
      <c r="B888" s="1731"/>
      <c r="C888" s="1731"/>
      <c r="D888" s="1731"/>
      <c r="E888" s="1731"/>
      <c r="F888" s="1731"/>
      <c r="G888" s="1731"/>
      <c r="H888" s="1731"/>
      <c r="I888" s="1731"/>
      <c r="J888" s="1731"/>
      <c r="K888" s="1731"/>
      <c r="L888" s="1731"/>
      <c r="M888" s="1731"/>
      <c r="N888" s="1731"/>
      <c r="O888" s="1731"/>
      <c r="P888" s="1731"/>
      <c r="Q888" s="1731"/>
      <c r="R888" s="1731"/>
      <c r="S888" s="1731"/>
      <c r="T888" s="1731"/>
      <c r="U888" s="1731"/>
      <c r="V888" s="1731"/>
      <c r="W888" s="1731"/>
      <c r="X888" s="1731"/>
      <c r="Y888" s="1731"/>
      <c r="Z888" s="1731"/>
      <c r="AA888" s="1731"/>
      <c r="AB888" s="1731"/>
      <c r="AC888" s="1731"/>
      <c r="AD888" s="1731"/>
      <c r="AE888" s="1731"/>
      <c r="AF888" s="1731"/>
      <c r="AG888" s="1731"/>
      <c r="AH888" s="1731"/>
      <c r="AI888" s="1731"/>
      <c r="AJ888" s="1731"/>
      <c r="AK888" s="1731"/>
      <c r="AL888" s="1731"/>
      <c r="AM888" s="1731"/>
      <c r="AN888" s="1731"/>
      <c r="AO888" s="1731"/>
      <c r="AP888" s="1731"/>
      <c r="AQ888" s="1731"/>
      <c r="AR888" s="1731"/>
      <c r="AS888" s="1731"/>
      <c r="AT888" s="1731"/>
      <c r="AU888" s="1731"/>
      <c r="AV888" s="1731"/>
      <c r="AW888" s="1731"/>
      <c r="AX888" s="1731"/>
      <c r="AY888" s="1731"/>
      <c r="AZ888" s="1731"/>
      <c r="BA888" s="1731"/>
      <c r="BB888" s="1731"/>
      <c r="BC888" s="1731"/>
      <c r="BD888" s="1731"/>
      <c r="BE888" s="1731"/>
      <c r="BF888" s="1731"/>
      <c r="BG888" s="1731"/>
      <c r="BH888" s="1731"/>
      <c r="BI888" s="1731"/>
      <c r="BJ888" s="1731"/>
      <c r="BK888" s="1731"/>
      <c r="BL888" s="1731"/>
      <c r="BM888" s="1731"/>
      <c r="BN888" s="1731"/>
      <c r="BO888" s="1731"/>
      <c r="BP888" s="1731"/>
      <c r="BQ888" s="1731"/>
      <c r="BR888" s="1731"/>
      <c r="BS888" s="1731"/>
      <c r="BT888" s="1731"/>
      <c r="BU888" s="1731"/>
      <c r="BV888" s="1732"/>
      <c r="BW888" s="1732"/>
      <c r="BX888" s="1732"/>
      <c r="BY888" s="1732"/>
      <c r="BZ888" s="1731"/>
      <c r="CA888" s="2200"/>
      <c r="CB888" s="2200"/>
      <c r="CC888" s="2200"/>
      <c r="CD888" s="2200"/>
      <c r="CE888" s="2200"/>
      <c r="CF888" s="2200"/>
      <c r="CG888" s="2200"/>
      <c r="CH888" s="2200"/>
      <c r="CI888" s="2200"/>
      <c r="CJ888" s="2200"/>
      <c r="CK888" s="2200"/>
      <c r="CL888" s="2200"/>
      <c r="CM888" s="2200"/>
      <c r="CN888" s="2200"/>
      <c r="CO888" s="2200"/>
      <c r="CP888" s="2200"/>
      <c r="CQ888" s="2200"/>
      <c r="CR888" s="1731"/>
      <c r="CS888" s="1731"/>
    </row>
    <row r="889" spans="1:97" ht="13.5" customHeight="1" x14ac:dyDescent="0.25">
      <c r="A889" s="1731"/>
      <c r="B889" s="1731"/>
      <c r="C889" s="1731"/>
      <c r="D889" s="1731"/>
      <c r="E889" s="1731"/>
      <c r="F889" s="1731"/>
      <c r="G889" s="1731"/>
      <c r="H889" s="1731"/>
      <c r="I889" s="1731"/>
      <c r="J889" s="1731"/>
      <c r="K889" s="1731"/>
      <c r="L889" s="1731"/>
      <c r="M889" s="1731"/>
      <c r="N889" s="1731"/>
      <c r="O889" s="1731"/>
      <c r="P889" s="1731"/>
      <c r="Q889" s="1731"/>
      <c r="R889" s="1731"/>
      <c r="S889" s="1731"/>
      <c r="T889" s="1731"/>
      <c r="U889" s="1731"/>
      <c r="V889" s="1731"/>
      <c r="W889" s="1731"/>
      <c r="X889" s="1731"/>
      <c r="Y889" s="1731"/>
      <c r="Z889" s="1731"/>
      <c r="AA889" s="1731"/>
      <c r="AB889" s="1731"/>
      <c r="AC889" s="1731"/>
      <c r="AD889" s="1731"/>
      <c r="AE889" s="1731"/>
      <c r="AF889" s="1731"/>
      <c r="AG889" s="1731"/>
      <c r="AH889" s="1731"/>
      <c r="AI889" s="1731"/>
      <c r="AJ889" s="1731"/>
      <c r="AK889" s="1731"/>
      <c r="AL889" s="1731"/>
      <c r="AM889" s="1731"/>
      <c r="AN889" s="1731"/>
      <c r="AO889" s="1731"/>
      <c r="AP889" s="1731"/>
      <c r="AQ889" s="1731"/>
      <c r="AR889" s="1731"/>
      <c r="AS889" s="1731"/>
      <c r="AT889" s="1731"/>
      <c r="AU889" s="1731"/>
      <c r="AV889" s="1731"/>
      <c r="AW889" s="1731"/>
      <c r="AX889" s="1731"/>
      <c r="AY889" s="1731"/>
      <c r="AZ889" s="1731"/>
      <c r="BA889" s="1731"/>
      <c r="BB889" s="1731"/>
      <c r="BC889" s="1731"/>
      <c r="BD889" s="1731"/>
      <c r="BE889" s="1731"/>
      <c r="BF889" s="1731"/>
      <c r="BG889" s="1731"/>
      <c r="BH889" s="1731"/>
      <c r="BI889" s="1731"/>
      <c r="BJ889" s="1731"/>
      <c r="BK889" s="1731"/>
      <c r="BL889" s="1731"/>
      <c r="BM889" s="1731"/>
      <c r="BN889" s="1731"/>
      <c r="BO889" s="1731"/>
      <c r="BP889" s="1731"/>
      <c r="BQ889" s="1731"/>
      <c r="BR889" s="1731"/>
      <c r="BS889" s="1731"/>
      <c r="BT889" s="1731"/>
      <c r="BU889" s="1731"/>
      <c r="BV889" s="1732"/>
      <c r="BW889" s="1732"/>
      <c r="BX889" s="1732"/>
      <c r="BY889" s="1732"/>
      <c r="BZ889" s="1731"/>
      <c r="CA889" s="2200"/>
      <c r="CB889" s="2200"/>
      <c r="CC889" s="2200"/>
      <c r="CD889" s="2200"/>
      <c r="CE889" s="2200"/>
      <c r="CF889" s="2200"/>
      <c r="CG889" s="2200"/>
      <c r="CH889" s="2200"/>
      <c r="CI889" s="2200"/>
      <c r="CJ889" s="2200"/>
      <c r="CK889" s="2200"/>
      <c r="CL889" s="2200"/>
      <c r="CM889" s="2200"/>
      <c r="CN889" s="2200"/>
      <c r="CO889" s="2200"/>
      <c r="CP889" s="2200"/>
      <c r="CQ889" s="2200"/>
      <c r="CR889" s="1731"/>
      <c r="CS889" s="1731"/>
    </row>
    <row r="890" spans="1:97" ht="13.5" customHeight="1" x14ac:dyDescent="0.25">
      <c r="A890" s="1731"/>
      <c r="B890" s="1731"/>
      <c r="C890" s="1731"/>
      <c r="D890" s="1731"/>
      <c r="E890" s="1731"/>
      <c r="F890" s="1731"/>
      <c r="G890" s="1731"/>
      <c r="H890" s="1731"/>
      <c r="I890" s="1731"/>
      <c r="J890" s="1731"/>
      <c r="K890" s="1731"/>
      <c r="L890" s="1731"/>
      <c r="M890" s="1731"/>
      <c r="N890" s="1731"/>
      <c r="O890" s="1731"/>
      <c r="P890" s="1731"/>
      <c r="Q890" s="1731"/>
      <c r="R890" s="1731"/>
      <c r="S890" s="1731"/>
      <c r="T890" s="1731"/>
      <c r="U890" s="1731"/>
      <c r="V890" s="1731"/>
      <c r="W890" s="1731"/>
      <c r="X890" s="1731"/>
      <c r="Y890" s="1731"/>
      <c r="Z890" s="1731"/>
      <c r="AA890" s="1731"/>
      <c r="AB890" s="1731"/>
      <c r="AC890" s="1731"/>
      <c r="AD890" s="1731"/>
      <c r="AE890" s="1731"/>
      <c r="AF890" s="1731"/>
      <c r="AG890" s="1731"/>
      <c r="AH890" s="1731"/>
      <c r="AI890" s="1731"/>
      <c r="AJ890" s="1731"/>
      <c r="AK890" s="1731"/>
      <c r="AL890" s="1731"/>
      <c r="AM890" s="1731"/>
      <c r="AN890" s="1731"/>
      <c r="AO890" s="1731"/>
      <c r="AP890" s="1731"/>
      <c r="AQ890" s="1731"/>
      <c r="AR890" s="1731"/>
      <c r="AS890" s="1731"/>
      <c r="AT890" s="1731"/>
      <c r="AU890" s="1731"/>
      <c r="AV890" s="1731"/>
      <c r="AW890" s="1731"/>
      <c r="AX890" s="1731"/>
      <c r="AY890" s="1731"/>
      <c r="AZ890" s="1731"/>
      <c r="BA890" s="1731"/>
      <c r="BB890" s="1731"/>
      <c r="BC890" s="1731"/>
      <c r="BD890" s="1731"/>
      <c r="BE890" s="1731"/>
      <c r="BF890" s="1731"/>
      <c r="BG890" s="1731"/>
      <c r="BH890" s="1731"/>
      <c r="BI890" s="1731"/>
      <c r="BJ890" s="1731"/>
      <c r="BK890" s="1731"/>
      <c r="BL890" s="1731"/>
      <c r="BM890" s="1731"/>
      <c r="BN890" s="1731"/>
      <c r="BO890" s="1731"/>
      <c r="BP890" s="1731"/>
      <c r="BQ890" s="1731"/>
      <c r="BR890" s="1731"/>
      <c r="BS890" s="1731"/>
      <c r="BT890" s="1731"/>
      <c r="BU890" s="1731"/>
      <c r="BV890" s="1732"/>
      <c r="BW890" s="1732"/>
      <c r="BX890" s="1732"/>
      <c r="BY890" s="1732"/>
      <c r="BZ890" s="1731"/>
      <c r="CA890" s="2200"/>
      <c r="CB890" s="2200"/>
      <c r="CC890" s="2200"/>
      <c r="CD890" s="2200"/>
      <c r="CE890" s="2200"/>
      <c r="CF890" s="2200"/>
      <c r="CG890" s="2200"/>
      <c r="CH890" s="2200"/>
      <c r="CI890" s="2200"/>
      <c r="CJ890" s="2200"/>
      <c r="CK890" s="2200"/>
      <c r="CL890" s="2200"/>
      <c r="CM890" s="2200"/>
      <c r="CN890" s="2200"/>
      <c r="CO890" s="2200"/>
      <c r="CP890" s="2200"/>
      <c r="CQ890" s="2200"/>
      <c r="CR890" s="1731"/>
      <c r="CS890" s="1731"/>
    </row>
    <row r="891" spans="1:97" ht="13.5" customHeight="1" x14ac:dyDescent="0.25">
      <c r="A891" s="1731"/>
      <c r="B891" s="1731"/>
      <c r="C891" s="1731"/>
      <c r="D891" s="1731"/>
      <c r="E891" s="1731"/>
      <c r="F891" s="1731"/>
      <c r="G891" s="1731"/>
      <c r="H891" s="1731"/>
      <c r="I891" s="1731"/>
      <c r="J891" s="1731"/>
      <c r="K891" s="1731"/>
      <c r="L891" s="1731"/>
      <c r="M891" s="1731"/>
      <c r="N891" s="1731"/>
      <c r="O891" s="1731"/>
      <c r="P891" s="1731"/>
      <c r="Q891" s="1731"/>
      <c r="R891" s="1731"/>
      <c r="S891" s="1731"/>
      <c r="T891" s="1731"/>
      <c r="U891" s="1731"/>
      <c r="V891" s="1731"/>
      <c r="W891" s="1731"/>
      <c r="X891" s="1731"/>
      <c r="Y891" s="1731"/>
      <c r="Z891" s="1731"/>
      <c r="AA891" s="1731"/>
      <c r="AB891" s="1731"/>
      <c r="AC891" s="1731"/>
      <c r="AD891" s="1731"/>
      <c r="AE891" s="1731"/>
      <c r="AF891" s="1731"/>
      <c r="AG891" s="1731"/>
      <c r="AH891" s="1731"/>
      <c r="AI891" s="1731"/>
      <c r="AJ891" s="1731"/>
      <c r="AK891" s="1731"/>
      <c r="AL891" s="1731"/>
      <c r="AM891" s="1731"/>
      <c r="AN891" s="1731"/>
      <c r="AO891" s="1731"/>
      <c r="AP891" s="1731"/>
      <c r="AQ891" s="1731"/>
      <c r="AR891" s="1731"/>
      <c r="AS891" s="1731"/>
      <c r="AT891" s="1731"/>
      <c r="AU891" s="1731"/>
      <c r="AV891" s="1731"/>
      <c r="AW891" s="1731"/>
      <c r="AX891" s="1731"/>
      <c r="AY891" s="1731"/>
      <c r="AZ891" s="1731"/>
      <c r="BA891" s="1731"/>
      <c r="BB891" s="1731"/>
      <c r="BC891" s="1731"/>
      <c r="BD891" s="1731"/>
      <c r="BE891" s="1731"/>
      <c r="BF891" s="1731"/>
      <c r="BG891" s="1731"/>
      <c r="BH891" s="1731"/>
      <c r="BI891" s="1731"/>
      <c r="BJ891" s="1731"/>
      <c r="BK891" s="1731"/>
      <c r="BL891" s="1731"/>
      <c r="BM891" s="1731"/>
      <c r="BN891" s="1731"/>
      <c r="BO891" s="1731"/>
      <c r="BP891" s="1731"/>
      <c r="BQ891" s="1731"/>
      <c r="BR891" s="1731"/>
      <c r="BS891" s="1731"/>
      <c r="BT891" s="1731"/>
      <c r="BU891" s="1731"/>
      <c r="BV891" s="1732"/>
      <c r="BW891" s="1732"/>
      <c r="BX891" s="1732"/>
      <c r="BY891" s="1732"/>
      <c r="BZ891" s="1731"/>
      <c r="CA891" s="2200"/>
      <c r="CB891" s="2200"/>
      <c r="CC891" s="2200"/>
      <c r="CD891" s="2200"/>
      <c r="CE891" s="2200"/>
      <c r="CF891" s="2200"/>
      <c r="CG891" s="2200"/>
      <c r="CH891" s="2200"/>
      <c r="CI891" s="2200"/>
      <c r="CJ891" s="2200"/>
      <c r="CK891" s="2200"/>
      <c r="CL891" s="2200"/>
      <c r="CM891" s="2200"/>
      <c r="CN891" s="2200"/>
      <c r="CO891" s="2200"/>
      <c r="CP891" s="2200"/>
      <c r="CQ891" s="2200"/>
      <c r="CR891" s="1731"/>
      <c r="CS891" s="1731"/>
    </row>
    <row r="892" spans="1:97" ht="13.5" customHeight="1" x14ac:dyDescent="0.25">
      <c r="A892" s="1731"/>
      <c r="B892" s="1731"/>
      <c r="C892" s="1731"/>
      <c r="D892" s="1731"/>
      <c r="E892" s="1731"/>
      <c r="F892" s="1731"/>
      <c r="G892" s="1731"/>
      <c r="H892" s="1731"/>
      <c r="I892" s="1731"/>
      <c r="J892" s="1731"/>
      <c r="K892" s="1731"/>
      <c r="L892" s="1731"/>
      <c r="M892" s="1731"/>
      <c r="N892" s="1731"/>
      <c r="O892" s="1731"/>
      <c r="P892" s="1731"/>
      <c r="Q892" s="1731"/>
      <c r="R892" s="1731"/>
      <c r="S892" s="1731"/>
      <c r="T892" s="1731"/>
      <c r="U892" s="1731"/>
      <c r="V892" s="1731"/>
      <c r="W892" s="1731"/>
      <c r="X892" s="1731"/>
      <c r="Y892" s="1731"/>
      <c r="Z892" s="1731"/>
      <c r="AA892" s="1731"/>
      <c r="AB892" s="1731"/>
      <c r="AC892" s="1731"/>
      <c r="AD892" s="1731"/>
      <c r="AE892" s="1731"/>
      <c r="AF892" s="1731"/>
      <c r="AG892" s="1731"/>
      <c r="AH892" s="1731"/>
      <c r="AI892" s="1731"/>
      <c r="AJ892" s="1731"/>
      <c r="AK892" s="1731"/>
      <c r="AL892" s="1731"/>
      <c r="AM892" s="1731"/>
      <c r="AN892" s="1731"/>
      <c r="AO892" s="1731"/>
      <c r="AP892" s="1731"/>
      <c r="AQ892" s="1731"/>
      <c r="AR892" s="1731"/>
      <c r="AS892" s="1731"/>
      <c r="AT892" s="1731"/>
      <c r="AU892" s="1731"/>
      <c r="AV892" s="1731"/>
      <c r="AW892" s="1731"/>
      <c r="AX892" s="1731"/>
      <c r="AY892" s="1731"/>
      <c r="AZ892" s="1731"/>
      <c r="BA892" s="1731"/>
      <c r="BB892" s="1731"/>
      <c r="BC892" s="1731"/>
      <c r="BD892" s="1731"/>
      <c r="BE892" s="1731"/>
      <c r="BF892" s="1731"/>
      <c r="BG892" s="1731"/>
      <c r="BH892" s="1731"/>
      <c r="BI892" s="1731"/>
      <c r="BJ892" s="1731"/>
      <c r="BK892" s="1731"/>
      <c r="BL892" s="1731"/>
      <c r="BM892" s="1731"/>
      <c r="BN892" s="1731"/>
      <c r="BO892" s="1731"/>
      <c r="BP892" s="1731"/>
      <c r="BQ892" s="1731"/>
      <c r="BR892" s="1731"/>
      <c r="BS892" s="1731"/>
      <c r="BT892" s="1731"/>
      <c r="BU892" s="1731"/>
      <c r="BV892" s="1732"/>
      <c r="BW892" s="1732"/>
      <c r="BX892" s="1732"/>
      <c r="BY892" s="1732"/>
      <c r="BZ892" s="1731"/>
      <c r="CA892" s="2200"/>
      <c r="CB892" s="2200"/>
      <c r="CC892" s="2200"/>
      <c r="CD892" s="2200"/>
      <c r="CE892" s="2200"/>
      <c r="CF892" s="2200"/>
      <c r="CG892" s="2200"/>
      <c r="CH892" s="2200"/>
      <c r="CI892" s="2200"/>
      <c r="CJ892" s="2200"/>
      <c r="CK892" s="2200"/>
      <c r="CL892" s="2200"/>
      <c r="CM892" s="2200"/>
      <c r="CN892" s="2200"/>
      <c r="CO892" s="2200"/>
      <c r="CP892" s="2200"/>
      <c r="CQ892" s="2200"/>
      <c r="CR892" s="1731"/>
      <c r="CS892" s="1731"/>
    </row>
    <row r="893" spans="1:97" ht="13.5" customHeight="1" x14ac:dyDescent="0.25">
      <c r="A893" s="1731"/>
      <c r="B893" s="1731"/>
      <c r="C893" s="1731"/>
      <c r="D893" s="1731"/>
      <c r="E893" s="1731"/>
      <c r="F893" s="1731"/>
      <c r="G893" s="1731"/>
      <c r="H893" s="1731"/>
      <c r="I893" s="1731"/>
      <c r="J893" s="1731"/>
      <c r="K893" s="1731"/>
      <c r="L893" s="1731"/>
      <c r="M893" s="1731"/>
      <c r="N893" s="1731"/>
      <c r="O893" s="1731"/>
      <c r="P893" s="1731"/>
      <c r="Q893" s="1731"/>
      <c r="R893" s="1731"/>
      <c r="S893" s="1731"/>
      <c r="T893" s="1731"/>
      <c r="U893" s="1731"/>
      <c r="V893" s="1731"/>
      <c r="W893" s="1731"/>
      <c r="X893" s="1731"/>
      <c r="Y893" s="1731"/>
      <c r="Z893" s="1731"/>
      <c r="AA893" s="1731"/>
      <c r="AB893" s="1731"/>
      <c r="AC893" s="1731"/>
      <c r="AD893" s="1731"/>
      <c r="AE893" s="1731"/>
      <c r="AF893" s="1731"/>
      <c r="AG893" s="1731"/>
      <c r="AH893" s="1731"/>
      <c r="AI893" s="1731"/>
      <c r="AJ893" s="1731"/>
      <c r="AK893" s="1731"/>
      <c r="AL893" s="1731"/>
      <c r="AM893" s="1731"/>
      <c r="AN893" s="1731"/>
      <c r="AO893" s="1731"/>
      <c r="AP893" s="1731"/>
      <c r="AQ893" s="1731"/>
      <c r="AR893" s="1731"/>
      <c r="AS893" s="1731"/>
      <c r="AT893" s="1731"/>
      <c r="AU893" s="1731"/>
      <c r="AV893" s="1731"/>
      <c r="AW893" s="1731"/>
      <c r="AX893" s="1731"/>
      <c r="AY893" s="1731"/>
      <c r="AZ893" s="1731"/>
      <c r="BA893" s="1731"/>
      <c r="BB893" s="1731"/>
      <c r="BC893" s="1731"/>
      <c r="BD893" s="1731"/>
      <c r="BE893" s="1731"/>
      <c r="BF893" s="1731"/>
      <c r="BG893" s="1731"/>
      <c r="BH893" s="1731"/>
      <c r="BI893" s="1731"/>
      <c r="BJ893" s="1731"/>
      <c r="BK893" s="1731"/>
      <c r="BL893" s="1731"/>
      <c r="BM893" s="1731"/>
      <c r="BN893" s="1731"/>
      <c r="BO893" s="1731"/>
      <c r="BP893" s="1731"/>
      <c r="BQ893" s="1731"/>
      <c r="BR893" s="1731"/>
      <c r="BS893" s="1731"/>
      <c r="BT893" s="1731"/>
      <c r="BU893" s="1731"/>
      <c r="BV893" s="1732"/>
      <c r="BW893" s="1732"/>
      <c r="BX893" s="1732"/>
      <c r="BY893" s="1732"/>
      <c r="BZ893" s="1731"/>
      <c r="CA893" s="2200"/>
      <c r="CB893" s="2200"/>
      <c r="CC893" s="2200"/>
      <c r="CD893" s="2200"/>
      <c r="CE893" s="2200"/>
      <c r="CF893" s="2200"/>
      <c r="CG893" s="2200"/>
      <c r="CH893" s="2200"/>
      <c r="CI893" s="2200"/>
      <c r="CJ893" s="2200"/>
      <c r="CK893" s="2200"/>
      <c r="CL893" s="2200"/>
      <c r="CM893" s="2200"/>
      <c r="CN893" s="2200"/>
      <c r="CO893" s="2200"/>
      <c r="CP893" s="2200"/>
      <c r="CQ893" s="2200"/>
      <c r="CR893" s="1731"/>
      <c r="CS893" s="1731"/>
    </row>
    <row r="894" spans="1:97" ht="13.5" customHeight="1" x14ac:dyDescent="0.25">
      <c r="A894" s="1731"/>
      <c r="B894" s="1731"/>
      <c r="C894" s="1731"/>
      <c r="D894" s="1731"/>
      <c r="E894" s="1731"/>
      <c r="F894" s="1731"/>
      <c r="G894" s="1731"/>
      <c r="H894" s="1731"/>
      <c r="I894" s="1731"/>
      <c r="J894" s="1731"/>
      <c r="K894" s="1731"/>
      <c r="L894" s="1731"/>
      <c r="M894" s="1731"/>
      <c r="N894" s="1731"/>
      <c r="O894" s="1731"/>
      <c r="P894" s="1731"/>
      <c r="Q894" s="1731"/>
      <c r="R894" s="1731"/>
      <c r="S894" s="1731"/>
      <c r="T894" s="1731"/>
      <c r="U894" s="1731"/>
      <c r="V894" s="1731"/>
      <c r="W894" s="1731"/>
      <c r="X894" s="1731"/>
      <c r="Y894" s="1731"/>
      <c r="Z894" s="1731"/>
      <c r="AA894" s="1731"/>
      <c r="AB894" s="1731"/>
      <c r="AC894" s="1731"/>
      <c r="AD894" s="1731"/>
      <c r="AE894" s="1731"/>
      <c r="AF894" s="1731"/>
      <c r="AG894" s="1731"/>
      <c r="AH894" s="1731"/>
      <c r="AI894" s="1731"/>
      <c r="AJ894" s="1731"/>
      <c r="AK894" s="1731"/>
      <c r="AL894" s="1731"/>
      <c r="AM894" s="1731"/>
      <c r="AN894" s="1731"/>
      <c r="AO894" s="1731"/>
      <c r="AP894" s="1731"/>
      <c r="AQ894" s="1731"/>
      <c r="AR894" s="1731"/>
      <c r="AS894" s="1731"/>
      <c r="AT894" s="1731"/>
      <c r="AU894" s="1731"/>
      <c r="AV894" s="1731"/>
      <c r="AW894" s="1731"/>
      <c r="AX894" s="1731"/>
      <c r="AY894" s="1731"/>
      <c r="AZ894" s="1731"/>
      <c r="BA894" s="1731"/>
      <c r="BB894" s="1731"/>
      <c r="BC894" s="1731"/>
      <c r="BD894" s="1731"/>
      <c r="BE894" s="1731"/>
      <c r="BF894" s="1731"/>
      <c r="BG894" s="1731"/>
      <c r="BH894" s="1731"/>
      <c r="BI894" s="1731"/>
      <c r="BJ894" s="1731"/>
      <c r="BK894" s="1731"/>
      <c r="BL894" s="1731"/>
      <c r="BM894" s="1731"/>
      <c r="BN894" s="1731"/>
      <c r="BO894" s="1731"/>
      <c r="BP894" s="1731"/>
      <c r="BQ894" s="1731"/>
      <c r="BR894" s="1731"/>
      <c r="BS894" s="1731"/>
      <c r="BT894" s="1731"/>
      <c r="BU894" s="1731"/>
      <c r="BV894" s="1732"/>
      <c r="BW894" s="1732"/>
      <c r="BX894" s="1732"/>
      <c r="BY894" s="1732"/>
      <c r="BZ894" s="1731"/>
      <c r="CA894" s="2200"/>
      <c r="CB894" s="2200"/>
      <c r="CC894" s="2200"/>
      <c r="CD894" s="2200"/>
      <c r="CE894" s="2200"/>
      <c r="CF894" s="2200"/>
      <c r="CG894" s="2200"/>
      <c r="CH894" s="2200"/>
      <c r="CI894" s="2200"/>
      <c r="CJ894" s="2200"/>
      <c r="CK894" s="2200"/>
      <c r="CL894" s="2200"/>
      <c r="CM894" s="2200"/>
      <c r="CN894" s="2200"/>
      <c r="CO894" s="2200"/>
      <c r="CP894" s="2200"/>
      <c r="CQ894" s="2200"/>
      <c r="CR894" s="1731"/>
      <c r="CS894" s="1731"/>
    </row>
    <row r="895" spans="1:97" ht="13.5" customHeight="1" x14ac:dyDescent="0.25">
      <c r="A895" s="1731"/>
      <c r="B895" s="1731"/>
      <c r="C895" s="1731"/>
      <c r="D895" s="1731"/>
      <c r="E895" s="1731"/>
      <c r="F895" s="1731"/>
      <c r="G895" s="1731"/>
      <c r="H895" s="1731"/>
      <c r="I895" s="1731"/>
      <c r="J895" s="1731"/>
      <c r="K895" s="1731"/>
      <c r="L895" s="1731"/>
      <c r="M895" s="1731"/>
      <c r="N895" s="1731"/>
      <c r="O895" s="1731"/>
      <c r="P895" s="1731"/>
      <c r="Q895" s="1731"/>
      <c r="R895" s="1731"/>
      <c r="S895" s="1731"/>
      <c r="T895" s="1731"/>
      <c r="U895" s="1731"/>
      <c r="V895" s="1731"/>
      <c r="W895" s="1731"/>
      <c r="X895" s="1731"/>
      <c r="Y895" s="1731"/>
      <c r="Z895" s="1731"/>
      <c r="AA895" s="1731"/>
      <c r="AB895" s="1731"/>
      <c r="AC895" s="1731"/>
      <c r="AD895" s="1731"/>
      <c r="AE895" s="1731"/>
      <c r="AF895" s="1731"/>
      <c r="AG895" s="1731"/>
      <c r="AH895" s="1731"/>
      <c r="AI895" s="1731"/>
      <c r="AJ895" s="1731"/>
      <c r="AK895" s="1731"/>
      <c r="AL895" s="1731"/>
      <c r="AM895" s="1731"/>
      <c r="AN895" s="1731"/>
      <c r="AO895" s="1731"/>
      <c r="AP895" s="1731"/>
      <c r="AQ895" s="1731"/>
      <c r="AR895" s="1731"/>
      <c r="AS895" s="1731"/>
      <c r="AT895" s="1731"/>
      <c r="AU895" s="1731"/>
      <c r="AV895" s="1731"/>
      <c r="AW895" s="1731"/>
      <c r="AX895" s="1731"/>
      <c r="AY895" s="1731"/>
      <c r="AZ895" s="1731"/>
      <c r="BA895" s="1731"/>
      <c r="BB895" s="1731"/>
      <c r="BC895" s="1731"/>
      <c r="BD895" s="1731"/>
      <c r="BE895" s="1731"/>
      <c r="BF895" s="1731"/>
      <c r="BG895" s="1731"/>
      <c r="BH895" s="1731"/>
      <c r="BI895" s="1731"/>
      <c r="BJ895" s="1731"/>
      <c r="BK895" s="1731"/>
      <c r="BL895" s="1731"/>
      <c r="BM895" s="1731"/>
      <c r="BN895" s="1731"/>
      <c r="BO895" s="1731"/>
      <c r="BP895" s="1731"/>
      <c r="BQ895" s="1731"/>
      <c r="BR895" s="1731"/>
      <c r="BS895" s="1731"/>
      <c r="BT895" s="1731"/>
      <c r="BU895" s="1731"/>
      <c r="BV895" s="1732"/>
      <c r="BW895" s="1732"/>
      <c r="BX895" s="1732"/>
      <c r="BY895" s="1732"/>
      <c r="BZ895" s="1731"/>
      <c r="CA895" s="2200"/>
      <c r="CB895" s="2200"/>
      <c r="CC895" s="2200"/>
      <c r="CD895" s="2200"/>
      <c r="CE895" s="2200"/>
      <c r="CF895" s="2200"/>
      <c r="CG895" s="2200"/>
      <c r="CH895" s="2200"/>
      <c r="CI895" s="2200"/>
      <c r="CJ895" s="2200"/>
      <c r="CK895" s="2200"/>
      <c r="CL895" s="2200"/>
      <c r="CM895" s="2200"/>
      <c r="CN895" s="2200"/>
      <c r="CO895" s="2200"/>
      <c r="CP895" s="2200"/>
      <c r="CQ895" s="2200"/>
      <c r="CR895" s="1731"/>
      <c r="CS895" s="1731"/>
    </row>
    <row r="896" spans="1:97" ht="13.5" customHeight="1" x14ac:dyDescent="0.25">
      <c r="A896" s="1731"/>
      <c r="B896" s="1731"/>
      <c r="C896" s="1731"/>
      <c r="D896" s="1731"/>
      <c r="E896" s="1731"/>
      <c r="F896" s="1731"/>
      <c r="G896" s="1731"/>
      <c r="H896" s="1731"/>
      <c r="I896" s="1731"/>
      <c r="J896" s="1731"/>
      <c r="K896" s="1731"/>
      <c r="L896" s="1731"/>
      <c r="M896" s="1731"/>
      <c r="N896" s="1731"/>
      <c r="O896" s="1731"/>
      <c r="P896" s="1731"/>
      <c r="Q896" s="1731"/>
      <c r="R896" s="1731"/>
      <c r="S896" s="1731"/>
      <c r="T896" s="1731"/>
      <c r="U896" s="1731"/>
      <c r="V896" s="1731"/>
      <c r="W896" s="1731"/>
      <c r="X896" s="1731"/>
      <c r="Y896" s="1731"/>
      <c r="Z896" s="1731"/>
      <c r="AA896" s="1731"/>
      <c r="AB896" s="1731"/>
      <c r="AC896" s="1731"/>
      <c r="AD896" s="1731"/>
      <c r="AE896" s="1731"/>
      <c r="AF896" s="1731"/>
      <c r="AG896" s="1731"/>
      <c r="AH896" s="1731"/>
      <c r="AI896" s="1731"/>
      <c r="AJ896" s="1731"/>
      <c r="AK896" s="1731"/>
      <c r="AL896" s="1731"/>
      <c r="AM896" s="1731"/>
      <c r="AN896" s="1731"/>
      <c r="AO896" s="1731"/>
      <c r="AP896" s="1731"/>
      <c r="AQ896" s="1731"/>
      <c r="AR896" s="1731"/>
      <c r="AS896" s="1731"/>
      <c r="AT896" s="1731"/>
      <c r="AU896" s="1731"/>
      <c r="AV896" s="1731"/>
      <c r="AW896" s="1731"/>
      <c r="AX896" s="1731"/>
      <c r="AY896" s="1731"/>
      <c r="AZ896" s="1731"/>
      <c r="BA896" s="1731"/>
      <c r="BB896" s="1731"/>
      <c r="BC896" s="1731"/>
      <c r="BD896" s="1731"/>
      <c r="BE896" s="1731"/>
      <c r="BF896" s="1731"/>
      <c r="BG896" s="1731"/>
      <c r="BH896" s="1731"/>
      <c r="BI896" s="1731"/>
      <c r="BJ896" s="1731"/>
      <c r="BK896" s="1731"/>
      <c r="BL896" s="1731"/>
      <c r="BM896" s="1731"/>
      <c r="BN896" s="1731"/>
      <c r="BO896" s="1731"/>
      <c r="BP896" s="1731"/>
      <c r="BQ896" s="1731"/>
      <c r="BR896" s="1731"/>
      <c r="BS896" s="1731"/>
      <c r="BT896" s="1731"/>
      <c r="BU896" s="1731"/>
      <c r="BV896" s="1732"/>
      <c r="BW896" s="1732"/>
      <c r="BX896" s="1732"/>
      <c r="BY896" s="1732"/>
      <c r="BZ896" s="1731"/>
      <c r="CA896" s="2200"/>
      <c r="CB896" s="2200"/>
      <c r="CC896" s="2200"/>
      <c r="CD896" s="2200"/>
      <c r="CE896" s="2200"/>
      <c r="CF896" s="2200"/>
      <c r="CG896" s="2200"/>
      <c r="CH896" s="2200"/>
      <c r="CI896" s="2200"/>
      <c r="CJ896" s="2200"/>
      <c r="CK896" s="2200"/>
      <c r="CL896" s="2200"/>
      <c r="CM896" s="2200"/>
      <c r="CN896" s="2200"/>
      <c r="CO896" s="2200"/>
      <c r="CP896" s="2200"/>
      <c r="CQ896" s="2200"/>
      <c r="CR896" s="1731"/>
      <c r="CS896" s="1731"/>
    </row>
    <row r="897" spans="1:97" ht="13.5" customHeight="1" x14ac:dyDescent="0.25">
      <c r="A897" s="1731"/>
      <c r="B897" s="1731"/>
      <c r="C897" s="1731"/>
      <c r="D897" s="1731"/>
      <c r="E897" s="1731"/>
      <c r="F897" s="1731"/>
      <c r="G897" s="1731"/>
      <c r="H897" s="1731"/>
      <c r="I897" s="1731"/>
      <c r="J897" s="1731"/>
      <c r="K897" s="1731"/>
      <c r="L897" s="1731"/>
      <c r="M897" s="1731"/>
      <c r="N897" s="1731"/>
      <c r="O897" s="1731"/>
      <c r="P897" s="1731"/>
      <c r="Q897" s="1731"/>
      <c r="R897" s="1731"/>
      <c r="S897" s="1731"/>
      <c r="T897" s="1731"/>
      <c r="U897" s="1731"/>
      <c r="V897" s="1731"/>
      <c r="W897" s="1731"/>
      <c r="X897" s="1731"/>
      <c r="Y897" s="1731"/>
      <c r="Z897" s="1731"/>
      <c r="AA897" s="1731"/>
      <c r="AB897" s="1731"/>
      <c r="AC897" s="1731"/>
      <c r="AD897" s="1731"/>
      <c r="AE897" s="1731"/>
      <c r="AF897" s="1731"/>
      <c r="AG897" s="1731"/>
      <c r="AH897" s="1731"/>
      <c r="AI897" s="1731"/>
      <c r="AJ897" s="1731"/>
      <c r="AK897" s="1731"/>
      <c r="AL897" s="1731"/>
      <c r="AM897" s="1731"/>
      <c r="AN897" s="1731"/>
      <c r="AO897" s="1731"/>
      <c r="AP897" s="1731"/>
      <c r="AQ897" s="1731"/>
      <c r="AR897" s="1731"/>
      <c r="AS897" s="1731"/>
      <c r="AT897" s="1731"/>
      <c r="AU897" s="1731"/>
      <c r="AV897" s="1731"/>
      <c r="AW897" s="1731"/>
      <c r="AX897" s="1731"/>
      <c r="AY897" s="1731"/>
      <c r="AZ897" s="1731"/>
      <c r="BA897" s="1731"/>
      <c r="BB897" s="1731"/>
      <c r="BC897" s="1731"/>
      <c r="BD897" s="1731"/>
      <c r="BE897" s="1731"/>
      <c r="BF897" s="1731"/>
      <c r="BG897" s="1731"/>
      <c r="BH897" s="1731"/>
      <c r="BI897" s="1731"/>
      <c r="BJ897" s="1731"/>
      <c r="BK897" s="1731"/>
      <c r="BL897" s="1731"/>
      <c r="BM897" s="1731"/>
      <c r="BN897" s="1731"/>
      <c r="BO897" s="1731"/>
      <c r="BP897" s="1731"/>
      <c r="BQ897" s="1731"/>
      <c r="BR897" s="1731"/>
      <c r="BS897" s="1731"/>
      <c r="BT897" s="1731"/>
      <c r="BU897" s="1731"/>
      <c r="BV897" s="1732"/>
      <c r="BW897" s="1732"/>
      <c r="BX897" s="1732"/>
      <c r="BY897" s="1732"/>
      <c r="BZ897" s="1731"/>
      <c r="CA897" s="2200"/>
      <c r="CB897" s="2200"/>
      <c r="CC897" s="2200"/>
      <c r="CD897" s="2200"/>
      <c r="CE897" s="2200"/>
      <c r="CF897" s="2200"/>
      <c r="CG897" s="2200"/>
      <c r="CH897" s="2200"/>
      <c r="CI897" s="2200"/>
      <c r="CJ897" s="2200"/>
      <c r="CK897" s="2200"/>
      <c r="CL897" s="2200"/>
      <c r="CM897" s="2200"/>
      <c r="CN897" s="2200"/>
      <c r="CO897" s="2200"/>
      <c r="CP897" s="2200"/>
      <c r="CQ897" s="2200"/>
      <c r="CR897" s="1731"/>
      <c r="CS897" s="1731"/>
    </row>
    <row r="898" spans="1:97" ht="13.5" customHeight="1" x14ac:dyDescent="0.25">
      <c r="A898" s="1731"/>
      <c r="B898" s="1731"/>
      <c r="C898" s="1731"/>
      <c r="D898" s="1731"/>
      <c r="E898" s="1731"/>
      <c r="F898" s="1731"/>
      <c r="G898" s="1731"/>
      <c r="H898" s="1731"/>
      <c r="I898" s="1731"/>
      <c r="J898" s="1731"/>
      <c r="K898" s="1731"/>
      <c r="L898" s="1731"/>
      <c r="M898" s="1731"/>
      <c r="N898" s="1731"/>
      <c r="O898" s="1731"/>
      <c r="P898" s="1731"/>
      <c r="Q898" s="1731"/>
      <c r="R898" s="1731"/>
      <c r="S898" s="1731"/>
      <c r="T898" s="1731"/>
      <c r="U898" s="1731"/>
      <c r="V898" s="1731"/>
      <c r="W898" s="1731"/>
      <c r="X898" s="1731"/>
      <c r="Y898" s="1731"/>
      <c r="Z898" s="1731"/>
      <c r="AA898" s="1731"/>
      <c r="AB898" s="1731"/>
      <c r="AC898" s="1731"/>
      <c r="AD898" s="1731"/>
      <c r="AE898" s="1731"/>
      <c r="AF898" s="1731"/>
      <c r="AG898" s="1731"/>
      <c r="AH898" s="1731"/>
      <c r="AI898" s="1731"/>
      <c r="AJ898" s="1731"/>
      <c r="AK898" s="1731"/>
      <c r="AL898" s="1731"/>
      <c r="AM898" s="1731"/>
      <c r="AN898" s="1731"/>
      <c r="AO898" s="1731"/>
      <c r="AP898" s="1731"/>
      <c r="AQ898" s="1731"/>
      <c r="AR898" s="1731"/>
      <c r="AS898" s="1731"/>
      <c r="AT898" s="1731"/>
      <c r="AU898" s="1731"/>
      <c r="AV898" s="1731"/>
      <c r="AW898" s="1731"/>
      <c r="AX898" s="1731"/>
      <c r="AY898" s="1731"/>
      <c r="AZ898" s="1731"/>
      <c r="BA898" s="1731"/>
      <c r="BB898" s="1731"/>
      <c r="BC898" s="1731"/>
      <c r="BD898" s="1731"/>
      <c r="BE898" s="1731"/>
      <c r="BF898" s="1731"/>
      <c r="BG898" s="1731"/>
      <c r="BH898" s="1731"/>
      <c r="BI898" s="1731"/>
      <c r="BJ898" s="1731"/>
      <c r="BK898" s="1731"/>
      <c r="BL898" s="1731"/>
      <c r="BM898" s="1731"/>
      <c r="BN898" s="1731"/>
      <c r="BO898" s="1731"/>
      <c r="BP898" s="1731"/>
      <c r="BQ898" s="1731"/>
      <c r="BR898" s="1731"/>
      <c r="BS898" s="1731"/>
      <c r="BT898" s="1731"/>
      <c r="BU898" s="1731"/>
      <c r="BV898" s="1732"/>
      <c r="BW898" s="1732"/>
      <c r="BX898" s="1732"/>
      <c r="BY898" s="1732"/>
      <c r="BZ898" s="1731"/>
      <c r="CA898" s="2200"/>
      <c r="CB898" s="2200"/>
      <c r="CC898" s="2200"/>
      <c r="CD898" s="2200"/>
      <c r="CE898" s="2200"/>
      <c r="CF898" s="2200"/>
      <c r="CG898" s="2200"/>
      <c r="CH898" s="2200"/>
      <c r="CI898" s="2200"/>
      <c r="CJ898" s="2200"/>
      <c r="CK898" s="2200"/>
      <c r="CL898" s="2200"/>
      <c r="CM898" s="2200"/>
      <c r="CN898" s="2200"/>
      <c r="CO898" s="2200"/>
      <c r="CP898" s="2200"/>
      <c r="CQ898" s="2200"/>
      <c r="CR898" s="1731"/>
      <c r="CS898" s="1731"/>
    </row>
    <row r="899" spans="1:97" ht="13.5" customHeight="1" x14ac:dyDescent="0.25">
      <c r="A899" s="1731"/>
      <c r="B899" s="1731"/>
      <c r="C899" s="1731"/>
      <c r="D899" s="1731"/>
      <c r="E899" s="1731"/>
      <c r="F899" s="1731"/>
      <c r="G899" s="1731"/>
      <c r="H899" s="1731"/>
      <c r="I899" s="1731"/>
      <c r="J899" s="1731"/>
      <c r="K899" s="1731"/>
      <c r="L899" s="1731"/>
      <c r="M899" s="1731"/>
      <c r="N899" s="1731"/>
      <c r="O899" s="1731"/>
      <c r="P899" s="1731"/>
      <c r="Q899" s="1731"/>
      <c r="R899" s="1731"/>
      <c r="S899" s="1731"/>
      <c r="T899" s="1731"/>
      <c r="U899" s="1731"/>
      <c r="V899" s="1731"/>
      <c r="W899" s="1731"/>
      <c r="X899" s="1731"/>
      <c r="Y899" s="1731"/>
      <c r="Z899" s="1731"/>
      <c r="AA899" s="1731"/>
      <c r="AB899" s="1731"/>
      <c r="AC899" s="1731"/>
      <c r="AD899" s="1731"/>
      <c r="AE899" s="1731"/>
      <c r="AF899" s="1731"/>
      <c r="AG899" s="1731"/>
      <c r="AH899" s="1731"/>
      <c r="AI899" s="1731"/>
      <c r="AJ899" s="1731"/>
      <c r="AK899" s="1731"/>
      <c r="AL899" s="1731"/>
      <c r="AM899" s="1731"/>
      <c r="AN899" s="1731"/>
      <c r="AO899" s="1731"/>
      <c r="AP899" s="1731"/>
      <c r="AQ899" s="1731"/>
      <c r="AR899" s="1731"/>
      <c r="AS899" s="1731"/>
      <c r="AT899" s="1731"/>
      <c r="AU899" s="1731"/>
      <c r="AV899" s="1731"/>
      <c r="AW899" s="1731"/>
      <c r="AX899" s="1731"/>
      <c r="AY899" s="1731"/>
      <c r="AZ899" s="1731"/>
      <c r="BA899" s="1731"/>
      <c r="BB899" s="1731"/>
      <c r="BC899" s="1731"/>
      <c r="BD899" s="1731"/>
      <c r="BE899" s="1731"/>
      <c r="BF899" s="1731"/>
      <c r="BG899" s="1731"/>
      <c r="BH899" s="1731"/>
      <c r="BI899" s="1731"/>
      <c r="BJ899" s="1731"/>
      <c r="BK899" s="1731"/>
      <c r="BL899" s="1731"/>
      <c r="BM899" s="1731"/>
      <c r="BN899" s="1731"/>
      <c r="BO899" s="1731"/>
      <c r="BP899" s="1731"/>
      <c r="BQ899" s="1731"/>
      <c r="BR899" s="1731"/>
      <c r="BS899" s="1731"/>
      <c r="BT899" s="1731"/>
      <c r="BU899" s="1731"/>
      <c r="BV899" s="1732"/>
      <c r="BW899" s="1732"/>
      <c r="BX899" s="1732"/>
      <c r="BY899" s="1732"/>
      <c r="BZ899" s="1731"/>
      <c r="CA899" s="2200"/>
      <c r="CB899" s="2200"/>
      <c r="CC899" s="2200"/>
      <c r="CD899" s="2200"/>
      <c r="CE899" s="2200"/>
      <c r="CF899" s="2200"/>
      <c r="CG899" s="2200"/>
      <c r="CH899" s="2200"/>
      <c r="CI899" s="2200"/>
      <c r="CJ899" s="2200"/>
      <c r="CK899" s="2200"/>
      <c r="CL899" s="2200"/>
      <c r="CM899" s="2200"/>
      <c r="CN899" s="2200"/>
      <c r="CO899" s="2200"/>
      <c r="CP899" s="2200"/>
      <c r="CQ899" s="2200"/>
      <c r="CR899" s="1731"/>
      <c r="CS899" s="1731"/>
    </row>
    <row r="900" spans="1:97" ht="13.5" customHeight="1" x14ac:dyDescent="0.25">
      <c r="A900" s="1731"/>
      <c r="B900" s="1731"/>
      <c r="C900" s="1731"/>
      <c r="D900" s="1731"/>
      <c r="E900" s="1731"/>
      <c r="F900" s="1731"/>
      <c r="G900" s="1731"/>
      <c r="H900" s="1731"/>
      <c r="I900" s="1731"/>
      <c r="J900" s="1731"/>
      <c r="K900" s="1731"/>
      <c r="L900" s="1731"/>
      <c r="M900" s="1731"/>
      <c r="N900" s="1731"/>
      <c r="O900" s="1731"/>
      <c r="P900" s="1731"/>
      <c r="Q900" s="1731"/>
      <c r="R900" s="1731"/>
      <c r="S900" s="1731"/>
      <c r="T900" s="1731"/>
      <c r="U900" s="1731"/>
      <c r="V900" s="1731"/>
      <c r="W900" s="1731"/>
      <c r="X900" s="1731"/>
      <c r="Y900" s="1731"/>
      <c r="Z900" s="1731"/>
      <c r="AA900" s="1731"/>
      <c r="AB900" s="1731"/>
      <c r="AC900" s="1731"/>
      <c r="AD900" s="1731"/>
      <c r="AE900" s="1731"/>
      <c r="AF900" s="1731"/>
      <c r="AG900" s="1731"/>
      <c r="AH900" s="1731"/>
      <c r="AI900" s="1731"/>
      <c r="AJ900" s="1731"/>
      <c r="AK900" s="1731"/>
      <c r="AL900" s="1731"/>
      <c r="AM900" s="1731"/>
      <c r="AN900" s="1731"/>
      <c r="AO900" s="1731"/>
      <c r="AP900" s="1731"/>
      <c r="AQ900" s="1731"/>
      <c r="AR900" s="1731"/>
      <c r="AS900" s="1731"/>
      <c r="AT900" s="1731"/>
      <c r="AU900" s="1731"/>
      <c r="AV900" s="1731"/>
      <c r="AW900" s="1731"/>
      <c r="AX900" s="1731"/>
      <c r="AY900" s="1731"/>
      <c r="AZ900" s="1731"/>
      <c r="BA900" s="1731"/>
      <c r="BB900" s="1731"/>
      <c r="BC900" s="1731"/>
      <c r="BD900" s="1731"/>
      <c r="BE900" s="1731"/>
      <c r="BF900" s="1731"/>
      <c r="BG900" s="1731"/>
      <c r="BH900" s="1731"/>
      <c r="BI900" s="1731"/>
      <c r="BJ900" s="1731"/>
      <c r="BK900" s="1731"/>
      <c r="BL900" s="1731"/>
      <c r="BM900" s="1731"/>
      <c r="BN900" s="1731"/>
      <c r="BO900" s="1731"/>
      <c r="BP900" s="1731"/>
      <c r="BQ900" s="1731"/>
      <c r="BR900" s="1731"/>
      <c r="BS900" s="1731"/>
      <c r="BT900" s="1731"/>
      <c r="BU900" s="1731"/>
      <c r="BV900" s="1732"/>
      <c r="BW900" s="1732"/>
      <c r="BX900" s="1732"/>
      <c r="BY900" s="1732"/>
      <c r="BZ900" s="1731"/>
      <c r="CA900" s="2200"/>
      <c r="CB900" s="2200"/>
      <c r="CC900" s="2200"/>
      <c r="CD900" s="2200"/>
      <c r="CE900" s="2200"/>
      <c r="CF900" s="2200"/>
      <c r="CG900" s="2200"/>
      <c r="CH900" s="2200"/>
      <c r="CI900" s="2200"/>
      <c r="CJ900" s="2200"/>
      <c r="CK900" s="2200"/>
      <c r="CL900" s="2200"/>
      <c r="CM900" s="2200"/>
      <c r="CN900" s="2200"/>
      <c r="CO900" s="2200"/>
      <c r="CP900" s="2200"/>
      <c r="CQ900" s="2200"/>
      <c r="CR900" s="1731"/>
      <c r="CS900" s="1731"/>
    </row>
    <row r="901" spans="1:97" ht="13.5" customHeight="1" x14ac:dyDescent="0.25">
      <c r="A901" s="1731"/>
      <c r="B901" s="1731"/>
      <c r="C901" s="1731"/>
      <c r="D901" s="1731"/>
      <c r="E901" s="1731"/>
      <c r="F901" s="1731"/>
      <c r="G901" s="1731"/>
      <c r="H901" s="1731"/>
      <c r="I901" s="1731"/>
      <c r="J901" s="1731"/>
      <c r="K901" s="1731"/>
      <c r="L901" s="1731"/>
      <c r="M901" s="1731"/>
      <c r="N901" s="1731"/>
      <c r="O901" s="1731"/>
      <c r="P901" s="1731"/>
      <c r="Q901" s="1731"/>
      <c r="R901" s="1731"/>
      <c r="S901" s="1731"/>
      <c r="T901" s="1731"/>
      <c r="U901" s="1731"/>
      <c r="V901" s="1731"/>
      <c r="W901" s="1731"/>
      <c r="X901" s="1731"/>
      <c r="Y901" s="1731"/>
      <c r="Z901" s="1731"/>
      <c r="AA901" s="1731"/>
      <c r="AB901" s="1731"/>
      <c r="AC901" s="1731"/>
      <c r="AD901" s="1731"/>
      <c r="AE901" s="1731"/>
      <c r="AF901" s="1731"/>
      <c r="AG901" s="1731"/>
      <c r="AH901" s="1731"/>
      <c r="AI901" s="1731"/>
      <c r="AJ901" s="1731"/>
      <c r="AK901" s="1731"/>
      <c r="AL901" s="1731"/>
      <c r="AM901" s="1731"/>
      <c r="AN901" s="1731"/>
      <c r="AO901" s="1731"/>
      <c r="AP901" s="1731"/>
      <c r="AQ901" s="1731"/>
      <c r="AR901" s="1731"/>
      <c r="AS901" s="1731"/>
      <c r="AT901" s="1731"/>
      <c r="AU901" s="1731"/>
      <c r="AV901" s="1731"/>
      <c r="AW901" s="1731"/>
      <c r="AX901" s="1731"/>
      <c r="AY901" s="1731"/>
      <c r="AZ901" s="1731"/>
      <c r="BA901" s="1731"/>
      <c r="BB901" s="1731"/>
      <c r="BC901" s="1731"/>
      <c r="BD901" s="1731"/>
      <c r="BE901" s="1731"/>
      <c r="BF901" s="1731"/>
      <c r="BG901" s="1731"/>
      <c r="BH901" s="1731"/>
      <c r="BI901" s="1731"/>
      <c r="BJ901" s="1731"/>
      <c r="BK901" s="1731"/>
      <c r="BL901" s="1731"/>
      <c r="BM901" s="1731"/>
      <c r="BN901" s="1731"/>
      <c r="BO901" s="1731"/>
      <c r="BP901" s="1731"/>
      <c r="BQ901" s="1731"/>
      <c r="BR901" s="1731"/>
      <c r="BS901" s="1731"/>
      <c r="BT901" s="1731"/>
      <c r="BU901" s="1731"/>
      <c r="BV901" s="1732"/>
      <c r="BW901" s="1732"/>
      <c r="BX901" s="1732"/>
      <c r="BY901" s="1732"/>
      <c r="BZ901" s="1731"/>
      <c r="CA901" s="2200"/>
      <c r="CB901" s="2200"/>
      <c r="CC901" s="2200"/>
      <c r="CD901" s="2200"/>
      <c r="CE901" s="2200"/>
      <c r="CF901" s="2200"/>
      <c r="CG901" s="2200"/>
      <c r="CH901" s="2200"/>
      <c r="CI901" s="2200"/>
      <c r="CJ901" s="2200"/>
      <c r="CK901" s="2200"/>
      <c r="CL901" s="2200"/>
      <c r="CM901" s="2200"/>
      <c r="CN901" s="2200"/>
      <c r="CO901" s="2200"/>
      <c r="CP901" s="2200"/>
      <c r="CQ901" s="2200"/>
      <c r="CR901" s="1731"/>
      <c r="CS901" s="1731"/>
    </row>
    <row r="902" spans="1:97" ht="13.5" customHeight="1" x14ac:dyDescent="0.25">
      <c r="A902" s="1731"/>
      <c r="B902" s="1731"/>
      <c r="C902" s="1731"/>
      <c r="D902" s="1731"/>
      <c r="E902" s="1731"/>
      <c r="F902" s="1731"/>
      <c r="G902" s="1731"/>
      <c r="H902" s="1731"/>
      <c r="I902" s="1731"/>
      <c r="J902" s="1731"/>
      <c r="K902" s="1731"/>
      <c r="L902" s="1731"/>
      <c r="M902" s="1731"/>
      <c r="N902" s="1731"/>
      <c r="O902" s="1731"/>
      <c r="P902" s="1731"/>
      <c r="Q902" s="1731"/>
      <c r="R902" s="1731"/>
      <c r="S902" s="1731"/>
      <c r="T902" s="1731"/>
      <c r="U902" s="1731"/>
      <c r="V902" s="1731"/>
      <c r="W902" s="1731"/>
      <c r="X902" s="1731"/>
      <c r="Y902" s="1731"/>
      <c r="Z902" s="1731"/>
      <c r="AA902" s="1731"/>
      <c r="AB902" s="1731"/>
      <c r="AC902" s="1731"/>
      <c r="AD902" s="1731"/>
      <c r="AE902" s="1731"/>
      <c r="AF902" s="1731"/>
      <c r="AG902" s="1731"/>
      <c r="AH902" s="1731"/>
      <c r="AI902" s="1731"/>
      <c r="AJ902" s="1731"/>
      <c r="AK902" s="1731"/>
      <c r="AL902" s="1731"/>
      <c r="AM902" s="1731"/>
      <c r="AN902" s="1731"/>
      <c r="AO902" s="1731"/>
      <c r="AP902" s="1731"/>
      <c r="AQ902" s="1731"/>
      <c r="AR902" s="1731"/>
      <c r="AS902" s="1731"/>
      <c r="AT902" s="1731"/>
      <c r="AU902" s="1731"/>
      <c r="AV902" s="1731"/>
      <c r="AW902" s="1731"/>
      <c r="AX902" s="1731"/>
      <c r="AY902" s="1731"/>
      <c r="AZ902" s="1731"/>
      <c r="BA902" s="1731"/>
      <c r="BB902" s="1731"/>
      <c r="BC902" s="1731"/>
      <c r="BD902" s="1731"/>
      <c r="BE902" s="1731"/>
      <c r="BF902" s="1731"/>
      <c r="BG902" s="1731"/>
      <c r="BH902" s="1731"/>
      <c r="BI902" s="1731"/>
      <c r="BJ902" s="1731"/>
      <c r="BK902" s="1731"/>
      <c r="BL902" s="1731"/>
      <c r="BM902" s="1731"/>
      <c r="BN902" s="1731"/>
      <c r="BO902" s="1731"/>
      <c r="BP902" s="1731"/>
      <c r="BQ902" s="1731"/>
      <c r="BR902" s="1731"/>
      <c r="BS902" s="1731"/>
      <c r="BT902" s="1731"/>
      <c r="BU902" s="1731"/>
      <c r="BV902" s="1732"/>
      <c r="BW902" s="1732"/>
      <c r="BX902" s="1732"/>
      <c r="BY902" s="1732"/>
      <c r="BZ902" s="1731"/>
      <c r="CA902" s="2200"/>
      <c r="CB902" s="2200"/>
      <c r="CC902" s="2200"/>
      <c r="CD902" s="2200"/>
      <c r="CE902" s="2200"/>
      <c r="CF902" s="2200"/>
      <c r="CG902" s="2200"/>
      <c r="CH902" s="2200"/>
      <c r="CI902" s="2200"/>
      <c r="CJ902" s="2200"/>
      <c r="CK902" s="2200"/>
      <c r="CL902" s="2200"/>
      <c r="CM902" s="2200"/>
      <c r="CN902" s="2200"/>
      <c r="CO902" s="2200"/>
      <c r="CP902" s="2200"/>
      <c r="CQ902" s="2200"/>
      <c r="CR902" s="1731"/>
      <c r="CS902" s="1731"/>
    </row>
    <row r="903" spans="1:97" ht="13.5" customHeight="1" x14ac:dyDescent="0.25">
      <c r="A903" s="1731"/>
      <c r="B903" s="1731"/>
      <c r="C903" s="1731"/>
      <c r="D903" s="1731"/>
      <c r="E903" s="1731"/>
      <c r="F903" s="1731"/>
      <c r="G903" s="1731"/>
      <c r="H903" s="1731"/>
      <c r="I903" s="1731"/>
      <c r="J903" s="1731"/>
      <c r="K903" s="1731"/>
      <c r="L903" s="1731"/>
      <c r="M903" s="1731"/>
      <c r="N903" s="1731"/>
      <c r="O903" s="1731"/>
      <c r="P903" s="1731"/>
      <c r="Q903" s="1731"/>
      <c r="R903" s="1731"/>
      <c r="S903" s="1731"/>
      <c r="T903" s="1731"/>
      <c r="U903" s="1731"/>
      <c r="V903" s="1731"/>
      <c r="W903" s="1731"/>
      <c r="X903" s="1731"/>
      <c r="Y903" s="1731"/>
      <c r="Z903" s="1731"/>
      <c r="AA903" s="1731"/>
      <c r="AB903" s="1731"/>
      <c r="AC903" s="1731"/>
      <c r="AD903" s="1731"/>
      <c r="AE903" s="1731"/>
      <c r="AF903" s="1731"/>
      <c r="AG903" s="1731"/>
      <c r="AH903" s="1731"/>
      <c r="AI903" s="1731"/>
      <c r="AJ903" s="1731"/>
      <c r="AK903" s="1731"/>
      <c r="AL903" s="1731"/>
      <c r="AM903" s="1731"/>
      <c r="AN903" s="1731"/>
      <c r="AO903" s="1731"/>
      <c r="AP903" s="1731"/>
      <c r="AQ903" s="1731"/>
      <c r="AR903" s="1731"/>
      <c r="AS903" s="1731"/>
      <c r="AT903" s="1731"/>
      <c r="AU903" s="1731"/>
      <c r="AV903" s="1731"/>
      <c r="AW903" s="1731"/>
      <c r="AX903" s="1731"/>
      <c r="AY903" s="1731"/>
      <c r="AZ903" s="1731"/>
      <c r="BA903" s="1731"/>
      <c r="BB903" s="1731"/>
      <c r="BC903" s="1731"/>
      <c r="BD903" s="1731"/>
      <c r="BE903" s="1731"/>
      <c r="BF903" s="1731"/>
      <c r="BG903" s="1731"/>
      <c r="BH903" s="1731"/>
      <c r="BI903" s="1731"/>
      <c r="BJ903" s="1731"/>
      <c r="BK903" s="1731"/>
      <c r="BL903" s="1731"/>
      <c r="BM903" s="1731"/>
      <c r="BN903" s="1731"/>
      <c r="BO903" s="1731"/>
      <c r="BP903" s="1731"/>
      <c r="BQ903" s="1731"/>
      <c r="BR903" s="1731"/>
      <c r="BS903" s="1731"/>
      <c r="BT903" s="1731"/>
      <c r="BU903" s="1731"/>
      <c r="BV903" s="1732"/>
      <c r="BW903" s="1732"/>
      <c r="BX903" s="1732"/>
      <c r="BY903" s="1732"/>
      <c r="BZ903" s="1731"/>
      <c r="CA903" s="2200"/>
      <c r="CB903" s="2200"/>
      <c r="CC903" s="2200"/>
      <c r="CD903" s="2200"/>
      <c r="CE903" s="2200"/>
      <c r="CF903" s="2200"/>
      <c r="CG903" s="2200"/>
      <c r="CH903" s="2200"/>
      <c r="CI903" s="2200"/>
      <c r="CJ903" s="2200"/>
      <c r="CK903" s="2200"/>
      <c r="CL903" s="2200"/>
      <c r="CM903" s="2200"/>
      <c r="CN903" s="2200"/>
      <c r="CO903" s="2200"/>
      <c r="CP903" s="2200"/>
      <c r="CQ903" s="2200"/>
      <c r="CR903" s="1731"/>
      <c r="CS903" s="1731"/>
    </row>
    <row r="904" spans="1:97" ht="13.5" customHeight="1" x14ac:dyDescent="0.25">
      <c r="A904" s="1731"/>
      <c r="B904" s="1731"/>
      <c r="C904" s="1731"/>
      <c r="D904" s="1731"/>
      <c r="E904" s="1731"/>
      <c r="F904" s="1731"/>
      <c r="G904" s="1731"/>
      <c r="H904" s="1731"/>
      <c r="I904" s="1731"/>
      <c r="J904" s="1731"/>
      <c r="K904" s="1731"/>
      <c r="L904" s="1731"/>
      <c r="M904" s="1731"/>
      <c r="N904" s="1731"/>
      <c r="O904" s="1731"/>
      <c r="P904" s="1731"/>
      <c r="Q904" s="1731"/>
      <c r="R904" s="1731"/>
      <c r="S904" s="1731"/>
      <c r="T904" s="1731"/>
      <c r="U904" s="1731"/>
      <c r="V904" s="1731"/>
      <c r="W904" s="1731"/>
      <c r="X904" s="1731"/>
      <c r="Y904" s="1731"/>
      <c r="Z904" s="1731"/>
      <c r="AA904" s="1731"/>
      <c r="AB904" s="1731"/>
      <c r="AC904" s="1731"/>
      <c r="AD904" s="1731"/>
      <c r="AE904" s="1731"/>
      <c r="AF904" s="1731"/>
      <c r="AG904" s="1731"/>
      <c r="AH904" s="1731"/>
      <c r="AI904" s="1731"/>
      <c r="AJ904" s="1731"/>
      <c r="AK904" s="1731"/>
      <c r="AL904" s="1731"/>
      <c r="AM904" s="1731"/>
      <c r="AN904" s="1731"/>
      <c r="AO904" s="1731"/>
      <c r="AP904" s="1731"/>
      <c r="AQ904" s="1731"/>
      <c r="AR904" s="1731"/>
      <c r="AS904" s="1731"/>
      <c r="AT904" s="1731"/>
      <c r="AU904" s="1731"/>
      <c r="AV904" s="1731"/>
      <c r="AW904" s="1731"/>
      <c r="AX904" s="1731"/>
      <c r="AY904" s="1731"/>
      <c r="AZ904" s="1731"/>
      <c r="BA904" s="1731"/>
      <c r="BB904" s="1731"/>
      <c r="BC904" s="1731"/>
      <c r="BD904" s="1731"/>
      <c r="BE904" s="1731"/>
      <c r="BF904" s="1731"/>
      <c r="BG904" s="1731"/>
      <c r="BH904" s="1731"/>
      <c r="BI904" s="1731"/>
      <c r="BJ904" s="1731"/>
      <c r="BK904" s="1731"/>
      <c r="BL904" s="1731"/>
      <c r="BM904" s="1731"/>
      <c r="BN904" s="1731"/>
      <c r="BO904" s="1731"/>
      <c r="BP904" s="1731"/>
      <c r="BQ904" s="1731"/>
      <c r="BR904" s="1731"/>
      <c r="BS904" s="1731"/>
      <c r="BT904" s="1731"/>
      <c r="BU904" s="1731"/>
      <c r="BV904" s="1732"/>
      <c r="BW904" s="1732"/>
      <c r="BX904" s="1732"/>
      <c r="BY904" s="1732"/>
      <c r="BZ904" s="1731"/>
      <c r="CA904" s="2200"/>
      <c r="CB904" s="2200"/>
      <c r="CC904" s="2200"/>
      <c r="CD904" s="2200"/>
      <c r="CE904" s="2200"/>
      <c r="CF904" s="2200"/>
      <c r="CG904" s="2200"/>
      <c r="CH904" s="2200"/>
      <c r="CI904" s="2200"/>
      <c r="CJ904" s="2200"/>
      <c r="CK904" s="2200"/>
      <c r="CL904" s="2200"/>
      <c r="CM904" s="2200"/>
      <c r="CN904" s="2200"/>
      <c r="CO904" s="2200"/>
      <c r="CP904" s="2200"/>
      <c r="CQ904" s="2200"/>
      <c r="CR904" s="1731"/>
      <c r="CS904" s="1731"/>
    </row>
    <row r="905" spans="1:97" ht="13.5" customHeight="1" x14ac:dyDescent="0.25">
      <c r="A905" s="1731"/>
      <c r="B905" s="1731"/>
      <c r="C905" s="1731"/>
      <c r="D905" s="1731"/>
      <c r="E905" s="1731"/>
      <c r="F905" s="1731"/>
      <c r="G905" s="1731"/>
      <c r="H905" s="1731"/>
      <c r="I905" s="1731"/>
      <c r="J905" s="1731"/>
      <c r="K905" s="1731"/>
      <c r="L905" s="1731"/>
      <c r="M905" s="1731"/>
      <c r="N905" s="1731"/>
      <c r="O905" s="1731"/>
      <c r="P905" s="1731"/>
      <c r="Q905" s="1731"/>
      <c r="R905" s="1731"/>
      <c r="S905" s="1731"/>
      <c r="T905" s="1731"/>
      <c r="U905" s="1731"/>
      <c r="V905" s="1731"/>
      <c r="W905" s="1731"/>
      <c r="X905" s="1731"/>
      <c r="Y905" s="1731"/>
      <c r="Z905" s="1731"/>
      <c r="AA905" s="1731"/>
      <c r="AB905" s="1731"/>
      <c r="AC905" s="1731"/>
      <c r="AD905" s="1731"/>
      <c r="AE905" s="1731"/>
      <c r="AF905" s="1731"/>
      <c r="AG905" s="1731"/>
      <c r="AH905" s="1731"/>
      <c r="AI905" s="1731"/>
      <c r="AJ905" s="1731"/>
      <c r="AK905" s="1731"/>
      <c r="AL905" s="1731"/>
      <c r="AM905" s="1731"/>
      <c r="AN905" s="1731"/>
      <c r="AO905" s="1731"/>
      <c r="AP905" s="1731"/>
      <c r="AQ905" s="1731"/>
      <c r="AR905" s="1731"/>
      <c r="AS905" s="1731"/>
      <c r="AT905" s="1731"/>
      <c r="AU905" s="1731"/>
      <c r="AV905" s="1731"/>
      <c r="AW905" s="1731"/>
      <c r="AX905" s="1731"/>
      <c r="AY905" s="1731"/>
      <c r="AZ905" s="1731"/>
      <c r="BA905" s="1731"/>
      <c r="BB905" s="1731"/>
      <c r="BC905" s="1731"/>
      <c r="BD905" s="1731"/>
      <c r="BE905" s="1731"/>
      <c r="BF905" s="1731"/>
      <c r="BG905" s="1731"/>
      <c r="BH905" s="1731"/>
      <c r="BI905" s="1731"/>
      <c r="BJ905" s="1731"/>
      <c r="BK905" s="1731"/>
      <c r="BL905" s="1731"/>
      <c r="BM905" s="1731"/>
      <c r="BN905" s="1731"/>
      <c r="BO905" s="1731"/>
      <c r="BP905" s="1731"/>
      <c r="BQ905" s="1731"/>
      <c r="BR905" s="1731"/>
      <c r="BS905" s="1731"/>
      <c r="BT905" s="1731"/>
      <c r="BU905" s="1731"/>
      <c r="BV905" s="1732"/>
      <c r="BW905" s="1732"/>
      <c r="BX905" s="1732"/>
      <c r="BY905" s="1732"/>
      <c r="BZ905" s="1731"/>
      <c r="CA905" s="2200"/>
      <c r="CB905" s="2200"/>
      <c r="CC905" s="2200"/>
      <c r="CD905" s="2200"/>
      <c r="CE905" s="2200"/>
      <c r="CF905" s="2200"/>
      <c r="CG905" s="2200"/>
      <c r="CH905" s="2200"/>
      <c r="CI905" s="2200"/>
      <c r="CJ905" s="2200"/>
      <c r="CK905" s="2200"/>
      <c r="CL905" s="2200"/>
      <c r="CM905" s="2200"/>
      <c r="CN905" s="2200"/>
      <c r="CO905" s="2200"/>
      <c r="CP905" s="2200"/>
      <c r="CQ905" s="2200"/>
      <c r="CR905" s="1731"/>
      <c r="CS905" s="1731"/>
    </row>
    <row r="906" spans="1:97" ht="13.5" customHeight="1" x14ac:dyDescent="0.25">
      <c r="A906" s="1731"/>
      <c r="B906" s="1731"/>
      <c r="C906" s="1731"/>
      <c r="D906" s="1731"/>
      <c r="E906" s="1731"/>
      <c r="F906" s="1731"/>
      <c r="G906" s="1731"/>
      <c r="H906" s="1731"/>
      <c r="I906" s="1731"/>
      <c r="J906" s="1731"/>
      <c r="K906" s="1731"/>
      <c r="L906" s="1731"/>
      <c r="M906" s="1731"/>
      <c r="N906" s="1731"/>
      <c r="O906" s="1731"/>
      <c r="P906" s="1731"/>
      <c r="Q906" s="1731"/>
      <c r="R906" s="1731"/>
      <c r="S906" s="1731"/>
      <c r="T906" s="1731"/>
      <c r="U906" s="1731"/>
      <c r="V906" s="1731"/>
      <c r="W906" s="1731"/>
      <c r="X906" s="1731"/>
      <c r="Y906" s="1731"/>
      <c r="Z906" s="1731"/>
      <c r="AA906" s="1731"/>
      <c r="AB906" s="1731"/>
      <c r="AC906" s="1731"/>
      <c r="AD906" s="1731"/>
      <c r="AE906" s="1731"/>
      <c r="AF906" s="1731"/>
      <c r="AG906" s="1731"/>
      <c r="AH906" s="1731"/>
      <c r="AI906" s="1731"/>
      <c r="AJ906" s="1731"/>
      <c r="AK906" s="1731"/>
      <c r="AL906" s="1731"/>
      <c r="AM906" s="1731"/>
      <c r="AN906" s="1731"/>
      <c r="AO906" s="1731"/>
      <c r="AP906" s="1731"/>
      <c r="AQ906" s="1731"/>
      <c r="AR906" s="1731"/>
      <c r="AS906" s="1731"/>
      <c r="AT906" s="1731"/>
      <c r="AU906" s="1731"/>
      <c r="AV906" s="1731"/>
      <c r="AW906" s="1731"/>
      <c r="AX906" s="1731"/>
      <c r="AY906" s="1731"/>
      <c r="AZ906" s="1731"/>
      <c r="BA906" s="1731"/>
      <c r="BB906" s="1731"/>
      <c r="BC906" s="1731"/>
      <c r="BD906" s="1731"/>
      <c r="BE906" s="1731"/>
      <c r="BF906" s="1731"/>
      <c r="BG906" s="1731"/>
      <c r="BH906" s="1731"/>
      <c r="BI906" s="1731"/>
      <c r="BJ906" s="1731"/>
      <c r="BK906" s="1731"/>
      <c r="BL906" s="1731"/>
      <c r="BM906" s="1731"/>
      <c r="BN906" s="1731"/>
      <c r="BO906" s="1731"/>
      <c r="BP906" s="1731"/>
      <c r="BQ906" s="1731"/>
      <c r="BR906" s="1731"/>
      <c r="BS906" s="1731"/>
      <c r="BT906" s="1731"/>
      <c r="BU906" s="1731"/>
      <c r="BV906" s="1732"/>
      <c r="BW906" s="1732"/>
      <c r="BX906" s="1732"/>
      <c r="BY906" s="1732"/>
      <c r="BZ906" s="1731"/>
      <c r="CA906" s="2200"/>
      <c r="CB906" s="2200"/>
      <c r="CC906" s="2200"/>
      <c r="CD906" s="2200"/>
      <c r="CE906" s="2200"/>
      <c r="CF906" s="2200"/>
      <c r="CG906" s="2200"/>
      <c r="CH906" s="2200"/>
      <c r="CI906" s="2200"/>
      <c r="CJ906" s="2200"/>
      <c r="CK906" s="2200"/>
      <c r="CL906" s="2200"/>
      <c r="CM906" s="2200"/>
      <c r="CN906" s="2200"/>
      <c r="CO906" s="2200"/>
      <c r="CP906" s="2200"/>
      <c r="CQ906" s="2200"/>
      <c r="CR906" s="1731"/>
      <c r="CS906" s="1731"/>
    </row>
    <row r="907" spans="1:97" ht="13.5" customHeight="1" x14ac:dyDescent="0.25">
      <c r="A907" s="1731"/>
      <c r="B907" s="1731"/>
      <c r="C907" s="1731"/>
      <c r="D907" s="1731"/>
      <c r="E907" s="1731"/>
      <c r="F907" s="1731"/>
      <c r="G907" s="1731"/>
      <c r="H907" s="1731"/>
      <c r="I907" s="1731"/>
      <c r="J907" s="1731"/>
      <c r="K907" s="1731"/>
      <c r="L907" s="1731"/>
      <c r="M907" s="1731"/>
      <c r="N907" s="1731"/>
      <c r="O907" s="1731"/>
      <c r="P907" s="1731"/>
      <c r="Q907" s="1731"/>
      <c r="R907" s="1731"/>
      <c r="S907" s="1731"/>
      <c r="T907" s="1731"/>
      <c r="U907" s="1731"/>
      <c r="V907" s="1731"/>
      <c r="W907" s="1731"/>
      <c r="X907" s="1731"/>
      <c r="Y907" s="1731"/>
      <c r="Z907" s="1731"/>
      <c r="AA907" s="1731"/>
      <c r="AB907" s="1731"/>
      <c r="AC907" s="1731"/>
      <c r="AD907" s="1731"/>
      <c r="AE907" s="1731"/>
      <c r="AF907" s="1731"/>
      <c r="AG907" s="1731"/>
      <c r="AH907" s="1731"/>
      <c r="AI907" s="1731"/>
      <c r="AJ907" s="1731"/>
      <c r="AK907" s="1731"/>
      <c r="AL907" s="1731"/>
      <c r="AM907" s="1731"/>
      <c r="AN907" s="1731"/>
      <c r="AO907" s="1731"/>
      <c r="AP907" s="1731"/>
      <c r="AQ907" s="1731"/>
      <c r="AR907" s="1731"/>
      <c r="AS907" s="1731"/>
      <c r="AT907" s="1731"/>
      <c r="AU907" s="1731"/>
      <c r="AV907" s="1731"/>
      <c r="AW907" s="1731"/>
      <c r="AX907" s="1731"/>
      <c r="AY907" s="1731"/>
      <c r="AZ907" s="1731"/>
      <c r="BA907" s="1731"/>
      <c r="BB907" s="1731"/>
      <c r="BC907" s="1731"/>
      <c r="BD907" s="1731"/>
      <c r="BE907" s="1731"/>
      <c r="BF907" s="1731"/>
      <c r="BG907" s="1731"/>
      <c r="BH907" s="1731"/>
      <c r="BI907" s="1731"/>
      <c r="BJ907" s="1731"/>
      <c r="BK907" s="1731"/>
      <c r="BL907" s="1731"/>
      <c r="BM907" s="1731"/>
      <c r="BN907" s="1731"/>
      <c r="BO907" s="1731"/>
      <c r="BP907" s="1731"/>
      <c r="BQ907" s="1731"/>
      <c r="BR907" s="1731"/>
      <c r="BS907" s="1731"/>
      <c r="BT907" s="1731"/>
      <c r="BU907" s="1731"/>
      <c r="BV907" s="1732"/>
      <c r="BW907" s="1732"/>
      <c r="BX907" s="1732"/>
      <c r="BY907" s="1732"/>
      <c r="BZ907" s="1731"/>
      <c r="CA907" s="2200"/>
      <c r="CB907" s="2200"/>
      <c r="CC907" s="2200"/>
      <c r="CD907" s="2200"/>
      <c r="CE907" s="2200"/>
      <c r="CF907" s="2200"/>
      <c r="CG907" s="2200"/>
      <c r="CH907" s="2200"/>
      <c r="CI907" s="2200"/>
      <c r="CJ907" s="2200"/>
      <c r="CK907" s="2200"/>
      <c r="CL907" s="2200"/>
      <c r="CM907" s="2200"/>
      <c r="CN907" s="2200"/>
      <c r="CO907" s="2200"/>
      <c r="CP907" s="2200"/>
      <c r="CQ907" s="2200"/>
      <c r="CR907" s="1731"/>
      <c r="CS907" s="1731"/>
    </row>
    <row r="908" spans="1:97" ht="13.5" customHeight="1" x14ac:dyDescent="0.25">
      <c r="A908" s="1731"/>
      <c r="B908" s="1731"/>
      <c r="C908" s="1731"/>
      <c r="D908" s="1731"/>
      <c r="E908" s="1731"/>
      <c r="F908" s="1731"/>
      <c r="G908" s="1731"/>
      <c r="H908" s="1731"/>
      <c r="I908" s="1731"/>
      <c r="J908" s="1731"/>
      <c r="K908" s="1731"/>
      <c r="L908" s="1731"/>
      <c r="M908" s="1731"/>
      <c r="N908" s="1731"/>
      <c r="O908" s="1731"/>
      <c r="P908" s="1731"/>
      <c r="Q908" s="1731"/>
      <c r="R908" s="1731"/>
      <c r="S908" s="1731"/>
      <c r="T908" s="1731"/>
      <c r="U908" s="1731"/>
      <c r="V908" s="1731"/>
      <c r="W908" s="1731"/>
      <c r="X908" s="1731"/>
      <c r="Y908" s="1731"/>
      <c r="Z908" s="1731"/>
      <c r="AA908" s="1731"/>
      <c r="AB908" s="1731"/>
      <c r="AC908" s="1731"/>
      <c r="AD908" s="1731"/>
      <c r="AE908" s="1731"/>
      <c r="AF908" s="1731"/>
      <c r="AG908" s="1731"/>
      <c r="AH908" s="1731"/>
      <c r="AI908" s="1731"/>
      <c r="AJ908" s="1731"/>
      <c r="AK908" s="1731"/>
      <c r="AL908" s="1731"/>
      <c r="AM908" s="1731"/>
      <c r="AN908" s="1731"/>
      <c r="AO908" s="1731"/>
      <c r="AP908" s="1731"/>
      <c r="AQ908" s="1731"/>
      <c r="AR908" s="1731"/>
      <c r="AS908" s="1731"/>
      <c r="AT908" s="1731"/>
      <c r="AU908" s="1731"/>
      <c r="AV908" s="1731"/>
      <c r="AW908" s="1731"/>
      <c r="AX908" s="1731"/>
      <c r="AY908" s="1731"/>
      <c r="AZ908" s="1731"/>
      <c r="BA908" s="1731"/>
      <c r="BB908" s="1731"/>
      <c r="BC908" s="1731"/>
      <c r="BD908" s="1731"/>
      <c r="BE908" s="1731"/>
      <c r="BF908" s="1731"/>
      <c r="BG908" s="1731"/>
      <c r="BH908" s="1731"/>
      <c r="BI908" s="1731"/>
      <c r="BJ908" s="1731"/>
      <c r="BK908" s="1731"/>
      <c r="BL908" s="1731"/>
      <c r="BM908" s="1731"/>
      <c r="BN908" s="1731"/>
      <c r="BO908" s="1731"/>
      <c r="BP908" s="1731"/>
      <c r="BQ908" s="1731"/>
      <c r="BR908" s="1731"/>
      <c r="BS908" s="1731"/>
      <c r="BT908" s="1731"/>
      <c r="BU908" s="1731"/>
      <c r="BV908" s="1732"/>
      <c r="BW908" s="1732"/>
      <c r="BX908" s="1732"/>
      <c r="BY908" s="1732"/>
      <c r="BZ908" s="1731"/>
      <c r="CA908" s="2200"/>
      <c r="CB908" s="2200"/>
      <c r="CC908" s="2200"/>
      <c r="CD908" s="2200"/>
      <c r="CE908" s="2200"/>
      <c r="CF908" s="2200"/>
      <c r="CG908" s="2200"/>
      <c r="CH908" s="2200"/>
      <c r="CI908" s="2200"/>
      <c r="CJ908" s="2200"/>
      <c r="CK908" s="2200"/>
      <c r="CL908" s="2200"/>
      <c r="CM908" s="2200"/>
      <c r="CN908" s="2200"/>
      <c r="CO908" s="2200"/>
      <c r="CP908" s="2200"/>
      <c r="CQ908" s="2200"/>
      <c r="CR908" s="1731"/>
      <c r="CS908" s="1731"/>
    </row>
    <row r="909" spans="1:97" ht="13.5" customHeight="1" x14ac:dyDescent="0.25">
      <c r="A909" s="1731"/>
      <c r="B909" s="1731"/>
      <c r="C909" s="1731"/>
      <c r="D909" s="1731"/>
      <c r="E909" s="1731"/>
      <c r="F909" s="1731"/>
      <c r="G909" s="1731"/>
      <c r="H909" s="1731"/>
      <c r="I909" s="1731"/>
      <c r="J909" s="1731"/>
      <c r="K909" s="1731"/>
      <c r="L909" s="1731"/>
      <c r="M909" s="1731"/>
      <c r="N909" s="1731"/>
      <c r="O909" s="1731"/>
      <c r="P909" s="1731"/>
      <c r="Q909" s="1731"/>
      <c r="R909" s="1731"/>
      <c r="S909" s="1731"/>
      <c r="T909" s="1731"/>
      <c r="U909" s="1731"/>
      <c r="V909" s="1731"/>
      <c r="W909" s="1731"/>
      <c r="X909" s="1731"/>
      <c r="Y909" s="1731"/>
      <c r="Z909" s="1731"/>
      <c r="AA909" s="1731"/>
      <c r="AB909" s="1731"/>
      <c r="AC909" s="1731"/>
      <c r="AD909" s="1731"/>
      <c r="AE909" s="1731"/>
      <c r="AF909" s="1731"/>
      <c r="AG909" s="1731"/>
      <c r="AH909" s="1731"/>
      <c r="AI909" s="1731"/>
      <c r="AJ909" s="1731"/>
      <c r="AK909" s="1731"/>
      <c r="AL909" s="1731"/>
      <c r="AM909" s="1731"/>
      <c r="AN909" s="1731"/>
      <c r="AO909" s="1731"/>
      <c r="AP909" s="1731"/>
      <c r="AQ909" s="1731"/>
      <c r="AR909" s="1731"/>
      <c r="AS909" s="1731"/>
      <c r="AT909" s="1731"/>
      <c r="AU909" s="1731"/>
      <c r="AV909" s="1731"/>
      <c r="AW909" s="1731"/>
      <c r="AX909" s="1731"/>
      <c r="AY909" s="1731"/>
      <c r="AZ909" s="1731"/>
      <c r="BA909" s="1731"/>
      <c r="BB909" s="1731"/>
      <c r="BC909" s="1731"/>
      <c r="BD909" s="1731"/>
      <c r="BE909" s="1731"/>
      <c r="BF909" s="1731"/>
      <c r="BG909" s="1731"/>
      <c r="BH909" s="1731"/>
      <c r="BI909" s="1731"/>
      <c r="BJ909" s="1731"/>
      <c r="BK909" s="1731"/>
      <c r="BL909" s="1731"/>
      <c r="BM909" s="1731"/>
      <c r="BN909" s="1731"/>
      <c r="BO909" s="1731"/>
      <c r="BP909" s="1731"/>
      <c r="BQ909" s="1731"/>
      <c r="BR909" s="1731"/>
      <c r="BS909" s="1731"/>
      <c r="BT909" s="1731"/>
      <c r="BU909" s="1731"/>
      <c r="BV909" s="1732"/>
      <c r="BW909" s="1732"/>
      <c r="BX909" s="1732"/>
      <c r="BY909" s="1732"/>
      <c r="BZ909" s="1731"/>
      <c r="CA909" s="2200"/>
      <c r="CB909" s="2200"/>
      <c r="CC909" s="2200"/>
      <c r="CD909" s="2200"/>
      <c r="CE909" s="2200"/>
      <c r="CF909" s="2200"/>
      <c r="CG909" s="2200"/>
      <c r="CH909" s="2200"/>
      <c r="CI909" s="2200"/>
      <c r="CJ909" s="2200"/>
      <c r="CK909" s="2200"/>
      <c r="CL909" s="2200"/>
      <c r="CM909" s="2200"/>
      <c r="CN909" s="2200"/>
      <c r="CO909" s="2200"/>
      <c r="CP909" s="2200"/>
      <c r="CQ909" s="2200"/>
      <c r="CR909" s="1731"/>
      <c r="CS909" s="1731"/>
    </row>
    <row r="910" spans="1:97" ht="13.5" customHeight="1" x14ac:dyDescent="0.25">
      <c r="A910" s="1731"/>
      <c r="B910" s="1731"/>
      <c r="C910" s="1731"/>
      <c r="D910" s="1731"/>
      <c r="E910" s="1731"/>
      <c r="F910" s="1731"/>
      <c r="G910" s="1731"/>
      <c r="H910" s="1731"/>
      <c r="I910" s="1731"/>
      <c r="J910" s="1731"/>
      <c r="K910" s="1731"/>
      <c r="L910" s="1731"/>
      <c r="M910" s="1731"/>
      <c r="N910" s="1731"/>
      <c r="O910" s="1731"/>
      <c r="P910" s="1731"/>
      <c r="Q910" s="1731"/>
      <c r="R910" s="1731"/>
      <c r="S910" s="1731"/>
      <c r="T910" s="1731"/>
      <c r="U910" s="1731"/>
      <c r="V910" s="1731"/>
      <c r="W910" s="1731"/>
      <c r="X910" s="1731"/>
      <c r="Y910" s="1731"/>
      <c r="Z910" s="1731"/>
      <c r="AA910" s="1731"/>
      <c r="AB910" s="1731"/>
      <c r="AC910" s="1731"/>
      <c r="AD910" s="1731"/>
      <c r="AE910" s="1731"/>
      <c r="AF910" s="1731"/>
      <c r="AG910" s="1731"/>
      <c r="AH910" s="1731"/>
      <c r="AI910" s="1731"/>
      <c r="AJ910" s="1731"/>
      <c r="AK910" s="1731"/>
      <c r="AL910" s="1731"/>
      <c r="AM910" s="1731"/>
      <c r="AN910" s="1731"/>
      <c r="AO910" s="1731"/>
      <c r="AP910" s="1731"/>
      <c r="AQ910" s="1731"/>
      <c r="AR910" s="1731"/>
      <c r="AS910" s="1731"/>
      <c r="AT910" s="1731"/>
      <c r="AU910" s="1731"/>
      <c r="AV910" s="1731"/>
      <c r="AW910" s="1731"/>
      <c r="AX910" s="1731"/>
      <c r="AY910" s="1731"/>
      <c r="AZ910" s="1731"/>
      <c r="BA910" s="1731"/>
      <c r="BB910" s="1731"/>
      <c r="BC910" s="1731"/>
      <c r="BD910" s="1731"/>
      <c r="BE910" s="1731"/>
      <c r="BF910" s="1731"/>
      <c r="BG910" s="1731"/>
      <c r="BH910" s="1731"/>
      <c r="BI910" s="1731"/>
      <c r="BJ910" s="1731"/>
      <c r="BK910" s="1731"/>
      <c r="BL910" s="1731"/>
      <c r="BM910" s="1731"/>
      <c r="BN910" s="1731"/>
      <c r="BO910" s="1731"/>
      <c r="BP910" s="1731"/>
      <c r="BQ910" s="1731"/>
      <c r="BR910" s="1731"/>
      <c r="BS910" s="1731"/>
      <c r="BT910" s="1731"/>
      <c r="BU910" s="1731"/>
      <c r="BV910" s="1732"/>
      <c r="BW910" s="1732"/>
      <c r="BX910" s="1732"/>
      <c r="BY910" s="1732"/>
      <c r="BZ910" s="1731"/>
      <c r="CA910" s="2200"/>
      <c r="CB910" s="2200"/>
      <c r="CC910" s="2200"/>
      <c r="CD910" s="2200"/>
      <c r="CE910" s="2200"/>
      <c r="CF910" s="2200"/>
      <c r="CG910" s="2200"/>
      <c r="CH910" s="2200"/>
      <c r="CI910" s="2200"/>
      <c r="CJ910" s="2200"/>
      <c r="CK910" s="2200"/>
      <c r="CL910" s="2200"/>
      <c r="CM910" s="2200"/>
      <c r="CN910" s="2200"/>
      <c r="CO910" s="2200"/>
      <c r="CP910" s="2200"/>
      <c r="CQ910" s="2200"/>
      <c r="CR910" s="1731"/>
      <c r="CS910" s="1731"/>
    </row>
    <row r="911" spans="1:97" ht="13.5" customHeight="1" x14ac:dyDescent="0.25">
      <c r="A911" s="1731"/>
      <c r="B911" s="1731"/>
      <c r="C911" s="1731"/>
      <c r="D911" s="1731"/>
      <c r="E911" s="1731"/>
      <c r="F911" s="1731"/>
      <c r="G911" s="1731"/>
      <c r="H911" s="1731"/>
      <c r="I911" s="1731"/>
      <c r="J911" s="1731"/>
      <c r="K911" s="1731"/>
      <c r="L911" s="1731"/>
      <c r="M911" s="1731"/>
      <c r="N911" s="1731"/>
      <c r="O911" s="1731"/>
      <c r="P911" s="1731"/>
      <c r="Q911" s="1731"/>
      <c r="R911" s="1731"/>
      <c r="S911" s="1731"/>
      <c r="T911" s="1731"/>
      <c r="U911" s="1731"/>
      <c r="V911" s="1731"/>
      <c r="W911" s="1731"/>
      <c r="X911" s="1731"/>
      <c r="Y911" s="1731"/>
      <c r="Z911" s="1731"/>
      <c r="AA911" s="1731"/>
      <c r="AB911" s="1731"/>
      <c r="AC911" s="1731"/>
      <c r="AD911" s="1731"/>
      <c r="AE911" s="1731"/>
      <c r="AF911" s="1731"/>
      <c r="AG911" s="1731"/>
      <c r="AH911" s="1731"/>
      <c r="AI911" s="1731"/>
      <c r="AJ911" s="1731"/>
      <c r="AK911" s="1731"/>
      <c r="AL911" s="1731"/>
      <c r="AM911" s="1731"/>
      <c r="AN911" s="1731"/>
      <c r="AO911" s="1731"/>
      <c r="AP911" s="1731"/>
      <c r="AQ911" s="1731"/>
      <c r="AR911" s="1731"/>
      <c r="AS911" s="1731"/>
      <c r="AT911" s="1731"/>
      <c r="AU911" s="1731"/>
      <c r="AV911" s="1731"/>
      <c r="AW911" s="1731"/>
      <c r="AX911" s="1731"/>
      <c r="AY911" s="1731"/>
      <c r="AZ911" s="1731"/>
      <c r="BA911" s="1731"/>
      <c r="BB911" s="1731"/>
      <c r="BC911" s="1731"/>
      <c r="BD911" s="1731"/>
      <c r="BE911" s="1731"/>
      <c r="BF911" s="1731"/>
      <c r="BG911" s="1731"/>
      <c r="BH911" s="1731"/>
      <c r="BI911" s="1731"/>
      <c r="BJ911" s="1731"/>
      <c r="BK911" s="1731"/>
      <c r="BL911" s="1731"/>
      <c r="BM911" s="1731"/>
      <c r="BN911" s="1731"/>
      <c r="BO911" s="1731"/>
      <c r="BP911" s="1731"/>
      <c r="BQ911" s="1731"/>
      <c r="BR911" s="1731"/>
      <c r="BS911" s="1731"/>
      <c r="BT911" s="1731"/>
      <c r="BU911" s="1731"/>
      <c r="BV911" s="1732"/>
      <c r="BW911" s="1732"/>
      <c r="BX911" s="1732"/>
      <c r="BY911" s="1732"/>
      <c r="BZ911" s="1731"/>
      <c r="CA911" s="2200"/>
      <c r="CB911" s="2200"/>
      <c r="CC911" s="2200"/>
      <c r="CD911" s="2200"/>
      <c r="CE911" s="2200"/>
      <c r="CF911" s="2200"/>
      <c r="CG911" s="2200"/>
      <c r="CH911" s="2200"/>
      <c r="CI911" s="2200"/>
      <c r="CJ911" s="2200"/>
      <c r="CK911" s="2200"/>
      <c r="CL911" s="2200"/>
      <c r="CM911" s="2200"/>
      <c r="CN911" s="2200"/>
      <c r="CO911" s="2200"/>
      <c r="CP911" s="2200"/>
      <c r="CQ911" s="2200"/>
      <c r="CR911" s="1731"/>
      <c r="CS911" s="1731"/>
    </row>
    <row r="912" spans="1:97" ht="13.5" customHeight="1" x14ac:dyDescent="0.25">
      <c r="A912" s="1731"/>
      <c r="B912" s="1731"/>
      <c r="C912" s="1731"/>
      <c r="D912" s="1731"/>
      <c r="E912" s="1731"/>
      <c r="F912" s="1731"/>
      <c r="G912" s="1731"/>
      <c r="H912" s="1731"/>
      <c r="I912" s="1731"/>
      <c r="J912" s="1731"/>
      <c r="K912" s="1731"/>
      <c r="L912" s="1731"/>
      <c r="M912" s="1731"/>
      <c r="N912" s="1731"/>
      <c r="O912" s="1731"/>
      <c r="P912" s="1731"/>
      <c r="Q912" s="1731"/>
      <c r="R912" s="1731"/>
      <c r="S912" s="1731"/>
      <c r="T912" s="1731"/>
      <c r="U912" s="1731"/>
      <c r="V912" s="1731"/>
      <c r="W912" s="1731"/>
      <c r="X912" s="1731"/>
      <c r="Y912" s="1731"/>
      <c r="Z912" s="1731"/>
      <c r="AA912" s="1731"/>
      <c r="AB912" s="1731"/>
      <c r="AC912" s="1731"/>
      <c r="AD912" s="1731"/>
      <c r="AE912" s="1731"/>
      <c r="AF912" s="1731"/>
      <c r="AG912" s="1731"/>
      <c r="AH912" s="1731"/>
      <c r="AI912" s="1731"/>
      <c r="AJ912" s="1731"/>
      <c r="AK912" s="1731"/>
      <c r="AL912" s="1731"/>
      <c r="AM912" s="1731"/>
      <c r="AN912" s="1731"/>
      <c r="AO912" s="1731"/>
      <c r="AP912" s="1731"/>
      <c r="AQ912" s="1731"/>
      <c r="AR912" s="1731"/>
      <c r="AS912" s="1731"/>
      <c r="AT912" s="1731"/>
      <c r="AU912" s="1731"/>
      <c r="AV912" s="1731"/>
      <c r="AW912" s="1731"/>
      <c r="AX912" s="1731"/>
      <c r="AY912" s="1731"/>
      <c r="AZ912" s="1731"/>
      <c r="BA912" s="1731"/>
      <c r="BB912" s="1731"/>
      <c r="BC912" s="1731"/>
      <c r="BD912" s="1731"/>
      <c r="BE912" s="1731"/>
      <c r="BF912" s="1731"/>
      <c r="BG912" s="1731"/>
      <c r="BH912" s="1731"/>
      <c r="BI912" s="1731"/>
      <c r="BJ912" s="1731"/>
      <c r="BK912" s="1731"/>
      <c r="BL912" s="1731"/>
      <c r="BM912" s="1731"/>
      <c r="BN912" s="1731"/>
      <c r="BO912" s="1731"/>
      <c r="BP912" s="1731"/>
      <c r="BQ912" s="1731"/>
      <c r="BR912" s="1731"/>
      <c r="BS912" s="1731"/>
      <c r="BT912" s="1731"/>
      <c r="BU912" s="1731"/>
      <c r="BV912" s="1732"/>
      <c r="BW912" s="1732"/>
      <c r="BX912" s="1732"/>
      <c r="BY912" s="1732"/>
      <c r="BZ912" s="1731"/>
      <c r="CA912" s="2200"/>
      <c r="CB912" s="2200"/>
      <c r="CC912" s="2200"/>
      <c r="CD912" s="2200"/>
      <c r="CE912" s="2200"/>
      <c r="CF912" s="2200"/>
      <c r="CG912" s="2200"/>
      <c r="CH912" s="2200"/>
      <c r="CI912" s="2200"/>
      <c r="CJ912" s="2200"/>
      <c r="CK912" s="2200"/>
      <c r="CL912" s="2200"/>
      <c r="CM912" s="2200"/>
      <c r="CN912" s="2200"/>
      <c r="CO912" s="2200"/>
      <c r="CP912" s="2200"/>
      <c r="CQ912" s="2200"/>
      <c r="CR912" s="1731"/>
      <c r="CS912" s="1731"/>
    </row>
    <row r="913" spans="1:97" ht="13.5" customHeight="1" x14ac:dyDescent="0.25">
      <c r="A913" s="1731"/>
      <c r="B913" s="1731"/>
      <c r="C913" s="1731"/>
      <c r="D913" s="1731"/>
      <c r="E913" s="1731"/>
      <c r="F913" s="1731"/>
      <c r="G913" s="1731"/>
      <c r="H913" s="1731"/>
      <c r="I913" s="1731"/>
      <c r="J913" s="1731"/>
      <c r="K913" s="1731"/>
      <c r="L913" s="1731"/>
      <c r="M913" s="1731"/>
      <c r="N913" s="1731"/>
      <c r="O913" s="1731"/>
      <c r="P913" s="1731"/>
      <c r="Q913" s="1731"/>
      <c r="R913" s="1731"/>
      <c r="S913" s="1731"/>
      <c r="T913" s="1731"/>
      <c r="U913" s="1731"/>
      <c r="V913" s="1731"/>
      <c r="W913" s="1731"/>
      <c r="X913" s="1731"/>
      <c r="Y913" s="1731"/>
      <c r="Z913" s="1731"/>
      <c r="AA913" s="1731"/>
      <c r="AB913" s="1731"/>
      <c r="AC913" s="1731"/>
      <c r="AD913" s="1731"/>
      <c r="AE913" s="1731"/>
      <c r="AF913" s="1731"/>
      <c r="AG913" s="1731"/>
      <c r="AH913" s="1731"/>
      <c r="AI913" s="1731"/>
      <c r="AJ913" s="1731"/>
      <c r="AK913" s="1731"/>
      <c r="AL913" s="1731"/>
      <c r="AM913" s="1731"/>
      <c r="AN913" s="1731"/>
      <c r="AO913" s="1731"/>
      <c r="AP913" s="1731"/>
      <c r="AQ913" s="1731"/>
      <c r="AR913" s="1731"/>
      <c r="AS913" s="1731"/>
      <c r="AT913" s="1731"/>
      <c r="AU913" s="1731"/>
      <c r="AV913" s="1731"/>
      <c r="AW913" s="1731"/>
      <c r="AX913" s="1731"/>
      <c r="AY913" s="1731"/>
      <c r="AZ913" s="1731"/>
      <c r="BA913" s="1731"/>
      <c r="BB913" s="1731"/>
      <c r="BC913" s="1731"/>
      <c r="BD913" s="1731"/>
      <c r="BE913" s="1731"/>
      <c r="BF913" s="1731"/>
      <c r="BG913" s="1731"/>
      <c r="BH913" s="1731"/>
      <c r="BI913" s="1731"/>
      <c r="BJ913" s="1731"/>
      <c r="BK913" s="1731"/>
      <c r="BL913" s="1731"/>
      <c r="BM913" s="1731"/>
      <c r="BN913" s="1731"/>
      <c r="BO913" s="1731"/>
      <c r="BP913" s="1731"/>
      <c r="BQ913" s="1731"/>
      <c r="BR913" s="1731"/>
      <c r="BS913" s="1731"/>
      <c r="BT913" s="1731"/>
      <c r="BU913" s="1731"/>
      <c r="BV913" s="1732"/>
      <c r="BW913" s="1732"/>
      <c r="BX913" s="1732"/>
      <c r="BY913" s="1732"/>
      <c r="BZ913" s="1731"/>
      <c r="CA913" s="2200"/>
      <c r="CB913" s="2200"/>
      <c r="CC913" s="2200"/>
      <c r="CD913" s="2200"/>
      <c r="CE913" s="2200"/>
      <c r="CF913" s="2200"/>
      <c r="CG913" s="2200"/>
      <c r="CH913" s="2200"/>
      <c r="CI913" s="2200"/>
      <c r="CJ913" s="2200"/>
      <c r="CK913" s="2200"/>
      <c r="CL913" s="2200"/>
      <c r="CM913" s="2200"/>
      <c r="CN913" s="2200"/>
      <c r="CO913" s="2200"/>
      <c r="CP913" s="2200"/>
      <c r="CQ913" s="2200"/>
      <c r="CR913" s="1731"/>
      <c r="CS913" s="1731"/>
    </row>
    <row r="914" spans="1:97" ht="13.5" customHeight="1" x14ac:dyDescent="0.25">
      <c r="A914" s="1731"/>
      <c r="B914" s="1731"/>
      <c r="C914" s="1731"/>
      <c r="D914" s="1731"/>
      <c r="E914" s="1731"/>
      <c r="F914" s="1731"/>
      <c r="G914" s="1731"/>
      <c r="H914" s="1731"/>
      <c r="I914" s="1731"/>
      <c r="J914" s="1731"/>
      <c r="K914" s="1731"/>
      <c r="L914" s="1731"/>
      <c r="M914" s="1731"/>
      <c r="N914" s="1731"/>
      <c r="O914" s="1731"/>
      <c r="P914" s="1731"/>
      <c r="Q914" s="1731"/>
      <c r="R914" s="1731"/>
      <c r="S914" s="1731"/>
      <c r="T914" s="1731"/>
      <c r="U914" s="1731"/>
      <c r="V914" s="1731"/>
      <c r="W914" s="1731"/>
      <c r="X914" s="1731"/>
      <c r="Y914" s="1731"/>
      <c r="Z914" s="1731"/>
      <c r="AA914" s="1731"/>
      <c r="AB914" s="1731"/>
      <c r="AC914" s="1731"/>
      <c r="AD914" s="1731"/>
      <c r="AE914" s="1731"/>
      <c r="AF914" s="1731"/>
      <c r="AG914" s="1731"/>
      <c r="AH914" s="1731"/>
      <c r="AI914" s="1731"/>
      <c r="AJ914" s="1731"/>
      <c r="AK914" s="1731"/>
      <c r="AL914" s="1731"/>
      <c r="AM914" s="1731"/>
      <c r="AN914" s="1731"/>
      <c r="AO914" s="1731"/>
      <c r="AP914" s="1731"/>
      <c r="AQ914" s="1731"/>
      <c r="AR914" s="1731"/>
      <c r="AS914" s="1731"/>
      <c r="AT914" s="1731"/>
      <c r="AU914" s="1731"/>
      <c r="AV914" s="1731"/>
      <c r="AW914" s="1731"/>
      <c r="AX914" s="1731"/>
      <c r="AY914" s="1731"/>
      <c r="AZ914" s="1731"/>
      <c r="BA914" s="1731"/>
      <c r="BB914" s="1731"/>
      <c r="BC914" s="1731"/>
      <c r="BD914" s="1731"/>
      <c r="BE914" s="1731"/>
      <c r="BF914" s="1731"/>
      <c r="BG914" s="1731"/>
      <c r="BH914" s="1731"/>
      <c r="BI914" s="1731"/>
      <c r="BJ914" s="1731"/>
      <c r="BK914" s="1731"/>
      <c r="BL914" s="1731"/>
      <c r="BM914" s="1731"/>
      <c r="BN914" s="1731"/>
      <c r="BO914" s="1731"/>
      <c r="BP914" s="1731"/>
      <c r="BQ914" s="1731"/>
      <c r="BR914" s="1731"/>
      <c r="BS914" s="1731"/>
      <c r="BT914" s="1731"/>
      <c r="BU914" s="1731"/>
      <c r="BV914" s="1732"/>
      <c r="BW914" s="1732"/>
      <c r="BX914" s="1732"/>
      <c r="BY914" s="1732"/>
      <c r="BZ914" s="1731"/>
      <c r="CA914" s="2200"/>
      <c r="CB914" s="2200"/>
      <c r="CC914" s="2200"/>
      <c r="CD914" s="2200"/>
      <c r="CE914" s="2200"/>
      <c r="CF914" s="2200"/>
      <c r="CG914" s="2200"/>
      <c r="CH914" s="2200"/>
      <c r="CI914" s="2200"/>
      <c r="CJ914" s="2200"/>
      <c r="CK914" s="2200"/>
      <c r="CL914" s="2200"/>
      <c r="CM914" s="2200"/>
      <c r="CN914" s="2200"/>
      <c r="CO914" s="2200"/>
      <c r="CP914" s="2200"/>
      <c r="CQ914" s="2200"/>
      <c r="CR914" s="1731"/>
      <c r="CS914" s="1731"/>
    </row>
    <row r="915" spans="1:97" ht="13.5" customHeight="1" x14ac:dyDescent="0.25">
      <c r="A915" s="1731"/>
      <c r="B915" s="1731"/>
      <c r="C915" s="1731"/>
      <c r="D915" s="1731"/>
      <c r="E915" s="1731"/>
      <c r="F915" s="1731"/>
      <c r="G915" s="1731"/>
      <c r="H915" s="1731"/>
      <c r="I915" s="1731"/>
      <c r="J915" s="1731"/>
      <c r="K915" s="1731"/>
      <c r="L915" s="1731"/>
      <c r="M915" s="1731"/>
      <c r="N915" s="1731"/>
      <c r="O915" s="1731"/>
      <c r="P915" s="1731"/>
      <c r="Q915" s="1731"/>
      <c r="R915" s="1731"/>
      <c r="S915" s="1731"/>
      <c r="T915" s="1731"/>
      <c r="U915" s="1731"/>
      <c r="V915" s="1731"/>
      <c r="W915" s="1731"/>
      <c r="X915" s="1731"/>
      <c r="Y915" s="1731"/>
      <c r="Z915" s="1731"/>
      <c r="AA915" s="1731"/>
      <c r="AB915" s="1731"/>
      <c r="AC915" s="1731"/>
      <c r="AD915" s="1731"/>
      <c r="AE915" s="1731"/>
      <c r="AF915" s="1731"/>
      <c r="AG915" s="1731"/>
      <c r="AH915" s="1731"/>
      <c r="AI915" s="1731"/>
      <c r="AJ915" s="1731"/>
      <c r="AK915" s="1731"/>
      <c r="AL915" s="1731"/>
      <c r="AM915" s="1731"/>
      <c r="AN915" s="1731"/>
      <c r="AO915" s="1731"/>
      <c r="AP915" s="1731"/>
      <c r="AQ915" s="1731"/>
      <c r="AR915" s="1731"/>
      <c r="AS915" s="1731"/>
      <c r="AT915" s="1731"/>
      <c r="AU915" s="1731"/>
      <c r="AV915" s="1731"/>
      <c r="AW915" s="1731"/>
      <c r="AX915" s="1731"/>
      <c r="AY915" s="1731"/>
      <c r="AZ915" s="1731"/>
      <c r="BA915" s="1731"/>
      <c r="BB915" s="1731"/>
      <c r="BC915" s="1731"/>
      <c r="BD915" s="1731"/>
      <c r="BE915" s="1731"/>
      <c r="BF915" s="1731"/>
      <c r="BG915" s="1731"/>
      <c r="BH915" s="1731"/>
      <c r="BI915" s="1731"/>
      <c r="BJ915" s="1731"/>
      <c r="BK915" s="1731"/>
      <c r="BL915" s="1731"/>
      <c r="BM915" s="1731"/>
      <c r="BN915" s="1731"/>
      <c r="BO915" s="1731"/>
      <c r="BP915" s="1731"/>
      <c r="BQ915" s="1731"/>
      <c r="BR915" s="1731"/>
      <c r="BS915" s="1731"/>
      <c r="BT915" s="1731"/>
      <c r="BU915" s="1731"/>
      <c r="BV915" s="1732"/>
      <c r="BW915" s="1732"/>
      <c r="BX915" s="1732"/>
      <c r="BY915" s="1732"/>
      <c r="BZ915" s="1731"/>
      <c r="CA915" s="2200"/>
      <c r="CB915" s="2200"/>
      <c r="CC915" s="2200"/>
      <c r="CD915" s="2200"/>
      <c r="CE915" s="2200"/>
      <c r="CF915" s="2200"/>
      <c r="CG915" s="2200"/>
      <c r="CH915" s="2200"/>
      <c r="CI915" s="2200"/>
      <c r="CJ915" s="2200"/>
      <c r="CK915" s="2200"/>
      <c r="CL915" s="2200"/>
      <c r="CM915" s="2200"/>
      <c r="CN915" s="2200"/>
      <c r="CO915" s="2200"/>
      <c r="CP915" s="2200"/>
      <c r="CQ915" s="2200"/>
      <c r="CR915" s="1731"/>
      <c r="CS915" s="1731"/>
    </row>
    <row r="916" spans="1:97" ht="13.5" customHeight="1" x14ac:dyDescent="0.25">
      <c r="A916" s="1731"/>
      <c r="B916" s="1731"/>
      <c r="C916" s="1731"/>
      <c r="D916" s="1731"/>
      <c r="E916" s="1731"/>
      <c r="F916" s="1731"/>
      <c r="G916" s="1731"/>
      <c r="H916" s="1731"/>
      <c r="I916" s="1731"/>
      <c r="J916" s="1731"/>
      <c r="K916" s="1731"/>
      <c r="L916" s="1731"/>
      <c r="M916" s="1731"/>
      <c r="N916" s="1731"/>
      <c r="O916" s="1731"/>
      <c r="P916" s="1731"/>
      <c r="Q916" s="1731"/>
      <c r="R916" s="1731"/>
      <c r="S916" s="1731"/>
      <c r="T916" s="1731"/>
      <c r="U916" s="1731"/>
      <c r="V916" s="1731"/>
      <c r="W916" s="1731"/>
      <c r="X916" s="1731"/>
      <c r="Y916" s="1731"/>
      <c r="Z916" s="1731"/>
      <c r="AA916" s="1731"/>
      <c r="AB916" s="1731"/>
      <c r="AC916" s="1731"/>
      <c r="AD916" s="1731"/>
      <c r="AE916" s="1731"/>
      <c r="AF916" s="1731"/>
      <c r="AG916" s="1731"/>
      <c r="AH916" s="1731"/>
      <c r="AI916" s="1731"/>
      <c r="AJ916" s="1731"/>
      <c r="AK916" s="1731"/>
      <c r="AL916" s="1731"/>
      <c r="AM916" s="1731"/>
      <c r="AN916" s="1731"/>
      <c r="AO916" s="1731"/>
      <c r="AP916" s="1731"/>
      <c r="AQ916" s="1731"/>
      <c r="AR916" s="1731"/>
      <c r="AS916" s="1731"/>
      <c r="AT916" s="1731"/>
      <c r="AU916" s="1731"/>
      <c r="AV916" s="1731"/>
      <c r="AW916" s="1731"/>
      <c r="AX916" s="1731"/>
      <c r="AY916" s="1731"/>
      <c r="AZ916" s="1731"/>
      <c r="BA916" s="1731"/>
      <c r="BB916" s="1731"/>
      <c r="BC916" s="1731"/>
      <c r="BD916" s="1731"/>
      <c r="BE916" s="1731"/>
      <c r="BF916" s="1731"/>
      <c r="BG916" s="1731"/>
      <c r="BH916" s="1731"/>
      <c r="BI916" s="1731"/>
      <c r="BJ916" s="1731"/>
      <c r="BK916" s="1731"/>
      <c r="BL916" s="1731"/>
      <c r="BM916" s="1731"/>
      <c r="BN916" s="1731"/>
      <c r="BO916" s="1731"/>
      <c r="BP916" s="1731"/>
      <c r="BQ916" s="1731"/>
      <c r="BR916" s="1731"/>
      <c r="BS916" s="1731"/>
      <c r="BT916" s="1731"/>
      <c r="BU916" s="1731"/>
      <c r="BV916" s="1732"/>
      <c r="BW916" s="1732"/>
      <c r="BX916" s="1732"/>
      <c r="BY916" s="1732"/>
      <c r="BZ916" s="1731"/>
      <c r="CA916" s="2200"/>
      <c r="CB916" s="2200"/>
      <c r="CC916" s="2200"/>
      <c r="CD916" s="2200"/>
      <c r="CE916" s="2200"/>
      <c r="CF916" s="2200"/>
      <c r="CG916" s="2200"/>
      <c r="CH916" s="2200"/>
      <c r="CI916" s="2200"/>
      <c r="CJ916" s="2200"/>
      <c r="CK916" s="2200"/>
      <c r="CL916" s="2200"/>
      <c r="CM916" s="2200"/>
      <c r="CN916" s="2200"/>
      <c r="CO916" s="2200"/>
      <c r="CP916" s="2200"/>
      <c r="CQ916" s="2200"/>
      <c r="CR916" s="1731"/>
      <c r="CS916" s="1731"/>
    </row>
    <row r="917" spans="1:97" ht="13.5" customHeight="1" x14ac:dyDescent="0.25">
      <c r="A917" s="1731"/>
      <c r="B917" s="1731"/>
      <c r="C917" s="1731"/>
      <c r="D917" s="1731"/>
      <c r="E917" s="1731"/>
      <c r="F917" s="1731"/>
      <c r="G917" s="1731"/>
      <c r="H917" s="1731"/>
      <c r="I917" s="1731"/>
      <c r="J917" s="1731"/>
      <c r="K917" s="1731"/>
      <c r="L917" s="1731"/>
      <c r="M917" s="1731"/>
      <c r="N917" s="1731"/>
      <c r="O917" s="1731"/>
      <c r="P917" s="1731"/>
      <c r="Q917" s="1731"/>
      <c r="R917" s="1731"/>
      <c r="S917" s="1731"/>
      <c r="T917" s="1731"/>
      <c r="U917" s="1731"/>
      <c r="V917" s="1731"/>
      <c r="W917" s="1731"/>
      <c r="X917" s="1731"/>
      <c r="Y917" s="1731"/>
      <c r="Z917" s="1731"/>
      <c r="AA917" s="1731"/>
      <c r="AB917" s="1731"/>
      <c r="AC917" s="1731"/>
      <c r="AD917" s="1731"/>
      <c r="AE917" s="1731"/>
      <c r="AF917" s="1731"/>
      <c r="AG917" s="1731"/>
      <c r="AH917" s="1731"/>
      <c r="AI917" s="1731"/>
      <c r="AJ917" s="1731"/>
      <c r="AK917" s="1731"/>
      <c r="AL917" s="1731"/>
      <c r="AM917" s="1731"/>
      <c r="AN917" s="1731"/>
      <c r="AO917" s="1731"/>
      <c r="AP917" s="1731"/>
      <c r="AQ917" s="1731"/>
      <c r="AR917" s="1731"/>
      <c r="AS917" s="1731"/>
      <c r="AT917" s="1731"/>
      <c r="AU917" s="1731"/>
      <c r="AV917" s="1731"/>
      <c r="AW917" s="1731"/>
      <c r="AX917" s="1731"/>
      <c r="AY917" s="1731"/>
      <c r="AZ917" s="1731"/>
      <c r="BA917" s="1731"/>
      <c r="BB917" s="1731"/>
      <c r="BC917" s="1731"/>
      <c r="BD917" s="1731"/>
      <c r="BE917" s="1731"/>
      <c r="BF917" s="1731"/>
      <c r="BG917" s="1731"/>
      <c r="BH917" s="1731"/>
      <c r="BI917" s="1731"/>
      <c r="BJ917" s="1731"/>
      <c r="BK917" s="1731"/>
      <c r="BL917" s="1731"/>
      <c r="BM917" s="1731"/>
      <c r="BN917" s="1731"/>
      <c r="BO917" s="1731"/>
      <c r="BP917" s="1731"/>
      <c r="BQ917" s="1731"/>
      <c r="BR917" s="1731"/>
      <c r="BS917" s="1731"/>
      <c r="BT917" s="1731"/>
      <c r="BU917" s="1731"/>
      <c r="BV917" s="1732"/>
      <c r="BW917" s="1732"/>
      <c r="BX917" s="1732"/>
      <c r="BY917" s="1732"/>
      <c r="BZ917" s="1731"/>
      <c r="CA917" s="2200"/>
      <c r="CB917" s="2200"/>
      <c r="CC917" s="2200"/>
      <c r="CD917" s="2200"/>
      <c r="CE917" s="2200"/>
      <c r="CF917" s="2200"/>
      <c r="CG917" s="2200"/>
      <c r="CH917" s="2200"/>
      <c r="CI917" s="2200"/>
      <c r="CJ917" s="2200"/>
      <c r="CK917" s="2200"/>
      <c r="CL917" s="2200"/>
      <c r="CM917" s="2200"/>
      <c r="CN917" s="2200"/>
      <c r="CO917" s="2200"/>
      <c r="CP917" s="2200"/>
      <c r="CQ917" s="2200"/>
      <c r="CR917" s="1731"/>
      <c r="CS917" s="1731"/>
    </row>
    <row r="918" spans="1:97" ht="13.5" customHeight="1" x14ac:dyDescent="0.25">
      <c r="A918" s="1731"/>
      <c r="B918" s="1731"/>
      <c r="C918" s="1731"/>
      <c r="D918" s="1731"/>
      <c r="E918" s="1731"/>
      <c r="F918" s="1731"/>
      <c r="G918" s="1731"/>
      <c r="H918" s="1731"/>
      <c r="I918" s="1731"/>
      <c r="J918" s="1731"/>
      <c r="K918" s="1731"/>
      <c r="L918" s="1731"/>
      <c r="M918" s="1731"/>
      <c r="N918" s="1731"/>
      <c r="O918" s="1731"/>
      <c r="P918" s="1731"/>
      <c r="Q918" s="1731"/>
      <c r="R918" s="1731"/>
      <c r="S918" s="1731"/>
      <c r="T918" s="1731"/>
      <c r="U918" s="1731"/>
      <c r="V918" s="1731"/>
      <c r="W918" s="1731"/>
      <c r="X918" s="1731"/>
      <c r="Y918" s="1731"/>
      <c r="Z918" s="1731"/>
      <c r="AA918" s="1731"/>
      <c r="AB918" s="1731"/>
      <c r="AC918" s="1731"/>
      <c r="AD918" s="1731"/>
      <c r="AE918" s="1731"/>
      <c r="AF918" s="1731"/>
      <c r="AG918" s="1731"/>
      <c r="AH918" s="1731"/>
      <c r="AI918" s="1731"/>
      <c r="AJ918" s="1731"/>
      <c r="AK918" s="1731"/>
      <c r="AL918" s="1731"/>
      <c r="AM918" s="1731"/>
      <c r="AN918" s="1731"/>
      <c r="AO918" s="1731"/>
      <c r="AP918" s="1731"/>
      <c r="AQ918" s="1731"/>
      <c r="AR918" s="1731"/>
      <c r="AS918" s="1731"/>
      <c r="AT918" s="1731"/>
      <c r="AU918" s="1731"/>
      <c r="AV918" s="1731"/>
      <c r="AW918" s="1731"/>
      <c r="AX918" s="1731"/>
      <c r="AY918" s="1731"/>
      <c r="AZ918" s="1731"/>
      <c r="BA918" s="1731"/>
      <c r="BB918" s="1731"/>
      <c r="BC918" s="1731"/>
      <c r="BD918" s="1731"/>
      <c r="BE918" s="1731"/>
      <c r="BF918" s="1731"/>
      <c r="BG918" s="1731"/>
      <c r="BH918" s="1731"/>
      <c r="BI918" s="1731"/>
      <c r="BJ918" s="1731"/>
      <c r="BK918" s="1731"/>
      <c r="BL918" s="1731"/>
      <c r="BM918" s="1731"/>
      <c r="BN918" s="1731"/>
      <c r="BO918" s="1731"/>
      <c r="BP918" s="1731"/>
      <c r="BQ918" s="1731"/>
      <c r="BR918" s="1731"/>
      <c r="BS918" s="1731"/>
      <c r="BT918" s="1731"/>
      <c r="BU918" s="1731"/>
      <c r="BV918" s="1732"/>
      <c r="BW918" s="1732"/>
      <c r="BX918" s="1732"/>
      <c r="BY918" s="1732"/>
      <c r="BZ918" s="1731"/>
      <c r="CA918" s="2200"/>
      <c r="CB918" s="2200"/>
      <c r="CC918" s="2200"/>
      <c r="CD918" s="2200"/>
      <c r="CE918" s="2200"/>
      <c r="CF918" s="2200"/>
      <c r="CG918" s="2200"/>
      <c r="CH918" s="2200"/>
      <c r="CI918" s="2200"/>
      <c r="CJ918" s="2200"/>
      <c r="CK918" s="2200"/>
      <c r="CL918" s="2200"/>
      <c r="CM918" s="2200"/>
      <c r="CN918" s="2200"/>
      <c r="CO918" s="2200"/>
      <c r="CP918" s="2200"/>
      <c r="CQ918" s="2200"/>
      <c r="CR918" s="1731"/>
      <c r="CS918" s="1731"/>
    </row>
    <row r="919" spans="1:97" ht="13.5" customHeight="1" x14ac:dyDescent="0.25">
      <c r="A919" s="1731"/>
      <c r="B919" s="1731"/>
      <c r="C919" s="1731"/>
      <c r="D919" s="1731"/>
      <c r="E919" s="1731"/>
      <c r="F919" s="1731"/>
      <c r="G919" s="1731"/>
      <c r="H919" s="1731"/>
      <c r="I919" s="1731"/>
      <c r="J919" s="1731"/>
      <c r="K919" s="1731"/>
      <c r="L919" s="1731"/>
      <c r="M919" s="1731"/>
      <c r="N919" s="1731"/>
      <c r="O919" s="1731"/>
      <c r="P919" s="1731"/>
      <c r="Q919" s="1731"/>
      <c r="R919" s="1731"/>
      <c r="S919" s="1731"/>
      <c r="T919" s="1731"/>
      <c r="U919" s="1731"/>
      <c r="V919" s="1731"/>
      <c r="W919" s="1731"/>
      <c r="X919" s="1731"/>
      <c r="Y919" s="1731"/>
      <c r="Z919" s="1731"/>
      <c r="AA919" s="1731"/>
      <c r="AB919" s="1731"/>
      <c r="AC919" s="1731"/>
      <c r="AD919" s="1731"/>
      <c r="AE919" s="1731"/>
      <c r="AF919" s="1731"/>
      <c r="AG919" s="1731"/>
      <c r="AH919" s="1731"/>
      <c r="AI919" s="1731"/>
      <c r="AJ919" s="1731"/>
      <c r="AK919" s="1731"/>
      <c r="AL919" s="1731"/>
      <c r="AM919" s="1731"/>
      <c r="AN919" s="1731"/>
      <c r="AO919" s="1731"/>
      <c r="AP919" s="1731"/>
      <c r="AQ919" s="1731"/>
      <c r="AR919" s="1731"/>
      <c r="AS919" s="1731"/>
      <c r="AT919" s="1731"/>
      <c r="AU919" s="1731"/>
      <c r="AV919" s="1731"/>
      <c r="AW919" s="1731"/>
      <c r="AX919" s="1731"/>
      <c r="AY919" s="1731"/>
      <c r="AZ919" s="1731"/>
      <c r="BA919" s="1731"/>
      <c r="BB919" s="1731"/>
      <c r="BC919" s="1731"/>
      <c r="BD919" s="1731"/>
      <c r="BE919" s="1731"/>
      <c r="BF919" s="1731"/>
      <c r="BG919" s="1731"/>
      <c r="BH919" s="1731"/>
      <c r="BI919" s="1731"/>
      <c r="BJ919" s="1731"/>
      <c r="BK919" s="1731"/>
      <c r="BL919" s="1731"/>
      <c r="BM919" s="1731"/>
      <c r="BN919" s="1731"/>
      <c r="BO919" s="1731"/>
      <c r="BP919" s="1731"/>
      <c r="BQ919" s="1731"/>
      <c r="BR919" s="1731"/>
      <c r="BS919" s="1731"/>
      <c r="BT919" s="1731"/>
      <c r="BU919" s="1731"/>
      <c r="BV919" s="1732"/>
      <c r="BW919" s="1732"/>
      <c r="BX919" s="1732"/>
      <c r="BY919" s="1732"/>
      <c r="BZ919" s="1731"/>
      <c r="CA919" s="2200"/>
      <c r="CB919" s="2200"/>
      <c r="CC919" s="2200"/>
      <c r="CD919" s="2200"/>
      <c r="CE919" s="2200"/>
      <c r="CF919" s="2200"/>
      <c r="CG919" s="2200"/>
      <c r="CH919" s="2200"/>
      <c r="CI919" s="2200"/>
      <c r="CJ919" s="2200"/>
      <c r="CK919" s="2200"/>
      <c r="CL919" s="2200"/>
      <c r="CM919" s="2200"/>
      <c r="CN919" s="2200"/>
      <c r="CO919" s="2200"/>
      <c r="CP919" s="2200"/>
      <c r="CQ919" s="2200"/>
      <c r="CR919" s="1731"/>
      <c r="CS919" s="1731"/>
    </row>
    <row r="920" spans="1:97" ht="13.5" customHeight="1" x14ac:dyDescent="0.25">
      <c r="A920" s="1731"/>
      <c r="B920" s="1731"/>
      <c r="C920" s="1731"/>
      <c r="D920" s="1731"/>
      <c r="E920" s="1731"/>
      <c r="F920" s="1731"/>
      <c r="G920" s="1731"/>
      <c r="H920" s="1731"/>
      <c r="I920" s="1731"/>
      <c r="J920" s="1731"/>
      <c r="K920" s="1731"/>
      <c r="L920" s="1731"/>
      <c r="M920" s="1731"/>
      <c r="N920" s="1731"/>
      <c r="O920" s="1731"/>
      <c r="P920" s="1731"/>
      <c r="Q920" s="1731"/>
      <c r="R920" s="1731"/>
      <c r="S920" s="1731"/>
      <c r="T920" s="1731"/>
      <c r="U920" s="1731"/>
      <c r="V920" s="1731"/>
      <c r="W920" s="1731"/>
      <c r="X920" s="1731"/>
      <c r="Y920" s="1731"/>
      <c r="Z920" s="1731"/>
      <c r="AA920" s="1731"/>
      <c r="AB920" s="1731"/>
      <c r="AC920" s="1731"/>
      <c r="AD920" s="1731"/>
      <c r="AE920" s="1731"/>
      <c r="AF920" s="1731"/>
      <c r="AG920" s="1731"/>
      <c r="AH920" s="1731"/>
      <c r="AI920" s="1731"/>
      <c r="AJ920" s="1731"/>
      <c r="AK920" s="1731"/>
      <c r="AL920" s="1731"/>
      <c r="AM920" s="1731"/>
      <c r="AN920" s="1731"/>
      <c r="AO920" s="1731"/>
      <c r="AP920" s="1731"/>
      <c r="AQ920" s="1731"/>
      <c r="AR920" s="1731"/>
      <c r="AS920" s="1731"/>
      <c r="AT920" s="1731"/>
      <c r="AU920" s="1731"/>
      <c r="AV920" s="1731"/>
      <c r="AW920" s="1731"/>
      <c r="AX920" s="1731"/>
      <c r="AY920" s="1731"/>
      <c r="AZ920" s="1731"/>
      <c r="BA920" s="1731"/>
      <c r="BB920" s="1731"/>
      <c r="BC920" s="1731"/>
      <c r="BD920" s="1731"/>
      <c r="BE920" s="1731"/>
      <c r="BF920" s="1731"/>
      <c r="BG920" s="1731"/>
      <c r="BH920" s="1731"/>
      <c r="BI920" s="1731"/>
      <c r="BJ920" s="1731"/>
      <c r="BK920" s="1731"/>
      <c r="BL920" s="1731"/>
      <c r="BM920" s="1731"/>
      <c r="BN920" s="1731"/>
      <c r="BO920" s="1731"/>
      <c r="BP920" s="1731"/>
      <c r="BQ920" s="1731"/>
      <c r="BR920" s="1731"/>
      <c r="BS920" s="1731"/>
      <c r="BT920" s="1731"/>
      <c r="BU920" s="1731"/>
      <c r="BV920" s="1732"/>
      <c r="BW920" s="1732"/>
      <c r="BX920" s="1732"/>
      <c r="BY920" s="1732"/>
      <c r="BZ920" s="1731"/>
      <c r="CA920" s="2200"/>
      <c r="CB920" s="2200"/>
      <c r="CC920" s="2200"/>
      <c r="CD920" s="2200"/>
      <c r="CE920" s="2200"/>
      <c r="CF920" s="2200"/>
      <c r="CG920" s="2200"/>
      <c r="CH920" s="2200"/>
      <c r="CI920" s="2200"/>
      <c r="CJ920" s="2200"/>
      <c r="CK920" s="2200"/>
      <c r="CL920" s="2200"/>
      <c r="CM920" s="2200"/>
      <c r="CN920" s="2200"/>
      <c r="CO920" s="2200"/>
      <c r="CP920" s="2200"/>
      <c r="CQ920" s="2200"/>
      <c r="CR920" s="1731"/>
      <c r="CS920" s="1731"/>
    </row>
    <row r="921" spans="1:97" ht="13.5" customHeight="1" x14ac:dyDescent="0.25">
      <c r="A921" s="1731"/>
      <c r="B921" s="1731"/>
      <c r="C921" s="1731"/>
      <c r="D921" s="1731"/>
      <c r="E921" s="1731"/>
      <c r="F921" s="1731"/>
      <c r="G921" s="1731"/>
      <c r="H921" s="1731"/>
      <c r="I921" s="1731"/>
      <c r="J921" s="1731"/>
      <c r="K921" s="1731"/>
      <c r="L921" s="1731"/>
      <c r="M921" s="1731"/>
      <c r="N921" s="1731"/>
      <c r="O921" s="1731"/>
      <c r="P921" s="1731"/>
      <c r="Q921" s="1731"/>
      <c r="R921" s="1731"/>
      <c r="S921" s="1731"/>
      <c r="T921" s="1731"/>
      <c r="U921" s="1731"/>
      <c r="V921" s="1731"/>
      <c r="W921" s="1731"/>
      <c r="X921" s="1731"/>
      <c r="Y921" s="1731"/>
      <c r="Z921" s="1731"/>
      <c r="AA921" s="1731"/>
      <c r="AB921" s="1731"/>
      <c r="AC921" s="1731"/>
      <c r="AD921" s="1731"/>
      <c r="AE921" s="1731"/>
      <c r="AF921" s="1731"/>
      <c r="AG921" s="1731"/>
      <c r="AH921" s="1731"/>
      <c r="AI921" s="1731"/>
      <c r="AJ921" s="1731"/>
      <c r="AK921" s="1731"/>
      <c r="AL921" s="1731"/>
      <c r="AM921" s="1731"/>
      <c r="AN921" s="1731"/>
      <c r="AO921" s="1731"/>
      <c r="AP921" s="1731"/>
      <c r="AQ921" s="1731"/>
      <c r="AR921" s="1731"/>
      <c r="AS921" s="1731"/>
      <c r="AT921" s="1731"/>
      <c r="AU921" s="1731"/>
      <c r="AV921" s="1731"/>
      <c r="AW921" s="1731"/>
      <c r="AX921" s="1731"/>
      <c r="AY921" s="1731"/>
      <c r="AZ921" s="1731"/>
      <c r="BA921" s="1731"/>
      <c r="BB921" s="1731"/>
      <c r="BC921" s="1731"/>
      <c r="BD921" s="1731"/>
      <c r="BE921" s="1731"/>
      <c r="BF921" s="1731"/>
      <c r="BG921" s="1731"/>
      <c r="BH921" s="1731"/>
      <c r="BI921" s="1731"/>
      <c r="BJ921" s="1731"/>
      <c r="BK921" s="1731"/>
      <c r="BL921" s="1731"/>
      <c r="BM921" s="1731"/>
      <c r="BN921" s="1731"/>
      <c r="BO921" s="1731"/>
      <c r="BP921" s="1731"/>
      <c r="BQ921" s="1731"/>
      <c r="BR921" s="1731"/>
      <c r="BS921" s="1731"/>
      <c r="BT921" s="1731"/>
      <c r="BU921" s="1731"/>
      <c r="BV921" s="1732"/>
      <c r="BW921" s="1732"/>
      <c r="BX921" s="1732"/>
      <c r="BY921" s="1732"/>
      <c r="BZ921" s="1731"/>
      <c r="CA921" s="2200"/>
      <c r="CB921" s="2200"/>
      <c r="CC921" s="2200"/>
      <c r="CD921" s="2200"/>
      <c r="CE921" s="2200"/>
      <c r="CF921" s="2200"/>
      <c r="CG921" s="2200"/>
      <c r="CH921" s="2200"/>
      <c r="CI921" s="2200"/>
      <c r="CJ921" s="2200"/>
      <c r="CK921" s="2200"/>
      <c r="CL921" s="2200"/>
      <c r="CM921" s="2200"/>
      <c r="CN921" s="2200"/>
      <c r="CO921" s="2200"/>
      <c r="CP921" s="2200"/>
      <c r="CQ921" s="2200"/>
      <c r="CR921" s="1731"/>
      <c r="CS921" s="1731"/>
    </row>
    <row r="922" spans="1:97" ht="13.5" customHeight="1" x14ac:dyDescent="0.25">
      <c r="A922" s="1731"/>
      <c r="B922" s="1731"/>
      <c r="C922" s="1731"/>
      <c r="D922" s="1731"/>
      <c r="E922" s="1731"/>
      <c r="F922" s="1731"/>
      <c r="G922" s="1731"/>
      <c r="H922" s="1731"/>
      <c r="I922" s="1731"/>
      <c r="J922" s="1731"/>
      <c r="K922" s="1731"/>
      <c r="L922" s="1731"/>
      <c r="M922" s="1731"/>
      <c r="N922" s="1731"/>
      <c r="O922" s="1731"/>
      <c r="P922" s="1731"/>
      <c r="Q922" s="1731"/>
      <c r="R922" s="1731"/>
      <c r="S922" s="1731"/>
      <c r="T922" s="1731"/>
      <c r="U922" s="1731"/>
      <c r="V922" s="1731"/>
      <c r="W922" s="1731"/>
      <c r="X922" s="1731"/>
      <c r="Y922" s="1731"/>
      <c r="Z922" s="1731"/>
      <c r="AA922" s="1731"/>
      <c r="AB922" s="1731"/>
      <c r="AC922" s="1731"/>
      <c r="AD922" s="1731"/>
      <c r="AE922" s="1731"/>
      <c r="AF922" s="1731"/>
      <c r="AG922" s="1731"/>
      <c r="AH922" s="1731"/>
      <c r="AI922" s="1731"/>
      <c r="AJ922" s="1731"/>
      <c r="AK922" s="1731"/>
      <c r="AL922" s="1731"/>
      <c r="AM922" s="1731"/>
      <c r="AN922" s="1731"/>
      <c r="AO922" s="1731"/>
      <c r="AP922" s="1731"/>
      <c r="AQ922" s="1731"/>
      <c r="AR922" s="1731"/>
      <c r="AS922" s="1731"/>
      <c r="AT922" s="1731"/>
      <c r="AU922" s="1731"/>
      <c r="AV922" s="1731"/>
      <c r="AW922" s="1731"/>
      <c r="AX922" s="1731"/>
      <c r="AY922" s="1731"/>
      <c r="AZ922" s="1731"/>
      <c r="BA922" s="1731"/>
      <c r="BB922" s="1731"/>
      <c r="BC922" s="1731"/>
      <c r="BD922" s="1731"/>
      <c r="BE922" s="1731"/>
      <c r="BF922" s="1731"/>
      <c r="BG922" s="1731"/>
      <c r="BH922" s="1731"/>
      <c r="BI922" s="1731"/>
      <c r="BJ922" s="1731"/>
      <c r="BK922" s="1731"/>
      <c r="BL922" s="1731"/>
      <c r="BM922" s="1731"/>
      <c r="BN922" s="1731"/>
      <c r="BO922" s="1731"/>
      <c r="BP922" s="1731"/>
      <c r="BQ922" s="1731"/>
      <c r="BR922" s="1731"/>
      <c r="BS922" s="1731"/>
      <c r="BT922" s="1731"/>
      <c r="BU922" s="1731"/>
      <c r="BV922" s="1732"/>
      <c r="BW922" s="1732"/>
      <c r="BX922" s="1732"/>
      <c r="BY922" s="1732"/>
      <c r="BZ922" s="1731"/>
      <c r="CA922" s="2200"/>
      <c r="CB922" s="2200"/>
      <c r="CC922" s="2200"/>
      <c r="CD922" s="2200"/>
      <c r="CE922" s="2200"/>
      <c r="CF922" s="2200"/>
      <c r="CG922" s="2200"/>
      <c r="CH922" s="2200"/>
      <c r="CI922" s="2200"/>
      <c r="CJ922" s="2200"/>
      <c r="CK922" s="2200"/>
      <c r="CL922" s="2200"/>
      <c r="CM922" s="2200"/>
      <c r="CN922" s="2200"/>
      <c r="CO922" s="2200"/>
      <c r="CP922" s="2200"/>
      <c r="CQ922" s="2200"/>
      <c r="CR922" s="1731"/>
      <c r="CS922" s="1731"/>
    </row>
    <row r="923" spans="1:97" ht="13.5" customHeight="1" x14ac:dyDescent="0.25">
      <c r="A923" s="1731"/>
      <c r="B923" s="1731"/>
      <c r="C923" s="1731"/>
      <c r="D923" s="1731"/>
      <c r="E923" s="1731"/>
      <c r="F923" s="1731"/>
      <c r="G923" s="1731"/>
      <c r="H923" s="1731"/>
      <c r="I923" s="1731"/>
      <c r="J923" s="1731"/>
      <c r="K923" s="1731"/>
      <c r="L923" s="1731"/>
      <c r="M923" s="1731"/>
      <c r="N923" s="1731"/>
      <c r="O923" s="1731"/>
      <c r="P923" s="1731"/>
      <c r="Q923" s="1731"/>
      <c r="R923" s="1731"/>
      <c r="S923" s="1731"/>
      <c r="T923" s="1731"/>
      <c r="U923" s="1731"/>
      <c r="V923" s="1731"/>
      <c r="W923" s="1731"/>
      <c r="X923" s="1731"/>
      <c r="Y923" s="1731"/>
      <c r="Z923" s="1731"/>
      <c r="AA923" s="1731"/>
      <c r="AB923" s="1731"/>
      <c r="AC923" s="1731"/>
      <c r="AD923" s="1731"/>
      <c r="AE923" s="1731"/>
      <c r="AF923" s="1731"/>
      <c r="AG923" s="1731"/>
      <c r="AH923" s="1731"/>
      <c r="AI923" s="1731"/>
      <c r="AJ923" s="1731"/>
      <c r="AK923" s="1731"/>
      <c r="AL923" s="1731"/>
      <c r="AM923" s="1731"/>
      <c r="AN923" s="1731"/>
      <c r="AO923" s="1731"/>
      <c r="AP923" s="1731"/>
      <c r="AQ923" s="1731"/>
      <c r="AR923" s="1731"/>
      <c r="AS923" s="1731"/>
      <c r="AT923" s="1731"/>
      <c r="AU923" s="1731"/>
      <c r="AV923" s="1731"/>
      <c r="AW923" s="1731"/>
      <c r="AX923" s="1731"/>
      <c r="AY923" s="1731"/>
      <c r="AZ923" s="1731"/>
      <c r="BA923" s="1731"/>
      <c r="BB923" s="1731"/>
      <c r="BC923" s="1731"/>
      <c r="BD923" s="1731"/>
      <c r="BE923" s="1731"/>
      <c r="BF923" s="1731"/>
      <c r="BG923" s="1731"/>
      <c r="BH923" s="1731"/>
      <c r="BI923" s="1731"/>
      <c r="BJ923" s="1731"/>
      <c r="BK923" s="1731"/>
      <c r="BL923" s="1731"/>
      <c r="BM923" s="1731"/>
      <c r="BN923" s="1731"/>
      <c r="BO923" s="1731"/>
      <c r="BP923" s="1731"/>
      <c r="BQ923" s="1731"/>
      <c r="BR923" s="1731"/>
      <c r="BS923" s="1731"/>
      <c r="BT923" s="1731"/>
      <c r="BU923" s="1731"/>
      <c r="BV923" s="1732"/>
      <c r="BW923" s="1732"/>
      <c r="BX923" s="1732"/>
      <c r="BY923" s="1732"/>
      <c r="BZ923" s="1731"/>
      <c r="CA923" s="2200"/>
      <c r="CB923" s="2200"/>
      <c r="CC923" s="2200"/>
      <c r="CD923" s="2200"/>
      <c r="CE923" s="2200"/>
      <c r="CF923" s="2200"/>
      <c r="CG923" s="2200"/>
      <c r="CH923" s="2200"/>
      <c r="CI923" s="2200"/>
      <c r="CJ923" s="2200"/>
      <c r="CK923" s="2200"/>
      <c r="CL923" s="2200"/>
      <c r="CM923" s="2200"/>
      <c r="CN923" s="2200"/>
      <c r="CO923" s="2200"/>
      <c r="CP923" s="2200"/>
      <c r="CQ923" s="2200"/>
      <c r="CR923" s="1731"/>
      <c r="CS923" s="1731"/>
    </row>
    <row r="924" spans="1:97" ht="13.5" customHeight="1" x14ac:dyDescent="0.25">
      <c r="A924" s="1731"/>
      <c r="B924" s="1731"/>
      <c r="C924" s="1731"/>
      <c r="D924" s="1731"/>
      <c r="E924" s="1731"/>
      <c r="F924" s="1731"/>
      <c r="G924" s="1731"/>
      <c r="H924" s="1731"/>
      <c r="I924" s="1731"/>
      <c r="J924" s="1731"/>
      <c r="K924" s="1731"/>
      <c r="L924" s="1731"/>
      <c r="M924" s="1731"/>
      <c r="N924" s="1731"/>
      <c r="O924" s="1731"/>
      <c r="P924" s="1731"/>
      <c r="Q924" s="1731"/>
      <c r="R924" s="1731"/>
      <c r="S924" s="1731"/>
      <c r="T924" s="1731"/>
      <c r="U924" s="1731"/>
      <c r="V924" s="1731"/>
      <c r="W924" s="1731"/>
      <c r="X924" s="1731"/>
      <c r="Y924" s="1731"/>
      <c r="Z924" s="1731"/>
      <c r="AA924" s="1731"/>
      <c r="AB924" s="1731"/>
      <c r="AC924" s="1731"/>
      <c r="AD924" s="1731"/>
      <c r="AE924" s="1731"/>
      <c r="AF924" s="1731"/>
      <c r="AG924" s="1731"/>
      <c r="AH924" s="1731"/>
      <c r="AI924" s="1731"/>
      <c r="AJ924" s="1731"/>
      <c r="AK924" s="1731"/>
      <c r="AL924" s="1731"/>
      <c r="AM924" s="1731"/>
      <c r="AN924" s="1731"/>
      <c r="AO924" s="1731"/>
      <c r="AP924" s="1731"/>
      <c r="AQ924" s="1731"/>
      <c r="AR924" s="1731"/>
      <c r="AS924" s="1731"/>
      <c r="AT924" s="1731"/>
      <c r="AU924" s="1731"/>
      <c r="AV924" s="1731"/>
      <c r="AW924" s="1731"/>
      <c r="AX924" s="1731"/>
      <c r="AY924" s="1731"/>
      <c r="AZ924" s="1731"/>
      <c r="BA924" s="1731"/>
      <c r="BB924" s="1731"/>
      <c r="BC924" s="1731"/>
      <c r="BD924" s="1731"/>
      <c r="BE924" s="1731"/>
      <c r="BF924" s="1731"/>
      <c r="BG924" s="1731"/>
      <c r="BH924" s="1731"/>
      <c r="BI924" s="1731"/>
      <c r="BJ924" s="1731"/>
      <c r="BK924" s="1731"/>
      <c r="BL924" s="1731"/>
      <c r="BM924" s="1731"/>
      <c r="BN924" s="1731"/>
      <c r="BO924" s="1731"/>
      <c r="BP924" s="1731"/>
      <c r="BQ924" s="1731"/>
      <c r="BR924" s="1731"/>
      <c r="BS924" s="1731"/>
      <c r="BT924" s="1731"/>
      <c r="BU924" s="1731"/>
      <c r="BV924" s="1732"/>
      <c r="BW924" s="1732"/>
      <c r="BX924" s="1732"/>
      <c r="BY924" s="1732"/>
      <c r="BZ924" s="1731"/>
      <c r="CA924" s="2200"/>
      <c r="CB924" s="2200"/>
      <c r="CC924" s="2200"/>
      <c r="CD924" s="2200"/>
      <c r="CE924" s="2200"/>
      <c r="CF924" s="2200"/>
      <c r="CG924" s="2200"/>
      <c r="CH924" s="2200"/>
      <c r="CI924" s="2200"/>
      <c r="CJ924" s="2200"/>
      <c r="CK924" s="2200"/>
      <c r="CL924" s="2200"/>
      <c r="CM924" s="2200"/>
      <c r="CN924" s="2200"/>
      <c r="CO924" s="2200"/>
      <c r="CP924" s="2200"/>
      <c r="CQ924" s="2200"/>
      <c r="CR924" s="1731"/>
      <c r="CS924" s="1731"/>
    </row>
    <row r="925" spans="1:97" ht="13.5" customHeight="1" x14ac:dyDescent="0.25">
      <c r="A925" s="1731"/>
      <c r="B925" s="1731"/>
      <c r="C925" s="1731"/>
      <c r="D925" s="1731"/>
      <c r="E925" s="1731"/>
      <c r="F925" s="1731"/>
      <c r="G925" s="1731"/>
      <c r="H925" s="1731"/>
      <c r="I925" s="1731"/>
      <c r="J925" s="1731"/>
      <c r="K925" s="1731"/>
      <c r="L925" s="1731"/>
      <c r="M925" s="1731"/>
      <c r="N925" s="1731"/>
      <c r="O925" s="1731"/>
      <c r="P925" s="1731"/>
      <c r="Q925" s="1731"/>
      <c r="R925" s="1731"/>
      <c r="S925" s="1731"/>
      <c r="T925" s="1731"/>
      <c r="U925" s="1731"/>
      <c r="V925" s="1731"/>
      <c r="W925" s="1731"/>
      <c r="X925" s="1731"/>
      <c r="Y925" s="1731"/>
      <c r="Z925" s="1731"/>
      <c r="AA925" s="1731"/>
      <c r="AB925" s="1731"/>
      <c r="AC925" s="1731"/>
      <c r="AD925" s="1731"/>
      <c r="AE925" s="1731"/>
      <c r="AF925" s="1731"/>
      <c r="AG925" s="1731"/>
      <c r="AH925" s="1731"/>
      <c r="AI925" s="1731"/>
      <c r="AJ925" s="1731"/>
      <c r="AK925" s="1731"/>
      <c r="AL925" s="1731"/>
      <c r="AM925" s="1731"/>
      <c r="AN925" s="1731"/>
      <c r="AO925" s="1731"/>
      <c r="AP925" s="1731"/>
      <c r="AQ925" s="1731"/>
      <c r="AR925" s="1731"/>
      <c r="AS925" s="1731"/>
      <c r="AT925" s="1731"/>
      <c r="AU925" s="1731"/>
      <c r="AV925" s="1731"/>
      <c r="AW925" s="1731"/>
      <c r="AX925" s="1731"/>
      <c r="AY925" s="1731"/>
      <c r="AZ925" s="1731"/>
      <c r="BA925" s="1731"/>
      <c r="BB925" s="1731"/>
      <c r="BC925" s="1731"/>
      <c r="BD925" s="1731"/>
      <c r="BE925" s="1731"/>
      <c r="BF925" s="1731"/>
      <c r="BG925" s="1731"/>
      <c r="BH925" s="1731"/>
      <c r="BI925" s="1731"/>
      <c r="BJ925" s="1731"/>
      <c r="BK925" s="1731"/>
      <c r="BL925" s="1731"/>
      <c r="BM925" s="1731"/>
      <c r="BN925" s="1731"/>
      <c r="BO925" s="1731"/>
      <c r="BP925" s="1731"/>
      <c r="BQ925" s="1731"/>
      <c r="BR925" s="1731"/>
      <c r="BS925" s="1731"/>
      <c r="BT925" s="1731"/>
      <c r="BU925" s="1731"/>
      <c r="BV925" s="1732"/>
      <c r="BW925" s="1732"/>
      <c r="BX925" s="1732"/>
      <c r="BY925" s="1732"/>
      <c r="BZ925" s="1731"/>
      <c r="CA925" s="2200"/>
      <c r="CB925" s="2200"/>
      <c r="CC925" s="2200"/>
      <c r="CD925" s="2200"/>
      <c r="CE925" s="2200"/>
      <c r="CF925" s="2200"/>
      <c r="CG925" s="2200"/>
      <c r="CH925" s="2200"/>
      <c r="CI925" s="2200"/>
      <c r="CJ925" s="2200"/>
      <c r="CK925" s="2200"/>
      <c r="CL925" s="2200"/>
      <c r="CM925" s="2200"/>
      <c r="CN925" s="2200"/>
      <c r="CO925" s="2200"/>
      <c r="CP925" s="2200"/>
      <c r="CQ925" s="2200"/>
      <c r="CR925" s="1731"/>
      <c r="CS925" s="1731"/>
    </row>
    <row r="926" spans="1:97" ht="13.5" customHeight="1" x14ac:dyDescent="0.25">
      <c r="A926" s="1731"/>
      <c r="B926" s="1731"/>
      <c r="C926" s="1731"/>
      <c r="D926" s="1731"/>
      <c r="E926" s="1731"/>
      <c r="F926" s="1731"/>
      <c r="G926" s="1731"/>
      <c r="H926" s="1731"/>
      <c r="I926" s="1731"/>
      <c r="J926" s="1731"/>
      <c r="K926" s="1731"/>
      <c r="L926" s="1731"/>
      <c r="M926" s="1731"/>
      <c r="N926" s="1731"/>
      <c r="O926" s="1731"/>
      <c r="P926" s="1731"/>
      <c r="Q926" s="1731"/>
      <c r="R926" s="1731"/>
      <c r="S926" s="1731"/>
      <c r="T926" s="1731"/>
      <c r="U926" s="1731"/>
      <c r="V926" s="1731"/>
      <c r="W926" s="1731"/>
      <c r="X926" s="1731"/>
      <c r="Y926" s="1731"/>
      <c r="Z926" s="1731"/>
      <c r="AA926" s="1731"/>
      <c r="AB926" s="1731"/>
      <c r="AC926" s="1731"/>
      <c r="AD926" s="1731"/>
      <c r="AE926" s="1731"/>
      <c r="AF926" s="1731"/>
      <c r="AG926" s="1731"/>
      <c r="AH926" s="1731"/>
      <c r="AI926" s="1731"/>
      <c r="AJ926" s="1731"/>
      <c r="AK926" s="1731"/>
      <c r="AL926" s="1731"/>
      <c r="AM926" s="1731"/>
      <c r="AN926" s="1731"/>
      <c r="AO926" s="1731"/>
      <c r="AP926" s="1731"/>
      <c r="AQ926" s="1731"/>
      <c r="AR926" s="1731"/>
      <c r="AS926" s="1731"/>
      <c r="AT926" s="1731"/>
      <c r="AU926" s="1731"/>
      <c r="AV926" s="1731"/>
      <c r="AW926" s="1731"/>
      <c r="AX926" s="1731"/>
      <c r="AY926" s="1731"/>
      <c r="AZ926" s="1731"/>
      <c r="BA926" s="1731"/>
      <c r="BB926" s="1731"/>
      <c r="BC926" s="1731"/>
      <c r="BD926" s="1731"/>
      <c r="BE926" s="1731"/>
      <c r="BF926" s="1731"/>
      <c r="BG926" s="1731"/>
      <c r="BH926" s="1731"/>
      <c r="BI926" s="1731"/>
      <c r="BJ926" s="1731"/>
      <c r="BK926" s="1731"/>
      <c r="BL926" s="1731"/>
      <c r="BM926" s="1731"/>
      <c r="BN926" s="1731"/>
      <c r="BO926" s="1731"/>
      <c r="BP926" s="1731"/>
      <c r="BQ926" s="1731"/>
      <c r="BR926" s="1731"/>
      <c r="BS926" s="1731"/>
      <c r="BT926" s="1731"/>
      <c r="BU926" s="1731"/>
      <c r="BV926" s="1732"/>
      <c r="BW926" s="1732"/>
      <c r="BX926" s="1732"/>
      <c r="BY926" s="1732"/>
      <c r="BZ926" s="1731"/>
      <c r="CA926" s="2200"/>
      <c r="CB926" s="2200"/>
      <c r="CC926" s="2200"/>
      <c r="CD926" s="2200"/>
      <c r="CE926" s="2200"/>
      <c r="CF926" s="2200"/>
      <c r="CG926" s="2200"/>
      <c r="CH926" s="2200"/>
      <c r="CI926" s="2200"/>
      <c r="CJ926" s="2200"/>
      <c r="CK926" s="2200"/>
      <c r="CL926" s="2200"/>
      <c r="CM926" s="2200"/>
      <c r="CN926" s="2200"/>
      <c r="CO926" s="2200"/>
      <c r="CP926" s="2200"/>
      <c r="CQ926" s="2200"/>
      <c r="CR926" s="1731"/>
      <c r="CS926" s="1731"/>
    </row>
    <row r="927" spans="1:97" ht="13.5" customHeight="1" x14ac:dyDescent="0.25">
      <c r="A927" s="1731"/>
      <c r="B927" s="1731"/>
      <c r="C927" s="1731"/>
      <c r="D927" s="1731"/>
      <c r="E927" s="1731"/>
      <c r="F927" s="1731"/>
      <c r="G927" s="1731"/>
      <c r="H927" s="1731"/>
      <c r="I927" s="1731"/>
      <c r="J927" s="1731"/>
      <c r="K927" s="1731"/>
      <c r="L927" s="1731"/>
      <c r="M927" s="1731"/>
      <c r="N927" s="1731"/>
      <c r="O927" s="1731"/>
      <c r="P927" s="1731"/>
      <c r="Q927" s="1731"/>
      <c r="R927" s="1731"/>
      <c r="S927" s="1731"/>
      <c r="T927" s="1731"/>
      <c r="U927" s="1731"/>
      <c r="V927" s="1731"/>
      <c r="W927" s="1731"/>
      <c r="X927" s="1731"/>
      <c r="Y927" s="1731"/>
      <c r="Z927" s="1731"/>
      <c r="AA927" s="1731"/>
      <c r="AB927" s="1731"/>
      <c r="AC927" s="1731"/>
      <c r="AD927" s="1731"/>
      <c r="AE927" s="1731"/>
      <c r="AF927" s="1731"/>
      <c r="AG927" s="1731"/>
      <c r="AH927" s="1731"/>
      <c r="AI927" s="1731"/>
      <c r="AJ927" s="1731"/>
      <c r="AK927" s="1731"/>
      <c r="AL927" s="1731"/>
      <c r="AM927" s="1731"/>
      <c r="AN927" s="1731"/>
      <c r="AO927" s="1731"/>
      <c r="AP927" s="1731"/>
      <c r="AQ927" s="1731"/>
      <c r="AR927" s="1731"/>
      <c r="AS927" s="1731"/>
      <c r="AT927" s="1731"/>
      <c r="AU927" s="1731"/>
      <c r="AV927" s="1731"/>
      <c r="AW927" s="1731"/>
      <c r="AX927" s="1731"/>
      <c r="AY927" s="1731"/>
      <c r="AZ927" s="1731"/>
      <c r="BA927" s="1731"/>
      <c r="BB927" s="1731"/>
      <c r="BC927" s="1731"/>
      <c r="BD927" s="1731"/>
      <c r="BE927" s="1731"/>
      <c r="BF927" s="1731"/>
      <c r="BG927" s="1731"/>
      <c r="BH927" s="1731"/>
      <c r="BI927" s="1731"/>
      <c r="BJ927" s="1731"/>
      <c r="BK927" s="1731"/>
      <c r="BL927" s="1731"/>
      <c r="BM927" s="1731"/>
      <c r="BN927" s="1731"/>
      <c r="BO927" s="1731"/>
      <c r="BP927" s="1731"/>
      <c r="BQ927" s="1731"/>
      <c r="BR927" s="1731"/>
      <c r="BS927" s="1731"/>
      <c r="BT927" s="1731"/>
      <c r="BU927" s="1731"/>
      <c r="BV927" s="1732"/>
      <c r="BW927" s="1732"/>
      <c r="BX927" s="1732"/>
      <c r="BY927" s="1732"/>
      <c r="BZ927" s="1731"/>
      <c r="CA927" s="2200"/>
      <c r="CB927" s="2200"/>
      <c r="CC927" s="2200"/>
      <c r="CD927" s="2200"/>
      <c r="CE927" s="2200"/>
      <c r="CF927" s="2200"/>
      <c r="CG927" s="2200"/>
      <c r="CH927" s="2200"/>
      <c r="CI927" s="2200"/>
      <c r="CJ927" s="2200"/>
      <c r="CK927" s="2200"/>
      <c r="CL927" s="2200"/>
      <c r="CM927" s="2200"/>
      <c r="CN927" s="2200"/>
      <c r="CO927" s="2200"/>
      <c r="CP927" s="2200"/>
      <c r="CQ927" s="2200"/>
      <c r="CR927" s="1731"/>
      <c r="CS927" s="1731"/>
    </row>
    <row r="928" spans="1:97" ht="13.5" customHeight="1" x14ac:dyDescent="0.25">
      <c r="A928" s="1731"/>
      <c r="B928" s="1731"/>
      <c r="C928" s="1731"/>
      <c r="D928" s="1731"/>
      <c r="E928" s="1731"/>
      <c r="F928" s="1731"/>
      <c r="G928" s="1731"/>
      <c r="H928" s="1731"/>
      <c r="I928" s="1731"/>
      <c r="J928" s="1731"/>
      <c r="K928" s="1731"/>
      <c r="L928" s="1731"/>
      <c r="M928" s="1731"/>
      <c r="N928" s="1731"/>
      <c r="O928" s="1731"/>
      <c r="P928" s="1731"/>
      <c r="Q928" s="1731"/>
      <c r="R928" s="1731"/>
      <c r="S928" s="1731"/>
      <c r="T928" s="1731"/>
      <c r="U928" s="1731"/>
      <c r="V928" s="1731"/>
      <c r="W928" s="1731"/>
      <c r="X928" s="1731"/>
      <c r="Y928" s="1731"/>
      <c r="Z928" s="1731"/>
      <c r="AA928" s="1731"/>
      <c r="AB928" s="1731"/>
      <c r="AC928" s="1731"/>
      <c r="AD928" s="1731"/>
      <c r="AE928" s="1731"/>
      <c r="AF928" s="1731"/>
      <c r="AG928" s="1731"/>
      <c r="AH928" s="1731"/>
      <c r="AI928" s="1731"/>
      <c r="AJ928" s="1731"/>
      <c r="AK928" s="1731"/>
      <c r="AL928" s="1731"/>
      <c r="AM928" s="1731"/>
      <c r="AN928" s="1731"/>
      <c r="AO928" s="1731"/>
      <c r="AP928" s="1731"/>
      <c r="AQ928" s="1731"/>
      <c r="AR928" s="1731"/>
      <c r="AS928" s="1731"/>
      <c r="AT928" s="1731"/>
      <c r="AU928" s="1731"/>
      <c r="AV928" s="1731"/>
      <c r="AW928" s="1731"/>
      <c r="AX928" s="1731"/>
      <c r="AY928" s="1731"/>
      <c r="AZ928" s="1731"/>
      <c r="BA928" s="1731"/>
      <c r="BB928" s="1731"/>
      <c r="BC928" s="1731"/>
      <c r="BD928" s="1731"/>
      <c r="BE928" s="1731"/>
      <c r="BF928" s="1731"/>
      <c r="BG928" s="1731"/>
      <c r="BH928" s="1731"/>
      <c r="BI928" s="1731"/>
      <c r="BJ928" s="1731"/>
      <c r="BK928" s="1731"/>
      <c r="BL928" s="1731"/>
      <c r="BM928" s="1731"/>
      <c r="BN928" s="1731"/>
      <c r="BO928" s="1731"/>
      <c r="BP928" s="1731"/>
      <c r="BQ928" s="1731"/>
      <c r="BR928" s="1731"/>
      <c r="BS928" s="1731"/>
      <c r="BT928" s="1731"/>
      <c r="BU928" s="1731"/>
      <c r="BV928" s="1732"/>
      <c r="BW928" s="1732"/>
      <c r="BX928" s="1732"/>
      <c r="BY928" s="1732"/>
      <c r="BZ928" s="1731"/>
      <c r="CA928" s="2200"/>
      <c r="CB928" s="2200"/>
      <c r="CC928" s="2200"/>
      <c r="CD928" s="2200"/>
      <c r="CE928" s="2200"/>
      <c r="CF928" s="2200"/>
      <c r="CG928" s="2200"/>
      <c r="CH928" s="2200"/>
      <c r="CI928" s="2200"/>
      <c r="CJ928" s="2200"/>
      <c r="CK928" s="2200"/>
      <c r="CL928" s="2200"/>
      <c r="CM928" s="2200"/>
      <c r="CN928" s="2200"/>
      <c r="CO928" s="2200"/>
      <c r="CP928" s="2200"/>
      <c r="CQ928" s="2200"/>
      <c r="CR928" s="1731"/>
      <c r="CS928" s="1731"/>
    </row>
    <row r="929" spans="1:97" ht="13.5" customHeight="1" x14ac:dyDescent="0.25">
      <c r="A929" s="1731"/>
      <c r="B929" s="1731"/>
      <c r="C929" s="1731"/>
      <c r="D929" s="1731"/>
      <c r="E929" s="1731"/>
      <c r="F929" s="1731"/>
      <c r="G929" s="1731"/>
      <c r="H929" s="1731"/>
      <c r="I929" s="1731"/>
      <c r="J929" s="1731"/>
      <c r="K929" s="1731"/>
      <c r="L929" s="1731"/>
      <c r="M929" s="1731"/>
      <c r="N929" s="1731"/>
      <c r="O929" s="1731"/>
      <c r="P929" s="1731"/>
      <c r="Q929" s="1731"/>
      <c r="R929" s="1731"/>
      <c r="S929" s="1731"/>
      <c r="T929" s="1731"/>
      <c r="U929" s="1731"/>
      <c r="V929" s="1731"/>
      <c r="W929" s="1731"/>
      <c r="X929" s="1731"/>
      <c r="Y929" s="1731"/>
      <c r="Z929" s="1731"/>
      <c r="AA929" s="1731"/>
      <c r="AB929" s="1731"/>
      <c r="AC929" s="1731"/>
      <c r="AD929" s="1731"/>
      <c r="AE929" s="1731"/>
      <c r="AF929" s="1731"/>
      <c r="AG929" s="1731"/>
      <c r="AH929" s="1731"/>
      <c r="AI929" s="1731"/>
      <c r="AJ929" s="1731"/>
      <c r="AK929" s="1731"/>
      <c r="AL929" s="1731"/>
      <c r="AM929" s="1731"/>
      <c r="AN929" s="1731"/>
      <c r="AO929" s="1731"/>
      <c r="AP929" s="1731"/>
      <c r="AQ929" s="1731"/>
      <c r="AR929" s="1731"/>
      <c r="AS929" s="1731"/>
      <c r="AT929" s="1731"/>
      <c r="AU929" s="1731"/>
      <c r="AV929" s="1731"/>
      <c r="AW929" s="1731"/>
      <c r="AX929" s="1731"/>
      <c r="AY929" s="1731"/>
      <c r="AZ929" s="1731"/>
      <c r="BA929" s="1731"/>
      <c r="BB929" s="1731"/>
      <c r="BC929" s="1731"/>
      <c r="BD929" s="1731"/>
      <c r="BE929" s="1731"/>
      <c r="BF929" s="1731"/>
      <c r="BG929" s="1731"/>
      <c r="BH929" s="1731"/>
      <c r="BI929" s="1731"/>
      <c r="BJ929" s="1731"/>
      <c r="BK929" s="1731"/>
      <c r="BL929" s="1731"/>
      <c r="BM929" s="1731"/>
      <c r="BN929" s="1731"/>
      <c r="BO929" s="1731"/>
      <c r="BP929" s="1731"/>
      <c r="BQ929" s="1731"/>
      <c r="BR929" s="1731"/>
      <c r="BS929" s="1731"/>
      <c r="BT929" s="1731"/>
      <c r="BU929" s="1731"/>
      <c r="BV929" s="1732"/>
      <c r="BW929" s="1732"/>
      <c r="BX929" s="1732"/>
      <c r="BY929" s="1732"/>
      <c r="BZ929" s="1731"/>
      <c r="CA929" s="2200"/>
      <c r="CB929" s="2200"/>
      <c r="CC929" s="2200"/>
      <c r="CD929" s="2200"/>
      <c r="CE929" s="2200"/>
      <c r="CF929" s="2200"/>
      <c r="CG929" s="2200"/>
      <c r="CH929" s="2200"/>
      <c r="CI929" s="2200"/>
      <c r="CJ929" s="2200"/>
      <c r="CK929" s="2200"/>
      <c r="CL929" s="2200"/>
      <c r="CM929" s="2200"/>
      <c r="CN929" s="2200"/>
      <c r="CO929" s="2200"/>
      <c r="CP929" s="2200"/>
      <c r="CQ929" s="2200"/>
      <c r="CR929" s="1731"/>
      <c r="CS929" s="1731"/>
    </row>
    <row r="930" spans="1:97" ht="13.5" customHeight="1" x14ac:dyDescent="0.25">
      <c r="A930" s="1731"/>
      <c r="B930" s="1731"/>
      <c r="C930" s="1731"/>
      <c r="D930" s="1731"/>
      <c r="E930" s="1731"/>
      <c r="F930" s="1731"/>
      <c r="G930" s="1731"/>
      <c r="H930" s="1731"/>
      <c r="I930" s="1731"/>
      <c r="J930" s="1731"/>
      <c r="K930" s="1731"/>
      <c r="L930" s="1731"/>
      <c r="M930" s="1731"/>
      <c r="N930" s="1731"/>
      <c r="O930" s="1731"/>
      <c r="P930" s="1731"/>
      <c r="Q930" s="1731"/>
      <c r="R930" s="1731"/>
      <c r="S930" s="1731"/>
      <c r="T930" s="1731"/>
      <c r="U930" s="1731"/>
      <c r="V930" s="1731"/>
      <c r="W930" s="1731"/>
      <c r="X930" s="1731"/>
      <c r="Y930" s="1731"/>
      <c r="Z930" s="1731"/>
      <c r="AA930" s="1731"/>
      <c r="AB930" s="1731"/>
      <c r="AC930" s="1731"/>
      <c r="AD930" s="1731"/>
      <c r="AE930" s="1731"/>
      <c r="AF930" s="1731"/>
      <c r="AG930" s="1731"/>
      <c r="AH930" s="1731"/>
      <c r="AI930" s="1731"/>
      <c r="AJ930" s="1731"/>
      <c r="AK930" s="1731"/>
      <c r="AL930" s="1731"/>
      <c r="AM930" s="1731"/>
      <c r="AN930" s="1731"/>
      <c r="AO930" s="1731"/>
      <c r="AP930" s="1731"/>
      <c r="AQ930" s="1731"/>
      <c r="AR930" s="1731"/>
      <c r="AS930" s="1731"/>
      <c r="AT930" s="1731"/>
      <c r="AU930" s="1731"/>
      <c r="AV930" s="1731"/>
      <c r="AW930" s="1731"/>
      <c r="AX930" s="1731"/>
      <c r="AY930" s="1731"/>
      <c r="AZ930" s="1731"/>
      <c r="BA930" s="1731"/>
      <c r="BB930" s="1731"/>
      <c r="BC930" s="1731"/>
      <c r="BD930" s="1731"/>
      <c r="BE930" s="1731"/>
      <c r="BF930" s="1731"/>
      <c r="BG930" s="1731"/>
      <c r="BH930" s="1731"/>
      <c r="BI930" s="1731"/>
      <c r="BJ930" s="1731"/>
      <c r="BK930" s="1731"/>
      <c r="BL930" s="1731"/>
      <c r="BM930" s="1731"/>
      <c r="BN930" s="1731"/>
      <c r="BO930" s="1731"/>
      <c r="BP930" s="1731"/>
      <c r="BQ930" s="1731"/>
      <c r="BR930" s="1731"/>
      <c r="BS930" s="1731"/>
      <c r="BT930" s="1731"/>
      <c r="BU930" s="1731"/>
      <c r="BV930" s="1732"/>
      <c r="BW930" s="1732"/>
      <c r="BX930" s="1732"/>
      <c r="BY930" s="1732"/>
      <c r="BZ930" s="1731"/>
      <c r="CA930" s="2200"/>
      <c r="CB930" s="2200"/>
      <c r="CC930" s="2200"/>
      <c r="CD930" s="2200"/>
      <c r="CE930" s="2200"/>
      <c r="CF930" s="2200"/>
      <c r="CG930" s="2200"/>
      <c r="CH930" s="2200"/>
      <c r="CI930" s="2200"/>
      <c r="CJ930" s="2200"/>
      <c r="CK930" s="2200"/>
      <c r="CL930" s="2200"/>
      <c r="CM930" s="2200"/>
      <c r="CN930" s="2200"/>
      <c r="CO930" s="2200"/>
      <c r="CP930" s="2200"/>
      <c r="CQ930" s="2200"/>
      <c r="CR930" s="1731"/>
      <c r="CS930" s="1731"/>
    </row>
    <row r="931" spans="1:97" ht="13.5" customHeight="1" x14ac:dyDescent="0.25">
      <c r="A931" s="1731"/>
      <c r="B931" s="1731"/>
      <c r="C931" s="1731"/>
      <c r="D931" s="1731"/>
      <c r="E931" s="1731"/>
      <c r="F931" s="1731"/>
      <c r="G931" s="1731"/>
      <c r="H931" s="1731"/>
      <c r="I931" s="1731"/>
      <c r="J931" s="1731"/>
      <c r="K931" s="1731"/>
      <c r="L931" s="1731"/>
      <c r="M931" s="1731"/>
      <c r="N931" s="1731"/>
      <c r="O931" s="1731"/>
      <c r="P931" s="1731"/>
      <c r="Q931" s="1731"/>
      <c r="R931" s="1731"/>
      <c r="S931" s="1731"/>
      <c r="T931" s="1731"/>
      <c r="U931" s="1731"/>
      <c r="V931" s="1731"/>
      <c r="W931" s="1731"/>
      <c r="X931" s="1731"/>
      <c r="Y931" s="1731"/>
      <c r="Z931" s="1731"/>
      <c r="AA931" s="1731"/>
      <c r="AB931" s="1731"/>
      <c r="AC931" s="1731"/>
      <c r="AD931" s="1731"/>
      <c r="AE931" s="1731"/>
      <c r="AF931" s="1731"/>
      <c r="AG931" s="1731"/>
      <c r="AH931" s="1731"/>
      <c r="AI931" s="1731"/>
      <c r="AJ931" s="1731"/>
      <c r="AK931" s="1731"/>
      <c r="AL931" s="1731"/>
      <c r="AM931" s="1731"/>
      <c r="AN931" s="1731"/>
      <c r="AO931" s="1731"/>
      <c r="AP931" s="1731"/>
      <c r="AQ931" s="1731"/>
      <c r="AR931" s="1731"/>
      <c r="AS931" s="1731"/>
      <c r="AT931" s="1731"/>
      <c r="AU931" s="1731"/>
      <c r="AV931" s="1731"/>
      <c r="AW931" s="1731"/>
      <c r="AX931" s="1731"/>
      <c r="AY931" s="1731"/>
      <c r="AZ931" s="1731"/>
      <c r="BA931" s="1731"/>
      <c r="BB931" s="1731"/>
      <c r="BC931" s="1731"/>
      <c r="BD931" s="1731"/>
      <c r="BE931" s="1731"/>
      <c r="BF931" s="1731"/>
      <c r="BG931" s="1731"/>
      <c r="BH931" s="1731"/>
      <c r="BI931" s="1731"/>
      <c r="BJ931" s="1731"/>
      <c r="BK931" s="1731"/>
      <c r="BL931" s="1731"/>
      <c r="BM931" s="1731"/>
      <c r="BN931" s="1731"/>
      <c r="BO931" s="1731"/>
      <c r="BP931" s="1731"/>
      <c r="BQ931" s="1731"/>
      <c r="BR931" s="1731"/>
      <c r="BS931" s="1731"/>
      <c r="BT931" s="1731"/>
      <c r="BU931" s="1731"/>
      <c r="BV931" s="1732"/>
      <c r="BW931" s="1732"/>
      <c r="BX931" s="1732"/>
      <c r="BY931" s="1732"/>
      <c r="BZ931" s="1731"/>
      <c r="CA931" s="2200"/>
      <c r="CB931" s="2200"/>
      <c r="CC931" s="2200"/>
      <c r="CD931" s="2200"/>
      <c r="CE931" s="2200"/>
      <c r="CF931" s="2200"/>
      <c r="CG931" s="2200"/>
      <c r="CH931" s="2200"/>
      <c r="CI931" s="2200"/>
      <c r="CJ931" s="2200"/>
      <c r="CK931" s="2200"/>
      <c r="CL931" s="2200"/>
      <c r="CM931" s="2200"/>
      <c r="CN931" s="2200"/>
      <c r="CO931" s="2200"/>
      <c r="CP931" s="2200"/>
      <c r="CQ931" s="2200"/>
      <c r="CR931" s="1731"/>
      <c r="CS931" s="1731"/>
    </row>
    <row r="932" spans="1:97" ht="13.5" customHeight="1" x14ac:dyDescent="0.25">
      <c r="A932" s="1731"/>
      <c r="B932" s="1731"/>
      <c r="C932" s="1731"/>
      <c r="D932" s="1731"/>
      <c r="E932" s="1731"/>
      <c r="F932" s="1731"/>
      <c r="G932" s="1731"/>
      <c r="H932" s="1731"/>
      <c r="I932" s="1731"/>
      <c r="J932" s="1731"/>
      <c r="K932" s="1731"/>
      <c r="L932" s="1731"/>
      <c r="M932" s="1731"/>
      <c r="N932" s="1731"/>
      <c r="O932" s="1731"/>
      <c r="P932" s="1731"/>
      <c r="Q932" s="1731"/>
      <c r="R932" s="1731"/>
      <c r="S932" s="1731"/>
      <c r="T932" s="1731"/>
      <c r="U932" s="1731"/>
      <c r="V932" s="1731"/>
      <c r="W932" s="1731"/>
      <c r="X932" s="1731"/>
      <c r="Y932" s="1731"/>
      <c r="Z932" s="1731"/>
      <c r="AA932" s="1731"/>
      <c r="AB932" s="1731"/>
      <c r="AC932" s="1731"/>
      <c r="AD932" s="1731"/>
      <c r="AE932" s="1731"/>
      <c r="AF932" s="1731"/>
      <c r="AG932" s="1731"/>
      <c r="AH932" s="1731"/>
      <c r="AI932" s="1731"/>
      <c r="AJ932" s="1731"/>
      <c r="AK932" s="1731"/>
      <c r="AL932" s="1731"/>
      <c r="AM932" s="1731"/>
      <c r="AN932" s="1731"/>
      <c r="AO932" s="1731"/>
      <c r="AP932" s="1731"/>
      <c r="AQ932" s="1731"/>
      <c r="AR932" s="1731"/>
      <c r="AS932" s="1731"/>
      <c r="AT932" s="1731"/>
      <c r="AU932" s="1731"/>
      <c r="AV932" s="1731"/>
      <c r="AW932" s="1731"/>
      <c r="AX932" s="1731"/>
      <c r="AY932" s="1731"/>
      <c r="AZ932" s="1731"/>
      <c r="BA932" s="1731"/>
      <c r="BB932" s="1731"/>
      <c r="BC932" s="1731"/>
      <c r="BD932" s="1731"/>
      <c r="BE932" s="1731"/>
      <c r="BF932" s="1731"/>
      <c r="BG932" s="1731"/>
      <c r="BH932" s="1731"/>
      <c r="BI932" s="1731"/>
      <c r="BJ932" s="1731"/>
      <c r="BK932" s="1731"/>
      <c r="BL932" s="1731"/>
      <c r="BM932" s="1731"/>
      <c r="BN932" s="1731"/>
      <c r="BO932" s="1731"/>
      <c r="BP932" s="1731"/>
      <c r="BQ932" s="1731"/>
      <c r="BR932" s="1731"/>
      <c r="BS932" s="1731"/>
      <c r="BT932" s="1731"/>
      <c r="BU932" s="1731"/>
      <c r="BV932" s="1732"/>
      <c r="BW932" s="1732"/>
      <c r="BX932" s="1732"/>
      <c r="BY932" s="1732"/>
      <c r="BZ932" s="1731"/>
      <c r="CA932" s="2200"/>
      <c r="CB932" s="2200"/>
      <c r="CC932" s="2200"/>
      <c r="CD932" s="2200"/>
      <c r="CE932" s="2200"/>
      <c r="CF932" s="2200"/>
      <c r="CG932" s="2200"/>
      <c r="CH932" s="2200"/>
      <c r="CI932" s="2200"/>
      <c r="CJ932" s="2200"/>
      <c r="CK932" s="2200"/>
      <c r="CL932" s="2200"/>
      <c r="CM932" s="2200"/>
      <c r="CN932" s="2200"/>
      <c r="CO932" s="2200"/>
      <c r="CP932" s="2200"/>
      <c r="CQ932" s="2200"/>
      <c r="CR932" s="1731"/>
      <c r="CS932" s="1731"/>
    </row>
    <row r="933" spans="1:97" ht="13.5" customHeight="1" x14ac:dyDescent="0.25">
      <c r="A933" s="1731"/>
      <c r="B933" s="1731"/>
      <c r="C933" s="1731"/>
      <c r="D933" s="1731"/>
      <c r="E933" s="1731"/>
      <c r="F933" s="1731"/>
      <c r="G933" s="1731"/>
      <c r="H933" s="1731"/>
      <c r="I933" s="1731"/>
      <c r="J933" s="1731"/>
      <c r="K933" s="1731"/>
      <c r="L933" s="1731"/>
      <c r="M933" s="1731"/>
      <c r="N933" s="1731"/>
      <c r="O933" s="1731"/>
      <c r="P933" s="1731"/>
      <c r="Q933" s="1731"/>
      <c r="R933" s="1731"/>
      <c r="S933" s="1731"/>
      <c r="T933" s="1731"/>
      <c r="U933" s="1731"/>
      <c r="V933" s="1731"/>
      <c r="W933" s="1731"/>
      <c r="X933" s="1731"/>
      <c r="Y933" s="1731"/>
      <c r="Z933" s="1731"/>
      <c r="AA933" s="1731"/>
      <c r="AB933" s="1731"/>
      <c r="AC933" s="1731"/>
      <c r="AD933" s="1731"/>
      <c r="AE933" s="1731"/>
      <c r="AF933" s="1731"/>
      <c r="AG933" s="1731"/>
      <c r="AH933" s="1731"/>
      <c r="AI933" s="1731"/>
      <c r="AJ933" s="1731"/>
      <c r="AK933" s="1731"/>
      <c r="AL933" s="1731"/>
      <c r="AM933" s="1731"/>
      <c r="AN933" s="1731"/>
      <c r="AO933" s="1731"/>
      <c r="AP933" s="1731"/>
      <c r="AQ933" s="1731"/>
      <c r="AR933" s="1731"/>
      <c r="AS933" s="1731"/>
      <c r="AT933" s="1731"/>
      <c r="AU933" s="1731"/>
      <c r="AV933" s="1731"/>
      <c r="AW933" s="1731"/>
      <c r="AX933" s="1731"/>
      <c r="AY933" s="1731"/>
      <c r="AZ933" s="1731"/>
      <c r="BA933" s="1731"/>
      <c r="BB933" s="1731"/>
      <c r="BC933" s="1731"/>
      <c r="BD933" s="1731"/>
      <c r="BE933" s="1731"/>
      <c r="BF933" s="1731"/>
      <c r="BG933" s="1731"/>
      <c r="BH933" s="1731"/>
      <c r="BI933" s="1731"/>
      <c r="BJ933" s="1731"/>
      <c r="BK933" s="1731"/>
      <c r="BL933" s="1731"/>
      <c r="BM933" s="1731"/>
      <c r="BN933" s="1731"/>
      <c r="BO933" s="1731"/>
      <c r="BP933" s="1731"/>
      <c r="BQ933" s="1731"/>
      <c r="BR933" s="1731"/>
      <c r="BS933" s="1731"/>
      <c r="BT933" s="1731"/>
      <c r="BU933" s="1731"/>
      <c r="BV933" s="1732"/>
      <c r="BW933" s="1732"/>
      <c r="BX933" s="1732"/>
      <c r="BY933" s="1732"/>
      <c r="BZ933" s="1731"/>
      <c r="CA933" s="2200"/>
      <c r="CB933" s="2200"/>
      <c r="CC933" s="2200"/>
      <c r="CD933" s="2200"/>
      <c r="CE933" s="2200"/>
      <c r="CF933" s="2200"/>
      <c r="CG933" s="2200"/>
      <c r="CH933" s="2200"/>
      <c r="CI933" s="2200"/>
      <c r="CJ933" s="2200"/>
      <c r="CK933" s="2200"/>
      <c r="CL933" s="2200"/>
      <c r="CM933" s="2200"/>
      <c r="CN933" s="2200"/>
      <c r="CO933" s="2200"/>
      <c r="CP933" s="2200"/>
      <c r="CQ933" s="2200"/>
      <c r="CR933" s="1731"/>
      <c r="CS933" s="1731"/>
    </row>
    <row r="934" spans="1:97" ht="13.5" customHeight="1" x14ac:dyDescent="0.25">
      <c r="A934" s="1731"/>
      <c r="B934" s="1731"/>
      <c r="C934" s="1731"/>
      <c r="D934" s="1731"/>
      <c r="E934" s="1731"/>
      <c r="F934" s="1731"/>
      <c r="G934" s="1731"/>
      <c r="H934" s="1731"/>
      <c r="I934" s="1731"/>
      <c r="J934" s="1731"/>
      <c r="K934" s="1731"/>
      <c r="L934" s="1731"/>
      <c r="M934" s="1731"/>
      <c r="N934" s="1731"/>
      <c r="O934" s="1731"/>
      <c r="P934" s="1731"/>
      <c r="Q934" s="1731"/>
      <c r="R934" s="1731"/>
      <c r="S934" s="1731"/>
      <c r="T934" s="1731"/>
      <c r="U934" s="1731"/>
      <c r="V934" s="1731"/>
      <c r="W934" s="1731"/>
      <c r="X934" s="1731"/>
      <c r="Y934" s="1731"/>
      <c r="Z934" s="1731"/>
      <c r="AA934" s="1731"/>
      <c r="AB934" s="1731"/>
      <c r="AC934" s="1731"/>
      <c r="AD934" s="1731"/>
      <c r="AE934" s="1731"/>
      <c r="AF934" s="1731"/>
      <c r="AG934" s="1731"/>
      <c r="AH934" s="1731"/>
      <c r="AI934" s="1731"/>
      <c r="AJ934" s="1731"/>
      <c r="AK934" s="1731"/>
      <c r="AL934" s="1731"/>
      <c r="AM934" s="1731"/>
      <c r="AN934" s="1731"/>
      <c r="AO934" s="1731"/>
      <c r="AP934" s="1731"/>
      <c r="AQ934" s="1731"/>
      <c r="AR934" s="1731"/>
      <c r="AS934" s="1731"/>
      <c r="AT934" s="1731"/>
      <c r="AU934" s="1731"/>
      <c r="AV934" s="1731"/>
      <c r="AW934" s="1731"/>
      <c r="AX934" s="1731"/>
      <c r="AY934" s="1731"/>
      <c r="AZ934" s="1731"/>
      <c r="BA934" s="1731"/>
      <c r="BB934" s="1731"/>
      <c r="BC934" s="1731"/>
      <c r="BD934" s="1731"/>
      <c r="BE934" s="1731"/>
      <c r="BF934" s="1731"/>
      <c r="BG934" s="1731"/>
      <c r="BH934" s="1731"/>
      <c r="BI934" s="1731"/>
      <c r="BJ934" s="1731"/>
      <c r="BK934" s="1731"/>
      <c r="BL934" s="1731"/>
      <c r="BM934" s="1731"/>
      <c r="BN934" s="1731"/>
      <c r="BO934" s="1731"/>
      <c r="BP934" s="1731"/>
      <c r="BQ934" s="1731"/>
      <c r="BR934" s="1731"/>
      <c r="BS934" s="1731"/>
      <c r="BT934" s="1731"/>
      <c r="BU934" s="1731"/>
      <c r="BV934" s="1732"/>
      <c r="BW934" s="1732"/>
      <c r="BX934" s="1732"/>
      <c r="BY934" s="1732"/>
      <c r="BZ934" s="1731"/>
      <c r="CA934" s="2200"/>
      <c r="CB934" s="2200"/>
      <c r="CC934" s="2200"/>
      <c r="CD934" s="2200"/>
      <c r="CE934" s="2200"/>
      <c r="CF934" s="2200"/>
      <c r="CG934" s="2200"/>
      <c r="CH934" s="2200"/>
      <c r="CI934" s="2200"/>
      <c r="CJ934" s="2200"/>
      <c r="CK934" s="2200"/>
      <c r="CL934" s="2200"/>
      <c r="CM934" s="2200"/>
      <c r="CN934" s="2200"/>
      <c r="CO934" s="2200"/>
      <c r="CP934" s="2200"/>
      <c r="CQ934" s="2200"/>
      <c r="CR934" s="1731"/>
      <c r="CS934" s="1731"/>
    </row>
    <row r="935" spans="1:97" ht="13.5" customHeight="1" x14ac:dyDescent="0.25">
      <c r="A935" s="1731"/>
      <c r="B935" s="1731"/>
      <c r="C935" s="1731"/>
      <c r="D935" s="1731"/>
      <c r="E935" s="1731"/>
      <c r="F935" s="1731"/>
      <c r="G935" s="1731"/>
      <c r="H935" s="1731"/>
      <c r="I935" s="1731"/>
      <c r="J935" s="1731"/>
      <c r="K935" s="1731"/>
      <c r="L935" s="1731"/>
      <c r="M935" s="1731"/>
      <c r="N935" s="1731"/>
      <c r="O935" s="1731"/>
      <c r="P935" s="1731"/>
      <c r="Q935" s="1731"/>
      <c r="R935" s="1731"/>
      <c r="S935" s="1731"/>
      <c r="T935" s="1731"/>
      <c r="U935" s="1731"/>
      <c r="V935" s="1731"/>
      <c r="W935" s="1731"/>
      <c r="X935" s="1731"/>
      <c r="Y935" s="1731"/>
      <c r="Z935" s="1731"/>
      <c r="AA935" s="1731"/>
      <c r="AB935" s="1731"/>
      <c r="AC935" s="1731"/>
      <c r="AD935" s="1731"/>
      <c r="AE935" s="1731"/>
      <c r="AF935" s="1731"/>
      <c r="AG935" s="1731"/>
      <c r="AH935" s="1731"/>
      <c r="AI935" s="1731"/>
      <c r="AJ935" s="1731"/>
      <c r="AK935" s="1731"/>
      <c r="AL935" s="1731"/>
      <c r="AM935" s="1731"/>
      <c r="AN935" s="1731"/>
      <c r="AO935" s="1731"/>
      <c r="AP935" s="1731"/>
      <c r="AQ935" s="1731"/>
      <c r="AR935" s="1731"/>
      <c r="AS935" s="1731"/>
      <c r="AT935" s="1731"/>
      <c r="AU935" s="1731"/>
      <c r="AV935" s="1731"/>
      <c r="AW935" s="1731"/>
      <c r="AX935" s="1731"/>
      <c r="AY935" s="1731"/>
      <c r="AZ935" s="1731"/>
      <c r="BA935" s="1731"/>
      <c r="BB935" s="1731"/>
      <c r="BC935" s="1731"/>
      <c r="BD935" s="1731"/>
      <c r="BE935" s="1731"/>
      <c r="BF935" s="1731"/>
      <c r="BG935" s="1731"/>
      <c r="BH935" s="1731"/>
      <c r="BI935" s="1731"/>
      <c r="BJ935" s="1731"/>
      <c r="BK935" s="1731"/>
      <c r="BL935" s="1731"/>
      <c r="BM935" s="1731"/>
      <c r="BN935" s="1731"/>
      <c r="BO935" s="1731"/>
      <c r="BP935" s="1731"/>
      <c r="BQ935" s="1731"/>
      <c r="BR935" s="1731"/>
      <c r="BS935" s="1731"/>
      <c r="BT935" s="1731"/>
      <c r="BU935" s="1731"/>
      <c r="BV935" s="1732"/>
      <c r="BW935" s="1732"/>
      <c r="BX935" s="1732"/>
      <c r="BY935" s="1732"/>
      <c r="BZ935" s="1731"/>
      <c r="CA935" s="2200"/>
      <c r="CB935" s="2200"/>
      <c r="CC935" s="2200"/>
      <c r="CD935" s="2200"/>
      <c r="CE935" s="2200"/>
      <c r="CF935" s="2200"/>
      <c r="CG935" s="2200"/>
      <c r="CH935" s="2200"/>
      <c r="CI935" s="2200"/>
      <c r="CJ935" s="2200"/>
      <c r="CK935" s="2200"/>
      <c r="CL935" s="2200"/>
      <c r="CM935" s="2200"/>
      <c r="CN935" s="2200"/>
      <c r="CO935" s="2200"/>
      <c r="CP935" s="2200"/>
      <c r="CQ935" s="2200"/>
      <c r="CR935" s="1731"/>
      <c r="CS935" s="1731"/>
    </row>
    <row r="936" spans="1:97" ht="13.5" customHeight="1" x14ac:dyDescent="0.25">
      <c r="A936" s="1731"/>
      <c r="B936" s="1731"/>
      <c r="C936" s="1731"/>
      <c r="D936" s="1731"/>
      <c r="E936" s="1731"/>
      <c r="F936" s="1731"/>
      <c r="G936" s="1731"/>
      <c r="H936" s="1731"/>
      <c r="I936" s="1731"/>
      <c r="J936" s="1731"/>
      <c r="K936" s="1731"/>
      <c r="L936" s="1731"/>
      <c r="M936" s="1731"/>
      <c r="N936" s="1731"/>
      <c r="O936" s="1731"/>
      <c r="P936" s="1731"/>
      <c r="Q936" s="1731"/>
      <c r="R936" s="1731"/>
      <c r="S936" s="1731"/>
      <c r="T936" s="1731"/>
      <c r="U936" s="1731"/>
      <c r="V936" s="1731"/>
      <c r="W936" s="1731"/>
      <c r="X936" s="1731"/>
      <c r="Y936" s="1731"/>
      <c r="Z936" s="1731"/>
      <c r="AA936" s="1731"/>
      <c r="AB936" s="1731"/>
      <c r="AC936" s="1731"/>
      <c r="AD936" s="1731"/>
      <c r="AE936" s="1731"/>
      <c r="AF936" s="1731"/>
      <c r="AG936" s="1731"/>
      <c r="AH936" s="1731"/>
      <c r="AI936" s="1731"/>
      <c r="AJ936" s="1731"/>
      <c r="AK936" s="1731"/>
      <c r="AL936" s="1731"/>
      <c r="AM936" s="1731"/>
      <c r="AN936" s="1731"/>
      <c r="AO936" s="1731"/>
      <c r="AP936" s="1731"/>
      <c r="AQ936" s="1731"/>
      <c r="AR936" s="1731"/>
      <c r="AS936" s="1731"/>
      <c r="AT936" s="1731"/>
      <c r="AU936" s="1731"/>
      <c r="AV936" s="1731"/>
      <c r="AW936" s="1731"/>
      <c r="AX936" s="1731"/>
      <c r="AY936" s="1731"/>
      <c r="AZ936" s="1731"/>
      <c r="BA936" s="1731"/>
      <c r="BB936" s="1731"/>
      <c r="BC936" s="1731"/>
      <c r="BD936" s="1731"/>
      <c r="BE936" s="1731"/>
      <c r="BF936" s="1731"/>
      <c r="BG936" s="1731"/>
      <c r="BH936" s="1731"/>
      <c r="BI936" s="1731"/>
      <c r="BJ936" s="1731"/>
      <c r="BK936" s="1731"/>
      <c r="BL936" s="1731"/>
      <c r="BM936" s="1731"/>
      <c r="BN936" s="1731"/>
      <c r="BO936" s="1731"/>
      <c r="BP936" s="1731"/>
      <c r="BQ936" s="1731"/>
      <c r="BR936" s="1731"/>
      <c r="BS936" s="1731"/>
      <c r="BT936" s="1731"/>
      <c r="BU936" s="1731"/>
      <c r="BV936" s="1732"/>
      <c r="BW936" s="1732"/>
      <c r="BX936" s="1732"/>
      <c r="BY936" s="1732"/>
      <c r="BZ936" s="1731"/>
      <c r="CA936" s="2200"/>
      <c r="CB936" s="2200"/>
      <c r="CC936" s="2200"/>
      <c r="CD936" s="2200"/>
      <c r="CE936" s="2200"/>
      <c r="CF936" s="2200"/>
      <c r="CG936" s="2200"/>
      <c r="CH936" s="2200"/>
      <c r="CI936" s="2200"/>
      <c r="CJ936" s="2200"/>
      <c r="CK936" s="2200"/>
      <c r="CL936" s="2200"/>
      <c r="CM936" s="2200"/>
      <c r="CN936" s="2200"/>
      <c r="CO936" s="2200"/>
      <c r="CP936" s="2200"/>
      <c r="CQ936" s="2200"/>
      <c r="CR936" s="1731"/>
      <c r="CS936" s="1731"/>
    </row>
    <row r="937" spans="1:97" ht="13.5" customHeight="1" x14ac:dyDescent="0.25">
      <c r="A937" s="1731"/>
      <c r="B937" s="1731"/>
      <c r="C937" s="1731"/>
      <c r="D937" s="1731"/>
      <c r="E937" s="1731"/>
      <c r="F937" s="1731"/>
      <c r="G937" s="1731"/>
      <c r="H937" s="1731"/>
      <c r="I937" s="1731"/>
      <c r="J937" s="1731"/>
      <c r="K937" s="1731"/>
      <c r="L937" s="1731"/>
      <c r="M937" s="1731"/>
      <c r="N937" s="1731"/>
      <c r="O937" s="1731"/>
      <c r="P937" s="1731"/>
      <c r="Q937" s="1731"/>
      <c r="R937" s="1731"/>
      <c r="S937" s="1731"/>
      <c r="T937" s="1731"/>
      <c r="U937" s="1731"/>
      <c r="V937" s="1731"/>
      <c r="W937" s="1731"/>
      <c r="X937" s="1731"/>
      <c r="Y937" s="1731"/>
      <c r="Z937" s="1731"/>
      <c r="AA937" s="1731"/>
      <c r="AB937" s="1731"/>
      <c r="AC937" s="1731"/>
      <c r="AD937" s="1731"/>
      <c r="AE937" s="1731"/>
      <c r="AF937" s="1731"/>
      <c r="AG937" s="1731"/>
      <c r="AH937" s="1731"/>
      <c r="AI937" s="1731"/>
      <c r="AJ937" s="1731"/>
      <c r="AK937" s="1731"/>
      <c r="AL937" s="1731"/>
      <c r="AM937" s="1731"/>
      <c r="AN937" s="1731"/>
      <c r="AO937" s="1731"/>
      <c r="AP937" s="1731"/>
      <c r="AQ937" s="1731"/>
      <c r="AR937" s="1731"/>
      <c r="AS937" s="1731"/>
      <c r="AT937" s="1731"/>
      <c r="AU937" s="1731"/>
      <c r="AV937" s="1731"/>
      <c r="AW937" s="1731"/>
      <c r="AX937" s="1731"/>
      <c r="AY937" s="1731"/>
      <c r="AZ937" s="1731"/>
      <c r="BA937" s="1731"/>
      <c r="BB937" s="1731"/>
      <c r="BC937" s="1731"/>
      <c r="BD937" s="1731"/>
      <c r="BE937" s="1731"/>
      <c r="BF937" s="1731"/>
      <c r="BG937" s="1731"/>
      <c r="BH937" s="1731"/>
      <c r="BI937" s="1731"/>
      <c r="BJ937" s="1731"/>
      <c r="BK937" s="1731"/>
      <c r="BL937" s="1731"/>
      <c r="BM937" s="1731"/>
      <c r="BN937" s="1731"/>
      <c r="BO937" s="1731"/>
      <c r="BP937" s="1731"/>
      <c r="BQ937" s="1731"/>
      <c r="BR937" s="1731"/>
      <c r="BS937" s="1731"/>
      <c r="BT937" s="1731"/>
      <c r="BU937" s="1731"/>
      <c r="BV937" s="1732"/>
      <c r="BW937" s="1732"/>
      <c r="BX937" s="1732"/>
      <c r="BY937" s="1732"/>
      <c r="BZ937" s="1731"/>
      <c r="CA937" s="2200"/>
      <c r="CB937" s="2200"/>
      <c r="CC937" s="2200"/>
      <c r="CD937" s="2200"/>
      <c r="CE937" s="2200"/>
      <c r="CF937" s="2200"/>
      <c r="CG937" s="2200"/>
      <c r="CH937" s="2200"/>
      <c r="CI937" s="2200"/>
      <c r="CJ937" s="2200"/>
      <c r="CK937" s="2200"/>
      <c r="CL937" s="2200"/>
      <c r="CM937" s="2200"/>
      <c r="CN937" s="2200"/>
      <c r="CO937" s="2200"/>
      <c r="CP937" s="2200"/>
      <c r="CQ937" s="2200"/>
      <c r="CR937" s="1731"/>
      <c r="CS937" s="1731"/>
    </row>
    <row r="938" spans="1:97" ht="13.5" customHeight="1" x14ac:dyDescent="0.25">
      <c r="A938" s="1731"/>
      <c r="B938" s="1731"/>
      <c r="C938" s="1731"/>
      <c r="D938" s="1731"/>
      <c r="E938" s="1731"/>
      <c r="F938" s="1731"/>
      <c r="G938" s="1731"/>
      <c r="H938" s="1731"/>
      <c r="I938" s="1731"/>
      <c r="J938" s="1731"/>
      <c r="K938" s="1731"/>
      <c r="L938" s="1731"/>
      <c r="M938" s="1731"/>
      <c r="N938" s="1731"/>
      <c r="O938" s="1731"/>
      <c r="P938" s="1731"/>
      <c r="Q938" s="1731"/>
      <c r="R938" s="1731"/>
      <c r="S938" s="1731"/>
      <c r="T938" s="1731"/>
      <c r="U938" s="1731"/>
      <c r="V938" s="1731"/>
      <c r="W938" s="1731"/>
      <c r="X938" s="1731"/>
      <c r="Y938" s="1731"/>
      <c r="Z938" s="1731"/>
      <c r="AA938" s="1731"/>
      <c r="AB938" s="1731"/>
      <c r="AC938" s="1731"/>
      <c r="AD938" s="1731"/>
      <c r="AE938" s="1731"/>
      <c r="AF938" s="1731"/>
      <c r="AG938" s="1731"/>
      <c r="AH938" s="1731"/>
      <c r="AI938" s="1731"/>
      <c r="AJ938" s="1731"/>
      <c r="AK938" s="1731"/>
      <c r="AL938" s="1731"/>
      <c r="AM938" s="1731"/>
      <c r="AN938" s="1731"/>
      <c r="AO938" s="1731"/>
      <c r="AP938" s="1731"/>
      <c r="AQ938" s="1731"/>
      <c r="AR938" s="1731"/>
      <c r="AS938" s="1731"/>
      <c r="AT938" s="1731"/>
      <c r="AU938" s="1731"/>
      <c r="AV938" s="1731"/>
      <c r="AW938" s="1731"/>
      <c r="AX938" s="1731"/>
      <c r="AY938" s="1731"/>
      <c r="AZ938" s="1731"/>
      <c r="BA938" s="1731"/>
      <c r="BB938" s="1731"/>
      <c r="BC938" s="1731"/>
      <c r="BD938" s="1731"/>
      <c r="BE938" s="1731"/>
      <c r="BF938" s="1731"/>
      <c r="BG938" s="1731"/>
      <c r="BH938" s="1731"/>
      <c r="BI938" s="1731"/>
      <c r="BJ938" s="1731"/>
      <c r="BK938" s="1731"/>
      <c r="BL938" s="1731"/>
      <c r="BM938" s="1731"/>
      <c r="BN938" s="1731"/>
      <c r="BO938" s="1731"/>
      <c r="BP938" s="1731"/>
      <c r="BQ938" s="1731"/>
      <c r="BR938" s="1731"/>
      <c r="BS938" s="1731"/>
      <c r="BT938" s="1731"/>
      <c r="BU938" s="1731"/>
      <c r="BV938" s="1732"/>
      <c r="BW938" s="1732"/>
      <c r="BX938" s="1732"/>
      <c r="BY938" s="1732"/>
      <c r="BZ938" s="1731"/>
      <c r="CA938" s="2200"/>
      <c r="CB938" s="2200"/>
      <c r="CC938" s="2200"/>
      <c r="CD938" s="2200"/>
      <c r="CE938" s="2200"/>
      <c r="CF938" s="2200"/>
      <c r="CG938" s="2200"/>
      <c r="CH938" s="2200"/>
      <c r="CI938" s="2200"/>
      <c r="CJ938" s="2200"/>
      <c r="CK938" s="2200"/>
      <c r="CL938" s="2200"/>
      <c r="CM938" s="2200"/>
      <c r="CN938" s="2200"/>
      <c r="CO938" s="2200"/>
      <c r="CP938" s="2200"/>
      <c r="CQ938" s="2200"/>
      <c r="CR938" s="1731"/>
      <c r="CS938" s="1731"/>
    </row>
    <row r="939" spans="1:97" ht="13.5" customHeight="1" x14ac:dyDescent="0.25">
      <c r="A939" s="1731"/>
      <c r="B939" s="1731"/>
      <c r="C939" s="1731"/>
      <c r="D939" s="1731"/>
      <c r="E939" s="1731"/>
      <c r="F939" s="1731"/>
      <c r="G939" s="1731"/>
      <c r="H939" s="1731"/>
      <c r="I939" s="1731"/>
      <c r="J939" s="1731"/>
      <c r="K939" s="1731"/>
      <c r="L939" s="1731"/>
      <c r="M939" s="1731"/>
      <c r="N939" s="1731"/>
      <c r="O939" s="1731"/>
      <c r="P939" s="1731"/>
      <c r="Q939" s="1731"/>
      <c r="R939" s="1731"/>
      <c r="S939" s="1731"/>
      <c r="T939" s="1731"/>
      <c r="U939" s="1731"/>
      <c r="V939" s="1731"/>
      <c r="W939" s="1731"/>
      <c r="X939" s="1731"/>
      <c r="Y939" s="1731"/>
      <c r="Z939" s="1731"/>
      <c r="AA939" s="1731"/>
      <c r="AB939" s="1731"/>
      <c r="AC939" s="1731"/>
      <c r="AD939" s="1731"/>
      <c r="AE939" s="1731"/>
      <c r="AF939" s="1731"/>
      <c r="AG939" s="1731"/>
      <c r="AH939" s="1731"/>
      <c r="AI939" s="1731"/>
      <c r="AJ939" s="1731"/>
      <c r="AK939" s="1731"/>
      <c r="AL939" s="1731"/>
      <c r="AM939" s="1731"/>
      <c r="AN939" s="1731"/>
      <c r="AO939" s="1731"/>
      <c r="AP939" s="1731"/>
      <c r="AQ939" s="1731"/>
      <c r="AR939" s="1731"/>
      <c r="AS939" s="1731"/>
      <c r="AT939" s="1731"/>
      <c r="AU939" s="1731"/>
      <c r="AV939" s="1731"/>
      <c r="AW939" s="1731"/>
      <c r="AX939" s="1731"/>
      <c r="AY939" s="1731"/>
      <c r="AZ939" s="1731"/>
      <c r="BA939" s="1731"/>
      <c r="BB939" s="1731"/>
      <c r="BC939" s="1731"/>
      <c r="BD939" s="1731"/>
      <c r="BE939" s="1731"/>
      <c r="BF939" s="1731"/>
      <c r="BG939" s="1731"/>
      <c r="BH939" s="1731"/>
      <c r="BI939" s="1731"/>
      <c r="BJ939" s="1731"/>
      <c r="BK939" s="1731"/>
      <c r="BL939" s="1731"/>
      <c r="BM939" s="1731"/>
      <c r="BN939" s="1731"/>
      <c r="BO939" s="1731"/>
      <c r="BP939" s="1731"/>
      <c r="BQ939" s="1731"/>
      <c r="BR939" s="1731"/>
      <c r="BS939" s="1731"/>
      <c r="BT939" s="1731"/>
      <c r="BU939" s="1731"/>
      <c r="BV939" s="1732"/>
      <c r="BW939" s="1732"/>
      <c r="BX939" s="1732"/>
      <c r="BY939" s="1732"/>
      <c r="BZ939" s="1731"/>
      <c r="CA939" s="2200"/>
      <c r="CB939" s="2200"/>
      <c r="CC939" s="2200"/>
      <c r="CD939" s="2200"/>
      <c r="CE939" s="2200"/>
      <c r="CF939" s="2200"/>
      <c r="CG939" s="2200"/>
      <c r="CH939" s="2200"/>
      <c r="CI939" s="2200"/>
      <c r="CJ939" s="2200"/>
      <c r="CK939" s="2200"/>
      <c r="CL939" s="2200"/>
      <c r="CM939" s="2200"/>
      <c r="CN939" s="2200"/>
      <c r="CO939" s="2200"/>
      <c r="CP939" s="2200"/>
      <c r="CQ939" s="2200"/>
      <c r="CR939" s="1731"/>
      <c r="CS939" s="1731"/>
    </row>
    <row r="940" spans="1:97" ht="13.5" customHeight="1" x14ac:dyDescent="0.25">
      <c r="A940" s="1731"/>
      <c r="B940" s="1731"/>
      <c r="C940" s="1731"/>
      <c r="D940" s="1731"/>
      <c r="E940" s="1731"/>
      <c r="F940" s="1731"/>
      <c r="G940" s="1731"/>
      <c r="H940" s="1731"/>
      <c r="I940" s="1731"/>
      <c r="J940" s="1731"/>
      <c r="K940" s="1731"/>
      <c r="L940" s="1731"/>
      <c r="M940" s="1731"/>
      <c r="N940" s="1731"/>
      <c r="O940" s="1731"/>
      <c r="P940" s="1731"/>
      <c r="Q940" s="1731"/>
      <c r="R940" s="1731"/>
      <c r="S940" s="1731"/>
      <c r="T940" s="1731"/>
      <c r="U940" s="1731"/>
      <c r="V940" s="1731"/>
      <c r="W940" s="1731"/>
      <c r="X940" s="1731"/>
      <c r="Y940" s="1731"/>
      <c r="Z940" s="1731"/>
      <c r="AA940" s="1731"/>
      <c r="AB940" s="1731"/>
      <c r="AC940" s="1731"/>
      <c r="AD940" s="1731"/>
      <c r="AE940" s="1731"/>
      <c r="AF940" s="1731"/>
      <c r="AG940" s="1731"/>
      <c r="AH940" s="1731"/>
      <c r="AI940" s="1731"/>
      <c r="AJ940" s="1731"/>
      <c r="AK940" s="1731"/>
      <c r="AL940" s="1731"/>
      <c r="AM940" s="1731"/>
      <c r="AN940" s="1731"/>
      <c r="AO940" s="1731"/>
      <c r="AP940" s="1731"/>
      <c r="AQ940" s="1731"/>
      <c r="AR940" s="1731"/>
      <c r="AS940" s="1731"/>
      <c r="AT940" s="1731"/>
      <c r="AU940" s="1731"/>
      <c r="AV940" s="1731"/>
      <c r="AW940" s="1731"/>
      <c r="AX940" s="1731"/>
      <c r="AY940" s="1731"/>
      <c r="AZ940" s="1731"/>
      <c r="BA940" s="1731"/>
      <c r="BB940" s="1731"/>
      <c r="BC940" s="1731"/>
      <c r="BD940" s="1731"/>
      <c r="BE940" s="1731"/>
      <c r="BF940" s="1731"/>
      <c r="BG940" s="1731"/>
      <c r="BH940" s="1731"/>
      <c r="BI940" s="1731"/>
      <c r="BJ940" s="1731"/>
      <c r="BK940" s="1731"/>
      <c r="BL940" s="1731"/>
      <c r="BM940" s="1731"/>
      <c r="BN940" s="1731"/>
      <c r="BO940" s="1731"/>
      <c r="BP940" s="1731"/>
      <c r="BQ940" s="1731"/>
      <c r="BR940" s="1731"/>
      <c r="BS940" s="1731"/>
      <c r="BT940" s="1731"/>
      <c r="BU940" s="1731"/>
      <c r="BV940" s="1732"/>
      <c r="BW940" s="1732"/>
      <c r="BX940" s="1732"/>
      <c r="BY940" s="1732"/>
      <c r="BZ940" s="1731"/>
      <c r="CA940" s="2200"/>
      <c r="CB940" s="2200"/>
      <c r="CC940" s="2200"/>
      <c r="CD940" s="2200"/>
      <c r="CE940" s="2200"/>
      <c r="CF940" s="2200"/>
      <c r="CG940" s="2200"/>
      <c r="CH940" s="2200"/>
      <c r="CI940" s="2200"/>
      <c r="CJ940" s="2200"/>
      <c r="CK940" s="2200"/>
      <c r="CL940" s="2200"/>
      <c r="CM940" s="2200"/>
      <c r="CN940" s="2200"/>
      <c r="CO940" s="2200"/>
      <c r="CP940" s="2200"/>
      <c r="CQ940" s="2200"/>
      <c r="CR940" s="1731"/>
      <c r="CS940" s="1731"/>
    </row>
    <row r="941" spans="1:97" ht="13.5" customHeight="1" x14ac:dyDescent="0.25">
      <c r="A941" s="1731"/>
      <c r="B941" s="1731"/>
      <c r="C941" s="1731"/>
      <c r="D941" s="1731"/>
      <c r="E941" s="1731"/>
      <c r="F941" s="1731"/>
      <c r="G941" s="1731"/>
      <c r="H941" s="1731"/>
      <c r="I941" s="1731"/>
      <c r="J941" s="1731"/>
      <c r="K941" s="1731"/>
      <c r="L941" s="1731"/>
      <c r="M941" s="1731"/>
      <c r="N941" s="1731"/>
      <c r="O941" s="1731"/>
      <c r="P941" s="1731"/>
      <c r="Q941" s="1731"/>
      <c r="R941" s="1731"/>
      <c r="S941" s="1731"/>
      <c r="T941" s="1731"/>
      <c r="U941" s="1731"/>
      <c r="V941" s="1731"/>
      <c r="W941" s="1731"/>
      <c r="X941" s="1731"/>
      <c r="Y941" s="1731"/>
      <c r="Z941" s="1731"/>
      <c r="AA941" s="1731"/>
      <c r="AB941" s="1731"/>
      <c r="AC941" s="1731"/>
      <c r="AD941" s="1731"/>
      <c r="AE941" s="1731"/>
      <c r="AF941" s="1731"/>
      <c r="AG941" s="1731"/>
      <c r="AH941" s="1731"/>
      <c r="AI941" s="1731"/>
      <c r="AJ941" s="1731"/>
      <c r="AK941" s="1731"/>
      <c r="AL941" s="1731"/>
      <c r="AM941" s="1731"/>
      <c r="AN941" s="1731"/>
      <c r="AO941" s="1731"/>
      <c r="AP941" s="1731"/>
      <c r="AQ941" s="1731"/>
      <c r="AR941" s="1731"/>
      <c r="AS941" s="1731"/>
      <c r="AT941" s="1731"/>
      <c r="AU941" s="1731"/>
      <c r="AV941" s="1731"/>
      <c r="AW941" s="1731"/>
      <c r="AX941" s="1731"/>
      <c r="AY941" s="1731"/>
      <c r="AZ941" s="1731"/>
      <c r="BA941" s="1731"/>
      <c r="BB941" s="1731"/>
      <c r="BC941" s="1731"/>
      <c r="BD941" s="1731"/>
      <c r="BE941" s="1731"/>
      <c r="BF941" s="1731"/>
      <c r="BG941" s="1731"/>
      <c r="BH941" s="1731"/>
      <c r="BI941" s="1731"/>
      <c r="BJ941" s="1731"/>
      <c r="BK941" s="1731"/>
      <c r="BL941" s="1731"/>
      <c r="BM941" s="1731"/>
      <c r="BN941" s="1731"/>
      <c r="BO941" s="1731"/>
      <c r="BP941" s="1731"/>
      <c r="BQ941" s="1731"/>
      <c r="BR941" s="1731"/>
      <c r="BS941" s="1731"/>
      <c r="BT941" s="1731"/>
      <c r="BU941" s="1731"/>
      <c r="BV941" s="1732"/>
      <c r="BW941" s="1732"/>
      <c r="BX941" s="1732"/>
      <c r="BY941" s="1732"/>
      <c r="BZ941" s="1731"/>
      <c r="CA941" s="2200"/>
      <c r="CB941" s="2200"/>
      <c r="CC941" s="2200"/>
      <c r="CD941" s="2200"/>
      <c r="CE941" s="2200"/>
      <c r="CF941" s="2200"/>
      <c r="CG941" s="2200"/>
      <c r="CH941" s="2200"/>
      <c r="CI941" s="2200"/>
      <c r="CJ941" s="2200"/>
      <c r="CK941" s="2200"/>
      <c r="CL941" s="2200"/>
      <c r="CM941" s="2200"/>
      <c r="CN941" s="2200"/>
      <c r="CO941" s="2200"/>
      <c r="CP941" s="2200"/>
      <c r="CQ941" s="2200"/>
      <c r="CR941" s="1731"/>
      <c r="CS941" s="1731"/>
    </row>
    <row r="942" spans="1:97" ht="13.5" customHeight="1" x14ac:dyDescent="0.25">
      <c r="A942" s="1731"/>
      <c r="B942" s="1731"/>
      <c r="C942" s="1731"/>
      <c r="D942" s="1731"/>
      <c r="E942" s="1731"/>
      <c r="F942" s="1731"/>
      <c r="G942" s="1731"/>
      <c r="H942" s="1731"/>
      <c r="I942" s="1731"/>
      <c r="J942" s="1731"/>
      <c r="K942" s="1731"/>
      <c r="L942" s="1731"/>
      <c r="M942" s="1731"/>
      <c r="N942" s="1731"/>
      <c r="O942" s="1731"/>
      <c r="P942" s="1731"/>
      <c r="Q942" s="1731"/>
      <c r="R942" s="1731"/>
      <c r="S942" s="1731"/>
      <c r="T942" s="1731"/>
      <c r="U942" s="1731"/>
      <c r="V942" s="1731"/>
      <c r="W942" s="1731"/>
      <c r="X942" s="1731"/>
      <c r="Y942" s="1731"/>
      <c r="Z942" s="1731"/>
      <c r="AA942" s="1731"/>
      <c r="AB942" s="1731"/>
      <c r="AC942" s="1731"/>
      <c r="AD942" s="1731"/>
      <c r="AE942" s="1731"/>
      <c r="AF942" s="1731"/>
      <c r="AG942" s="1731"/>
      <c r="AH942" s="1731"/>
      <c r="AI942" s="1731"/>
      <c r="AJ942" s="1731"/>
      <c r="AK942" s="1731"/>
      <c r="AL942" s="1731"/>
      <c r="AM942" s="1731"/>
      <c r="AN942" s="1731"/>
      <c r="AO942" s="1731"/>
      <c r="AP942" s="1731"/>
      <c r="AQ942" s="1731"/>
      <c r="AR942" s="1731"/>
      <c r="AS942" s="1731"/>
      <c r="AT942" s="1731"/>
      <c r="AU942" s="1731"/>
      <c r="AV942" s="1731"/>
      <c r="AW942" s="1731"/>
      <c r="AX942" s="1731"/>
      <c r="AY942" s="1731"/>
      <c r="AZ942" s="1731"/>
      <c r="BA942" s="1731"/>
      <c r="BB942" s="1731"/>
      <c r="BC942" s="1731"/>
      <c r="BD942" s="1731"/>
      <c r="BE942" s="1731"/>
      <c r="BF942" s="1731"/>
      <c r="BG942" s="1731"/>
      <c r="BH942" s="1731"/>
      <c r="BI942" s="1731"/>
      <c r="BJ942" s="1731"/>
      <c r="BK942" s="1731"/>
      <c r="BL942" s="1731"/>
      <c r="BM942" s="1731"/>
      <c r="BN942" s="1731"/>
      <c r="BO942" s="1731"/>
      <c r="BP942" s="1731"/>
      <c r="BQ942" s="1731"/>
      <c r="BR942" s="1731"/>
      <c r="BS942" s="1731"/>
      <c r="BT942" s="1731"/>
      <c r="BU942" s="1731"/>
      <c r="BV942" s="1732"/>
      <c r="BW942" s="1732"/>
      <c r="BX942" s="1732"/>
      <c r="BY942" s="1732"/>
      <c r="BZ942" s="1731"/>
      <c r="CA942" s="2200"/>
      <c r="CB942" s="2200"/>
      <c r="CC942" s="2200"/>
      <c r="CD942" s="2200"/>
      <c r="CE942" s="2200"/>
      <c r="CF942" s="2200"/>
      <c r="CG942" s="2200"/>
      <c r="CH942" s="2200"/>
      <c r="CI942" s="2200"/>
      <c r="CJ942" s="2200"/>
      <c r="CK942" s="2200"/>
      <c r="CL942" s="2200"/>
      <c r="CM942" s="2200"/>
      <c r="CN942" s="2200"/>
      <c r="CO942" s="2200"/>
      <c r="CP942" s="2200"/>
      <c r="CQ942" s="2200"/>
      <c r="CR942" s="1731"/>
      <c r="CS942" s="1731"/>
    </row>
    <row r="943" spans="1:97" ht="13.5" customHeight="1" x14ac:dyDescent="0.25">
      <c r="A943" s="1731"/>
      <c r="B943" s="1731"/>
      <c r="C943" s="1731"/>
      <c r="D943" s="1731"/>
      <c r="E943" s="1731"/>
      <c r="F943" s="1731"/>
      <c r="G943" s="1731"/>
      <c r="H943" s="1731"/>
      <c r="I943" s="1731"/>
      <c r="J943" s="1731"/>
      <c r="K943" s="1731"/>
      <c r="L943" s="1731"/>
      <c r="M943" s="1731"/>
      <c r="N943" s="1731"/>
      <c r="O943" s="1731"/>
      <c r="P943" s="1731"/>
      <c r="Q943" s="1731"/>
      <c r="R943" s="1731"/>
      <c r="S943" s="1731"/>
      <c r="T943" s="1731"/>
      <c r="U943" s="1731"/>
      <c r="V943" s="1731"/>
      <c r="W943" s="1731"/>
      <c r="X943" s="1731"/>
      <c r="Y943" s="1731"/>
      <c r="Z943" s="1731"/>
      <c r="AA943" s="1731"/>
      <c r="AB943" s="1731"/>
      <c r="AC943" s="1731"/>
      <c r="AD943" s="1731"/>
      <c r="AE943" s="1731"/>
      <c r="AF943" s="1731"/>
      <c r="AG943" s="1731"/>
      <c r="AH943" s="1731"/>
      <c r="AI943" s="1731"/>
      <c r="AJ943" s="1731"/>
      <c r="AK943" s="1731"/>
      <c r="AL943" s="1731"/>
      <c r="AM943" s="1731"/>
      <c r="AN943" s="1731"/>
      <c r="AO943" s="1731"/>
      <c r="AP943" s="1731"/>
      <c r="AQ943" s="1731"/>
      <c r="AR943" s="1731"/>
      <c r="AS943" s="1731"/>
      <c r="AT943" s="1731"/>
      <c r="AU943" s="1731"/>
      <c r="AV943" s="1731"/>
      <c r="AW943" s="1731"/>
      <c r="AX943" s="1731"/>
      <c r="AY943" s="1731"/>
      <c r="AZ943" s="1731"/>
      <c r="BA943" s="1731"/>
      <c r="BB943" s="1731"/>
      <c r="BC943" s="1731"/>
      <c r="BD943" s="1731"/>
      <c r="BE943" s="1731"/>
      <c r="BF943" s="1731"/>
      <c r="BG943" s="1731"/>
      <c r="BH943" s="1731"/>
      <c r="BI943" s="1731"/>
      <c r="BJ943" s="1731"/>
      <c r="BK943" s="1731"/>
      <c r="BL943" s="1731"/>
      <c r="BM943" s="1731"/>
      <c r="BN943" s="1731"/>
      <c r="BO943" s="1731"/>
      <c r="BP943" s="1731"/>
      <c r="BQ943" s="1731"/>
      <c r="BR943" s="1731"/>
      <c r="BS943" s="1731"/>
      <c r="BT943" s="1731"/>
      <c r="BU943" s="1731"/>
      <c r="BV943" s="1732"/>
      <c r="BW943" s="1732"/>
      <c r="BX943" s="1732"/>
      <c r="BY943" s="1732"/>
      <c r="BZ943" s="1731"/>
      <c r="CA943" s="2200"/>
      <c r="CB943" s="2200"/>
      <c r="CC943" s="2200"/>
      <c r="CD943" s="2200"/>
      <c r="CE943" s="2200"/>
      <c r="CF943" s="2200"/>
      <c r="CG943" s="2200"/>
      <c r="CH943" s="2200"/>
      <c r="CI943" s="2200"/>
      <c r="CJ943" s="2200"/>
      <c r="CK943" s="2200"/>
      <c r="CL943" s="2200"/>
      <c r="CM943" s="2200"/>
      <c r="CN943" s="2200"/>
      <c r="CO943" s="2200"/>
      <c r="CP943" s="2200"/>
      <c r="CQ943" s="2200"/>
      <c r="CR943" s="1731"/>
      <c r="CS943" s="1731"/>
    </row>
    <row r="944" spans="1:97" ht="13.5" customHeight="1" x14ac:dyDescent="0.25">
      <c r="A944" s="1731"/>
      <c r="B944" s="1731"/>
      <c r="C944" s="1731"/>
      <c r="D944" s="1731"/>
      <c r="E944" s="1731"/>
      <c r="F944" s="1731"/>
      <c r="G944" s="1731"/>
      <c r="H944" s="1731"/>
      <c r="I944" s="1731"/>
      <c r="J944" s="1731"/>
      <c r="K944" s="1731"/>
      <c r="L944" s="1731"/>
      <c r="M944" s="1731"/>
      <c r="N944" s="1731"/>
      <c r="O944" s="1731"/>
      <c r="P944" s="1731"/>
      <c r="Q944" s="1731"/>
      <c r="R944" s="1731"/>
      <c r="S944" s="1731"/>
      <c r="T944" s="1731"/>
      <c r="U944" s="1731"/>
      <c r="V944" s="1731"/>
      <c r="W944" s="1731"/>
      <c r="X944" s="1731"/>
      <c r="Y944" s="1731"/>
      <c r="Z944" s="1731"/>
      <c r="AA944" s="1731"/>
      <c r="AB944" s="1731"/>
      <c r="AC944" s="1731"/>
      <c r="AD944" s="1731"/>
      <c r="AE944" s="1731"/>
      <c r="AF944" s="1731"/>
      <c r="AG944" s="1731"/>
      <c r="AH944" s="1731"/>
      <c r="AI944" s="1731"/>
      <c r="AJ944" s="1731"/>
      <c r="AK944" s="1731"/>
      <c r="AL944" s="1731"/>
      <c r="AM944" s="1731"/>
      <c r="AN944" s="1731"/>
      <c r="AO944" s="1731"/>
      <c r="AP944" s="1731"/>
      <c r="AQ944" s="1731"/>
      <c r="AR944" s="1731"/>
      <c r="AS944" s="1731"/>
      <c r="AT944" s="1731"/>
      <c r="AU944" s="1731"/>
      <c r="AV944" s="1731"/>
      <c r="AW944" s="1731"/>
      <c r="AX944" s="1731"/>
      <c r="AY944" s="1731"/>
      <c r="AZ944" s="1731"/>
      <c r="BA944" s="1731"/>
      <c r="BB944" s="1731"/>
      <c r="BC944" s="1731"/>
      <c r="BD944" s="1731"/>
      <c r="BE944" s="1731"/>
      <c r="BF944" s="1731"/>
      <c r="BG944" s="1731"/>
      <c r="BH944" s="1731"/>
      <c r="BI944" s="1731"/>
      <c r="BJ944" s="1731"/>
      <c r="BK944" s="1731"/>
      <c r="BL944" s="1731"/>
      <c r="BM944" s="1731"/>
      <c r="BN944" s="1731"/>
      <c r="BO944" s="1731"/>
      <c r="BP944" s="1731"/>
      <c r="BQ944" s="1731"/>
      <c r="BR944" s="1731"/>
      <c r="BS944" s="1731"/>
      <c r="BT944" s="1731"/>
      <c r="BU944" s="1731"/>
      <c r="BV944" s="1732"/>
      <c r="BW944" s="1732"/>
      <c r="BX944" s="1732"/>
      <c r="BY944" s="1732"/>
      <c r="BZ944" s="1731"/>
      <c r="CA944" s="2200"/>
      <c r="CB944" s="2200"/>
      <c r="CC944" s="2200"/>
      <c r="CD944" s="2200"/>
      <c r="CE944" s="2200"/>
      <c r="CF944" s="2200"/>
      <c r="CG944" s="2200"/>
      <c r="CH944" s="2200"/>
      <c r="CI944" s="2200"/>
      <c r="CJ944" s="2200"/>
      <c r="CK944" s="2200"/>
      <c r="CL944" s="2200"/>
      <c r="CM944" s="2200"/>
      <c r="CN944" s="2200"/>
      <c r="CO944" s="2200"/>
      <c r="CP944" s="2200"/>
      <c r="CQ944" s="2200"/>
      <c r="CR944" s="1731"/>
      <c r="CS944" s="1731"/>
    </row>
    <row r="945" spans="1:97" ht="13.5" customHeight="1" x14ac:dyDescent="0.25">
      <c r="A945" s="1731"/>
      <c r="B945" s="1731"/>
      <c r="C945" s="1731"/>
      <c r="D945" s="1731"/>
      <c r="E945" s="1731"/>
      <c r="F945" s="1731"/>
      <c r="G945" s="1731"/>
      <c r="H945" s="1731"/>
      <c r="I945" s="1731"/>
      <c r="J945" s="1731"/>
      <c r="K945" s="1731"/>
      <c r="L945" s="1731"/>
      <c r="M945" s="1731"/>
      <c r="N945" s="1731"/>
      <c r="O945" s="1731"/>
      <c r="P945" s="1731"/>
      <c r="Q945" s="1731"/>
      <c r="R945" s="1731"/>
      <c r="S945" s="1731"/>
      <c r="T945" s="1731"/>
      <c r="U945" s="1731"/>
      <c r="V945" s="1731"/>
      <c r="W945" s="1731"/>
      <c r="X945" s="1731"/>
      <c r="Y945" s="1731"/>
      <c r="Z945" s="1731"/>
      <c r="AA945" s="1731"/>
      <c r="AB945" s="1731"/>
      <c r="AC945" s="1731"/>
      <c r="AD945" s="1731"/>
      <c r="AE945" s="1731"/>
      <c r="AF945" s="1731"/>
      <c r="AG945" s="1731"/>
      <c r="AH945" s="1731"/>
      <c r="AI945" s="1731"/>
      <c r="AJ945" s="1731"/>
      <c r="AK945" s="1731"/>
      <c r="AL945" s="1731"/>
      <c r="AM945" s="1731"/>
      <c r="AN945" s="1731"/>
      <c r="AO945" s="1731"/>
      <c r="AP945" s="1731"/>
      <c r="AQ945" s="1731"/>
      <c r="AR945" s="1731"/>
      <c r="AS945" s="1731"/>
      <c r="AT945" s="1731"/>
      <c r="AU945" s="1731"/>
      <c r="AV945" s="1731"/>
      <c r="AW945" s="1731"/>
      <c r="AX945" s="1731"/>
      <c r="AY945" s="1731"/>
      <c r="AZ945" s="1731"/>
      <c r="BA945" s="1731"/>
      <c r="BB945" s="1731"/>
      <c r="BC945" s="1731"/>
      <c r="BD945" s="1731"/>
      <c r="BE945" s="1731"/>
      <c r="BF945" s="1731"/>
      <c r="BG945" s="1731"/>
      <c r="BH945" s="1731"/>
      <c r="BI945" s="1731"/>
      <c r="BJ945" s="1731"/>
      <c r="BK945" s="1731"/>
      <c r="BL945" s="1731"/>
      <c r="BM945" s="1731"/>
      <c r="BN945" s="1731"/>
      <c r="BO945" s="1731"/>
      <c r="BP945" s="1731"/>
      <c r="BQ945" s="1731"/>
      <c r="BR945" s="1731"/>
      <c r="BS945" s="1731"/>
      <c r="BT945" s="1731"/>
      <c r="BU945" s="1731"/>
      <c r="BV945" s="1732"/>
      <c r="BW945" s="1732"/>
      <c r="BX945" s="1732"/>
      <c r="BY945" s="1732"/>
      <c r="BZ945" s="1731"/>
      <c r="CA945" s="2200"/>
      <c r="CB945" s="2200"/>
      <c r="CC945" s="2200"/>
      <c r="CD945" s="2200"/>
      <c r="CE945" s="2200"/>
      <c r="CF945" s="2200"/>
      <c r="CG945" s="2200"/>
      <c r="CH945" s="2200"/>
      <c r="CI945" s="2200"/>
      <c r="CJ945" s="2200"/>
      <c r="CK945" s="2200"/>
      <c r="CL945" s="2200"/>
      <c r="CM945" s="2200"/>
      <c r="CN945" s="2200"/>
      <c r="CO945" s="2200"/>
      <c r="CP945" s="2200"/>
      <c r="CQ945" s="2200"/>
      <c r="CR945" s="1731"/>
      <c r="CS945" s="1731"/>
    </row>
    <row r="946" spans="1:97" ht="13.5" customHeight="1" x14ac:dyDescent="0.25">
      <c r="A946" s="1731"/>
      <c r="B946" s="1731"/>
      <c r="C946" s="1731"/>
      <c r="D946" s="1731"/>
      <c r="E946" s="1731"/>
      <c r="F946" s="1731"/>
      <c r="G946" s="1731"/>
      <c r="H946" s="1731"/>
      <c r="I946" s="1731"/>
      <c r="J946" s="1731"/>
      <c r="K946" s="1731"/>
      <c r="L946" s="1731"/>
      <c r="M946" s="1731"/>
      <c r="N946" s="1731"/>
      <c r="O946" s="1731"/>
      <c r="P946" s="1731"/>
      <c r="Q946" s="1731"/>
      <c r="R946" s="1731"/>
      <c r="S946" s="1731"/>
      <c r="T946" s="1731"/>
      <c r="U946" s="1731"/>
      <c r="V946" s="1731"/>
      <c r="W946" s="1731"/>
      <c r="X946" s="1731"/>
      <c r="Y946" s="1731"/>
      <c r="Z946" s="1731"/>
      <c r="AA946" s="1731"/>
      <c r="AB946" s="1731"/>
      <c r="AC946" s="1731"/>
      <c r="AD946" s="1731"/>
      <c r="AE946" s="1731"/>
      <c r="AF946" s="1731"/>
      <c r="AG946" s="1731"/>
      <c r="AH946" s="1731"/>
      <c r="AI946" s="1731"/>
      <c r="AJ946" s="1731"/>
      <c r="AK946" s="1731"/>
      <c r="AL946" s="1731"/>
      <c r="AM946" s="1731"/>
      <c r="AN946" s="1731"/>
      <c r="AO946" s="1731"/>
      <c r="AP946" s="1731"/>
      <c r="AQ946" s="1731"/>
      <c r="AR946" s="1731"/>
      <c r="AS946" s="1731"/>
      <c r="AT946" s="1731"/>
      <c r="AU946" s="1731"/>
      <c r="AV946" s="1731"/>
      <c r="AW946" s="1731"/>
      <c r="AX946" s="1731"/>
      <c r="AY946" s="1731"/>
      <c r="AZ946" s="1731"/>
      <c r="BA946" s="1731"/>
      <c r="BB946" s="1731"/>
      <c r="BC946" s="1731"/>
      <c r="BD946" s="1731"/>
      <c r="BE946" s="1731"/>
      <c r="BF946" s="1731"/>
      <c r="BG946" s="1731"/>
      <c r="BH946" s="1731"/>
      <c r="BI946" s="1731"/>
      <c r="BJ946" s="1731"/>
      <c r="BK946" s="1731"/>
      <c r="BL946" s="1731"/>
      <c r="BM946" s="1731"/>
      <c r="BN946" s="1731"/>
      <c r="BO946" s="1731"/>
      <c r="BP946" s="1731"/>
      <c r="BQ946" s="1731"/>
      <c r="BR946" s="1731"/>
      <c r="BS946" s="1731"/>
      <c r="BT946" s="1731"/>
      <c r="BU946" s="1731"/>
      <c r="BV946" s="1732"/>
      <c r="BW946" s="1732"/>
      <c r="BX946" s="1732"/>
      <c r="BY946" s="1732"/>
      <c r="BZ946" s="1731"/>
      <c r="CA946" s="2200"/>
      <c r="CB946" s="2200"/>
      <c r="CC946" s="2200"/>
      <c r="CD946" s="2200"/>
      <c r="CE946" s="2200"/>
      <c r="CF946" s="2200"/>
      <c r="CG946" s="2200"/>
      <c r="CH946" s="2200"/>
      <c r="CI946" s="2200"/>
      <c r="CJ946" s="2200"/>
      <c r="CK946" s="2200"/>
      <c r="CL946" s="2200"/>
      <c r="CM946" s="2200"/>
      <c r="CN946" s="2200"/>
      <c r="CO946" s="2200"/>
      <c r="CP946" s="2200"/>
      <c r="CQ946" s="2200"/>
      <c r="CR946" s="1731"/>
      <c r="CS946" s="1731"/>
    </row>
    <row r="947" spans="1:97" ht="13.5" customHeight="1" x14ac:dyDescent="0.25">
      <c r="A947" s="1731"/>
      <c r="B947" s="1731"/>
      <c r="C947" s="1731"/>
      <c r="D947" s="1731"/>
      <c r="E947" s="1731"/>
      <c r="F947" s="1731"/>
      <c r="G947" s="1731"/>
      <c r="H947" s="1731"/>
      <c r="I947" s="1731"/>
      <c r="J947" s="1731"/>
      <c r="K947" s="1731"/>
      <c r="L947" s="1731"/>
      <c r="M947" s="1731"/>
      <c r="N947" s="1731"/>
      <c r="O947" s="1731"/>
      <c r="P947" s="1731"/>
      <c r="Q947" s="1731"/>
      <c r="R947" s="1731"/>
      <c r="S947" s="1731"/>
      <c r="T947" s="1731"/>
      <c r="U947" s="1731"/>
      <c r="V947" s="1731"/>
      <c r="W947" s="1731"/>
      <c r="X947" s="1731"/>
      <c r="Y947" s="1731"/>
      <c r="Z947" s="1731"/>
      <c r="AA947" s="1731"/>
      <c r="AB947" s="1731"/>
      <c r="AC947" s="1731"/>
      <c r="AD947" s="1731"/>
      <c r="AE947" s="1731"/>
      <c r="AF947" s="1731"/>
      <c r="AG947" s="1731"/>
      <c r="AH947" s="1731"/>
      <c r="AI947" s="1731"/>
      <c r="AJ947" s="1731"/>
      <c r="AK947" s="1731"/>
      <c r="AL947" s="1731"/>
      <c r="AM947" s="1731"/>
      <c r="AN947" s="1731"/>
      <c r="AO947" s="1731"/>
      <c r="AP947" s="1731"/>
      <c r="AQ947" s="1731"/>
      <c r="AR947" s="1731"/>
      <c r="AS947" s="1731"/>
      <c r="AT947" s="1731"/>
      <c r="AU947" s="1731"/>
      <c r="AV947" s="1731"/>
      <c r="AW947" s="1731"/>
      <c r="AX947" s="1731"/>
      <c r="AY947" s="1731"/>
      <c r="AZ947" s="1731"/>
      <c r="BA947" s="1731"/>
      <c r="BB947" s="1731"/>
      <c r="BC947" s="1731"/>
      <c r="BD947" s="1731"/>
      <c r="BE947" s="1731"/>
      <c r="BF947" s="1731"/>
      <c r="BG947" s="1731"/>
      <c r="BH947" s="1731"/>
      <c r="BI947" s="1731"/>
      <c r="BJ947" s="1731"/>
      <c r="BK947" s="1731"/>
      <c r="BL947" s="1731"/>
      <c r="BM947" s="1731"/>
      <c r="BN947" s="1731"/>
      <c r="BO947" s="1731"/>
      <c r="BP947" s="1731"/>
      <c r="BQ947" s="1731"/>
      <c r="BR947" s="1731"/>
      <c r="BS947" s="1731"/>
      <c r="BT947" s="1731"/>
      <c r="BU947" s="1731"/>
      <c r="BV947" s="1732"/>
      <c r="BW947" s="1732"/>
      <c r="BX947" s="1732"/>
      <c r="BY947" s="1732"/>
      <c r="BZ947" s="1731"/>
      <c r="CA947" s="2200"/>
      <c r="CB947" s="2200"/>
      <c r="CC947" s="2200"/>
      <c r="CD947" s="2200"/>
      <c r="CE947" s="2200"/>
      <c r="CF947" s="2200"/>
      <c r="CG947" s="2200"/>
      <c r="CH947" s="2200"/>
      <c r="CI947" s="2200"/>
      <c r="CJ947" s="2200"/>
      <c r="CK947" s="2200"/>
      <c r="CL947" s="2200"/>
      <c r="CM947" s="2200"/>
      <c r="CN947" s="2200"/>
      <c r="CO947" s="2200"/>
      <c r="CP947" s="2200"/>
      <c r="CQ947" s="2200"/>
      <c r="CR947" s="1731"/>
      <c r="CS947" s="1731"/>
    </row>
    <row r="948" spans="1:97" ht="13.5" customHeight="1" x14ac:dyDescent="0.25">
      <c r="A948" s="1731"/>
      <c r="B948" s="1731"/>
      <c r="C948" s="1731"/>
      <c r="D948" s="1731"/>
      <c r="E948" s="1731"/>
      <c r="F948" s="1731"/>
      <c r="G948" s="1731"/>
      <c r="H948" s="1731"/>
      <c r="I948" s="1731"/>
      <c r="J948" s="1731"/>
      <c r="K948" s="1731"/>
      <c r="L948" s="1731"/>
      <c r="M948" s="1731"/>
      <c r="N948" s="1731"/>
      <c r="O948" s="1731"/>
      <c r="P948" s="1731"/>
      <c r="Q948" s="1731"/>
      <c r="R948" s="1731"/>
      <c r="S948" s="1731"/>
      <c r="T948" s="1731"/>
      <c r="U948" s="1731"/>
      <c r="V948" s="1731"/>
      <c r="W948" s="1731"/>
      <c r="X948" s="1731"/>
      <c r="Y948" s="1731"/>
      <c r="Z948" s="1731"/>
      <c r="AA948" s="1731"/>
      <c r="AB948" s="1731"/>
      <c r="AC948" s="1731"/>
      <c r="AD948" s="1731"/>
      <c r="AE948" s="1731"/>
      <c r="AF948" s="1731"/>
      <c r="AG948" s="1731"/>
      <c r="AH948" s="1731"/>
      <c r="AI948" s="1731"/>
      <c r="AJ948" s="1731"/>
      <c r="AK948" s="1731"/>
      <c r="AL948" s="1731"/>
      <c r="AM948" s="1731"/>
      <c r="AN948" s="1731"/>
      <c r="AO948" s="1731"/>
      <c r="AP948" s="1731"/>
      <c r="AQ948" s="1731"/>
      <c r="AR948" s="1731"/>
      <c r="AS948" s="1731"/>
      <c r="AT948" s="1731"/>
      <c r="AU948" s="1731"/>
      <c r="AV948" s="1731"/>
      <c r="AW948" s="1731"/>
      <c r="AX948" s="1731"/>
      <c r="AY948" s="1731"/>
      <c r="AZ948" s="1731"/>
      <c r="BA948" s="1731"/>
      <c r="BB948" s="1731"/>
      <c r="BC948" s="1731"/>
      <c r="BD948" s="1731"/>
      <c r="BE948" s="1731"/>
      <c r="BF948" s="1731"/>
      <c r="BG948" s="1731"/>
      <c r="BH948" s="1731"/>
      <c r="BI948" s="1731"/>
      <c r="BJ948" s="1731"/>
      <c r="BK948" s="1731"/>
      <c r="BL948" s="1731"/>
      <c r="BM948" s="1731"/>
      <c r="BN948" s="1731"/>
      <c r="BO948" s="1731"/>
      <c r="BP948" s="1731"/>
      <c r="BQ948" s="1731"/>
      <c r="BR948" s="1731"/>
      <c r="BS948" s="1731"/>
      <c r="BT948" s="1731"/>
      <c r="BU948" s="1731"/>
      <c r="BV948" s="1732"/>
      <c r="BW948" s="1732"/>
      <c r="BX948" s="1732"/>
      <c r="BY948" s="1732"/>
      <c r="BZ948" s="1731"/>
      <c r="CA948" s="2200"/>
      <c r="CB948" s="2200"/>
      <c r="CC948" s="2200"/>
      <c r="CD948" s="2200"/>
      <c r="CE948" s="2200"/>
      <c r="CF948" s="2200"/>
      <c r="CG948" s="2200"/>
      <c r="CH948" s="2200"/>
      <c r="CI948" s="2200"/>
      <c r="CJ948" s="2200"/>
      <c r="CK948" s="2200"/>
      <c r="CL948" s="2200"/>
      <c r="CM948" s="2200"/>
      <c r="CN948" s="2200"/>
      <c r="CO948" s="2200"/>
      <c r="CP948" s="2200"/>
      <c r="CQ948" s="2200"/>
      <c r="CR948" s="1731"/>
      <c r="CS948" s="1731"/>
    </row>
    <row r="949" spans="1:97" ht="13.5" customHeight="1" x14ac:dyDescent="0.25">
      <c r="A949" s="1731"/>
      <c r="B949" s="1731"/>
      <c r="C949" s="1731"/>
      <c r="D949" s="1731"/>
      <c r="E949" s="1731"/>
      <c r="F949" s="1731"/>
      <c r="G949" s="1731"/>
      <c r="H949" s="1731"/>
      <c r="I949" s="1731"/>
      <c r="J949" s="1731"/>
      <c r="K949" s="1731"/>
      <c r="L949" s="1731"/>
      <c r="M949" s="1731"/>
      <c r="N949" s="1731"/>
      <c r="O949" s="1731"/>
      <c r="P949" s="1731"/>
      <c r="Q949" s="1731"/>
      <c r="R949" s="1731"/>
      <c r="S949" s="1731"/>
      <c r="T949" s="1731"/>
      <c r="U949" s="1731"/>
      <c r="V949" s="1731"/>
      <c r="W949" s="1731"/>
      <c r="X949" s="1731"/>
      <c r="Y949" s="1731"/>
      <c r="Z949" s="1731"/>
      <c r="AA949" s="1731"/>
      <c r="AB949" s="1731"/>
      <c r="AC949" s="1731"/>
      <c r="AD949" s="1731"/>
      <c r="AE949" s="1731"/>
      <c r="AF949" s="1731"/>
      <c r="AG949" s="1731"/>
      <c r="AH949" s="1731"/>
      <c r="AI949" s="1731"/>
      <c r="AJ949" s="1731"/>
      <c r="AK949" s="1731"/>
      <c r="AL949" s="1731"/>
      <c r="AM949" s="1731"/>
      <c r="AN949" s="1731"/>
      <c r="AO949" s="1731"/>
      <c r="AP949" s="1731"/>
      <c r="AQ949" s="1731"/>
      <c r="AR949" s="1731"/>
      <c r="AS949" s="1731"/>
      <c r="AT949" s="1731"/>
      <c r="AU949" s="1731"/>
      <c r="AV949" s="1731"/>
      <c r="AW949" s="1731"/>
      <c r="AX949" s="1731"/>
      <c r="AY949" s="1731"/>
      <c r="AZ949" s="1731"/>
      <c r="BA949" s="1731"/>
      <c r="BB949" s="1731"/>
      <c r="BC949" s="1731"/>
      <c r="BD949" s="1731"/>
      <c r="BE949" s="1731"/>
      <c r="BF949" s="1731"/>
      <c r="BG949" s="1731"/>
      <c r="BH949" s="1731"/>
      <c r="BI949" s="1731"/>
      <c r="BJ949" s="1731"/>
      <c r="BK949" s="1731"/>
      <c r="BL949" s="1731"/>
      <c r="BM949" s="1731"/>
      <c r="BN949" s="1731"/>
      <c r="BO949" s="1731"/>
      <c r="BP949" s="1731"/>
      <c r="BQ949" s="1731"/>
      <c r="BR949" s="1731"/>
      <c r="BS949" s="1731"/>
      <c r="BT949" s="1731"/>
      <c r="BU949" s="1731"/>
      <c r="BV949" s="1732"/>
      <c r="BW949" s="1732"/>
      <c r="BX949" s="1732"/>
      <c r="BY949" s="1732"/>
      <c r="BZ949" s="1731"/>
      <c r="CA949" s="2200"/>
      <c r="CB949" s="2200"/>
      <c r="CC949" s="2200"/>
      <c r="CD949" s="2200"/>
      <c r="CE949" s="2200"/>
      <c r="CF949" s="2200"/>
      <c r="CG949" s="2200"/>
      <c r="CH949" s="2200"/>
      <c r="CI949" s="2200"/>
      <c r="CJ949" s="2200"/>
      <c r="CK949" s="2200"/>
      <c r="CL949" s="2200"/>
      <c r="CM949" s="2200"/>
      <c r="CN949" s="2200"/>
      <c r="CO949" s="2200"/>
      <c r="CP949" s="2200"/>
      <c r="CQ949" s="2200"/>
      <c r="CR949" s="1731"/>
      <c r="CS949" s="1731"/>
    </row>
    <row r="950" spans="1:97" ht="13.5" customHeight="1" x14ac:dyDescent="0.25">
      <c r="A950" s="1731"/>
      <c r="B950" s="1731"/>
      <c r="C950" s="1731"/>
      <c r="D950" s="1731"/>
      <c r="E950" s="1731"/>
      <c r="F950" s="1731"/>
      <c r="G950" s="1731"/>
      <c r="H950" s="1731"/>
      <c r="I950" s="1731"/>
      <c r="J950" s="1731"/>
      <c r="K950" s="1731"/>
      <c r="L950" s="1731"/>
      <c r="M950" s="1731"/>
      <c r="N950" s="1731"/>
      <c r="O950" s="1731"/>
      <c r="P950" s="1731"/>
      <c r="Q950" s="1731"/>
      <c r="R950" s="1731"/>
      <c r="S950" s="1731"/>
      <c r="T950" s="1731"/>
      <c r="U950" s="1731"/>
      <c r="V950" s="1731"/>
      <c r="W950" s="1731"/>
      <c r="X950" s="1731"/>
      <c r="Y950" s="1731"/>
      <c r="Z950" s="1731"/>
      <c r="AA950" s="1731"/>
      <c r="AB950" s="1731"/>
      <c r="AC950" s="1731"/>
      <c r="AD950" s="1731"/>
      <c r="AE950" s="1731"/>
      <c r="AF950" s="1731"/>
      <c r="AG950" s="1731"/>
      <c r="AH950" s="1731"/>
      <c r="AI950" s="1731"/>
      <c r="AJ950" s="1731"/>
      <c r="AK950" s="1731"/>
      <c r="AL950" s="1731"/>
      <c r="AM950" s="1731"/>
      <c r="AN950" s="1731"/>
      <c r="AO950" s="1731"/>
      <c r="AP950" s="1731"/>
      <c r="AQ950" s="1731"/>
      <c r="AR950" s="1731"/>
      <c r="AS950" s="1731"/>
      <c r="AT950" s="1731"/>
      <c r="AU950" s="1731"/>
      <c r="AV950" s="1731"/>
      <c r="AW950" s="1731"/>
      <c r="AX950" s="1731"/>
      <c r="AY950" s="1731"/>
      <c r="AZ950" s="1731"/>
      <c r="BA950" s="1731"/>
      <c r="BB950" s="1731"/>
      <c r="BC950" s="1731"/>
      <c r="BD950" s="1731"/>
      <c r="BE950" s="1731"/>
      <c r="BF950" s="1731"/>
      <c r="BG950" s="1731"/>
      <c r="BH950" s="1731"/>
      <c r="BI950" s="1731"/>
      <c r="BJ950" s="1731"/>
      <c r="BK950" s="1731"/>
      <c r="BL950" s="1731"/>
      <c r="BM950" s="1731"/>
      <c r="BN950" s="1731"/>
      <c r="BO950" s="1731"/>
      <c r="BP950" s="1731"/>
      <c r="BQ950" s="1731"/>
      <c r="BR950" s="1731"/>
      <c r="BS950" s="1731"/>
      <c r="BT950" s="1731"/>
      <c r="BU950" s="1731"/>
      <c r="BV950" s="1732"/>
      <c r="BW950" s="1732"/>
      <c r="BX950" s="1732"/>
      <c r="BY950" s="1732"/>
      <c r="BZ950" s="1731"/>
      <c r="CA950" s="2200"/>
      <c r="CB950" s="2200"/>
      <c r="CC950" s="2200"/>
      <c r="CD950" s="2200"/>
      <c r="CE950" s="2200"/>
      <c r="CF950" s="2200"/>
      <c r="CG950" s="2200"/>
      <c r="CH950" s="2200"/>
      <c r="CI950" s="2200"/>
      <c r="CJ950" s="2200"/>
      <c r="CK950" s="2200"/>
      <c r="CL950" s="2200"/>
      <c r="CM950" s="2200"/>
      <c r="CN950" s="2200"/>
      <c r="CO950" s="2200"/>
      <c r="CP950" s="2200"/>
      <c r="CQ950" s="2200"/>
      <c r="CR950" s="1731"/>
      <c r="CS950" s="1731"/>
    </row>
    <row r="951" spans="1:97" ht="13.5" customHeight="1" x14ac:dyDescent="0.25">
      <c r="A951" s="1731"/>
      <c r="B951" s="1731"/>
      <c r="C951" s="1731"/>
      <c r="D951" s="1731"/>
      <c r="E951" s="1731"/>
      <c r="F951" s="1731"/>
      <c r="G951" s="1731"/>
      <c r="H951" s="1731"/>
      <c r="I951" s="1731"/>
      <c r="J951" s="1731"/>
      <c r="K951" s="1731"/>
      <c r="L951" s="1731"/>
      <c r="M951" s="1731"/>
      <c r="N951" s="1731"/>
      <c r="O951" s="1731"/>
      <c r="P951" s="1731"/>
      <c r="Q951" s="1731"/>
      <c r="R951" s="1731"/>
      <c r="S951" s="1731"/>
      <c r="T951" s="1731"/>
      <c r="U951" s="1731"/>
      <c r="V951" s="1731"/>
      <c r="W951" s="1731"/>
      <c r="X951" s="1731"/>
      <c r="Y951" s="1731"/>
      <c r="Z951" s="1731"/>
      <c r="AA951" s="1731"/>
      <c r="AB951" s="1731"/>
      <c r="AC951" s="1731"/>
      <c r="AD951" s="1731"/>
      <c r="AE951" s="1731"/>
      <c r="AF951" s="1731"/>
      <c r="AG951" s="1731"/>
      <c r="AH951" s="1731"/>
      <c r="AI951" s="1731"/>
      <c r="AJ951" s="1731"/>
      <c r="AK951" s="1731"/>
      <c r="AL951" s="1731"/>
      <c r="AM951" s="1731"/>
      <c r="AN951" s="1731"/>
      <c r="AO951" s="1731"/>
      <c r="AP951" s="1731"/>
      <c r="AQ951" s="1731"/>
      <c r="AR951" s="1731"/>
      <c r="AS951" s="1731"/>
      <c r="AT951" s="1731"/>
      <c r="AU951" s="1731"/>
      <c r="AV951" s="1731"/>
      <c r="AW951" s="1731"/>
      <c r="AX951" s="1731"/>
      <c r="AY951" s="1731"/>
      <c r="AZ951" s="1731"/>
      <c r="BA951" s="1731"/>
      <c r="BB951" s="1731"/>
      <c r="BC951" s="1731"/>
      <c r="BD951" s="1731"/>
      <c r="BE951" s="1731"/>
      <c r="BF951" s="1731"/>
      <c r="BG951" s="1731"/>
      <c r="BH951" s="1731"/>
      <c r="BI951" s="1731"/>
      <c r="BJ951" s="1731"/>
      <c r="BK951" s="1731"/>
      <c r="BL951" s="1731"/>
      <c r="BM951" s="1731"/>
      <c r="BN951" s="1731"/>
      <c r="BO951" s="1731"/>
      <c r="BP951" s="1731"/>
      <c r="BQ951" s="1731"/>
      <c r="BR951" s="1731"/>
      <c r="BS951" s="1731"/>
      <c r="BT951" s="1731"/>
      <c r="BU951" s="1731"/>
      <c r="BV951" s="1732"/>
      <c r="BW951" s="1732"/>
      <c r="BX951" s="1732"/>
      <c r="BY951" s="1732"/>
      <c r="BZ951" s="1731"/>
      <c r="CA951" s="2200"/>
      <c r="CB951" s="2200"/>
      <c r="CC951" s="2200"/>
      <c r="CD951" s="2200"/>
      <c r="CE951" s="2200"/>
      <c r="CF951" s="2200"/>
      <c r="CG951" s="2200"/>
      <c r="CH951" s="2200"/>
      <c r="CI951" s="2200"/>
      <c r="CJ951" s="2200"/>
      <c r="CK951" s="2200"/>
      <c r="CL951" s="2200"/>
      <c r="CM951" s="2200"/>
      <c r="CN951" s="2200"/>
      <c r="CO951" s="2200"/>
      <c r="CP951" s="2200"/>
      <c r="CQ951" s="2200"/>
      <c r="CR951" s="1731"/>
      <c r="CS951" s="1731"/>
    </row>
    <row r="952" spans="1:97" ht="13.5" customHeight="1" x14ac:dyDescent="0.25">
      <c r="A952" s="1731"/>
      <c r="B952" s="1731"/>
      <c r="C952" s="1731"/>
      <c r="D952" s="1731"/>
      <c r="E952" s="1731"/>
      <c r="F952" s="1731"/>
      <c r="G952" s="1731"/>
      <c r="H952" s="1731"/>
      <c r="I952" s="1731"/>
      <c r="J952" s="1731"/>
      <c r="K952" s="1731"/>
      <c r="L952" s="1731"/>
      <c r="M952" s="1731"/>
      <c r="N952" s="1731"/>
      <c r="O952" s="1731"/>
      <c r="P952" s="1731"/>
      <c r="Q952" s="1731"/>
      <c r="R952" s="1731"/>
      <c r="S952" s="1731"/>
      <c r="T952" s="1731"/>
      <c r="U952" s="1731"/>
      <c r="V952" s="1731"/>
      <c r="W952" s="1731"/>
      <c r="X952" s="1731"/>
      <c r="Y952" s="1731"/>
      <c r="Z952" s="1731"/>
      <c r="AA952" s="1731"/>
      <c r="AB952" s="1731"/>
      <c r="AC952" s="1731"/>
      <c r="AD952" s="1731"/>
      <c r="AE952" s="1731"/>
      <c r="AF952" s="1731"/>
      <c r="AG952" s="1731"/>
      <c r="AH952" s="1731"/>
      <c r="AI952" s="1731"/>
      <c r="AJ952" s="1731"/>
      <c r="AK952" s="1731"/>
      <c r="AL952" s="1731"/>
      <c r="AM952" s="1731"/>
      <c r="AN952" s="1731"/>
      <c r="AO952" s="1731"/>
      <c r="AP952" s="1731"/>
      <c r="AQ952" s="1731"/>
      <c r="AR952" s="1731"/>
      <c r="AS952" s="1731"/>
      <c r="AT952" s="1731"/>
      <c r="AU952" s="1731"/>
      <c r="AV952" s="1731"/>
      <c r="AW952" s="1731"/>
      <c r="AX952" s="1731"/>
      <c r="AY952" s="1731"/>
      <c r="AZ952" s="1731"/>
      <c r="BA952" s="1731"/>
      <c r="BB952" s="1731"/>
      <c r="BC952" s="1731"/>
      <c r="BD952" s="1731"/>
      <c r="BE952" s="1731"/>
      <c r="BF952" s="1731"/>
      <c r="BG952" s="1731"/>
      <c r="BH952" s="1731"/>
      <c r="BI952" s="1731"/>
      <c r="BJ952" s="1731"/>
      <c r="BK952" s="1731"/>
      <c r="BL952" s="1731"/>
      <c r="BM952" s="1731"/>
      <c r="BN952" s="1731"/>
      <c r="BO952" s="1731"/>
      <c r="BP952" s="1731"/>
      <c r="BQ952" s="1731"/>
      <c r="BR952" s="1731"/>
      <c r="BS952" s="1731"/>
      <c r="BT952" s="1731"/>
      <c r="BU952" s="1731"/>
      <c r="BV952" s="1732"/>
      <c r="BW952" s="1732"/>
      <c r="BX952" s="1732"/>
      <c r="BY952" s="1732"/>
      <c r="BZ952" s="1731"/>
      <c r="CA952" s="2200"/>
      <c r="CB952" s="2200"/>
      <c r="CC952" s="2200"/>
      <c r="CD952" s="2200"/>
      <c r="CE952" s="2200"/>
      <c r="CF952" s="2200"/>
      <c r="CG952" s="2200"/>
      <c r="CH952" s="2200"/>
      <c r="CI952" s="2200"/>
      <c r="CJ952" s="2200"/>
      <c r="CK952" s="2200"/>
      <c r="CL952" s="2200"/>
      <c r="CM952" s="2200"/>
      <c r="CN952" s="2200"/>
      <c r="CO952" s="2200"/>
      <c r="CP952" s="2200"/>
      <c r="CQ952" s="2200"/>
      <c r="CR952" s="1731"/>
      <c r="CS952" s="1731"/>
    </row>
    <row r="953" spans="1:97" ht="13.5" customHeight="1" x14ac:dyDescent="0.25">
      <c r="A953" s="1731"/>
      <c r="B953" s="1731"/>
      <c r="C953" s="1731"/>
      <c r="D953" s="1731"/>
      <c r="E953" s="1731"/>
      <c r="F953" s="1731"/>
      <c r="G953" s="1731"/>
      <c r="H953" s="1731"/>
      <c r="I953" s="1731"/>
      <c r="J953" s="1731"/>
      <c r="K953" s="1731"/>
      <c r="L953" s="1731"/>
      <c r="M953" s="1731"/>
      <c r="N953" s="1731"/>
      <c r="O953" s="1731"/>
      <c r="P953" s="1731"/>
      <c r="Q953" s="1731"/>
      <c r="R953" s="1731"/>
      <c r="S953" s="1731"/>
      <c r="T953" s="1731"/>
      <c r="U953" s="1731"/>
      <c r="V953" s="1731"/>
      <c r="W953" s="1731"/>
      <c r="X953" s="1731"/>
      <c r="Y953" s="1731"/>
      <c r="Z953" s="1731"/>
      <c r="AA953" s="1731"/>
      <c r="AB953" s="1731"/>
      <c r="AC953" s="1731"/>
      <c r="AD953" s="1731"/>
      <c r="AE953" s="1731"/>
      <c r="AF953" s="1731"/>
      <c r="AG953" s="1731"/>
      <c r="AH953" s="1731"/>
      <c r="AI953" s="1731"/>
      <c r="AJ953" s="1731"/>
      <c r="AK953" s="1731"/>
      <c r="AL953" s="1731"/>
      <c r="AM953" s="1731"/>
      <c r="AN953" s="1731"/>
      <c r="AO953" s="1731"/>
      <c r="AP953" s="1731"/>
      <c r="AQ953" s="1731"/>
      <c r="AR953" s="1731"/>
      <c r="AS953" s="1731"/>
      <c r="AT953" s="1731"/>
      <c r="AU953" s="1731"/>
      <c r="AV953" s="1731"/>
      <c r="AW953" s="1731"/>
      <c r="AX953" s="1731"/>
      <c r="AY953" s="1731"/>
      <c r="AZ953" s="1731"/>
      <c r="BA953" s="1731"/>
      <c r="BB953" s="1731"/>
      <c r="BC953" s="1731"/>
      <c r="BD953" s="1731"/>
      <c r="BE953" s="1731"/>
      <c r="BF953" s="1731"/>
      <c r="BG953" s="1731"/>
      <c r="BH953" s="1731"/>
      <c r="BI953" s="1731"/>
      <c r="BJ953" s="1731"/>
      <c r="BK953" s="1731"/>
      <c r="BL953" s="1731"/>
      <c r="BM953" s="1731"/>
      <c r="BN953" s="1731"/>
      <c r="BO953" s="1731"/>
      <c r="BP953" s="1731"/>
      <c r="BQ953" s="1731"/>
      <c r="BR953" s="1731"/>
      <c r="BS953" s="1731"/>
      <c r="BT953" s="1731"/>
      <c r="BU953" s="1731"/>
      <c r="BV953" s="1732"/>
      <c r="BW953" s="1732"/>
      <c r="BX953" s="1732"/>
      <c r="BY953" s="1732"/>
      <c r="BZ953" s="1731"/>
      <c r="CA953" s="2200"/>
      <c r="CB953" s="2200"/>
      <c r="CC953" s="2200"/>
      <c r="CD953" s="2200"/>
      <c r="CE953" s="2200"/>
      <c r="CF953" s="2200"/>
      <c r="CG953" s="2200"/>
      <c r="CH953" s="2200"/>
      <c r="CI953" s="2200"/>
      <c r="CJ953" s="2200"/>
      <c r="CK953" s="2200"/>
      <c r="CL953" s="2200"/>
      <c r="CM953" s="2200"/>
      <c r="CN953" s="2200"/>
      <c r="CO953" s="2200"/>
      <c r="CP953" s="2200"/>
      <c r="CQ953" s="2200"/>
      <c r="CR953" s="1731"/>
      <c r="CS953" s="1731"/>
    </row>
    <row r="954" spans="1:97" ht="13.5" customHeight="1" x14ac:dyDescent="0.25">
      <c r="A954" s="1731"/>
      <c r="B954" s="1731"/>
      <c r="C954" s="1731"/>
      <c r="D954" s="1731"/>
      <c r="E954" s="1731"/>
      <c r="F954" s="1731"/>
      <c r="G954" s="1731"/>
      <c r="H954" s="1731"/>
      <c r="I954" s="1731"/>
      <c r="J954" s="1731"/>
      <c r="K954" s="1731"/>
      <c r="L954" s="1731"/>
      <c r="M954" s="1731"/>
      <c r="N954" s="1731"/>
      <c r="O954" s="1731"/>
      <c r="P954" s="1731"/>
      <c r="Q954" s="1731"/>
      <c r="R954" s="1731"/>
      <c r="S954" s="1731"/>
      <c r="T954" s="1731"/>
      <c r="U954" s="1731"/>
      <c r="V954" s="1731"/>
      <c r="W954" s="1731"/>
      <c r="X954" s="1731"/>
      <c r="Y954" s="1731"/>
      <c r="Z954" s="1731"/>
      <c r="AA954" s="1731"/>
      <c r="AB954" s="1731"/>
      <c r="AC954" s="1731"/>
      <c r="AD954" s="1731"/>
      <c r="AE954" s="1731"/>
      <c r="AF954" s="1731"/>
      <c r="AG954" s="1731"/>
      <c r="AH954" s="1731"/>
      <c r="AI954" s="1731"/>
      <c r="AJ954" s="1731"/>
      <c r="AK954" s="1731"/>
      <c r="AL954" s="1731"/>
      <c r="AM954" s="1731"/>
      <c r="AN954" s="1731"/>
      <c r="AO954" s="1731"/>
      <c r="AP954" s="1731"/>
      <c r="AQ954" s="1731"/>
      <c r="AR954" s="1731"/>
      <c r="AS954" s="1731"/>
      <c r="AT954" s="1731"/>
      <c r="AU954" s="1731"/>
      <c r="AV954" s="1731"/>
      <c r="AW954" s="1731"/>
      <c r="AX954" s="1731"/>
      <c r="AY954" s="1731"/>
      <c r="AZ954" s="1731"/>
      <c r="BA954" s="1731"/>
      <c r="BB954" s="1731"/>
      <c r="BC954" s="1731"/>
      <c r="BD954" s="1731"/>
      <c r="BE954" s="1731"/>
      <c r="BF954" s="1731"/>
      <c r="BG954" s="1731"/>
      <c r="BH954" s="1731"/>
      <c r="BI954" s="1731"/>
      <c r="BJ954" s="1731"/>
      <c r="BK954" s="1731"/>
      <c r="BL954" s="1731"/>
      <c r="BM954" s="1731"/>
      <c r="BN954" s="1731"/>
      <c r="BO954" s="1731"/>
      <c r="BP954" s="1731"/>
      <c r="BQ954" s="1731"/>
      <c r="BR954" s="1731"/>
      <c r="BS954" s="1731"/>
      <c r="BT954" s="1731"/>
      <c r="BU954" s="1731"/>
      <c r="BV954" s="1732"/>
      <c r="BW954" s="1732"/>
      <c r="BX954" s="1732"/>
      <c r="BY954" s="1732"/>
      <c r="BZ954" s="1731"/>
      <c r="CA954" s="2200"/>
      <c r="CB954" s="2200"/>
      <c r="CC954" s="2200"/>
      <c r="CD954" s="2200"/>
      <c r="CE954" s="2200"/>
      <c r="CF954" s="2200"/>
      <c r="CG954" s="2200"/>
      <c r="CH954" s="2200"/>
      <c r="CI954" s="2200"/>
      <c r="CJ954" s="2200"/>
      <c r="CK954" s="2200"/>
      <c r="CL954" s="2200"/>
      <c r="CM954" s="2200"/>
      <c r="CN954" s="2200"/>
      <c r="CO954" s="2200"/>
      <c r="CP954" s="2200"/>
      <c r="CQ954" s="2200"/>
      <c r="CR954" s="1731"/>
      <c r="CS954" s="1731"/>
    </row>
    <row r="955" spans="1:97" ht="13.5" customHeight="1" x14ac:dyDescent="0.25">
      <c r="A955" s="1731"/>
      <c r="B955" s="1731"/>
      <c r="C955" s="1731"/>
      <c r="D955" s="1731"/>
      <c r="E955" s="1731"/>
      <c r="F955" s="1731"/>
      <c r="G955" s="1731"/>
      <c r="H955" s="1731"/>
      <c r="I955" s="1731"/>
      <c r="J955" s="1731"/>
      <c r="K955" s="1731"/>
      <c r="L955" s="1731"/>
      <c r="M955" s="1731"/>
      <c r="N955" s="1731"/>
      <c r="O955" s="1731"/>
      <c r="P955" s="1731"/>
      <c r="Q955" s="1731"/>
      <c r="R955" s="1731"/>
      <c r="S955" s="1731"/>
      <c r="T955" s="1731"/>
      <c r="U955" s="1731"/>
      <c r="V955" s="1731"/>
      <c r="W955" s="1731"/>
      <c r="X955" s="1731"/>
      <c r="Y955" s="1731"/>
      <c r="Z955" s="1731"/>
      <c r="AA955" s="1731"/>
      <c r="AB955" s="1731"/>
      <c r="AC955" s="1731"/>
      <c r="AD955" s="1731"/>
      <c r="AE955" s="1731"/>
      <c r="AF955" s="1731"/>
      <c r="AG955" s="1731"/>
      <c r="AH955" s="1731"/>
      <c r="AI955" s="1731"/>
      <c r="AJ955" s="1731"/>
      <c r="AK955" s="1731"/>
      <c r="AL955" s="1731"/>
      <c r="AM955" s="1731"/>
      <c r="AN955" s="1731"/>
      <c r="AO955" s="1731"/>
      <c r="AP955" s="1731"/>
      <c r="AQ955" s="1731"/>
      <c r="AR955" s="1731"/>
      <c r="AS955" s="1731"/>
      <c r="AT955" s="1731"/>
      <c r="AU955" s="1731"/>
      <c r="AV955" s="1731"/>
      <c r="AW955" s="1731"/>
      <c r="AX955" s="1731"/>
      <c r="AY955" s="1731"/>
      <c r="AZ955" s="1731"/>
      <c r="BA955" s="1731"/>
      <c r="BB955" s="1731"/>
      <c r="BC955" s="1731"/>
      <c r="BD955" s="1731"/>
      <c r="BE955" s="1731"/>
      <c r="BF955" s="1731"/>
      <c r="BG955" s="1731"/>
      <c r="BH955" s="1731"/>
      <c r="BI955" s="1731"/>
      <c r="BJ955" s="1731"/>
      <c r="BK955" s="1731"/>
      <c r="BL955" s="1731"/>
      <c r="BM955" s="1731"/>
      <c r="BN955" s="1731"/>
      <c r="BO955" s="1731"/>
      <c r="BP955" s="1731"/>
      <c r="BQ955" s="1731"/>
      <c r="BR955" s="1731"/>
      <c r="BS955" s="1731"/>
      <c r="BT955" s="1731"/>
      <c r="BU955" s="1731"/>
      <c r="BV955" s="1732"/>
      <c r="BW955" s="1732"/>
      <c r="BX955" s="1732"/>
      <c r="BY955" s="1732"/>
      <c r="BZ955" s="1731"/>
      <c r="CA955" s="2200"/>
      <c r="CB955" s="2200"/>
      <c r="CC955" s="2200"/>
      <c r="CD955" s="2200"/>
      <c r="CE955" s="2200"/>
      <c r="CF955" s="2200"/>
      <c r="CG955" s="2200"/>
      <c r="CH955" s="2200"/>
      <c r="CI955" s="2200"/>
      <c r="CJ955" s="2200"/>
      <c r="CK955" s="2200"/>
      <c r="CL955" s="2200"/>
      <c r="CM955" s="2200"/>
      <c r="CN955" s="2200"/>
      <c r="CO955" s="2200"/>
      <c r="CP955" s="2200"/>
      <c r="CQ955" s="2200"/>
      <c r="CR955" s="1731"/>
      <c r="CS955" s="1731"/>
    </row>
    <row r="956" spans="1:97" ht="13.5" customHeight="1" x14ac:dyDescent="0.25">
      <c r="A956" s="1731"/>
      <c r="B956" s="1731"/>
      <c r="C956" s="1731"/>
      <c r="D956" s="1731"/>
      <c r="E956" s="1731"/>
      <c r="F956" s="1731"/>
      <c r="G956" s="1731"/>
      <c r="H956" s="1731"/>
      <c r="I956" s="1731"/>
      <c r="J956" s="1731"/>
      <c r="K956" s="1731"/>
      <c r="L956" s="1731"/>
      <c r="M956" s="1731"/>
      <c r="N956" s="1731"/>
      <c r="O956" s="1731"/>
      <c r="P956" s="1731"/>
      <c r="Q956" s="1731"/>
      <c r="R956" s="1731"/>
      <c r="S956" s="1731"/>
      <c r="T956" s="1731"/>
      <c r="U956" s="1731"/>
      <c r="V956" s="1731"/>
      <c r="W956" s="1731"/>
      <c r="X956" s="1731"/>
      <c r="Y956" s="1731"/>
      <c r="Z956" s="1731"/>
      <c r="AA956" s="1731"/>
      <c r="AB956" s="1731"/>
      <c r="AC956" s="1731"/>
      <c r="AD956" s="1731"/>
      <c r="AE956" s="1731"/>
      <c r="AF956" s="1731"/>
      <c r="AG956" s="1731"/>
      <c r="AH956" s="1731"/>
      <c r="AI956" s="1731"/>
      <c r="AJ956" s="1731"/>
      <c r="AK956" s="1731"/>
      <c r="AL956" s="1731"/>
      <c r="AM956" s="1731"/>
      <c r="AN956" s="1731"/>
      <c r="AO956" s="1731"/>
      <c r="AP956" s="1731"/>
      <c r="AQ956" s="1731"/>
      <c r="AR956" s="1731"/>
      <c r="AS956" s="1731"/>
      <c r="AT956" s="1731"/>
      <c r="AU956" s="1731"/>
      <c r="AV956" s="1731"/>
      <c r="AW956" s="1731"/>
      <c r="AX956" s="1731"/>
      <c r="AY956" s="1731"/>
      <c r="AZ956" s="1731"/>
      <c r="BA956" s="1731"/>
      <c r="BB956" s="1731"/>
      <c r="BC956" s="1731"/>
      <c r="BD956" s="1731"/>
      <c r="BE956" s="1731"/>
      <c r="BF956" s="1731"/>
      <c r="BG956" s="1731"/>
      <c r="BH956" s="1731"/>
      <c r="BI956" s="1731"/>
      <c r="BJ956" s="1731"/>
      <c r="BK956" s="1731"/>
      <c r="BL956" s="1731"/>
      <c r="BM956" s="1731"/>
      <c r="BN956" s="1731"/>
      <c r="BO956" s="1731"/>
      <c r="BP956" s="1731"/>
      <c r="BQ956" s="1731"/>
      <c r="BR956" s="1731"/>
      <c r="BS956" s="1731"/>
      <c r="BT956" s="1731"/>
      <c r="BU956" s="1731"/>
      <c r="BV956" s="1732"/>
      <c r="BW956" s="1732"/>
      <c r="BX956" s="1732"/>
      <c r="BY956" s="1732"/>
      <c r="BZ956" s="1731"/>
      <c r="CA956" s="2200"/>
      <c r="CB956" s="2200"/>
      <c r="CC956" s="2200"/>
      <c r="CD956" s="2200"/>
      <c r="CE956" s="2200"/>
      <c r="CF956" s="2200"/>
      <c r="CG956" s="2200"/>
      <c r="CH956" s="2200"/>
      <c r="CI956" s="2200"/>
      <c r="CJ956" s="2200"/>
      <c r="CK956" s="2200"/>
      <c r="CL956" s="2200"/>
      <c r="CM956" s="2200"/>
      <c r="CN956" s="2200"/>
      <c r="CO956" s="2200"/>
      <c r="CP956" s="2200"/>
      <c r="CQ956" s="2200"/>
      <c r="CR956" s="1731"/>
      <c r="CS956" s="1731"/>
    </row>
    <row r="957" spans="1:97" ht="13.5" customHeight="1" x14ac:dyDescent="0.25">
      <c r="A957" s="1731"/>
      <c r="B957" s="1731"/>
      <c r="C957" s="1731"/>
      <c r="D957" s="1731"/>
      <c r="E957" s="1731"/>
      <c r="F957" s="1731"/>
      <c r="G957" s="1731"/>
      <c r="H957" s="1731"/>
      <c r="I957" s="1731"/>
      <c r="J957" s="1731"/>
      <c r="K957" s="1731"/>
      <c r="L957" s="1731"/>
      <c r="M957" s="1731"/>
      <c r="N957" s="1731"/>
      <c r="O957" s="1731"/>
      <c r="P957" s="1731"/>
      <c r="Q957" s="1731"/>
      <c r="R957" s="1731"/>
      <c r="S957" s="1731"/>
      <c r="T957" s="1731"/>
      <c r="U957" s="1731"/>
      <c r="V957" s="1731"/>
      <c r="W957" s="1731"/>
      <c r="X957" s="1731"/>
      <c r="Y957" s="1731"/>
      <c r="Z957" s="1731"/>
      <c r="AA957" s="1731"/>
      <c r="AB957" s="1731"/>
      <c r="AC957" s="1731"/>
      <c r="AD957" s="1731"/>
      <c r="AE957" s="1731"/>
      <c r="AF957" s="1731"/>
      <c r="AG957" s="1731"/>
      <c r="AH957" s="1731"/>
      <c r="AI957" s="1731"/>
      <c r="AJ957" s="1731"/>
      <c r="AK957" s="1731"/>
      <c r="AL957" s="1731"/>
      <c r="AM957" s="1731"/>
      <c r="AN957" s="1731"/>
      <c r="AO957" s="1731"/>
      <c r="AP957" s="1731"/>
      <c r="AQ957" s="1731"/>
      <c r="AR957" s="1731"/>
      <c r="AS957" s="1731"/>
      <c r="AT957" s="1731"/>
      <c r="AU957" s="1731"/>
      <c r="AV957" s="1731"/>
      <c r="AW957" s="1731"/>
      <c r="AX957" s="1731"/>
      <c r="AY957" s="1731"/>
      <c r="AZ957" s="1731"/>
      <c r="BA957" s="1731"/>
      <c r="BB957" s="1731"/>
      <c r="BC957" s="1731"/>
      <c r="BD957" s="1731"/>
      <c r="BE957" s="1731"/>
      <c r="BF957" s="1731"/>
      <c r="BG957" s="1731"/>
      <c r="BH957" s="1731"/>
      <c r="BI957" s="1731"/>
      <c r="BJ957" s="1731"/>
      <c r="BK957" s="1731"/>
      <c r="BL957" s="1731"/>
      <c r="BM957" s="1731"/>
      <c r="BN957" s="1731"/>
      <c r="BO957" s="1731"/>
      <c r="BP957" s="1731"/>
      <c r="BQ957" s="1731"/>
      <c r="BR957" s="1731"/>
      <c r="BS957" s="1731"/>
      <c r="BT957" s="1731"/>
      <c r="BU957" s="1731"/>
      <c r="BV957" s="1732"/>
      <c r="BW957" s="1732"/>
      <c r="BX957" s="1732"/>
      <c r="BY957" s="1732"/>
      <c r="BZ957" s="1731"/>
      <c r="CA957" s="2200"/>
      <c r="CB957" s="2200"/>
      <c r="CC957" s="2200"/>
      <c r="CD957" s="2200"/>
      <c r="CE957" s="2200"/>
      <c r="CF957" s="2200"/>
      <c r="CG957" s="2200"/>
      <c r="CH957" s="2200"/>
      <c r="CI957" s="2200"/>
      <c r="CJ957" s="2200"/>
      <c r="CK957" s="2200"/>
      <c r="CL957" s="2200"/>
      <c r="CM957" s="2200"/>
      <c r="CN957" s="2200"/>
      <c r="CO957" s="2200"/>
      <c r="CP957" s="2200"/>
      <c r="CQ957" s="2200"/>
      <c r="CR957" s="1731"/>
      <c r="CS957" s="1731"/>
    </row>
    <row r="958" spans="1:97" ht="13.5" customHeight="1" x14ac:dyDescent="0.25">
      <c r="A958" s="1731"/>
      <c r="B958" s="1731"/>
      <c r="C958" s="1731"/>
      <c r="D958" s="1731"/>
      <c r="E958" s="1731"/>
      <c r="F958" s="1731"/>
      <c r="G958" s="1731"/>
      <c r="H958" s="1731"/>
      <c r="I958" s="1731"/>
      <c r="J958" s="1731"/>
      <c r="K958" s="1731"/>
      <c r="L958" s="1731"/>
      <c r="M958" s="1731"/>
      <c r="N958" s="1731"/>
      <c r="O958" s="1731"/>
      <c r="P958" s="1731"/>
      <c r="Q958" s="1731"/>
      <c r="R958" s="1731"/>
      <c r="S958" s="1731"/>
      <c r="T958" s="1731"/>
      <c r="U958" s="1731"/>
      <c r="V958" s="1731"/>
      <c r="W958" s="1731"/>
      <c r="X958" s="1731"/>
      <c r="Y958" s="1731"/>
      <c r="Z958" s="1731"/>
      <c r="AA958" s="1731"/>
      <c r="AB958" s="1731"/>
      <c r="AC958" s="1731"/>
      <c r="AD958" s="1731"/>
      <c r="AE958" s="1731"/>
      <c r="AF958" s="1731"/>
      <c r="AG958" s="1731"/>
      <c r="AH958" s="1731"/>
      <c r="AI958" s="1731"/>
      <c r="AJ958" s="1731"/>
      <c r="AK958" s="1731"/>
      <c r="AL958" s="1731"/>
      <c r="AM958" s="1731"/>
      <c r="AN958" s="1731"/>
      <c r="AO958" s="1731"/>
      <c r="AP958" s="1731"/>
      <c r="AQ958" s="1731"/>
      <c r="AR958" s="1731"/>
      <c r="AS958" s="1731"/>
      <c r="AT958" s="1731"/>
      <c r="AU958" s="1731"/>
      <c r="AV958" s="1731"/>
      <c r="AW958" s="1731"/>
      <c r="AX958" s="1731"/>
      <c r="AY958" s="1731"/>
      <c r="AZ958" s="1731"/>
      <c r="BA958" s="1731"/>
      <c r="BB958" s="1731"/>
      <c r="BC958" s="1731"/>
      <c r="BD958" s="1731"/>
      <c r="BE958" s="1731"/>
      <c r="BF958" s="1731"/>
      <c r="BG958" s="1731"/>
      <c r="BH958" s="1731"/>
      <c r="BI958" s="1731"/>
      <c r="BJ958" s="1731"/>
      <c r="BK958" s="1731"/>
      <c r="BL958" s="1731"/>
      <c r="BM958" s="1731"/>
      <c r="BN958" s="1731"/>
      <c r="BO958" s="1731"/>
      <c r="BP958" s="1731"/>
      <c r="BQ958" s="1731"/>
      <c r="BR958" s="1731"/>
      <c r="BS958" s="1731"/>
      <c r="BT958" s="1731"/>
      <c r="BU958" s="1731"/>
      <c r="BV958" s="1732"/>
      <c r="BW958" s="1732"/>
      <c r="BX958" s="1732"/>
      <c r="BY958" s="1732"/>
      <c r="BZ958" s="1731"/>
      <c r="CA958" s="2200"/>
      <c r="CB958" s="2200"/>
      <c r="CC958" s="2200"/>
      <c r="CD958" s="2200"/>
      <c r="CE958" s="2200"/>
      <c r="CF958" s="2200"/>
      <c r="CG958" s="2200"/>
      <c r="CH958" s="2200"/>
      <c r="CI958" s="2200"/>
      <c r="CJ958" s="2200"/>
      <c r="CK958" s="2200"/>
      <c r="CL958" s="2200"/>
      <c r="CM958" s="2200"/>
      <c r="CN958" s="2200"/>
      <c r="CO958" s="2200"/>
      <c r="CP958" s="2200"/>
      <c r="CQ958" s="2200"/>
      <c r="CR958" s="1731"/>
      <c r="CS958" s="1731"/>
    </row>
    <row r="959" spans="1:97" ht="13.5" customHeight="1" x14ac:dyDescent="0.25">
      <c r="A959" s="1731"/>
      <c r="B959" s="1731"/>
      <c r="C959" s="1731"/>
      <c r="D959" s="1731"/>
      <c r="E959" s="1731"/>
      <c r="F959" s="1731"/>
      <c r="G959" s="1731"/>
      <c r="H959" s="1731"/>
      <c r="I959" s="1731"/>
      <c r="J959" s="1731"/>
      <c r="K959" s="1731"/>
      <c r="L959" s="1731"/>
      <c r="M959" s="1731"/>
      <c r="N959" s="1731"/>
      <c r="O959" s="1731"/>
      <c r="P959" s="1731"/>
      <c r="Q959" s="1731"/>
      <c r="R959" s="1731"/>
      <c r="S959" s="1731"/>
      <c r="T959" s="1731"/>
      <c r="U959" s="1731"/>
      <c r="V959" s="1731"/>
      <c r="W959" s="1731"/>
      <c r="X959" s="1731"/>
      <c r="Y959" s="1731"/>
      <c r="Z959" s="1731"/>
      <c r="AA959" s="1731"/>
      <c r="AB959" s="1731"/>
      <c r="AC959" s="1731"/>
      <c r="AD959" s="1731"/>
      <c r="AE959" s="1731"/>
      <c r="AF959" s="1731"/>
      <c r="AG959" s="1731"/>
      <c r="AH959" s="1731"/>
      <c r="AI959" s="1731"/>
      <c r="AJ959" s="1731"/>
      <c r="AK959" s="1731"/>
      <c r="AL959" s="1731"/>
      <c r="AM959" s="1731"/>
      <c r="AN959" s="1731"/>
      <c r="AO959" s="1731"/>
      <c r="AP959" s="1731"/>
      <c r="AQ959" s="1731"/>
      <c r="AR959" s="1731"/>
      <c r="AS959" s="1731"/>
      <c r="AT959" s="1731"/>
      <c r="AU959" s="1731"/>
      <c r="AV959" s="1731"/>
      <c r="AW959" s="1731"/>
      <c r="AX959" s="1731"/>
      <c r="AY959" s="1731"/>
      <c r="AZ959" s="1731"/>
      <c r="BA959" s="1731"/>
      <c r="BB959" s="1731"/>
      <c r="BC959" s="1731"/>
      <c r="BD959" s="1731"/>
      <c r="BE959" s="1731"/>
      <c r="BF959" s="1731"/>
      <c r="BG959" s="1731"/>
      <c r="BH959" s="1731"/>
      <c r="BI959" s="1731"/>
      <c r="BJ959" s="1731"/>
      <c r="BK959" s="1731"/>
      <c r="BL959" s="1731"/>
      <c r="BM959" s="1731"/>
      <c r="BN959" s="1731"/>
      <c r="BO959" s="1731"/>
      <c r="BP959" s="1731"/>
      <c r="BQ959" s="1731"/>
      <c r="BR959" s="1731"/>
      <c r="BS959" s="1731"/>
      <c r="BT959" s="1731"/>
      <c r="BU959" s="1731"/>
      <c r="BV959" s="1732"/>
      <c r="BW959" s="1732"/>
      <c r="BX959" s="1732"/>
      <c r="BY959" s="1732"/>
      <c r="BZ959" s="1731"/>
      <c r="CA959" s="2200"/>
      <c r="CB959" s="2200"/>
      <c r="CC959" s="2200"/>
      <c r="CD959" s="2200"/>
      <c r="CE959" s="2200"/>
      <c r="CF959" s="2200"/>
      <c r="CG959" s="2200"/>
      <c r="CH959" s="2200"/>
      <c r="CI959" s="2200"/>
      <c r="CJ959" s="2200"/>
      <c r="CK959" s="2200"/>
      <c r="CL959" s="2200"/>
      <c r="CM959" s="2200"/>
      <c r="CN959" s="2200"/>
      <c r="CO959" s="2200"/>
      <c r="CP959" s="2200"/>
      <c r="CQ959" s="2200"/>
      <c r="CR959" s="1731"/>
      <c r="CS959" s="1731"/>
    </row>
    <row r="960" spans="1:97" ht="13.5" customHeight="1" x14ac:dyDescent="0.25">
      <c r="A960" s="1731"/>
      <c r="B960" s="1731"/>
      <c r="C960" s="1731"/>
      <c r="D960" s="1731"/>
      <c r="E960" s="1731"/>
      <c r="F960" s="1731"/>
      <c r="G960" s="1731"/>
      <c r="H960" s="1731"/>
      <c r="I960" s="1731"/>
      <c r="J960" s="1731"/>
      <c r="K960" s="1731"/>
      <c r="L960" s="1731"/>
      <c r="M960" s="1731"/>
      <c r="N960" s="1731"/>
      <c r="O960" s="1731"/>
      <c r="P960" s="1731"/>
      <c r="Q960" s="1731"/>
      <c r="R960" s="1731"/>
      <c r="S960" s="1731"/>
      <c r="T960" s="1731"/>
      <c r="U960" s="1731"/>
      <c r="V960" s="1731"/>
      <c r="W960" s="1731"/>
      <c r="X960" s="1731"/>
      <c r="Y960" s="1731"/>
      <c r="Z960" s="1731"/>
      <c r="AA960" s="1731"/>
      <c r="AB960" s="1731"/>
      <c r="AC960" s="1731"/>
      <c r="AD960" s="1731"/>
      <c r="AE960" s="1731"/>
      <c r="AF960" s="1731"/>
      <c r="AG960" s="1731"/>
      <c r="AH960" s="1731"/>
      <c r="AI960" s="1731"/>
      <c r="AJ960" s="1731"/>
      <c r="AK960" s="1731"/>
      <c r="AL960" s="1731"/>
      <c r="AM960" s="1731"/>
      <c r="AN960" s="1731"/>
      <c r="AO960" s="1731"/>
      <c r="AP960" s="1731"/>
      <c r="AQ960" s="1731"/>
      <c r="AR960" s="1731"/>
      <c r="AS960" s="1731"/>
      <c r="AT960" s="1731"/>
      <c r="AU960" s="1731"/>
      <c r="AV960" s="1731"/>
      <c r="AW960" s="1731"/>
      <c r="AX960" s="1731"/>
      <c r="AY960" s="1731"/>
      <c r="AZ960" s="1731"/>
      <c r="BA960" s="1731"/>
      <c r="BB960" s="1731"/>
      <c r="BC960" s="1731"/>
      <c r="BD960" s="1731"/>
      <c r="BE960" s="1731"/>
      <c r="BF960" s="1731"/>
      <c r="BG960" s="1731"/>
      <c r="BH960" s="1731"/>
      <c r="BI960" s="1731"/>
      <c r="BJ960" s="1731"/>
      <c r="BK960" s="1731"/>
      <c r="BL960" s="1731"/>
      <c r="BM960" s="1731"/>
      <c r="BN960" s="1731"/>
      <c r="BO960" s="1731"/>
      <c r="BP960" s="1731"/>
      <c r="BQ960" s="1731"/>
      <c r="BR960" s="1731"/>
      <c r="BS960" s="1731"/>
      <c r="BT960" s="1731"/>
      <c r="BU960" s="1731"/>
      <c r="BV960" s="1732"/>
      <c r="BW960" s="1732"/>
      <c r="BX960" s="1732"/>
      <c r="BY960" s="1732"/>
      <c r="BZ960" s="1731"/>
      <c r="CA960" s="2200"/>
      <c r="CB960" s="2200"/>
      <c r="CC960" s="2200"/>
      <c r="CD960" s="2200"/>
      <c r="CE960" s="2200"/>
      <c r="CF960" s="2200"/>
      <c r="CG960" s="2200"/>
      <c r="CH960" s="2200"/>
      <c r="CI960" s="2200"/>
      <c r="CJ960" s="2200"/>
      <c r="CK960" s="2200"/>
      <c r="CL960" s="2200"/>
      <c r="CM960" s="2200"/>
      <c r="CN960" s="2200"/>
      <c r="CO960" s="2200"/>
      <c r="CP960" s="2200"/>
      <c r="CQ960" s="2200"/>
      <c r="CR960" s="1731"/>
      <c r="CS960" s="1731"/>
    </row>
    <row r="961" spans="1:97" ht="13.5" customHeight="1" x14ac:dyDescent="0.25">
      <c r="A961" s="1731"/>
      <c r="B961" s="1731"/>
      <c r="C961" s="1731"/>
      <c r="D961" s="1731"/>
      <c r="E961" s="1731"/>
      <c r="F961" s="1731"/>
      <c r="G961" s="1731"/>
      <c r="H961" s="1731"/>
      <c r="I961" s="1731"/>
      <c r="J961" s="1731"/>
      <c r="K961" s="1731"/>
      <c r="L961" s="1731"/>
      <c r="M961" s="1731"/>
      <c r="N961" s="1731"/>
      <c r="O961" s="1731"/>
      <c r="P961" s="1731"/>
      <c r="Q961" s="1731"/>
      <c r="R961" s="1731"/>
      <c r="S961" s="1731"/>
      <c r="T961" s="1731"/>
      <c r="U961" s="1731"/>
      <c r="V961" s="1731"/>
      <c r="W961" s="1731"/>
      <c r="X961" s="1731"/>
      <c r="Y961" s="1731"/>
      <c r="Z961" s="1731"/>
      <c r="AA961" s="1731"/>
      <c r="AB961" s="1731"/>
      <c r="AC961" s="1731"/>
      <c r="AD961" s="1731"/>
      <c r="AE961" s="1731"/>
      <c r="AF961" s="1731"/>
      <c r="AG961" s="1731"/>
      <c r="AH961" s="1731"/>
      <c r="AI961" s="1731"/>
      <c r="AJ961" s="1731"/>
      <c r="AK961" s="1731"/>
      <c r="AL961" s="1731"/>
      <c r="AM961" s="1731"/>
      <c r="AN961" s="1731"/>
      <c r="AO961" s="1731"/>
      <c r="AP961" s="1731"/>
      <c r="AQ961" s="1731"/>
      <c r="AR961" s="1731"/>
      <c r="AS961" s="1731"/>
      <c r="AT961" s="1731"/>
      <c r="AU961" s="1731"/>
      <c r="AV961" s="1731"/>
      <c r="AW961" s="1731"/>
      <c r="AX961" s="1731"/>
      <c r="AY961" s="1731"/>
      <c r="AZ961" s="1731"/>
      <c r="BA961" s="1731"/>
      <c r="BB961" s="1731"/>
      <c r="BC961" s="1731"/>
      <c r="BD961" s="1731"/>
      <c r="BE961" s="1731"/>
      <c r="BF961" s="1731"/>
      <c r="BG961" s="1731"/>
      <c r="BH961" s="1731"/>
      <c r="BI961" s="1731"/>
      <c r="BJ961" s="1731"/>
      <c r="BK961" s="1731"/>
      <c r="BL961" s="1731"/>
      <c r="BM961" s="1731"/>
      <c r="BN961" s="1731"/>
      <c r="BO961" s="1731"/>
      <c r="BP961" s="1731"/>
      <c r="BQ961" s="1731"/>
      <c r="BR961" s="1731"/>
      <c r="BS961" s="1731"/>
      <c r="BT961" s="1731"/>
      <c r="BU961" s="1731"/>
      <c r="BV961" s="1732"/>
      <c r="BW961" s="1732"/>
      <c r="BX961" s="1732"/>
      <c r="BY961" s="1732"/>
      <c r="BZ961" s="1731"/>
      <c r="CA961" s="2200"/>
      <c r="CB961" s="2200"/>
      <c r="CC961" s="2200"/>
      <c r="CD961" s="2200"/>
      <c r="CE961" s="2200"/>
      <c r="CF961" s="2200"/>
      <c r="CG961" s="2200"/>
      <c r="CH961" s="2200"/>
      <c r="CI961" s="2200"/>
      <c r="CJ961" s="2200"/>
      <c r="CK961" s="2200"/>
      <c r="CL961" s="2200"/>
      <c r="CM961" s="2200"/>
      <c r="CN961" s="2200"/>
      <c r="CO961" s="2200"/>
      <c r="CP961" s="2200"/>
      <c r="CQ961" s="2200"/>
      <c r="CR961" s="1731"/>
      <c r="CS961" s="1731"/>
    </row>
    <row r="962" spans="1:97" ht="13.5" customHeight="1" x14ac:dyDescent="0.25">
      <c r="A962" s="1731"/>
      <c r="B962" s="1731"/>
      <c r="C962" s="1731"/>
      <c r="D962" s="1731"/>
      <c r="E962" s="1731"/>
      <c r="F962" s="1731"/>
      <c r="G962" s="1731"/>
      <c r="H962" s="1731"/>
      <c r="I962" s="1731"/>
      <c r="J962" s="1731"/>
      <c r="K962" s="1731"/>
      <c r="L962" s="1731"/>
      <c r="M962" s="1731"/>
      <c r="N962" s="1731"/>
      <c r="O962" s="1731"/>
      <c r="P962" s="1731"/>
      <c r="Q962" s="1731"/>
      <c r="R962" s="1731"/>
      <c r="S962" s="1731"/>
      <c r="T962" s="1731"/>
      <c r="U962" s="1731"/>
      <c r="V962" s="1731"/>
      <c r="W962" s="1731"/>
      <c r="X962" s="1731"/>
      <c r="Y962" s="1731"/>
      <c r="Z962" s="1731"/>
      <c r="AA962" s="1731"/>
      <c r="AB962" s="1731"/>
      <c r="AC962" s="1731"/>
      <c r="AD962" s="1731"/>
      <c r="AE962" s="1731"/>
      <c r="AF962" s="1731"/>
      <c r="AG962" s="1731"/>
      <c r="AH962" s="1731"/>
      <c r="AI962" s="1731"/>
      <c r="AJ962" s="1731"/>
      <c r="AK962" s="1731"/>
      <c r="AL962" s="1731"/>
      <c r="AM962" s="1731"/>
      <c r="AN962" s="1731"/>
      <c r="AO962" s="1731"/>
      <c r="AP962" s="1731"/>
      <c r="AQ962" s="1731"/>
      <c r="AR962" s="1731"/>
      <c r="AS962" s="1731"/>
      <c r="AT962" s="1731"/>
      <c r="AU962" s="1731"/>
      <c r="AV962" s="1731"/>
      <c r="AW962" s="1731"/>
      <c r="AX962" s="1731"/>
      <c r="AY962" s="1731"/>
      <c r="AZ962" s="1731"/>
      <c r="BA962" s="1731"/>
      <c r="BB962" s="1731"/>
      <c r="BC962" s="1731"/>
      <c r="BD962" s="1731"/>
      <c r="BE962" s="1731"/>
      <c r="BF962" s="1731"/>
      <c r="BG962" s="1731"/>
      <c r="BH962" s="1731"/>
      <c r="BI962" s="1731"/>
      <c r="BJ962" s="1731"/>
      <c r="BK962" s="1731"/>
      <c r="BL962" s="1731"/>
      <c r="BM962" s="1731"/>
      <c r="BN962" s="1731"/>
      <c r="BO962" s="1731"/>
      <c r="BP962" s="1731"/>
      <c r="BQ962" s="1731"/>
      <c r="BR962" s="1731"/>
      <c r="BS962" s="1731"/>
      <c r="BT962" s="1731"/>
      <c r="BU962" s="1731"/>
      <c r="BV962" s="1732"/>
      <c r="BW962" s="1732"/>
      <c r="BX962" s="1732"/>
      <c r="BY962" s="1732"/>
      <c r="BZ962" s="1731"/>
      <c r="CA962" s="2200"/>
      <c r="CB962" s="2200"/>
      <c r="CC962" s="2200"/>
      <c r="CD962" s="2200"/>
      <c r="CE962" s="2200"/>
      <c r="CF962" s="2200"/>
      <c r="CG962" s="2200"/>
      <c r="CH962" s="2200"/>
      <c r="CI962" s="2200"/>
      <c r="CJ962" s="2200"/>
      <c r="CK962" s="2200"/>
      <c r="CL962" s="2200"/>
      <c r="CM962" s="2200"/>
      <c r="CN962" s="2200"/>
      <c r="CO962" s="2200"/>
      <c r="CP962" s="2200"/>
      <c r="CQ962" s="2200"/>
      <c r="CR962" s="1731"/>
      <c r="CS962" s="1731"/>
    </row>
    <row r="963" spans="1:97" ht="13.5" customHeight="1" x14ac:dyDescent="0.25">
      <c r="A963" s="1731"/>
      <c r="B963" s="1731"/>
      <c r="C963" s="1731"/>
      <c r="D963" s="1731"/>
      <c r="E963" s="1731"/>
      <c r="F963" s="1731"/>
      <c r="G963" s="1731"/>
      <c r="H963" s="1731"/>
      <c r="I963" s="1731"/>
      <c r="J963" s="1731"/>
      <c r="K963" s="1731"/>
      <c r="L963" s="1731"/>
      <c r="M963" s="1731"/>
      <c r="N963" s="1731"/>
      <c r="O963" s="1731"/>
      <c r="P963" s="1731"/>
      <c r="Q963" s="1731"/>
      <c r="R963" s="1731"/>
      <c r="S963" s="1731"/>
      <c r="T963" s="1731"/>
      <c r="U963" s="1731"/>
      <c r="V963" s="1731"/>
      <c r="W963" s="1731"/>
      <c r="X963" s="1731"/>
      <c r="Y963" s="1731"/>
      <c r="Z963" s="1731"/>
      <c r="AA963" s="1731"/>
      <c r="AB963" s="1731"/>
      <c r="AC963" s="1731"/>
      <c r="AD963" s="1731"/>
      <c r="AE963" s="1731"/>
      <c r="AF963" s="1731"/>
      <c r="AG963" s="1731"/>
      <c r="AH963" s="1731"/>
      <c r="AI963" s="1731"/>
      <c r="AJ963" s="1731"/>
      <c r="AK963" s="1731"/>
      <c r="AL963" s="1731"/>
      <c r="AM963" s="1731"/>
      <c r="AN963" s="1731"/>
      <c r="AO963" s="1731"/>
      <c r="AP963" s="1731"/>
      <c r="AQ963" s="1731"/>
      <c r="AR963" s="1731"/>
      <c r="AS963" s="1731"/>
      <c r="AT963" s="1731"/>
      <c r="AU963" s="1731"/>
      <c r="AV963" s="1731"/>
      <c r="AW963" s="1731"/>
      <c r="AX963" s="1731"/>
      <c r="AY963" s="1731"/>
      <c r="AZ963" s="1731"/>
      <c r="BA963" s="1731"/>
      <c r="BB963" s="1731"/>
      <c r="BC963" s="1731"/>
      <c r="BD963" s="1731"/>
      <c r="BE963" s="1731"/>
      <c r="BF963" s="1731"/>
      <c r="BG963" s="1731"/>
      <c r="BH963" s="1731"/>
      <c r="BI963" s="1731"/>
      <c r="BJ963" s="1731"/>
      <c r="BK963" s="1731"/>
      <c r="BL963" s="1731"/>
      <c r="BM963" s="1731"/>
      <c r="BN963" s="1731"/>
      <c r="BO963" s="1731"/>
      <c r="BP963" s="1731"/>
      <c r="BQ963" s="1731"/>
      <c r="BR963" s="1731"/>
      <c r="BS963" s="1731"/>
      <c r="BT963" s="1731"/>
      <c r="BU963" s="1731"/>
      <c r="BV963" s="1732"/>
      <c r="BW963" s="1732"/>
      <c r="BX963" s="1732"/>
      <c r="BY963" s="1732"/>
      <c r="BZ963" s="1731"/>
      <c r="CA963" s="2200"/>
      <c r="CB963" s="2200"/>
      <c r="CC963" s="2200"/>
      <c r="CD963" s="2200"/>
      <c r="CE963" s="2200"/>
      <c r="CF963" s="2200"/>
      <c r="CG963" s="2200"/>
      <c r="CH963" s="2200"/>
      <c r="CI963" s="2200"/>
      <c r="CJ963" s="2200"/>
      <c r="CK963" s="2200"/>
      <c r="CL963" s="2200"/>
      <c r="CM963" s="2200"/>
      <c r="CN963" s="2200"/>
      <c r="CO963" s="2200"/>
      <c r="CP963" s="2200"/>
      <c r="CQ963" s="2200"/>
      <c r="CR963" s="1731"/>
      <c r="CS963" s="1731"/>
    </row>
    <row r="964" spans="1:97" ht="13.5" customHeight="1" x14ac:dyDescent="0.25">
      <c r="A964" s="1731"/>
      <c r="B964" s="1731"/>
      <c r="C964" s="1731"/>
      <c r="D964" s="1731"/>
      <c r="E964" s="1731"/>
      <c r="F964" s="1731"/>
      <c r="G964" s="1731"/>
      <c r="H964" s="1731"/>
      <c r="I964" s="1731"/>
      <c r="J964" s="1731"/>
      <c r="K964" s="1731"/>
      <c r="L964" s="1731"/>
      <c r="M964" s="1731"/>
      <c r="N964" s="1731"/>
      <c r="O964" s="1731"/>
      <c r="P964" s="1731"/>
      <c r="Q964" s="1731"/>
      <c r="R964" s="1731"/>
      <c r="S964" s="1731"/>
      <c r="T964" s="1731"/>
      <c r="U964" s="1731"/>
      <c r="V964" s="1731"/>
      <c r="W964" s="1731"/>
      <c r="X964" s="1731"/>
      <c r="Y964" s="1731"/>
      <c r="Z964" s="1731"/>
      <c r="AA964" s="1731"/>
      <c r="AB964" s="1731"/>
      <c r="AC964" s="1731"/>
      <c r="AD964" s="1731"/>
      <c r="AE964" s="1731"/>
      <c r="AF964" s="1731"/>
      <c r="AG964" s="1731"/>
      <c r="AH964" s="1731"/>
      <c r="AI964" s="1731"/>
      <c r="AJ964" s="1731"/>
      <c r="AK964" s="1731"/>
      <c r="AL964" s="1731"/>
      <c r="AM964" s="1731"/>
      <c r="AN964" s="1731"/>
      <c r="AO964" s="1731"/>
      <c r="AP964" s="1731"/>
      <c r="AQ964" s="1731"/>
      <c r="AR964" s="1731"/>
      <c r="AS964" s="1731"/>
      <c r="AT964" s="1731"/>
      <c r="AU964" s="1731"/>
      <c r="AV964" s="1731"/>
      <c r="AW964" s="1731"/>
      <c r="AX964" s="1731"/>
      <c r="AY964" s="1731"/>
      <c r="AZ964" s="1731"/>
      <c r="BA964" s="1731"/>
      <c r="BB964" s="1731"/>
      <c r="BC964" s="1731"/>
      <c r="BD964" s="1731"/>
      <c r="BE964" s="1731"/>
      <c r="BF964" s="1731"/>
      <c r="BG964" s="1731"/>
      <c r="BH964" s="1731"/>
      <c r="BI964" s="1731"/>
      <c r="BJ964" s="1731"/>
      <c r="BK964" s="1731"/>
      <c r="BL964" s="1731"/>
      <c r="BM964" s="1731"/>
      <c r="BN964" s="1731"/>
      <c r="BO964" s="1731"/>
      <c r="BP964" s="1731"/>
      <c r="BQ964" s="1731"/>
      <c r="BR964" s="1731"/>
      <c r="BS964" s="1731"/>
      <c r="BT964" s="1731"/>
      <c r="BU964" s="1731"/>
      <c r="BV964" s="1732"/>
      <c r="BW964" s="1732"/>
      <c r="BX964" s="1732"/>
      <c r="BY964" s="1732"/>
      <c r="BZ964" s="1731"/>
      <c r="CA964" s="2200"/>
      <c r="CB964" s="2200"/>
      <c r="CC964" s="2200"/>
      <c r="CD964" s="2200"/>
      <c r="CE964" s="2200"/>
      <c r="CF964" s="2200"/>
      <c r="CG964" s="2200"/>
      <c r="CH964" s="2200"/>
      <c r="CI964" s="2200"/>
      <c r="CJ964" s="2200"/>
      <c r="CK964" s="2200"/>
      <c r="CL964" s="2200"/>
      <c r="CM964" s="2200"/>
      <c r="CN964" s="2200"/>
      <c r="CO964" s="2200"/>
      <c r="CP964" s="2200"/>
      <c r="CQ964" s="2200"/>
      <c r="CR964" s="1731"/>
      <c r="CS964" s="1731"/>
    </row>
    <row r="965" spans="1:97" ht="13.5" customHeight="1" x14ac:dyDescent="0.25">
      <c r="A965" s="1731"/>
      <c r="B965" s="1731"/>
      <c r="C965" s="1731"/>
      <c r="D965" s="1731"/>
      <c r="E965" s="1731"/>
      <c r="F965" s="1731"/>
      <c r="G965" s="1731"/>
      <c r="H965" s="1731"/>
      <c r="I965" s="1731"/>
      <c r="J965" s="1731"/>
      <c r="K965" s="1731"/>
      <c r="L965" s="1731"/>
      <c r="M965" s="1731"/>
      <c r="N965" s="1731"/>
      <c r="O965" s="1731"/>
      <c r="P965" s="1731"/>
      <c r="Q965" s="1731"/>
      <c r="R965" s="1731"/>
      <c r="S965" s="1731"/>
      <c r="T965" s="1731"/>
      <c r="U965" s="1731"/>
      <c r="V965" s="1731"/>
      <c r="W965" s="1731"/>
      <c r="X965" s="1731"/>
      <c r="Y965" s="1731"/>
      <c r="Z965" s="1731"/>
      <c r="AA965" s="1731"/>
      <c r="AB965" s="1731"/>
      <c r="AC965" s="1731"/>
      <c r="AD965" s="1731"/>
      <c r="AE965" s="1731"/>
      <c r="AF965" s="1731"/>
      <c r="AG965" s="1731"/>
      <c r="AH965" s="1731"/>
      <c r="AI965" s="1731"/>
      <c r="AJ965" s="1731"/>
      <c r="AK965" s="1731"/>
      <c r="AL965" s="1731"/>
      <c r="AM965" s="1731"/>
      <c r="AN965" s="1731"/>
      <c r="AO965" s="1731"/>
      <c r="AP965" s="1731"/>
      <c r="AQ965" s="1731"/>
      <c r="AR965" s="1731"/>
      <c r="AS965" s="1731"/>
      <c r="AT965" s="1731"/>
      <c r="AU965" s="1731"/>
      <c r="AV965" s="1731"/>
      <c r="AW965" s="1731"/>
      <c r="AX965" s="1731"/>
      <c r="AY965" s="1731"/>
      <c r="AZ965" s="1731"/>
      <c r="BA965" s="1731"/>
      <c r="BB965" s="1731"/>
      <c r="BC965" s="1731"/>
      <c r="BD965" s="1731"/>
      <c r="BE965" s="1731"/>
      <c r="BF965" s="1731"/>
      <c r="BG965" s="1731"/>
      <c r="BH965" s="1731"/>
      <c r="BI965" s="1731"/>
      <c r="BJ965" s="1731"/>
      <c r="BK965" s="1731"/>
      <c r="BL965" s="1731"/>
      <c r="BM965" s="1731"/>
      <c r="BN965" s="1731"/>
      <c r="BO965" s="1731"/>
      <c r="BP965" s="1731"/>
      <c r="BQ965" s="1731"/>
      <c r="BR965" s="1731"/>
      <c r="BS965" s="1731"/>
      <c r="BT965" s="1731"/>
      <c r="BU965" s="1731"/>
      <c r="BV965" s="1732"/>
      <c r="BW965" s="1732"/>
      <c r="BX965" s="1732"/>
      <c r="BY965" s="1732"/>
      <c r="BZ965" s="1731"/>
      <c r="CA965" s="2200"/>
      <c r="CB965" s="2200"/>
      <c r="CC965" s="2200"/>
      <c r="CD965" s="2200"/>
      <c r="CE965" s="2200"/>
      <c r="CF965" s="2200"/>
      <c r="CG965" s="2200"/>
      <c r="CH965" s="2200"/>
      <c r="CI965" s="2200"/>
      <c r="CJ965" s="2200"/>
      <c r="CK965" s="2200"/>
      <c r="CL965" s="2200"/>
      <c r="CM965" s="2200"/>
      <c r="CN965" s="2200"/>
      <c r="CO965" s="2200"/>
      <c r="CP965" s="2200"/>
      <c r="CQ965" s="2200"/>
      <c r="CR965" s="1731"/>
      <c r="CS965" s="1731"/>
    </row>
    <row r="966" spans="1:97" ht="13.5" customHeight="1" x14ac:dyDescent="0.25">
      <c r="A966" s="1731"/>
      <c r="B966" s="1731"/>
      <c r="C966" s="1731"/>
      <c r="D966" s="1731"/>
      <c r="E966" s="1731"/>
      <c r="F966" s="1731"/>
      <c r="G966" s="1731"/>
      <c r="H966" s="1731"/>
      <c r="I966" s="1731"/>
      <c r="J966" s="1731"/>
      <c r="K966" s="1731"/>
      <c r="L966" s="1731"/>
      <c r="M966" s="1731"/>
      <c r="N966" s="1731"/>
      <c r="O966" s="1731"/>
      <c r="P966" s="1731"/>
      <c r="Q966" s="1731"/>
      <c r="R966" s="1731"/>
      <c r="S966" s="1731"/>
      <c r="T966" s="1731"/>
      <c r="U966" s="1731"/>
      <c r="V966" s="1731"/>
      <c r="W966" s="1731"/>
      <c r="X966" s="1731"/>
      <c r="Y966" s="1731"/>
      <c r="Z966" s="1731"/>
      <c r="AA966" s="1731"/>
      <c r="AB966" s="1731"/>
      <c r="AC966" s="1731"/>
      <c r="AD966" s="1731"/>
      <c r="AE966" s="1731"/>
      <c r="AF966" s="1731"/>
      <c r="AG966" s="1731"/>
      <c r="AH966" s="1731"/>
      <c r="AI966" s="1731"/>
      <c r="AJ966" s="1731"/>
      <c r="AK966" s="1731"/>
      <c r="AL966" s="1731"/>
      <c r="AM966" s="1731"/>
      <c r="AN966" s="1731"/>
      <c r="AO966" s="1731"/>
      <c r="AP966" s="1731"/>
      <c r="AQ966" s="1731"/>
      <c r="AR966" s="1731"/>
      <c r="AS966" s="1731"/>
      <c r="AT966" s="1731"/>
      <c r="AU966" s="1731"/>
      <c r="AV966" s="1731"/>
      <c r="AW966" s="1731"/>
      <c r="AX966" s="1731"/>
      <c r="AY966" s="1731"/>
      <c r="AZ966" s="1731"/>
      <c r="BA966" s="1731"/>
      <c r="BB966" s="1731"/>
      <c r="BC966" s="1731"/>
      <c r="BD966" s="1731"/>
      <c r="BE966" s="1731"/>
      <c r="BF966" s="1731"/>
      <c r="BG966" s="1731"/>
      <c r="BH966" s="1731"/>
      <c r="BI966" s="1731"/>
      <c r="BJ966" s="1731"/>
      <c r="BK966" s="1731"/>
      <c r="BL966" s="1731"/>
      <c r="BM966" s="1731"/>
      <c r="BN966" s="1731"/>
      <c r="BO966" s="1731"/>
      <c r="BP966" s="1731"/>
      <c r="BQ966" s="1731"/>
      <c r="BR966" s="1731"/>
      <c r="BS966" s="1731"/>
      <c r="BT966" s="1731"/>
      <c r="BU966" s="1731"/>
      <c r="BV966" s="1732"/>
      <c r="BW966" s="1732"/>
      <c r="BX966" s="1732"/>
      <c r="BY966" s="1732"/>
      <c r="BZ966" s="1731"/>
      <c r="CA966" s="2200"/>
      <c r="CB966" s="2200"/>
      <c r="CC966" s="2200"/>
      <c r="CD966" s="2200"/>
      <c r="CE966" s="2200"/>
      <c r="CF966" s="2200"/>
      <c r="CG966" s="2200"/>
      <c r="CH966" s="2200"/>
      <c r="CI966" s="2200"/>
      <c r="CJ966" s="2200"/>
      <c r="CK966" s="2200"/>
      <c r="CL966" s="2200"/>
      <c r="CM966" s="2200"/>
      <c r="CN966" s="2200"/>
      <c r="CO966" s="2200"/>
      <c r="CP966" s="2200"/>
      <c r="CQ966" s="2200"/>
      <c r="CR966" s="1731"/>
      <c r="CS966" s="1731"/>
    </row>
    <row r="967" spans="1:97" ht="13.5" customHeight="1" x14ac:dyDescent="0.25">
      <c r="A967" s="1731"/>
      <c r="B967" s="1731"/>
      <c r="C967" s="1731"/>
      <c r="D967" s="1731"/>
      <c r="E967" s="1731"/>
      <c r="F967" s="1731"/>
      <c r="G967" s="1731"/>
      <c r="H967" s="1731"/>
      <c r="I967" s="1731"/>
      <c r="J967" s="1731"/>
      <c r="K967" s="1731"/>
      <c r="L967" s="1731"/>
      <c r="M967" s="1731"/>
      <c r="N967" s="1731"/>
      <c r="O967" s="1731"/>
      <c r="P967" s="1731"/>
      <c r="Q967" s="1731"/>
      <c r="R967" s="1731"/>
      <c r="S967" s="1731"/>
      <c r="T967" s="1731"/>
      <c r="U967" s="1731"/>
      <c r="V967" s="1731"/>
      <c r="W967" s="1731"/>
      <c r="X967" s="1731"/>
      <c r="Y967" s="1731"/>
      <c r="Z967" s="1731"/>
      <c r="AA967" s="1731"/>
      <c r="AB967" s="1731"/>
      <c r="AC967" s="1731"/>
      <c r="AD967" s="1731"/>
      <c r="AE967" s="1731"/>
      <c r="AF967" s="1731"/>
      <c r="AG967" s="1731"/>
      <c r="AH967" s="1731"/>
      <c r="AI967" s="1731"/>
      <c r="AJ967" s="1731"/>
      <c r="AK967" s="1731"/>
      <c r="AL967" s="1731"/>
      <c r="AM967" s="1731"/>
      <c r="AN967" s="1731"/>
      <c r="AO967" s="1731"/>
      <c r="AP967" s="1731"/>
      <c r="AQ967" s="1731"/>
      <c r="AR967" s="1731"/>
      <c r="AS967" s="1731"/>
      <c r="AT967" s="1731"/>
      <c r="AU967" s="1731"/>
      <c r="AV967" s="1731"/>
      <c r="AW967" s="1731"/>
      <c r="AX967" s="1731"/>
      <c r="AY967" s="1731"/>
      <c r="AZ967" s="1731"/>
      <c r="BA967" s="1731"/>
      <c r="BB967" s="1731"/>
      <c r="BC967" s="1731"/>
      <c r="BD967" s="1731"/>
      <c r="BE967" s="1731"/>
      <c r="BF967" s="1731"/>
      <c r="BG967" s="1731"/>
      <c r="BH967" s="1731"/>
      <c r="BI967" s="1731"/>
      <c r="BJ967" s="1731"/>
      <c r="BK967" s="1731"/>
      <c r="BL967" s="1731"/>
      <c r="BM967" s="1731"/>
      <c r="BN967" s="1731"/>
      <c r="BO967" s="1731"/>
      <c r="BP967" s="1731"/>
      <c r="BQ967" s="1731"/>
      <c r="BR967" s="1731"/>
      <c r="BS967" s="1731"/>
      <c r="BT967" s="1731"/>
      <c r="BU967" s="1731"/>
      <c r="BV967" s="1732"/>
      <c r="BW967" s="1732"/>
      <c r="BX967" s="1732"/>
      <c r="BY967" s="1732"/>
      <c r="BZ967" s="1731"/>
      <c r="CA967" s="2200"/>
      <c r="CB967" s="2200"/>
      <c r="CC967" s="2200"/>
      <c r="CD967" s="2200"/>
      <c r="CE967" s="2200"/>
      <c r="CF967" s="2200"/>
      <c r="CG967" s="2200"/>
      <c r="CH967" s="2200"/>
      <c r="CI967" s="2200"/>
      <c r="CJ967" s="2200"/>
      <c r="CK967" s="2200"/>
      <c r="CL967" s="2200"/>
      <c r="CM967" s="2200"/>
      <c r="CN967" s="2200"/>
      <c r="CO967" s="2200"/>
      <c r="CP967" s="2200"/>
      <c r="CQ967" s="2200"/>
      <c r="CR967" s="1731"/>
      <c r="CS967" s="1731"/>
    </row>
    <row r="968" spans="1:97" ht="13.5" customHeight="1" x14ac:dyDescent="0.25">
      <c r="A968" s="1731"/>
      <c r="B968" s="1731"/>
      <c r="C968" s="1731"/>
      <c r="D968" s="1731"/>
      <c r="E968" s="1731"/>
      <c r="F968" s="1731"/>
      <c r="G968" s="1731"/>
      <c r="H968" s="1731"/>
      <c r="I968" s="1731"/>
      <c r="J968" s="1731"/>
      <c r="K968" s="1731"/>
      <c r="L968" s="1731"/>
      <c r="M968" s="1731"/>
      <c r="N968" s="1731"/>
      <c r="O968" s="1731"/>
      <c r="P968" s="1731"/>
      <c r="Q968" s="1731"/>
      <c r="R968" s="1731"/>
      <c r="S968" s="1731"/>
      <c r="T968" s="1731"/>
      <c r="U968" s="1731"/>
      <c r="V968" s="1731"/>
      <c r="W968" s="1731"/>
      <c r="X968" s="1731"/>
      <c r="Y968" s="1731"/>
      <c r="Z968" s="1731"/>
      <c r="AA968" s="1731"/>
      <c r="AB968" s="1731"/>
      <c r="AC968" s="1731"/>
      <c r="AD968" s="1731"/>
      <c r="AE968" s="1731"/>
      <c r="AF968" s="1731"/>
      <c r="AG968" s="1731"/>
      <c r="AH968" s="1731"/>
      <c r="AI968" s="1731"/>
      <c r="AJ968" s="1731"/>
      <c r="AK968" s="1731"/>
      <c r="AL968" s="1731"/>
      <c r="AM968" s="1731"/>
      <c r="AN968" s="1731"/>
      <c r="AO968" s="1731"/>
      <c r="AP968" s="1731"/>
      <c r="AQ968" s="1731"/>
      <c r="AR968" s="1731"/>
      <c r="AS968" s="1731"/>
      <c r="AT968" s="1731"/>
      <c r="AU968" s="1731"/>
      <c r="AV968" s="1731"/>
      <c r="AW968" s="1731"/>
      <c r="AX968" s="1731"/>
      <c r="AY968" s="1731"/>
      <c r="AZ968" s="1731"/>
      <c r="BA968" s="1731"/>
      <c r="BB968" s="1731"/>
      <c r="BC968" s="1731"/>
      <c r="BD968" s="1731"/>
      <c r="BE968" s="1731"/>
      <c r="BF968" s="1731"/>
      <c r="BG968" s="1731"/>
      <c r="BH968" s="1731"/>
      <c r="BI968" s="1731"/>
      <c r="BJ968" s="1731"/>
      <c r="BK968" s="1731"/>
      <c r="BL968" s="1731"/>
      <c r="BM968" s="1731"/>
      <c r="BN968" s="1731"/>
      <c r="BO968" s="1731"/>
      <c r="BP968" s="1731"/>
      <c r="BQ968" s="1731"/>
      <c r="BR968" s="1731"/>
      <c r="BS968" s="1731"/>
      <c r="BT968" s="1731"/>
      <c r="BU968" s="1731"/>
      <c r="BV968" s="1732"/>
      <c r="BW968" s="1732"/>
      <c r="BX968" s="1732"/>
      <c r="BY968" s="1732"/>
      <c r="BZ968" s="1731"/>
      <c r="CA968" s="2200"/>
      <c r="CB968" s="2200"/>
      <c r="CC968" s="2200"/>
      <c r="CD968" s="2200"/>
      <c r="CE968" s="2200"/>
      <c r="CF968" s="2200"/>
      <c r="CG968" s="2200"/>
      <c r="CH968" s="2200"/>
      <c r="CI968" s="2200"/>
      <c r="CJ968" s="2200"/>
      <c r="CK968" s="2200"/>
      <c r="CL968" s="2200"/>
      <c r="CM968" s="2200"/>
      <c r="CN968" s="2200"/>
      <c r="CO968" s="2200"/>
      <c r="CP968" s="2200"/>
      <c r="CQ968" s="2200"/>
      <c r="CR968" s="1731"/>
      <c r="CS968" s="1731"/>
    </row>
    <row r="969" spans="1:97" ht="13.5" customHeight="1" x14ac:dyDescent="0.25">
      <c r="A969" s="1731"/>
      <c r="B969" s="1731"/>
      <c r="C969" s="1731"/>
      <c r="D969" s="1731"/>
      <c r="E969" s="1731"/>
      <c r="F969" s="1731"/>
      <c r="G969" s="1731"/>
      <c r="H969" s="1731"/>
      <c r="I969" s="1731"/>
      <c r="J969" s="1731"/>
      <c r="K969" s="1731"/>
      <c r="L969" s="1731"/>
      <c r="M969" s="1731"/>
      <c r="N969" s="1731"/>
      <c r="O969" s="1731"/>
      <c r="P969" s="1731"/>
      <c r="Q969" s="1731"/>
      <c r="R969" s="1731"/>
      <c r="S969" s="1731"/>
      <c r="T969" s="1731"/>
      <c r="U969" s="1731"/>
      <c r="V969" s="1731"/>
      <c r="W969" s="1731"/>
      <c r="X969" s="1731"/>
      <c r="Y969" s="1731"/>
      <c r="Z969" s="1731"/>
      <c r="AA969" s="1731"/>
      <c r="AB969" s="1731"/>
      <c r="AC969" s="1731"/>
      <c r="AD969" s="1731"/>
      <c r="AE969" s="1731"/>
      <c r="AF969" s="1731"/>
      <c r="AG969" s="1731"/>
      <c r="AH969" s="1731"/>
      <c r="AI969" s="1731"/>
      <c r="AJ969" s="1731"/>
      <c r="AK969" s="1731"/>
      <c r="AL969" s="1731"/>
      <c r="AM969" s="1731"/>
      <c r="AN969" s="1731"/>
      <c r="AO969" s="1731"/>
      <c r="AP969" s="1731"/>
      <c r="AQ969" s="1731"/>
      <c r="AR969" s="1731"/>
      <c r="AS969" s="1731"/>
      <c r="AT969" s="1731"/>
      <c r="AU969" s="1731"/>
      <c r="AV969" s="1731"/>
      <c r="AW969" s="1731"/>
      <c r="AX969" s="1731"/>
      <c r="AY969" s="1731"/>
      <c r="AZ969" s="1731"/>
      <c r="BA969" s="1731"/>
      <c r="BB969" s="1731"/>
      <c r="BC969" s="1731"/>
      <c r="BD969" s="1731"/>
      <c r="BE969" s="1731"/>
      <c r="BF969" s="1731"/>
      <c r="BG969" s="1731"/>
      <c r="BH969" s="1731"/>
      <c r="BI969" s="1731"/>
      <c r="BJ969" s="1731"/>
      <c r="BK969" s="1731"/>
      <c r="BL969" s="1731"/>
      <c r="BM969" s="1731"/>
      <c r="BN969" s="1731"/>
      <c r="BO969" s="1731"/>
      <c r="BP969" s="1731"/>
      <c r="BQ969" s="1731"/>
      <c r="BR969" s="1731"/>
      <c r="BS969" s="1731"/>
      <c r="BT969" s="1731"/>
      <c r="BU969" s="1731"/>
      <c r="BV969" s="1732"/>
      <c r="BW969" s="1732"/>
      <c r="BX969" s="1732"/>
      <c r="BY969" s="1732"/>
      <c r="BZ969" s="1731"/>
      <c r="CA969" s="2200"/>
      <c r="CB969" s="2200"/>
      <c r="CC969" s="2200"/>
      <c r="CD969" s="2200"/>
      <c r="CE969" s="2200"/>
      <c r="CF969" s="2200"/>
      <c r="CG969" s="2200"/>
      <c r="CH969" s="2200"/>
      <c r="CI969" s="2200"/>
      <c r="CJ969" s="2200"/>
      <c r="CK969" s="2200"/>
      <c r="CL969" s="2200"/>
      <c r="CM969" s="2200"/>
      <c r="CN969" s="2200"/>
      <c r="CO969" s="2200"/>
      <c r="CP969" s="2200"/>
      <c r="CQ969" s="2200"/>
      <c r="CR969" s="1731"/>
      <c r="CS969" s="1731"/>
    </row>
    <row r="970" spans="1:97" ht="13.5" customHeight="1" x14ac:dyDescent="0.25">
      <c r="A970" s="1731"/>
      <c r="B970" s="1731"/>
      <c r="C970" s="1731"/>
      <c r="D970" s="1731"/>
      <c r="E970" s="1731"/>
      <c r="F970" s="1731"/>
      <c r="G970" s="1731"/>
      <c r="H970" s="1731"/>
      <c r="I970" s="1731"/>
      <c r="J970" s="1731"/>
      <c r="K970" s="1731"/>
      <c r="L970" s="1731"/>
      <c r="M970" s="1731"/>
      <c r="N970" s="1731"/>
      <c r="O970" s="1731"/>
      <c r="P970" s="1731"/>
      <c r="Q970" s="1731"/>
      <c r="R970" s="1731"/>
      <c r="S970" s="1731"/>
      <c r="T970" s="1731"/>
      <c r="U970" s="1731"/>
      <c r="V970" s="1731"/>
      <c r="W970" s="1731"/>
      <c r="X970" s="1731"/>
      <c r="Y970" s="1731"/>
      <c r="Z970" s="1731"/>
      <c r="AA970" s="1731"/>
      <c r="AB970" s="1731"/>
      <c r="AC970" s="1731"/>
      <c r="AD970" s="1731"/>
      <c r="AE970" s="1731"/>
      <c r="AF970" s="1731"/>
      <c r="AG970" s="1731"/>
      <c r="AH970" s="1731"/>
      <c r="AI970" s="1731"/>
      <c r="AJ970" s="1731"/>
      <c r="AK970" s="1731"/>
      <c r="AL970" s="1731"/>
      <c r="AM970" s="1731"/>
      <c r="AN970" s="1731"/>
      <c r="AO970" s="1731"/>
      <c r="AP970" s="1731"/>
      <c r="AQ970" s="1731"/>
      <c r="AR970" s="1731"/>
      <c r="AS970" s="1731"/>
      <c r="AT970" s="1731"/>
      <c r="AU970" s="1731"/>
      <c r="AV970" s="1731"/>
      <c r="AW970" s="1731"/>
      <c r="AX970" s="1731"/>
      <c r="AY970" s="1731"/>
      <c r="AZ970" s="1731"/>
      <c r="BA970" s="1731"/>
      <c r="BB970" s="1731"/>
      <c r="BC970" s="1731"/>
      <c r="BD970" s="1731"/>
      <c r="BE970" s="1731"/>
      <c r="BF970" s="1731"/>
      <c r="BG970" s="1731"/>
      <c r="BH970" s="1731"/>
      <c r="BI970" s="1731"/>
      <c r="BJ970" s="1731"/>
      <c r="BK970" s="1731"/>
      <c r="BL970" s="1731"/>
      <c r="BM970" s="1731"/>
      <c r="BN970" s="1731"/>
      <c r="BO970" s="1731"/>
      <c r="BP970" s="1731"/>
      <c r="BQ970" s="1731"/>
      <c r="BR970" s="1731"/>
      <c r="BS970" s="1731"/>
      <c r="BT970" s="1731"/>
      <c r="BU970" s="1731"/>
      <c r="BV970" s="1732"/>
      <c r="BW970" s="1732"/>
      <c r="BX970" s="1732"/>
      <c r="BY970" s="1732"/>
      <c r="BZ970" s="1731"/>
      <c r="CA970" s="2200"/>
      <c r="CB970" s="2200"/>
      <c r="CC970" s="2200"/>
      <c r="CD970" s="2200"/>
      <c r="CE970" s="2200"/>
      <c r="CF970" s="2200"/>
      <c r="CG970" s="2200"/>
      <c r="CH970" s="2200"/>
      <c r="CI970" s="2200"/>
      <c r="CJ970" s="2200"/>
      <c r="CK970" s="2200"/>
      <c r="CL970" s="2200"/>
      <c r="CM970" s="2200"/>
      <c r="CN970" s="2200"/>
      <c r="CO970" s="2200"/>
      <c r="CP970" s="2200"/>
      <c r="CQ970" s="2200"/>
      <c r="CR970" s="1731"/>
      <c r="CS970" s="1731"/>
    </row>
    <row r="971" spans="1:97" ht="13.5" customHeight="1" x14ac:dyDescent="0.25">
      <c r="A971" s="1731"/>
      <c r="B971" s="1731"/>
      <c r="C971" s="1731"/>
      <c r="D971" s="1731"/>
      <c r="E971" s="1731"/>
      <c r="F971" s="1731"/>
      <c r="G971" s="1731"/>
      <c r="H971" s="1731"/>
      <c r="I971" s="1731"/>
      <c r="J971" s="1731"/>
      <c r="K971" s="1731"/>
      <c r="L971" s="1731"/>
      <c r="M971" s="1731"/>
      <c r="N971" s="1731"/>
      <c r="O971" s="1731"/>
      <c r="P971" s="1731"/>
      <c r="Q971" s="1731"/>
      <c r="R971" s="1731"/>
      <c r="S971" s="1731"/>
      <c r="T971" s="1731"/>
      <c r="U971" s="1731"/>
      <c r="V971" s="1731"/>
      <c r="W971" s="1731"/>
      <c r="X971" s="1731"/>
      <c r="Y971" s="1731"/>
      <c r="Z971" s="1731"/>
      <c r="AA971" s="1731"/>
      <c r="AB971" s="1731"/>
      <c r="AC971" s="1731"/>
      <c r="AD971" s="1731"/>
      <c r="AE971" s="1731"/>
      <c r="AF971" s="1731"/>
      <c r="AG971" s="1731"/>
      <c r="AH971" s="1731"/>
      <c r="AI971" s="1731"/>
      <c r="AJ971" s="1731"/>
      <c r="AK971" s="1731"/>
      <c r="AL971" s="1731"/>
      <c r="AM971" s="1731"/>
      <c r="AN971" s="1731"/>
      <c r="AO971" s="1731"/>
      <c r="AP971" s="1731"/>
      <c r="AQ971" s="1731"/>
      <c r="AR971" s="1731"/>
      <c r="AS971" s="1731"/>
      <c r="AT971" s="1731"/>
      <c r="AU971" s="1731"/>
      <c r="AV971" s="1731"/>
      <c r="AW971" s="1731"/>
      <c r="AX971" s="1731"/>
      <c r="AY971" s="1731"/>
      <c r="AZ971" s="1731"/>
      <c r="BA971" s="1731"/>
      <c r="BB971" s="1731"/>
      <c r="BC971" s="1731"/>
      <c r="BD971" s="1731"/>
      <c r="BE971" s="1731"/>
      <c r="BF971" s="1731"/>
      <c r="BG971" s="1731"/>
      <c r="BH971" s="1731"/>
      <c r="BI971" s="1731"/>
      <c r="BJ971" s="1731"/>
      <c r="BK971" s="1731"/>
      <c r="BL971" s="1731"/>
      <c r="BM971" s="1731"/>
      <c r="BN971" s="1731"/>
      <c r="BO971" s="1731"/>
      <c r="BP971" s="1731"/>
      <c r="BQ971" s="1731"/>
      <c r="BR971" s="1731"/>
      <c r="BS971" s="1731"/>
      <c r="BT971" s="1731"/>
      <c r="BU971" s="1731"/>
      <c r="BV971" s="1732"/>
      <c r="BW971" s="1732"/>
      <c r="BX971" s="1732"/>
      <c r="BY971" s="1732"/>
      <c r="BZ971" s="1731"/>
      <c r="CA971" s="2200"/>
      <c r="CB971" s="2200"/>
      <c r="CC971" s="2200"/>
      <c r="CD971" s="2200"/>
      <c r="CE971" s="2200"/>
      <c r="CF971" s="2200"/>
      <c r="CG971" s="2200"/>
      <c r="CH971" s="2200"/>
      <c r="CI971" s="2200"/>
      <c r="CJ971" s="2200"/>
      <c r="CK971" s="2200"/>
      <c r="CL971" s="2200"/>
      <c r="CM971" s="2200"/>
      <c r="CN971" s="2200"/>
      <c r="CO971" s="2200"/>
      <c r="CP971" s="2200"/>
      <c r="CQ971" s="2200"/>
      <c r="CR971" s="1731"/>
      <c r="CS971" s="1731"/>
    </row>
    <row r="972" spans="1:97" ht="13.5" customHeight="1" x14ac:dyDescent="0.25">
      <c r="A972" s="1731"/>
      <c r="B972" s="1731"/>
      <c r="C972" s="1731"/>
      <c r="D972" s="1731"/>
      <c r="E972" s="1731"/>
      <c r="F972" s="1731"/>
      <c r="G972" s="1731"/>
      <c r="H972" s="1731"/>
      <c r="I972" s="1731"/>
      <c r="J972" s="1731"/>
      <c r="K972" s="1731"/>
      <c r="L972" s="1731"/>
      <c r="M972" s="1731"/>
      <c r="N972" s="1731"/>
      <c r="O972" s="1731"/>
      <c r="P972" s="1731"/>
      <c r="Q972" s="1731"/>
      <c r="R972" s="1731"/>
      <c r="S972" s="1731"/>
      <c r="T972" s="1731"/>
      <c r="U972" s="1731"/>
      <c r="V972" s="1731"/>
      <c r="W972" s="1731"/>
      <c r="X972" s="1731"/>
      <c r="Y972" s="1731"/>
      <c r="Z972" s="1731"/>
      <c r="AA972" s="1731"/>
      <c r="AB972" s="1731"/>
      <c r="AC972" s="1731"/>
      <c r="AD972" s="1731"/>
      <c r="AE972" s="1731"/>
      <c r="AF972" s="1731"/>
      <c r="AG972" s="1731"/>
      <c r="AH972" s="1731"/>
      <c r="AI972" s="1731"/>
      <c r="AJ972" s="1731"/>
      <c r="AK972" s="1731"/>
      <c r="AL972" s="1731"/>
      <c r="AM972" s="1731"/>
      <c r="AN972" s="1731"/>
      <c r="AO972" s="1731"/>
      <c r="AP972" s="1731"/>
      <c r="AQ972" s="1731"/>
      <c r="AR972" s="1731"/>
      <c r="AS972" s="1731"/>
      <c r="AT972" s="1731"/>
      <c r="AU972" s="1731"/>
      <c r="AV972" s="1731"/>
      <c r="AW972" s="1731"/>
      <c r="AX972" s="1731"/>
      <c r="AY972" s="1731"/>
      <c r="AZ972" s="1731"/>
      <c r="BA972" s="1731"/>
      <c r="BB972" s="1731"/>
      <c r="BC972" s="1731"/>
      <c r="BD972" s="1731"/>
      <c r="BE972" s="1731"/>
      <c r="BF972" s="1731"/>
      <c r="BG972" s="1731"/>
      <c r="BH972" s="1731"/>
      <c r="BI972" s="1731"/>
      <c r="BJ972" s="1731"/>
      <c r="BK972" s="1731"/>
      <c r="BL972" s="1731"/>
      <c r="BM972" s="1731"/>
      <c r="BN972" s="1731"/>
      <c r="BO972" s="1731"/>
      <c r="BP972" s="1731"/>
      <c r="BQ972" s="1731"/>
      <c r="BR972" s="1731"/>
      <c r="BS972" s="1731"/>
      <c r="BT972" s="1731"/>
      <c r="BU972" s="1731"/>
      <c r="BV972" s="1732"/>
      <c r="BW972" s="1732"/>
      <c r="BX972" s="1732"/>
      <c r="BY972" s="1732"/>
      <c r="BZ972" s="1731"/>
      <c r="CA972" s="2200"/>
      <c r="CB972" s="2200"/>
      <c r="CC972" s="2200"/>
      <c r="CD972" s="2200"/>
      <c r="CE972" s="2200"/>
      <c r="CF972" s="2200"/>
      <c r="CG972" s="2200"/>
      <c r="CH972" s="2200"/>
      <c r="CI972" s="2200"/>
      <c r="CJ972" s="2200"/>
      <c r="CK972" s="2200"/>
      <c r="CL972" s="2200"/>
      <c r="CM972" s="2200"/>
      <c r="CN972" s="2200"/>
      <c r="CO972" s="2200"/>
      <c r="CP972" s="2200"/>
      <c r="CQ972" s="2200"/>
      <c r="CR972" s="1731"/>
      <c r="CS972" s="1731"/>
    </row>
    <row r="973" spans="1:97" ht="13.5" customHeight="1" x14ac:dyDescent="0.25">
      <c r="A973" s="1731"/>
      <c r="B973" s="1731"/>
      <c r="C973" s="1731"/>
      <c r="D973" s="1731"/>
      <c r="E973" s="1731"/>
      <c r="F973" s="1731"/>
      <c r="G973" s="1731"/>
      <c r="H973" s="1731"/>
      <c r="I973" s="1731"/>
      <c r="J973" s="1731"/>
      <c r="K973" s="1731"/>
      <c r="L973" s="1731"/>
      <c r="M973" s="1731"/>
      <c r="N973" s="1731"/>
      <c r="O973" s="1731"/>
      <c r="P973" s="1731"/>
      <c r="Q973" s="1731"/>
      <c r="R973" s="1731"/>
      <c r="S973" s="1731"/>
      <c r="T973" s="1731"/>
      <c r="U973" s="1731"/>
      <c r="V973" s="1731"/>
      <c r="W973" s="1731"/>
      <c r="X973" s="1731"/>
      <c r="Y973" s="1731"/>
      <c r="Z973" s="1731"/>
      <c r="AA973" s="1731"/>
      <c r="AB973" s="1731"/>
      <c r="AC973" s="1731"/>
      <c r="AD973" s="1731"/>
      <c r="AE973" s="1731"/>
      <c r="AF973" s="1731"/>
      <c r="AG973" s="1731"/>
      <c r="AH973" s="1731"/>
      <c r="AI973" s="1731"/>
      <c r="AJ973" s="1731"/>
      <c r="AK973" s="1731"/>
      <c r="AL973" s="1731"/>
      <c r="AM973" s="1731"/>
      <c r="AN973" s="1731"/>
      <c r="AO973" s="1731"/>
      <c r="AP973" s="1731"/>
      <c r="AQ973" s="1731"/>
      <c r="AR973" s="1731"/>
      <c r="AS973" s="1731"/>
      <c r="AT973" s="1731"/>
      <c r="AU973" s="1731"/>
      <c r="AV973" s="1731"/>
      <c r="AW973" s="1731"/>
      <c r="AX973" s="1731"/>
      <c r="AY973" s="1731"/>
      <c r="AZ973" s="1731"/>
      <c r="BA973" s="1731"/>
      <c r="BB973" s="1731"/>
      <c r="BC973" s="1731"/>
      <c r="BD973" s="1731"/>
      <c r="BE973" s="1731"/>
      <c r="BF973" s="1731"/>
      <c r="BG973" s="1731"/>
      <c r="BH973" s="1731"/>
      <c r="BI973" s="1731"/>
      <c r="BJ973" s="1731"/>
      <c r="BK973" s="1731"/>
      <c r="BL973" s="1731"/>
      <c r="BM973" s="1731"/>
      <c r="BN973" s="1731"/>
      <c r="BO973" s="1731"/>
      <c r="BP973" s="1731"/>
      <c r="BQ973" s="1731"/>
      <c r="BR973" s="1731"/>
      <c r="BS973" s="1731"/>
      <c r="BT973" s="1731"/>
      <c r="BU973" s="1731"/>
      <c r="BV973" s="1732"/>
      <c r="BW973" s="1732"/>
      <c r="BX973" s="1732"/>
      <c r="BY973" s="1732"/>
      <c r="BZ973" s="1731"/>
      <c r="CA973" s="2200"/>
      <c r="CB973" s="2200"/>
      <c r="CC973" s="2200"/>
      <c r="CD973" s="2200"/>
      <c r="CE973" s="2200"/>
      <c r="CF973" s="2200"/>
      <c r="CG973" s="2200"/>
      <c r="CH973" s="2200"/>
      <c r="CI973" s="2200"/>
      <c r="CJ973" s="2200"/>
      <c r="CK973" s="2200"/>
      <c r="CL973" s="2200"/>
      <c r="CM973" s="2200"/>
      <c r="CN973" s="2200"/>
      <c r="CO973" s="2200"/>
      <c r="CP973" s="2200"/>
      <c r="CQ973" s="2200"/>
      <c r="CR973" s="1731"/>
      <c r="CS973" s="1731"/>
    </row>
    <row r="974" spans="1:97" ht="13.5" customHeight="1" x14ac:dyDescent="0.25">
      <c r="A974" s="1731"/>
      <c r="B974" s="1731"/>
      <c r="C974" s="1731"/>
      <c r="D974" s="1731"/>
      <c r="E974" s="1731"/>
      <c r="F974" s="1731"/>
      <c r="G974" s="1731"/>
      <c r="H974" s="1731"/>
      <c r="I974" s="1731"/>
      <c r="J974" s="1731"/>
      <c r="K974" s="1731"/>
      <c r="L974" s="1731"/>
      <c r="M974" s="1731"/>
      <c r="N974" s="1731"/>
      <c r="O974" s="1731"/>
      <c r="P974" s="1731"/>
      <c r="Q974" s="1731"/>
      <c r="R974" s="1731"/>
      <c r="S974" s="1731"/>
      <c r="T974" s="1731"/>
      <c r="U974" s="1731"/>
      <c r="V974" s="1731"/>
      <c r="W974" s="1731"/>
      <c r="X974" s="1731"/>
      <c r="Y974" s="1731"/>
      <c r="Z974" s="1731"/>
      <c r="AA974" s="1731"/>
      <c r="AB974" s="1731"/>
      <c r="AC974" s="1731"/>
      <c r="AD974" s="1731"/>
      <c r="AE974" s="1731"/>
      <c r="AF974" s="1731"/>
      <c r="AG974" s="1731"/>
      <c r="AH974" s="1731"/>
      <c r="AI974" s="1731"/>
      <c r="AJ974" s="1731"/>
      <c r="AK974" s="1731"/>
      <c r="AL974" s="1731"/>
      <c r="AM974" s="1731"/>
      <c r="AN974" s="1731"/>
      <c r="AO974" s="1731"/>
      <c r="AP974" s="1731"/>
      <c r="AQ974" s="1731"/>
      <c r="AR974" s="1731"/>
      <c r="AS974" s="1731"/>
      <c r="AT974" s="1731"/>
      <c r="AU974" s="1731"/>
      <c r="AV974" s="1731"/>
      <c r="AW974" s="1731"/>
      <c r="AX974" s="1731"/>
      <c r="AY974" s="1731"/>
      <c r="AZ974" s="1731"/>
      <c r="BA974" s="1731"/>
      <c r="BB974" s="1731"/>
      <c r="BC974" s="1731"/>
      <c r="BD974" s="1731"/>
      <c r="BE974" s="1731"/>
      <c r="BF974" s="1731"/>
      <c r="BG974" s="1731"/>
      <c r="BH974" s="1731"/>
      <c r="BI974" s="1731"/>
      <c r="BJ974" s="1731"/>
      <c r="BK974" s="1731"/>
      <c r="BL974" s="1731"/>
      <c r="BM974" s="1731"/>
      <c r="BN974" s="1731"/>
      <c r="BO974" s="1731"/>
      <c r="BP974" s="1731"/>
      <c r="BQ974" s="1731"/>
      <c r="BR974" s="1731"/>
      <c r="BS974" s="1731"/>
      <c r="BT974" s="1731"/>
      <c r="BU974" s="1731"/>
      <c r="BV974" s="1732"/>
      <c r="BW974" s="1732"/>
      <c r="BX974" s="1732"/>
      <c r="BY974" s="1732"/>
      <c r="BZ974" s="1731"/>
      <c r="CA974" s="2200"/>
      <c r="CB974" s="2200"/>
      <c r="CC974" s="2200"/>
      <c r="CD974" s="2200"/>
      <c r="CE974" s="2200"/>
      <c r="CF974" s="2200"/>
      <c r="CG974" s="2200"/>
      <c r="CH974" s="2200"/>
      <c r="CI974" s="2200"/>
      <c r="CJ974" s="2200"/>
      <c r="CK974" s="2200"/>
      <c r="CL974" s="2200"/>
      <c r="CM974" s="2200"/>
      <c r="CN974" s="2200"/>
      <c r="CO974" s="2200"/>
      <c r="CP974" s="2200"/>
      <c r="CQ974" s="2200"/>
      <c r="CR974" s="1731"/>
      <c r="CS974" s="1731"/>
    </row>
    <row r="975" spans="1:97" ht="13.5" customHeight="1" x14ac:dyDescent="0.25">
      <c r="A975" s="1731"/>
      <c r="B975" s="1731"/>
      <c r="C975" s="1731"/>
      <c r="D975" s="1731"/>
      <c r="E975" s="1731"/>
      <c r="F975" s="1731"/>
      <c r="G975" s="1731"/>
      <c r="H975" s="1731"/>
      <c r="I975" s="1731"/>
      <c r="J975" s="1731"/>
      <c r="K975" s="1731"/>
      <c r="L975" s="1731"/>
      <c r="M975" s="1731"/>
      <c r="N975" s="1731"/>
      <c r="O975" s="1731"/>
      <c r="P975" s="1731"/>
      <c r="Q975" s="1731"/>
      <c r="R975" s="1731"/>
      <c r="S975" s="1731"/>
      <c r="T975" s="1731"/>
      <c r="U975" s="1731"/>
      <c r="V975" s="1731"/>
      <c r="W975" s="1731"/>
      <c r="X975" s="1731"/>
      <c r="Y975" s="1731"/>
      <c r="Z975" s="1731"/>
      <c r="AA975" s="1731"/>
      <c r="AB975" s="1731"/>
      <c r="AC975" s="1731"/>
      <c r="AD975" s="1731"/>
      <c r="AE975" s="1731"/>
      <c r="AF975" s="1731"/>
      <c r="AG975" s="1731"/>
      <c r="AH975" s="1731"/>
      <c r="AI975" s="1731"/>
      <c r="AJ975" s="1731"/>
      <c r="AK975" s="1731"/>
      <c r="AL975" s="1731"/>
      <c r="AM975" s="1731"/>
      <c r="AN975" s="1731"/>
      <c r="AO975" s="1731"/>
      <c r="AP975" s="1731"/>
      <c r="AQ975" s="1731"/>
      <c r="AR975" s="1731"/>
      <c r="AS975" s="1731"/>
      <c r="AT975" s="1731"/>
      <c r="AU975" s="1731"/>
      <c r="AV975" s="1731"/>
      <c r="AW975" s="1731"/>
      <c r="AX975" s="1731"/>
      <c r="AY975" s="1731"/>
      <c r="AZ975" s="1731"/>
      <c r="BA975" s="1731"/>
      <c r="BB975" s="1731"/>
      <c r="BC975" s="1731"/>
      <c r="BD975" s="1731"/>
      <c r="BE975" s="1731"/>
      <c r="BF975" s="1731"/>
      <c r="BG975" s="1731"/>
      <c r="BH975" s="1731"/>
      <c r="BI975" s="1731"/>
      <c r="BJ975" s="1731"/>
      <c r="BK975" s="1731"/>
      <c r="BL975" s="1731"/>
      <c r="BM975" s="1731"/>
      <c r="BN975" s="1731"/>
      <c r="BO975" s="1731"/>
      <c r="BP975" s="1731"/>
      <c r="BQ975" s="1731"/>
      <c r="BR975" s="1731"/>
      <c r="BS975" s="1731"/>
      <c r="BT975" s="1731"/>
      <c r="BU975" s="1731"/>
      <c r="BV975" s="1732"/>
      <c r="BW975" s="1732"/>
      <c r="BX975" s="1732"/>
      <c r="BY975" s="1732"/>
      <c r="BZ975" s="1731"/>
      <c r="CA975" s="2200"/>
      <c r="CB975" s="2200"/>
      <c r="CC975" s="2200"/>
      <c r="CD975" s="2200"/>
      <c r="CE975" s="2200"/>
      <c r="CF975" s="2200"/>
      <c r="CG975" s="2200"/>
      <c r="CH975" s="2200"/>
      <c r="CI975" s="2200"/>
      <c r="CJ975" s="2200"/>
      <c r="CK975" s="2200"/>
      <c r="CL975" s="2200"/>
      <c r="CM975" s="2200"/>
      <c r="CN975" s="2200"/>
      <c r="CO975" s="2200"/>
      <c r="CP975" s="2200"/>
      <c r="CQ975" s="2200"/>
      <c r="CR975" s="1731"/>
      <c r="CS975" s="1731"/>
    </row>
    <row r="976" spans="1:97" ht="13.5" customHeight="1" x14ac:dyDescent="0.25">
      <c r="A976" s="1731"/>
      <c r="B976" s="1731"/>
      <c r="C976" s="1731"/>
      <c r="D976" s="1731"/>
      <c r="E976" s="1731"/>
      <c r="F976" s="1731"/>
      <c r="G976" s="1731"/>
      <c r="H976" s="1731"/>
      <c r="I976" s="1731"/>
      <c r="J976" s="1731"/>
      <c r="K976" s="1731"/>
      <c r="L976" s="1731"/>
      <c r="M976" s="1731"/>
      <c r="N976" s="1731"/>
      <c r="O976" s="1731"/>
      <c r="P976" s="1731"/>
      <c r="Q976" s="1731"/>
      <c r="R976" s="1731"/>
      <c r="S976" s="1731"/>
      <c r="T976" s="1731"/>
      <c r="U976" s="1731"/>
      <c r="V976" s="1731"/>
      <c r="W976" s="1731"/>
      <c r="X976" s="1731"/>
      <c r="Y976" s="1731"/>
      <c r="Z976" s="1731"/>
      <c r="AA976" s="1731"/>
      <c r="AB976" s="1731"/>
      <c r="AC976" s="1731"/>
      <c r="AD976" s="1731"/>
      <c r="AE976" s="1731"/>
      <c r="AF976" s="1731"/>
      <c r="AG976" s="1731"/>
      <c r="AH976" s="1731"/>
      <c r="AI976" s="1731"/>
      <c r="AJ976" s="1731"/>
      <c r="AK976" s="1731"/>
      <c r="AL976" s="1731"/>
      <c r="AM976" s="1731"/>
      <c r="AN976" s="1731"/>
      <c r="AO976" s="1731"/>
      <c r="AP976" s="1731"/>
      <c r="AQ976" s="1731"/>
      <c r="AR976" s="1731"/>
      <c r="AS976" s="1731"/>
      <c r="AT976" s="1731"/>
      <c r="AU976" s="1731"/>
      <c r="AV976" s="1731"/>
      <c r="AW976" s="1731"/>
      <c r="AX976" s="1731"/>
      <c r="AY976" s="1731"/>
      <c r="AZ976" s="1731"/>
      <c r="BA976" s="1731"/>
      <c r="BB976" s="1731"/>
      <c r="BC976" s="1731"/>
      <c r="BD976" s="1731"/>
      <c r="BE976" s="1731"/>
      <c r="BF976" s="1731"/>
      <c r="BG976" s="1731"/>
      <c r="BH976" s="1731"/>
      <c r="BI976" s="1731"/>
      <c r="BJ976" s="1731"/>
      <c r="BK976" s="1731"/>
      <c r="BL976" s="1731"/>
      <c r="BM976" s="1731"/>
      <c r="BN976" s="1731"/>
      <c r="BO976" s="1731"/>
      <c r="BP976" s="1731"/>
      <c r="BQ976" s="1731"/>
      <c r="BR976" s="1731"/>
      <c r="BS976" s="1731"/>
      <c r="BT976" s="1731"/>
      <c r="BU976" s="1731"/>
      <c r="BV976" s="1732"/>
      <c r="BW976" s="1732"/>
      <c r="BX976" s="1732"/>
      <c r="BY976" s="1732"/>
      <c r="BZ976" s="1731"/>
      <c r="CA976" s="2200"/>
      <c r="CB976" s="2200"/>
      <c r="CC976" s="2200"/>
      <c r="CD976" s="2200"/>
      <c r="CE976" s="2200"/>
      <c r="CF976" s="2200"/>
      <c r="CG976" s="2200"/>
      <c r="CH976" s="2200"/>
      <c r="CI976" s="2200"/>
      <c r="CJ976" s="2200"/>
      <c r="CK976" s="2200"/>
      <c r="CL976" s="2200"/>
      <c r="CM976" s="2200"/>
      <c r="CN976" s="2200"/>
      <c r="CO976" s="2200"/>
      <c r="CP976" s="2200"/>
      <c r="CQ976" s="2200"/>
      <c r="CR976" s="1731"/>
      <c r="CS976" s="1731"/>
    </row>
    <row r="977" spans="1:97" ht="13.5" customHeight="1" x14ac:dyDescent="0.25">
      <c r="A977" s="1731"/>
      <c r="B977" s="1731"/>
      <c r="C977" s="1731"/>
      <c r="D977" s="1731"/>
      <c r="E977" s="1731"/>
      <c r="F977" s="1731"/>
      <c r="G977" s="1731"/>
      <c r="H977" s="1731"/>
      <c r="I977" s="1731"/>
      <c r="J977" s="1731"/>
      <c r="K977" s="1731"/>
      <c r="L977" s="1731"/>
      <c r="M977" s="1731"/>
      <c r="N977" s="1731"/>
      <c r="O977" s="1731"/>
      <c r="P977" s="1731"/>
      <c r="Q977" s="1731"/>
      <c r="R977" s="1731"/>
      <c r="S977" s="1731"/>
      <c r="T977" s="1731"/>
      <c r="U977" s="1731"/>
      <c r="V977" s="1731"/>
      <c r="W977" s="1731"/>
      <c r="X977" s="1731"/>
      <c r="Y977" s="1731"/>
      <c r="Z977" s="1731"/>
      <c r="AA977" s="1731"/>
      <c r="AB977" s="1731"/>
      <c r="AC977" s="1731"/>
      <c r="AD977" s="1731"/>
      <c r="AE977" s="1731"/>
      <c r="AF977" s="1731"/>
      <c r="AG977" s="1731"/>
      <c r="AH977" s="1731"/>
      <c r="AI977" s="1731"/>
      <c r="AJ977" s="1731"/>
      <c r="AK977" s="1731"/>
      <c r="AL977" s="1731"/>
      <c r="AM977" s="1731"/>
      <c r="AN977" s="1731"/>
      <c r="AO977" s="1731"/>
      <c r="AP977" s="1731"/>
      <c r="AQ977" s="1731"/>
      <c r="AR977" s="1731"/>
      <c r="AS977" s="1731"/>
      <c r="AT977" s="1731"/>
      <c r="AU977" s="1731"/>
      <c r="AV977" s="1731"/>
      <c r="AW977" s="1731"/>
      <c r="AX977" s="1731"/>
      <c r="AY977" s="1731"/>
      <c r="AZ977" s="1731"/>
      <c r="BA977" s="1731"/>
      <c r="BB977" s="1731"/>
      <c r="BC977" s="1731"/>
      <c r="BD977" s="1731"/>
      <c r="BE977" s="1731"/>
      <c r="BF977" s="1731"/>
      <c r="BG977" s="1731"/>
      <c r="BH977" s="1731"/>
      <c r="BI977" s="1731"/>
      <c r="BJ977" s="1731"/>
      <c r="BK977" s="1731"/>
      <c r="BL977" s="1731"/>
      <c r="BM977" s="1731"/>
      <c r="BN977" s="1731"/>
      <c r="BO977" s="1731"/>
      <c r="BP977" s="1731"/>
      <c r="BQ977" s="1731"/>
      <c r="BR977" s="1731"/>
      <c r="BS977" s="1731"/>
      <c r="BT977" s="1731"/>
      <c r="BU977" s="1731"/>
      <c r="BV977" s="1732"/>
      <c r="BW977" s="1732"/>
      <c r="BX977" s="1732"/>
      <c r="BY977" s="1732"/>
      <c r="BZ977" s="1731"/>
      <c r="CA977" s="2200"/>
      <c r="CB977" s="2200"/>
      <c r="CC977" s="2200"/>
      <c r="CD977" s="2200"/>
      <c r="CE977" s="2200"/>
      <c r="CF977" s="2200"/>
      <c r="CG977" s="2200"/>
      <c r="CH977" s="2200"/>
      <c r="CI977" s="2200"/>
      <c r="CJ977" s="2200"/>
      <c r="CK977" s="2200"/>
      <c r="CL977" s="2200"/>
      <c r="CM977" s="2200"/>
      <c r="CN977" s="2200"/>
      <c r="CO977" s="2200"/>
      <c r="CP977" s="2200"/>
      <c r="CQ977" s="2200"/>
      <c r="CR977" s="1731"/>
      <c r="CS977" s="1731"/>
    </row>
    <row r="978" spans="1:97" ht="13.5" customHeight="1" x14ac:dyDescent="0.25">
      <c r="A978" s="1731"/>
      <c r="B978" s="1731"/>
      <c r="C978" s="1731"/>
      <c r="D978" s="1731"/>
      <c r="E978" s="1731"/>
      <c r="F978" s="1731"/>
      <c r="G978" s="1731"/>
      <c r="H978" s="1731"/>
      <c r="I978" s="1731"/>
      <c r="J978" s="1731"/>
      <c r="K978" s="1731"/>
      <c r="L978" s="1731"/>
      <c r="M978" s="1731"/>
      <c r="N978" s="1731"/>
      <c r="O978" s="1731"/>
      <c r="P978" s="1731"/>
      <c r="Q978" s="1731"/>
      <c r="R978" s="1731"/>
      <c r="S978" s="1731"/>
      <c r="T978" s="1731"/>
      <c r="U978" s="1731"/>
      <c r="V978" s="1731"/>
      <c r="W978" s="1731"/>
      <c r="X978" s="1731"/>
      <c r="Y978" s="1731"/>
      <c r="Z978" s="1731"/>
      <c r="AA978" s="1731"/>
      <c r="AB978" s="1731"/>
      <c r="AC978" s="1731"/>
      <c r="AD978" s="1731"/>
      <c r="AE978" s="1731"/>
      <c r="AF978" s="1731"/>
      <c r="AG978" s="1731"/>
      <c r="AH978" s="1731"/>
      <c r="AI978" s="1731"/>
      <c r="AJ978" s="1731"/>
      <c r="AK978" s="1731"/>
      <c r="AL978" s="1731"/>
      <c r="AM978" s="1731"/>
      <c r="AN978" s="1731"/>
      <c r="AO978" s="1731"/>
      <c r="AP978" s="1731"/>
      <c r="AQ978" s="1731"/>
      <c r="AR978" s="1731"/>
      <c r="AS978" s="1731"/>
      <c r="AT978" s="1731"/>
      <c r="AU978" s="1731"/>
      <c r="AV978" s="1731"/>
      <c r="AW978" s="1731"/>
      <c r="AX978" s="1731"/>
      <c r="AY978" s="1731"/>
      <c r="AZ978" s="1731"/>
      <c r="BA978" s="1731"/>
      <c r="BB978" s="1731"/>
      <c r="BC978" s="1731"/>
      <c r="BD978" s="1731"/>
      <c r="BE978" s="1731"/>
      <c r="BF978" s="1731"/>
      <c r="BG978" s="1731"/>
      <c r="BH978" s="1731"/>
      <c r="BI978" s="1731"/>
      <c r="BJ978" s="1731"/>
      <c r="BK978" s="1731"/>
      <c r="BL978" s="1731"/>
      <c r="BM978" s="1731"/>
      <c r="BN978" s="1731"/>
      <c r="BO978" s="1731"/>
      <c r="BP978" s="1731"/>
      <c r="BQ978" s="1731"/>
      <c r="BR978" s="1731"/>
      <c r="BS978" s="1731"/>
      <c r="BT978" s="1731"/>
      <c r="BU978" s="1731"/>
      <c r="BV978" s="1732"/>
      <c r="BW978" s="1732"/>
      <c r="BX978" s="1732"/>
      <c r="BY978" s="1732"/>
      <c r="BZ978" s="1731"/>
      <c r="CA978" s="2200"/>
      <c r="CB978" s="2200"/>
      <c r="CC978" s="2200"/>
      <c r="CD978" s="2200"/>
      <c r="CE978" s="2200"/>
      <c r="CF978" s="2200"/>
      <c r="CG978" s="2200"/>
      <c r="CH978" s="2200"/>
      <c r="CI978" s="2200"/>
      <c r="CJ978" s="2200"/>
      <c r="CK978" s="2200"/>
      <c r="CL978" s="2200"/>
      <c r="CM978" s="2200"/>
      <c r="CN978" s="2200"/>
      <c r="CO978" s="2200"/>
      <c r="CP978" s="2200"/>
      <c r="CQ978" s="2200"/>
      <c r="CR978" s="1731"/>
      <c r="CS978" s="1731"/>
    </row>
    <row r="979" spans="1:97" ht="13.5" customHeight="1" x14ac:dyDescent="0.25">
      <c r="A979" s="1731"/>
      <c r="B979" s="1731"/>
      <c r="C979" s="1731"/>
      <c r="D979" s="1731"/>
      <c r="E979" s="1731"/>
      <c r="F979" s="1731"/>
      <c r="G979" s="1731"/>
      <c r="H979" s="1731"/>
      <c r="I979" s="1731"/>
      <c r="J979" s="1731"/>
      <c r="K979" s="1731"/>
      <c r="L979" s="1731"/>
      <c r="M979" s="1731"/>
      <c r="N979" s="1731"/>
      <c r="O979" s="1731"/>
      <c r="P979" s="1731"/>
      <c r="Q979" s="1731"/>
      <c r="R979" s="1731"/>
      <c r="S979" s="1731"/>
      <c r="T979" s="1731"/>
      <c r="U979" s="1731"/>
      <c r="V979" s="1731"/>
      <c r="W979" s="1731"/>
      <c r="X979" s="1731"/>
      <c r="Y979" s="1731"/>
      <c r="Z979" s="1731"/>
      <c r="AA979" s="1731"/>
      <c r="AB979" s="1731"/>
      <c r="AC979" s="1731"/>
      <c r="AD979" s="1731"/>
      <c r="AE979" s="1731"/>
      <c r="AF979" s="1731"/>
      <c r="AG979" s="1731"/>
      <c r="AH979" s="1731"/>
      <c r="AI979" s="1731"/>
      <c r="AJ979" s="1731"/>
      <c r="AK979" s="1731"/>
      <c r="AL979" s="1731"/>
      <c r="AM979" s="1731"/>
      <c r="AN979" s="1731"/>
      <c r="AO979" s="1731"/>
      <c r="AP979" s="1731"/>
      <c r="AQ979" s="1731"/>
      <c r="AR979" s="1731"/>
      <c r="AS979" s="1731"/>
      <c r="AT979" s="1731"/>
      <c r="AU979" s="1731"/>
      <c r="AV979" s="1731"/>
      <c r="AW979" s="1731"/>
      <c r="AX979" s="1731"/>
      <c r="AY979" s="1731"/>
      <c r="AZ979" s="1731"/>
      <c r="BA979" s="1731"/>
      <c r="BB979" s="1731"/>
      <c r="BC979" s="1731"/>
      <c r="BD979" s="1731"/>
      <c r="BE979" s="1731"/>
      <c r="BF979" s="1731"/>
      <c r="BG979" s="1731"/>
      <c r="BH979" s="1731"/>
      <c r="BI979" s="1731"/>
      <c r="BJ979" s="1731"/>
      <c r="BK979" s="1731"/>
      <c r="BL979" s="1731"/>
      <c r="BM979" s="1731"/>
      <c r="BN979" s="1731"/>
      <c r="BO979" s="1731"/>
      <c r="BP979" s="1731"/>
      <c r="BQ979" s="1731"/>
      <c r="BR979" s="1731"/>
      <c r="BS979" s="1731"/>
      <c r="BT979" s="1731"/>
      <c r="BU979" s="1731"/>
      <c r="BV979" s="1732"/>
      <c r="BW979" s="1732"/>
      <c r="BX979" s="1732"/>
      <c r="BY979" s="1732"/>
      <c r="BZ979" s="1731"/>
      <c r="CA979" s="2200"/>
      <c r="CB979" s="2200"/>
      <c r="CC979" s="2200"/>
      <c r="CD979" s="2200"/>
      <c r="CE979" s="2200"/>
      <c r="CF979" s="2200"/>
      <c r="CG979" s="2200"/>
      <c r="CH979" s="2200"/>
      <c r="CI979" s="2200"/>
      <c r="CJ979" s="2200"/>
      <c r="CK979" s="2200"/>
      <c r="CL979" s="2200"/>
      <c r="CM979" s="2200"/>
      <c r="CN979" s="2200"/>
      <c r="CO979" s="2200"/>
      <c r="CP979" s="2200"/>
      <c r="CQ979" s="2200"/>
      <c r="CR979" s="1731"/>
      <c r="CS979" s="1731"/>
    </row>
    <row r="980" spans="1:97" ht="13.5" customHeight="1" x14ac:dyDescent="0.25">
      <c r="A980" s="1731"/>
      <c r="B980" s="1731"/>
      <c r="C980" s="1731"/>
      <c r="D980" s="1731"/>
      <c r="E980" s="1731"/>
      <c r="F980" s="1731"/>
      <c r="G980" s="1731"/>
      <c r="H980" s="1731"/>
      <c r="I980" s="1731"/>
      <c r="J980" s="1731"/>
      <c r="K980" s="1731"/>
      <c r="L980" s="1731"/>
      <c r="M980" s="1731"/>
      <c r="N980" s="1731"/>
      <c r="O980" s="1731"/>
      <c r="P980" s="1731"/>
      <c r="Q980" s="1731"/>
      <c r="R980" s="1731"/>
      <c r="S980" s="1731"/>
      <c r="T980" s="1731"/>
      <c r="U980" s="1731"/>
      <c r="V980" s="1731"/>
      <c r="W980" s="1731"/>
      <c r="X980" s="1731"/>
      <c r="Y980" s="1731"/>
      <c r="Z980" s="1731"/>
      <c r="AA980" s="1731"/>
      <c r="AB980" s="1731"/>
      <c r="AC980" s="1731"/>
      <c r="AD980" s="1731"/>
      <c r="AE980" s="1731"/>
      <c r="AF980" s="1731"/>
      <c r="AG980" s="1731"/>
      <c r="AH980" s="1731"/>
      <c r="AI980" s="1731"/>
      <c r="AJ980" s="1731"/>
      <c r="AK980" s="1731"/>
      <c r="AL980" s="1731"/>
      <c r="AM980" s="1731"/>
      <c r="AN980" s="1731"/>
      <c r="AO980" s="1731"/>
      <c r="AP980" s="1731"/>
      <c r="AQ980" s="1731"/>
      <c r="AR980" s="1731"/>
      <c r="AS980" s="1731"/>
      <c r="AT980" s="1731"/>
      <c r="AU980" s="1731"/>
      <c r="AV980" s="1731"/>
      <c r="AW980" s="1731"/>
      <c r="AX980" s="1731"/>
      <c r="AY980" s="1731"/>
      <c r="AZ980" s="1731"/>
      <c r="BA980" s="1731"/>
      <c r="BB980" s="1731"/>
      <c r="BC980" s="1731"/>
      <c r="BD980" s="1731"/>
      <c r="BE980" s="1731"/>
      <c r="BF980" s="1731"/>
      <c r="BG980" s="1731"/>
      <c r="BH980" s="1731"/>
      <c r="BI980" s="1731"/>
      <c r="BJ980" s="1731"/>
      <c r="BK980" s="1731"/>
      <c r="BL980" s="1731"/>
      <c r="BM980" s="1731"/>
      <c r="BN980" s="1731"/>
      <c r="BO980" s="1731"/>
      <c r="BP980" s="1731"/>
      <c r="BQ980" s="1731"/>
      <c r="BR980" s="1731"/>
      <c r="BS980" s="1731"/>
      <c r="BT980" s="1731"/>
      <c r="BU980" s="1731"/>
      <c r="BV980" s="1732"/>
      <c r="BW980" s="1732"/>
      <c r="BX980" s="1732"/>
      <c r="BY980" s="1732"/>
      <c r="BZ980" s="1731"/>
      <c r="CA980" s="2200"/>
      <c r="CB980" s="2200"/>
      <c r="CC980" s="2200"/>
      <c r="CD980" s="2200"/>
      <c r="CE980" s="2200"/>
      <c r="CF980" s="2200"/>
      <c r="CG980" s="2200"/>
      <c r="CH980" s="2200"/>
      <c r="CI980" s="2200"/>
      <c r="CJ980" s="2200"/>
      <c r="CK980" s="2200"/>
      <c r="CL980" s="2200"/>
      <c r="CM980" s="2200"/>
      <c r="CN980" s="2200"/>
      <c r="CO980" s="2200"/>
      <c r="CP980" s="2200"/>
      <c r="CQ980" s="2200"/>
      <c r="CR980" s="1731"/>
      <c r="CS980" s="1731"/>
    </row>
    <row r="981" spans="1:97" ht="13.5" customHeight="1" x14ac:dyDescent="0.25">
      <c r="A981" s="1731"/>
      <c r="B981" s="1731"/>
      <c r="C981" s="1731"/>
      <c r="D981" s="1731"/>
      <c r="E981" s="1731"/>
      <c r="F981" s="1731"/>
      <c r="G981" s="1731"/>
      <c r="H981" s="1731"/>
      <c r="I981" s="1731"/>
      <c r="J981" s="1731"/>
      <c r="K981" s="1731"/>
      <c r="L981" s="1731"/>
      <c r="M981" s="1731"/>
      <c r="N981" s="1731"/>
      <c r="O981" s="1731"/>
      <c r="P981" s="1731"/>
      <c r="Q981" s="1731"/>
      <c r="R981" s="1731"/>
      <c r="S981" s="1731"/>
      <c r="T981" s="1731"/>
      <c r="U981" s="1731"/>
      <c r="V981" s="1731"/>
      <c r="W981" s="1731"/>
      <c r="X981" s="1731"/>
      <c r="Y981" s="1731"/>
      <c r="Z981" s="1731"/>
      <c r="AA981" s="1731"/>
      <c r="AB981" s="1731"/>
      <c r="AC981" s="1731"/>
      <c r="AD981" s="1731"/>
      <c r="AE981" s="1731"/>
      <c r="AF981" s="1731"/>
      <c r="AG981" s="1731"/>
      <c r="AH981" s="1731"/>
      <c r="AI981" s="1731"/>
      <c r="AJ981" s="1731"/>
      <c r="AK981" s="1731"/>
      <c r="AL981" s="1731"/>
      <c r="AM981" s="1731"/>
      <c r="AN981" s="1731"/>
      <c r="AO981" s="1731"/>
      <c r="AP981" s="1731"/>
      <c r="AQ981" s="1731"/>
      <c r="AR981" s="1731"/>
      <c r="AS981" s="1731"/>
      <c r="AT981" s="1731"/>
      <c r="AU981" s="1731"/>
      <c r="AV981" s="1731"/>
      <c r="AW981" s="1731"/>
      <c r="AX981" s="1731"/>
      <c r="AY981" s="1731"/>
      <c r="AZ981" s="1731"/>
      <c r="BA981" s="1731"/>
      <c r="BB981" s="1731"/>
      <c r="BC981" s="1731"/>
      <c r="BD981" s="1731"/>
      <c r="BE981" s="1731"/>
      <c r="BF981" s="1731"/>
      <c r="BG981" s="1731"/>
      <c r="BH981" s="1731"/>
      <c r="BI981" s="1731"/>
      <c r="BJ981" s="1731"/>
      <c r="BK981" s="1731"/>
      <c r="BL981" s="1731"/>
      <c r="BM981" s="1731"/>
      <c r="BN981" s="1731"/>
      <c r="BO981" s="1731"/>
      <c r="BP981" s="1731"/>
      <c r="BQ981" s="1731"/>
      <c r="BR981" s="1731"/>
      <c r="BS981" s="1731"/>
      <c r="BT981" s="1731"/>
      <c r="BU981" s="1731"/>
      <c r="BV981" s="1732"/>
      <c r="BW981" s="1732"/>
      <c r="BX981" s="1732"/>
      <c r="BY981" s="1732"/>
      <c r="BZ981" s="1731"/>
      <c r="CA981" s="2200"/>
      <c r="CB981" s="2200"/>
      <c r="CC981" s="2200"/>
      <c r="CD981" s="2200"/>
      <c r="CE981" s="2200"/>
      <c r="CF981" s="2200"/>
      <c r="CG981" s="2200"/>
      <c r="CH981" s="2200"/>
      <c r="CI981" s="2200"/>
      <c r="CJ981" s="2200"/>
      <c r="CK981" s="2200"/>
      <c r="CL981" s="2200"/>
      <c r="CM981" s="2200"/>
      <c r="CN981" s="2200"/>
      <c r="CO981" s="2200"/>
      <c r="CP981" s="2200"/>
      <c r="CQ981" s="2200"/>
      <c r="CR981" s="1731"/>
      <c r="CS981" s="1731"/>
    </row>
    <row r="982" spans="1:97" ht="13.5" customHeight="1" x14ac:dyDescent="0.25">
      <c r="A982" s="1731"/>
      <c r="B982" s="1731"/>
      <c r="C982" s="1731"/>
      <c r="D982" s="1731"/>
      <c r="E982" s="1731"/>
      <c r="F982" s="1731"/>
      <c r="G982" s="1731"/>
      <c r="H982" s="1731"/>
      <c r="I982" s="1731"/>
      <c r="J982" s="1731"/>
      <c r="K982" s="1731"/>
      <c r="L982" s="1731"/>
      <c r="M982" s="1731"/>
      <c r="N982" s="1731"/>
      <c r="O982" s="1731"/>
      <c r="P982" s="1731"/>
      <c r="Q982" s="1731"/>
      <c r="R982" s="1731"/>
      <c r="S982" s="1731"/>
      <c r="T982" s="1731"/>
      <c r="U982" s="1731"/>
      <c r="V982" s="1731"/>
      <c r="W982" s="1731"/>
      <c r="X982" s="1731"/>
      <c r="Y982" s="1731"/>
      <c r="Z982" s="1731"/>
      <c r="AA982" s="1731"/>
      <c r="AB982" s="1731"/>
      <c r="AC982" s="1731"/>
      <c r="AD982" s="1731"/>
      <c r="AE982" s="1731"/>
      <c r="AF982" s="1731"/>
      <c r="AG982" s="1731"/>
      <c r="AH982" s="1731"/>
      <c r="AI982" s="1731"/>
      <c r="AJ982" s="1731"/>
      <c r="AK982" s="1731"/>
      <c r="AL982" s="1731"/>
      <c r="AM982" s="1731"/>
      <c r="AN982" s="1731"/>
      <c r="AO982" s="1731"/>
      <c r="AP982" s="1731"/>
      <c r="AQ982" s="1731"/>
      <c r="AR982" s="1731"/>
      <c r="AS982" s="1731"/>
      <c r="AT982" s="1731"/>
      <c r="AU982" s="1731"/>
      <c r="AV982" s="1731"/>
      <c r="AW982" s="1731"/>
      <c r="AX982" s="1731"/>
      <c r="AY982" s="1731"/>
      <c r="AZ982" s="1731"/>
      <c r="BA982" s="1731"/>
      <c r="BB982" s="1731"/>
      <c r="BC982" s="1731"/>
      <c r="BD982" s="1731"/>
      <c r="BE982" s="1731"/>
      <c r="BF982" s="1731"/>
      <c r="BG982" s="1731"/>
      <c r="BH982" s="1731"/>
      <c r="BI982" s="1731"/>
      <c r="BJ982" s="1731"/>
      <c r="BK982" s="1731"/>
      <c r="BL982" s="1731"/>
      <c r="BM982" s="1731"/>
      <c r="BN982" s="1731"/>
      <c r="BO982" s="1731"/>
      <c r="BP982" s="1731"/>
      <c r="BQ982" s="1731"/>
      <c r="BR982" s="1731"/>
      <c r="BS982" s="1731"/>
      <c r="BT982" s="1731"/>
      <c r="BU982" s="1731"/>
      <c r="BV982" s="1732"/>
      <c r="BW982" s="1732"/>
      <c r="BX982" s="1732"/>
      <c r="BY982" s="1732"/>
      <c r="BZ982" s="1731"/>
      <c r="CA982" s="2200"/>
      <c r="CB982" s="2200"/>
      <c r="CC982" s="2200"/>
      <c r="CD982" s="2200"/>
      <c r="CE982" s="2200"/>
      <c r="CF982" s="2200"/>
      <c r="CG982" s="2200"/>
      <c r="CH982" s="2200"/>
      <c r="CI982" s="2200"/>
      <c r="CJ982" s="2200"/>
      <c r="CK982" s="2200"/>
      <c r="CL982" s="2200"/>
      <c r="CM982" s="2200"/>
      <c r="CN982" s="2200"/>
      <c r="CO982" s="2200"/>
      <c r="CP982" s="2200"/>
      <c r="CQ982" s="2200"/>
      <c r="CR982" s="1731"/>
      <c r="CS982" s="1731"/>
    </row>
    <row r="983" spans="1:97" ht="13.5" customHeight="1" x14ac:dyDescent="0.25">
      <c r="A983" s="1731"/>
      <c r="B983" s="1731"/>
      <c r="C983" s="1731"/>
      <c r="D983" s="1731"/>
      <c r="E983" s="1731"/>
      <c r="F983" s="1731"/>
      <c r="G983" s="1731"/>
      <c r="H983" s="1731"/>
      <c r="I983" s="1731"/>
      <c r="J983" s="1731"/>
      <c r="K983" s="1731"/>
      <c r="L983" s="1731"/>
      <c r="M983" s="1731"/>
      <c r="N983" s="1731"/>
      <c r="O983" s="1731"/>
      <c r="P983" s="1731"/>
      <c r="Q983" s="1731"/>
      <c r="R983" s="1731"/>
      <c r="S983" s="1731"/>
      <c r="T983" s="1731"/>
      <c r="U983" s="1731"/>
      <c r="V983" s="1731"/>
      <c r="W983" s="1731"/>
      <c r="X983" s="1731"/>
      <c r="Y983" s="1731"/>
      <c r="Z983" s="1731"/>
      <c r="AA983" s="1731"/>
      <c r="AB983" s="1731"/>
      <c r="AC983" s="1731"/>
      <c r="AD983" s="1731"/>
      <c r="AE983" s="1731"/>
      <c r="AF983" s="1731"/>
      <c r="AG983" s="1731"/>
      <c r="AH983" s="1731"/>
      <c r="AI983" s="1731"/>
      <c r="AJ983" s="1731"/>
      <c r="AK983" s="1731"/>
      <c r="AL983" s="1731"/>
      <c r="AM983" s="1731"/>
      <c r="AN983" s="1731"/>
      <c r="AO983" s="1731"/>
      <c r="AP983" s="1731"/>
      <c r="AQ983" s="1731"/>
      <c r="AR983" s="1731"/>
      <c r="AS983" s="1731"/>
      <c r="AT983" s="1731"/>
      <c r="AU983" s="1731"/>
      <c r="AV983" s="1731"/>
      <c r="AW983" s="1731"/>
      <c r="AX983" s="1731"/>
      <c r="AY983" s="1731"/>
      <c r="AZ983" s="1731"/>
      <c r="BA983" s="1731"/>
      <c r="BB983" s="1731"/>
      <c r="BC983" s="1731"/>
      <c r="BD983" s="1731"/>
      <c r="BE983" s="1731"/>
      <c r="BF983" s="1731"/>
      <c r="BG983" s="1731"/>
      <c r="BH983" s="1731"/>
      <c r="BI983" s="1731"/>
      <c r="BJ983" s="1731"/>
      <c r="BK983" s="1731"/>
      <c r="BL983" s="1731"/>
      <c r="BM983" s="1731"/>
      <c r="BN983" s="1731"/>
      <c r="BO983" s="1731"/>
      <c r="BP983" s="1731"/>
      <c r="BQ983" s="1731"/>
      <c r="BR983" s="1731"/>
      <c r="BS983" s="1731"/>
      <c r="BT983" s="1731"/>
      <c r="BU983" s="1731"/>
      <c r="BV983" s="1732"/>
      <c r="BW983" s="1732"/>
      <c r="BX983" s="1732"/>
      <c r="BY983" s="1732"/>
      <c r="BZ983" s="1731"/>
      <c r="CA983" s="2200"/>
      <c r="CB983" s="2200"/>
      <c r="CC983" s="2200"/>
      <c r="CD983" s="2200"/>
      <c r="CE983" s="2200"/>
      <c r="CF983" s="2200"/>
      <c r="CG983" s="2200"/>
      <c r="CH983" s="2200"/>
      <c r="CI983" s="2200"/>
      <c r="CJ983" s="2200"/>
      <c r="CK983" s="2200"/>
      <c r="CL983" s="2200"/>
      <c r="CM983" s="2200"/>
      <c r="CN983" s="2200"/>
      <c r="CO983" s="2200"/>
      <c r="CP983" s="2200"/>
      <c r="CQ983" s="2200"/>
      <c r="CR983" s="1731"/>
      <c r="CS983" s="1731"/>
    </row>
    <row r="984" spans="1:97" ht="13.5" customHeight="1" x14ac:dyDescent="0.25">
      <c r="A984" s="1731"/>
      <c r="B984" s="1731"/>
      <c r="C984" s="1731"/>
      <c r="D984" s="1731"/>
      <c r="E984" s="1731"/>
      <c r="F984" s="1731"/>
      <c r="G984" s="1731"/>
      <c r="H984" s="1731"/>
      <c r="I984" s="1731"/>
      <c r="J984" s="1731"/>
      <c r="K984" s="1731"/>
      <c r="L984" s="1731"/>
      <c r="M984" s="1731"/>
      <c r="N984" s="1731"/>
      <c r="O984" s="1731"/>
      <c r="P984" s="1731"/>
      <c r="Q984" s="1731"/>
      <c r="R984" s="1731"/>
      <c r="S984" s="1731"/>
      <c r="T984" s="1731"/>
      <c r="U984" s="1731"/>
      <c r="V984" s="1731"/>
      <c r="W984" s="1731"/>
      <c r="X984" s="1731"/>
      <c r="Y984" s="1731"/>
      <c r="Z984" s="1731"/>
      <c r="AA984" s="1731"/>
      <c r="AB984" s="1731"/>
      <c r="AC984" s="1731"/>
      <c r="AD984" s="1731"/>
      <c r="AE984" s="1731"/>
      <c r="AF984" s="1731"/>
      <c r="AG984" s="1731"/>
      <c r="AH984" s="1731"/>
      <c r="AI984" s="1731"/>
      <c r="AJ984" s="1731"/>
      <c r="AK984" s="1731"/>
      <c r="AL984" s="1731"/>
      <c r="AM984" s="1731"/>
      <c r="AN984" s="1731"/>
      <c r="AO984" s="1731"/>
      <c r="AP984" s="1731"/>
      <c r="AQ984" s="1731"/>
      <c r="AR984" s="1731"/>
      <c r="AS984" s="1731"/>
      <c r="AT984" s="1731"/>
      <c r="AU984" s="1731"/>
      <c r="AV984" s="1731"/>
      <c r="AW984" s="1731"/>
      <c r="AX984" s="1731"/>
      <c r="AY984" s="1731"/>
      <c r="AZ984" s="1731"/>
      <c r="BA984" s="1731"/>
      <c r="BB984" s="1731"/>
      <c r="BC984" s="1731"/>
      <c r="BD984" s="1731"/>
      <c r="BE984" s="1731"/>
      <c r="BF984" s="1731"/>
      <c r="BG984" s="1731"/>
      <c r="BH984" s="1731"/>
      <c r="BI984" s="1731"/>
      <c r="BJ984" s="1731"/>
      <c r="BK984" s="1731"/>
      <c r="BL984" s="1731"/>
      <c r="BM984" s="1731"/>
      <c r="BN984" s="1731"/>
      <c r="BO984" s="1731"/>
      <c r="BP984" s="1731"/>
      <c r="BQ984" s="1731"/>
      <c r="BR984" s="1731"/>
      <c r="BS984" s="1731"/>
      <c r="BT984" s="1731"/>
      <c r="BU984" s="1731"/>
      <c r="BV984" s="1732"/>
      <c r="BW984" s="1732"/>
      <c r="BX984" s="1732"/>
      <c r="BY984" s="1732"/>
      <c r="BZ984" s="1731"/>
      <c r="CA984" s="2200"/>
      <c r="CB984" s="2200"/>
      <c r="CC984" s="2200"/>
      <c r="CD984" s="2200"/>
      <c r="CE984" s="2200"/>
      <c r="CF984" s="2200"/>
      <c r="CG984" s="2200"/>
      <c r="CH984" s="2200"/>
      <c r="CI984" s="2200"/>
      <c r="CJ984" s="2200"/>
      <c r="CK984" s="2200"/>
      <c r="CL984" s="2200"/>
      <c r="CM984" s="2200"/>
      <c r="CN984" s="2200"/>
      <c r="CO984" s="2200"/>
      <c r="CP984" s="2200"/>
      <c r="CQ984" s="2200"/>
      <c r="CR984" s="1731"/>
      <c r="CS984" s="1731"/>
    </row>
    <row r="985" spans="1:97" ht="13.5" customHeight="1" x14ac:dyDescent="0.25">
      <c r="A985" s="1731"/>
      <c r="B985" s="1731"/>
      <c r="C985" s="1731"/>
      <c r="D985" s="1731"/>
      <c r="E985" s="1731"/>
      <c r="F985" s="1731"/>
      <c r="G985" s="1731"/>
      <c r="H985" s="1731"/>
      <c r="I985" s="1731"/>
      <c r="J985" s="1731"/>
      <c r="K985" s="1731"/>
      <c r="L985" s="1731"/>
      <c r="M985" s="1731"/>
      <c r="N985" s="1731"/>
      <c r="O985" s="1731"/>
      <c r="P985" s="1731"/>
      <c r="Q985" s="1731"/>
      <c r="R985" s="1731"/>
      <c r="S985" s="1731"/>
      <c r="T985" s="1731"/>
      <c r="U985" s="1731"/>
      <c r="V985" s="1731"/>
      <c r="W985" s="1731"/>
      <c r="X985" s="1731"/>
      <c r="Y985" s="1731"/>
      <c r="Z985" s="1731"/>
      <c r="AA985" s="1731"/>
      <c r="AB985" s="1731"/>
      <c r="AC985" s="1731"/>
      <c r="AD985" s="1731"/>
      <c r="AE985" s="1731"/>
      <c r="AF985" s="1731"/>
      <c r="AG985" s="1731"/>
      <c r="AH985" s="1731"/>
      <c r="AI985" s="1731"/>
      <c r="AJ985" s="1731"/>
      <c r="AK985" s="1731"/>
      <c r="AL985" s="1731"/>
      <c r="AM985" s="1731"/>
      <c r="AN985" s="1731"/>
      <c r="AO985" s="1731"/>
      <c r="AP985" s="1731"/>
      <c r="AQ985" s="1731"/>
      <c r="AR985" s="1731"/>
      <c r="AS985" s="1731"/>
      <c r="AT985" s="1731"/>
      <c r="AU985" s="1731"/>
      <c r="AV985" s="1731"/>
      <c r="AW985" s="1731"/>
      <c r="AX985" s="1731"/>
      <c r="AY985" s="1731"/>
      <c r="AZ985" s="1731"/>
      <c r="BA985" s="1731"/>
      <c r="BB985" s="1731"/>
      <c r="BC985" s="1731"/>
      <c r="BD985" s="1731"/>
      <c r="BE985" s="1731"/>
      <c r="BF985" s="1731"/>
      <c r="BG985" s="1731"/>
      <c r="BH985" s="1731"/>
      <c r="BI985" s="1731"/>
      <c r="BJ985" s="1731"/>
      <c r="BK985" s="1731"/>
      <c r="BL985" s="1731"/>
      <c r="BM985" s="1731"/>
      <c r="BN985" s="1731"/>
      <c r="BO985" s="1731"/>
      <c r="BP985" s="1731"/>
      <c r="BQ985" s="1731"/>
      <c r="BR985" s="1731"/>
      <c r="BS985" s="1731"/>
      <c r="BT985" s="1731"/>
      <c r="BU985" s="1731"/>
      <c r="BV985" s="1732"/>
      <c r="BW985" s="1732"/>
      <c r="BX985" s="1732"/>
      <c r="BY985" s="1732"/>
      <c r="BZ985" s="1731"/>
      <c r="CA985" s="2200"/>
      <c r="CB985" s="2200"/>
      <c r="CC985" s="2200"/>
      <c r="CD985" s="2200"/>
      <c r="CE985" s="2200"/>
      <c r="CF985" s="2200"/>
      <c r="CG985" s="2200"/>
      <c r="CH985" s="2200"/>
      <c r="CI985" s="2200"/>
      <c r="CJ985" s="2200"/>
      <c r="CK985" s="2200"/>
      <c r="CL985" s="2200"/>
      <c r="CM985" s="2200"/>
      <c r="CN985" s="2200"/>
      <c r="CO985" s="2200"/>
      <c r="CP985" s="2200"/>
      <c r="CQ985" s="2200"/>
      <c r="CR985" s="1731"/>
      <c r="CS985" s="1731"/>
    </row>
    <row r="986" spans="1:97" ht="13.5" customHeight="1" x14ac:dyDescent="0.25">
      <c r="A986" s="1731"/>
      <c r="B986" s="1731"/>
      <c r="C986" s="1731"/>
      <c r="D986" s="1731"/>
      <c r="E986" s="1731"/>
      <c r="F986" s="1731"/>
      <c r="G986" s="1731"/>
      <c r="H986" s="1731"/>
      <c r="I986" s="1731"/>
      <c r="J986" s="1731"/>
      <c r="K986" s="1731"/>
      <c r="L986" s="1731"/>
      <c r="M986" s="1731"/>
      <c r="N986" s="1731"/>
      <c r="O986" s="1731"/>
      <c r="P986" s="1731"/>
      <c r="Q986" s="1731"/>
      <c r="R986" s="1731"/>
      <c r="S986" s="1731"/>
      <c r="T986" s="1731"/>
      <c r="U986" s="1731"/>
      <c r="V986" s="1731"/>
      <c r="W986" s="1731"/>
      <c r="X986" s="1731"/>
      <c r="Y986" s="1731"/>
      <c r="Z986" s="1731"/>
      <c r="AA986" s="1731"/>
      <c r="AB986" s="1731"/>
      <c r="AC986" s="1731"/>
      <c r="AD986" s="1731"/>
      <c r="AE986" s="1731"/>
      <c r="AF986" s="1731"/>
      <c r="AG986" s="1731"/>
      <c r="AH986" s="1731"/>
      <c r="AI986" s="1731"/>
      <c r="AJ986" s="1731"/>
      <c r="AK986" s="1731"/>
      <c r="AL986" s="1731"/>
      <c r="AM986" s="1731"/>
      <c r="AN986" s="1731"/>
      <c r="AO986" s="1731"/>
      <c r="AP986" s="1731"/>
      <c r="AQ986" s="1731"/>
      <c r="AR986" s="1731"/>
      <c r="AS986" s="1731"/>
      <c r="AT986" s="1731"/>
      <c r="AU986" s="1731"/>
      <c r="AV986" s="1731"/>
      <c r="AW986" s="1731"/>
      <c r="AX986" s="1731"/>
      <c r="AY986" s="1731"/>
      <c r="AZ986" s="1731"/>
      <c r="BA986" s="1731"/>
      <c r="BB986" s="1731"/>
      <c r="BC986" s="1731"/>
      <c r="BD986" s="1731"/>
      <c r="BE986" s="1731"/>
      <c r="BF986" s="1731"/>
      <c r="BG986" s="1731"/>
      <c r="BH986" s="1731"/>
      <c r="BI986" s="1731"/>
      <c r="BJ986" s="1731"/>
      <c r="BK986" s="1731"/>
      <c r="BL986" s="1731"/>
      <c r="BM986" s="1731"/>
      <c r="BN986" s="1731"/>
      <c r="BO986" s="1731"/>
      <c r="BP986" s="1731"/>
      <c r="BQ986" s="1731"/>
      <c r="BR986" s="1731"/>
      <c r="BS986" s="1731"/>
      <c r="BT986" s="1731"/>
      <c r="BU986" s="1731"/>
      <c r="BV986" s="1732"/>
      <c r="BW986" s="1732"/>
      <c r="BX986" s="1732"/>
      <c r="BY986" s="1732"/>
      <c r="BZ986" s="1731"/>
      <c r="CA986" s="2200"/>
      <c r="CB986" s="2200"/>
      <c r="CC986" s="2200"/>
      <c r="CD986" s="2200"/>
      <c r="CE986" s="2200"/>
      <c r="CF986" s="2200"/>
      <c r="CG986" s="2200"/>
      <c r="CH986" s="2200"/>
      <c r="CI986" s="2200"/>
      <c r="CJ986" s="2200"/>
      <c r="CK986" s="2200"/>
      <c r="CL986" s="2200"/>
      <c r="CM986" s="2200"/>
      <c r="CN986" s="2200"/>
      <c r="CO986" s="2200"/>
      <c r="CP986" s="2200"/>
      <c r="CQ986" s="2200"/>
      <c r="CR986" s="1731"/>
      <c r="CS986" s="1731"/>
    </row>
    <row r="987" spans="1:97" ht="13.5" customHeight="1" x14ac:dyDescent="0.25">
      <c r="A987" s="1731"/>
      <c r="B987" s="1731"/>
      <c r="C987" s="1731"/>
      <c r="D987" s="1731"/>
      <c r="E987" s="1731"/>
      <c r="F987" s="1731"/>
      <c r="G987" s="1731"/>
      <c r="H987" s="1731"/>
      <c r="I987" s="1731"/>
      <c r="J987" s="1731"/>
      <c r="K987" s="1731"/>
      <c r="L987" s="1731"/>
      <c r="M987" s="1731"/>
      <c r="N987" s="1731"/>
      <c r="O987" s="1731"/>
      <c r="P987" s="1731"/>
      <c r="Q987" s="1731"/>
      <c r="R987" s="1731"/>
      <c r="S987" s="1731"/>
      <c r="T987" s="1731"/>
      <c r="U987" s="1731"/>
      <c r="V987" s="1731"/>
      <c r="W987" s="1731"/>
      <c r="X987" s="1731"/>
      <c r="Y987" s="1731"/>
      <c r="Z987" s="1731"/>
      <c r="AA987" s="1731"/>
      <c r="AB987" s="1731"/>
      <c r="AC987" s="1731"/>
      <c r="AD987" s="1731"/>
      <c r="AE987" s="1731"/>
      <c r="AF987" s="1731"/>
      <c r="AG987" s="1731"/>
      <c r="AH987" s="1731"/>
      <c r="AI987" s="1731"/>
      <c r="AJ987" s="1731"/>
      <c r="AK987" s="1731"/>
      <c r="AL987" s="1731"/>
      <c r="AM987" s="1731"/>
      <c r="AN987" s="1731"/>
      <c r="AO987" s="1731"/>
      <c r="AP987" s="1731"/>
      <c r="AQ987" s="1731"/>
      <c r="AR987" s="1731"/>
      <c r="AS987" s="1731"/>
      <c r="AT987" s="1731"/>
      <c r="AU987" s="1731"/>
      <c r="AV987" s="1731"/>
      <c r="AW987" s="1731"/>
      <c r="AX987" s="1731"/>
      <c r="AY987" s="1731"/>
      <c r="AZ987" s="1731"/>
      <c r="BA987" s="1731"/>
      <c r="BB987" s="1731"/>
      <c r="BC987" s="1731"/>
      <c r="BD987" s="1731"/>
      <c r="BE987" s="1731"/>
      <c r="BF987" s="1731"/>
      <c r="BG987" s="1731"/>
      <c r="BH987" s="1731"/>
      <c r="BI987" s="1731"/>
      <c r="BJ987" s="1731"/>
      <c r="BK987" s="1731"/>
      <c r="BL987" s="1731"/>
      <c r="BM987" s="1731"/>
      <c r="BN987" s="1731"/>
      <c r="BO987" s="1731"/>
      <c r="BP987" s="1731"/>
      <c r="BQ987" s="1731"/>
      <c r="BR987" s="1731"/>
      <c r="BS987" s="1731"/>
      <c r="BT987" s="1731"/>
      <c r="BU987" s="1731"/>
      <c r="BV987" s="1732"/>
      <c r="BW987" s="1732"/>
      <c r="BX987" s="1732"/>
      <c r="BY987" s="1732"/>
      <c r="BZ987" s="1731"/>
      <c r="CA987" s="2200"/>
      <c r="CB987" s="2200"/>
      <c r="CC987" s="2200"/>
      <c r="CD987" s="2200"/>
      <c r="CE987" s="2200"/>
      <c r="CF987" s="2200"/>
      <c r="CG987" s="2200"/>
      <c r="CH987" s="2200"/>
      <c r="CI987" s="2200"/>
      <c r="CJ987" s="2200"/>
      <c r="CK987" s="2200"/>
      <c r="CL987" s="2200"/>
      <c r="CM987" s="2200"/>
      <c r="CN987" s="2200"/>
      <c r="CO987" s="2200"/>
      <c r="CP987" s="2200"/>
      <c r="CQ987" s="2200"/>
      <c r="CR987" s="1731"/>
      <c r="CS987" s="1731"/>
    </row>
    <row r="988" spans="1:97" ht="13.5" customHeight="1" x14ac:dyDescent="0.25">
      <c r="A988" s="1731"/>
      <c r="B988" s="1731"/>
      <c r="C988" s="1731"/>
      <c r="D988" s="1731"/>
      <c r="E988" s="1731"/>
      <c r="F988" s="1731"/>
      <c r="G988" s="1731"/>
      <c r="H988" s="1731"/>
      <c r="I988" s="1731"/>
      <c r="J988" s="1731"/>
      <c r="K988" s="1731"/>
      <c r="L988" s="1731"/>
      <c r="M988" s="1731"/>
      <c r="N988" s="1731"/>
      <c r="O988" s="1731"/>
      <c r="P988" s="1731"/>
      <c r="Q988" s="1731"/>
      <c r="R988" s="1731"/>
      <c r="S988" s="1731"/>
      <c r="T988" s="1731"/>
      <c r="U988" s="1731"/>
      <c r="V988" s="1731"/>
      <c r="W988" s="1731"/>
      <c r="X988" s="1731"/>
      <c r="Y988" s="1731"/>
      <c r="Z988" s="1731"/>
      <c r="AA988" s="1731"/>
      <c r="AB988" s="1731"/>
      <c r="AC988" s="1731"/>
      <c r="AD988" s="1731"/>
      <c r="AE988" s="1731"/>
      <c r="AF988" s="1731"/>
      <c r="AG988" s="1731"/>
      <c r="AH988" s="1731"/>
      <c r="AI988" s="1731"/>
      <c r="AJ988" s="1731"/>
      <c r="AK988" s="1731"/>
      <c r="AL988" s="1731"/>
      <c r="AM988" s="1731"/>
      <c r="AN988" s="1731"/>
      <c r="AO988" s="1731"/>
      <c r="AP988" s="1731"/>
      <c r="AQ988" s="1731"/>
      <c r="AR988" s="1731"/>
      <c r="AS988" s="1731"/>
      <c r="AT988" s="1731"/>
      <c r="AU988" s="1731"/>
      <c r="AV988" s="1731"/>
      <c r="AW988" s="1731"/>
      <c r="AX988" s="1731"/>
      <c r="AY988" s="1731"/>
      <c r="AZ988" s="1731"/>
      <c r="BA988" s="1731"/>
      <c r="BB988" s="1731"/>
      <c r="BC988" s="1731"/>
      <c r="BD988" s="1731"/>
      <c r="BE988" s="1731"/>
      <c r="BF988" s="1731"/>
      <c r="BG988" s="1731"/>
      <c r="BH988" s="1731"/>
      <c r="BI988" s="1731"/>
      <c r="BJ988" s="1731"/>
      <c r="BK988" s="1731"/>
      <c r="BL988" s="1731"/>
      <c r="BM988" s="1731"/>
      <c r="BN988" s="1731"/>
      <c r="BO988" s="1731"/>
      <c r="BP988" s="1731"/>
      <c r="BQ988" s="1731"/>
      <c r="BR988" s="1731"/>
      <c r="BS988" s="1731"/>
      <c r="BT988" s="1731"/>
      <c r="BU988" s="1731"/>
      <c r="BV988" s="1732"/>
      <c r="BW988" s="1732"/>
      <c r="BX988" s="1732"/>
      <c r="BY988" s="1732"/>
      <c r="BZ988" s="1731"/>
      <c r="CA988" s="2200"/>
      <c r="CB988" s="2200"/>
      <c r="CC988" s="2200"/>
      <c r="CD988" s="2200"/>
      <c r="CE988" s="2200"/>
      <c r="CF988" s="2200"/>
      <c r="CG988" s="2200"/>
      <c r="CH988" s="2200"/>
      <c r="CI988" s="2200"/>
      <c r="CJ988" s="2200"/>
      <c r="CK988" s="2200"/>
      <c r="CL988" s="2200"/>
      <c r="CM988" s="2200"/>
      <c r="CN988" s="2200"/>
      <c r="CO988" s="2200"/>
      <c r="CP988" s="2200"/>
      <c r="CQ988" s="2200"/>
      <c r="CR988" s="1731"/>
      <c r="CS988" s="1731"/>
    </row>
    <row r="989" spans="1:97" ht="13.5" customHeight="1" x14ac:dyDescent="0.25">
      <c r="A989" s="1731"/>
      <c r="B989" s="1731"/>
      <c r="C989" s="1731"/>
      <c r="D989" s="1731"/>
      <c r="E989" s="1731"/>
      <c r="F989" s="1731"/>
      <c r="G989" s="1731"/>
      <c r="H989" s="1731"/>
      <c r="I989" s="1731"/>
      <c r="J989" s="1731"/>
      <c r="K989" s="1731"/>
      <c r="L989" s="1731"/>
      <c r="M989" s="1731"/>
      <c r="N989" s="1731"/>
      <c r="O989" s="1731"/>
      <c r="P989" s="1731"/>
      <c r="Q989" s="1731"/>
      <c r="R989" s="1731"/>
      <c r="S989" s="1731"/>
      <c r="T989" s="1731"/>
      <c r="U989" s="1731"/>
      <c r="V989" s="1731"/>
      <c r="W989" s="1731"/>
      <c r="X989" s="1731"/>
      <c r="Y989" s="1731"/>
      <c r="Z989" s="1731"/>
      <c r="AA989" s="1731"/>
      <c r="AB989" s="1731"/>
      <c r="AC989" s="1731"/>
      <c r="AD989" s="1731"/>
      <c r="AE989" s="1731"/>
      <c r="AF989" s="1731"/>
      <c r="AG989" s="1731"/>
      <c r="AH989" s="1731"/>
      <c r="AI989" s="1731"/>
      <c r="AJ989" s="1731"/>
      <c r="AK989" s="1731"/>
      <c r="AL989" s="1731"/>
      <c r="AM989" s="1731"/>
      <c r="AN989" s="1731"/>
      <c r="AO989" s="1731"/>
      <c r="AP989" s="1731"/>
      <c r="AQ989" s="1731"/>
      <c r="AR989" s="1731"/>
      <c r="AS989" s="1731"/>
      <c r="AT989" s="1731"/>
      <c r="AU989" s="1731"/>
      <c r="AV989" s="1731"/>
      <c r="AW989" s="1731"/>
      <c r="AX989" s="1731"/>
      <c r="AY989" s="1731"/>
      <c r="AZ989" s="1731"/>
      <c r="BA989" s="1731"/>
      <c r="BB989" s="1731"/>
      <c r="BC989" s="1731"/>
      <c r="BD989" s="1731"/>
      <c r="BE989" s="1731"/>
      <c r="BF989" s="1731"/>
      <c r="BG989" s="1731"/>
      <c r="BH989" s="1731"/>
      <c r="BI989" s="1731"/>
      <c r="BJ989" s="1731"/>
      <c r="BK989" s="1731"/>
      <c r="BL989" s="1731"/>
      <c r="BM989" s="1731"/>
      <c r="BN989" s="1731"/>
      <c r="BO989" s="1731"/>
      <c r="BP989" s="1731"/>
      <c r="BQ989" s="1731"/>
      <c r="BR989" s="1731"/>
      <c r="BS989" s="1731"/>
      <c r="BT989" s="1731"/>
      <c r="BU989" s="1731"/>
      <c r="BV989" s="1732"/>
      <c r="BW989" s="1732"/>
      <c r="BX989" s="1732"/>
      <c r="BY989" s="1732"/>
      <c r="BZ989" s="1731"/>
      <c r="CA989" s="2200"/>
      <c r="CB989" s="2200"/>
      <c r="CC989" s="2200"/>
      <c r="CD989" s="2200"/>
      <c r="CE989" s="2200"/>
      <c r="CF989" s="2200"/>
      <c r="CG989" s="2200"/>
      <c r="CH989" s="2200"/>
      <c r="CI989" s="2200"/>
      <c r="CJ989" s="2200"/>
      <c r="CK989" s="2200"/>
      <c r="CL989" s="2200"/>
      <c r="CM989" s="2200"/>
      <c r="CN989" s="2200"/>
      <c r="CO989" s="2200"/>
      <c r="CP989" s="2200"/>
      <c r="CQ989" s="2200"/>
      <c r="CR989" s="1731"/>
      <c r="CS989" s="1731"/>
    </row>
    <row r="990" spans="1:97" ht="13.5" customHeight="1" x14ac:dyDescent="0.25">
      <c r="A990" s="1731"/>
      <c r="B990" s="1731"/>
      <c r="C990" s="1731"/>
      <c r="D990" s="1731"/>
      <c r="E990" s="1731"/>
      <c r="F990" s="1731"/>
      <c r="G990" s="1731"/>
      <c r="H990" s="1731"/>
      <c r="I990" s="1731"/>
      <c r="J990" s="1731"/>
      <c r="K990" s="1731"/>
      <c r="L990" s="1731"/>
      <c r="M990" s="1731"/>
      <c r="N990" s="1731"/>
      <c r="O990" s="1731"/>
      <c r="P990" s="1731"/>
      <c r="Q990" s="1731"/>
      <c r="R990" s="1731"/>
      <c r="S990" s="1731"/>
      <c r="T990" s="1731"/>
      <c r="U990" s="1731"/>
      <c r="V990" s="1731"/>
      <c r="W990" s="1731"/>
      <c r="X990" s="1731"/>
      <c r="Y990" s="1731"/>
      <c r="Z990" s="1731"/>
      <c r="AA990" s="1731"/>
      <c r="AB990" s="1731"/>
      <c r="AC990" s="1731"/>
      <c r="AD990" s="1731"/>
      <c r="AE990" s="1731"/>
      <c r="AF990" s="1731"/>
      <c r="AG990" s="1731"/>
      <c r="AH990" s="1731"/>
      <c r="AI990" s="1731"/>
      <c r="AJ990" s="1731"/>
      <c r="AK990" s="1731"/>
      <c r="AL990" s="1731"/>
      <c r="AM990" s="1731"/>
      <c r="AN990" s="1731"/>
      <c r="AO990" s="1731"/>
      <c r="AP990" s="1731"/>
      <c r="AQ990" s="1731"/>
      <c r="AR990" s="1731"/>
      <c r="AS990" s="1731"/>
      <c r="AT990" s="1731"/>
      <c r="AU990" s="1731"/>
      <c r="AV990" s="1731"/>
      <c r="AW990" s="1731"/>
      <c r="AX990" s="1731"/>
      <c r="AY990" s="1731"/>
      <c r="AZ990" s="1731"/>
      <c r="BA990" s="1731"/>
      <c r="BB990" s="1731"/>
      <c r="BC990" s="1731"/>
      <c r="BD990" s="1731"/>
      <c r="BE990" s="1731"/>
      <c r="BF990" s="1731"/>
      <c r="BG990" s="1731"/>
      <c r="BH990" s="1731"/>
      <c r="BI990" s="1731"/>
      <c r="BJ990" s="1731"/>
      <c r="BK990" s="1731"/>
      <c r="BL990" s="1731"/>
      <c r="BM990" s="1731"/>
      <c r="BN990" s="1731"/>
      <c r="BO990" s="1731"/>
      <c r="BP990" s="1731"/>
      <c r="BQ990" s="1731"/>
      <c r="BR990" s="1731"/>
      <c r="BS990" s="1731"/>
      <c r="BT990" s="1731"/>
      <c r="BU990" s="1731"/>
      <c r="BV990" s="1732"/>
      <c r="BW990" s="1732"/>
      <c r="BX990" s="1732"/>
      <c r="BY990" s="1732"/>
      <c r="BZ990" s="1731"/>
      <c r="CA990" s="2200"/>
      <c r="CB990" s="2200"/>
      <c r="CC990" s="2200"/>
      <c r="CD990" s="2200"/>
      <c r="CE990" s="2200"/>
      <c r="CF990" s="2200"/>
      <c r="CG990" s="2200"/>
      <c r="CH990" s="2200"/>
      <c r="CI990" s="2200"/>
      <c r="CJ990" s="2200"/>
      <c r="CK990" s="2200"/>
      <c r="CL990" s="2200"/>
      <c r="CM990" s="2200"/>
      <c r="CN990" s="2200"/>
      <c r="CO990" s="2200"/>
      <c r="CP990" s="2200"/>
      <c r="CQ990" s="2200"/>
      <c r="CR990" s="1731"/>
      <c r="CS990" s="1731"/>
    </row>
    <row r="991" spans="1:97" ht="13.5" customHeight="1" x14ac:dyDescent="0.25">
      <c r="A991" s="1731"/>
      <c r="B991" s="1731"/>
      <c r="C991" s="1731"/>
      <c r="D991" s="1731"/>
      <c r="E991" s="1731"/>
      <c r="F991" s="1731"/>
      <c r="G991" s="1731"/>
      <c r="H991" s="1731"/>
      <c r="I991" s="1731"/>
      <c r="J991" s="1731"/>
      <c r="K991" s="1731"/>
      <c r="L991" s="1731"/>
      <c r="M991" s="1731"/>
      <c r="N991" s="1731"/>
      <c r="O991" s="1731"/>
      <c r="P991" s="1731"/>
      <c r="Q991" s="1731"/>
      <c r="R991" s="1731"/>
      <c r="S991" s="1731"/>
      <c r="T991" s="1731"/>
      <c r="U991" s="1731"/>
      <c r="V991" s="1731"/>
      <c r="W991" s="1731"/>
      <c r="X991" s="1731"/>
      <c r="Y991" s="1731"/>
      <c r="Z991" s="1731"/>
      <c r="AA991" s="1731"/>
      <c r="AB991" s="1731"/>
      <c r="AC991" s="1731"/>
      <c r="AD991" s="1731"/>
      <c r="AE991" s="1731"/>
      <c r="AF991" s="1731"/>
      <c r="AG991" s="1731"/>
      <c r="AH991" s="1731"/>
      <c r="AI991" s="1731"/>
      <c r="AJ991" s="1731"/>
      <c r="AK991" s="1731"/>
      <c r="AL991" s="1731"/>
      <c r="AM991" s="1731"/>
      <c r="AN991" s="1731"/>
      <c r="AO991" s="1731"/>
      <c r="AP991" s="1731"/>
      <c r="AQ991" s="1731"/>
      <c r="AR991" s="1731"/>
      <c r="AS991" s="1731"/>
      <c r="AT991" s="1731"/>
      <c r="AU991" s="1731"/>
      <c r="AV991" s="1731"/>
      <c r="AW991" s="1731"/>
      <c r="AX991" s="1731"/>
      <c r="AY991" s="1731"/>
      <c r="AZ991" s="1731"/>
      <c r="BA991" s="1731"/>
      <c r="BB991" s="1731"/>
      <c r="BC991" s="1731"/>
      <c r="BD991" s="1731"/>
      <c r="BE991" s="1731"/>
      <c r="BF991" s="1731"/>
      <c r="BG991" s="1731"/>
      <c r="BH991" s="1731"/>
      <c r="BI991" s="1731"/>
      <c r="BJ991" s="1731"/>
      <c r="BK991" s="1731"/>
      <c r="BL991" s="1731"/>
      <c r="BM991" s="1731"/>
      <c r="BN991" s="1731"/>
      <c r="BO991" s="1731"/>
      <c r="BP991" s="1731"/>
      <c r="BQ991" s="1731"/>
      <c r="BR991" s="1731"/>
      <c r="BS991" s="1731"/>
      <c r="BT991" s="1731"/>
      <c r="BU991" s="1731"/>
      <c r="BV991" s="1732"/>
      <c r="BW991" s="1732"/>
      <c r="BX991" s="1732"/>
      <c r="BY991" s="1732"/>
      <c r="BZ991" s="1731"/>
      <c r="CA991" s="2200"/>
      <c r="CB991" s="2200"/>
      <c r="CC991" s="2200"/>
      <c r="CD991" s="2200"/>
      <c r="CE991" s="2200"/>
      <c r="CF991" s="2200"/>
      <c r="CG991" s="2200"/>
      <c r="CH991" s="2200"/>
      <c r="CI991" s="2200"/>
      <c r="CJ991" s="2200"/>
      <c r="CK991" s="2200"/>
      <c r="CL991" s="2200"/>
      <c r="CM991" s="2200"/>
      <c r="CN991" s="2200"/>
      <c r="CO991" s="2200"/>
      <c r="CP991" s="2200"/>
      <c r="CQ991" s="2200"/>
      <c r="CR991" s="1731"/>
      <c r="CS991" s="1731"/>
    </row>
    <row r="992" spans="1:97" ht="13.5" customHeight="1" x14ac:dyDescent="0.25">
      <c r="A992" s="1731"/>
      <c r="B992" s="1731"/>
      <c r="C992" s="1731"/>
      <c r="D992" s="1731"/>
      <c r="E992" s="1731"/>
      <c r="F992" s="1731"/>
      <c r="G992" s="1731"/>
      <c r="H992" s="1731"/>
      <c r="I992" s="1731"/>
      <c r="J992" s="1731"/>
      <c r="K992" s="1731"/>
      <c r="L992" s="1731"/>
      <c r="M992" s="1731"/>
      <c r="N992" s="1731"/>
      <c r="O992" s="1731"/>
      <c r="P992" s="1731"/>
      <c r="Q992" s="1731"/>
      <c r="R992" s="1731"/>
      <c r="S992" s="1731"/>
      <c r="T992" s="1731"/>
      <c r="U992" s="1731"/>
      <c r="V992" s="1731"/>
      <c r="W992" s="1731"/>
      <c r="X992" s="1731"/>
      <c r="Y992" s="1731"/>
      <c r="Z992" s="1731"/>
      <c r="AA992" s="1731"/>
      <c r="AB992" s="1731"/>
      <c r="AC992" s="1731"/>
      <c r="AD992" s="1731"/>
      <c r="AE992" s="1731"/>
      <c r="AF992" s="1731"/>
      <c r="AG992" s="1731"/>
      <c r="AH992" s="1731"/>
      <c r="AI992" s="1731"/>
      <c r="AJ992" s="1731"/>
      <c r="AK992" s="1731"/>
      <c r="AL992" s="1731"/>
      <c r="AM992" s="1731"/>
      <c r="AN992" s="1731"/>
      <c r="AO992" s="1731"/>
      <c r="AP992" s="1731"/>
      <c r="AQ992" s="1731"/>
      <c r="AR992" s="1731"/>
      <c r="AS992" s="1731"/>
      <c r="AT992" s="1731"/>
      <c r="AU992" s="1731"/>
      <c r="AV992" s="1731"/>
      <c r="AW992" s="1731"/>
      <c r="AX992" s="1731"/>
      <c r="AY992" s="1731"/>
      <c r="AZ992" s="1731"/>
      <c r="BA992" s="1731"/>
      <c r="BB992" s="1731"/>
      <c r="BC992" s="1731"/>
      <c r="BD992" s="1731"/>
      <c r="BE992" s="1731"/>
      <c r="BF992" s="1731"/>
      <c r="BG992" s="1731"/>
      <c r="BH992" s="1731"/>
      <c r="BI992" s="1731"/>
      <c r="BJ992" s="1731"/>
      <c r="BK992" s="1731"/>
      <c r="BL992" s="1731"/>
      <c r="BM992" s="1731"/>
      <c r="BN992" s="1731"/>
      <c r="BO992" s="1731"/>
      <c r="BP992" s="1731"/>
      <c r="BQ992" s="1731"/>
      <c r="BR992" s="1731"/>
      <c r="BS992" s="1731"/>
      <c r="BT992" s="1731"/>
      <c r="BU992" s="1731"/>
      <c r="BV992" s="1732"/>
      <c r="BW992" s="1732"/>
      <c r="BX992" s="1732"/>
      <c r="BY992" s="1732"/>
      <c r="BZ992" s="1731"/>
      <c r="CA992" s="2200"/>
      <c r="CB992" s="2200"/>
      <c r="CC992" s="2200"/>
      <c r="CD992" s="2200"/>
      <c r="CE992" s="2200"/>
      <c r="CF992" s="2200"/>
      <c r="CG992" s="2200"/>
      <c r="CH992" s="2200"/>
      <c r="CI992" s="2200"/>
      <c r="CJ992" s="2200"/>
      <c r="CK992" s="2200"/>
      <c r="CL992" s="2200"/>
      <c r="CM992" s="2200"/>
      <c r="CN992" s="2200"/>
      <c r="CO992" s="2200"/>
      <c r="CP992" s="2200"/>
      <c r="CQ992" s="2200"/>
      <c r="CR992" s="1731"/>
      <c r="CS992" s="1731"/>
    </row>
    <row r="993" spans="1:97" ht="13.5" customHeight="1" x14ac:dyDescent="0.25">
      <c r="A993" s="1731"/>
      <c r="B993" s="1731"/>
      <c r="C993" s="1731"/>
      <c r="D993" s="1731"/>
      <c r="E993" s="1731"/>
      <c r="F993" s="1731"/>
      <c r="G993" s="1731"/>
      <c r="H993" s="1731"/>
      <c r="I993" s="1731"/>
      <c r="J993" s="1731"/>
      <c r="K993" s="1731"/>
      <c r="L993" s="1731"/>
      <c r="M993" s="1731"/>
      <c r="N993" s="1731"/>
      <c r="O993" s="1731"/>
      <c r="P993" s="1731"/>
      <c r="Q993" s="1731"/>
      <c r="R993" s="1731"/>
      <c r="S993" s="1731"/>
      <c r="T993" s="1731"/>
      <c r="U993" s="1731"/>
      <c r="V993" s="1731"/>
      <c r="W993" s="1731"/>
      <c r="X993" s="1731"/>
      <c r="Y993" s="1731"/>
      <c r="Z993" s="1731"/>
      <c r="AA993" s="1731"/>
      <c r="AB993" s="1731"/>
      <c r="AC993" s="1731"/>
      <c r="AD993" s="1731"/>
      <c r="AE993" s="1731"/>
      <c r="AF993" s="1731"/>
      <c r="AG993" s="1731"/>
      <c r="AH993" s="1731"/>
      <c r="AI993" s="1731"/>
      <c r="AJ993" s="1731"/>
      <c r="AK993" s="1731"/>
      <c r="AL993" s="1731"/>
      <c r="AM993" s="1731"/>
      <c r="AN993" s="1731"/>
      <c r="AO993" s="1731"/>
      <c r="AP993" s="1731"/>
      <c r="AQ993" s="1731"/>
      <c r="AR993" s="1731"/>
      <c r="AS993" s="1731"/>
      <c r="AT993" s="1731"/>
      <c r="AU993" s="1731"/>
      <c r="AV993" s="1731"/>
      <c r="AW993" s="1731"/>
      <c r="AX993" s="1731"/>
      <c r="AY993" s="1731"/>
      <c r="AZ993" s="1731"/>
      <c r="BA993" s="1731"/>
      <c r="BB993" s="1731"/>
      <c r="BC993" s="1731"/>
      <c r="BD993" s="1731"/>
      <c r="BE993" s="1731"/>
      <c r="BF993" s="1731"/>
      <c r="BG993" s="1731"/>
      <c r="BH993" s="1731"/>
      <c r="BI993" s="1731"/>
      <c r="BJ993" s="1731"/>
      <c r="BK993" s="1731"/>
      <c r="BL993" s="1731"/>
      <c r="BM993" s="1731"/>
      <c r="BN993" s="1731"/>
      <c r="BO993" s="1731"/>
      <c r="BP993" s="1731"/>
      <c r="BQ993" s="1731"/>
      <c r="BR993" s="1731"/>
      <c r="BS993" s="1731"/>
      <c r="BT993" s="1731"/>
      <c r="BU993" s="1731"/>
      <c r="BV993" s="1732"/>
      <c r="BW993" s="1732"/>
      <c r="BX993" s="1732"/>
      <c r="BY993" s="1732"/>
      <c r="BZ993" s="1731"/>
      <c r="CA993" s="2200"/>
      <c r="CB993" s="2200"/>
      <c r="CC993" s="2200"/>
      <c r="CD993" s="2200"/>
      <c r="CE993" s="2200"/>
      <c r="CF993" s="2200"/>
      <c r="CG993" s="2200"/>
      <c r="CH993" s="2200"/>
      <c r="CI993" s="2200"/>
      <c r="CJ993" s="2200"/>
      <c r="CK993" s="2200"/>
      <c r="CL993" s="2200"/>
      <c r="CM993" s="2200"/>
      <c r="CN993" s="2200"/>
      <c r="CO993" s="2200"/>
      <c r="CP993" s="2200"/>
      <c r="CQ993" s="2200"/>
      <c r="CR993" s="1731"/>
      <c r="CS993" s="1731"/>
    </row>
    <row r="994" spans="1:97" ht="13.5" customHeight="1" x14ac:dyDescent="0.25">
      <c r="A994" s="1731"/>
      <c r="B994" s="1731"/>
      <c r="C994" s="1731"/>
      <c r="D994" s="1731"/>
      <c r="E994" s="1731"/>
      <c r="F994" s="1731"/>
      <c r="G994" s="1731"/>
      <c r="H994" s="1731"/>
      <c r="I994" s="1731"/>
      <c r="J994" s="1731"/>
      <c r="K994" s="1731"/>
      <c r="L994" s="1731"/>
      <c r="M994" s="1731"/>
      <c r="N994" s="1731"/>
      <c r="O994" s="1731"/>
      <c r="P994" s="1731"/>
      <c r="Q994" s="1731"/>
      <c r="R994" s="1731"/>
      <c r="S994" s="1731"/>
      <c r="T994" s="1731"/>
      <c r="U994" s="1731"/>
      <c r="V994" s="1731"/>
      <c r="W994" s="1731"/>
      <c r="X994" s="1731"/>
      <c r="Y994" s="1731"/>
      <c r="Z994" s="1731"/>
      <c r="AA994" s="1731"/>
      <c r="AB994" s="1731"/>
      <c r="AC994" s="1731"/>
      <c r="AD994" s="1731"/>
      <c r="AE994" s="1731"/>
      <c r="AF994" s="1731"/>
      <c r="AG994" s="1731"/>
      <c r="AH994" s="1731"/>
      <c r="AI994" s="1731"/>
      <c r="AJ994" s="1731"/>
      <c r="AK994" s="1731"/>
      <c r="AL994" s="1731"/>
      <c r="AM994" s="1731"/>
      <c r="AN994" s="1731"/>
      <c r="AO994" s="1731"/>
      <c r="AP994" s="1731"/>
      <c r="AQ994" s="1731"/>
      <c r="AR994" s="1731"/>
      <c r="AS994" s="1731"/>
      <c r="AT994" s="1731"/>
      <c r="AU994" s="1731"/>
      <c r="AV994" s="1731"/>
      <c r="AW994" s="1731"/>
      <c r="AX994" s="1731"/>
      <c r="AY994" s="1731"/>
      <c r="AZ994" s="1731"/>
      <c r="BA994" s="1731"/>
      <c r="BB994" s="1731"/>
      <c r="BC994" s="1731"/>
      <c r="BD994" s="1731"/>
      <c r="BE994" s="1731"/>
      <c r="BF994" s="1731"/>
      <c r="BG994" s="1731"/>
      <c r="BH994" s="1731"/>
      <c r="BI994" s="1731"/>
      <c r="BJ994" s="1731"/>
      <c r="BK994" s="1731"/>
      <c r="BL994" s="1731"/>
      <c r="BM994" s="1731"/>
      <c r="BN994" s="1731"/>
      <c r="BO994" s="1731"/>
      <c r="BP994" s="1731"/>
      <c r="BQ994" s="1731"/>
      <c r="BR994" s="1731"/>
      <c r="BS994" s="1731"/>
      <c r="BT994" s="1731"/>
      <c r="BU994" s="1731"/>
      <c r="BV994" s="1732"/>
      <c r="BW994" s="1732"/>
      <c r="BX994" s="1732"/>
      <c r="BY994" s="1732"/>
      <c r="BZ994" s="1731"/>
      <c r="CA994" s="2200"/>
      <c r="CB994" s="2200"/>
      <c r="CC994" s="2200"/>
      <c r="CD994" s="2200"/>
      <c r="CE994" s="2200"/>
      <c r="CF994" s="2200"/>
      <c r="CG994" s="2200"/>
      <c r="CH994" s="2200"/>
      <c r="CI994" s="2200"/>
      <c r="CJ994" s="2200"/>
      <c r="CK994" s="2200"/>
      <c r="CL994" s="2200"/>
      <c r="CM994" s="2200"/>
      <c r="CN994" s="2200"/>
      <c r="CO994" s="2200"/>
      <c r="CP994" s="2200"/>
      <c r="CQ994" s="2200"/>
      <c r="CR994" s="1731"/>
      <c r="CS994" s="1731"/>
    </row>
    <row r="995" spans="1:97" ht="13.5" customHeight="1" x14ac:dyDescent="0.25">
      <c r="A995" s="1731"/>
      <c r="B995" s="1731"/>
      <c r="C995" s="1731"/>
      <c r="D995" s="1731"/>
      <c r="E995" s="1731"/>
      <c r="F995" s="1731"/>
      <c r="G995" s="1731"/>
      <c r="H995" s="1731"/>
      <c r="I995" s="1731"/>
      <c r="J995" s="1731"/>
      <c r="K995" s="1731"/>
      <c r="L995" s="1731"/>
      <c r="M995" s="1731"/>
      <c r="N995" s="1731"/>
      <c r="O995" s="1731"/>
      <c r="P995" s="1731"/>
      <c r="Q995" s="1731"/>
      <c r="R995" s="1731"/>
      <c r="S995" s="1731"/>
      <c r="T995" s="1731"/>
      <c r="U995" s="1731"/>
      <c r="V995" s="1731"/>
      <c r="W995" s="1731"/>
      <c r="X995" s="1731"/>
      <c r="Y995" s="1731"/>
      <c r="Z995" s="1731"/>
      <c r="AA995" s="1731"/>
      <c r="AB995" s="1731"/>
      <c r="AC995" s="1731"/>
      <c r="AD995" s="1731"/>
      <c r="AE995" s="1731"/>
      <c r="AF995" s="1731"/>
      <c r="AG995" s="1731"/>
      <c r="AH995" s="1731"/>
      <c r="AI995" s="1731"/>
      <c r="AJ995" s="1731"/>
      <c r="AK995" s="1731"/>
      <c r="AL995" s="1731"/>
      <c r="AM995" s="1731"/>
      <c r="AN995" s="1731"/>
      <c r="AO995" s="1731"/>
      <c r="AP995" s="1731"/>
      <c r="AQ995" s="1731"/>
      <c r="AR995" s="1731"/>
      <c r="AS995" s="1731"/>
      <c r="AT995" s="1731"/>
      <c r="AU995" s="1731"/>
      <c r="AV995" s="1731"/>
      <c r="AW995" s="1731"/>
      <c r="AX995" s="1731"/>
      <c r="AY995" s="1731"/>
      <c r="AZ995" s="1731"/>
      <c r="BA995" s="1731"/>
      <c r="BB995" s="1731"/>
      <c r="BC995" s="1731"/>
      <c r="BD995" s="1731"/>
      <c r="BE995" s="1731"/>
      <c r="BF995" s="1731"/>
      <c r="BG995" s="1731"/>
      <c r="BH995" s="1731"/>
      <c r="BI995" s="1731"/>
      <c r="BJ995" s="1731"/>
      <c r="BK995" s="1731"/>
      <c r="BL995" s="1731"/>
      <c r="BM995" s="1731"/>
      <c r="BN995" s="1731"/>
      <c r="BO995" s="1731"/>
      <c r="BP995" s="1731"/>
      <c r="BQ995" s="1731"/>
      <c r="BR995" s="1731"/>
      <c r="BS995" s="1731"/>
      <c r="BT995" s="1731"/>
      <c r="BU995" s="1731"/>
      <c r="BV995" s="1732"/>
      <c r="BW995" s="1732"/>
      <c r="BX995" s="1732"/>
      <c r="BY995" s="1732"/>
      <c r="BZ995" s="1731"/>
      <c r="CA995" s="2200"/>
      <c r="CB995" s="2200"/>
      <c r="CC995" s="2200"/>
      <c r="CD995" s="2200"/>
      <c r="CE995" s="2200"/>
      <c r="CF995" s="2200"/>
      <c r="CG995" s="2200"/>
      <c r="CH995" s="2200"/>
      <c r="CI995" s="2200"/>
      <c r="CJ995" s="2200"/>
      <c r="CK995" s="2200"/>
      <c r="CL995" s="2200"/>
      <c r="CM995" s="2200"/>
      <c r="CN995" s="2200"/>
      <c r="CO995" s="2200"/>
      <c r="CP995" s="2200"/>
      <c r="CQ995" s="2200"/>
      <c r="CR995" s="1731"/>
      <c r="CS995" s="1731"/>
    </row>
    <row r="996" spans="1:97" ht="13.5" customHeight="1" x14ac:dyDescent="0.25">
      <c r="A996" s="1731"/>
      <c r="B996" s="1731"/>
      <c r="C996" s="1731"/>
      <c r="D996" s="1731"/>
      <c r="E996" s="1731"/>
      <c r="F996" s="1731"/>
      <c r="G996" s="1731"/>
      <c r="H996" s="1731"/>
      <c r="I996" s="1731"/>
      <c r="J996" s="1731"/>
      <c r="K996" s="1731"/>
      <c r="L996" s="1731"/>
      <c r="M996" s="1731"/>
      <c r="N996" s="1731"/>
      <c r="O996" s="1731"/>
      <c r="P996" s="1731"/>
      <c r="Q996" s="1731"/>
      <c r="R996" s="1731"/>
      <c r="S996" s="1731"/>
      <c r="T996" s="1731"/>
      <c r="U996" s="1731"/>
      <c r="V996" s="1731"/>
      <c r="W996" s="1731"/>
      <c r="X996" s="1731"/>
      <c r="Y996" s="1731"/>
      <c r="Z996" s="1731"/>
      <c r="AA996" s="1731"/>
      <c r="AB996" s="1731"/>
      <c r="AC996" s="1731"/>
      <c r="AD996" s="1731"/>
      <c r="AE996" s="1731"/>
      <c r="AF996" s="1731"/>
      <c r="AG996" s="1731"/>
      <c r="AH996" s="1731"/>
      <c r="AI996" s="1731"/>
      <c r="AJ996" s="1731"/>
      <c r="AK996" s="1731"/>
      <c r="AL996" s="1731"/>
      <c r="AM996" s="1731"/>
      <c r="AN996" s="1731"/>
      <c r="AO996" s="1731"/>
      <c r="AP996" s="1731"/>
      <c r="AQ996" s="1731"/>
      <c r="AR996" s="1731"/>
      <c r="AS996" s="1731"/>
      <c r="AT996" s="1731"/>
      <c r="AU996" s="1731"/>
      <c r="AV996" s="1731"/>
      <c r="AW996" s="1731"/>
      <c r="AX996" s="1731"/>
      <c r="AY996" s="1731"/>
      <c r="AZ996" s="1731"/>
      <c r="BA996" s="1731"/>
      <c r="BB996" s="1731"/>
      <c r="BC996" s="1731"/>
      <c r="BD996" s="1731"/>
      <c r="BE996" s="1731"/>
      <c r="BF996" s="1731"/>
      <c r="BG996" s="1731"/>
      <c r="BH996" s="1731"/>
      <c r="BI996" s="1731"/>
      <c r="BJ996" s="1731"/>
      <c r="BK996" s="1731"/>
      <c r="BL996" s="1731"/>
      <c r="BM996" s="1731"/>
      <c r="BN996" s="1731"/>
      <c r="BO996" s="1731"/>
      <c r="BP996" s="1731"/>
      <c r="BQ996" s="1731"/>
      <c r="BR996" s="1731"/>
      <c r="BS996" s="1731"/>
      <c r="BT996" s="1731"/>
      <c r="BU996" s="1731"/>
      <c r="BV996" s="1732"/>
      <c r="BW996" s="1732"/>
      <c r="BX996" s="1732"/>
      <c r="BY996" s="1732"/>
      <c r="BZ996" s="1731"/>
      <c r="CA996" s="2200"/>
      <c r="CB996" s="2200"/>
      <c r="CC996" s="2200"/>
      <c r="CD996" s="2200"/>
      <c r="CE996" s="2200"/>
      <c r="CF996" s="2200"/>
      <c r="CG996" s="2200"/>
      <c r="CH996" s="2200"/>
      <c r="CI996" s="2200"/>
      <c r="CJ996" s="2200"/>
      <c r="CK996" s="2200"/>
      <c r="CL996" s="2200"/>
      <c r="CM996" s="2200"/>
      <c r="CN996" s="2200"/>
      <c r="CO996" s="2200"/>
      <c r="CP996" s="2200"/>
      <c r="CQ996" s="2200"/>
      <c r="CR996" s="1731"/>
      <c r="CS996" s="1731"/>
    </row>
    <row r="997" spans="1:97" ht="13.5" customHeight="1" x14ac:dyDescent="0.25">
      <c r="A997" s="1731"/>
      <c r="B997" s="1731"/>
      <c r="C997" s="1731"/>
      <c r="D997" s="1731"/>
      <c r="E997" s="1731"/>
      <c r="F997" s="1731"/>
      <c r="G997" s="1731"/>
      <c r="H997" s="1731"/>
      <c r="I997" s="1731"/>
      <c r="J997" s="1731"/>
      <c r="K997" s="1731"/>
      <c r="L997" s="1731"/>
      <c r="M997" s="1731"/>
      <c r="N997" s="1731"/>
      <c r="O997" s="1731"/>
      <c r="P997" s="1731"/>
      <c r="Q997" s="1731"/>
      <c r="R997" s="1731"/>
      <c r="S997" s="1731"/>
      <c r="T997" s="1731"/>
      <c r="U997" s="1731"/>
      <c r="V997" s="1731"/>
      <c r="W997" s="1731"/>
      <c r="X997" s="1731"/>
      <c r="Y997" s="1731"/>
      <c r="Z997" s="1731"/>
      <c r="AA997" s="1731"/>
      <c r="AB997" s="1731"/>
      <c r="AC997" s="1731"/>
      <c r="AD997" s="1731"/>
      <c r="AE997" s="1731"/>
      <c r="AF997" s="1731"/>
      <c r="AG997" s="1731"/>
      <c r="AH997" s="1731"/>
      <c r="AI997" s="1731"/>
      <c r="AJ997" s="1731"/>
      <c r="AK997" s="1731"/>
      <c r="AL997" s="1731"/>
      <c r="AM997" s="1731"/>
      <c r="AN997" s="1731"/>
      <c r="AO997" s="1731"/>
      <c r="AP997" s="1731"/>
      <c r="AQ997" s="1731"/>
      <c r="AR997" s="1731"/>
      <c r="AS997" s="1731"/>
      <c r="AT997" s="1731"/>
      <c r="AU997" s="1731"/>
      <c r="AV997" s="1731"/>
      <c r="AW997" s="1731"/>
      <c r="AX997" s="1731"/>
      <c r="AY997" s="1731"/>
      <c r="AZ997" s="1731"/>
      <c r="BA997" s="1731"/>
      <c r="BB997" s="1731"/>
      <c r="BC997" s="1731"/>
      <c r="BD997" s="1731"/>
      <c r="BE997" s="1731"/>
      <c r="BF997" s="1731"/>
      <c r="BG997" s="1731"/>
      <c r="BH997" s="1731"/>
      <c r="BI997" s="1731"/>
      <c r="BJ997" s="1731"/>
      <c r="BK997" s="1731"/>
      <c r="BL997" s="1731"/>
      <c r="BM997" s="1731"/>
      <c r="BN997" s="1731"/>
      <c r="BO997" s="1731"/>
      <c r="BP997" s="1731"/>
      <c r="BQ997" s="1731"/>
      <c r="BR997" s="1731"/>
      <c r="BS997" s="1731"/>
      <c r="BT997" s="1731"/>
      <c r="BU997" s="1731"/>
      <c r="BV997" s="1732"/>
      <c r="BW997" s="1732"/>
      <c r="BX997" s="1732"/>
      <c r="BY997" s="1732"/>
      <c r="BZ997" s="1731"/>
      <c r="CA997" s="2200"/>
      <c r="CB997" s="2200"/>
      <c r="CC997" s="2200"/>
      <c r="CD997" s="2200"/>
      <c r="CE997" s="2200"/>
      <c r="CF997" s="2200"/>
      <c r="CG997" s="2200"/>
      <c r="CH997" s="2200"/>
      <c r="CI997" s="2200"/>
      <c r="CJ997" s="2200"/>
      <c r="CK997" s="2200"/>
      <c r="CL997" s="2200"/>
      <c r="CM997" s="2200"/>
      <c r="CN997" s="2200"/>
      <c r="CO997" s="2200"/>
      <c r="CP997" s="2200"/>
      <c r="CQ997" s="2200"/>
      <c r="CR997" s="1731"/>
      <c r="CS997" s="1731"/>
    </row>
    <row r="998" spans="1:97" ht="13.5" customHeight="1" x14ac:dyDescent="0.25">
      <c r="A998" s="1731"/>
      <c r="B998" s="1731"/>
      <c r="C998" s="1731"/>
      <c r="D998" s="1731"/>
      <c r="E998" s="1731"/>
      <c r="F998" s="1731"/>
      <c r="G998" s="1731"/>
      <c r="H998" s="1731"/>
      <c r="I998" s="1731"/>
      <c r="J998" s="1731"/>
      <c r="K998" s="1731"/>
      <c r="L998" s="1731"/>
      <c r="M998" s="1731"/>
      <c r="N998" s="1731"/>
      <c r="O998" s="1731"/>
      <c r="P998" s="1731"/>
      <c r="Q998" s="1731"/>
      <c r="R998" s="1731"/>
      <c r="S998" s="1731"/>
      <c r="T998" s="1731"/>
      <c r="U998" s="1731"/>
      <c r="V998" s="1731"/>
      <c r="W998" s="1731"/>
      <c r="X998" s="1731"/>
      <c r="Y998" s="1731"/>
      <c r="Z998" s="1731"/>
      <c r="AA998" s="1731"/>
      <c r="AB998" s="1731"/>
      <c r="AC998" s="1731"/>
      <c r="AD998" s="1731"/>
      <c r="AE998" s="1731"/>
      <c r="AF998" s="1731"/>
      <c r="AG998" s="1731"/>
      <c r="AH998" s="1731"/>
      <c r="AI998" s="1731"/>
      <c r="AJ998" s="1731"/>
      <c r="AK998" s="1731"/>
      <c r="AL998" s="1731"/>
      <c r="AM998" s="1731"/>
      <c r="AN998" s="1731"/>
      <c r="AO998" s="1731"/>
      <c r="AP998" s="1731"/>
      <c r="AQ998" s="1731"/>
      <c r="AR998" s="1731"/>
      <c r="AS998" s="1731"/>
      <c r="AT998" s="1731"/>
      <c r="AU998" s="1731"/>
      <c r="AV998" s="1731"/>
      <c r="AW998" s="1731"/>
      <c r="AX998" s="1731"/>
      <c r="AY998" s="1731"/>
      <c r="AZ998" s="1731"/>
      <c r="BA998" s="1731"/>
      <c r="BB998" s="1731"/>
      <c r="BC998" s="1731"/>
      <c r="BD998" s="1731"/>
      <c r="BE998" s="1731"/>
      <c r="BF998" s="1731"/>
      <c r="BG998" s="1731"/>
      <c r="BH998" s="1731"/>
      <c r="BI998" s="1731"/>
      <c r="BJ998" s="1731"/>
      <c r="BK998" s="1731"/>
      <c r="BL998" s="1731"/>
      <c r="BM998" s="1731"/>
      <c r="BN998" s="1731"/>
      <c r="BO998" s="1731"/>
      <c r="BP998" s="1731"/>
      <c r="BQ998" s="1731"/>
      <c r="BR998" s="1731"/>
      <c r="BS998" s="1731"/>
      <c r="BT998" s="1731"/>
      <c r="BU998" s="1731"/>
      <c r="BV998" s="1732"/>
      <c r="BW998" s="1732"/>
      <c r="BX998" s="1732"/>
      <c r="BY998" s="1732"/>
      <c r="BZ998" s="1731"/>
      <c r="CA998" s="2200"/>
      <c r="CB998" s="2200"/>
      <c r="CC998" s="2200"/>
      <c r="CD998" s="2200"/>
      <c r="CE998" s="2200"/>
      <c r="CF998" s="2200"/>
      <c r="CG998" s="2200"/>
      <c r="CH998" s="2200"/>
      <c r="CI998" s="2200"/>
      <c r="CJ998" s="2200"/>
      <c r="CK998" s="2200"/>
      <c r="CL998" s="2200"/>
      <c r="CM998" s="2200"/>
      <c r="CN998" s="2200"/>
      <c r="CO998" s="2200"/>
      <c r="CP998" s="2200"/>
      <c r="CQ998" s="2200"/>
      <c r="CR998" s="1731"/>
      <c r="CS998" s="1731"/>
    </row>
    <row r="999" spans="1:97" ht="13.5" customHeight="1" x14ac:dyDescent="0.25">
      <c r="A999" s="1731"/>
      <c r="B999" s="1731"/>
      <c r="C999" s="1731"/>
      <c r="D999" s="1731"/>
      <c r="E999" s="1731"/>
      <c r="F999" s="1731"/>
      <c r="G999" s="1731"/>
      <c r="H999" s="1731"/>
      <c r="I999" s="1731"/>
      <c r="J999" s="1731"/>
      <c r="K999" s="1731"/>
      <c r="L999" s="1731"/>
      <c r="M999" s="1731"/>
      <c r="N999" s="1731"/>
      <c r="O999" s="1731"/>
      <c r="P999" s="1731"/>
      <c r="Q999" s="1731"/>
      <c r="R999" s="1731"/>
      <c r="S999" s="1731"/>
      <c r="T999" s="1731"/>
      <c r="U999" s="1731"/>
      <c r="V999" s="1731"/>
      <c r="W999" s="1731"/>
      <c r="X999" s="1731"/>
      <c r="Y999" s="1731"/>
      <c r="Z999" s="1731"/>
      <c r="AA999" s="1731"/>
      <c r="AB999" s="1731"/>
      <c r="AC999" s="1731"/>
      <c r="AD999" s="1731"/>
      <c r="AE999" s="1731"/>
      <c r="AF999" s="1731"/>
      <c r="AG999" s="1731"/>
      <c r="AH999" s="1731"/>
      <c r="AI999" s="1731"/>
      <c r="AJ999" s="1731"/>
      <c r="AK999" s="1731"/>
      <c r="AL999" s="1731"/>
      <c r="AM999" s="1731"/>
      <c r="AN999" s="1731"/>
      <c r="AO999" s="1731"/>
      <c r="AP999" s="1731"/>
      <c r="AQ999" s="1731"/>
      <c r="AR999" s="1731"/>
      <c r="AS999" s="1731"/>
      <c r="AT999" s="1731"/>
      <c r="AU999" s="1731"/>
      <c r="AV999" s="1731"/>
      <c r="AW999" s="1731"/>
      <c r="AX999" s="1731"/>
      <c r="AY999" s="1731"/>
      <c r="AZ999" s="1731"/>
      <c r="BA999" s="1731"/>
      <c r="BB999" s="1731"/>
      <c r="BC999" s="1731"/>
      <c r="BD999" s="1731"/>
      <c r="BE999" s="1731"/>
      <c r="BF999" s="1731"/>
      <c r="BG999" s="1731"/>
      <c r="BH999" s="1731"/>
      <c r="BI999" s="1731"/>
      <c r="BJ999" s="1731"/>
      <c r="BK999" s="1731"/>
      <c r="BL999" s="1731"/>
      <c r="BM999" s="1731"/>
      <c r="BN999" s="1731"/>
      <c r="BO999" s="1731"/>
      <c r="BP999" s="1731"/>
      <c r="BQ999" s="1731"/>
      <c r="BR999" s="1731"/>
      <c r="BS999" s="1731"/>
      <c r="BT999" s="1731"/>
      <c r="BU999" s="1731"/>
      <c r="BV999" s="1732"/>
      <c r="BW999" s="1732"/>
      <c r="BX999" s="1732"/>
      <c r="BY999" s="1732"/>
      <c r="BZ999" s="1731"/>
      <c r="CA999" s="2200"/>
      <c r="CB999" s="2200"/>
      <c r="CC999" s="2200"/>
      <c r="CD999" s="2200"/>
      <c r="CE999" s="2200"/>
      <c r="CF999" s="2200"/>
      <c r="CG999" s="2200"/>
      <c r="CH999" s="2200"/>
      <c r="CI999" s="2200"/>
      <c r="CJ999" s="2200"/>
      <c r="CK999" s="2200"/>
      <c r="CL999" s="2200"/>
      <c r="CM999" s="2200"/>
      <c r="CN999" s="2200"/>
      <c r="CO999" s="2200"/>
      <c r="CP999" s="2200"/>
      <c r="CQ999" s="2200"/>
      <c r="CR999" s="1731"/>
      <c r="CS999" s="1731"/>
    </row>
    <row r="1000" spans="1:97" ht="13.5" customHeight="1" x14ac:dyDescent="0.25">
      <c r="A1000" s="1731"/>
      <c r="B1000" s="1731"/>
      <c r="C1000" s="1731"/>
      <c r="D1000" s="1731"/>
      <c r="E1000" s="1731"/>
      <c r="F1000" s="1731"/>
      <c r="G1000" s="1731"/>
      <c r="H1000" s="1731"/>
      <c r="I1000" s="1731"/>
      <c r="J1000" s="1731"/>
      <c r="K1000" s="1731"/>
      <c r="L1000" s="1731"/>
      <c r="M1000" s="1731"/>
      <c r="N1000" s="1731"/>
      <c r="O1000" s="1731"/>
      <c r="P1000" s="1731"/>
      <c r="Q1000" s="1731"/>
      <c r="R1000" s="1731"/>
      <c r="S1000" s="1731"/>
      <c r="T1000" s="1731"/>
      <c r="U1000" s="1731"/>
      <c r="V1000" s="1731"/>
      <c r="W1000" s="1731"/>
      <c r="X1000" s="1731"/>
      <c r="Y1000" s="1731"/>
      <c r="Z1000" s="1731"/>
      <c r="AA1000" s="1731"/>
      <c r="AB1000" s="1731"/>
      <c r="AC1000" s="1731"/>
      <c r="AD1000" s="1731"/>
      <c r="AE1000" s="1731"/>
      <c r="AF1000" s="1731"/>
      <c r="AG1000" s="1731"/>
      <c r="AH1000" s="1731"/>
      <c r="AI1000" s="1731"/>
      <c r="AJ1000" s="1731"/>
      <c r="AK1000" s="1731"/>
      <c r="AL1000" s="1731"/>
      <c r="AM1000" s="1731"/>
      <c r="AN1000" s="1731"/>
      <c r="AO1000" s="1731"/>
      <c r="AP1000" s="1731"/>
      <c r="AQ1000" s="1731"/>
      <c r="AR1000" s="1731"/>
      <c r="AS1000" s="1731"/>
      <c r="AT1000" s="1731"/>
      <c r="AU1000" s="1731"/>
      <c r="AV1000" s="1731"/>
      <c r="AW1000" s="1731"/>
      <c r="AX1000" s="1731"/>
      <c r="AY1000" s="1731"/>
      <c r="AZ1000" s="1731"/>
      <c r="BA1000" s="1731"/>
      <c r="BB1000" s="1731"/>
      <c r="BC1000" s="1731"/>
      <c r="BD1000" s="1731"/>
      <c r="BE1000" s="1731"/>
      <c r="BF1000" s="1731"/>
      <c r="BG1000" s="1731"/>
      <c r="BH1000" s="1731"/>
      <c r="BI1000" s="1731"/>
      <c r="BJ1000" s="1731"/>
      <c r="BK1000" s="1731"/>
      <c r="BL1000" s="1731"/>
      <c r="BM1000" s="1731"/>
      <c r="BN1000" s="1731"/>
      <c r="BO1000" s="1731"/>
      <c r="BP1000" s="1731"/>
      <c r="BQ1000" s="1731"/>
      <c r="BR1000" s="1731"/>
      <c r="BS1000" s="1731"/>
      <c r="BT1000" s="1731"/>
      <c r="BU1000" s="1731"/>
      <c r="BV1000" s="1732"/>
      <c r="BW1000" s="1732"/>
      <c r="BX1000" s="1732"/>
      <c r="BY1000" s="1732"/>
      <c r="BZ1000" s="1731"/>
      <c r="CA1000" s="2200"/>
      <c r="CB1000" s="2200"/>
      <c r="CC1000" s="2200"/>
      <c r="CD1000" s="2200"/>
      <c r="CE1000" s="2200"/>
      <c r="CF1000" s="2200"/>
      <c r="CG1000" s="2200"/>
      <c r="CH1000" s="2200"/>
      <c r="CI1000" s="2200"/>
      <c r="CJ1000" s="2200"/>
      <c r="CK1000" s="2200"/>
      <c r="CL1000" s="2200"/>
      <c r="CM1000" s="2200"/>
      <c r="CN1000" s="2200"/>
      <c r="CO1000" s="2200"/>
      <c r="CP1000" s="2200"/>
      <c r="CQ1000" s="2200"/>
      <c r="CR1000" s="1731"/>
      <c r="CS1000" s="1731"/>
    </row>
  </sheetData>
  <mergeCells count="344">
    <mergeCell ref="AN48:AN50"/>
    <mergeCell ref="AI18:AJ18"/>
    <mergeCell ref="AK18:AL18"/>
    <mergeCell ref="AM28:AM30"/>
    <mergeCell ref="AN28:AN30"/>
    <mergeCell ref="E38:AL38"/>
    <mergeCell ref="AM38:AM40"/>
    <mergeCell ref="AN38:AN40"/>
    <mergeCell ref="AI49:AJ49"/>
    <mergeCell ref="AK49:AL49"/>
    <mergeCell ref="E48:AL48"/>
    <mergeCell ref="K49:L49"/>
    <mergeCell ref="M49:N49"/>
    <mergeCell ref="O49:P49"/>
    <mergeCell ref="Q49:R49"/>
    <mergeCell ref="S49:T49"/>
    <mergeCell ref="U49:V49"/>
    <mergeCell ref="W49:X49"/>
    <mergeCell ref="Y49:Z49"/>
    <mergeCell ref="AA49:AB49"/>
    <mergeCell ref="AC49:AD49"/>
    <mergeCell ref="AE49:AF49"/>
    <mergeCell ref="AG49:AH49"/>
    <mergeCell ref="AK39:AL39"/>
    <mergeCell ref="AC18:AD18"/>
    <mergeCell ref="AE18:AF18"/>
    <mergeCell ref="AG18:AH18"/>
    <mergeCell ref="K39:L39"/>
    <mergeCell ref="M39:N39"/>
    <mergeCell ref="O39:P39"/>
    <mergeCell ref="Q39:R39"/>
    <mergeCell ref="AM48:AM50"/>
    <mergeCell ref="S39:T39"/>
    <mergeCell ref="U39:V39"/>
    <mergeCell ref="W39:X39"/>
    <mergeCell ref="Y39:Z39"/>
    <mergeCell ref="AA39:AB39"/>
    <mergeCell ref="AC39:AD39"/>
    <mergeCell ref="AE39:AF39"/>
    <mergeCell ref="AG39:AH39"/>
    <mergeCell ref="AI39:AJ39"/>
    <mergeCell ref="E28:AL28"/>
    <mergeCell ref="K29:L29"/>
    <mergeCell ref="M29:N29"/>
    <mergeCell ref="O29:P29"/>
    <mergeCell ref="Q29:R29"/>
    <mergeCell ref="S29:T29"/>
    <mergeCell ref="U29:V29"/>
    <mergeCell ref="A38:A40"/>
    <mergeCell ref="B38:D39"/>
    <mergeCell ref="E39:F39"/>
    <mergeCell ref="G39:H39"/>
    <mergeCell ref="I39:J39"/>
    <mergeCell ref="E59:F59"/>
    <mergeCell ref="G59:H59"/>
    <mergeCell ref="A69:A71"/>
    <mergeCell ref="B69:D70"/>
    <mergeCell ref="E70:F70"/>
    <mergeCell ref="G70:H70"/>
    <mergeCell ref="I70:J70"/>
    <mergeCell ref="A48:A50"/>
    <mergeCell ref="B48:D49"/>
    <mergeCell ref="E49:F49"/>
    <mergeCell ref="G49:H49"/>
    <mergeCell ref="I49:J49"/>
    <mergeCell ref="A58:A60"/>
    <mergeCell ref="B58:D59"/>
    <mergeCell ref="I59:J59"/>
    <mergeCell ref="E58:AL58"/>
    <mergeCell ref="U70:V70"/>
    <mergeCell ref="W70:X70"/>
    <mergeCell ref="Y70:Z70"/>
    <mergeCell ref="AR17:AR19"/>
    <mergeCell ref="K18:L18"/>
    <mergeCell ref="M18:N18"/>
    <mergeCell ref="B28:D29"/>
    <mergeCell ref="E29:F29"/>
    <mergeCell ref="G29:H29"/>
    <mergeCell ref="I29:J29"/>
    <mergeCell ref="G10:H10"/>
    <mergeCell ref="I10:J10"/>
    <mergeCell ref="B17:D18"/>
    <mergeCell ref="E18:F18"/>
    <mergeCell ref="G18:H18"/>
    <mergeCell ref="I18:J18"/>
    <mergeCell ref="A27:H27"/>
    <mergeCell ref="A17:A19"/>
    <mergeCell ref="A28:A30"/>
    <mergeCell ref="W29:X29"/>
    <mergeCell ref="Y29:Z29"/>
    <mergeCell ref="AA29:AB29"/>
    <mergeCell ref="AC29:AD29"/>
    <mergeCell ref="AE29:AF29"/>
    <mergeCell ref="AG29:AH29"/>
    <mergeCell ref="AI29:AJ29"/>
    <mergeCell ref="AK29:AL29"/>
    <mergeCell ref="A6:O6"/>
    <mergeCell ref="A9:A11"/>
    <mergeCell ref="E9:AL9"/>
    <mergeCell ref="AM9:AM11"/>
    <mergeCell ref="AN9:AQ9"/>
    <mergeCell ref="AR9:AR11"/>
    <mergeCell ref="AS9:AS11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N10:AN11"/>
    <mergeCell ref="AO10:AO11"/>
    <mergeCell ref="AP10:AP11"/>
    <mergeCell ref="O18:P18"/>
    <mergeCell ref="Q18:R18"/>
    <mergeCell ref="S18:T18"/>
    <mergeCell ref="U18:V18"/>
    <mergeCell ref="W18:X18"/>
    <mergeCell ref="Y18:Z18"/>
    <mergeCell ref="AA18:AB18"/>
    <mergeCell ref="B9:D10"/>
    <mergeCell ref="E10:F10"/>
    <mergeCell ref="AQ10:AQ11"/>
    <mergeCell ref="AQ17:AQ19"/>
    <mergeCell ref="E17:AL17"/>
    <mergeCell ref="AM17:AM19"/>
    <mergeCell ref="AN17:AN19"/>
    <mergeCell ref="AO17:AO19"/>
    <mergeCell ref="AP17:AP19"/>
    <mergeCell ref="AN202:AN204"/>
    <mergeCell ref="Z193:Z194"/>
    <mergeCell ref="AA193:AA194"/>
    <mergeCell ref="AB193:AE193"/>
    <mergeCell ref="AF193:AG193"/>
    <mergeCell ref="AH193:AH194"/>
    <mergeCell ref="AI193:AI194"/>
    <mergeCell ref="AJ193:AJ194"/>
    <mergeCell ref="AA203:AB203"/>
    <mergeCell ref="AC203:AD203"/>
    <mergeCell ref="AE203:AF203"/>
    <mergeCell ref="AG203:AH203"/>
    <mergeCell ref="L193:M193"/>
    <mergeCell ref="W193:W194"/>
    <mergeCell ref="X193:X194"/>
    <mergeCell ref="Y193:Y194"/>
    <mergeCell ref="AK193:AK194"/>
    <mergeCell ref="AL193:AL194"/>
    <mergeCell ref="AM193:AM194"/>
    <mergeCell ref="AK202:AL203"/>
    <mergeCell ref="AM202:AM204"/>
    <mergeCell ref="M203:N203"/>
    <mergeCell ref="A172:A174"/>
    <mergeCell ref="A176:B177"/>
    <mergeCell ref="C176:E176"/>
    <mergeCell ref="F176:F177"/>
    <mergeCell ref="G176:G177"/>
    <mergeCell ref="H176:H177"/>
    <mergeCell ref="G186:H186"/>
    <mergeCell ref="H193:I193"/>
    <mergeCell ref="J193:K193"/>
    <mergeCell ref="A195:A196"/>
    <mergeCell ref="A202:A204"/>
    <mergeCell ref="B202:D203"/>
    <mergeCell ref="E203:F203"/>
    <mergeCell ref="G203:H203"/>
    <mergeCell ref="I203:J203"/>
    <mergeCell ref="P193:Q193"/>
    <mergeCell ref="R193:S193"/>
    <mergeCell ref="T193:U193"/>
    <mergeCell ref="V193:V194"/>
    <mergeCell ref="I208:J208"/>
    <mergeCell ref="K208:L208"/>
    <mergeCell ref="A207:A210"/>
    <mergeCell ref="B207:D208"/>
    <mergeCell ref="E207:L207"/>
    <mergeCell ref="K203:L203"/>
    <mergeCell ref="E202:AJ202"/>
    <mergeCell ref="O203:P203"/>
    <mergeCell ref="Q203:R203"/>
    <mergeCell ref="S203:T203"/>
    <mergeCell ref="U203:V203"/>
    <mergeCell ref="W203:X203"/>
    <mergeCell ref="Y203:Z203"/>
    <mergeCell ref="AI203:AJ203"/>
    <mergeCell ref="M207:N208"/>
    <mergeCell ref="O207:O209"/>
    <mergeCell ref="E208:F208"/>
    <mergeCell ref="G208:H208"/>
    <mergeCell ref="P127:Q127"/>
    <mergeCell ref="R127:S127"/>
    <mergeCell ref="T127:U127"/>
    <mergeCell ref="V127:W127"/>
    <mergeCell ref="W186:X186"/>
    <mergeCell ref="J139:J140"/>
    <mergeCell ref="A129:B129"/>
    <mergeCell ref="A130:B130"/>
    <mergeCell ref="A131:B131"/>
    <mergeCell ref="A133:A134"/>
    <mergeCell ref="B133:E133"/>
    <mergeCell ref="F133:G133"/>
    <mergeCell ref="A139:B140"/>
    <mergeCell ref="Q186:R186"/>
    <mergeCell ref="A178:A180"/>
    <mergeCell ref="A181:A183"/>
    <mergeCell ref="A185:A187"/>
    <mergeCell ref="B185:D186"/>
    <mergeCell ref="E186:F186"/>
    <mergeCell ref="A144:A145"/>
    <mergeCell ref="B144:B145"/>
    <mergeCell ref="A160:B160"/>
    <mergeCell ref="A163:B164"/>
    <mergeCell ref="C163:E163"/>
    <mergeCell ref="A193:B194"/>
    <mergeCell ref="C193:E193"/>
    <mergeCell ref="F193:G193"/>
    <mergeCell ref="N193:O193"/>
    <mergeCell ref="A141:A142"/>
    <mergeCell ref="A123:B123"/>
    <mergeCell ref="A124:B124"/>
    <mergeCell ref="A125:B125"/>
    <mergeCell ref="A127:B128"/>
    <mergeCell ref="C127:E127"/>
    <mergeCell ref="F127:G127"/>
    <mergeCell ref="H127:I127"/>
    <mergeCell ref="C139:C140"/>
    <mergeCell ref="D139:I139"/>
    <mergeCell ref="J127:K127"/>
    <mergeCell ref="L127:M127"/>
    <mergeCell ref="N127:O127"/>
    <mergeCell ref="F163:F164"/>
    <mergeCell ref="A165:A166"/>
    <mergeCell ref="A168:B168"/>
    <mergeCell ref="A169:A170"/>
    <mergeCell ref="AJ127:AJ128"/>
    <mergeCell ref="AK127:AK128"/>
    <mergeCell ref="X127:Y127"/>
    <mergeCell ref="Z127:AD127"/>
    <mergeCell ref="AE127:AE128"/>
    <mergeCell ref="AF127:AF128"/>
    <mergeCell ref="AG127:AG128"/>
    <mergeCell ref="AH127:AH128"/>
    <mergeCell ref="AI127:AI128"/>
    <mergeCell ref="Y186:Z186"/>
    <mergeCell ref="AA186:AB186"/>
    <mergeCell ref="AC186:AD186"/>
    <mergeCell ref="AE186:AF186"/>
    <mergeCell ref="AG186:AH186"/>
    <mergeCell ref="AI186:AJ186"/>
    <mergeCell ref="G163:I163"/>
    <mergeCell ref="J163:L163"/>
    <mergeCell ref="E185:AL185"/>
    <mergeCell ref="I186:J186"/>
    <mergeCell ref="K186:L186"/>
    <mergeCell ref="M186:N186"/>
    <mergeCell ref="O186:P186"/>
    <mergeCell ref="AK186:AL186"/>
    <mergeCell ref="S186:T186"/>
    <mergeCell ref="U186:V186"/>
    <mergeCell ref="AJ121:AK121"/>
    <mergeCell ref="AL121:AM121"/>
    <mergeCell ref="A115:C115"/>
    <mergeCell ref="A116:B118"/>
    <mergeCell ref="A119:K119"/>
    <mergeCell ref="C120:E121"/>
    <mergeCell ref="F120:AM120"/>
    <mergeCell ref="AN120:AN122"/>
    <mergeCell ref="F121:G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111:B111"/>
    <mergeCell ref="A112:B112"/>
    <mergeCell ref="A113:B113"/>
    <mergeCell ref="A120:B122"/>
    <mergeCell ref="H121:I121"/>
    <mergeCell ref="J121:K121"/>
    <mergeCell ref="L121:M121"/>
    <mergeCell ref="N121:O121"/>
    <mergeCell ref="P121:Q121"/>
    <mergeCell ref="A106:B106"/>
    <mergeCell ref="A107:A109"/>
    <mergeCell ref="A110:B110"/>
    <mergeCell ref="X104:Y104"/>
    <mergeCell ref="Z104:AA104"/>
    <mergeCell ref="AB104:AC104"/>
    <mergeCell ref="AD104:AE104"/>
    <mergeCell ref="AF104:AG104"/>
    <mergeCell ref="AH104:AI104"/>
    <mergeCell ref="O70:P70"/>
    <mergeCell ref="Q70:R70"/>
    <mergeCell ref="S70:T70"/>
    <mergeCell ref="C103:E104"/>
    <mergeCell ref="F103:AM103"/>
    <mergeCell ref="AN103:AN105"/>
    <mergeCell ref="AO103:AO105"/>
    <mergeCell ref="AL104:AM104"/>
    <mergeCell ref="A103:B105"/>
    <mergeCell ref="AJ104:AK104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AK70:AL70"/>
    <mergeCell ref="K70:L70"/>
    <mergeCell ref="M70:N70"/>
    <mergeCell ref="AM58:AN59"/>
    <mergeCell ref="K59:L59"/>
    <mergeCell ref="M59:N59"/>
    <mergeCell ref="O59:P59"/>
    <mergeCell ref="Q59:R59"/>
    <mergeCell ref="S59:T59"/>
    <mergeCell ref="AK59:AL59"/>
    <mergeCell ref="E69:AL6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G70:AH70"/>
    <mergeCell ref="AI70:AJ70"/>
    <mergeCell ref="AA70:AB70"/>
    <mergeCell ref="AC70:AD70"/>
    <mergeCell ref="AE70:AF70"/>
  </mergeCells>
  <dataValidations count="8">
    <dataValidation type="decimal" allowBlank="1" showErrorMessage="1" sqref="E188:AL191" xr:uid="{00000000-0002-0000-0800-000000000000}">
      <formula1>0</formula1>
      <formula2>9.99999999999999E+37</formula2>
    </dataValidation>
    <dataValidation type="decimal" allowBlank="1" showErrorMessage="1" sqref="E12:AS15 E20:AR26 E31:AM32 E41:AM42 E51:AM52" xr:uid="{00000000-0002-0000-0800-000001000000}">
      <formula1>0</formula1>
      <formula2>9.99999999999999E+40</formula2>
    </dataValidation>
    <dataValidation type="decimal" allowBlank="1" showErrorMessage="1" sqref="F107:AO113" xr:uid="{00000000-0002-0000-0800-000002000000}">
      <formula1>0</formula1>
      <formula2>9.99999999999999E+33</formula2>
    </dataValidation>
    <dataValidation type="decimal" allowBlank="1" showErrorMessage="1" sqref="C169:F174" xr:uid="{00000000-0002-0000-0800-000003000000}">
      <formula1>0</formula1>
      <formula2>9.99999999999999E+35</formula2>
    </dataValidation>
    <dataValidation type="decimal" allowBlank="1" showErrorMessage="1" sqref="E61:AN66" xr:uid="{00000000-0002-0000-0800-000004000000}">
      <formula1>0</formula1>
      <formula2>9.99999999999999E+46</formula2>
    </dataValidation>
    <dataValidation type="decimal" allowBlank="1" showErrorMessage="1" sqref="B135:G137" xr:uid="{00000000-0002-0000-0800-000005000000}">
      <formula1>0</formula1>
      <formula2>9.99999999999999E+32</formula2>
    </dataValidation>
    <dataValidation type="decimal" allowBlank="1" showErrorMessage="1" sqref="AN31:AN32 E33:AN36 C199:D200" xr:uid="{00000000-0002-0000-0800-000006000000}">
      <formula1>0</formula1>
      <formula2>9.99999999999999E+41</formula2>
    </dataValidation>
    <dataValidation type="decimal" operator="greaterThanOrEqual" allowBlank="1" showInputMessage="1" showErrorMessage="1" prompt="Error - Favor Ingrese sólo Números." sqref="AO27:AP30 AP31:AP36 AN41:AN42 E43:AN46 AN51:AN52 E53:AN56 E72:AL77 C81:E100 D116:D118 F123:AN125 F129:AK131 D141:J142 B146:B157 C161:D161 D165:L166 D178:H183 F195:AM196 E205:AN205 E211:O215" xr:uid="{00000000-0002-0000-0800-000007000000}">
      <formula1>0</formula1>
    </dataValidation>
  </dataValidations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T384"/>
  <sheetViews>
    <sheetView showGridLines="0" topLeftCell="A32" workbookViewId="0">
      <selection activeCell="BA46" sqref="BA46"/>
    </sheetView>
  </sheetViews>
  <sheetFormatPr baseColWidth="10" defaultColWidth="14.42578125" defaultRowHeight="15" customHeight="1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107" width="11.42578125" hidden="1" customWidth="1"/>
    <col min="108" max="124" width="11.42578125" customWidth="1"/>
  </cols>
  <sheetData>
    <row r="1" spans="1:124" ht="14.25" customHeight="1" x14ac:dyDescent="0.25">
      <c r="A1" s="1727" t="s">
        <v>28</v>
      </c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5"/>
      <c r="CR1" s="505"/>
      <c r="CS1" s="505"/>
      <c r="CT1" s="505"/>
      <c r="CU1" s="505"/>
      <c r="CV1" s="505"/>
      <c r="CW1" s="505"/>
      <c r="CX1" s="505"/>
      <c r="CY1" s="505"/>
      <c r="CZ1" s="505"/>
    </row>
    <row r="2" spans="1:124" ht="14.25" customHeight="1" x14ac:dyDescent="0.25">
      <c r="A2" s="1727" t="str">
        <f>CONCATENATE("COMUNA: ",NOMBRE!B2, " (",NOMBRE!C2,NOMBRE!D2,NOMBRE!E2,NOMBRE!F2,NOMBRE!G2,")")</f>
        <v>COMUNA: TEMUCO (09101)</v>
      </c>
      <c r="CA2" s="505"/>
      <c r="CB2" s="505"/>
      <c r="CC2" s="505"/>
      <c r="CD2" s="505"/>
      <c r="CE2" s="505"/>
      <c r="CF2" s="505"/>
      <c r="CG2" s="505"/>
      <c r="CH2" s="505"/>
      <c r="CI2" s="505"/>
      <c r="CJ2" s="505"/>
      <c r="CK2" s="505"/>
      <c r="CL2" s="505"/>
      <c r="CM2" s="505"/>
      <c r="CN2" s="505"/>
      <c r="CO2" s="505"/>
      <c r="CP2" s="505"/>
      <c r="CQ2" s="505"/>
      <c r="CR2" s="505"/>
      <c r="CS2" s="505"/>
      <c r="CT2" s="505"/>
      <c r="CU2" s="505"/>
      <c r="CV2" s="505"/>
      <c r="CW2" s="505"/>
      <c r="CX2" s="505"/>
      <c r="CY2" s="505"/>
      <c r="CZ2" s="505"/>
    </row>
    <row r="3" spans="1:124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5"/>
      <c r="CU3" s="505"/>
      <c r="CV3" s="505"/>
      <c r="CW3" s="505"/>
      <c r="CX3" s="505"/>
      <c r="CY3" s="505"/>
      <c r="CZ3" s="505"/>
    </row>
    <row r="4" spans="1:124" ht="14.25" customHeight="1" x14ac:dyDescent="0.25">
      <c r="A4" s="1727" t="str">
        <f>CONCATENATE("MES: ",NOMBRE!B6, " (",NOMBRE!C6,NOMBRE!D6,")")</f>
        <v>MES: NOVIEMBRE (11)</v>
      </c>
      <c r="CA4" s="505"/>
      <c r="CB4" s="505"/>
      <c r="CC4" s="505"/>
      <c r="CD4" s="505"/>
      <c r="CE4" s="505"/>
      <c r="CF4" s="505"/>
      <c r="CG4" s="505"/>
      <c r="CH4" s="505"/>
      <c r="CI4" s="505"/>
      <c r="CJ4" s="505"/>
      <c r="CK4" s="505"/>
      <c r="CL4" s="505"/>
      <c r="CM4" s="505"/>
      <c r="CN4" s="505"/>
      <c r="CO4" s="505"/>
      <c r="CP4" s="505"/>
      <c r="CQ4" s="505"/>
      <c r="CR4" s="505"/>
      <c r="CS4" s="505"/>
      <c r="CT4" s="505"/>
      <c r="CU4" s="505"/>
      <c r="CV4" s="505"/>
      <c r="CW4" s="505"/>
      <c r="CX4" s="505"/>
      <c r="CY4" s="505"/>
      <c r="CZ4" s="505"/>
    </row>
    <row r="5" spans="1:124" ht="14.25" customHeight="1" x14ac:dyDescent="0.25">
      <c r="A5" s="1727" t="str">
        <f>CONCATENATE("AÑO: ",NOMBRE!B7)</f>
        <v>AÑO: 2025</v>
      </c>
      <c r="CA5" s="505"/>
      <c r="CB5" s="505"/>
      <c r="CC5" s="505"/>
      <c r="CD5" s="505"/>
      <c r="CE5" s="505"/>
      <c r="CF5" s="505"/>
      <c r="CG5" s="505"/>
      <c r="CH5" s="505"/>
      <c r="CI5" s="505"/>
      <c r="CJ5" s="505"/>
      <c r="CK5" s="505"/>
      <c r="CL5" s="505"/>
      <c r="CM5" s="505"/>
      <c r="CN5" s="505"/>
      <c r="CO5" s="505"/>
      <c r="CP5" s="505"/>
      <c r="CQ5" s="505"/>
      <c r="CR5" s="505"/>
      <c r="CS5" s="505"/>
      <c r="CT5" s="505"/>
      <c r="CU5" s="505"/>
      <c r="CV5" s="505"/>
      <c r="CW5" s="505"/>
      <c r="CX5" s="505"/>
      <c r="CY5" s="505"/>
      <c r="CZ5" s="505"/>
    </row>
    <row r="6" spans="1:124" ht="18" customHeight="1" x14ac:dyDescent="0.25">
      <c r="A6" s="3270" t="s">
        <v>1613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  <c r="Q6" s="897"/>
      <c r="R6" s="897"/>
      <c r="S6" s="897"/>
      <c r="T6" s="897"/>
      <c r="U6" s="897"/>
      <c r="V6" s="897"/>
      <c r="W6" s="897"/>
      <c r="X6" s="897"/>
      <c r="Y6" s="897"/>
      <c r="Z6" s="897"/>
      <c r="AA6" s="897"/>
      <c r="AB6" s="897"/>
      <c r="AC6" s="897"/>
      <c r="AD6" s="897"/>
      <c r="AE6" s="897"/>
      <c r="AF6" s="897"/>
      <c r="AG6" s="897"/>
      <c r="AH6" s="897"/>
      <c r="AI6" s="897"/>
      <c r="AJ6" s="897"/>
      <c r="AK6" s="897"/>
      <c r="AL6" s="897"/>
      <c r="AM6" s="897"/>
      <c r="AN6" s="897"/>
      <c r="AO6" s="897"/>
      <c r="AP6" s="897"/>
      <c r="AQ6" s="897"/>
      <c r="AR6" s="897"/>
      <c r="AS6" s="897"/>
      <c r="AT6" s="897"/>
      <c r="AU6" s="897"/>
      <c r="AV6" s="897"/>
      <c r="CA6" s="505"/>
      <c r="CB6" s="505"/>
      <c r="CC6" s="505"/>
      <c r="CD6" s="505"/>
      <c r="CE6" s="505"/>
      <c r="CF6" s="505"/>
      <c r="CG6" s="505"/>
      <c r="CH6" s="505"/>
      <c r="CI6" s="505"/>
      <c r="CJ6" s="505"/>
      <c r="CK6" s="505"/>
      <c r="CL6" s="505"/>
      <c r="CM6" s="505"/>
      <c r="CN6" s="505"/>
      <c r="CO6" s="505"/>
      <c r="CP6" s="505"/>
      <c r="CQ6" s="505"/>
      <c r="CR6" s="505"/>
      <c r="CS6" s="505"/>
      <c r="CT6" s="505"/>
      <c r="CU6" s="505"/>
      <c r="CV6" s="505"/>
      <c r="CW6" s="505"/>
      <c r="CX6" s="505"/>
      <c r="CY6" s="505"/>
      <c r="CZ6" s="505"/>
      <c r="DR6" s="3382"/>
      <c r="DS6" s="3131"/>
      <c r="DT6" s="3131"/>
    </row>
    <row r="7" spans="1:124" ht="14.25" customHeight="1" x14ac:dyDescent="0.25">
      <c r="CA7" s="505"/>
      <c r="CB7" s="505"/>
      <c r="CC7" s="505"/>
      <c r="CD7" s="505"/>
      <c r="CE7" s="505"/>
      <c r="CF7" s="505"/>
      <c r="CG7" s="505"/>
      <c r="CH7" s="505"/>
      <c r="CI7" s="505"/>
      <c r="CJ7" s="505"/>
      <c r="CK7" s="505"/>
      <c r="CL7" s="505"/>
      <c r="CM7" s="505"/>
      <c r="CN7" s="505"/>
      <c r="CO7" s="505"/>
      <c r="CP7" s="505"/>
      <c r="CQ7" s="505"/>
      <c r="CR7" s="505"/>
      <c r="CS7" s="505"/>
      <c r="CT7" s="505"/>
      <c r="CU7" s="505"/>
      <c r="CV7" s="505"/>
      <c r="CW7" s="505"/>
      <c r="CX7" s="505"/>
      <c r="CY7" s="505"/>
      <c r="CZ7" s="505"/>
    </row>
    <row r="8" spans="1:124" ht="18" customHeight="1" x14ac:dyDescent="0.25">
      <c r="A8" s="509" t="s">
        <v>1614</v>
      </c>
      <c r="B8" s="2483"/>
      <c r="C8" s="2483"/>
      <c r="D8" s="2484"/>
      <c r="E8" s="2484"/>
      <c r="F8" s="2485"/>
      <c r="G8" s="20"/>
      <c r="H8" s="2485"/>
      <c r="I8" s="2485"/>
      <c r="J8" s="2485"/>
      <c r="K8" s="2485"/>
      <c r="L8" s="2485"/>
      <c r="M8" s="2485"/>
      <c r="N8" s="2485"/>
      <c r="O8" s="2485"/>
      <c r="P8" s="20"/>
      <c r="Q8" s="1731"/>
      <c r="R8" s="1731"/>
      <c r="S8" s="1731"/>
      <c r="T8" s="1731"/>
      <c r="U8" s="1731"/>
      <c r="V8" s="1731"/>
      <c r="W8" s="1731"/>
      <c r="X8" s="1731"/>
      <c r="Y8" s="1731"/>
      <c r="Z8" s="1731"/>
      <c r="AA8" s="1731"/>
      <c r="AB8" s="1731"/>
      <c r="AC8" s="1731"/>
      <c r="AD8" s="1731"/>
      <c r="AE8" s="1731"/>
      <c r="AF8" s="1731"/>
      <c r="AG8" s="1731"/>
      <c r="AH8" s="1732"/>
      <c r="AI8" s="1732"/>
      <c r="AJ8" s="1732"/>
      <c r="AK8" s="1732"/>
      <c r="AL8" s="1732"/>
      <c r="AM8" s="1732"/>
      <c r="AN8" s="1732"/>
      <c r="AO8" s="1732"/>
      <c r="AP8" s="1732"/>
      <c r="AQ8" s="1732"/>
      <c r="AR8" s="1732"/>
      <c r="AS8" s="1732"/>
      <c r="AT8" s="1732"/>
      <c r="AU8" s="1732"/>
      <c r="AV8" s="1732"/>
      <c r="AW8" s="1732"/>
      <c r="AX8" s="1731"/>
      <c r="CA8" s="505"/>
      <c r="CB8" s="505"/>
      <c r="CC8" s="505"/>
      <c r="CD8" s="505"/>
      <c r="CE8" s="505"/>
      <c r="CF8" s="505"/>
      <c r="CG8" s="505"/>
      <c r="CH8" s="505"/>
      <c r="CI8" s="505"/>
      <c r="CJ8" s="505"/>
      <c r="CK8" s="505"/>
      <c r="CL8" s="505"/>
      <c r="CM8" s="505"/>
      <c r="CN8" s="505"/>
      <c r="CO8" s="505"/>
      <c r="CP8" s="505"/>
      <c r="CQ8" s="505"/>
      <c r="CR8" s="505"/>
      <c r="CS8" s="505"/>
      <c r="CT8" s="505"/>
      <c r="CU8" s="505"/>
      <c r="CV8" s="505"/>
      <c r="CW8" s="505"/>
      <c r="CX8" s="505"/>
      <c r="CY8" s="505"/>
      <c r="CZ8" s="505"/>
    </row>
    <row r="9" spans="1:124" ht="15" customHeight="1" x14ac:dyDescent="0.25">
      <c r="A9" s="3240" t="s">
        <v>1615</v>
      </c>
      <c r="B9" s="3161"/>
      <c r="C9" s="3149"/>
      <c r="D9" s="3195" t="s">
        <v>82</v>
      </c>
      <c r="E9" s="3161"/>
      <c r="F9" s="3149"/>
      <c r="G9" s="3143" t="s">
        <v>106</v>
      </c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24"/>
      <c r="AN9" s="3124"/>
      <c r="AO9" s="3124"/>
      <c r="AP9" s="3135"/>
      <c r="AQ9" s="3167" t="s">
        <v>1616</v>
      </c>
      <c r="AR9" s="3162" t="s">
        <v>1617</v>
      </c>
      <c r="AS9" s="3162" t="s">
        <v>1618</v>
      </c>
      <c r="AT9" s="3162" t="s">
        <v>1619</v>
      </c>
      <c r="AU9" s="3162" t="s">
        <v>42</v>
      </c>
      <c r="AV9" s="3383" t="s">
        <v>1620</v>
      </c>
      <c r="AW9" s="3162" t="s">
        <v>1621</v>
      </c>
      <c r="AX9" s="3139" t="s">
        <v>1622</v>
      </c>
      <c r="CA9" s="505"/>
      <c r="CB9" s="505"/>
      <c r="CC9" s="505"/>
      <c r="CD9" s="505"/>
      <c r="CE9" s="505"/>
      <c r="CF9" s="505"/>
      <c r="CG9" s="505"/>
      <c r="CH9" s="505"/>
      <c r="CI9" s="505"/>
      <c r="CJ9" s="505"/>
      <c r="CK9" s="505"/>
      <c r="CL9" s="505"/>
      <c r="CM9" s="505"/>
      <c r="CN9" s="505"/>
      <c r="CO9" s="505"/>
      <c r="CP9" s="505"/>
      <c r="CQ9" s="505"/>
      <c r="CR9" s="505"/>
      <c r="CS9" s="505"/>
      <c r="CT9" s="505"/>
      <c r="CU9" s="505"/>
      <c r="CV9" s="505"/>
      <c r="CW9" s="505"/>
      <c r="CX9" s="505"/>
      <c r="CY9" s="505"/>
      <c r="CZ9" s="505"/>
    </row>
    <row r="10" spans="1:124" ht="15" customHeight="1" x14ac:dyDescent="0.25">
      <c r="A10" s="3131"/>
      <c r="B10" s="3131"/>
      <c r="C10" s="3180"/>
      <c r="D10" s="3142"/>
      <c r="E10" s="3142"/>
      <c r="F10" s="3140"/>
      <c r="G10" s="3381" t="s">
        <v>485</v>
      </c>
      <c r="H10" s="3122"/>
      <c r="I10" s="3143" t="s">
        <v>389</v>
      </c>
      <c r="J10" s="3122"/>
      <c r="K10" s="3134" t="s">
        <v>390</v>
      </c>
      <c r="L10" s="3122"/>
      <c r="M10" s="3143" t="s">
        <v>1623</v>
      </c>
      <c r="N10" s="3122"/>
      <c r="O10" s="3143" t="s">
        <v>392</v>
      </c>
      <c r="P10" s="3122"/>
      <c r="Q10" s="3143" t="s">
        <v>393</v>
      </c>
      <c r="R10" s="3122"/>
      <c r="S10" s="3143" t="s">
        <v>394</v>
      </c>
      <c r="T10" s="3122"/>
      <c r="U10" s="3143" t="s">
        <v>395</v>
      </c>
      <c r="V10" s="3122"/>
      <c r="W10" s="3143" t="s">
        <v>1624</v>
      </c>
      <c r="X10" s="3122"/>
      <c r="Y10" s="3143" t="s">
        <v>312</v>
      </c>
      <c r="Z10" s="3122"/>
      <c r="AA10" s="3143" t="s">
        <v>313</v>
      </c>
      <c r="AB10" s="3122"/>
      <c r="AC10" s="3143" t="s">
        <v>1625</v>
      </c>
      <c r="AD10" s="3122"/>
      <c r="AE10" s="3143" t="s">
        <v>1626</v>
      </c>
      <c r="AF10" s="3122"/>
      <c r="AG10" s="3143" t="s">
        <v>1627</v>
      </c>
      <c r="AH10" s="3122"/>
      <c r="AI10" s="3143" t="s">
        <v>1628</v>
      </c>
      <c r="AJ10" s="3122"/>
      <c r="AK10" s="3143" t="s">
        <v>1629</v>
      </c>
      <c r="AL10" s="3122"/>
      <c r="AM10" s="3143" t="s">
        <v>1630</v>
      </c>
      <c r="AN10" s="3122"/>
      <c r="AO10" s="3143" t="s">
        <v>955</v>
      </c>
      <c r="AP10" s="3135"/>
      <c r="AQ10" s="3170"/>
      <c r="AR10" s="3269"/>
      <c r="AS10" s="3269"/>
      <c r="AT10" s="3269"/>
      <c r="AU10" s="3269"/>
      <c r="AV10" s="3269"/>
      <c r="AW10" s="3269"/>
      <c r="AX10" s="3180"/>
      <c r="CA10" s="505"/>
      <c r="CB10" s="505"/>
      <c r="CC10" s="505"/>
      <c r="CD10" s="505"/>
      <c r="CE10" s="505"/>
      <c r="CF10" s="505"/>
      <c r="CG10" s="505"/>
      <c r="CH10" s="505"/>
      <c r="CI10" s="505"/>
      <c r="CJ10" s="505"/>
      <c r="CK10" s="505"/>
      <c r="CL10" s="505"/>
      <c r="CM10" s="505"/>
      <c r="CN10" s="505"/>
      <c r="CO10" s="505"/>
      <c r="CP10" s="505"/>
      <c r="CQ10" s="505"/>
      <c r="CR10" s="505"/>
      <c r="CS10" s="505"/>
      <c r="CT10" s="505"/>
      <c r="CU10" s="505"/>
      <c r="CV10" s="505"/>
      <c r="CW10" s="505"/>
      <c r="CX10" s="505"/>
      <c r="CY10" s="505"/>
      <c r="CZ10" s="505"/>
    </row>
    <row r="11" spans="1:124" ht="14.25" customHeight="1" x14ac:dyDescent="0.25">
      <c r="A11" s="3142"/>
      <c r="B11" s="3142"/>
      <c r="C11" s="3140"/>
      <c r="D11" s="58" t="s">
        <v>84</v>
      </c>
      <c r="E11" s="1742" t="s">
        <v>63</v>
      </c>
      <c r="F11" s="1743" t="s">
        <v>64</v>
      </c>
      <c r="G11" s="27" t="s">
        <v>63</v>
      </c>
      <c r="H11" s="1743" t="s">
        <v>64</v>
      </c>
      <c r="I11" s="27" t="s">
        <v>63</v>
      </c>
      <c r="J11" s="1743" t="s">
        <v>64</v>
      </c>
      <c r="K11" s="27" t="s">
        <v>63</v>
      </c>
      <c r="L11" s="1743" t="s">
        <v>64</v>
      </c>
      <c r="M11" s="27" t="s">
        <v>63</v>
      </c>
      <c r="N11" s="1743" t="s">
        <v>64</v>
      </c>
      <c r="O11" s="27" t="s">
        <v>63</v>
      </c>
      <c r="P11" s="1743" t="s">
        <v>64</v>
      </c>
      <c r="Q11" s="27" t="s">
        <v>63</v>
      </c>
      <c r="R11" s="1743" t="s">
        <v>64</v>
      </c>
      <c r="S11" s="27" t="s">
        <v>63</v>
      </c>
      <c r="T11" s="1743" t="s">
        <v>64</v>
      </c>
      <c r="U11" s="27" t="s">
        <v>63</v>
      </c>
      <c r="V11" s="1743" t="s">
        <v>64</v>
      </c>
      <c r="W11" s="27" t="s">
        <v>63</v>
      </c>
      <c r="X11" s="1743" t="s">
        <v>64</v>
      </c>
      <c r="Y11" s="27" t="s">
        <v>63</v>
      </c>
      <c r="Z11" s="1743" t="s">
        <v>64</v>
      </c>
      <c r="AA11" s="27" t="s">
        <v>63</v>
      </c>
      <c r="AB11" s="1743" t="s">
        <v>64</v>
      </c>
      <c r="AC11" s="27" t="s">
        <v>63</v>
      </c>
      <c r="AD11" s="1743" t="s">
        <v>64</v>
      </c>
      <c r="AE11" s="27" t="s">
        <v>63</v>
      </c>
      <c r="AF11" s="1743" t="s">
        <v>64</v>
      </c>
      <c r="AG11" s="27" t="s">
        <v>63</v>
      </c>
      <c r="AH11" s="1743" t="s">
        <v>64</v>
      </c>
      <c r="AI11" s="27" t="s">
        <v>63</v>
      </c>
      <c r="AJ11" s="1743" t="s">
        <v>64</v>
      </c>
      <c r="AK11" s="27" t="s">
        <v>63</v>
      </c>
      <c r="AL11" s="1743" t="s">
        <v>64</v>
      </c>
      <c r="AM11" s="27" t="s">
        <v>63</v>
      </c>
      <c r="AN11" s="1743" t="s">
        <v>64</v>
      </c>
      <c r="AO11" s="27" t="s">
        <v>63</v>
      </c>
      <c r="AP11" s="1810" t="s">
        <v>64</v>
      </c>
      <c r="AQ11" s="3168"/>
      <c r="AR11" s="3163"/>
      <c r="AS11" s="3163"/>
      <c r="AT11" s="3163"/>
      <c r="AU11" s="3163"/>
      <c r="AV11" s="3163"/>
      <c r="AW11" s="3163"/>
      <c r="AX11" s="3140"/>
      <c r="CA11" s="505"/>
      <c r="CB11" s="505"/>
      <c r="CC11" s="505"/>
      <c r="CD11" s="505"/>
      <c r="CE11" s="505"/>
      <c r="CF11" s="505"/>
      <c r="CG11" s="505"/>
      <c r="CH11" s="505"/>
      <c r="CI11" s="505"/>
      <c r="CJ11" s="505"/>
      <c r="CK11" s="505"/>
      <c r="CL11" s="505"/>
      <c r="CM11" s="505"/>
      <c r="CN11" s="505"/>
      <c r="CO11" s="505"/>
      <c r="CP11" s="505"/>
      <c r="CQ11" s="505"/>
      <c r="CR11" s="505"/>
      <c r="CS11" s="505"/>
      <c r="CT11" s="505"/>
      <c r="CU11" s="505"/>
      <c r="CV11" s="505"/>
      <c r="CW11" s="505"/>
      <c r="CX11" s="505"/>
      <c r="CY11" s="505"/>
      <c r="CZ11" s="505"/>
    </row>
    <row r="12" spans="1:124" ht="15" customHeight="1" x14ac:dyDescent="0.25">
      <c r="A12" s="3384" t="s">
        <v>1631</v>
      </c>
      <c r="B12" s="3247"/>
      <c r="C12" s="3152"/>
      <c r="D12" s="225">
        <f t="shared" ref="D12:D17" si="0">SUM(E12+F12)</f>
        <v>686</v>
      </c>
      <c r="E12" s="226">
        <f t="shared" ref="E12:F12" si="1">SUM(G12+I12+K12+M12+O12+Q12+S12+U12+W12+Y12+AA12+AC12+AE12+AG12+AI12+AK12+AM12+AO12)</f>
        <v>280</v>
      </c>
      <c r="F12" s="251">
        <f t="shared" si="1"/>
        <v>406</v>
      </c>
      <c r="G12" s="1843">
        <v>0</v>
      </c>
      <c r="H12" s="1844">
        <v>0</v>
      </c>
      <c r="I12" s="1843">
        <v>7</v>
      </c>
      <c r="J12" s="1844">
        <v>4</v>
      </c>
      <c r="K12" s="1843">
        <v>1</v>
      </c>
      <c r="L12" s="1844">
        <v>2</v>
      </c>
      <c r="M12" s="1843">
        <v>6</v>
      </c>
      <c r="N12" s="1844">
        <v>5</v>
      </c>
      <c r="O12" s="1843">
        <v>3</v>
      </c>
      <c r="P12" s="1844">
        <v>2</v>
      </c>
      <c r="Q12" s="1843">
        <v>7</v>
      </c>
      <c r="R12" s="2128">
        <v>3</v>
      </c>
      <c r="S12" s="1843">
        <v>7</v>
      </c>
      <c r="T12" s="2128">
        <v>3</v>
      </c>
      <c r="U12" s="1843">
        <v>6</v>
      </c>
      <c r="V12" s="2128">
        <v>6</v>
      </c>
      <c r="W12" s="1843">
        <v>18</v>
      </c>
      <c r="X12" s="2128">
        <v>18</v>
      </c>
      <c r="Y12" s="1843">
        <v>24</v>
      </c>
      <c r="Z12" s="2128">
        <v>37</v>
      </c>
      <c r="AA12" s="1843">
        <v>19</v>
      </c>
      <c r="AB12" s="2128">
        <v>21</v>
      </c>
      <c r="AC12" s="1843">
        <v>28</v>
      </c>
      <c r="AD12" s="2128">
        <v>59</v>
      </c>
      <c r="AE12" s="1843">
        <v>37</v>
      </c>
      <c r="AF12" s="2128">
        <v>78</v>
      </c>
      <c r="AG12" s="1843">
        <v>19</v>
      </c>
      <c r="AH12" s="2128">
        <v>51</v>
      </c>
      <c r="AI12" s="1843">
        <v>45</v>
      </c>
      <c r="AJ12" s="2128">
        <v>52</v>
      </c>
      <c r="AK12" s="1843">
        <v>15</v>
      </c>
      <c r="AL12" s="2128">
        <v>19</v>
      </c>
      <c r="AM12" s="1843">
        <v>27</v>
      </c>
      <c r="AN12" s="2128">
        <v>35</v>
      </c>
      <c r="AO12" s="1843">
        <v>11</v>
      </c>
      <c r="AP12" s="441">
        <v>11</v>
      </c>
      <c r="AQ12" s="1857">
        <v>15</v>
      </c>
      <c r="AR12" s="1845">
        <v>22</v>
      </c>
      <c r="AS12" s="1845">
        <v>3</v>
      </c>
      <c r="AT12" s="1845">
        <v>4</v>
      </c>
      <c r="AU12" s="1845">
        <v>7</v>
      </c>
      <c r="AV12" s="1845">
        <v>417</v>
      </c>
      <c r="AW12" s="1845">
        <v>2</v>
      </c>
      <c r="AX12" s="1844">
        <v>2</v>
      </c>
      <c r="AY12" s="240" t="str">
        <f t="shared" ref="AY12:AY17" si="2">CA12&amp;CB12&amp;CC12&amp;CD12&amp;CE12&amp;CF12&amp;CG12&amp;CH12</f>
        <v/>
      </c>
      <c r="CA12" s="2486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486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2486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486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/>
      </c>
      <c r="CE12" s="2486" t="str">
        <f t="shared" ref="CE12:CE17" si="7">IF(AND(D12&gt;0,AU12="")," * No olvide digitar la variable Migrantes. Digite Cero si no tiene.",IF(AU12&gt;$D12," * La variable Migrantes No puede ser mayor al Total Ambos Sexos.",""))</f>
        <v/>
      </c>
      <c r="CF12" s="2486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486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486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I12" s="505"/>
      <c r="CJ12" s="505"/>
      <c r="CK12" s="505"/>
      <c r="CL12" s="505"/>
      <c r="CM12" s="505"/>
      <c r="CN12" s="505"/>
      <c r="CO12" s="2487">
        <f t="shared" ref="CO12:CO17" si="11">IF(AND((Y12+Z12)&gt;0,AQ12=""),1,IF(AQ12&gt;(Y12+Z12),1,0))</f>
        <v>0</v>
      </c>
      <c r="CP12" s="2487">
        <f t="shared" ref="CP12:CP17" si="12">IF(AND($F12&gt;0,AR12=""),1,IF(AR12&gt;$F12,1,0))</f>
        <v>0</v>
      </c>
      <c r="CQ12" s="2487">
        <f t="shared" ref="CQ12:CQ17" si="13">IF(AND((AK12+AL12)&gt;0,AS12=""),1,IF(AS12&gt;(AK12+AL12),1,0))</f>
        <v>0</v>
      </c>
      <c r="CR12" s="2487">
        <f t="shared" ref="CR12:CU12" si="14">IF(AND($D12&gt;0,AT12=""),1,IF(AT12&gt;$D12,1,0))</f>
        <v>0</v>
      </c>
      <c r="CS12" s="2487">
        <f t="shared" si="14"/>
        <v>0</v>
      </c>
      <c r="CT12" s="2487">
        <f t="shared" si="14"/>
        <v>0</v>
      </c>
      <c r="CU12" s="2487">
        <f t="shared" si="14"/>
        <v>0</v>
      </c>
      <c r="CV12" s="2487">
        <f t="shared" ref="CV12:CV17" si="15">IF(AND(D12&gt;0,AX12=""),1,IF(AX12&gt;D12,1,0))</f>
        <v>0</v>
      </c>
      <c r="CW12" s="505"/>
      <c r="CX12" s="505"/>
      <c r="CY12" s="505"/>
      <c r="CZ12" s="505"/>
    </row>
    <row r="13" spans="1:124" ht="15" customHeight="1" x14ac:dyDescent="0.25">
      <c r="A13" s="3385" t="s">
        <v>1632</v>
      </c>
      <c r="B13" s="3386"/>
      <c r="C13" s="3157"/>
      <c r="D13" s="150">
        <f t="shared" si="0"/>
        <v>40</v>
      </c>
      <c r="E13" s="155">
        <f t="shared" ref="E13:F13" si="16">SUM(G13+I13+K13+M13+O13+Q13+S13+U13+W13+Y13+AA13+AC13+AE13+AG13+AI13+AK13+AM13+AO13)</f>
        <v>25</v>
      </c>
      <c r="F13" s="252">
        <f t="shared" si="16"/>
        <v>15</v>
      </c>
      <c r="G13" s="355">
        <v>1</v>
      </c>
      <c r="H13" s="2057">
        <v>1</v>
      </c>
      <c r="I13" s="355">
        <v>0</v>
      </c>
      <c r="J13" s="2057">
        <v>0</v>
      </c>
      <c r="K13" s="355">
        <v>3</v>
      </c>
      <c r="L13" s="2057">
        <v>1</v>
      </c>
      <c r="M13" s="355">
        <v>5</v>
      </c>
      <c r="N13" s="2057">
        <v>1</v>
      </c>
      <c r="O13" s="355">
        <v>0</v>
      </c>
      <c r="P13" s="2057">
        <v>0</v>
      </c>
      <c r="Q13" s="355">
        <v>0</v>
      </c>
      <c r="R13" s="356">
        <v>0</v>
      </c>
      <c r="S13" s="355">
        <v>1</v>
      </c>
      <c r="T13" s="356">
        <v>0</v>
      </c>
      <c r="U13" s="355">
        <v>2</v>
      </c>
      <c r="V13" s="356">
        <v>1</v>
      </c>
      <c r="W13" s="355">
        <v>4</v>
      </c>
      <c r="X13" s="356">
        <v>5</v>
      </c>
      <c r="Y13" s="355">
        <v>3</v>
      </c>
      <c r="Z13" s="356">
        <v>6</v>
      </c>
      <c r="AA13" s="355">
        <v>6</v>
      </c>
      <c r="AB13" s="356">
        <v>0</v>
      </c>
      <c r="AC13" s="355">
        <v>0</v>
      </c>
      <c r="AD13" s="356">
        <v>0</v>
      </c>
      <c r="AE13" s="355">
        <v>0</v>
      </c>
      <c r="AF13" s="356">
        <v>0</v>
      </c>
      <c r="AG13" s="355">
        <v>0</v>
      </c>
      <c r="AH13" s="356">
        <v>0</v>
      </c>
      <c r="AI13" s="355">
        <v>0</v>
      </c>
      <c r="AJ13" s="356">
        <v>0</v>
      </c>
      <c r="AK13" s="355">
        <v>0</v>
      </c>
      <c r="AL13" s="356">
        <v>0</v>
      </c>
      <c r="AM13" s="355">
        <v>0</v>
      </c>
      <c r="AN13" s="356">
        <v>0</v>
      </c>
      <c r="AO13" s="355">
        <v>0</v>
      </c>
      <c r="AP13" s="362">
        <v>0</v>
      </c>
      <c r="AQ13" s="443">
        <v>2</v>
      </c>
      <c r="AR13" s="452">
        <v>0</v>
      </c>
      <c r="AS13" s="452">
        <v>0</v>
      </c>
      <c r="AT13" s="452">
        <v>0</v>
      </c>
      <c r="AU13" s="452">
        <v>0</v>
      </c>
      <c r="AV13" s="452">
        <v>7</v>
      </c>
      <c r="AW13" s="452">
        <v>0</v>
      </c>
      <c r="AX13" s="2057">
        <v>1</v>
      </c>
      <c r="AY13" s="240" t="str">
        <f t="shared" si="2"/>
        <v/>
      </c>
      <c r="CA13" s="2486" t="str">
        <f t="shared" si="3"/>
        <v/>
      </c>
      <c r="CB13" s="2486" t="str">
        <f t="shared" si="4"/>
        <v/>
      </c>
      <c r="CC13" s="2486" t="str">
        <f t="shared" si="5"/>
        <v/>
      </c>
      <c r="CD13" s="2486" t="str">
        <f t="shared" si="6"/>
        <v/>
      </c>
      <c r="CE13" s="2486" t="str">
        <f t="shared" si="7"/>
        <v/>
      </c>
      <c r="CF13" s="2486" t="str">
        <f t="shared" si="8"/>
        <v/>
      </c>
      <c r="CG13" s="2486" t="str">
        <f t="shared" si="9"/>
        <v/>
      </c>
      <c r="CH13" s="2486" t="str">
        <f t="shared" si="10"/>
        <v/>
      </c>
      <c r="CI13" s="505"/>
      <c r="CJ13" s="505"/>
      <c r="CK13" s="505"/>
      <c r="CL13" s="505"/>
      <c r="CM13" s="505"/>
      <c r="CN13" s="505"/>
      <c r="CO13" s="2487">
        <f t="shared" si="11"/>
        <v>0</v>
      </c>
      <c r="CP13" s="2487">
        <f t="shared" si="12"/>
        <v>0</v>
      </c>
      <c r="CQ13" s="2487">
        <f t="shared" si="13"/>
        <v>0</v>
      </c>
      <c r="CR13" s="2487">
        <f t="shared" ref="CR13:CU13" si="17">IF(AND($D13&gt;0,AT13=""),1,IF(AT13&gt;$D13,1,0))</f>
        <v>0</v>
      </c>
      <c r="CS13" s="2487">
        <f t="shared" si="17"/>
        <v>0</v>
      </c>
      <c r="CT13" s="2487">
        <f t="shared" si="17"/>
        <v>0</v>
      </c>
      <c r="CU13" s="2487">
        <f t="shared" si="17"/>
        <v>0</v>
      </c>
      <c r="CV13" s="2487">
        <f t="shared" si="15"/>
        <v>0</v>
      </c>
      <c r="CW13" s="505"/>
      <c r="CX13" s="505"/>
      <c r="CY13" s="505"/>
      <c r="CZ13" s="505"/>
    </row>
    <row r="14" spans="1:124" ht="15" customHeight="1" x14ac:dyDescent="0.25">
      <c r="A14" s="3385" t="s">
        <v>1633</v>
      </c>
      <c r="B14" s="3386"/>
      <c r="C14" s="3157"/>
      <c r="D14" s="150">
        <f t="shared" si="0"/>
        <v>7</v>
      </c>
      <c r="E14" s="155">
        <f t="shared" ref="E14:F14" si="18">SUM(G14+I14+K14+M14+O14+Q14+S14+U14+W14+Y14+AA14+AC14+AE14+AG14+AI14+AK14+AM14+AO14)</f>
        <v>3</v>
      </c>
      <c r="F14" s="252">
        <f t="shared" si="18"/>
        <v>4</v>
      </c>
      <c r="G14" s="355">
        <v>0</v>
      </c>
      <c r="H14" s="2057">
        <v>0</v>
      </c>
      <c r="I14" s="355">
        <v>0</v>
      </c>
      <c r="J14" s="2057">
        <v>0</v>
      </c>
      <c r="K14" s="355">
        <v>0</v>
      </c>
      <c r="L14" s="2057">
        <v>0</v>
      </c>
      <c r="M14" s="355">
        <v>0</v>
      </c>
      <c r="N14" s="356">
        <v>0</v>
      </c>
      <c r="O14" s="355">
        <v>0</v>
      </c>
      <c r="P14" s="356">
        <v>0</v>
      </c>
      <c r="Q14" s="355">
        <v>0</v>
      </c>
      <c r="R14" s="356">
        <v>0</v>
      </c>
      <c r="S14" s="355">
        <v>0</v>
      </c>
      <c r="T14" s="356">
        <v>0</v>
      </c>
      <c r="U14" s="355">
        <v>0</v>
      </c>
      <c r="V14" s="356">
        <v>0</v>
      </c>
      <c r="W14" s="355">
        <v>0</v>
      </c>
      <c r="X14" s="356">
        <v>0</v>
      </c>
      <c r="Y14" s="355">
        <v>0</v>
      </c>
      <c r="Z14" s="356">
        <v>1</v>
      </c>
      <c r="AA14" s="355">
        <v>0</v>
      </c>
      <c r="AB14" s="356">
        <v>0</v>
      </c>
      <c r="AC14" s="355">
        <v>0</v>
      </c>
      <c r="AD14" s="356">
        <v>0</v>
      </c>
      <c r="AE14" s="355">
        <v>1</v>
      </c>
      <c r="AF14" s="356">
        <v>0</v>
      </c>
      <c r="AG14" s="355">
        <v>1</v>
      </c>
      <c r="AH14" s="356">
        <v>0</v>
      </c>
      <c r="AI14" s="355">
        <v>0</v>
      </c>
      <c r="AJ14" s="356">
        <v>1</v>
      </c>
      <c r="AK14" s="355">
        <v>1</v>
      </c>
      <c r="AL14" s="356">
        <v>1</v>
      </c>
      <c r="AM14" s="355">
        <v>0</v>
      </c>
      <c r="AN14" s="356">
        <v>1</v>
      </c>
      <c r="AO14" s="355">
        <v>0</v>
      </c>
      <c r="AP14" s="362">
        <v>0</v>
      </c>
      <c r="AQ14" s="443">
        <v>0</v>
      </c>
      <c r="AR14" s="452">
        <v>0</v>
      </c>
      <c r="AS14" s="452">
        <v>0</v>
      </c>
      <c r="AT14" s="452">
        <v>0</v>
      </c>
      <c r="AU14" s="452">
        <v>0</v>
      </c>
      <c r="AV14" s="452">
        <v>5</v>
      </c>
      <c r="AW14" s="452">
        <v>0</v>
      </c>
      <c r="AX14" s="2057">
        <v>0</v>
      </c>
      <c r="AY14" s="240" t="str">
        <f t="shared" si="2"/>
        <v/>
      </c>
      <c r="CA14" s="2486" t="str">
        <f t="shared" si="3"/>
        <v/>
      </c>
      <c r="CB14" s="2486" t="str">
        <f t="shared" si="4"/>
        <v/>
      </c>
      <c r="CC14" s="2486" t="str">
        <f t="shared" si="5"/>
        <v/>
      </c>
      <c r="CD14" s="2486" t="str">
        <f t="shared" si="6"/>
        <v/>
      </c>
      <c r="CE14" s="2486" t="str">
        <f t="shared" si="7"/>
        <v/>
      </c>
      <c r="CF14" s="2486" t="str">
        <f t="shared" si="8"/>
        <v/>
      </c>
      <c r="CG14" s="2486" t="str">
        <f t="shared" si="9"/>
        <v/>
      </c>
      <c r="CH14" s="2486" t="str">
        <f t="shared" si="10"/>
        <v/>
      </c>
      <c r="CI14" s="505"/>
      <c r="CJ14" s="505"/>
      <c r="CK14" s="505"/>
      <c r="CL14" s="505"/>
      <c r="CM14" s="505"/>
      <c r="CN14" s="505"/>
      <c r="CO14" s="2487">
        <f t="shared" si="11"/>
        <v>0</v>
      </c>
      <c r="CP14" s="2487">
        <f t="shared" si="12"/>
        <v>0</v>
      </c>
      <c r="CQ14" s="2487">
        <f t="shared" si="13"/>
        <v>0</v>
      </c>
      <c r="CR14" s="2487">
        <f t="shared" ref="CR14:CU14" si="19">IF(AND($D14&gt;0,AT14=""),1,IF(AT14&gt;$D14,1,0))</f>
        <v>0</v>
      </c>
      <c r="CS14" s="2487">
        <f t="shared" si="19"/>
        <v>0</v>
      </c>
      <c r="CT14" s="2487">
        <f t="shared" si="19"/>
        <v>0</v>
      </c>
      <c r="CU14" s="2487">
        <f t="shared" si="19"/>
        <v>0</v>
      </c>
      <c r="CV14" s="2487">
        <f t="shared" si="15"/>
        <v>0</v>
      </c>
      <c r="CW14" s="505"/>
      <c r="CX14" s="505"/>
      <c r="CY14" s="505"/>
      <c r="CZ14" s="505"/>
    </row>
    <row r="15" spans="1:124" ht="15" customHeight="1" x14ac:dyDescent="0.25">
      <c r="A15" s="3385" t="s">
        <v>1634</v>
      </c>
      <c r="B15" s="3386"/>
      <c r="C15" s="3157"/>
      <c r="D15" s="150">
        <f t="shared" si="0"/>
        <v>111</v>
      </c>
      <c r="E15" s="155">
        <f t="shared" ref="E15:F15" si="20">SUM(G15+I15+K15+M15+O15+Q15+S15+U15+W15+Y15+AA15+AC15+AE15+AG15+AI15+AK15+AM15+AO15)</f>
        <v>42</v>
      </c>
      <c r="F15" s="252">
        <f t="shared" si="20"/>
        <v>69</v>
      </c>
      <c r="G15" s="355">
        <v>1</v>
      </c>
      <c r="H15" s="2057">
        <v>1</v>
      </c>
      <c r="I15" s="355">
        <v>1</v>
      </c>
      <c r="J15" s="2057">
        <v>2</v>
      </c>
      <c r="K15" s="355">
        <v>1</v>
      </c>
      <c r="L15" s="2057">
        <v>1</v>
      </c>
      <c r="M15" s="355">
        <v>6</v>
      </c>
      <c r="N15" s="356">
        <v>2</v>
      </c>
      <c r="O15" s="355">
        <v>2</v>
      </c>
      <c r="P15" s="356">
        <v>0</v>
      </c>
      <c r="Q15" s="355">
        <v>1</v>
      </c>
      <c r="R15" s="356">
        <v>1</v>
      </c>
      <c r="S15" s="355">
        <v>4</v>
      </c>
      <c r="T15" s="356">
        <v>3</v>
      </c>
      <c r="U15" s="355">
        <v>2</v>
      </c>
      <c r="V15" s="356">
        <v>2</v>
      </c>
      <c r="W15" s="355">
        <v>2</v>
      </c>
      <c r="X15" s="356">
        <v>1</v>
      </c>
      <c r="Y15" s="355">
        <v>4</v>
      </c>
      <c r="Z15" s="356">
        <v>4</v>
      </c>
      <c r="AA15" s="355">
        <v>2</v>
      </c>
      <c r="AB15" s="356">
        <v>5</v>
      </c>
      <c r="AC15" s="355">
        <v>1</v>
      </c>
      <c r="AD15" s="356">
        <v>8</v>
      </c>
      <c r="AE15" s="355">
        <v>2</v>
      </c>
      <c r="AF15" s="356">
        <v>17</v>
      </c>
      <c r="AG15" s="355">
        <v>4</v>
      </c>
      <c r="AH15" s="356">
        <v>6</v>
      </c>
      <c r="AI15" s="355">
        <v>4</v>
      </c>
      <c r="AJ15" s="356">
        <v>3</v>
      </c>
      <c r="AK15" s="355">
        <v>1</v>
      </c>
      <c r="AL15" s="356">
        <v>5</v>
      </c>
      <c r="AM15" s="355">
        <v>4</v>
      </c>
      <c r="AN15" s="356">
        <v>5</v>
      </c>
      <c r="AO15" s="355">
        <v>0</v>
      </c>
      <c r="AP15" s="362">
        <v>3</v>
      </c>
      <c r="AQ15" s="443">
        <v>0</v>
      </c>
      <c r="AR15" s="452">
        <v>0</v>
      </c>
      <c r="AS15" s="452">
        <v>0</v>
      </c>
      <c r="AT15" s="452">
        <v>0</v>
      </c>
      <c r="AU15" s="452">
        <v>0</v>
      </c>
      <c r="AV15" s="452">
        <v>0</v>
      </c>
      <c r="AW15" s="452">
        <v>0</v>
      </c>
      <c r="AX15" s="2057">
        <v>0</v>
      </c>
      <c r="AY15" s="240" t="str">
        <f t="shared" si="2"/>
        <v/>
      </c>
      <c r="CA15" s="2486" t="str">
        <f t="shared" si="3"/>
        <v/>
      </c>
      <c r="CB15" s="2486" t="str">
        <f t="shared" si="4"/>
        <v/>
      </c>
      <c r="CC15" s="2486" t="str">
        <f t="shared" si="5"/>
        <v/>
      </c>
      <c r="CD15" s="2486" t="str">
        <f t="shared" si="6"/>
        <v/>
      </c>
      <c r="CE15" s="2486" t="str">
        <f t="shared" si="7"/>
        <v/>
      </c>
      <c r="CF15" s="2486" t="str">
        <f t="shared" si="8"/>
        <v/>
      </c>
      <c r="CG15" s="2486" t="str">
        <f t="shared" si="9"/>
        <v/>
      </c>
      <c r="CH15" s="2486" t="str">
        <f t="shared" si="10"/>
        <v/>
      </c>
      <c r="CI15" s="505"/>
      <c r="CJ15" s="505"/>
      <c r="CK15" s="505"/>
      <c r="CL15" s="505"/>
      <c r="CM15" s="505"/>
      <c r="CN15" s="505"/>
      <c r="CO15" s="2487">
        <f t="shared" si="11"/>
        <v>0</v>
      </c>
      <c r="CP15" s="2487">
        <f t="shared" si="12"/>
        <v>0</v>
      </c>
      <c r="CQ15" s="2487">
        <f t="shared" si="13"/>
        <v>0</v>
      </c>
      <c r="CR15" s="2487">
        <f t="shared" ref="CR15:CU15" si="21">IF(AND($D15&gt;0,AT15=""),1,IF(AT15&gt;$D15,1,0))</f>
        <v>0</v>
      </c>
      <c r="CS15" s="2487">
        <f t="shared" si="21"/>
        <v>0</v>
      </c>
      <c r="CT15" s="2487">
        <f t="shared" si="21"/>
        <v>0</v>
      </c>
      <c r="CU15" s="2487">
        <f t="shared" si="21"/>
        <v>0</v>
      </c>
      <c r="CV15" s="2487">
        <f t="shared" si="15"/>
        <v>0</v>
      </c>
      <c r="CW15" s="505"/>
      <c r="CX15" s="505"/>
      <c r="CY15" s="505"/>
      <c r="CZ15" s="505"/>
    </row>
    <row r="16" spans="1:124" ht="15" customHeight="1" x14ac:dyDescent="0.25">
      <c r="A16" s="3387" t="s">
        <v>1635</v>
      </c>
      <c r="B16" s="3388"/>
      <c r="C16" s="3292"/>
      <c r="D16" s="225">
        <f t="shared" si="0"/>
        <v>0</v>
      </c>
      <c r="E16" s="226">
        <f t="shared" ref="E16:F16" si="22">SUM(G16+I16+K16+M16+O16+Q16+S16+U16+W16+Y16+AA16+AC16+AE16+AG16+AI16+AK16+AM16+AO16)</f>
        <v>0</v>
      </c>
      <c r="F16" s="251">
        <f t="shared" si="22"/>
        <v>0</v>
      </c>
      <c r="G16" s="1843"/>
      <c r="H16" s="1844"/>
      <c r="I16" s="1843"/>
      <c r="J16" s="1844"/>
      <c r="K16" s="1843"/>
      <c r="L16" s="1844"/>
      <c r="M16" s="1843"/>
      <c r="N16" s="1844"/>
      <c r="O16" s="1843"/>
      <c r="P16" s="1844"/>
      <c r="Q16" s="1843"/>
      <c r="R16" s="2128"/>
      <c r="S16" s="1843"/>
      <c r="T16" s="2128"/>
      <c r="U16" s="1843"/>
      <c r="V16" s="2128"/>
      <c r="W16" s="1843"/>
      <c r="X16" s="2128"/>
      <c r="Y16" s="1843"/>
      <c r="Z16" s="2128"/>
      <c r="AA16" s="1843"/>
      <c r="AB16" s="2128"/>
      <c r="AC16" s="1843"/>
      <c r="AD16" s="2128"/>
      <c r="AE16" s="1843"/>
      <c r="AF16" s="2128"/>
      <c r="AG16" s="1843"/>
      <c r="AH16" s="2128"/>
      <c r="AI16" s="1843"/>
      <c r="AJ16" s="2128"/>
      <c r="AK16" s="1843"/>
      <c r="AL16" s="2128"/>
      <c r="AM16" s="1843"/>
      <c r="AN16" s="2128"/>
      <c r="AO16" s="1843"/>
      <c r="AP16" s="441"/>
      <c r="AQ16" s="1857"/>
      <c r="AR16" s="1845"/>
      <c r="AS16" s="1845"/>
      <c r="AT16" s="1845"/>
      <c r="AU16" s="1845"/>
      <c r="AV16" s="1845"/>
      <c r="AW16" s="1845"/>
      <c r="AX16" s="1844"/>
      <c r="AY16" s="240" t="str">
        <f t="shared" si="2"/>
        <v/>
      </c>
      <c r="CA16" s="2486" t="str">
        <f t="shared" si="3"/>
        <v/>
      </c>
      <c r="CB16" s="2486" t="str">
        <f t="shared" si="4"/>
        <v/>
      </c>
      <c r="CC16" s="2486" t="str">
        <f t="shared" si="5"/>
        <v/>
      </c>
      <c r="CD16" s="2486" t="str">
        <f t="shared" si="6"/>
        <v/>
      </c>
      <c r="CE16" s="2486" t="str">
        <f t="shared" si="7"/>
        <v/>
      </c>
      <c r="CF16" s="2486" t="str">
        <f t="shared" si="8"/>
        <v/>
      </c>
      <c r="CG16" s="2486" t="str">
        <f t="shared" si="9"/>
        <v/>
      </c>
      <c r="CH16" s="2486" t="str">
        <f t="shared" si="10"/>
        <v/>
      </c>
      <c r="CI16" s="505"/>
      <c r="CJ16" s="505"/>
      <c r="CK16" s="505"/>
      <c r="CL16" s="505"/>
      <c r="CM16" s="505"/>
      <c r="CN16" s="505"/>
      <c r="CO16" s="2487">
        <f t="shared" si="11"/>
        <v>0</v>
      </c>
      <c r="CP16" s="2487">
        <f t="shared" si="12"/>
        <v>0</v>
      </c>
      <c r="CQ16" s="2487">
        <f t="shared" si="13"/>
        <v>0</v>
      </c>
      <c r="CR16" s="2487">
        <f t="shared" ref="CR16:CU16" si="23">IF(AND($D16&gt;0,AT16=""),1,IF(AT16&gt;$D16,1,0))</f>
        <v>0</v>
      </c>
      <c r="CS16" s="2487">
        <f t="shared" si="23"/>
        <v>0</v>
      </c>
      <c r="CT16" s="2487">
        <f t="shared" si="23"/>
        <v>0</v>
      </c>
      <c r="CU16" s="2487">
        <f t="shared" si="23"/>
        <v>0</v>
      </c>
      <c r="CV16" s="2487">
        <f t="shared" si="15"/>
        <v>0</v>
      </c>
      <c r="CW16" s="505"/>
      <c r="CX16" s="505"/>
      <c r="CY16" s="505"/>
      <c r="CZ16" s="505"/>
    </row>
    <row r="17" spans="1:104" ht="15" customHeight="1" x14ac:dyDescent="0.25">
      <c r="A17" s="3389" t="s">
        <v>1636</v>
      </c>
      <c r="B17" s="3142"/>
      <c r="C17" s="3140"/>
      <c r="D17" s="157">
        <f t="shared" si="0"/>
        <v>0</v>
      </c>
      <c r="E17" s="158">
        <f t="shared" ref="E17:F17" si="24">SUM(G17+I17+K17+M17+O17+Q17+S17+U17+W17+Y17+AA17+AC17+AE17+AG17+AI17+AK17+AM17+AO17)</f>
        <v>0</v>
      </c>
      <c r="F17" s="253">
        <f t="shared" si="24"/>
        <v>0</v>
      </c>
      <c r="G17" s="131"/>
      <c r="H17" s="1847"/>
      <c r="I17" s="131"/>
      <c r="J17" s="1847"/>
      <c r="K17" s="131"/>
      <c r="L17" s="1847"/>
      <c r="M17" s="131"/>
      <c r="N17" s="372"/>
      <c r="O17" s="131"/>
      <c r="P17" s="372"/>
      <c r="Q17" s="131"/>
      <c r="R17" s="372"/>
      <c r="S17" s="131"/>
      <c r="T17" s="372"/>
      <c r="U17" s="131"/>
      <c r="V17" s="372"/>
      <c r="W17" s="131"/>
      <c r="X17" s="372"/>
      <c r="Y17" s="131"/>
      <c r="Z17" s="372"/>
      <c r="AA17" s="131"/>
      <c r="AB17" s="372"/>
      <c r="AC17" s="131"/>
      <c r="AD17" s="372"/>
      <c r="AE17" s="131"/>
      <c r="AF17" s="372"/>
      <c r="AG17" s="131"/>
      <c r="AH17" s="372"/>
      <c r="AI17" s="131"/>
      <c r="AJ17" s="372"/>
      <c r="AK17" s="131"/>
      <c r="AL17" s="372"/>
      <c r="AM17" s="131"/>
      <c r="AN17" s="372"/>
      <c r="AO17" s="131"/>
      <c r="AP17" s="373"/>
      <c r="AQ17" s="142"/>
      <c r="AR17" s="132"/>
      <c r="AS17" s="132"/>
      <c r="AT17" s="132"/>
      <c r="AU17" s="132"/>
      <c r="AV17" s="132"/>
      <c r="AW17" s="132"/>
      <c r="AX17" s="1847"/>
      <c r="AY17" s="240" t="str">
        <f t="shared" si="2"/>
        <v/>
      </c>
      <c r="CA17" s="2486" t="str">
        <f t="shared" si="3"/>
        <v/>
      </c>
      <c r="CB17" s="2486" t="str">
        <f t="shared" si="4"/>
        <v/>
      </c>
      <c r="CC17" s="2486" t="str">
        <f t="shared" si="5"/>
        <v/>
      </c>
      <c r="CD17" s="2486" t="str">
        <f t="shared" si="6"/>
        <v/>
      </c>
      <c r="CE17" s="2486" t="str">
        <f t="shared" si="7"/>
        <v/>
      </c>
      <c r="CF17" s="2486" t="str">
        <f t="shared" si="8"/>
        <v/>
      </c>
      <c r="CG17" s="2486" t="str">
        <f t="shared" si="9"/>
        <v/>
      </c>
      <c r="CH17" s="2486" t="str">
        <f t="shared" si="10"/>
        <v/>
      </c>
      <c r="CI17" s="505"/>
      <c r="CJ17" s="505"/>
      <c r="CK17" s="505"/>
      <c r="CL17" s="505"/>
      <c r="CM17" s="505"/>
      <c r="CN17" s="505"/>
      <c r="CO17" s="2487">
        <f t="shared" si="11"/>
        <v>0</v>
      </c>
      <c r="CP17" s="2487">
        <f t="shared" si="12"/>
        <v>0</v>
      </c>
      <c r="CQ17" s="2487">
        <f t="shared" si="13"/>
        <v>0</v>
      </c>
      <c r="CR17" s="2487">
        <f t="shared" ref="CR17:CU17" si="25">IF(AND($D17&gt;0,AT17=""),1,IF(AT17&gt;$D17,1,0))</f>
        <v>0</v>
      </c>
      <c r="CS17" s="2487">
        <f t="shared" si="25"/>
        <v>0</v>
      </c>
      <c r="CT17" s="2487">
        <f t="shared" si="25"/>
        <v>0</v>
      </c>
      <c r="CU17" s="2487">
        <f t="shared" si="25"/>
        <v>0</v>
      </c>
      <c r="CV17" s="2487">
        <f t="shared" si="15"/>
        <v>0</v>
      </c>
      <c r="CW17" s="505"/>
      <c r="CX17" s="505"/>
      <c r="CY17" s="505"/>
      <c r="CZ17" s="505"/>
    </row>
    <row r="18" spans="1:104" ht="18" customHeight="1" x14ac:dyDescent="0.25">
      <c r="A18" s="281" t="s">
        <v>1637</v>
      </c>
      <c r="B18" s="2488"/>
      <c r="C18" s="2488"/>
      <c r="D18" s="2485"/>
      <c r="E18" s="2485"/>
      <c r="F18" s="2485"/>
      <c r="G18" s="901"/>
      <c r="H18" s="901"/>
      <c r="I18" s="2485"/>
      <c r="J18" s="2485"/>
      <c r="K18" s="2485"/>
      <c r="L18" s="2485"/>
      <c r="M18" s="2485"/>
      <c r="N18" s="2485"/>
      <c r="O18" s="2485"/>
      <c r="P18" s="338"/>
      <c r="Q18" s="2485"/>
      <c r="R18" s="2485"/>
      <c r="S18" s="2485"/>
      <c r="T18" s="2485"/>
      <c r="U18" s="2485"/>
      <c r="V18" s="2485"/>
      <c r="W18" s="2485"/>
      <c r="X18" s="2485"/>
      <c r="Y18" s="2485"/>
      <c r="Z18" s="2485"/>
      <c r="AA18" s="2485"/>
      <c r="AB18" s="2485"/>
      <c r="AC18" s="2485"/>
      <c r="AD18" s="2485"/>
      <c r="AE18" s="2485"/>
      <c r="AF18" s="2485"/>
      <c r="AG18" s="2485"/>
      <c r="AH18" s="1732"/>
      <c r="AI18" s="1732"/>
      <c r="AJ18" s="1732"/>
      <c r="AK18" s="1732"/>
      <c r="AL18" s="1732"/>
      <c r="AM18" s="1732"/>
      <c r="AN18" s="1732"/>
      <c r="AO18" s="1732"/>
      <c r="AP18" s="1732"/>
      <c r="AQ18" s="1732"/>
      <c r="AR18" s="1732"/>
      <c r="AS18" s="1732"/>
      <c r="AT18" s="1732"/>
      <c r="AU18" s="1732"/>
      <c r="AV18" s="1732"/>
      <c r="AW18" s="1732"/>
      <c r="AX18" s="1732"/>
      <c r="CA18" s="505"/>
      <c r="CB18" s="505"/>
      <c r="CC18" s="505"/>
      <c r="CD18" s="505"/>
      <c r="CE18" s="505"/>
      <c r="CF18" s="505"/>
      <c r="CG18" s="505"/>
      <c r="CH18" s="505"/>
      <c r="CI18" s="505"/>
      <c r="CJ18" s="505"/>
      <c r="CK18" s="505"/>
      <c r="CL18" s="505"/>
      <c r="CM18" s="505"/>
      <c r="CN18" s="505"/>
      <c r="CO18" s="505"/>
      <c r="CP18" s="505"/>
      <c r="CQ18" s="505"/>
      <c r="CR18" s="505"/>
      <c r="CS18" s="505"/>
      <c r="CT18" s="505"/>
      <c r="CU18" s="505"/>
      <c r="CV18" s="505"/>
      <c r="CW18" s="505"/>
      <c r="CX18" s="505"/>
      <c r="CY18" s="505"/>
      <c r="CZ18" s="505"/>
    </row>
    <row r="19" spans="1:104" ht="14.25" customHeight="1" x14ac:dyDescent="0.25">
      <c r="A19" s="3201" t="s">
        <v>1638</v>
      </c>
      <c r="B19" s="3161"/>
      <c r="C19" s="3149"/>
      <c r="D19" s="3143" t="s">
        <v>197</v>
      </c>
      <c r="E19" s="3124"/>
      <c r="F19" s="3122"/>
      <c r="G19" s="3380" t="s">
        <v>485</v>
      </c>
      <c r="H19" s="3149"/>
      <c r="I19" s="3134" t="s">
        <v>389</v>
      </c>
      <c r="J19" s="3122"/>
      <c r="K19" s="3143" t="s">
        <v>390</v>
      </c>
      <c r="L19" s="3122"/>
      <c r="M19" s="3134" t="s">
        <v>1623</v>
      </c>
      <c r="N19" s="3122"/>
      <c r="O19" s="3143" t="s">
        <v>392</v>
      </c>
      <c r="P19" s="3122"/>
      <c r="Q19" s="3143" t="s">
        <v>393</v>
      </c>
      <c r="R19" s="3122"/>
      <c r="S19" s="3143" t="s">
        <v>394</v>
      </c>
      <c r="T19" s="3122"/>
      <c r="U19" s="3143" t="s">
        <v>395</v>
      </c>
      <c r="V19" s="3122"/>
      <c r="W19" s="3134" t="s">
        <v>1624</v>
      </c>
      <c r="X19" s="3124"/>
      <c r="Y19" s="3143" t="s">
        <v>312</v>
      </c>
      <c r="Z19" s="3122"/>
      <c r="AA19" s="3134" t="s">
        <v>313</v>
      </c>
      <c r="AB19" s="3124"/>
      <c r="AC19" s="3134" t="s">
        <v>1625</v>
      </c>
      <c r="AD19" s="3124"/>
      <c r="AE19" s="3134" t="s">
        <v>1626</v>
      </c>
      <c r="AF19" s="3124"/>
      <c r="AG19" s="3134" t="s">
        <v>1627</v>
      </c>
      <c r="AH19" s="3124"/>
      <c r="AI19" s="3134" t="s">
        <v>1628</v>
      </c>
      <c r="AJ19" s="3124"/>
      <c r="AK19" s="3134" t="s">
        <v>1629</v>
      </c>
      <c r="AL19" s="3124"/>
      <c r="AM19" s="3134" t="s">
        <v>1630</v>
      </c>
      <c r="AN19" s="3122"/>
      <c r="AO19" s="3134" t="s">
        <v>955</v>
      </c>
      <c r="AP19" s="3135"/>
      <c r="AQ19" s="3167" t="s">
        <v>1616</v>
      </c>
      <c r="AR19" s="3162" t="s">
        <v>1639</v>
      </c>
      <c r="AS19" s="3162" t="s">
        <v>1618</v>
      </c>
      <c r="AT19" s="3162" t="s">
        <v>1640</v>
      </c>
      <c r="AU19" s="3162" t="s">
        <v>1619</v>
      </c>
      <c r="AV19" s="3177" t="s">
        <v>42</v>
      </c>
      <c r="AW19" s="3177" t="s">
        <v>1621</v>
      </c>
      <c r="AX19" s="3169" t="s">
        <v>1622</v>
      </c>
      <c r="CA19" s="505"/>
      <c r="CB19" s="505"/>
      <c r="CC19" s="505"/>
      <c r="CD19" s="505"/>
      <c r="CE19" s="505"/>
      <c r="CF19" s="505"/>
      <c r="CG19" s="505"/>
      <c r="CH19" s="505"/>
      <c r="CI19" s="505"/>
      <c r="CJ19" s="505"/>
      <c r="CK19" s="505"/>
      <c r="CL19" s="505"/>
      <c r="CM19" s="505"/>
      <c r="CN19" s="505"/>
      <c r="CO19" s="505"/>
      <c r="CP19" s="505"/>
      <c r="CQ19" s="505"/>
      <c r="CR19" s="505"/>
      <c r="CS19" s="505"/>
      <c r="CT19" s="505"/>
      <c r="CU19" s="505"/>
      <c r="CV19" s="505"/>
      <c r="CW19" s="505"/>
      <c r="CX19" s="505"/>
      <c r="CY19" s="505"/>
      <c r="CZ19" s="505"/>
    </row>
    <row r="20" spans="1:104" ht="30.75" customHeight="1" x14ac:dyDescent="0.25">
      <c r="A20" s="3150"/>
      <c r="B20" s="3142"/>
      <c r="C20" s="3140"/>
      <c r="D20" s="27" t="s">
        <v>84</v>
      </c>
      <c r="E20" s="1800" t="s">
        <v>63</v>
      </c>
      <c r="F20" s="2042" t="s">
        <v>64</v>
      </c>
      <c r="G20" s="27" t="s">
        <v>63</v>
      </c>
      <c r="H20" s="1743" t="s">
        <v>64</v>
      </c>
      <c r="I20" s="1887" t="s">
        <v>63</v>
      </c>
      <c r="J20" s="2042" t="s">
        <v>64</v>
      </c>
      <c r="K20" s="1887" t="s">
        <v>63</v>
      </c>
      <c r="L20" s="1740" t="s">
        <v>64</v>
      </c>
      <c r="M20" s="1887" t="s">
        <v>63</v>
      </c>
      <c r="N20" s="2042" t="s">
        <v>64</v>
      </c>
      <c r="O20" s="1887" t="s">
        <v>63</v>
      </c>
      <c r="P20" s="2042" t="s">
        <v>64</v>
      </c>
      <c r="Q20" s="1887" t="s">
        <v>63</v>
      </c>
      <c r="R20" s="2042" t="s">
        <v>64</v>
      </c>
      <c r="S20" s="1887" t="s">
        <v>63</v>
      </c>
      <c r="T20" s="2042" t="s">
        <v>64</v>
      </c>
      <c r="U20" s="27" t="s">
        <v>63</v>
      </c>
      <c r="V20" s="1743" t="s">
        <v>64</v>
      </c>
      <c r="W20" s="1800" t="s">
        <v>63</v>
      </c>
      <c r="X20" s="1737" t="s">
        <v>64</v>
      </c>
      <c r="Y20" s="27" t="s">
        <v>63</v>
      </c>
      <c r="Z20" s="1743" t="s">
        <v>64</v>
      </c>
      <c r="AA20" s="1800" t="s">
        <v>63</v>
      </c>
      <c r="AB20" s="1737" t="s">
        <v>64</v>
      </c>
      <c r="AC20" s="27" t="s">
        <v>63</v>
      </c>
      <c r="AD20" s="1743" t="s">
        <v>64</v>
      </c>
      <c r="AE20" s="1800" t="s">
        <v>63</v>
      </c>
      <c r="AF20" s="1737" t="s">
        <v>64</v>
      </c>
      <c r="AG20" s="27" t="s">
        <v>63</v>
      </c>
      <c r="AH20" s="1743" t="s">
        <v>64</v>
      </c>
      <c r="AI20" s="1800" t="s">
        <v>63</v>
      </c>
      <c r="AJ20" s="1737" t="s">
        <v>64</v>
      </c>
      <c r="AK20" s="27" t="s">
        <v>63</v>
      </c>
      <c r="AL20" s="1743" t="s">
        <v>64</v>
      </c>
      <c r="AM20" s="1800" t="s">
        <v>63</v>
      </c>
      <c r="AN20" s="1743" t="s">
        <v>64</v>
      </c>
      <c r="AO20" s="1800" t="s">
        <v>63</v>
      </c>
      <c r="AP20" s="1810" t="s">
        <v>64</v>
      </c>
      <c r="AQ20" s="3170"/>
      <c r="AR20" s="3390"/>
      <c r="AS20" s="3163"/>
      <c r="AT20" s="3163"/>
      <c r="AU20" s="3163"/>
      <c r="AV20" s="3163"/>
      <c r="AW20" s="3163"/>
      <c r="AX20" s="3140"/>
      <c r="CA20" s="505"/>
      <c r="CB20" s="505"/>
      <c r="CC20" s="505"/>
      <c r="CD20" s="505"/>
      <c r="CE20" s="505"/>
      <c r="CF20" s="505"/>
      <c r="CG20" s="505"/>
      <c r="CH20" s="505"/>
      <c r="CI20" s="505"/>
      <c r="CJ20" s="505"/>
      <c r="CK20" s="505"/>
      <c r="CL20" s="505"/>
      <c r="CM20" s="505"/>
      <c r="CN20" s="505"/>
      <c r="CO20" s="505"/>
      <c r="CP20" s="505"/>
      <c r="CQ20" s="505"/>
      <c r="CR20" s="505"/>
      <c r="CS20" s="505"/>
      <c r="CT20" s="505"/>
      <c r="CU20" s="505"/>
      <c r="CV20" s="505"/>
      <c r="CW20" s="505"/>
      <c r="CX20" s="505"/>
      <c r="CY20" s="505"/>
      <c r="CZ20" s="505"/>
    </row>
    <row r="21" spans="1:104" ht="15" customHeight="1" x14ac:dyDescent="0.25">
      <c r="A21" s="3151" t="s">
        <v>1641</v>
      </c>
      <c r="B21" s="3247"/>
      <c r="C21" s="3152"/>
      <c r="D21" s="161">
        <f t="shared" ref="D21:D38" si="26">SUM(E21+F21)</f>
        <v>168</v>
      </c>
      <c r="E21" s="151">
        <f t="shared" ref="E21:F21" si="27">SUM(G21+I21+K21+M21+O21+Q21+S21+U21+W21+Y21+AA21+AC21+AE21+AG21+AI21+AK21+AM21+AO21)</f>
        <v>72</v>
      </c>
      <c r="F21" s="250">
        <f t="shared" si="27"/>
        <v>96</v>
      </c>
      <c r="G21" s="126">
        <v>2</v>
      </c>
      <c r="H21" s="351">
        <v>0</v>
      </c>
      <c r="I21" s="126">
        <v>1</v>
      </c>
      <c r="J21" s="1840">
        <v>2</v>
      </c>
      <c r="K21" s="126">
        <v>1</v>
      </c>
      <c r="L21" s="351">
        <v>0</v>
      </c>
      <c r="M21" s="126">
        <v>1</v>
      </c>
      <c r="N21" s="1840">
        <v>0</v>
      </c>
      <c r="O21" s="126">
        <v>1</v>
      </c>
      <c r="P21" s="351">
        <v>0</v>
      </c>
      <c r="Q21" s="126">
        <v>1</v>
      </c>
      <c r="R21" s="351">
        <v>0</v>
      </c>
      <c r="S21" s="126">
        <v>4</v>
      </c>
      <c r="T21" s="351">
        <v>0</v>
      </c>
      <c r="U21" s="126">
        <v>3</v>
      </c>
      <c r="V21" s="351">
        <v>0</v>
      </c>
      <c r="W21" s="2078">
        <v>3</v>
      </c>
      <c r="X21" s="2172">
        <v>4</v>
      </c>
      <c r="Y21" s="126">
        <v>5</v>
      </c>
      <c r="Z21" s="351">
        <v>8</v>
      </c>
      <c r="AA21" s="2078">
        <v>2</v>
      </c>
      <c r="AB21" s="2172">
        <v>6</v>
      </c>
      <c r="AC21" s="126">
        <v>9</v>
      </c>
      <c r="AD21" s="351">
        <v>13</v>
      </c>
      <c r="AE21" s="2078">
        <v>12</v>
      </c>
      <c r="AF21" s="2172">
        <v>22</v>
      </c>
      <c r="AG21" s="126">
        <v>8</v>
      </c>
      <c r="AH21" s="351">
        <v>11</v>
      </c>
      <c r="AI21" s="2078">
        <v>6</v>
      </c>
      <c r="AJ21" s="2172">
        <v>16</v>
      </c>
      <c r="AK21" s="126">
        <v>4</v>
      </c>
      <c r="AL21" s="351">
        <v>6</v>
      </c>
      <c r="AM21" s="2078">
        <v>4</v>
      </c>
      <c r="AN21" s="351">
        <v>6</v>
      </c>
      <c r="AO21" s="2078">
        <v>5</v>
      </c>
      <c r="AP21" s="378">
        <v>2</v>
      </c>
      <c r="AQ21" s="440">
        <v>3</v>
      </c>
      <c r="AR21" s="127">
        <v>13</v>
      </c>
      <c r="AS21" s="127">
        <v>2</v>
      </c>
      <c r="AT21" s="127">
        <v>0</v>
      </c>
      <c r="AU21" s="127">
        <v>45</v>
      </c>
      <c r="AV21" s="127">
        <v>4</v>
      </c>
      <c r="AW21" s="127">
        <v>1</v>
      </c>
      <c r="AX21" s="1840">
        <v>1</v>
      </c>
      <c r="AY21" s="240" t="str">
        <f t="shared" ref="AY21:AY38" si="28">CA21&amp;CB21&amp;CC21&amp;CD21&amp;CE21&amp;CF21&amp;CG21&amp;CH21</f>
        <v/>
      </c>
      <c r="CA21" s="2486" t="str">
        <f t="shared" ref="CA21:CA38" si="29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486" t="str">
        <f t="shared" ref="CB21:CB38" si="30">IF(AND($F21&gt;0,AR21="")," * No olvide digitar la variable Gestante. Digite cero si no tiene.",IF(AR21&gt;$F21," * La variable Gestante NO DEBEN ser mayor al Total de Mujeres. ",""))</f>
        <v/>
      </c>
      <c r="CC21" s="2486" t="str">
        <f t="shared" ref="CC21:CC38" si="31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486" t="str">
        <f t="shared" ref="CD21:CD38" si="32">IF(AND(D21&gt;0,AT21="")," * No olvide digitar la variable Compra de servicio. Digite Cero si no tiene.",IF(AT21&gt;D21," * La variable Compra de servicio No puede ser mayor al Total Ambos Sexos.",""))</f>
        <v/>
      </c>
      <c r="CE21" s="2486" t="str">
        <f t="shared" ref="CE21:CE38" si="33">IF(AND(D21&gt;0,AU21="")," * No olvide digitar la variable Usuarios con Discapacidad. Digite Cero si no tiene.",IF(AU21&gt;$D21," * La variable Usuarios con Discapacidad No puede ser mayor al Total Ambos Sexos.",""))</f>
        <v/>
      </c>
      <c r="CF21" s="2486" t="str">
        <f t="shared" ref="CF21:CF38" si="34">IF(AND($D21&gt;0,AV21="")," * No olvide digitar la variable Migrantes. Digite Cero si no tiene.",IF(AV21&gt;$D21," * La variable Migrantes No puede ser mayor al Total Ambos Sexos.",""))</f>
        <v/>
      </c>
      <c r="CG21" s="2486" t="str">
        <f t="shared" ref="CG21:CG38" si="35"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486" t="str">
        <f t="shared" ref="CH21:CH38" si="36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I21" s="505"/>
      <c r="CJ21" s="505"/>
      <c r="CK21" s="505"/>
      <c r="CL21" s="505"/>
      <c r="CM21" s="505"/>
      <c r="CN21" s="505"/>
      <c r="CO21" s="2487">
        <f t="shared" ref="CO21:CO38" si="37">IF(AND((Y21+Z21)&gt;0,AQ21=""),1,IF(AQ21&gt;(Y21+Z21),1,0))</f>
        <v>0</v>
      </c>
      <c r="CP21" s="2487">
        <f t="shared" ref="CP21:CP38" si="38">IF(AND($F21&gt;0,AR21=""),1,IF(AR21&gt;$F21,1,0))</f>
        <v>0</v>
      </c>
      <c r="CQ21" s="2487">
        <f t="shared" ref="CQ21:CQ38" si="39">IF(AND((AK21+AL21)&gt;0,AS21=""),1,IF(AS21&gt;(AK21+AL21),1,0))</f>
        <v>0</v>
      </c>
      <c r="CR21" s="2487">
        <f t="shared" ref="CR21:CU21" si="40">IF(AND($D21&gt;0,AT21=""),1,IF(AT21&gt;$D21,1,0))</f>
        <v>0</v>
      </c>
      <c r="CS21" s="2487">
        <f t="shared" si="40"/>
        <v>0</v>
      </c>
      <c r="CT21" s="2487">
        <f t="shared" si="40"/>
        <v>0</v>
      </c>
      <c r="CU21" s="2487">
        <f t="shared" si="40"/>
        <v>0</v>
      </c>
      <c r="CV21" s="2487">
        <f t="shared" ref="CV21:CV38" si="41">IF(AND(D21&gt;0,AX21=""),1,IF(AX21&gt;D21,1,0))</f>
        <v>0</v>
      </c>
      <c r="CW21" s="505"/>
      <c r="CX21" s="505"/>
      <c r="CY21" s="505"/>
      <c r="CZ21" s="505"/>
    </row>
    <row r="22" spans="1:104" ht="15" customHeight="1" x14ac:dyDescent="0.25">
      <c r="A22" s="3156" t="s">
        <v>1642</v>
      </c>
      <c r="B22" s="3386"/>
      <c r="C22" s="3157"/>
      <c r="D22" s="150">
        <f t="shared" si="26"/>
        <v>2</v>
      </c>
      <c r="E22" s="155">
        <f t="shared" ref="E22:F22" si="42">SUM(U22+W22+Y22+AA22+AC22+AE22+AG22+AI22+AK22+AM22+AO22)</f>
        <v>1</v>
      </c>
      <c r="F22" s="252">
        <f t="shared" si="42"/>
        <v>1</v>
      </c>
      <c r="G22" s="357"/>
      <c r="H22" s="358"/>
      <c r="I22" s="357"/>
      <c r="J22" s="2062"/>
      <c r="K22" s="357"/>
      <c r="L22" s="358"/>
      <c r="M22" s="357"/>
      <c r="N22" s="2062"/>
      <c r="O22" s="357"/>
      <c r="P22" s="358"/>
      <c r="Q22" s="357"/>
      <c r="R22" s="358"/>
      <c r="S22" s="357"/>
      <c r="T22" s="358"/>
      <c r="U22" s="355">
        <v>0</v>
      </c>
      <c r="V22" s="356">
        <v>0</v>
      </c>
      <c r="W22" s="2084">
        <v>0</v>
      </c>
      <c r="X22" s="2177">
        <v>0</v>
      </c>
      <c r="Y22" s="355">
        <v>0</v>
      </c>
      <c r="Z22" s="356">
        <v>0</v>
      </c>
      <c r="AA22" s="2084">
        <v>0</v>
      </c>
      <c r="AB22" s="2177">
        <v>0</v>
      </c>
      <c r="AC22" s="355">
        <v>1</v>
      </c>
      <c r="AD22" s="356">
        <v>0</v>
      </c>
      <c r="AE22" s="2084">
        <v>0</v>
      </c>
      <c r="AF22" s="2177">
        <v>0</v>
      </c>
      <c r="AG22" s="355">
        <v>0</v>
      </c>
      <c r="AH22" s="356">
        <v>1</v>
      </c>
      <c r="AI22" s="2084">
        <v>0</v>
      </c>
      <c r="AJ22" s="2177">
        <v>0</v>
      </c>
      <c r="AK22" s="355">
        <v>0</v>
      </c>
      <c r="AL22" s="356">
        <v>0</v>
      </c>
      <c r="AM22" s="2084">
        <v>0</v>
      </c>
      <c r="AN22" s="356">
        <v>0</v>
      </c>
      <c r="AO22" s="2084">
        <v>0</v>
      </c>
      <c r="AP22" s="362">
        <v>0</v>
      </c>
      <c r="AQ22" s="443">
        <v>0</v>
      </c>
      <c r="AR22" s="452">
        <v>0</v>
      </c>
      <c r="AS22" s="452">
        <v>0</v>
      </c>
      <c r="AT22" s="452">
        <v>0</v>
      </c>
      <c r="AU22" s="452">
        <v>1</v>
      </c>
      <c r="AV22" s="452">
        <v>0</v>
      </c>
      <c r="AW22" s="452">
        <v>0</v>
      </c>
      <c r="AX22" s="2057">
        <v>0</v>
      </c>
      <c r="AY22" s="240" t="str">
        <f t="shared" si="28"/>
        <v/>
      </c>
      <c r="CA22" s="2486" t="str">
        <f t="shared" si="29"/>
        <v/>
      </c>
      <c r="CB22" s="2486" t="str">
        <f t="shared" si="30"/>
        <v/>
      </c>
      <c r="CC22" s="2486" t="str">
        <f t="shared" si="31"/>
        <v/>
      </c>
      <c r="CD22" s="2486" t="str">
        <f t="shared" si="32"/>
        <v/>
      </c>
      <c r="CE22" s="2486" t="str">
        <f t="shared" si="33"/>
        <v/>
      </c>
      <c r="CF22" s="2486" t="str">
        <f t="shared" si="34"/>
        <v/>
      </c>
      <c r="CG22" s="2486" t="str">
        <f t="shared" si="35"/>
        <v/>
      </c>
      <c r="CH22" s="2486" t="str">
        <f t="shared" si="36"/>
        <v/>
      </c>
      <c r="CI22" s="505"/>
      <c r="CJ22" s="505"/>
      <c r="CK22" s="505"/>
      <c r="CL22" s="505"/>
      <c r="CM22" s="505"/>
      <c r="CN22" s="505"/>
      <c r="CO22" s="2487">
        <f t="shared" si="37"/>
        <v>0</v>
      </c>
      <c r="CP22" s="2487">
        <f t="shared" si="38"/>
        <v>0</v>
      </c>
      <c r="CQ22" s="2487">
        <f t="shared" si="39"/>
        <v>0</v>
      </c>
      <c r="CR22" s="2487">
        <f t="shared" ref="CR22:CU22" si="43">IF(AND($D22&gt;0,AT22=""),1,IF(AT22&gt;$D22,1,0))</f>
        <v>0</v>
      </c>
      <c r="CS22" s="2487">
        <f t="shared" si="43"/>
        <v>0</v>
      </c>
      <c r="CT22" s="2487">
        <f t="shared" si="43"/>
        <v>0</v>
      </c>
      <c r="CU22" s="2487">
        <f t="shared" si="43"/>
        <v>0</v>
      </c>
      <c r="CV22" s="2487">
        <f t="shared" si="41"/>
        <v>0</v>
      </c>
      <c r="CW22" s="505"/>
      <c r="CX22" s="505"/>
      <c r="CY22" s="505"/>
      <c r="CZ22" s="505"/>
    </row>
    <row r="23" spans="1:104" ht="15" customHeight="1" x14ac:dyDescent="0.25">
      <c r="A23" s="3156" t="s">
        <v>1643</v>
      </c>
      <c r="B23" s="3386"/>
      <c r="C23" s="3157"/>
      <c r="D23" s="150">
        <f t="shared" si="26"/>
        <v>206</v>
      </c>
      <c r="E23" s="155">
        <f t="shared" ref="E23:F23" si="44">SUM(G23+I23+K23+M23+O23+Q23+S23+U23+W23+Y23+AA23+AC23+AE23+AG23+AI23+AK23+AM23+AO23)</f>
        <v>86</v>
      </c>
      <c r="F23" s="252">
        <f t="shared" si="44"/>
        <v>120</v>
      </c>
      <c r="G23" s="355">
        <v>2</v>
      </c>
      <c r="H23" s="356">
        <v>1</v>
      </c>
      <c r="I23" s="355">
        <v>1</v>
      </c>
      <c r="J23" s="2057">
        <v>1</v>
      </c>
      <c r="K23" s="355">
        <v>1</v>
      </c>
      <c r="L23" s="356">
        <v>1</v>
      </c>
      <c r="M23" s="355">
        <v>3</v>
      </c>
      <c r="N23" s="2057">
        <v>0</v>
      </c>
      <c r="O23" s="355">
        <v>1</v>
      </c>
      <c r="P23" s="356">
        <v>0</v>
      </c>
      <c r="Q23" s="355">
        <v>1</v>
      </c>
      <c r="R23" s="356">
        <v>0</v>
      </c>
      <c r="S23" s="355">
        <v>4</v>
      </c>
      <c r="T23" s="356">
        <v>1</v>
      </c>
      <c r="U23" s="355">
        <v>3</v>
      </c>
      <c r="V23" s="356">
        <v>0</v>
      </c>
      <c r="W23" s="2084">
        <v>5</v>
      </c>
      <c r="X23" s="2177">
        <v>3</v>
      </c>
      <c r="Y23" s="355">
        <v>6</v>
      </c>
      <c r="Z23" s="356">
        <v>9</v>
      </c>
      <c r="AA23" s="2084">
        <v>4</v>
      </c>
      <c r="AB23" s="2177">
        <v>7</v>
      </c>
      <c r="AC23" s="355">
        <v>11</v>
      </c>
      <c r="AD23" s="356">
        <v>18</v>
      </c>
      <c r="AE23" s="2084">
        <v>12</v>
      </c>
      <c r="AF23" s="2177">
        <v>25</v>
      </c>
      <c r="AG23" s="355">
        <v>8</v>
      </c>
      <c r="AH23" s="356">
        <v>13</v>
      </c>
      <c r="AI23" s="2084">
        <v>6</v>
      </c>
      <c r="AJ23" s="2177">
        <v>16</v>
      </c>
      <c r="AK23" s="355">
        <v>6</v>
      </c>
      <c r="AL23" s="356">
        <v>6</v>
      </c>
      <c r="AM23" s="2084">
        <v>6</v>
      </c>
      <c r="AN23" s="356">
        <v>9</v>
      </c>
      <c r="AO23" s="2084">
        <v>6</v>
      </c>
      <c r="AP23" s="362">
        <v>10</v>
      </c>
      <c r="AQ23" s="443">
        <v>5</v>
      </c>
      <c r="AR23" s="452">
        <v>18</v>
      </c>
      <c r="AS23" s="452">
        <v>2</v>
      </c>
      <c r="AT23" s="452">
        <v>0</v>
      </c>
      <c r="AU23" s="452">
        <v>56</v>
      </c>
      <c r="AV23" s="452">
        <v>4</v>
      </c>
      <c r="AW23" s="452">
        <v>1</v>
      </c>
      <c r="AX23" s="2057">
        <v>1</v>
      </c>
      <c r="AY23" s="240" t="str">
        <f t="shared" si="28"/>
        <v/>
      </c>
      <c r="CA23" s="2486" t="str">
        <f t="shared" si="29"/>
        <v/>
      </c>
      <c r="CB23" s="2486" t="str">
        <f t="shared" si="30"/>
        <v/>
      </c>
      <c r="CC23" s="2486" t="str">
        <f t="shared" si="31"/>
        <v/>
      </c>
      <c r="CD23" s="2486" t="str">
        <f t="shared" si="32"/>
        <v/>
      </c>
      <c r="CE23" s="2486" t="str">
        <f t="shared" si="33"/>
        <v/>
      </c>
      <c r="CF23" s="2486" t="str">
        <f t="shared" si="34"/>
        <v/>
      </c>
      <c r="CG23" s="2486" t="str">
        <f t="shared" si="35"/>
        <v/>
      </c>
      <c r="CH23" s="2486" t="str">
        <f t="shared" si="36"/>
        <v/>
      </c>
      <c r="CI23" s="505"/>
      <c r="CJ23" s="505"/>
      <c r="CK23" s="505"/>
      <c r="CL23" s="505"/>
      <c r="CM23" s="505"/>
      <c r="CN23" s="505"/>
      <c r="CO23" s="2487">
        <f t="shared" si="37"/>
        <v>0</v>
      </c>
      <c r="CP23" s="2487">
        <f t="shared" si="38"/>
        <v>0</v>
      </c>
      <c r="CQ23" s="2487">
        <f t="shared" si="39"/>
        <v>0</v>
      </c>
      <c r="CR23" s="2487">
        <f t="shared" ref="CR23:CU23" si="45">IF(AND($D23&gt;0,AT23=""),1,IF(AT23&gt;$D23,1,0))</f>
        <v>0</v>
      </c>
      <c r="CS23" s="2487">
        <f t="shared" si="45"/>
        <v>0</v>
      </c>
      <c r="CT23" s="2487">
        <f t="shared" si="45"/>
        <v>0</v>
      </c>
      <c r="CU23" s="2487">
        <f t="shared" si="45"/>
        <v>0</v>
      </c>
      <c r="CV23" s="2487">
        <f t="shared" si="41"/>
        <v>0</v>
      </c>
      <c r="CW23" s="505"/>
      <c r="CX23" s="505"/>
      <c r="CY23" s="505"/>
      <c r="CZ23" s="505"/>
    </row>
    <row r="24" spans="1:104" ht="15" customHeight="1" x14ac:dyDescent="0.25">
      <c r="A24" s="3156" t="s">
        <v>1644</v>
      </c>
      <c r="B24" s="3386"/>
      <c r="C24" s="3157"/>
      <c r="D24" s="150">
        <f t="shared" si="26"/>
        <v>557</v>
      </c>
      <c r="E24" s="155">
        <f t="shared" ref="E24:F24" si="46">SUM(G24+I24+K24+M24+O24+Q24+S24+U24+W24+Y24+AA24+AC24+AE24+AG24+AI24+AK24+AM24+AO24)</f>
        <v>227</v>
      </c>
      <c r="F24" s="252">
        <f t="shared" si="46"/>
        <v>330</v>
      </c>
      <c r="G24" s="355">
        <v>0</v>
      </c>
      <c r="H24" s="356">
        <v>0</v>
      </c>
      <c r="I24" s="355">
        <v>0</v>
      </c>
      <c r="J24" s="2057">
        <v>0</v>
      </c>
      <c r="K24" s="355">
        <v>0</v>
      </c>
      <c r="L24" s="356">
        <v>0</v>
      </c>
      <c r="M24" s="355">
        <v>7</v>
      </c>
      <c r="N24" s="2057">
        <v>2</v>
      </c>
      <c r="O24" s="355">
        <v>8</v>
      </c>
      <c r="P24" s="356">
        <v>0</v>
      </c>
      <c r="Q24" s="355">
        <v>7</v>
      </c>
      <c r="R24" s="356">
        <v>4</v>
      </c>
      <c r="S24" s="355">
        <v>29</v>
      </c>
      <c r="T24" s="356">
        <v>6</v>
      </c>
      <c r="U24" s="355">
        <v>13</v>
      </c>
      <c r="V24" s="356">
        <v>4</v>
      </c>
      <c r="W24" s="2084">
        <v>20</v>
      </c>
      <c r="X24" s="2177">
        <v>20</v>
      </c>
      <c r="Y24" s="355">
        <v>96</v>
      </c>
      <c r="Z24" s="356">
        <v>122</v>
      </c>
      <c r="AA24" s="2084">
        <v>39</v>
      </c>
      <c r="AB24" s="2177">
        <v>42</v>
      </c>
      <c r="AC24" s="355">
        <v>8</v>
      </c>
      <c r="AD24" s="356">
        <v>67</v>
      </c>
      <c r="AE24" s="2084">
        <v>0</v>
      </c>
      <c r="AF24" s="2177">
        <v>53</v>
      </c>
      <c r="AG24" s="355">
        <v>0</v>
      </c>
      <c r="AH24" s="356">
        <v>9</v>
      </c>
      <c r="AI24" s="2084">
        <v>0</v>
      </c>
      <c r="AJ24" s="2177">
        <v>1</v>
      </c>
      <c r="AK24" s="355">
        <v>0</v>
      </c>
      <c r="AL24" s="356">
        <v>0</v>
      </c>
      <c r="AM24" s="2084">
        <v>0</v>
      </c>
      <c r="AN24" s="356">
        <v>0</v>
      </c>
      <c r="AO24" s="2084">
        <v>0</v>
      </c>
      <c r="AP24" s="362">
        <v>0</v>
      </c>
      <c r="AQ24" s="443">
        <v>50</v>
      </c>
      <c r="AR24" s="452">
        <v>95</v>
      </c>
      <c r="AS24" s="452">
        <v>0</v>
      </c>
      <c r="AT24" s="452">
        <v>0</v>
      </c>
      <c r="AU24" s="452">
        <v>188</v>
      </c>
      <c r="AV24" s="452">
        <v>4</v>
      </c>
      <c r="AW24" s="452">
        <v>2</v>
      </c>
      <c r="AX24" s="2057">
        <v>0</v>
      </c>
      <c r="AY24" s="240" t="str">
        <f t="shared" si="28"/>
        <v/>
      </c>
      <c r="CA24" s="2486" t="str">
        <f t="shared" si="29"/>
        <v/>
      </c>
      <c r="CB24" s="2486" t="str">
        <f t="shared" si="30"/>
        <v/>
      </c>
      <c r="CC24" s="2486" t="str">
        <f t="shared" si="31"/>
        <v/>
      </c>
      <c r="CD24" s="2486" t="str">
        <f t="shared" si="32"/>
        <v/>
      </c>
      <c r="CE24" s="2486" t="str">
        <f t="shared" si="33"/>
        <v/>
      </c>
      <c r="CF24" s="2486" t="str">
        <f t="shared" si="34"/>
        <v/>
      </c>
      <c r="CG24" s="2486" t="str">
        <f t="shared" si="35"/>
        <v/>
      </c>
      <c r="CH24" s="2486" t="str">
        <f t="shared" si="36"/>
        <v/>
      </c>
      <c r="CI24" s="505"/>
      <c r="CJ24" s="505"/>
      <c r="CK24" s="505"/>
      <c r="CL24" s="505"/>
      <c r="CM24" s="505"/>
      <c r="CN24" s="505"/>
      <c r="CO24" s="2487">
        <f t="shared" si="37"/>
        <v>0</v>
      </c>
      <c r="CP24" s="2487">
        <f t="shared" si="38"/>
        <v>0</v>
      </c>
      <c r="CQ24" s="2487">
        <f t="shared" si="39"/>
        <v>0</v>
      </c>
      <c r="CR24" s="2487">
        <f t="shared" ref="CR24:CU24" si="47">IF(AND($D24&gt;0,AT24=""),1,IF(AT24&gt;$D24,1,0))</f>
        <v>0</v>
      </c>
      <c r="CS24" s="2487">
        <f t="shared" si="47"/>
        <v>0</v>
      </c>
      <c r="CT24" s="2487">
        <f t="shared" si="47"/>
        <v>0</v>
      </c>
      <c r="CU24" s="2487">
        <f t="shared" si="47"/>
        <v>0</v>
      </c>
      <c r="CV24" s="2487">
        <f t="shared" si="41"/>
        <v>0</v>
      </c>
      <c r="CW24" s="505"/>
      <c r="CX24" s="505"/>
      <c r="CY24" s="505"/>
      <c r="CZ24" s="505"/>
    </row>
    <row r="25" spans="1:104" ht="15" customHeight="1" x14ac:dyDescent="0.25">
      <c r="A25" s="3156" t="s">
        <v>1645</v>
      </c>
      <c r="B25" s="3386"/>
      <c r="C25" s="3157"/>
      <c r="D25" s="150">
        <f t="shared" si="26"/>
        <v>132</v>
      </c>
      <c r="E25" s="155">
        <f t="shared" ref="E25:F25" si="48">SUM(G25+I25+K25+M25+O25+Q25+S25+U25+W25+Y25+AA25+AC25+AE25+AG25+AI25+AK25+AM25+AO25)</f>
        <v>49</v>
      </c>
      <c r="F25" s="252">
        <f t="shared" si="48"/>
        <v>83</v>
      </c>
      <c r="G25" s="355">
        <v>0</v>
      </c>
      <c r="H25" s="356">
        <v>0</v>
      </c>
      <c r="I25" s="355">
        <v>0</v>
      </c>
      <c r="J25" s="2057">
        <v>0</v>
      </c>
      <c r="K25" s="355">
        <v>0</v>
      </c>
      <c r="L25" s="356">
        <v>1</v>
      </c>
      <c r="M25" s="355">
        <v>6</v>
      </c>
      <c r="N25" s="2057">
        <v>2</v>
      </c>
      <c r="O25" s="355">
        <v>0</v>
      </c>
      <c r="P25" s="356">
        <v>1</v>
      </c>
      <c r="Q25" s="355">
        <v>2</v>
      </c>
      <c r="R25" s="356">
        <v>1</v>
      </c>
      <c r="S25" s="355">
        <v>6</v>
      </c>
      <c r="T25" s="356">
        <v>2</v>
      </c>
      <c r="U25" s="355">
        <v>3</v>
      </c>
      <c r="V25" s="356">
        <v>2</v>
      </c>
      <c r="W25" s="2084">
        <v>6</v>
      </c>
      <c r="X25" s="2177">
        <v>6</v>
      </c>
      <c r="Y25" s="355">
        <v>13</v>
      </c>
      <c r="Z25" s="356">
        <v>18</v>
      </c>
      <c r="AA25" s="2084">
        <v>6</v>
      </c>
      <c r="AB25" s="2177">
        <v>7</v>
      </c>
      <c r="AC25" s="355">
        <v>3</v>
      </c>
      <c r="AD25" s="356">
        <v>9</v>
      </c>
      <c r="AE25" s="2084">
        <v>0</v>
      </c>
      <c r="AF25" s="2177">
        <v>16</v>
      </c>
      <c r="AG25" s="355">
        <v>2</v>
      </c>
      <c r="AH25" s="356">
        <v>7</v>
      </c>
      <c r="AI25" s="2084">
        <v>0</v>
      </c>
      <c r="AJ25" s="2177">
        <v>5</v>
      </c>
      <c r="AK25" s="355">
        <v>1</v>
      </c>
      <c r="AL25" s="356">
        <v>2</v>
      </c>
      <c r="AM25" s="2084">
        <v>0</v>
      </c>
      <c r="AN25" s="356">
        <v>4</v>
      </c>
      <c r="AO25" s="2084">
        <v>1</v>
      </c>
      <c r="AP25" s="362">
        <v>0</v>
      </c>
      <c r="AQ25" s="443">
        <v>8</v>
      </c>
      <c r="AR25" s="452">
        <v>14</v>
      </c>
      <c r="AS25" s="452">
        <v>0</v>
      </c>
      <c r="AT25" s="452">
        <v>0</v>
      </c>
      <c r="AU25" s="452">
        <v>46</v>
      </c>
      <c r="AV25" s="452">
        <v>0</v>
      </c>
      <c r="AW25" s="452">
        <v>0</v>
      </c>
      <c r="AX25" s="2057">
        <v>2</v>
      </c>
      <c r="AY25" s="240" t="str">
        <f t="shared" si="28"/>
        <v/>
      </c>
      <c r="CA25" s="2486" t="str">
        <f t="shared" si="29"/>
        <v/>
      </c>
      <c r="CB25" s="2486" t="str">
        <f t="shared" si="30"/>
        <v/>
      </c>
      <c r="CC25" s="2486" t="str">
        <f t="shared" si="31"/>
        <v/>
      </c>
      <c r="CD25" s="2486" t="str">
        <f t="shared" si="32"/>
        <v/>
      </c>
      <c r="CE25" s="2486" t="str">
        <f t="shared" si="33"/>
        <v/>
      </c>
      <c r="CF25" s="2486" t="str">
        <f t="shared" si="34"/>
        <v/>
      </c>
      <c r="CG25" s="2486" t="str">
        <f t="shared" si="35"/>
        <v/>
      </c>
      <c r="CH25" s="2486" t="str">
        <f t="shared" si="36"/>
        <v/>
      </c>
      <c r="CI25" s="505"/>
      <c r="CJ25" s="505"/>
      <c r="CK25" s="505"/>
      <c r="CL25" s="505"/>
      <c r="CM25" s="505"/>
      <c r="CN25" s="505"/>
      <c r="CO25" s="2487">
        <f t="shared" si="37"/>
        <v>0</v>
      </c>
      <c r="CP25" s="2487">
        <f t="shared" si="38"/>
        <v>0</v>
      </c>
      <c r="CQ25" s="2487">
        <f t="shared" si="39"/>
        <v>0</v>
      </c>
      <c r="CR25" s="2487">
        <f t="shared" ref="CR25:CU25" si="49">IF(AND($D25&gt;0,AT25=""),1,IF(AT25&gt;$D25,1,0))</f>
        <v>0</v>
      </c>
      <c r="CS25" s="2487">
        <f t="shared" si="49"/>
        <v>0</v>
      </c>
      <c r="CT25" s="2487">
        <f t="shared" si="49"/>
        <v>0</v>
      </c>
      <c r="CU25" s="2487">
        <f t="shared" si="49"/>
        <v>0</v>
      </c>
      <c r="CV25" s="2487">
        <f t="shared" si="41"/>
        <v>0</v>
      </c>
      <c r="CW25" s="505"/>
      <c r="CX25" s="505"/>
      <c r="CY25" s="505"/>
      <c r="CZ25" s="505"/>
    </row>
    <row r="26" spans="1:104" ht="15" customHeight="1" x14ac:dyDescent="0.25">
      <c r="A26" s="3156" t="s">
        <v>1646</v>
      </c>
      <c r="B26" s="3386"/>
      <c r="C26" s="3157"/>
      <c r="D26" s="150">
        <f t="shared" si="26"/>
        <v>0</v>
      </c>
      <c r="E26" s="155">
        <f t="shared" ref="E26:F26" si="50">SUM(G26+I26+K26+M26+O26+Q26+S26+U26+W26+Y26+AA26+AC26+AE26+AG26+AI26+AK26+AM26+AO26)</f>
        <v>0</v>
      </c>
      <c r="F26" s="252">
        <f t="shared" si="50"/>
        <v>0</v>
      </c>
      <c r="G26" s="355"/>
      <c r="H26" s="356"/>
      <c r="I26" s="355"/>
      <c r="J26" s="2057"/>
      <c r="K26" s="355"/>
      <c r="L26" s="356"/>
      <c r="M26" s="355"/>
      <c r="N26" s="2057"/>
      <c r="O26" s="355"/>
      <c r="P26" s="356"/>
      <c r="Q26" s="355"/>
      <c r="R26" s="356"/>
      <c r="S26" s="355"/>
      <c r="T26" s="356"/>
      <c r="U26" s="355"/>
      <c r="V26" s="356"/>
      <c r="W26" s="2084"/>
      <c r="X26" s="2177"/>
      <c r="Y26" s="355"/>
      <c r="Z26" s="356"/>
      <c r="AA26" s="2084"/>
      <c r="AB26" s="2177"/>
      <c r="AC26" s="355"/>
      <c r="AD26" s="356"/>
      <c r="AE26" s="2084"/>
      <c r="AF26" s="2177"/>
      <c r="AG26" s="355"/>
      <c r="AH26" s="356"/>
      <c r="AI26" s="2084"/>
      <c r="AJ26" s="2177"/>
      <c r="AK26" s="355"/>
      <c r="AL26" s="356"/>
      <c r="AM26" s="2084"/>
      <c r="AN26" s="356"/>
      <c r="AO26" s="2084"/>
      <c r="AP26" s="362"/>
      <c r="AQ26" s="443"/>
      <c r="AR26" s="452"/>
      <c r="AS26" s="452"/>
      <c r="AT26" s="452"/>
      <c r="AU26" s="452">
        <v>0</v>
      </c>
      <c r="AV26" s="452"/>
      <c r="AW26" s="452"/>
      <c r="AX26" s="2057"/>
      <c r="AY26" s="240" t="str">
        <f t="shared" si="28"/>
        <v/>
      </c>
      <c r="CA26" s="2486" t="str">
        <f t="shared" si="29"/>
        <v/>
      </c>
      <c r="CB26" s="2486" t="str">
        <f t="shared" si="30"/>
        <v/>
      </c>
      <c r="CC26" s="2486" t="str">
        <f t="shared" si="31"/>
        <v/>
      </c>
      <c r="CD26" s="2486" t="str">
        <f t="shared" si="32"/>
        <v/>
      </c>
      <c r="CE26" s="2486" t="str">
        <f t="shared" si="33"/>
        <v/>
      </c>
      <c r="CF26" s="2486" t="str">
        <f t="shared" si="34"/>
        <v/>
      </c>
      <c r="CG26" s="2486" t="str">
        <f t="shared" si="35"/>
        <v/>
      </c>
      <c r="CH26" s="2486" t="str">
        <f t="shared" si="36"/>
        <v/>
      </c>
      <c r="CI26" s="505"/>
      <c r="CJ26" s="505"/>
      <c r="CK26" s="505"/>
      <c r="CL26" s="505"/>
      <c r="CM26" s="505"/>
      <c r="CN26" s="505"/>
      <c r="CO26" s="2487">
        <f t="shared" si="37"/>
        <v>0</v>
      </c>
      <c r="CP26" s="2487">
        <f t="shared" si="38"/>
        <v>0</v>
      </c>
      <c r="CQ26" s="2487">
        <f t="shared" si="39"/>
        <v>0</v>
      </c>
      <c r="CR26" s="2487">
        <f t="shared" ref="CR26:CU26" si="51">IF(AND($D26&gt;0,AT26=""),1,IF(AT26&gt;$D26,1,0))</f>
        <v>0</v>
      </c>
      <c r="CS26" s="2487">
        <f t="shared" si="51"/>
        <v>0</v>
      </c>
      <c r="CT26" s="2487">
        <f t="shared" si="51"/>
        <v>0</v>
      </c>
      <c r="CU26" s="2487">
        <f t="shared" si="51"/>
        <v>0</v>
      </c>
      <c r="CV26" s="2487">
        <f t="shared" si="41"/>
        <v>0</v>
      </c>
      <c r="CW26" s="505"/>
      <c r="CX26" s="505"/>
      <c r="CY26" s="505"/>
      <c r="CZ26" s="505"/>
    </row>
    <row r="27" spans="1:104" ht="15" customHeight="1" x14ac:dyDescent="0.25">
      <c r="A27" s="3156" t="s">
        <v>1647</v>
      </c>
      <c r="B27" s="3386"/>
      <c r="C27" s="3157"/>
      <c r="D27" s="150">
        <f t="shared" si="26"/>
        <v>331</v>
      </c>
      <c r="E27" s="155">
        <f t="shared" ref="E27:F27" si="52">SUM(G27+I27+K27+M27+O27+Q27+S27+U27+W27+Y27+AA27+AC27+AE27+AG27+AI27+AK27+AM27+AO27)</f>
        <v>128</v>
      </c>
      <c r="F27" s="252">
        <f t="shared" si="52"/>
        <v>203</v>
      </c>
      <c r="G27" s="355">
        <v>0</v>
      </c>
      <c r="H27" s="356">
        <v>0</v>
      </c>
      <c r="I27" s="355">
        <v>0</v>
      </c>
      <c r="J27" s="2057">
        <v>0</v>
      </c>
      <c r="K27" s="355">
        <v>0</v>
      </c>
      <c r="L27" s="356">
        <v>0</v>
      </c>
      <c r="M27" s="355">
        <v>2</v>
      </c>
      <c r="N27" s="2057">
        <v>0</v>
      </c>
      <c r="O27" s="355">
        <v>0</v>
      </c>
      <c r="P27" s="356">
        <v>0</v>
      </c>
      <c r="Q27" s="355">
        <v>0</v>
      </c>
      <c r="R27" s="356">
        <v>1</v>
      </c>
      <c r="S27" s="355">
        <v>3</v>
      </c>
      <c r="T27" s="356">
        <v>0</v>
      </c>
      <c r="U27" s="355">
        <v>2</v>
      </c>
      <c r="V27" s="356">
        <v>2</v>
      </c>
      <c r="W27" s="2084">
        <v>9</v>
      </c>
      <c r="X27" s="2177">
        <v>6</v>
      </c>
      <c r="Y27" s="355">
        <v>21</v>
      </c>
      <c r="Z27" s="356">
        <v>27</v>
      </c>
      <c r="AA27" s="2084">
        <v>22</v>
      </c>
      <c r="AB27" s="2177">
        <v>18</v>
      </c>
      <c r="AC27" s="355">
        <v>18</v>
      </c>
      <c r="AD27" s="356">
        <v>33</v>
      </c>
      <c r="AE27" s="2084">
        <v>7</v>
      </c>
      <c r="AF27" s="2177">
        <v>52</v>
      </c>
      <c r="AG27" s="355">
        <v>5</v>
      </c>
      <c r="AH27" s="356">
        <v>16</v>
      </c>
      <c r="AI27" s="2084">
        <v>15</v>
      </c>
      <c r="AJ27" s="2177">
        <v>24</v>
      </c>
      <c r="AK27" s="355">
        <v>8</v>
      </c>
      <c r="AL27" s="356">
        <v>6</v>
      </c>
      <c r="AM27" s="2084">
        <v>13</v>
      </c>
      <c r="AN27" s="356">
        <v>14</v>
      </c>
      <c r="AO27" s="2084">
        <v>3</v>
      </c>
      <c r="AP27" s="362">
        <v>4</v>
      </c>
      <c r="AQ27" s="443">
        <v>11</v>
      </c>
      <c r="AR27" s="452">
        <v>42</v>
      </c>
      <c r="AS27" s="452">
        <v>4</v>
      </c>
      <c r="AT27" s="452">
        <v>0</v>
      </c>
      <c r="AU27" s="452">
        <v>83</v>
      </c>
      <c r="AV27" s="452">
        <v>5</v>
      </c>
      <c r="AW27" s="452">
        <v>0</v>
      </c>
      <c r="AX27" s="2057">
        <v>1</v>
      </c>
      <c r="AY27" s="240" t="str">
        <f t="shared" si="28"/>
        <v/>
      </c>
      <c r="CA27" s="2486" t="str">
        <f t="shared" si="29"/>
        <v/>
      </c>
      <c r="CB27" s="2486" t="str">
        <f t="shared" si="30"/>
        <v/>
      </c>
      <c r="CC27" s="2486" t="str">
        <f t="shared" si="31"/>
        <v/>
      </c>
      <c r="CD27" s="2486" t="str">
        <f t="shared" si="32"/>
        <v/>
      </c>
      <c r="CE27" s="2486" t="str">
        <f t="shared" si="33"/>
        <v/>
      </c>
      <c r="CF27" s="2486" t="str">
        <f t="shared" si="34"/>
        <v/>
      </c>
      <c r="CG27" s="2486" t="str">
        <f t="shared" si="35"/>
        <v/>
      </c>
      <c r="CH27" s="2486" t="str">
        <f t="shared" si="36"/>
        <v/>
      </c>
      <c r="CI27" s="505"/>
      <c r="CJ27" s="505"/>
      <c r="CK27" s="505"/>
      <c r="CL27" s="505"/>
      <c r="CM27" s="505"/>
      <c r="CN27" s="505"/>
      <c r="CO27" s="2487">
        <f t="shared" si="37"/>
        <v>0</v>
      </c>
      <c r="CP27" s="2487">
        <f t="shared" si="38"/>
        <v>0</v>
      </c>
      <c r="CQ27" s="2487">
        <f t="shared" si="39"/>
        <v>0</v>
      </c>
      <c r="CR27" s="2487">
        <f t="shared" ref="CR27:CU27" si="53">IF(AND($D27&gt;0,AT27=""),1,IF(AT27&gt;$D27,1,0))</f>
        <v>0</v>
      </c>
      <c r="CS27" s="2487">
        <f t="shared" si="53"/>
        <v>0</v>
      </c>
      <c r="CT27" s="2487">
        <f t="shared" si="53"/>
        <v>0</v>
      </c>
      <c r="CU27" s="2487">
        <f t="shared" si="53"/>
        <v>0</v>
      </c>
      <c r="CV27" s="2487">
        <f t="shared" si="41"/>
        <v>0</v>
      </c>
      <c r="CW27" s="505"/>
      <c r="CX27" s="505"/>
      <c r="CY27" s="505"/>
      <c r="CZ27" s="505"/>
    </row>
    <row r="28" spans="1:104" ht="15" customHeight="1" x14ac:dyDescent="0.25">
      <c r="A28" s="3156" t="s">
        <v>1648</v>
      </c>
      <c r="B28" s="3386"/>
      <c r="C28" s="3157"/>
      <c r="D28" s="565">
        <f t="shared" si="26"/>
        <v>98</v>
      </c>
      <c r="E28" s="155">
        <f t="shared" ref="E28:F28" si="54">SUM(G28+I28+K28+M28+O28+Q28+S28+U28+W28+Y28+AA28+AC28+AE28+AG28+AI28+AK28+AM28+AO28)</f>
        <v>48</v>
      </c>
      <c r="F28" s="252">
        <f t="shared" si="54"/>
        <v>50</v>
      </c>
      <c r="G28" s="355">
        <v>0</v>
      </c>
      <c r="H28" s="356">
        <v>0</v>
      </c>
      <c r="I28" s="355">
        <v>0</v>
      </c>
      <c r="J28" s="2057">
        <v>0</v>
      </c>
      <c r="K28" s="355">
        <v>0</v>
      </c>
      <c r="L28" s="356">
        <v>0</v>
      </c>
      <c r="M28" s="355">
        <v>0</v>
      </c>
      <c r="N28" s="2057">
        <v>0</v>
      </c>
      <c r="O28" s="355">
        <v>0</v>
      </c>
      <c r="P28" s="356">
        <v>0</v>
      </c>
      <c r="Q28" s="355">
        <v>0</v>
      </c>
      <c r="R28" s="356">
        <v>0</v>
      </c>
      <c r="S28" s="355">
        <v>0</v>
      </c>
      <c r="T28" s="356">
        <v>0</v>
      </c>
      <c r="U28" s="355">
        <v>0</v>
      </c>
      <c r="V28" s="356">
        <v>0</v>
      </c>
      <c r="W28" s="2084">
        <v>8</v>
      </c>
      <c r="X28" s="2177">
        <v>4</v>
      </c>
      <c r="Y28" s="355">
        <v>4</v>
      </c>
      <c r="Z28" s="356">
        <v>14</v>
      </c>
      <c r="AA28" s="2084">
        <v>2</v>
      </c>
      <c r="AB28" s="2177">
        <v>1</v>
      </c>
      <c r="AC28" s="355">
        <v>2</v>
      </c>
      <c r="AD28" s="356">
        <v>3</v>
      </c>
      <c r="AE28" s="2084">
        <v>8</v>
      </c>
      <c r="AF28" s="2177">
        <v>4</v>
      </c>
      <c r="AG28" s="355">
        <v>4</v>
      </c>
      <c r="AH28" s="356">
        <v>9</v>
      </c>
      <c r="AI28" s="2084">
        <v>5</v>
      </c>
      <c r="AJ28" s="2177">
        <v>1</v>
      </c>
      <c r="AK28" s="355">
        <v>2</v>
      </c>
      <c r="AL28" s="356">
        <v>6</v>
      </c>
      <c r="AM28" s="2084">
        <v>4</v>
      </c>
      <c r="AN28" s="356">
        <v>4</v>
      </c>
      <c r="AO28" s="2084">
        <v>9</v>
      </c>
      <c r="AP28" s="362">
        <v>4</v>
      </c>
      <c r="AQ28" s="443">
        <v>8</v>
      </c>
      <c r="AR28" s="452">
        <v>0</v>
      </c>
      <c r="AS28" s="452">
        <v>1</v>
      </c>
      <c r="AT28" s="452">
        <v>0</v>
      </c>
      <c r="AU28" s="452">
        <v>24</v>
      </c>
      <c r="AV28" s="452">
        <v>0</v>
      </c>
      <c r="AW28" s="452">
        <v>0</v>
      </c>
      <c r="AX28" s="2057">
        <v>0</v>
      </c>
      <c r="AY28" s="240" t="str">
        <f t="shared" si="28"/>
        <v/>
      </c>
      <c r="CA28" s="2486" t="str">
        <f t="shared" si="29"/>
        <v/>
      </c>
      <c r="CB28" s="2486" t="str">
        <f t="shared" si="30"/>
        <v/>
      </c>
      <c r="CC28" s="2486" t="str">
        <f t="shared" si="31"/>
        <v/>
      </c>
      <c r="CD28" s="2486" t="str">
        <f t="shared" si="32"/>
        <v/>
      </c>
      <c r="CE28" s="2486" t="str">
        <f t="shared" si="33"/>
        <v/>
      </c>
      <c r="CF28" s="2486" t="str">
        <f t="shared" si="34"/>
        <v/>
      </c>
      <c r="CG28" s="2486" t="str">
        <f t="shared" si="35"/>
        <v/>
      </c>
      <c r="CH28" s="2486" t="str">
        <f t="shared" si="36"/>
        <v/>
      </c>
      <c r="CI28" s="505"/>
      <c r="CJ28" s="505"/>
      <c r="CK28" s="505"/>
      <c r="CL28" s="505"/>
      <c r="CM28" s="505"/>
      <c r="CN28" s="505"/>
      <c r="CO28" s="2487">
        <f t="shared" si="37"/>
        <v>0</v>
      </c>
      <c r="CP28" s="2487">
        <f t="shared" si="38"/>
        <v>0</v>
      </c>
      <c r="CQ28" s="2487">
        <f t="shared" si="39"/>
        <v>0</v>
      </c>
      <c r="CR28" s="2487">
        <f t="shared" ref="CR28:CU28" si="55">IF(AND($D28&gt;0,AT28=""),1,IF(AT28&gt;$D28,1,0))</f>
        <v>0</v>
      </c>
      <c r="CS28" s="2487">
        <f t="shared" si="55"/>
        <v>0</v>
      </c>
      <c r="CT28" s="2487">
        <f t="shared" si="55"/>
        <v>0</v>
      </c>
      <c r="CU28" s="2487">
        <f t="shared" si="55"/>
        <v>0</v>
      </c>
      <c r="CV28" s="2487">
        <f t="shared" si="41"/>
        <v>0</v>
      </c>
      <c r="CW28" s="505"/>
      <c r="CX28" s="505"/>
      <c r="CY28" s="505"/>
      <c r="CZ28" s="505"/>
    </row>
    <row r="29" spans="1:104" ht="15" customHeight="1" x14ac:dyDescent="0.25">
      <c r="A29" s="3156" t="s">
        <v>1649</v>
      </c>
      <c r="B29" s="3386"/>
      <c r="C29" s="3157"/>
      <c r="D29" s="565">
        <f t="shared" si="26"/>
        <v>0</v>
      </c>
      <c r="E29" s="155">
        <f t="shared" ref="E29:F29" si="56">SUM(G29+I29+K29+M29+O29+Q29+S29+U29+W29+Y29+AA29+AC29+AE29+AG29+AI29+AK29+AM29+AO29)</f>
        <v>0</v>
      </c>
      <c r="F29" s="252">
        <f t="shared" si="56"/>
        <v>0</v>
      </c>
      <c r="G29" s="355"/>
      <c r="H29" s="356"/>
      <c r="I29" s="355"/>
      <c r="J29" s="2057"/>
      <c r="K29" s="355"/>
      <c r="L29" s="356"/>
      <c r="M29" s="355"/>
      <c r="N29" s="2057"/>
      <c r="O29" s="355"/>
      <c r="P29" s="356"/>
      <c r="Q29" s="355"/>
      <c r="R29" s="356"/>
      <c r="S29" s="355"/>
      <c r="T29" s="356"/>
      <c r="U29" s="355"/>
      <c r="V29" s="356"/>
      <c r="W29" s="2084"/>
      <c r="X29" s="2177"/>
      <c r="Y29" s="355"/>
      <c r="Z29" s="356"/>
      <c r="AA29" s="2084"/>
      <c r="AB29" s="2177"/>
      <c r="AC29" s="355"/>
      <c r="AD29" s="356"/>
      <c r="AE29" s="2084"/>
      <c r="AF29" s="2177"/>
      <c r="AG29" s="355"/>
      <c r="AH29" s="356"/>
      <c r="AI29" s="2084"/>
      <c r="AJ29" s="2177"/>
      <c r="AK29" s="355"/>
      <c r="AL29" s="356"/>
      <c r="AM29" s="2084"/>
      <c r="AN29" s="356"/>
      <c r="AO29" s="2084"/>
      <c r="AP29" s="362"/>
      <c r="AQ29" s="443"/>
      <c r="AR29" s="452"/>
      <c r="AS29" s="452"/>
      <c r="AT29" s="452"/>
      <c r="AU29" s="452"/>
      <c r="AV29" s="452"/>
      <c r="AW29" s="452"/>
      <c r="AX29" s="2057"/>
      <c r="AY29" s="240" t="str">
        <f t="shared" si="28"/>
        <v/>
      </c>
      <c r="CA29" s="2486" t="str">
        <f t="shared" si="29"/>
        <v/>
      </c>
      <c r="CB29" s="2486" t="str">
        <f t="shared" si="30"/>
        <v/>
      </c>
      <c r="CC29" s="2486" t="str">
        <f t="shared" si="31"/>
        <v/>
      </c>
      <c r="CD29" s="2486" t="str">
        <f t="shared" si="32"/>
        <v/>
      </c>
      <c r="CE29" s="2486" t="str">
        <f t="shared" si="33"/>
        <v/>
      </c>
      <c r="CF29" s="2486" t="str">
        <f t="shared" si="34"/>
        <v/>
      </c>
      <c r="CG29" s="2486" t="str">
        <f t="shared" si="35"/>
        <v/>
      </c>
      <c r="CH29" s="2486" t="str">
        <f t="shared" si="36"/>
        <v/>
      </c>
      <c r="CI29" s="505"/>
      <c r="CJ29" s="505"/>
      <c r="CK29" s="505"/>
      <c r="CL29" s="505"/>
      <c r="CM29" s="505"/>
      <c r="CN29" s="505"/>
      <c r="CO29" s="2487">
        <f t="shared" si="37"/>
        <v>0</v>
      </c>
      <c r="CP29" s="2487">
        <f t="shared" si="38"/>
        <v>0</v>
      </c>
      <c r="CQ29" s="2487">
        <f t="shared" si="39"/>
        <v>0</v>
      </c>
      <c r="CR29" s="2487">
        <f t="shared" ref="CR29:CU29" si="57">IF(AND($D29&gt;0,AT29=""),1,IF(AT29&gt;$D29,1,0))</f>
        <v>0</v>
      </c>
      <c r="CS29" s="2487">
        <f t="shared" si="57"/>
        <v>0</v>
      </c>
      <c r="CT29" s="2487">
        <f t="shared" si="57"/>
        <v>0</v>
      </c>
      <c r="CU29" s="2487">
        <f t="shared" si="57"/>
        <v>0</v>
      </c>
      <c r="CV29" s="2487">
        <f t="shared" si="41"/>
        <v>0</v>
      </c>
      <c r="CW29" s="505"/>
      <c r="CX29" s="505"/>
      <c r="CY29" s="505"/>
      <c r="CZ29" s="505"/>
    </row>
    <row r="30" spans="1:104" ht="15" customHeight="1" x14ac:dyDescent="0.25">
      <c r="A30" s="3156" t="s">
        <v>1650</v>
      </c>
      <c r="B30" s="3386"/>
      <c r="C30" s="3157"/>
      <c r="D30" s="150">
        <f t="shared" si="26"/>
        <v>0</v>
      </c>
      <c r="E30" s="155">
        <f t="shared" ref="E30:F30" si="58">SUM(G30+I30+K30+M30+O30+Q30+S30+U30+W30+Y30+AA30+AC30+AE30+AG30+AI30+AK30+AM30+AO30)</f>
        <v>0</v>
      </c>
      <c r="F30" s="252">
        <f t="shared" si="58"/>
        <v>0</v>
      </c>
      <c r="G30" s="355"/>
      <c r="H30" s="356"/>
      <c r="I30" s="355"/>
      <c r="J30" s="2057"/>
      <c r="K30" s="355"/>
      <c r="L30" s="356"/>
      <c r="M30" s="355"/>
      <c r="N30" s="2057"/>
      <c r="O30" s="355"/>
      <c r="P30" s="356"/>
      <c r="Q30" s="355"/>
      <c r="R30" s="356"/>
      <c r="S30" s="355"/>
      <c r="T30" s="356"/>
      <c r="U30" s="355"/>
      <c r="V30" s="356"/>
      <c r="W30" s="2084"/>
      <c r="X30" s="2177"/>
      <c r="Y30" s="355"/>
      <c r="Z30" s="356"/>
      <c r="AA30" s="2084"/>
      <c r="AB30" s="2177"/>
      <c r="AC30" s="355"/>
      <c r="AD30" s="356"/>
      <c r="AE30" s="2084"/>
      <c r="AF30" s="2177"/>
      <c r="AG30" s="355"/>
      <c r="AH30" s="356"/>
      <c r="AI30" s="2084"/>
      <c r="AJ30" s="2177"/>
      <c r="AK30" s="355"/>
      <c r="AL30" s="356"/>
      <c r="AM30" s="2084"/>
      <c r="AN30" s="356"/>
      <c r="AO30" s="2084"/>
      <c r="AP30" s="362"/>
      <c r="AQ30" s="443"/>
      <c r="AR30" s="452"/>
      <c r="AS30" s="452"/>
      <c r="AT30" s="452"/>
      <c r="AU30" s="452"/>
      <c r="AV30" s="452"/>
      <c r="AW30" s="452"/>
      <c r="AX30" s="2057"/>
      <c r="AY30" s="240" t="str">
        <f t="shared" si="28"/>
        <v/>
      </c>
      <c r="CA30" s="2486" t="str">
        <f t="shared" si="29"/>
        <v/>
      </c>
      <c r="CB30" s="2486" t="str">
        <f t="shared" si="30"/>
        <v/>
      </c>
      <c r="CC30" s="2486" t="str">
        <f t="shared" si="31"/>
        <v/>
      </c>
      <c r="CD30" s="2486" t="str">
        <f t="shared" si="32"/>
        <v/>
      </c>
      <c r="CE30" s="2486" t="str">
        <f t="shared" si="33"/>
        <v/>
      </c>
      <c r="CF30" s="2486" t="str">
        <f t="shared" si="34"/>
        <v/>
      </c>
      <c r="CG30" s="2486" t="str">
        <f t="shared" si="35"/>
        <v/>
      </c>
      <c r="CH30" s="2486" t="str">
        <f t="shared" si="36"/>
        <v/>
      </c>
      <c r="CI30" s="505"/>
      <c r="CJ30" s="505"/>
      <c r="CK30" s="505"/>
      <c r="CL30" s="505"/>
      <c r="CM30" s="505"/>
      <c r="CN30" s="505"/>
      <c r="CO30" s="2487">
        <f t="shared" si="37"/>
        <v>0</v>
      </c>
      <c r="CP30" s="2487">
        <f t="shared" si="38"/>
        <v>0</v>
      </c>
      <c r="CQ30" s="2487">
        <f t="shared" si="39"/>
        <v>0</v>
      </c>
      <c r="CR30" s="2487">
        <f t="shared" ref="CR30:CU30" si="59">IF(AND($D30&gt;0,AT30=""),1,IF(AT30&gt;$D30,1,0))</f>
        <v>0</v>
      </c>
      <c r="CS30" s="2487">
        <f t="shared" si="59"/>
        <v>0</v>
      </c>
      <c r="CT30" s="2487">
        <f t="shared" si="59"/>
        <v>0</v>
      </c>
      <c r="CU30" s="2487">
        <f t="shared" si="59"/>
        <v>0</v>
      </c>
      <c r="CV30" s="2487">
        <f t="shared" si="41"/>
        <v>0</v>
      </c>
      <c r="CW30" s="505"/>
      <c r="CX30" s="505"/>
      <c r="CY30" s="505"/>
      <c r="CZ30" s="505"/>
    </row>
    <row r="31" spans="1:104" ht="15" customHeight="1" x14ac:dyDescent="0.25">
      <c r="A31" s="3156" t="s">
        <v>1651</v>
      </c>
      <c r="B31" s="3386"/>
      <c r="C31" s="3157"/>
      <c r="D31" s="150">
        <f t="shared" si="26"/>
        <v>455</v>
      </c>
      <c r="E31" s="155">
        <f t="shared" ref="E31:F31" si="60">SUM(G31+I31+K31+M31+O31+Q31+S31+U31+W31+Y31+AA31+AC31+AE31+AG31+AI31+AK31+AM31+AO31)</f>
        <v>187</v>
      </c>
      <c r="F31" s="252">
        <f t="shared" si="60"/>
        <v>268</v>
      </c>
      <c r="G31" s="355">
        <v>0</v>
      </c>
      <c r="H31" s="356">
        <v>0</v>
      </c>
      <c r="I31" s="355">
        <v>0</v>
      </c>
      <c r="J31" s="2057">
        <v>0</v>
      </c>
      <c r="K31" s="355">
        <v>0</v>
      </c>
      <c r="L31" s="356">
        <v>0</v>
      </c>
      <c r="M31" s="355">
        <v>0</v>
      </c>
      <c r="N31" s="2057">
        <v>1</v>
      </c>
      <c r="O31" s="355">
        <v>1</v>
      </c>
      <c r="P31" s="356">
        <v>0</v>
      </c>
      <c r="Q31" s="355">
        <v>2</v>
      </c>
      <c r="R31" s="356">
        <v>1</v>
      </c>
      <c r="S31" s="355">
        <v>2</v>
      </c>
      <c r="T31" s="356">
        <v>2</v>
      </c>
      <c r="U31" s="355">
        <v>2</v>
      </c>
      <c r="V31" s="356">
        <v>3</v>
      </c>
      <c r="W31" s="2084">
        <v>3</v>
      </c>
      <c r="X31" s="2177">
        <v>7</v>
      </c>
      <c r="Y31" s="355">
        <v>2</v>
      </c>
      <c r="Z31" s="356">
        <v>10</v>
      </c>
      <c r="AA31" s="2084">
        <v>10</v>
      </c>
      <c r="AB31" s="2177">
        <v>9</v>
      </c>
      <c r="AC31" s="355">
        <v>8</v>
      </c>
      <c r="AD31" s="356">
        <v>44</v>
      </c>
      <c r="AE31" s="2084">
        <v>30</v>
      </c>
      <c r="AF31" s="2177">
        <v>47</v>
      </c>
      <c r="AG31" s="355">
        <v>13</v>
      </c>
      <c r="AH31" s="356">
        <v>50</v>
      </c>
      <c r="AI31" s="2084">
        <v>54</v>
      </c>
      <c r="AJ31" s="2177">
        <v>53</v>
      </c>
      <c r="AK31" s="355">
        <v>14</v>
      </c>
      <c r="AL31" s="356">
        <v>9</v>
      </c>
      <c r="AM31" s="2084">
        <v>27</v>
      </c>
      <c r="AN31" s="356">
        <v>29</v>
      </c>
      <c r="AO31" s="2084">
        <v>19</v>
      </c>
      <c r="AP31" s="362">
        <v>3</v>
      </c>
      <c r="AQ31" s="443">
        <v>3</v>
      </c>
      <c r="AR31" s="452">
        <v>19</v>
      </c>
      <c r="AS31" s="452">
        <v>1</v>
      </c>
      <c r="AT31" s="452">
        <v>0</v>
      </c>
      <c r="AU31" s="452">
        <v>139</v>
      </c>
      <c r="AV31" s="452">
        <v>7</v>
      </c>
      <c r="AW31" s="452">
        <v>1</v>
      </c>
      <c r="AX31" s="2057">
        <v>0</v>
      </c>
      <c r="AY31" s="240" t="str">
        <f t="shared" si="28"/>
        <v/>
      </c>
      <c r="CA31" s="2486" t="str">
        <f t="shared" si="29"/>
        <v/>
      </c>
      <c r="CB31" s="2486" t="str">
        <f t="shared" si="30"/>
        <v/>
      </c>
      <c r="CC31" s="2486" t="str">
        <f t="shared" si="31"/>
        <v/>
      </c>
      <c r="CD31" s="2486" t="str">
        <f t="shared" si="32"/>
        <v/>
      </c>
      <c r="CE31" s="2486" t="str">
        <f t="shared" si="33"/>
        <v/>
      </c>
      <c r="CF31" s="2486" t="str">
        <f t="shared" si="34"/>
        <v/>
      </c>
      <c r="CG31" s="2486" t="str">
        <f t="shared" si="35"/>
        <v/>
      </c>
      <c r="CH31" s="2486" t="str">
        <f t="shared" si="36"/>
        <v/>
      </c>
      <c r="CI31" s="505"/>
      <c r="CJ31" s="505"/>
      <c r="CK31" s="505"/>
      <c r="CL31" s="505"/>
      <c r="CM31" s="505"/>
      <c r="CN31" s="505"/>
      <c r="CO31" s="2487">
        <f t="shared" si="37"/>
        <v>0</v>
      </c>
      <c r="CP31" s="2487">
        <f t="shared" si="38"/>
        <v>0</v>
      </c>
      <c r="CQ31" s="2487">
        <f t="shared" si="39"/>
        <v>0</v>
      </c>
      <c r="CR31" s="2487">
        <f t="shared" ref="CR31:CU31" si="61">IF(AND($D31&gt;0,AT31=""),1,IF(AT31&gt;$D31,1,0))</f>
        <v>0</v>
      </c>
      <c r="CS31" s="2487">
        <f t="shared" si="61"/>
        <v>0</v>
      </c>
      <c r="CT31" s="2487">
        <f t="shared" si="61"/>
        <v>0</v>
      </c>
      <c r="CU31" s="2487">
        <f t="shared" si="61"/>
        <v>0</v>
      </c>
      <c r="CV31" s="2487">
        <f t="shared" si="41"/>
        <v>0</v>
      </c>
      <c r="CW31" s="505"/>
      <c r="CX31" s="505"/>
      <c r="CY31" s="505"/>
      <c r="CZ31" s="505"/>
    </row>
    <row r="32" spans="1:104" ht="15" customHeight="1" x14ac:dyDescent="0.25">
      <c r="A32" s="3156" t="s">
        <v>1652</v>
      </c>
      <c r="B32" s="3386"/>
      <c r="C32" s="3157"/>
      <c r="D32" s="150">
        <f t="shared" si="26"/>
        <v>1</v>
      </c>
      <c r="E32" s="155">
        <f t="shared" ref="E32:F32" si="62">SUM(G32+I32+K32+M32+O32+Q32+S32+U32+W32+Y32+AA32+AC32+AE32+AG32+AI32+AK32+AM32+AO32)</f>
        <v>0</v>
      </c>
      <c r="F32" s="252">
        <f t="shared" si="62"/>
        <v>1</v>
      </c>
      <c r="G32" s="355">
        <v>0</v>
      </c>
      <c r="H32" s="356">
        <v>0</v>
      </c>
      <c r="I32" s="355">
        <v>0</v>
      </c>
      <c r="J32" s="2057">
        <v>0</v>
      </c>
      <c r="K32" s="355">
        <v>0</v>
      </c>
      <c r="L32" s="356">
        <v>0</v>
      </c>
      <c r="M32" s="355">
        <v>0</v>
      </c>
      <c r="N32" s="2057">
        <v>0</v>
      </c>
      <c r="O32" s="355">
        <v>0</v>
      </c>
      <c r="P32" s="356">
        <v>0</v>
      </c>
      <c r="Q32" s="355">
        <v>0</v>
      </c>
      <c r="R32" s="356">
        <v>0</v>
      </c>
      <c r="S32" s="355">
        <v>0</v>
      </c>
      <c r="T32" s="356">
        <v>0</v>
      </c>
      <c r="U32" s="355">
        <v>0</v>
      </c>
      <c r="V32" s="356">
        <v>0</v>
      </c>
      <c r="W32" s="2084">
        <v>0</v>
      </c>
      <c r="X32" s="2177">
        <v>0</v>
      </c>
      <c r="Y32" s="355">
        <v>0</v>
      </c>
      <c r="Z32" s="356">
        <v>0</v>
      </c>
      <c r="AA32" s="2084">
        <v>0</v>
      </c>
      <c r="AB32" s="2177">
        <v>0</v>
      </c>
      <c r="AC32" s="355">
        <v>0</v>
      </c>
      <c r="AD32" s="356">
        <v>0</v>
      </c>
      <c r="AE32" s="2084">
        <v>0</v>
      </c>
      <c r="AF32" s="2177">
        <v>0</v>
      </c>
      <c r="AG32" s="355">
        <v>0</v>
      </c>
      <c r="AH32" s="356">
        <v>0</v>
      </c>
      <c r="AI32" s="2084">
        <v>0</v>
      </c>
      <c r="AJ32" s="2177">
        <v>0</v>
      </c>
      <c r="AK32" s="355">
        <v>0</v>
      </c>
      <c r="AL32" s="356">
        <v>0</v>
      </c>
      <c r="AM32" s="2084">
        <v>0</v>
      </c>
      <c r="AN32" s="356">
        <v>1</v>
      </c>
      <c r="AO32" s="2084">
        <v>0</v>
      </c>
      <c r="AP32" s="362">
        <v>0</v>
      </c>
      <c r="AQ32" s="443">
        <v>0</v>
      </c>
      <c r="AR32" s="452">
        <v>0</v>
      </c>
      <c r="AS32" s="452">
        <v>0</v>
      </c>
      <c r="AT32" s="452">
        <v>0</v>
      </c>
      <c r="AU32" s="452">
        <v>0</v>
      </c>
      <c r="AV32" s="452">
        <v>0</v>
      </c>
      <c r="AW32" s="452">
        <v>0</v>
      </c>
      <c r="AX32" s="2057">
        <v>0</v>
      </c>
      <c r="AY32" s="240" t="str">
        <f t="shared" si="28"/>
        <v/>
      </c>
      <c r="CA32" s="2486" t="str">
        <f t="shared" si="29"/>
        <v/>
      </c>
      <c r="CB32" s="2486" t="str">
        <f t="shared" si="30"/>
        <v/>
      </c>
      <c r="CC32" s="2486" t="str">
        <f t="shared" si="31"/>
        <v/>
      </c>
      <c r="CD32" s="2486" t="str">
        <f t="shared" si="32"/>
        <v/>
      </c>
      <c r="CE32" s="2486" t="str">
        <f t="shared" si="33"/>
        <v/>
      </c>
      <c r="CF32" s="2486" t="str">
        <f t="shared" si="34"/>
        <v/>
      </c>
      <c r="CG32" s="2486" t="str">
        <f t="shared" si="35"/>
        <v/>
      </c>
      <c r="CH32" s="2486" t="str">
        <f t="shared" si="36"/>
        <v/>
      </c>
      <c r="CI32" s="505"/>
      <c r="CJ32" s="505"/>
      <c r="CK32" s="505"/>
      <c r="CL32" s="505"/>
      <c r="CM32" s="505"/>
      <c r="CN32" s="505"/>
      <c r="CO32" s="2487">
        <f t="shared" si="37"/>
        <v>0</v>
      </c>
      <c r="CP32" s="2487">
        <f t="shared" si="38"/>
        <v>0</v>
      </c>
      <c r="CQ32" s="2487">
        <f t="shared" si="39"/>
        <v>0</v>
      </c>
      <c r="CR32" s="2487">
        <f t="shared" ref="CR32:CU32" si="63">IF(AND($D32&gt;0,AT32=""),1,IF(AT32&gt;$D32,1,0))</f>
        <v>0</v>
      </c>
      <c r="CS32" s="2487">
        <f t="shared" si="63"/>
        <v>0</v>
      </c>
      <c r="CT32" s="2487">
        <f t="shared" si="63"/>
        <v>0</v>
      </c>
      <c r="CU32" s="2487">
        <f t="shared" si="63"/>
        <v>0</v>
      </c>
      <c r="CV32" s="2487">
        <f t="shared" si="41"/>
        <v>0</v>
      </c>
      <c r="CW32" s="505"/>
      <c r="CX32" s="505"/>
      <c r="CY32" s="505"/>
      <c r="CZ32" s="505"/>
    </row>
    <row r="33" spans="1:104" ht="15" customHeight="1" x14ac:dyDescent="0.25">
      <c r="A33" s="3156" t="s">
        <v>1653</v>
      </c>
      <c r="B33" s="3386"/>
      <c r="C33" s="3157"/>
      <c r="D33" s="150">
        <f t="shared" si="26"/>
        <v>34</v>
      </c>
      <c r="E33" s="155">
        <f t="shared" ref="E33:F33" si="64">SUM(G33+I33+K33+M33+O33+Q33+S33+U33+W33+Y33+AA33+AC33+AE33+AG33+AI33+AK33+AM33+AO33)</f>
        <v>18</v>
      </c>
      <c r="F33" s="252">
        <f t="shared" si="64"/>
        <v>16</v>
      </c>
      <c r="G33" s="355">
        <v>0</v>
      </c>
      <c r="H33" s="356">
        <v>0</v>
      </c>
      <c r="I33" s="355">
        <v>0</v>
      </c>
      <c r="J33" s="2057">
        <v>0</v>
      </c>
      <c r="K33" s="355">
        <v>1</v>
      </c>
      <c r="L33" s="356">
        <v>0</v>
      </c>
      <c r="M33" s="355">
        <v>0</v>
      </c>
      <c r="N33" s="2057">
        <v>0</v>
      </c>
      <c r="O33" s="355">
        <v>0</v>
      </c>
      <c r="P33" s="356">
        <v>1</v>
      </c>
      <c r="Q33" s="355">
        <v>2</v>
      </c>
      <c r="R33" s="356">
        <v>0</v>
      </c>
      <c r="S33" s="355">
        <v>1</v>
      </c>
      <c r="T33" s="356">
        <v>0</v>
      </c>
      <c r="U33" s="355">
        <v>3</v>
      </c>
      <c r="V33" s="356">
        <v>2</v>
      </c>
      <c r="W33" s="2084">
        <v>2</v>
      </c>
      <c r="X33" s="2177">
        <v>2</v>
      </c>
      <c r="Y33" s="355">
        <v>0</v>
      </c>
      <c r="Z33" s="356">
        <v>0</v>
      </c>
      <c r="AA33" s="2084">
        <v>0</v>
      </c>
      <c r="AB33" s="2177">
        <v>1</v>
      </c>
      <c r="AC33" s="355">
        <v>5</v>
      </c>
      <c r="AD33" s="356">
        <v>1</v>
      </c>
      <c r="AE33" s="2084">
        <v>2</v>
      </c>
      <c r="AF33" s="2177">
        <v>4</v>
      </c>
      <c r="AG33" s="355">
        <v>1</v>
      </c>
      <c r="AH33" s="356">
        <v>4</v>
      </c>
      <c r="AI33" s="2084">
        <v>0</v>
      </c>
      <c r="AJ33" s="2177">
        <v>0</v>
      </c>
      <c r="AK33" s="355">
        <v>0</v>
      </c>
      <c r="AL33" s="356">
        <v>0</v>
      </c>
      <c r="AM33" s="2084">
        <v>1</v>
      </c>
      <c r="AN33" s="356">
        <v>1</v>
      </c>
      <c r="AO33" s="2084">
        <v>0</v>
      </c>
      <c r="AP33" s="362">
        <v>0</v>
      </c>
      <c r="AQ33" s="443">
        <v>0</v>
      </c>
      <c r="AR33" s="452">
        <v>0</v>
      </c>
      <c r="AS33" s="452">
        <v>0</v>
      </c>
      <c r="AT33" s="452">
        <v>0</v>
      </c>
      <c r="AU33" s="452">
        <v>13</v>
      </c>
      <c r="AV33" s="452">
        <v>0</v>
      </c>
      <c r="AW33" s="452">
        <v>0</v>
      </c>
      <c r="AX33" s="2057">
        <v>0</v>
      </c>
      <c r="AY33" s="240" t="str">
        <f t="shared" si="28"/>
        <v/>
      </c>
      <c r="CA33" s="2486" t="str">
        <f t="shared" si="29"/>
        <v/>
      </c>
      <c r="CB33" s="2486" t="str">
        <f t="shared" si="30"/>
        <v/>
      </c>
      <c r="CC33" s="2486" t="str">
        <f t="shared" si="31"/>
        <v/>
      </c>
      <c r="CD33" s="2486" t="str">
        <f t="shared" si="32"/>
        <v/>
      </c>
      <c r="CE33" s="2486" t="str">
        <f t="shared" si="33"/>
        <v/>
      </c>
      <c r="CF33" s="2486" t="str">
        <f t="shared" si="34"/>
        <v/>
      </c>
      <c r="CG33" s="2486" t="str">
        <f t="shared" si="35"/>
        <v/>
      </c>
      <c r="CH33" s="2486" t="str">
        <f t="shared" si="36"/>
        <v/>
      </c>
      <c r="CI33" s="505"/>
      <c r="CJ33" s="505"/>
      <c r="CK33" s="505"/>
      <c r="CL33" s="505"/>
      <c r="CM33" s="505"/>
      <c r="CN33" s="505"/>
      <c r="CO33" s="2487">
        <f t="shared" si="37"/>
        <v>0</v>
      </c>
      <c r="CP33" s="2487">
        <f t="shared" si="38"/>
        <v>0</v>
      </c>
      <c r="CQ33" s="2487">
        <f t="shared" si="39"/>
        <v>0</v>
      </c>
      <c r="CR33" s="2487">
        <f t="shared" ref="CR33:CU33" si="65">IF(AND($D33&gt;0,AT33=""),1,IF(AT33&gt;$D33,1,0))</f>
        <v>0</v>
      </c>
      <c r="CS33" s="2487">
        <f t="shared" si="65"/>
        <v>0</v>
      </c>
      <c r="CT33" s="2487">
        <f t="shared" si="65"/>
        <v>0</v>
      </c>
      <c r="CU33" s="2487">
        <f t="shared" si="65"/>
        <v>0</v>
      </c>
      <c r="CV33" s="2487">
        <f t="shared" si="41"/>
        <v>0</v>
      </c>
      <c r="CW33" s="505"/>
      <c r="CX33" s="505"/>
      <c r="CY33" s="505"/>
      <c r="CZ33" s="505"/>
    </row>
    <row r="34" spans="1:104" ht="15" customHeight="1" x14ac:dyDescent="0.25">
      <c r="A34" s="3156" t="s">
        <v>1654</v>
      </c>
      <c r="B34" s="3386"/>
      <c r="C34" s="3157"/>
      <c r="D34" s="150">
        <f t="shared" si="26"/>
        <v>12</v>
      </c>
      <c r="E34" s="155">
        <f t="shared" ref="E34:F34" si="66">SUM(U34+W34+Y34+AA34+AC34+AE34+AG34+AI34+AK34+AM34+AO34)</f>
        <v>6</v>
      </c>
      <c r="F34" s="252">
        <f t="shared" si="66"/>
        <v>6</v>
      </c>
      <c r="G34" s="357"/>
      <c r="H34" s="358"/>
      <c r="I34" s="357"/>
      <c r="J34" s="2062"/>
      <c r="K34" s="357"/>
      <c r="L34" s="358"/>
      <c r="M34" s="357"/>
      <c r="N34" s="2062"/>
      <c r="O34" s="357"/>
      <c r="P34" s="358"/>
      <c r="Q34" s="357"/>
      <c r="R34" s="358"/>
      <c r="S34" s="357"/>
      <c r="T34" s="358"/>
      <c r="U34" s="355">
        <v>0</v>
      </c>
      <c r="V34" s="356">
        <v>0</v>
      </c>
      <c r="W34" s="2084">
        <v>0</v>
      </c>
      <c r="X34" s="2177">
        <v>0</v>
      </c>
      <c r="Y34" s="355">
        <v>0</v>
      </c>
      <c r="Z34" s="356">
        <v>0</v>
      </c>
      <c r="AA34" s="2084">
        <v>0</v>
      </c>
      <c r="AB34" s="2177">
        <v>0</v>
      </c>
      <c r="AC34" s="355">
        <v>0</v>
      </c>
      <c r="AD34" s="356">
        <v>0</v>
      </c>
      <c r="AE34" s="2084">
        <v>2</v>
      </c>
      <c r="AF34" s="2177">
        <v>4</v>
      </c>
      <c r="AG34" s="355">
        <v>0</v>
      </c>
      <c r="AH34" s="356">
        <v>0</v>
      </c>
      <c r="AI34" s="2084">
        <v>1</v>
      </c>
      <c r="AJ34" s="2177">
        <v>2</v>
      </c>
      <c r="AK34" s="355">
        <v>0</v>
      </c>
      <c r="AL34" s="356">
        <v>0</v>
      </c>
      <c r="AM34" s="2084">
        <v>2</v>
      </c>
      <c r="AN34" s="356">
        <v>0</v>
      </c>
      <c r="AO34" s="2084">
        <v>1</v>
      </c>
      <c r="AP34" s="362">
        <v>0</v>
      </c>
      <c r="AQ34" s="443">
        <v>0</v>
      </c>
      <c r="AR34" s="452">
        <v>2</v>
      </c>
      <c r="AS34" s="452">
        <v>0</v>
      </c>
      <c r="AT34" s="452">
        <v>0</v>
      </c>
      <c r="AU34" s="452">
        <v>5</v>
      </c>
      <c r="AV34" s="452">
        <v>0</v>
      </c>
      <c r="AW34" s="452">
        <v>0</v>
      </c>
      <c r="AX34" s="2057">
        <v>0</v>
      </c>
      <c r="AY34" s="240" t="str">
        <f t="shared" si="28"/>
        <v/>
      </c>
      <c r="CA34" s="2486" t="str">
        <f t="shared" si="29"/>
        <v/>
      </c>
      <c r="CB34" s="2486" t="str">
        <f t="shared" si="30"/>
        <v/>
      </c>
      <c r="CC34" s="2486" t="str">
        <f t="shared" si="31"/>
        <v/>
      </c>
      <c r="CD34" s="2486" t="str">
        <f t="shared" si="32"/>
        <v/>
      </c>
      <c r="CE34" s="2486" t="str">
        <f t="shared" si="33"/>
        <v/>
      </c>
      <c r="CF34" s="2486" t="str">
        <f t="shared" si="34"/>
        <v/>
      </c>
      <c r="CG34" s="2486" t="str">
        <f t="shared" si="35"/>
        <v/>
      </c>
      <c r="CH34" s="2486" t="str">
        <f t="shared" si="36"/>
        <v/>
      </c>
      <c r="CI34" s="505"/>
      <c r="CJ34" s="505"/>
      <c r="CK34" s="505"/>
      <c r="CL34" s="505"/>
      <c r="CM34" s="505"/>
      <c r="CN34" s="505"/>
      <c r="CO34" s="2487">
        <f t="shared" si="37"/>
        <v>0</v>
      </c>
      <c r="CP34" s="2487">
        <f t="shared" si="38"/>
        <v>0</v>
      </c>
      <c r="CQ34" s="2487">
        <f t="shared" si="39"/>
        <v>0</v>
      </c>
      <c r="CR34" s="2487">
        <f t="shared" ref="CR34:CU34" si="67">IF(AND($D34&gt;0,AT34=""),1,IF(AT34&gt;$D34,1,0))</f>
        <v>0</v>
      </c>
      <c r="CS34" s="2487">
        <f t="shared" si="67"/>
        <v>0</v>
      </c>
      <c r="CT34" s="2487">
        <f t="shared" si="67"/>
        <v>0</v>
      </c>
      <c r="CU34" s="2487">
        <f t="shared" si="67"/>
        <v>0</v>
      </c>
      <c r="CV34" s="2487">
        <f t="shared" si="41"/>
        <v>0</v>
      </c>
      <c r="CW34" s="505"/>
      <c r="CX34" s="505"/>
      <c r="CY34" s="505"/>
      <c r="CZ34" s="505"/>
    </row>
    <row r="35" spans="1:104" ht="15" customHeight="1" x14ac:dyDescent="0.25">
      <c r="A35" s="3156" t="s">
        <v>1655</v>
      </c>
      <c r="B35" s="3386"/>
      <c r="C35" s="3157"/>
      <c r="D35" s="150">
        <f t="shared" si="26"/>
        <v>0</v>
      </c>
      <c r="E35" s="155">
        <f t="shared" ref="E35:F35" si="68">SUM(G35+I35+K35+M35+O35+Q35+S35+U35+W35+Y35+AA35+AC35+AE35+AG35+AI35+AK35+AM35+AO35)</f>
        <v>0</v>
      </c>
      <c r="F35" s="252">
        <f t="shared" si="68"/>
        <v>0</v>
      </c>
      <c r="G35" s="355"/>
      <c r="H35" s="356"/>
      <c r="I35" s="355"/>
      <c r="J35" s="2057"/>
      <c r="K35" s="355"/>
      <c r="L35" s="356"/>
      <c r="M35" s="355"/>
      <c r="N35" s="2057"/>
      <c r="O35" s="355"/>
      <c r="P35" s="356"/>
      <c r="Q35" s="355"/>
      <c r="R35" s="356"/>
      <c r="S35" s="355"/>
      <c r="T35" s="356"/>
      <c r="U35" s="355"/>
      <c r="V35" s="356"/>
      <c r="W35" s="2084"/>
      <c r="X35" s="2177"/>
      <c r="Y35" s="355"/>
      <c r="Z35" s="356"/>
      <c r="AA35" s="2084"/>
      <c r="AB35" s="2177"/>
      <c r="AC35" s="355"/>
      <c r="AD35" s="356"/>
      <c r="AE35" s="2084"/>
      <c r="AF35" s="2177"/>
      <c r="AG35" s="355"/>
      <c r="AH35" s="356"/>
      <c r="AI35" s="2084"/>
      <c r="AJ35" s="2177"/>
      <c r="AK35" s="355"/>
      <c r="AL35" s="356"/>
      <c r="AM35" s="2084"/>
      <c r="AN35" s="356"/>
      <c r="AO35" s="2084"/>
      <c r="AP35" s="362"/>
      <c r="AQ35" s="443"/>
      <c r="AR35" s="452"/>
      <c r="AS35" s="452"/>
      <c r="AT35" s="452"/>
      <c r="AU35" s="452"/>
      <c r="AV35" s="452"/>
      <c r="AW35" s="452"/>
      <c r="AX35" s="2057"/>
      <c r="AY35" s="240" t="str">
        <f t="shared" si="28"/>
        <v/>
      </c>
      <c r="CA35" s="2486" t="str">
        <f t="shared" si="29"/>
        <v/>
      </c>
      <c r="CB35" s="2486" t="str">
        <f t="shared" si="30"/>
        <v/>
      </c>
      <c r="CC35" s="2486" t="str">
        <f t="shared" si="31"/>
        <v/>
      </c>
      <c r="CD35" s="2486" t="str">
        <f t="shared" si="32"/>
        <v/>
      </c>
      <c r="CE35" s="2486" t="str">
        <f t="shared" si="33"/>
        <v/>
      </c>
      <c r="CF35" s="2486" t="str">
        <f t="shared" si="34"/>
        <v/>
      </c>
      <c r="CG35" s="2486" t="str">
        <f t="shared" si="35"/>
        <v/>
      </c>
      <c r="CH35" s="2486" t="str">
        <f t="shared" si="36"/>
        <v/>
      </c>
      <c r="CI35" s="505"/>
      <c r="CJ35" s="505"/>
      <c r="CK35" s="505"/>
      <c r="CL35" s="505"/>
      <c r="CM35" s="505"/>
      <c r="CN35" s="505"/>
      <c r="CO35" s="2487">
        <f t="shared" si="37"/>
        <v>0</v>
      </c>
      <c r="CP35" s="2487">
        <f t="shared" si="38"/>
        <v>0</v>
      </c>
      <c r="CQ35" s="2487">
        <f t="shared" si="39"/>
        <v>0</v>
      </c>
      <c r="CR35" s="2487">
        <f t="shared" ref="CR35:CU35" si="69">IF(AND($D35&gt;0,AT35=""),1,IF(AT35&gt;$D35,1,0))</f>
        <v>0</v>
      </c>
      <c r="CS35" s="2487">
        <f t="shared" si="69"/>
        <v>0</v>
      </c>
      <c r="CT35" s="2487">
        <f t="shared" si="69"/>
        <v>0</v>
      </c>
      <c r="CU35" s="2487">
        <f t="shared" si="69"/>
        <v>0</v>
      </c>
      <c r="CV35" s="2487">
        <f t="shared" si="41"/>
        <v>0</v>
      </c>
      <c r="CW35" s="505"/>
      <c r="CX35" s="505"/>
      <c r="CY35" s="505"/>
      <c r="CZ35" s="505"/>
    </row>
    <row r="36" spans="1:104" ht="15" customHeight="1" x14ac:dyDescent="0.25">
      <c r="A36" s="3156" t="s">
        <v>1656</v>
      </c>
      <c r="B36" s="3386"/>
      <c r="C36" s="3157"/>
      <c r="D36" s="150">
        <f t="shared" si="26"/>
        <v>335</v>
      </c>
      <c r="E36" s="155">
        <f t="shared" ref="E36:F36" si="70">SUM(G36+I36+K36+M36+O36+Q36+S36+U36+W36+Y36+AA36+AC36+AE36+AG36+AI36+AK36+AM36+AO36)</f>
        <v>130</v>
      </c>
      <c r="F36" s="252">
        <f t="shared" si="70"/>
        <v>205</v>
      </c>
      <c r="G36" s="355">
        <v>0</v>
      </c>
      <c r="H36" s="356">
        <v>1</v>
      </c>
      <c r="I36" s="355">
        <v>0</v>
      </c>
      <c r="J36" s="2057">
        <v>0</v>
      </c>
      <c r="K36" s="355">
        <v>0</v>
      </c>
      <c r="L36" s="356">
        <v>0</v>
      </c>
      <c r="M36" s="355">
        <v>0</v>
      </c>
      <c r="N36" s="2057">
        <v>0</v>
      </c>
      <c r="O36" s="355">
        <v>0</v>
      </c>
      <c r="P36" s="356">
        <v>0</v>
      </c>
      <c r="Q36" s="355">
        <v>0</v>
      </c>
      <c r="R36" s="356">
        <v>0</v>
      </c>
      <c r="S36" s="355">
        <v>1</v>
      </c>
      <c r="T36" s="356">
        <v>0</v>
      </c>
      <c r="U36" s="355">
        <v>0</v>
      </c>
      <c r="V36" s="356">
        <v>0</v>
      </c>
      <c r="W36" s="2084">
        <v>0</v>
      </c>
      <c r="X36" s="2177">
        <v>0</v>
      </c>
      <c r="Y36" s="355">
        <v>0</v>
      </c>
      <c r="Z36" s="356">
        <v>0</v>
      </c>
      <c r="AA36" s="2084">
        <v>0</v>
      </c>
      <c r="AB36" s="2177">
        <v>0</v>
      </c>
      <c r="AC36" s="355">
        <v>0</v>
      </c>
      <c r="AD36" s="356">
        <v>3</v>
      </c>
      <c r="AE36" s="2084">
        <v>3</v>
      </c>
      <c r="AF36" s="2177">
        <v>8</v>
      </c>
      <c r="AG36" s="355">
        <v>0</v>
      </c>
      <c r="AH36" s="356">
        <v>6</v>
      </c>
      <c r="AI36" s="2084">
        <v>13</v>
      </c>
      <c r="AJ36" s="2177">
        <v>22</v>
      </c>
      <c r="AK36" s="355">
        <v>11</v>
      </c>
      <c r="AL36" s="356">
        <v>16</v>
      </c>
      <c r="AM36" s="2084">
        <v>52</v>
      </c>
      <c r="AN36" s="356">
        <v>69</v>
      </c>
      <c r="AO36" s="2084">
        <v>50</v>
      </c>
      <c r="AP36" s="362">
        <v>80</v>
      </c>
      <c r="AQ36" s="443">
        <v>0</v>
      </c>
      <c r="AR36" s="452">
        <v>6</v>
      </c>
      <c r="AS36" s="452">
        <v>0</v>
      </c>
      <c r="AT36" s="452">
        <v>0</v>
      </c>
      <c r="AU36" s="452">
        <v>94</v>
      </c>
      <c r="AV36" s="452">
        <v>0</v>
      </c>
      <c r="AW36" s="452">
        <v>0</v>
      </c>
      <c r="AX36" s="2057">
        <v>0</v>
      </c>
      <c r="AY36" s="240" t="str">
        <f t="shared" si="28"/>
        <v/>
      </c>
      <c r="CA36" s="2486" t="str">
        <f t="shared" si="29"/>
        <v/>
      </c>
      <c r="CB36" s="2486" t="str">
        <f t="shared" si="30"/>
        <v/>
      </c>
      <c r="CC36" s="2486" t="str">
        <f t="shared" si="31"/>
        <v/>
      </c>
      <c r="CD36" s="2486" t="str">
        <f t="shared" si="32"/>
        <v/>
      </c>
      <c r="CE36" s="2486" t="str">
        <f t="shared" si="33"/>
        <v/>
      </c>
      <c r="CF36" s="2486" t="str">
        <f t="shared" si="34"/>
        <v/>
      </c>
      <c r="CG36" s="2486" t="str">
        <f t="shared" si="35"/>
        <v/>
      </c>
      <c r="CH36" s="2486" t="str">
        <f t="shared" si="36"/>
        <v/>
      </c>
      <c r="CI36" s="505"/>
      <c r="CJ36" s="505"/>
      <c r="CK36" s="505"/>
      <c r="CL36" s="505"/>
      <c r="CM36" s="505"/>
      <c r="CN36" s="505"/>
      <c r="CO36" s="2487">
        <f t="shared" si="37"/>
        <v>0</v>
      </c>
      <c r="CP36" s="2487">
        <f t="shared" si="38"/>
        <v>0</v>
      </c>
      <c r="CQ36" s="2487">
        <f t="shared" si="39"/>
        <v>0</v>
      </c>
      <c r="CR36" s="2487">
        <f t="shared" ref="CR36:CU36" si="71">IF(AND($D36&gt;0,AT36=""),1,IF(AT36&gt;$D36,1,0))</f>
        <v>0</v>
      </c>
      <c r="CS36" s="2487">
        <f t="shared" si="71"/>
        <v>0</v>
      </c>
      <c r="CT36" s="2487">
        <f t="shared" si="71"/>
        <v>0</v>
      </c>
      <c r="CU36" s="2487">
        <f t="shared" si="71"/>
        <v>0</v>
      </c>
      <c r="CV36" s="2487">
        <f t="shared" si="41"/>
        <v>0</v>
      </c>
      <c r="CW36" s="505"/>
      <c r="CX36" s="505"/>
      <c r="CY36" s="505"/>
      <c r="CZ36" s="505"/>
    </row>
    <row r="37" spans="1:104" ht="15" customHeight="1" x14ac:dyDescent="0.25">
      <c r="A37" s="3391" t="s">
        <v>1657</v>
      </c>
      <c r="B37" s="3386"/>
      <c r="C37" s="3157"/>
      <c r="D37" s="150">
        <f t="shared" si="26"/>
        <v>1</v>
      </c>
      <c r="E37" s="155">
        <f t="shared" ref="E37:F37" si="72">SUM(G37+I37+K37+M37+O37+Q37+S37+U37+W37+Y37+AA37+AC37+AE37+AG37+AI37+AK37+AM37+AO37)</f>
        <v>0</v>
      </c>
      <c r="F37" s="252">
        <f t="shared" si="72"/>
        <v>1</v>
      </c>
      <c r="G37" s="355">
        <v>0</v>
      </c>
      <c r="H37" s="356">
        <v>0</v>
      </c>
      <c r="I37" s="355">
        <v>0</v>
      </c>
      <c r="J37" s="2057">
        <v>0</v>
      </c>
      <c r="K37" s="355">
        <v>0</v>
      </c>
      <c r="L37" s="356">
        <v>0</v>
      </c>
      <c r="M37" s="355">
        <v>0</v>
      </c>
      <c r="N37" s="2057">
        <v>0</v>
      </c>
      <c r="O37" s="355">
        <v>0</v>
      </c>
      <c r="P37" s="356">
        <v>0</v>
      </c>
      <c r="Q37" s="355">
        <v>0</v>
      </c>
      <c r="R37" s="356">
        <v>0</v>
      </c>
      <c r="S37" s="355">
        <v>0</v>
      </c>
      <c r="T37" s="356">
        <v>0</v>
      </c>
      <c r="U37" s="355">
        <v>0</v>
      </c>
      <c r="V37" s="356">
        <v>1</v>
      </c>
      <c r="W37" s="2084">
        <v>0</v>
      </c>
      <c r="X37" s="2177">
        <v>0</v>
      </c>
      <c r="Y37" s="355">
        <v>0</v>
      </c>
      <c r="Z37" s="356">
        <v>0</v>
      </c>
      <c r="AA37" s="2084">
        <v>0</v>
      </c>
      <c r="AB37" s="2177">
        <v>0</v>
      </c>
      <c r="AC37" s="355">
        <v>0</v>
      </c>
      <c r="AD37" s="356">
        <v>0</v>
      </c>
      <c r="AE37" s="2084">
        <v>0</v>
      </c>
      <c r="AF37" s="2177">
        <v>0</v>
      </c>
      <c r="AG37" s="355">
        <v>0</v>
      </c>
      <c r="AH37" s="356">
        <v>0</v>
      </c>
      <c r="AI37" s="2084">
        <v>0</v>
      </c>
      <c r="AJ37" s="2177">
        <v>0</v>
      </c>
      <c r="AK37" s="355">
        <v>0</v>
      </c>
      <c r="AL37" s="356">
        <v>0</v>
      </c>
      <c r="AM37" s="2084">
        <v>0</v>
      </c>
      <c r="AN37" s="356">
        <v>0</v>
      </c>
      <c r="AO37" s="2084">
        <v>0</v>
      </c>
      <c r="AP37" s="362">
        <v>0</v>
      </c>
      <c r="AQ37" s="443">
        <v>0</v>
      </c>
      <c r="AR37" s="452">
        <v>0</v>
      </c>
      <c r="AS37" s="452">
        <v>0</v>
      </c>
      <c r="AT37" s="452">
        <v>0</v>
      </c>
      <c r="AU37" s="452">
        <v>1</v>
      </c>
      <c r="AV37" s="452">
        <v>0</v>
      </c>
      <c r="AW37" s="452">
        <v>0</v>
      </c>
      <c r="AX37" s="2057">
        <v>0</v>
      </c>
      <c r="AY37" s="240" t="str">
        <f t="shared" si="28"/>
        <v/>
      </c>
      <c r="CA37" s="2486" t="str">
        <f t="shared" si="29"/>
        <v/>
      </c>
      <c r="CB37" s="2486" t="str">
        <f t="shared" si="30"/>
        <v/>
      </c>
      <c r="CC37" s="2486" t="str">
        <f t="shared" si="31"/>
        <v/>
      </c>
      <c r="CD37" s="2486" t="str">
        <f t="shared" si="32"/>
        <v/>
      </c>
      <c r="CE37" s="2486" t="str">
        <f t="shared" si="33"/>
        <v/>
      </c>
      <c r="CF37" s="2486" t="str">
        <f t="shared" si="34"/>
        <v/>
      </c>
      <c r="CG37" s="2486" t="str">
        <f t="shared" si="35"/>
        <v/>
      </c>
      <c r="CH37" s="2486" t="str">
        <f t="shared" si="36"/>
        <v/>
      </c>
      <c r="CI37" s="505"/>
      <c r="CJ37" s="505"/>
      <c r="CK37" s="505"/>
      <c r="CL37" s="505"/>
      <c r="CM37" s="505"/>
      <c r="CN37" s="505"/>
      <c r="CO37" s="2487">
        <f t="shared" si="37"/>
        <v>0</v>
      </c>
      <c r="CP37" s="2487">
        <f t="shared" si="38"/>
        <v>0</v>
      </c>
      <c r="CQ37" s="2487">
        <f t="shared" si="39"/>
        <v>0</v>
      </c>
      <c r="CR37" s="2487">
        <f t="shared" ref="CR37:CU37" si="73">IF(AND($D37&gt;0,AT37=""),1,IF(AT37&gt;$D37,1,0))</f>
        <v>0</v>
      </c>
      <c r="CS37" s="2487">
        <f t="shared" si="73"/>
        <v>0</v>
      </c>
      <c r="CT37" s="2487">
        <f t="shared" si="73"/>
        <v>0</v>
      </c>
      <c r="CU37" s="2487">
        <f t="shared" si="73"/>
        <v>0</v>
      </c>
      <c r="CV37" s="2487">
        <f t="shared" si="41"/>
        <v>0</v>
      </c>
      <c r="CW37" s="505"/>
      <c r="CX37" s="505"/>
      <c r="CY37" s="505"/>
      <c r="CZ37" s="505"/>
    </row>
    <row r="38" spans="1:104" ht="15" customHeight="1" x14ac:dyDescent="0.25">
      <c r="A38" s="981" t="s">
        <v>1658</v>
      </c>
      <c r="B38" s="1006"/>
      <c r="C38" s="2489"/>
      <c r="D38" s="157">
        <f t="shared" si="26"/>
        <v>0</v>
      </c>
      <c r="E38" s="158">
        <f t="shared" ref="E38:F38" si="74">SUM(G38+I38+K38+M38+O38+Q38+S38+U38+W38+Y38+AA38+AC38+AE38+AG38+AI38+AK38+AM38+AO38)</f>
        <v>0</v>
      </c>
      <c r="F38" s="253">
        <f t="shared" si="74"/>
        <v>0</v>
      </c>
      <c r="G38" s="131"/>
      <c r="H38" s="1847"/>
      <c r="I38" s="131"/>
      <c r="J38" s="1847"/>
      <c r="K38" s="131"/>
      <c r="L38" s="1847"/>
      <c r="M38" s="131"/>
      <c r="N38" s="1847"/>
      <c r="O38" s="131"/>
      <c r="P38" s="1847"/>
      <c r="Q38" s="131"/>
      <c r="R38" s="1847"/>
      <c r="S38" s="131"/>
      <c r="T38" s="1847"/>
      <c r="U38" s="131"/>
      <c r="V38" s="1847"/>
      <c r="W38" s="2137"/>
      <c r="X38" s="2114"/>
      <c r="Y38" s="131"/>
      <c r="Z38" s="1847"/>
      <c r="AA38" s="2137"/>
      <c r="AB38" s="2114"/>
      <c r="AC38" s="131"/>
      <c r="AD38" s="1847"/>
      <c r="AE38" s="2137"/>
      <c r="AF38" s="2114"/>
      <c r="AG38" s="131"/>
      <c r="AH38" s="1847"/>
      <c r="AI38" s="2137"/>
      <c r="AJ38" s="2114"/>
      <c r="AK38" s="131"/>
      <c r="AL38" s="1847"/>
      <c r="AM38" s="2137"/>
      <c r="AN38" s="1847"/>
      <c r="AO38" s="2137"/>
      <c r="AP38" s="1848"/>
      <c r="AQ38" s="142"/>
      <c r="AR38" s="132"/>
      <c r="AS38" s="132"/>
      <c r="AT38" s="132"/>
      <c r="AU38" s="132"/>
      <c r="AV38" s="132"/>
      <c r="AW38" s="132"/>
      <c r="AX38" s="1847"/>
      <c r="AY38" s="240" t="str">
        <f t="shared" si="28"/>
        <v/>
      </c>
      <c r="CA38" s="2486" t="str">
        <f t="shared" si="29"/>
        <v/>
      </c>
      <c r="CB38" s="2486" t="str">
        <f t="shared" si="30"/>
        <v/>
      </c>
      <c r="CC38" s="2486" t="str">
        <f t="shared" si="31"/>
        <v/>
      </c>
      <c r="CD38" s="2486" t="str">
        <f t="shared" si="32"/>
        <v/>
      </c>
      <c r="CE38" s="2486" t="str">
        <f t="shared" si="33"/>
        <v/>
      </c>
      <c r="CF38" s="2486" t="str">
        <f t="shared" si="34"/>
        <v/>
      </c>
      <c r="CG38" s="2486" t="str">
        <f t="shared" si="35"/>
        <v/>
      </c>
      <c r="CH38" s="2486" t="str">
        <f t="shared" si="36"/>
        <v/>
      </c>
      <c r="CI38" s="505"/>
      <c r="CJ38" s="505"/>
      <c r="CK38" s="505"/>
      <c r="CL38" s="505"/>
      <c r="CM38" s="505"/>
      <c r="CN38" s="505"/>
      <c r="CO38" s="2487">
        <f t="shared" si="37"/>
        <v>0</v>
      </c>
      <c r="CP38" s="2487">
        <f t="shared" si="38"/>
        <v>0</v>
      </c>
      <c r="CQ38" s="2487">
        <f t="shared" si="39"/>
        <v>0</v>
      </c>
      <c r="CR38" s="2487">
        <f t="shared" ref="CR38:CU38" si="75">IF(AND($D38&gt;0,AT38=""),1,IF(AT38&gt;$D38,1,0))</f>
        <v>0</v>
      </c>
      <c r="CS38" s="2487">
        <f t="shared" si="75"/>
        <v>0</v>
      </c>
      <c r="CT38" s="2487">
        <f t="shared" si="75"/>
        <v>0</v>
      </c>
      <c r="CU38" s="2487">
        <f t="shared" si="75"/>
        <v>0</v>
      </c>
      <c r="CV38" s="2487">
        <f t="shared" si="41"/>
        <v>0</v>
      </c>
      <c r="CW38" s="505"/>
      <c r="CX38" s="505"/>
      <c r="CY38" s="505"/>
      <c r="CZ38" s="505"/>
    </row>
    <row r="39" spans="1:104" ht="14.25" customHeight="1" x14ac:dyDescent="0.25">
      <c r="A39" s="3143" t="s">
        <v>1659</v>
      </c>
      <c r="B39" s="3124"/>
      <c r="C39" s="3122"/>
      <c r="D39" s="146">
        <f t="shared" ref="D39:AX39" si="76">SUM(D21:D38)</f>
        <v>2332</v>
      </c>
      <c r="E39" s="1826">
        <f t="shared" si="76"/>
        <v>952</v>
      </c>
      <c r="F39" s="1827">
        <f t="shared" si="76"/>
        <v>1380</v>
      </c>
      <c r="G39" s="146">
        <f t="shared" si="76"/>
        <v>4</v>
      </c>
      <c r="H39" s="1827">
        <f t="shared" si="76"/>
        <v>2</v>
      </c>
      <c r="I39" s="146">
        <f t="shared" si="76"/>
        <v>2</v>
      </c>
      <c r="J39" s="1827">
        <f t="shared" si="76"/>
        <v>3</v>
      </c>
      <c r="K39" s="146">
        <f t="shared" si="76"/>
        <v>3</v>
      </c>
      <c r="L39" s="1827">
        <f t="shared" si="76"/>
        <v>2</v>
      </c>
      <c r="M39" s="146">
        <f t="shared" si="76"/>
        <v>19</v>
      </c>
      <c r="N39" s="1827">
        <f t="shared" si="76"/>
        <v>5</v>
      </c>
      <c r="O39" s="146">
        <f t="shared" si="76"/>
        <v>11</v>
      </c>
      <c r="P39" s="1827">
        <f t="shared" si="76"/>
        <v>2</v>
      </c>
      <c r="Q39" s="146">
        <f t="shared" si="76"/>
        <v>15</v>
      </c>
      <c r="R39" s="1827">
        <f t="shared" si="76"/>
        <v>7</v>
      </c>
      <c r="S39" s="146">
        <f t="shared" si="76"/>
        <v>50</v>
      </c>
      <c r="T39" s="1827">
        <f t="shared" si="76"/>
        <v>11</v>
      </c>
      <c r="U39" s="146">
        <f t="shared" si="76"/>
        <v>29</v>
      </c>
      <c r="V39" s="1827">
        <f t="shared" si="76"/>
        <v>14</v>
      </c>
      <c r="W39" s="146">
        <f t="shared" si="76"/>
        <v>56</v>
      </c>
      <c r="X39" s="1827">
        <f t="shared" si="76"/>
        <v>52</v>
      </c>
      <c r="Y39" s="146">
        <f t="shared" si="76"/>
        <v>147</v>
      </c>
      <c r="Z39" s="1827">
        <f t="shared" si="76"/>
        <v>208</v>
      </c>
      <c r="AA39" s="146">
        <f t="shared" si="76"/>
        <v>85</v>
      </c>
      <c r="AB39" s="1827">
        <f t="shared" si="76"/>
        <v>91</v>
      </c>
      <c r="AC39" s="146">
        <f t="shared" si="76"/>
        <v>65</v>
      </c>
      <c r="AD39" s="1827">
        <f t="shared" si="76"/>
        <v>191</v>
      </c>
      <c r="AE39" s="146">
        <f t="shared" si="76"/>
        <v>76</v>
      </c>
      <c r="AF39" s="1827">
        <f t="shared" si="76"/>
        <v>235</v>
      </c>
      <c r="AG39" s="146">
        <f t="shared" si="76"/>
        <v>41</v>
      </c>
      <c r="AH39" s="1827">
        <f t="shared" si="76"/>
        <v>126</v>
      </c>
      <c r="AI39" s="146">
        <f t="shared" si="76"/>
        <v>100</v>
      </c>
      <c r="AJ39" s="1827">
        <f t="shared" si="76"/>
        <v>140</v>
      </c>
      <c r="AK39" s="146">
        <f t="shared" si="76"/>
        <v>46</v>
      </c>
      <c r="AL39" s="1827">
        <f t="shared" si="76"/>
        <v>51</v>
      </c>
      <c r="AM39" s="146">
        <f t="shared" si="76"/>
        <v>109</v>
      </c>
      <c r="AN39" s="1827">
        <f t="shared" si="76"/>
        <v>137</v>
      </c>
      <c r="AO39" s="146">
        <f t="shared" si="76"/>
        <v>94</v>
      </c>
      <c r="AP39" s="1827">
        <f t="shared" si="76"/>
        <v>103</v>
      </c>
      <c r="AQ39" s="146">
        <f t="shared" si="76"/>
        <v>88</v>
      </c>
      <c r="AR39" s="1827">
        <f t="shared" si="76"/>
        <v>209</v>
      </c>
      <c r="AS39" s="146">
        <f t="shared" si="76"/>
        <v>10</v>
      </c>
      <c r="AT39" s="1827">
        <f t="shared" si="76"/>
        <v>0</v>
      </c>
      <c r="AU39" s="146">
        <f t="shared" si="76"/>
        <v>695</v>
      </c>
      <c r="AV39" s="1827">
        <f t="shared" si="76"/>
        <v>24</v>
      </c>
      <c r="AW39" s="146">
        <f t="shared" si="76"/>
        <v>5</v>
      </c>
      <c r="AX39" s="1827">
        <f t="shared" si="76"/>
        <v>5</v>
      </c>
      <c r="CA39" s="505"/>
      <c r="CB39" s="505"/>
      <c r="CC39" s="505"/>
      <c r="CD39" s="505"/>
      <c r="CE39" s="505"/>
      <c r="CF39" s="505"/>
      <c r="CG39" s="505"/>
      <c r="CH39" s="505"/>
      <c r="CI39" s="505"/>
      <c r="CJ39" s="505"/>
      <c r="CK39" s="505"/>
      <c r="CL39" s="505"/>
      <c r="CM39" s="505"/>
      <c r="CN39" s="505"/>
      <c r="CO39" s="505"/>
      <c r="CP39" s="505"/>
      <c r="CQ39" s="505"/>
      <c r="CR39" s="505"/>
      <c r="CS39" s="505"/>
      <c r="CT39" s="505"/>
      <c r="CU39" s="505"/>
      <c r="CV39" s="505"/>
      <c r="CW39" s="505"/>
      <c r="CX39" s="505"/>
      <c r="CY39" s="505"/>
      <c r="CZ39" s="505"/>
    </row>
    <row r="40" spans="1:104" ht="18" customHeight="1" x14ac:dyDescent="0.25">
      <c r="A40" s="281" t="s">
        <v>1660</v>
      </c>
      <c r="B40" s="902"/>
      <c r="C40" s="902"/>
      <c r="D40" s="338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903"/>
      <c r="AS40" s="903"/>
      <c r="AT40" s="903"/>
      <c r="AU40" s="20"/>
      <c r="AV40" s="20"/>
      <c r="AW40" s="20"/>
      <c r="AX40" s="20"/>
      <c r="CA40" s="505"/>
      <c r="CB40" s="505"/>
      <c r="CC40" s="505"/>
      <c r="CD40" s="505"/>
      <c r="CE40" s="505"/>
      <c r="CF40" s="505"/>
      <c r="CG40" s="505"/>
      <c r="CH40" s="505"/>
      <c r="CI40" s="505"/>
      <c r="CJ40" s="505"/>
      <c r="CK40" s="505"/>
      <c r="CL40" s="505"/>
      <c r="CM40" s="505"/>
      <c r="CN40" s="505"/>
      <c r="CO40" s="505"/>
      <c r="CP40" s="505"/>
      <c r="CQ40" s="505"/>
      <c r="CR40" s="505"/>
      <c r="CS40" s="505"/>
      <c r="CT40" s="505"/>
      <c r="CU40" s="505"/>
      <c r="CV40" s="505"/>
      <c r="CW40" s="505"/>
      <c r="CX40" s="505"/>
      <c r="CY40" s="505"/>
      <c r="CZ40" s="505"/>
    </row>
    <row r="41" spans="1:104" ht="15" customHeight="1" x14ac:dyDescent="0.25">
      <c r="A41" s="3148" t="s">
        <v>989</v>
      </c>
      <c r="B41" s="3161"/>
      <c r="C41" s="3149"/>
      <c r="D41" s="3148" t="s">
        <v>217</v>
      </c>
      <c r="E41" s="3161"/>
      <c r="F41" s="3149"/>
      <c r="G41" s="3143" t="s">
        <v>106</v>
      </c>
      <c r="H41" s="3124"/>
      <c r="I41" s="3124"/>
      <c r="J41" s="3124"/>
      <c r="K41" s="3124"/>
      <c r="L41" s="3124"/>
      <c r="M41" s="3124"/>
      <c r="N41" s="3124"/>
      <c r="O41" s="3124"/>
      <c r="P41" s="3124"/>
      <c r="Q41" s="3124"/>
      <c r="R41" s="3124"/>
      <c r="S41" s="3124"/>
      <c r="T41" s="3124"/>
      <c r="U41" s="3124"/>
      <c r="V41" s="3124"/>
      <c r="W41" s="3124"/>
      <c r="X41" s="3124"/>
      <c r="Y41" s="3124"/>
      <c r="Z41" s="3124"/>
      <c r="AA41" s="3124"/>
      <c r="AB41" s="3124"/>
      <c r="AC41" s="3124"/>
      <c r="AD41" s="3124"/>
      <c r="AE41" s="3124"/>
      <c r="AF41" s="3124"/>
      <c r="AG41" s="3124"/>
      <c r="AH41" s="3124"/>
      <c r="AI41" s="3124"/>
      <c r="AJ41" s="3124"/>
      <c r="AK41" s="3124"/>
      <c r="AL41" s="3124"/>
      <c r="AM41" s="3124"/>
      <c r="AN41" s="3124"/>
      <c r="AO41" s="3124"/>
      <c r="AP41" s="3135"/>
      <c r="AQ41" s="3167" t="s">
        <v>1616</v>
      </c>
      <c r="AR41" s="3162" t="s">
        <v>464</v>
      </c>
      <c r="AS41" s="3162" t="s">
        <v>1618</v>
      </c>
      <c r="AT41" s="3162" t="s">
        <v>1619</v>
      </c>
      <c r="AU41" s="3162" t="s">
        <v>1661</v>
      </c>
      <c r="AV41" s="3162" t="s">
        <v>1622</v>
      </c>
      <c r="AW41" s="3162" t="s">
        <v>42</v>
      </c>
      <c r="AX41" s="3139" t="s">
        <v>1620</v>
      </c>
      <c r="CA41" s="505"/>
      <c r="CB41" s="505"/>
      <c r="CC41" s="505"/>
      <c r="CD41" s="505"/>
      <c r="CE41" s="505"/>
      <c r="CF41" s="505"/>
      <c r="CG41" s="505"/>
      <c r="CH41" s="505"/>
      <c r="CI41" s="505"/>
      <c r="CJ41" s="505"/>
      <c r="CK41" s="505"/>
      <c r="CL41" s="505"/>
      <c r="CM41" s="505"/>
      <c r="CN41" s="505"/>
      <c r="CO41" s="505"/>
      <c r="CP41" s="505"/>
      <c r="CQ41" s="505"/>
      <c r="CR41" s="505"/>
      <c r="CS41" s="505"/>
      <c r="CT41" s="505"/>
      <c r="CU41" s="505"/>
      <c r="CV41" s="505"/>
      <c r="CW41" s="505"/>
      <c r="CX41" s="505"/>
      <c r="CY41" s="505"/>
      <c r="CZ41" s="505"/>
    </row>
    <row r="42" spans="1:104" ht="14.25" customHeight="1" x14ac:dyDescent="0.25">
      <c r="A42" s="3179"/>
      <c r="B42" s="3131"/>
      <c r="C42" s="3180"/>
      <c r="D42" s="3150"/>
      <c r="E42" s="3142"/>
      <c r="F42" s="3140"/>
      <c r="G42" s="3159" t="s">
        <v>485</v>
      </c>
      <c r="H42" s="3122"/>
      <c r="I42" s="3143" t="s">
        <v>389</v>
      </c>
      <c r="J42" s="3122"/>
      <c r="K42" s="3134" t="s">
        <v>390</v>
      </c>
      <c r="L42" s="3122"/>
      <c r="M42" s="3143" t="s">
        <v>1623</v>
      </c>
      <c r="N42" s="3122"/>
      <c r="O42" s="3143" t="s">
        <v>392</v>
      </c>
      <c r="P42" s="3122"/>
      <c r="Q42" s="3143" t="s">
        <v>393</v>
      </c>
      <c r="R42" s="3122"/>
      <c r="S42" s="3143" t="s">
        <v>394</v>
      </c>
      <c r="T42" s="3122"/>
      <c r="U42" s="3143" t="s">
        <v>395</v>
      </c>
      <c r="V42" s="3122"/>
      <c r="W42" s="3143" t="s">
        <v>1624</v>
      </c>
      <c r="X42" s="3122"/>
      <c r="Y42" s="3143" t="s">
        <v>312</v>
      </c>
      <c r="Z42" s="3122"/>
      <c r="AA42" s="3143" t="s">
        <v>313</v>
      </c>
      <c r="AB42" s="3122"/>
      <c r="AC42" s="3143" t="s">
        <v>1625</v>
      </c>
      <c r="AD42" s="3122"/>
      <c r="AE42" s="3143" t="s">
        <v>1626</v>
      </c>
      <c r="AF42" s="3122"/>
      <c r="AG42" s="3143" t="s">
        <v>1627</v>
      </c>
      <c r="AH42" s="3122"/>
      <c r="AI42" s="3143" t="s">
        <v>1628</v>
      </c>
      <c r="AJ42" s="3122"/>
      <c r="AK42" s="3143" t="s">
        <v>1629</v>
      </c>
      <c r="AL42" s="3122"/>
      <c r="AM42" s="3143" t="s">
        <v>1630</v>
      </c>
      <c r="AN42" s="3122"/>
      <c r="AO42" s="3143" t="s">
        <v>955</v>
      </c>
      <c r="AP42" s="3135"/>
      <c r="AQ42" s="3170"/>
      <c r="AR42" s="3269"/>
      <c r="AS42" s="3269"/>
      <c r="AT42" s="3269"/>
      <c r="AU42" s="3269"/>
      <c r="AV42" s="3269"/>
      <c r="AW42" s="3269"/>
      <c r="AX42" s="3180"/>
      <c r="CA42" s="505"/>
      <c r="CB42" s="505"/>
      <c r="CC42" s="505"/>
      <c r="CD42" s="505"/>
      <c r="CE42" s="505"/>
      <c r="CF42" s="505"/>
      <c r="CG42" s="505"/>
      <c r="CH42" s="505"/>
      <c r="CI42" s="505"/>
      <c r="CJ42" s="505"/>
      <c r="CK42" s="505"/>
      <c r="CL42" s="505"/>
      <c r="CM42" s="505"/>
      <c r="CN42" s="505"/>
      <c r="CO42" s="505"/>
      <c r="CP42" s="505"/>
      <c r="CQ42" s="505"/>
      <c r="CR42" s="505"/>
      <c r="CS42" s="505"/>
      <c r="CT42" s="505"/>
      <c r="CU42" s="505"/>
      <c r="CV42" s="505"/>
      <c r="CW42" s="505"/>
      <c r="CX42" s="505"/>
      <c r="CY42" s="505"/>
      <c r="CZ42" s="505"/>
    </row>
    <row r="43" spans="1:104" ht="21" customHeight="1" x14ac:dyDescent="0.25">
      <c r="A43" s="3179"/>
      <c r="B43" s="3131"/>
      <c r="C43" s="3180"/>
      <c r="D43" s="58" t="s">
        <v>84</v>
      </c>
      <c r="E43" s="24" t="s">
        <v>63</v>
      </c>
      <c r="F43" s="1863" t="s">
        <v>64</v>
      </c>
      <c r="G43" s="58" t="s">
        <v>63</v>
      </c>
      <c r="H43" s="1863" t="s">
        <v>64</v>
      </c>
      <c r="I43" s="58" t="s">
        <v>63</v>
      </c>
      <c r="J43" s="1863" t="s">
        <v>64</v>
      </c>
      <c r="K43" s="1742" t="s">
        <v>63</v>
      </c>
      <c r="L43" s="1863" t="s">
        <v>64</v>
      </c>
      <c r="M43" s="24" t="s">
        <v>63</v>
      </c>
      <c r="N43" s="1863" t="s">
        <v>64</v>
      </c>
      <c r="O43" s="24" t="s">
        <v>63</v>
      </c>
      <c r="P43" s="1863" t="s">
        <v>64</v>
      </c>
      <c r="Q43" s="24" t="s">
        <v>63</v>
      </c>
      <c r="R43" s="1863" t="s">
        <v>64</v>
      </c>
      <c r="S43" s="24" t="s">
        <v>63</v>
      </c>
      <c r="T43" s="1863" t="s">
        <v>64</v>
      </c>
      <c r="U43" s="1736" t="s">
        <v>63</v>
      </c>
      <c r="V43" s="1743" t="s">
        <v>64</v>
      </c>
      <c r="W43" s="1736" t="s">
        <v>63</v>
      </c>
      <c r="X43" s="1743" t="s">
        <v>64</v>
      </c>
      <c r="Y43" s="27" t="s">
        <v>63</v>
      </c>
      <c r="Z43" s="1743" t="s">
        <v>64</v>
      </c>
      <c r="AA43" s="27" t="s">
        <v>63</v>
      </c>
      <c r="AB43" s="1743" t="s">
        <v>64</v>
      </c>
      <c r="AC43" s="27" t="s">
        <v>63</v>
      </c>
      <c r="AD43" s="1743" t="s">
        <v>64</v>
      </c>
      <c r="AE43" s="27" t="s">
        <v>63</v>
      </c>
      <c r="AF43" s="1743" t="s">
        <v>64</v>
      </c>
      <c r="AG43" s="27" t="s">
        <v>63</v>
      </c>
      <c r="AH43" s="1743" t="s">
        <v>64</v>
      </c>
      <c r="AI43" s="27" t="s">
        <v>63</v>
      </c>
      <c r="AJ43" s="1743" t="s">
        <v>64</v>
      </c>
      <c r="AK43" s="27" t="s">
        <v>63</v>
      </c>
      <c r="AL43" s="1743" t="s">
        <v>64</v>
      </c>
      <c r="AM43" s="27" t="s">
        <v>63</v>
      </c>
      <c r="AN43" s="1743" t="s">
        <v>64</v>
      </c>
      <c r="AO43" s="27" t="s">
        <v>63</v>
      </c>
      <c r="AP43" s="1810" t="s">
        <v>64</v>
      </c>
      <c r="AQ43" s="3168"/>
      <c r="AR43" s="3163"/>
      <c r="AS43" s="3163"/>
      <c r="AT43" s="3163"/>
      <c r="AU43" s="3163"/>
      <c r="AV43" s="3163"/>
      <c r="AW43" s="3163"/>
      <c r="AX43" s="3140"/>
      <c r="CA43" s="505"/>
      <c r="CB43" s="505"/>
      <c r="CC43" s="505"/>
      <c r="CD43" s="505"/>
      <c r="CE43" s="505"/>
      <c r="CF43" s="505"/>
      <c r="CG43" s="505"/>
      <c r="CH43" s="505"/>
      <c r="CI43" s="505"/>
      <c r="CJ43" s="505"/>
      <c r="CK43" s="505"/>
      <c r="CL43" s="505"/>
      <c r="CM43" s="505"/>
      <c r="CN43" s="505"/>
      <c r="CO43" s="505"/>
      <c r="CP43" s="505"/>
      <c r="CQ43" s="505"/>
      <c r="CR43" s="505"/>
      <c r="CS43" s="505"/>
      <c r="CT43" s="505"/>
      <c r="CU43" s="505"/>
      <c r="CV43" s="505"/>
      <c r="CW43" s="505"/>
      <c r="CX43" s="505"/>
      <c r="CY43" s="505"/>
      <c r="CZ43" s="505"/>
    </row>
    <row r="44" spans="1:104" ht="15" customHeight="1" x14ac:dyDescent="0.25">
      <c r="A44" s="3395" t="s">
        <v>1662</v>
      </c>
      <c r="B44" s="3247"/>
      <c r="C44" s="3152"/>
      <c r="D44" s="581">
        <f t="shared" ref="D44:D56" si="77">SUM(E44+F44)</f>
        <v>28</v>
      </c>
      <c r="E44" s="893">
        <f t="shared" ref="E44:F44" si="78">+S44+Y44+AA44+AC44+AE44+AG44+AI44+AK44+AM44+AO44</f>
        <v>6</v>
      </c>
      <c r="F44" s="904">
        <f t="shared" si="78"/>
        <v>22</v>
      </c>
      <c r="G44" s="85"/>
      <c r="H44" s="1803"/>
      <c r="I44" s="85"/>
      <c r="J44" s="1803"/>
      <c r="K44" s="85"/>
      <c r="L44" s="1803"/>
      <c r="M44" s="85"/>
      <c r="N44" s="1803"/>
      <c r="O44" s="85"/>
      <c r="P44" s="1803"/>
      <c r="Q44" s="85"/>
      <c r="R44" s="1803"/>
      <c r="S44" s="905">
        <v>5</v>
      </c>
      <c r="T44" s="906">
        <v>0</v>
      </c>
      <c r="U44" s="85"/>
      <c r="V44" s="1803"/>
      <c r="W44" s="85"/>
      <c r="X44" s="1803"/>
      <c r="Y44" s="905">
        <v>0</v>
      </c>
      <c r="Z44" s="906">
        <v>0</v>
      </c>
      <c r="AA44" s="2490">
        <v>0</v>
      </c>
      <c r="AB44" s="906">
        <v>0</v>
      </c>
      <c r="AC44" s="907">
        <v>0</v>
      </c>
      <c r="AD44" s="906">
        <v>6</v>
      </c>
      <c r="AE44" s="2490">
        <v>0</v>
      </c>
      <c r="AF44" s="906">
        <v>14</v>
      </c>
      <c r="AG44" s="905">
        <v>0</v>
      </c>
      <c r="AH44" s="906">
        <v>1</v>
      </c>
      <c r="AI44" s="905">
        <v>0</v>
      </c>
      <c r="AJ44" s="906">
        <v>0</v>
      </c>
      <c r="AK44" s="2490">
        <v>1</v>
      </c>
      <c r="AL44" s="906">
        <v>1</v>
      </c>
      <c r="AM44" s="907">
        <v>0</v>
      </c>
      <c r="AN44" s="906">
        <v>0</v>
      </c>
      <c r="AO44" s="908">
        <v>0</v>
      </c>
      <c r="AP44" s="909">
        <v>0</v>
      </c>
      <c r="AQ44" s="910">
        <v>0</v>
      </c>
      <c r="AR44" s="911">
        <v>18</v>
      </c>
      <c r="AS44" s="911">
        <v>2</v>
      </c>
      <c r="AT44" s="911">
        <v>0</v>
      </c>
      <c r="AU44" s="911">
        <v>0</v>
      </c>
      <c r="AV44" s="911">
        <v>0</v>
      </c>
      <c r="AW44" s="911">
        <v>0</v>
      </c>
      <c r="AX44" s="2491">
        <v>18</v>
      </c>
      <c r="AY44" s="240" t="str">
        <f>CA44&amp;CB44&amp;CC44&amp;CD44&amp;CE44&amp;CF44&amp;CG44&amp;CH44</f>
        <v/>
      </c>
      <c r="CA44" s="2486" t="str">
        <f t="shared" ref="CA44:CA56" si="7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486" t="str">
        <f>IF(AND($F44&gt;0,AR44="")," * No olvide digitar la variable Gestantes. Digite cero si no tiene.",IF(AR44&gt;$F44," * La variable Gestantes NO DEBEN ser mayor al Total de Mujeres. ",""))</f>
        <v/>
      </c>
      <c r="CC44" s="248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486" t="str">
        <f t="shared" ref="CD44:CD56" si="80">IF(AND(D44&gt;0,AT44="")," * No olvide digitar la variable Usuarios con Discapacidad. Digite Cero si no tiene.",IF(AT44&gt;D44," * La variable Usuarios con Discapacidad No puede ser mayor al Total Ambos Sexos.",""))</f>
        <v/>
      </c>
      <c r="CE44" s="2486" t="str">
        <f t="shared" ref="CE44:CE56" si="81"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486" t="str">
        <f t="shared" ref="CF44:CF56" si="8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486" t="str">
        <f t="shared" ref="CG44:CG56" si="83">IF(AND($D44&gt;0,AW44="")," * No olvide digitar la variable Migrantes. Digite Cero si no tiene.",IF(AW44&gt;$D44," * La variable Migrantes No puede ser mayor al Total Ambos Sexos.",""))</f>
        <v/>
      </c>
      <c r="CH44" s="2486" t="str">
        <f t="shared" ref="CH44:CH56" si="8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I44" s="505"/>
      <c r="CJ44" s="505"/>
      <c r="CK44" s="505"/>
      <c r="CL44" s="505"/>
      <c r="CM44" s="505"/>
      <c r="CN44" s="505"/>
      <c r="CO44" s="2487">
        <f t="shared" ref="CO44:CO56" si="85">IF(AND((Y44+Z44)&gt;0,AQ44=""),1,IF(AQ44&gt;(Y44+Z44),1,0))</f>
        <v>0</v>
      </c>
      <c r="CP44" s="2487">
        <f t="shared" ref="CP44:CP56" si="86">IF(AND($F44&gt;0,AR44=""),1,IF(AR44&gt;$F44,1,0))</f>
        <v>0</v>
      </c>
      <c r="CQ44" s="2487">
        <f>IF(AND((AK44+AL44)&gt;0,AS44=""),1,IF(AS44&gt;(AK44+AL44),1,0))</f>
        <v>0</v>
      </c>
      <c r="CR44" s="2487">
        <f t="shared" ref="CR44:CU44" si="87">IF(AND($D44&gt;0,AT44=""),1,IF(AT44&gt;$D44,1,0))</f>
        <v>0</v>
      </c>
      <c r="CS44" s="2487">
        <f t="shared" si="87"/>
        <v>0</v>
      </c>
      <c r="CT44" s="2487">
        <f t="shared" si="87"/>
        <v>0</v>
      </c>
      <c r="CU44" s="2487">
        <f t="shared" si="87"/>
        <v>0</v>
      </c>
      <c r="CV44" s="2487">
        <f t="shared" ref="CV44:CV56" si="88">IF(AND(D44&gt;0,AX44=""),1,IF(AX44&gt;D44,1,0))</f>
        <v>0</v>
      </c>
      <c r="CW44" s="505"/>
      <c r="CX44" s="505"/>
      <c r="CY44" s="505"/>
      <c r="CZ44" s="505"/>
    </row>
    <row r="45" spans="1:104" ht="15" customHeight="1" x14ac:dyDescent="0.25">
      <c r="A45" s="3156" t="s">
        <v>1663</v>
      </c>
      <c r="B45" s="3386"/>
      <c r="C45" s="3157"/>
      <c r="D45" s="588">
        <f t="shared" si="77"/>
        <v>7</v>
      </c>
      <c r="E45" s="912">
        <f t="shared" ref="E45:F45" si="89">+G45+I45+K45+M45+O45+Q45+S45+U45+W45+Y45+AA45</f>
        <v>2</v>
      </c>
      <c r="F45" s="2492">
        <f t="shared" si="89"/>
        <v>5</v>
      </c>
      <c r="G45" s="2493">
        <v>2</v>
      </c>
      <c r="H45" s="2494">
        <v>3</v>
      </c>
      <c r="I45" s="2493">
        <v>0</v>
      </c>
      <c r="J45" s="2495">
        <v>1</v>
      </c>
      <c r="K45" s="2493">
        <v>0</v>
      </c>
      <c r="L45" s="2494">
        <v>0</v>
      </c>
      <c r="M45" s="2493">
        <v>0</v>
      </c>
      <c r="N45" s="2494">
        <v>0</v>
      </c>
      <c r="O45" s="2493">
        <v>0</v>
      </c>
      <c r="P45" s="2494">
        <v>0</v>
      </c>
      <c r="Q45" s="2493">
        <v>0</v>
      </c>
      <c r="R45" s="2496">
        <v>0</v>
      </c>
      <c r="S45" s="2493">
        <v>0</v>
      </c>
      <c r="T45" s="2496">
        <v>0</v>
      </c>
      <c r="U45" s="2493">
        <v>0</v>
      </c>
      <c r="V45" s="2494">
        <v>0</v>
      </c>
      <c r="W45" s="2493">
        <v>0</v>
      </c>
      <c r="X45" s="2496">
        <v>0</v>
      </c>
      <c r="Y45" s="2493">
        <v>0</v>
      </c>
      <c r="Z45" s="2496">
        <v>1</v>
      </c>
      <c r="AA45" s="2493">
        <v>0</v>
      </c>
      <c r="AB45" s="2494">
        <v>0</v>
      </c>
      <c r="AC45" s="85"/>
      <c r="AD45" s="86"/>
      <c r="AE45" s="1828"/>
      <c r="AF45" s="86"/>
      <c r="AG45" s="85"/>
      <c r="AH45" s="1803"/>
      <c r="AI45" s="85"/>
      <c r="AJ45" s="1803"/>
      <c r="AK45" s="1828"/>
      <c r="AL45" s="2497"/>
      <c r="AM45" s="85"/>
      <c r="AN45" s="86"/>
      <c r="AO45" s="1828"/>
      <c r="AP45" s="104"/>
      <c r="AQ45" s="2498">
        <v>1</v>
      </c>
      <c r="AR45" s="913">
        <v>0</v>
      </c>
      <c r="AS45" s="69"/>
      <c r="AT45" s="2499">
        <v>0</v>
      </c>
      <c r="AU45" s="2499">
        <v>0</v>
      </c>
      <c r="AV45" s="2499">
        <v>0</v>
      </c>
      <c r="AW45" s="2499">
        <v>0</v>
      </c>
      <c r="AX45" s="2494">
        <v>0</v>
      </c>
      <c r="AY45" s="240" t="str">
        <f t="shared" ref="AY45:AY46" si="90">CA45&amp;CB45&amp;CD45&amp;CE45&amp;CF45&amp;CG45&amp;CH45</f>
        <v/>
      </c>
      <c r="CA45" s="2486" t="str">
        <f t="shared" si="79"/>
        <v/>
      </c>
      <c r="CB45" s="2486" t="str">
        <f t="shared" ref="CB45:CB56" si="91">IF(AND($F45&gt;0,AR45="")," * No olvide digitar la variable Gestante. Digite cero si no tiene.",IF(AR45&gt;$F45," * La variable Gestante NO DEBEN ser mayor al Total de Mujeres. ",""))</f>
        <v/>
      </c>
      <c r="CC45" s="2500"/>
      <c r="CD45" s="2486" t="str">
        <f t="shared" si="80"/>
        <v/>
      </c>
      <c r="CE45" s="2486" t="str">
        <f t="shared" si="81"/>
        <v/>
      </c>
      <c r="CF45" s="2486" t="str">
        <f t="shared" si="82"/>
        <v/>
      </c>
      <c r="CG45" s="2486" t="str">
        <f t="shared" si="83"/>
        <v/>
      </c>
      <c r="CH45" s="2486" t="str">
        <f t="shared" si="84"/>
        <v/>
      </c>
      <c r="CI45" s="505"/>
      <c r="CJ45" s="505"/>
      <c r="CK45" s="505"/>
      <c r="CL45" s="505"/>
      <c r="CM45" s="505"/>
      <c r="CN45" s="505"/>
      <c r="CO45" s="2487">
        <f t="shared" si="85"/>
        <v>0</v>
      </c>
      <c r="CP45" s="2487">
        <f t="shared" si="86"/>
        <v>0</v>
      </c>
      <c r="CQ45" s="2500"/>
      <c r="CR45" s="2487">
        <f t="shared" ref="CR45:CU45" si="92">IF(AND($D45&gt;0,AT45=""),1,IF(AT45&gt;$D45,1,0))</f>
        <v>0</v>
      </c>
      <c r="CS45" s="2487">
        <f t="shared" si="92"/>
        <v>0</v>
      </c>
      <c r="CT45" s="2487">
        <f t="shared" si="92"/>
        <v>0</v>
      </c>
      <c r="CU45" s="2487">
        <f t="shared" si="92"/>
        <v>0</v>
      </c>
      <c r="CV45" s="2487">
        <f t="shared" si="88"/>
        <v>0</v>
      </c>
      <c r="CW45" s="505"/>
      <c r="CX45" s="505"/>
      <c r="CY45" s="505"/>
      <c r="CZ45" s="505"/>
    </row>
    <row r="46" spans="1:104" ht="15" customHeight="1" x14ac:dyDescent="0.25">
      <c r="A46" s="3156" t="s">
        <v>1664</v>
      </c>
      <c r="B46" s="3386"/>
      <c r="C46" s="3157"/>
      <c r="D46" s="588">
        <f t="shared" si="77"/>
        <v>0</v>
      </c>
      <c r="E46" s="912">
        <f t="shared" ref="E46:F46" si="93">+G46+I46+K46+M46+O46+Q46+S46+U46+W46+Y46+AA46</f>
        <v>0</v>
      </c>
      <c r="F46" s="2492">
        <f t="shared" si="93"/>
        <v>0</v>
      </c>
      <c r="G46" s="2493"/>
      <c r="H46" s="2494"/>
      <c r="I46" s="2493"/>
      <c r="J46" s="2495"/>
      <c r="K46" s="2493"/>
      <c r="L46" s="2494"/>
      <c r="M46" s="2493"/>
      <c r="N46" s="2494"/>
      <c r="O46" s="2493"/>
      <c r="P46" s="2494"/>
      <c r="Q46" s="2493"/>
      <c r="R46" s="2496"/>
      <c r="S46" s="2493"/>
      <c r="T46" s="2496"/>
      <c r="U46" s="2493"/>
      <c r="V46" s="2494"/>
      <c r="W46" s="2493"/>
      <c r="X46" s="2496"/>
      <c r="Y46" s="2493"/>
      <c r="Z46" s="2496"/>
      <c r="AA46" s="2493"/>
      <c r="AB46" s="2494"/>
      <c r="AC46" s="85"/>
      <c r="AD46" s="86"/>
      <c r="AE46" s="1828"/>
      <c r="AF46" s="86"/>
      <c r="AG46" s="85"/>
      <c r="AH46" s="1803"/>
      <c r="AI46" s="85"/>
      <c r="AJ46" s="1803"/>
      <c r="AK46" s="1828"/>
      <c r="AL46" s="2497"/>
      <c r="AM46" s="85"/>
      <c r="AN46" s="86"/>
      <c r="AO46" s="1828"/>
      <c r="AP46" s="104"/>
      <c r="AQ46" s="2498"/>
      <c r="AR46" s="913"/>
      <c r="AS46" s="69"/>
      <c r="AT46" s="2499"/>
      <c r="AU46" s="2499"/>
      <c r="AV46" s="2499"/>
      <c r="AW46" s="2499"/>
      <c r="AX46" s="2494"/>
      <c r="AY46" s="240" t="str">
        <f t="shared" si="90"/>
        <v/>
      </c>
      <c r="CA46" s="2486" t="str">
        <f t="shared" si="79"/>
        <v/>
      </c>
      <c r="CB46" s="2486" t="str">
        <f t="shared" si="91"/>
        <v/>
      </c>
      <c r="CC46" s="2500"/>
      <c r="CD46" s="2486" t="str">
        <f t="shared" si="80"/>
        <v/>
      </c>
      <c r="CE46" s="2486" t="str">
        <f t="shared" si="81"/>
        <v/>
      </c>
      <c r="CF46" s="2486" t="str">
        <f t="shared" si="82"/>
        <v/>
      </c>
      <c r="CG46" s="2486" t="str">
        <f t="shared" si="83"/>
        <v/>
      </c>
      <c r="CH46" s="2486" t="str">
        <f t="shared" si="84"/>
        <v/>
      </c>
      <c r="CI46" s="505"/>
      <c r="CJ46" s="505"/>
      <c r="CK46" s="505"/>
      <c r="CL46" s="505"/>
      <c r="CM46" s="505"/>
      <c r="CN46" s="505"/>
      <c r="CO46" s="2487">
        <f t="shared" si="85"/>
        <v>0</v>
      </c>
      <c r="CP46" s="2487">
        <f t="shared" si="86"/>
        <v>0</v>
      </c>
      <c r="CQ46" s="2500"/>
      <c r="CR46" s="2487">
        <f t="shared" ref="CR46:CU46" si="94">IF(AND($D46&gt;0,AT46=""),1,IF(AT46&gt;$D46,1,0))</f>
        <v>0</v>
      </c>
      <c r="CS46" s="2487">
        <f t="shared" si="94"/>
        <v>0</v>
      </c>
      <c r="CT46" s="2487">
        <f t="shared" si="94"/>
        <v>0</v>
      </c>
      <c r="CU46" s="2487">
        <f t="shared" si="94"/>
        <v>0</v>
      </c>
      <c r="CV46" s="2487">
        <f t="shared" si="88"/>
        <v>0</v>
      </c>
      <c r="CW46" s="505"/>
      <c r="CX46" s="505"/>
      <c r="CY46" s="505"/>
      <c r="CZ46" s="505"/>
    </row>
    <row r="47" spans="1:104" ht="15" customHeight="1" x14ac:dyDescent="0.25">
      <c r="A47" s="3156" t="s">
        <v>1665</v>
      </c>
      <c r="B47" s="3386"/>
      <c r="C47" s="3157"/>
      <c r="D47" s="588">
        <f t="shared" si="77"/>
        <v>18</v>
      </c>
      <c r="E47" s="912">
        <f t="shared" ref="E47:F47" si="95">SUM(S47+U47+W47+Y47+AA47+AC47+AE47+AG47+AI47+AK47+AM47+AO47)</f>
        <v>0</v>
      </c>
      <c r="F47" s="2492">
        <f t="shared" si="95"/>
        <v>18</v>
      </c>
      <c r="G47" s="85"/>
      <c r="H47" s="1803"/>
      <c r="I47" s="85"/>
      <c r="J47" s="1803"/>
      <c r="K47" s="85"/>
      <c r="L47" s="1803"/>
      <c r="M47" s="85"/>
      <c r="N47" s="1803"/>
      <c r="O47" s="85"/>
      <c r="P47" s="1803"/>
      <c r="Q47" s="85"/>
      <c r="R47" s="1803"/>
      <c r="S47" s="914">
        <v>0</v>
      </c>
      <c r="T47" s="915">
        <v>1</v>
      </c>
      <c r="U47" s="914">
        <v>0</v>
      </c>
      <c r="V47" s="915">
        <v>0</v>
      </c>
      <c r="W47" s="914">
        <v>0</v>
      </c>
      <c r="X47" s="915">
        <v>0</v>
      </c>
      <c r="Y47" s="914">
        <v>0</v>
      </c>
      <c r="Z47" s="915">
        <v>0</v>
      </c>
      <c r="AA47" s="2501">
        <v>0</v>
      </c>
      <c r="AB47" s="2502">
        <v>1</v>
      </c>
      <c r="AC47" s="914">
        <v>0</v>
      </c>
      <c r="AD47" s="915">
        <v>4</v>
      </c>
      <c r="AE47" s="2501">
        <v>0</v>
      </c>
      <c r="AF47" s="915">
        <v>9</v>
      </c>
      <c r="AG47" s="914">
        <v>0</v>
      </c>
      <c r="AH47" s="915">
        <v>2</v>
      </c>
      <c r="AI47" s="914">
        <v>0</v>
      </c>
      <c r="AJ47" s="915">
        <v>0</v>
      </c>
      <c r="AK47" s="2501">
        <v>0</v>
      </c>
      <c r="AL47" s="2502">
        <v>0</v>
      </c>
      <c r="AM47" s="914">
        <v>0</v>
      </c>
      <c r="AN47" s="915">
        <v>1</v>
      </c>
      <c r="AO47" s="2501">
        <v>0</v>
      </c>
      <c r="AP47" s="916">
        <v>0</v>
      </c>
      <c r="AQ47" s="917">
        <v>0</v>
      </c>
      <c r="AR47" s="913">
        <v>10</v>
      </c>
      <c r="AS47" s="913">
        <v>0</v>
      </c>
      <c r="AT47" s="913">
        <v>0</v>
      </c>
      <c r="AU47" s="913">
        <v>0</v>
      </c>
      <c r="AV47" s="913">
        <v>0</v>
      </c>
      <c r="AW47" s="913">
        <v>0</v>
      </c>
      <c r="AX47" s="2503">
        <v>12</v>
      </c>
      <c r="AY47" s="240" t="str">
        <f t="shared" ref="AY47:AY62" si="96">CA47&amp;CB47&amp;CC47&amp;CD47&amp;CE47&amp;CF47&amp;CG47&amp;CH47</f>
        <v/>
      </c>
      <c r="CA47" s="2486" t="str">
        <f t="shared" si="79"/>
        <v/>
      </c>
      <c r="CB47" s="2486" t="str">
        <f t="shared" si="91"/>
        <v/>
      </c>
      <c r="CC47" s="2486" t="str">
        <f t="shared" ref="CC47:CC56" si="97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486" t="str">
        <f t="shared" si="80"/>
        <v/>
      </c>
      <c r="CE47" s="2486" t="str">
        <f t="shared" si="81"/>
        <v/>
      </c>
      <c r="CF47" s="2486" t="str">
        <f t="shared" si="82"/>
        <v/>
      </c>
      <c r="CG47" s="2486" t="str">
        <f t="shared" si="83"/>
        <v/>
      </c>
      <c r="CH47" s="2486" t="str">
        <f t="shared" si="84"/>
        <v/>
      </c>
      <c r="CI47" s="505"/>
      <c r="CJ47" s="505"/>
      <c r="CK47" s="505"/>
      <c r="CL47" s="505"/>
      <c r="CM47" s="505"/>
      <c r="CN47" s="505"/>
      <c r="CO47" s="2487">
        <f t="shared" si="85"/>
        <v>0</v>
      </c>
      <c r="CP47" s="2487">
        <f t="shared" si="86"/>
        <v>0</v>
      </c>
      <c r="CQ47" s="2487">
        <f t="shared" ref="CQ47:CQ56" si="98">IF(AND((AK47+AL47)&gt;0,AS47=""),1,IF(AS47&gt;(AK47+AL47),1,0))</f>
        <v>0</v>
      </c>
      <c r="CR47" s="2487">
        <f t="shared" ref="CR47:CU47" si="99">IF(AND($D47&gt;0,AT47=""),1,IF(AT47&gt;$D47,1,0))</f>
        <v>0</v>
      </c>
      <c r="CS47" s="2487">
        <f t="shared" si="99"/>
        <v>0</v>
      </c>
      <c r="CT47" s="2487">
        <f t="shared" si="99"/>
        <v>0</v>
      </c>
      <c r="CU47" s="2487">
        <f t="shared" si="99"/>
        <v>0</v>
      </c>
      <c r="CV47" s="2487">
        <f t="shared" si="88"/>
        <v>0</v>
      </c>
      <c r="CW47" s="505"/>
      <c r="CX47" s="505"/>
      <c r="CY47" s="505"/>
      <c r="CZ47" s="505"/>
    </row>
    <row r="48" spans="1:104" ht="15" customHeight="1" x14ac:dyDescent="0.25">
      <c r="A48" s="3396" t="s">
        <v>1666</v>
      </c>
      <c r="B48" s="3388"/>
      <c r="C48" s="3292"/>
      <c r="D48" s="588">
        <f t="shared" si="77"/>
        <v>0</v>
      </c>
      <c r="E48" s="912">
        <f t="shared" ref="E48:F48" si="100">SUM(G48+I48+K48+M48+O48+Q48+S48+U48+W48+Y48+AA48+AC48+AE48+AG48+AI48+AK48+AM48+AO48)</f>
        <v>0</v>
      </c>
      <c r="F48" s="918">
        <f t="shared" si="100"/>
        <v>0</v>
      </c>
      <c r="G48" s="2493"/>
      <c r="H48" s="2494"/>
      <c r="I48" s="2493"/>
      <c r="J48" s="2495"/>
      <c r="K48" s="2493"/>
      <c r="L48" s="2494"/>
      <c r="M48" s="2493"/>
      <c r="N48" s="2494"/>
      <c r="O48" s="2493"/>
      <c r="P48" s="2494"/>
      <c r="Q48" s="2493"/>
      <c r="R48" s="2496"/>
      <c r="S48" s="2493"/>
      <c r="T48" s="2496"/>
      <c r="U48" s="2493"/>
      <c r="V48" s="2494"/>
      <c r="W48" s="2493"/>
      <c r="X48" s="2496"/>
      <c r="Y48" s="2493"/>
      <c r="Z48" s="2496"/>
      <c r="AA48" s="2493"/>
      <c r="AB48" s="2494"/>
      <c r="AC48" s="914"/>
      <c r="AD48" s="2503"/>
      <c r="AE48" s="2501"/>
      <c r="AF48" s="2504"/>
      <c r="AG48" s="914"/>
      <c r="AH48" s="2504"/>
      <c r="AI48" s="914"/>
      <c r="AJ48" s="2503"/>
      <c r="AK48" s="2501"/>
      <c r="AL48" s="2504"/>
      <c r="AM48" s="914"/>
      <c r="AN48" s="2503"/>
      <c r="AO48" s="2501"/>
      <c r="AP48" s="916"/>
      <c r="AQ48" s="917"/>
      <c r="AR48" s="913"/>
      <c r="AS48" s="913"/>
      <c r="AT48" s="913"/>
      <c r="AU48" s="913"/>
      <c r="AV48" s="913"/>
      <c r="AW48" s="913"/>
      <c r="AX48" s="2503"/>
      <c r="AY48" s="240" t="str">
        <f t="shared" si="96"/>
        <v/>
      </c>
      <c r="CA48" s="2486" t="str">
        <f t="shared" si="79"/>
        <v/>
      </c>
      <c r="CB48" s="2486" t="str">
        <f t="shared" si="91"/>
        <v/>
      </c>
      <c r="CC48" s="2486" t="str">
        <f t="shared" si="97"/>
        <v/>
      </c>
      <c r="CD48" s="2486" t="str">
        <f t="shared" si="80"/>
        <v/>
      </c>
      <c r="CE48" s="2486" t="str">
        <f t="shared" si="81"/>
        <v/>
      </c>
      <c r="CF48" s="2486" t="str">
        <f t="shared" si="82"/>
        <v/>
      </c>
      <c r="CG48" s="2486" t="str">
        <f t="shared" si="83"/>
        <v/>
      </c>
      <c r="CH48" s="2486" t="str">
        <f t="shared" si="84"/>
        <v/>
      </c>
      <c r="CI48" s="505"/>
      <c r="CJ48" s="505"/>
      <c r="CK48" s="505"/>
      <c r="CL48" s="505"/>
      <c r="CM48" s="505"/>
      <c r="CN48" s="505"/>
      <c r="CO48" s="2487">
        <f t="shared" si="85"/>
        <v>0</v>
      </c>
      <c r="CP48" s="2487">
        <f t="shared" si="86"/>
        <v>0</v>
      </c>
      <c r="CQ48" s="2487">
        <f t="shared" si="98"/>
        <v>0</v>
      </c>
      <c r="CR48" s="2487">
        <f t="shared" ref="CR48:CU48" si="101">IF(AND($D48&gt;0,AT48=""),1,IF(AT48&gt;$D48,1,0))</f>
        <v>0</v>
      </c>
      <c r="CS48" s="2487">
        <f t="shared" si="101"/>
        <v>0</v>
      </c>
      <c r="CT48" s="2487">
        <f t="shared" si="101"/>
        <v>0</v>
      </c>
      <c r="CU48" s="2487">
        <f t="shared" si="101"/>
        <v>0</v>
      </c>
      <c r="CV48" s="2487">
        <f t="shared" si="88"/>
        <v>0</v>
      </c>
      <c r="CW48" s="505"/>
      <c r="CX48" s="505"/>
      <c r="CY48" s="505"/>
      <c r="CZ48" s="505"/>
    </row>
    <row r="49" spans="1:104" ht="15" customHeight="1" x14ac:dyDescent="0.25">
      <c r="A49" s="3210" t="s">
        <v>1667</v>
      </c>
      <c r="B49" s="3249"/>
      <c r="C49" s="3205"/>
      <c r="D49" s="919">
        <f t="shared" si="77"/>
        <v>0</v>
      </c>
      <c r="E49" s="912">
        <f t="shared" ref="E49:F49" si="102">SUM(G49+I49+K49+M49+O49+Q49+S49+U49+W49+Y49+AA49+AC49+AE49+AG49+AI49+AK49+AM49+AO49)</f>
        <v>0</v>
      </c>
      <c r="F49" s="918">
        <f t="shared" si="102"/>
        <v>0</v>
      </c>
      <c r="G49" s="920"/>
      <c r="H49" s="2494"/>
      <c r="I49" s="2493"/>
      <c r="J49" s="2495"/>
      <c r="K49" s="2493"/>
      <c r="L49" s="2494"/>
      <c r="M49" s="2493"/>
      <c r="N49" s="2494"/>
      <c r="O49" s="2493"/>
      <c r="P49" s="2494"/>
      <c r="Q49" s="2493"/>
      <c r="R49" s="2496"/>
      <c r="S49" s="2493"/>
      <c r="T49" s="2496"/>
      <c r="U49" s="2493"/>
      <c r="V49" s="2494"/>
      <c r="W49" s="2493"/>
      <c r="X49" s="2496"/>
      <c r="Y49" s="2493"/>
      <c r="Z49" s="2496"/>
      <c r="AA49" s="2493"/>
      <c r="AB49" s="2494"/>
      <c r="AC49" s="2505"/>
      <c r="AD49" s="2506"/>
      <c r="AE49" s="2507"/>
      <c r="AF49" s="2508"/>
      <c r="AG49" s="2505"/>
      <c r="AH49" s="2508"/>
      <c r="AI49" s="2505"/>
      <c r="AJ49" s="2506"/>
      <c r="AK49" s="2509"/>
      <c r="AL49" s="2510"/>
      <c r="AM49" s="2505"/>
      <c r="AN49" s="2506"/>
      <c r="AO49" s="2507"/>
      <c r="AP49" s="2511"/>
      <c r="AQ49" s="921"/>
      <c r="AR49" s="922"/>
      <c r="AS49" s="922"/>
      <c r="AT49" s="922"/>
      <c r="AU49" s="922"/>
      <c r="AV49" s="922"/>
      <c r="AW49" s="922"/>
      <c r="AX49" s="2506"/>
      <c r="AY49" s="240" t="str">
        <f t="shared" si="96"/>
        <v/>
      </c>
      <c r="CA49" s="2486" t="str">
        <f t="shared" si="79"/>
        <v/>
      </c>
      <c r="CB49" s="2486" t="str">
        <f t="shared" si="91"/>
        <v/>
      </c>
      <c r="CC49" s="2486" t="str">
        <f t="shared" si="97"/>
        <v/>
      </c>
      <c r="CD49" s="2486" t="str">
        <f t="shared" si="80"/>
        <v/>
      </c>
      <c r="CE49" s="2486" t="str">
        <f t="shared" si="81"/>
        <v/>
      </c>
      <c r="CF49" s="2486" t="str">
        <f t="shared" si="82"/>
        <v/>
      </c>
      <c r="CG49" s="2486" t="str">
        <f t="shared" si="83"/>
        <v/>
      </c>
      <c r="CH49" s="2486" t="str">
        <f t="shared" si="84"/>
        <v/>
      </c>
      <c r="CI49" s="505"/>
      <c r="CJ49" s="505"/>
      <c r="CK49" s="505"/>
      <c r="CL49" s="505"/>
      <c r="CM49" s="505"/>
      <c r="CN49" s="505"/>
      <c r="CO49" s="2487">
        <f t="shared" si="85"/>
        <v>0</v>
      </c>
      <c r="CP49" s="2487">
        <f t="shared" si="86"/>
        <v>0</v>
      </c>
      <c r="CQ49" s="2487">
        <f t="shared" si="98"/>
        <v>0</v>
      </c>
      <c r="CR49" s="2487">
        <f t="shared" ref="CR49:CU49" si="103">IF(AND($D49&gt;0,AT49=""),1,IF(AT49&gt;$D49,1,0))</f>
        <v>0</v>
      </c>
      <c r="CS49" s="2487">
        <f t="shared" si="103"/>
        <v>0</v>
      </c>
      <c r="CT49" s="2487">
        <f t="shared" si="103"/>
        <v>0</v>
      </c>
      <c r="CU49" s="2487">
        <f t="shared" si="103"/>
        <v>0</v>
      </c>
      <c r="CV49" s="2487">
        <f t="shared" si="88"/>
        <v>0</v>
      </c>
      <c r="CW49" s="505"/>
      <c r="CX49" s="505"/>
      <c r="CY49" s="505"/>
      <c r="CZ49" s="505"/>
    </row>
    <row r="50" spans="1:104" ht="15" customHeight="1" x14ac:dyDescent="0.25">
      <c r="A50" s="3219" t="s">
        <v>1042</v>
      </c>
      <c r="B50" s="3124"/>
      <c r="C50" s="3122"/>
      <c r="D50" s="723">
        <f t="shared" si="77"/>
        <v>0</v>
      </c>
      <c r="E50" s="724">
        <f t="shared" ref="E50:F50" si="104">+G50+I50+K50+M50+O50+Q50+S50+U50+W50+Y50+AA50+AC50+AE50+AG50+AI50+AK50+AM50+AO50</f>
        <v>0</v>
      </c>
      <c r="F50" s="2512">
        <f t="shared" si="104"/>
        <v>0</v>
      </c>
      <c r="G50" s="923"/>
      <c r="H50" s="924"/>
      <c r="I50" s="923"/>
      <c r="J50" s="925"/>
      <c r="K50" s="923"/>
      <c r="L50" s="924"/>
      <c r="M50" s="923"/>
      <c r="N50" s="924"/>
      <c r="O50" s="923"/>
      <c r="P50" s="924"/>
      <c r="Q50" s="923"/>
      <c r="R50" s="926"/>
      <c r="S50" s="923"/>
      <c r="T50" s="926"/>
      <c r="U50" s="923"/>
      <c r="V50" s="926"/>
      <c r="W50" s="923"/>
      <c r="X50" s="926"/>
      <c r="Y50" s="923"/>
      <c r="Z50" s="926"/>
      <c r="AA50" s="923"/>
      <c r="AB50" s="926"/>
      <c r="AC50" s="927"/>
      <c r="AD50" s="926"/>
      <c r="AE50" s="928"/>
      <c r="AF50" s="926"/>
      <c r="AG50" s="923"/>
      <c r="AH50" s="926"/>
      <c r="AI50" s="923"/>
      <c r="AJ50" s="926"/>
      <c r="AK50" s="923"/>
      <c r="AL50" s="926"/>
      <c r="AM50" s="927"/>
      <c r="AN50" s="926"/>
      <c r="AO50" s="925"/>
      <c r="AP50" s="929"/>
      <c r="AQ50" s="930"/>
      <c r="AR50" s="931"/>
      <c r="AS50" s="931"/>
      <c r="AT50" s="931"/>
      <c r="AU50" s="931"/>
      <c r="AV50" s="931"/>
      <c r="AW50" s="931"/>
      <c r="AX50" s="924"/>
      <c r="AY50" s="240" t="str">
        <f t="shared" si="96"/>
        <v/>
      </c>
      <c r="CA50" s="2486" t="str">
        <f t="shared" si="79"/>
        <v/>
      </c>
      <c r="CB50" s="2486" t="str">
        <f t="shared" si="91"/>
        <v/>
      </c>
      <c r="CC50" s="2486" t="str">
        <f t="shared" si="97"/>
        <v/>
      </c>
      <c r="CD50" s="2486" t="str">
        <f t="shared" si="80"/>
        <v/>
      </c>
      <c r="CE50" s="2486" t="str">
        <f t="shared" si="81"/>
        <v/>
      </c>
      <c r="CF50" s="2486" t="str">
        <f t="shared" si="82"/>
        <v/>
      </c>
      <c r="CG50" s="2486" t="str">
        <f t="shared" si="83"/>
        <v/>
      </c>
      <c r="CH50" s="2486" t="str">
        <f t="shared" si="84"/>
        <v/>
      </c>
      <c r="CI50" s="505"/>
      <c r="CJ50" s="505"/>
      <c r="CK50" s="505"/>
      <c r="CL50" s="505"/>
      <c r="CM50" s="505"/>
      <c r="CN50" s="505"/>
      <c r="CO50" s="2487">
        <f t="shared" si="85"/>
        <v>0</v>
      </c>
      <c r="CP50" s="2487">
        <f t="shared" si="86"/>
        <v>0</v>
      </c>
      <c r="CQ50" s="2487">
        <f t="shared" si="98"/>
        <v>0</v>
      </c>
      <c r="CR50" s="2487">
        <f t="shared" ref="CR50:CU50" si="105">IF(AND($D50&gt;0,AT50=""),1,IF(AT50&gt;$D50,1,0))</f>
        <v>0</v>
      </c>
      <c r="CS50" s="2487">
        <f t="shared" si="105"/>
        <v>0</v>
      </c>
      <c r="CT50" s="2487">
        <f t="shared" si="105"/>
        <v>0</v>
      </c>
      <c r="CU50" s="2487">
        <f t="shared" si="105"/>
        <v>0</v>
      </c>
      <c r="CV50" s="2487">
        <f t="shared" si="88"/>
        <v>0</v>
      </c>
      <c r="CW50" s="505"/>
      <c r="CX50" s="505"/>
      <c r="CY50" s="505"/>
      <c r="CZ50" s="505"/>
    </row>
    <row r="51" spans="1:104" ht="15" customHeight="1" x14ac:dyDescent="0.25">
      <c r="A51" s="3392" t="s">
        <v>1668</v>
      </c>
      <c r="B51" s="3149"/>
      <c r="C51" s="2513">
        <v>0</v>
      </c>
      <c r="D51" s="2514">
        <f t="shared" si="77"/>
        <v>46</v>
      </c>
      <c r="E51" s="2515">
        <f t="shared" ref="E51:F51" si="106">SUM(G51+I51+K51+M51+O51+Q51+S51+U51+W51+Y51+AA51+AC51+AE51+AG51+AI51+AK51+AM51+AO51)</f>
        <v>21</v>
      </c>
      <c r="F51" s="2492">
        <f t="shared" si="106"/>
        <v>25</v>
      </c>
      <c r="G51" s="2493">
        <v>3</v>
      </c>
      <c r="H51" s="2494">
        <v>4</v>
      </c>
      <c r="I51" s="2493">
        <v>0</v>
      </c>
      <c r="J51" s="2495">
        <v>1</v>
      </c>
      <c r="K51" s="2493">
        <v>2</v>
      </c>
      <c r="L51" s="2494">
        <v>1</v>
      </c>
      <c r="M51" s="2493">
        <v>5</v>
      </c>
      <c r="N51" s="2494">
        <v>0</v>
      </c>
      <c r="O51" s="2493">
        <v>0</v>
      </c>
      <c r="P51" s="2494">
        <v>0</v>
      </c>
      <c r="Q51" s="2493">
        <v>0</v>
      </c>
      <c r="R51" s="2496">
        <v>0</v>
      </c>
      <c r="S51" s="2493">
        <v>1</v>
      </c>
      <c r="T51" s="2496">
        <v>0</v>
      </c>
      <c r="U51" s="2493">
        <v>1</v>
      </c>
      <c r="V51" s="2496">
        <v>1</v>
      </c>
      <c r="W51" s="2493">
        <v>3</v>
      </c>
      <c r="X51" s="2496">
        <v>5</v>
      </c>
      <c r="Y51" s="2493">
        <v>3</v>
      </c>
      <c r="Z51" s="2496">
        <v>3</v>
      </c>
      <c r="AA51" s="2493">
        <v>3</v>
      </c>
      <c r="AB51" s="2496">
        <v>0</v>
      </c>
      <c r="AC51" s="2516">
        <v>0</v>
      </c>
      <c r="AD51" s="2496">
        <v>3</v>
      </c>
      <c r="AE51" s="2517">
        <v>0</v>
      </c>
      <c r="AF51" s="2496">
        <v>7</v>
      </c>
      <c r="AG51" s="2493">
        <v>0</v>
      </c>
      <c r="AH51" s="2496">
        <v>0</v>
      </c>
      <c r="AI51" s="2493">
        <v>0</v>
      </c>
      <c r="AJ51" s="2496">
        <v>0</v>
      </c>
      <c r="AK51" s="2493">
        <v>0</v>
      </c>
      <c r="AL51" s="2496">
        <v>0</v>
      </c>
      <c r="AM51" s="2516">
        <v>0</v>
      </c>
      <c r="AN51" s="2496">
        <v>0</v>
      </c>
      <c r="AO51" s="2495">
        <v>0</v>
      </c>
      <c r="AP51" s="932">
        <v>0</v>
      </c>
      <c r="AQ51" s="2498">
        <v>2</v>
      </c>
      <c r="AR51" s="2499">
        <v>2</v>
      </c>
      <c r="AS51" s="2499">
        <v>0</v>
      </c>
      <c r="AT51" s="2499">
        <v>0</v>
      </c>
      <c r="AU51" s="2499">
        <v>0</v>
      </c>
      <c r="AV51" s="2499">
        <v>0</v>
      </c>
      <c r="AW51" s="2499">
        <v>0</v>
      </c>
      <c r="AX51" s="2494">
        <v>5</v>
      </c>
      <c r="AY51" s="240" t="str">
        <f t="shared" si="96"/>
        <v/>
      </c>
      <c r="CA51" s="2486" t="str">
        <f t="shared" si="79"/>
        <v/>
      </c>
      <c r="CB51" s="2486" t="str">
        <f t="shared" si="91"/>
        <v/>
      </c>
      <c r="CC51" s="2486" t="str">
        <f t="shared" si="97"/>
        <v/>
      </c>
      <c r="CD51" s="2486" t="str">
        <f t="shared" si="80"/>
        <v/>
      </c>
      <c r="CE51" s="2486" t="str">
        <f t="shared" si="81"/>
        <v/>
      </c>
      <c r="CF51" s="2486" t="str">
        <f t="shared" si="82"/>
        <v/>
      </c>
      <c r="CG51" s="2486" t="str">
        <f t="shared" si="83"/>
        <v/>
      </c>
      <c r="CH51" s="2486" t="str">
        <f t="shared" si="84"/>
        <v/>
      </c>
      <c r="CI51" s="505"/>
      <c r="CJ51" s="505"/>
      <c r="CK51" s="505"/>
      <c r="CL51" s="505"/>
      <c r="CM51" s="505"/>
      <c r="CN51" s="505"/>
      <c r="CO51" s="2487">
        <f t="shared" si="85"/>
        <v>0</v>
      </c>
      <c r="CP51" s="2487">
        <f t="shared" si="86"/>
        <v>0</v>
      </c>
      <c r="CQ51" s="2487">
        <f t="shared" si="98"/>
        <v>0</v>
      </c>
      <c r="CR51" s="2487">
        <f t="shared" ref="CR51:CU51" si="107">IF(AND($D51&gt;0,AT51=""),1,IF(AT51&gt;$D51,1,0))</f>
        <v>0</v>
      </c>
      <c r="CS51" s="2487">
        <f t="shared" si="107"/>
        <v>0</v>
      </c>
      <c r="CT51" s="2487">
        <f t="shared" si="107"/>
        <v>0</v>
      </c>
      <c r="CU51" s="2487">
        <f t="shared" si="107"/>
        <v>0</v>
      </c>
      <c r="CV51" s="2487">
        <f t="shared" si="88"/>
        <v>0</v>
      </c>
      <c r="CW51" s="505"/>
      <c r="CX51" s="505"/>
      <c r="CY51" s="505"/>
      <c r="CZ51" s="505"/>
    </row>
    <row r="52" spans="1:104" ht="15" customHeight="1" x14ac:dyDescent="0.25">
      <c r="A52" s="3179"/>
      <c r="B52" s="3180"/>
      <c r="C52" s="842" t="s">
        <v>1669</v>
      </c>
      <c r="D52" s="894">
        <f t="shared" si="77"/>
        <v>10</v>
      </c>
      <c r="E52" s="2515">
        <f t="shared" ref="E52:F52" si="108">SUM(G52+I52+K52+M52+O52+Q52+S52+U52+W52+Y52+AA52+AC52+AE52+AG52+AI52+AK52+AM52+AO52)</f>
        <v>4</v>
      </c>
      <c r="F52" s="2492">
        <f t="shared" si="108"/>
        <v>6</v>
      </c>
      <c r="G52" s="914">
        <v>0</v>
      </c>
      <c r="H52" s="2503">
        <v>0</v>
      </c>
      <c r="I52" s="914">
        <v>0</v>
      </c>
      <c r="J52" s="2504">
        <v>0</v>
      </c>
      <c r="K52" s="914">
        <v>1</v>
      </c>
      <c r="L52" s="2503">
        <v>0</v>
      </c>
      <c r="M52" s="914">
        <v>0</v>
      </c>
      <c r="N52" s="2503">
        <v>1</v>
      </c>
      <c r="O52" s="914">
        <v>0</v>
      </c>
      <c r="P52" s="2503">
        <v>0</v>
      </c>
      <c r="Q52" s="914">
        <v>0</v>
      </c>
      <c r="R52" s="915">
        <v>0</v>
      </c>
      <c r="S52" s="914">
        <v>0</v>
      </c>
      <c r="T52" s="915">
        <v>0</v>
      </c>
      <c r="U52" s="914">
        <v>1</v>
      </c>
      <c r="V52" s="915">
        <v>0</v>
      </c>
      <c r="W52" s="914">
        <v>0</v>
      </c>
      <c r="X52" s="915">
        <v>0</v>
      </c>
      <c r="Y52" s="914">
        <v>0</v>
      </c>
      <c r="Z52" s="915">
        <v>3</v>
      </c>
      <c r="AA52" s="914">
        <v>2</v>
      </c>
      <c r="AB52" s="915">
        <v>0</v>
      </c>
      <c r="AC52" s="2518">
        <v>0</v>
      </c>
      <c r="AD52" s="915">
        <v>0</v>
      </c>
      <c r="AE52" s="2501">
        <v>0</v>
      </c>
      <c r="AF52" s="915">
        <v>2</v>
      </c>
      <c r="AG52" s="914">
        <v>0</v>
      </c>
      <c r="AH52" s="915">
        <v>0</v>
      </c>
      <c r="AI52" s="914">
        <v>0</v>
      </c>
      <c r="AJ52" s="915">
        <v>0</v>
      </c>
      <c r="AK52" s="914">
        <v>0</v>
      </c>
      <c r="AL52" s="915">
        <v>0</v>
      </c>
      <c r="AM52" s="2518">
        <v>0</v>
      </c>
      <c r="AN52" s="915">
        <v>0</v>
      </c>
      <c r="AO52" s="2504">
        <v>0</v>
      </c>
      <c r="AP52" s="916">
        <v>0</v>
      </c>
      <c r="AQ52" s="917">
        <v>1</v>
      </c>
      <c r="AR52" s="913">
        <v>1</v>
      </c>
      <c r="AS52" s="913">
        <v>0</v>
      </c>
      <c r="AT52" s="913">
        <v>0</v>
      </c>
      <c r="AU52" s="913">
        <v>0</v>
      </c>
      <c r="AV52" s="913">
        <v>1</v>
      </c>
      <c r="AW52" s="913">
        <v>0</v>
      </c>
      <c r="AX52" s="2503">
        <v>4</v>
      </c>
      <c r="AY52" s="240" t="str">
        <f t="shared" si="96"/>
        <v/>
      </c>
      <c r="CA52" s="2486" t="str">
        <f t="shared" si="79"/>
        <v/>
      </c>
      <c r="CB52" s="2486" t="str">
        <f t="shared" si="91"/>
        <v/>
      </c>
      <c r="CC52" s="2486" t="str">
        <f t="shared" si="97"/>
        <v/>
      </c>
      <c r="CD52" s="2486" t="str">
        <f t="shared" si="80"/>
        <v/>
      </c>
      <c r="CE52" s="2486" t="str">
        <f t="shared" si="81"/>
        <v/>
      </c>
      <c r="CF52" s="2486" t="str">
        <f t="shared" si="82"/>
        <v/>
      </c>
      <c r="CG52" s="2486" t="str">
        <f t="shared" si="83"/>
        <v/>
      </c>
      <c r="CH52" s="2486" t="str">
        <f t="shared" si="84"/>
        <v/>
      </c>
      <c r="CI52" s="505"/>
      <c r="CJ52" s="505"/>
      <c r="CK52" s="505"/>
      <c r="CL52" s="505"/>
      <c r="CM52" s="505"/>
      <c r="CN52" s="505"/>
      <c r="CO52" s="2487">
        <f t="shared" si="85"/>
        <v>0</v>
      </c>
      <c r="CP52" s="2487">
        <f t="shared" si="86"/>
        <v>0</v>
      </c>
      <c r="CQ52" s="2487">
        <f t="shared" si="98"/>
        <v>0</v>
      </c>
      <c r="CR52" s="2487">
        <f t="shared" ref="CR52:CU52" si="109">IF(AND($D52&gt;0,AT52=""),1,IF(AT52&gt;$D52,1,0))</f>
        <v>0</v>
      </c>
      <c r="CS52" s="2487">
        <f t="shared" si="109"/>
        <v>0</v>
      </c>
      <c r="CT52" s="2487">
        <f t="shared" si="109"/>
        <v>0</v>
      </c>
      <c r="CU52" s="2487">
        <f t="shared" si="109"/>
        <v>0</v>
      </c>
      <c r="CV52" s="2487">
        <f t="shared" si="88"/>
        <v>0</v>
      </c>
      <c r="CW52" s="505"/>
      <c r="CX52" s="505"/>
      <c r="CY52" s="505"/>
      <c r="CZ52" s="505"/>
    </row>
    <row r="53" spans="1:104" ht="15" customHeight="1" x14ac:dyDescent="0.25">
      <c r="A53" s="3179"/>
      <c r="B53" s="3180"/>
      <c r="C53" s="842" t="s">
        <v>1670</v>
      </c>
      <c r="D53" s="894">
        <f t="shared" si="77"/>
        <v>5</v>
      </c>
      <c r="E53" s="2515">
        <f t="shared" ref="E53:F53" si="110">SUM(G53+I53+K53+M53+O53+Q53+S53+U53+W53+Y53+AA53+AC53+AE53+AG53+AI53+AK53+AM53+AO53)</f>
        <v>0</v>
      </c>
      <c r="F53" s="2492">
        <f t="shared" si="110"/>
        <v>5</v>
      </c>
      <c r="G53" s="914">
        <v>0</v>
      </c>
      <c r="H53" s="2503">
        <v>0</v>
      </c>
      <c r="I53" s="914">
        <v>0</v>
      </c>
      <c r="J53" s="2504">
        <v>0</v>
      </c>
      <c r="K53" s="914">
        <v>0</v>
      </c>
      <c r="L53" s="2503">
        <v>0</v>
      </c>
      <c r="M53" s="914">
        <v>0</v>
      </c>
      <c r="N53" s="2503">
        <v>0</v>
      </c>
      <c r="O53" s="914">
        <v>0</v>
      </c>
      <c r="P53" s="2503">
        <v>0</v>
      </c>
      <c r="Q53" s="914">
        <v>0</v>
      </c>
      <c r="R53" s="915">
        <v>0</v>
      </c>
      <c r="S53" s="914">
        <v>0</v>
      </c>
      <c r="T53" s="915">
        <v>0</v>
      </c>
      <c r="U53" s="914">
        <v>0</v>
      </c>
      <c r="V53" s="915">
        <v>0</v>
      </c>
      <c r="W53" s="914">
        <v>0</v>
      </c>
      <c r="X53" s="915">
        <v>0</v>
      </c>
      <c r="Y53" s="914">
        <v>0</v>
      </c>
      <c r="Z53" s="915">
        <v>0</v>
      </c>
      <c r="AA53" s="914">
        <v>0</v>
      </c>
      <c r="AB53" s="915">
        <v>0</v>
      </c>
      <c r="AC53" s="2518">
        <v>0</v>
      </c>
      <c r="AD53" s="915">
        <v>1</v>
      </c>
      <c r="AE53" s="2501">
        <v>0</v>
      </c>
      <c r="AF53" s="915">
        <v>2</v>
      </c>
      <c r="AG53" s="914">
        <v>0</v>
      </c>
      <c r="AH53" s="915">
        <v>1</v>
      </c>
      <c r="AI53" s="914">
        <v>0</v>
      </c>
      <c r="AJ53" s="915">
        <v>0</v>
      </c>
      <c r="AK53" s="914">
        <v>0</v>
      </c>
      <c r="AL53" s="915">
        <v>1</v>
      </c>
      <c r="AM53" s="2518">
        <v>0</v>
      </c>
      <c r="AN53" s="915">
        <v>0</v>
      </c>
      <c r="AO53" s="2504">
        <v>0</v>
      </c>
      <c r="AP53" s="916">
        <v>0</v>
      </c>
      <c r="AQ53" s="917">
        <v>0</v>
      </c>
      <c r="AR53" s="913">
        <v>2</v>
      </c>
      <c r="AS53" s="913">
        <v>0</v>
      </c>
      <c r="AT53" s="913">
        <v>0</v>
      </c>
      <c r="AU53" s="913">
        <v>0</v>
      </c>
      <c r="AV53" s="913">
        <v>0</v>
      </c>
      <c r="AW53" s="913">
        <v>0</v>
      </c>
      <c r="AX53" s="2503">
        <v>2</v>
      </c>
      <c r="AY53" s="240" t="str">
        <f t="shared" si="96"/>
        <v/>
      </c>
      <c r="CA53" s="2486" t="str">
        <f t="shared" si="79"/>
        <v/>
      </c>
      <c r="CB53" s="2486" t="str">
        <f t="shared" si="91"/>
        <v/>
      </c>
      <c r="CC53" s="2486" t="str">
        <f t="shared" si="97"/>
        <v/>
      </c>
      <c r="CD53" s="2486" t="str">
        <f t="shared" si="80"/>
        <v/>
      </c>
      <c r="CE53" s="2486" t="str">
        <f t="shared" si="81"/>
        <v/>
      </c>
      <c r="CF53" s="2486" t="str">
        <f t="shared" si="82"/>
        <v/>
      </c>
      <c r="CG53" s="2486" t="str">
        <f t="shared" si="83"/>
        <v/>
      </c>
      <c r="CH53" s="2486" t="str">
        <f t="shared" si="84"/>
        <v/>
      </c>
      <c r="CI53" s="505"/>
      <c r="CJ53" s="505"/>
      <c r="CK53" s="505"/>
      <c r="CL53" s="505"/>
      <c r="CM53" s="505"/>
      <c r="CN53" s="505"/>
      <c r="CO53" s="2487">
        <f t="shared" si="85"/>
        <v>0</v>
      </c>
      <c r="CP53" s="2487">
        <f t="shared" si="86"/>
        <v>0</v>
      </c>
      <c r="CQ53" s="2487">
        <f t="shared" si="98"/>
        <v>0</v>
      </c>
      <c r="CR53" s="2487">
        <f t="shared" ref="CR53:CU53" si="111">IF(AND($D53&gt;0,AT53=""),1,IF(AT53&gt;$D53,1,0))</f>
        <v>0</v>
      </c>
      <c r="CS53" s="2487">
        <f t="shared" si="111"/>
        <v>0</v>
      </c>
      <c r="CT53" s="2487">
        <f t="shared" si="111"/>
        <v>0</v>
      </c>
      <c r="CU53" s="2487">
        <f t="shared" si="111"/>
        <v>0</v>
      </c>
      <c r="CV53" s="2487">
        <f t="shared" si="88"/>
        <v>0</v>
      </c>
      <c r="CW53" s="505"/>
      <c r="CX53" s="505"/>
      <c r="CY53" s="505"/>
      <c r="CZ53" s="505"/>
    </row>
    <row r="54" spans="1:104" ht="15" customHeight="1" x14ac:dyDescent="0.25">
      <c r="A54" s="3179"/>
      <c r="B54" s="3180"/>
      <c r="C54" s="842" t="s">
        <v>1671</v>
      </c>
      <c r="D54" s="894">
        <f t="shared" si="77"/>
        <v>4</v>
      </c>
      <c r="E54" s="2515">
        <f t="shared" ref="E54:F54" si="112">SUM(G54+I54+K54+M54+O54+Q54+S54+U54+W54+Y54+AA54+AC54+AE54+AG54+AI54+AK54+AM54+AO54)</f>
        <v>2</v>
      </c>
      <c r="F54" s="2492">
        <f t="shared" si="112"/>
        <v>2</v>
      </c>
      <c r="G54" s="914">
        <v>0</v>
      </c>
      <c r="H54" s="2503">
        <v>0</v>
      </c>
      <c r="I54" s="914">
        <v>0</v>
      </c>
      <c r="J54" s="2504">
        <v>0</v>
      </c>
      <c r="K54" s="914">
        <v>0</v>
      </c>
      <c r="L54" s="2503">
        <v>0</v>
      </c>
      <c r="M54" s="914">
        <v>0</v>
      </c>
      <c r="N54" s="2503">
        <v>0</v>
      </c>
      <c r="O54" s="914">
        <v>0</v>
      </c>
      <c r="P54" s="2503">
        <v>0</v>
      </c>
      <c r="Q54" s="914">
        <v>0</v>
      </c>
      <c r="R54" s="915">
        <v>0</v>
      </c>
      <c r="S54" s="914">
        <v>0</v>
      </c>
      <c r="T54" s="915">
        <v>0</v>
      </c>
      <c r="U54" s="914">
        <v>0</v>
      </c>
      <c r="V54" s="915">
        <v>0</v>
      </c>
      <c r="W54" s="914">
        <v>0</v>
      </c>
      <c r="X54" s="915">
        <v>0</v>
      </c>
      <c r="Y54" s="914">
        <v>0</v>
      </c>
      <c r="Z54" s="915">
        <v>0</v>
      </c>
      <c r="AA54" s="914">
        <v>1</v>
      </c>
      <c r="AB54" s="915">
        <v>0</v>
      </c>
      <c r="AC54" s="2518">
        <v>0</v>
      </c>
      <c r="AD54" s="915">
        <v>1</v>
      </c>
      <c r="AE54" s="2501">
        <v>0</v>
      </c>
      <c r="AF54" s="915">
        <v>1</v>
      </c>
      <c r="AG54" s="914">
        <v>0</v>
      </c>
      <c r="AH54" s="915">
        <v>0</v>
      </c>
      <c r="AI54" s="914">
        <v>0</v>
      </c>
      <c r="AJ54" s="915">
        <v>0</v>
      </c>
      <c r="AK54" s="914">
        <v>1</v>
      </c>
      <c r="AL54" s="915">
        <v>0</v>
      </c>
      <c r="AM54" s="2518">
        <v>0</v>
      </c>
      <c r="AN54" s="915">
        <v>0</v>
      </c>
      <c r="AO54" s="2504">
        <v>0</v>
      </c>
      <c r="AP54" s="916">
        <v>0</v>
      </c>
      <c r="AQ54" s="917">
        <v>0</v>
      </c>
      <c r="AR54" s="913">
        <v>2</v>
      </c>
      <c r="AS54" s="913">
        <v>1</v>
      </c>
      <c r="AT54" s="913">
        <v>0</v>
      </c>
      <c r="AU54" s="913">
        <v>0</v>
      </c>
      <c r="AV54" s="913">
        <v>0</v>
      </c>
      <c r="AW54" s="913">
        <v>0</v>
      </c>
      <c r="AX54" s="2503">
        <v>4</v>
      </c>
      <c r="AY54" s="240" t="str">
        <f t="shared" si="96"/>
        <v/>
      </c>
      <c r="CA54" s="2486" t="str">
        <f t="shared" si="79"/>
        <v/>
      </c>
      <c r="CB54" s="2486" t="str">
        <f t="shared" si="91"/>
        <v/>
      </c>
      <c r="CC54" s="2486" t="str">
        <f t="shared" si="97"/>
        <v/>
      </c>
      <c r="CD54" s="2486" t="str">
        <f t="shared" si="80"/>
        <v/>
      </c>
      <c r="CE54" s="2486" t="str">
        <f t="shared" si="81"/>
        <v/>
      </c>
      <c r="CF54" s="2486" t="str">
        <f t="shared" si="82"/>
        <v/>
      </c>
      <c r="CG54" s="2486" t="str">
        <f t="shared" si="83"/>
        <v/>
      </c>
      <c r="CH54" s="2486" t="str">
        <f t="shared" si="84"/>
        <v/>
      </c>
      <c r="CI54" s="505"/>
      <c r="CJ54" s="505"/>
      <c r="CK54" s="505"/>
      <c r="CL54" s="505"/>
      <c r="CM54" s="505"/>
      <c r="CN54" s="505"/>
      <c r="CO54" s="2487">
        <f t="shared" si="85"/>
        <v>0</v>
      </c>
      <c r="CP54" s="2487">
        <f t="shared" si="86"/>
        <v>0</v>
      </c>
      <c r="CQ54" s="2487">
        <f t="shared" si="98"/>
        <v>0</v>
      </c>
      <c r="CR54" s="2487">
        <f t="shared" ref="CR54:CU54" si="113">IF(AND($D54&gt;0,AT54=""),1,IF(AT54&gt;$D54,1,0))</f>
        <v>0</v>
      </c>
      <c r="CS54" s="2487">
        <f t="shared" si="113"/>
        <v>0</v>
      </c>
      <c r="CT54" s="2487">
        <f t="shared" si="113"/>
        <v>0</v>
      </c>
      <c r="CU54" s="2487">
        <f t="shared" si="113"/>
        <v>0</v>
      </c>
      <c r="CV54" s="2487">
        <f t="shared" si="88"/>
        <v>0</v>
      </c>
      <c r="CW54" s="505"/>
      <c r="CX54" s="505"/>
      <c r="CY54" s="505"/>
      <c r="CZ54" s="505"/>
    </row>
    <row r="55" spans="1:104" ht="15" customHeight="1" x14ac:dyDescent="0.25">
      <c r="A55" s="3179"/>
      <c r="B55" s="3180"/>
      <c r="C55" s="2519" t="s">
        <v>1672</v>
      </c>
      <c r="D55" s="933">
        <f t="shared" si="77"/>
        <v>2</v>
      </c>
      <c r="E55" s="2515">
        <f t="shared" ref="E55:F55" si="114">SUM(G55+I55+K55+M55+O55+Q55+S55+U55+W55+Y55+AA55+AC55+AE55+AG55+AI55+AK55+AM55+AO55)</f>
        <v>0</v>
      </c>
      <c r="F55" s="2492">
        <f t="shared" si="114"/>
        <v>2</v>
      </c>
      <c r="G55" s="914">
        <v>0</v>
      </c>
      <c r="H55" s="2503">
        <v>0</v>
      </c>
      <c r="I55" s="914">
        <v>0</v>
      </c>
      <c r="J55" s="2504">
        <v>0</v>
      </c>
      <c r="K55" s="2520">
        <v>0</v>
      </c>
      <c r="L55" s="934">
        <v>0</v>
      </c>
      <c r="M55" s="2520">
        <v>0</v>
      </c>
      <c r="N55" s="934">
        <v>0</v>
      </c>
      <c r="O55" s="2520">
        <v>0</v>
      </c>
      <c r="P55" s="934">
        <v>0</v>
      </c>
      <c r="Q55" s="2520">
        <v>0</v>
      </c>
      <c r="R55" s="2521">
        <v>0</v>
      </c>
      <c r="S55" s="2520">
        <v>0</v>
      </c>
      <c r="T55" s="2521">
        <v>0</v>
      </c>
      <c r="U55" s="2520">
        <v>0</v>
      </c>
      <c r="V55" s="2521">
        <v>0</v>
      </c>
      <c r="W55" s="2520">
        <v>0</v>
      </c>
      <c r="X55" s="2521">
        <v>0</v>
      </c>
      <c r="Y55" s="2520">
        <v>0</v>
      </c>
      <c r="Z55" s="2521">
        <v>0</v>
      </c>
      <c r="AA55" s="2520">
        <v>0</v>
      </c>
      <c r="AB55" s="2521">
        <v>0</v>
      </c>
      <c r="AC55" s="935">
        <v>0</v>
      </c>
      <c r="AD55" s="2521">
        <v>1</v>
      </c>
      <c r="AE55" s="2522">
        <v>0</v>
      </c>
      <c r="AF55" s="2521">
        <v>1</v>
      </c>
      <c r="AG55" s="2520">
        <v>0</v>
      </c>
      <c r="AH55" s="2521">
        <v>0</v>
      </c>
      <c r="AI55" s="2520">
        <v>0</v>
      </c>
      <c r="AJ55" s="2521">
        <v>0</v>
      </c>
      <c r="AK55" s="2520">
        <v>0</v>
      </c>
      <c r="AL55" s="2521">
        <v>0</v>
      </c>
      <c r="AM55" s="935">
        <v>0</v>
      </c>
      <c r="AN55" s="2521">
        <v>0</v>
      </c>
      <c r="AO55" s="2523">
        <v>0</v>
      </c>
      <c r="AP55" s="2524">
        <v>0</v>
      </c>
      <c r="AQ55" s="2525">
        <v>0</v>
      </c>
      <c r="AR55" s="2526">
        <v>2</v>
      </c>
      <c r="AS55" s="2526">
        <v>0</v>
      </c>
      <c r="AT55" s="2526">
        <v>0</v>
      </c>
      <c r="AU55" s="2526">
        <v>0</v>
      </c>
      <c r="AV55" s="2526">
        <v>0</v>
      </c>
      <c r="AW55" s="2526">
        <v>0</v>
      </c>
      <c r="AX55" s="934">
        <v>2</v>
      </c>
      <c r="AY55" s="240" t="str">
        <f t="shared" si="96"/>
        <v/>
      </c>
      <c r="CA55" s="2486" t="str">
        <f t="shared" si="79"/>
        <v/>
      </c>
      <c r="CB55" s="2486" t="str">
        <f t="shared" si="91"/>
        <v/>
      </c>
      <c r="CC55" s="2486" t="str">
        <f t="shared" si="97"/>
        <v/>
      </c>
      <c r="CD55" s="2486" t="str">
        <f t="shared" si="80"/>
        <v/>
      </c>
      <c r="CE55" s="2486" t="str">
        <f t="shared" si="81"/>
        <v/>
      </c>
      <c r="CF55" s="2486" t="str">
        <f t="shared" si="82"/>
        <v/>
      </c>
      <c r="CG55" s="2486" t="str">
        <f t="shared" si="83"/>
        <v/>
      </c>
      <c r="CH55" s="2486" t="str">
        <f t="shared" si="84"/>
        <v/>
      </c>
      <c r="CI55" s="505"/>
      <c r="CJ55" s="505"/>
      <c r="CK55" s="505"/>
      <c r="CL55" s="505"/>
      <c r="CM55" s="505"/>
      <c r="CN55" s="505"/>
      <c r="CO55" s="2487">
        <f t="shared" si="85"/>
        <v>0</v>
      </c>
      <c r="CP55" s="2487">
        <f t="shared" si="86"/>
        <v>0</v>
      </c>
      <c r="CQ55" s="2487">
        <f t="shared" si="98"/>
        <v>0</v>
      </c>
      <c r="CR55" s="2487">
        <f t="shared" ref="CR55:CU55" si="115">IF(AND($D55&gt;0,AT55=""),1,IF(AT55&gt;$D55,1,0))</f>
        <v>0</v>
      </c>
      <c r="CS55" s="2487">
        <f t="shared" si="115"/>
        <v>0</v>
      </c>
      <c r="CT55" s="2487">
        <f t="shared" si="115"/>
        <v>0</v>
      </c>
      <c r="CU55" s="2487">
        <f t="shared" si="115"/>
        <v>0</v>
      </c>
      <c r="CV55" s="2487">
        <f t="shared" si="88"/>
        <v>0</v>
      </c>
      <c r="CW55" s="505"/>
      <c r="CX55" s="505"/>
      <c r="CY55" s="505"/>
      <c r="CZ55" s="505"/>
    </row>
    <row r="56" spans="1:104" ht="15" customHeight="1" x14ac:dyDescent="0.25">
      <c r="A56" s="3179"/>
      <c r="B56" s="3180"/>
      <c r="C56" s="2519" t="s">
        <v>1673</v>
      </c>
      <c r="D56" s="919">
        <f t="shared" si="77"/>
        <v>1</v>
      </c>
      <c r="E56" s="936">
        <f t="shared" ref="E56:F56" si="116">SUM(K56+M56+O56+Q56+S56+U56+W56+Y56+AA56+AC56+AE56+AG56+AI56+AK56+AM56+AO56)</f>
        <v>0</v>
      </c>
      <c r="F56" s="510">
        <f t="shared" si="116"/>
        <v>1</v>
      </c>
      <c r="G56" s="937"/>
      <c r="H56" s="2527"/>
      <c r="I56" s="937"/>
      <c r="J56" s="2527"/>
      <c r="K56" s="920"/>
      <c r="L56" s="2528"/>
      <c r="M56" s="920"/>
      <c r="N56" s="2528"/>
      <c r="O56" s="920"/>
      <c r="P56" s="2528"/>
      <c r="Q56" s="920"/>
      <c r="R56" s="938"/>
      <c r="S56" s="920"/>
      <c r="T56" s="938"/>
      <c r="U56" s="920"/>
      <c r="V56" s="938"/>
      <c r="W56" s="920"/>
      <c r="X56" s="938"/>
      <c r="Y56" s="920"/>
      <c r="Z56" s="938"/>
      <c r="AA56" s="920"/>
      <c r="AB56" s="938"/>
      <c r="AC56" s="2529"/>
      <c r="AD56" s="938"/>
      <c r="AE56" s="2530"/>
      <c r="AF56" s="938">
        <v>1</v>
      </c>
      <c r="AG56" s="920"/>
      <c r="AH56" s="938"/>
      <c r="AI56" s="920"/>
      <c r="AJ56" s="938"/>
      <c r="AK56" s="920"/>
      <c r="AL56" s="938"/>
      <c r="AM56" s="2529"/>
      <c r="AN56" s="938"/>
      <c r="AO56" s="2531"/>
      <c r="AP56" s="939"/>
      <c r="AQ56" s="940">
        <v>0</v>
      </c>
      <c r="AR56" s="941">
        <v>0</v>
      </c>
      <c r="AS56" s="941">
        <v>0</v>
      </c>
      <c r="AT56" s="941">
        <v>0</v>
      </c>
      <c r="AU56" s="941">
        <v>0</v>
      </c>
      <c r="AV56" s="941">
        <v>0</v>
      </c>
      <c r="AW56" s="941">
        <v>0</v>
      </c>
      <c r="AX56" s="2528">
        <v>0</v>
      </c>
      <c r="AY56" s="240" t="str">
        <f t="shared" si="96"/>
        <v/>
      </c>
      <c r="CA56" s="2486" t="str">
        <f t="shared" si="79"/>
        <v/>
      </c>
      <c r="CB56" s="2486" t="str">
        <f t="shared" si="91"/>
        <v/>
      </c>
      <c r="CC56" s="2486" t="str">
        <f t="shared" si="97"/>
        <v/>
      </c>
      <c r="CD56" s="2486" t="str">
        <f t="shared" si="80"/>
        <v/>
      </c>
      <c r="CE56" s="2486" t="str">
        <f t="shared" si="81"/>
        <v/>
      </c>
      <c r="CF56" s="2486" t="str">
        <f t="shared" si="82"/>
        <v/>
      </c>
      <c r="CG56" s="2486" t="str">
        <f t="shared" si="83"/>
        <v/>
      </c>
      <c r="CH56" s="2486" t="str">
        <f t="shared" si="84"/>
        <v/>
      </c>
      <c r="CI56" s="505"/>
      <c r="CJ56" s="505"/>
      <c r="CK56" s="505"/>
      <c r="CL56" s="505"/>
      <c r="CM56" s="505"/>
      <c r="CN56" s="505"/>
      <c r="CO56" s="2487">
        <f t="shared" si="85"/>
        <v>0</v>
      </c>
      <c r="CP56" s="2487">
        <f t="shared" si="86"/>
        <v>0</v>
      </c>
      <c r="CQ56" s="2487">
        <f t="shared" si="98"/>
        <v>0</v>
      </c>
      <c r="CR56" s="2487">
        <f t="shared" ref="CR56:CU56" si="117">IF(AND($D56&gt;0,AT56=""),1,IF(AT56&gt;$D56,1,0))</f>
        <v>0</v>
      </c>
      <c r="CS56" s="2487">
        <f t="shared" si="117"/>
        <v>0</v>
      </c>
      <c r="CT56" s="2487">
        <f t="shared" si="117"/>
        <v>0</v>
      </c>
      <c r="CU56" s="2487">
        <f t="shared" si="117"/>
        <v>0</v>
      </c>
      <c r="CV56" s="2487">
        <f t="shared" si="88"/>
        <v>0</v>
      </c>
      <c r="CW56" s="505"/>
      <c r="CX56" s="505"/>
      <c r="CY56" s="505"/>
      <c r="CZ56" s="505"/>
    </row>
    <row r="57" spans="1:104" ht="15" customHeight="1" x14ac:dyDescent="0.25">
      <c r="A57" s="3143" t="s">
        <v>82</v>
      </c>
      <c r="B57" s="3124"/>
      <c r="C57" s="3122"/>
      <c r="D57" s="723">
        <f t="shared" ref="D57:AX57" si="118">SUM(D51:D56)</f>
        <v>68</v>
      </c>
      <c r="E57" s="2355">
        <f t="shared" si="118"/>
        <v>27</v>
      </c>
      <c r="F57" s="2512">
        <f t="shared" si="118"/>
        <v>41</v>
      </c>
      <c r="G57" s="723">
        <f t="shared" si="118"/>
        <v>3</v>
      </c>
      <c r="H57" s="2355">
        <f t="shared" si="118"/>
        <v>4</v>
      </c>
      <c r="I57" s="723">
        <f t="shared" si="118"/>
        <v>0</v>
      </c>
      <c r="J57" s="2355">
        <f t="shared" si="118"/>
        <v>1</v>
      </c>
      <c r="K57" s="723">
        <f t="shared" si="118"/>
        <v>3</v>
      </c>
      <c r="L57" s="2355">
        <f t="shared" si="118"/>
        <v>1</v>
      </c>
      <c r="M57" s="723">
        <f t="shared" si="118"/>
        <v>5</v>
      </c>
      <c r="N57" s="2355">
        <f t="shared" si="118"/>
        <v>1</v>
      </c>
      <c r="O57" s="723">
        <f t="shared" si="118"/>
        <v>0</v>
      </c>
      <c r="P57" s="2355">
        <f t="shared" si="118"/>
        <v>0</v>
      </c>
      <c r="Q57" s="723">
        <f t="shared" si="118"/>
        <v>0</v>
      </c>
      <c r="R57" s="2355">
        <f t="shared" si="118"/>
        <v>0</v>
      </c>
      <c r="S57" s="723">
        <f t="shared" si="118"/>
        <v>1</v>
      </c>
      <c r="T57" s="2355">
        <f t="shared" si="118"/>
        <v>0</v>
      </c>
      <c r="U57" s="723">
        <f t="shared" si="118"/>
        <v>2</v>
      </c>
      <c r="V57" s="2355">
        <f t="shared" si="118"/>
        <v>1</v>
      </c>
      <c r="W57" s="723">
        <f t="shared" si="118"/>
        <v>3</v>
      </c>
      <c r="X57" s="2355">
        <f t="shared" si="118"/>
        <v>5</v>
      </c>
      <c r="Y57" s="723">
        <f t="shared" si="118"/>
        <v>3</v>
      </c>
      <c r="Z57" s="2355">
        <f t="shared" si="118"/>
        <v>6</v>
      </c>
      <c r="AA57" s="723">
        <f t="shared" si="118"/>
        <v>6</v>
      </c>
      <c r="AB57" s="2355">
        <f t="shared" si="118"/>
        <v>0</v>
      </c>
      <c r="AC57" s="723">
        <f t="shared" si="118"/>
        <v>0</v>
      </c>
      <c r="AD57" s="2355">
        <f t="shared" si="118"/>
        <v>6</v>
      </c>
      <c r="AE57" s="723">
        <f t="shared" si="118"/>
        <v>0</v>
      </c>
      <c r="AF57" s="2355">
        <f t="shared" si="118"/>
        <v>14</v>
      </c>
      <c r="AG57" s="723">
        <f t="shared" si="118"/>
        <v>0</v>
      </c>
      <c r="AH57" s="2355">
        <f t="shared" si="118"/>
        <v>1</v>
      </c>
      <c r="AI57" s="723">
        <f t="shared" si="118"/>
        <v>0</v>
      </c>
      <c r="AJ57" s="2355">
        <f t="shared" si="118"/>
        <v>0</v>
      </c>
      <c r="AK57" s="723">
        <f t="shared" si="118"/>
        <v>1</v>
      </c>
      <c r="AL57" s="2355">
        <f t="shared" si="118"/>
        <v>1</v>
      </c>
      <c r="AM57" s="723">
        <f t="shared" si="118"/>
        <v>0</v>
      </c>
      <c r="AN57" s="2355">
        <f t="shared" si="118"/>
        <v>0</v>
      </c>
      <c r="AO57" s="723">
        <f t="shared" si="118"/>
        <v>0</v>
      </c>
      <c r="AP57" s="942">
        <f t="shared" si="118"/>
        <v>0</v>
      </c>
      <c r="AQ57" s="943">
        <f t="shared" si="118"/>
        <v>3</v>
      </c>
      <c r="AR57" s="724">
        <f t="shared" si="118"/>
        <v>9</v>
      </c>
      <c r="AS57" s="724">
        <f t="shared" si="118"/>
        <v>1</v>
      </c>
      <c r="AT57" s="724">
        <f t="shared" si="118"/>
        <v>0</v>
      </c>
      <c r="AU57" s="724">
        <f t="shared" si="118"/>
        <v>0</v>
      </c>
      <c r="AV57" s="724">
        <f t="shared" si="118"/>
        <v>1</v>
      </c>
      <c r="AW57" s="724">
        <f t="shared" si="118"/>
        <v>0</v>
      </c>
      <c r="AX57" s="2512">
        <f t="shared" si="118"/>
        <v>17</v>
      </c>
      <c r="AY57" s="240" t="str">
        <f t="shared" si="96"/>
        <v/>
      </c>
      <c r="CA57" s="505"/>
      <c r="CB57" s="505"/>
      <c r="CC57" s="505"/>
      <c r="CD57" s="505"/>
      <c r="CE57" s="505"/>
      <c r="CF57" s="505"/>
      <c r="CG57" s="505"/>
      <c r="CH57" s="505"/>
      <c r="CI57" s="505"/>
      <c r="CJ57" s="505"/>
      <c r="CK57" s="505"/>
      <c r="CL57" s="505"/>
      <c r="CM57" s="505"/>
      <c r="CN57" s="505"/>
      <c r="CO57" s="505"/>
      <c r="CP57" s="505"/>
      <c r="CQ57" s="505"/>
      <c r="CR57" s="505"/>
      <c r="CS57" s="505"/>
      <c r="CT57" s="505"/>
      <c r="CU57" s="505"/>
      <c r="CV57" s="505"/>
      <c r="CW57" s="505"/>
      <c r="CX57" s="505"/>
      <c r="CY57" s="505"/>
      <c r="CZ57" s="505"/>
    </row>
    <row r="58" spans="1:104" ht="15" customHeight="1" x14ac:dyDescent="0.25">
      <c r="A58" s="3393" t="s">
        <v>1674</v>
      </c>
      <c r="B58" s="3180"/>
      <c r="C58" s="944">
        <v>0</v>
      </c>
      <c r="D58" s="581">
        <f t="shared" ref="D58:D62" si="119">SUM(E58+F58)</f>
        <v>61</v>
      </c>
      <c r="E58" s="945">
        <f t="shared" ref="E58:F58" si="120">SUM(G58+I58+K58+M58+O58+Q58+S58+U58+W58+Y58+AA58+AC58+AE58+AG58+AI58+AK58+AM58+AO58)</f>
        <v>23</v>
      </c>
      <c r="F58" s="946">
        <f t="shared" si="120"/>
        <v>38</v>
      </c>
      <c r="G58" s="905">
        <v>0</v>
      </c>
      <c r="H58" s="906">
        <v>3</v>
      </c>
      <c r="I58" s="905">
        <v>0</v>
      </c>
      <c r="J58" s="906">
        <v>0</v>
      </c>
      <c r="K58" s="905">
        <v>0</v>
      </c>
      <c r="L58" s="906">
        <v>0</v>
      </c>
      <c r="M58" s="905">
        <v>0</v>
      </c>
      <c r="N58" s="906">
        <v>0</v>
      </c>
      <c r="O58" s="905">
        <v>0</v>
      </c>
      <c r="P58" s="906">
        <v>0</v>
      </c>
      <c r="Q58" s="905">
        <v>0</v>
      </c>
      <c r="R58" s="906">
        <v>0</v>
      </c>
      <c r="S58" s="905">
        <v>0</v>
      </c>
      <c r="T58" s="906">
        <v>0</v>
      </c>
      <c r="U58" s="905">
        <v>0</v>
      </c>
      <c r="V58" s="906">
        <v>1</v>
      </c>
      <c r="W58" s="905">
        <v>1</v>
      </c>
      <c r="X58" s="906">
        <v>1</v>
      </c>
      <c r="Y58" s="905">
        <v>0</v>
      </c>
      <c r="Z58" s="906">
        <v>1</v>
      </c>
      <c r="AA58" s="905">
        <v>0</v>
      </c>
      <c r="AB58" s="906">
        <v>1</v>
      </c>
      <c r="AC58" s="905">
        <v>5</v>
      </c>
      <c r="AD58" s="906">
        <v>6</v>
      </c>
      <c r="AE58" s="905">
        <v>6</v>
      </c>
      <c r="AF58" s="906">
        <v>14</v>
      </c>
      <c r="AG58" s="905">
        <v>3</v>
      </c>
      <c r="AH58" s="906">
        <v>4</v>
      </c>
      <c r="AI58" s="905">
        <v>3</v>
      </c>
      <c r="AJ58" s="906">
        <v>2</v>
      </c>
      <c r="AK58" s="905">
        <v>2</v>
      </c>
      <c r="AL58" s="906">
        <v>1</v>
      </c>
      <c r="AM58" s="905">
        <v>2</v>
      </c>
      <c r="AN58" s="906">
        <v>4</v>
      </c>
      <c r="AO58" s="905">
        <v>1</v>
      </c>
      <c r="AP58" s="909">
        <v>0</v>
      </c>
      <c r="AQ58" s="910">
        <v>0</v>
      </c>
      <c r="AR58" s="911">
        <v>12</v>
      </c>
      <c r="AS58" s="911">
        <v>2</v>
      </c>
      <c r="AT58" s="911">
        <v>0</v>
      </c>
      <c r="AU58" s="911">
        <v>0</v>
      </c>
      <c r="AV58" s="911">
        <v>0</v>
      </c>
      <c r="AW58" s="911">
        <v>0</v>
      </c>
      <c r="AX58" s="2491">
        <v>34</v>
      </c>
      <c r="AY58" s="240" t="str">
        <f t="shared" si="96"/>
        <v/>
      </c>
      <c r="CA58" s="2486" t="str">
        <f t="shared" ref="CA58:CA62" si="121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486" t="str">
        <f t="shared" ref="CB58:CB62" si="122">IF(AND($F58&gt;0,AR58="")," * No olvide digitar la variable Gestante. Digite cero si no tiene.",IF(AR58&gt;$F58," * La variable Gestante NO DEBEN ser mayor al Total de Mujeres. ",""))</f>
        <v/>
      </c>
      <c r="CC58" s="2486" t="str">
        <f t="shared" ref="CC58:CC62" si="123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486" t="str">
        <f t="shared" ref="CD58:CD62" si="124">IF(AND(D58&gt;0,AT58="")," * No olvide digitar la variable Usuarios con Discapacidad. Digite Cero si no tiene.",IF(AT58&gt;D58," * La variable Usuarios con Discapacidad No puede ser mayor al Total Ambos Sexos.",""))</f>
        <v/>
      </c>
      <c r="CE58" s="2486" t="str">
        <f t="shared" ref="CE58:CE62" si="125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486" t="str">
        <f t="shared" ref="CF58:CF62" si="126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486" t="str">
        <f t="shared" ref="CG58:CG62" si="127">IF(AND($D58&gt;0,AW58="")," * No olvide digitar la variable Migrantes. Digite Cero si no tiene.",IF(AW58&gt;$D58," * La variable Migrantes No puede ser mayor al Total Ambos Sexos.",""))</f>
        <v/>
      </c>
      <c r="CH58" s="2486" t="str">
        <f t="shared" ref="CH58:CH62" si="128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I58" s="505"/>
      <c r="CJ58" s="505"/>
      <c r="CK58" s="505"/>
      <c r="CL58" s="505"/>
      <c r="CM58" s="505"/>
      <c r="CN58" s="505"/>
      <c r="CO58" s="2487">
        <f t="shared" ref="CO58:CO62" si="129">IF(AND((Y58+Z58)&gt;0,AQ58=""),1,IF(AQ58&gt;(Y58+Z58),1,0))</f>
        <v>0</v>
      </c>
      <c r="CP58" s="2487">
        <f t="shared" ref="CP58:CP62" si="130">IF(AND($F58&gt;0,AR58=""),1,IF(AR58&gt;$F58,1,0))</f>
        <v>0</v>
      </c>
      <c r="CQ58" s="2487">
        <f t="shared" ref="CQ58:CQ62" si="131">IF(AND((AK58+AL58)&gt;0,AS58=""),1,IF(AS58&gt;(AK58+AL58),1,0))</f>
        <v>0</v>
      </c>
      <c r="CR58" s="2487">
        <f t="shared" ref="CR58:CU58" si="132">IF(AND($D58&gt;0,AT58=""),1,IF(AT58&gt;$D58,1,0))</f>
        <v>0</v>
      </c>
      <c r="CS58" s="2487">
        <f t="shared" si="132"/>
        <v>0</v>
      </c>
      <c r="CT58" s="2487">
        <f t="shared" si="132"/>
        <v>0</v>
      </c>
      <c r="CU58" s="2487">
        <f t="shared" si="132"/>
        <v>0</v>
      </c>
      <c r="CV58" s="2487">
        <f t="shared" ref="CV58:CV62" si="133">IF(AND(D58&gt;0,AX58=""),1,IF(AX58&gt;D58,1,0))</f>
        <v>0</v>
      </c>
      <c r="CW58" s="505"/>
      <c r="CX58" s="505"/>
      <c r="CY58" s="505"/>
      <c r="CZ58" s="505"/>
    </row>
    <row r="59" spans="1:104" ht="15" customHeight="1" x14ac:dyDescent="0.25">
      <c r="A59" s="3179"/>
      <c r="B59" s="3180"/>
      <c r="C59" s="842" t="s">
        <v>1675</v>
      </c>
      <c r="D59" s="894">
        <f t="shared" si="119"/>
        <v>2</v>
      </c>
      <c r="E59" s="947">
        <f t="shared" ref="E59:F59" si="134">SUM(G59+I59+K59+M59+O59+Q59+S59+U59+W59+Y59+AA59+AC59+AE59+AG59+AI59+AK59+AM59+AO59)</f>
        <v>2</v>
      </c>
      <c r="F59" s="948">
        <f t="shared" si="134"/>
        <v>0</v>
      </c>
      <c r="G59" s="914">
        <v>2</v>
      </c>
      <c r="H59" s="915">
        <v>0</v>
      </c>
      <c r="I59" s="914">
        <v>0</v>
      </c>
      <c r="J59" s="915">
        <v>0</v>
      </c>
      <c r="K59" s="914">
        <v>0</v>
      </c>
      <c r="L59" s="915">
        <v>0</v>
      </c>
      <c r="M59" s="914">
        <v>0</v>
      </c>
      <c r="N59" s="915">
        <v>0</v>
      </c>
      <c r="O59" s="914">
        <v>0</v>
      </c>
      <c r="P59" s="915">
        <v>0</v>
      </c>
      <c r="Q59" s="914">
        <v>0</v>
      </c>
      <c r="R59" s="915">
        <v>0</v>
      </c>
      <c r="S59" s="914">
        <v>0</v>
      </c>
      <c r="T59" s="915">
        <v>0</v>
      </c>
      <c r="U59" s="914">
        <v>0</v>
      </c>
      <c r="V59" s="915">
        <v>0</v>
      </c>
      <c r="W59" s="914">
        <v>0</v>
      </c>
      <c r="X59" s="915">
        <v>0</v>
      </c>
      <c r="Y59" s="914">
        <v>0</v>
      </c>
      <c r="Z59" s="915">
        <v>0</v>
      </c>
      <c r="AA59" s="914">
        <v>0</v>
      </c>
      <c r="AB59" s="915">
        <v>0</v>
      </c>
      <c r="AC59" s="914">
        <v>0</v>
      </c>
      <c r="AD59" s="915">
        <v>0</v>
      </c>
      <c r="AE59" s="914">
        <v>0</v>
      </c>
      <c r="AF59" s="915">
        <v>0</v>
      </c>
      <c r="AG59" s="914">
        <v>0</v>
      </c>
      <c r="AH59" s="915">
        <v>0</v>
      </c>
      <c r="AI59" s="914">
        <v>0</v>
      </c>
      <c r="AJ59" s="915">
        <v>0</v>
      </c>
      <c r="AK59" s="914">
        <v>0</v>
      </c>
      <c r="AL59" s="915">
        <v>0</v>
      </c>
      <c r="AM59" s="914">
        <v>0</v>
      </c>
      <c r="AN59" s="915">
        <v>0</v>
      </c>
      <c r="AO59" s="914">
        <v>0</v>
      </c>
      <c r="AP59" s="916">
        <v>0</v>
      </c>
      <c r="AQ59" s="917">
        <v>0</v>
      </c>
      <c r="AR59" s="913">
        <v>0</v>
      </c>
      <c r="AS59" s="913">
        <v>0</v>
      </c>
      <c r="AT59" s="913">
        <v>0</v>
      </c>
      <c r="AU59" s="913">
        <v>0</v>
      </c>
      <c r="AV59" s="913">
        <v>0</v>
      </c>
      <c r="AW59" s="913">
        <v>0</v>
      </c>
      <c r="AX59" s="2503">
        <v>0</v>
      </c>
      <c r="AY59" s="240" t="str">
        <f t="shared" si="96"/>
        <v/>
      </c>
      <c r="CA59" s="2486" t="str">
        <f t="shared" si="121"/>
        <v/>
      </c>
      <c r="CB59" s="2486" t="str">
        <f t="shared" si="122"/>
        <v/>
      </c>
      <c r="CC59" s="2486" t="str">
        <f t="shared" si="123"/>
        <v/>
      </c>
      <c r="CD59" s="2486" t="str">
        <f t="shared" si="124"/>
        <v/>
      </c>
      <c r="CE59" s="2486" t="str">
        <f t="shared" si="125"/>
        <v/>
      </c>
      <c r="CF59" s="2486" t="str">
        <f t="shared" si="126"/>
        <v/>
      </c>
      <c r="CG59" s="2486" t="str">
        <f t="shared" si="127"/>
        <v/>
      </c>
      <c r="CH59" s="2486" t="str">
        <f t="shared" si="128"/>
        <v/>
      </c>
      <c r="CI59" s="505"/>
      <c r="CJ59" s="505"/>
      <c r="CK59" s="505"/>
      <c r="CL59" s="505"/>
      <c r="CM59" s="505"/>
      <c r="CN59" s="505"/>
      <c r="CO59" s="2487">
        <f t="shared" si="129"/>
        <v>0</v>
      </c>
      <c r="CP59" s="2487">
        <f t="shared" si="130"/>
        <v>0</v>
      </c>
      <c r="CQ59" s="2487">
        <f t="shared" si="131"/>
        <v>0</v>
      </c>
      <c r="CR59" s="2487">
        <f t="shared" ref="CR59:CU59" si="135">IF(AND($D59&gt;0,AT59=""),1,IF(AT59&gt;$D59,1,0))</f>
        <v>0</v>
      </c>
      <c r="CS59" s="2487">
        <f t="shared" si="135"/>
        <v>0</v>
      </c>
      <c r="CT59" s="2487">
        <f t="shared" si="135"/>
        <v>0</v>
      </c>
      <c r="CU59" s="2487">
        <f t="shared" si="135"/>
        <v>0</v>
      </c>
      <c r="CV59" s="2487">
        <f t="shared" si="133"/>
        <v>0</v>
      </c>
      <c r="CW59" s="505"/>
      <c r="CX59" s="505"/>
      <c r="CY59" s="505"/>
      <c r="CZ59" s="505"/>
    </row>
    <row r="60" spans="1:104" ht="15" customHeight="1" x14ac:dyDescent="0.25">
      <c r="A60" s="3179"/>
      <c r="B60" s="3180"/>
      <c r="C60" s="842" t="s">
        <v>1676</v>
      </c>
      <c r="D60" s="894">
        <f t="shared" si="119"/>
        <v>1</v>
      </c>
      <c r="E60" s="947">
        <f t="shared" ref="E60:F60" si="136">SUM(G60+I60+K60+M60+O60+Q60+S60+U60+W60+Y60+AA60+AC60+AE60+AG60+AI60+AK60+AM60+AO60)</f>
        <v>0</v>
      </c>
      <c r="F60" s="948">
        <f t="shared" si="136"/>
        <v>1</v>
      </c>
      <c r="G60" s="949"/>
      <c r="H60" s="950"/>
      <c r="I60" s="914">
        <v>0</v>
      </c>
      <c r="J60" s="915">
        <v>1</v>
      </c>
      <c r="K60" s="914">
        <v>0</v>
      </c>
      <c r="L60" s="915">
        <v>0</v>
      </c>
      <c r="M60" s="914">
        <v>0</v>
      </c>
      <c r="N60" s="915">
        <v>0</v>
      </c>
      <c r="O60" s="914">
        <v>0</v>
      </c>
      <c r="P60" s="915">
        <v>0</v>
      </c>
      <c r="Q60" s="914">
        <v>0</v>
      </c>
      <c r="R60" s="915">
        <v>0</v>
      </c>
      <c r="S60" s="914">
        <v>0</v>
      </c>
      <c r="T60" s="915">
        <v>0</v>
      </c>
      <c r="U60" s="914">
        <v>0</v>
      </c>
      <c r="V60" s="915">
        <v>0</v>
      </c>
      <c r="W60" s="914">
        <v>0</v>
      </c>
      <c r="X60" s="915">
        <v>0</v>
      </c>
      <c r="Y60" s="914">
        <v>0</v>
      </c>
      <c r="Z60" s="915">
        <v>0</v>
      </c>
      <c r="AA60" s="914">
        <v>0</v>
      </c>
      <c r="AB60" s="915">
        <v>0</v>
      </c>
      <c r="AC60" s="914">
        <v>0</v>
      </c>
      <c r="AD60" s="915">
        <v>0</v>
      </c>
      <c r="AE60" s="914">
        <v>0</v>
      </c>
      <c r="AF60" s="915">
        <v>0</v>
      </c>
      <c r="AG60" s="914">
        <v>0</v>
      </c>
      <c r="AH60" s="915">
        <v>0</v>
      </c>
      <c r="AI60" s="914">
        <v>0</v>
      </c>
      <c r="AJ60" s="915">
        <v>0</v>
      </c>
      <c r="AK60" s="914">
        <v>0</v>
      </c>
      <c r="AL60" s="915">
        <v>0</v>
      </c>
      <c r="AM60" s="914">
        <v>0</v>
      </c>
      <c r="AN60" s="915">
        <v>0</v>
      </c>
      <c r="AO60" s="914">
        <v>0</v>
      </c>
      <c r="AP60" s="916">
        <v>0</v>
      </c>
      <c r="AQ60" s="917">
        <v>0</v>
      </c>
      <c r="AR60" s="913">
        <v>0</v>
      </c>
      <c r="AS60" s="913">
        <v>0</v>
      </c>
      <c r="AT60" s="913">
        <v>0</v>
      </c>
      <c r="AU60" s="913">
        <v>0</v>
      </c>
      <c r="AV60" s="913">
        <v>0</v>
      </c>
      <c r="AW60" s="913">
        <v>0</v>
      </c>
      <c r="AX60" s="2503">
        <v>0</v>
      </c>
      <c r="AY60" s="240" t="str">
        <f t="shared" si="96"/>
        <v/>
      </c>
      <c r="CA60" s="2486" t="str">
        <f t="shared" si="121"/>
        <v/>
      </c>
      <c r="CB60" s="2486" t="str">
        <f t="shared" si="122"/>
        <v/>
      </c>
      <c r="CC60" s="2486" t="str">
        <f t="shared" si="123"/>
        <v/>
      </c>
      <c r="CD60" s="2486" t="str">
        <f t="shared" si="124"/>
        <v/>
      </c>
      <c r="CE60" s="2486" t="str">
        <f t="shared" si="125"/>
        <v/>
      </c>
      <c r="CF60" s="2486" t="str">
        <f t="shared" si="126"/>
        <v/>
      </c>
      <c r="CG60" s="2486" t="str">
        <f t="shared" si="127"/>
        <v/>
      </c>
      <c r="CH60" s="2486" t="str">
        <f t="shared" si="128"/>
        <v/>
      </c>
      <c r="CI60" s="505"/>
      <c r="CJ60" s="505"/>
      <c r="CK60" s="505"/>
      <c r="CL60" s="505"/>
      <c r="CM60" s="505"/>
      <c r="CN60" s="505"/>
      <c r="CO60" s="2487">
        <f t="shared" si="129"/>
        <v>0</v>
      </c>
      <c r="CP60" s="2487">
        <f t="shared" si="130"/>
        <v>0</v>
      </c>
      <c r="CQ60" s="2487">
        <f t="shared" si="131"/>
        <v>0</v>
      </c>
      <c r="CR60" s="2487">
        <f t="shared" ref="CR60:CU60" si="137">IF(AND($D60&gt;0,AT60=""),1,IF(AT60&gt;$D60,1,0))</f>
        <v>0</v>
      </c>
      <c r="CS60" s="2487">
        <f t="shared" si="137"/>
        <v>0</v>
      </c>
      <c r="CT60" s="2487">
        <f t="shared" si="137"/>
        <v>0</v>
      </c>
      <c r="CU60" s="2487">
        <f t="shared" si="137"/>
        <v>0</v>
      </c>
      <c r="CV60" s="2487">
        <f t="shared" si="133"/>
        <v>0</v>
      </c>
      <c r="CW60" s="505"/>
      <c r="CX60" s="505"/>
      <c r="CY60" s="505"/>
      <c r="CZ60" s="505"/>
    </row>
    <row r="61" spans="1:104" ht="15" customHeight="1" x14ac:dyDescent="0.25">
      <c r="A61" s="3179"/>
      <c r="B61" s="3180"/>
      <c r="C61" s="842" t="s">
        <v>1677</v>
      </c>
      <c r="D61" s="894">
        <f t="shared" si="119"/>
        <v>0</v>
      </c>
      <c r="E61" s="947">
        <f t="shared" ref="E61:F61" si="138">SUM(G61+I61+K61+M61+O61+Q61+S61+U61+W61+Y61+AA61+AC61+AE61+AG61+AI61+AK61+AM61+AO61)</f>
        <v>0</v>
      </c>
      <c r="F61" s="948">
        <f t="shared" si="138"/>
        <v>0</v>
      </c>
      <c r="G61" s="949"/>
      <c r="H61" s="950"/>
      <c r="I61" s="949"/>
      <c r="J61" s="950"/>
      <c r="K61" s="914">
        <v>0</v>
      </c>
      <c r="L61" s="915">
        <v>0</v>
      </c>
      <c r="M61" s="914">
        <v>0</v>
      </c>
      <c r="N61" s="915">
        <v>0</v>
      </c>
      <c r="O61" s="914">
        <v>0</v>
      </c>
      <c r="P61" s="915">
        <v>0</v>
      </c>
      <c r="Q61" s="914">
        <v>0</v>
      </c>
      <c r="R61" s="915">
        <v>0</v>
      </c>
      <c r="S61" s="914">
        <v>0</v>
      </c>
      <c r="T61" s="915">
        <v>0</v>
      </c>
      <c r="U61" s="914">
        <v>0</v>
      </c>
      <c r="V61" s="915">
        <v>0</v>
      </c>
      <c r="W61" s="914">
        <v>0</v>
      </c>
      <c r="X61" s="915">
        <v>0</v>
      </c>
      <c r="Y61" s="914">
        <v>0</v>
      </c>
      <c r="Z61" s="915">
        <v>0</v>
      </c>
      <c r="AA61" s="914">
        <v>0</v>
      </c>
      <c r="AB61" s="915">
        <v>0</v>
      </c>
      <c r="AC61" s="914">
        <v>0</v>
      </c>
      <c r="AD61" s="915">
        <v>0</v>
      </c>
      <c r="AE61" s="914">
        <v>0</v>
      </c>
      <c r="AF61" s="915">
        <v>0</v>
      </c>
      <c r="AG61" s="914">
        <v>0</v>
      </c>
      <c r="AH61" s="915">
        <v>0</v>
      </c>
      <c r="AI61" s="914">
        <v>0</v>
      </c>
      <c r="AJ61" s="915">
        <v>0</v>
      </c>
      <c r="AK61" s="914">
        <v>0</v>
      </c>
      <c r="AL61" s="915">
        <v>0</v>
      </c>
      <c r="AM61" s="914">
        <v>0</v>
      </c>
      <c r="AN61" s="915">
        <v>0</v>
      </c>
      <c r="AO61" s="914">
        <v>0</v>
      </c>
      <c r="AP61" s="916">
        <v>0</v>
      </c>
      <c r="AQ61" s="917">
        <v>0</v>
      </c>
      <c r="AR61" s="913">
        <v>0</v>
      </c>
      <c r="AS61" s="913">
        <v>0</v>
      </c>
      <c r="AT61" s="913">
        <v>0</v>
      </c>
      <c r="AU61" s="913">
        <v>0</v>
      </c>
      <c r="AV61" s="913">
        <v>0</v>
      </c>
      <c r="AW61" s="913">
        <v>0</v>
      </c>
      <c r="AX61" s="2503">
        <v>0</v>
      </c>
      <c r="AY61" s="240" t="str">
        <f t="shared" si="96"/>
        <v/>
      </c>
      <c r="CA61" s="2486" t="str">
        <f t="shared" si="121"/>
        <v/>
      </c>
      <c r="CB61" s="2486" t="str">
        <f t="shared" si="122"/>
        <v/>
      </c>
      <c r="CC61" s="2486" t="str">
        <f t="shared" si="123"/>
        <v/>
      </c>
      <c r="CD61" s="2486" t="str">
        <f t="shared" si="124"/>
        <v/>
      </c>
      <c r="CE61" s="2486" t="str">
        <f t="shared" si="125"/>
        <v/>
      </c>
      <c r="CF61" s="2486" t="str">
        <f t="shared" si="126"/>
        <v/>
      </c>
      <c r="CG61" s="2486" t="str">
        <f t="shared" si="127"/>
        <v/>
      </c>
      <c r="CH61" s="2486" t="str">
        <f t="shared" si="128"/>
        <v/>
      </c>
      <c r="CI61" s="505"/>
      <c r="CJ61" s="505"/>
      <c r="CK61" s="505"/>
      <c r="CL61" s="505"/>
      <c r="CM61" s="505"/>
      <c r="CN61" s="505"/>
      <c r="CO61" s="2487">
        <f t="shared" si="129"/>
        <v>0</v>
      </c>
      <c r="CP61" s="2487">
        <f t="shared" si="130"/>
        <v>0</v>
      </c>
      <c r="CQ61" s="2487">
        <f t="shared" si="131"/>
        <v>0</v>
      </c>
      <c r="CR61" s="2487">
        <f t="shared" ref="CR61:CU61" si="139">IF(AND($D61&gt;0,AT61=""),1,IF(AT61&gt;$D61,1,0))</f>
        <v>0</v>
      </c>
      <c r="CS61" s="2487">
        <f t="shared" si="139"/>
        <v>0</v>
      </c>
      <c r="CT61" s="2487">
        <f t="shared" si="139"/>
        <v>0</v>
      </c>
      <c r="CU61" s="2487">
        <f t="shared" si="139"/>
        <v>0</v>
      </c>
      <c r="CV61" s="2487">
        <f t="shared" si="133"/>
        <v>0</v>
      </c>
      <c r="CW61" s="505"/>
      <c r="CX61" s="505"/>
      <c r="CY61" s="505"/>
      <c r="CZ61" s="505"/>
    </row>
    <row r="62" spans="1:104" ht="15" customHeight="1" x14ac:dyDescent="0.25">
      <c r="A62" s="3150"/>
      <c r="B62" s="3140"/>
      <c r="C62" s="843" t="s">
        <v>1678</v>
      </c>
      <c r="D62" s="919">
        <f t="shared" si="119"/>
        <v>1</v>
      </c>
      <c r="E62" s="936">
        <f t="shared" ref="E62:F62" si="140">SUM(G62+I62+K62+M62+O62+Q62+S62+U62+W62+Y62+AA62+AC62+AE62+AG62+AI62+AK62+AM62+AO62)</f>
        <v>0</v>
      </c>
      <c r="F62" s="951">
        <f t="shared" si="140"/>
        <v>1</v>
      </c>
      <c r="G62" s="937"/>
      <c r="H62" s="952"/>
      <c r="I62" s="937"/>
      <c r="J62" s="952"/>
      <c r="K62" s="920">
        <v>0</v>
      </c>
      <c r="L62" s="938">
        <v>0</v>
      </c>
      <c r="M62" s="920">
        <v>0</v>
      </c>
      <c r="N62" s="938">
        <v>0</v>
      </c>
      <c r="O62" s="920">
        <v>0</v>
      </c>
      <c r="P62" s="938">
        <v>0</v>
      </c>
      <c r="Q62" s="920">
        <v>0</v>
      </c>
      <c r="R62" s="938">
        <v>0</v>
      </c>
      <c r="S62" s="920">
        <v>0</v>
      </c>
      <c r="T62" s="938">
        <v>0</v>
      </c>
      <c r="U62" s="920">
        <v>0</v>
      </c>
      <c r="V62" s="938">
        <v>0</v>
      </c>
      <c r="W62" s="920">
        <v>0</v>
      </c>
      <c r="X62" s="938">
        <v>0</v>
      </c>
      <c r="Y62" s="920">
        <v>0</v>
      </c>
      <c r="Z62" s="938">
        <v>1</v>
      </c>
      <c r="AA62" s="920">
        <v>0</v>
      </c>
      <c r="AB62" s="938">
        <v>0</v>
      </c>
      <c r="AC62" s="920">
        <v>0</v>
      </c>
      <c r="AD62" s="938">
        <v>0</v>
      </c>
      <c r="AE62" s="920">
        <v>0</v>
      </c>
      <c r="AF62" s="938">
        <v>0</v>
      </c>
      <c r="AG62" s="920">
        <v>0</v>
      </c>
      <c r="AH62" s="938">
        <v>0</v>
      </c>
      <c r="AI62" s="920">
        <v>0</v>
      </c>
      <c r="AJ62" s="938">
        <v>0</v>
      </c>
      <c r="AK62" s="920">
        <v>0</v>
      </c>
      <c r="AL62" s="938">
        <v>0</v>
      </c>
      <c r="AM62" s="920">
        <v>0</v>
      </c>
      <c r="AN62" s="938">
        <v>0</v>
      </c>
      <c r="AO62" s="920">
        <v>0</v>
      </c>
      <c r="AP62" s="939">
        <v>0</v>
      </c>
      <c r="AQ62" s="940">
        <v>1</v>
      </c>
      <c r="AR62" s="941">
        <v>0</v>
      </c>
      <c r="AS62" s="941">
        <v>0</v>
      </c>
      <c r="AT62" s="941">
        <v>0</v>
      </c>
      <c r="AU62" s="941">
        <v>0</v>
      </c>
      <c r="AV62" s="941">
        <v>0</v>
      </c>
      <c r="AW62" s="941">
        <v>0</v>
      </c>
      <c r="AX62" s="2528">
        <v>0</v>
      </c>
      <c r="AY62" s="240" t="str">
        <f t="shared" si="96"/>
        <v/>
      </c>
      <c r="CA62" s="2486" t="str">
        <f t="shared" si="121"/>
        <v/>
      </c>
      <c r="CB62" s="2486" t="str">
        <f t="shared" si="122"/>
        <v/>
      </c>
      <c r="CC62" s="2486" t="str">
        <f t="shared" si="123"/>
        <v/>
      </c>
      <c r="CD62" s="2486" t="str">
        <f t="shared" si="124"/>
        <v/>
      </c>
      <c r="CE62" s="2486" t="str">
        <f t="shared" si="125"/>
        <v/>
      </c>
      <c r="CF62" s="2486" t="str">
        <f t="shared" si="126"/>
        <v/>
      </c>
      <c r="CG62" s="2486" t="str">
        <f t="shared" si="127"/>
        <v/>
      </c>
      <c r="CH62" s="2486" t="str">
        <f t="shared" si="128"/>
        <v/>
      </c>
      <c r="CI62" s="505"/>
      <c r="CJ62" s="505"/>
      <c r="CK62" s="505"/>
      <c r="CL62" s="505"/>
      <c r="CM62" s="505"/>
      <c r="CN62" s="505"/>
      <c r="CO62" s="2487">
        <f t="shared" si="129"/>
        <v>0</v>
      </c>
      <c r="CP62" s="2487">
        <f t="shared" si="130"/>
        <v>0</v>
      </c>
      <c r="CQ62" s="2487">
        <f t="shared" si="131"/>
        <v>0</v>
      </c>
      <c r="CR62" s="2487">
        <f t="shared" ref="CR62:CU62" si="141">IF(AND($D62&gt;0,AT62=""),1,IF(AT62&gt;$D62,1,0))</f>
        <v>0</v>
      </c>
      <c r="CS62" s="2487">
        <f t="shared" si="141"/>
        <v>0</v>
      </c>
      <c r="CT62" s="2487">
        <f t="shared" si="141"/>
        <v>0</v>
      </c>
      <c r="CU62" s="2487">
        <f t="shared" si="141"/>
        <v>0</v>
      </c>
      <c r="CV62" s="2487">
        <f t="shared" si="133"/>
        <v>0</v>
      </c>
      <c r="CW62" s="505"/>
      <c r="CX62" s="505"/>
      <c r="CY62" s="505"/>
      <c r="CZ62" s="505"/>
    </row>
    <row r="63" spans="1:104" ht="15" customHeight="1" x14ac:dyDescent="0.25">
      <c r="A63" s="3143" t="s">
        <v>82</v>
      </c>
      <c r="B63" s="3124"/>
      <c r="C63" s="3122"/>
      <c r="D63" s="723">
        <f t="shared" ref="D63:AX63" si="142">SUM(D58:D62)</f>
        <v>65</v>
      </c>
      <c r="E63" s="724">
        <f t="shared" si="142"/>
        <v>25</v>
      </c>
      <c r="F63" s="725">
        <f t="shared" si="142"/>
        <v>40</v>
      </c>
      <c r="G63" s="723">
        <f t="shared" si="142"/>
        <v>2</v>
      </c>
      <c r="H63" s="2355">
        <f t="shared" si="142"/>
        <v>3</v>
      </c>
      <c r="I63" s="723">
        <f t="shared" si="142"/>
        <v>0</v>
      </c>
      <c r="J63" s="2355">
        <f t="shared" si="142"/>
        <v>1</v>
      </c>
      <c r="K63" s="723">
        <f t="shared" si="142"/>
        <v>0</v>
      </c>
      <c r="L63" s="2355">
        <f t="shared" si="142"/>
        <v>0</v>
      </c>
      <c r="M63" s="723">
        <f t="shared" si="142"/>
        <v>0</v>
      </c>
      <c r="N63" s="2355">
        <f t="shared" si="142"/>
        <v>0</v>
      </c>
      <c r="O63" s="723">
        <f t="shared" si="142"/>
        <v>0</v>
      </c>
      <c r="P63" s="2355">
        <f t="shared" si="142"/>
        <v>0</v>
      </c>
      <c r="Q63" s="723">
        <f t="shared" si="142"/>
        <v>0</v>
      </c>
      <c r="R63" s="2355">
        <f t="shared" si="142"/>
        <v>0</v>
      </c>
      <c r="S63" s="723">
        <f t="shared" si="142"/>
        <v>0</v>
      </c>
      <c r="T63" s="725">
        <f t="shared" si="142"/>
        <v>0</v>
      </c>
      <c r="U63" s="723">
        <f t="shared" si="142"/>
        <v>0</v>
      </c>
      <c r="V63" s="2355">
        <f t="shared" si="142"/>
        <v>1</v>
      </c>
      <c r="W63" s="723">
        <f t="shared" si="142"/>
        <v>1</v>
      </c>
      <c r="X63" s="2355">
        <f t="shared" si="142"/>
        <v>1</v>
      </c>
      <c r="Y63" s="723">
        <f t="shared" si="142"/>
        <v>0</v>
      </c>
      <c r="Z63" s="2355">
        <f t="shared" si="142"/>
        <v>2</v>
      </c>
      <c r="AA63" s="723">
        <f t="shared" si="142"/>
        <v>0</v>
      </c>
      <c r="AB63" s="2355">
        <f t="shared" si="142"/>
        <v>1</v>
      </c>
      <c r="AC63" s="723">
        <f t="shared" si="142"/>
        <v>5</v>
      </c>
      <c r="AD63" s="2355">
        <f t="shared" si="142"/>
        <v>6</v>
      </c>
      <c r="AE63" s="723">
        <f t="shared" si="142"/>
        <v>6</v>
      </c>
      <c r="AF63" s="2355">
        <f t="shared" si="142"/>
        <v>14</v>
      </c>
      <c r="AG63" s="723">
        <f t="shared" si="142"/>
        <v>3</v>
      </c>
      <c r="AH63" s="2355">
        <f t="shared" si="142"/>
        <v>4</v>
      </c>
      <c r="AI63" s="723">
        <f t="shared" si="142"/>
        <v>3</v>
      </c>
      <c r="AJ63" s="2355">
        <f t="shared" si="142"/>
        <v>2</v>
      </c>
      <c r="AK63" s="723">
        <f t="shared" si="142"/>
        <v>2</v>
      </c>
      <c r="AL63" s="2355">
        <f t="shared" si="142"/>
        <v>1</v>
      </c>
      <c r="AM63" s="723">
        <f t="shared" si="142"/>
        <v>2</v>
      </c>
      <c r="AN63" s="2355">
        <f t="shared" si="142"/>
        <v>4</v>
      </c>
      <c r="AO63" s="723">
        <f t="shared" si="142"/>
        <v>1</v>
      </c>
      <c r="AP63" s="942">
        <f t="shared" si="142"/>
        <v>0</v>
      </c>
      <c r="AQ63" s="943">
        <f t="shared" si="142"/>
        <v>1</v>
      </c>
      <c r="AR63" s="724">
        <f t="shared" si="142"/>
        <v>12</v>
      </c>
      <c r="AS63" s="724">
        <f t="shared" si="142"/>
        <v>2</v>
      </c>
      <c r="AT63" s="724">
        <f t="shared" si="142"/>
        <v>0</v>
      </c>
      <c r="AU63" s="724">
        <f t="shared" si="142"/>
        <v>0</v>
      </c>
      <c r="AV63" s="724">
        <f t="shared" si="142"/>
        <v>0</v>
      </c>
      <c r="AW63" s="724">
        <f t="shared" si="142"/>
        <v>0</v>
      </c>
      <c r="AX63" s="2512">
        <f t="shared" si="142"/>
        <v>34</v>
      </c>
      <c r="CA63" s="505"/>
      <c r="CB63" s="505"/>
      <c r="CC63" s="505"/>
      <c r="CD63" s="505"/>
      <c r="CE63" s="505"/>
      <c r="CF63" s="505"/>
      <c r="CG63" s="505"/>
      <c r="CH63" s="505"/>
      <c r="CI63" s="505"/>
      <c r="CJ63" s="505"/>
      <c r="CK63" s="505"/>
      <c r="CL63" s="505"/>
      <c r="CM63" s="505"/>
      <c r="CN63" s="505"/>
      <c r="CO63" s="505"/>
      <c r="CP63" s="505"/>
      <c r="CQ63" s="505"/>
      <c r="CR63" s="505"/>
      <c r="CS63" s="505"/>
      <c r="CT63" s="505"/>
      <c r="CU63" s="505"/>
      <c r="CV63" s="505"/>
      <c r="CW63" s="505"/>
      <c r="CX63" s="505"/>
      <c r="CY63" s="505"/>
      <c r="CZ63" s="505"/>
    </row>
    <row r="64" spans="1:104" ht="15" customHeight="1" x14ac:dyDescent="0.25">
      <c r="A64" s="3375" t="s">
        <v>1679</v>
      </c>
      <c r="B64" s="3149"/>
      <c r="C64" s="410">
        <v>0</v>
      </c>
      <c r="D64" s="933">
        <f t="shared" ref="D64:D66" si="143">SUM(E64:F64)</f>
        <v>0</v>
      </c>
      <c r="E64" s="953">
        <f t="shared" ref="E64:F64" si="144">SUM(AA64+AC64+AE64+AG64+AI64+AK64+AM64+AO64)</f>
        <v>0</v>
      </c>
      <c r="F64" s="954">
        <f t="shared" si="144"/>
        <v>0</v>
      </c>
      <c r="G64" s="955"/>
      <c r="H64" s="956"/>
      <c r="I64" s="2532"/>
      <c r="J64" s="956"/>
      <c r="K64" s="2532"/>
      <c r="L64" s="956"/>
      <c r="M64" s="2532"/>
      <c r="N64" s="956"/>
      <c r="O64" s="2532"/>
      <c r="P64" s="956"/>
      <c r="Q64" s="2532"/>
      <c r="R64" s="956"/>
      <c r="S64" s="2533"/>
      <c r="T64" s="2534"/>
      <c r="U64" s="2532"/>
      <c r="V64" s="956"/>
      <c r="W64" s="2532"/>
      <c r="X64" s="956"/>
      <c r="Y64" s="2532"/>
      <c r="Z64" s="956"/>
      <c r="AA64" s="2520"/>
      <c r="AB64" s="2521"/>
      <c r="AC64" s="957"/>
      <c r="AD64" s="958"/>
      <c r="AE64" s="2509"/>
      <c r="AF64" s="959"/>
      <c r="AG64" s="2509"/>
      <c r="AH64" s="959"/>
      <c r="AI64" s="2522"/>
      <c r="AJ64" s="2521"/>
      <c r="AK64" s="2520"/>
      <c r="AL64" s="2521"/>
      <c r="AM64" s="957"/>
      <c r="AN64" s="958"/>
      <c r="AO64" s="2522"/>
      <c r="AP64" s="909"/>
      <c r="AQ64" s="960"/>
      <c r="AR64" s="2526"/>
      <c r="AS64" s="2526"/>
      <c r="AT64" s="961"/>
      <c r="AU64" s="2526"/>
      <c r="AV64" s="2526"/>
      <c r="AW64" s="961"/>
      <c r="AX64" s="2535"/>
      <c r="AY64" s="240" t="str">
        <f t="shared" ref="AY64:AY66" si="145">CA64&amp;CB64&amp;CC64&amp;CD64&amp;CE64&amp;CF64&amp;CG64&amp;CH64</f>
        <v/>
      </c>
      <c r="CA64" s="2486" t="str">
        <f t="shared" ref="CA64:CA66" si="146"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486" t="str">
        <f t="shared" ref="CB64:CB66" si="147">IF(AND($F64&gt;0,AR64="")," * No olvide digitar la variable Gestante. Digite cero si no tiene.",IF(AR64&gt;$F64," * La variable Gestante NO DEBEN ser mayor al Total de Mujeres. ",""))</f>
        <v/>
      </c>
      <c r="CC64" s="2486" t="str">
        <f t="shared" ref="CC64:CC66" si="14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486" t="str">
        <f t="shared" ref="CD64:CD66" si="149">IF(AND(D64&gt;0,AT64="")," * No olvide digitar la variable Usuarios con Discapacidad. Digite Cero si no tiene.",IF(AT64&gt;D64," * La variable Usuarios con Discapacidad No puede ser mayor al Total Ambos Sexos.",""))</f>
        <v/>
      </c>
      <c r="CE64" s="2486" t="str">
        <f t="shared" ref="CE64:CE66" si="150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486" t="str">
        <f t="shared" ref="CF64:CF66" si="151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486" t="str">
        <f t="shared" ref="CG64:CG66" si="152">IF(AND($D64&gt;0,AW64="")," * No olvide digitar la variable Migrantes. Digite Cero si no tiene.",IF(AW64&gt;$D64," * La variable Migrantes No puede ser mayor al Total Ambos Sexos.",""))</f>
        <v/>
      </c>
      <c r="CH64" s="2486" t="str">
        <f t="shared" ref="CH64:CH66" si="153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I64" s="505"/>
      <c r="CJ64" s="505"/>
      <c r="CK64" s="505"/>
      <c r="CL64" s="505"/>
      <c r="CM64" s="505"/>
      <c r="CN64" s="505"/>
      <c r="CO64" s="2487">
        <f t="shared" ref="CO64:CO66" si="154">IF(AND((Y64+Z64)&gt;0,AQ64=""),1,IF(AQ64&gt;(Y64+Z64),1,0))</f>
        <v>0</v>
      </c>
      <c r="CP64" s="2487">
        <f t="shared" ref="CP64:CP66" si="155">IF(AND($F64&gt;0,AR64=""),1,IF(AR64&gt;$F64,1,0))</f>
        <v>0</v>
      </c>
      <c r="CQ64" s="2487">
        <f t="shared" ref="CQ64:CQ66" si="156">IF(AND((AK64+AL64)&gt;0,AS64=""),1,IF(AS64&gt;(AK64+AL64),1,0))</f>
        <v>0</v>
      </c>
      <c r="CR64" s="2487">
        <f t="shared" ref="CR64:CU64" si="157">IF(AND($D64&gt;0,AT64=""),1,IF(AT64&gt;$D64,1,0))</f>
        <v>0</v>
      </c>
      <c r="CS64" s="2487">
        <f t="shared" si="157"/>
        <v>0</v>
      </c>
      <c r="CT64" s="2487">
        <f t="shared" si="157"/>
        <v>0</v>
      </c>
      <c r="CU64" s="2487">
        <f t="shared" si="157"/>
        <v>0</v>
      </c>
      <c r="CV64" s="2487">
        <f t="shared" ref="CV64:CV66" si="158">IF(AND(D64&gt;0,AX64=""),1,IF(AX64&gt;D64,1,0))</f>
        <v>0</v>
      </c>
      <c r="CW64" s="505"/>
      <c r="CX64" s="505"/>
      <c r="CY64" s="505"/>
      <c r="CZ64" s="505"/>
    </row>
    <row r="65" spans="1:104" ht="15" customHeight="1" x14ac:dyDescent="0.25">
      <c r="A65" s="3179"/>
      <c r="B65" s="3180"/>
      <c r="C65" s="842" t="s">
        <v>1680</v>
      </c>
      <c r="D65" s="933">
        <f t="shared" si="143"/>
        <v>0</v>
      </c>
      <c r="E65" s="953">
        <f t="shared" ref="E65:F65" si="159">SUM(AA65+AC65+AE65+AG65+AI65+AK65+AM65+AO65)</f>
        <v>0</v>
      </c>
      <c r="F65" s="954">
        <f t="shared" si="159"/>
        <v>0</v>
      </c>
      <c r="G65" s="962"/>
      <c r="H65" s="963"/>
      <c r="I65" s="962"/>
      <c r="J65" s="963"/>
      <c r="K65" s="962"/>
      <c r="L65" s="963"/>
      <c r="M65" s="962"/>
      <c r="N65" s="963"/>
      <c r="O65" s="962"/>
      <c r="P65" s="963"/>
      <c r="Q65" s="962"/>
      <c r="R65" s="963"/>
      <c r="S65" s="2533"/>
      <c r="T65" s="2534"/>
      <c r="U65" s="962"/>
      <c r="V65" s="963"/>
      <c r="W65" s="962"/>
      <c r="X65" s="963"/>
      <c r="Y65" s="962"/>
      <c r="Z65" s="963"/>
      <c r="AA65" s="2520"/>
      <c r="AB65" s="2521"/>
      <c r="AC65" s="2520"/>
      <c r="AD65" s="2521"/>
      <c r="AE65" s="2522"/>
      <c r="AF65" s="2521"/>
      <c r="AG65" s="2522"/>
      <c r="AH65" s="2521"/>
      <c r="AI65" s="2522"/>
      <c r="AJ65" s="2521"/>
      <c r="AK65" s="2520"/>
      <c r="AL65" s="2521"/>
      <c r="AM65" s="2520"/>
      <c r="AN65" s="2521"/>
      <c r="AO65" s="2522"/>
      <c r="AP65" s="2524"/>
      <c r="AQ65" s="2525"/>
      <c r="AR65" s="2526"/>
      <c r="AS65" s="2526"/>
      <c r="AT65" s="2526"/>
      <c r="AU65" s="2526"/>
      <c r="AV65" s="2526"/>
      <c r="AW65" s="2526"/>
      <c r="AX65" s="934"/>
      <c r="AY65" s="240" t="str">
        <f t="shared" si="145"/>
        <v/>
      </c>
      <c r="CA65" s="2486" t="str">
        <f t="shared" si="146"/>
        <v/>
      </c>
      <c r="CB65" s="2486" t="str">
        <f t="shared" si="147"/>
        <v/>
      </c>
      <c r="CC65" s="2486" t="str">
        <f t="shared" si="148"/>
        <v/>
      </c>
      <c r="CD65" s="2486" t="str">
        <f t="shared" si="149"/>
        <v/>
      </c>
      <c r="CE65" s="2486" t="str">
        <f t="shared" si="150"/>
        <v/>
      </c>
      <c r="CF65" s="2486" t="str">
        <f t="shared" si="151"/>
        <v/>
      </c>
      <c r="CG65" s="2486" t="str">
        <f t="shared" si="152"/>
        <v/>
      </c>
      <c r="CH65" s="2486" t="str">
        <f t="shared" si="153"/>
        <v/>
      </c>
      <c r="CI65" s="505"/>
      <c r="CJ65" s="505"/>
      <c r="CK65" s="505"/>
      <c r="CL65" s="505"/>
      <c r="CM65" s="505"/>
      <c r="CN65" s="505"/>
      <c r="CO65" s="2487">
        <f t="shared" si="154"/>
        <v>0</v>
      </c>
      <c r="CP65" s="2487">
        <f t="shared" si="155"/>
        <v>0</v>
      </c>
      <c r="CQ65" s="2487">
        <f t="shared" si="156"/>
        <v>0</v>
      </c>
      <c r="CR65" s="2487">
        <f t="shared" ref="CR65:CU65" si="160">IF(AND($D65&gt;0,AT65=""),1,IF(AT65&gt;$D65,1,0))</f>
        <v>0</v>
      </c>
      <c r="CS65" s="2487">
        <f t="shared" si="160"/>
        <v>0</v>
      </c>
      <c r="CT65" s="2487">
        <f t="shared" si="160"/>
        <v>0</v>
      </c>
      <c r="CU65" s="2487">
        <f t="shared" si="160"/>
        <v>0</v>
      </c>
      <c r="CV65" s="2487">
        <f t="shared" si="158"/>
        <v>0</v>
      </c>
      <c r="CW65" s="505"/>
      <c r="CX65" s="505"/>
      <c r="CY65" s="505"/>
      <c r="CZ65" s="505"/>
    </row>
    <row r="66" spans="1:104" ht="15" customHeight="1" x14ac:dyDescent="0.25">
      <c r="A66" s="3150"/>
      <c r="B66" s="3140"/>
      <c r="C66" s="843" t="s">
        <v>1681</v>
      </c>
      <c r="D66" s="933">
        <f t="shared" si="143"/>
        <v>0</v>
      </c>
      <c r="E66" s="953">
        <f t="shared" ref="E66:F66" si="161">SUM(AA66+AC66+AE66+AG66+AI66+AK66+AM66+AO66)</f>
        <v>0</v>
      </c>
      <c r="F66" s="954">
        <f t="shared" si="161"/>
        <v>0</v>
      </c>
      <c r="G66" s="962"/>
      <c r="H66" s="963"/>
      <c r="I66" s="962"/>
      <c r="J66" s="963"/>
      <c r="K66" s="962"/>
      <c r="L66" s="963"/>
      <c r="M66" s="962"/>
      <c r="N66" s="963"/>
      <c r="O66" s="962"/>
      <c r="P66" s="963"/>
      <c r="Q66" s="962"/>
      <c r="R66" s="963"/>
      <c r="S66" s="2533"/>
      <c r="T66" s="2534"/>
      <c r="U66" s="962"/>
      <c r="V66" s="963"/>
      <c r="W66" s="962"/>
      <c r="X66" s="963"/>
      <c r="Y66" s="962"/>
      <c r="Z66" s="963"/>
      <c r="AA66" s="2520"/>
      <c r="AB66" s="2521"/>
      <c r="AC66" s="2520"/>
      <c r="AD66" s="2521"/>
      <c r="AE66" s="2522"/>
      <c r="AF66" s="2521"/>
      <c r="AG66" s="2522"/>
      <c r="AH66" s="2521"/>
      <c r="AI66" s="2522"/>
      <c r="AJ66" s="2521"/>
      <c r="AK66" s="2520"/>
      <c r="AL66" s="2521"/>
      <c r="AM66" s="920"/>
      <c r="AN66" s="938"/>
      <c r="AO66" s="2522"/>
      <c r="AP66" s="2524"/>
      <c r="AQ66" s="940"/>
      <c r="AR66" s="2526"/>
      <c r="AS66" s="2526"/>
      <c r="AT66" s="2526"/>
      <c r="AU66" s="2526"/>
      <c r="AV66" s="2526"/>
      <c r="AW66" s="2526"/>
      <c r="AX66" s="934"/>
      <c r="AY66" s="240" t="str">
        <f t="shared" si="145"/>
        <v/>
      </c>
      <c r="CA66" s="2486" t="str">
        <f t="shared" si="146"/>
        <v/>
      </c>
      <c r="CB66" s="2486" t="str">
        <f t="shared" si="147"/>
        <v/>
      </c>
      <c r="CC66" s="2486" t="str">
        <f t="shared" si="148"/>
        <v/>
      </c>
      <c r="CD66" s="2486" t="str">
        <f t="shared" si="149"/>
        <v/>
      </c>
      <c r="CE66" s="2486" t="str">
        <f t="shared" si="150"/>
        <v/>
      </c>
      <c r="CF66" s="2486" t="str">
        <f t="shared" si="151"/>
        <v/>
      </c>
      <c r="CG66" s="2486" t="str">
        <f t="shared" si="152"/>
        <v/>
      </c>
      <c r="CH66" s="2486" t="str">
        <f t="shared" si="153"/>
        <v/>
      </c>
      <c r="CI66" s="505"/>
      <c r="CJ66" s="505"/>
      <c r="CK66" s="505"/>
      <c r="CL66" s="505"/>
      <c r="CM66" s="505"/>
      <c r="CN66" s="505"/>
      <c r="CO66" s="2487">
        <f t="shared" si="154"/>
        <v>0</v>
      </c>
      <c r="CP66" s="2487">
        <f t="shared" si="155"/>
        <v>0</v>
      </c>
      <c r="CQ66" s="2487">
        <f t="shared" si="156"/>
        <v>0</v>
      </c>
      <c r="CR66" s="2487">
        <f t="shared" ref="CR66:CU66" si="162">IF(AND($D66&gt;0,AT66=""),1,IF(AT66&gt;$D66,1,0))</f>
        <v>0</v>
      </c>
      <c r="CS66" s="2487">
        <f t="shared" si="162"/>
        <v>0</v>
      </c>
      <c r="CT66" s="2487">
        <f t="shared" si="162"/>
        <v>0</v>
      </c>
      <c r="CU66" s="2487">
        <f t="shared" si="162"/>
        <v>0</v>
      </c>
      <c r="CV66" s="2487">
        <f t="shared" si="158"/>
        <v>0</v>
      </c>
      <c r="CW66" s="505"/>
      <c r="CX66" s="505"/>
      <c r="CY66" s="505"/>
      <c r="CZ66" s="505"/>
    </row>
    <row r="67" spans="1:104" ht="15" customHeight="1" x14ac:dyDescent="0.25">
      <c r="A67" s="3236" t="s">
        <v>82</v>
      </c>
      <c r="B67" s="3142"/>
      <c r="C67" s="3140"/>
      <c r="D67" s="723">
        <f t="shared" ref="D67:F67" si="163">SUM(D64:D66)</f>
        <v>0</v>
      </c>
      <c r="E67" s="724">
        <f t="shared" si="163"/>
        <v>0</v>
      </c>
      <c r="F67" s="2512">
        <f t="shared" si="163"/>
        <v>0</v>
      </c>
      <c r="G67" s="3394"/>
      <c r="H67" s="3124"/>
      <c r="I67" s="3124"/>
      <c r="J67" s="3124"/>
      <c r="K67" s="3124"/>
      <c r="L67" s="3124"/>
      <c r="M67" s="3124"/>
      <c r="N67" s="3124"/>
      <c r="O67" s="3124"/>
      <c r="P67" s="3124"/>
      <c r="Q67" s="3124"/>
      <c r="R67" s="3124"/>
      <c r="S67" s="3124"/>
      <c r="T67" s="3124"/>
      <c r="U67" s="3124"/>
      <c r="V67" s="3124"/>
      <c r="W67" s="3124"/>
      <c r="X67" s="3124"/>
      <c r="Y67" s="3124"/>
      <c r="Z67" s="3122"/>
      <c r="AA67" s="723">
        <f t="shared" ref="AA67:AX67" si="164">SUM(AA64:AA66)</f>
        <v>0</v>
      </c>
      <c r="AB67" s="2512">
        <f t="shared" si="164"/>
        <v>0</v>
      </c>
      <c r="AC67" s="723">
        <f t="shared" si="164"/>
        <v>0</v>
      </c>
      <c r="AD67" s="725">
        <f t="shared" si="164"/>
        <v>0</v>
      </c>
      <c r="AE67" s="2355">
        <f t="shared" si="164"/>
        <v>0</v>
      </c>
      <c r="AF67" s="725">
        <f t="shared" si="164"/>
        <v>0</v>
      </c>
      <c r="AG67" s="2355">
        <f t="shared" si="164"/>
        <v>0</v>
      </c>
      <c r="AH67" s="725">
        <f t="shared" si="164"/>
        <v>0</v>
      </c>
      <c r="AI67" s="2355">
        <f t="shared" si="164"/>
        <v>0</v>
      </c>
      <c r="AJ67" s="2512">
        <f t="shared" si="164"/>
        <v>0</v>
      </c>
      <c r="AK67" s="723">
        <f t="shared" si="164"/>
        <v>0</v>
      </c>
      <c r="AL67" s="2512">
        <f t="shared" si="164"/>
        <v>0</v>
      </c>
      <c r="AM67" s="723">
        <f t="shared" si="164"/>
        <v>0</v>
      </c>
      <c r="AN67" s="725">
        <f t="shared" si="164"/>
        <v>0</v>
      </c>
      <c r="AO67" s="2355">
        <f t="shared" si="164"/>
        <v>0</v>
      </c>
      <c r="AP67" s="942">
        <f t="shared" si="164"/>
        <v>0</v>
      </c>
      <c r="AQ67" s="943">
        <f t="shared" si="164"/>
        <v>0</v>
      </c>
      <c r="AR67" s="724">
        <f t="shared" si="164"/>
        <v>0</v>
      </c>
      <c r="AS67" s="724">
        <f t="shared" si="164"/>
        <v>0</v>
      </c>
      <c r="AT67" s="724">
        <f t="shared" si="164"/>
        <v>0</v>
      </c>
      <c r="AU67" s="724">
        <f t="shared" si="164"/>
        <v>0</v>
      </c>
      <c r="AV67" s="724">
        <f t="shared" si="164"/>
        <v>0</v>
      </c>
      <c r="AW67" s="724">
        <f t="shared" si="164"/>
        <v>0</v>
      </c>
      <c r="AX67" s="2512">
        <f t="shared" si="164"/>
        <v>0</v>
      </c>
      <c r="CA67" s="505"/>
      <c r="CB67" s="505"/>
      <c r="CC67" s="505"/>
      <c r="CD67" s="505"/>
      <c r="CE67" s="505"/>
      <c r="CF67" s="505"/>
      <c r="CG67" s="505"/>
      <c r="CH67" s="505"/>
      <c r="CI67" s="505"/>
      <c r="CJ67" s="505"/>
      <c r="CK67" s="505"/>
      <c r="CL67" s="505"/>
      <c r="CM67" s="505"/>
      <c r="CN67" s="505"/>
      <c r="CO67" s="505"/>
      <c r="CP67" s="505"/>
      <c r="CQ67" s="505"/>
      <c r="CR67" s="505"/>
      <c r="CS67" s="505"/>
      <c r="CT67" s="505"/>
      <c r="CU67" s="505"/>
      <c r="CV67" s="505"/>
      <c r="CW67" s="505"/>
      <c r="CX67" s="505"/>
      <c r="CY67" s="505"/>
      <c r="CZ67" s="505"/>
    </row>
    <row r="68" spans="1:104" ht="18" customHeight="1" x14ac:dyDescent="0.25">
      <c r="A68" s="281" t="s">
        <v>1682</v>
      </c>
      <c r="B68" s="964"/>
      <c r="C68" s="964"/>
      <c r="D68" s="965"/>
      <c r="E68" s="338"/>
      <c r="F68" s="20"/>
      <c r="G68" s="20"/>
      <c r="H68" s="20"/>
      <c r="I68" s="20"/>
      <c r="J68" s="20"/>
      <c r="CA68" s="505"/>
      <c r="CB68" s="505"/>
      <c r="CC68" s="505"/>
      <c r="CD68" s="505"/>
      <c r="CE68" s="505"/>
      <c r="CF68" s="505"/>
      <c r="CG68" s="505"/>
      <c r="CH68" s="505"/>
      <c r="CI68" s="505"/>
      <c r="CJ68" s="505"/>
      <c r="CK68" s="505"/>
      <c r="CL68" s="505"/>
      <c r="CM68" s="505"/>
      <c r="CN68" s="505"/>
      <c r="CO68" s="505"/>
      <c r="CP68" s="505"/>
      <c r="CQ68" s="505"/>
      <c r="CR68" s="505"/>
      <c r="CS68" s="505"/>
      <c r="CT68" s="505"/>
      <c r="CU68" s="505"/>
      <c r="CV68" s="505"/>
      <c r="CW68" s="505"/>
      <c r="CX68" s="505"/>
      <c r="CY68" s="505"/>
      <c r="CZ68" s="505"/>
    </row>
    <row r="69" spans="1:104" ht="14.25" customHeight="1" x14ac:dyDescent="0.25">
      <c r="A69" s="3201" t="s">
        <v>1683</v>
      </c>
      <c r="B69" s="3161"/>
      <c r="C69" s="3149"/>
      <c r="D69" s="3230" t="s">
        <v>1684</v>
      </c>
      <c r="E69" s="3124"/>
      <c r="F69" s="3124"/>
      <c r="G69" s="3124"/>
      <c r="H69" s="3122"/>
      <c r="I69" s="3230" t="s">
        <v>1685</v>
      </c>
      <c r="J69" s="3124"/>
      <c r="K69" s="3124"/>
      <c r="L69" s="3124"/>
      <c r="M69" s="3135"/>
      <c r="N69" s="3235" t="s">
        <v>1686</v>
      </c>
      <c r="CA69" s="505"/>
      <c r="CB69" s="505"/>
      <c r="CC69" s="505"/>
      <c r="CD69" s="505"/>
      <c r="CE69" s="505"/>
      <c r="CF69" s="505"/>
      <c r="CG69" s="505"/>
      <c r="CH69" s="505"/>
      <c r="CI69" s="505"/>
      <c r="CJ69" s="505"/>
      <c r="CK69" s="505"/>
      <c r="CL69" s="505"/>
      <c r="CM69" s="505"/>
      <c r="CN69" s="505"/>
      <c r="CO69" s="505"/>
      <c r="CP69" s="505"/>
      <c r="CQ69" s="505"/>
      <c r="CR69" s="505"/>
      <c r="CS69" s="505"/>
      <c r="CT69" s="505"/>
      <c r="CU69" s="505"/>
      <c r="CV69" s="505"/>
      <c r="CW69" s="505"/>
      <c r="CX69" s="505"/>
      <c r="CY69" s="505"/>
      <c r="CZ69" s="505"/>
    </row>
    <row r="70" spans="1:104" ht="22.5" customHeight="1" x14ac:dyDescent="0.25">
      <c r="A70" s="3150"/>
      <c r="B70" s="3142"/>
      <c r="C70" s="3140"/>
      <c r="D70" s="749" t="s">
        <v>936</v>
      </c>
      <c r="E70" s="2536" t="s">
        <v>1025</v>
      </c>
      <c r="F70" s="966" t="s">
        <v>1687</v>
      </c>
      <c r="G70" s="2537" t="s">
        <v>1688</v>
      </c>
      <c r="H70" s="2538" t="s">
        <v>565</v>
      </c>
      <c r="I70" s="749" t="s">
        <v>936</v>
      </c>
      <c r="J70" s="2536" t="s">
        <v>1025</v>
      </c>
      <c r="K70" s="966" t="s">
        <v>1687</v>
      </c>
      <c r="L70" s="2537" t="s">
        <v>1688</v>
      </c>
      <c r="M70" s="2539" t="s">
        <v>565</v>
      </c>
      <c r="N70" s="3140"/>
      <c r="CA70" s="505"/>
      <c r="CB70" s="505"/>
      <c r="CC70" s="505"/>
      <c r="CD70" s="505"/>
      <c r="CE70" s="505"/>
      <c r="CF70" s="505"/>
      <c r="CG70" s="505"/>
      <c r="CH70" s="505"/>
      <c r="CI70" s="505"/>
      <c r="CJ70" s="505"/>
      <c r="CK70" s="505"/>
      <c r="CL70" s="505"/>
      <c r="CM70" s="505"/>
      <c r="CN70" s="505"/>
      <c r="CO70" s="505"/>
      <c r="CP70" s="505"/>
      <c r="CQ70" s="505"/>
      <c r="CR70" s="505"/>
      <c r="CS70" s="505"/>
      <c r="CT70" s="505"/>
      <c r="CU70" s="505"/>
      <c r="CV70" s="505"/>
      <c r="CW70" s="505"/>
      <c r="CX70" s="505"/>
      <c r="CY70" s="505"/>
      <c r="CZ70" s="505"/>
    </row>
    <row r="71" spans="1:104" ht="15" customHeight="1" x14ac:dyDescent="0.25">
      <c r="A71" s="3397" t="s">
        <v>1689</v>
      </c>
      <c r="B71" s="3161"/>
      <c r="C71" s="3161"/>
      <c r="D71" s="2540">
        <f t="shared" ref="D71:D81" si="165">SUM(E71:H71)</f>
        <v>3</v>
      </c>
      <c r="E71" s="615">
        <v>3</v>
      </c>
      <c r="F71" s="697">
        <v>0</v>
      </c>
      <c r="G71" s="697">
        <v>0</v>
      </c>
      <c r="H71" s="616">
        <v>0</v>
      </c>
      <c r="I71" s="967">
        <f t="shared" ref="I71:I81" si="166">SUM(J71:M71)</f>
        <v>0</v>
      </c>
      <c r="J71" s="615">
        <v>0</v>
      </c>
      <c r="K71" s="697">
        <v>0</v>
      </c>
      <c r="L71" s="697">
        <v>0</v>
      </c>
      <c r="M71" s="696">
        <v>0</v>
      </c>
      <c r="N71" s="2141">
        <v>0</v>
      </c>
      <c r="O71" s="240" t="str">
        <f t="shared" ref="O71:O81" si="167">CA71&amp;CB71</f>
        <v/>
      </c>
      <c r="CA71" s="2486" t="str">
        <f t="shared" ref="CA71:CA81" si="168">IF(I71&gt;D71," * El Total de PERTINENCIA ORIGEN  No puede ser mayor al Total Interconsultas generadas.","")</f>
        <v/>
      </c>
      <c r="CB71" s="2486"/>
      <c r="CC71" s="505"/>
      <c r="CD71" s="505"/>
      <c r="CE71" s="505"/>
      <c r="CF71" s="505"/>
      <c r="CG71" s="505"/>
      <c r="CH71" s="505"/>
      <c r="CI71" s="505"/>
      <c r="CJ71" s="505"/>
      <c r="CK71" s="505"/>
      <c r="CL71" s="505"/>
      <c r="CM71" s="505"/>
      <c r="CN71" s="505"/>
      <c r="CO71" s="2541">
        <f t="shared" ref="CO71:CO81" si="169">IF(I71&gt;D71,1,0)</f>
        <v>0</v>
      </c>
      <c r="CP71" s="2541"/>
      <c r="CQ71" s="505"/>
      <c r="CR71" s="505"/>
      <c r="CS71" s="505"/>
      <c r="CT71" s="505"/>
      <c r="CU71" s="505"/>
      <c r="CV71" s="505"/>
      <c r="CW71" s="505"/>
      <c r="CX71" s="505"/>
      <c r="CY71" s="505"/>
      <c r="CZ71" s="505"/>
    </row>
    <row r="72" spans="1:104" ht="15" customHeight="1" x14ac:dyDescent="0.25">
      <c r="A72" s="3398" t="s">
        <v>1690</v>
      </c>
      <c r="B72" s="3399" t="s">
        <v>1691</v>
      </c>
      <c r="C72" s="3386"/>
      <c r="D72" s="2542">
        <f t="shared" si="165"/>
        <v>14</v>
      </c>
      <c r="E72" s="2070">
        <v>14</v>
      </c>
      <c r="F72" s="2229">
        <v>0</v>
      </c>
      <c r="G72" s="2229">
        <v>0</v>
      </c>
      <c r="H72" s="2065">
        <v>0</v>
      </c>
      <c r="I72" s="933">
        <f t="shared" si="166"/>
        <v>0</v>
      </c>
      <c r="J72" s="2070">
        <v>0</v>
      </c>
      <c r="K72" s="2229">
        <v>0</v>
      </c>
      <c r="L72" s="2229">
        <v>0</v>
      </c>
      <c r="M72" s="2069">
        <v>0</v>
      </c>
      <c r="N72" s="370">
        <v>0</v>
      </c>
      <c r="O72" s="240" t="str">
        <f t="shared" si="167"/>
        <v/>
      </c>
      <c r="CA72" s="2486" t="str">
        <f t="shared" si="168"/>
        <v/>
      </c>
      <c r="CB72" s="2486"/>
      <c r="CC72" s="505"/>
      <c r="CD72" s="505"/>
      <c r="CE72" s="505"/>
      <c r="CF72" s="505"/>
      <c r="CG72" s="505"/>
      <c r="CH72" s="505"/>
      <c r="CI72" s="505"/>
      <c r="CJ72" s="505"/>
      <c r="CK72" s="505"/>
      <c r="CL72" s="505"/>
      <c r="CM72" s="505"/>
      <c r="CN72" s="505"/>
      <c r="CO72" s="2541">
        <f t="shared" si="169"/>
        <v>0</v>
      </c>
      <c r="CP72" s="2541"/>
      <c r="CQ72" s="505"/>
      <c r="CR72" s="505"/>
      <c r="CS72" s="505"/>
      <c r="CT72" s="505"/>
      <c r="CU72" s="505"/>
      <c r="CV72" s="505"/>
      <c r="CW72" s="505"/>
      <c r="CX72" s="505"/>
      <c r="CY72" s="505"/>
      <c r="CZ72" s="505"/>
    </row>
    <row r="73" spans="1:104" ht="15" customHeight="1" x14ac:dyDescent="0.25">
      <c r="A73" s="3390"/>
      <c r="B73" s="3399" t="s">
        <v>1692</v>
      </c>
      <c r="C73" s="3386"/>
      <c r="D73" s="2542">
        <f t="shared" si="165"/>
        <v>0</v>
      </c>
      <c r="E73" s="355"/>
      <c r="F73" s="452"/>
      <c r="G73" s="452"/>
      <c r="H73" s="356"/>
      <c r="I73" s="933">
        <f t="shared" si="166"/>
        <v>0</v>
      </c>
      <c r="J73" s="355"/>
      <c r="K73" s="452"/>
      <c r="L73" s="452"/>
      <c r="M73" s="362"/>
      <c r="N73" s="2057"/>
      <c r="O73" s="240" t="str">
        <f t="shared" si="167"/>
        <v/>
      </c>
      <c r="CA73" s="2486" t="str">
        <f t="shared" si="168"/>
        <v/>
      </c>
      <c r="CB73" s="2486"/>
      <c r="CC73" s="505"/>
      <c r="CD73" s="505"/>
      <c r="CE73" s="505"/>
      <c r="CF73" s="505"/>
      <c r="CG73" s="505"/>
      <c r="CH73" s="505"/>
      <c r="CI73" s="505"/>
      <c r="CJ73" s="505"/>
      <c r="CK73" s="505"/>
      <c r="CL73" s="505"/>
      <c r="CM73" s="505"/>
      <c r="CN73" s="505"/>
      <c r="CO73" s="2541">
        <f t="shared" si="169"/>
        <v>0</v>
      </c>
      <c r="CP73" s="2541"/>
      <c r="CQ73" s="505"/>
      <c r="CR73" s="505"/>
      <c r="CS73" s="505"/>
      <c r="CT73" s="505"/>
      <c r="CU73" s="505"/>
      <c r="CV73" s="505"/>
      <c r="CW73" s="505"/>
      <c r="CX73" s="505"/>
      <c r="CY73" s="505"/>
      <c r="CZ73" s="505"/>
    </row>
    <row r="74" spans="1:104" ht="15" customHeight="1" x14ac:dyDescent="0.25">
      <c r="A74" s="3399" t="s">
        <v>1693</v>
      </c>
      <c r="B74" s="3386"/>
      <c r="C74" s="3386"/>
      <c r="D74" s="2542">
        <f t="shared" si="165"/>
        <v>1</v>
      </c>
      <c r="E74" s="355">
        <v>1</v>
      </c>
      <c r="F74" s="452">
        <v>0</v>
      </c>
      <c r="G74" s="452">
        <v>0</v>
      </c>
      <c r="H74" s="356">
        <v>0</v>
      </c>
      <c r="I74" s="933">
        <f t="shared" si="166"/>
        <v>0</v>
      </c>
      <c r="J74" s="355">
        <v>0</v>
      </c>
      <c r="K74" s="452">
        <v>0</v>
      </c>
      <c r="L74" s="452">
        <v>0</v>
      </c>
      <c r="M74" s="362">
        <v>0</v>
      </c>
      <c r="N74" s="2057">
        <v>0</v>
      </c>
      <c r="O74" s="240" t="str">
        <f t="shared" si="167"/>
        <v/>
      </c>
      <c r="CA74" s="2486" t="str">
        <f t="shared" si="168"/>
        <v/>
      </c>
      <c r="CB74" s="2486"/>
      <c r="CC74" s="505"/>
      <c r="CD74" s="505"/>
      <c r="CE74" s="505"/>
      <c r="CF74" s="505"/>
      <c r="CG74" s="505"/>
      <c r="CH74" s="505"/>
      <c r="CI74" s="505"/>
      <c r="CJ74" s="505"/>
      <c r="CK74" s="505"/>
      <c r="CL74" s="505"/>
      <c r="CM74" s="505"/>
      <c r="CN74" s="505"/>
      <c r="CO74" s="2541">
        <f t="shared" si="169"/>
        <v>0</v>
      </c>
      <c r="CP74" s="2541"/>
      <c r="CQ74" s="505"/>
      <c r="CR74" s="505"/>
      <c r="CS74" s="505"/>
      <c r="CT74" s="505"/>
      <c r="CU74" s="505"/>
      <c r="CV74" s="505"/>
      <c r="CW74" s="505"/>
      <c r="CX74" s="505"/>
      <c r="CY74" s="505"/>
      <c r="CZ74" s="505"/>
    </row>
    <row r="75" spans="1:104" ht="15" customHeight="1" x14ac:dyDescent="0.25">
      <c r="A75" s="3400" t="s">
        <v>1694</v>
      </c>
      <c r="B75" s="3388"/>
      <c r="C75" s="3388"/>
      <c r="D75" s="2542">
        <f t="shared" si="165"/>
        <v>2</v>
      </c>
      <c r="E75" s="355">
        <v>2</v>
      </c>
      <c r="F75" s="452">
        <v>0</v>
      </c>
      <c r="G75" s="452">
        <v>0</v>
      </c>
      <c r="H75" s="356">
        <v>0</v>
      </c>
      <c r="I75" s="933">
        <f t="shared" si="166"/>
        <v>2</v>
      </c>
      <c r="J75" s="355">
        <v>2</v>
      </c>
      <c r="K75" s="452">
        <v>0</v>
      </c>
      <c r="L75" s="452">
        <v>0</v>
      </c>
      <c r="M75" s="362">
        <v>0</v>
      </c>
      <c r="N75" s="2057">
        <v>2</v>
      </c>
      <c r="O75" s="240" t="str">
        <f t="shared" si="167"/>
        <v/>
      </c>
      <c r="CA75" s="2486" t="str">
        <f t="shared" si="168"/>
        <v/>
      </c>
      <c r="CB75" s="2486"/>
      <c r="CC75" s="505"/>
      <c r="CD75" s="505"/>
      <c r="CE75" s="505"/>
      <c r="CF75" s="505"/>
      <c r="CG75" s="505"/>
      <c r="CH75" s="505"/>
      <c r="CI75" s="505"/>
      <c r="CJ75" s="505"/>
      <c r="CK75" s="505"/>
      <c r="CL75" s="505"/>
      <c r="CM75" s="505"/>
      <c r="CN75" s="505"/>
      <c r="CO75" s="2541">
        <f t="shared" si="169"/>
        <v>0</v>
      </c>
      <c r="CP75" s="2541"/>
      <c r="CQ75" s="505"/>
      <c r="CR75" s="505"/>
      <c r="CS75" s="505"/>
      <c r="CT75" s="505"/>
      <c r="CU75" s="505"/>
      <c r="CV75" s="505"/>
      <c r="CW75" s="505"/>
      <c r="CX75" s="505"/>
      <c r="CY75" s="505"/>
      <c r="CZ75" s="505"/>
    </row>
    <row r="76" spans="1:104" ht="15" customHeight="1" x14ac:dyDescent="0.25">
      <c r="A76" s="3399" t="s">
        <v>1695</v>
      </c>
      <c r="B76" s="3386"/>
      <c r="C76" s="3386"/>
      <c r="D76" s="2542">
        <f t="shared" si="165"/>
        <v>7</v>
      </c>
      <c r="E76" s="355">
        <v>7</v>
      </c>
      <c r="F76" s="452">
        <v>0</v>
      </c>
      <c r="G76" s="452">
        <v>0</v>
      </c>
      <c r="H76" s="356">
        <v>0</v>
      </c>
      <c r="I76" s="933">
        <f t="shared" si="166"/>
        <v>3</v>
      </c>
      <c r="J76" s="355">
        <v>3</v>
      </c>
      <c r="K76" s="452">
        <v>0</v>
      </c>
      <c r="L76" s="452">
        <v>0</v>
      </c>
      <c r="M76" s="362">
        <v>0</v>
      </c>
      <c r="N76" s="2057">
        <v>3</v>
      </c>
      <c r="O76" s="240" t="str">
        <f t="shared" si="167"/>
        <v/>
      </c>
      <c r="CA76" s="2486" t="str">
        <f t="shared" si="168"/>
        <v/>
      </c>
      <c r="CB76" s="2486"/>
      <c r="CC76" s="505"/>
      <c r="CD76" s="505"/>
      <c r="CE76" s="505"/>
      <c r="CF76" s="505"/>
      <c r="CG76" s="505"/>
      <c r="CH76" s="505"/>
      <c r="CI76" s="505"/>
      <c r="CJ76" s="505"/>
      <c r="CK76" s="505"/>
      <c r="CL76" s="505"/>
      <c r="CM76" s="505"/>
      <c r="CN76" s="505"/>
      <c r="CO76" s="2541">
        <f t="shared" si="169"/>
        <v>0</v>
      </c>
      <c r="CP76" s="2541"/>
      <c r="CQ76" s="505"/>
      <c r="CR76" s="505"/>
      <c r="CS76" s="505"/>
      <c r="CT76" s="505"/>
      <c r="CU76" s="505"/>
      <c r="CV76" s="505"/>
      <c r="CW76" s="505"/>
      <c r="CX76" s="505"/>
      <c r="CY76" s="505"/>
      <c r="CZ76" s="505"/>
    </row>
    <row r="77" spans="1:104" ht="15" customHeight="1" x14ac:dyDescent="0.25">
      <c r="A77" s="3400" t="s">
        <v>1696</v>
      </c>
      <c r="B77" s="3388"/>
      <c r="C77" s="3388"/>
      <c r="D77" s="2542">
        <f t="shared" si="165"/>
        <v>1</v>
      </c>
      <c r="E77" s="355">
        <v>1</v>
      </c>
      <c r="F77" s="452">
        <v>0</v>
      </c>
      <c r="G77" s="452">
        <v>0</v>
      </c>
      <c r="H77" s="356">
        <v>0</v>
      </c>
      <c r="I77" s="933">
        <f t="shared" si="166"/>
        <v>0</v>
      </c>
      <c r="J77" s="355">
        <v>0</v>
      </c>
      <c r="K77" s="452">
        <v>0</v>
      </c>
      <c r="L77" s="452">
        <v>0</v>
      </c>
      <c r="M77" s="362">
        <v>0</v>
      </c>
      <c r="N77" s="2057">
        <v>0</v>
      </c>
      <c r="O77" s="240" t="str">
        <f t="shared" si="167"/>
        <v/>
      </c>
      <c r="CA77" s="2486" t="str">
        <f t="shared" si="168"/>
        <v/>
      </c>
      <c r="CB77" s="2486"/>
      <c r="CC77" s="505"/>
      <c r="CD77" s="505"/>
      <c r="CE77" s="505"/>
      <c r="CF77" s="505"/>
      <c r="CG77" s="505"/>
      <c r="CH77" s="505"/>
      <c r="CI77" s="505"/>
      <c r="CJ77" s="505"/>
      <c r="CK77" s="505"/>
      <c r="CL77" s="505"/>
      <c r="CM77" s="505"/>
      <c r="CN77" s="505"/>
      <c r="CO77" s="2541">
        <f t="shared" si="169"/>
        <v>0</v>
      </c>
      <c r="CP77" s="2541"/>
      <c r="CQ77" s="505"/>
      <c r="CR77" s="505"/>
      <c r="CS77" s="505"/>
      <c r="CT77" s="505"/>
      <c r="CU77" s="505"/>
      <c r="CV77" s="505"/>
      <c r="CW77" s="505"/>
      <c r="CX77" s="505"/>
      <c r="CY77" s="505"/>
      <c r="CZ77" s="505"/>
    </row>
    <row r="78" spans="1:104" ht="15" customHeight="1" x14ac:dyDescent="0.25">
      <c r="A78" s="3399" t="s">
        <v>1697</v>
      </c>
      <c r="B78" s="3386"/>
      <c r="C78" s="3386"/>
      <c r="D78" s="2542">
        <f t="shared" si="165"/>
        <v>0</v>
      </c>
      <c r="E78" s="355"/>
      <c r="F78" s="452"/>
      <c r="G78" s="452"/>
      <c r="H78" s="356"/>
      <c r="I78" s="933">
        <f t="shared" si="166"/>
        <v>0</v>
      </c>
      <c r="J78" s="355"/>
      <c r="K78" s="452"/>
      <c r="L78" s="452"/>
      <c r="M78" s="362"/>
      <c r="N78" s="2057"/>
      <c r="O78" s="240" t="str">
        <f t="shared" si="167"/>
        <v/>
      </c>
      <c r="CA78" s="2486" t="str">
        <f t="shared" si="168"/>
        <v/>
      </c>
      <c r="CB78" s="2486"/>
      <c r="CC78" s="505"/>
      <c r="CD78" s="505"/>
      <c r="CE78" s="505"/>
      <c r="CF78" s="505"/>
      <c r="CG78" s="505"/>
      <c r="CH78" s="505"/>
      <c r="CI78" s="505"/>
      <c r="CJ78" s="505"/>
      <c r="CK78" s="505"/>
      <c r="CL78" s="505"/>
      <c r="CM78" s="505"/>
      <c r="CN78" s="505"/>
      <c r="CO78" s="2541">
        <f t="shared" si="169"/>
        <v>0</v>
      </c>
      <c r="CP78" s="2541"/>
      <c r="CQ78" s="505"/>
      <c r="CR78" s="505"/>
      <c r="CS78" s="505"/>
      <c r="CT78" s="505"/>
      <c r="CU78" s="505"/>
      <c r="CV78" s="505"/>
      <c r="CW78" s="505"/>
      <c r="CX78" s="505"/>
      <c r="CY78" s="505"/>
      <c r="CZ78" s="505"/>
    </row>
    <row r="79" spans="1:104" ht="15" customHeight="1" x14ac:dyDescent="0.25">
      <c r="A79" s="3399" t="s">
        <v>1698</v>
      </c>
      <c r="B79" s="3386"/>
      <c r="C79" s="3386"/>
      <c r="D79" s="2542">
        <f t="shared" si="165"/>
        <v>2</v>
      </c>
      <c r="E79" s="355">
        <v>2</v>
      </c>
      <c r="F79" s="452">
        <v>0</v>
      </c>
      <c r="G79" s="452">
        <v>0</v>
      </c>
      <c r="H79" s="356">
        <v>0</v>
      </c>
      <c r="I79" s="933">
        <f t="shared" si="166"/>
        <v>0</v>
      </c>
      <c r="J79" s="355">
        <v>0</v>
      </c>
      <c r="K79" s="452">
        <v>0</v>
      </c>
      <c r="L79" s="452">
        <v>0</v>
      </c>
      <c r="M79" s="362">
        <v>0</v>
      </c>
      <c r="N79" s="2057">
        <v>0</v>
      </c>
      <c r="O79" s="240" t="str">
        <f t="shared" si="167"/>
        <v/>
      </c>
      <c r="CA79" s="2486" t="str">
        <f t="shared" si="168"/>
        <v/>
      </c>
      <c r="CB79" s="2486"/>
      <c r="CC79" s="505"/>
      <c r="CD79" s="505"/>
      <c r="CE79" s="505"/>
      <c r="CF79" s="505"/>
      <c r="CG79" s="505"/>
      <c r="CH79" s="505"/>
      <c r="CI79" s="505"/>
      <c r="CJ79" s="505"/>
      <c r="CK79" s="505"/>
      <c r="CL79" s="505"/>
      <c r="CM79" s="505"/>
      <c r="CN79" s="505"/>
      <c r="CO79" s="2541">
        <f t="shared" si="169"/>
        <v>0</v>
      </c>
      <c r="CP79" s="2541"/>
      <c r="CQ79" s="505"/>
      <c r="CR79" s="505"/>
      <c r="CS79" s="505"/>
      <c r="CT79" s="505"/>
      <c r="CU79" s="505"/>
      <c r="CV79" s="505"/>
      <c r="CW79" s="505"/>
      <c r="CX79" s="505"/>
      <c r="CY79" s="505"/>
      <c r="CZ79" s="505"/>
    </row>
    <row r="80" spans="1:104" ht="15" customHeight="1" x14ac:dyDescent="0.25">
      <c r="A80" s="3399" t="s">
        <v>1699</v>
      </c>
      <c r="B80" s="3386"/>
      <c r="C80" s="3386"/>
      <c r="D80" s="2542">
        <f t="shared" si="165"/>
        <v>2</v>
      </c>
      <c r="E80" s="355">
        <v>2</v>
      </c>
      <c r="F80" s="452">
        <v>0</v>
      </c>
      <c r="G80" s="452">
        <v>0</v>
      </c>
      <c r="H80" s="356">
        <v>0</v>
      </c>
      <c r="I80" s="933">
        <f t="shared" si="166"/>
        <v>0</v>
      </c>
      <c r="J80" s="355">
        <v>0</v>
      </c>
      <c r="K80" s="452">
        <v>0</v>
      </c>
      <c r="L80" s="452">
        <v>0</v>
      </c>
      <c r="M80" s="362">
        <v>0</v>
      </c>
      <c r="N80" s="2057">
        <v>0</v>
      </c>
      <c r="O80" s="240" t="str">
        <f t="shared" si="167"/>
        <v/>
      </c>
      <c r="CA80" s="2486" t="str">
        <f t="shared" si="168"/>
        <v/>
      </c>
      <c r="CB80" s="2486"/>
      <c r="CC80" s="505"/>
      <c r="CD80" s="505"/>
      <c r="CE80" s="505"/>
      <c r="CF80" s="505"/>
      <c r="CG80" s="505"/>
      <c r="CH80" s="505"/>
      <c r="CI80" s="505"/>
      <c r="CJ80" s="505"/>
      <c r="CK80" s="505"/>
      <c r="CL80" s="505"/>
      <c r="CM80" s="505"/>
      <c r="CN80" s="505"/>
      <c r="CO80" s="2541">
        <f t="shared" si="169"/>
        <v>0</v>
      </c>
      <c r="CP80" s="2541"/>
      <c r="CQ80" s="505"/>
      <c r="CR80" s="505"/>
      <c r="CS80" s="505"/>
      <c r="CT80" s="505"/>
      <c r="CU80" s="505"/>
      <c r="CV80" s="505"/>
      <c r="CW80" s="505"/>
      <c r="CX80" s="505"/>
      <c r="CY80" s="505"/>
      <c r="CZ80" s="505"/>
    </row>
    <row r="81" spans="1:104" ht="15" customHeight="1" x14ac:dyDescent="0.25">
      <c r="A81" s="3401" t="s">
        <v>1700</v>
      </c>
      <c r="B81" s="3249"/>
      <c r="C81" s="3249"/>
      <c r="D81" s="437">
        <f t="shared" si="165"/>
        <v>0</v>
      </c>
      <c r="E81" s="131"/>
      <c r="F81" s="132"/>
      <c r="G81" s="132"/>
      <c r="H81" s="372"/>
      <c r="I81" s="437">
        <f t="shared" si="166"/>
        <v>0</v>
      </c>
      <c r="J81" s="131"/>
      <c r="K81" s="132"/>
      <c r="L81" s="132"/>
      <c r="M81" s="373"/>
      <c r="N81" s="1847"/>
      <c r="O81" s="240" t="str">
        <f t="shared" si="167"/>
        <v/>
      </c>
      <c r="CA81" s="2486" t="str">
        <f t="shared" si="168"/>
        <v/>
      </c>
      <c r="CB81" s="2486"/>
      <c r="CC81" s="505"/>
      <c r="CD81" s="505"/>
      <c r="CE81" s="505"/>
      <c r="CF81" s="505"/>
      <c r="CG81" s="505"/>
      <c r="CH81" s="505"/>
      <c r="CI81" s="505"/>
      <c r="CJ81" s="505"/>
      <c r="CK81" s="505"/>
      <c r="CL81" s="505"/>
      <c r="CM81" s="505"/>
      <c r="CN81" s="505"/>
      <c r="CO81" s="2541">
        <f t="shared" si="169"/>
        <v>0</v>
      </c>
      <c r="CP81" s="2541"/>
      <c r="CQ81" s="505"/>
      <c r="CR81" s="505"/>
      <c r="CS81" s="505"/>
      <c r="CT81" s="505"/>
      <c r="CU81" s="505"/>
      <c r="CV81" s="505"/>
      <c r="CW81" s="505"/>
      <c r="CX81" s="505"/>
      <c r="CY81" s="505"/>
      <c r="CZ81" s="505"/>
    </row>
    <row r="82" spans="1:104" ht="18" customHeight="1" x14ac:dyDescent="0.25">
      <c r="A82" s="509" t="s">
        <v>1701</v>
      </c>
      <c r="CA82" s="505"/>
      <c r="CB82" s="505"/>
      <c r="CC82" s="505"/>
      <c r="CD82" s="505"/>
      <c r="CE82" s="505"/>
      <c r="CF82" s="505"/>
      <c r="CG82" s="505"/>
      <c r="CH82" s="505"/>
      <c r="CI82" s="505"/>
      <c r="CJ82" s="505"/>
      <c r="CK82" s="505"/>
      <c r="CL82" s="505"/>
      <c r="CM82" s="505"/>
      <c r="CN82" s="505"/>
      <c r="CO82" s="505"/>
      <c r="CP82" s="505"/>
      <c r="CQ82" s="505"/>
      <c r="CR82" s="505"/>
      <c r="CS82" s="505"/>
      <c r="CT82" s="505"/>
      <c r="CU82" s="505"/>
      <c r="CV82" s="505"/>
      <c r="CW82" s="505"/>
      <c r="CX82" s="505"/>
      <c r="CY82" s="505"/>
      <c r="CZ82" s="505"/>
    </row>
    <row r="83" spans="1:104" ht="15" customHeight="1" x14ac:dyDescent="0.25">
      <c r="A83" s="3201" t="s">
        <v>1702</v>
      </c>
      <c r="B83" s="3161"/>
      <c r="C83" s="3149"/>
      <c r="D83" s="3159" t="s">
        <v>1703</v>
      </c>
      <c r="E83" s="3124"/>
      <c r="F83" s="3122"/>
      <c r="CA83" s="505"/>
      <c r="CB83" s="505"/>
      <c r="CC83" s="505"/>
      <c r="CD83" s="505"/>
      <c r="CE83" s="505"/>
      <c r="CF83" s="505"/>
      <c r="CG83" s="505"/>
      <c r="CH83" s="505"/>
      <c r="CI83" s="505"/>
      <c r="CJ83" s="505"/>
      <c r="CK83" s="505"/>
      <c r="CL83" s="505"/>
      <c r="CM83" s="505"/>
      <c r="CN83" s="505"/>
      <c r="CO83" s="505"/>
      <c r="CP83" s="505"/>
      <c r="CQ83" s="505"/>
      <c r="CR83" s="505"/>
      <c r="CS83" s="505"/>
      <c r="CT83" s="505"/>
      <c r="CU83" s="505"/>
      <c r="CV83" s="505"/>
      <c r="CW83" s="505"/>
      <c r="CX83" s="505"/>
      <c r="CY83" s="505"/>
      <c r="CZ83" s="505"/>
    </row>
    <row r="84" spans="1:104" ht="15" customHeight="1" x14ac:dyDescent="0.25">
      <c r="A84" s="3150"/>
      <c r="B84" s="3142"/>
      <c r="C84" s="3140"/>
      <c r="D84" s="145" t="s">
        <v>82</v>
      </c>
      <c r="E84" s="58" t="s">
        <v>63</v>
      </c>
      <c r="F84" s="144" t="s">
        <v>64</v>
      </c>
      <c r="CA84" s="505"/>
      <c r="CB84" s="505"/>
      <c r="CC84" s="505"/>
      <c r="CD84" s="505"/>
      <c r="CE84" s="505"/>
      <c r="CF84" s="505"/>
      <c r="CG84" s="505"/>
      <c r="CH84" s="505"/>
      <c r="CI84" s="505"/>
      <c r="CJ84" s="505"/>
      <c r="CK84" s="505"/>
      <c r="CL84" s="505"/>
      <c r="CM84" s="505"/>
      <c r="CN84" s="505"/>
      <c r="CO84" s="505"/>
      <c r="CP84" s="505"/>
      <c r="CQ84" s="505"/>
      <c r="CR84" s="505"/>
      <c r="CS84" s="505"/>
      <c r="CT84" s="505"/>
      <c r="CU84" s="505"/>
      <c r="CV84" s="505"/>
      <c r="CW84" s="505"/>
      <c r="CX84" s="505"/>
      <c r="CY84" s="505"/>
      <c r="CZ84" s="505"/>
    </row>
    <row r="85" spans="1:104" ht="15" customHeight="1" x14ac:dyDescent="0.25">
      <c r="A85" s="3132" t="s">
        <v>1704</v>
      </c>
      <c r="B85" s="3402" t="s">
        <v>1705</v>
      </c>
      <c r="C85" s="3152"/>
      <c r="D85" s="275">
        <f t="shared" ref="D85:D86" si="170">SUM(E85+F85)</f>
        <v>132</v>
      </c>
      <c r="E85" s="1843">
        <v>57</v>
      </c>
      <c r="F85" s="2128">
        <v>75</v>
      </c>
      <c r="CA85" s="505"/>
      <c r="CB85" s="505"/>
      <c r="CC85" s="505"/>
      <c r="CD85" s="505"/>
      <c r="CE85" s="505"/>
      <c r="CF85" s="505"/>
      <c r="CG85" s="505"/>
      <c r="CH85" s="505"/>
      <c r="CI85" s="505"/>
      <c r="CJ85" s="505"/>
      <c r="CK85" s="505"/>
      <c r="CL85" s="505"/>
      <c r="CM85" s="505"/>
      <c r="CN85" s="505"/>
      <c r="CO85" s="505"/>
      <c r="CP85" s="505"/>
      <c r="CQ85" s="505"/>
      <c r="CR85" s="505"/>
      <c r="CS85" s="505"/>
      <c r="CT85" s="505"/>
      <c r="CU85" s="505"/>
      <c r="CV85" s="505"/>
      <c r="CW85" s="505"/>
      <c r="CX85" s="505"/>
      <c r="CY85" s="505"/>
      <c r="CZ85" s="505"/>
    </row>
    <row r="86" spans="1:104" ht="15" customHeight="1" x14ac:dyDescent="0.25">
      <c r="A86" s="3129"/>
      <c r="B86" s="3323" t="s">
        <v>1706</v>
      </c>
      <c r="C86" s="3205"/>
      <c r="D86" s="35">
        <f t="shared" si="170"/>
        <v>32</v>
      </c>
      <c r="E86" s="131">
        <v>15</v>
      </c>
      <c r="F86" s="372">
        <v>17</v>
      </c>
      <c r="CA86" s="505"/>
      <c r="CB86" s="505"/>
      <c r="CC86" s="505"/>
      <c r="CD86" s="505"/>
      <c r="CE86" s="505"/>
      <c r="CF86" s="505"/>
      <c r="CG86" s="505"/>
      <c r="CH86" s="505"/>
      <c r="CI86" s="505"/>
      <c r="CJ86" s="505"/>
      <c r="CK86" s="505"/>
      <c r="CL86" s="505"/>
      <c r="CM86" s="505"/>
      <c r="CN86" s="505"/>
      <c r="CO86" s="505"/>
      <c r="CP86" s="505"/>
      <c r="CQ86" s="505"/>
      <c r="CR86" s="505"/>
      <c r="CS86" s="505"/>
      <c r="CT86" s="505"/>
      <c r="CU86" s="505"/>
      <c r="CV86" s="505"/>
      <c r="CW86" s="505"/>
      <c r="CX86" s="505"/>
      <c r="CY86" s="505"/>
      <c r="CZ86" s="505"/>
    </row>
    <row r="87" spans="1:104" ht="18" customHeight="1" x14ac:dyDescent="0.25">
      <c r="A87" s="281" t="s">
        <v>1707</v>
      </c>
      <c r="B87" s="2543"/>
      <c r="C87" s="2543"/>
      <c r="D87" s="1731"/>
      <c r="E87" s="1731"/>
      <c r="F87" s="1731"/>
      <c r="G87" s="1731"/>
      <c r="H87" s="1731"/>
      <c r="I87" s="1731"/>
      <c r="J87" s="1731"/>
      <c r="K87" s="1731"/>
      <c r="L87" s="1731"/>
      <c r="M87" s="1731"/>
      <c r="N87" s="1731"/>
      <c r="O87" s="1731"/>
      <c r="P87" s="1731"/>
      <c r="Q87" s="1731"/>
      <c r="R87" s="1731"/>
      <c r="S87" s="1731"/>
      <c r="T87" s="1731"/>
      <c r="U87" s="1731"/>
      <c r="V87" s="1731"/>
      <c r="W87" s="1731"/>
      <c r="X87" s="1731"/>
      <c r="Y87" s="1731"/>
      <c r="Z87" s="1731"/>
      <c r="AA87" s="1731"/>
      <c r="AB87" s="1731"/>
      <c r="AC87" s="1731"/>
      <c r="AD87" s="1731"/>
      <c r="AE87" s="1731"/>
      <c r="AF87" s="1731"/>
      <c r="AG87" s="1731"/>
      <c r="AH87" s="1731"/>
      <c r="AI87" s="1731"/>
      <c r="AJ87" s="1731"/>
      <c r="AK87" s="1731"/>
      <c r="AL87" s="1731"/>
      <c r="AM87" s="1731"/>
      <c r="AN87" s="1731"/>
      <c r="AO87" s="1731"/>
      <c r="AP87" s="1731"/>
      <c r="AQ87" s="1731"/>
      <c r="AR87" s="1731"/>
      <c r="AS87" s="1731"/>
      <c r="AT87" s="1731"/>
      <c r="AU87" s="1731"/>
      <c r="AV87" s="1731"/>
      <c r="AW87" s="1731"/>
      <c r="CA87" s="505"/>
      <c r="CB87" s="505"/>
      <c r="CC87" s="505"/>
      <c r="CD87" s="505"/>
      <c r="CE87" s="505"/>
      <c r="CF87" s="505"/>
      <c r="CG87" s="505"/>
      <c r="CH87" s="505"/>
      <c r="CI87" s="505"/>
      <c r="CJ87" s="505"/>
      <c r="CK87" s="505"/>
      <c r="CL87" s="505"/>
      <c r="CM87" s="505"/>
      <c r="CN87" s="505"/>
      <c r="CO87" s="505"/>
      <c r="CP87" s="505"/>
      <c r="CQ87" s="505"/>
      <c r="CR87" s="505"/>
      <c r="CS87" s="505"/>
      <c r="CT87" s="505"/>
      <c r="CU87" s="505"/>
      <c r="CV87" s="505"/>
      <c r="CW87" s="505"/>
      <c r="CX87" s="505"/>
      <c r="CY87" s="505"/>
      <c r="CZ87" s="505"/>
    </row>
    <row r="88" spans="1:104" ht="15" customHeight="1" x14ac:dyDescent="0.25">
      <c r="A88" s="3240" t="s">
        <v>1708</v>
      </c>
      <c r="B88" s="3161"/>
      <c r="C88" s="3149"/>
      <c r="D88" s="3201" t="s">
        <v>82</v>
      </c>
      <c r="E88" s="3161"/>
      <c r="F88" s="3149"/>
      <c r="G88" s="3143" t="s">
        <v>106</v>
      </c>
      <c r="H88" s="3124"/>
      <c r="I88" s="3124"/>
      <c r="J88" s="3124"/>
      <c r="K88" s="3124"/>
      <c r="L88" s="3124"/>
      <c r="M88" s="3124"/>
      <c r="N88" s="3124"/>
      <c r="O88" s="3124"/>
      <c r="P88" s="3124"/>
      <c r="Q88" s="3124"/>
      <c r="R88" s="3124"/>
      <c r="S88" s="3124"/>
      <c r="T88" s="3124"/>
      <c r="U88" s="3124"/>
      <c r="V88" s="3124"/>
      <c r="W88" s="3124"/>
      <c r="X88" s="3124"/>
      <c r="Y88" s="3124"/>
      <c r="Z88" s="3124"/>
      <c r="AA88" s="3124"/>
      <c r="AB88" s="3124"/>
      <c r="AC88" s="3124"/>
      <c r="AD88" s="3124"/>
      <c r="AE88" s="3124"/>
      <c r="AF88" s="3124"/>
      <c r="AG88" s="3124"/>
      <c r="AH88" s="3124"/>
      <c r="AI88" s="3124"/>
      <c r="AJ88" s="3124"/>
      <c r="AK88" s="3124"/>
      <c r="AL88" s="3124"/>
      <c r="AM88" s="3124"/>
      <c r="AN88" s="3135"/>
      <c r="AO88" s="3167" t="s">
        <v>1709</v>
      </c>
      <c r="AP88" s="3162" t="s">
        <v>1639</v>
      </c>
      <c r="AQ88" s="3162" t="s">
        <v>1710</v>
      </c>
      <c r="AR88" s="3162" t="s">
        <v>1711</v>
      </c>
      <c r="AS88" s="3162" t="s">
        <v>1712</v>
      </c>
      <c r="AT88" s="3383" t="s">
        <v>1713</v>
      </c>
      <c r="AU88" s="3162" t="s">
        <v>1621</v>
      </c>
      <c r="AV88" s="3162" t="s">
        <v>1622</v>
      </c>
      <c r="AW88" s="3383" t="s">
        <v>42</v>
      </c>
      <c r="AX88" s="3235" t="s">
        <v>1714</v>
      </c>
      <c r="CA88" s="505"/>
      <c r="CB88" s="505"/>
      <c r="CC88" s="505"/>
      <c r="CD88" s="505"/>
      <c r="CE88" s="505"/>
      <c r="CF88" s="505"/>
      <c r="CG88" s="505"/>
      <c r="CH88" s="505"/>
      <c r="CI88" s="505"/>
      <c r="CJ88" s="505"/>
      <c r="CK88" s="505"/>
      <c r="CL88" s="505"/>
      <c r="CM88" s="505"/>
      <c r="CN88" s="505"/>
      <c r="CO88" s="505"/>
      <c r="CP88" s="505"/>
      <c r="CQ88" s="505"/>
      <c r="CR88" s="505"/>
      <c r="CS88" s="505"/>
      <c r="CT88" s="505"/>
      <c r="CU88" s="505"/>
      <c r="CV88" s="505"/>
      <c r="CW88" s="505"/>
      <c r="CX88" s="505"/>
      <c r="CY88" s="505"/>
      <c r="CZ88" s="505"/>
    </row>
    <row r="89" spans="1:104" ht="15" customHeight="1" x14ac:dyDescent="0.25">
      <c r="A89" s="3131"/>
      <c r="B89" s="3131"/>
      <c r="C89" s="3180"/>
      <c r="D89" s="3150"/>
      <c r="E89" s="3142"/>
      <c r="F89" s="3140"/>
      <c r="G89" s="3381" t="s">
        <v>1715</v>
      </c>
      <c r="H89" s="3122"/>
      <c r="I89" s="3143" t="s">
        <v>390</v>
      </c>
      <c r="J89" s="3122"/>
      <c r="K89" s="3143" t="s">
        <v>1623</v>
      </c>
      <c r="L89" s="3122"/>
      <c r="M89" s="3143" t="s">
        <v>392</v>
      </c>
      <c r="N89" s="3122"/>
      <c r="O89" s="3143" t="s">
        <v>393</v>
      </c>
      <c r="P89" s="3122"/>
      <c r="Q89" s="3143" t="s">
        <v>394</v>
      </c>
      <c r="R89" s="3122"/>
      <c r="S89" s="3143" t="s">
        <v>395</v>
      </c>
      <c r="T89" s="3122"/>
      <c r="U89" s="3134" t="s">
        <v>1624</v>
      </c>
      <c r="V89" s="3122"/>
      <c r="W89" s="3143" t="s">
        <v>312</v>
      </c>
      <c r="X89" s="3122"/>
      <c r="Y89" s="3143" t="s">
        <v>313</v>
      </c>
      <c r="Z89" s="3122"/>
      <c r="AA89" s="3143" t="s">
        <v>1625</v>
      </c>
      <c r="AB89" s="3122"/>
      <c r="AC89" s="3143" t="s">
        <v>1626</v>
      </c>
      <c r="AD89" s="3122"/>
      <c r="AE89" s="3143" t="s">
        <v>1627</v>
      </c>
      <c r="AF89" s="3122"/>
      <c r="AG89" s="3143" t="s">
        <v>1628</v>
      </c>
      <c r="AH89" s="3122"/>
      <c r="AI89" s="3143" t="s">
        <v>1629</v>
      </c>
      <c r="AJ89" s="3122"/>
      <c r="AK89" s="3134" t="s">
        <v>1630</v>
      </c>
      <c r="AL89" s="3122"/>
      <c r="AM89" s="3143" t="s">
        <v>955</v>
      </c>
      <c r="AN89" s="3135"/>
      <c r="AO89" s="3170"/>
      <c r="AP89" s="3269"/>
      <c r="AQ89" s="3269"/>
      <c r="AR89" s="3269"/>
      <c r="AS89" s="3269"/>
      <c r="AT89" s="3269"/>
      <c r="AU89" s="3269"/>
      <c r="AV89" s="3269"/>
      <c r="AW89" s="3269"/>
      <c r="AX89" s="3180"/>
      <c r="CA89" s="505"/>
      <c r="CB89" s="505"/>
      <c r="CC89" s="505"/>
      <c r="CD89" s="505"/>
      <c r="CE89" s="505"/>
      <c r="CF89" s="505"/>
      <c r="CG89" s="505"/>
      <c r="CH89" s="505"/>
      <c r="CI89" s="505"/>
      <c r="CJ89" s="505"/>
      <c r="CK89" s="505"/>
      <c r="CL89" s="505"/>
      <c r="CM89" s="505"/>
      <c r="CN89" s="505"/>
      <c r="CO89" s="505"/>
      <c r="CP89" s="505"/>
      <c r="CQ89" s="505"/>
      <c r="CR89" s="505"/>
      <c r="CS89" s="505"/>
      <c r="CT89" s="505"/>
      <c r="CU89" s="505"/>
      <c r="CV89" s="505"/>
      <c r="CW89" s="505"/>
      <c r="CX89" s="505"/>
      <c r="CY89" s="505"/>
      <c r="CZ89" s="505"/>
    </row>
    <row r="90" spans="1:104" ht="15" customHeight="1" x14ac:dyDescent="0.25">
      <c r="A90" s="3142"/>
      <c r="B90" s="3142"/>
      <c r="C90" s="3140"/>
      <c r="D90" s="27" t="s">
        <v>84</v>
      </c>
      <c r="E90" s="1800" t="s">
        <v>63</v>
      </c>
      <c r="F90" s="1743" t="s">
        <v>64</v>
      </c>
      <c r="G90" s="27" t="s">
        <v>63</v>
      </c>
      <c r="H90" s="1743" t="s">
        <v>64</v>
      </c>
      <c r="I90" s="27" t="s">
        <v>63</v>
      </c>
      <c r="J90" s="1737" t="s">
        <v>64</v>
      </c>
      <c r="K90" s="27" t="s">
        <v>63</v>
      </c>
      <c r="L90" s="1743" t="s">
        <v>64</v>
      </c>
      <c r="M90" s="27" t="s">
        <v>63</v>
      </c>
      <c r="N90" s="1743" t="s">
        <v>64</v>
      </c>
      <c r="O90" s="1800" t="s">
        <v>63</v>
      </c>
      <c r="P90" s="1743" t="s">
        <v>64</v>
      </c>
      <c r="Q90" s="1800" t="s">
        <v>63</v>
      </c>
      <c r="R90" s="1743" t="s">
        <v>64</v>
      </c>
      <c r="S90" s="1800" t="s">
        <v>63</v>
      </c>
      <c r="T90" s="1743" t="s">
        <v>64</v>
      </c>
      <c r="U90" s="1800" t="s">
        <v>63</v>
      </c>
      <c r="V90" s="1743" t="s">
        <v>64</v>
      </c>
      <c r="W90" s="1800" t="s">
        <v>63</v>
      </c>
      <c r="X90" s="1743" t="s">
        <v>64</v>
      </c>
      <c r="Y90" s="1800" t="s">
        <v>63</v>
      </c>
      <c r="Z90" s="1743" t="s">
        <v>64</v>
      </c>
      <c r="AA90" s="1800" t="s">
        <v>63</v>
      </c>
      <c r="AB90" s="1743" t="s">
        <v>64</v>
      </c>
      <c r="AC90" s="1800" t="s">
        <v>63</v>
      </c>
      <c r="AD90" s="1743" t="s">
        <v>64</v>
      </c>
      <c r="AE90" s="1800" t="s">
        <v>63</v>
      </c>
      <c r="AF90" s="1743" t="s">
        <v>64</v>
      </c>
      <c r="AG90" s="1800" t="s">
        <v>63</v>
      </c>
      <c r="AH90" s="1743" t="s">
        <v>64</v>
      </c>
      <c r="AI90" s="1800" t="s">
        <v>63</v>
      </c>
      <c r="AJ90" s="1743" t="s">
        <v>64</v>
      </c>
      <c r="AK90" s="1800" t="s">
        <v>63</v>
      </c>
      <c r="AL90" s="1743" t="s">
        <v>64</v>
      </c>
      <c r="AM90" s="1800" t="s">
        <v>63</v>
      </c>
      <c r="AN90" s="1810" t="s">
        <v>64</v>
      </c>
      <c r="AO90" s="3168"/>
      <c r="AP90" s="3163"/>
      <c r="AQ90" s="3163"/>
      <c r="AR90" s="3163"/>
      <c r="AS90" s="3163"/>
      <c r="AT90" s="3163"/>
      <c r="AU90" s="3163"/>
      <c r="AV90" s="3163"/>
      <c r="AW90" s="3163"/>
      <c r="AX90" s="3140"/>
      <c r="CA90" s="505"/>
      <c r="CB90" s="505"/>
      <c r="CC90" s="505"/>
      <c r="CD90" s="505"/>
      <c r="CE90" s="505"/>
      <c r="CF90" s="505"/>
      <c r="CG90" s="505"/>
      <c r="CH90" s="505"/>
      <c r="CI90" s="505"/>
      <c r="CJ90" s="505"/>
      <c r="CK90" s="505"/>
      <c r="CL90" s="505"/>
      <c r="CM90" s="505"/>
      <c r="CN90" s="505"/>
      <c r="CO90" s="505"/>
      <c r="CP90" s="505"/>
      <c r="CQ90" s="505"/>
      <c r="CR90" s="505"/>
      <c r="CS90" s="505"/>
      <c r="CT90" s="505"/>
      <c r="CU90" s="505"/>
      <c r="CV90" s="505"/>
      <c r="CW90" s="505"/>
      <c r="CX90" s="505"/>
      <c r="CY90" s="505"/>
      <c r="CZ90" s="505"/>
    </row>
    <row r="91" spans="1:104" ht="15" customHeight="1" x14ac:dyDescent="0.25">
      <c r="A91" s="3132" t="s">
        <v>1716</v>
      </c>
      <c r="B91" s="3151" t="s">
        <v>1717</v>
      </c>
      <c r="C91" s="3152"/>
      <c r="D91" s="169">
        <f t="shared" ref="D91:D143" si="171">SUM(E91:F91)</f>
        <v>0</v>
      </c>
      <c r="E91" s="151">
        <f t="shared" ref="E91:F91" si="172">SUM(G91+I91+K91+M91+O91+Q91+S91+U91+W91+Y91+AA91+AC91+AE91+AG91+AI91+AK91+AM91)</f>
        <v>0</v>
      </c>
      <c r="F91" s="250">
        <f t="shared" si="172"/>
        <v>0</v>
      </c>
      <c r="G91" s="126"/>
      <c r="H91" s="351"/>
      <c r="I91" s="126"/>
      <c r="J91" s="2172"/>
      <c r="K91" s="126"/>
      <c r="L91" s="351"/>
      <c r="M91" s="126"/>
      <c r="N91" s="351"/>
      <c r="O91" s="2078"/>
      <c r="P91" s="351"/>
      <c r="Q91" s="2078"/>
      <c r="R91" s="351"/>
      <c r="S91" s="2078"/>
      <c r="T91" s="351"/>
      <c r="U91" s="2078"/>
      <c r="V91" s="351"/>
      <c r="W91" s="2078"/>
      <c r="X91" s="351"/>
      <c r="Y91" s="2078"/>
      <c r="Z91" s="351"/>
      <c r="AA91" s="2078"/>
      <c r="AB91" s="351"/>
      <c r="AC91" s="2078"/>
      <c r="AD91" s="351"/>
      <c r="AE91" s="2078"/>
      <c r="AF91" s="351"/>
      <c r="AG91" s="2078"/>
      <c r="AH91" s="351"/>
      <c r="AI91" s="2078"/>
      <c r="AJ91" s="351"/>
      <c r="AK91" s="2078"/>
      <c r="AL91" s="351"/>
      <c r="AM91" s="2078"/>
      <c r="AN91" s="378"/>
      <c r="AO91" s="440"/>
      <c r="AP91" s="127"/>
      <c r="AQ91" s="127"/>
      <c r="AR91" s="127"/>
      <c r="AS91" s="127"/>
      <c r="AT91" s="127"/>
      <c r="AU91" s="127"/>
      <c r="AV91" s="127"/>
      <c r="AW91" s="127"/>
      <c r="AX91" s="2127"/>
      <c r="AY91" s="240" t="str">
        <f t="shared" ref="AY91:AY142" si="173">CA91&amp;CB91&amp;CC91&amp;CD91&amp;CE91&amp;CF91&amp;CG91&amp;CH91&amp;CI91&amp;CJ91</f>
        <v/>
      </c>
      <c r="CA91" s="2486" t="str">
        <f t="shared" ref="CA91:CA103" si="174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486" t="str">
        <f t="shared" ref="CB91:CB142" si="175">IF(AND($F91&gt;0,AP91="")," * No olvide digitar la variable Gestante. Digite cero si no tiene.",IF(AP91&gt;$F91," * La variable Gestante NO DEBEN ser mayor al Total de Mujeres. ",""))</f>
        <v/>
      </c>
      <c r="CC91" s="2486" t="str">
        <f t="shared" ref="CC91:CC142" si="176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486" t="str">
        <f t="shared" ref="CD91:CD104" si="177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486" t="str">
        <f t="shared" ref="CE91:CE142" si="178">IF(AND($D91&gt;0,AS91="")," * No olvide digitar la variable Compra de Servicios. Digite Cero si no tiene.",IF(AS91&gt;$D91," * La variable Compra de Servicio No puede ser mayor al Total Ambos Sexos.",""))</f>
        <v/>
      </c>
      <c r="CF91" s="2486" t="str">
        <f t="shared" ref="CF91:CF142" si="179">IF(AND($D91&gt;0,AT91="")," * No olvide digitar la Usuarios con Discapacidad. Digite Cero si no tiene.",IF(AT91&gt;$D91," * La variable Usuarios con Discapacidad No puede ser mayor al Total Ambos Sexos.",""))</f>
        <v/>
      </c>
      <c r="CG91" s="2486" t="str">
        <f t="shared" ref="CG91:CG142" si="180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486" t="str">
        <f t="shared" ref="CH91:CH142" si="181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486" t="str">
        <f t="shared" ref="CI91:CI142" si="182">IF(AND($D91&gt;0,AW91="")," * No olvide digitar la variable Migrantes. Digite Cero si no tiene.",IF(AW91&gt;$D91," * La variable Migrantes no puede ser mayor al Total Ambos Sexos.",""))</f>
        <v/>
      </c>
      <c r="CJ91" s="2500"/>
      <c r="CK91" s="505"/>
      <c r="CL91" s="505"/>
      <c r="CM91" s="505"/>
      <c r="CN91" s="505"/>
      <c r="CO91" s="2487">
        <f t="shared" ref="CO91:CO103" si="183">IF(AND($D91&gt;0,AO91=""),1,IF(AO91&gt;D91,1,0))</f>
        <v>0</v>
      </c>
      <c r="CP91" s="2487">
        <f t="shared" ref="CP91:CP142" si="184">IF(AND($F91&gt;0,AP91=""),1,IF(AP91&gt;$F91,1,0))</f>
        <v>0</v>
      </c>
      <c r="CQ91" s="2487">
        <f t="shared" ref="CQ91:CQ142" si="185">IF(AND($D91&gt;0,AQ91=""),1,IF(AQ91&gt;$D91,1,0))</f>
        <v>0</v>
      </c>
      <c r="CR91" s="2487">
        <f t="shared" ref="CR91:CR104" si="186">IF(AND(AI91+AJ91&gt;0,AR91=""),1,IF(AR91&gt;AI91+AJ91,1,0))</f>
        <v>0</v>
      </c>
      <c r="CS91" s="2487">
        <f t="shared" ref="CS91:CW91" si="187">IF(AND($D91&gt;0,AS91=""),1,IF(AS91&gt;$D91,1,0))</f>
        <v>0</v>
      </c>
      <c r="CT91" s="2487">
        <f t="shared" si="187"/>
        <v>0</v>
      </c>
      <c r="CU91" s="2487">
        <f t="shared" si="187"/>
        <v>0</v>
      </c>
      <c r="CV91" s="2487">
        <f t="shared" si="187"/>
        <v>0</v>
      </c>
      <c r="CW91" s="2487">
        <f t="shared" si="187"/>
        <v>0</v>
      </c>
      <c r="CX91" s="2500"/>
      <c r="CY91" s="505"/>
      <c r="CZ91" s="505"/>
    </row>
    <row r="92" spans="1:104" ht="15" customHeight="1" x14ac:dyDescent="0.25">
      <c r="A92" s="3128"/>
      <c r="B92" s="3156" t="s">
        <v>1689</v>
      </c>
      <c r="C92" s="3157"/>
      <c r="D92" s="184">
        <f t="shared" si="171"/>
        <v>0</v>
      </c>
      <c r="E92" s="155">
        <f t="shared" ref="E92:F92" si="188">SUM(G92+I92+K92+M92+O92+Q92+S92+U92+W92+Y92+AA92+AC92+AE92+AG92+AI92+AK92+AM92)</f>
        <v>0</v>
      </c>
      <c r="F92" s="155">
        <f t="shared" si="188"/>
        <v>0</v>
      </c>
      <c r="G92" s="1843"/>
      <c r="H92" s="2128"/>
      <c r="I92" s="1843"/>
      <c r="J92" s="2298"/>
      <c r="K92" s="1843"/>
      <c r="L92" s="2128"/>
      <c r="M92" s="1843"/>
      <c r="N92" s="2128"/>
      <c r="O92" s="2135"/>
      <c r="P92" s="2128"/>
      <c r="Q92" s="2135"/>
      <c r="R92" s="2128"/>
      <c r="S92" s="2135"/>
      <c r="T92" s="2128"/>
      <c r="U92" s="2135"/>
      <c r="V92" s="2128"/>
      <c r="W92" s="2135"/>
      <c r="X92" s="2128"/>
      <c r="Y92" s="2135"/>
      <c r="Z92" s="2128"/>
      <c r="AA92" s="2135"/>
      <c r="AB92" s="2128"/>
      <c r="AC92" s="2135"/>
      <c r="AD92" s="2128"/>
      <c r="AE92" s="2135"/>
      <c r="AF92" s="2128"/>
      <c r="AG92" s="2135"/>
      <c r="AH92" s="2128"/>
      <c r="AI92" s="2135"/>
      <c r="AJ92" s="2128"/>
      <c r="AK92" s="2135"/>
      <c r="AL92" s="2128"/>
      <c r="AM92" s="2135"/>
      <c r="AN92" s="441"/>
      <c r="AO92" s="1857"/>
      <c r="AP92" s="1845"/>
      <c r="AQ92" s="1845"/>
      <c r="AR92" s="1845"/>
      <c r="AS92" s="1845"/>
      <c r="AT92" s="1845"/>
      <c r="AU92" s="1845"/>
      <c r="AV92" s="1845"/>
      <c r="AW92" s="1845"/>
      <c r="AX92" s="2088"/>
      <c r="AY92" s="240" t="str">
        <f t="shared" si="173"/>
        <v/>
      </c>
      <c r="CA92" s="2486" t="str">
        <f t="shared" si="174"/>
        <v/>
      </c>
      <c r="CB92" s="2486" t="str">
        <f t="shared" si="175"/>
        <v/>
      </c>
      <c r="CC92" s="2486" t="str">
        <f t="shared" si="176"/>
        <v/>
      </c>
      <c r="CD92" s="2486" t="str">
        <f t="shared" si="177"/>
        <v/>
      </c>
      <c r="CE92" s="2486" t="str">
        <f t="shared" si="178"/>
        <v/>
      </c>
      <c r="CF92" s="2486" t="str">
        <f t="shared" si="179"/>
        <v/>
      </c>
      <c r="CG92" s="2486" t="str">
        <f t="shared" si="180"/>
        <v/>
      </c>
      <c r="CH92" s="2486" t="str">
        <f t="shared" si="181"/>
        <v/>
      </c>
      <c r="CI92" s="2486" t="str">
        <f t="shared" si="182"/>
        <v/>
      </c>
      <c r="CJ92" s="2500"/>
      <c r="CK92" s="505"/>
      <c r="CL92" s="505"/>
      <c r="CM92" s="505"/>
      <c r="CN92" s="505"/>
      <c r="CO92" s="2487">
        <f t="shared" si="183"/>
        <v>0</v>
      </c>
      <c r="CP92" s="2487">
        <f t="shared" si="184"/>
        <v>0</v>
      </c>
      <c r="CQ92" s="2487">
        <f t="shared" si="185"/>
        <v>0</v>
      </c>
      <c r="CR92" s="2487">
        <f t="shared" si="186"/>
        <v>0</v>
      </c>
      <c r="CS92" s="2487">
        <f t="shared" ref="CS92:CW92" si="189">IF(AND($D92&gt;0,AS92=""),1,IF(AS92&gt;$D92,1,0))</f>
        <v>0</v>
      </c>
      <c r="CT92" s="2487">
        <f t="shared" si="189"/>
        <v>0</v>
      </c>
      <c r="CU92" s="2487">
        <f t="shared" si="189"/>
        <v>0</v>
      </c>
      <c r="CV92" s="2487">
        <f t="shared" si="189"/>
        <v>0</v>
      </c>
      <c r="CW92" s="2487">
        <f t="shared" si="189"/>
        <v>0</v>
      </c>
      <c r="CX92" s="2500"/>
      <c r="CY92" s="505"/>
      <c r="CZ92" s="505"/>
    </row>
    <row r="93" spans="1:104" ht="15" customHeight="1" x14ac:dyDescent="0.25">
      <c r="A93" s="3128"/>
      <c r="B93" s="3156" t="s">
        <v>1694</v>
      </c>
      <c r="C93" s="3157"/>
      <c r="D93" s="184">
        <f t="shared" si="171"/>
        <v>0</v>
      </c>
      <c r="E93" s="155">
        <f t="shared" ref="E93:F93" si="190">SUM(G93+I93+K93+M93+O93+Q93+S93+U93+W93+Y93+AA93+AC93+AE93+AG93+AI93+AK93+AM93)</f>
        <v>0</v>
      </c>
      <c r="F93" s="155">
        <f t="shared" si="190"/>
        <v>0</v>
      </c>
      <c r="G93" s="355"/>
      <c r="H93" s="2128"/>
      <c r="I93" s="1843"/>
      <c r="J93" s="2298"/>
      <c r="K93" s="1843"/>
      <c r="L93" s="356"/>
      <c r="M93" s="355"/>
      <c r="N93" s="356"/>
      <c r="O93" s="2084"/>
      <c r="P93" s="356"/>
      <c r="Q93" s="2084"/>
      <c r="R93" s="356"/>
      <c r="S93" s="2084"/>
      <c r="T93" s="356"/>
      <c r="U93" s="2084"/>
      <c r="V93" s="356"/>
      <c r="W93" s="2084"/>
      <c r="X93" s="356"/>
      <c r="Y93" s="2084"/>
      <c r="Z93" s="356"/>
      <c r="AA93" s="2084"/>
      <c r="AB93" s="356"/>
      <c r="AC93" s="2084"/>
      <c r="AD93" s="356"/>
      <c r="AE93" s="2084"/>
      <c r="AF93" s="356"/>
      <c r="AG93" s="2084"/>
      <c r="AH93" s="356"/>
      <c r="AI93" s="2084"/>
      <c r="AJ93" s="356"/>
      <c r="AK93" s="2084"/>
      <c r="AL93" s="356"/>
      <c r="AM93" s="2084"/>
      <c r="AN93" s="362"/>
      <c r="AO93" s="443"/>
      <c r="AP93" s="1845"/>
      <c r="AQ93" s="1845"/>
      <c r="AR93" s="1845"/>
      <c r="AS93" s="1845"/>
      <c r="AT93" s="1845"/>
      <c r="AU93" s="1845"/>
      <c r="AV93" s="1845"/>
      <c r="AW93" s="1845"/>
      <c r="AX93" s="2088"/>
      <c r="AY93" s="240" t="str">
        <f t="shared" si="173"/>
        <v/>
      </c>
      <c r="CA93" s="2486" t="str">
        <f t="shared" si="174"/>
        <v/>
      </c>
      <c r="CB93" s="2486" t="str">
        <f t="shared" si="175"/>
        <v/>
      </c>
      <c r="CC93" s="2486" t="str">
        <f t="shared" si="176"/>
        <v/>
      </c>
      <c r="CD93" s="2486" t="str">
        <f t="shared" si="177"/>
        <v/>
      </c>
      <c r="CE93" s="2486" t="str">
        <f t="shared" si="178"/>
        <v/>
      </c>
      <c r="CF93" s="2486" t="str">
        <f t="shared" si="179"/>
        <v/>
      </c>
      <c r="CG93" s="2486" t="str">
        <f t="shared" si="180"/>
        <v/>
      </c>
      <c r="CH93" s="2486" t="str">
        <f t="shared" si="181"/>
        <v/>
      </c>
      <c r="CI93" s="2486" t="str">
        <f t="shared" si="182"/>
        <v/>
      </c>
      <c r="CJ93" s="2500"/>
      <c r="CK93" s="505"/>
      <c r="CL93" s="505"/>
      <c r="CM93" s="505"/>
      <c r="CN93" s="505"/>
      <c r="CO93" s="2487">
        <f t="shared" si="183"/>
        <v>0</v>
      </c>
      <c r="CP93" s="2487">
        <f t="shared" si="184"/>
        <v>0</v>
      </c>
      <c r="CQ93" s="2487">
        <f t="shared" si="185"/>
        <v>0</v>
      </c>
      <c r="CR93" s="2487">
        <f t="shared" si="186"/>
        <v>0</v>
      </c>
      <c r="CS93" s="2487">
        <f t="shared" ref="CS93:CW93" si="191">IF(AND($D93&gt;0,AS93=""),1,IF(AS93&gt;$D93,1,0))</f>
        <v>0</v>
      </c>
      <c r="CT93" s="2487">
        <f t="shared" si="191"/>
        <v>0</v>
      </c>
      <c r="CU93" s="2487">
        <f t="shared" si="191"/>
        <v>0</v>
      </c>
      <c r="CV93" s="2487">
        <f t="shared" si="191"/>
        <v>0</v>
      </c>
      <c r="CW93" s="2487">
        <f t="shared" si="191"/>
        <v>0</v>
      </c>
      <c r="CX93" s="2500"/>
      <c r="CY93" s="505"/>
      <c r="CZ93" s="505"/>
    </row>
    <row r="94" spans="1:104" ht="15" customHeight="1" x14ac:dyDescent="0.25">
      <c r="A94" s="3128"/>
      <c r="B94" s="3156" t="s">
        <v>1718</v>
      </c>
      <c r="C94" s="3157"/>
      <c r="D94" s="184">
        <f t="shared" si="171"/>
        <v>0</v>
      </c>
      <c r="E94" s="155">
        <f t="shared" ref="E94:F94" si="192">SUM(G94+I94+K94+M94+O94+Q94+S94+U94+W94+Y94+AA94+AC94+AE94+AG94+AI94+AK94+AM94)</f>
        <v>0</v>
      </c>
      <c r="F94" s="155">
        <f t="shared" si="192"/>
        <v>0</v>
      </c>
      <c r="G94" s="355"/>
      <c r="H94" s="2128"/>
      <c r="I94" s="1843"/>
      <c r="J94" s="2298"/>
      <c r="K94" s="1843"/>
      <c r="L94" s="356"/>
      <c r="M94" s="355"/>
      <c r="N94" s="356"/>
      <c r="O94" s="2084"/>
      <c r="P94" s="356"/>
      <c r="Q94" s="2084"/>
      <c r="R94" s="356"/>
      <c r="S94" s="2084"/>
      <c r="T94" s="356"/>
      <c r="U94" s="2084"/>
      <c r="V94" s="356"/>
      <c r="W94" s="2084"/>
      <c r="X94" s="356"/>
      <c r="Y94" s="2084"/>
      <c r="Z94" s="356"/>
      <c r="AA94" s="2084"/>
      <c r="AB94" s="356"/>
      <c r="AC94" s="2084"/>
      <c r="AD94" s="356"/>
      <c r="AE94" s="2084"/>
      <c r="AF94" s="356"/>
      <c r="AG94" s="2084"/>
      <c r="AH94" s="356"/>
      <c r="AI94" s="2084"/>
      <c r="AJ94" s="356"/>
      <c r="AK94" s="2084"/>
      <c r="AL94" s="356"/>
      <c r="AM94" s="2084"/>
      <c r="AN94" s="362"/>
      <c r="AO94" s="443"/>
      <c r="AP94" s="1845"/>
      <c r="AQ94" s="1845"/>
      <c r="AR94" s="1845"/>
      <c r="AS94" s="1845"/>
      <c r="AT94" s="1845"/>
      <c r="AU94" s="1845"/>
      <c r="AV94" s="1845"/>
      <c r="AW94" s="1845"/>
      <c r="AX94" s="2088"/>
      <c r="AY94" s="240" t="str">
        <f t="shared" si="173"/>
        <v/>
      </c>
      <c r="CA94" s="2486" t="str">
        <f t="shared" si="174"/>
        <v/>
      </c>
      <c r="CB94" s="2486" t="str">
        <f t="shared" si="175"/>
        <v/>
      </c>
      <c r="CC94" s="2486" t="str">
        <f t="shared" si="176"/>
        <v/>
      </c>
      <c r="CD94" s="2486" t="str">
        <f t="shared" si="177"/>
        <v/>
      </c>
      <c r="CE94" s="2486" t="str">
        <f t="shared" si="178"/>
        <v/>
      </c>
      <c r="CF94" s="2486" t="str">
        <f t="shared" si="179"/>
        <v/>
      </c>
      <c r="CG94" s="2486" t="str">
        <f t="shared" si="180"/>
        <v/>
      </c>
      <c r="CH94" s="2486" t="str">
        <f t="shared" si="181"/>
        <v/>
      </c>
      <c r="CI94" s="2486" t="str">
        <f t="shared" si="182"/>
        <v/>
      </c>
      <c r="CJ94" s="2500"/>
      <c r="CK94" s="505"/>
      <c r="CL94" s="505"/>
      <c r="CM94" s="505"/>
      <c r="CN94" s="505"/>
      <c r="CO94" s="2487">
        <f t="shared" si="183"/>
        <v>0</v>
      </c>
      <c r="CP94" s="2487">
        <f t="shared" si="184"/>
        <v>0</v>
      </c>
      <c r="CQ94" s="2487">
        <f t="shared" si="185"/>
        <v>0</v>
      </c>
      <c r="CR94" s="2487">
        <f t="shared" si="186"/>
        <v>0</v>
      </c>
      <c r="CS94" s="2487">
        <f t="shared" ref="CS94:CW94" si="193">IF(AND($D94&gt;0,AS94=""),1,IF(AS94&gt;$D94,1,0))</f>
        <v>0</v>
      </c>
      <c r="CT94" s="2487">
        <f t="shared" si="193"/>
        <v>0</v>
      </c>
      <c r="CU94" s="2487">
        <f t="shared" si="193"/>
        <v>0</v>
      </c>
      <c r="CV94" s="2487">
        <f t="shared" si="193"/>
        <v>0</v>
      </c>
      <c r="CW94" s="2487">
        <f t="shared" si="193"/>
        <v>0</v>
      </c>
      <c r="CX94" s="2500"/>
      <c r="CY94" s="505"/>
      <c r="CZ94" s="505"/>
    </row>
    <row r="95" spans="1:104" ht="15" customHeight="1" x14ac:dyDescent="0.25">
      <c r="A95" s="3128"/>
      <c r="B95" s="3156" t="s">
        <v>1719</v>
      </c>
      <c r="C95" s="3157"/>
      <c r="D95" s="184">
        <f t="shared" si="171"/>
        <v>0</v>
      </c>
      <c r="E95" s="155">
        <f t="shared" ref="E95:F95" si="194">SUM(G95+I95+K95+M95+O95+Q95+S95+U95+W95+Y95+AA95+AC95+AE95+AG95+AI95+AK95+AM95)</f>
        <v>0</v>
      </c>
      <c r="F95" s="155">
        <f t="shared" si="194"/>
        <v>0</v>
      </c>
      <c r="G95" s="355"/>
      <c r="H95" s="356"/>
      <c r="I95" s="355"/>
      <c r="J95" s="2177"/>
      <c r="K95" s="355"/>
      <c r="L95" s="356"/>
      <c r="M95" s="355"/>
      <c r="N95" s="356"/>
      <c r="O95" s="2084"/>
      <c r="P95" s="356"/>
      <c r="Q95" s="2084"/>
      <c r="R95" s="356"/>
      <c r="S95" s="2084"/>
      <c r="T95" s="356"/>
      <c r="U95" s="2084"/>
      <c r="V95" s="356"/>
      <c r="W95" s="2084"/>
      <c r="X95" s="356"/>
      <c r="Y95" s="2084"/>
      <c r="Z95" s="356"/>
      <c r="AA95" s="2084"/>
      <c r="AB95" s="356"/>
      <c r="AC95" s="2084"/>
      <c r="AD95" s="356"/>
      <c r="AE95" s="2084"/>
      <c r="AF95" s="356"/>
      <c r="AG95" s="2084"/>
      <c r="AH95" s="356"/>
      <c r="AI95" s="2084"/>
      <c r="AJ95" s="356"/>
      <c r="AK95" s="2084"/>
      <c r="AL95" s="356"/>
      <c r="AM95" s="2084"/>
      <c r="AN95" s="362"/>
      <c r="AO95" s="443"/>
      <c r="AP95" s="452"/>
      <c r="AQ95" s="452"/>
      <c r="AR95" s="452"/>
      <c r="AS95" s="452"/>
      <c r="AT95" s="452"/>
      <c r="AU95" s="452"/>
      <c r="AV95" s="452"/>
      <c r="AW95" s="452"/>
      <c r="AX95" s="2088"/>
      <c r="AY95" s="240" t="str">
        <f t="shared" si="173"/>
        <v/>
      </c>
      <c r="CA95" s="2486" t="str">
        <f t="shared" si="174"/>
        <v/>
      </c>
      <c r="CB95" s="2486" t="str">
        <f t="shared" si="175"/>
        <v/>
      </c>
      <c r="CC95" s="2486" t="str">
        <f t="shared" si="176"/>
        <v/>
      </c>
      <c r="CD95" s="2486" t="str">
        <f t="shared" si="177"/>
        <v/>
      </c>
      <c r="CE95" s="2486" t="str">
        <f t="shared" si="178"/>
        <v/>
      </c>
      <c r="CF95" s="2486" t="str">
        <f t="shared" si="179"/>
        <v/>
      </c>
      <c r="CG95" s="2486" t="str">
        <f t="shared" si="180"/>
        <v/>
      </c>
      <c r="CH95" s="2486" t="str">
        <f t="shared" si="181"/>
        <v/>
      </c>
      <c r="CI95" s="2486" t="str">
        <f t="shared" si="182"/>
        <v/>
      </c>
      <c r="CJ95" s="2500"/>
      <c r="CK95" s="505"/>
      <c r="CL95" s="505"/>
      <c r="CM95" s="505"/>
      <c r="CN95" s="505"/>
      <c r="CO95" s="2487">
        <f t="shared" si="183"/>
        <v>0</v>
      </c>
      <c r="CP95" s="2487">
        <f t="shared" si="184"/>
        <v>0</v>
      </c>
      <c r="CQ95" s="2487">
        <f t="shared" si="185"/>
        <v>0</v>
      </c>
      <c r="CR95" s="2487">
        <f t="shared" si="186"/>
        <v>0</v>
      </c>
      <c r="CS95" s="2487">
        <f t="shared" ref="CS95:CW95" si="195">IF(AND($D95&gt;0,AS95=""),1,IF(AS95&gt;$D95,1,0))</f>
        <v>0</v>
      </c>
      <c r="CT95" s="2487">
        <f t="shared" si="195"/>
        <v>0</v>
      </c>
      <c r="CU95" s="2487">
        <f t="shared" si="195"/>
        <v>0</v>
      </c>
      <c r="CV95" s="2487">
        <f t="shared" si="195"/>
        <v>0</v>
      </c>
      <c r="CW95" s="2487">
        <f t="shared" si="195"/>
        <v>0</v>
      </c>
      <c r="CX95" s="2500"/>
      <c r="CY95" s="505"/>
      <c r="CZ95" s="505"/>
    </row>
    <row r="96" spans="1:104" ht="15" customHeight="1" x14ac:dyDescent="0.25">
      <c r="A96" s="3129"/>
      <c r="B96" s="3404" t="s">
        <v>1720</v>
      </c>
      <c r="C96" s="3292"/>
      <c r="D96" s="192">
        <f t="shared" si="171"/>
        <v>0</v>
      </c>
      <c r="E96" s="226">
        <f t="shared" ref="E96:F96" si="196">SUM(G96+I96+K96+M96+O96+Q96+S96+U96+W96+Y96+AA96+AC96+AE96+AG96+AI96+AK96+AM96)</f>
        <v>0</v>
      </c>
      <c r="F96" s="226">
        <f t="shared" si="196"/>
        <v>0</v>
      </c>
      <c r="G96" s="2186"/>
      <c r="H96" s="608"/>
      <c r="I96" s="2186"/>
      <c r="J96" s="2382"/>
      <c r="K96" s="2186"/>
      <c r="L96" s="608"/>
      <c r="M96" s="2186"/>
      <c r="N96" s="608"/>
      <c r="O96" s="2286"/>
      <c r="P96" s="608"/>
      <c r="Q96" s="2286"/>
      <c r="R96" s="608"/>
      <c r="S96" s="2286"/>
      <c r="T96" s="608"/>
      <c r="U96" s="2286"/>
      <c r="V96" s="608"/>
      <c r="W96" s="2286"/>
      <c r="X96" s="608"/>
      <c r="Y96" s="2286"/>
      <c r="Z96" s="608"/>
      <c r="AA96" s="2286"/>
      <c r="AB96" s="608"/>
      <c r="AC96" s="2286"/>
      <c r="AD96" s="608"/>
      <c r="AE96" s="2286"/>
      <c r="AF96" s="608"/>
      <c r="AG96" s="2286"/>
      <c r="AH96" s="608"/>
      <c r="AI96" s="2286"/>
      <c r="AJ96" s="608"/>
      <c r="AK96" s="2286"/>
      <c r="AL96" s="608"/>
      <c r="AM96" s="2286"/>
      <c r="AN96" s="2544"/>
      <c r="AO96" s="525"/>
      <c r="AP96" s="2187"/>
      <c r="AQ96" s="2187"/>
      <c r="AR96" s="2187"/>
      <c r="AS96" s="2187"/>
      <c r="AT96" s="2187"/>
      <c r="AU96" s="2187"/>
      <c r="AV96" s="2187"/>
      <c r="AW96" s="2187"/>
      <c r="AX96" s="2292"/>
      <c r="AY96" s="240" t="str">
        <f t="shared" si="173"/>
        <v/>
      </c>
      <c r="CA96" s="2486" t="str">
        <f t="shared" si="174"/>
        <v/>
      </c>
      <c r="CB96" s="2486" t="str">
        <f t="shared" si="175"/>
        <v/>
      </c>
      <c r="CC96" s="2486" t="str">
        <f t="shared" si="176"/>
        <v/>
      </c>
      <c r="CD96" s="2486" t="str">
        <f t="shared" si="177"/>
        <v/>
      </c>
      <c r="CE96" s="2486" t="str">
        <f t="shared" si="178"/>
        <v/>
      </c>
      <c r="CF96" s="2486" t="str">
        <f t="shared" si="179"/>
        <v/>
      </c>
      <c r="CG96" s="2486" t="str">
        <f t="shared" si="180"/>
        <v/>
      </c>
      <c r="CH96" s="2486" t="str">
        <f t="shared" si="181"/>
        <v/>
      </c>
      <c r="CI96" s="2486" t="str">
        <f t="shared" si="182"/>
        <v/>
      </c>
      <c r="CJ96" s="2500"/>
      <c r="CK96" s="505"/>
      <c r="CL96" s="505"/>
      <c r="CM96" s="505"/>
      <c r="CN96" s="505"/>
      <c r="CO96" s="2487">
        <f t="shared" si="183"/>
        <v>0</v>
      </c>
      <c r="CP96" s="2487">
        <f t="shared" si="184"/>
        <v>0</v>
      </c>
      <c r="CQ96" s="2487">
        <f t="shared" si="185"/>
        <v>0</v>
      </c>
      <c r="CR96" s="2487">
        <f t="shared" si="186"/>
        <v>0</v>
      </c>
      <c r="CS96" s="2487">
        <f t="shared" ref="CS96:CW96" si="197">IF(AND($D96&gt;0,AS96=""),1,IF(AS96&gt;$D96,1,0))</f>
        <v>0</v>
      </c>
      <c r="CT96" s="2487">
        <f t="shared" si="197"/>
        <v>0</v>
      </c>
      <c r="CU96" s="2487">
        <f t="shared" si="197"/>
        <v>0</v>
      </c>
      <c r="CV96" s="2487">
        <f t="shared" si="197"/>
        <v>0</v>
      </c>
      <c r="CW96" s="2487">
        <f t="shared" si="197"/>
        <v>0</v>
      </c>
      <c r="CX96" s="2500"/>
      <c r="CY96" s="505"/>
      <c r="CZ96" s="505"/>
    </row>
    <row r="97" spans="1:104" ht="15" customHeight="1" x14ac:dyDescent="0.25">
      <c r="A97" s="3132" t="s">
        <v>1721</v>
      </c>
      <c r="B97" s="3151" t="s">
        <v>1717</v>
      </c>
      <c r="C97" s="3152"/>
      <c r="D97" s="169">
        <f t="shared" si="171"/>
        <v>0</v>
      </c>
      <c r="E97" s="151">
        <f t="shared" ref="E97:F97" si="198">SUM(G97+I97+K97+M97+O97+Q97+S97+U97+W97+Y97+AA97+AC97+AE97+AG97+AI97+AK97+AM97)</f>
        <v>0</v>
      </c>
      <c r="F97" s="151">
        <f t="shared" si="198"/>
        <v>0</v>
      </c>
      <c r="G97" s="126"/>
      <c r="H97" s="351"/>
      <c r="I97" s="126"/>
      <c r="J97" s="2172"/>
      <c r="K97" s="126"/>
      <c r="L97" s="351"/>
      <c r="M97" s="126"/>
      <c r="N97" s="351"/>
      <c r="O97" s="2078"/>
      <c r="P97" s="351"/>
      <c r="Q97" s="2078"/>
      <c r="R97" s="351"/>
      <c r="S97" s="2078"/>
      <c r="T97" s="351"/>
      <c r="U97" s="2078"/>
      <c r="V97" s="351"/>
      <c r="W97" s="2078"/>
      <c r="X97" s="351"/>
      <c r="Y97" s="2078"/>
      <c r="Z97" s="351"/>
      <c r="AA97" s="2078"/>
      <c r="AB97" s="351"/>
      <c r="AC97" s="2078"/>
      <c r="AD97" s="351"/>
      <c r="AE97" s="2078"/>
      <c r="AF97" s="351"/>
      <c r="AG97" s="2078"/>
      <c r="AH97" s="351"/>
      <c r="AI97" s="2078"/>
      <c r="AJ97" s="351"/>
      <c r="AK97" s="2078"/>
      <c r="AL97" s="351"/>
      <c r="AM97" s="2078"/>
      <c r="AN97" s="378"/>
      <c r="AO97" s="440"/>
      <c r="AP97" s="127"/>
      <c r="AQ97" s="127"/>
      <c r="AR97" s="127"/>
      <c r="AS97" s="127"/>
      <c r="AT97" s="127"/>
      <c r="AU97" s="127"/>
      <c r="AV97" s="127"/>
      <c r="AW97" s="127"/>
      <c r="AX97" s="2091"/>
      <c r="AY97" s="240" t="str">
        <f t="shared" si="173"/>
        <v/>
      </c>
      <c r="CA97" s="2486" t="str">
        <f t="shared" si="174"/>
        <v/>
      </c>
      <c r="CB97" s="2486" t="str">
        <f t="shared" si="175"/>
        <v/>
      </c>
      <c r="CC97" s="2486" t="str">
        <f t="shared" si="176"/>
        <v/>
      </c>
      <c r="CD97" s="2486" t="str">
        <f t="shared" si="177"/>
        <v/>
      </c>
      <c r="CE97" s="2486" t="str">
        <f t="shared" si="178"/>
        <v/>
      </c>
      <c r="CF97" s="2486" t="str">
        <f t="shared" si="179"/>
        <v/>
      </c>
      <c r="CG97" s="2486" t="str">
        <f t="shared" si="180"/>
        <v/>
      </c>
      <c r="CH97" s="2486" t="str">
        <f t="shared" si="181"/>
        <v/>
      </c>
      <c r="CI97" s="2486" t="str">
        <f t="shared" si="182"/>
        <v/>
      </c>
      <c r="CJ97" s="2500"/>
      <c r="CK97" s="505"/>
      <c r="CL97" s="505"/>
      <c r="CM97" s="505"/>
      <c r="CN97" s="505"/>
      <c r="CO97" s="2487">
        <f t="shared" si="183"/>
        <v>0</v>
      </c>
      <c r="CP97" s="2487">
        <f t="shared" si="184"/>
        <v>0</v>
      </c>
      <c r="CQ97" s="2487">
        <f t="shared" si="185"/>
        <v>0</v>
      </c>
      <c r="CR97" s="2487">
        <f t="shared" si="186"/>
        <v>0</v>
      </c>
      <c r="CS97" s="2487">
        <f t="shared" ref="CS97:CW97" si="199">IF(AND($D97&gt;0,AS97=""),1,IF(AS97&gt;$D97,1,0))</f>
        <v>0</v>
      </c>
      <c r="CT97" s="2487">
        <f t="shared" si="199"/>
        <v>0</v>
      </c>
      <c r="CU97" s="2487">
        <f t="shared" si="199"/>
        <v>0</v>
      </c>
      <c r="CV97" s="2487">
        <f t="shared" si="199"/>
        <v>0</v>
      </c>
      <c r="CW97" s="2487">
        <f t="shared" si="199"/>
        <v>0</v>
      </c>
      <c r="CX97" s="2500"/>
      <c r="CY97" s="505"/>
      <c r="CZ97" s="505"/>
    </row>
    <row r="98" spans="1:104" ht="15" customHeight="1" x14ac:dyDescent="0.25">
      <c r="A98" s="3128"/>
      <c r="B98" s="3156" t="s">
        <v>1689</v>
      </c>
      <c r="C98" s="3157"/>
      <c r="D98" s="184">
        <f t="shared" si="171"/>
        <v>0</v>
      </c>
      <c r="E98" s="155">
        <f t="shared" ref="E98:F98" si="200">SUM(G98+I98+K98+M98+O98+Q98+S98+U98+W98+Y98+AA98+AC98+AE98+AG98+AI98+AK98+AM98)</f>
        <v>0</v>
      </c>
      <c r="F98" s="155">
        <f t="shared" si="200"/>
        <v>0</v>
      </c>
      <c r="G98" s="1843"/>
      <c r="H98" s="2128"/>
      <c r="I98" s="1843"/>
      <c r="J98" s="2298"/>
      <c r="K98" s="1843"/>
      <c r="L98" s="2128"/>
      <c r="M98" s="1843"/>
      <c r="N98" s="2128"/>
      <c r="O98" s="2135"/>
      <c r="P98" s="2128"/>
      <c r="Q98" s="2135"/>
      <c r="R98" s="2128"/>
      <c r="S98" s="2135"/>
      <c r="T98" s="2128"/>
      <c r="U98" s="2135"/>
      <c r="V98" s="2128"/>
      <c r="W98" s="2135"/>
      <c r="X98" s="2128"/>
      <c r="Y98" s="2135"/>
      <c r="Z98" s="2128"/>
      <c r="AA98" s="2135"/>
      <c r="AB98" s="2128"/>
      <c r="AC98" s="2135"/>
      <c r="AD98" s="2128"/>
      <c r="AE98" s="2135"/>
      <c r="AF98" s="2128"/>
      <c r="AG98" s="2135"/>
      <c r="AH98" s="2128"/>
      <c r="AI98" s="2135"/>
      <c r="AJ98" s="2128"/>
      <c r="AK98" s="2135"/>
      <c r="AL98" s="2128"/>
      <c r="AM98" s="2135"/>
      <c r="AN98" s="441"/>
      <c r="AO98" s="1857"/>
      <c r="AP98" s="1845"/>
      <c r="AQ98" s="1845"/>
      <c r="AR98" s="1845"/>
      <c r="AS98" s="1845"/>
      <c r="AT98" s="1845"/>
      <c r="AU98" s="1845"/>
      <c r="AV98" s="1845"/>
      <c r="AW98" s="1845"/>
      <c r="AX98" s="2088"/>
      <c r="AY98" s="240" t="str">
        <f t="shared" si="173"/>
        <v/>
      </c>
      <c r="CA98" s="2486" t="str">
        <f t="shared" si="174"/>
        <v/>
      </c>
      <c r="CB98" s="2486" t="str">
        <f t="shared" si="175"/>
        <v/>
      </c>
      <c r="CC98" s="2486" t="str">
        <f t="shared" si="176"/>
        <v/>
      </c>
      <c r="CD98" s="2486" t="str">
        <f t="shared" si="177"/>
        <v/>
      </c>
      <c r="CE98" s="2486" t="str">
        <f t="shared" si="178"/>
        <v/>
      </c>
      <c r="CF98" s="2486" t="str">
        <f t="shared" si="179"/>
        <v/>
      </c>
      <c r="CG98" s="2486" t="str">
        <f t="shared" si="180"/>
        <v/>
      </c>
      <c r="CH98" s="2486" t="str">
        <f t="shared" si="181"/>
        <v/>
      </c>
      <c r="CI98" s="2486" t="str">
        <f t="shared" si="182"/>
        <v/>
      </c>
      <c r="CJ98" s="2500"/>
      <c r="CK98" s="505"/>
      <c r="CL98" s="505"/>
      <c r="CM98" s="505"/>
      <c r="CN98" s="505"/>
      <c r="CO98" s="2487">
        <f t="shared" si="183"/>
        <v>0</v>
      </c>
      <c r="CP98" s="2487">
        <f t="shared" si="184"/>
        <v>0</v>
      </c>
      <c r="CQ98" s="2487">
        <f t="shared" si="185"/>
        <v>0</v>
      </c>
      <c r="CR98" s="2487">
        <f t="shared" si="186"/>
        <v>0</v>
      </c>
      <c r="CS98" s="2487">
        <f t="shared" ref="CS98:CW98" si="201">IF(AND($D98&gt;0,AS98=""),1,IF(AS98&gt;$D98,1,0))</f>
        <v>0</v>
      </c>
      <c r="CT98" s="2487">
        <f t="shared" si="201"/>
        <v>0</v>
      </c>
      <c r="CU98" s="2487">
        <f t="shared" si="201"/>
        <v>0</v>
      </c>
      <c r="CV98" s="2487">
        <f t="shared" si="201"/>
        <v>0</v>
      </c>
      <c r="CW98" s="2487">
        <f t="shared" si="201"/>
        <v>0</v>
      </c>
      <c r="CX98" s="2500"/>
      <c r="CY98" s="505"/>
      <c r="CZ98" s="505"/>
    </row>
    <row r="99" spans="1:104" ht="15" customHeight="1" x14ac:dyDescent="0.25">
      <c r="A99" s="3128"/>
      <c r="B99" s="3156" t="s">
        <v>1694</v>
      </c>
      <c r="C99" s="3157"/>
      <c r="D99" s="184">
        <f t="shared" si="171"/>
        <v>0</v>
      </c>
      <c r="E99" s="573">
        <f t="shared" ref="E99:F99" si="202">SUM(G99+I99+K99+M99+O99+Q99+S99+U99+W99+Y99+AA99+AC99+AE99+AG99+AI99+AK99+AM99)</f>
        <v>0</v>
      </c>
      <c r="F99" s="155">
        <f t="shared" si="202"/>
        <v>0</v>
      </c>
      <c r="G99" s="355"/>
      <c r="H99" s="2128"/>
      <c r="I99" s="1843"/>
      <c r="J99" s="2298"/>
      <c r="K99" s="1843"/>
      <c r="L99" s="356"/>
      <c r="M99" s="355"/>
      <c r="N99" s="356"/>
      <c r="O99" s="2084"/>
      <c r="P99" s="356"/>
      <c r="Q99" s="2084"/>
      <c r="R99" s="356"/>
      <c r="S99" s="2084"/>
      <c r="T99" s="356"/>
      <c r="U99" s="2084"/>
      <c r="V99" s="356"/>
      <c r="W99" s="2084"/>
      <c r="X99" s="356"/>
      <c r="Y99" s="2084"/>
      <c r="Z99" s="356"/>
      <c r="AA99" s="2084"/>
      <c r="AB99" s="356"/>
      <c r="AC99" s="2084"/>
      <c r="AD99" s="356"/>
      <c r="AE99" s="2084"/>
      <c r="AF99" s="356"/>
      <c r="AG99" s="2084"/>
      <c r="AH99" s="356"/>
      <c r="AI99" s="2084"/>
      <c r="AJ99" s="356"/>
      <c r="AK99" s="2084"/>
      <c r="AL99" s="356"/>
      <c r="AM99" s="2084"/>
      <c r="AN99" s="362"/>
      <c r="AO99" s="443"/>
      <c r="AP99" s="1845"/>
      <c r="AQ99" s="1845"/>
      <c r="AR99" s="1845"/>
      <c r="AS99" s="1845"/>
      <c r="AT99" s="1845"/>
      <c r="AU99" s="1845"/>
      <c r="AV99" s="1845"/>
      <c r="AW99" s="1845"/>
      <c r="AX99" s="2088"/>
      <c r="AY99" s="240" t="str">
        <f t="shared" si="173"/>
        <v/>
      </c>
      <c r="CA99" s="2486" t="str">
        <f t="shared" si="174"/>
        <v/>
      </c>
      <c r="CB99" s="2486" t="str">
        <f t="shared" si="175"/>
        <v/>
      </c>
      <c r="CC99" s="2486" t="str">
        <f t="shared" si="176"/>
        <v/>
      </c>
      <c r="CD99" s="2486" t="str">
        <f t="shared" si="177"/>
        <v/>
      </c>
      <c r="CE99" s="2486" t="str">
        <f t="shared" si="178"/>
        <v/>
      </c>
      <c r="CF99" s="2486" t="str">
        <f t="shared" si="179"/>
        <v/>
      </c>
      <c r="CG99" s="2486" t="str">
        <f t="shared" si="180"/>
        <v/>
      </c>
      <c r="CH99" s="2486" t="str">
        <f t="shared" si="181"/>
        <v/>
      </c>
      <c r="CI99" s="2486" t="str">
        <f t="shared" si="182"/>
        <v/>
      </c>
      <c r="CJ99" s="2500"/>
      <c r="CK99" s="505"/>
      <c r="CL99" s="505"/>
      <c r="CM99" s="505"/>
      <c r="CN99" s="505"/>
      <c r="CO99" s="2487">
        <f t="shared" si="183"/>
        <v>0</v>
      </c>
      <c r="CP99" s="2487">
        <f t="shared" si="184"/>
        <v>0</v>
      </c>
      <c r="CQ99" s="2487">
        <f t="shared" si="185"/>
        <v>0</v>
      </c>
      <c r="CR99" s="2487">
        <f t="shared" si="186"/>
        <v>0</v>
      </c>
      <c r="CS99" s="2487">
        <f t="shared" ref="CS99:CW99" si="203">IF(AND($D99&gt;0,AS99=""),1,IF(AS99&gt;$D99,1,0))</f>
        <v>0</v>
      </c>
      <c r="CT99" s="2487">
        <f t="shared" si="203"/>
        <v>0</v>
      </c>
      <c r="CU99" s="2487">
        <f t="shared" si="203"/>
        <v>0</v>
      </c>
      <c r="CV99" s="2487">
        <f t="shared" si="203"/>
        <v>0</v>
      </c>
      <c r="CW99" s="2487">
        <f t="shared" si="203"/>
        <v>0</v>
      </c>
      <c r="CX99" s="2500"/>
      <c r="CY99" s="505"/>
      <c r="CZ99" s="505"/>
    </row>
    <row r="100" spans="1:104" ht="15" customHeight="1" x14ac:dyDescent="0.25">
      <c r="A100" s="3128"/>
      <c r="B100" s="3182" t="s">
        <v>1718</v>
      </c>
      <c r="C100" s="3183"/>
      <c r="D100" s="184">
        <f t="shared" si="171"/>
        <v>0</v>
      </c>
      <c r="E100" s="573">
        <f t="shared" ref="E100:F100" si="204">SUM(G100+I100+K100+M100+O100+Q100+S100+U100+W100+Y100+AA100+AC100+AE100+AG100+AI100+AK100+AM100)</f>
        <v>0</v>
      </c>
      <c r="F100" s="155">
        <f t="shared" si="204"/>
        <v>0</v>
      </c>
      <c r="G100" s="355"/>
      <c r="H100" s="2128"/>
      <c r="I100" s="1843"/>
      <c r="J100" s="2298"/>
      <c r="K100" s="1843"/>
      <c r="L100" s="356"/>
      <c r="M100" s="355"/>
      <c r="N100" s="356"/>
      <c r="O100" s="2084"/>
      <c r="P100" s="356"/>
      <c r="Q100" s="2084"/>
      <c r="R100" s="356"/>
      <c r="S100" s="2084"/>
      <c r="T100" s="356"/>
      <c r="U100" s="2084"/>
      <c r="V100" s="356"/>
      <c r="W100" s="2084"/>
      <c r="X100" s="356"/>
      <c r="Y100" s="2084"/>
      <c r="Z100" s="356"/>
      <c r="AA100" s="2084"/>
      <c r="AB100" s="356"/>
      <c r="AC100" s="2084"/>
      <c r="AD100" s="356"/>
      <c r="AE100" s="2084"/>
      <c r="AF100" s="356"/>
      <c r="AG100" s="2084"/>
      <c r="AH100" s="356"/>
      <c r="AI100" s="2084"/>
      <c r="AJ100" s="356"/>
      <c r="AK100" s="2084"/>
      <c r="AL100" s="356"/>
      <c r="AM100" s="2084"/>
      <c r="AN100" s="362"/>
      <c r="AO100" s="443"/>
      <c r="AP100" s="1845"/>
      <c r="AQ100" s="1845"/>
      <c r="AR100" s="1845"/>
      <c r="AS100" s="1845"/>
      <c r="AT100" s="1845"/>
      <c r="AU100" s="1845"/>
      <c r="AV100" s="1845"/>
      <c r="AW100" s="1845"/>
      <c r="AX100" s="2088"/>
      <c r="AY100" s="240" t="str">
        <f t="shared" si="173"/>
        <v/>
      </c>
      <c r="CA100" s="2486" t="str">
        <f t="shared" si="174"/>
        <v/>
      </c>
      <c r="CB100" s="2486" t="str">
        <f t="shared" si="175"/>
        <v/>
      </c>
      <c r="CC100" s="2486" t="str">
        <f t="shared" si="176"/>
        <v/>
      </c>
      <c r="CD100" s="2486" t="str">
        <f t="shared" si="177"/>
        <v/>
      </c>
      <c r="CE100" s="2486" t="str">
        <f t="shared" si="178"/>
        <v/>
      </c>
      <c r="CF100" s="2486" t="str">
        <f t="shared" si="179"/>
        <v/>
      </c>
      <c r="CG100" s="2486" t="str">
        <f t="shared" si="180"/>
        <v/>
      </c>
      <c r="CH100" s="2486" t="str">
        <f t="shared" si="181"/>
        <v/>
      </c>
      <c r="CI100" s="2486" t="str">
        <f t="shared" si="182"/>
        <v/>
      </c>
      <c r="CJ100" s="2500"/>
      <c r="CK100" s="505"/>
      <c r="CL100" s="505"/>
      <c r="CM100" s="505"/>
      <c r="CN100" s="505"/>
      <c r="CO100" s="2487">
        <f t="shared" si="183"/>
        <v>0</v>
      </c>
      <c r="CP100" s="2487">
        <f t="shared" si="184"/>
        <v>0</v>
      </c>
      <c r="CQ100" s="2487">
        <f t="shared" si="185"/>
        <v>0</v>
      </c>
      <c r="CR100" s="2487">
        <f t="shared" si="186"/>
        <v>0</v>
      </c>
      <c r="CS100" s="2487">
        <f t="shared" ref="CS100:CW100" si="205">IF(AND($D100&gt;0,AS100=""),1,IF(AS100&gt;$D100,1,0))</f>
        <v>0</v>
      </c>
      <c r="CT100" s="2487">
        <f t="shared" si="205"/>
        <v>0</v>
      </c>
      <c r="CU100" s="2487">
        <f t="shared" si="205"/>
        <v>0</v>
      </c>
      <c r="CV100" s="2487">
        <f t="shared" si="205"/>
        <v>0</v>
      </c>
      <c r="CW100" s="2487">
        <f t="shared" si="205"/>
        <v>0</v>
      </c>
      <c r="CX100" s="2500"/>
      <c r="CY100" s="505"/>
      <c r="CZ100" s="505"/>
    </row>
    <row r="101" spans="1:104" ht="15" customHeight="1" x14ac:dyDescent="0.25">
      <c r="A101" s="3128"/>
      <c r="B101" s="3156" t="s">
        <v>1719</v>
      </c>
      <c r="C101" s="3157"/>
      <c r="D101" s="184">
        <f t="shared" si="171"/>
        <v>0</v>
      </c>
      <c r="E101" s="573">
        <f t="shared" ref="E101:F101" si="206">SUM(G101+I101+K101+M101+O101+Q101+S101+U101+W101+Y101+AA101+AC101+AE101+AG101+AI101+AK101+AM101)</f>
        <v>0</v>
      </c>
      <c r="F101" s="155">
        <f t="shared" si="206"/>
        <v>0</v>
      </c>
      <c r="G101" s="2070"/>
      <c r="H101" s="356"/>
      <c r="I101" s="355"/>
      <c r="J101" s="2177"/>
      <c r="K101" s="355"/>
      <c r="L101" s="356"/>
      <c r="M101" s="2070"/>
      <c r="N101" s="2065"/>
      <c r="O101" s="2089"/>
      <c r="P101" s="2065"/>
      <c r="Q101" s="2089"/>
      <c r="R101" s="2065"/>
      <c r="S101" s="2089"/>
      <c r="T101" s="2065"/>
      <c r="U101" s="2089"/>
      <c r="V101" s="2065"/>
      <c r="W101" s="2089"/>
      <c r="X101" s="2065"/>
      <c r="Y101" s="2089"/>
      <c r="Z101" s="2065"/>
      <c r="AA101" s="2089"/>
      <c r="AB101" s="2065"/>
      <c r="AC101" s="2089"/>
      <c r="AD101" s="2065"/>
      <c r="AE101" s="2089"/>
      <c r="AF101" s="2065"/>
      <c r="AG101" s="2089"/>
      <c r="AH101" s="2065"/>
      <c r="AI101" s="2089"/>
      <c r="AJ101" s="2065"/>
      <c r="AK101" s="2089"/>
      <c r="AL101" s="2065"/>
      <c r="AM101" s="2089"/>
      <c r="AN101" s="2069"/>
      <c r="AO101" s="2226"/>
      <c r="AP101" s="452"/>
      <c r="AQ101" s="452"/>
      <c r="AR101" s="452"/>
      <c r="AS101" s="452"/>
      <c r="AT101" s="452"/>
      <c r="AU101" s="452"/>
      <c r="AV101" s="452"/>
      <c r="AW101" s="452"/>
      <c r="AX101" s="2088"/>
      <c r="AY101" s="240" t="str">
        <f t="shared" si="173"/>
        <v/>
      </c>
      <c r="CA101" s="2486" t="str">
        <f t="shared" si="174"/>
        <v/>
      </c>
      <c r="CB101" s="2486" t="str">
        <f t="shared" si="175"/>
        <v/>
      </c>
      <c r="CC101" s="2486" t="str">
        <f t="shared" si="176"/>
        <v/>
      </c>
      <c r="CD101" s="2486" t="str">
        <f t="shared" si="177"/>
        <v/>
      </c>
      <c r="CE101" s="2486" t="str">
        <f t="shared" si="178"/>
        <v/>
      </c>
      <c r="CF101" s="2486" t="str">
        <f t="shared" si="179"/>
        <v/>
      </c>
      <c r="CG101" s="2486" t="str">
        <f t="shared" si="180"/>
        <v/>
      </c>
      <c r="CH101" s="2486" t="str">
        <f t="shared" si="181"/>
        <v/>
      </c>
      <c r="CI101" s="2486" t="str">
        <f t="shared" si="182"/>
        <v/>
      </c>
      <c r="CJ101" s="2500"/>
      <c r="CK101" s="505"/>
      <c r="CL101" s="505"/>
      <c r="CM101" s="505"/>
      <c r="CN101" s="505"/>
      <c r="CO101" s="2487">
        <f t="shared" si="183"/>
        <v>0</v>
      </c>
      <c r="CP101" s="2487">
        <f t="shared" si="184"/>
        <v>0</v>
      </c>
      <c r="CQ101" s="2487">
        <f t="shared" si="185"/>
        <v>0</v>
      </c>
      <c r="CR101" s="2487">
        <f t="shared" si="186"/>
        <v>0</v>
      </c>
      <c r="CS101" s="2487">
        <f t="shared" ref="CS101:CW101" si="207">IF(AND($D101&gt;0,AS101=""),1,IF(AS101&gt;$D101,1,0))</f>
        <v>0</v>
      </c>
      <c r="CT101" s="2487">
        <f t="shared" si="207"/>
        <v>0</v>
      </c>
      <c r="CU101" s="2487">
        <f t="shared" si="207"/>
        <v>0</v>
      </c>
      <c r="CV101" s="2487">
        <f t="shared" si="207"/>
        <v>0</v>
      </c>
      <c r="CW101" s="2487">
        <f t="shared" si="207"/>
        <v>0</v>
      </c>
      <c r="CX101" s="2500"/>
      <c r="CY101" s="505"/>
      <c r="CZ101" s="505"/>
    </row>
    <row r="102" spans="1:104" ht="15" customHeight="1" x14ac:dyDescent="0.25">
      <c r="A102" s="3129"/>
      <c r="B102" s="3210" t="s">
        <v>1722</v>
      </c>
      <c r="C102" s="3205"/>
      <c r="D102" s="172">
        <f t="shared" si="171"/>
        <v>0</v>
      </c>
      <c r="E102" s="577">
        <f t="shared" ref="E102:F102" si="208">SUM(G102+I102+K102+M102+O102+Q102+S102+U102+W102+Y102+AA102+AC102+AE102+AG102+AI102+AK102+AM102)</f>
        <v>0</v>
      </c>
      <c r="F102" s="109">
        <f t="shared" si="208"/>
        <v>0</v>
      </c>
      <c r="G102" s="131"/>
      <c r="H102" s="2142"/>
      <c r="I102" s="2074"/>
      <c r="J102" s="2306"/>
      <c r="K102" s="2074"/>
      <c r="L102" s="2142"/>
      <c r="M102" s="131"/>
      <c r="N102" s="372"/>
      <c r="O102" s="2137"/>
      <c r="P102" s="372"/>
      <c r="Q102" s="2137"/>
      <c r="R102" s="372"/>
      <c r="S102" s="2137"/>
      <c r="T102" s="372"/>
      <c r="U102" s="2137"/>
      <c r="V102" s="372"/>
      <c r="W102" s="2137"/>
      <c r="X102" s="372"/>
      <c r="Y102" s="2137"/>
      <c r="Z102" s="372"/>
      <c r="AA102" s="2137"/>
      <c r="AB102" s="372"/>
      <c r="AC102" s="2137"/>
      <c r="AD102" s="372"/>
      <c r="AE102" s="2137"/>
      <c r="AF102" s="372"/>
      <c r="AG102" s="2137"/>
      <c r="AH102" s="372"/>
      <c r="AI102" s="2137"/>
      <c r="AJ102" s="372"/>
      <c r="AK102" s="2137"/>
      <c r="AL102" s="372"/>
      <c r="AM102" s="2137"/>
      <c r="AN102" s="373"/>
      <c r="AO102" s="142"/>
      <c r="AP102" s="477"/>
      <c r="AQ102" s="477"/>
      <c r="AR102" s="477"/>
      <c r="AS102" s="477"/>
      <c r="AT102" s="477"/>
      <c r="AU102" s="477"/>
      <c r="AV102" s="477"/>
      <c r="AW102" s="477"/>
      <c r="AX102" s="2292"/>
      <c r="AY102" s="240" t="str">
        <f t="shared" si="173"/>
        <v/>
      </c>
      <c r="CA102" s="2486" t="str">
        <f t="shared" si="174"/>
        <v/>
      </c>
      <c r="CB102" s="2486" t="str">
        <f t="shared" si="175"/>
        <v/>
      </c>
      <c r="CC102" s="2486" t="str">
        <f t="shared" si="176"/>
        <v/>
      </c>
      <c r="CD102" s="2486" t="str">
        <f t="shared" si="177"/>
        <v/>
      </c>
      <c r="CE102" s="2486" t="str">
        <f t="shared" si="178"/>
        <v/>
      </c>
      <c r="CF102" s="2486" t="str">
        <f t="shared" si="179"/>
        <v/>
      </c>
      <c r="CG102" s="2486" t="str">
        <f t="shared" si="180"/>
        <v/>
      </c>
      <c r="CH102" s="2486" t="str">
        <f t="shared" si="181"/>
        <v/>
      </c>
      <c r="CI102" s="2486" t="str">
        <f t="shared" si="182"/>
        <v/>
      </c>
      <c r="CJ102" s="2500"/>
      <c r="CK102" s="505"/>
      <c r="CL102" s="505"/>
      <c r="CM102" s="505"/>
      <c r="CN102" s="505"/>
      <c r="CO102" s="2487">
        <f t="shared" si="183"/>
        <v>0</v>
      </c>
      <c r="CP102" s="2487">
        <f t="shared" si="184"/>
        <v>0</v>
      </c>
      <c r="CQ102" s="2487">
        <f t="shared" si="185"/>
        <v>0</v>
      </c>
      <c r="CR102" s="2487">
        <f t="shared" si="186"/>
        <v>0</v>
      </c>
      <c r="CS102" s="2487">
        <f t="shared" ref="CS102:CW102" si="209">IF(AND($D102&gt;0,AS102=""),1,IF(AS102&gt;$D102,1,0))</f>
        <v>0</v>
      </c>
      <c r="CT102" s="2487">
        <f t="shared" si="209"/>
        <v>0</v>
      </c>
      <c r="CU102" s="2487">
        <f t="shared" si="209"/>
        <v>0</v>
      </c>
      <c r="CV102" s="2487">
        <f t="shared" si="209"/>
        <v>0</v>
      </c>
      <c r="CW102" s="2487">
        <f t="shared" si="209"/>
        <v>0</v>
      </c>
      <c r="CX102" s="2500"/>
      <c r="CY102" s="505"/>
      <c r="CZ102" s="505"/>
    </row>
    <row r="103" spans="1:104" ht="15" customHeight="1" x14ac:dyDescent="0.25">
      <c r="A103" s="3396" t="s">
        <v>1723</v>
      </c>
      <c r="B103" s="3388"/>
      <c r="C103" s="3292"/>
      <c r="D103" s="181">
        <f t="shared" si="171"/>
        <v>0</v>
      </c>
      <c r="E103" s="226">
        <f t="shared" ref="E103:F103" si="210">SUM(G103+I103+K103+M103+O103+Q103+S103+U103+W103+Y103+AA103+AC103+AE103+AG103+AI103+AK103+AM103)</f>
        <v>0</v>
      </c>
      <c r="F103" s="251">
        <f t="shared" si="210"/>
        <v>0</v>
      </c>
      <c r="G103" s="1843"/>
      <c r="H103" s="2128"/>
      <c r="I103" s="1843"/>
      <c r="J103" s="2298"/>
      <c r="K103" s="1843"/>
      <c r="L103" s="2128"/>
      <c r="M103" s="1843"/>
      <c r="N103" s="2128"/>
      <c r="O103" s="2135"/>
      <c r="P103" s="2128"/>
      <c r="Q103" s="2135"/>
      <c r="R103" s="2128"/>
      <c r="S103" s="2135"/>
      <c r="T103" s="2128"/>
      <c r="U103" s="2135"/>
      <c r="V103" s="2128"/>
      <c r="W103" s="2135"/>
      <c r="X103" s="2128"/>
      <c r="Y103" s="2135"/>
      <c r="Z103" s="2128"/>
      <c r="AA103" s="2135"/>
      <c r="AB103" s="2128"/>
      <c r="AC103" s="2135"/>
      <c r="AD103" s="2128"/>
      <c r="AE103" s="2135"/>
      <c r="AF103" s="2128"/>
      <c r="AG103" s="2135"/>
      <c r="AH103" s="2128"/>
      <c r="AI103" s="2135"/>
      <c r="AJ103" s="2128"/>
      <c r="AK103" s="2135"/>
      <c r="AL103" s="2128"/>
      <c r="AM103" s="2135"/>
      <c r="AN103" s="441"/>
      <c r="AO103" s="1857"/>
      <c r="AP103" s="1845"/>
      <c r="AQ103" s="1845"/>
      <c r="AR103" s="1845"/>
      <c r="AS103" s="1845"/>
      <c r="AT103" s="1845"/>
      <c r="AU103" s="1845"/>
      <c r="AV103" s="1845"/>
      <c r="AW103" s="1845"/>
      <c r="AX103" s="2091"/>
      <c r="AY103" s="240" t="str">
        <f t="shared" si="173"/>
        <v/>
      </c>
      <c r="CA103" s="2486" t="str">
        <f t="shared" si="174"/>
        <v/>
      </c>
      <c r="CB103" s="2486" t="str">
        <f t="shared" si="175"/>
        <v/>
      </c>
      <c r="CC103" s="2486" t="str">
        <f t="shared" si="176"/>
        <v/>
      </c>
      <c r="CD103" s="2486" t="str">
        <f t="shared" si="177"/>
        <v/>
      </c>
      <c r="CE103" s="2486" t="str">
        <f t="shared" si="178"/>
        <v/>
      </c>
      <c r="CF103" s="2486" t="str">
        <f t="shared" si="179"/>
        <v/>
      </c>
      <c r="CG103" s="2486" t="str">
        <f t="shared" si="180"/>
        <v/>
      </c>
      <c r="CH103" s="2486" t="str">
        <f t="shared" si="181"/>
        <v/>
      </c>
      <c r="CI103" s="2486" t="str">
        <f t="shared" si="182"/>
        <v/>
      </c>
      <c r="CJ103" s="2500"/>
      <c r="CK103" s="505"/>
      <c r="CL103" s="505"/>
      <c r="CM103" s="505"/>
      <c r="CN103" s="505"/>
      <c r="CO103" s="2487">
        <f t="shared" si="183"/>
        <v>0</v>
      </c>
      <c r="CP103" s="2487">
        <f t="shared" si="184"/>
        <v>0</v>
      </c>
      <c r="CQ103" s="2487">
        <f t="shared" si="185"/>
        <v>0</v>
      </c>
      <c r="CR103" s="2487">
        <f t="shared" si="186"/>
        <v>0</v>
      </c>
      <c r="CS103" s="2487">
        <f t="shared" ref="CS103:CW103" si="211">IF(AND($D103&gt;0,AS103=""),1,IF(AS103&gt;$D103,1,0))</f>
        <v>0</v>
      </c>
      <c r="CT103" s="2487">
        <f t="shared" si="211"/>
        <v>0</v>
      </c>
      <c r="CU103" s="2487">
        <f t="shared" si="211"/>
        <v>0</v>
      </c>
      <c r="CV103" s="2487">
        <f t="shared" si="211"/>
        <v>0</v>
      </c>
      <c r="CW103" s="2487">
        <f t="shared" si="211"/>
        <v>0</v>
      </c>
      <c r="CX103" s="2500"/>
      <c r="CY103" s="505"/>
      <c r="CZ103" s="505"/>
    </row>
    <row r="104" spans="1:104" ht="15" customHeight="1" x14ac:dyDescent="0.25">
      <c r="A104" s="3403" t="s">
        <v>1724</v>
      </c>
      <c r="B104" s="3386"/>
      <c r="C104" s="3157"/>
      <c r="D104" s="184">
        <f t="shared" si="171"/>
        <v>0</v>
      </c>
      <c r="E104" s="155">
        <f t="shared" ref="E104:F104" si="212">SUM(Y104+AA104+AC104+AE104+AG104+AI104+AK104+AM104)</f>
        <v>0</v>
      </c>
      <c r="F104" s="252">
        <f t="shared" si="212"/>
        <v>0</v>
      </c>
      <c r="G104" s="379"/>
      <c r="H104" s="380"/>
      <c r="I104" s="379"/>
      <c r="J104" s="2545"/>
      <c r="K104" s="379"/>
      <c r="L104" s="380"/>
      <c r="M104" s="379"/>
      <c r="N104" s="380"/>
      <c r="O104" s="2079"/>
      <c r="P104" s="380"/>
      <c r="Q104" s="2079"/>
      <c r="R104" s="380"/>
      <c r="S104" s="2079"/>
      <c r="T104" s="380"/>
      <c r="U104" s="2079"/>
      <c r="V104" s="380"/>
      <c r="W104" s="2079"/>
      <c r="X104" s="380"/>
      <c r="Y104" s="2084"/>
      <c r="Z104" s="356"/>
      <c r="AA104" s="2084"/>
      <c r="AB104" s="356"/>
      <c r="AC104" s="2084"/>
      <c r="AD104" s="356"/>
      <c r="AE104" s="2084"/>
      <c r="AF104" s="356"/>
      <c r="AG104" s="2084"/>
      <c r="AH104" s="356"/>
      <c r="AI104" s="2084"/>
      <c r="AJ104" s="356"/>
      <c r="AK104" s="2084"/>
      <c r="AL104" s="356"/>
      <c r="AM104" s="2084"/>
      <c r="AN104" s="362"/>
      <c r="AO104" s="674"/>
      <c r="AP104" s="1845"/>
      <c r="AQ104" s="1845"/>
      <c r="AR104" s="1845"/>
      <c r="AS104" s="1845"/>
      <c r="AT104" s="1845"/>
      <c r="AU104" s="1845"/>
      <c r="AV104" s="1845"/>
      <c r="AW104" s="1845"/>
      <c r="AX104" s="1844"/>
      <c r="AY104" s="240" t="str">
        <f t="shared" si="173"/>
        <v/>
      </c>
      <c r="CA104" s="2500"/>
      <c r="CB104" s="2486" t="str">
        <f t="shared" si="175"/>
        <v/>
      </c>
      <c r="CC104" s="2486" t="str">
        <f t="shared" si="176"/>
        <v/>
      </c>
      <c r="CD104" s="2486" t="str">
        <f t="shared" si="177"/>
        <v/>
      </c>
      <c r="CE104" s="2486" t="str">
        <f t="shared" si="178"/>
        <v/>
      </c>
      <c r="CF104" s="2486" t="str">
        <f t="shared" si="179"/>
        <v/>
      </c>
      <c r="CG104" s="2486" t="str">
        <f t="shared" si="180"/>
        <v/>
      </c>
      <c r="CH104" s="2486" t="str">
        <f t="shared" si="181"/>
        <v/>
      </c>
      <c r="CI104" s="2486" t="str">
        <f t="shared" si="182"/>
        <v/>
      </c>
      <c r="CJ104" s="2486" t="str">
        <f>IF(AND($D104&gt;0,AX104="")," * No olvide digitar la variable Flujo digital. Digite Cero si no tiene.",IF(AX104&gt;$D104," * La variable Flujo digital no puede ser mayor al Total Ambos Sexos.",""))</f>
        <v/>
      </c>
      <c r="CK104" s="505"/>
      <c r="CL104" s="505"/>
      <c r="CM104" s="505"/>
      <c r="CN104" s="505"/>
      <c r="CO104" s="2500"/>
      <c r="CP104" s="2487">
        <f t="shared" si="184"/>
        <v>0</v>
      </c>
      <c r="CQ104" s="2487">
        <f t="shared" si="185"/>
        <v>0</v>
      </c>
      <c r="CR104" s="2487">
        <f t="shared" si="186"/>
        <v>0</v>
      </c>
      <c r="CS104" s="2487">
        <f t="shared" ref="CS104:CX104" si="213">IF(AND($D104&gt;0,AS104=""),1,IF(AS104&gt;$D104,1,0))</f>
        <v>0</v>
      </c>
      <c r="CT104" s="2487">
        <f t="shared" si="213"/>
        <v>0</v>
      </c>
      <c r="CU104" s="2487">
        <f t="shared" si="213"/>
        <v>0</v>
      </c>
      <c r="CV104" s="2487">
        <f t="shared" si="213"/>
        <v>0</v>
      </c>
      <c r="CW104" s="2487">
        <f t="shared" si="213"/>
        <v>0</v>
      </c>
      <c r="CX104" s="2487">
        <f t="shared" si="213"/>
        <v>0</v>
      </c>
      <c r="CY104" s="505"/>
      <c r="CZ104" s="505"/>
    </row>
    <row r="105" spans="1:104" ht="15" customHeight="1" x14ac:dyDescent="0.25">
      <c r="A105" s="3403" t="s">
        <v>1725</v>
      </c>
      <c r="B105" s="3386"/>
      <c r="C105" s="3157"/>
      <c r="D105" s="184">
        <f t="shared" si="171"/>
        <v>0</v>
      </c>
      <c r="E105" s="155">
        <f t="shared" ref="E105:F105" si="214">SUM(G105+I105+K105+M105+O105+Q105+S105+U105+W105+Y105)</f>
        <v>0</v>
      </c>
      <c r="F105" s="252">
        <f t="shared" si="214"/>
        <v>0</v>
      </c>
      <c r="G105" s="355"/>
      <c r="H105" s="356"/>
      <c r="I105" s="355"/>
      <c r="J105" s="2177"/>
      <c r="K105" s="1843"/>
      <c r="L105" s="356"/>
      <c r="M105" s="355"/>
      <c r="N105" s="356"/>
      <c r="O105" s="2084"/>
      <c r="P105" s="356"/>
      <c r="Q105" s="2084"/>
      <c r="R105" s="356"/>
      <c r="S105" s="2084"/>
      <c r="T105" s="356"/>
      <c r="U105" s="2084"/>
      <c r="V105" s="356"/>
      <c r="W105" s="2084"/>
      <c r="X105" s="356"/>
      <c r="Y105" s="2084"/>
      <c r="Z105" s="356"/>
      <c r="AA105" s="2079"/>
      <c r="AB105" s="380"/>
      <c r="AC105" s="2079"/>
      <c r="AD105" s="380"/>
      <c r="AE105" s="2079"/>
      <c r="AF105" s="380"/>
      <c r="AG105" s="2079"/>
      <c r="AH105" s="380"/>
      <c r="AI105" s="2079"/>
      <c r="AJ105" s="380"/>
      <c r="AK105" s="2079"/>
      <c r="AL105" s="380"/>
      <c r="AM105" s="2079"/>
      <c r="AN105" s="524"/>
      <c r="AO105" s="443"/>
      <c r="AP105" s="452"/>
      <c r="AQ105" s="452"/>
      <c r="AR105" s="502"/>
      <c r="AS105" s="452"/>
      <c r="AT105" s="452"/>
      <c r="AU105" s="452"/>
      <c r="AV105" s="452"/>
      <c r="AW105" s="452"/>
      <c r="AX105" s="2088"/>
      <c r="AY105" s="240" t="str">
        <f t="shared" si="173"/>
        <v/>
      </c>
      <c r="CA105" s="2486" t="str">
        <f t="shared" ref="CA105:CA120" si="215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486" t="str">
        <f t="shared" si="175"/>
        <v/>
      </c>
      <c r="CC105" s="2486" t="str">
        <f t="shared" si="176"/>
        <v/>
      </c>
      <c r="CD105" s="2500"/>
      <c r="CE105" s="2486" t="str">
        <f t="shared" si="178"/>
        <v/>
      </c>
      <c r="CF105" s="2486" t="str">
        <f t="shared" si="179"/>
        <v/>
      </c>
      <c r="CG105" s="2486" t="str">
        <f t="shared" si="180"/>
        <v/>
      </c>
      <c r="CH105" s="2486" t="str">
        <f t="shared" si="181"/>
        <v/>
      </c>
      <c r="CI105" s="2486" t="str">
        <f t="shared" si="182"/>
        <v/>
      </c>
      <c r="CJ105" s="2500"/>
      <c r="CK105" s="505"/>
      <c r="CL105" s="505"/>
      <c r="CM105" s="505"/>
      <c r="CN105" s="505"/>
      <c r="CO105" s="2487">
        <f t="shared" ref="CO105:CO120" si="216">IF(AND($D105&gt;0,AO105=""),1,IF(AO105&gt;D105,1,0))</f>
        <v>0</v>
      </c>
      <c r="CP105" s="2487">
        <f t="shared" si="184"/>
        <v>0</v>
      </c>
      <c r="CQ105" s="2487">
        <f t="shared" si="185"/>
        <v>0</v>
      </c>
      <c r="CR105" s="2500"/>
      <c r="CS105" s="2487">
        <f t="shared" ref="CS105:CW105" si="217">IF(AND($D105&gt;0,AS105=""),1,IF(AS105&gt;$D105,1,0))</f>
        <v>0</v>
      </c>
      <c r="CT105" s="2487">
        <f t="shared" si="217"/>
        <v>0</v>
      </c>
      <c r="CU105" s="2487">
        <f t="shared" si="217"/>
        <v>0</v>
      </c>
      <c r="CV105" s="2487">
        <f t="shared" si="217"/>
        <v>0</v>
      </c>
      <c r="CW105" s="2487">
        <f t="shared" si="217"/>
        <v>0</v>
      </c>
      <c r="CX105" s="2500"/>
      <c r="CY105" s="505"/>
      <c r="CZ105" s="505"/>
    </row>
    <row r="106" spans="1:104" ht="15" customHeight="1" x14ac:dyDescent="0.25">
      <c r="A106" s="3403" t="s">
        <v>1726</v>
      </c>
      <c r="B106" s="3386"/>
      <c r="C106" s="3157"/>
      <c r="D106" s="184">
        <f t="shared" si="171"/>
        <v>0</v>
      </c>
      <c r="E106" s="155">
        <f t="shared" ref="E106:F106" si="218">SUM(G106+I106+K106+M106+O106+Q106+S106+U106+W106+Y106+AA106+AC106+AE106+AG106+AI106+AK106+AM106)</f>
        <v>0</v>
      </c>
      <c r="F106" s="252">
        <f t="shared" si="218"/>
        <v>0</v>
      </c>
      <c r="G106" s="355"/>
      <c r="H106" s="356"/>
      <c r="I106" s="355"/>
      <c r="J106" s="2177"/>
      <c r="K106" s="1843"/>
      <c r="L106" s="356"/>
      <c r="M106" s="355"/>
      <c r="N106" s="356"/>
      <c r="O106" s="2084"/>
      <c r="P106" s="356"/>
      <c r="Q106" s="2084"/>
      <c r="R106" s="356"/>
      <c r="S106" s="2084"/>
      <c r="T106" s="356"/>
      <c r="U106" s="2084"/>
      <c r="V106" s="356"/>
      <c r="W106" s="2084"/>
      <c r="X106" s="356"/>
      <c r="Y106" s="2084"/>
      <c r="Z106" s="356"/>
      <c r="AA106" s="2084"/>
      <c r="AB106" s="356"/>
      <c r="AC106" s="2084"/>
      <c r="AD106" s="356"/>
      <c r="AE106" s="2084"/>
      <c r="AF106" s="356"/>
      <c r="AG106" s="2084"/>
      <c r="AH106" s="356"/>
      <c r="AI106" s="2084"/>
      <c r="AJ106" s="356"/>
      <c r="AK106" s="2084"/>
      <c r="AL106" s="356"/>
      <c r="AM106" s="2084"/>
      <c r="AN106" s="362"/>
      <c r="AO106" s="443"/>
      <c r="AP106" s="452"/>
      <c r="AQ106" s="452"/>
      <c r="AR106" s="1845"/>
      <c r="AS106" s="452"/>
      <c r="AT106" s="452"/>
      <c r="AU106" s="452"/>
      <c r="AV106" s="452"/>
      <c r="AW106" s="452"/>
      <c r="AX106" s="2088"/>
      <c r="AY106" s="240" t="str">
        <f t="shared" si="173"/>
        <v/>
      </c>
      <c r="CA106" s="2486" t="str">
        <f t="shared" si="215"/>
        <v/>
      </c>
      <c r="CB106" s="2486" t="str">
        <f t="shared" si="175"/>
        <v/>
      </c>
      <c r="CC106" s="2486" t="str">
        <f t="shared" si="176"/>
        <v/>
      </c>
      <c r="CD106" s="2486" t="str">
        <f t="shared" ref="CD106:CD112" si="219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2486" t="str">
        <f t="shared" si="178"/>
        <v/>
      </c>
      <c r="CF106" s="2486" t="str">
        <f t="shared" si="179"/>
        <v/>
      </c>
      <c r="CG106" s="2486" t="str">
        <f t="shared" si="180"/>
        <v/>
      </c>
      <c r="CH106" s="2486" t="str">
        <f t="shared" si="181"/>
        <v/>
      </c>
      <c r="CI106" s="2486" t="str">
        <f t="shared" si="182"/>
        <v/>
      </c>
      <c r="CJ106" s="2500"/>
      <c r="CK106" s="505"/>
      <c r="CL106" s="505"/>
      <c r="CM106" s="505"/>
      <c r="CN106" s="505"/>
      <c r="CO106" s="2487">
        <f t="shared" si="216"/>
        <v>0</v>
      </c>
      <c r="CP106" s="2487">
        <f t="shared" si="184"/>
        <v>0</v>
      </c>
      <c r="CQ106" s="2487">
        <f t="shared" si="185"/>
        <v>0</v>
      </c>
      <c r="CR106" s="2487">
        <f t="shared" ref="CR106:CR142" si="220">IF(AND(AI106+AJ106&gt;0,AR106=""),1,IF(AR106&gt;AI106+AJ106,1,0))</f>
        <v>0</v>
      </c>
      <c r="CS106" s="2487">
        <f t="shared" ref="CS106:CW106" si="221">IF(AND($D106&gt;0,AS106=""),1,IF(AS106&gt;$D106,1,0))</f>
        <v>0</v>
      </c>
      <c r="CT106" s="2487">
        <f t="shared" si="221"/>
        <v>0</v>
      </c>
      <c r="CU106" s="2487">
        <f t="shared" si="221"/>
        <v>0</v>
      </c>
      <c r="CV106" s="2487">
        <f t="shared" si="221"/>
        <v>0</v>
      </c>
      <c r="CW106" s="2487">
        <f t="shared" si="221"/>
        <v>0</v>
      </c>
      <c r="CX106" s="2500"/>
      <c r="CY106" s="505"/>
      <c r="CZ106" s="505"/>
    </row>
    <row r="107" spans="1:104" ht="15" customHeight="1" x14ac:dyDescent="0.25">
      <c r="A107" s="3403" t="s">
        <v>1727</v>
      </c>
      <c r="B107" s="3386"/>
      <c r="C107" s="3157"/>
      <c r="D107" s="184">
        <f t="shared" si="171"/>
        <v>0</v>
      </c>
      <c r="E107" s="155">
        <f t="shared" ref="E107:F107" si="222">SUM(G107+I107+K107+M107+O107+Q107+S107+U107+W107+Y107+AA107+AC107+AE107+AG107+AI107+AK107+AM107)</f>
        <v>0</v>
      </c>
      <c r="F107" s="252">
        <f t="shared" si="222"/>
        <v>0</v>
      </c>
      <c r="G107" s="355"/>
      <c r="H107" s="356"/>
      <c r="I107" s="355"/>
      <c r="J107" s="2177"/>
      <c r="K107" s="1843"/>
      <c r="L107" s="356"/>
      <c r="M107" s="355"/>
      <c r="N107" s="356"/>
      <c r="O107" s="2084"/>
      <c r="P107" s="356"/>
      <c r="Q107" s="2084"/>
      <c r="R107" s="356"/>
      <c r="S107" s="2084"/>
      <c r="T107" s="356"/>
      <c r="U107" s="2084"/>
      <c r="V107" s="356"/>
      <c r="W107" s="2084"/>
      <c r="X107" s="356"/>
      <c r="Y107" s="2084"/>
      <c r="Z107" s="356"/>
      <c r="AA107" s="2084"/>
      <c r="AB107" s="356"/>
      <c r="AC107" s="2084"/>
      <c r="AD107" s="356"/>
      <c r="AE107" s="2084"/>
      <c r="AF107" s="356"/>
      <c r="AG107" s="2084"/>
      <c r="AH107" s="356"/>
      <c r="AI107" s="2084"/>
      <c r="AJ107" s="356"/>
      <c r="AK107" s="2084"/>
      <c r="AL107" s="356"/>
      <c r="AM107" s="2084"/>
      <c r="AN107" s="362"/>
      <c r="AO107" s="443"/>
      <c r="AP107" s="452"/>
      <c r="AQ107" s="452"/>
      <c r="AR107" s="1845"/>
      <c r="AS107" s="452"/>
      <c r="AT107" s="452"/>
      <c r="AU107" s="452"/>
      <c r="AV107" s="452"/>
      <c r="AW107" s="452"/>
      <c r="AX107" s="2088"/>
      <c r="AY107" s="240" t="str">
        <f t="shared" si="173"/>
        <v/>
      </c>
      <c r="CA107" s="2486" t="str">
        <f t="shared" si="215"/>
        <v/>
      </c>
      <c r="CB107" s="2486" t="str">
        <f t="shared" si="175"/>
        <v/>
      </c>
      <c r="CC107" s="2486" t="str">
        <f t="shared" si="176"/>
        <v/>
      </c>
      <c r="CD107" s="2486" t="str">
        <f t="shared" si="219"/>
        <v/>
      </c>
      <c r="CE107" s="2486" t="str">
        <f t="shared" si="178"/>
        <v/>
      </c>
      <c r="CF107" s="2486" t="str">
        <f t="shared" si="179"/>
        <v/>
      </c>
      <c r="CG107" s="2486" t="str">
        <f t="shared" si="180"/>
        <v/>
      </c>
      <c r="CH107" s="2486" t="str">
        <f t="shared" si="181"/>
        <v/>
      </c>
      <c r="CI107" s="2486" t="str">
        <f t="shared" si="182"/>
        <v/>
      </c>
      <c r="CJ107" s="2500"/>
      <c r="CK107" s="505"/>
      <c r="CL107" s="505"/>
      <c r="CM107" s="505"/>
      <c r="CN107" s="505"/>
      <c r="CO107" s="2487">
        <f t="shared" si="216"/>
        <v>0</v>
      </c>
      <c r="CP107" s="2487">
        <f t="shared" si="184"/>
        <v>0</v>
      </c>
      <c r="CQ107" s="2487">
        <f t="shared" si="185"/>
        <v>0</v>
      </c>
      <c r="CR107" s="2487">
        <f t="shared" si="220"/>
        <v>0</v>
      </c>
      <c r="CS107" s="2487">
        <f t="shared" ref="CS107:CW107" si="223">IF(AND($D107&gt;0,AS107=""),1,IF(AS107&gt;$D107,1,0))</f>
        <v>0</v>
      </c>
      <c r="CT107" s="2487">
        <f t="shared" si="223"/>
        <v>0</v>
      </c>
      <c r="CU107" s="2487">
        <f t="shared" si="223"/>
        <v>0</v>
      </c>
      <c r="CV107" s="2487">
        <f t="shared" si="223"/>
        <v>0</v>
      </c>
      <c r="CW107" s="2487">
        <f t="shared" si="223"/>
        <v>0</v>
      </c>
      <c r="CX107" s="2500"/>
      <c r="CY107" s="505"/>
      <c r="CZ107" s="505"/>
    </row>
    <row r="108" spans="1:104" ht="15" customHeight="1" x14ac:dyDescent="0.25">
      <c r="A108" s="3403" t="s">
        <v>1728</v>
      </c>
      <c r="B108" s="3386"/>
      <c r="C108" s="3157"/>
      <c r="D108" s="184">
        <f t="shared" si="171"/>
        <v>0</v>
      </c>
      <c r="E108" s="155">
        <f t="shared" ref="E108:F108" si="224">SUM(G108+I108+K108+M108+O108+Q108+S108+U108+W108+Y108+AA108+AC108+AE108+AG108+AI108+AK108+AM108)</f>
        <v>0</v>
      </c>
      <c r="F108" s="252">
        <f t="shared" si="224"/>
        <v>0</v>
      </c>
      <c r="G108" s="355"/>
      <c r="H108" s="356"/>
      <c r="I108" s="355"/>
      <c r="J108" s="2177"/>
      <c r="K108" s="355"/>
      <c r="L108" s="356"/>
      <c r="M108" s="355"/>
      <c r="N108" s="356"/>
      <c r="O108" s="2084"/>
      <c r="P108" s="356"/>
      <c r="Q108" s="2084"/>
      <c r="R108" s="356"/>
      <c r="S108" s="2084"/>
      <c r="T108" s="356"/>
      <c r="U108" s="2084"/>
      <c r="V108" s="356"/>
      <c r="W108" s="2084"/>
      <c r="X108" s="356"/>
      <c r="Y108" s="2084"/>
      <c r="Z108" s="356"/>
      <c r="AA108" s="2084"/>
      <c r="AB108" s="356"/>
      <c r="AC108" s="2084"/>
      <c r="AD108" s="356"/>
      <c r="AE108" s="2084"/>
      <c r="AF108" s="356"/>
      <c r="AG108" s="2084"/>
      <c r="AH108" s="356"/>
      <c r="AI108" s="2084"/>
      <c r="AJ108" s="356"/>
      <c r="AK108" s="2084"/>
      <c r="AL108" s="356"/>
      <c r="AM108" s="2084"/>
      <c r="AN108" s="362"/>
      <c r="AO108" s="443"/>
      <c r="AP108" s="452"/>
      <c r="AQ108" s="452"/>
      <c r="AR108" s="1845"/>
      <c r="AS108" s="452"/>
      <c r="AT108" s="452"/>
      <c r="AU108" s="452"/>
      <c r="AV108" s="452"/>
      <c r="AW108" s="452"/>
      <c r="AX108" s="2088"/>
      <c r="AY108" s="240" t="str">
        <f t="shared" si="173"/>
        <v/>
      </c>
      <c r="CA108" s="2486" t="str">
        <f t="shared" si="215"/>
        <v/>
      </c>
      <c r="CB108" s="2486" t="str">
        <f t="shared" si="175"/>
        <v/>
      </c>
      <c r="CC108" s="2486" t="str">
        <f t="shared" si="176"/>
        <v/>
      </c>
      <c r="CD108" s="2486" t="str">
        <f t="shared" si="219"/>
        <v/>
      </c>
      <c r="CE108" s="2486" t="str">
        <f t="shared" si="178"/>
        <v/>
      </c>
      <c r="CF108" s="2486" t="str">
        <f t="shared" si="179"/>
        <v/>
      </c>
      <c r="CG108" s="2486" t="str">
        <f t="shared" si="180"/>
        <v/>
      </c>
      <c r="CH108" s="2486" t="str">
        <f t="shared" si="181"/>
        <v/>
      </c>
      <c r="CI108" s="2486" t="str">
        <f t="shared" si="182"/>
        <v/>
      </c>
      <c r="CJ108" s="2500"/>
      <c r="CK108" s="505"/>
      <c r="CL108" s="505"/>
      <c r="CM108" s="505"/>
      <c r="CN108" s="505"/>
      <c r="CO108" s="2487">
        <f t="shared" si="216"/>
        <v>0</v>
      </c>
      <c r="CP108" s="2487">
        <f t="shared" si="184"/>
        <v>0</v>
      </c>
      <c r="CQ108" s="2487">
        <f t="shared" si="185"/>
        <v>0</v>
      </c>
      <c r="CR108" s="2487">
        <f t="shared" si="220"/>
        <v>0</v>
      </c>
      <c r="CS108" s="2487">
        <f t="shared" ref="CS108:CW108" si="225">IF(AND($D108&gt;0,AS108=""),1,IF(AS108&gt;$D108,1,0))</f>
        <v>0</v>
      </c>
      <c r="CT108" s="2487">
        <f t="shared" si="225"/>
        <v>0</v>
      </c>
      <c r="CU108" s="2487">
        <f t="shared" si="225"/>
        <v>0</v>
      </c>
      <c r="CV108" s="2487">
        <f t="shared" si="225"/>
        <v>0</v>
      </c>
      <c r="CW108" s="2487">
        <f t="shared" si="225"/>
        <v>0</v>
      </c>
      <c r="CX108" s="2500"/>
      <c r="CY108" s="505"/>
      <c r="CZ108" s="505"/>
    </row>
    <row r="109" spans="1:104" ht="15" customHeight="1" x14ac:dyDescent="0.25">
      <c r="A109" s="3403" t="s">
        <v>1729</v>
      </c>
      <c r="B109" s="3386"/>
      <c r="C109" s="3157"/>
      <c r="D109" s="184">
        <f t="shared" si="171"/>
        <v>0</v>
      </c>
      <c r="E109" s="155">
        <f t="shared" ref="E109:F109" si="226">SUM(G109+I109+K109+M109+O109+Q109+S109+U109+W109+Y109+AA109+AC109+AE109+AG109+AI109+AK109+AM109)</f>
        <v>0</v>
      </c>
      <c r="F109" s="252">
        <f t="shared" si="226"/>
        <v>0</v>
      </c>
      <c r="G109" s="355"/>
      <c r="H109" s="356"/>
      <c r="I109" s="355"/>
      <c r="J109" s="2177"/>
      <c r="K109" s="355"/>
      <c r="L109" s="356"/>
      <c r="M109" s="355"/>
      <c r="N109" s="356"/>
      <c r="O109" s="2084"/>
      <c r="P109" s="356"/>
      <c r="Q109" s="2084"/>
      <c r="R109" s="356"/>
      <c r="S109" s="2084"/>
      <c r="T109" s="356"/>
      <c r="U109" s="2084"/>
      <c r="V109" s="356"/>
      <c r="W109" s="2084"/>
      <c r="X109" s="356"/>
      <c r="Y109" s="2084"/>
      <c r="Z109" s="356"/>
      <c r="AA109" s="2084"/>
      <c r="AB109" s="356"/>
      <c r="AC109" s="2084"/>
      <c r="AD109" s="356"/>
      <c r="AE109" s="2084"/>
      <c r="AF109" s="356"/>
      <c r="AG109" s="2084"/>
      <c r="AH109" s="356"/>
      <c r="AI109" s="2084"/>
      <c r="AJ109" s="356"/>
      <c r="AK109" s="2084"/>
      <c r="AL109" s="356"/>
      <c r="AM109" s="2084"/>
      <c r="AN109" s="362"/>
      <c r="AO109" s="443"/>
      <c r="AP109" s="452"/>
      <c r="AQ109" s="452"/>
      <c r="AR109" s="1845"/>
      <c r="AS109" s="452"/>
      <c r="AT109" s="452"/>
      <c r="AU109" s="452"/>
      <c r="AV109" s="452"/>
      <c r="AW109" s="452"/>
      <c r="AX109" s="2088"/>
      <c r="AY109" s="240" t="str">
        <f t="shared" si="173"/>
        <v/>
      </c>
      <c r="CA109" s="2486" t="str">
        <f t="shared" si="215"/>
        <v/>
      </c>
      <c r="CB109" s="2486" t="str">
        <f t="shared" si="175"/>
        <v/>
      </c>
      <c r="CC109" s="2486" t="str">
        <f t="shared" si="176"/>
        <v/>
      </c>
      <c r="CD109" s="2486" t="str">
        <f t="shared" si="219"/>
        <v/>
      </c>
      <c r="CE109" s="2486" t="str">
        <f t="shared" si="178"/>
        <v/>
      </c>
      <c r="CF109" s="2486" t="str">
        <f t="shared" si="179"/>
        <v/>
      </c>
      <c r="CG109" s="2486" t="str">
        <f t="shared" si="180"/>
        <v/>
      </c>
      <c r="CH109" s="2486" t="str">
        <f t="shared" si="181"/>
        <v/>
      </c>
      <c r="CI109" s="2486" t="str">
        <f t="shared" si="182"/>
        <v/>
      </c>
      <c r="CJ109" s="2500"/>
      <c r="CK109" s="505"/>
      <c r="CL109" s="505"/>
      <c r="CM109" s="505"/>
      <c r="CN109" s="505"/>
      <c r="CO109" s="2487">
        <f t="shared" si="216"/>
        <v>0</v>
      </c>
      <c r="CP109" s="2487">
        <f t="shared" si="184"/>
        <v>0</v>
      </c>
      <c r="CQ109" s="2487">
        <f t="shared" si="185"/>
        <v>0</v>
      </c>
      <c r="CR109" s="2487">
        <f t="shared" si="220"/>
        <v>0</v>
      </c>
      <c r="CS109" s="2487">
        <f t="shared" ref="CS109:CW109" si="227">IF(AND($D109&gt;0,AS109=""),1,IF(AS109&gt;$D109,1,0))</f>
        <v>0</v>
      </c>
      <c r="CT109" s="2487">
        <f t="shared" si="227"/>
        <v>0</v>
      </c>
      <c r="CU109" s="2487">
        <f t="shared" si="227"/>
        <v>0</v>
      </c>
      <c r="CV109" s="2487">
        <f t="shared" si="227"/>
        <v>0</v>
      </c>
      <c r="CW109" s="2487">
        <f t="shared" si="227"/>
        <v>0</v>
      </c>
      <c r="CX109" s="2500"/>
      <c r="CY109" s="505"/>
      <c r="CZ109" s="505"/>
    </row>
    <row r="110" spans="1:104" ht="15" customHeight="1" x14ac:dyDescent="0.25">
      <c r="A110" s="3403" t="s">
        <v>1730</v>
      </c>
      <c r="B110" s="3386"/>
      <c r="C110" s="3157"/>
      <c r="D110" s="184">
        <f t="shared" si="171"/>
        <v>0</v>
      </c>
      <c r="E110" s="155">
        <f t="shared" ref="E110:F110" si="228">SUM(Q110+S110+U110+W110+Y110+AA110+AC110+AE110+AG110+AI110+AK110+AM110)</f>
        <v>0</v>
      </c>
      <c r="F110" s="252">
        <f t="shared" si="228"/>
        <v>0</v>
      </c>
      <c r="G110" s="357"/>
      <c r="H110" s="358"/>
      <c r="I110" s="357"/>
      <c r="J110" s="2546"/>
      <c r="K110" s="357"/>
      <c r="L110" s="358"/>
      <c r="M110" s="357"/>
      <c r="N110" s="358"/>
      <c r="O110" s="2422"/>
      <c r="P110" s="358"/>
      <c r="Q110" s="2084"/>
      <c r="R110" s="356"/>
      <c r="S110" s="2084"/>
      <c r="T110" s="356"/>
      <c r="U110" s="2084"/>
      <c r="V110" s="356"/>
      <c r="W110" s="2084"/>
      <c r="X110" s="356"/>
      <c r="Y110" s="2084"/>
      <c r="Z110" s="356"/>
      <c r="AA110" s="2084"/>
      <c r="AB110" s="356"/>
      <c r="AC110" s="2084"/>
      <c r="AD110" s="356"/>
      <c r="AE110" s="2084"/>
      <c r="AF110" s="356"/>
      <c r="AG110" s="2084"/>
      <c r="AH110" s="356"/>
      <c r="AI110" s="2084"/>
      <c r="AJ110" s="356"/>
      <c r="AK110" s="2084"/>
      <c r="AL110" s="356"/>
      <c r="AM110" s="2084"/>
      <c r="AN110" s="362"/>
      <c r="AO110" s="443"/>
      <c r="AP110" s="452"/>
      <c r="AQ110" s="452"/>
      <c r="AR110" s="452"/>
      <c r="AS110" s="452"/>
      <c r="AT110" s="452"/>
      <c r="AU110" s="452"/>
      <c r="AV110" s="452"/>
      <c r="AW110" s="452"/>
      <c r="AX110" s="2088"/>
      <c r="AY110" s="240" t="str">
        <f t="shared" si="173"/>
        <v/>
      </c>
      <c r="CA110" s="2486" t="str">
        <f t="shared" si="215"/>
        <v/>
      </c>
      <c r="CB110" s="2486" t="str">
        <f t="shared" si="175"/>
        <v/>
      </c>
      <c r="CC110" s="2486" t="str">
        <f t="shared" si="176"/>
        <v/>
      </c>
      <c r="CD110" s="2486" t="str">
        <f t="shared" si="219"/>
        <v/>
      </c>
      <c r="CE110" s="2486" t="str">
        <f t="shared" si="178"/>
        <v/>
      </c>
      <c r="CF110" s="2486" t="str">
        <f t="shared" si="179"/>
        <v/>
      </c>
      <c r="CG110" s="2486" t="str">
        <f t="shared" si="180"/>
        <v/>
      </c>
      <c r="CH110" s="2486" t="str">
        <f t="shared" si="181"/>
        <v/>
      </c>
      <c r="CI110" s="2486" t="str">
        <f t="shared" si="182"/>
        <v/>
      </c>
      <c r="CJ110" s="2500"/>
      <c r="CK110" s="505"/>
      <c r="CL110" s="505"/>
      <c r="CM110" s="505"/>
      <c r="CN110" s="505"/>
      <c r="CO110" s="2487">
        <f t="shared" si="216"/>
        <v>0</v>
      </c>
      <c r="CP110" s="2487">
        <f t="shared" si="184"/>
        <v>0</v>
      </c>
      <c r="CQ110" s="2487">
        <f t="shared" si="185"/>
        <v>0</v>
      </c>
      <c r="CR110" s="2487">
        <f t="shared" si="220"/>
        <v>0</v>
      </c>
      <c r="CS110" s="2487">
        <f t="shared" ref="CS110:CW110" si="229">IF(AND($D110&gt;0,AS110=""),1,IF(AS110&gt;$D110,1,0))</f>
        <v>0</v>
      </c>
      <c r="CT110" s="2487">
        <f t="shared" si="229"/>
        <v>0</v>
      </c>
      <c r="CU110" s="2487">
        <f t="shared" si="229"/>
        <v>0</v>
      </c>
      <c r="CV110" s="2487">
        <f t="shared" si="229"/>
        <v>0</v>
      </c>
      <c r="CW110" s="2487">
        <f t="shared" si="229"/>
        <v>0</v>
      </c>
      <c r="CX110" s="2500"/>
      <c r="CY110" s="505"/>
      <c r="CZ110" s="505"/>
    </row>
    <row r="111" spans="1:104" ht="15" customHeight="1" x14ac:dyDescent="0.25">
      <c r="A111" s="3403" t="s">
        <v>1731</v>
      </c>
      <c r="B111" s="3386"/>
      <c r="C111" s="3157"/>
      <c r="D111" s="184">
        <f t="shared" si="171"/>
        <v>0</v>
      </c>
      <c r="E111" s="155">
        <f t="shared" ref="E111:F111" si="230">SUM(Q111+S111+U111+W111+Y111+AA111+AC111+AE111+AG111+AI111+AK111+AM111)</f>
        <v>0</v>
      </c>
      <c r="F111" s="252">
        <f t="shared" si="230"/>
        <v>0</v>
      </c>
      <c r="G111" s="357"/>
      <c r="H111" s="358"/>
      <c r="I111" s="357"/>
      <c r="J111" s="2546"/>
      <c r="K111" s="357"/>
      <c r="L111" s="358"/>
      <c r="M111" s="357"/>
      <c r="N111" s="358"/>
      <c r="O111" s="2422"/>
      <c r="P111" s="358"/>
      <c r="Q111" s="2084"/>
      <c r="R111" s="356"/>
      <c r="S111" s="2084"/>
      <c r="T111" s="356"/>
      <c r="U111" s="2084"/>
      <c r="V111" s="356"/>
      <c r="W111" s="2084"/>
      <c r="X111" s="356"/>
      <c r="Y111" s="2084"/>
      <c r="Z111" s="356"/>
      <c r="AA111" s="2084"/>
      <c r="AB111" s="356"/>
      <c r="AC111" s="2084"/>
      <c r="AD111" s="356"/>
      <c r="AE111" s="2084"/>
      <c r="AF111" s="356"/>
      <c r="AG111" s="2084"/>
      <c r="AH111" s="356"/>
      <c r="AI111" s="2084"/>
      <c r="AJ111" s="356"/>
      <c r="AK111" s="2084"/>
      <c r="AL111" s="356"/>
      <c r="AM111" s="2084"/>
      <c r="AN111" s="362"/>
      <c r="AO111" s="443"/>
      <c r="AP111" s="452"/>
      <c r="AQ111" s="452"/>
      <c r="AR111" s="452"/>
      <c r="AS111" s="452"/>
      <c r="AT111" s="452"/>
      <c r="AU111" s="452"/>
      <c r="AV111" s="452"/>
      <c r="AW111" s="452"/>
      <c r="AX111" s="2088"/>
      <c r="AY111" s="240" t="str">
        <f t="shared" si="173"/>
        <v/>
      </c>
      <c r="CA111" s="2486" t="str">
        <f t="shared" si="215"/>
        <v/>
      </c>
      <c r="CB111" s="2486" t="str">
        <f t="shared" si="175"/>
        <v/>
      </c>
      <c r="CC111" s="2486" t="str">
        <f t="shared" si="176"/>
        <v/>
      </c>
      <c r="CD111" s="2486" t="str">
        <f t="shared" si="219"/>
        <v/>
      </c>
      <c r="CE111" s="2486" t="str">
        <f t="shared" si="178"/>
        <v/>
      </c>
      <c r="CF111" s="2486" t="str">
        <f t="shared" si="179"/>
        <v/>
      </c>
      <c r="CG111" s="2486" t="str">
        <f t="shared" si="180"/>
        <v/>
      </c>
      <c r="CH111" s="2486" t="str">
        <f t="shared" si="181"/>
        <v/>
      </c>
      <c r="CI111" s="2486" t="str">
        <f t="shared" si="182"/>
        <v/>
      </c>
      <c r="CJ111" s="2500"/>
      <c r="CK111" s="505"/>
      <c r="CL111" s="505"/>
      <c r="CM111" s="505"/>
      <c r="CN111" s="505"/>
      <c r="CO111" s="2487">
        <f t="shared" si="216"/>
        <v>0</v>
      </c>
      <c r="CP111" s="2487">
        <f t="shared" si="184"/>
        <v>0</v>
      </c>
      <c r="CQ111" s="2487">
        <f t="shared" si="185"/>
        <v>0</v>
      </c>
      <c r="CR111" s="2487">
        <f t="shared" si="220"/>
        <v>0</v>
      </c>
      <c r="CS111" s="2487">
        <f t="shared" ref="CS111:CW111" si="231">IF(AND($D111&gt;0,AS111=""),1,IF(AS111&gt;$D111,1,0))</f>
        <v>0</v>
      </c>
      <c r="CT111" s="2487">
        <f t="shared" si="231"/>
        <v>0</v>
      </c>
      <c r="CU111" s="2487">
        <f t="shared" si="231"/>
        <v>0</v>
      </c>
      <c r="CV111" s="2487">
        <f t="shared" si="231"/>
        <v>0</v>
      </c>
      <c r="CW111" s="2487">
        <f t="shared" si="231"/>
        <v>0</v>
      </c>
      <c r="CX111" s="2500"/>
      <c r="CY111" s="505"/>
      <c r="CZ111" s="505"/>
    </row>
    <row r="112" spans="1:104" ht="15" customHeight="1" x14ac:dyDescent="0.25">
      <c r="A112" s="3403" t="s">
        <v>1732</v>
      </c>
      <c r="B112" s="3386"/>
      <c r="C112" s="3157"/>
      <c r="D112" s="184">
        <f t="shared" si="171"/>
        <v>0</v>
      </c>
      <c r="E112" s="155">
        <f t="shared" ref="E112:F112" si="232">SUM(Q112+S112+U112+W112+Y112+AA112+AC112+AE112+AG112+AI112+AK112+AM112)</f>
        <v>0</v>
      </c>
      <c r="F112" s="252">
        <f t="shared" si="232"/>
        <v>0</v>
      </c>
      <c r="G112" s="357"/>
      <c r="H112" s="358"/>
      <c r="I112" s="357"/>
      <c r="J112" s="2546"/>
      <c r="K112" s="357"/>
      <c r="L112" s="358"/>
      <c r="M112" s="357"/>
      <c r="N112" s="358"/>
      <c r="O112" s="2422"/>
      <c r="P112" s="358"/>
      <c r="Q112" s="2084"/>
      <c r="R112" s="356"/>
      <c r="S112" s="2084"/>
      <c r="T112" s="356"/>
      <c r="U112" s="2084"/>
      <c r="V112" s="356"/>
      <c r="W112" s="2084"/>
      <c r="X112" s="356"/>
      <c r="Y112" s="2084"/>
      <c r="Z112" s="356"/>
      <c r="AA112" s="2084"/>
      <c r="AB112" s="356"/>
      <c r="AC112" s="2084"/>
      <c r="AD112" s="356"/>
      <c r="AE112" s="2084"/>
      <c r="AF112" s="356"/>
      <c r="AG112" s="2084"/>
      <c r="AH112" s="356"/>
      <c r="AI112" s="2084"/>
      <c r="AJ112" s="356"/>
      <c r="AK112" s="2084"/>
      <c r="AL112" s="356"/>
      <c r="AM112" s="2084"/>
      <c r="AN112" s="362"/>
      <c r="AO112" s="443"/>
      <c r="AP112" s="452"/>
      <c r="AQ112" s="452"/>
      <c r="AR112" s="452"/>
      <c r="AS112" s="452"/>
      <c r="AT112" s="452"/>
      <c r="AU112" s="452"/>
      <c r="AV112" s="452"/>
      <c r="AW112" s="452"/>
      <c r="AX112" s="2088"/>
      <c r="AY112" s="240" t="str">
        <f t="shared" si="173"/>
        <v/>
      </c>
      <c r="CA112" s="2486" t="str">
        <f t="shared" si="215"/>
        <v/>
      </c>
      <c r="CB112" s="2486" t="str">
        <f t="shared" si="175"/>
        <v/>
      </c>
      <c r="CC112" s="2486" t="str">
        <f t="shared" si="176"/>
        <v/>
      </c>
      <c r="CD112" s="2486" t="str">
        <f t="shared" si="219"/>
        <v/>
      </c>
      <c r="CE112" s="2486" t="str">
        <f t="shared" si="178"/>
        <v/>
      </c>
      <c r="CF112" s="2486" t="str">
        <f t="shared" si="179"/>
        <v/>
      </c>
      <c r="CG112" s="2486" t="str">
        <f t="shared" si="180"/>
        <v/>
      </c>
      <c r="CH112" s="2486" t="str">
        <f t="shared" si="181"/>
        <v/>
      </c>
      <c r="CI112" s="2486" t="str">
        <f t="shared" si="182"/>
        <v/>
      </c>
      <c r="CJ112" s="2500"/>
      <c r="CK112" s="505"/>
      <c r="CL112" s="505"/>
      <c r="CM112" s="505"/>
      <c r="CN112" s="505"/>
      <c r="CO112" s="2487">
        <f t="shared" si="216"/>
        <v>0</v>
      </c>
      <c r="CP112" s="2487">
        <f t="shared" si="184"/>
        <v>0</v>
      </c>
      <c r="CQ112" s="2487">
        <f t="shared" si="185"/>
        <v>0</v>
      </c>
      <c r="CR112" s="2487">
        <f t="shared" si="220"/>
        <v>0</v>
      </c>
      <c r="CS112" s="2487">
        <f t="shared" ref="CS112:CW112" si="233">IF(AND($D112&gt;0,AS112=""),1,IF(AS112&gt;$D112,1,0))</f>
        <v>0</v>
      </c>
      <c r="CT112" s="2487">
        <f t="shared" si="233"/>
        <v>0</v>
      </c>
      <c r="CU112" s="2487">
        <f t="shared" si="233"/>
        <v>0</v>
      </c>
      <c r="CV112" s="2487">
        <f t="shared" si="233"/>
        <v>0</v>
      </c>
      <c r="CW112" s="2487">
        <f t="shared" si="233"/>
        <v>0</v>
      </c>
      <c r="CX112" s="2500"/>
      <c r="CY112" s="505"/>
      <c r="CZ112" s="505"/>
    </row>
    <row r="113" spans="1:104" ht="15" customHeight="1" x14ac:dyDescent="0.25">
      <c r="A113" s="3403" t="s">
        <v>1733</v>
      </c>
      <c r="B113" s="3386"/>
      <c r="C113" s="3157"/>
      <c r="D113" s="184">
        <f t="shared" si="171"/>
        <v>0</v>
      </c>
      <c r="E113" s="155">
        <f t="shared" ref="E113:F113" si="234">SUM(Q113+S113+U113+W113+Y113+AA113+AC113+AE113+AG113+AI113+AK113+AM113)</f>
        <v>0</v>
      </c>
      <c r="F113" s="252">
        <f t="shared" si="234"/>
        <v>0</v>
      </c>
      <c r="G113" s="379"/>
      <c r="H113" s="380"/>
      <c r="I113" s="379"/>
      <c r="J113" s="2545"/>
      <c r="K113" s="379"/>
      <c r="L113" s="380"/>
      <c r="M113" s="379"/>
      <c r="N113" s="380"/>
      <c r="O113" s="2079"/>
      <c r="P113" s="380"/>
      <c r="Q113" s="2084"/>
      <c r="R113" s="356"/>
      <c r="S113" s="2084"/>
      <c r="T113" s="356"/>
      <c r="U113" s="2084"/>
      <c r="V113" s="356"/>
      <c r="W113" s="2084"/>
      <c r="X113" s="356"/>
      <c r="Y113" s="2084"/>
      <c r="Z113" s="356"/>
      <c r="AA113" s="2079"/>
      <c r="AB113" s="380"/>
      <c r="AC113" s="2079"/>
      <c r="AD113" s="380"/>
      <c r="AE113" s="2079"/>
      <c r="AF113" s="380"/>
      <c r="AG113" s="2079"/>
      <c r="AH113" s="380"/>
      <c r="AI113" s="2079"/>
      <c r="AJ113" s="380"/>
      <c r="AK113" s="2079"/>
      <c r="AL113" s="380"/>
      <c r="AM113" s="2079"/>
      <c r="AN113" s="524"/>
      <c r="AO113" s="443"/>
      <c r="AP113" s="452"/>
      <c r="AQ113" s="452"/>
      <c r="AR113" s="502"/>
      <c r="AS113" s="452"/>
      <c r="AT113" s="452"/>
      <c r="AU113" s="452"/>
      <c r="AV113" s="452"/>
      <c r="AW113" s="452"/>
      <c r="AX113" s="2088"/>
      <c r="AY113" s="240" t="str">
        <f t="shared" si="173"/>
        <v/>
      </c>
      <c r="CA113" s="2486" t="str">
        <f t="shared" si="215"/>
        <v/>
      </c>
      <c r="CB113" s="2486" t="str">
        <f t="shared" si="175"/>
        <v/>
      </c>
      <c r="CC113" s="2486" t="str">
        <f t="shared" si="176"/>
        <v/>
      </c>
      <c r="CD113" s="2500"/>
      <c r="CE113" s="2486" t="str">
        <f t="shared" si="178"/>
        <v/>
      </c>
      <c r="CF113" s="2486" t="str">
        <f t="shared" si="179"/>
        <v/>
      </c>
      <c r="CG113" s="2486" t="str">
        <f t="shared" si="180"/>
        <v/>
      </c>
      <c r="CH113" s="2486" t="str">
        <f t="shared" si="181"/>
        <v/>
      </c>
      <c r="CI113" s="2486" t="str">
        <f t="shared" si="182"/>
        <v/>
      </c>
      <c r="CJ113" s="2500"/>
      <c r="CK113" s="505"/>
      <c r="CL113" s="505"/>
      <c r="CM113" s="505"/>
      <c r="CN113" s="505"/>
      <c r="CO113" s="2487">
        <f t="shared" si="216"/>
        <v>0</v>
      </c>
      <c r="CP113" s="2487">
        <f t="shared" si="184"/>
        <v>0</v>
      </c>
      <c r="CQ113" s="2487">
        <f t="shared" si="185"/>
        <v>0</v>
      </c>
      <c r="CR113" s="2487">
        <f t="shared" si="220"/>
        <v>0</v>
      </c>
      <c r="CS113" s="2487">
        <f t="shared" ref="CS113:CW113" si="235">IF(AND($D113&gt;0,AS113=""),1,IF(AS113&gt;$D113,1,0))</f>
        <v>0</v>
      </c>
      <c r="CT113" s="2487">
        <f t="shared" si="235"/>
        <v>0</v>
      </c>
      <c r="CU113" s="2487">
        <f t="shared" si="235"/>
        <v>0</v>
      </c>
      <c r="CV113" s="2487">
        <f t="shared" si="235"/>
        <v>0</v>
      </c>
      <c r="CW113" s="2487">
        <f t="shared" si="235"/>
        <v>0</v>
      </c>
      <c r="CX113" s="2500"/>
      <c r="CY113" s="505"/>
      <c r="CZ113" s="505"/>
    </row>
    <row r="114" spans="1:104" ht="15" customHeight="1" x14ac:dyDescent="0.25">
      <c r="A114" s="3403" t="s">
        <v>1734</v>
      </c>
      <c r="B114" s="3386"/>
      <c r="C114" s="3157"/>
      <c r="D114" s="184">
        <f t="shared" si="171"/>
        <v>0</v>
      </c>
      <c r="E114" s="155">
        <f t="shared" ref="E114:F114" si="236">SUM(Q114+S114+U114+W114+Y114+AA114+AC114+AE114+AG114+AI114+AK114+AM114)</f>
        <v>0</v>
      </c>
      <c r="F114" s="252">
        <f t="shared" si="236"/>
        <v>0</v>
      </c>
      <c r="G114" s="379"/>
      <c r="H114" s="380"/>
      <c r="I114" s="379"/>
      <c r="J114" s="2545"/>
      <c r="K114" s="379"/>
      <c r="L114" s="380"/>
      <c r="M114" s="379"/>
      <c r="N114" s="380"/>
      <c r="O114" s="2079"/>
      <c r="P114" s="380"/>
      <c r="Q114" s="2084"/>
      <c r="R114" s="356"/>
      <c r="S114" s="2084"/>
      <c r="T114" s="356"/>
      <c r="U114" s="2084"/>
      <c r="V114" s="356"/>
      <c r="W114" s="2084"/>
      <c r="X114" s="356"/>
      <c r="Y114" s="2084"/>
      <c r="Z114" s="356"/>
      <c r="AA114" s="2084"/>
      <c r="AB114" s="356"/>
      <c r="AC114" s="2084"/>
      <c r="AD114" s="356"/>
      <c r="AE114" s="2084"/>
      <c r="AF114" s="356"/>
      <c r="AG114" s="2084"/>
      <c r="AH114" s="356"/>
      <c r="AI114" s="2084"/>
      <c r="AJ114" s="356"/>
      <c r="AK114" s="2084"/>
      <c r="AL114" s="356"/>
      <c r="AM114" s="2084"/>
      <c r="AN114" s="362"/>
      <c r="AO114" s="443"/>
      <c r="AP114" s="452"/>
      <c r="AQ114" s="452"/>
      <c r="AR114" s="452"/>
      <c r="AS114" s="452"/>
      <c r="AT114" s="452"/>
      <c r="AU114" s="452"/>
      <c r="AV114" s="452"/>
      <c r="AW114" s="452"/>
      <c r="AX114" s="2088"/>
      <c r="AY114" s="240" t="str">
        <f t="shared" si="173"/>
        <v/>
      </c>
      <c r="CA114" s="2486" t="str">
        <f t="shared" si="215"/>
        <v/>
      </c>
      <c r="CB114" s="2486" t="str">
        <f t="shared" si="175"/>
        <v/>
      </c>
      <c r="CC114" s="2486" t="str">
        <f t="shared" si="176"/>
        <v/>
      </c>
      <c r="CD114" s="2486" t="str">
        <f t="shared" ref="CD114:CD142" si="23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2486" t="str">
        <f t="shared" si="178"/>
        <v/>
      </c>
      <c r="CF114" s="2486" t="str">
        <f t="shared" si="179"/>
        <v/>
      </c>
      <c r="CG114" s="2486" t="str">
        <f t="shared" si="180"/>
        <v/>
      </c>
      <c r="CH114" s="2486" t="str">
        <f t="shared" si="181"/>
        <v/>
      </c>
      <c r="CI114" s="2486" t="str">
        <f t="shared" si="182"/>
        <v/>
      </c>
      <c r="CJ114" s="2500"/>
      <c r="CK114" s="505"/>
      <c r="CL114" s="505"/>
      <c r="CM114" s="505"/>
      <c r="CN114" s="505"/>
      <c r="CO114" s="2487">
        <f t="shared" si="216"/>
        <v>0</v>
      </c>
      <c r="CP114" s="2487">
        <f t="shared" si="184"/>
        <v>0</v>
      </c>
      <c r="CQ114" s="2487">
        <f t="shared" si="185"/>
        <v>0</v>
      </c>
      <c r="CR114" s="2487">
        <f t="shared" si="220"/>
        <v>0</v>
      </c>
      <c r="CS114" s="2487">
        <f t="shared" ref="CS114:CW114" si="238">IF(AND($D114&gt;0,AS114=""),1,IF(AS114&gt;$D114,1,0))</f>
        <v>0</v>
      </c>
      <c r="CT114" s="2487">
        <f t="shared" si="238"/>
        <v>0</v>
      </c>
      <c r="CU114" s="2487">
        <f t="shared" si="238"/>
        <v>0</v>
      </c>
      <c r="CV114" s="2487">
        <f t="shared" si="238"/>
        <v>0</v>
      </c>
      <c r="CW114" s="2487">
        <f t="shared" si="238"/>
        <v>0</v>
      </c>
      <c r="CX114" s="2500"/>
      <c r="CY114" s="505"/>
      <c r="CZ114" s="505"/>
    </row>
    <row r="115" spans="1:104" ht="15" customHeight="1" x14ac:dyDescent="0.25">
      <c r="A115" s="3403" t="s">
        <v>1735</v>
      </c>
      <c r="B115" s="3386"/>
      <c r="C115" s="3157"/>
      <c r="D115" s="184">
        <f t="shared" si="171"/>
        <v>0</v>
      </c>
      <c r="E115" s="155">
        <f t="shared" ref="E115:F115" si="239">SUM(G115+I115+K115+M115+O115+Q115+S115+U115+W115+Y115+AA115+AC115+AE115+AG115+AI115+AK115+AM115)</f>
        <v>0</v>
      </c>
      <c r="F115" s="252">
        <f t="shared" si="239"/>
        <v>0</v>
      </c>
      <c r="G115" s="355"/>
      <c r="H115" s="356"/>
      <c r="I115" s="355"/>
      <c r="J115" s="2177"/>
      <c r="K115" s="355"/>
      <c r="L115" s="356"/>
      <c r="M115" s="355"/>
      <c r="N115" s="356"/>
      <c r="O115" s="2084"/>
      <c r="P115" s="356"/>
      <c r="Q115" s="2084"/>
      <c r="R115" s="356"/>
      <c r="S115" s="2084"/>
      <c r="T115" s="356"/>
      <c r="U115" s="2084"/>
      <c r="V115" s="356"/>
      <c r="W115" s="2084"/>
      <c r="X115" s="356"/>
      <c r="Y115" s="2084"/>
      <c r="Z115" s="356"/>
      <c r="AA115" s="2084"/>
      <c r="AB115" s="356"/>
      <c r="AC115" s="2084"/>
      <c r="AD115" s="356"/>
      <c r="AE115" s="2084"/>
      <c r="AF115" s="356"/>
      <c r="AG115" s="2084"/>
      <c r="AH115" s="356"/>
      <c r="AI115" s="2084"/>
      <c r="AJ115" s="356"/>
      <c r="AK115" s="2084"/>
      <c r="AL115" s="356"/>
      <c r="AM115" s="2084"/>
      <c r="AN115" s="362"/>
      <c r="AO115" s="443"/>
      <c r="AP115" s="452"/>
      <c r="AQ115" s="452"/>
      <c r="AR115" s="452"/>
      <c r="AS115" s="452"/>
      <c r="AT115" s="452"/>
      <c r="AU115" s="452"/>
      <c r="AV115" s="452"/>
      <c r="AW115" s="452"/>
      <c r="AX115" s="2088"/>
      <c r="AY115" s="240" t="str">
        <f t="shared" si="173"/>
        <v/>
      </c>
      <c r="CA115" s="2486" t="str">
        <f t="shared" si="215"/>
        <v/>
      </c>
      <c r="CB115" s="2486" t="str">
        <f t="shared" si="175"/>
        <v/>
      </c>
      <c r="CC115" s="2486" t="str">
        <f t="shared" si="176"/>
        <v/>
      </c>
      <c r="CD115" s="2486" t="str">
        <f t="shared" si="237"/>
        <v/>
      </c>
      <c r="CE115" s="2486" t="str">
        <f t="shared" si="178"/>
        <v/>
      </c>
      <c r="CF115" s="2486" t="str">
        <f t="shared" si="179"/>
        <v/>
      </c>
      <c r="CG115" s="2486" t="str">
        <f t="shared" si="180"/>
        <v/>
      </c>
      <c r="CH115" s="2486" t="str">
        <f t="shared" si="181"/>
        <v/>
      </c>
      <c r="CI115" s="2486" t="str">
        <f t="shared" si="182"/>
        <v/>
      </c>
      <c r="CJ115" s="2500"/>
      <c r="CK115" s="505"/>
      <c r="CL115" s="505"/>
      <c r="CM115" s="505"/>
      <c r="CN115" s="505"/>
      <c r="CO115" s="2487">
        <f t="shared" si="216"/>
        <v>0</v>
      </c>
      <c r="CP115" s="2487">
        <f t="shared" si="184"/>
        <v>0</v>
      </c>
      <c r="CQ115" s="2487">
        <f t="shared" si="185"/>
        <v>0</v>
      </c>
      <c r="CR115" s="2487">
        <f t="shared" si="220"/>
        <v>0</v>
      </c>
      <c r="CS115" s="2487">
        <f t="shared" ref="CS115:CW115" si="240">IF(AND($D115&gt;0,AS115=""),1,IF(AS115&gt;$D115,1,0))</f>
        <v>0</v>
      </c>
      <c r="CT115" s="2487">
        <f t="shared" si="240"/>
        <v>0</v>
      </c>
      <c r="CU115" s="2487">
        <f t="shared" si="240"/>
        <v>0</v>
      </c>
      <c r="CV115" s="2487">
        <f t="shared" si="240"/>
        <v>0</v>
      </c>
      <c r="CW115" s="2487">
        <f t="shared" si="240"/>
        <v>0</v>
      </c>
      <c r="CX115" s="2500"/>
      <c r="CY115" s="505"/>
      <c r="CZ115" s="505"/>
    </row>
    <row r="116" spans="1:104" ht="15" customHeight="1" x14ac:dyDescent="0.25">
      <c r="A116" s="3403" t="s">
        <v>1736</v>
      </c>
      <c r="B116" s="3386"/>
      <c r="C116" s="3157"/>
      <c r="D116" s="184">
        <f t="shared" si="171"/>
        <v>0</v>
      </c>
      <c r="E116" s="155">
        <f t="shared" ref="E116:F116" si="241">SUM(G116+I116+K116+M116+O116+Q116+S116+U116+W116+Y116+AA116+AC116+AE116+AG116+AI116+AK116+AM116)</f>
        <v>0</v>
      </c>
      <c r="F116" s="252">
        <f t="shared" si="241"/>
        <v>0</v>
      </c>
      <c r="G116" s="355"/>
      <c r="H116" s="356"/>
      <c r="I116" s="355"/>
      <c r="J116" s="2177"/>
      <c r="K116" s="355"/>
      <c r="L116" s="356"/>
      <c r="M116" s="355"/>
      <c r="N116" s="356"/>
      <c r="O116" s="2084"/>
      <c r="P116" s="356"/>
      <c r="Q116" s="2084"/>
      <c r="R116" s="356"/>
      <c r="S116" s="2084"/>
      <c r="T116" s="356"/>
      <c r="U116" s="2084"/>
      <c r="V116" s="356"/>
      <c r="W116" s="2084"/>
      <c r="X116" s="356"/>
      <c r="Y116" s="2084"/>
      <c r="Z116" s="356"/>
      <c r="AA116" s="2084"/>
      <c r="AB116" s="356"/>
      <c r="AC116" s="2084"/>
      <c r="AD116" s="356"/>
      <c r="AE116" s="2084"/>
      <c r="AF116" s="356"/>
      <c r="AG116" s="2084"/>
      <c r="AH116" s="356"/>
      <c r="AI116" s="2084"/>
      <c r="AJ116" s="356"/>
      <c r="AK116" s="2084"/>
      <c r="AL116" s="356"/>
      <c r="AM116" s="2084"/>
      <c r="AN116" s="362"/>
      <c r="AO116" s="443"/>
      <c r="AP116" s="452"/>
      <c r="AQ116" s="452"/>
      <c r="AR116" s="452"/>
      <c r="AS116" s="452"/>
      <c r="AT116" s="452"/>
      <c r="AU116" s="452"/>
      <c r="AV116" s="452"/>
      <c r="AW116" s="452"/>
      <c r="AX116" s="2057"/>
      <c r="AY116" s="240" t="str">
        <f t="shared" si="173"/>
        <v/>
      </c>
      <c r="CA116" s="2486" t="str">
        <f t="shared" si="215"/>
        <v/>
      </c>
      <c r="CB116" s="2486" t="str">
        <f t="shared" si="175"/>
        <v/>
      </c>
      <c r="CC116" s="2486" t="str">
        <f t="shared" si="176"/>
        <v/>
      </c>
      <c r="CD116" s="2486" t="str">
        <f t="shared" si="237"/>
        <v/>
      </c>
      <c r="CE116" s="2486" t="str">
        <f t="shared" si="178"/>
        <v/>
      </c>
      <c r="CF116" s="2486" t="str">
        <f t="shared" si="179"/>
        <v/>
      </c>
      <c r="CG116" s="2486" t="str">
        <f t="shared" si="180"/>
        <v/>
      </c>
      <c r="CH116" s="2486" t="str">
        <f t="shared" si="181"/>
        <v/>
      </c>
      <c r="CI116" s="2486" t="str">
        <f t="shared" si="182"/>
        <v/>
      </c>
      <c r="CJ116" s="2486" t="str">
        <f>IF(AND($D116&gt;0,AX116="")," * No olvide digitar la variable Flujo digital. Digite Cero si no tiene.",IF(AX116&gt;$D116," * La variable Flujo digital no puede ser mayor al Total Ambos Sexos.",""))</f>
        <v/>
      </c>
      <c r="CK116" s="505"/>
      <c r="CL116" s="505"/>
      <c r="CM116" s="505"/>
      <c r="CN116" s="505"/>
      <c r="CO116" s="2487">
        <f t="shared" si="216"/>
        <v>0</v>
      </c>
      <c r="CP116" s="2487">
        <f t="shared" si="184"/>
        <v>0</v>
      </c>
      <c r="CQ116" s="2487">
        <f t="shared" si="185"/>
        <v>0</v>
      </c>
      <c r="CR116" s="2487">
        <f t="shared" si="220"/>
        <v>0</v>
      </c>
      <c r="CS116" s="2487">
        <f t="shared" ref="CS116:CX116" si="242">IF(AND($D116&gt;0,AS116=""),1,IF(AS116&gt;$D116,1,0))</f>
        <v>0</v>
      </c>
      <c r="CT116" s="2487">
        <f t="shared" si="242"/>
        <v>0</v>
      </c>
      <c r="CU116" s="2487">
        <f t="shared" si="242"/>
        <v>0</v>
      </c>
      <c r="CV116" s="2487">
        <f t="shared" si="242"/>
        <v>0</v>
      </c>
      <c r="CW116" s="2487">
        <f t="shared" si="242"/>
        <v>0</v>
      </c>
      <c r="CX116" s="2487">
        <f t="shared" si="242"/>
        <v>0</v>
      </c>
      <c r="CY116" s="505"/>
      <c r="CZ116" s="505"/>
    </row>
    <row r="117" spans="1:104" ht="15" customHeight="1" x14ac:dyDescent="0.25">
      <c r="A117" s="3403" t="s">
        <v>1737</v>
      </c>
      <c r="B117" s="3386"/>
      <c r="C117" s="3157"/>
      <c r="D117" s="184">
        <f t="shared" si="171"/>
        <v>0</v>
      </c>
      <c r="E117" s="155">
        <f t="shared" ref="E117:F117" si="243">SUM(G117+I117+K117+M117+O117+Q117+S117+U117+W117+Y117+AA117+AC117+AE117+AG117+AI117+AK117+AM117)</f>
        <v>0</v>
      </c>
      <c r="F117" s="252">
        <f t="shared" si="243"/>
        <v>0</v>
      </c>
      <c r="G117" s="355"/>
      <c r="H117" s="356"/>
      <c r="I117" s="355"/>
      <c r="J117" s="2177"/>
      <c r="K117" s="355"/>
      <c r="L117" s="356"/>
      <c r="M117" s="355"/>
      <c r="N117" s="356"/>
      <c r="O117" s="2084"/>
      <c r="P117" s="356"/>
      <c r="Q117" s="2084"/>
      <c r="R117" s="356"/>
      <c r="S117" s="2084"/>
      <c r="T117" s="356"/>
      <c r="U117" s="2084"/>
      <c r="V117" s="356"/>
      <c r="W117" s="2084"/>
      <c r="X117" s="356"/>
      <c r="Y117" s="2084"/>
      <c r="Z117" s="356"/>
      <c r="AA117" s="2084"/>
      <c r="AB117" s="356"/>
      <c r="AC117" s="2084"/>
      <c r="AD117" s="356"/>
      <c r="AE117" s="2084"/>
      <c r="AF117" s="356"/>
      <c r="AG117" s="2084"/>
      <c r="AH117" s="356"/>
      <c r="AI117" s="2084"/>
      <c r="AJ117" s="356"/>
      <c r="AK117" s="2084"/>
      <c r="AL117" s="356"/>
      <c r="AM117" s="2084"/>
      <c r="AN117" s="362"/>
      <c r="AO117" s="443"/>
      <c r="AP117" s="452"/>
      <c r="AQ117" s="452"/>
      <c r="AR117" s="452"/>
      <c r="AS117" s="452"/>
      <c r="AT117" s="452"/>
      <c r="AU117" s="452"/>
      <c r="AV117" s="452"/>
      <c r="AW117" s="452"/>
      <c r="AX117" s="2088"/>
      <c r="AY117" s="240" t="str">
        <f t="shared" si="173"/>
        <v/>
      </c>
      <c r="CA117" s="2486" t="str">
        <f t="shared" si="215"/>
        <v/>
      </c>
      <c r="CB117" s="2486" t="str">
        <f t="shared" si="175"/>
        <v/>
      </c>
      <c r="CC117" s="2486" t="str">
        <f t="shared" si="176"/>
        <v/>
      </c>
      <c r="CD117" s="2486" t="str">
        <f t="shared" si="237"/>
        <v/>
      </c>
      <c r="CE117" s="2486" t="str">
        <f t="shared" si="178"/>
        <v/>
      </c>
      <c r="CF117" s="2486" t="str">
        <f t="shared" si="179"/>
        <v/>
      </c>
      <c r="CG117" s="2486" t="str">
        <f t="shared" si="180"/>
        <v/>
      </c>
      <c r="CH117" s="2486" t="str">
        <f t="shared" si="181"/>
        <v/>
      </c>
      <c r="CI117" s="2486" t="str">
        <f t="shared" si="182"/>
        <v/>
      </c>
      <c r="CJ117" s="2500"/>
      <c r="CK117" s="505"/>
      <c r="CL117" s="505"/>
      <c r="CM117" s="505"/>
      <c r="CN117" s="505"/>
      <c r="CO117" s="2487">
        <f t="shared" si="216"/>
        <v>0</v>
      </c>
      <c r="CP117" s="2487">
        <f t="shared" si="184"/>
        <v>0</v>
      </c>
      <c r="CQ117" s="2487">
        <f t="shared" si="185"/>
        <v>0</v>
      </c>
      <c r="CR117" s="2487">
        <f t="shared" si="220"/>
        <v>0</v>
      </c>
      <c r="CS117" s="2487">
        <f t="shared" ref="CS117:CW117" si="244">IF(AND($D117&gt;0,AS117=""),1,IF(AS117&gt;$D117,1,0))</f>
        <v>0</v>
      </c>
      <c r="CT117" s="2487">
        <f t="shared" si="244"/>
        <v>0</v>
      </c>
      <c r="CU117" s="2487">
        <f t="shared" si="244"/>
        <v>0</v>
      </c>
      <c r="CV117" s="2487">
        <f t="shared" si="244"/>
        <v>0</v>
      </c>
      <c r="CW117" s="2487">
        <f t="shared" si="244"/>
        <v>0</v>
      </c>
      <c r="CX117" s="2500"/>
      <c r="CY117" s="505"/>
      <c r="CZ117" s="505"/>
    </row>
    <row r="118" spans="1:104" ht="15" customHeight="1" x14ac:dyDescent="0.25">
      <c r="A118" s="3403" t="s">
        <v>1738</v>
      </c>
      <c r="B118" s="3386"/>
      <c r="C118" s="3157"/>
      <c r="D118" s="184">
        <f t="shared" si="171"/>
        <v>0</v>
      </c>
      <c r="E118" s="155">
        <f t="shared" ref="E118:F118" si="245">SUM(S118+U118+W118+Y118+AA118+AC118+AE118+AG118+AI118+AK118+AM118)</f>
        <v>0</v>
      </c>
      <c r="F118" s="252">
        <f t="shared" si="245"/>
        <v>0</v>
      </c>
      <c r="G118" s="357"/>
      <c r="H118" s="358"/>
      <c r="I118" s="357"/>
      <c r="J118" s="2546"/>
      <c r="K118" s="357"/>
      <c r="L118" s="358"/>
      <c r="M118" s="357"/>
      <c r="N118" s="358"/>
      <c r="O118" s="2422"/>
      <c r="P118" s="358"/>
      <c r="Q118" s="2422"/>
      <c r="R118" s="358"/>
      <c r="S118" s="2084"/>
      <c r="T118" s="356"/>
      <c r="U118" s="2084"/>
      <c r="V118" s="356"/>
      <c r="W118" s="2084"/>
      <c r="X118" s="356"/>
      <c r="Y118" s="2084"/>
      <c r="Z118" s="356"/>
      <c r="AA118" s="2084"/>
      <c r="AB118" s="356"/>
      <c r="AC118" s="2084"/>
      <c r="AD118" s="356"/>
      <c r="AE118" s="2084"/>
      <c r="AF118" s="356"/>
      <c r="AG118" s="2084"/>
      <c r="AH118" s="356"/>
      <c r="AI118" s="2084"/>
      <c r="AJ118" s="356"/>
      <c r="AK118" s="2084"/>
      <c r="AL118" s="356"/>
      <c r="AM118" s="2084"/>
      <c r="AN118" s="362"/>
      <c r="AO118" s="443"/>
      <c r="AP118" s="452"/>
      <c r="AQ118" s="452"/>
      <c r="AR118" s="452"/>
      <c r="AS118" s="452"/>
      <c r="AT118" s="452"/>
      <c r="AU118" s="452"/>
      <c r="AV118" s="452"/>
      <c r="AW118" s="452"/>
      <c r="AX118" s="2088"/>
      <c r="AY118" s="240" t="str">
        <f t="shared" si="173"/>
        <v/>
      </c>
      <c r="CA118" s="2486" t="str">
        <f t="shared" si="215"/>
        <v/>
      </c>
      <c r="CB118" s="2486" t="str">
        <f t="shared" si="175"/>
        <v/>
      </c>
      <c r="CC118" s="2486" t="str">
        <f t="shared" si="176"/>
        <v/>
      </c>
      <c r="CD118" s="2486" t="str">
        <f t="shared" si="237"/>
        <v/>
      </c>
      <c r="CE118" s="2486" t="str">
        <f t="shared" si="178"/>
        <v/>
      </c>
      <c r="CF118" s="2486" t="str">
        <f t="shared" si="179"/>
        <v/>
      </c>
      <c r="CG118" s="2486" t="str">
        <f t="shared" si="180"/>
        <v/>
      </c>
      <c r="CH118" s="2486" t="str">
        <f t="shared" si="181"/>
        <v/>
      </c>
      <c r="CI118" s="2486" t="str">
        <f t="shared" si="182"/>
        <v/>
      </c>
      <c r="CJ118" s="2500"/>
      <c r="CK118" s="505"/>
      <c r="CL118" s="505"/>
      <c r="CM118" s="505"/>
      <c r="CN118" s="505"/>
      <c r="CO118" s="2487">
        <f t="shared" si="216"/>
        <v>0</v>
      </c>
      <c r="CP118" s="2487">
        <f t="shared" si="184"/>
        <v>0</v>
      </c>
      <c r="CQ118" s="2487">
        <f t="shared" si="185"/>
        <v>0</v>
      </c>
      <c r="CR118" s="2487">
        <f t="shared" si="220"/>
        <v>0</v>
      </c>
      <c r="CS118" s="2487">
        <f t="shared" ref="CS118:CW118" si="246">IF(AND($D118&gt;0,AS118=""),1,IF(AS118&gt;$D118,1,0))</f>
        <v>0</v>
      </c>
      <c r="CT118" s="2487">
        <f t="shared" si="246"/>
        <v>0</v>
      </c>
      <c r="CU118" s="2487">
        <f t="shared" si="246"/>
        <v>0</v>
      </c>
      <c r="CV118" s="2487">
        <f t="shared" si="246"/>
        <v>0</v>
      </c>
      <c r="CW118" s="2487">
        <f t="shared" si="246"/>
        <v>0</v>
      </c>
      <c r="CX118" s="2500"/>
      <c r="CY118" s="505"/>
      <c r="CZ118" s="505"/>
    </row>
    <row r="119" spans="1:104" ht="15" customHeight="1" x14ac:dyDescent="0.25">
      <c r="A119" s="3403" t="s">
        <v>1739</v>
      </c>
      <c r="B119" s="3386"/>
      <c r="C119" s="3157"/>
      <c r="D119" s="184">
        <f t="shared" si="171"/>
        <v>0</v>
      </c>
      <c r="E119" s="155">
        <f t="shared" ref="E119:F119" si="247">SUM(K119+M119+O119+Q119+S119+U119+W119+Y119+AA119+AC119+AE119+AG119+AI119+AK119+AM119)</f>
        <v>0</v>
      </c>
      <c r="F119" s="252">
        <f t="shared" si="247"/>
        <v>0</v>
      </c>
      <c r="G119" s="379"/>
      <c r="H119" s="380"/>
      <c r="I119" s="379"/>
      <c r="J119" s="2545"/>
      <c r="K119" s="355"/>
      <c r="L119" s="356"/>
      <c r="M119" s="355"/>
      <c r="N119" s="356"/>
      <c r="O119" s="2084"/>
      <c r="P119" s="356"/>
      <c r="Q119" s="2084"/>
      <c r="R119" s="356"/>
      <c r="S119" s="2084"/>
      <c r="T119" s="356"/>
      <c r="U119" s="2084"/>
      <c r="V119" s="356"/>
      <c r="W119" s="2084"/>
      <c r="X119" s="356"/>
      <c r="Y119" s="2084"/>
      <c r="Z119" s="356"/>
      <c r="AA119" s="2084"/>
      <c r="AB119" s="356"/>
      <c r="AC119" s="2084"/>
      <c r="AD119" s="356"/>
      <c r="AE119" s="2084"/>
      <c r="AF119" s="356"/>
      <c r="AG119" s="2084"/>
      <c r="AH119" s="356"/>
      <c r="AI119" s="2084"/>
      <c r="AJ119" s="356"/>
      <c r="AK119" s="2084"/>
      <c r="AL119" s="356"/>
      <c r="AM119" s="2084"/>
      <c r="AN119" s="362"/>
      <c r="AO119" s="443"/>
      <c r="AP119" s="452"/>
      <c r="AQ119" s="452"/>
      <c r="AR119" s="452"/>
      <c r="AS119" s="452"/>
      <c r="AT119" s="452"/>
      <c r="AU119" s="452"/>
      <c r="AV119" s="452"/>
      <c r="AW119" s="452"/>
      <c r="AX119" s="2088"/>
      <c r="AY119" s="240" t="str">
        <f t="shared" si="173"/>
        <v/>
      </c>
      <c r="CA119" s="2486" t="str">
        <f t="shared" si="215"/>
        <v/>
      </c>
      <c r="CB119" s="2486" t="str">
        <f t="shared" si="175"/>
        <v/>
      </c>
      <c r="CC119" s="2486" t="str">
        <f t="shared" si="176"/>
        <v/>
      </c>
      <c r="CD119" s="2486" t="str">
        <f t="shared" si="237"/>
        <v/>
      </c>
      <c r="CE119" s="2486" t="str">
        <f t="shared" si="178"/>
        <v/>
      </c>
      <c r="CF119" s="2486" t="str">
        <f t="shared" si="179"/>
        <v/>
      </c>
      <c r="CG119" s="2486" t="str">
        <f t="shared" si="180"/>
        <v/>
      </c>
      <c r="CH119" s="2486" t="str">
        <f t="shared" si="181"/>
        <v/>
      </c>
      <c r="CI119" s="2486" t="str">
        <f t="shared" si="182"/>
        <v/>
      </c>
      <c r="CJ119" s="2500"/>
      <c r="CK119" s="505"/>
      <c r="CL119" s="505"/>
      <c r="CM119" s="505"/>
      <c r="CN119" s="505"/>
      <c r="CO119" s="2487">
        <f t="shared" si="216"/>
        <v>0</v>
      </c>
      <c r="CP119" s="2487">
        <f t="shared" si="184"/>
        <v>0</v>
      </c>
      <c r="CQ119" s="2487">
        <f t="shared" si="185"/>
        <v>0</v>
      </c>
      <c r="CR119" s="2487">
        <f t="shared" si="220"/>
        <v>0</v>
      </c>
      <c r="CS119" s="2487">
        <f t="shared" ref="CS119:CW119" si="248">IF(AND($D119&gt;0,AS119=""),1,IF(AS119&gt;$D119,1,0))</f>
        <v>0</v>
      </c>
      <c r="CT119" s="2487">
        <f t="shared" si="248"/>
        <v>0</v>
      </c>
      <c r="CU119" s="2487">
        <f t="shared" si="248"/>
        <v>0</v>
      </c>
      <c r="CV119" s="2487">
        <f t="shared" si="248"/>
        <v>0</v>
      </c>
      <c r="CW119" s="2487">
        <f t="shared" si="248"/>
        <v>0</v>
      </c>
      <c r="CX119" s="2500"/>
      <c r="CY119" s="505"/>
      <c r="CZ119" s="505"/>
    </row>
    <row r="120" spans="1:104" ht="15" customHeight="1" x14ac:dyDescent="0.25">
      <c r="A120" s="3156" t="s">
        <v>1740</v>
      </c>
      <c r="B120" s="3386"/>
      <c r="C120" s="3157"/>
      <c r="D120" s="184">
        <f t="shared" si="171"/>
        <v>0</v>
      </c>
      <c r="E120" s="155">
        <f t="shared" ref="E120:F120" si="249">SUM(G120+I120+K120+M120+O120+Q120+S120+U120+W120+Y120+AA120+AC120+AE120+AG120+AI120+AK120+AM120)</f>
        <v>0</v>
      </c>
      <c r="F120" s="252">
        <f t="shared" si="249"/>
        <v>0</v>
      </c>
      <c r="G120" s="355"/>
      <c r="H120" s="356"/>
      <c r="I120" s="355"/>
      <c r="J120" s="2177"/>
      <c r="K120" s="355"/>
      <c r="L120" s="356"/>
      <c r="M120" s="355"/>
      <c r="N120" s="356"/>
      <c r="O120" s="2084"/>
      <c r="P120" s="356"/>
      <c r="Q120" s="2084"/>
      <c r="R120" s="356"/>
      <c r="S120" s="2084"/>
      <c r="T120" s="356"/>
      <c r="U120" s="2084"/>
      <c r="V120" s="356"/>
      <c r="W120" s="2084"/>
      <c r="X120" s="356"/>
      <c r="Y120" s="2084"/>
      <c r="Z120" s="356"/>
      <c r="AA120" s="2084"/>
      <c r="AB120" s="356"/>
      <c r="AC120" s="2084"/>
      <c r="AD120" s="356"/>
      <c r="AE120" s="2084"/>
      <c r="AF120" s="356"/>
      <c r="AG120" s="2084"/>
      <c r="AH120" s="356"/>
      <c r="AI120" s="2084"/>
      <c r="AJ120" s="356"/>
      <c r="AK120" s="2084"/>
      <c r="AL120" s="356"/>
      <c r="AM120" s="2084"/>
      <c r="AN120" s="362"/>
      <c r="AO120" s="443"/>
      <c r="AP120" s="452"/>
      <c r="AQ120" s="452"/>
      <c r="AR120" s="452"/>
      <c r="AS120" s="452"/>
      <c r="AT120" s="452"/>
      <c r="AU120" s="452"/>
      <c r="AV120" s="452"/>
      <c r="AW120" s="452"/>
      <c r="AX120" s="2088"/>
      <c r="AY120" s="240" t="str">
        <f t="shared" si="173"/>
        <v/>
      </c>
      <c r="CA120" s="2486" t="str">
        <f t="shared" si="215"/>
        <v/>
      </c>
      <c r="CB120" s="2486" t="str">
        <f t="shared" si="175"/>
        <v/>
      </c>
      <c r="CC120" s="2486" t="str">
        <f t="shared" si="176"/>
        <v/>
      </c>
      <c r="CD120" s="2486" t="str">
        <f t="shared" si="237"/>
        <v/>
      </c>
      <c r="CE120" s="2486" t="str">
        <f t="shared" si="178"/>
        <v/>
      </c>
      <c r="CF120" s="2486" t="str">
        <f t="shared" si="179"/>
        <v/>
      </c>
      <c r="CG120" s="2486" t="str">
        <f t="shared" si="180"/>
        <v/>
      </c>
      <c r="CH120" s="2486" t="str">
        <f t="shared" si="181"/>
        <v/>
      </c>
      <c r="CI120" s="2486" t="str">
        <f t="shared" si="182"/>
        <v/>
      </c>
      <c r="CJ120" s="2500"/>
      <c r="CK120" s="505"/>
      <c r="CL120" s="505"/>
      <c r="CM120" s="505"/>
      <c r="CN120" s="505"/>
      <c r="CO120" s="2487">
        <f t="shared" si="216"/>
        <v>0</v>
      </c>
      <c r="CP120" s="2487">
        <f t="shared" si="184"/>
        <v>0</v>
      </c>
      <c r="CQ120" s="2487">
        <f t="shared" si="185"/>
        <v>0</v>
      </c>
      <c r="CR120" s="2487">
        <f t="shared" si="220"/>
        <v>0</v>
      </c>
      <c r="CS120" s="2487">
        <f t="shared" ref="CS120:CW120" si="250">IF(AND($D120&gt;0,AS120=""),1,IF(AS120&gt;$D120,1,0))</f>
        <v>0</v>
      </c>
      <c r="CT120" s="2487">
        <f t="shared" si="250"/>
        <v>0</v>
      </c>
      <c r="CU120" s="2487">
        <f t="shared" si="250"/>
        <v>0</v>
      </c>
      <c r="CV120" s="2487">
        <f t="shared" si="250"/>
        <v>0</v>
      </c>
      <c r="CW120" s="2487">
        <f t="shared" si="250"/>
        <v>0</v>
      </c>
      <c r="CX120" s="2500"/>
      <c r="CY120" s="505"/>
      <c r="CZ120" s="505"/>
    </row>
    <row r="121" spans="1:104" ht="15" customHeight="1" x14ac:dyDescent="0.25">
      <c r="A121" s="3391" t="s">
        <v>1741</v>
      </c>
      <c r="B121" s="3386"/>
      <c r="C121" s="3157"/>
      <c r="D121" s="184">
        <f t="shared" si="171"/>
        <v>0</v>
      </c>
      <c r="E121" s="155">
        <f t="shared" ref="E121:F121" si="251">SUM(Q121+S121+U121+W121+Y121+AA121+AC121+AE121+AG121+AI121+AK121+AM121)</f>
        <v>0</v>
      </c>
      <c r="F121" s="252">
        <f t="shared" si="251"/>
        <v>0</v>
      </c>
      <c r="G121" s="379"/>
      <c r="H121" s="380"/>
      <c r="I121" s="379"/>
      <c r="J121" s="2545"/>
      <c r="K121" s="379"/>
      <c r="L121" s="380"/>
      <c r="M121" s="379"/>
      <c r="N121" s="380"/>
      <c r="O121" s="2079"/>
      <c r="P121" s="380"/>
      <c r="Q121" s="2084"/>
      <c r="R121" s="356"/>
      <c r="S121" s="2084"/>
      <c r="T121" s="356"/>
      <c r="U121" s="2084"/>
      <c r="V121" s="356"/>
      <c r="W121" s="2084"/>
      <c r="X121" s="356"/>
      <c r="Y121" s="2084"/>
      <c r="Z121" s="356"/>
      <c r="AA121" s="2084"/>
      <c r="AB121" s="356"/>
      <c r="AC121" s="2084"/>
      <c r="AD121" s="356"/>
      <c r="AE121" s="2084"/>
      <c r="AF121" s="356"/>
      <c r="AG121" s="2084"/>
      <c r="AH121" s="356"/>
      <c r="AI121" s="2084"/>
      <c r="AJ121" s="356"/>
      <c r="AK121" s="2084"/>
      <c r="AL121" s="356"/>
      <c r="AM121" s="2084"/>
      <c r="AN121" s="362"/>
      <c r="AO121" s="674"/>
      <c r="AP121" s="452"/>
      <c r="AQ121" s="452"/>
      <c r="AR121" s="452"/>
      <c r="AS121" s="452"/>
      <c r="AT121" s="452"/>
      <c r="AU121" s="452"/>
      <c r="AV121" s="452"/>
      <c r="AW121" s="452"/>
      <c r="AX121" s="2057"/>
      <c r="AY121" s="240" t="str">
        <f t="shared" si="173"/>
        <v/>
      </c>
      <c r="CA121" s="2500"/>
      <c r="CB121" s="2486" t="str">
        <f t="shared" si="175"/>
        <v/>
      </c>
      <c r="CC121" s="2486" t="str">
        <f t="shared" si="176"/>
        <v/>
      </c>
      <c r="CD121" s="2486" t="str">
        <f t="shared" si="237"/>
        <v/>
      </c>
      <c r="CE121" s="2486" t="str">
        <f t="shared" si="178"/>
        <v/>
      </c>
      <c r="CF121" s="2486" t="str">
        <f t="shared" si="179"/>
        <v/>
      </c>
      <c r="CG121" s="2486" t="str">
        <f t="shared" si="180"/>
        <v/>
      </c>
      <c r="CH121" s="2486" t="str">
        <f t="shared" si="181"/>
        <v/>
      </c>
      <c r="CI121" s="2486" t="str">
        <f t="shared" si="182"/>
        <v/>
      </c>
      <c r="CJ121" s="2486" t="str">
        <f t="shared" ref="CJ121:CJ127" si="252">IF(AND($D121&gt;0,AX121="")," * No olvide digitar la variable Flujo digital. Digite Cero si no tiene.",IF(AX121&gt;$D121," * La variable Flujo digital no puede ser mayor al Total Ambos Sexos.",""))</f>
        <v/>
      </c>
      <c r="CK121" s="505"/>
      <c r="CL121" s="505"/>
      <c r="CM121" s="505"/>
      <c r="CN121" s="505"/>
      <c r="CO121" s="2547"/>
      <c r="CP121" s="2487">
        <f t="shared" si="184"/>
        <v>0</v>
      </c>
      <c r="CQ121" s="2487">
        <f t="shared" si="185"/>
        <v>0</v>
      </c>
      <c r="CR121" s="2487">
        <f t="shared" si="220"/>
        <v>0</v>
      </c>
      <c r="CS121" s="2487">
        <f t="shared" ref="CS121:CX121" si="253">IF(AND($D121&gt;0,AS121=""),1,IF(AS121&gt;$D121,1,0))</f>
        <v>0</v>
      </c>
      <c r="CT121" s="2487">
        <f t="shared" si="253"/>
        <v>0</v>
      </c>
      <c r="CU121" s="2487">
        <f t="shared" si="253"/>
        <v>0</v>
      </c>
      <c r="CV121" s="2487">
        <f t="shared" si="253"/>
        <v>0</v>
      </c>
      <c r="CW121" s="2487">
        <f t="shared" si="253"/>
        <v>0</v>
      </c>
      <c r="CX121" s="2487">
        <f t="shared" si="253"/>
        <v>0</v>
      </c>
      <c r="CY121" s="505"/>
      <c r="CZ121" s="505"/>
    </row>
    <row r="122" spans="1:104" ht="15" customHeight="1" x14ac:dyDescent="0.25">
      <c r="A122" s="3391" t="s">
        <v>1742</v>
      </c>
      <c r="B122" s="3386"/>
      <c r="C122" s="3157"/>
      <c r="D122" s="184">
        <f t="shared" si="171"/>
        <v>0</v>
      </c>
      <c r="E122" s="155">
        <f t="shared" ref="E122:F122" si="254">SUM(Y122+AA122+AC122+AE122+AG122+AI122+AK122+AM122)</f>
        <v>0</v>
      </c>
      <c r="F122" s="252">
        <f t="shared" si="254"/>
        <v>0</v>
      </c>
      <c r="G122" s="379"/>
      <c r="H122" s="380"/>
      <c r="I122" s="379"/>
      <c r="J122" s="2545"/>
      <c r="K122" s="379"/>
      <c r="L122" s="380"/>
      <c r="M122" s="379"/>
      <c r="N122" s="380"/>
      <c r="O122" s="2079"/>
      <c r="P122" s="380"/>
      <c r="Q122" s="2079"/>
      <c r="R122" s="380"/>
      <c r="S122" s="2079"/>
      <c r="T122" s="380"/>
      <c r="U122" s="2079"/>
      <c r="V122" s="380"/>
      <c r="W122" s="2079"/>
      <c r="X122" s="380"/>
      <c r="Y122" s="2084"/>
      <c r="Z122" s="356"/>
      <c r="AA122" s="2084"/>
      <c r="AB122" s="356"/>
      <c r="AC122" s="2084"/>
      <c r="AD122" s="356"/>
      <c r="AE122" s="2084"/>
      <c r="AF122" s="356"/>
      <c r="AG122" s="2084"/>
      <c r="AH122" s="356"/>
      <c r="AI122" s="2084"/>
      <c r="AJ122" s="356"/>
      <c r="AK122" s="2084"/>
      <c r="AL122" s="356"/>
      <c r="AM122" s="2084"/>
      <c r="AN122" s="362"/>
      <c r="AO122" s="674"/>
      <c r="AP122" s="452"/>
      <c r="AQ122" s="452"/>
      <c r="AR122" s="452"/>
      <c r="AS122" s="452"/>
      <c r="AT122" s="452"/>
      <c r="AU122" s="452"/>
      <c r="AV122" s="452"/>
      <c r="AW122" s="452"/>
      <c r="AX122" s="2057"/>
      <c r="AY122" s="240" t="str">
        <f t="shared" si="173"/>
        <v/>
      </c>
      <c r="CA122" s="2500"/>
      <c r="CB122" s="2486" t="str">
        <f t="shared" si="175"/>
        <v/>
      </c>
      <c r="CC122" s="2486" t="str">
        <f t="shared" si="176"/>
        <v/>
      </c>
      <c r="CD122" s="2486" t="str">
        <f t="shared" si="237"/>
        <v/>
      </c>
      <c r="CE122" s="2486" t="str">
        <f t="shared" si="178"/>
        <v/>
      </c>
      <c r="CF122" s="2486" t="str">
        <f t="shared" si="179"/>
        <v/>
      </c>
      <c r="CG122" s="2486" t="str">
        <f t="shared" si="180"/>
        <v/>
      </c>
      <c r="CH122" s="2486" t="str">
        <f t="shared" si="181"/>
        <v/>
      </c>
      <c r="CI122" s="2486" t="str">
        <f t="shared" si="182"/>
        <v/>
      </c>
      <c r="CJ122" s="2486" t="str">
        <f t="shared" si="252"/>
        <v/>
      </c>
      <c r="CK122" s="505"/>
      <c r="CL122" s="505"/>
      <c r="CM122" s="505"/>
      <c r="CN122" s="505"/>
      <c r="CO122" s="2547"/>
      <c r="CP122" s="2487">
        <f t="shared" si="184"/>
        <v>0</v>
      </c>
      <c r="CQ122" s="2487">
        <f t="shared" si="185"/>
        <v>0</v>
      </c>
      <c r="CR122" s="2487">
        <f t="shared" si="220"/>
        <v>0</v>
      </c>
      <c r="CS122" s="2487">
        <f t="shared" ref="CS122:CX122" si="255">IF(AND($D122&gt;0,AS122=""),1,IF(AS122&gt;$D122,1,0))</f>
        <v>0</v>
      </c>
      <c r="CT122" s="2487">
        <f t="shared" si="255"/>
        <v>0</v>
      </c>
      <c r="CU122" s="2487">
        <f t="shared" si="255"/>
        <v>0</v>
      </c>
      <c r="CV122" s="2487">
        <f t="shared" si="255"/>
        <v>0</v>
      </c>
      <c r="CW122" s="2487">
        <f t="shared" si="255"/>
        <v>0</v>
      </c>
      <c r="CX122" s="2487">
        <f t="shared" si="255"/>
        <v>0</v>
      </c>
      <c r="CY122" s="505"/>
      <c r="CZ122" s="505"/>
    </row>
    <row r="123" spans="1:104" ht="15" customHeight="1" x14ac:dyDescent="0.25">
      <c r="A123" s="3156" t="s">
        <v>1743</v>
      </c>
      <c r="B123" s="3386"/>
      <c r="C123" s="3157"/>
      <c r="D123" s="184">
        <f t="shared" si="171"/>
        <v>0</v>
      </c>
      <c r="E123" s="155">
        <f t="shared" ref="E123:F123" si="256">SUM(Y123+AA123+AC123+AE123+AG123+AI123+AK123+AM123)</f>
        <v>0</v>
      </c>
      <c r="F123" s="252">
        <f t="shared" si="256"/>
        <v>0</v>
      </c>
      <c r="G123" s="379"/>
      <c r="H123" s="380"/>
      <c r="I123" s="379"/>
      <c r="J123" s="2545"/>
      <c r="K123" s="379"/>
      <c r="L123" s="380"/>
      <c r="M123" s="379"/>
      <c r="N123" s="380"/>
      <c r="O123" s="2079"/>
      <c r="P123" s="380"/>
      <c r="Q123" s="2079"/>
      <c r="R123" s="380"/>
      <c r="S123" s="2079"/>
      <c r="T123" s="380"/>
      <c r="U123" s="2079"/>
      <c r="V123" s="380"/>
      <c r="W123" s="2079"/>
      <c r="X123" s="380"/>
      <c r="Y123" s="2084"/>
      <c r="Z123" s="356"/>
      <c r="AA123" s="2084"/>
      <c r="AB123" s="356"/>
      <c r="AC123" s="2084"/>
      <c r="AD123" s="356"/>
      <c r="AE123" s="2084"/>
      <c r="AF123" s="356"/>
      <c r="AG123" s="2084"/>
      <c r="AH123" s="356"/>
      <c r="AI123" s="2084"/>
      <c r="AJ123" s="356"/>
      <c r="AK123" s="2084"/>
      <c r="AL123" s="356"/>
      <c r="AM123" s="2084"/>
      <c r="AN123" s="362"/>
      <c r="AO123" s="674"/>
      <c r="AP123" s="452"/>
      <c r="AQ123" s="452"/>
      <c r="AR123" s="452"/>
      <c r="AS123" s="452"/>
      <c r="AT123" s="452"/>
      <c r="AU123" s="452"/>
      <c r="AV123" s="452"/>
      <c r="AW123" s="452"/>
      <c r="AX123" s="2057"/>
      <c r="AY123" s="240" t="str">
        <f t="shared" si="173"/>
        <v/>
      </c>
      <c r="CA123" s="2500"/>
      <c r="CB123" s="2486" t="str">
        <f t="shared" si="175"/>
        <v/>
      </c>
      <c r="CC123" s="2486" t="str">
        <f t="shared" si="176"/>
        <v/>
      </c>
      <c r="CD123" s="2486" t="str">
        <f t="shared" si="237"/>
        <v/>
      </c>
      <c r="CE123" s="2486" t="str">
        <f t="shared" si="178"/>
        <v/>
      </c>
      <c r="CF123" s="2486" t="str">
        <f t="shared" si="179"/>
        <v/>
      </c>
      <c r="CG123" s="2486" t="str">
        <f t="shared" si="180"/>
        <v/>
      </c>
      <c r="CH123" s="2486" t="str">
        <f t="shared" si="181"/>
        <v/>
      </c>
      <c r="CI123" s="2486" t="str">
        <f t="shared" si="182"/>
        <v/>
      </c>
      <c r="CJ123" s="2486" t="str">
        <f t="shared" si="252"/>
        <v/>
      </c>
      <c r="CK123" s="505"/>
      <c r="CL123" s="505"/>
      <c r="CM123" s="505"/>
      <c r="CN123" s="505"/>
      <c r="CO123" s="2547"/>
      <c r="CP123" s="2487">
        <f t="shared" si="184"/>
        <v>0</v>
      </c>
      <c r="CQ123" s="2487">
        <f t="shared" si="185"/>
        <v>0</v>
      </c>
      <c r="CR123" s="2487">
        <f t="shared" si="220"/>
        <v>0</v>
      </c>
      <c r="CS123" s="2487">
        <f t="shared" ref="CS123:CX123" si="257">IF(AND($D123&gt;0,AS123=""),1,IF(AS123&gt;$D123,1,0))</f>
        <v>0</v>
      </c>
      <c r="CT123" s="2487">
        <f t="shared" si="257"/>
        <v>0</v>
      </c>
      <c r="CU123" s="2487">
        <f t="shared" si="257"/>
        <v>0</v>
      </c>
      <c r="CV123" s="2487">
        <f t="shared" si="257"/>
        <v>0</v>
      </c>
      <c r="CW123" s="2487">
        <f t="shared" si="257"/>
        <v>0</v>
      </c>
      <c r="CX123" s="2487">
        <f t="shared" si="257"/>
        <v>0</v>
      </c>
      <c r="CY123" s="505"/>
      <c r="CZ123" s="505"/>
    </row>
    <row r="124" spans="1:104" ht="15" customHeight="1" x14ac:dyDescent="0.25">
      <c r="A124" s="3403" t="s">
        <v>1744</v>
      </c>
      <c r="B124" s="3386"/>
      <c r="C124" s="3157"/>
      <c r="D124" s="184">
        <f t="shared" si="171"/>
        <v>0</v>
      </c>
      <c r="E124" s="155">
        <f t="shared" ref="E124:F124" si="258">SUM(Y124+AA124+AC124+AE124+AG124+AI124+AK124+AM124)</f>
        <v>0</v>
      </c>
      <c r="F124" s="252">
        <f t="shared" si="258"/>
        <v>0</v>
      </c>
      <c r="G124" s="379"/>
      <c r="H124" s="380"/>
      <c r="I124" s="379"/>
      <c r="J124" s="2545"/>
      <c r="K124" s="379"/>
      <c r="L124" s="380"/>
      <c r="M124" s="379"/>
      <c r="N124" s="380"/>
      <c r="O124" s="2079"/>
      <c r="P124" s="380"/>
      <c r="Q124" s="2079"/>
      <c r="R124" s="380"/>
      <c r="S124" s="2079"/>
      <c r="T124" s="380"/>
      <c r="U124" s="2079"/>
      <c r="V124" s="380"/>
      <c r="W124" s="2079"/>
      <c r="X124" s="380"/>
      <c r="Y124" s="2084"/>
      <c r="Z124" s="356"/>
      <c r="AA124" s="2084"/>
      <c r="AB124" s="356"/>
      <c r="AC124" s="2084"/>
      <c r="AD124" s="356"/>
      <c r="AE124" s="2084"/>
      <c r="AF124" s="356"/>
      <c r="AG124" s="2084"/>
      <c r="AH124" s="356"/>
      <c r="AI124" s="2084"/>
      <c r="AJ124" s="356"/>
      <c r="AK124" s="2084"/>
      <c r="AL124" s="356"/>
      <c r="AM124" s="2084"/>
      <c r="AN124" s="362"/>
      <c r="AO124" s="674"/>
      <c r="AP124" s="452"/>
      <c r="AQ124" s="452"/>
      <c r="AR124" s="452"/>
      <c r="AS124" s="452"/>
      <c r="AT124" s="452"/>
      <c r="AU124" s="452"/>
      <c r="AV124" s="452"/>
      <c r="AW124" s="452"/>
      <c r="AX124" s="2057"/>
      <c r="AY124" s="240" t="str">
        <f t="shared" si="173"/>
        <v/>
      </c>
      <c r="CA124" s="2500"/>
      <c r="CB124" s="2486" t="str">
        <f t="shared" si="175"/>
        <v/>
      </c>
      <c r="CC124" s="2486" t="str">
        <f t="shared" si="176"/>
        <v/>
      </c>
      <c r="CD124" s="2486" t="str">
        <f t="shared" si="237"/>
        <v/>
      </c>
      <c r="CE124" s="2486" t="str">
        <f t="shared" si="178"/>
        <v/>
      </c>
      <c r="CF124" s="2486" t="str">
        <f t="shared" si="179"/>
        <v/>
      </c>
      <c r="CG124" s="2486" t="str">
        <f t="shared" si="180"/>
        <v/>
      </c>
      <c r="CH124" s="2486" t="str">
        <f t="shared" si="181"/>
        <v/>
      </c>
      <c r="CI124" s="2486" t="str">
        <f t="shared" si="182"/>
        <v/>
      </c>
      <c r="CJ124" s="2486" t="str">
        <f t="shared" si="252"/>
        <v/>
      </c>
      <c r="CK124" s="505"/>
      <c r="CL124" s="505"/>
      <c r="CM124" s="505"/>
      <c r="CN124" s="505"/>
      <c r="CO124" s="2547"/>
      <c r="CP124" s="2487">
        <f t="shared" si="184"/>
        <v>0</v>
      </c>
      <c r="CQ124" s="2487">
        <f t="shared" si="185"/>
        <v>0</v>
      </c>
      <c r="CR124" s="2487">
        <f t="shared" si="220"/>
        <v>0</v>
      </c>
      <c r="CS124" s="2487">
        <f t="shared" ref="CS124:CX124" si="259">IF(AND($D124&gt;0,AS124=""),1,IF(AS124&gt;$D124,1,0))</f>
        <v>0</v>
      </c>
      <c r="CT124" s="2487">
        <f t="shared" si="259"/>
        <v>0</v>
      </c>
      <c r="CU124" s="2487">
        <f t="shared" si="259"/>
        <v>0</v>
      </c>
      <c r="CV124" s="2487">
        <f t="shared" si="259"/>
        <v>0</v>
      </c>
      <c r="CW124" s="2487">
        <f t="shared" si="259"/>
        <v>0</v>
      </c>
      <c r="CX124" s="2487">
        <f t="shared" si="259"/>
        <v>0</v>
      </c>
      <c r="CY124" s="505"/>
      <c r="CZ124" s="505"/>
    </row>
    <row r="125" spans="1:104" ht="15" customHeight="1" x14ac:dyDescent="0.25">
      <c r="A125" s="3403" t="s">
        <v>1745</v>
      </c>
      <c r="B125" s="3386"/>
      <c r="C125" s="3157"/>
      <c r="D125" s="184">
        <f t="shared" si="171"/>
        <v>0</v>
      </c>
      <c r="E125" s="155">
        <f t="shared" ref="E125:F125" si="260">SUM(Y125+AA125+AC125+AE125+AG125+AI125+AK125+AM125)</f>
        <v>0</v>
      </c>
      <c r="F125" s="252">
        <f t="shared" si="260"/>
        <v>0</v>
      </c>
      <c r="G125" s="379"/>
      <c r="H125" s="380"/>
      <c r="I125" s="379"/>
      <c r="J125" s="2545"/>
      <c r="K125" s="379"/>
      <c r="L125" s="380"/>
      <c r="M125" s="379"/>
      <c r="N125" s="380"/>
      <c r="O125" s="2079"/>
      <c r="P125" s="380"/>
      <c r="Q125" s="2079"/>
      <c r="R125" s="380"/>
      <c r="S125" s="2079"/>
      <c r="T125" s="380"/>
      <c r="U125" s="2079"/>
      <c r="V125" s="380"/>
      <c r="W125" s="2079"/>
      <c r="X125" s="380"/>
      <c r="Y125" s="2084"/>
      <c r="Z125" s="356"/>
      <c r="AA125" s="2084"/>
      <c r="AB125" s="356"/>
      <c r="AC125" s="2084"/>
      <c r="AD125" s="356"/>
      <c r="AE125" s="2084"/>
      <c r="AF125" s="356"/>
      <c r="AG125" s="2084"/>
      <c r="AH125" s="356"/>
      <c r="AI125" s="2084"/>
      <c r="AJ125" s="356"/>
      <c r="AK125" s="2084"/>
      <c r="AL125" s="356"/>
      <c r="AM125" s="2084"/>
      <c r="AN125" s="362"/>
      <c r="AO125" s="674"/>
      <c r="AP125" s="452"/>
      <c r="AQ125" s="452"/>
      <c r="AR125" s="452"/>
      <c r="AS125" s="452"/>
      <c r="AT125" s="452"/>
      <c r="AU125" s="452"/>
      <c r="AV125" s="452"/>
      <c r="AW125" s="452"/>
      <c r="AX125" s="2057"/>
      <c r="AY125" s="240" t="str">
        <f t="shared" si="173"/>
        <v/>
      </c>
      <c r="CA125" s="2500"/>
      <c r="CB125" s="2486" t="str">
        <f t="shared" si="175"/>
        <v/>
      </c>
      <c r="CC125" s="2486" t="str">
        <f t="shared" si="176"/>
        <v/>
      </c>
      <c r="CD125" s="2486" t="str">
        <f t="shared" si="237"/>
        <v/>
      </c>
      <c r="CE125" s="2486" t="str">
        <f t="shared" si="178"/>
        <v/>
      </c>
      <c r="CF125" s="2486" t="str">
        <f t="shared" si="179"/>
        <v/>
      </c>
      <c r="CG125" s="2486" t="str">
        <f t="shared" si="180"/>
        <v/>
      </c>
      <c r="CH125" s="2486" t="str">
        <f t="shared" si="181"/>
        <v/>
      </c>
      <c r="CI125" s="2486" t="str">
        <f t="shared" si="182"/>
        <v/>
      </c>
      <c r="CJ125" s="2486" t="str">
        <f t="shared" si="252"/>
        <v/>
      </c>
      <c r="CK125" s="505"/>
      <c r="CL125" s="505"/>
      <c r="CM125" s="505"/>
      <c r="CN125" s="505"/>
      <c r="CO125" s="2547"/>
      <c r="CP125" s="2487">
        <f t="shared" si="184"/>
        <v>0</v>
      </c>
      <c r="CQ125" s="2487">
        <f t="shared" si="185"/>
        <v>0</v>
      </c>
      <c r="CR125" s="2487">
        <f t="shared" si="220"/>
        <v>0</v>
      </c>
      <c r="CS125" s="2487">
        <f t="shared" ref="CS125:CX125" si="261">IF(AND($D125&gt;0,AS125=""),1,IF(AS125&gt;$D125,1,0))</f>
        <v>0</v>
      </c>
      <c r="CT125" s="2487">
        <f t="shared" si="261"/>
        <v>0</v>
      </c>
      <c r="CU125" s="2487">
        <f t="shared" si="261"/>
        <v>0</v>
      </c>
      <c r="CV125" s="2487">
        <f t="shared" si="261"/>
        <v>0</v>
      </c>
      <c r="CW125" s="2487">
        <f t="shared" si="261"/>
        <v>0</v>
      </c>
      <c r="CX125" s="2487">
        <f t="shared" si="261"/>
        <v>0</v>
      </c>
      <c r="CY125" s="505"/>
      <c r="CZ125" s="505"/>
    </row>
    <row r="126" spans="1:104" ht="15" customHeight="1" x14ac:dyDescent="0.25">
      <c r="A126" s="3403" t="s">
        <v>1746</v>
      </c>
      <c r="B126" s="3386"/>
      <c r="C126" s="3157"/>
      <c r="D126" s="184">
        <f t="shared" si="171"/>
        <v>0</v>
      </c>
      <c r="E126" s="155">
        <f t="shared" ref="E126:F126" si="262">SUM(Q126+S126+U126+W126+Y126+AA126+AC126+AE126+AG126+AI126+AK126+AM126)</f>
        <v>0</v>
      </c>
      <c r="F126" s="252">
        <f t="shared" si="262"/>
        <v>0</v>
      </c>
      <c r="G126" s="379"/>
      <c r="H126" s="380"/>
      <c r="I126" s="379"/>
      <c r="J126" s="2545"/>
      <c r="K126" s="379"/>
      <c r="L126" s="380"/>
      <c r="M126" s="379"/>
      <c r="N126" s="380"/>
      <c r="O126" s="2079"/>
      <c r="P126" s="380"/>
      <c r="Q126" s="2084"/>
      <c r="R126" s="356"/>
      <c r="S126" s="2084"/>
      <c r="T126" s="356"/>
      <c r="U126" s="2084"/>
      <c r="V126" s="356"/>
      <c r="W126" s="2084"/>
      <c r="X126" s="356"/>
      <c r="Y126" s="2084"/>
      <c r="Z126" s="356"/>
      <c r="AA126" s="2084"/>
      <c r="AB126" s="356"/>
      <c r="AC126" s="2084"/>
      <c r="AD126" s="356"/>
      <c r="AE126" s="2084"/>
      <c r="AF126" s="356"/>
      <c r="AG126" s="2084"/>
      <c r="AH126" s="356"/>
      <c r="AI126" s="2084">
        <v>0</v>
      </c>
      <c r="AJ126" s="356">
        <v>0</v>
      </c>
      <c r="AK126" s="2084">
        <v>0</v>
      </c>
      <c r="AL126" s="356">
        <v>0</v>
      </c>
      <c r="AM126" s="2084">
        <v>0</v>
      </c>
      <c r="AN126" s="362">
        <v>0</v>
      </c>
      <c r="AO126" s="443">
        <v>0</v>
      </c>
      <c r="AP126" s="452">
        <v>0</v>
      </c>
      <c r="AQ126" s="452">
        <v>0</v>
      </c>
      <c r="AR126" s="452">
        <v>0</v>
      </c>
      <c r="AS126" s="452">
        <v>0</v>
      </c>
      <c r="AT126" s="452">
        <v>0</v>
      </c>
      <c r="AU126" s="452">
        <v>0</v>
      </c>
      <c r="AV126" s="452">
        <v>0</v>
      </c>
      <c r="AW126" s="452">
        <v>0</v>
      </c>
      <c r="AX126" s="2057">
        <v>0</v>
      </c>
      <c r="AY126" s="240" t="str">
        <f t="shared" si="173"/>
        <v/>
      </c>
      <c r="CA126" s="248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486" t="str">
        <f t="shared" si="175"/>
        <v/>
      </c>
      <c r="CC126" s="2486" t="str">
        <f t="shared" si="176"/>
        <v/>
      </c>
      <c r="CD126" s="2486" t="str">
        <f t="shared" si="237"/>
        <v/>
      </c>
      <c r="CE126" s="2486" t="str">
        <f t="shared" si="178"/>
        <v/>
      </c>
      <c r="CF126" s="2486" t="str">
        <f t="shared" si="179"/>
        <v/>
      </c>
      <c r="CG126" s="2486" t="str">
        <f t="shared" si="180"/>
        <v/>
      </c>
      <c r="CH126" s="2486" t="str">
        <f t="shared" si="181"/>
        <v/>
      </c>
      <c r="CI126" s="2486" t="str">
        <f t="shared" si="182"/>
        <v/>
      </c>
      <c r="CJ126" s="2486" t="str">
        <f t="shared" si="252"/>
        <v/>
      </c>
      <c r="CK126" s="505"/>
      <c r="CL126" s="505"/>
      <c r="CM126" s="505"/>
      <c r="CN126" s="505"/>
      <c r="CO126" s="2487">
        <f>IF(AND($D126&gt;0,AO126=""),1,IF(AO126&gt;D126,1,0))</f>
        <v>0</v>
      </c>
      <c r="CP126" s="2487">
        <f t="shared" si="184"/>
        <v>0</v>
      </c>
      <c r="CQ126" s="2487">
        <f t="shared" si="185"/>
        <v>0</v>
      </c>
      <c r="CR126" s="2487">
        <f t="shared" si="220"/>
        <v>0</v>
      </c>
      <c r="CS126" s="2487">
        <f t="shared" ref="CS126:CX126" si="263">IF(AND($D126&gt;0,AS126=""),1,IF(AS126&gt;$D126,1,0))</f>
        <v>0</v>
      </c>
      <c r="CT126" s="2487">
        <f t="shared" si="263"/>
        <v>0</v>
      </c>
      <c r="CU126" s="2487">
        <f t="shared" si="263"/>
        <v>0</v>
      </c>
      <c r="CV126" s="2487">
        <f t="shared" si="263"/>
        <v>0</v>
      </c>
      <c r="CW126" s="2487">
        <f t="shared" si="263"/>
        <v>0</v>
      </c>
      <c r="CX126" s="2487">
        <f t="shared" si="263"/>
        <v>0</v>
      </c>
      <c r="CY126" s="505"/>
      <c r="CZ126" s="505"/>
    </row>
    <row r="127" spans="1:104" ht="15" customHeight="1" x14ac:dyDescent="0.25">
      <c r="A127" s="3403" t="s">
        <v>1747</v>
      </c>
      <c r="B127" s="3386"/>
      <c r="C127" s="3157"/>
      <c r="D127" s="184">
        <f t="shared" si="171"/>
        <v>0</v>
      </c>
      <c r="E127" s="155">
        <f t="shared" ref="E127:F127" si="264">SUM(Y127+AA127+AC127+AE127+AG127+AI127+AK127+AM127)</f>
        <v>0</v>
      </c>
      <c r="F127" s="252">
        <f t="shared" si="264"/>
        <v>0</v>
      </c>
      <c r="G127" s="379"/>
      <c r="H127" s="380"/>
      <c r="I127" s="379"/>
      <c r="J127" s="2545"/>
      <c r="K127" s="379"/>
      <c r="L127" s="380"/>
      <c r="M127" s="379"/>
      <c r="N127" s="380"/>
      <c r="O127" s="2079"/>
      <c r="P127" s="380"/>
      <c r="Q127" s="2079"/>
      <c r="R127" s="380"/>
      <c r="S127" s="2079"/>
      <c r="T127" s="380"/>
      <c r="U127" s="2079"/>
      <c r="V127" s="380"/>
      <c r="W127" s="2079"/>
      <c r="X127" s="380"/>
      <c r="Y127" s="2084"/>
      <c r="Z127" s="356"/>
      <c r="AA127" s="2084"/>
      <c r="AB127" s="356"/>
      <c r="AC127" s="2084"/>
      <c r="AD127" s="356"/>
      <c r="AE127" s="2084"/>
      <c r="AF127" s="356"/>
      <c r="AG127" s="2084"/>
      <c r="AH127" s="356"/>
      <c r="AI127" s="2084"/>
      <c r="AJ127" s="356"/>
      <c r="AK127" s="2084"/>
      <c r="AL127" s="356"/>
      <c r="AM127" s="2084"/>
      <c r="AN127" s="362"/>
      <c r="AO127" s="674"/>
      <c r="AP127" s="452"/>
      <c r="AQ127" s="452"/>
      <c r="AR127" s="452"/>
      <c r="AS127" s="452"/>
      <c r="AT127" s="452"/>
      <c r="AU127" s="452"/>
      <c r="AV127" s="452"/>
      <c r="AW127" s="452"/>
      <c r="AX127" s="2057"/>
      <c r="AY127" s="240" t="str">
        <f t="shared" si="173"/>
        <v/>
      </c>
      <c r="CA127" s="2500"/>
      <c r="CB127" s="2486" t="str">
        <f t="shared" si="175"/>
        <v/>
      </c>
      <c r="CC127" s="2486" t="str">
        <f t="shared" si="176"/>
        <v/>
      </c>
      <c r="CD127" s="2486" t="str">
        <f t="shared" si="237"/>
        <v/>
      </c>
      <c r="CE127" s="2486" t="str">
        <f t="shared" si="178"/>
        <v/>
      </c>
      <c r="CF127" s="2486" t="str">
        <f t="shared" si="179"/>
        <v/>
      </c>
      <c r="CG127" s="2486" t="str">
        <f t="shared" si="180"/>
        <v/>
      </c>
      <c r="CH127" s="2486" t="str">
        <f t="shared" si="181"/>
        <v/>
      </c>
      <c r="CI127" s="2486" t="str">
        <f t="shared" si="182"/>
        <v/>
      </c>
      <c r="CJ127" s="2486" t="str">
        <f t="shared" si="252"/>
        <v/>
      </c>
      <c r="CK127" s="505"/>
      <c r="CL127" s="505"/>
      <c r="CM127" s="505"/>
      <c r="CN127" s="505"/>
      <c r="CO127" s="2500"/>
      <c r="CP127" s="2487">
        <f t="shared" si="184"/>
        <v>0</v>
      </c>
      <c r="CQ127" s="2487">
        <f t="shared" si="185"/>
        <v>0</v>
      </c>
      <c r="CR127" s="2487">
        <f t="shared" si="220"/>
        <v>0</v>
      </c>
      <c r="CS127" s="2487">
        <f t="shared" ref="CS127:CX127" si="265">IF(AND($D127&gt;0,AS127=""),1,IF(AS127&gt;$D127,1,0))</f>
        <v>0</v>
      </c>
      <c r="CT127" s="2487">
        <f t="shared" si="265"/>
        <v>0</v>
      </c>
      <c r="CU127" s="2487">
        <f t="shared" si="265"/>
        <v>0</v>
      </c>
      <c r="CV127" s="2487">
        <f t="shared" si="265"/>
        <v>0</v>
      </c>
      <c r="CW127" s="2487">
        <f t="shared" si="265"/>
        <v>0</v>
      </c>
      <c r="CX127" s="2487">
        <f t="shared" si="265"/>
        <v>0</v>
      </c>
      <c r="CY127" s="505"/>
      <c r="CZ127" s="505"/>
    </row>
    <row r="128" spans="1:104" ht="15" customHeight="1" x14ac:dyDescent="0.25">
      <c r="A128" s="3403" t="s">
        <v>1748</v>
      </c>
      <c r="B128" s="3386"/>
      <c r="C128" s="3157"/>
      <c r="D128" s="184">
        <f t="shared" si="171"/>
        <v>0</v>
      </c>
      <c r="E128" s="155">
        <f t="shared" ref="E128:F128" si="266">SUM(G128+I128+K128+M128+O128+Q128+S128+U128+W128+Y128+AA128+AC128+AE128+AG128+AI128+AK128+AM128)</f>
        <v>0</v>
      </c>
      <c r="F128" s="252">
        <f t="shared" si="266"/>
        <v>0</v>
      </c>
      <c r="G128" s="355"/>
      <c r="H128" s="356"/>
      <c r="I128" s="355"/>
      <c r="J128" s="2177"/>
      <c r="K128" s="355"/>
      <c r="L128" s="356"/>
      <c r="M128" s="355"/>
      <c r="N128" s="356"/>
      <c r="O128" s="2084"/>
      <c r="P128" s="356"/>
      <c r="Q128" s="2084"/>
      <c r="R128" s="356"/>
      <c r="S128" s="2084"/>
      <c r="T128" s="356"/>
      <c r="U128" s="2084"/>
      <c r="V128" s="356"/>
      <c r="W128" s="2084"/>
      <c r="X128" s="356"/>
      <c r="Y128" s="2084"/>
      <c r="Z128" s="356"/>
      <c r="AA128" s="2084"/>
      <c r="AB128" s="356"/>
      <c r="AC128" s="2084"/>
      <c r="AD128" s="356"/>
      <c r="AE128" s="2084"/>
      <c r="AF128" s="356"/>
      <c r="AG128" s="2084"/>
      <c r="AH128" s="356"/>
      <c r="AI128" s="2084"/>
      <c r="AJ128" s="356"/>
      <c r="AK128" s="2084"/>
      <c r="AL128" s="356"/>
      <c r="AM128" s="2084"/>
      <c r="AN128" s="362"/>
      <c r="AO128" s="443"/>
      <c r="AP128" s="452"/>
      <c r="AQ128" s="452"/>
      <c r="AR128" s="452"/>
      <c r="AS128" s="452"/>
      <c r="AT128" s="452"/>
      <c r="AU128" s="452"/>
      <c r="AV128" s="452"/>
      <c r="AW128" s="452"/>
      <c r="AX128" s="2088"/>
      <c r="AY128" s="240" t="str">
        <f t="shared" si="173"/>
        <v/>
      </c>
      <c r="CA128" s="2486" t="str">
        <f t="shared" ref="CA128:CA142" si="267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486" t="str">
        <f t="shared" si="175"/>
        <v/>
      </c>
      <c r="CC128" s="2486" t="str">
        <f t="shared" si="176"/>
        <v/>
      </c>
      <c r="CD128" s="2486" t="str">
        <f t="shared" si="237"/>
        <v/>
      </c>
      <c r="CE128" s="2486" t="str">
        <f t="shared" si="178"/>
        <v/>
      </c>
      <c r="CF128" s="2486" t="str">
        <f t="shared" si="179"/>
        <v/>
      </c>
      <c r="CG128" s="2486" t="str">
        <f t="shared" si="180"/>
        <v/>
      </c>
      <c r="CH128" s="2486" t="str">
        <f t="shared" si="181"/>
        <v/>
      </c>
      <c r="CI128" s="2486" t="str">
        <f t="shared" si="182"/>
        <v/>
      </c>
      <c r="CJ128" s="2500"/>
      <c r="CK128" s="505"/>
      <c r="CL128" s="505"/>
      <c r="CM128" s="505"/>
      <c r="CN128" s="505"/>
      <c r="CO128" s="2487">
        <f t="shared" ref="CO128:CO129" si="268">IF(AND($D128&gt;0,AO128=""),1,IF(AO128&gt;$D128,1,0))</f>
        <v>0</v>
      </c>
      <c r="CP128" s="2487">
        <f t="shared" si="184"/>
        <v>0</v>
      </c>
      <c r="CQ128" s="2487">
        <f t="shared" si="185"/>
        <v>0</v>
      </c>
      <c r="CR128" s="2487">
        <f t="shared" si="220"/>
        <v>0</v>
      </c>
      <c r="CS128" s="2487">
        <f t="shared" ref="CS128:CW128" si="269">IF(AND($D128&gt;0,AS128=""),1,IF(AS128&gt;$D128,1,0))</f>
        <v>0</v>
      </c>
      <c r="CT128" s="2487">
        <f t="shared" si="269"/>
        <v>0</v>
      </c>
      <c r="CU128" s="2487">
        <f t="shared" si="269"/>
        <v>0</v>
      </c>
      <c r="CV128" s="2487">
        <f t="shared" si="269"/>
        <v>0</v>
      </c>
      <c r="CW128" s="2487">
        <f t="shared" si="269"/>
        <v>0</v>
      </c>
      <c r="CX128" s="2500"/>
      <c r="CY128" s="505"/>
      <c r="CZ128" s="505"/>
    </row>
    <row r="129" spans="1:104" ht="15" customHeight="1" x14ac:dyDescent="0.25">
      <c r="A129" s="3403" t="s">
        <v>1749</v>
      </c>
      <c r="B129" s="3386"/>
      <c r="C129" s="3157"/>
      <c r="D129" s="184">
        <f t="shared" si="171"/>
        <v>0</v>
      </c>
      <c r="E129" s="155">
        <f t="shared" ref="E129:F129" si="270">SUM(G129+I129+K129+M129+O129+Q129+S129+U129+W129+Y129+AA129+AC129+AE129+AG129+AI129+AK129+AM129)</f>
        <v>0</v>
      </c>
      <c r="F129" s="252">
        <f t="shared" si="270"/>
        <v>0</v>
      </c>
      <c r="G129" s="355"/>
      <c r="H129" s="356"/>
      <c r="I129" s="355"/>
      <c r="J129" s="2177"/>
      <c r="K129" s="355"/>
      <c r="L129" s="356"/>
      <c r="M129" s="355"/>
      <c r="N129" s="356"/>
      <c r="O129" s="2084"/>
      <c r="P129" s="356"/>
      <c r="Q129" s="2084"/>
      <c r="R129" s="356"/>
      <c r="S129" s="2084"/>
      <c r="T129" s="356"/>
      <c r="U129" s="2084"/>
      <c r="V129" s="356"/>
      <c r="W129" s="2084"/>
      <c r="X129" s="356"/>
      <c r="Y129" s="2084"/>
      <c r="Z129" s="356"/>
      <c r="AA129" s="2084"/>
      <c r="AB129" s="356"/>
      <c r="AC129" s="2084"/>
      <c r="AD129" s="356"/>
      <c r="AE129" s="2084"/>
      <c r="AF129" s="356"/>
      <c r="AG129" s="2084"/>
      <c r="AH129" s="356"/>
      <c r="AI129" s="2084"/>
      <c r="AJ129" s="356"/>
      <c r="AK129" s="2084"/>
      <c r="AL129" s="356"/>
      <c r="AM129" s="2084"/>
      <c r="AN129" s="362"/>
      <c r="AO129" s="443"/>
      <c r="AP129" s="452"/>
      <c r="AQ129" s="452"/>
      <c r="AR129" s="452"/>
      <c r="AS129" s="452"/>
      <c r="AT129" s="452"/>
      <c r="AU129" s="452"/>
      <c r="AV129" s="452"/>
      <c r="AW129" s="452"/>
      <c r="AX129" s="2088"/>
      <c r="AY129" s="240" t="str">
        <f t="shared" si="173"/>
        <v/>
      </c>
      <c r="CA129" s="2486" t="str">
        <f t="shared" si="267"/>
        <v/>
      </c>
      <c r="CB129" s="2486" t="str">
        <f t="shared" si="175"/>
        <v/>
      </c>
      <c r="CC129" s="2486" t="str">
        <f t="shared" si="176"/>
        <v/>
      </c>
      <c r="CD129" s="2486" t="str">
        <f t="shared" si="237"/>
        <v/>
      </c>
      <c r="CE129" s="2486" t="str">
        <f t="shared" si="178"/>
        <v/>
      </c>
      <c r="CF129" s="2486" t="str">
        <f t="shared" si="179"/>
        <v/>
      </c>
      <c r="CG129" s="2486" t="str">
        <f t="shared" si="180"/>
        <v/>
      </c>
      <c r="CH129" s="2486" t="str">
        <f t="shared" si="181"/>
        <v/>
      </c>
      <c r="CI129" s="2486" t="str">
        <f t="shared" si="182"/>
        <v/>
      </c>
      <c r="CJ129" s="2500"/>
      <c r="CK129" s="505"/>
      <c r="CL129" s="505"/>
      <c r="CM129" s="505"/>
      <c r="CN129" s="505"/>
      <c r="CO129" s="2487">
        <f t="shared" si="268"/>
        <v>0</v>
      </c>
      <c r="CP129" s="2487">
        <f t="shared" si="184"/>
        <v>0</v>
      </c>
      <c r="CQ129" s="2487">
        <f t="shared" si="185"/>
        <v>0</v>
      </c>
      <c r="CR129" s="2487">
        <f t="shared" si="220"/>
        <v>0</v>
      </c>
      <c r="CS129" s="2487">
        <f t="shared" ref="CS129:CW129" si="271">IF(AND($D129&gt;0,AS129=""),1,IF(AS129&gt;$D129,1,0))</f>
        <v>0</v>
      </c>
      <c r="CT129" s="2487">
        <f t="shared" si="271"/>
        <v>0</v>
      </c>
      <c r="CU129" s="2487">
        <f t="shared" si="271"/>
        <v>0</v>
      </c>
      <c r="CV129" s="2487">
        <f t="shared" si="271"/>
        <v>0</v>
      </c>
      <c r="CW129" s="2487">
        <f t="shared" si="271"/>
        <v>0</v>
      </c>
      <c r="CX129" s="2500"/>
      <c r="CY129" s="505"/>
      <c r="CZ129" s="505"/>
    </row>
    <row r="130" spans="1:104" ht="15" customHeight="1" x14ac:dyDescent="0.25">
      <c r="A130" s="3403" t="s">
        <v>1750</v>
      </c>
      <c r="B130" s="3386"/>
      <c r="C130" s="3157"/>
      <c r="D130" s="184">
        <f t="shared" si="171"/>
        <v>0</v>
      </c>
      <c r="E130" s="155">
        <f t="shared" ref="E130:F130" si="272">SUM(G130+I130+K130+M130+O130+Q130+S130+U130+W130+Y130+AA130+AC130+AE130+AG130+AI130+AK130+AM130)</f>
        <v>0</v>
      </c>
      <c r="F130" s="252">
        <f t="shared" si="272"/>
        <v>0</v>
      </c>
      <c r="G130" s="355"/>
      <c r="H130" s="356"/>
      <c r="I130" s="355"/>
      <c r="J130" s="2177"/>
      <c r="K130" s="355"/>
      <c r="L130" s="356"/>
      <c r="M130" s="355"/>
      <c r="N130" s="356"/>
      <c r="O130" s="2084"/>
      <c r="P130" s="356"/>
      <c r="Q130" s="2084"/>
      <c r="R130" s="356"/>
      <c r="S130" s="2084"/>
      <c r="T130" s="356"/>
      <c r="U130" s="2084"/>
      <c r="V130" s="356"/>
      <c r="W130" s="2084"/>
      <c r="X130" s="356"/>
      <c r="Y130" s="2084"/>
      <c r="Z130" s="356"/>
      <c r="AA130" s="2084"/>
      <c r="AB130" s="356"/>
      <c r="AC130" s="2084"/>
      <c r="AD130" s="356"/>
      <c r="AE130" s="2084"/>
      <c r="AF130" s="356"/>
      <c r="AG130" s="2084"/>
      <c r="AH130" s="356"/>
      <c r="AI130" s="2084"/>
      <c r="AJ130" s="356"/>
      <c r="AK130" s="2084"/>
      <c r="AL130" s="356"/>
      <c r="AM130" s="2084"/>
      <c r="AN130" s="362"/>
      <c r="AO130" s="443"/>
      <c r="AP130" s="452"/>
      <c r="AQ130" s="452"/>
      <c r="AR130" s="452"/>
      <c r="AS130" s="452"/>
      <c r="AT130" s="452"/>
      <c r="AU130" s="452"/>
      <c r="AV130" s="452"/>
      <c r="AW130" s="452"/>
      <c r="AX130" s="2088"/>
      <c r="AY130" s="240" t="str">
        <f t="shared" si="173"/>
        <v/>
      </c>
      <c r="CA130" s="2486" t="str">
        <f t="shared" si="267"/>
        <v/>
      </c>
      <c r="CB130" s="2486" t="str">
        <f t="shared" si="175"/>
        <v/>
      </c>
      <c r="CC130" s="2486" t="str">
        <f t="shared" si="176"/>
        <v/>
      </c>
      <c r="CD130" s="2486" t="str">
        <f t="shared" si="237"/>
        <v/>
      </c>
      <c r="CE130" s="2486" t="str">
        <f t="shared" si="178"/>
        <v/>
      </c>
      <c r="CF130" s="2486" t="str">
        <f t="shared" si="179"/>
        <v/>
      </c>
      <c r="CG130" s="2486" t="str">
        <f t="shared" si="180"/>
        <v/>
      </c>
      <c r="CH130" s="2486" t="str">
        <f t="shared" si="181"/>
        <v/>
      </c>
      <c r="CI130" s="2486" t="str">
        <f t="shared" si="182"/>
        <v/>
      </c>
      <c r="CJ130" s="2500"/>
      <c r="CK130" s="505"/>
      <c r="CL130" s="505"/>
      <c r="CM130" s="505"/>
      <c r="CN130" s="505"/>
      <c r="CO130" s="2487">
        <f t="shared" ref="CO130:CO142" si="273">IF(AND($D130&gt;0,AO130=""),1,IF(AO130&gt;D130,1,0))</f>
        <v>0</v>
      </c>
      <c r="CP130" s="2487">
        <f t="shared" si="184"/>
        <v>0</v>
      </c>
      <c r="CQ130" s="2487">
        <f t="shared" si="185"/>
        <v>0</v>
      </c>
      <c r="CR130" s="2487">
        <f t="shared" si="220"/>
        <v>0</v>
      </c>
      <c r="CS130" s="2487">
        <f t="shared" ref="CS130:CW130" si="274">IF(AND($D130&gt;0,AS130=""),1,IF(AS130&gt;$D130,1,0))</f>
        <v>0</v>
      </c>
      <c r="CT130" s="2487">
        <f t="shared" si="274"/>
        <v>0</v>
      </c>
      <c r="CU130" s="2487">
        <f t="shared" si="274"/>
        <v>0</v>
      </c>
      <c r="CV130" s="2487">
        <f t="shared" si="274"/>
        <v>0</v>
      </c>
      <c r="CW130" s="2487">
        <f t="shared" si="274"/>
        <v>0</v>
      </c>
      <c r="CX130" s="2500"/>
      <c r="CY130" s="505"/>
      <c r="CZ130" s="505"/>
    </row>
    <row r="131" spans="1:104" ht="15" customHeight="1" x14ac:dyDescent="0.25">
      <c r="A131" s="3403" t="s">
        <v>1751</v>
      </c>
      <c r="B131" s="3386"/>
      <c r="C131" s="3157"/>
      <c r="D131" s="184">
        <f t="shared" si="171"/>
        <v>0</v>
      </c>
      <c r="E131" s="155">
        <f t="shared" ref="E131:F131" si="275">SUM(G131+I131+K131+M131+O131+Q131+S131+U131+W131+Y131+AA131+AC131+AE131+AG131+AI131+AK131+AM131)</f>
        <v>0</v>
      </c>
      <c r="F131" s="252">
        <f t="shared" si="275"/>
        <v>0</v>
      </c>
      <c r="G131" s="355"/>
      <c r="H131" s="356"/>
      <c r="I131" s="355"/>
      <c r="J131" s="2177"/>
      <c r="K131" s="355"/>
      <c r="L131" s="356"/>
      <c r="M131" s="355"/>
      <c r="N131" s="356"/>
      <c r="O131" s="2084"/>
      <c r="P131" s="356"/>
      <c r="Q131" s="2084"/>
      <c r="R131" s="356"/>
      <c r="S131" s="2084"/>
      <c r="T131" s="356"/>
      <c r="U131" s="2084"/>
      <c r="V131" s="356"/>
      <c r="W131" s="2084"/>
      <c r="X131" s="356"/>
      <c r="Y131" s="2084"/>
      <c r="Z131" s="356"/>
      <c r="AA131" s="2084"/>
      <c r="AB131" s="356"/>
      <c r="AC131" s="2084"/>
      <c r="AD131" s="356"/>
      <c r="AE131" s="2084"/>
      <c r="AF131" s="356"/>
      <c r="AG131" s="2084"/>
      <c r="AH131" s="356"/>
      <c r="AI131" s="2084"/>
      <c r="AJ131" s="356"/>
      <c r="AK131" s="2084"/>
      <c r="AL131" s="356"/>
      <c r="AM131" s="2084"/>
      <c r="AN131" s="362"/>
      <c r="AO131" s="443"/>
      <c r="AP131" s="452"/>
      <c r="AQ131" s="452"/>
      <c r="AR131" s="452"/>
      <c r="AS131" s="452"/>
      <c r="AT131" s="452"/>
      <c r="AU131" s="452"/>
      <c r="AV131" s="452"/>
      <c r="AW131" s="452"/>
      <c r="AX131" s="2088"/>
      <c r="AY131" s="240" t="str">
        <f t="shared" si="173"/>
        <v/>
      </c>
      <c r="CA131" s="2486" t="str">
        <f t="shared" si="267"/>
        <v/>
      </c>
      <c r="CB131" s="2486" t="str">
        <f t="shared" si="175"/>
        <v/>
      </c>
      <c r="CC131" s="2486" t="str">
        <f t="shared" si="176"/>
        <v/>
      </c>
      <c r="CD131" s="2486" t="str">
        <f t="shared" si="237"/>
        <v/>
      </c>
      <c r="CE131" s="2486" t="str">
        <f t="shared" si="178"/>
        <v/>
      </c>
      <c r="CF131" s="2486" t="str">
        <f t="shared" si="179"/>
        <v/>
      </c>
      <c r="CG131" s="2486" t="str">
        <f t="shared" si="180"/>
        <v/>
      </c>
      <c r="CH131" s="2486" t="str">
        <f t="shared" si="181"/>
        <v/>
      </c>
      <c r="CI131" s="2486" t="str">
        <f t="shared" si="182"/>
        <v/>
      </c>
      <c r="CJ131" s="2500"/>
      <c r="CK131" s="505"/>
      <c r="CL131" s="505"/>
      <c r="CM131" s="505"/>
      <c r="CN131" s="505"/>
      <c r="CO131" s="2487">
        <f t="shared" si="273"/>
        <v>0</v>
      </c>
      <c r="CP131" s="2487">
        <f t="shared" si="184"/>
        <v>0</v>
      </c>
      <c r="CQ131" s="2487">
        <f t="shared" si="185"/>
        <v>0</v>
      </c>
      <c r="CR131" s="2487">
        <f t="shared" si="220"/>
        <v>0</v>
      </c>
      <c r="CS131" s="2487">
        <f t="shared" ref="CS131:CW131" si="276">IF(AND($D131&gt;0,AS131=""),1,IF(AS131&gt;$D131,1,0))</f>
        <v>0</v>
      </c>
      <c r="CT131" s="2487">
        <f t="shared" si="276"/>
        <v>0</v>
      </c>
      <c r="CU131" s="2487">
        <f t="shared" si="276"/>
        <v>0</v>
      </c>
      <c r="CV131" s="2487">
        <f t="shared" si="276"/>
        <v>0</v>
      </c>
      <c r="CW131" s="2487">
        <f t="shared" si="276"/>
        <v>0</v>
      </c>
      <c r="CX131" s="2500"/>
      <c r="CY131" s="505"/>
      <c r="CZ131" s="505"/>
    </row>
    <row r="132" spans="1:104" ht="15" customHeight="1" x14ac:dyDescent="0.25">
      <c r="A132" s="3403" t="s">
        <v>1752</v>
      </c>
      <c r="B132" s="3386"/>
      <c r="C132" s="3157"/>
      <c r="D132" s="184">
        <f t="shared" si="171"/>
        <v>0</v>
      </c>
      <c r="E132" s="155">
        <f t="shared" ref="E132:F132" si="277">SUM(G132+I132+K132+M132+O132+Q132+S132+U132+W132+Y132+AA132+AC132+AE132+AG132+AI132+AK132+AM132)</f>
        <v>0</v>
      </c>
      <c r="F132" s="252">
        <f t="shared" si="277"/>
        <v>0</v>
      </c>
      <c r="G132" s="355"/>
      <c r="H132" s="356"/>
      <c r="I132" s="355"/>
      <c r="J132" s="2177"/>
      <c r="K132" s="355"/>
      <c r="L132" s="356"/>
      <c r="M132" s="355"/>
      <c r="N132" s="356"/>
      <c r="O132" s="2084"/>
      <c r="P132" s="356"/>
      <c r="Q132" s="2084"/>
      <c r="R132" s="356"/>
      <c r="S132" s="2084"/>
      <c r="T132" s="356"/>
      <c r="U132" s="2084"/>
      <c r="V132" s="356"/>
      <c r="W132" s="2084"/>
      <c r="X132" s="356"/>
      <c r="Y132" s="2084"/>
      <c r="Z132" s="356"/>
      <c r="AA132" s="2084"/>
      <c r="AB132" s="356"/>
      <c r="AC132" s="2084"/>
      <c r="AD132" s="356"/>
      <c r="AE132" s="2084"/>
      <c r="AF132" s="356"/>
      <c r="AG132" s="2084"/>
      <c r="AH132" s="356"/>
      <c r="AI132" s="2084"/>
      <c r="AJ132" s="356"/>
      <c r="AK132" s="2084"/>
      <c r="AL132" s="356"/>
      <c r="AM132" s="2084"/>
      <c r="AN132" s="362"/>
      <c r="AO132" s="443"/>
      <c r="AP132" s="452"/>
      <c r="AQ132" s="452"/>
      <c r="AR132" s="452"/>
      <c r="AS132" s="452"/>
      <c r="AT132" s="452"/>
      <c r="AU132" s="452"/>
      <c r="AV132" s="452"/>
      <c r="AW132" s="452"/>
      <c r="AX132" s="2088"/>
      <c r="AY132" s="240" t="str">
        <f t="shared" si="173"/>
        <v/>
      </c>
      <c r="CA132" s="2486" t="str">
        <f t="shared" si="267"/>
        <v/>
      </c>
      <c r="CB132" s="2486" t="str">
        <f t="shared" si="175"/>
        <v/>
      </c>
      <c r="CC132" s="2486" t="str">
        <f t="shared" si="176"/>
        <v/>
      </c>
      <c r="CD132" s="2486" t="str">
        <f t="shared" si="237"/>
        <v/>
      </c>
      <c r="CE132" s="2486" t="str">
        <f t="shared" si="178"/>
        <v/>
      </c>
      <c r="CF132" s="2486" t="str">
        <f t="shared" si="179"/>
        <v/>
      </c>
      <c r="CG132" s="2486" t="str">
        <f t="shared" si="180"/>
        <v/>
      </c>
      <c r="CH132" s="2486" t="str">
        <f t="shared" si="181"/>
        <v/>
      </c>
      <c r="CI132" s="2486" t="str">
        <f t="shared" si="182"/>
        <v/>
      </c>
      <c r="CJ132" s="2500"/>
      <c r="CK132" s="505"/>
      <c r="CL132" s="505"/>
      <c r="CM132" s="505"/>
      <c r="CN132" s="505"/>
      <c r="CO132" s="2487">
        <f t="shared" si="273"/>
        <v>0</v>
      </c>
      <c r="CP132" s="2487">
        <f t="shared" si="184"/>
        <v>0</v>
      </c>
      <c r="CQ132" s="2487">
        <f t="shared" si="185"/>
        <v>0</v>
      </c>
      <c r="CR132" s="2487">
        <f t="shared" si="220"/>
        <v>0</v>
      </c>
      <c r="CS132" s="2487">
        <f t="shared" ref="CS132:CW132" si="278">IF(AND($D132&gt;0,AS132=""),1,IF(AS132&gt;$D132,1,0))</f>
        <v>0</v>
      </c>
      <c r="CT132" s="2487">
        <f t="shared" si="278"/>
        <v>0</v>
      </c>
      <c r="CU132" s="2487">
        <f t="shared" si="278"/>
        <v>0</v>
      </c>
      <c r="CV132" s="2487">
        <f t="shared" si="278"/>
        <v>0</v>
      </c>
      <c r="CW132" s="2487">
        <f t="shared" si="278"/>
        <v>0</v>
      </c>
      <c r="CX132" s="2500"/>
      <c r="CY132" s="505"/>
      <c r="CZ132" s="505"/>
    </row>
    <row r="133" spans="1:104" ht="15" customHeight="1" x14ac:dyDescent="0.25">
      <c r="A133" s="3403" t="s">
        <v>1753</v>
      </c>
      <c r="B133" s="3386"/>
      <c r="C133" s="3157"/>
      <c r="D133" s="184">
        <f t="shared" si="171"/>
        <v>0</v>
      </c>
      <c r="E133" s="155">
        <f t="shared" ref="E133:F133" si="279">SUM(G133+I133+K133+M133+O133+Q133+S133+U133+W133+Y133+AA133+AC133+AE133+AG133+AI133+AK133+AM133)</f>
        <v>0</v>
      </c>
      <c r="F133" s="252">
        <f t="shared" si="279"/>
        <v>0</v>
      </c>
      <c r="G133" s="355"/>
      <c r="H133" s="356"/>
      <c r="I133" s="355"/>
      <c r="J133" s="2177"/>
      <c r="K133" s="355"/>
      <c r="L133" s="356"/>
      <c r="M133" s="355"/>
      <c r="N133" s="356"/>
      <c r="O133" s="2084"/>
      <c r="P133" s="356"/>
      <c r="Q133" s="2084"/>
      <c r="R133" s="356"/>
      <c r="S133" s="2084"/>
      <c r="T133" s="356"/>
      <c r="U133" s="2084"/>
      <c r="V133" s="356"/>
      <c r="W133" s="2084"/>
      <c r="X133" s="356"/>
      <c r="Y133" s="2084"/>
      <c r="Z133" s="356"/>
      <c r="AA133" s="2084"/>
      <c r="AB133" s="356"/>
      <c r="AC133" s="2084"/>
      <c r="AD133" s="356"/>
      <c r="AE133" s="2084"/>
      <c r="AF133" s="356"/>
      <c r="AG133" s="2084"/>
      <c r="AH133" s="356"/>
      <c r="AI133" s="2084"/>
      <c r="AJ133" s="356"/>
      <c r="AK133" s="2084"/>
      <c r="AL133" s="356"/>
      <c r="AM133" s="2084"/>
      <c r="AN133" s="362"/>
      <c r="AO133" s="443"/>
      <c r="AP133" s="452"/>
      <c r="AQ133" s="452"/>
      <c r="AR133" s="452"/>
      <c r="AS133" s="452"/>
      <c r="AT133" s="452"/>
      <c r="AU133" s="452"/>
      <c r="AV133" s="452"/>
      <c r="AW133" s="452"/>
      <c r="AX133" s="2088"/>
      <c r="AY133" s="240" t="str">
        <f t="shared" si="173"/>
        <v/>
      </c>
      <c r="CA133" s="2486" t="str">
        <f t="shared" si="267"/>
        <v/>
      </c>
      <c r="CB133" s="2486" t="str">
        <f t="shared" si="175"/>
        <v/>
      </c>
      <c r="CC133" s="2486" t="str">
        <f t="shared" si="176"/>
        <v/>
      </c>
      <c r="CD133" s="2486" t="str">
        <f t="shared" si="237"/>
        <v/>
      </c>
      <c r="CE133" s="2486" t="str">
        <f t="shared" si="178"/>
        <v/>
      </c>
      <c r="CF133" s="2486" t="str">
        <f t="shared" si="179"/>
        <v/>
      </c>
      <c r="CG133" s="2486" t="str">
        <f t="shared" si="180"/>
        <v/>
      </c>
      <c r="CH133" s="2486" t="str">
        <f t="shared" si="181"/>
        <v/>
      </c>
      <c r="CI133" s="2486" t="str">
        <f t="shared" si="182"/>
        <v/>
      </c>
      <c r="CJ133" s="2500"/>
      <c r="CK133" s="505"/>
      <c r="CL133" s="505"/>
      <c r="CM133" s="505"/>
      <c r="CN133" s="505"/>
      <c r="CO133" s="2487">
        <f t="shared" si="273"/>
        <v>0</v>
      </c>
      <c r="CP133" s="2487">
        <f t="shared" si="184"/>
        <v>0</v>
      </c>
      <c r="CQ133" s="2487">
        <f t="shared" si="185"/>
        <v>0</v>
      </c>
      <c r="CR133" s="2487">
        <f t="shared" si="220"/>
        <v>0</v>
      </c>
      <c r="CS133" s="2487">
        <f t="shared" ref="CS133:CW133" si="280">IF(AND($D133&gt;0,AS133=""),1,IF(AS133&gt;$D133,1,0))</f>
        <v>0</v>
      </c>
      <c r="CT133" s="2487">
        <f t="shared" si="280"/>
        <v>0</v>
      </c>
      <c r="CU133" s="2487">
        <f t="shared" si="280"/>
        <v>0</v>
      </c>
      <c r="CV133" s="2487">
        <f t="shared" si="280"/>
        <v>0</v>
      </c>
      <c r="CW133" s="2487">
        <f t="shared" si="280"/>
        <v>0</v>
      </c>
      <c r="CX133" s="2500"/>
      <c r="CY133" s="505"/>
      <c r="CZ133" s="505"/>
    </row>
    <row r="134" spans="1:104" ht="15" customHeight="1" x14ac:dyDescent="0.25">
      <c r="A134" s="3403" t="s">
        <v>1754</v>
      </c>
      <c r="B134" s="3386"/>
      <c r="C134" s="3157"/>
      <c r="D134" s="184">
        <f t="shared" si="171"/>
        <v>0</v>
      </c>
      <c r="E134" s="155">
        <f t="shared" ref="E134:F134" si="281">SUM(G134+I134+K134+M134+O134+Q134+S134+U134+W134+Y134+AA134+AC134+AE134+AG134+AI134+AK134+AM134)</f>
        <v>0</v>
      </c>
      <c r="F134" s="252">
        <f t="shared" si="281"/>
        <v>0</v>
      </c>
      <c r="G134" s="355"/>
      <c r="H134" s="356"/>
      <c r="I134" s="355"/>
      <c r="J134" s="2177"/>
      <c r="K134" s="355"/>
      <c r="L134" s="356"/>
      <c r="M134" s="355"/>
      <c r="N134" s="356"/>
      <c r="O134" s="2084"/>
      <c r="P134" s="356"/>
      <c r="Q134" s="2084"/>
      <c r="R134" s="356"/>
      <c r="S134" s="2084"/>
      <c r="T134" s="356"/>
      <c r="U134" s="2084"/>
      <c r="V134" s="356"/>
      <c r="W134" s="2084"/>
      <c r="X134" s="356"/>
      <c r="Y134" s="2084"/>
      <c r="Z134" s="356"/>
      <c r="AA134" s="2084"/>
      <c r="AB134" s="356"/>
      <c r="AC134" s="2084"/>
      <c r="AD134" s="356"/>
      <c r="AE134" s="2084"/>
      <c r="AF134" s="356"/>
      <c r="AG134" s="2084"/>
      <c r="AH134" s="356"/>
      <c r="AI134" s="2084"/>
      <c r="AJ134" s="356"/>
      <c r="AK134" s="2084"/>
      <c r="AL134" s="356"/>
      <c r="AM134" s="2084"/>
      <c r="AN134" s="362"/>
      <c r="AO134" s="443"/>
      <c r="AP134" s="452"/>
      <c r="AQ134" s="452"/>
      <c r="AR134" s="452"/>
      <c r="AS134" s="452"/>
      <c r="AT134" s="452"/>
      <c r="AU134" s="452"/>
      <c r="AV134" s="452"/>
      <c r="AW134" s="452"/>
      <c r="AX134" s="2088"/>
      <c r="AY134" s="240" t="str">
        <f t="shared" si="173"/>
        <v/>
      </c>
      <c r="CA134" s="2486" t="str">
        <f t="shared" si="267"/>
        <v/>
      </c>
      <c r="CB134" s="2486" t="str">
        <f t="shared" si="175"/>
        <v/>
      </c>
      <c r="CC134" s="2486" t="str">
        <f t="shared" si="176"/>
        <v/>
      </c>
      <c r="CD134" s="2486" t="str">
        <f t="shared" si="237"/>
        <v/>
      </c>
      <c r="CE134" s="2486" t="str">
        <f t="shared" si="178"/>
        <v/>
      </c>
      <c r="CF134" s="2486" t="str">
        <f t="shared" si="179"/>
        <v/>
      </c>
      <c r="CG134" s="2486" t="str">
        <f t="shared" si="180"/>
        <v/>
      </c>
      <c r="CH134" s="2486" t="str">
        <f t="shared" si="181"/>
        <v/>
      </c>
      <c r="CI134" s="2486" t="str">
        <f t="shared" si="182"/>
        <v/>
      </c>
      <c r="CJ134" s="2500"/>
      <c r="CK134" s="505"/>
      <c r="CL134" s="505"/>
      <c r="CM134" s="505"/>
      <c r="CN134" s="505"/>
      <c r="CO134" s="2487">
        <f t="shared" si="273"/>
        <v>0</v>
      </c>
      <c r="CP134" s="2487">
        <f t="shared" si="184"/>
        <v>0</v>
      </c>
      <c r="CQ134" s="2487">
        <f t="shared" si="185"/>
        <v>0</v>
      </c>
      <c r="CR134" s="2487">
        <f t="shared" si="220"/>
        <v>0</v>
      </c>
      <c r="CS134" s="2487">
        <f t="shared" ref="CS134:CW134" si="282">IF(AND($D134&gt;0,AS134=""),1,IF(AS134&gt;$D134,1,0))</f>
        <v>0</v>
      </c>
      <c r="CT134" s="2487">
        <f t="shared" si="282"/>
        <v>0</v>
      </c>
      <c r="CU134" s="2487">
        <f t="shared" si="282"/>
        <v>0</v>
      </c>
      <c r="CV134" s="2487">
        <f t="shared" si="282"/>
        <v>0</v>
      </c>
      <c r="CW134" s="2487">
        <f t="shared" si="282"/>
        <v>0</v>
      </c>
      <c r="CX134" s="2500"/>
      <c r="CY134" s="505"/>
      <c r="CZ134" s="505"/>
    </row>
    <row r="135" spans="1:104" ht="15" customHeight="1" x14ac:dyDescent="0.25">
      <c r="A135" s="3403" t="s">
        <v>1755</v>
      </c>
      <c r="B135" s="3386"/>
      <c r="C135" s="3157"/>
      <c r="D135" s="184">
        <f t="shared" si="171"/>
        <v>0</v>
      </c>
      <c r="E135" s="155">
        <f t="shared" ref="E135:F135" si="283">SUM(G135+I135+K135+M135+O135+Q135+S135+U135+W135+Y135+AA135+AC135+AE135+AG135+AI135+AK135+AM135)</f>
        <v>0</v>
      </c>
      <c r="F135" s="252">
        <f t="shared" si="283"/>
        <v>0</v>
      </c>
      <c r="G135" s="2070"/>
      <c r="H135" s="2065"/>
      <c r="I135" s="2070"/>
      <c r="J135" s="2380"/>
      <c r="K135" s="2070"/>
      <c r="L135" s="356"/>
      <c r="M135" s="355"/>
      <c r="N135" s="356"/>
      <c r="O135" s="2084"/>
      <c r="P135" s="356"/>
      <c r="Q135" s="2084"/>
      <c r="R135" s="356"/>
      <c r="S135" s="2084"/>
      <c r="T135" s="356"/>
      <c r="U135" s="2084"/>
      <c r="V135" s="356"/>
      <c r="W135" s="2084"/>
      <c r="X135" s="356"/>
      <c r="Y135" s="2084"/>
      <c r="Z135" s="356"/>
      <c r="AA135" s="2084"/>
      <c r="AB135" s="356"/>
      <c r="AC135" s="2084"/>
      <c r="AD135" s="356"/>
      <c r="AE135" s="2084"/>
      <c r="AF135" s="356"/>
      <c r="AG135" s="2084"/>
      <c r="AH135" s="356"/>
      <c r="AI135" s="2084"/>
      <c r="AJ135" s="356"/>
      <c r="AK135" s="2084"/>
      <c r="AL135" s="356"/>
      <c r="AM135" s="2084"/>
      <c r="AN135" s="362"/>
      <c r="AO135" s="443"/>
      <c r="AP135" s="2229"/>
      <c r="AQ135" s="452"/>
      <c r="AR135" s="452"/>
      <c r="AS135" s="2229"/>
      <c r="AT135" s="452"/>
      <c r="AU135" s="452"/>
      <c r="AV135" s="452"/>
      <c r="AW135" s="452"/>
      <c r="AX135" s="2088"/>
      <c r="AY135" s="240" t="str">
        <f t="shared" si="173"/>
        <v/>
      </c>
      <c r="CA135" s="2486" t="str">
        <f t="shared" si="267"/>
        <v/>
      </c>
      <c r="CB135" s="2486" t="str">
        <f t="shared" si="175"/>
        <v/>
      </c>
      <c r="CC135" s="2486" t="str">
        <f t="shared" si="176"/>
        <v/>
      </c>
      <c r="CD135" s="2486" t="str">
        <f t="shared" si="237"/>
        <v/>
      </c>
      <c r="CE135" s="2486" t="str">
        <f t="shared" si="178"/>
        <v/>
      </c>
      <c r="CF135" s="2486" t="str">
        <f t="shared" si="179"/>
        <v/>
      </c>
      <c r="CG135" s="2486" t="str">
        <f t="shared" si="180"/>
        <v/>
      </c>
      <c r="CH135" s="2486" t="str">
        <f t="shared" si="181"/>
        <v/>
      </c>
      <c r="CI135" s="2486" t="str">
        <f t="shared" si="182"/>
        <v/>
      </c>
      <c r="CJ135" s="2500"/>
      <c r="CK135" s="505"/>
      <c r="CL135" s="505"/>
      <c r="CM135" s="505"/>
      <c r="CN135" s="505"/>
      <c r="CO135" s="2487">
        <f t="shared" si="273"/>
        <v>0</v>
      </c>
      <c r="CP135" s="2487">
        <f t="shared" si="184"/>
        <v>0</v>
      </c>
      <c r="CQ135" s="2487">
        <f t="shared" si="185"/>
        <v>0</v>
      </c>
      <c r="CR135" s="2487">
        <f t="shared" si="220"/>
        <v>0</v>
      </c>
      <c r="CS135" s="2487">
        <f t="shared" ref="CS135:CW135" si="284">IF(AND($D135&gt;0,AS135=""),1,IF(AS135&gt;$D135,1,0))</f>
        <v>0</v>
      </c>
      <c r="CT135" s="2487">
        <f t="shared" si="284"/>
        <v>0</v>
      </c>
      <c r="CU135" s="2487">
        <f t="shared" si="284"/>
        <v>0</v>
      </c>
      <c r="CV135" s="2487">
        <f t="shared" si="284"/>
        <v>0</v>
      </c>
      <c r="CW135" s="2487">
        <f t="shared" si="284"/>
        <v>0</v>
      </c>
      <c r="CX135" s="2500"/>
      <c r="CY135" s="505"/>
      <c r="CZ135" s="505"/>
    </row>
    <row r="136" spans="1:104" ht="15" customHeight="1" x14ac:dyDescent="0.25">
      <c r="A136" s="3403" t="s">
        <v>1756</v>
      </c>
      <c r="B136" s="3386"/>
      <c r="C136" s="3157"/>
      <c r="D136" s="184">
        <f t="shared" si="171"/>
        <v>0</v>
      </c>
      <c r="E136" s="155">
        <f t="shared" ref="E136:F136" si="285">SUM(G136+I136+K136+M136+O136+Q136+S136+U136+W136+Y136+AA136+AC136+AE136+AG136+AI136+AK136+AM136)</f>
        <v>0</v>
      </c>
      <c r="F136" s="252">
        <f t="shared" si="285"/>
        <v>0</v>
      </c>
      <c r="G136" s="2070"/>
      <c r="H136" s="2065"/>
      <c r="I136" s="2070"/>
      <c r="J136" s="2380"/>
      <c r="K136" s="2070"/>
      <c r="L136" s="356"/>
      <c r="M136" s="355"/>
      <c r="N136" s="356"/>
      <c r="O136" s="2084"/>
      <c r="P136" s="356"/>
      <c r="Q136" s="2084"/>
      <c r="R136" s="356"/>
      <c r="S136" s="2084"/>
      <c r="T136" s="356"/>
      <c r="U136" s="2084"/>
      <c r="V136" s="356"/>
      <c r="W136" s="2084"/>
      <c r="X136" s="356"/>
      <c r="Y136" s="2084"/>
      <c r="Z136" s="356"/>
      <c r="AA136" s="2084"/>
      <c r="AB136" s="356"/>
      <c r="AC136" s="2084"/>
      <c r="AD136" s="356"/>
      <c r="AE136" s="2084"/>
      <c r="AF136" s="356"/>
      <c r="AG136" s="2084"/>
      <c r="AH136" s="356"/>
      <c r="AI136" s="2084"/>
      <c r="AJ136" s="356"/>
      <c r="AK136" s="2084"/>
      <c r="AL136" s="356"/>
      <c r="AM136" s="2084"/>
      <c r="AN136" s="362"/>
      <c r="AO136" s="443"/>
      <c r="AP136" s="2229"/>
      <c r="AQ136" s="452"/>
      <c r="AR136" s="452"/>
      <c r="AS136" s="2229"/>
      <c r="AT136" s="452"/>
      <c r="AU136" s="452"/>
      <c r="AV136" s="452"/>
      <c r="AW136" s="452"/>
      <c r="AX136" s="2088"/>
      <c r="AY136" s="240" t="str">
        <f t="shared" si="173"/>
        <v/>
      </c>
      <c r="CA136" s="2486" t="str">
        <f t="shared" si="267"/>
        <v/>
      </c>
      <c r="CB136" s="2486" t="str">
        <f t="shared" si="175"/>
        <v/>
      </c>
      <c r="CC136" s="2486" t="str">
        <f t="shared" si="176"/>
        <v/>
      </c>
      <c r="CD136" s="2486" t="str">
        <f t="shared" si="237"/>
        <v/>
      </c>
      <c r="CE136" s="2486" t="str">
        <f t="shared" si="178"/>
        <v/>
      </c>
      <c r="CF136" s="2486" t="str">
        <f t="shared" si="179"/>
        <v/>
      </c>
      <c r="CG136" s="2486" t="str">
        <f t="shared" si="180"/>
        <v/>
      </c>
      <c r="CH136" s="2486" t="str">
        <f t="shared" si="181"/>
        <v/>
      </c>
      <c r="CI136" s="2486" t="str">
        <f t="shared" si="182"/>
        <v/>
      </c>
      <c r="CJ136" s="2500"/>
      <c r="CK136" s="505"/>
      <c r="CL136" s="505"/>
      <c r="CM136" s="505"/>
      <c r="CN136" s="505"/>
      <c r="CO136" s="2487">
        <f t="shared" si="273"/>
        <v>0</v>
      </c>
      <c r="CP136" s="2487">
        <f t="shared" si="184"/>
        <v>0</v>
      </c>
      <c r="CQ136" s="2487">
        <f t="shared" si="185"/>
        <v>0</v>
      </c>
      <c r="CR136" s="2487">
        <f t="shared" si="220"/>
        <v>0</v>
      </c>
      <c r="CS136" s="2487">
        <f t="shared" ref="CS136:CW136" si="286">IF(AND($D136&gt;0,AS136=""),1,IF(AS136&gt;$D136,1,0))</f>
        <v>0</v>
      </c>
      <c r="CT136" s="2487">
        <f t="shared" si="286"/>
        <v>0</v>
      </c>
      <c r="CU136" s="2487">
        <f t="shared" si="286"/>
        <v>0</v>
      </c>
      <c r="CV136" s="2487">
        <f t="shared" si="286"/>
        <v>0</v>
      </c>
      <c r="CW136" s="2487">
        <f t="shared" si="286"/>
        <v>0</v>
      </c>
      <c r="CX136" s="2500"/>
      <c r="CY136" s="505"/>
      <c r="CZ136" s="505"/>
    </row>
    <row r="137" spans="1:104" ht="15" customHeight="1" x14ac:dyDescent="0.25">
      <c r="A137" s="3403" t="s">
        <v>1757</v>
      </c>
      <c r="B137" s="3386"/>
      <c r="C137" s="3157"/>
      <c r="D137" s="184">
        <f t="shared" si="171"/>
        <v>0</v>
      </c>
      <c r="E137" s="155">
        <f t="shared" ref="E137:F137" si="287">SUM(G137+I137+K137+M137+O137+Q137+S137+U137+W137+Y137+AA137+AC137+AE137+AG137+AI137+AK137+AM137)</f>
        <v>0</v>
      </c>
      <c r="F137" s="252">
        <f t="shared" si="287"/>
        <v>0</v>
      </c>
      <c r="G137" s="2070"/>
      <c r="H137" s="2065"/>
      <c r="I137" s="2070"/>
      <c r="J137" s="2380"/>
      <c r="K137" s="2070"/>
      <c r="L137" s="356"/>
      <c r="M137" s="355"/>
      <c r="N137" s="356"/>
      <c r="O137" s="2084"/>
      <c r="P137" s="356"/>
      <c r="Q137" s="2084"/>
      <c r="R137" s="356"/>
      <c r="S137" s="2084"/>
      <c r="T137" s="356"/>
      <c r="U137" s="2084"/>
      <c r="V137" s="356"/>
      <c r="W137" s="2084"/>
      <c r="X137" s="356"/>
      <c r="Y137" s="2084"/>
      <c r="Z137" s="356"/>
      <c r="AA137" s="2084"/>
      <c r="AB137" s="356"/>
      <c r="AC137" s="2084"/>
      <c r="AD137" s="356"/>
      <c r="AE137" s="2084"/>
      <c r="AF137" s="356"/>
      <c r="AG137" s="2084"/>
      <c r="AH137" s="356"/>
      <c r="AI137" s="2084"/>
      <c r="AJ137" s="356"/>
      <c r="AK137" s="2084"/>
      <c r="AL137" s="356"/>
      <c r="AM137" s="2084"/>
      <c r="AN137" s="362"/>
      <c r="AO137" s="443"/>
      <c r="AP137" s="2229"/>
      <c r="AQ137" s="452"/>
      <c r="AR137" s="452"/>
      <c r="AS137" s="2229"/>
      <c r="AT137" s="452"/>
      <c r="AU137" s="452"/>
      <c r="AV137" s="452"/>
      <c r="AW137" s="452"/>
      <c r="AX137" s="2088"/>
      <c r="AY137" s="240" t="str">
        <f t="shared" si="173"/>
        <v/>
      </c>
      <c r="CA137" s="2486" t="str">
        <f t="shared" si="267"/>
        <v/>
      </c>
      <c r="CB137" s="2486" t="str">
        <f t="shared" si="175"/>
        <v/>
      </c>
      <c r="CC137" s="2486" t="str">
        <f t="shared" si="176"/>
        <v/>
      </c>
      <c r="CD137" s="2486" t="str">
        <f t="shared" si="237"/>
        <v/>
      </c>
      <c r="CE137" s="2486" t="str">
        <f t="shared" si="178"/>
        <v/>
      </c>
      <c r="CF137" s="2486" t="str">
        <f t="shared" si="179"/>
        <v/>
      </c>
      <c r="CG137" s="2486" t="str">
        <f t="shared" si="180"/>
        <v/>
      </c>
      <c r="CH137" s="2486" t="str">
        <f t="shared" si="181"/>
        <v/>
      </c>
      <c r="CI137" s="2486" t="str">
        <f t="shared" si="182"/>
        <v/>
      </c>
      <c r="CJ137" s="2500"/>
      <c r="CK137" s="505"/>
      <c r="CL137" s="505"/>
      <c r="CM137" s="505"/>
      <c r="CN137" s="505"/>
      <c r="CO137" s="2487">
        <f t="shared" si="273"/>
        <v>0</v>
      </c>
      <c r="CP137" s="2487">
        <f t="shared" si="184"/>
        <v>0</v>
      </c>
      <c r="CQ137" s="2487">
        <f t="shared" si="185"/>
        <v>0</v>
      </c>
      <c r="CR137" s="2487">
        <f t="shared" si="220"/>
        <v>0</v>
      </c>
      <c r="CS137" s="2487">
        <f t="shared" ref="CS137:CW137" si="288">IF(AND($D137&gt;0,AS137=""),1,IF(AS137&gt;$D137,1,0))</f>
        <v>0</v>
      </c>
      <c r="CT137" s="2487">
        <f t="shared" si="288"/>
        <v>0</v>
      </c>
      <c r="CU137" s="2487">
        <f t="shared" si="288"/>
        <v>0</v>
      </c>
      <c r="CV137" s="2487">
        <f t="shared" si="288"/>
        <v>0</v>
      </c>
      <c r="CW137" s="2487">
        <f t="shared" si="288"/>
        <v>0</v>
      </c>
      <c r="CX137" s="2500"/>
      <c r="CY137" s="505"/>
      <c r="CZ137" s="505"/>
    </row>
    <row r="138" spans="1:104" ht="15" customHeight="1" x14ac:dyDescent="0.25">
      <c r="A138" s="3403" t="s">
        <v>1758</v>
      </c>
      <c r="B138" s="3386"/>
      <c r="C138" s="3157"/>
      <c r="D138" s="184">
        <f t="shared" si="171"/>
        <v>0</v>
      </c>
      <c r="E138" s="155">
        <f t="shared" ref="E138:F138" si="289">SUM(G138+I138+K138+M138+O138+Q138+S138+U138+W138+Y138+AA138+AC138+AE138+AG138+AI138+AK138+AM138)</f>
        <v>0</v>
      </c>
      <c r="F138" s="252">
        <f t="shared" si="289"/>
        <v>0</v>
      </c>
      <c r="G138" s="2070"/>
      <c r="H138" s="2065"/>
      <c r="I138" s="2070"/>
      <c r="J138" s="2380"/>
      <c r="K138" s="2070"/>
      <c r="L138" s="356"/>
      <c r="M138" s="355"/>
      <c r="N138" s="356"/>
      <c r="O138" s="2084"/>
      <c r="P138" s="356"/>
      <c r="Q138" s="2084"/>
      <c r="R138" s="356"/>
      <c r="S138" s="2084"/>
      <c r="T138" s="356"/>
      <c r="U138" s="2084"/>
      <c r="V138" s="356"/>
      <c r="W138" s="2084"/>
      <c r="X138" s="356"/>
      <c r="Y138" s="2084"/>
      <c r="Z138" s="356"/>
      <c r="AA138" s="2084"/>
      <c r="AB138" s="356"/>
      <c r="AC138" s="2084"/>
      <c r="AD138" s="356"/>
      <c r="AE138" s="2084"/>
      <c r="AF138" s="356"/>
      <c r="AG138" s="2084"/>
      <c r="AH138" s="356"/>
      <c r="AI138" s="2084"/>
      <c r="AJ138" s="356"/>
      <c r="AK138" s="2084"/>
      <c r="AL138" s="356"/>
      <c r="AM138" s="2084"/>
      <c r="AN138" s="362"/>
      <c r="AO138" s="443"/>
      <c r="AP138" s="2229"/>
      <c r="AQ138" s="452"/>
      <c r="AR138" s="452"/>
      <c r="AS138" s="2229"/>
      <c r="AT138" s="452"/>
      <c r="AU138" s="452"/>
      <c r="AV138" s="452"/>
      <c r="AW138" s="452"/>
      <c r="AX138" s="2057"/>
      <c r="AY138" s="240" t="str">
        <f t="shared" si="173"/>
        <v/>
      </c>
      <c r="CA138" s="2486" t="str">
        <f t="shared" si="267"/>
        <v/>
      </c>
      <c r="CB138" s="2486" t="str">
        <f t="shared" si="175"/>
        <v/>
      </c>
      <c r="CC138" s="2486" t="str">
        <f t="shared" si="176"/>
        <v/>
      </c>
      <c r="CD138" s="2486" t="str">
        <f t="shared" si="237"/>
        <v/>
      </c>
      <c r="CE138" s="2486" t="str">
        <f t="shared" si="178"/>
        <v/>
      </c>
      <c r="CF138" s="2486" t="str">
        <f t="shared" si="179"/>
        <v/>
      </c>
      <c r="CG138" s="2486" t="str">
        <f t="shared" si="180"/>
        <v/>
      </c>
      <c r="CH138" s="2486" t="str">
        <f t="shared" si="181"/>
        <v/>
      </c>
      <c r="CI138" s="2486" t="str">
        <f t="shared" si="182"/>
        <v/>
      </c>
      <c r="CJ138" s="2486" t="str">
        <f t="shared" ref="CJ138:CJ139" si="290">IF(AND($D138&gt;0,AX138="")," * No olvide digitar la variable Flujo digital. Digite Cero si no tiene.",IF(AX138&gt;$D138," * La variable Flujo digital no puede ser mayor al Total Ambos Sexos.",""))</f>
        <v/>
      </c>
      <c r="CK138" s="505"/>
      <c r="CL138" s="505"/>
      <c r="CM138" s="505"/>
      <c r="CN138" s="505"/>
      <c r="CO138" s="2487">
        <f t="shared" si="273"/>
        <v>0</v>
      </c>
      <c r="CP138" s="2487">
        <f t="shared" si="184"/>
        <v>0</v>
      </c>
      <c r="CQ138" s="2487">
        <f t="shared" si="185"/>
        <v>0</v>
      </c>
      <c r="CR138" s="2487">
        <f t="shared" si="220"/>
        <v>0</v>
      </c>
      <c r="CS138" s="2487">
        <f t="shared" ref="CS138:CX138" si="291">IF(AND($D138&gt;0,AS138=""),1,IF(AS138&gt;$D138,1,0))</f>
        <v>0</v>
      </c>
      <c r="CT138" s="2487">
        <f t="shared" si="291"/>
        <v>0</v>
      </c>
      <c r="CU138" s="2487">
        <f t="shared" si="291"/>
        <v>0</v>
      </c>
      <c r="CV138" s="2487">
        <f t="shared" si="291"/>
        <v>0</v>
      </c>
      <c r="CW138" s="2487">
        <f t="shared" si="291"/>
        <v>0</v>
      </c>
      <c r="CX138" s="2487">
        <f t="shared" si="291"/>
        <v>0</v>
      </c>
      <c r="CY138" s="505"/>
      <c r="CZ138" s="505"/>
    </row>
    <row r="139" spans="1:104" ht="15" customHeight="1" x14ac:dyDescent="0.25">
      <c r="A139" s="3403" t="s">
        <v>1759</v>
      </c>
      <c r="B139" s="3386"/>
      <c r="C139" s="3157"/>
      <c r="D139" s="184">
        <f t="shared" si="171"/>
        <v>0</v>
      </c>
      <c r="E139" s="155">
        <f t="shared" ref="E139:F139" si="292">SUM(G139+I139+K139+M139+O139+Q139+S139+U139+W139+Y139+AA139+AC139+AE139+AG139+AI139+AK139+AM139)</f>
        <v>0</v>
      </c>
      <c r="F139" s="252">
        <f t="shared" si="292"/>
        <v>0</v>
      </c>
      <c r="G139" s="2070"/>
      <c r="H139" s="2065"/>
      <c r="I139" s="2070"/>
      <c r="J139" s="2380"/>
      <c r="K139" s="2070"/>
      <c r="L139" s="356"/>
      <c r="M139" s="355"/>
      <c r="N139" s="356"/>
      <c r="O139" s="2084"/>
      <c r="P139" s="356"/>
      <c r="Q139" s="2084"/>
      <c r="R139" s="356"/>
      <c r="S139" s="2084"/>
      <c r="T139" s="356"/>
      <c r="U139" s="2084"/>
      <c r="V139" s="356"/>
      <c r="W139" s="2084"/>
      <c r="X139" s="356"/>
      <c r="Y139" s="2084"/>
      <c r="Z139" s="356"/>
      <c r="AA139" s="2084"/>
      <c r="AB139" s="356"/>
      <c r="AC139" s="2084"/>
      <c r="AD139" s="356"/>
      <c r="AE139" s="2084"/>
      <c r="AF139" s="356"/>
      <c r="AG139" s="2084"/>
      <c r="AH139" s="356"/>
      <c r="AI139" s="2084"/>
      <c r="AJ139" s="356"/>
      <c r="AK139" s="2084"/>
      <c r="AL139" s="356"/>
      <c r="AM139" s="2084"/>
      <c r="AN139" s="362"/>
      <c r="AO139" s="443"/>
      <c r="AP139" s="2229"/>
      <c r="AQ139" s="452"/>
      <c r="AR139" s="452"/>
      <c r="AS139" s="2229"/>
      <c r="AT139" s="452"/>
      <c r="AU139" s="452"/>
      <c r="AV139" s="452"/>
      <c r="AW139" s="452"/>
      <c r="AX139" s="2057"/>
      <c r="AY139" s="240" t="str">
        <f t="shared" si="173"/>
        <v/>
      </c>
      <c r="CA139" s="2486" t="str">
        <f t="shared" si="267"/>
        <v/>
      </c>
      <c r="CB139" s="2486" t="str">
        <f t="shared" si="175"/>
        <v/>
      </c>
      <c r="CC139" s="2486" t="str">
        <f t="shared" si="176"/>
        <v/>
      </c>
      <c r="CD139" s="2486" t="str">
        <f t="shared" si="237"/>
        <v/>
      </c>
      <c r="CE139" s="2486" t="str">
        <f t="shared" si="178"/>
        <v/>
      </c>
      <c r="CF139" s="2486" t="str">
        <f t="shared" si="179"/>
        <v/>
      </c>
      <c r="CG139" s="2486" t="str">
        <f t="shared" si="180"/>
        <v/>
      </c>
      <c r="CH139" s="2486" t="str">
        <f t="shared" si="181"/>
        <v/>
      </c>
      <c r="CI139" s="2486" t="str">
        <f t="shared" si="182"/>
        <v/>
      </c>
      <c r="CJ139" s="2486" t="str">
        <f t="shared" si="290"/>
        <v/>
      </c>
      <c r="CK139" s="505"/>
      <c r="CL139" s="505"/>
      <c r="CM139" s="505"/>
      <c r="CN139" s="505"/>
      <c r="CO139" s="2487">
        <f t="shared" si="273"/>
        <v>0</v>
      </c>
      <c r="CP139" s="2487">
        <f t="shared" si="184"/>
        <v>0</v>
      </c>
      <c r="CQ139" s="2487">
        <f t="shared" si="185"/>
        <v>0</v>
      </c>
      <c r="CR139" s="2487">
        <f t="shared" si="220"/>
        <v>0</v>
      </c>
      <c r="CS139" s="2487">
        <f t="shared" ref="CS139:CX139" si="293">IF(AND($D139&gt;0,AS139=""),1,IF(AS139&gt;$D139,1,0))</f>
        <v>0</v>
      </c>
      <c r="CT139" s="2487">
        <f t="shared" si="293"/>
        <v>0</v>
      </c>
      <c r="CU139" s="2487">
        <f t="shared" si="293"/>
        <v>0</v>
      </c>
      <c r="CV139" s="2487">
        <f t="shared" si="293"/>
        <v>0</v>
      </c>
      <c r="CW139" s="2487">
        <f t="shared" si="293"/>
        <v>0</v>
      </c>
      <c r="CX139" s="2487">
        <f t="shared" si="293"/>
        <v>0</v>
      </c>
      <c r="CY139" s="505"/>
      <c r="CZ139" s="505"/>
    </row>
    <row r="140" spans="1:104" ht="15" customHeight="1" x14ac:dyDescent="0.25">
      <c r="A140" s="968" t="s">
        <v>1760</v>
      </c>
      <c r="B140" s="1338"/>
      <c r="C140" s="2548"/>
      <c r="D140" s="184">
        <f t="shared" si="171"/>
        <v>0</v>
      </c>
      <c r="E140" s="155">
        <f t="shared" ref="E140:F140" si="294">SUM(G140+I140+K140+M140+O140+Q140+S140+U140+W140+Y140+AA140+AC140+AE140+AG140+AI140+AK140+AM140)</f>
        <v>0</v>
      </c>
      <c r="F140" s="252">
        <f t="shared" si="294"/>
        <v>0</v>
      </c>
      <c r="G140" s="2070"/>
      <c r="H140" s="2065"/>
      <c r="I140" s="2070"/>
      <c r="J140" s="2380"/>
      <c r="K140" s="2070"/>
      <c r="L140" s="356"/>
      <c r="M140" s="355"/>
      <c r="N140" s="356"/>
      <c r="O140" s="2084"/>
      <c r="P140" s="356"/>
      <c r="Q140" s="2084"/>
      <c r="R140" s="356"/>
      <c r="S140" s="2084"/>
      <c r="T140" s="356"/>
      <c r="U140" s="2084"/>
      <c r="V140" s="356"/>
      <c r="W140" s="2084"/>
      <c r="X140" s="356"/>
      <c r="Y140" s="2084"/>
      <c r="Z140" s="356"/>
      <c r="AA140" s="2084"/>
      <c r="AB140" s="356"/>
      <c r="AC140" s="2084"/>
      <c r="AD140" s="356"/>
      <c r="AE140" s="2084"/>
      <c r="AF140" s="356"/>
      <c r="AG140" s="2084"/>
      <c r="AH140" s="356"/>
      <c r="AI140" s="2084"/>
      <c r="AJ140" s="356"/>
      <c r="AK140" s="2084"/>
      <c r="AL140" s="356"/>
      <c r="AM140" s="2084"/>
      <c r="AN140" s="362"/>
      <c r="AO140" s="443"/>
      <c r="AP140" s="2229"/>
      <c r="AQ140" s="452"/>
      <c r="AR140" s="452"/>
      <c r="AS140" s="2229"/>
      <c r="AT140" s="452"/>
      <c r="AU140" s="452"/>
      <c r="AV140" s="452"/>
      <c r="AW140" s="452"/>
      <c r="AX140" s="2088"/>
      <c r="AY140" s="240" t="str">
        <f t="shared" si="173"/>
        <v/>
      </c>
      <c r="CA140" s="2486" t="str">
        <f t="shared" si="267"/>
        <v/>
      </c>
      <c r="CB140" s="2486" t="str">
        <f t="shared" si="175"/>
        <v/>
      </c>
      <c r="CC140" s="2486" t="str">
        <f t="shared" si="176"/>
        <v/>
      </c>
      <c r="CD140" s="2486" t="str">
        <f t="shared" si="237"/>
        <v/>
      </c>
      <c r="CE140" s="2486" t="str">
        <f t="shared" si="178"/>
        <v/>
      </c>
      <c r="CF140" s="2486" t="str">
        <f t="shared" si="179"/>
        <v/>
      </c>
      <c r="CG140" s="2486" t="str">
        <f t="shared" si="180"/>
        <v/>
      </c>
      <c r="CH140" s="2486" t="str">
        <f t="shared" si="181"/>
        <v/>
      </c>
      <c r="CI140" s="2486" t="str">
        <f t="shared" si="182"/>
        <v/>
      </c>
      <c r="CJ140" s="2500"/>
      <c r="CK140" s="505"/>
      <c r="CL140" s="505"/>
      <c r="CM140" s="505"/>
      <c r="CN140" s="505"/>
      <c r="CO140" s="2487">
        <f t="shared" si="273"/>
        <v>0</v>
      </c>
      <c r="CP140" s="2487">
        <f t="shared" si="184"/>
        <v>0</v>
      </c>
      <c r="CQ140" s="2487">
        <f t="shared" si="185"/>
        <v>0</v>
      </c>
      <c r="CR140" s="2487">
        <f t="shared" si="220"/>
        <v>0</v>
      </c>
      <c r="CS140" s="2487">
        <f t="shared" ref="CS140:CW140" si="295">IF(AND($D140&gt;0,AS140=""),1,IF(AS140&gt;$D140,1,0))</f>
        <v>0</v>
      </c>
      <c r="CT140" s="2487">
        <f t="shared" si="295"/>
        <v>0</v>
      </c>
      <c r="CU140" s="2487">
        <f t="shared" si="295"/>
        <v>0</v>
      </c>
      <c r="CV140" s="2487">
        <f t="shared" si="295"/>
        <v>0</v>
      </c>
      <c r="CW140" s="2487">
        <f t="shared" si="295"/>
        <v>0</v>
      </c>
      <c r="CX140" s="2500"/>
      <c r="CY140" s="505"/>
      <c r="CZ140" s="505"/>
    </row>
    <row r="141" spans="1:104" ht="15" customHeight="1" x14ac:dyDescent="0.25">
      <c r="A141" s="3403" t="s">
        <v>1761</v>
      </c>
      <c r="B141" s="3386"/>
      <c r="C141" s="3157"/>
      <c r="D141" s="184">
        <f t="shared" si="171"/>
        <v>0</v>
      </c>
      <c r="E141" s="155">
        <f t="shared" ref="E141:F141" si="296">SUM(G141+I141+K141+M141+O141+Q141+S141+U141+W141+Y141+AA141+AC141+AE141+AG141+AI141+AK141+AM141)</f>
        <v>0</v>
      </c>
      <c r="F141" s="252">
        <f t="shared" si="296"/>
        <v>0</v>
      </c>
      <c r="G141" s="355"/>
      <c r="H141" s="356"/>
      <c r="I141" s="355"/>
      <c r="J141" s="2177"/>
      <c r="K141" s="355"/>
      <c r="L141" s="356"/>
      <c r="M141" s="355"/>
      <c r="N141" s="356"/>
      <c r="O141" s="2084"/>
      <c r="P141" s="356"/>
      <c r="Q141" s="2084"/>
      <c r="R141" s="356"/>
      <c r="S141" s="2084"/>
      <c r="T141" s="356"/>
      <c r="U141" s="2084"/>
      <c r="V141" s="356"/>
      <c r="W141" s="2084"/>
      <c r="X141" s="356"/>
      <c r="Y141" s="2084"/>
      <c r="Z141" s="356"/>
      <c r="AA141" s="2084"/>
      <c r="AB141" s="356"/>
      <c r="AC141" s="2084"/>
      <c r="AD141" s="356"/>
      <c r="AE141" s="2084"/>
      <c r="AF141" s="356"/>
      <c r="AG141" s="2084"/>
      <c r="AH141" s="356"/>
      <c r="AI141" s="2084"/>
      <c r="AJ141" s="356"/>
      <c r="AK141" s="2084"/>
      <c r="AL141" s="356"/>
      <c r="AM141" s="2084"/>
      <c r="AN141" s="362"/>
      <c r="AO141" s="443"/>
      <c r="AP141" s="452"/>
      <c r="AQ141" s="452"/>
      <c r="AR141" s="452"/>
      <c r="AS141" s="452"/>
      <c r="AT141" s="452"/>
      <c r="AU141" s="452"/>
      <c r="AV141" s="452"/>
      <c r="AW141" s="452"/>
      <c r="AX141" s="2057"/>
      <c r="AY141" s="240" t="str">
        <f t="shared" si="173"/>
        <v/>
      </c>
      <c r="CA141" s="2486" t="str">
        <f t="shared" si="267"/>
        <v/>
      </c>
      <c r="CB141" s="2486" t="str">
        <f t="shared" si="175"/>
        <v/>
      </c>
      <c r="CC141" s="2486" t="str">
        <f t="shared" si="176"/>
        <v/>
      </c>
      <c r="CD141" s="2486" t="str">
        <f t="shared" si="237"/>
        <v/>
      </c>
      <c r="CE141" s="2486" t="str">
        <f t="shared" si="178"/>
        <v/>
      </c>
      <c r="CF141" s="2486" t="str">
        <f t="shared" si="179"/>
        <v/>
      </c>
      <c r="CG141" s="2486" t="str">
        <f t="shared" si="180"/>
        <v/>
      </c>
      <c r="CH141" s="2486" t="str">
        <f t="shared" si="181"/>
        <v/>
      </c>
      <c r="CI141" s="2486" t="str">
        <f t="shared" si="182"/>
        <v/>
      </c>
      <c r="CJ141" s="2486" t="str">
        <f t="shared" ref="CJ141:CJ142" si="297">IF(AND($D141&gt;0,AX141="")," * No olvide digitar la variable Flujo digital. Digite Cero si no tiene.",IF(AX141&gt;$D141," * La variable Flujo digital no puede ser mayor al Total Ambos Sexos.",""))</f>
        <v/>
      </c>
      <c r="CK141" s="505"/>
      <c r="CL141" s="505"/>
      <c r="CM141" s="505"/>
      <c r="CN141" s="505"/>
      <c r="CO141" s="2487">
        <f t="shared" si="273"/>
        <v>0</v>
      </c>
      <c r="CP141" s="2487">
        <f t="shared" si="184"/>
        <v>0</v>
      </c>
      <c r="CQ141" s="2487">
        <f t="shared" si="185"/>
        <v>0</v>
      </c>
      <c r="CR141" s="2487">
        <f t="shared" si="220"/>
        <v>0</v>
      </c>
      <c r="CS141" s="2487">
        <f t="shared" ref="CS141:CX141" si="298">IF(AND($D141&gt;0,AS141=""),1,IF(AS141&gt;$D141,1,0))</f>
        <v>0</v>
      </c>
      <c r="CT141" s="2487">
        <f t="shared" si="298"/>
        <v>0</v>
      </c>
      <c r="CU141" s="2487">
        <f t="shared" si="298"/>
        <v>0</v>
      </c>
      <c r="CV141" s="2487">
        <f t="shared" si="298"/>
        <v>0</v>
      </c>
      <c r="CW141" s="2487">
        <f t="shared" si="298"/>
        <v>0</v>
      </c>
      <c r="CX141" s="2487">
        <f t="shared" si="298"/>
        <v>0</v>
      </c>
      <c r="CY141" s="505"/>
      <c r="CZ141" s="505"/>
    </row>
    <row r="142" spans="1:104" ht="15" customHeight="1" x14ac:dyDescent="0.25">
      <c r="A142" s="3210" t="s">
        <v>1762</v>
      </c>
      <c r="B142" s="3249"/>
      <c r="C142" s="3205"/>
      <c r="D142" s="172">
        <f t="shared" si="171"/>
        <v>0</v>
      </c>
      <c r="E142" s="158">
        <f t="shared" ref="E142:F142" si="299">SUM(G142+I142+K142+M142+O142+Q142+S142+U142+W142+Y142+AA142+AC142+AE142+AG142+AI142+AK142+AM142)</f>
        <v>0</v>
      </c>
      <c r="F142" s="253">
        <f t="shared" si="299"/>
        <v>0</v>
      </c>
      <c r="G142" s="2186"/>
      <c r="H142" s="608"/>
      <c r="I142" s="2186"/>
      <c r="J142" s="2382"/>
      <c r="K142" s="2186"/>
      <c r="L142" s="372"/>
      <c r="M142" s="131"/>
      <c r="N142" s="372"/>
      <c r="O142" s="2137"/>
      <c r="P142" s="372"/>
      <c r="Q142" s="2137"/>
      <c r="R142" s="372"/>
      <c r="S142" s="2137"/>
      <c r="T142" s="372"/>
      <c r="U142" s="2137"/>
      <c r="V142" s="372"/>
      <c r="W142" s="2137"/>
      <c r="X142" s="372"/>
      <c r="Y142" s="2137"/>
      <c r="Z142" s="372"/>
      <c r="AA142" s="2137"/>
      <c r="AB142" s="372"/>
      <c r="AC142" s="2137"/>
      <c r="AD142" s="372"/>
      <c r="AE142" s="2137"/>
      <c r="AF142" s="372"/>
      <c r="AG142" s="2137"/>
      <c r="AH142" s="372"/>
      <c r="AI142" s="2137"/>
      <c r="AJ142" s="372"/>
      <c r="AK142" s="2137"/>
      <c r="AL142" s="372"/>
      <c r="AM142" s="2137"/>
      <c r="AN142" s="373"/>
      <c r="AO142" s="142"/>
      <c r="AP142" s="452"/>
      <c r="AQ142" s="452"/>
      <c r="AR142" s="452"/>
      <c r="AS142" s="452"/>
      <c r="AT142" s="452"/>
      <c r="AU142" s="2187"/>
      <c r="AV142" s="2187"/>
      <c r="AW142" s="2187"/>
      <c r="AX142" s="2190"/>
      <c r="AY142" s="240" t="str">
        <f t="shared" si="173"/>
        <v/>
      </c>
      <c r="CA142" s="2486" t="str">
        <f t="shared" si="267"/>
        <v/>
      </c>
      <c r="CB142" s="2486" t="str">
        <f t="shared" si="175"/>
        <v/>
      </c>
      <c r="CC142" s="2486" t="str">
        <f t="shared" si="176"/>
        <v/>
      </c>
      <c r="CD142" s="2486" t="str">
        <f t="shared" si="237"/>
        <v/>
      </c>
      <c r="CE142" s="2486" t="str">
        <f t="shared" si="178"/>
        <v/>
      </c>
      <c r="CF142" s="2486" t="str">
        <f t="shared" si="179"/>
        <v/>
      </c>
      <c r="CG142" s="2486" t="str">
        <f t="shared" si="180"/>
        <v/>
      </c>
      <c r="CH142" s="2486" t="str">
        <f t="shared" si="181"/>
        <v/>
      </c>
      <c r="CI142" s="2486" t="str">
        <f t="shared" si="182"/>
        <v/>
      </c>
      <c r="CJ142" s="2486" t="str">
        <f t="shared" si="297"/>
        <v/>
      </c>
      <c r="CK142" s="505"/>
      <c r="CL142" s="505"/>
      <c r="CM142" s="505"/>
      <c r="CN142" s="505"/>
      <c r="CO142" s="2487">
        <f t="shared" si="273"/>
        <v>0</v>
      </c>
      <c r="CP142" s="2487">
        <f t="shared" si="184"/>
        <v>0</v>
      </c>
      <c r="CQ142" s="2487">
        <f t="shared" si="185"/>
        <v>0</v>
      </c>
      <c r="CR142" s="2487">
        <f t="shared" si="220"/>
        <v>0</v>
      </c>
      <c r="CS142" s="2487">
        <f t="shared" ref="CS142:CX142" si="300">IF(AND($D142&gt;0,AS142=""),1,IF(AS142&gt;$D142,1,0))</f>
        <v>0</v>
      </c>
      <c r="CT142" s="2487">
        <f t="shared" si="300"/>
        <v>0</v>
      </c>
      <c r="CU142" s="2487">
        <f t="shared" si="300"/>
        <v>0</v>
      </c>
      <c r="CV142" s="2487">
        <f t="shared" si="300"/>
        <v>0</v>
      </c>
      <c r="CW142" s="2487">
        <f t="shared" si="300"/>
        <v>0</v>
      </c>
      <c r="CX142" s="2487">
        <f t="shared" si="300"/>
        <v>0</v>
      </c>
      <c r="CY142" s="505"/>
      <c r="CZ142" s="505"/>
    </row>
    <row r="143" spans="1:104" ht="15" customHeight="1" x14ac:dyDescent="0.25">
      <c r="A143" s="3143" t="s">
        <v>82</v>
      </c>
      <c r="B143" s="3124"/>
      <c r="C143" s="3122"/>
      <c r="D143" s="299">
        <f t="shared" si="171"/>
        <v>0</v>
      </c>
      <c r="E143" s="1826">
        <f t="shared" ref="E143:F143" si="301">SUM(G143+I143+K143+M143+O143+Q143+S143+U143+W143+Y143+AA143+AC143+AE143+AG143+AI143+AK143+AM143)</f>
        <v>0</v>
      </c>
      <c r="F143" s="147">
        <f t="shared" si="301"/>
        <v>0</v>
      </c>
      <c r="G143" s="299">
        <f t="shared" ref="G143:J143" si="302">SUM(G91:G103,G105:G109,G115:G117,G120,G128:G142)</f>
        <v>0</v>
      </c>
      <c r="H143" s="1890">
        <f t="shared" si="302"/>
        <v>0</v>
      </c>
      <c r="I143" s="299">
        <f t="shared" si="302"/>
        <v>0</v>
      </c>
      <c r="J143" s="2549">
        <f t="shared" si="302"/>
        <v>0</v>
      </c>
      <c r="K143" s="299">
        <f t="shared" ref="K143:P143" si="303">SUM(K91:K103,K105:K109,K115:K117,K119:K120,K128:K142)</f>
        <v>0</v>
      </c>
      <c r="L143" s="1890">
        <f t="shared" si="303"/>
        <v>0</v>
      </c>
      <c r="M143" s="166">
        <f t="shared" si="303"/>
        <v>0</v>
      </c>
      <c r="N143" s="1859">
        <f t="shared" si="303"/>
        <v>0</v>
      </c>
      <c r="O143" s="166">
        <f t="shared" si="303"/>
        <v>0</v>
      </c>
      <c r="P143" s="1859">
        <f t="shared" si="303"/>
        <v>0</v>
      </c>
      <c r="Q143" s="166">
        <f t="shared" ref="Q143:R143" si="304">SUM(Q91:Q103,Q105:Q117,Q119:Q121,Q126,Q128:Q142)</f>
        <v>0</v>
      </c>
      <c r="R143" s="1883">
        <f t="shared" si="304"/>
        <v>0</v>
      </c>
      <c r="S143" s="166">
        <f t="shared" ref="S143:X143" si="305">SUM(S91:S103,S105:S121,S126,S128:S142)</f>
        <v>0</v>
      </c>
      <c r="T143" s="1859">
        <f t="shared" si="305"/>
        <v>0</v>
      </c>
      <c r="U143" s="166">
        <f t="shared" si="305"/>
        <v>0</v>
      </c>
      <c r="V143" s="1859">
        <f t="shared" si="305"/>
        <v>0</v>
      </c>
      <c r="W143" s="166">
        <f t="shared" si="305"/>
        <v>0</v>
      </c>
      <c r="X143" s="1859">
        <f t="shared" si="305"/>
        <v>0</v>
      </c>
      <c r="Y143" s="166">
        <f t="shared" ref="Y143:Z143" si="306">SUM(Y91:Y142)</f>
        <v>0</v>
      </c>
      <c r="Z143" s="1859">
        <f t="shared" si="306"/>
        <v>0</v>
      </c>
      <c r="AA143" s="166">
        <f t="shared" ref="AA143:AN143" si="307">SUM(AA91:AA104,AA106:AA112,AA114:AA142)</f>
        <v>0</v>
      </c>
      <c r="AB143" s="1859">
        <f t="shared" si="307"/>
        <v>0</v>
      </c>
      <c r="AC143" s="166">
        <f t="shared" si="307"/>
        <v>0</v>
      </c>
      <c r="AD143" s="1859">
        <f t="shared" si="307"/>
        <v>0</v>
      </c>
      <c r="AE143" s="166">
        <f t="shared" si="307"/>
        <v>0</v>
      </c>
      <c r="AF143" s="1859">
        <f t="shared" si="307"/>
        <v>0</v>
      </c>
      <c r="AG143" s="166">
        <f t="shared" si="307"/>
        <v>0</v>
      </c>
      <c r="AH143" s="1859">
        <f t="shared" si="307"/>
        <v>0</v>
      </c>
      <c r="AI143" s="166">
        <f t="shared" si="307"/>
        <v>0</v>
      </c>
      <c r="AJ143" s="1859">
        <f t="shared" si="307"/>
        <v>0</v>
      </c>
      <c r="AK143" s="166">
        <f t="shared" si="307"/>
        <v>0</v>
      </c>
      <c r="AL143" s="1859">
        <f t="shared" si="307"/>
        <v>0</v>
      </c>
      <c r="AM143" s="166">
        <f t="shared" si="307"/>
        <v>0</v>
      </c>
      <c r="AN143" s="1859">
        <f t="shared" si="307"/>
        <v>0</v>
      </c>
      <c r="AO143" s="447">
        <f>SUM(AO91:AO103,AO105:AO120,AO128:AO142,AO126)</f>
        <v>0</v>
      </c>
      <c r="AP143" s="584">
        <f t="shared" ref="AP143:AQ143" si="308">SUM(AP91:AP142)</f>
        <v>0</v>
      </c>
      <c r="AQ143" s="584">
        <f t="shared" si="308"/>
        <v>0</v>
      </c>
      <c r="AR143" s="584">
        <f>SUM(AR91:AR104,AR106:AR112,AR114:AR142)</f>
        <v>0</v>
      </c>
      <c r="AS143" s="584">
        <f t="shared" ref="AS143:AW143" si="309">SUM(AS91:AS142)</f>
        <v>0</v>
      </c>
      <c r="AT143" s="584">
        <f t="shared" si="309"/>
        <v>0</v>
      </c>
      <c r="AU143" s="584">
        <f t="shared" si="309"/>
        <v>0</v>
      </c>
      <c r="AV143" s="584">
        <f t="shared" si="309"/>
        <v>0</v>
      </c>
      <c r="AW143" s="584">
        <f t="shared" si="309"/>
        <v>0</v>
      </c>
      <c r="AX143" s="1859">
        <f>SUM(AX104,AX116,AX121:AX127,AX138:AX139,AX141:AX142)</f>
        <v>0</v>
      </c>
      <c r="CA143" s="505"/>
      <c r="CB143" s="505"/>
      <c r="CC143" s="505"/>
      <c r="CD143" s="505"/>
      <c r="CE143" s="505"/>
      <c r="CF143" s="505"/>
      <c r="CG143" s="505"/>
      <c r="CH143" s="505"/>
      <c r="CI143" s="505"/>
      <c r="CJ143" s="505"/>
      <c r="CK143" s="505"/>
      <c r="CL143" s="505"/>
      <c r="CM143" s="505"/>
      <c r="CN143" s="505"/>
      <c r="CO143" s="505"/>
      <c r="CP143" s="505"/>
      <c r="CQ143" s="505"/>
      <c r="CR143" s="505"/>
      <c r="CS143" s="505"/>
      <c r="CT143" s="505"/>
      <c r="CU143" s="505"/>
      <c r="CV143" s="505"/>
      <c r="CW143" s="505"/>
      <c r="CX143" s="505"/>
      <c r="CY143" s="505"/>
      <c r="CZ143" s="505"/>
    </row>
    <row r="144" spans="1:104" ht="18" customHeight="1" x14ac:dyDescent="0.25">
      <c r="A144" s="281" t="s">
        <v>1763</v>
      </c>
      <c r="B144" s="283"/>
      <c r="C144" s="283"/>
      <c r="D144" s="969"/>
      <c r="E144" s="137"/>
      <c r="F144" s="137"/>
      <c r="G144" s="969"/>
      <c r="H144" s="969"/>
      <c r="I144" s="969"/>
      <c r="J144" s="969"/>
      <c r="K144" s="969"/>
      <c r="L144" s="969"/>
      <c r="M144" s="449"/>
      <c r="N144" s="449"/>
      <c r="O144" s="1731"/>
      <c r="P144" s="1731"/>
      <c r="Q144" s="1731"/>
      <c r="R144" s="1731"/>
      <c r="S144" s="1731"/>
      <c r="T144" s="1731"/>
      <c r="U144" s="1731"/>
      <c r="V144" s="1731"/>
      <c r="W144" s="1731"/>
      <c r="X144" s="1731"/>
      <c r="Y144" s="1731"/>
      <c r="Z144" s="1731"/>
      <c r="AA144" s="1731"/>
      <c r="AB144" s="1731"/>
      <c r="AC144" s="1731"/>
      <c r="AD144" s="1731"/>
      <c r="AE144" s="1731"/>
      <c r="AF144" s="1731"/>
      <c r="AG144" s="1731"/>
      <c r="AH144" s="1731"/>
      <c r="AI144" s="1731"/>
      <c r="AJ144" s="1731"/>
      <c r="AK144" s="1731"/>
      <c r="AL144" s="1731"/>
      <c r="AM144" s="1731"/>
      <c r="AN144" s="1731"/>
      <c r="AO144" s="1731"/>
      <c r="AP144" s="1731"/>
      <c r="AQ144" s="1731"/>
      <c r="AR144" s="1731"/>
      <c r="AS144" s="1731"/>
      <c r="AT144" s="1731"/>
      <c r="AU144" s="1731"/>
      <c r="AV144" s="1731"/>
      <c r="AW144" s="1731"/>
      <c r="AX144" s="1731"/>
      <c r="CA144" s="505"/>
      <c r="CB144" s="505"/>
      <c r="CC144" s="505"/>
      <c r="CD144" s="505"/>
      <c r="CE144" s="505"/>
      <c r="CF144" s="505"/>
      <c r="CG144" s="505"/>
      <c r="CH144" s="505"/>
      <c r="CI144" s="505"/>
      <c r="CJ144" s="505"/>
      <c r="CK144" s="505"/>
      <c r="CL144" s="505"/>
      <c r="CM144" s="505"/>
      <c r="CN144" s="505"/>
      <c r="CO144" s="505"/>
      <c r="CP144" s="505"/>
      <c r="CQ144" s="505"/>
      <c r="CR144" s="505"/>
      <c r="CS144" s="505"/>
      <c r="CT144" s="505"/>
      <c r="CU144" s="505"/>
      <c r="CV144" s="505"/>
      <c r="CW144" s="505"/>
      <c r="CX144" s="505"/>
      <c r="CY144" s="505"/>
      <c r="CZ144" s="505"/>
    </row>
    <row r="145" spans="1:104" ht="21.75" customHeight="1" x14ac:dyDescent="0.25">
      <c r="A145" s="3153" t="s">
        <v>1683</v>
      </c>
      <c r="B145" s="3138" t="s">
        <v>1764</v>
      </c>
      <c r="C145" s="3196" t="s">
        <v>1765</v>
      </c>
      <c r="D145" s="3162" t="s">
        <v>1766</v>
      </c>
      <c r="E145" s="3282" t="s">
        <v>1767</v>
      </c>
      <c r="F145" s="3224" t="s">
        <v>1768</v>
      </c>
      <c r="G145" s="3162" t="s">
        <v>1769</v>
      </c>
      <c r="H145" s="3357" t="s">
        <v>1770</v>
      </c>
      <c r="I145" s="3139" t="s">
        <v>1771</v>
      </c>
      <c r="J145" s="3196" t="s">
        <v>1772</v>
      </c>
      <c r="K145" s="3282" t="s">
        <v>1773</v>
      </c>
      <c r="L145" s="3167" t="s">
        <v>1768</v>
      </c>
      <c r="M145" s="3162" t="s">
        <v>1769</v>
      </c>
      <c r="N145" s="3266" t="s">
        <v>1770</v>
      </c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3202"/>
      <c r="AR145" s="3202"/>
      <c r="AS145" s="3202"/>
      <c r="AT145" s="3202"/>
      <c r="AU145" s="3202"/>
      <c r="AV145" s="3202"/>
      <c r="AW145" s="3202"/>
      <c r="AX145" s="3202"/>
      <c r="CA145" s="505"/>
      <c r="CB145" s="505"/>
      <c r="CC145" s="505"/>
      <c r="CD145" s="505"/>
      <c r="CE145" s="505"/>
      <c r="CF145" s="505"/>
      <c r="CG145" s="505"/>
      <c r="CH145" s="505"/>
      <c r="CI145" s="505"/>
      <c r="CJ145" s="505"/>
      <c r="CK145" s="505"/>
      <c r="CL145" s="505"/>
      <c r="CM145" s="505"/>
      <c r="CN145" s="505"/>
      <c r="CO145" s="505"/>
      <c r="CP145" s="505"/>
      <c r="CQ145" s="505"/>
      <c r="CR145" s="505"/>
      <c r="CS145" s="505"/>
      <c r="CT145" s="505"/>
      <c r="CU145" s="505"/>
      <c r="CV145" s="505"/>
      <c r="CW145" s="505"/>
      <c r="CX145" s="505"/>
      <c r="CY145" s="505"/>
      <c r="CZ145" s="505"/>
    </row>
    <row r="146" spans="1:104" ht="27" customHeight="1" x14ac:dyDescent="0.25">
      <c r="A146" s="3128"/>
      <c r="B146" s="3128"/>
      <c r="C146" s="3197"/>
      <c r="D146" s="3269"/>
      <c r="E146" s="3416"/>
      <c r="F146" s="3225"/>
      <c r="G146" s="3269"/>
      <c r="H146" s="3172"/>
      <c r="I146" s="3180"/>
      <c r="J146" s="3197"/>
      <c r="K146" s="3416"/>
      <c r="L146" s="3170"/>
      <c r="M146" s="3269"/>
      <c r="N146" s="3180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970"/>
      <c r="AA146" s="48"/>
      <c r="AB146" s="970"/>
      <c r="AC146" s="48"/>
      <c r="AD146" s="970"/>
      <c r="AE146" s="48"/>
      <c r="AF146" s="970"/>
      <c r="AG146" s="48"/>
      <c r="AH146" s="970"/>
      <c r="AI146" s="48"/>
      <c r="AJ146" s="970"/>
      <c r="AK146" s="48"/>
      <c r="AL146" s="970"/>
      <c r="AM146" s="48"/>
      <c r="AN146" s="970"/>
      <c r="AO146" s="48"/>
      <c r="AP146" s="970"/>
      <c r="AQ146" s="3131"/>
      <c r="AR146" s="3131"/>
      <c r="AS146" s="3131"/>
      <c r="AT146" s="3131"/>
      <c r="AU146" s="3131"/>
      <c r="AV146" s="3131"/>
      <c r="AW146" s="3131"/>
      <c r="AX146" s="3131"/>
      <c r="CA146" s="505"/>
      <c r="CB146" s="505"/>
      <c r="CC146" s="505"/>
      <c r="CD146" s="505"/>
      <c r="CE146" s="505"/>
      <c r="CF146" s="505"/>
      <c r="CG146" s="505"/>
      <c r="CH146" s="505"/>
      <c r="CI146" s="505"/>
      <c r="CJ146" s="505"/>
      <c r="CK146" s="505"/>
      <c r="CL146" s="505"/>
      <c r="CM146" s="505"/>
      <c r="CN146" s="505"/>
      <c r="CO146" s="505"/>
      <c r="CP146" s="505"/>
      <c r="CQ146" s="505"/>
      <c r="CR146" s="505"/>
      <c r="CS146" s="505"/>
      <c r="CT146" s="505"/>
      <c r="CU146" s="505"/>
      <c r="CV146" s="505"/>
      <c r="CW146" s="505"/>
      <c r="CX146" s="505"/>
      <c r="CY146" s="505"/>
      <c r="CZ146" s="505"/>
    </row>
    <row r="147" spans="1:104" ht="22.5" customHeight="1" x14ac:dyDescent="0.25">
      <c r="A147" s="3129"/>
      <c r="B147" s="3129"/>
      <c r="C147" s="3176"/>
      <c r="D147" s="3163"/>
      <c r="E147" s="3283"/>
      <c r="F147" s="3253"/>
      <c r="G147" s="3163"/>
      <c r="H147" s="3173"/>
      <c r="I147" s="3140"/>
      <c r="J147" s="3176"/>
      <c r="K147" s="3283"/>
      <c r="L147" s="3168"/>
      <c r="M147" s="3163"/>
      <c r="N147" s="3140"/>
      <c r="O147" s="283"/>
      <c r="P147" s="283"/>
      <c r="Q147" s="283"/>
      <c r="R147" s="283"/>
      <c r="S147" s="283"/>
      <c r="T147" s="283"/>
      <c r="U147" s="283"/>
      <c r="V147" s="283"/>
      <c r="W147" s="283"/>
      <c r="X147" s="283"/>
      <c r="Y147" s="283"/>
      <c r="Z147" s="283"/>
      <c r="AA147" s="283"/>
      <c r="AB147" s="283"/>
      <c r="AC147" s="283"/>
      <c r="AD147" s="283"/>
      <c r="AE147" s="283"/>
      <c r="AF147" s="283"/>
      <c r="AG147" s="283"/>
      <c r="AH147" s="283"/>
      <c r="AI147" s="283"/>
      <c r="AJ147" s="283"/>
      <c r="AK147" s="283"/>
      <c r="AL147" s="283"/>
      <c r="AM147" s="283"/>
      <c r="AN147" s="283"/>
      <c r="AO147" s="283"/>
      <c r="AP147" s="283"/>
      <c r="AQ147" s="3131"/>
      <c r="AR147" s="3131"/>
      <c r="AS147" s="3131"/>
      <c r="AT147" s="3131"/>
      <c r="AU147" s="3131"/>
      <c r="AV147" s="3131"/>
      <c r="AW147" s="3131"/>
      <c r="AX147" s="3131"/>
      <c r="CA147" s="505"/>
      <c r="CB147" s="505"/>
      <c r="CC147" s="505"/>
      <c r="CD147" s="505"/>
      <c r="CE147" s="505"/>
      <c r="CF147" s="505"/>
      <c r="CG147" s="505"/>
      <c r="CH147" s="505"/>
      <c r="CI147" s="505"/>
      <c r="CJ147" s="505"/>
      <c r="CK147" s="505"/>
      <c r="CL147" s="505"/>
      <c r="CM147" s="505"/>
      <c r="CN147" s="505"/>
      <c r="CO147" s="505"/>
      <c r="CP147" s="505"/>
      <c r="CQ147" s="505"/>
      <c r="CR147" s="505"/>
      <c r="CS147" s="505"/>
      <c r="CT147" s="505"/>
      <c r="CU147" s="505"/>
      <c r="CV147" s="505"/>
      <c r="CW147" s="505"/>
      <c r="CX147" s="505"/>
      <c r="CY147" s="505"/>
      <c r="CZ147" s="505"/>
    </row>
    <row r="148" spans="1:104" ht="15" customHeight="1" x14ac:dyDescent="0.25">
      <c r="A148" s="755" t="s">
        <v>1689</v>
      </c>
      <c r="B148" s="752">
        <f t="shared" ref="B148:B157" si="310">SUM(C148:E148)</f>
        <v>0</v>
      </c>
      <c r="C148" s="971"/>
      <c r="D148" s="127"/>
      <c r="E148" s="378"/>
      <c r="F148" s="2079"/>
      <c r="G148" s="127"/>
      <c r="H148" s="616"/>
      <c r="I148" s="1963">
        <f t="shared" ref="I148:I157" si="311">SUM(J148:K148)</f>
        <v>0</v>
      </c>
      <c r="J148" s="126"/>
      <c r="K148" s="378"/>
      <c r="L148" s="674"/>
      <c r="M148" s="127"/>
      <c r="N148" s="2190"/>
      <c r="O148" s="240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CA148" s="505"/>
      <c r="CB148" s="505"/>
      <c r="CC148" s="505"/>
      <c r="CD148" s="505"/>
      <c r="CE148" s="505"/>
      <c r="CF148" s="505"/>
      <c r="CG148" s="505"/>
      <c r="CH148" s="505"/>
      <c r="CI148" s="505"/>
      <c r="CJ148" s="505"/>
      <c r="CK148" s="505"/>
      <c r="CL148" s="505"/>
      <c r="CM148" s="505"/>
      <c r="CN148" s="505"/>
      <c r="CO148" s="505"/>
      <c r="CP148" s="505"/>
      <c r="CQ148" s="505"/>
      <c r="CR148" s="505"/>
      <c r="CS148" s="505"/>
      <c r="CT148" s="505"/>
      <c r="CU148" s="505"/>
      <c r="CV148" s="505"/>
      <c r="CW148" s="505"/>
      <c r="CX148" s="505"/>
      <c r="CY148" s="505"/>
      <c r="CZ148" s="505"/>
    </row>
    <row r="149" spans="1:104" ht="15" customHeight="1" x14ac:dyDescent="0.25">
      <c r="A149" s="755" t="s">
        <v>1719</v>
      </c>
      <c r="B149" s="755">
        <f t="shared" si="310"/>
        <v>0</v>
      </c>
      <c r="C149" s="819"/>
      <c r="D149" s="452"/>
      <c r="E149" s="362"/>
      <c r="F149" s="2084"/>
      <c r="G149" s="452"/>
      <c r="H149" s="2065"/>
      <c r="I149" s="1963">
        <f t="shared" si="311"/>
        <v>0</v>
      </c>
      <c r="J149" s="355"/>
      <c r="K149" s="362"/>
      <c r="L149" s="443"/>
      <c r="M149" s="452"/>
      <c r="N149" s="370"/>
      <c r="O149" s="240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CA149" s="505"/>
      <c r="CB149" s="505"/>
      <c r="CC149" s="505"/>
      <c r="CD149" s="505"/>
      <c r="CE149" s="505"/>
      <c r="CF149" s="505"/>
      <c r="CG149" s="505"/>
      <c r="CH149" s="505"/>
      <c r="CI149" s="505"/>
      <c r="CJ149" s="505"/>
      <c r="CK149" s="505"/>
      <c r="CL149" s="505"/>
      <c r="CM149" s="505"/>
      <c r="CN149" s="505"/>
      <c r="CO149" s="505"/>
      <c r="CP149" s="505"/>
      <c r="CQ149" s="505"/>
      <c r="CR149" s="505"/>
      <c r="CS149" s="505"/>
      <c r="CT149" s="505"/>
      <c r="CU149" s="505"/>
      <c r="CV149" s="505"/>
      <c r="CW149" s="505"/>
      <c r="CX149" s="505"/>
      <c r="CY149" s="505"/>
      <c r="CZ149" s="505"/>
    </row>
    <row r="150" spans="1:104" ht="15" customHeight="1" x14ac:dyDescent="0.25">
      <c r="A150" s="755" t="s">
        <v>1693</v>
      </c>
      <c r="B150" s="755">
        <f t="shared" si="310"/>
        <v>0</v>
      </c>
      <c r="C150" s="2442"/>
      <c r="D150" s="452"/>
      <c r="E150" s="362"/>
      <c r="F150" s="2084"/>
      <c r="G150" s="452"/>
      <c r="H150" s="2065"/>
      <c r="I150" s="1963">
        <f t="shared" si="311"/>
        <v>0</v>
      </c>
      <c r="J150" s="355"/>
      <c r="K150" s="362"/>
      <c r="L150" s="443"/>
      <c r="M150" s="452"/>
      <c r="N150" s="370"/>
      <c r="O150" s="240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CA150" s="505"/>
      <c r="CB150" s="505"/>
      <c r="CC150" s="505"/>
      <c r="CD150" s="505"/>
      <c r="CE150" s="505"/>
      <c r="CF150" s="505"/>
      <c r="CG150" s="505"/>
      <c r="CH150" s="505"/>
      <c r="CI150" s="505"/>
      <c r="CJ150" s="505"/>
      <c r="CK150" s="505"/>
      <c r="CL150" s="505"/>
      <c r="CM150" s="505"/>
      <c r="CN150" s="505"/>
      <c r="CO150" s="505"/>
      <c r="CP150" s="505"/>
      <c r="CQ150" s="505"/>
      <c r="CR150" s="505"/>
      <c r="CS150" s="505"/>
      <c r="CT150" s="505"/>
      <c r="CU150" s="505"/>
      <c r="CV150" s="505"/>
      <c r="CW150" s="505"/>
      <c r="CX150" s="505"/>
      <c r="CY150" s="505"/>
      <c r="CZ150" s="505"/>
    </row>
    <row r="151" spans="1:104" ht="15" customHeight="1" x14ac:dyDescent="0.25">
      <c r="A151" s="755" t="s">
        <v>1694</v>
      </c>
      <c r="B151" s="755">
        <f t="shared" si="310"/>
        <v>0</v>
      </c>
      <c r="C151" s="819"/>
      <c r="D151" s="452"/>
      <c r="E151" s="362"/>
      <c r="F151" s="2079"/>
      <c r="G151" s="452"/>
      <c r="H151" s="2065"/>
      <c r="I151" s="1963">
        <f t="shared" si="311"/>
        <v>0</v>
      </c>
      <c r="J151" s="355"/>
      <c r="K151" s="362"/>
      <c r="L151" s="674"/>
      <c r="M151" s="452"/>
      <c r="N151" s="370"/>
      <c r="O151" s="240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37"/>
      <c r="AR151" s="137"/>
      <c r="AS151" s="137"/>
      <c r="AT151" s="137"/>
      <c r="AU151" s="137"/>
      <c r="AV151" s="137"/>
      <c r="AW151" s="137"/>
      <c r="AX151" s="137"/>
      <c r="CA151" s="505"/>
      <c r="CB151" s="505"/>
      <c r="CC151" s="505"/>
      <c r="CD151" s="505"/>
      <c r="CE151" s="505"/>
      <c r="CF151" s="505"/>
      <c r="CG151" s="505"/>
      <c r="CH151" s="505"/>
      <c r="CI151" s="505"/>
      <c r="CJ151" s="505"/>
      <c r="CK151" s="505"/>
      <c r="CL151" s="505"/>
      <c r="CM151" s="505"/>
      <c r="CN151" s="505"/>
      <c r="CO151" s="505"/>
      <c r="CP151" s="505"/>
      <c r="CQ151" s="505"/>
      <c r="CR151" s="505"/>
      <c r="CS151" s="505"/>
      <c r="CT151" s="505"/>
      <c r="CU151" s="505"/>
      <c r="CV151" s="505"/>
      <c r="CW151" s="505"/>
      <c r="CX151" s="505"/>
      <c r="CY151" s="505"/>
      <c r="CZ151" s="505"/>
    </row>
    <row r="152" spans="1:104" ht="15" customHeight="1" x14ac:dyDescent="0.25">
      <c r="A152" s="755" t="s">
        <v>1774</v>
      </c>
      <c r="B152" s="755">
        <f t="shared" si="310"/>
        <v>0</v>
      </c>
      <c r="C152" s="2442"/>
      <c r="D152" s="452"/>
      <c r="E152" s="362"/>
      <c r="F152" s="2079"/>
      <c r="G152" s="452"/>
      <c r="H152" s="2065"/>
      <c r="I152" s="1963">
        <f t="shared" si="311"/>
        <v>0</v>
      </c>
      <c r="J152" s="355"/>
      <c r="K152" s="362"/>
      <c r="L152" s="674"/>
      <c r="M152" s="452"/>
      <c r="N152" s="370"/>
      <c r="O152" s="240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CA152" s="505"/>
      <c r="CB152" s="505"/>
      <c r="CC152" s="505"/>
      <c r="CD152" s="505"/>
      <c r="CE152" s="505"/>
      <c r="CF152" s="505"/>
      <c r="CG152" s="505"/>
      <c r="CH152" s="505"/>
      <c r="CI152" s="505"/>
      <c r="CJ152" s="505"/>
      <c r="CK152" s="505"/>
      <c r="CL152" s="505"/>
      <c r="CM152" s="505"/>
      <c r="CN152" s="505"/>
      <c r="CO152" s="505"/>
      <c r="CP152" s="505"/>
      <c r="CQ152" s="505"/>
      <c r="CR152" s="505"/>
      <c r="CS152" s="505"/>
      <c r="CT152" s="505"/>
      <c r="CU152" s="505"/>
      <c r="CV152" s="505"/>
      <c r="CW152" s="505"/>
      <c r="CX152" s="505"/>
      <c r="CY152" s="505"/>
      <c r="CZ152" s="505"/>
    </row>
    <row r="153" spans="1:104" ht="15" customHeight="1" x14ac:dyDescent="0.25">
      <c r="A153" s="755" t="s">
        <v>1696</v>
      </c>
      <c r="B153" s="755">
        <f t="shared" si="310"/>
        <v>0</v>
      </c>
      <c r="C153" s="819"/>
      <c r="D153" s="452"/>
      <c r="E153" s="362"/>
      <c r="F153" s="2084"/>
      <c r="G153" s="452"/>
      <c r="H153" s="2065"/>
      <c r="I153" s="1963">
        <f t="shared" si="311"/>
        <v>0</v>
      </c>
      <c r="J153" s="355"/>
      <c r="K153" s="362"/>
      <c r="L153" s="443"/>
      <c r="M153" s="452"/>
      <c r="N153" s="370"/>
      <c r="O153" s="240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CA153" s="505"/>
      <c r="CB153" s="505"/>
      <c r="CC153" s="505"/>
      <c r="CD153" s="505"/>
      <c r="CE153" s="505"/>
      <c r="CF153" s="505"/>
      <c r="CG153" s="505"/>
      <c r="CH153" s="505"/>
      <c r="CI153" s="505"/>
      <c r="CJ153" s="505"/>
      <c r="CK153" s="505"/>
      <c r="CL153" s="505"/>
      <c r="CM153" s="505"/>
      <c r="CN153" s="505"/>
      <c r="CO153" s="505"/>
      <c r="CP153" s="505"/>
      <c r="CQ153" s="505"/>
      <c r="CR153" s="505"/>
      <c r="CS153" s="505"/>
      <c r="CT153" s="505"/>
      <c r="CU153" s="505"/>
      <c r="CV153" s="505"/>
      <c r="CW153" s="505"/>
      <c r="CX153" s="505"/>
      <c r="CY153" s="505"/>
      <c r="CZ153" s="505"/>
    </row>
    <row r="154" spans="1:104" ht="15" customHeight="1" x14ac:dyDescent="0.25">
      <c r="A154" s="755" t="s">
        <v>1697</v>
      </c>
      <c r="B154" s="755">
        <f t="shared" si="310"/>
        <v>0</v>
      </c>
      <c r="C154" s="819"/>
      <c r="D154" s="452"/>
      <c r="E154" s="362"/>
      <c r="F154" s="2079"/>
      <c r="G154" s="452"/>
      <c r="H154" s="2065"/>
      <c r="I154" s="1963">
        <f t="shared" si="311"/>
        <v>0</v>
      </c>
      <c r="J154" s="355"/>
      <c r="K154" s="362"/>
      <c r="L154" s="674"/>
      <c r="M154" s="452"/>
      <c r="N154" s="370"/>
      <c r="O154" s="240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CA154" s="505"/>
      <c r="CB154" s="505"/>
      <c r="CC154" s="505"/>
      <c r="CD154" s="505"/>
      <c r="CE154" s="505"/>
      <c r="CF154" s="505"/>
      <c r="CG154" s="505"/>
      <c r="CH154" s="505"/>
      <c r="CI154" s="505"/>
      <c r="CJ154" s="505"/>
      <c r="CK154" s="505"/>
      <c r="CL154" s="505"/>
      <c r="CM154" s="505"/>
      <c r="CN154" s="505"/>
      <c r="CO154" s="505"/>
      <c r="CP154" s="505"/>
      <c r="CQ154" s="505"/>
      <c r="CR154" s="505"/>
      <c r="CS154" s="505"/>
      <c r="CT154" s="505"/>
      <c r="CU154" s="505"/>
      <c r="CV154" s="505"/>
      <c r="CW154" s="505"/>
      <c r="CX154" s="505"/>
      <c r="CY154" s="505"/>
      <c r="CZ154" s="505"/>
    </row>
    <row r="155" spans="1:104" ht="15" customHeight="1" x14ac:dyDescent="0.25">
      <c r="A155" s="755" t="s">
        <v>1698</v>
      </c>
      <c r="B155" s="755">
        <f t="shared" si="310"/>
        <v>0</v>
      </c>
      <c r="C155" s="819"/>
      <c r="D155" s="452"/>
      <c r="E155" s="362"/>
      <c r="F155" s="2084"/>
      <c r="G155" s="452"/>
      <c r="H155" s="2065"/>
      <c r="I155" s="1963">
        <f t="shared" si="311"/>
        <v>0</v>
      </c>
      <c r="J155" s="355"/>
      <c r="K155" s="362"/>
      <c r="L155" s="443"/>
      <c r="M155" s="452"/>
      <c r="N155" s="370"/>
      <c r="O155" s="240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CA155" s="505"/>
      <c r="CB155" s="505"/>
      <c r="CC155" s="505"/>
      <c r="CD155" s="505"/>
      <c r="CE155" s="505"/>
      <c r="CF155" s="505"/>
      <c r="CG155" s="505"/>
      <c r="CH155" s="505"/>
      <c r="CI155" s="505"/>
      <c r="CJ155" s="505"/>
      <c r="CK155" s="505"/>
      <c r="CL155" s="505"/>
      <c r="CM155" s="505"/>
      <c r="CN155" s="505"/>
      <c r="CO155" s="505"/>
      <c r="CP155" s="505"/>
      <c r="CQ155" s="505"/>
      <c r="CR155" s="505"/>
      <c r="CS155" s="505"/>
      <c r="CT155" s="505"/>
      <c r="CU155" s="505"/>
      <c r="CV155" s="505"/>
      <c r="CW155" s="505"/>
      <c r="CX155" s="505"/>
      <c r="CY155" s="505"/>
      <c r="CZ155" s="505"/>
    </row>
    <row r="156" spans="1:104" ht="14.25" customHeight="1" x14ac:dyDescent="0.25">
      <c r="A156" s="972" t="s">
        <v>1699</v>
      </c>
      <c r="B156" s="755">
        <f t="shared" si="310"/>
        <v>0</v>
      </c>
      <c r="C156" s="819"/>
      <c r="D156" s="452"/>
      <c r="E156" s="362"/>
      <c r="F156" s="2079"/>
      <c r="G156" s="452"/>
      <c r="H156" s="2065"/>
      <c r="I156" s="1963">
        <f t="shared" si="311"/>
        <v>0</v>
      </c>
      <c r="J156" s="355"/>
      <c r="K156" s="362"/>
      <c r="L156" s="674"/>
      <c r="M156" s="452"/>
      <c r="N156" s="370"/>
      <c r="O156" s="240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7"/>
      <c r="AM156" s="137"/>
      <c r="AN156" s="137"/>
      <c r="AO156" s="137"/>
      <c r="AP156" s="137"/>
      <c r="AQ156" s="137"/>
      <c r="AR156" s="137"/>
      <c r="AS156" s="137"/>
      <c r="AT156" s="137"/>
      <c r="AU156" s="137"/>
      <c r="AV156" s="137"/>
      <c r="AW156" s="137"/>
      <c r="AX156" s="137"/>
      <c r="CA156" s="505"/>
      <c r="CB156" s="505"/>
      <c r="CC156" s="505"/>
      <c r="CD156" s="505"/>
      <c r="CE156" s="505"/>
      <c r="CF156" s="505"/>
      <c r="CG156" s="505"/>
      <c r="CH156" s="505"/>
      <c r="CI156" s="505"/>
      <c r="CJ156" s="505"/>
      <c r="CK156" s="505"/>
      <c r="CL156" s="505"/>
      <c r="CM156" s="505"/>
      <c r="CN156" s="505"/>
      <c r="CO156" s="505"/>
      <c r="CP156" s="505"/>
      <c r="CQ156" s="505"/>
      <c r="CR156" s="505"/>
      <c r="CS156" s="505"/>
      <c r="CT156" s="505"/>
      <c r="CU156" s="505"/>
      <c r="CV156" s="505"/>
      <c r="CW156" s="505"/>
      <c r="CX156" s="505"/>
      <c r="CY156" s="505"/>
      <c r="CZ156" s="505"/>
    </row>
    <row r="157" spans="1:104" ht="14.25" customHeight="1" x14ac:dyDescent="0.25">
      <c r="A157" s="755" t="s">
        <v>1700</v>
      </c>
      <c r="B157" s="759">
        <f t="shared" si="310"/>
        <v>0</v>
      </c>
      <c r="C157" s="973"/>
      <c r="D157" s="132"/>
      <c r="E157" s="373"/>
      <c r="F157" s="2084"/>
      <c r="G157" s="132"/>
      <c r="H157" s="372"/>
      <c r="I157" s="1963">
        <f t="shared" si="311"/>
        <v>0</v>
      </c>
      <c r="J157" s="131"/>
      <c r="K157" s="2069"/>
      <c r="L157" s="443"/>
      <c r="M157" s="132"/>
      <c r="N157" s="370"/>
      <c r="O157" s="240"/>
      <c r="P157" s="449"/>
      <c r="Q157" s="449"/>
      <c r="R157" s="449"/>
      <c r="S157" s="449"/>
      <c r="T157" s="449"/>
      <c r="U157" s="449"/>
      <c r="V157" s="449"/>
      <c r="W157" s="449"/>
      <c r="X157" s="449"/>
      <c r="Y157" s="449"/>
      <c r="Z157" s="449"/>
      <c r="AA157" s="449"/>
      <c r="AB157" s="449"/>
      <c r="AC157" s="449"/>
      <c r="AD157" s="449"/>
      <c r="AE157" s="449"/>
      <c r="AF157" s="449"/>
      <c r="AG157" s="449"/>
      <c r="AH157" s="449"/>
      <c r="AI157" s="449"/>
      <c r="AJ157" s="449"/>
      <c r="AK157" s="449"/>
      <c r="AL157" s="449"/>
      <c r="AM157" s="449"/>
      <c r="AN157" s="449"/>
      <c r="AO157" s="449"/>
      <c r="AP157" s="449"/>
      <c r="AQ157" s="449"/>
      <c r="AR157" s="449"/>
      <c r="AS157" s="449"/>
      <c r="AT157" s="449"/>
      <c r="AU157" s="449"/>
      <c r="AV157" s="449"/>
      <c r="AW157" s="449"/>
      <c r="AX157" s="449"/>
      <c r="CA157" s="505"/>
      <c r="CB157" s="505"/>
      <c r="CC157" s="505"/>
      <c r="CD157" s="505"/>
      <c r="CE157" s="505"/>
      <c r="CF157" s="505"/>
      <c r="CG157" s="505"/>
      <c r="CH157" s="505"/>
      <c r="CI157" s="505"/>
      <c r="CJ157" s="505"/>
      <c r="CK157" s="505"/>
      <c r="CL157" s="505"/>
      <c r="CM157" s="505"/>
      <c r="CN157" s="505"/>
      <c r="CO157" s="505"/>
      <c r="CP157" s="505"/>
      <c r="CQ157" s="505"/>
      <c r="CR157" s="505"/>
      <c r="CS157" s="505"/>
      <c r="CT157" s="505"/>
      <c r="CU157" s="505"/>
      <c r="CV157" s="505"/>
      <c r="CW157" s="505"/>
      <c r="CX157" s="505"/>
      <c r="CY157" s="505"/>
      <c r="CZ157" s="505"/>
    </row>
    <row r="158" spans="1:104" ht="14.25" customHeight="1" x14ac:dyDescent="0.25">
      <c r="A158" s="216" t="s">
        <v>82</v>
      </c>
      <c r="B158" s="204">
        <f t="shared" ref="B158:E158" si="312">SUM(B148:B157)</f>
        <v>0</v>
      </c>
      <c r="C158" s="723">
        <f t="shared" si="312"/>
        <v>0</v>
      </c>
      <c r="D158" s="724">
        <f t="shared" si="312"/>
        <v>0</v>
      </c>
      <c r="E158" s="942">
        <f t="shared" si="312"/>
        <v>0</v>
      </c>
      <c r="F158" s="2355">
        <f>SUM(F149,F150,F153,F155,F157)</f>
        <v>0</v>
      </c>
      <c r="G158" s="724">
        <f t="shared" ref="G158:K158" si="313">SUM(G148:G157)</f>
        <v>0</v>
      </c>
      <c r="H158" s="725">
        <f t="shared" si="313"/>
        <v>0</v>
      </c>
      <c r="I158" s="2512">
        <f t="shared" si="313"/>
        <v>0</v>
      </c>
      <c r="J158" s="723">
        <f t="shared" si="313"/>
        <v>0</v>
      </c>
      <c r="K158" s="942">
        <f t="shared" si="313"/>
        <v>0</v>
      </c>
      <c r="L158" s="943">
        <f t="array" ref="L158">SUM(L149:L150+L153+L155+L157)</f>
        <v>0</v>
      </c>
      <c r="M158" s="724">
        <f t="shared" ref="M158:N158" si="314">SUM(M148:M157)</f>
        <v>0</v>
      </c>
      <c r="N158" s="2512">
        <f t="shared" si="314"/>
        <v>0</v>
      </c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  <c r="AA158" s="449"/>
      <c r="AB158" s="449"/>
      <c r="AC158" s="449"/>
      <c r="AD158" s="449"/>
      <c r="AE158" s="449"/>
      <c r="AF158" s="449"/>
      <c r="AG158" s="449"/>
      <c r="AH158" s="449"/>
      <c r="AI158" s="449"/>
      <c r="AJ158" s="449"/>
      <c r="AK158" s="449"/>
      <c r="AL158" s="449"/>
      <c r="AM158" s="449"/>
      <c r="AN158" s="449"/>
      <c r="AO158" s="449"/>
      <c r="AP158" s="449"/>
      <c r="AQ158" s="449"/>
      <c r="AR158" s="449"/>
      <c r="AS158" s="449"/>
      <c r="AT158" s="1718"/>
      <c r="AU158" s="1718"/>
      <c r="AV158" s="1718"/>
      <c r="AW158" s="1718"/>
      <c r="AX158" s="1718"/>
      <c r="CA158" s="505"/>
      <c r="CB158" s="505"/>
      <c r="CC158" s="505"/>
      <c r="CD158" s="505"/>
      <c r="CE158" s="505"/>
      <c r="CF158" s="505"/>
      <c r="CG158" s="505"/>
      <c r="CH158" s="505"/>
      <c r="CI158" s="505"/>
      <c r="CJ158" s="505"/>
      <c r="CK158" s="505"/>
      <c r="CL158" s="505"/>
      <c r="CM158" s="505"/>
      <c r="CN158" s="505"/>
      <c r="CO158" s="505"/>
      <c r="CP158" s="505"/>
      <c r="CQ158" s="505"/>
      <c r="CR158" s="505"/>
      <c r="CS158" s="505"/>
      <c r="CT158" s="505"/>
      <c r="CU158" s="505"/>
      <c r="CV158" s="505"/>
      <c r="CW158" s="505"/>
      <c r="CX158" s="505"/>
      <c r="CY158" s="505"/>
      <c r="CZ158" s="505"/>
    </row>
    <row r="159" spans="1:104" ht="18" customHeight="1" x14ac:dyDescent="0.25">
      <c r="A159" s="281" t="s">
        <v>1775</v>
      </c>
      <c r="B159" s="1867"/>
      <c r="C159" s="1867"/>
      <c r="D159" s="1731"/>
      <c r="E159" s="1731"/>
      <c r="F159" s="1731"/>
      <c r="G159" s="1731"/>
      <c r="H159" s="1731"/>
      <c r="I159" s="1731"/>
      <c r="J159" s="1731"/>
      <c r="K159" s="1731"/>
      <c r="L159" s="1731"/>
      <c r="M159" s="1731"/>
      <c r="N159" s="1731"/>
      <c r="O159" s="1731"/>
      <c r="P159" s="1731"/>
      <c r="Q159" s="1731"/>
      <c r="R159" s="1731"/>
      <c r="S159" s="1731"/>
      <c r="T159" s="1731"/>
      <c r="U159" s="1731"/>
      <c r="V159" s="1731"/>
      <c r="W159" s="1731"/>
      <c r="X159" s="1731"/>
      <c r="Y159" s="1731"/>
      <c r="Z159" s="1731"/>
      <c r="AA159" s="1731"/>
      <c r="AB159" s="1731"/>
      <c r="AC159" s="1731"/>
      <c r="AD159" s="1731"/>
      <c r="AE159" s="1731"/>
      <c r="AF159" s="1731"/>
      <c r="AG159" s="1731"/>
      <c r="AH159" s="1731"/>
      <c r="AI159" s="1731"/>
      <c r="AJ159" s="1731"/>
      <c r="AK159" s="1731"/>
      <c r="AL159" s="1731"/>
      <c r="AM159" s="1731"/>
      <c r="AN159" s="1731"/>
      <c r="AO159" s="1731"/>
      <c r="AP159" s="1731"/>
      <c r="AQ159" s="1731"/>
      <c r="AR159" s="1731"/>
      <c r="AS159" s="1731"/>
      <c r="AT159" s="1731"/>
      <c r="AU159" s="1731"/>
      <c r="AV159" s="1731"/>
      <c r="AW159" s="1731"/>
      <c r="AX159" s="1731"/>
      <c r="CA159" s="505"/>
      <c r="CB159" s="505"/>
      <c r="CC159" s="505"/>
      <c r="CD159" s="505"/>
      <c r="CE159" s="505"/>
      <c r="CF159" s="505"/>
      <c r="CG159" s="505"/>
      <c r="CH159" s="505"/>
      <c r="CI159" s="505"/>
      <c r="CJ159" s="505"/>
      <c r="CK159" s="505"/>
      <c r="CL159" s="505"/>
      <c r="CM159" s="505"/>
      <c r="CN159" s="505"/>
      <c r="CO159" s="505"/>
      <c r="CP159" s="505"/>
      <c r="CQ159" s="505"/>
      <c r="CR159" s="505"/>
      <c r="CS159" s="505"/>
      <c r="CT159" s="505"/>
      <c r="CU159" s="505"/>
      <c r="CV159" s="505"/>
      <c r="CW159" s="505"/>
      <c r="CX159" s="505"/>
      <c r="CY159" s="505"/>
      <c r="CZ159" s="505"/>
    </row>
    <row r="160" spans="1:104" ht="14.25" customHeight="1" x14ac:dyDescent="0.25">
      <c r="A160" s="3412" t="s">
        <v>1776</v>
      </c>
      <c r="B160" s="3161"/>
      <c r="C160" s="3149"/>
      <c r="D160" s="3148" t="s">
        <v>82</v>
      </c>
      <c r="E160" s="3161"/>
      <c r="F160" s="3149"/>
      <c r="G160" s="3143" t="s">
        <v>1777</v>
      </c>
      <c r="H160" s="3124"/>
      <c r="I160" s="3124"/>
      <c r="J160" s="3124"/>
      <c r="K160" s="3124"/>
      <c r="L160" s="3124"/>
      <c r="M160" s="3124"/>
      <c r="N160" s="3124"/>
      <c r="O160" s="3124"/>
      <c r="P160" s="3124"/>
      <c r="Q160" s="3124"/>
      <c r="R160" s="3124"/>
      <c r="S160" s="3124"/>
      <c r="T160" s="3124"/>
      <c r="U160" s="3124"/>
      <c r="V160" s="3124"/>
      <c r="W160" s="3124"/>
      <c r="X160" s="3124"/>
      <c r="Y160" s="3124"/>
      <c r="Z160" s="3124"/>
      <c r="AA160" s="3124"/>
      <c r="AB160" s="3124"/>
      <c r="AC160" s="3124"/>
      <c r="AD160" s="3124"/>
      <c r="AE160" s="3124"/>
      <c r="AF160" s="3124"/>
      <c r="AG160" s="3124"/>
      <c r="AH160" s="3124"/>
      <c r="AI160" s="3124"/>
      <c r="AJ160" s="3124"/>
      <c r="AK160" s="3124"/>
      <c r="AL160" s="3124"/>
      <c r="AM160" s="3124"/>
      <c r="AN160" s="3124"/>
      <c r="AO160" s="3124"/>
      <c r="AP160" s="3135"/>
      <c r="AQ160" s="3167" t="s">
        <v>1709</v>
      </c>
      <c r="AR160" s="3162" t="s">
        <v>464</v>
      </c>
      <c r="AS160" s="3162" t="s">
        <v>1618</v>
      </c>
      <c r="AT160" s="3162" t="s">
        <v>1640</v>
      </c>
      <c r="AU160" s="3383" t="s">
        <v>1713</v>
      </c>
      <c r="AV160" s="3383" t="s">
        <v>1621</v>
      </c>
      <c r="AW160" s="3383" t="s">
        <v>1622</v>
      </c>
      <c r="AX160" s="3235" t="s">
        <v>42</v>
      </c>
      <c r="CA160" s="505"/>
      <c r="CB160" s="505"/>
      <c r="CC160" s="505"/>
      <c r="CD160" s="505"/>
      <c r="CE160" s="505"/>
      <c r="CF160" s="505"/>
      <c r="CG160" s="505"/>
      <c r="CH160" s="505"/>
      <c r="CI160" s="505"/>
      <c r="CJ160" s="505"/>
      <c r="CK160" s="505"/>
      <c r="CL160" s="505"/>
      <c r="CM160" s="505"/>
      <c r="CN160" s="505"/>
      <c r="CO160" s="505"/>
      <c r="CP160" s="505"/>
      <c r="CQ160" s="505"/>
      <c r="CR160" s="505"/>
      <c r="CS160" s="505"/>
      <c r="CT160" s="505"/>
      <c r="CU160" s="505"/>
      <c r="CV160" s="505"/>
      <c r="CW160" s="505"/>
      <c r="CX160" s="505"/>
      <c r="CY160" s="505"/>
      <c r="CZ160" s="505"/>
    </row>
    <row r="161" spans="1:104" ht="18" customHeight="1" x14ac:dyDescent="0.25">
      <c r="A161" s="3179"/>
      <c r="B161" s="3131"/>
      <c r="C161" s="3180"/>
      <c r="D161" s="3150"/>
      <c r="E161" s="3142"/>
      <c r="F161" s="3140"/>
      <c r="G161" s="3381" t="s">
        <v>485</v>
      </c>
      <c r="H161" s="3122"/>
      <c r="I161" s="3143" t="s">
        <v>389</v>
      </c>
      <c r="J161" s="3122"/>
      <c r="K161" s="3134" t="s">
        <v>390</v>
      </c>
      <c r="L161" s="3122"/>
      <c r="M161" s="3143" t="s">
        <v>1623</v>
      </c>
      <c r="N161" s="3122"/>
      <c r="O161" s="3143" t="s">
        <v>392</v>
      </c>
      <c r="P161" s="3122"/>
      <c r="Q161" s="3143" t="s">
        <v>393</v>
      </c>
      <c r="R161" s="3122"/>
      <c r="S161" s="3143" t="s">
        <v>394</v>
      </c>
      <c r="T161" s="3122"/>
      <c r="U161" s="3143" t="s">
        <v>395</v>
      </c>
      <c r="V161" s="3122"/>
      <c r="W161" s="3143" t="s">
        <v>1624</v>
      </c>
      <c r="X161" s="3122"/>
      <c r="Y161" s="3143" t="s">
        <v>312</v>
      </c>
      <c r="Z161" s="3122"/>
      <c r="AA161" s="3143" t="s">
        <v>313</v>
      </c>
      <c r="AB161" s="3122"/>
      <c r="AC161" s="3143" t="s">
        <v>1625</v>
      </c>
      <c r="AD161" s="3122"/>
      <c r="AE161" s="3143" t="s">
        <v>1626</v>
      </c>
      <c r="AF161" s="3122"/>
      <c r="AG161" s="3143" t="s">
        <v>1627</v>
      </c>
      <c r="AH161" s="3122"/>
      <c r="AI161" s="3143" t="s">
        <v>1628</v>
      </c>
      <c r="AJ161" s="3122"/>
      <c r="AK161" s="3143" t="s">
        <v>1629</v>
      </c>
      <c r="AL161" s="3122"/>
      <c r="AM161" s="3143" t="s">
        <v>1630</v>
      </c>
      <c r="AN161" s="3122"/>
      <c r="AO161" s="3143" t="s">
        <v>955</v>
      </c>
      <c r="AP161" s="3135"/>
      <c r="AQ161" s="3170"/>
      <c r="AR161" s="3269"/>
      <c r="AS161" s="3269"/>
      <c r="AT161" s="3269"/>
      <c r="AU161" s="3269"/>
      <c r="AV161" s="3269"/>
      <c r="AW161" s="3269"/>
      <c r="AX161" s="3180"/>
      <c r="CA161" s="505"/>
      <c r="CB161" s="505"/>
      <c r="CC161" s="505"/>
      <c r="CD161" s="505"/>
      <c r="CE161" s="505"/>
      <c r="CF161" s="505"/>
      <c r="CG161" s="505"/>
      <c r="CH161" s="505"/>
      <c r="CI161" s="505"/>
      <c r="CJ161" s="505"/>
      <c r="CK161" s="505"/>
      <c r="CL161" s="505"/>
      <c r="CM161" s="505"/>
      <c r="CN161" s="505"/>
      <c r="CO161" s="505"/>
      <c r="CP161" s="505"/>
      <c r="CQ161" s="505"/>
      <c r="CR161" s="505"/>
      <c r="CS161" s="505"/>
      <c r="CT161" s="505"/>
      <c r="CU161" s="505"/>
      <c r="CV161" s="505"/>
      <c r="CW161" s="505"/>
      <c r="CX161" s="505"/>
      <c r="CY161" s="505"/>
      <c r="CZ161" s="505"/>
    </row>
    <row r="162" spans="1:104" ht="15" customHeight="1" x14ac:dyDescent="0.25">
      <c r="A162" s="3150"/>
      <c r="B162" s="3142"/>
      <c r="C162" s="3140"/>
      <c r="D162" s="27" t="s">
        <v>1778</v>
      </c>
      <c r="E162" s="1800" t="s">
        <v>63</v>
      </c>
      <c r="F162" s="1743" t="s">
        <v>64</v>
      </c>
      <c r="G162" s="27" t="s">
        <v>63</v>
      </c>
      <c r="H162" s="1743" t="s">
        <v>64</v>
      </c>
      <c r="I162" s="27" t="s">
        <v>63</v>
      </c>
      <c r="J162" s="1743" t="s">
        <v>64</v>
      </c>
      <c r="K162" s="27" t="s">
        <v>63</v>
      </c>
      <c r="L162" s="1743" t="s">
        <v>64</v>
      </c>
      <c r="M162" s="27" t="s">
        <v>63</v>
      </c>
      <c r="N162" s="1743" t="s">
        <v>64</v>
      </c>
      <c r="O162" s="27" t="s">
        <v>63</v>
      </c>
      <c r="P162" s="1743" t="s">
        <v>64</v>
      </c>
      <c r="Q162" s="27" t="s">
        <v>63</v>
      </c>
      <c r="R162" s="1743" t="s">
        <v>64</v>
      </c>
      <c r="S162" s="27" t="s">
        <v>63</v>
      </c>
      <c r="T162" s="1743" t="s">
        <v>64</v>
      </c>
      <c r="U162" s="27" t="s">
        <v>63</v>
      </c>
      <c r="V162" s="1743" t="s">
        <v>64</v>
      </c>
      <c r="W162" s="27" t="s">
        <v>63</v>
      </c>
      <c r="X162" s="1743" t="s">
        <v>64</v>
      </c>
      <c r="Y162" s="27" t="s">
        <v>63</v>
      </c>
      <c r="Z162" s="1743" t="s">
        <v>64</v>
      </c>
      <c r="AA162" s="27" t="s">
        <v>63</v>
      </c>
      <c r="AB162" s="1743" t="s">
        <v>64</v>
      </c>
      <c r="AC162" s="27" t="s">
        <v>63</v>
      </c>
      <c r="AD162" s="1743" t="s">
        <v>64</v>
      </c>
      <c r="AE162" s="27" t="s">
        <v>63</v>
      </c>
      <c r="AF162" s="1743" t="s">
        <v>64</v>
      </c>
      <c r="AG162" s="27" t="s">
        <v>63</v>
      </c>
      <c r="AH162" s="1743" t="s">
        <v>64</v>
      </c>
      <c r="AI162" s="27" t="s">
        <v>63</v>
      </c>
      <c r="AJ162" s="1743" t="s">
        <v>64</v>
      </c>
      <c r="AK162" s="27" t="s">
        <v>63</v>
      </c>
      <c r="AL162" s="1743" t="s">
        <v>64</v>
      </c>
      <c r="AM162" s="27" t="s">
        <v>63</v>
      </c>
      <c r="AN162" s="1743" t="s">
        <v>64</v>
      </c>
      <c r="AO162" s="27" t="s">
        <v>63</v>
      </c>
      <c r="AP162" s="1810" t="s">
        <v>64</v>
      </c>
      <c r="AQ162" s="3168"/>
      <c r="AR162" s="3163"/>
      <c r="AS162" s="3163"/>
      <c r="AT162" s="3163"/>
      <c r="AU162" s="3163"/>
      <c r="AV162" s="3163"/>
      <c r="AW162" s="3163"/>
      <c r="AX162" s="3140"/>
      <c r="CA162" s="505"/>
      <c r="CB162" s="505"/>
      <c r="CC162" s="505"/>
      <c r="CD162" s="505"/>
      <c r="CE162" s="505"/>
      <c r="CF162" s="505"/>
      <c r="CG162" s="505"/>
      <c r="CH162" s="505"/>
      <c r="CI162" s="505"/>
      <c r="CJ162" s="505"/>
      <c r="CK162" s="505"/>
      <c r="CL162" s="505"/>
      <c r="CM162" s="505"/>
      <c r="CN162" s="505"/>
      <c r="CO162" s="505"/>
      <c r="CP162" s="505"/>
      <c r="CQ162" s="505"/>
      <c r="CR162" s="505"/>
      <c r="CS162" s="505"/>
      <c r="CT162" s="505"/>
      <c r="CU162" s="505"/>
      <c r="CV162" s="505"/>
      <c r="CW162" s="505"/>
      <c r="CX162" s="505"/>
      <c r="CY162" s="505"/>
      <c r="CZ162" s="505"/>
    </row>
    <row r="163" spans="1:104" ht="15" customHeight="1" x14ac:dyDescent="0.25">
      <c r="A163" s="3418" t="s">
        <v>1779</v>
      </c>
      <c r="B163" s="3247"/>
      <c r="C163" s="3152"/>
      <c r="D163" s="151">
        <f t="shared" ref="D163:D173" si="315">E163+F163</f>
        <v>0</v>
      </c>
      <c r="E163" s="151">
        <f t="shared" ref="E163:F163" si="316">SUM(G163+I163+K163+M163+O163+Q163+S163+U163+W163+Y163+AA163+AC163+AE163+AG163+AI163+AK163+AM163+AO163)</f>
        <v>0</v>
      </c>
      <c r="F163" s="250">
        <f t="shared" si="316"/>
        <v>0</v>
      </c>
      <c r="G163" s="126"/>
      <c r="H163" s="351"/>
      <c r="I163" s="2078"/>
      <c r="J163" s="351"/>
      <c r="K163" s="2078"/>
      <c r="L163" s="351"/>
      <c r="M163" s="2078"/>
      <c r="N163" s="351"/>
      <c r="O163" s="127"/>
      <c r="P163" s="351"/>
      <c r="Q163" s="127"/>
      <c r="R163" s="351"/>
      <c r="S163" s="127"/>
      <c r="T163" s="351"/>
      <c r="U163" s="2078"/>
      <c r="V163" s="351"/>
      <c r="W163" s="2078"/>
      <c r="X163" s="351"/>
      <c r="Y163" s="2078"/>
      <c r="Z163" s="351"/>
      <c r="AA163" s="2078"/>
      <c r="AB163" s="351"/>
      <c r="AC163" s="2078"/>
      <c r="AD163" s="351"/>
      <c r="AE163" s="2078"/>
      <c r="AF163" s="351"/>
      <c r="AG163" s="2078"/>
      <c r="AH163" s="351"/>
      <c r="AI163" s="2078"/>
      <c r="AJ163" s="351"/>
      <c r="AK163" s="2078"/>
      <c r="AL163" s="351"/>
      <c r="AM163" s="2078"/>
      <c r="AN163" s="351"/>
      <c r="AO163" s="2078"/>
      <c r="AP163" s="378"/>
      <c r="AQ163" s="440"/>
      <c r="AR163" s="1845"/>
      <c r="AS163" s="1845"/>
      <c r="AT163" s="1845"/>
      <c r="AU163" s="1845"/>
      <c r="AV163" s="1845"/>
      <c r="AW163" s="1845"/>
      <c r="AX163" s="1844"/>
      <c r="AY163" s="240" t="str">
        <f t="shared" ref="AY163:AY173" si="317">CA163&amp;CB163&amp;CC163&amp;CD163&amp;CE163&amp;CF163&amp;CG163&amp;CH163</f>
        <v/>
      </c>
      <c r="CA163" s="2486" t="str">
        <f t="shared" ref="CA163:CA173" si="318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486" t="str">
        <f t="shared" ref="CB163:CB173" si="319">IF(AND(F163&gt;0,AR163="")," * No olvide digitar la variable Gestante. Digite Cero si no tiene.",IF(AR163&gt;F163," * La variable Gestante no pueden superar el Total Mujeres.",""))</f>
        <v/>
      </c>
      <c r="CC163" s="2486" t="str">
        <f t="shared" ref="CC163:CC173" si="32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486" t="str">
        <f t="shared" ref="CD163:CD173" si="321">IF(AND($D163&gt;0,AT163=""),"  * No olvide digitar la variable Compra de servicio. Digite Cero si no tiene.",IF(AT163&gt;$D163," * La variable Compra de servicio no pueden superar el Total Ambos Sexos.",""))</f>
        <v/>
      </c>
      <c r="CE163" s="2486" t="str">
        <f t="shared" ref="CE163:CE173" si="322">IF(AND($D163&gt;0,AU163="")," * No olvide digitar la variable Usuario con Discapacidad. Digite Cero si no tiene.",IF(AU163&gt;$D163," * La variable Usuario con Discapacidad no pueden superar el Total Ambos Sexos.",""))</f>
        <v/>
      </c>
      <c r="CF163" s="2486" t="str">
        <f t="shared" ref="CF163:CF173" si="323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486" t="str">
        <f t="shared" ref="CG163:CG173" si="324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486" t="str">
        <f t="shared" ref="CH163:CH173" si="325">IF(AND($D163&gt;0,AX163=""),"  * No olvide digitar la variable Migrantes. Digite Cero si no tiene.",IF(AX163&gt;$D163," * La variable Migrantes no pueden superar el Total Ambos Sexos.",""))</f>
        <v/>
      </c>
      <c r="CI163" s="505"/>
      <c r="CJ163" s="505"/>
      <c r="CK163" s="505"/>
      <c r="CL163" s="505"/>
      <c r="CM163" s="505"/>
      <c r="CN163" s="505"/>
      <c r="CO163" s="2487">
        <f t="shared" ref="CO163:CO173" si="326">IF(AND(Y163+Z163&gt;0,AQ163=""),1,IF(AQ163&gt;Y163+Z163,1,0))</f>
        <v>0</v>
      </c>
      <c r="CP163" s="2487">
        <f t="shared" ref="CP163:CP173" si="327">IF(AND(F163&gt;0,AR163=""),1,IF(AR163&gt;F163,1,0))</f>
        <v>0</v>
      </c>
      <c r="CQ163" s="2487">
        <f t="shared" ref="CQ163:CQ173" si="328">IF(AND(AK163+AL163&gt;0,AS163=""),1,IF(AS163&gt;AK163+AL163,1,0))</f>
        <v>0</v>
      </c>
      <c r="CR163" s="2487">
        <f t="shared" ref="CR163:CR173" si="329">IF(AND(D163&gt;0,AT163=""),1,IF(AT163&gt;D163,1,0))</f>
        <v>0</v>
      </c>
      <c r="CS163" s="2487">
        <f t="shared" ref="CS163:CV163" si="330">IF(AND($D163&gt;0,AU163=""),1,IF(AU163&gt;$D163,1,0))</f>
        <v>0</v>
      </c>
      <c r="CT163" s="2487">
        <f t="shared" si="330"/>
        <v>0</v>
      </c>
      <c r="CU163" s="2487">
        <f t="shared" si="330"/>
        <v>0</v>
      </c>
      <c r="CV163" s="2487">
        <f t="shared" si="330"/>
        <v>0</v>
      </c>
      <c r="CW163" s="505"/>
      <c r="CX163" s="505"/>
      <c r="CY163" s="505"/>
      <c r="CZ163" s="505"/>
    </row>
    <row r="164" spans="1:104" ht="14.25" customHeight="1" x14ac:dyDescent="0.25">
      <c r="A164" s="3403" t="s">
        <v>1780</v>
      </c>
      <c r="B164" s="3386"/>
      <c r="C164" s="3157"/>
      <c r="D164" s="155">
        <f t="shared" si="315"/>
        <v>0</v>
      </c>
      <c r="E164" s="155">
        <f t="shared" ref="E164:F164" si="331">SUM(G164+I164+K164+M164+O164+Q164+S164+U164+W164+Y164+AA164+AC164+AE164+AG164+AI164+AK164+AM164+AO164)</f>
        <v>0</v>
      </c>
      <c r="F164" s="252">
        <f t="shared" si="331"/>
        <v>0</v>
      </c>
      <c r="G164" s="355"/>
      <c r="H164" s="356"/>
      <c r="I164" s="2084"/>
      <c r="J164" s="356"/>
      <c r="K164" s="2084"/>
      <c r="L164" s="356"/>
      <c r="M164" s="2084"/>
      <c r="N164" s="356"/>
      <c r="O164" s="452"/>
      <c r="P164" s="356"/>
      <c r="Q164" s="452"/>
      <c r="R164" s="356"/>
      <c r="S164" s="452"/>
      <c r="T164" s="356"/>
      <c r="U164" s="2084"/>
      <c r="V164" s="356"/>
      <c r="W164" s="2084"/>
      <c r="X164" s="356"/>
      <c r="Y164" s="2084"/>
      <c r="Z164" s="356"/>
      <c r="AA164" s="2084"/>
      <c r="AB164" s="356"/>
      <c r="AC164" s="2084"/>
      <c r="AD164" s="356"/>
      <c r="AE164" s="2084"/>
      <c r="AF164" s="356"/>
      <c r="AG164" s="2084"/>
      <c r="AH164" s="356"/>
      <c r="AI164" s="2084"/>
      <c r="AJ164" s="356"/>
      <c r="AK164" s="2084"/>
      <c r="AL164" s="356"/>
      <c r="AM164" s="2084"/>
      <c r="AN164" s="356"/>
      <c r="AO164" s="2084"/>
      <c r="AP164" s="362"/>
      <c r="AQ164" s="443"/>
      <c r="AR164" s="1845"/>
      <c r="AS164" s="1845"/>
      <c r="AT164" s="1845"/>
      <c r="AU164" s="1845"/>
      <c r="AV164" s="1845"/>
      <c r="AW164" s="1845"/>
      <c r="AX164" s="1844"/>
      <c r="AY164" s="240" t="str">
        <f t="shared" si="317"/>
        <v/>
      </c>
      <c r="CA164" s="2486" t="str">
        <f t="shared" si="318"/>
        <v/>
      </c>
      <c r="CB164" s="2486" t="str">
        <f t="shared" si="319"/>
        <v/>
      </c>
      <c r="CC164" s="2486" t="str">
        <f t="shared" si="320"/>
        <v/>
      </c>
      <c r="CD164" s="2486" t="str">
        <f t="shared" si="321"/>
        <v/>
      </c>
      <c r="CE164" s="2486" t="str">
        <f t="shared" si="322"/>
        <v/>
      </c>
      <c r="CF164" s="2486" t="str">
        <f t="shared" si="323"/>
        <v/>
      </c>
      <c r="CG164" s="2486" t="str">
        <f t="shared" si="324"/>
        <v/>
      </c>
      <c r="CH164" s="2486" t="str">
        <f t="shared" si="325"/>
        <v/>
      </c>
      <c r="CI164" s="505"/>
      <c r="CJ164" s="505"/>
      <c r="CK164" s="505"/>
      <c r="CL164" s="505"/>
      <c r="CM164" s="505"/>
      <c r="CN164" s="505"/>
      <c r="CO164" s="2487">
        <f t="shared" si="326"/>
        <v>0</v>
      </c>
      <c r="CP164" s="2487">
        <f t="shared" si="327"/>
        <v>0</v>
      </c>
      <c r="CQ164" s="2487">
        <f t="shared" si="328"/>
        <v>0</v>
      </c>
      <c r="CR164" s="2487">
        <f t="shared" si="329"/>
        <v>0</v>
      </c>
      <c r="CS164" s="2487">
        <f t="shared" ref="CS164:CV164" si="332">IF(AND($D164&gt;0,AU164=""),1,IF(AU164&gt;$D164,1,0))</f>
        <v>0</v>
      </c>
      <c r="CT164" s="2487">
        <f t="shared" si="332"/>
        <v>0</v>
      </c>
      <c r="CU164" s="2487">
        <f t="shared" si="332"/>
        <v>0</v>
      </c>
      <c r="CV164" s="2487">
        <f t="shared" si="332"/>
        <v>0</v>
      </c>
      <c r="CW164" s="505"/>
      <c r="CX164" s="505"/>
      <c r="CY164" s="505"/>
      <c r="CZ164" s="505"/>
    </row>
    <row r="165" spans="1:104" ht="15" customHeight="1" x14ac:dyDescent="0.25">
      <c r="A165" s="3156" t="s">
        <v>1781</v>
      </c>
      <c r="B165" s="3386"/>
      <c r="C165" s="3157"/>
      <c r="D165" s="155">
        <f t="shared" si="315"/>
        <v>0</v>
      </c>
      <c r="E165" s="155">
        <f t="shared" ref="E165:F165" si="333">SUM(G165+I165+K165+M165+O165+Q165+S165+U165+W165+Y165+AA165+AC165+AE165+AG165+AI165+AK165+AM165+AO165)</f>
        <v>0</v>
      </c>
      <c r="F165" s="252">
        <f t="shared" si="333"/>
        <v>0</v>
      </c>
      <c r="G165" s="355"/>
      <c r="H165" s="356"/>
      <c r="I165" s="2084"/>
      <c r="J165" s="356"/>
      <c r="K165" s="2084"/>
      <c r="L165" s="356"/>
      <c r="M165" s="2084"/>
      <c r="N165" s="356"/>
      <c r="O165" s="452"/>
      <c r="P165" s="356"/>
      <c r="Q165" s="452"/>
      <c r="R165" s="356"/>
      <c r="S165" s="452"/>
      <c r="T165" s="356"/>
      <c r="U165" s="2084"/>
      <c r="V165" s="356"/>
      <c r="W165" s="2084"/>
      <c r="X165" s="356"/>
      <c r="Y165" s="2084"/>
      <c r="Z165" s="356"/>
      <c r="AA165" s="2084"/>
      <c r="AB165" s="356"/>
      <c r="AC165" s="2084"/>
      <c r="AD165" s="356"/>
      <c r="AE165" s="2084"/>
      <c r="AF165" s="356"/>
      <c r="AG165" s="2084"/>
      <c r="AH165" s="356"/>
      <c r="AI165" s="2084"/>
      <c r="AJ165" s="356"/>
      <c r="AK165" s="2084"/>
      <c r="AL165" s="356"/>
      <c r="AM165" s="2084"/>
      <c r="AN165" s="356"/>
      <c r="AO165" s="2084"/>
      <c r="AP165" s="362"/>
      <c r="AQ165" s="443"/>
      <c r="AR165" s="1845"/>
      <c r="AS165" s="1845"/>
      <c r="AT165" s="1845"/>
      <c r="AU165" s="1845"/>
      <c r="AV165" s="1845"/>
      <c r="AW165" s="1845"/>
      <c r="AX165" s="1844"/>
      <c r="AY165" s="240" t="str">
        <f t="shared" si="317"/>
        <v/>
      </c>
      <c r="CA165" s="2486" t="str">
        <f t="shared" si="318"/>
        <v/>
      </c>
      <c r="CB165" s="2486" t="str">
        <f t="shared" si="319"/>
        <v/>
      </c>
      <c r="CC165" s="2486" t="str">
        <f t="shared" si="320"/>
        <v/>
      </c>
      <c r="CD165" s="2486" t="str">
        <f t="shared" si="321"/>
        <v/>
      </c>
      <c r="CE165" s="2486" t="str">
        <f t="shared" si="322"/>
        <v/>
      </c>
      <c r="CF165" s="2486" t="str">
        <f t="shared" si="323"/>
        <v/>
      </c>
      <c r="CG165" s="2486" t="str">
        <f t="shared" si="324"/>
        <v/>
      </c>
      <c r="CH165" s="2486" t="str">
        <f t="shared" si="325"/>
        <v/>
      </c>
      <c r="CI165" s="505"/>
      <c r="CJ165" s="505"/>
      <c r="CK165" s="505"/>
      <c r="CL165" s="505"/>
      <c r="CM165" s="505"/>
      <c r="CN165" s="505"/>
      <c r="CO165" s="2487">
        <f t="shared" si="326"/>
        <v>0</v>
      </c>
      <c r="CP165" s="2487">
        <f t="shared" si="327"/>
        <v>0</v>
      </c>
      <c r="CQ165" s="2487">
        <f t="shared" si="328"/>
        <v>0</v>
      </c>
      <c r="CR165" s="2487">
        <f t="shared" si="329"/>
        <v>0</v>
      </c>
      <c r="CS165" s="2487">
        <f t="shared" ref="CS165:CV165" si="334">IF(AND($D165&gt;0,AU165=""),1,IF(AU165&gt;$D165,1,0))</f>
        <v>0</v>
      </c>
      <c r="CT165" s="2487">
        <f t="shared" si="334"/>
        <v>0</v>
      </c>
      <c r="CU165" s="2487">
        <f t="shared" si="334"/>
        <v>0</v>
      </c>
      <c r="CV165" s="2487">
        <f t="shared" si="334"/>
        <v>0</v>
      </c>
      <c r="CW165" s="505"/>
      <c r="CX165" s="505"/>
      <c r="CY165" s="505"/>
      <c r="CZ165" s="505"/>
    </row>
    <row r="166" spans="1:104" ht="15" customHeight="1" x14ac:dyDescent="0.25">
      <c r="A166" s="3391" t="s">
        <v>1782</v>
      </c>
      <c r="B166" s="3386"/>
      <c r="C166" s="3157"/>
      <c r="D166" s="155">
        <f t="shared" si="315"/>
        <v>0</v>
      </c>
      <c r="E166" s="155">
        <f t="shared" ref="E166:F166" si="335">SUM(G166+I166+K166+M166+O166+Q166+S166+U166+W166+Y166+AA166+AC166+AE166+AG166+AI166+AK166+AM166+AO166)</f>
        <v>0</v>
      </c>
      <c r="F166" s="252">
        <f t="shared" si="335"/>
        <v>0</v>
      </c>
      <c r="G166" s="355"/>
      <c r="H166" s="356"/>
      <c r="I166" s="2084"/>
      <c r="J166" s="356"/>
      <c r="K166" s="2084"/>
      <c r="L166" s="356"/>
      <c r="M166" s="2084"/>
      <c r="N166" s="356"/>
      <c r="O166" s="452"/>
      <c r="P166" s="356"/>
      <c r="Q166" s="452"/>
      <c r="R166" s="356"/>
      <c r="S166" s="452"/>
      <c r="T166" s="356"/>
      <c r="U166" s="2084"/>
      <c r="V166" s="356"/>
      <c r="W166" s="2084"/>
      <c r="X166" s="356"/>
      <c r="Y166" s="2084"/>
      <c r="Z166" s="356"/>
      <c r="AA166" s="2084"/>
      <c r="AB166" s="356"/>
      <c r="AC166" s="2084"/>
      <c r="AD166" s="356"/>
      <c r="AE166" s="2084"/>
      <c r="AF166" s="356"/>
      <c r="AG166" s="2084"/>
      <c r="AH166" s="356"/>
      <c r="AI166" s="2084"/>
      <c r="AJ166" s="356"/>
      <c r="AK166" s="2084"/>
      <c r="AL166" s="356"/>
      <c r="AM166" s="2084"/>
      <c r="AN166" s="356"/>
      <c r="AO166" s="2084"/>
      <c r="AP166" s="362"/>
      <c r="AQ166" s="443"/>
      <c r="AR166" s="1845"/>
      <c r="AS166" s="1845"/>
      <c r="AT166" s="1845"/>
      <c r="AU166" s="1845"/>
      <c r="AV166" s="1845"/>
      <c r="AW166" s="1845"/>
      <c r="AX166" s="1844"/>
      <c r="AY166" s="240" t="str">
        <f t="shared" si="317"/>
        <v/>
      </c>
      <c r="CA166" s="2486" t="str">
        <f t="shared" si="318"/>
        <v/>
      </c>
      <c r="CB166" s="2486" t="str">
        <f t="shared" si="319"/>
        <v/>
      </c>
      <c r="CC166" s="2486" t="str">
        <f t="shared" si="320"/>
        <v/>
      </c>
      <c r="CD166" s="2486" t="str">
        <f t="shared" si="321"/>
        <v/>
      </c>
      <c r="CE166" s="2486" t="str">
        <f t="shared" si="322"/>
        <v/>
      </c>
      <c r="CF166" s="2486" t="str">
        <f t="shared" si="323"/>
        <v/>
      </c>
      <c r="CG166" s="2486" t="str">
        <f t="shared" si="324"/>
        <v/>
      </c>
      <c r="CH166" s="2486" t="str">
        <f t="shared" si="325"/>
        <v/>
      </c>
      <c r="CI166" s="505"/>
      <c r="CJ166" s="505"/>
      <c r="CK166" s="505"/>
      <c r="CL166" s="505"/>
      <c r="CM166" s="505"/>
      <c r="CN166" s="505"/>
      <c r="CO166" s="2487">
        <f t="shared" si="326"/>
        <v>0</v>
      </c>
      <c r="CP166" s="2487">
        <f t="shared" si="327"/>
        <v>0</v>
      </c>
      <c r="CQ166" s="2487">
        <f t="shared" si="328"/>
        <v>0</v>
      </c>
      <c r="CR166" s="2487">
        <f t="shared" si="329"/>
        <v>0</v>
      </c>
      <c r="CS166" s="2487">
        <f t="shared" ref="CS166:CV166" si="336">IF(AND($D166&gt;0,AU166=""),1,IF(AU166&gt;$D166,1,0))</f>
        <v>0</v>
      </c>
      <c r="CT166" s="2487">
        <f t="shared" si="336"/>
        <v>0</v>
      </c>
      <c r="CU166" s="2487">
        <f t="shared" si="336"/>
        <v>0</v>
      </c>
      <c r="CV166" s="2487">
        <f t="shared" si="336"/>
        <v>0</v>
      </c>
      <c r="CW166" s="505"/>
      <c r="CX166" s="505"/>
      <c r="CY166" s="505"/>
      <c r="CZ166" s="505"/>
    </row>
    <row r="167" spans="1:104" ht="15" customHeight="1" x14ac:dyDescent="0.25">
      <c r="A167" s="3391" t="s">
        <v>1783</v>
      </c>
      <c r="B167" s="3386"/>
      <c r="C167" s="3157"/>
      <c r="D167" s="155">
        <f t="shared" si="315"/>
        <v>0</v>
      </c>
      <c r="E167" s="155">
        <f t="shared" ref="E167:F167" si="337">SUM(G167+I167+K167+M167+O167+Q167+S167+U167+W167+Y167+AA167+AC167+AE167+AG167+AI167+AK167+AM167+AO167)</f>
        <v>0</v>
      </c>
      <c r="F167" s="252">
        <f t="shared" si="337"/>
        <v>0</v>
      </c>
      <c r="G167" s="355"/>
      <c r="H167" s="356"/>
      <c r="I167" s="2084"/>
      <c r="J167" s="356"/>
      <c r="K167" s="2084"/>
      <c r="L167" s="356"/>
      <c r="M167" s="2084"/>
      <c r="N167" s="356"/>
      <c r="O167" s="452"/>
      <c r="P167" s="356"/>
      <c r="Q167" s="452"/>
      <c r="R167" s="356"/>
      <c r="S167" s="452"/>
      <c r="T167" s="356"/>
      <c r="U167" s="2084"/>
      <c r="V167" s="356"/>
      <c r="W167" s="2084"/>
      <c r="X167" s="356"/>
      <c r="Y167" s="2084"/>
      <c r="Z167" s="356"/>
      <c r="AA167" s="2084"/>
      <c r="AB167" s="356"/>
      <c r="AC167" s="2084"/>
      <c r="AD167" s="356"/>
      <c r="AE167" s="2084"/>
      <c r="AF167" s="356"/>
      <c r="AG167" s="2084"/>
      <c r="AH167" s="356"/>
      <c r="AI167" s="2084"/>
      <c r="AJ167" s="356"/>
      <c r="AK167" s="2084"/>
      <c r="AL167" s="356"/>
      <c r="AM167" s="2084"/>
      <c r="AN167" s="356"/>
      <c r="AO167" s="2084"/>
      <c r="AP167" s="362"/>
      <c r="AQ167" s="443"/>
      <c r="AR167" s="1845"/>
      <c r="AS167" s="1845"/>
      <c r="AT167" s="1845"/>
      <c r="AU167" s="1845"/>
      <c r="AV167" s="1845"/>
      <c r="AW167" s="1845"/>
      <c r="AX167" s="1844"/>
      <c r="AY167" s="240" t="str">
        <f t="shared" si="317"/>
        <v/>
      </c>
      <c r="CA167" s="2486" t="str">
        <f t="shared" si="318"/>
        <v/>
      </c>
      <c r="CB167" s="2486" t="str">
        <f t="shared" si="319"/>
        <v/>
      </c>
      <c r="CC167" s="2486" t="str">
        <f t="shared" si="320"/>
        <v/>
      </c>
      <c r="CD167" s="2486" t="str">
        <f t="shared" si="321"/>
        <v/>
      </c>
      <c r="CE167" s="2486" t="str">
        <f t="shared" si="322"/>
        <v/>
      </c>
      <c r="CF167" s="2486" t="str">
        <f t="shared" si="323"/>
        <v/>
      </c>
      <c r="CG167" s="2486" t="str">
        <f t="shared" si="324"/>
        <v/>
      </c>
      <c r="CH167" s="2486" t="str">
        <f t="shared" si="325"/>
        <v/>
      </c>
      <c r="CI167" s="505"/>
      <c r="CJ167" s="505"/>
      <c r="CK167" s="505"/>
      <c r="CL167" s="505"/>
      <c r="CM167" s="505"/>
      <c r="CN167" s="505"/>
      <c r="CO167" s="2487">
        <f t="shared" si="326"/>
        <v>0</v>
      </c>
      <c r="CP167" s="2487">
        <f t="shared" si="327"/>
        <v>0</v>
      </c>
      <c r="CQ167" s="2487">
        <f t="shared" si="328"/>
        <v>0</v>
      </c>
      <c r="CR167" s="2487">
        <f t="shared" si="329"/>
        <v>0</v>
      </c>
      <c r="CS167" s="2487">
        <f t="shared" ref="CS167:CV167" si="338">IF(AND($D167&gt;0,AU167=""),1,IF(AU167&gt;$D167,1,0))</f>
        <v>0</v>
      </c>
      <c r="CT167" s="2487">
        <f t="shared" si="338"/>
        <v>0</v>
      </c>
      <c r="CU167" s="2487">
        <f t="shared" si="338"/>
        <v>0</v>
      </c>
      <c r="CV167" s="2487">
        <f t="shared" si="338"/>
        <v>0</v>
      </c>
      <c r="CW167" s="505"/>
      <c r="CX167" s="505"/>
      <c r="CY167" s="505"/>
      <c r="CZ167" s="505"/>
    </row>
    <row r="168" spans="1:104" ht="15" customHeight="1" x14ac:dyDescent="0.25">
      <c r="A168" s="3391" t="s">
        <v>1784</v>
      </c>
      <c r="B168" s="3386"/>
      <c r="C168" s="3157"/>
      <c r="D168" s="155">
        <f t="shared" si="315"/>
        <v>0</v>
      </c>
      <c r="E168" s="155">
        <f t="shared" ref="E168:F168" si="339">SUM(G168+I168+K168+M168+O168+Q168+S168+U168+W168+Y168+AA168+AC168+AE168+AG168+AI168+AK168+AM168+AO168)</f>
        <v>0</v>
      </c>
      <c r="F168" s="252">
        <f t="shared" si="339"/>
        <v>0</v>
      </c>
      <c r="G168" s="355"/>
      <c r="H168" s="356"/>
      <c r="I168" s="2084"/>
      <c r="J168" s="356"/>
      <c r="K168" s="2084"/>
      <c r="L168" s="356"/>
      <c r="M168" s="2084"/>
      <c r="N168" s="356"/>
      <c r="O168" s="452"/>
      <c r="P168" s="356"/>
      <c r="Q168" s="452"/>
      <c r="R168" s="356"/>
      <c r="S168" s="452"/>
      <c r="T168" s="356"/>
      <c r="U168" s="2084"/>
      <c r="V168" s="356"/>
      <c r="W168" s="2084"/>
      <c r="X168" s="356"/>
      <c r="Y168" s="2084"/>
      <c r="Z168" s="356"/>
      <c r="AA168" s="2084"/>
      <c r="AB168" s="356"/>
      <c r="AC168" s="2084"/>
      <c r="AD168" s="356"/>
      <c r="AE168" s="2084"/>
      <c r="AF168" s="356"/>
      <c r="AG168" s="2084"/>
      <c r="AH168" s="356"/>
      <c r="AI168" s="2084"/>
      <c r="AJ168" s="356"/>
      <c r="AK168" s="2084"/>
      <c r="AL168" s="356"/>
      <c r="AM168" s="2084"/>
      <c r="AN168" s="356"/>
      <c r="AO168" s="2084"/>
      <c r="AP168" s="362"/>
      <c r="AQ168" s="443"/>
      <c r="AR168" s="1845"/>
      <c r="AS168" s="1845"/>
      <c r="AT168" s="1845"/>
      <c r="AU168" s="1845"/>
      <c r="AV168" s="1845"/>
      <c r="AW168" s="1845"/>
      <c r="AX168" s="1844"/>
      <c r="AY168" s="240" t="str">
        <f t="shared" si="317"/>
        <v/>
      </c>
      <c r="CA168" s="2486" t="str">
        <f t="shared" si="318"/>
        <v/>
      </c>
      <c r="CB168" s="2486" t="str">
        <f t="shared" si="319"/>
        <v/>
      </c>
      <c r="CC168" s="2486" t="str">
        <f t="shared" si="320"/>
        <v/>
      </c>
      <c r="CD168" s="2486" t="str">
        <f t="shared" si="321"/>
        <v/>
      </c>
      <c r="CE168" s="2486" t="str">
        <f t="shared" si="322"/>
        <v/>
      </c>
      <c r="CF168" s="2486" t="str">
        <f t="shared" si="323"/>
        <v/>
      </c>
      <c r="CG168" s="2486" t="str">
        <f t="shared" si="324"/>
        <v/>
      </c>
      <c r="CH168" s="2486" t="str">
        <f t="shared" si="325"/>
        <v/>
      </c>
      <c r="CI168" s="505"/>
      <c r="CJ168" s="505"/>
      <c r="CK168" s="505"/>
      <c r="CL168" s="505"/>
      <c r="CM168" s="505"/>
      <c r="CN168" s="505"/>
      <c r="CO168" s="2487">
        <f t="shared" si="326"/>
        <v>0</v>
      </c>
      <c r="CP168" s="2487">
        <f t="shared" si="327"/>
        <v>0</v>
      </c>
      <c r="CQ168" s="2487">
        <f t="shared" si="328"/>
        <v>0</v>
      </c>
      <c r="CR168" s="2487">
        <f t="shared" si="329"/>
        <v>0</v>
      </c>
      <c r="CS168" s="2487">
        <f t="shared" ref="CS168:CV168" si="340">IF(AND($D168&gt;0,AU168=""),1,IF(AU168&gt;$D168,1,0))</f>
        <v>0</v>
      </c>
      <c r="CT168" s="2487">
        <f t="shared" si="340"/>
        <v>0</v>
      </c>
      <c r="CU168" s="2487">
        <f t="shared" si="340"/>
        <v>0</v>
      </c>
      <c r="CV168" s="2487">
        <f t="shared" si="340"/>
        <v>0</v>
      </c>
      <c r="CW168" s="505"/>
      <c r="CX168" s="505"/>
      <c r="CY168" s="505"/>
      <c r="CZ168" s="505"/>
    </row>
    <row r="169" spans="1:104" ht="15" customHeight="1" x14ac:dyDescent="0.25">
      <c r="A169" s="3391" t="s">
        <v>1785</v>
      </c>
      <c r="B169" s="3386"/>
      <c r="C169" s="3157"/>
      <c r="D169" s="155">
        <f t="shared" si="315"/>
        <v>0</v>
      </c>
      <c r="E169" s="155">
        <f t="shared" ref="E169:F169" si="341">SUM(G169+I169+K169+M169+O169+Q169+S169+U169+W169+Y169+AA169+AC169+AE169+AG169+AI169+AK169+AM169+AO169)</f>
        <v>0</v>
      </c>
      <c r="F169" s="252">
        <f t="shared" si="341"/>
        <v>0</v>
      </c>
      <c r="G169" s="355"/>
      <c r="H169" s="356"/>
      <c r="I169" s="2084"/>
      <c r="J169" s="356"/>
      <c r="K169" s="2084"/>
      <c r="L169" s="356"/>
      <c r="M169" s="2084"/>
      <c r="N169" s="356"/>
      <c r="O169" s="452"/>
      <c r="P169" s="356"/>
      <c r="Q169" s="452"/>
      <c r="R169" s="356"/>
      <c r="S169" s="452"/>
      <c r="T169" s="356"/>
      <c r="U169" s="2084"/>
      <c r="V169" s="356"/>
      <c r="W169" s="2084"/>
      <c r="X169" s="356"/>
      <c r="Y169" s="2084"/>
      <c r="Z169" s="356"/>
      <c r="AA169" s="2084"/>
      <c r="AB169" s="356"/>
      <c r="AC169" s="2084"/>
      <c r="AD169" s="356"/>
      <c r="AE169" s="2084"/>
      <c r="AF169" s="356"/>
      <c r="AG169" s="2084"/>
      <c r="AH169" s="356"/>
      <c r="AI169" s="2084"/>
      <c r="AJ169" s="356"/>
      <c r="AK169" s="2084"/>
      <c r="AL169" s="356"/>
      <c r="AM169" s="2084"/>
      <c r="AN169" s="356"/>
      <c r="AO169" s="2084"/>
      <c r="AP169" s="362"/>
      <c r="AQ169" s="443"/>
      <c r="AR169" s="1845"/>
      <c r="AS169" s="1845"/>
      <c r="AT169" s="1845"/>
      <c r="AU169" s="1845"/>
      <c r="AV169" s="1845"/>
      <c r="AW169" s="1845"/>
      <c r="AX169" s="1844"/>
      <c r="AY169" s="240" t="str">
        <f t="shared" si="317"/>
        <v/>
      </c>
      <c r="CA169" s="2486" t="str">
        <f t="shared" si="318"/>
        <v/>
      </c>
      <c r="CB169" s="2486" t="str">
        <f t="shared" si="319"/>
        <v/>
      </c>
      <c r="CC169" s="2486" t="str">
        <f t="shared" si="320"/>
        <v/>
      </c>
      <c r="CD169" s="2486" t="str">
        <f t="shared" si="321"/>
        <v/>
      </c>
      <c r="CE169" s="2486" t="str">
        <f t="shared" si="322"/>
        <v/>
      </c>
      <c r="CF169" s="2486" t="str">
        <f t="shared" si="323"/>
        <v/>
      </c>
      <c r="CG169" s="2486" t="str">
        <f t="shared" si="324"/>
        <v/>
      </c>
      <c r="CH169" s="2486" t="str">
        <f t="shared" si="325"/>
        <v/>
      </c>
      <c r="CI169" s="505"/>
      <c r="CJ169" s="505"/>
      <c r="CK169" s="505"/>
      <c r="CL169" s="505"/>
      <c r="CM169" s="505"/>
      <c r="CN169" s="505"/>
      <c r="CO169" s="2487">
        <f t="shared" si="326"/>
        <v>0</v>
      </c>
      <c r="CP169" s="2487">
        <f t="shared" si="327"/>
        <v>0</v>
      </c>
      <c r="CQ169" s="2487">
        <f t="shared" si="328"/>
        <v>0</v>
      </c>
      <c r="CR169" s="2487">
        <f t="shared" si="329"/>
        <v>0</v>
      </c>
      <c r="CS169" s="2487">
        <f t="shared" ref="CS169:CV169" si="342">IF(AND($D169&gt;0,AU169=""),1,IF(AU169&gt;$D169,1,0))</f>
        <v>0</v>
      </c>
      <c r="CT169" s="2487">
        <f t="shared" si="342"/>
        <v>0</v>
      </c>
      <c r="CU169" s="2487">
        <f t="shared" si="342"/>
        <v>0</v>
      </c>
      <c r="CV169" s="2487">
        <f t="shared" si="342"/>
        <v>0</v>
      </c>
      <c r="CW169" s="505"/>
      <c r="CX169" s="505"/>
      <c r="CY169" s="505"/>
      <c r="CZ169" s="505"/>
    </row>
    <row r="170" spans="1:104" ht="15" customHeight="1" x14ac:dyDescent="0.25">
      <c r="A170" s="3391" t="s">
        <v>1786</v>
      </c>
      <c r="B170" s="3386"/>
      <c r="C170" s="2550"/>
      <c r="D170" s="155">
        <f t="shared" si="315"/>
        <v>0</v>
      </c>
      <c r="E170" s="155">
        <f t="shared" ref="E170:F170" si="343">SUM(G170+I170+K170+M170+O170+Q170+S170+U170+W170+Y170+AA170+AC170+AE170+AG170+AI170+AK170+AM170+AO170)</f>
        <v>0</v>
      </c>
      <c r="F170" s="252">
        <f t="shared" si="343"/>
        <v>0</v>
      </c>
      <c r="G170" s="355"/>
      <c r="H170" s="356"/>
      <c r="I170" s="2084"/>
      <c r="J170" s="356"/>
      <c r="K170" s="2084"/>
      <c r="L170" s="356"/>
      <c r="M170" s="2084"/>
      <c r="N170" s="356"/>
      <c r="O170" s="452"/>
      <c r="P170" s="356"/>
      <c r="Q170" s="452"/>
      <c r="R170" s="356"/>
      <c r="S170" s="452"/>
      <c r="T170" s="356"/>
      <c r="U170" s="2084"/>
      <c r="V170" s="356"/>
      <c r="W170" s="2084"/>
      <c r="X170" s="356"/>
      <c r="Y170" s="2084"/>
      <c r="Z170" s="356"/>
      <c r="AA170" s="2084"/>
      <c r="AB170" s="356"/>
      <c r="AC170" s="2084"/>
      <c r="AD170" s="356"/>
      <c r="AE170" s="2084"/>
      <c r="AF170" s="356"/>
      <c r="AG170" s="2084"/>
      <c r="AH170" s="356"/>
      <c r="AI170" s="2084"/>
      <c r="AJ170" s="356"/>
      <c r="AK170" s="2084"/>
      <c r="AL170" s="356"/>
      <c r="AM170" s="2084"/>
      <c r="AN170" s="356"/>
      <c r="AO170" s="2084"/>
      <c r="AP170" s="362"/>
      <c r="AQ170" s="443"/>
      <c r="AR170" s="1845"/>
      <c r="AS170" s="1845"/>
      <c r="AT170" s="1845"/>
      <c r="AU170" s="1845"/>
      <c r="AV170" s="1845"/>
      <c r="AW170" s="1845"/>
      <c r="AX170" s="1844"/>
      <c r="AY170" s="240" t="str">
        <f t="shared" si="317"/>
        <v/>
      </c>
      <c r="CA170" s="2486" t="str">
        <f t="shared" si="318"/>
        <v/>
      </c>
      <c r="CB170" s="2486" t="str">
        <f t="shared" si="319"/>
        <v/>
      </c>
      <c r="CC170" s="2486" t="str">
        <f t="shared" si="320"/>
        <v/>
      </c>
      <c r="CD170" s="2486" t="str">
        <f t="shared" si="321"/>
        <v/>
      </c>
      <c r="CE170" s="2486" t="str">
        <f t="shared" si="322"/>
        <v/>
      </c>
      <c r="CF170" s="2486" t="str">
        <f t="shared" si="323"/>
        <v/>
      </c>
      <c r="CG170" s="2486" t="str">
        <f t="shared" si="324"/>
        <v/>
      </c>
      <c r="CH170" s="2486" t="str">
        <f t="shared" si="325"/>
        <v/>
      </c>
      <c r="CI170" s="505"/>
      <c r="CJ170" s="505"/>
      <c r="CK170" s="505"/>
      <c r="CL170" s="505"/>
      <c r="CM170" s="505"/>
      <c r="CN170" s="505"/>
      <c r="CO170" s="2487">
        <f t="shared" si="326"/>
        <v>0</v>
      </c>
      <c r="CP170" s="2487">
        <f t="shared" si="327"/>
        <v>0</v>
      </c>
      <c r="CQ170" s="2487">
        <f t="shared" si="328"/>
        <v>0</v>
      </c>
      <c r="CR170" s="2487">
        <f t="shared" si="329"/>
        <v>0</v>
      </c>
      <c r="CS170" s="2487">
        <f t="shared" ref="CS170:CV170" si="344">IF(AND($D170&gt;0,AU170=""),1,IF(AU170&gt;$D170,1,0))</f>
        <v>0</v>
      </c>
      <c r="CT170" s="2487">
        <f t="shared" si="344"/>
        <v>0</v>
      </c>
      <c r="CU170" s="2487">
        <f t="shared" si="344"/>
        <v>0</v>
      </c>
      <c r="CV170" s="2487">
        <f t="shared" si="344"/>
        <v>0</v>
      </c>
      <c r="CW170" s="505"/>
      <c r="CX170" s="505"/>
      <c r="CY170" s="505"/>
      <c r="CZ170" s="505"/>
    </row>
    <row r="171" spans="1:104" ht="15" customHeight="1" x14ac:dyDescent="0.25">
      <c r="A171" s="3156" t="s">
        <v>1787</v>
      </c>
      <c r="B171" s="3386"/>
      <c r="C171" s="3157"/>
      <c r="D171" s="155">
        <f t="shared" si="315"/>
        <v>0</v>
      </c>
      <c r="E171" s="155">
        <f t="shared" ref="E171:F171" si="345">SUM(G171+I171+K171+M171+O171+Q171+S171+U171+W171+Y171+AA171+AC171+AE171+AG171+AI171+AK171+AM171+AO171)</f>
        <v>0</v>
      </c>
      <c r="F171" s="252">
        <f t="shared" si="345"/>
        <v>0</v>
      </c>
      <c r="G171" s="355"/>
      <c r="H171" s="356"/>
      <c r="I171" s="2084"/>
      <c r="J171" s="356"/>
      <c r="K171" s="2084"/>
      <c r="L171" s="356"/>
      <c r="M171" s="2084"/>
      <c r="N171" s="356"/>
      <c r="O171" s="452"/>
      <c r="P171" s="356"/>
      <c r="Q171" s="452"/>
      <c r="R171" s="356"/>
      <c r="S171" s="452"/>
      <c r="T171" s="356"/>
      <c r="U171" s="2084"/>
      <c r="V171" s="356"/>
      <c r="W171" s="2084"/>
      <c r="X171" s="356"/>
      <c r="Y171" s="2084"/>
      <c r="Z171" s="356"/>
      <c r="AA171" s="2084"/>
      <c r="AB171" s="356"/>
      <c r="AC171" s="2084"/>
      <c r="AD171" s="356"/>
      <c r="AE171" s="2084"/>
      <c r="AF171" s="356"/>
      <c r="AG171" s="2084"/>
      <c r="AH171" s="356"/>
      <c r="AI171" s="2084"/>
      <c r="AJ171" s="356"/>
      <c r="AK171" s="2084"/>
      <c r="AL171" s="356"/>
      <c r="AM171" s="2084"/>
      <c r="AN171" s="356"/>
      <c r="AO171" s="2084"/>
      <c r="AP171" s="362"/>
      <c r="AQ171" s="443"/>
      <c r="AR171" s="1845"/>
      <c r="AS171" s="1845"/>
      <c r="AT171" s="2229"/>
      <c r="AU171" s="2229"/>
      <c r="AV171" s="2229"/>
      <c r="AW171" s="2229"/>
      <c r="AX171" s="370"/>
      <c r="AY171" s="240" t="str">
        <f t="shared" si="317"/>
        <v/>
      </c>
      <c r="CA171" s="2486" t="str">
        <f t="shared" si="318"/>
        <v/>
      </c>
      <c r="CB171" s="2486" t="str">
        <f t="shared" si="319"/>
        <v/>
      </c>
      <c r="CC171" s="2486" t="str">
        <f t="shared" si="320"/>
        <v/>
      </c>
      <c r="CD171" s="2486" t="str">
        <f t="shared" si="321"/>
        <v/>
      </c>
      <c r="CE171" s="2486" t="str">
        <f t="shared" si="322"/>
        <v/>
      </c>
      <c r="CF171" s="2486" t="str">
        <f t="shared" si="323"/>
        <v/>
      </c>
      <c r="CG171" s="2486" t="str">
        <f t="shared" si="324"/>
        <v/>
      </c>
      <c r="CH171" s="2486" t="str">
        <f t="shared" si="325"/>
        <v/>
      </c>
      <c r="CI171" s="505"/>
      <c r="CJ171" s="505"/>
      <c r="CK171" s="505"/>
      <c r="CL171" s="505"/>
      <c r="CM171" s="505"/>
      <c r="CN171" s="505"/>
      <c r="CO171" s="2487">
        <f t="shared" si="326"/>
        <v>0</v>
      </c>
      <c r="CP171" s="2487">
        <f t="shared" si="327"/>
        <v>0</v>
      </c>
      <c r="CQ171" s="2487">
        <f t="shared" si="328"/>
        <v>0</v>
      </c>
      <c r="CR171" s="2487">
        <f t="shared" si="329"/>
        <v>0</v>
      </c>
      <c r="CS171" s="2487">
        <f t="shared" ref="CS171:CV171" si="346">IF(AND($D171&gt;0,AU171=""),1,IF(AU171&gt;$D171,1,0))</f>
        <v>0</v>
      </c>
      <c r="CT171" s="2487">
        <f t="shared" si="346"/>
        <v>0</v>
      </c>
      <c r="CU171" s="2487">
        <f t="shared" si="346"/>
        <v>0</v>
      </c>
      <c r="CV171" s="2487">
        <f t="shared" si="346"/>
        <v>0</v>
      </c>
      <c r="CW171" s="505"/>
      <c r="CX171" s="505"/>
      <c r="CY171" s="505"/>
      <c r="CZ171" s="505"/>
    </row>
    <row r="172" spans="1:104" ht="15" customHeight="1" x14ac:dyDescent="0.25">
      <c r="A172" s="3417" t="s">
        <v>1788</v>
      </c>
      <c r="B172" s="3386"/>
      <c r="C172" s="3157"/>
      <c r="D172" s="150">
        <f t="shared" si="315"/>
        <v>0</v>
      </c>
      <c r="E172" s="155">
        <f t="shared" ref="E172:F172" si="347">SUM(G172+I172+K172+M172+O172+Q172+S172+U172+W172+Y172+AA172+AC172+AE172+AG172+AI172+AK172+AM172+AO172)</f>
        <v>0</v>
      </c>
      <c r="F172" s="252">
        <f t="shared" si="347"/>
        <v>0</v>
      </c>
      <c r="G172" s="355"/>
      <c r="H172" s="356"/>
      <c r="I172" s="355"/>
      <c r="J172" s="356"/>
      <c r="K172" s="355"/>
      <c r="L172" s="356"/>
      <c r="M172" s="355"/>
      <c r="N172" s="356"/>
      <c r="O172" s="355"/>
      <c r="P172" s="356"/>
      <c r="Q172" s="355"/>
      <c r="R172" s="356"/>
      <c r="S172" s="355"/>
      <c r="T172" s="356"/>
      <c r="U172" s="355"/>
      <c r="V172" s="356"/>
      <c r="W172" s="355"/>
      <c r="X172" s="356"/>
      <c r="Y172" s="355"/>
      <c r="Z172" s="356"/>
      <c r="AA172" s="355"/>
      <c r="AB172" s="356"/>
      <c r="AC172" s="355"/>
      <c r="AD172" s="356"/>
      <c r="AE172" s="355"/>
      <c r="AF172" s="356"/>
      <c r="AG172" s="355"/>
      <c r="AH172" s="356"/>
      <c r="AI172" s="355"/>
      <c r="AJ172" s="356"/>
      <c r="AK172" s="355"/>
      <c r="AL172" s="356"/>
      <c r="AM172" s="355"/>
      <c r="AN172" s="356"/>
      <c r="AO172" s="355"/>
      <c r="AP172" s="362"/>
      <c r="AQ172" s="2226"/>
      <c r="AR172" s="452"/>
      <c r="AS172" s="1845"/>
      <c r="AT172" s="2229"/>
      <c r="AU172" s="2229"/>
      <c r="AV172" s="2229"/>
      <c r="AW172" s="2229"/>
      <c r="AX172" s="370"/>
      <c r="AY172" s="240" t="str">
        <f t="shared" si="317"/>
        <v/>
      </c>
      <c r="CA172" s="2486" t="str">
        <f t="shared" si="318"/>
        <v/>
      </c>
      <c r="CB172" s="2486" t="str">
        <f t="shared" si="319"/>
        <v/>
      </c>
      <c r="CC172" s="2486" t="str">
        <f t="shared" si="320"/>
        <v/>
      </c>
      <c r="CD172" s="2486" t="str">
        <f t="shared" si="321"/>
        <v/>
      </c>
      <c r="CE172" s="2486" t="str">
        <f t="shared" si="322"/>
        <v/>
      </c>
      <c r="CF172" s="2486" t="str">
        <f t="shared" si="323"/>
        <v/>
      </c>
      <c r="CG172" s="2486" t="str">
        <f t="shared" si="324"/>
        <v/>
      </c>
      <c r="CH172" s="2486" t="str">
        <f t="shared" si="325"/>
        <v/>
      </c>
      <c r="CI172" s="505"/>
      <c r="CJ172" s="505"/>
      <c r="CK172" s="505"/>
      <c r="CL172" s="505"/>
      <c r="CM172" s="505"/>
      <c r="CN172" s="505"/>
      <c r="CO172" s="2487">
        <f t="shared" si="326"/>
        <v>0</v>
      </c>
      <c r="CP172" s="2487">
        <f t="shared" si="327"/>
        <v>0</v>
      </c>
      <c r="CQ172" s="2487">
        <f t="shared" si="328"/>
        <v>0</v>
      </c>
      <c r="CR172" s="2487">
        <f t="shared" si="329"/>
        <v>0</v>
      </c>
      <c r="CS172" s="2487">
        <f t="shared" ref="CS172:CV172" si="348">IF(AND($D172&gt;0,AU172=""),1,IF(AU172&gt;$D172,1,0))</f>
        <v>0</v>
      </c>
      <c r="CT172" s="2487">
        <f t="shared" si="348"/>
        <v>0</v>
      </c>
      <c r="CU172" s="2487">
        <f t="shared" si="348"/>
        <v>0</v>
      </c>
      <c r="CV172" s="2487">
        <f t="shared" si="348"/>
        <v>0</v>
      </c>
      <c r="CW172" s="505"/>
      <c r="CX172" s="505"/>
      <c r="CY172" s="505"/>
      <c r="CZ172" s="505"/>
    </row>
    <row r="173" spans="1:104" ht="15" customHeight="1" x14ac:dyDescent="0.25">
      <c r="A173" s="2551" t="s">
        <v>1789</v>
      </c>
      <c r="B173" s="2551"/>
      <c r="C173" s="974"/>
      <c r="D173" s="227">
        <f t="shared" si="315"/>
        <v>0</v>
      </c>
      <c r="E173" s="228">
        <f t="shared" ref="E173:F173" si="349">SUM(G173+I173+K173+M173+O173+Q173+S173+U173+W173+Y173+AA173+AC173+AE173+AG173+AI173+AK173+AM173+AO173)</f>
        <v>0</v>
      </c>
      <c r="F173" s="254">
        <f t="shared" si="349"/>
        <v>0</v>
      </c>
      <c r="G173" s="355"/>
      <c r="H173" s="356"/>
      <c r="I173" s="355"/>
      <c r="J173" s="356"/>
      <c r="K173" s="355"/>
      <c r="L173" s="356"/>
      <c r="M173" s="355"/>
      <c r="N173" s="356"/>
      <c r="O173" s="355"/>
      <c r="P173" s="356"/>
      <c r="Q173" s="355"/>
      <c r="R173" s="356"/>
      <c r="S173" s="355"/>
      <c r="T173" s="356"/>
      <c r="U173" s="355"/>
      <c r="V173" s="356"/>
      <c r="W173" s="355"/>
      <c r="X173" s="356"/>
      <c r="Y173" s="355"/>
      <c r="Z173" s="356"/>
      <c r="AA173" s="355"/>
      <c r="AB173" s="356"/>
      <c r="AC173" s="355"/>
      <c r="AD173" s="356"/>
      <c r="AE173" s="355"/>
      <c r="AF173" s="356"/>
      <c r="AG173" s="355"/>
      <c r="AH173" s="356"/>
      <c r="AI173" s="355"/>
      <c r="AJ173" s="356"/>
      <c r="AK173" s="355"/>
      <c r="AL173" s="356"/>
      <c r="AM173" s="355"/>
      <c r="AN173" s="356"/>
      <c r="AO173" s="131"/>
      <c r="AP173" s="373"/>
      <c r="AQ173" s="443"/>
      <c r="AR173" s="2229"/>
      <c r="AS173" s="1845"/>
      <c r="AT173" s="2229"/>
      <c r="AU173" s="2229"/>
      <c r="AV173" s="2229"/>
      <c r="AW173" s="2229"/>
      <c r="AX173" s="370"/>
      <c r="AY173" s="240" t="str">
        <f t="shared" si="317"/>
        <v/>
      </c>
      <c r="CA173" s="2486" t="str">
        <f t="shared" si="318"/>
        <v/>
      </c>
      <c r="CB173" s="2486" t="str">
        <f t="shared" si="319"/>
        <v/>
      </c>
      <c r="CC173" s="2486" t="str">
        <f t="shared" si="320"/>
        <v/>
      </c>
      <c r="CD173" s="2486" t="str">
        <f t="shared" si="321"/>
        <v/>
      </c>
      <c r="CE173" s="2486" t="str">
        <f t="shared" si="322"/>
        <v/>
      </c>
      <c r="CF173" s="2486" t="str">
        <f t="shared" si="323"/>
        <v/>
      </c>
      <c r="CG173" s="2486" t="str">
        <f t="shared" si="324"/>
        <v/>
      </c>
      <c r="CH173" s="2486" t="str">
        <f t="shared" si="325"/>
        <v/>
      </c>
      <c r="CI173" s="505"/>
      <c r="CJ173" s="505"/>
      <c r="CK173" s="505"/>
      <c r="CL173" s="505"/>
      <c r="CM173" s="505"/>
      <c r="CN173" s="505"/>
      <c r="CO173" s="2487">
        <f t="shared" si="326"/>
        <v>0</v>
      </c>
      <c r="CP173" s="2487">
        <f t="shared" si="327"/>
        <v>0</v>
      </c>
      <c r="CQ173" s="2487">
        <f t="shared" si="328"/>
        <v>0</v>
      </c>
      <c r="CR173" s="2487">
        <f t="shared" si="329"/>
        <v>0</v>
      </c>
      <c r="CS173" s="2487">
        <f t="shared" ref="CS173:CV173" si="350">IF(AND($D173&gt;0,AU173=""),1,IF(AU173&gt;$D173,1,0))</f>
        <v>0</v>
      </c>
      <c r="CT173" s="2487">
        <f t="shared" si="350"/>
        <v>0</v>
      </c>
      <c r="CU173" s="2487">
        <f t="shared" si="350"/>
        <v>0</v>
      </c>
      <c r="CV173" s="2487">
        <f t="shared" si="350"/>
        <v>0</v>
      </c>
      <c r="CW173" s="505"/>
      <c r="CX173" s="505"/>
      <c r="CY173" s="505"/>
      <c r="CZ173" s="505"/>
    </row>
    <row r="174" spans="1:104" ht="15" customHeight="1" x14ac:dyDescent="0.25">
      <c r="A174" s="3143" t="s">
        <v>82</v>
      </c>
      <c r="B174" s="3124"/>
      <c r="C174" s="3122"/>
      <c r="D174" s="299">
        <f t="shared" ref="D174:AX174" si="351">SUM(D163:D173)</f>
        <v>0</v>
      </c>
      <c r="E174" s="1921">
        <f t="shared" si="351"/>
        <v>0</v>
      </c>
      <c r="F174" s="1859">
        <f t="shared" si="351"/>
        <v>0</v>
      </c>
      <c r="G174" s="166">
        <f t="shared" si="351"/>
        <v>0</v>
      </c>
      <c r="H174" s="1859">
        <f t="shared" si="351"/>
        <v>0</v>
      </c>
      <c r="I174" s="166">
        <f t="shared" si="351"/>
        <v>0</v>
      </c>
      <c r="J174" s="1859">
        <f t="shared" si="351"/>
        <v>0</v>
      </c>
      <c r="K174" s="166">
        <f t="shared" si="351"/>
        <v>0</v>
      </c>
      <c r="L174" s="1859">
        <f t="shared" si="351"/>
        <v>0</v>
      </c>
      <c r="M174" s="166">
        <f t="shared" si="351"/>
        <v>0</v>
      </c>
      <c r="N174" s="1859">
        <f t="shared" si="351"/>
        <v>0</v>
      </c>
      <c r="O174" s="166">
        <f t="shared" si="351"/>
        <v>0</v>
      </c>
      <c r="P174" s="1859">
        <f t="shared" si="351"/>
        <v>0</v>
      </c>
      <c r="Q174" s="166">
        <f t="shared" si="351"/>
        <v>0</v>
      </c>
      <c r="R174" s="1859">
        <f t="shared" si="351"/>
        <v>0</v>
      </c>
      <c r="S174" s="166">
        <f t="shared" si="351"/>
        <v>0</v>
      </c>
      <c r="T174" s="1859">
        <f t="shared" si="351"/>
        <v>0</v>
      </c>
      <c r="U174" s="166">
        <f t="shared" si="351"/>
        <v>0</v>
      </c>
      <c r="V174" s="1859">
        <f t="shared" si="351"/>
        <v>0</v>
      </c>
      <c r="W174" s="166">
        <f t="shared" si="351"/>
        <v>0</v>
      </c>
      <c r="X174" s="1859">
        <f t="shared" si="351"/>
        <v>0</v>
      </c>
      <c r="Y174" s="166">
        <f t="shared" si="351"/>
        <v>0</v>
      </c>
      <c r="Z174" s="1859">
        <f t="shared" si="351"/>
        <v>0</v>
      </c>
      <c r="AA174" s="166">
        <f t="shared" si="351"/>
        <v>0</v>
      </c>
      <c r="AB174" s="1859">
        <f t="shared" si="351"/>
        <v>0</v>
      </c>
      <c r="AC174" s="166">
        <f t="shared" si="351"/>
        <v>0</v>
      </c>
      <c r="AD174" s="1859">
        <f t="shared" si="351"/>
        <v>0</v>
      </c>
      <c r="AE174" s="166">
        <f t="shared" si="351"/>
        <v>0</v>
      </c>
      <c r="AF174" s="1859">
        <f t="shared" si="351"/>
        <v>0</v>
      </c>
      <c r="AG174" s="166">
        <f t="shared" si="351"/>
        <v>0</v>
      </c>
      <c r="AH174" s="1859">
        <f t="shared" si="351"/>
        <v>0</v>
      </c>
      <c r="AI174" s="166">
        <f t="shared" si="351"/>
        <v>0</v>
      </c>
      <c r="AJ174" s="1859">
        <f t="shared" si="351"/>
        <v>0</v>
      </c>
      <c r="AK174" s="166">
        <f t="shared" si="351"/>
        <v>0</v>
      </c>
      <c r="AL174" s="1859">
        <f t="shared" si="351"/>
        <v>0</v>
      </c>
      <c r="AM174" s="166">
        <f t="shared" si="351"/>
        <v>0</v>
      </c>
      <c r="AN174" s="1859">
        <f t="shared" si="351"/>
        <v>0</v>
      </c>
      <c r="AO174" s="166">
        <f t="shared" si="351"/>
        <v>0</v>
      </c>
      <c r="AP174" s="2126">
        <f t="shared" si="351"/>
        <v>0</v>
      </c>
      <c r="AQ174" s="447">
        <f t="shared" si="351"/>
        <v>0</v>
      </c>
      <c r="AR174" s="584">
        <f t="shared" si="351"/>
        <v>0</v>
      </c>
      <c r="AS174" s="584">
        <f t="shared" si="351"/>
        <v>0</v>
      </c>
      <c r="AT174" s="975">
        <f t="shared" si="351"/>
        <v>0</v>
      </c>
      <c r="AU174" s="975">
        <f t="shared" si="351"/>
        <v>0</v>
      </c>
      <c r="AV174" s="975">
        <f t="shared" si="351"/>
        <v>0</v>
      </c>
      <c r="AW174" s="975">
        <f t="shared" si="351"/>
        <v>0</v>
      </c>
      <c r="AX174" s="976">
        <f t="shared" si="351"/>
        <v>0</v>
      </c>
      <c r="CA174" s="505"/>
      <c r="CB174" s="505"/>
      <c r="CC174" s="505"/>
      <c r="CD174" s="505"/>
      <c r="CE174" s="505"/>
      <c r="CF174" s="505"/>
      <c r="CG174" s="505"/>
      <c r="CH174" s="505"/>
      <c r="CI174" s="505"/>
      <c r="CJ174" s="505"/>
      <c r="CK174" s="505"/>
      <c r="CL174" s="505"/>
      <c r="CM174" s="505"/>
      <c r="CN174" s="505"/>
      <c r="CO174" s="505"/>
      <c r="CP174" s="505"/>
      <c r="CQ174" s="505"/>
      <c r="CR174" s="505"/>
      <c r="CS174" s="505"/>
      <c r="CT174" s="505"/>
      <c r="CU174" s="505"/>
      <c r="CV174" s="505"/>
      <c r="CW174" s="505"/>
      <c r="CX174" s="505"/>
      <c r="CY174" s="505"/>
      <c r="CZ174" s="505"/>
    </row>
    <row r="175" spans="1:104" ht="18" customHeight="1" x14ac:dyDescent="0.25">
      <c r="A175" s="281" t="s">
        <v>1790</v>
      </c>
      <c r="B175" s="2552"/>
      <c r="C175" s="2552"/>
      <c r="D175" s="2552"/>
      <c r="E175" s="2200"/>
      <c r="F175" s="2200"/>
      <c r="G175" s="2200"/>
      <c r="H175" s="2200"/>
      <c r="I175" s="2200"/>
      <c r="J175" s="2200"/>
      <c r="K175" s="2200"/>
      <c r="L175" s="2200"/>
      <c r="M175" s="2200"/>
      <c r="N175" s="2200"/>
      <c r="O175" s="2200"/>
      <c r="P175" s="2200"/>
      <c r="Q175" s="2418"/>
      <c r="R175" s="338"/>
      <c r="S175" s="1732"/>
      <c r="T175" s="1732"/>
      <c r="U175" s="1732"/>
      <c r="V175" s="1732"/>
      <c r="W175" s="1732"/>
      <c r="X175" s="1867"/>
      <c r="Y175" s="1732"/>
      <c r="Z175" s="1732"/>
      <c r="AA175" s="1732"/>
      <c r="AB175" s="1732"/>
      <c r="AC175" s="1732"/>
      <c r="AD175" s="1732"/>
      <c r="AE175" s="1732"/>
      <c r="AF175" s="1732"/>
      <c r="AG175" s="1731"/>
      <c r="AH175" s="1731"/>
      <c r="AI175" s="1731"/>
      <c r="AJ175" s="1731"/>
      <c r="AK175" s="1731"/>
      <c r="AL175" s="1731"/>
      <c r="AM175" s="1731"/>
      <c r="AN175" s="1731"/>
      <c r="AO175" s="1731"/>
      <c r="AP175" s="1731"/>
      <c r="AQ175" s="1731"/>
      <c r="AR175" s="1731"/>
      <c r="AS175" s="1731"/>
      <c r="AT175" s="1731"/>
      <c r="AU175" s="1731"/>
      <c r="AV175" s="1731"/>
      <c r="AW175" s="1731"/>
      <c r="CA175" s="505"/>
      <c r="CB175" s="505"/>
      <c r="CC175" s="505"/>
      <c r="CD175" s="505"/>
      <c r="CE175" s="505"/>
      <c r="CF175" s="505"/>
      <c r="CG175" s="505"/>
      <c r="CH175" s="505"/>
      <c r="CI175" s="505"/>
      <c r="CJ175" s="505"/>
      <c r="CK175" s="505"/>
      <c r="CL175" s="505"/>
      <c r="CM175" s="505"/>
      <c r="CN175" s="505"/>
      <c r="CO175" s="505"/>
      <c r="CP175" s="505"/>
      <c r="CQ175" s="505"/>
      <c r="CR175" s="505"/>
      <c r="CS175" s="505"/>
      <c r="CT175" s="505"/>
      <c r="CU175" s="505"/>
      <c r="CV175" s="505"/>
      <c r="CW175" s="505"/>
      <c r="CX175" s="505"/>
      <c r="CY175" s="505"/>
      <c r="CZ175" s="505"/>
    </row>
    <row r="176" spans="1:104" ht="15" customHeight="1" x14ac:dyDescent="0.25">
      <c r="A176" s="3201" t="s">
        <v>1791</v>
      </c>
      <c r="B176" s="3161"/>
      <c r="C176" s="3149"/>
      <c r="D176" s="3148" t="s">
        <v>82</v>
      </c>
      <c r="E176" s="3161"/>
      <c r="F176" s="3149"/>
      <c r="G176" s="3143" t="s">
        <v>106</v>
      </c>
      <c r="H176" s="3124"/>
      <c r="I176" s="3124"/>
      <c r="J176" s="3124"/>
      <c r="K176" s="3124"/>
      <c r="L176" s="3124"/>
      <c r="M176" s="3124"/>
      <c r="N176" s="3124"/>
      <c r="O176" s="3124"/>
      <c r="P176" s="3124"/>
      <c r="Q176" s="3124"/>
      <c r="R176" s="3124"/>
      <c r="S176" s="3124"/>
      <c r="T176" s="3124"/>
      <c r="U176" s="3124"/>
      <c r="V176" s="3124"/>
      <c r="W176" s="3124"/>
      <c r="X176" s="3124"/>
      <c r="Y176" s="3124"/>
      <c r="Z176" s="3124"/>
      <c r="AA176" s="3124"/>
      <c r="AB176" s="3124"/>
      <c r="AC176" s="3124"/>
      <c r="AD176" s="3124"/>
      <c r="AE176" s="3124"/>
      <c r="AF176" s="3124"/>
      <c r="AG176" s="3124"/>
      <c r="AH176" s="3124"/>
      <c r="AI176" s="3124"/>
      <c r="AJ176" s="3124"/>
      <c r="AK176" s="3124"/>
      <c r="AL176" s="3124"/>
      <c r="AM176" s="3124"/>
      <c r="AN176" s="3124"/>
      <c r="AO176" s="3124"/>
      <c r="AP176" s="3122"/>
      <c r="AQ176" s="3167" t="s">
        <v>1640</v>
      </c>
      <c r="AR176" s="3177" t="s">
        <v>1619</v>
      </c>
      <c r="AS176" s="3383" t="s">
        <v>1621</v>
      </c>
      <c r="AT176" s="3383" t="s">
        <v>1622</v>
      </c>
      <c r="AU176" s="3383" t="s">
        <v>42</v>
      </c>
      <c r="AV176" s="3383" t="s">
        <v>1792</v>
      </c>
      <c r="AW176" s="3383" t="s">
        <v>1620</v>
      </c>
      <c r="AX176" s="3235" t="s">
        <v>331</v>
      </c>
      <c r="CA176" s="505"/>
      <c r="CB176" s="505"/>
      <c r="CC176" s="505"/>
      <c r="CD176" s="505"/>
      <c r="CE176" s="505"/>
      <c r="CF176" s="505"/>
      <c r="CG176" s="505"/>
      <c r="CH176" s="505"/>
      <c r="CI176" s="505"/>
      <c r="CJ176" s="505"/>
      <c r="CK176" s="505"/>
      <c r="CL176" s="505"/>
      <c r="CM176" s="505"/>
      <c r="CN176" s="505"/>
      <c r="CO176" s="505"/>
      <c r="CP176" s="505"/>
      <c r="CQ176" s="505"/>
      <c r="CR176" s="505"/>
      <c r="CS176" s="505"/>
      <c r="CT176" s="505"/>
      <c r="CU176" s="505"/>
      <c r="CV176" s="505"/>
      <c r="CW176" s="505"/>
      <c r="CX176" s="505"/>
      <c r="CY176" s="505"/>
      <c r="CZ176" s="505"/>
    </row>
    <row r="177" spans="1:104" ht="15" customHeight="1" x14ac:dyDescent="0.25">
      <c r="A177" s="3179"/>
      <c r="B177" s="3131"/>
      <c r="C177" s="3180"/>
      <c r="D177" s="3179"/>
      <c r="E177" s="3131"/>
      <c r="F177" s="3180"/>
      <c r="G177" s="3381" t="s">
        <v>485</v>
      </c>
      <c r="H177" s="3122"/>
      <c r="I177" s="3143" t="s">
        <v>389</v>
      </c>
      <c r="J177" s="3122"/>
      <c r="K177" s="3134" t="s">
        <v>390</v>
      </c>
      <c r="L177" s="3122"/>
      <c r="M177" s="3143" t="s">
        <v>1623</v>
      </c>
      <c r="N177" s="3122"/>
      <c r="O177" s="3143" t="s">
        <v>392</v>
      </c>
      <c r="P177" s="3122"/>
      <c r="Q177" s="3143" t="s">
        <v>393</v>
      </c>
      <c r="R177" s="3122"/>
      <c r="S177" s="3143" t="s">
        <v>394</v>
      </c>
      <c r="T177" s="3122"/>
      <c r="U177" s="3143" t="s">
        <v>395</v>
      </c>
      <c r="V177" s="3122"/>
      <c r="W177" s="3143" t="s">
        <v>1624</v>
      </c>
      <c r="X177" s="3122"/>
      <c r="Y177" s="3143" t="s">
        <v>312</v>
      </c>
      <c r="Z177" s="3122"/>
      <c r="AA177" s="3143" t="s">
        <v>313</v>
      </c>
      <c r="AB177" s="3122"/>
      <c r="AC177" s="3143" t="s">
        <v>1625</v>
      </c>
      <c r="AD177" s="3122"/>
      <c r="AE177" s="3143" t="s">
        <v>1626</v>
      </c>
      <c r="AF177" s="3122"/>
      <c r="AG177" s="3143" t="s">
        <v>1627</v>
      </c>
      <c r="AH177" s="3122"/>
      <c r="AI177" s="3143" t="s">
        <v>1628</v>
      </c>
      <c r="AJ177" s="3122"/>
      <c r="AK177" s="3143" t="s">
        <v>1629</v>
      </c>
      <c r="AL177" s="3122"/>
      <c r="AM177" s="3143" t="s">
        <v>1630</v>
      </c>
      <c r="AN177" s="3122"/>
      <c r="AO177" s="3143" t="s">
        <v>955</v>
      </c>
      <c r="AP177" s="3122"/>
      <c r="AQ177" s="3170"/>
      <c r="AR177" s="3269"/>
      <c r="AS177" s="3269"/>
      <c r="AT177" s="3269"/>
      <c r="AU177" s="3269"/>
      <c r="AV177" s="3269"/>
      <c r="AW177" s="3269"/>
      <c r="AX177" s="3180"/>
      <c r="CA177" s="505"/>
      <c r="CB177" s="505"/>
      <c r="CC177" s="505"/>
      <c r="CD177" s="505"/>
      <c r="CE177" s="505"/>
      <c r="CF177" s="505"/>
      <c r="CG177" s="505"/>
      <c r="CH177" s="505"/>
      <c r="CI177" s="505"/>
      <c r="CJ177" s="505"/>
      <c r="CK177" s="505"/>
      <c r="CL177" s="505"/>
      <c r="CM177" s="505"/>
      <c r="CN177" s="505"/>
      <c r="CO177" s="505"/>
      <c r="CP177" s="505"/>
      <c r="CQ177" s="505"/>
      <c r="CR177" s="505"/>
      <c r="CS177" s="505"/>
      <c r="CT177" s="505"/>
      <c r="CU177" s="505"/>
      <c r="CV177" s="505"/>
      <c r="CW177" s="505"/>
      <c r="CX177" s="505"/>
      <c r="CY177" s="505"/>
      <c r="CZ177" s="505"/>
    </row>
    <row r="178" spans="1:104" ht="20.25" customHeight="1" x14ac:dyDescent="0.25">
      <c r="A178" s="3150"/>
      <c r="B178" s="3142"/>
      <c r="C178" s="3140"/>
      <c r="D178" s="145" t="s">
        <v>84</v>
      </c>
      <c r="E178" s="1742" t="s">
        <v>63</v>
      </c>
      <c r="F178" s="1743" t="s">
        <v>64</v>
      </c>
      <c r="G178" s="1800" t="s">
        <v>63</v>
      </c>
      <c r="H178" s="75" t="s">
        <v>64</v>
      </c>
      <c r="I178" s="1800" t="s">
        <v>63</v>
      </c>
      <c r="J178" s="75" t="s">
        <v>64</v>
      </c>
      <c r="K178" s="1800" t="s">
        <v>63</v>
      </c>
      <c r="L178" s="75" t="s">
        <v>64</v>
      </c>
      <c r="M178" s="1800" t="s">
        <v>63</v>
      </c>
      <c r="N178" s="75" t="s">
        <v>64</v>
      </c>
      <c r="O178" s="1800" t="s">
        <v>63</v>
      </c>
      <c r="P178" s="75" t="s">
        <v>64</v>
      </c>
      <c r="Q178" s="1800" t="s">
        <v>63</v>
      </c>
      <c r="R178" s="1743" t="s">
        <v>64</v>
      </c>
      <c r="S178" s="27" t="s">
        <v>63</v>
      </c>
      <c r="T178" s="1743" t="s">
        <v>64</v>
      </c>
      <c r="U178" s="27" t="s">
        <v>63</v>
      </c>
      <c r="V178" s="1743" t="s">
        <v>64</v>
      </c>
      <c r="W178" s="27" t="s">
        <v>63</v>
      </c>
      <c r="X178" s="1743" t="s">
        <v>64</v>
      </c>
      <c r="Y178" s="27" t="s">
        <v>63</v>
      </c>
      <c r="Z178" s="1743" t="s">
        <v>64</v>
      </c>
      <c r="AA178" s="27" t="s">
        <v>63</v>
      </c>
      <c r="AB178" s="1743" t="s">
        <v>64</v>
      </c>
      <c r="AC178" s="27" t="s">
        <v>63</v>
      </c>
      <c r="AD178" s="1743" t="s">
        <v>64</v>
      </c>
      <c r="AE178" s="27" t="s">
        <v>63</v>
      </c>
      <c r="AF178" s="1743" t="s">
        <v>64</v>
      </c>
      <c r="AG178" s="27" t="s">
        <v>63</v>
      </c>
      <c r="AH178" s="1743" t="s">
        <v>64</v>
      </c>
      <c r="AI178" s="27" t="s">
        <v>63</v>
      </c>
      <c r="AJ178" s="1743" t="s">
        <v>64</v>
      </c>
      <c r="AK178" s="27" t="s">
        <v>63</v>
      </c>
      <c r="AL178" s="1743" t="s">
        <v>64</v>
      </c>
      <c r="AM178" s="27" t="s">
        <v>63</v>
      </c>
      <c r="AN178" s="1743" t="s">
        <v>64</v>
      </c>
      <c r="AO178" s="27" t="s">
        <v>63</v>
      </c>
      <c r="AP178" s="1743" t="s">
        <v>64</v>
      </c>
      <c r="AQ178" s="3168"/>
      <c r="AR178" s="3163"/>
      <c r="AS178" s="3163"/>
      <c r="AT178" s="3163"/>
      <c r="AU178" s="3163"/>
      <c r="AV178" s="3163"/>
      <c r="AW178" s="3163"/>
      <c r="AX178" s="3140"/>
      <c r="CA178" s="505"/>
      <c r="CB178" s="505"/>
      <c r="CC178" s="505"/>
      <c r="CD178" s="505"/>
      <c r="CE178" s="505"/>
      <c r="CF178" s="505"/>
      <c r="CG178" s="505"/>
      <c r="CH178" s="505"/>
      <c r="CI178" s="505"/>
      <c r="CJ178" s="505"/>
      <c r="CK178" s="505"/>
      <c r="CL178" s="505"/>
      <c r="CM178" s="505"/>
      <c r="CN178" s="505"/>
      <c r="CO178" s="505"/>
      <c r="CP178" s="505"/>
      <c r="CQ178" s="505"/>
      <c r="CR178" s="505"/>
      <c r="CS178" s="505"/>
      <c r="CT178" s="505"/>
      <c r="CU178" s="505"/>
      <c r="CV178" s="505"/>
      <c r="CW178" s="505"/>
      <c r="CX178" s="505"/>
      <c r="CY178" s="505"/>
      <c r="CZ178" s="505"/>
    </row>
    <row r="179" spans="1:104" ht="15" customHeight="1" x14ac:dyDescent="0.25">
      <c r="A179" s="3132" t="s">
        <v>1793</v>
      </c>
      <c r="B179" s="3408" t="s">
        <v>1794</v>
      </c>
      <c r="C179" s="3152"/>
      <c r="D179" s="977">
        <f t="shared" ref="D179:D191" si="352">SUM(F179)</f>
        <v>0</v>
      </c>
      <c r="E179" s="2553"/>
      <c r="F179" s="978">
        <f t="shared" ref="F179:F191" si="353">SUM(AD179+AF179+AH179+AJ179+AL179+AN179+AP179)</f>
        <v>0</v>
      </c>
      <c r="G179" s="2554"/>
      <c r="H179" s="710"/>
      <c r="I179" s="2554"/>
      <c r="J179" s="710"/>
      <c r="K179" s="2554"/>
      <c r="L179" s="710"/>
      <c r="M179" s="2554"/>
      <c r="N179" s="710"/>
      <c r="O179" s="2554"/>
      <c r="P179" s="710"/>
      <c r="Q179" s="2554"/>
      <c r="R179" s="710"/>
      <c r="S179" s="2554"/>
      <c r="T179" s="710"/>
      <c r="U179" s="2554"/>
      <c r="V179" s="710"/>
      <c r="W179" s="2554"/>
      <c r="X179" s="710"/>
      <c r="Y179" s="2554"/>
      <c r="Z179" s="710"/>
      <c r="AA179" s="2554"/>
      <c r="AB179" s="710"/>
      <c r="AC179" s="2195"/>
      <c r="AD179" s="351"/>
      <c r="AE179" s="450"/>
      <c r="AF179" s="351"/>
      <c r="AG179" s="450"/>
      <c r="AH179" s="351"/>
      <c r="AI179" s="450"/>
      <c r="AJ179" s="351"/>
      <c r="AK179" s="450"/>
      <c r="AL179" s="351"/>
      <c r="AM179" s="450"/>
      <c r="AN179" s="351"/>
      <c r="AO179" s="450"/>
      <c r="AP179" s="351"/>
      <c r="AQ179" s="440"/>
      <c r="AR179" s="127"/>
      <c r="AS179" s="127"/>
      <c r="AT179" s="127"/>
      <c r="AU179" s="127"/>
      <c r="AV179" s="473"/>
      <c r="AW179" s="1845"/>
      <c r="AX179" s="1844"/>
      <c r="AY179" s="240" t="str">
        <f t="shared" ref="AY179:AY182" si="354">CA179&amp;CB179&amp;CC179&amp;CD179&amp;CE179&amp;CF179&amp;CG179&amp;CH179</f>
        <v/>
      </c>
      <c r="CA179" s="2486"/>
      <c r="CB179" s="2486" t="str">
        <f t="shared" ref="CB179:CB182" si="355">IF(AND($D179&gt;0,AR179="")," * No olvide digitar la variable Usuario con Discapacidad. Digite Cero si no tiene.",IF(AR179&gt;$D179," * La variable Usuario con Discapacidad no pueden superar el Total Ambos Sexos.",""))</f>
        <v/>
      </c>
      <c r="CC179" s="2486" t="str">
        <f t="shared" ref="CC179:CC182" si="356"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486" t="str">
        <f t="shared" ref="CD179:CD182" si="357"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486" t="str">
        <f t="shared" ref="CE179:CE182" si="358">IF(AND($D179&gt;0,AU179="")," * No olvide digitar la variable Migrantes. Digite Cero si no tiene.",IF(AU179&gt;$D179," * La variable Migrantes no pueden superar el Total Ambos Sexos.",""))</f>
        <v/>
      </c>
      <c r="CF179" s="2500"/>
      <c r="CG179" s="2486" t="str">
        <f t="shared" ref="CG179:CG182" si="359"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486" t="str">
        <f t="shared" ref="CH179:CH182" si="360">IF(AND($D179&gt;0,AX179=""),"  * No olvide digitar la variable Pueblos Originarios. Digite Cero si no tiene.",IF(AX179&gt;$D179," * La variable Pueblos Originarios no pueden superar el Total Ambos Sexos.",""))</f>
        <v/>
      </c>
      <c r="CI179" s="505"/>
      <c r="CJ179" s="505"/>
      <c r="CK179" s="505"/>
      <c r="CL179" s="505"/>
      <c r="CM179" s="505"/>
      <c r="CN179" s="505"/>
      <c r="CO179" s="2487"/>
      <c r="CP179" s="2487">
        <f t="shared" ref="CP179:CQ179" si="361">IF(AND($D179&gt;0,AR179=""),1,IF(AR179&gt;$D179,1,0))</f>
        <v>0</v>
      </c>
      <c r="CQ179" s="2487">
        <f t="shared" si="361"/>
        <v>0</v>
      </c>
      <c r="CR179" s="2487">
        <f t="shared" ref="CR179:CR182" si="362">IF(AND(D179&gt;0,AT179=""),1,IF(AT179&gt;D179,1,0))</f>
        <v>0</v>
      </c>
      <c r="CS179" s="2487">
        <f t="shared" ref="CS179:CS182" si="363">IF(AND($D179&gt;0,AU179=""),1,IF(AU179&gt;$D179,1,0))</f>
        <v>0</v>
      </c>
      <c r="CT179" s="2500"/>
      <c r="CU179" s="2487">
        <f t="shared" ref="CU179:CV179" si="364">IF(AND($D179&gt;0,AW179=""),1,IF(AW179&gt;$D179,1,0))</f>
        <v>0</v>
      </c>
      <c r="CV179" s="2487">
        <f t="shared" si="364"/>
        <v>0</v>
      </c>
      <c r="CW179" s="505"/>
      <c r="CX179" s="505"/>
      <c r="CY179" s="505"/>
      <c r="CZ179" s="505"/>
    </row>
    <row r="180" spans="1:104" ht="15" customHeight="1" x14ac:dyDescent="0.25">
      <c r="A180" s="3128"/>
      <c r="B180" s="3391" t="s">
        <v>1691</v>
      </c>
      <c r="C180" s="3157"/>
      <c r="D180" s="979">
        <f t="shared" si="352"/>
        <v>0</v>
      </c>
      <c r="E180" s="2555"/>
      <c r="F180" s="980">
        <f t="shared" si="353"/>
        <v>0</v>
      </c>
      <c r="G180" s="2422"/>
      <c r="H180" s="358"/>
      <c r="I180" s="2422"/>
      <c r="J180" s="358"/>
      <c r="K180" s="2422"/>
      <c r="L180" s="358"/>
      <c r="M180" s="2422"/>
      <c r="N180" s="358"/>
      <c r="O180" s="2422"/>
      <c r="P180" s="358"/>
      <c r="Q180" s="2422"/>
      <c r="R180" s="358"/>
      <c r="S180" s="2422"/>
      <c r="T180" s="358"/>
      <c r="U180" s="2422"/>
      <c r="V180" s="358"/>
      <c r="W180" s="2422"/>
      <c r="X180" s="358"/>
      <c r="Y180" s="2422"/>
      <c r="Z180" s="358"/>
      <c r="AA180" s="2422"/>
      <c r="AB180" s="358"/>
      <c r="AC180" s="2079"/>
      <c r="AD180" s="2128"/>
      <c r="AE180" s="379"/>
      <c r="AF180" s="2128"/>
      <c r="AG180" s="379"/>
      <c r="AH180" s="2128"/>
      <c r="AI180" s="379"/>
      <c r="AJ180" s="2128"/>
      <c r="AK180" s="379"/>
      <c r="AL180" s="2128"/>
      <c r="AM180" s="379"/>
      <c r="AN180" s="2128"/>
      <c r="AO180" s="379"/>
      <c r="AP180" s="2128"/>
      <c r="AQ180" s="1857"/>
      <c r="AR180" s="1845"/>
      <c r="AS180" s="1845"/>
      <c r="AT180" s="1845"/>
      <c r="AU180" s="452"/>
      <c r="AV180" s="2192"/>
      <c r="AW180" s="1845"/>
      <c r="AX180" s="1844"/>
      <c r="AY180" s="240" t="str">
        <f t="shared" si="354"/>
        <v/>
      </c>
      <c r="CA180" s="2486"/>
      <c r="CB180" s="2486" t="str">
        <f t="shared" si="355"/>
        <v/>
      </c>
      <c r="CC180" s="2486" t="str">
        <f t="shared" si="356"/>
        <v/>
      </c>
      <c r="CD180" s="2486" t="str">
        <f t="shared" si="357"/>
        <v/>
      </c>
      <c r="CE180" s="2486" t="str">
        <f t="shared" si="358"/>
        <v/>
      </c>
      <c r="CF180" s="2500"/>
      <c r="CG180" s="2486" t="str">
        <f t="shared" si="359"/>
        <v/>
      </c>
      <c r="CH180" s="2486" t="str">
        <f t="shared" si="360"/>
        <v/>
      </c>
      <c r="CI180" s="505"/>
      <c r="CJ180" s="505"/>
      <c r="CK180" s="505"/>
      <c r="CL180" s="505"/>
      <c r="CM180" s="505"/>
      <c r="CN180" s="505"/>
      <c r="CO180" s="2487"/>
      <c r="CP180" s="2487">
        <f t="shared" ref="CP180:CQ180" si="365">IF(AND($D180&gt;0,AR180=""),1,IF(AR180&gt;$D180,1,0))</f>
        <v>0</v>
      </c>
      <c r="CQ180" s="2487">
        <f t="shared" si="365"/>
        <v>0</v>
      </c>
      <c r="CR180" s="2487">
        <f t="shared" si="362"/>
        <v>0</v>
      </c>
      <c r="CS180" s="2487">
        <f t="shared" si="363"/>
        <v>0</v>
      </c>
      <c r="CT180" s="2500"/>
      <c r="CU180" s="2487">
        <f t="shared" ref="CU180:CV180" si="366">IF(AND($D180&gt;0,AW180=""),1,IF(AW180&gt;$D180,1,0))</f>
        <v>0</v>
      </c>
      <c r="CV180" s="2487">
        <f t="shared" si="366"/>
        <v>0</v>
      </c>
      <c r="CW180" s="505"/>
      <c r="CX180" s="505"/>
      <c r="CY180" s="505"/>
      <c r="CZ180" s="505"/>
    </row>
    <row r="181" spans="1:104" ht="15" customHeight="1" x14ac:dyDescent="0.25">
      <c r="A181" s="3128"/>
      <c r="B181" s="3206" t="s">
        <v>1689</v>
      </c>
      <c r="C181" s="3157"/>
      <c r="D181" s="979">
        <f t="shared" si="352"/>
        <v>0</v>
      </c>
      <c r="E181" s="2555"/>
      <c r="F181" s="980">
        <f t="shared" si="353"/>
        <v>0</v>
      </c>
      <c r="G181" s="2422"/>
      <c r="H181" s="358"/>
      <c r="I181" s="2422"/>
      <c r="J181" s="358"/>
      <c r="K181" s="2422"/>
      <c r="L181" s="358"/>
      <c r="M181" s="2422"/>
      <c r="N181" s="358"/>
      <c r="O181" s="2422"/>
      <c r="P181" s="358"/>
      <c r="Q181" s="2422"/>
      <c r="R181" s="358"/>
      <c r="S181" s="2422"/>
      <c r="T181" s="358"/>
      <c r="U181" s="2422"/>
      <c r="V181" s="358"/>
      <c r="W181" s="2422"/>
      <c r="X181" s="358"/>
      <c r="Y181" s="2422"/>
      <c r="Z181" s="358"/>
      <c r="AA181" s="2422"/>
      <c r="AB181" s="358"/>
      <c r="AC181" s="2079"/>
      <c r="AD181" s="608"/>
      <c r="AE181" s="379"/>
      <c r="AF181" s="608"/>
      <c r="AG181" s="379"/>
      <c r="AH181" s="608"/>
      <c r="AI181" s="379"/>
      <c r="AJ181" s="608"/>
      <c r="AK181" s="379"/>
      <c r="AL181" s="608"/>
      <c r="AM181" s="379"/>
      <c r="AN181" s="608"/>
      <c r="AO181" s="379"/>
      <c r="AP181" s="608"/>
      <c r="AQ181" s="443"/>
      <c r="AR181" s="452"/>
      <c r="AS181" s="452"/>
      <c r="AT181" s="452"/>
      <c r="AU181" s="452"/>
      <c r="AV181" s="2188"/>
      <c r="AW181" s="2187"/>
      <c r="AX181" s="2190"/>
      <c r="AY181" s="240" t="str">
        <f t="shared" si="354"/>
        <v/>
      </c>
      <c r="CA181" s="2486"/>
      <c r="CB181" s="2486" t="str">
        <f t="shared" si="355"/>
        <v/>
      </c>
      <c r="CC181" s="2486" t="str">
        <f t="shared" si="356"/>
        <v/>
      </c>
      <c r="CD181" s="2486" t="str">
        <f t="shared" si="357"/>
        <v/>
      </c>
      <c r="CE181" s="2486" t="str">
        <f t="shared" si="358"/>
        <v/>
      </c>
      <c r="CF181" s="2500"/>
      <c r="CG181" s="2486" t="str">
        <f t="shared" si="359"/>
        <v/>
      </c>
      <c r="CH181" s="2486" t="str">
        <f t="shared" si="360"/>
        <v/>
      </c>
      <c r="CI181" s="505"/>
      <c r="CJ181" s="505"/>
      <c r="CK181" s="505"/>
      <c r="CL181" s="505"/>
      <c r="CM181" s="505"/>
      <c r="CN181" s="505"/>
      <c r="CO181" s="2487"/>
      <c r="CP181" s="2487">
        <f t="shared" ref="CP181:CQ181" si="367">IF(AND($D181&gt;0,AR181=""),1,IF(AR181&gt;$D181,1,0))</f>
        <v>0</v>
      </c>
      <c r="CQ181" s="2487">
        <f t="shared" si="367"/>
        <v>0</v>
      </c>
      <c r="CR181" s="2487">
        <f t="shared" si="362"/>
        <v>0</v>
      </c>
      <c r="CS181" s="2487">
        <f t="shared" si="363"/>
        <v>0</v>
      </c>
      <c r="CT181" s="2500"/>
      <c r="CU181" s="2487">
        <f t="shared" ref="CU181:CV181" si="368">IF(AND($D181&gt;0,AW181=""),1,IF(AW181&gt;$D181,1,0))</f>
        <v>0</v>
      </c>
      <c r="CV181" s="2487">
        <f t="shared" si="368"/>
        <v>0</v>
      </c>
      <c r="CW181" s="505"/>
      <c r="CX181" s="505"/>
      <c r="CY181" s="505"/>
      <c r="CZ181" s="505"/>
    </row>
    <row r="182" spans="1:104" ht="15" customHeight="1" x14ac:dyDescent="0.25">
      <c r="A182" s="3128"/>
      <c r="B182" s="3409" t="s">
        <v>1746</v>
      </c>
      <c r="C182" s="3205"/>
      <c r="D182" s="982">
        <f t="shared" si="352"/>
        <v>0</v>
      </c>
      <c r="E182" s="2556"/>
      <c r="F182" s="365">
        <f t="shared" si="353"/>
        <v>0</v>
      </c>
      <c r="G182" s="2086"/>
      <c r="H182" s="2064"/>
      <c r="I182" s="2086"/>
      <c r="J182" s="2064"/>
      <c r="K182" s="2086"/>
      <c r="L182" s="2064"/>
      <c r="M182" s="2086"/>
      <c r="N182" s="2064"/>
      <c r="O182" s="2086"/>
      <c r="P182" s="2064"/>
      <c r="Q182" s="2086"/>
      <c r="R182" s="2064"/>
      <c r="S182" s="2086"/>
      <c r="T182" s="2064"/>
      <c r="U182" s="2086"/>
      <c r="V182" s="2064"/>
      <c r="W182" s="2086"/>
      <c r="X182" s="2064"/>
      <c r="Y182" s="2086"/>
      <c r="Z182" s="2064"/>
      <c r="AA182" s="2086"/>
      <c r="AB182" s="2064"/>
      <c r="AC182" s="2557"/>
      <c r="AD182" s="2065"/>
      <c r="AE182" s="2279"/>
      <c r="AF182" s="2065"/>
      <c r="AG182" s="2279"/>
      <c r="AH182" s="2065"/>
      <c r="AI182" s="2279"/>
      <c r="AJ182" s="2065"/>
      <c r="AK182" s="2279"/>
      <c r="AL182" s="2065"/>
      <c r="AM182" s="2279"/>
      <c r="AN182" s="2065"/>
      <c r="AO182" s="2279"/>
      <c r="AP182" s="2065"/>
      <c r="AQ182" s="2226"/>
      <c r="AR182" s="2229"/>
      <c r="AS182" s="2229"/>
      <c r="AT182" s="2229"/>
      <c r="AU182" s="2229"/>
      <c r="AV182" s="2188"/>
      <c r="AW182" s="1845"/>
      <c r="AX182" s="1844"/>
      <c r="AY182" s="240" t="str">
        <f t="shared" si="354"/>
        <v/>
      </c>
      <c r="CA182" s="2486"/>
      <c r="CB182" s="2486" t="str">
        <f t="shared" si="355"/>
        <v/>
      </c>
      <c r="CC182" s="2486" t="str">
        <f t="shared" si="356"/>
        <v/>
      </c>
      <c r="CD182" s="2486" t="str">
        <f t="shared" si="357"/>
        <v/>
      </c>
      <c r="CE182" s="2486" t="str">
        <f t="shared" si="358"/>
        <v/>
      </c>
      <c r="CF182" s="2500"/>
      <c r="CG182" s="2486" t="str">
        <f t="shared" si="359"/>
        <v/>
      </c>
      <c r="CH182" s="2486" t="str">
        <f t="shared" si="360"/>
        <v/>
      </c>
      <c r="CI182" s="505"/>
      <c r="CJ182" s="505"/>
      <c r="CK182" s="505"/>
      <c r="CL182" s="505"/>
      <c r="CM182" s="505"/>
      <c r="CN182" s="505"/>
      <c r="CO182" s="2487"/>
      <c r="CP182" s="2487">
        <f t="shared" ref="CP182:CQ182" si="369">IF(AND($D182&gt;0,AR182=""),1,IF(AR182&gt;$D182,1,0))</f>
        <v>0</v>
      </c>
      <c r="CQ182" s="2487">
        <f t="shared" si="369"/>
        <v>0</v>
      </c>
      <c r="CR182" s="2487">
        <f t="shared" si="362"/>
        <v>0</v>
      </c>
      <c r="CS182" s="2487">
        <f t="shared" si="363"/>
        <v>0</v>
      </c>
      <c r="CT182" s="2500"/>
      <c r="CU182" s="2487">
        <f t="shared" ref="CU182:CV182" si="370">IF(AND($D182&gt;0,AW182=""),1,IF(AW182&gt;$D182,1,0))</f>
        <v>0</v>
      </c>
      <c r="CV182" s="2487">
        <f t="shared" si="370"/>
        <v>0</v>
      </c>
      <c r="CW182" s="505"/>
      <c r="CX182" s="505"/>
      <c r="CY182" s="505"/>
      <c r="CZ182" s="505"/>
    </row>
    <row r="183" spans="1:104" ht="15" customHeight="1" x14ac:dyDescent="0.25">
      <c r="A183" s="3128"/>
      <c r="B183" s="3132" t="s">
        <v>1795</v>
      </c>
      <c r="C183" s="145" t="s">
        <v>82</v>
      </c>
      <c r="D183" s="983">
        <f t="shared" si="352"/>
        <v>0</v>
      </c>
      <c r="E183" s="984"/>
      <c r="F183" s="976">
        <f t="shared" si="353"/>
        <v>0</v>
      </c>
      <c r="G183" s="985"/>
      <c r="H183" s="986"/>
      <c r="I183" s="985"/>
      <c r="J183" s="986"/>
      <c r="K183" s="985"/>
      <c r="L183" s="986"/>
      <c r="M183" s="985"/>
      <c r="N183" s="986"/>
      <c r="O183" s="985"/>
      <c r="P183" s="986"/>
      <c r="Q183" s="985"/>
      <c r="R183" s="986"/>
      <c r="S183" s="985"/>
      <c r="T183" s="986"/>
      <c r="U183" s="985"/>
      <c r="V183" s="986"/>
      <c r="W183" s="985"/>
      <c r="X183" s="986"/>
      <c r="Y183" s="985"/>
      <c r="Z183" s="986"/>
      <c r="AA183" s="985"/>
      <c r="AB183" s="986"/>
      <c r="AC183" s="657"/>
      <c r="AD183" s="147">
        <f>SUM(AD184:AD189)</f>
        <v>0</v>
      </c>
      <c r="AE183" s="656"/>
      <c r="AF183" s="147">
        <f>SUM(AF184:AF189)</f>
        <v>0</v>
      </c>
      <c r="AG183" s="656"/>
      <c r="AH183" s="147">
        <f>SUM(AH184:AH189)</f>
        <v>0</v>
      </c>
      <c r="AI183" s="656"/>
      <c r="AJ183" s="147">
        <f>SUM(AJ184:AJ189)</f>
        <v>0</v>
      </c>
      <c r="AK183" s="656"/>
      <c r="AL183" s="147">
        <f>SUM(AL184:AL189)</f>
        <v>0</v>
      </c>
      <c r="AM183" s="656"/>
      <c r="AN183" s="147">
        <f>SUM(AN184:AN189)</f>
        <v>0</v>
      </c>
      <c r="AO183" s="656"/>
      <c r="AP183" s="147">
        <f t="shared" ref="AP183:AX183" si="371">SUM(AP184:AP189)</f>
        <v>0</v>
      </c>
      <c r="AQ183" s="148">
        <f t="shared" si="371"/>
        <v>0</v>
      </c>
      <c r="AR183" s="285">
        <f t="shared" si="371"/>
        <v>0</v>
      </c>
      <c r="AS183" s="285">
        <f t="shared" si="371"/>
        <v>0</v>
      </c>
      <c r="AT183" s="285">
        <f t="shared" si="371"/>
        <v>0</v>
      </c>
      <c r="AU183" s="285">
        <f t="shared" si="371"/>
        <v>0</v>
      </c>
      <c r="AV183" s="285">
        <f t="shared" si="371"/>
        <v>0</v>
      </c>
      <c r="AW183" s="285">
        <f t="shared" si="371"/>
        <v>0</v>
      </c>
      <c r="AX183" s="1827">
        <f t="shared" si="371"/>
        <v>0</v>
      </c>
      <c r="CA183" s="505"/>
      <c r="CB183" s="505"/>
      <c r="CC183" s="505"/>
      <c r="CD183" s="505"/>
      <c r="CE183" s="505"/>
      <c r="CF183" s="505"/>
      <c r="CG183" s="505"/>
      <c r="CH183" s="505"/>
      <c r="CI183" s="505"/>
      <c r="CJ183" s="505"/>
      <c r="CK183" s="505"/>
      <c r="CL183" s="505"/>
      <c r="CM183" s="505"/>
      <c r="CN183" s="505"/>
      <c r="CO183" s="505"/>
      <c r="CP183" s="505"/>
      <c r="CQ183" s="505"/>
      <c r="CR183" s="505"/>
      <c r="CS183" s="505"/>
      <c r="CT183" s="505"/>
      <c r="CU183" s="505"/>
      <c r="CV183" s="505"/>
      <c r="CW183" s="505"/>
      <c r="CX183" s="505"/>
      <c r="CY183" s="505"/>
      <c r="CZ183" s="505"/>
    </row>
    <row r="184" spans="1:104" ht="15" customHeight="1" x14ac:dyDescent="0.25">
      <c r="A184" s="3128"/>
      <c r="B184" s="3128"/>
      <c r="C184" s="149" t="s">
        <v>1796</v>
      </c>
      <c r="D184" s="2558">
        <f t="shared" si="352"/>
        <v>0</v>
      </c>
      <c r="E184" s="2559"/>
      <c r="F184" s="2060">
        <f t="shared" si="353"/>
        <v>0</v>
      </c>
      <c r="G184" s="2560"/>
      <c r="H184" s="2561"/>
      <c r="I184" s="2560"/>
      <c r="J184" s="2561"/>
      <c r="K184" s="2560"/>
      <c r="L184" s="2561"/>
      <c r="M184" s="2560"/>
      <c r="N184" s="2561"/>
      <c r="O184" s="2560"/>
      <c r="P184" s="2561"/>
      <c r="Q184" s="2560"/>
      <c r="R184" s="2561"/>
      <c r="S184" s="2560"/>
      <c r="T184" s="2561"/>
      <c r="U184" s="2560"/>
      <c r="V184" s="2561"/>
      <c r="W184" s="2560"/>
      <c r="X184" s="2561"/>
      <c r="Y184" s="2560"/>
      <c r="Z184" s="2561"/>
      <c r="AA184" s="2560"/>
      <c r="AB184" s="2561"/>
      <c r="AC184" s="1982"/>
      <c r="AD184" s="2128"/>
      <c r="AE184" s="2090"/>
      <c r="AF184" s="2128"/>
      <c r="AG184" s="2090"/>
      <c r="AH184" s="2128"/>
      <c r="AI184" s="2090"/>
      <c r="AJ184" s="2128"/>
      <c r="AK184" s="2090"/>
      <c r="AL184" s="2128"/>
      <c r="AM184" s="2090"/>
      <c r="AN184" s="2128"/>
      <c r="AO184" s="2090"/>
      <c r="AP184" s="2128"/>
      <c r="AQ184" s="1857"/>
      <c r="AR184" s="1845"/>
      <c r="AS184" s="1845"/>
      <c r="AT184" s="1845"/>
      <c r="AU184" s="1845"/>
      <c r="AV184" s="1845"/>
      <c r="AW184" s="1845"/>
      <c r="AX184" s="1844"/>
      <c r="AY184" s="240" t="str">
        <f t="shared" ref="AY184:AY200" si="372">CA184&amp;CB184&amp;CC184&amp;CD184&amp;CE184&amp;CF184&amp;CG184&amp;CH184</f>
        <v/>
      </c>
      <c r="CA184" s="2486"/>
      <c r="CB184" s="2486" t="str">
        <f t="shared" ref="CB184:CB200" si="373">IF(AND($D184&gt;0,AR184="")," * No olvide digitar la variable Usuario con Discapacidad. Digite Cero si no tiene.",IF(AR184&gt;$D184," * La variable Usuario con Discapacidad no pueden superar el Total Ambos Sexos.",""))</f>
        <v/>
      </c>
      <c r="CC184" s="2486" t="str">
        <f t="shared" ref="CC184:CC200" si="37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486" t="str">
        <f t="shared" ref="CD184:CD200" si="37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486" t="str">
        <f t="shared" ref="CE184:CE200" si="376">IF(AND($D184&gt;0,AU184="")," * No olvide digitar la variable Migrantes. Digite Cero si no tiene.",IF(AU184&gt;$D184," * La variable Migrantes no pueden superar el Total Ambos Sexos.",""))</f>
        <v/>
      </c>
      <c r="CF184" s="2486" t="str">
        <f t="shared" ref="CF184:CF191" si="377">IF(AND($D184&gt;0,AV184="")," * No olvide digitar la variable Egreso por Abandono. Digite Cero si no tiene.",IF(AV184&gt;$D184," * La variable Egreso por Abandono no pueden superar el Total Ambos Sexos.",""))</f>
        <v/>
      </c>
      <c r="CG184" s="2486" t="str">
        <f t="shared" ref="CG184:CG200" si="37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486" t="str">
        <f t="shared" ref="CH184:CH200" si="379">IF(AND($D184&gt;0,AX184=""),"  * No olvide digitar la variable Pueblos Originarios. Digite Cero si no tiene.",IF(AX184&gt;$D184," * La variable Pueblos Originarios no pueden superar el Total Ambos Sexos.",""))</f>
        <v/>
      </c>
      <c r="CI184" s="505"/>
      <c r="CJ184" s="505"/>
      <c r="CK184" s="505"/>
      <c r="CL184" s="505"/>
      <c r="CM184" s="505"/>
      <c r="CN184" s="505"/>
      <c r="CO184" s="2487"/>
      <c r="CP184" s="2487">
        <f t="shared" ref="CP184:CQ184" si="380">IF(AND($D184&gt;0,AR184=""),1,IF(AR184&gt;$D184,1,0))</f>
        <v>0</v>
      </c>
      <c r="CQ184" s="2487">
        <f t="shared" si="380"/>
        <v>0</v>
      </c>
      <c r="CR184" s="2487">
        <f t="shared" ref="CR184:CR200" si="381">IF(AND(D184&gt;0,AT184=""),1,IF(AT184&gt;D184,1,0))</f>
        <v>0</v>
      </c>
      <c r="CS184" s="2487">
        <f t="shared" ref="CS184:CV184" si="382">IF(AND($D184&gt;0,AU184=""),1,IF(AU184&gt;$D184,1,0))</f>
        <v>0</v>
      </c>
      <c r="CT184" s="2487">
        <f t="shared" si="382"/>
        <v>0</v>
      </c>
      <c r="CU184" s="2487">
        <f t="shared" si="382"/>
        <v>0</v>
      </c>
      <c r="CV184" s="2487">
        <f t="shared" si="382"/>
        <v>0</v>
      </c>
      <c r="CW184" s="505"/>
      <c r="CX184" s="505"/>
      <c r="CY184" s="505"/>
      <c r="CZ184" s="505"/>
    </row>
    <row r="185" spans="1:104" ht="15" customHeight="1" x14ac:dyDescent="0.25">
      <c r="A185" s="3128"/>
      <c r="B185" s="3128"/>
      <c r="C185" s="235" t="s">
        <v>1797</v>
      </c>
      <c r="D185" s="2558">
        <f t="shared" si="352"/>
        <v>0</v>
      </c>
      <c r="E185" s="2555"/>
      <c r="F185" s="2056">
        <f t="shared" si="353"/>
        <v>0</v>
      </c>
      <c r="G185" s="2422"/>
      <c r="H185" s="358"/>
      <c r="I185" s="2422"/>
      <c r="J185" s="358"/>
      <c r="K185" s="2422"/>
      <c r="L185" s="358"/>
      <c r="M185" s="2422"/>
      <c r="N185" s="358"/>
      <c r="O185" s="2422"/>
      <c r="P185" s="358"/>
      <c r="Q185" s="2422"/>
      <c r="R185" s="358"/>
      <c r="S185" s="2422"/>
      <c r="T185" s="358"/>
      <c r="U185" s="2422"/>
      <c r="V185" s="358"/>
      <c r="W185" s="2422"/>
      <c r="X185" s="358"/>
      <c r="Y185" s="2422"/>
      <c r="Z185" s="358"/>
      <c r="AA185" s="2422"/>
      <c r="AB185" s="358"/>
      <c r="AC185" s="2079"/>
      <c r="AD185" s="2128"/>
      <c r="AE185" s="379"/>
      <c r="AF185" s="2128"/>
      <c r="AG185" s="379"/>
      <c r="AH185" s="2128"/>
      <c r="AI185" s="379"/>
      <c r="AJ185" s="2128"/>
      <c r="AK185" s="379"/>
      <c r="AL185" s="2128"/>
      <c r="AM185" s="379"/>
      <c r="AN185" s="2128"/>
      <c r="AO185" s="379"/>
      <c r="AP185" s="2128"/>
      <c r="AQ185" s="1857"/>
      <c r="AR185" s="1845"/>
      <c r="AS185" s="1845"/>
      <c r="AT185" s="1845"/>
      <c r="AU185" s="1845"/>
      <c r="AV185" s="1845"/>
      <c r="AW185" s="1845"/>
      <c r="AX185" s="1844"/>
      <c r="AY185" s="240" t="str">
        <f t="shared" si="372"/>
        <v/>
      </c>
      <c r="CA185" s="2486"/>
      <c r="CB185" s="2486" t="str">
        <f t="shared" si="373"/>
        <v/>
      </c>
      <c r="CC185" s="2486" t="str">
        <f t="shared" si="374"/>
        <v/>
      </c>
      <c r="CD185" s="2486" t="str">
        <f t="shared" si="375"/>
        <v/>
      </c>
      <c r="CE185" s="2486" t="str">
        <f t="shared" si="376"/>
        <v/>
      </c>
      <c r="CF185" s="2486" t="str">
        <f t="shared" si="377"/>
        <v/>
      </c>
      <c r="CG185" s="2486" t="str">
        <f t="shared" si="378"/>
        <v/>
      </c>
      <c r="CH185" s="2486" t="str">
        <f t="shared" si="379"/>
        <v/>
      </c>
      <c r="CI185" s="505"/>
      <c r="CJ185" s="505"/>
      <c r="CK185" s="505"/>
      <c r="CL185" s="505"/>
      <c r="CM185" s="505"/>
      <c r="CN185" s="505"/>
      <c r="CO185" s="2487"/>
      <c r="CP185" s="2487">
        <f t="shared" ref="CP185:CQ185" si="383">IF(AND($D185&gt;0,AR185=""),1,IF(AR185&gt;$D185,1,0))</f>
        <v>0</v>
      </c>
      <c r="CQ185" s="2487">
        <f t="shared" si="383"/>
        <v>0</v>
      </c>
      <c r="CR185" s="2487">
        <f t="shared" si="381"/>
        <v>0</v>
      </c>
      <c r="CS185" s="2487">
        <f t="shared" ref="CS185:CV185" si="384">IF(AND($D185&gt;0,AU185=""),1,IF(AU185&gt;$D185,1,0))</f>
        <v>0</v>
      </c>
      <c r="CT185" s="2487">
        <f t="shared" si="384"/>
        <v>0</v>
      </c>
      <c r="CU185" s="2487">
        <f t="shared" si="384"/>
        <v>0</v>
      </c>
      <c r="CV185" s="2487">
        <f t="shared" si="384"/>
        <v>0</v>
      </c>
      <c r="CW185" s="505"/>
      <c r="CX185" s="505"/>
      <c r="CY185" s="505"/>
      <c r="CZ185" s="505"/>
    </row>
    <row r="186" spans="1:104" ht="15.75" customHeight="1" x14ac:dyDescent="0.25">
      <c r="A186" s="3128"/>
      <c r="B186" s="3128"/>
      <c r="C186" s="149" t="s">
        <v>1798</v>
      </c>
      <c r="D186" s="2558">
        <f t="shared" si="352"/>
        <v>0</v>
      </c>
      <c r="E186" s="2555"/>
      <c r="F186" s="2056">
        <f t="shared" si="353"/>
        <v>0</v>
      </c>
      <c r="G186" s="2422"/>
      <c r="H186" s="358"/>
      <c r="I186" s="2422"/>
      <c r="J186" s="358"/>
      <c r="K186" s="2422"/>
      <c r="L186" s="358"/>
      <c r="M186" s="2422"/>
      <c r="N186" s="358"/>
      <c r="O186" s="2422"/>
      <c r="P186" s="358"/>
      <c r="Q186" s="2422"/>
      <c r="R186" s="358"/>
      <c r="S186" s="2422"/>
      <c r="T186" s="358"/>
      <c r="U186" s="2422"/>
      <c r="V186" s="358"/>
      <c r="W186" s="2422"/>
      <c r="X186" s="358"/>
      <c r="Y186" s="2422"/>
      <c r="Z186" s="358"/>
      <c r="AA186" s="2422"/>
      <c r="AB186" s="358"/>
      <c r="AC186" s="2079"/>
      <c r="AD186" s="2128"/>
      <c r="AE186" s="379"/>
      <c r="AF186" s="2128"/>
      <c r="AG186" s="379"/>
      <c r="AH186" s="2128"/>
      <c r="AI186" s="379"/>
      <c r="AJ186" s="2128"/>
      <c r="AK186" s="379"/>
      <c r="AL186" s="2128"/>
      <c r="AM186" s="379"/>
      <c r="AN186" s="2128"/>
      <c r="AO186" s="379"/>
      <c r="AP186" s="2128"/>
      <c r="AQ186" s="1857"/>
      <c r="AR186" s="1845"/>
      <c r="AS186" s="1845"/>
      <c r="AT186" s="1845"/>
      <c r="AU186" s="1845"/>
      <c r="AV186" s="1845"/>
      <c r="AW186" s="1845"/>
      <c r="AX186" s="1844"/>
      <c r="AY186" s="240" t="str">
        <f t="shared" si="372"/>
        <v/>
      </c>
      <c r="CA186" s="2486"/>
      <c r="CB186" s="2486" t="str">
        <f t="shared" si="373"/>
        <v/>
      </c>
      <c r="CC186" s="2486" t="str">
        <f t="shared" si="374"/>
        <v/>
      </c>
      <c r="CD186" s="2486" t="str">
        <f t="shared" si="375"/>
        <v/>
      </c>
      <c r="CE186" s="2486" t="str">
        <f t="shared" si="376"/>
        <v/>
      </c>
      <c r="CF186" s="2486" t="str">
        <f t="shared" si="377"/>
        <v/>
      </c>
      <c r="CG186" s="2486" t="str">
        <f t="shared" si="378"/>
        <v/>
      </c>
      <c r="CH186" s="2486" t="str">
        <f t="shared" si="379"/>
        <v/>
      </c>
      <c r="CI186" s="505"/>
      <c r="CJ186" s="505"/>
      <c r="CK186" s="505"/>
      <c r="CL186" s="505"/>
      <c r="CM186" s="505"/>
      <c r="CN186" s="505"/>
      <c r="CO186" s="2487"/>
      <c r="CP186" s="2487">
        <f t="shared" ref="CP186:CQ186" si="385">IF(AND($D186&gt;0,AR186=""),1,IF(AR186&gt;$D186,1,0))</f>
        <v>0</v>
      </c>
      <c r="CQ186" s="2487">
        <f t="shared" si="385"/>
        <v>0</v>
      </c>
      <c r="CR186" s="2487">
        <f t="shared" si="381"/>
        <v>0</v>
      </c>
      <c r="CS186" s="2487">
        <f t="shared" ref="CS186:CV186" si="386">IF(AND($D186&gt;0,AU186=""),1,IF(AU186&gt;$D186,1,0))</f>
        <v>0</v>
      </c>
      <c r="CT186" s="2487">
        <f t="shared" si="386"/>
        <v>0</v>
      </c>
      <c r="CU186" s="2487">
        <f t="shared" si="386"/>
        <v>0</v>
      </c>
      <c r="CV186" s="2487">
        <f t="shared" si="386"/>
        <v>0</v>
      </c>
      <c r="CW186" s="505"/>
      <c r="CX186" s="505"/>
      <c r="CY186" s="505"/>
      <c r="CZ186" s="505"/>
    </row>
    <row r="187" spans="1:104" ht="29.25" customHeight="1" x14ac:dyDescent="0.25">
      <c r="A187" s="3128"/>
      <c r="B187" s="3128"/>
      <c r="C187" s="1901" t="s">
        <v>1799</v>
      </c>
      <c r="D187" s="2558">
        <f t="shared" si="352"/>
        <v>0</v>
      </c>
      <c r="E187" s="2555"/>
      <c r="F187" s="2056">
        <f t="shared" si="353"/>
        <v>0</v>
      </c>
      <c r="G187" s="2422"/>
      <c r="H187" s="358"/>
      <c r="I187" s="2422"/>
      <c r="J187" s="358"/>
      <c r="K187" s="2422"/>
      <c r="L187" s="358"/>
      <c r="M187" s="2422"/>
      <c r="N187" s="358"/>
      <c r="O187" s="2422"/>
      <c r="P187" s="358"/>
      <c r="Q187" s="2422"/>
      <c r="R187" s="358"/>
      <c r="S187" s="2422"/>
      <c r="T187" s="358"/>
      <c r="U187" s="2422"/>
      <c r="V187" s="358"/>
      <c r="W187" s="2422"/>
      <c r="X187" s="358"/>
      <c r="Y187" s="2422"/>
      <c r="Z187" s="358"/>
      <c r="AA187" s="2422"/>
      <c r="AB187" s="358"/>
      <c r="AC187" s="2079"/>
      <c r="AD187" s="2128"/>
      <c r="AE187" s="379"/>
      <c r="AF187" s="2128"/>
      <c r="AG187" s="379"/>
      <c r="AH187" s="2128"/>
      <c r="AI187" s="379"/>
      <c r="AJ187" s="2128"/>
      <c r="AK187" s="379"/>
      <c r="AL187" s="2128"/>
      <c r="AM187" s="379"/>
      <c r="AN187" s="2128"/>
      <c r="AO187" s="379"/>
      <c r="AP187" s="2128"/>
      <c r="AQ187" s="1857"/>
      <c r="AR187" s="452"/>
      <c r="AS187" s="1845"/>
      <c r="AT187" s="1845"/>
      <c r="AU187" s="1845"/>
      <c r="AV187" s="1845"/>
      <c r="AW187" s="1845"/>
      <c r="AX187" s="1844"/>
      <c r="AY187" s="240" t="str">
        <f t="shared" si="372"/>
        <v/>
      </c>
      <c r="CA187" s="2486"/>
      <c r="CB187" s="2486" t="str">
        <f t="shared" si="373"/>
        <v/>
      </c>
      <c r="CC187" s="2486" t="str">
        <f t="shared" si="374"/>
        <v/>
      </c>
      <c r="CD187" s="2486" t="str">
        <f t="shared" si="375"/>
        <v/>
      </c>
      <c r="CE187" s="2486" t="str">
        <f t="shared" si="376"/>
        <v/>
      </c>
      <c r="CF187" s="2486" t="str">
        <f t="shared" si="377"/>
        <v/>
      </c>
      <c r="CG187" s="2486" t="str">
        <f t="shared" si="378"/>
        <v/>
      </c>
      <c r="CH187" s="2486" t="str">
        <f t="shared" si="379"/>
        <v/>
      </c>
      <c r="CI187" s="505"/>
      <c r="CJ187" s="505"/>
      <c r="CK187" s="505"/>
      <c r="CL187" s="505"/>
      <c r="CM187" s="505"/>
      <c r="CN187" s="505"/>
      <c r="CO187" s="2487"/>
      <c r="CP187" s="2487">
        <f t="shared" ref="CP187:CQ187" si="387">IF(AND($D187&gt;0,AR187=""),1,IF(AR187&gt;$D187,1,0))</f>
        <v>0</v>
      </c>
      <c r="CQ187" s="2487">
        <f t="shared" si="387"/>
        <v>0</v>
      </c>
      <c r="CR187" s="2487">
        <f t="shared" si="381"/>
        <v>0</v>
      </c>
      <c r="CS187" s="2487">
        <f t="shared" ref="CS187:CV187" si="388">IF(AND($D187&gt;0,AU187=""),1,IF(AU187&gt;$D187,1,0))</f>
        <v>0</v>
      </c>
      <c r="CT187" s="2487">
        <f t="shared" si="388"/>
        <v>0</v>
      </c>
      <c r="CU187" s="2487">
        <f t="shared" si="388"/>
        <v>0</v>
      </c>
      <c r="CV187" s="2487">
        <f t="shared" si="388"/>
        <v>0</v>
      </c>
      <c r="CW187" s="505"/>
      <c r="CX187" s="505"/>
      <c r="CY187" s="505"/>
      <c r="CZ187" s="505"/>
    </row>
    <row r="188" spans="1:104" ht="15" customHeight="1" x14ac:dyDescent="0.25">
      <c r="A188" s="3128"/>
      <c r="B188" s="3128"/>
      <c r="C188" s="154" t="s">
        <v>1800</v>
      </c>
      <c r="D188" s="2558">
        <f t="shared" si="352"/>
        <v>0</v>
      </c>
      <c r="E188" s="2555"/>
      <c r="F188" s="2056">
        <f t="shared" si="353"/>
        <v>0</v>
      </c>
      <c r="G188" s="2422"/>
      <c r="H188" s="358"/>
      <c r="I188" s="2422"/>
      <c r="J188" s="358"/>
      <c r="K188" s="2422"/>
      <c r="L188" s="358"/>
      <c r="M188" s="2422"/>
      <c r="N188" s="358"/>
      <c r="O188" s="2422"/>
      <c r="P188" s="358"/>
      <c r="Q188" s="2422"/>
      <c r="R188" s="358"/>
      <c r="S188" s="2422"/>
      <c r="T188" s="358"/>
      <c r="U188" s="2422"/>
      <c r="V188" s="358"/>
      <c r="W188" s="2422"/>
      <c r="X188" s="358"/>
      <c r="Y188" s="2422"/>
      <c r="Z188" s="358"/>
      <c r="AA188" s="2422"/>
      <c r="AB188" s="358"/>
      <c r="AC188" s="2079"/>
      <c r="AD188" s="2128"/>
      <c r="AE188" s="502"/>
      <c r="AF188" s="2128"/>
      <c r="AG188" s="379"/>
      <c r="AH188" s="2128"/>
      <c r="AI188" s="502"/>
      <c r="AJ188" s="2128"/>
      <c r="AK188" s="502"/>
      <c r="AL188" s="2128"/>
      <c r="AM188" s="379"/>
      <c r="AN188" s="2128"/>
      <c r="AO188" s="379"/>
      <c r="AP188" s="2128"/>
      <c r="AQ188" s="443"/>
      <c r="AR188" s="1845"/>
      <c r="AS188" s="452"/>
      <c r="AT188" s="452"/>
      <c r="AU188" s="1845"/>
      <c r="AV188" s="1845"/>
      <c r="AW188" s="1845"/>
      <c r="AX188" s="1844"/>
      <c r="AY188" s="240" t="str">
        <f t="shared" si="372"/>
        <v/>
      </c>
      <c r="CA188" s="2486"/>
      <c r="CB188" s="2486" t="str">
        <f t="shared" si="373"/>
        <v/>
      </c>
      <c r="CC188" s="2486" t="str">
        <f t="shared" si="374"/>
        <v/>
      </c>
      <c r="CD188" s="2486" t="str">
        <f t="shared" si="375"/>
        <v/>
      </c>
      <c r="CE188" s="2486" t="str">
        <f t="shared" si="376"/>
        <v/>
      </c>
      <c r="CF188" s="2486" t="str">
        <f t="shared" si="377"/>
        <v/>
      </c>
      <c r="CG188" s="2486" t="str">
        <f t="shared" si="378"/>
        <v/>
      </c>
      <c r="CH188" s="2486" t="str">
        <f t="shared" si="379"/>
        <v/>
      </c>
      <c r="CI188" s="505"/>
      <c r="CJ188" s="505"/>
      <c r="CK188" s="505"/>
      <c r="CL188" s="505"/>
      <c r="CM188" s="505"/>
      <c r="CN188" s="505"/>
      <c r="CO188" s="2487"/>
      <c r="CP188" s="2487">
        <f t="shared" ref="CP188:CQ188" si="389">IF(AND($D188&gt;0,AR188=""),1,IF(AR188&gt;$D188,1,0))</f>
        <v>0</v>
      </c>
      <c r="CQ188" s="2487">
        <f t="shared" si="389"/>
        <v>0</v>
      </c>
      <c r="CR188" s="2487">
        <f t="shared" si="381"/>
        <v>0</v>
      </c>
      <c r="CS188" s="2487">
        <f t="shared" ref="CS188:CV188" si="390">IF(AND($D188&gt;0,AU188=""),1,IF(AU188&gt;$D188,1,0))</f>
        <v>0</v>
      </c>
      <c r="CT188" s="2487">
        <f t="shared" si="390"/>
        <v>0</v>
      </c>
      <c r="CU188" s="2487">
        <f t="shared" si="390"/>
        <v>0</v>
      </c>
      <c r="CV188" s="2487">
        <f t="shared" si="390"/>
        <v>0</v>
      </c>
      <c r="CW188" s="505"/>
      <c r="CX188" s="505"/>
      <c r="CY188" s="505"/>
      <c r="CZ188" s="505"/>
    </row>
    <row r="189" spans="1:104" ht="15" customHeight="1" x14ac:dyDescent="0.25">
      <c r="A189" s="3128"/>
      <c r="B189" s="3128"/>
      <c r="C189" s="149" t="s">
        <v>1801</v>
      </c>
      <c r="D189" s="2558">
        <f t="shared" si="352"/>
        <v>0</v>
      </c>
      <c r="E189" s="2555"/>
      <c r="F189" s="2056">
        <f t="shared" si="353"/>
        <v>0</v>
      </c>
      <c r="G189" s="2422"/>
      <c r="H189" s="358"/>
      <c r="I189" s="2422"/>
      <c r="J189" s="358"/>
      <c r="K189" s="2422"/>
      <c r="L189" s="358"/>
      <c r="M189" s="2422"/>
      <c r="N189" s="358"/>
      <c r="O189" s="2422"/>
      <c r="P189" s="358"/>
      <c r="Q189" s="2422"/>
      <c r="R189" s="358"/>
      <c r="S189" s="2422"/>
      <c r="T189" s="358"/>
      <c r="U189" s="2422"/>
      <c r="V189" s="358"/>
      <c r="W189" s="2422"/>
      <c r="X189" s="358"/>
      <c r="Y189" s="2422"/>
      <c r="Z189" s="358"/>
      <c r="AA189" s="2422"/>
      <c r="AB189" s="358"/>
      <c r="AC189" s="2079"/>
      <c r="AD189" s="2128"/>
      <c r="AE189" s="502"/>
      <c r="AF189" s="2128"/>
      <c r="AG189" s="502"/>
      <c r="AH189" s="2128"/>
      <c r="AI189" s="502"/>
      <c r="AJ189" s="2128"/>
      <c r="AK189" s="502"/>
      <c r="AL189" s="2128"/>
      <c r="AM189" s="379"/>
      <c r="AN189" s="2128"/>
      <c r="AO189" s="379"/>
      <c r="AP189" s="2128"/>
      <c r="AQ189" s="443"/>
      <c r="AR189" s="1845"/>
      <c r="AS189" s="1845"/>
      <c r="AT189" s="1845"/>
      <c r="AU189" s="1845"/>
      <c r="AV189" s="1845"/>
      <c r="AW189" s="1845"/>
      <c r="AX189" s="1844"/>
      <c r="AY189" s="240" t="str">
        <f t="shared" si="372"/>
        <v/>
      </c>
      <c r="CA189" s="2486"/>
      <c r="CB189" s="2486" t="str">
        <f t="shared" si="373"/>
        <v/>
      </c>
      <c r="CC189" s="2486" t="str">
        <f t="shared" si="374"/>
        <v/>
      </c>
      <c r="CD189" s="2486" t="str">
        <f t="shared" si="375"/>
        <v/>
      </c>
      <c r="CE189" s="2486" t="str">
        <f t="shared" si="376"/>
        <v/>
      </c>
      <c r="CF189" s="2486" t="str">
        <f t="shared" si="377"/>
        <v/>
      </c>
      <c r="CG189" s="2486" t="str">
        <f t="shared" si="378"/>
        <v/>
      </c>
      <c r="CH189" s="2486" t="str">
        <f t="shared" si="379"/>
        <v/>
      </c>
      <c r="CI189" s="505"/>
      <c r="CJ189" s="505"/>
      <c r="CK189" s="505"/>
      <c r="CL189" s="505"/>
      <c r="CM189" s="505"/>
      <c r="CN189" s="505"/>
      <c r="CO189" s="2487"/>
      <c r="CP189" s="2487">
        <f t="shared" ref="CP189:CQ189" si="391">IF(AND($D189&gt;0,AR189=""),1,IF(AR189&gt;$D189,1,0))</f>
        <v>0</v>
      </c>
      <c r="CQ189" s="2487">
        <f t="shared" si="391"/>
        <v>0</v>
      </c>
      <c r="CR189" s="2487">
        <f t="shared" si="381"/>
        <v>0</v>
      </c>
      <c r="CS189" s="2487">
        <f t="shared" ref="CS189:CV189" si="392">IF(AND($D189&gt;0,AU189=""),1,IF(AU189&gt;$D189,1,0))</f>
        <v>0</v>
      </c>
      <c r="CT189" s="2487">
        <f t="shared" si="392"/>
        <v>0</v>
      </c>
      <c r="CU189" s="2487">
        <f t="shared" si="392"/>
        <v>0</v>
      </c>
      <c r="CV189" s="2487">
        <f t="shared" si="392"/>
        <v>0</v>
      </c>
      <c r="CW189" s="505"/>
      <c r="CX189" s="505"/>
      <c r="CY189" s="505"/>
      <c r="CZ189" s="505"/>
    </row>
    <row r="190" spans="1:104" ht="25.5" customHeight="1" x14ac:dyDescent="0.25">
      <c r="A190" s="3128"/>
      <c r="B190" s="3128"/>
      <c r="C190" s="180" t="s">
        <v>1802</v>
      </c>
      <c r="D190" s="2562">
        <f t="shared" si="352"/>
        <v>0</v>
      </c>
      <c r="E190" s="2555"/>
      <c r="F190" s="2056">
        <f t="shared" si="353"/>
        <v>0</v>
      </c>
      <c r="G190" s="2560"/>
      <c r="H190" s="2561"/>
      <c r="I190" s="2560"/>
      <c r="J190" s="2561"/>
      <c r="K190" s="2560"/>
      <c r="L190" s="2561"/>
      <c r="M190" s="2560"/>
      <c r="N190" s="2561"/>
      <c r="O190" s="2560"/>
      <c r="P190" s="2561"/>
      <c r="Q190" s="2560"/>
      <c r="R190" s="2561"/>
      <c r="S190" s="2560"/>
      <c r="T190" s="2561"/>
      <c r="U190" s="2560"/>
      <c r="V190" s="2561"/>
      <c r="W190" s="2560"/>
      <c r="X190" s="2561"/>
      <c r="Y190" s="2560"/>
      <c r="Z190" s="2561"/>
      <c r="AA190" s="2560"/>
      <c r="AB190" s="2561"/>
      <c r="AC190" s="2079"/>
      <c r="AD190" s="2128"/>
      <c r="AE190" s="502"/>
      <c r="AF190" s="2128"/>
      <c r="AG190" s="502"/>
      <c r="AH190" s="2128"/>
      <c r="AI190" s="502"/>
      <c r="AJ190" s="2128"/>
      <c r="AK190" s="502"/>
      <c r="AL190" s="2128"/>
      <c r="AM190" s="502"/>
      <c r="AN190" s="2128"/>
      <c r="AO190" s="502"/>
      <c r="AP190" s="2128"/>
      <c r="AQ190" s="443"/>
      <c r="AR190" s="1845"/>
      <c r="AS190" s="452"/>
      <c r="AT190" s="452"/>
      <c r="AU190" s="1845"/>
      <c r="AV190" s="1845"/>
      <c r="AW190" s="1845"/>
      <c r="AX190" s="1844"/>
      <c r="AY190" s="240" t="str">
        <f t="shared" si="372"/>
        <v/>
      </c>
      <c r="CA190" s="2486"/>
      <c r="CB190" s="2486" t="str">
        <f t="shared" si="373"/>
        <v/>
      </c>
      <c r="CC190" s="2486" t="str">
        <f t="shared" si="374"/>
        <v/>
      </c>
      <c r="CD190" s="2486" t="str">
        <f t="shared" si="375"/>
        <v/>
      </c>
      <c r="CE190" s="2486" t="str">
        <f t="shared" si="376"/>
        <v/>
      </c>
      <c r="CF190" s="2486" t="str">
        <f t="shared" si="377"/>
        <v/>
      </c>
      <c r="CG190" s="2486" t="str">
        <f t="shared" si="378"/>
        <v/>
      </c>
      <c r="CH190" s="2486" t="str">
        <f t="shared" si="379"/>
        <v/>
      </c>
      <c r="CI190" s="505"/>
      <c r="CJ190" s="505"/>
      <c r="CK190" s="505"/>
      <c r="CL190" s="505"/>
      <c r="CM190" s="505"/>
      <c r="CN190" s="505"/>
      <c r="CO190" s="2487"/>
      <c r="CP190" s="2487">
        <f t="shared" ref="CP190:CQ190" si="393">IF(AND($D190&gt;0,AR190=""),1,IF(AR190&gt;$D190,1,0))</f>
        <v>0</v>
      </c>
      <c r="CQ190" s="2487">
        <f t="shared" si="393"/>
        <v>0</v>
      </c>
      <c r="CR190" s="2487">
        <f t="shared" si="381"/>
        <v>0</v>
      </c>
      <c r="CS190" s="2487">
        <f t="shared" ref="CS190:CV190" si="394">IF(AND($D190&gt;0,AU190=""),1,IF(AU190&gt;$D190,1,0))</f>
        <v>0</v>
      </c>
      <c r="CT190" s="2487">
        <f t="shared" si="394"/>
        <v>0</v>
      </c>
      <c r="CU190" s="2487">
        <f t="shared" si="394"/>
        <v>0</v>
      </c>
      <c r="CV190" s="2487">
        <f t="shared" si="394"/>
        <v>0</v>
      </c>
      <c r="CW190" s="505"/>
      <c r="CX190" s="505"/>
      <c r="CY190" s="505"/>
      <c r="CZ190" s="505"/>
    </row>
    <row r="191" spans="1:104" ht="25.5" customHeight="1" x14ac:dyDescent="0.25">
      <c r="A191" s="3129"/>
      <c r="B191" s="3129"/>
      <c r="C191" s="120" t="s">
        <v>1803</v>
      </c>
      <c r="D191" s="2563">
        <f t="shared" si="352"/>
        <v>0</v>
      </c>
      <c r="E191" s="2556"/>
      <c r="F191" s="2564">
        <f t="shared" si="353"/>
        <v>0</v>
      </c>
      <c r="G191" s="2291"/>
      <c r="H191" s="987"/>
      <c r="I191" s="2291"/>
      <c r="J191" s="987"/>
      <c r="K191" s="2291"/>
      <c r="L191" s="987"/>
      <c r="M191" s="2291"/>
      <c r="N191" s="987"/>
      <c r="O191" s="2291"/>
      <c r="P191" s="987"/>
      <c r="Q191" s="2291"/>
      <c r="R191" s="987"/>
      <c r="S191" s="2291"/>
      <c r="T191" s="987"/>
      <c r="U191" s="2291"/>
      <c r="V191" s="987"/>
      <c r="W191" s="2291"/>
      <c r="X191" s="987"/>
      <c r="Y191" s="2291"/>
      <c r="Z191" s="987"/>
      <c r="AA191" s="2291"/>
      <c r="AB191" s="2565"/>
      <c r="AC191" s="1988"/>
      <c r="AD191" s="608"/>
      <c r="AE191" s="2279"/>
      <c r="AF191" s="608"/>
      <c r="AG191" s="2279"/>
      <c r="AH191" s="608"/>
      <c r="AI191" s="2279"/>
      <c r="AJ191" s="608"/>
      <c r="AK191" s="2279"/>
      <c r="AL191" s="608"/>
      <c r="AM191" s="2279"/>
      <c r="AN191" s="608"/>
      <c r="AO191" s="2279"/>
      <c r="AP191" s="608"/>
      <c r="AQ191" s="2226"/>
      <c r="AR191" s="2187"/>
      <c r="AS191" s="2229"/>
      <c r="AT191" s="2229"/>
      <c r="AU191" s="2187"/>
      <c r="AV191" s="2187"/>
      <c r="AW191" s="2187"/>
      <c r="AX191" s="2190"/>
      <c r="AY191" s="240" t="str">
        <f t="shared" si="372"/>
        <v/>
      </c>
      <c r="CA191" s="2486"/>
      <c r="CB191" s="2486" t="str">
        <f t="shared" si="373"/>
        <v/>
      </c>
      <c r="CC191" s="2486" t="str">
        <f t="shared" si="374"/>
        <v/>
      </c>
      <c r="CD191" s="2486" t="str">
        <f t="shared" si="375"/>
        <v/>
      </c>
      <c r="CE191" s="2486" t="str">
        <f t="shared" si="376"/>
        <v/>
      </c>
      <c r="CF191" s="2486" t="str">
        <f t="shared" si="377"/>
        <v/>
      </c>
      <c r="CG191" s="2486" t="str">
        <f t="shared" si="378"/>
        <v/>
      </c>
      <c r="CH191" s="2486" t="str">
        <f t="shared" si="379"/>
        <v/>
      </c>
      <c r="CI191" s="505"/>
      <c r="CJ191" s="505"/>
      <c r="CK191" s="505"/>
      <c r="CL191" s="505"/>
      <c r="CM191" s="505"/>
      <c r="CN191" s="505"/>
      <c r="CO191" s="2487"/>
      <c r="CP191" s="2487">
        <f t="shared" ref="CP191:CQ191" si="395">IF(AND($D191&gt;0,AR191=""),1,IF(AR191&gt;$D191,1,0))</f>
        <v>0</v>
      </c>
      <c r="CQ191" s="2487">
        <f t="shared" si="395"/>
        <v>0</v>
      </c>
      <c r="CR191" s="2487">
        <f t="shared" si="381"/>
        <v>0</v>
      </c>
      <c r="CS191" s="2487">
        <f t="shared" ref="CS191:CV191" si="396">IF(AND($D191&gt;0,AU191=""),1,IF(AU191&gt;$D191,1,0))</f>
        <v>0</v>
      </c>
      <c r="CT191" s="2487">
        <f t="shared" si="396"/>
        <v>0</v>
      </c>
      <c r="CU191" s="2487">
        <f t="shared" si="396"/>
        <v>0</v>
      </c>
      <c r="CV191" s="2487">
        <f t="shared" si="396"/>
        <v>0</v>
      </c>
      <c r="CW191" s="505"/>
      <c r="CX191" s="505"/>
      <c r="CY191" s="505"/>
      <c r="CZ191" s="505"/>
    </row>
    <row r="192" spans="1:104" ht="15" customHeight="1" x14ac:dyDescent="0.25">
      <c r="A192" s="3132" t="s">
        <v>1804</v>
      </c>
      <c r="B192" s="3206" t="s">
        <v>1691</v>
      </c>
      <c r="C192" s="3157"/>
      <c r="D192" s="977">
        <f t="shared" ref="D192:D200" si="397">SUM(E192)</f>
        <v>0</v>
      </c>
      <c r="E192" s="2566">
        <f t="shared" ref="E192:E200" si="398">SUM(AC192+AE192+AG192+AI192+AK192+AM192+AO192)</f>
        <v>0</v>
      </c>
      <c r="F192" s="2567"/>
      <c r="G192" s="708"/>
      <c r="H192" s="710"/>
      <c r="I192" s="2554"/>
      <c r="J192" s="474"/>
      <c r="K192" s="2554"/>
      <c r="L192" s="710"/>
      <c r="M192" s="2554"/>
      <c r="N192" s="474"/>
      <c r="O192" s="2554"/>
      <c r="P192" s="710"/>
      <c r="Q192" s="2554"/>
      <c r="R192" s="474"/>
      <c r="S192" s="2554"/>
      <c r="T192" s="710"/>
      <c r="U192" s="2554"/>
      <c r="V192" s="474"/>
      <c r="W192" s="2554"/>
      <c r="X192" s="710"/>
      <c r="Y192" s="2554"/>
      <c r="Z192" s="474"/>
      <c r="AA192" s="2554"/>
      <c r="AB192" s="474"/>
      <c r="AC192" s="126"/>
      <c r="AD192" s="2127"/>
      <c r="AE192" s="126"/>
      <c r="AF192" s="2127"/>
      <c r="AG192" s="126"/>
      <c r="AH192" s="2127"/>
      <c r="AI192" s="126"/>
      <c r="AJ192" s="2127"/>
      <c r="AK192" s="126"/>
      <c r="AL192" s="2127"/>
      <c r="AM192" s="650"/>
      <c r="AN192" s="988"/>
      <c r="AO192" s="125"/>
      <c r="AP192" s="2127"/>
      <c r="AQ192" s="440"/>
      <c r="AR192" s="127"/>
      <c r="AS192" s="127"/>
      <c r="AT192" s="127"/>
      <c r="AU192" s="127"/>
      <c r="AV192" s="473"/>
      <c r="AW192" s="127"/>
      <c r="AX192" s="1840"/>
      <c r="AY192" s="240" t="str">
        <f t="shared" si="372"/>
        <v/>
      </c>
      <c r="CA192" s="2486"/>
      <c r="CB192" s="2486" t="str">
        <f t="shared" si="373"/>
        <v/>
      </c>
      <c r="CC192" s="2486" t="str">
        <f t="shared" si="374"/>
        <v/>
      </c>
      <c r="CD192" s="2486" t="str">
        <f t="shared" si="375"/>
        <v/>
      </c>
      <c r="CE192" s="2486" t="str">
        <f t="shared" si="376"/>
        <v/>
      </c>
      <c r="CF192" s="2500"/>
      <c r="CG192" s="2486" t="str">
        <f t="shared" si="378"/>
        <v/>
      </c>
      <c r="CH192" s="2486" t="str">
        <f t="shared" si="379"/>
        <v/>
      </c>
      <c r="CI192" s="505"/>
      <c r="CJ192" s="505"/>
      <c r="CK192" s="505"/>
      <c r="CL192" s="505"/>
      <c r="CM192" s="505"/>
      <c r="CN192" s="505"/>
      <c r="CO192" s="2487"/>
      <c r="CP192" s="2487">
        <f t="shared" ref="CP192:CQ192" si="399">IF(AND($D192&gt;0,AR192=""),1,IF(AR192&gt;$D192,1,0))</f>
        <v>0</v>
      </c>
      <c r="CQ192" s="2487">
        <f t="shared" si="399"/>
        <v>0</v>
      </c>
      <c r="CR192" s="2487">
        <f t="shared" si="381"/>
        <v>0</v>
      </c>
      <c r="CS192" s="2487">
        <f t="shared" ref="CS192:CS200" si="400">IF(AND($D192&gt;0,AU192=""),1,IF(AU192&gt;$D192,1,0))</f>
        <v>0</v>
      </c>
      <c r="CT192" s="2500"/>
      <c r="CU192" s="2487">
        <f t="shared" ref="CU192:CV192" si="401">IF(AND($D192&gt;0,AW192=""),1,IF(AW192&gt;$D192,1,0))</f>
        <v>0</v>
      </c>
      <c r="CV192" s="2487">
        <f t="shared" si="401"/>
        <v>0</v>
      </c>
      <c r="CW192" s="505"/>
      <c r="CX192" s="505"/>
      <c r="CY192" s="505"/>
      <c r="CZ192" s="505"/>
    </row>
    <row r="193" spans="1:104" ht="15" customHeight="1" x14ac:dyDescent="0.25">
      <c r="A193" s="3128"/>
      <c r="B193" s="3391" t="s">
        <v>1805</v>
      </c>
      <c r="C193" s="3157"/>
      <c r="D193" s="2558">
        <f t="shared" si="397"/>
        <v>0</v>
      </c>
      <c r="E193" s="2568">
        <f t="shared" si="398"/>
        <v>0</v>
      </c>
      <c r="F193" s="1949"/>
      <c r="G193" s="357"/>
      <c r="H193" s="358"/>
      <c r="I193" s="2422"/>
      <c r="J193" s="380"/>
      <c r="K193" s="2422"/>
      <c r="L193" s="358"/>
      <c r="M193" s="2422"/>
      <c r="N193" s="380"/>
      <c r="O193" s="2422"/>
      <c r="P193" s="358"/>
      <c r="Q193" s="2422"/>
      <c r="R193" s="380"/>
      <c r="S193" s="2422"/>
      <c r="T193" s="358"/>
      <c r="U193" s="2422"/>
      <c r="V193" s="380"/>
      <c r="W193" s="2422"/>
      <c r="X193" s="358"/>
      <c r="Y193" s="2422"/>
      <c r="Z193" s="380"/>
      <c r="AA193" s="2422"/>
      <c r="AB193" s="380"/>
      <c r="AC193" s="355"/>
      <c r="AD193" s="2091"/>
      <c r="AE193" s="355"/>
      <c r="AF193" s="2091"/>
      <c r="AG193" s="355"/>
      <c r="AH193" s="2091"/>
      <c r="AI193" s="355"/>
      <c r="AJ193" s="2091"/>
      <c r="AK193" s="355"/>
      <c r="AL193" s="2091"/>
      <c r="AM193" s="2059"/>
      <c r="AN193" s="1981"/>
      <c r="AO193" s="429"/>
      <c r="AP193" s="2091"/>
      <c r="AQ193" s="443"/>
      <c r="AR193" s="452"/>
      <c r="AS193" s="452"/>
      <c r="AT193" s="452"/>
      <c r="AU193" s="1845"/>
      <c r="AV193" s="2192"/>
      <c r="AW193" s="1845"/>
      <c r="AX193" s="1844"/>
      <c r="AY193" s="240" t="str">
        <f t="shared" si="372"/>
        <v/>
      </c>
      <c r="CA193" s="2486"/>
      <c r="CB193" s="2486" t="str">
        <f t="shared" si="373"/>
        <v/>
      </c>
      <c r="CC193" s="2486" t="str">
        <f t="shared" si="374"/>
        <v/>
      </c>
      <c r="CD193" s="2486" t="str">
        <f t="shared" si="375"/>
        <v/>
      </c>
      <c r="CE193" s="2486" t="str">
        <f t="shared" si="376"/>
        <v/>
      </c>
      <c r="CF193" s="2500"/>
      <c r="CG193" s="2486" t="str">
        <f t="shared" si="378"/>
        <v/>
      </c>
      <c r="CH193" s="2486" t="str">
        <f t="shared" si="379"/>
        <v/>
      </c>
      <c r="CI193" s="505"/>
      <c r="CJ193" s="505"/>
      <c r="CK193" s="505"/>
      <c r="CL193" s="505"/>
      <c r="CM193" s="505"/>
      <c r="CN193" s="505"/>
      <c r="CO193" s="2487"/>
      <c r="CP193" s="2487">
        <f t="shared" ref="CP193:CQ193" si="402">IF(AND($D193&gt;0,AR193=""),1,IF(AR193&gt;$D193,1,0))</f>
        <v>0</v>
      </c>
      <c r="CQ193" s="2487">
        <f t="shared" si="402"/>
        <v>0</v>
      </c>
      <c r="CR193" s="2487">
        <f t="shared" si="381"/>
        <v>0</v>
      </c>
      <c r="CS193" s="2487">
        <f t="shared" si="400"/>
        <v>0</v>
      </c>
      <c r="CT193" s="2500"/>
      <c r="CU193" s="2487">
        <f t="shared" ref="CU193:CV193" si="403">IF(AND($D193&gt;0,AW193=""),1,IF(AW193&gt;$D193,1,0))</f>
        <v>0</v>
      </c>
      <c r="CV193" s="2487">
        <f t="shared" si="403"/>
        <v>0</v>
      </c>
      <c r="CW193" s="505"/>
      <c r="CX193" s="505"/>
      <c r="CY193" s="505"/>
      <c r="CZ193" s="505"/>
    </row>
    <row r="194" spans="1:104" ht="15" customHeight="1" x14ac:dyDescent="0.25">
      <c r="A194" s="3128"/>
      <c r="B194" s="3391" t="s">
        <v>1689</v>
      </c>
      <c r="C194" s="3157"/>
      <c r="D194" s="2558">
        <f t="shared" si="397"/>
        <v>0</v>
      </c>
      <c r="E194" s="2568">
        <f t="shared" si="398"/>
        <v>0</v>
      </c>
      <c r="F194" s="1949"/>
      <c r="G194" s="357"/>
      <c r="H194" s="358"/>
      <c r="I194" s="2422"/>
      <c r="J194" s="358"/>
      <c r="K194" s="2422"/>
      <c r="L194" s="358"/>
      <c r="M194" s="2422"/>
      <c r="N194" s="358"/>
      <c r="O194" s="2422"/>
      <c r="P194" s="358"/>
      <c r="Q194" s="2422"/>
      <c r="R194" s="380"/>
      <c r="S194" s="2422"/>
      <c r="T194" s="358"/>
      <c r="U194" s="2422"/>
      <c r="V194" s="380"/>
      <c r="W194" s="2422"/>
      <c r="X194" s="358"/>
      <c r="Y194" s="2422"/>
      <c r="Z194" s="380"/>
      <c r="AA194" s="2422"/>
      <c r="AB194" s="380"/>
      <c r="AC194" s="2070"/>
      <c r="AD194" s="2252"/>
      <c r="AE194" s="2070"/>
      <c r="AF194" s="2252"/>
      <c r="AG194" s="2070"/>
      <c r="AH194" s="2252"/>
      <c r="AI194" s="2070"/>
      <c r="AJ194" s="2252"/>
      <c r="AK194" s="2070"/>
      <c r="AL194" s="2252"/>
      <c r="AM194" s="371"/>
      <c r="AN194" s="1981"/>
      <c r="AO194" s="855"/>
      <c r="AP194" s="2252"/>
      <c r="AQ194" s="2226"/>
      <c r="AR194" s="2229"/>
      <c r="AS194" s="2229"/>
      <c r="AT194" s="2229"/>
      <c r="AU194" s="1845"/>
      <c r="AV194" s="2188"/>
      <c r="AW194" s="1845"/>
      <c r="AX194" s="1844"/>
      <c r="AY194" s="240" t="str">
        <f t="shared" si="372"/>
        <v/>
      </c>
      <c r="CA194" s="2486"/>
      <c r="CB194" s="2486" t="str">
        <f t="shared" si="373"/>
        <v/>
      </c>
      <c r="CC194" s="2486" t="str">
        <f t="shared" si="374"/>
        <v/>
      </c>
      <c r="CD194" s="2486" t="str">
        <f t="shared" si="375"/>
        <v/>
      </c>
      <c r="CE194" s="2486" t="str">
        <f t="shared" si="376"/>
        <v/>
      </c>
      <c r="CF194" s="2500"/>
      <c r="CG194" s="2486" t="str">
        <f t="shared" si="378"/>
        <v/>
      </c>
      <c r="CH194" s="2486" t="str">
        <f t="shared" si="379"/>
        <v/>
      </c>
      <c r="CI194" s="505"/>
      <c r="CJ194" s="505"/>
      <c r="CK194" s="505"/>
      <c r="CL194" s="505"/>
      <c r="CM194" s="505"/>
      <c r="CN194" s="505"/>
      <c r="CO194" s="2487"/>
      <c r="CP194" s="2487">
        <f t="shared" ref="CP194:CQ194" si="404">IF(AND($D194&gt;0,AR194=""),1,IF(AR194&gt;$D194,1,0))</f>
        <v>0</v>
      </c>
      <c r="CQ194" s="2487">
        <f t="shared" si="404"/>
        <v>0</v>
      </c>
      <c r="CR194" s="2487">
        <f t="shared" si="381"/>
        <v>0</v>
      </c>
      <c r="CS194" s="2487">
        <f t="shared" si="400"/>
        <v>0</v>
      </c>
      <c r="CT194" s="2500"/>
      <c r="CU194" s="2487">
        <f t="shared" ref="CU194:CV194" si="405">IF(AND($D194&gt;0,AW194=""),1,IF(AW194&gt;$D194,1,0))</f>
        <v>0</v>
      </c>
      <c r="CV194" s="2487">
        <f t="shared" si="405"/>
        <v>0</v>
      </c>
      <c r="CW194" s="505"/>
      <c r="CX194" s="505"/>
      <c r="CY194" s="505"/>
      <c r="CZ194" s="505"/>
    </row>
    <row r="195" spans="1:104" ht="15" customHeight="1" x14ac:dyDescent="0.25">
      <c r="A195" s="3128"/>
      <c r="B195" s="3409" t="s">
        <v>1746</v>
      </c>
      <c r="C195" s="3205"/>
      <c r="D195" s="2569">
        <f t="shared" si="397"/>
        <v>0</v>
      </c>
      <c r="E195" s="2570">
        <f t="shared" si="398"/>
        <v>0</v>
      </c>
      <c r="F195" s="2238"/>
      <c r="G195" s="585"/>
      <c r="H195" s="712"/>
      <c r="I195" s="2424"/>
      <c r="J195" s="712"/>
      <c r="K195" s="2424"/>
      <c r="L195" s="712"/>
      <c r="M195" s="2424"/>
      <c r="N195" s="712"/>
      <c r="O195" s="2424"/>
      <c r="P195" s="712"/>
      <c r="Q195" s="2424"/>
      <c r="R195" s="712"/>
      <c r="S195" s="2424"/>
      <c r="T195" s="712"/>
      <c r="U195" s="2424"/>
      <c r="V195" s="712"/>
      <c r="W195" s="2424"/>
      <c r="X195" s="712"/>
      <c r="Y195" s="2424"/>
      <c r="Z195" s="712"/>
      <c r="AA195" s="2424"/>
      <c r="AB195" s="762"/>
      <c r="AC195" s="131"/>
      <c r="AD195" s="2292"/>
      <c r="AE195" s="131"/>
      <c r="AF195" s="2292"/>
      <c r="AG195" s="131"/>
      <c r="AH195" s="2292"/>
      <c r="AI195" s="131"/>
      <c r="AJ195" s="2292"/>
      <c r="AK195" s="131"/>
      <c r="AL195" s="2292"/>
      <c r="AM195" s="2075"/>
      <c r="AN195" s="2571"/>
      <c r="AO195" s="130"/>
      <c r="AP195" s="432"/>
      <c r="AQ195" s="2089"/>
      <c r="AR195" s="2229"/>
      <c r="AS195" s="2229"/>
      <c r="AT195" s="2229"/>
      <c r="AU195" s="2187"/>
      <c r="AV195" s="502"/>
      <c r="AW195" s="2187"/>
      <c r="AX195" s="2190"/>
      <c r="AY195" s="240" t="str">
        <f t="shared" si="372"/>
        <v/>
      </c>
      <c r="CA195" s="2486"/>
      <c r="CB195" s="2486" t="str">
        <f t="shared" si="373"/>
        <v/>
      </c>
      <c r="CC195" s="2486" t="str">
        <f t="shared" si="374"/>
        <v/>
      </c>
      <c r="CD195" s="2486" t="str">
        <f t="shared" si="375"/>
        <v/>
      </c>
      <c r="CE195" s="2486" t="str">
        <f t="shared" si="376"/>
        <v/>
      </c>
      <c r="CF195" s="2500"/>
      <c r="CG195" s="2486" t="str">
        <f t="shared" si="378"/>
        <v/>
      </c>
      <c r="CH195" s="2486" t="str">
        <f t="shared" si="379"/>
        <v/>
      </c>
      <c r="CI195" s="505"/>
      <c r="CJ195" s="505"/>
      <c r="CK195" s="505"/>
      <c r="CL195" s="505"/>
      <c r="CM195" s="505"/>
      <c r="CN195" s="505"/>
      <c r="CO195" s="2487"/>
      <c r="CP195" s="2487">
        <f t="shared" ref="CP195:CQ195" si="406">IF(AND($D195&gt;0,AR195=""),1,IF(AR195&gt;$D195,1,0))</f>
        <v>0</v>
      </c>
      <c r="CQ195" s="2487">
        <f t="shared" si="406"/>
        <v>0</v>
      </c>
      <c r="CR195" s="2487">
        <f t="shared" si="381"/>
        <v>0</v>
      </c>
      <c r="CS195" s="2487">
        <f t="shared" si="400"/>
        <v>0</v>
      </c>
      <c r="CT195" s="2500"/>
      <c r="CU195" s="2487">
        <f t="shared" ref="CU195:CV195" si="407">IF(AND($D195&gt;0,AW195=""),1,IF(AW195&gt;$D195,1,0))</f>
        <v>0</v>
      </c>
      <c r="CV195" s="2487">
        <f t="shared" si="407"/>
        <v>0</v>
      </c>
      <c r="CW195" s="505"/>
      <c r="CX195" s="505"/>
      <c r="CY195" s="505"/>
      <c r="CZ195" s="505"/>
    </row>
    <row r="196" spans="1:104" ht="15" customHeight="1" x14ac:dyDescent="0.25">
      <c r="A196" s="3128"/>
      <c r="B196" s="3133" t="s">
        <v>1806</v>
      </c>
      <c r="C196" s="989" t="s">
        <v>82</v>
      </c>
      <c r="D196" s="990">
        <f t="shared" si="397"/>
        <v>0</v>
      </c>
      <c r="E196" s="991">
        <f t="shared" si="398"/>
        <v>0</v>
      </c>
      <c r="F196" s="992"/>
      <c r="G196" s="993"/>
      <c r="H196" s="986"/>
      <c r="I196" s="985"/>
      <c r="J196" s="658"/>
      <c r="K196" s="985"/>
      <c r="L196" s="986"/>
      <c r="M196" s="985"/>
      <c r="N196" s="658"/>
      <c r="O196" s="985"/>
      <c r="P196" s="986"/>
      <c r="Q196" s="985"/>
      <c r="R196" s="658"/>
      <c r="S196" s="985"/>
      <c r="T196" s="986"/>
      <c r="U196" s="985"/>
      <c r="V196" s="658"/>
      <c r="W196" s="985"/>
      <c r="X196" s="986"/>
      <c r="Y196" s="985"/>
      <c r="Z196" s="658"/>
      <c r="AA196" s="985"/>
      <c r="AB196" s="658"/>
      <c r="AC196" s="146">
        <f>SUM(AC199:AC200)</f>
        <v>0</v>
      </c>
      <c r="AD196" s="659"/>
      <c r="AE196" s="146">
        <f>SUM(AE199:AE200)</f>
        <v>0</v>
      </c>
      <c r="AF196" s="659"/>
      <c r="AG196" s="146">
        <f>SUM(AG199:AG200)</f>
        <v>0</v>
      </c>
      <c r="AH196" s="659"/>
      <c r="AI196" s="146">
        <f>SUM(AI199:AI200)</f>
        <v>0</v>
      </c>
      <c r="AJ196" s="659"/>
      <c r="AK196" s="146">
        <f>SUM(AK199:AK200)</f>
        <v>0</v>
      </c>
      <c r="AL196" s="659"/>
      <c r="AM196" s="110">
        <f>SUM(AM199:AM200)</f>
        <v>0</v>
      </c>
      <c r="AN196" s="994"/>
      <c r="AO196" s="110">
        <f>SUM(AO199:AO200)</f>
        <v>0</v>
      </c>
      <c r="AP196" s="662"/>
      <c r="AQ196" s="148">
        <f t="shared" ref="AQ196:AX196" si="408">SUM(AQ199:AQ200)</f>
        <v>0</v>
      </c>
      <c r="AR196" s="285">
        <f t="shared" si="408"/>
        <v>0</v>
      </c>
      <c r="AS196" s="285">
        <f t="shared" si="408"/>
        <v>0</v>
      </c>
      <c r="AT196" s="285">
        <f t="shared" si="408"/>
        <v>0</v>
      </c>
      <c r="AU196" s="285">
        <f t="shared" si="408"/>
        <v>0</v>
      </c>
      <c r="AV196" s="285">
        <f t="shared" si="408"/>
        <v>0</v>
      </c>
      <c r="AW196" s="285">
        <f t="shared" si="408"/>
        <v>0</v>
      </c>
      <c r="AX196" s="1827">
        <f t="shared" si="408"/>
        <v>0</v>
      </c>
      <c r="AY196" s="240" t="str">
        <f t="shared" si="372"/>
        <v/>
      </c>
      <c r="CA196" s="2486"/>
      <c r="CB196" s="2486" t="str">
        <f t="shared" si="373"/>
        <v/>
      </c>
      <c r="CC196" s="2486" t="str">
        <f t="shared" si="374"/>
        <v/>
      </c>
      <c r="CD196" s="2486" t="str">
        <f t="shared" si="375"/>
        <v/>
      </c>
      <c r="CE196" s="2486" t="str">
        <f t="shared" si="376"/>
        <v/>
      </c>
      <c r="CF196" s="2486" t="str">
        <f t="shared" ref="CF196:CF200" si="409">IF(AND($D196&gt;0,AV196="")," * No olvide digitar la variable Egreso por Abandono. Digite Cero si no tiene.",IF(AV196&gt;$D196," * La variable Egreso por Abandono no pueden superar el Total Ambos Sexos.",""))</f>
        <v/>
      </c>
      <c r="CG196" s="2486" t="str">
        <f t="shared" si="378"/>
        <v/>
      </c>
      <c r="CH196" s="2486" t="str">
        <f t="shared" si="379"/>
        <v/>
      </c>
      <c r="CI196" s="505"/>
      <c r="CJ196" s="505"/>
      <c r="CK196" s="505"/>
      <c r="CL196" s="505"/>
      <c r="CM196" s="505"/>
      <c r="CN196" s="505"/>
      <c r="CO196" s="2487"/>
      <c r="CP196" s="2487">
        <f t="shared" ref="CP196:CQ196" si="410">IF(AND($D196&gt;0,AR196=""),1,IF(AR196&gt;$D196,1,0))</f>
        <v>0</v>
      </c>
      <c r="CQ196" s="2487">
        <f t="shared" si="410"/>
        <v>0</v>
      </c>
      <c r="CR196" s="2487">
        <f t="shared" si="381"/>
        <v>0</v>
      </c>
      <c r="CS196" s="2487">
        <f t="shared" si="400"/>
        <v>0</v>
      </c>
      <c r="CT196" s="2487">
        <f t="shared" ref="CT196:CV196" si="411">IF(AND($D196&gt;0,AV196=""),1,IF(AV196&gt;$D196,1,0))</f>
        <v>0</v>
      </c>
      <c r="CU196" s="2487">
        <f t="shared" si="411"/>
        <v>0</v>
      </c>
      <c r="CV196" s="2487">
        <f t="shared" si="411"/>
        <v>0</v>
      </c>
      <c r="CW196" s="505"/>
      <c r="CX196" s="505"/>
      <c r="CY196" s="505"/>
      <c r="CZ196" s="505"/>
    </row>
    <row r="197" spans="1:104" ht="21.75" customHeight="1" x14ac:dyDescent="0.25">
      <c r="A197" s="3128"/>
      <c r="B197" s="3128"/>
      <c r="C197" s="1901" t="s">
        <v>1799</v>
      </c>
      <c r="D197" s="2558">
        <f t="shared" si="397"/>
        <v>0</v>
      </c>
      <c r="E197" s="2572">
        <f t="shared" si="398"/>
        <v>0</v>
      </c>
      <c r="F197" s="2389"/>
      <c r="G197" s="2071"/>
      <c r="H197" s="2561"/>
      <c r="I197" s="2560"/>
      <c r="J197" s="2561"/>
      <c r="K197" s="2560"/>
      <c r="L197" s="2561"/>
      <c r="M197" s="2560"/>
      <c r="N197" s="2561"/>
      <c r="O197" s="2560"/>
      <c r="P197" s="2561"/>
      <c r="Q197" s="2560"/>
      <c r="R197" s="2561"/>
      <c r="S197" s="2560"/>
      <c r="T197" s="2561"/>
      <c r="U197" s="2560"/>
      <c r="V197" s="2561"/>
      <c r="W197" s="2560"/>
      <c r="X197" s="2561"/>
      <c r="Y197" s="2560"/>
      <c r="Z197" s="2561"/>
      <c r="AA197" s="2560"/>
      <c r="AB197" s="2573"/>
      <c r="AC197" s="1843"/>
      <c r="AD197" s="2091"/>
      <c r="AE197" s="1843"/>
      <c r="AF197" s="2091"/>
      <c r="AG197" s="1843"/>
      <c r="AH197" s="2091"/>
      <c r="AI197" s="2186"/>
      <c r="AJ197" s="2091"/>
      <c r="AK197" s="1843"/>
      <c r="AL197" s="2091"/>
      <c r="AM197" s="2239"/>
      <c r="AN197" s="1981"/>
      <c r="AO197" s="2574"/>
      <c r="AP197" s="995"/>
      <c r="AQ197" s="2135"/>
      <c r="AR197" s="1845"/>
      <c r="AS197" s="1845"/>
      <c r="AT197" s="1845"/>
      <c r="AU197" s="1845"/>
      <c r="AV197" s="2135"/>
      <c r="AW197" s="1845"/>
      <c r="AX197" s="1844"/>
      <c r="AY197" s="240" t="str">
        <f t="shared" si="372"/>
        <v/>
      </c>
      <c r="CA197" s="2486"/>
      <c r="CB197" s="2486" t="str">
        <f t="shared" si="373"/>
        <v/>
      </c>
      <c r="CC197" s="2486" t="str">
        <f t="shared" si="374"/>
        <v/>
      </c>
      <c r="CD197" s="2486" t="str">
        <f t="shared" si="375"/>
        <v/>
      </c>
      <c r="CE197" s="2486" t="str">
        <f t="shared" si="376"/>
        <v/>
      </c>
      <c r="CF197" s="2486" t="str">
        <f t="shared" si="409"/>
        <v/>
      </c>
      <c r="CG197" s="2486" t="str">
        <f t="shared" si="378"/>
        <v/>
      </c>
      <c r="CH197" s="2486" t="str">
        <f t="shared" si="379"/>
        <v/>
      </c>
      <c r="CI197" s="505"/>
      <c r="CJ197" s="505"/>
      <c r="CK197" s="505"/>
      <c r="CL197" s="505"/>
      <c r="CM197" s="505"/>
      <c r="CN197" s="505"/>
      <c r="CO197" s="2487"/>
      <c r="CP197" s="2487">
        <f t="shared" ref="CP197:CQ197" si="412">IF(AND($D197&gt;0,AR197=""),1,IF(AR197&gt;$D197,1,0))</f>
        <v>0</v>
      </c>
      <c r="CQ197" s="2487">
        <f t="shared" si="412"/>
        <v>0</v>
      </c>
      <c r="CR197" s="2487">
        <f t="shared" si="381"/>
        <v>0</v>
      </c>
      <c r="CS197" s="2487">
        <f t="shared" si="400"/>
        <v>0</v>
      </c>
      <c r="CT197" s="2487">
        <f t="shared" ref="CT197:CV197" si="413">IF(AND($D197&gt;0,AV197=""),1,IF(AV197&gt;$D197,1,0))</f>
        <v>0</v>
      </c>
      <c r="CU197" s="2487">
        <f t="shared" si="413"/>
        <v>0</v>
      </c>
      <c r="CV197" s="2487">
        <f t="shared" si="413"/>
        <v>0</v>
      </c>
      <c r="CW197" s="505"/>
      <c r="CX197" s="505"/>
      <c r="CY197" s="505"/>
      <c r="CZ197" s="505"/>
    </row>
    <row r="198" spans="1:104" ht="15" customHeight="1" x14ac:dyDescent="0.25">
      <c r="A198" s="3128"/>
      <c r="B198" s="3128"/>
      <c r="C198" s="1901" t="s">
        <v>1801</v>
      </c>
      <c r="D198" s="2558">
        <f t="shared" si="397"/>
        <v>0</v>
      </c>
      <c r="E198" s="2572">
        <f t="shared" si="398"/>
        <v>0</v>
      </c>
      <c r="F198" s="1949"/>
      <c r="G198" s="357"/>
      <c r="H198" s="358"/>
      <c r="I198" s="2422"/>
      <c r="J198" s="380"/>
      <c r="K198" s="2422"/>
      <c r="L198" s="358"/>
      <c r="M198" s="2422"/>
      <c r="N198" s="380"/>
      <c r="O198" s="2422"/>
      <c r="P198" s="358"/>
      <c r="Q198" s="2422"/>
      <c r="R198" s="380"/>
      <c r="S198" s="2422"/>
      <c r="T198" s="358"/>
      <c r="U198" s="2422"/>
      <c r="V198" s="380"/>
      <c r="W198" s="2422"/>
      <c r="X198" s="358"/>
      <c r="Y198" s="2422"/>
      <c r="Z198" s="380"/>
      <c r="AA198" s="2422"/>
      <c r="AB198" s="380"/>
      <c r="AC198" s="355"/>
      <c r="AD198" s="2091"/>
      <c r="AE198" s="355"/>
      <c r="AF198" s="2091"/>
      <c r="AG198" s="355"/>
      <c r="AH198" s="2091"/>
      <c r="AI198" s="2070"/>
      <c r="AJ198" s="2091"/>
      <c r="AK198" s="355"/>
      <c r="AL198" s="2091"/>
      <c r="AM198" s="2059"/>
      <c r="AN198" s="1981"/>
      <c r="AO198" s="855"/>
      <c r="AP198" s="2091"/>
      <c r="AQ198" s="443"/>
      <c r="AR198" s="1845"/>
      <c r="AS198" s="452"/>
      <c r="AT198" s="452"/>
      <c r="AU198" s="1845"/>
      <c r="AV198" s="1845"/>
      <c r="AW198" s="1845"/>
      <c r="AX198" s="1844"/>
      <c r="AY198" s="240" t="str">
        <f t="shared" si="372"/>
        <v/>
      </c>
      <c r="CA198" s="2486"/>
      <c r="CB198" s="2486" t="str">
        <f t="shared" si="373"/>
        <v/>
      </c>
      <c r="CC198" s="2486" t="str">
        <f t="shared" si="374"/>
        <v/>
      </c>
      <c r="CD198" s="2486" t="str">
        <f t="shared" si="375"/>
        <v/>
      </c>
      <c r="CE198" s="2486" t="str">
        <f t="shared" si="376"/>
        <v/>
      </c>
      <c r="CF198" s="2486" t="str">
        <f t="shared" si="409"/>
        <v/>
      </c>
      <c r="CG198" s="2486" t="str">
        <f t="shared" si="378"/>
        <v/>
      </c>
      <c r="CH198" s="2486" t="str">
        <f t="shared" si="379"/>
        <v/>
      </c>
      <c r="CI198" s="505"/>
      <c r="CJ198" s="505"/>
      <c r="CK198" s="505"/>
      <c r="CL198" s="505"/>
      <c r="CM198" s="505"/>
      <c r="CN198" s="505"/>
      <c r="CO198" s="2487"/>
      <c r="CP198" s="2487">
        <f t="shared" ref="CP198:CQ198" si="414">IF(AND($D198&gt;0,AR198=""),1,IF(AR198&gt;$D198,1,0))</f>
        <v>0</v>
      </c>
      <c r="CQ198" s="2487">
        <f t="shared" si="414"/>
        <v>0</v>
      </c>
      <c r="CR198" s="2487">
        <f t="shared" si="381"/>
        <v>0</v>
      </c>
      <c r="CS198" s="2487">
        <f t="shared" si="400"/>
        <v>0</v>
      </c>
      <c r="CT198" s="2487">
        <f t="shared" ref="CT198:CV198" si="415">IF(AND($D198&gt;0,AV198=""),1,IF(AV198&gt;$D198,1,0))</f>
        <v>0</v>
      </c>
      <c r="CU198" s="2487">
        <f t="shared" si="415"/>
        <v>0</v>
      </c>
      <c r="CV198" s="2487">
        <f t="shared" si="415"/>
        <v>0</v>
      </c>
      <c r="CW198" s="505"/>
      <c r="CX198" s="505"/>
      <c r="CY198" s="505"/>
      <c r="CZ198" s="505"/>
    </row>
    <row r="199" spans="1:104" ht="23.25" customHeight="1" x14ac:dyDescent="0.25">
      <c r="A199" s="3128"/>
      <c r="B199" s="3128"/>
      <c r="C199" s="2575" t="s">
        <v>1802</v>
      </c>
      <c r="D199" s="2558">
        <f t="shared" si="397"/>
        <v>0</v>
      </c>
      <c r="E199" s="2572">
        <f t="shared" si="398"/>
        <v>0</v>
      </c>
      <c r="F199" s="2451"/>
      <c r="G199" s="357"/>
      <c r="H199" s="358"/>
      <c r="I199" s="2422"/>
      <c r="J199" s="380"/>
      <c r="K199" s="2422"/>
      <c r="L199" s="358"/>
      <c r="M199" s="2422"/>
      <c r="N199" s="380"/>
      <c r="O199" s="2422"/>
      <c r="P199" s="358"/>
      <c r="Q199" s="2422"/>
      <c r="R199" s="380"/>
      <c r="S199" s="2422"/>
      <c r="T199" s="358"/>
      <c r="U199" s="2422"/>
      <c r="V199" s="380"/>
      <c r="W199" s="2422"/>
      <c r="X199" s="358"/>
      <c r="Y199" s="2422"/>
      <c r="Z199" s="380"/>
      <c r="AA199" s="2422"/>
      <c r="AB199" s="380"/>
      <c r="AC199" s="355"/>
      <c r="AD199" s="2091"/>
      <c r="AE199" s="355"/>
      <c r="AF199" s="2091"/>
      <c r="AG199" s="355"/>
      <c r="AH199" s="2091"/>
      <c r="AI199" s="2070"/>
      <c r="AJ199" s="2091"/>
      <c r="AK199" s="355"/>
      <c r="AL199" s="2091"/>
      <c r="AM199" s="2059"/>
      <c r="AN199" s="1981"/>
      <c r="AO199" s="855"/>
      <c r="AP199" s="2091"/>
      <c r="AQ199" s="443"/>
      <c r="AR199" s="1845"/>
      <c r="AS199" s="452"/>
      <c r="AT199" s="452"/>
      <c r="AU199" s="1845"/>
      <c r="AV199" s="1845"/>
      <c r="AW199" s="1845"/>
      <c r="AX199" s="1844"/>
      <c r="AY199" s="240" t="str">
        <f t="shared" si="372"/>
        <v/>
      </c>
      <c r="CA199" s="2486"/>
      <c r="CB199" s="2486" t="str">
        <f t="shared" si="373"/>
        <v/>
      </c>
      <c r="CC199" s="2486" t="str">
        <f t="shared" si="374"/>
        <v/>
      </c>
      <c r="CD199" s="2486" t="str">
        <f t="shared" si="375"/>
        <v/>
      </c>
      <c r="CE199" s="2486" t="str">
        <f t="shared" si="376"/>
        <v/>
      </c>
      <c r="CF199" s="2486" t="str">
        <f t="shared" si="409"/>
        <v/>
      </c>
      <c r="CG199" s="2486" t="str">
        <f t="shared" si="378"/>
        <v/>
      </c>
      <c r="CH199" s="2486" t="str">
        <f t="shared" si="379"/>
        <v/>
      </c>
      <c r="CI199" s="505"/>
      <c r="CJ199" s="505"/>
      <c r="CK199" s="505"/>
      <c r="CL199" s="505"/>
      <c r="CM199" s="505"/>
      <c r="CN199" s="505"/>
      <c r="CO199" s="2487"/>
      <c r="CP199" s="2487">
        <f t="shared" ref="CP199:CQ199" si="416">IF(AND($D199&gt;0,AR199=""),1,IF(AR199&gt;$D199,1,0))</f>
        <v>0</v>
      </c>
      <c r="CQ199" s="2487">
        <f t="shared" si="416"/>
        <v>0</v>
      </c>
      <c r="CR199" s="2487">
        <f t="shared" si="381"/>
        <v>0</v>
      </c>
      <c r="CS199" s="2487">
        <f t="shared" si="400"/>
        <v>0</v>
      </c>
      <c r="CT199" s="2487">
        <f t="shared" ref="CT199:CV199" si="417">IF(AND($D199&gt;0,AV199=""),1,IF(AV199&gt;$D199,1,0))</f>
        <v>0</v>
      </c>
      <c r="CU199" s="2487">
        <f t="shared" si="417"/>
        <v>0</v>
      </c>
      <c r="CV199" s="2487">
        <f t="shared" si="417"/>
        <v>0</v>
      </c>
      <c r="CW199" s="505"/>
      <c r="CX199" s="505"/>
      <c r="CY199" s="505"/>
      <c r="CZ199" s="505"/>
    </row>
    <row r="200" spans="1:104" ht="24" customHeight="1" x14ac:dyDescent="0.25">
      <c r="A200" s="3129"/>
      <c r="B200" s="3129"/>
      <c r="C200" s="2575" t="s">
        <v>1807</v>
      </c>
      <c r="D200" s="996">
        <f t="shared" si="397"/>
        <v>0</v>
      </c>
      <c r="E200" s="2576">
        <f t="shared" si="398"/>
        <v>0</v>
      </c>
      <c r="F200" s="2577"/>
      <c r="G200" s="585"/>
      <c r="H200" s="712"/>
      <c r="I200" s="2424"/>
      <c r="J200" s="781"/>
      <c r="K200" s="2424"/>
      <c r="L200" s="712"/>
      <c r="M200" s="2424"/>
      <c r="N200" s="781"/>
      <c r="O200" s="2424"/>
      <c r="P200" s="712"/>
      <c r="Q200" s="2424"/>
      <c r="R200" s="781"/>
      <c r="S200" s="2424"/>
      <c r="T200" s="712"/>
      <c r="U200" s="2424"/>
      <c r="V200" s="781"/>
      <c r="W200" s="2424"/>
      <c r="X200" s="712"/>
      <c r="Y200" s="2424"/>
      <c r="Z200" s="781"/>
      <c r="AA200" s="2424"/>
      <c r="AB200" s="781"/>
      <c r="AC200" s="2074"/>
      <c r="AD200" s="2292"/>
      <c r="AE200" s="2074"/>
      <c r="AF200" s="2292"/>
      <c r="AG200" s="2074"/>
      <c r="AH200" s="2292"/>
      <c r="AI200" s="2074"/>
      <c r="AJ200" s="2292"/>
      <c r="AK200" s="2074"/>
      <c r="AL200" s="2292"/>
      <c r="AM200" s="2073"/>
      <c r="AN200" s="2571"/>
      <c r="AO200" s="130"/>
      <c r="AP200" s="2292"/>
      <c r="AQ200" s="142"/>
      <c r="AR200" s="477"/>
      <c r="AS200" s="132"/>
      <c r="AT200" s="132"/>
      <c r="AU200" s="477"/>
      <c r="AV200" s="477"/>
      <c r="AW200" s="477"/>
      <c r="AX200" s="2093"/>
      <c r="AY200" s="240" t="str">
        <f t="shared" si="372"/>
        <v/>
      </c>
      <c r="CA200" s="2486"/>
      <c r="CB200" s="2486" t="str">
        <f t="shared" si="373"/>
        <v/>
      </c>
      <c r="CC200" s="2486" t="str">
        <f t="shared" si="374"/>
        <v/>
      </c>
      <c r="CD200" s="2486" t="str">
        <f t="shared" si="375"/>
        <v/>
      </c>
      <c r="CE200" s="2486" t="str">
        <f t="shared" si="376"/>
        <v/>
      </c>
      <c r="CF200" s="2486" t="str">
        <f t="shared" si="409"/>
        <v/>
      </c>
      <c r="CG200" s="2486" t="str">
        <f t="shared" si="378"/>
        <v/>
      </c>
      <c r="CH200" s="2486" t="str">
        <f t="shared" si="379"/>
        <v/>
      </c>
      <c r="CI200" s="505"/>
      <c r="CJ200" s="505"/>
      <c r="CK200" s="505"/>
      <c r="CL200" s="505"/>
      <c r="CM200" s="505"/>
      <c r="CN200" s="505"/>
      <c r="CO200" s="2487"/>
      <c r="CP200" s="2487">
        <f t="shared" ref="CP200:CQ200" si="418">IF(AND($D200&gt;0,AR200=""),1,IF(AR200&gt;$D200,1,0))</f>
        <v>0</v>
      </c>
      <c r="CQ200" s="2487">
        <f t="shared" si="418"/>
        <v>0</v>
      </c>
      <c r="CR200" s="2487">
        <f t="shared" si="381"/>
        <v>0</v>
      </c>
      <c r="CS200" s="2487">
        <f t="shared" si="400"/>
        <v>0</v>
      </c>
      <c r="CT200" s="2487">
        <f t="shared" ref="CT200:CV200" si="419">IF(AND($D200&gt;0,AV200=""),1,IF(AV200&gt;$D200,1,0))</f>
        <v>0</v>
      </c>
      <c r="CU200" s="2487">
        <f t="shared" si="419"/>
        <v>0</v>
      </c>
      <c r="CV200" s="2487">
        <f t="shared" si="419"/>
        <v>0</v>
      </c>
      <c r="CW200" s="505"/>
      <c r="CX200" s="505"/>
      <c r="CY200" s="505"/>
      <c r="CZ200" s="505"/>
    </row>
    <row r="201" spans="1:104" ht="15" customHeight="1" x14ac:dyDescent="0.25">
      <c r="A201" s="3413" t="s">
        <v>1808</v>
      </c>
      <c r="B201" s="3411" t="s">
        <v>1809</v>
      </c>
      <c r="C201" s="997" t="s">
        <v>1810</v>
      </c>
      <c r="D201" s="998">
        <f t="shared" ref="D201:D203" si="420">SUM(E201:F201)</f>
        <v>0</v>
      </c>
      <c r="E201" s="2570">
        <f t="shared" ref="E201:F201" si="421">+G201+I201+K201+M201+O201+Q201+S201+U201+W201+Y201+AA201+AC201+AE201+AG201+AI201+AK201+AM201+AO201</f>
        <v>0</v>
      </c>
      <c r="F201" s="2072">
        <f t="shared" si="421"/>
        <v>0</v>
      </c>
      <c r="G201" s="2578">
        <f t="shared" ref="G201:AX201" si="422">SUM(G202:G203)</f>
        <v>0</v>
      </c>
      <c r="H201" s="2579">
        <f t="shared" si="422"/>
        <v>0</v>
      </c>
      <c r="I201" s="2578">
        <f t="shared" si="422"/>
        <v>0</v>
      </c>
      <c r="J201" s="2579">
        <f t="shared" si="422"/>
        <v>0</v>
      </c>
      <c r="K201" s="2578">
        <f t="shared" si="422"/>
        <v>0</v>
      </c>
      <c r="L201" s="2579">
        <f t="shared" si="422"/>
        <v>0</v>
      </c>
      <c r="M201" s="2578">
        <f t="shared" si="422"/>
        <v>0</v>
      </c>
      <c r="N201" s="2579">
        <f t="shared" si="422"/>
        <v>0</v>
      </c>
      <c r="O201" s="2578">
        <f t="shared" si="422"/>
        <v>0</v>
      </c>
      <c r="P201" s="2579">
        <f t="shared" si="422"/>
        <v>0</v>
      </c>
      <c r="Q201" s="2578">
        <f t="shared" si="422"/>
        <v>0</v>
      </c>
      <c r="R201" s="2579">
        <f t="shared" si="422"/>
        <v>0</v>
      </c>
      <c r="S201" s="2578">
        <f t="shared" si="422"/>
        <v>0</v>
      </c>
      <c r="T201" s="2579">
        <f t="shared" si="422"/>
        <v>0</v>
      </c>
      <c r="U201" s="2578">
        <f t="shared" si="422"/>
        <v>0</v>
      </c>
      <c r="V201" s="2579">
        <f t="shared" si="422"/>
        <v>0</v>
      </c>
      <c r="W201" s="2578">
        <f t="shared" si="422"/>
        <v>0</v>
      </c>
      <c r="X201" s="2579">
        <f t="shared" si="422"/>
        <v>0</v>
      </c>
      <c r="Y201" s="2578">
        <f t="shared" si="422"/>
        <v>0</v>
      </c>
      <c r="Z201" s="2579">
        <f t="shared" si="422"/>
        <v>0</v>
      </c>
      <c r="AA201" s="2578">
        <f t="shared" si="422"/>
        <v>0</v>
      </c>
      <c r="AB201" s="2580">
        <f t="shared" si="422"/>
        <v>0</v>
      </c>
      <c r="AC201" s="2581">
        <f t="shared" si="422"/>
        <v>0</v>
      </c>
      <c r="AD201" s="2580">
        <f t="shared" si="422"/>
        <v>0</v>
      </c>
      <c r="AE201" s="2581">
        <f t="shared" si="422"/>
        <v>0</v>
      </c>
      <c r="AF201" s="2580">
        <f t="shared" si="422"/>
        <v>0</v>
      </c>
      <c r="AG201" s="2581">
        <f t="shared" si="422"/>
        <v>0</v>
      </c>
      <c r="AH201" s="2580">
        <f t="shared" si="422"/>
        <v>0</v>
      </c>
      <c r="AI201" s="2581">
        <f t="shared" si="422"/>
        <v>0</v>
      </c>
      <c r="AJ201" s="2580">
        <f t="shared" si="422"/>
        <v>0</v>
      </c>
      <c r="AK201" s="2581">
        <f t="shared" si="422"/>
        <v>0</v>
      </c>
      <c r="AL201" s="2580">
        <f t="shared" si="422"/>
        <v>0</v>
      </c>
      <c r="AM201" s="2581">
        <f t="shared" si="422"/>
        <v>0</v>
      </c>
      <c r="AN201" s="2580">
        <f t="shared" si="422"/>
        <v>0</v>
      </c>
      <c r="AO201" s="2581">
        <f t="shared" si="422"/>
        <v>0</v>
      </c>
      <c r="AP201" s="2580">
        <f t="shared" si="422"/>
        <v>0</v>
      </c>
      <c r="AQ201" s="999">
        <f t="shared" si="422"/>
        <v>0</v>
      </c>
      <c r="AR201" s="1000">
        <f t="shared" si="422"/>
        <v>0</v>
      </c>
      <c r="AS201" s="1000">
        <f t="shared" si="422"/>
        <v>0</v>
      </c>
      <c r="AT201" s="1000">
        <f t="shared" si="422"/>
        <v>0</v>
      </c>
      <c r="AU201" s="1000">
        <f t="shared" si="422"/>
        <v>0</v>
      </c>
      <c r="AV201" s="1000">
        <f t="shared" si="422"/>
        <v>0</v>
      </c>
      <c r="AW201" s="1000">
        <f t="shared" si="422"/>
        <v>0</v>
      </c>
      <c r="AX201" s="2580">
        <f t="shared" si="422"/>
        <v>0</v>
      </c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  <c r="CT201" s="505"/>
      <c r="CU201" s="505"/>
      <c r="CV201" s="505"/>
      <c r="CW201" s="505"/>
      <c r="CX201" s="505"/>
      <c r="CY201" s="505"/>
      <c r="CZ201" s="505"/>
    </row>
    <row r="202" spans="1:104" ht="15" customHeight="1" x14ac:dyDescent="0.25">
      <c r="A202" s="3128"/>
      <c r="B202" s="3128"/>
      <c r="C202" s="1001" t="s">
        <v>1811</v>
      </c>
      <c r="D202" s="2558">
        <f t="shared" si="420"/>
        <v>0</v>
      </c>
      <c r="E202" s="2572">
        <f t="shared" ref="E202:F202" si="423">+G202+I202+K202+M202+O202+Q202+S202+U202+W202+Y202+AA202+AC202+AE202+AG202+AI202+AK202+AM202+AO202</f>
        <v>0</v>
      </c>
      <c r="F202" s="2582">
        <f t="shared" si="423"/>
        <v>0</v>
      </c>
      <c r="G202" s="2078"/>
      <c r="H202" s="351"/>
      <c r="I202" s="126"/>
      <c r="J202" s="1840"/>
      <c r="K202" s="126"/>
      <c r="L202" s="377"/>
      <c r="M202" s="126"/>
      <c r="N202" s="351"/>
      <c r="O202" s="126"/>
      <c r="P202" s="1844"/>
      <c r="Q202" s="126"/>
      <c r="R202" s="1844"/>
      <c r="S202" s="126"/>
      <c r="T202" s="1844"/>
      <c r="U202" s="126"/>
      <c r="V202" s="1844"/>
      <c r="W202" s="126"/>
      <c r="X202" s="1844"/>
      <c r="Y202" s="126"/>
      <c r="Z202" s="1844"/>
      <c r="AA202" s="1843"/>
      <c r="AB202" s="1844"/>
      <c r="AC202" s="1843"/>
      <c r="AD202" s="1844"/>
      <c r="AE202" s="1843"/>
      <c r="AF202" s="1844"/>
      <c r="AG202" s="1843"/>
      <c r="AH202" s="1844"/>
      <c r="AI202" s="1843"/>
      <c r="AJ202" s="1844"/>
      <c r="AK202" s="1843"/>
      <c r="AL202" s="1844"/>
      <c r="AM202" s="1843"/>
      <c r="AN202" s="1844"/>
      <c r="AO202" s="1843"/>
      <c r="AP202" s="1844"/>
      <c r="AQ202" s="1857"/>
      <c r="AR202" s="1845"/>
      <c r="AS202" s="1845"/>
      <c r="AT202" s="1845"/>
      <c r="AU202" s="1845"/>
      <c r="AV202" s="1845"/>
      <c r="AW202" s="1845"/>
      <c r="AX202" s="1844"/>
      <c r="AY202" s="240" t="str">
        <f t="shared" ref="AY202:AY226" si="424">CA202&amp;CB202&amp;CC202&amp;CD202&amp;CE202&amp;CF202&amp;CG202&amp;CH202</f>
        <v/>
      </c>
      <c r="CA202" s="2486"/>
      <c r="CB202" s="2486" t="str">
        <f t="shared" ref="CB202:CB226" si="425">IF(AND($D202&gt;0,AR202="")," * No olvide digitar la variable Usuario con Discapacidad. Digite Cero si no tiene.",IF(AR202&gt;$D202," * La variable Usuario con Discapacidad no pueden superar el Total Ambos Sexos.",""))</f>
        <v/>
      </c>
      <c r="CC202" s="2486" t="str">
        <f t="shared" ref="CC202:CC211" si="42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486" t="str">
        <f t="shared" ref="CD202:CD211" si="42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486" t="str">
        <f t="shared" ref="CE202:CE226" si="428">IF(AND($D202&gt;0,AU202="")," * No olvide digitar la variable Migrantes. Digite Cero si no tiene.",IF(AU202&gt;$D202," * La variable Migrantes no pueden superar el Total Ambos Sexos.",""))</f>
        <v/>
      </c>
      <c r="CF202" s="2486" t="str">
        <f t="shared" ref="CF202:CF204" si="429">IF(AND($D202&gt;0,AV202="")," * No olvide digitar la variable Egreso por Abandono. Digite Cero si no tiene.",IF(AV202&gt;$D202," * La variable Egreso por Abandono no pueden superar el Total Ambos Sexos.",""))</f>
        <v/>
      </c>
      <c r="CG202" s="2486" t="str">
        <f t="shared" ref="CG202:CG226" si="43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486" t="str">
        <f t="shared" ref="CH202:CH226" si="431">IF(AND($D202&gt;0,AX202=""),"  * No olvide digitar la variable Pueblos Originarios. Digite Cero si no tiene.",IF(AX202&gt;$D202," * La variable Pueblos Originarios no pueden superar el Total Ambos Sexos.",""))</f>
        <v/>
      </c>
      <c r="CI202" s="505"/>
      <c r="CJ202" s="505"/>
      <c r="CK202" s="505"/>
      <c r="CL202" s="505"/>
      <c r="CM202" s="505"/>
      <c r="CN202" s="505"/>
      <c r="CO202" s="2487"/>
      <c r="CP202" s="2487">
        <f t="shared" ref="CP202:CQ202" si="432">IF(AND($D202&gt;0,AR202=""),1,IF(AR202&gt;$D202,1,0))</f>
        <v>0</v>
      </c>
      <c r="CQ202" s="2487">
        <f t="shared" si="432"/>
        <v>0</v>
      </c>
      <c r="CR202" s="2487">
        <f t="shared" ref="CR202:CR211" si="433">IF(AND(D202&gt;0,AT202=""),1,IF(AT202&gt;D202,1,0))</f>
        <v>0</v>
      </c>
      <c r="CS202" s="2487">
        <f t="shared" ref="CS202:CV202" si="434">IF(AND($D202&gt;0,AU202=""),1,IF(AU202&gt;$D202,1,0))</f>
        <v>0</v>
      </c>
      <c r="CT202" s="2487">
        <f t="shared" si="434"/>
        <v>0</v>
      </c>
      <c r="CU202" s="2487">
        <f t="shared" si="434"/>
        <v>0</v>
      </c>
      <c r="CV202" s="2487">
        <f t="shared" si="434"/>
        <v>0</v>
      </c>
      <c r="CW202" s="505"/>
      <c r="CX202" s="505"/>
      <c r="CY202" s="505"/>
      <c r="CZ202" s="505"/>
    </row>
    <row r="203" spans="1:104" ht="21" customHeight="1" x14ac:dyDescent="0.25">
      <c r="A203" s="3129"/>
      <c r="B203" s="3129"/>
      <c r="C203" s="2583" t="s">
        <v>1812</v>
      </c>
      <c r="D203" s="996">
        <f t="shared" si="420"/>
        <v>0</v>
      </c>
      <c r="E203" s="2576">
        <f t="shared" ref="E203:F203" si="435">+G203+I203+K203+M203+O203+Q203+S203+U203+W203+Y203+AA203+AC203+AE203+AG203+AI203+AK203+AM203+AO203</f>
        <v>0</v>
      </c>
      <c r="F203" s="2563">
        <f t="shared" si="435"/>
        <v>0</v>
      </c>
      <c r="G203" s="2137"/>
      <c r="H203" s="372"/>
      <c r="I203" s="131"/>
      <c r="J203" s="1847"/>
      <c r="K203" s="131"/>
      <c r="L203" s="2114"/>
      <c r="M203" s="131"/>
      <c r="N203" s="372"/>
      <c r="O203" s="131"/>
      <c r="P203" s="1847"/>
      <c r="Q203" s="131"/>
      <c r="R203" s="1847"/>
      <c r="S203" s="131"/>
      <c r="T203" s="1847"/>
      <c r="U203" s="131"/>
      <c r="V203" s="1847"/>
      <c r="W203" s="131"/>
      <c r="X203" s="1847"/>
      <c r="Y203" s="131"/>
      <c r="Z203" s="1847"/>
      <c r="AA203" s="131"/>
      <c r="AB203" s="1847"/>
      <c r="AC203" s="131"/>
      <c r="AD203" s="1847"/>
      <c r="AE203" s="131"/>
      <c r="AF203" s="1847"/>
      <c r="AG203" s="131"/>
      <c r="AH203" s="1847"/>
      <c r="AI203" s="131"/>
      <c r="AJ203" s="1847"/>
      <c r="AK203" s="131"/>
      <c r="AL203" s="1847"/>
      <c r="AM203" s="131"/>
      <c r="AN203" s="1847"/>
      <c r="AO203" s="131"/>
      <c r="AP203" s="1847"/>
      <c r="AQ203" s="142"/>
      <c r="AR203" s="132"/>
      <c r="AS203" s="132"/>
      <c r="AT203" s="132"/>
      <c r="AU203" s="132"/>
      <c r="AV203" s="132"/>
      <c r="AW203" s="132"/>
      <c r="AX203" s="1847"/>
      <c r="AY203" s="240" t="str">
        <f t="shared" si="424"/>
        <v/>
      </c>
      <c r="CA203" s="2486"/>
      <c r="CB203" s="2486" t="str">
        <f t="shared" si="425"/>
        <v/>
      </c>
      <c r="CC203" s="2486" t="str">
        <f t="shared" si="426"/>
        <v/>
      </c>
      <c r="CD203" s="2486" t="str">
        <f t="shared" si="427"/>
        <v/>
      </c>
      <c r="CE203" s="2486" t="str">
        <f t="shared" si="428"/>
        <v/>
      </c>
      <c r="CF203" s="2486" t="str">
        <f t="shared" si="429"/>
        <v/>
      </c>
      <c r="CG203" s="2486" t="str">
        <f t="shared" si="430"/>
        <v/>
      </c>
      <c r="CH203" s="2486" t="str">
        <f t="shared" si="431"/>
        <v/>
      </c>
      <c r="CI203" s="505"/>
      <c r="CJ203" s="505"/>
      <c r="CK203" s="505"/>
      <c r="CL203" s="505"/>
      <c r="CM203" s="505"/>
      <c r="CN203" s="505"/>
      <c r="CO203" s="2487"/>
      <c r="CP203" s="2487">
        <f t="shared" ref="CP203:CQ203" si="436">IF(AND($D203&gt;0,AR203=""),1,IF(AR203&gt;$D203,1,0))</f>
        <v>0</v>
      </c>
      <c r="CQ203" s="2487">
        <f t="shared" si="436"/>
        <v>0</v>
      </c>
      <c r="CR203" s="2487">
        <f t="shared" si="433"/>
        <v>0</v>
      </c>
      <c r="CS203" s="2487">
        <f t="shared" ref="CS203:CV203" si="437">IF(AND($D203&gt;0,AU203=""),1,IF(AU203&gt;$D203,1,0))</f>
        <v>0</v>
      </c>
      <c r="CT203" s="2487">
        <f t="shared" si="437"/>
        <v>0</v>
      </c>
      <c r="CU203" s="2487">
        <f t="shared" si="437"/>
        <v>0</v>
      </c>
      <c r="CV203" s="2487">
        <f t="shared" si="437"/>
        <v>0</v>
      </c>
      <c r="CW203" s="505"/>
      <c r="CX203" s="505"/>
      <c r="CY203" s="505"/>
      <c r="CZ203" s="505"/>
    </row>
    <row r="204" spans="1:104" ht="15" customHeight="1" x14ac:dyDescent="0.25">
      <c r="A204" s="3413" t="s">
        <v>1813</v>
      </c>
      <c r="B204" s="3132" t="s">
        <v>1814</v>
      </c>
      <c r="C204" s="160" t="s">
        <v>1815</v>
      </c>
      <c r="D204" s="2558">
        <f t="shared" ref="D204:D226" si="438">SUM(E204+F204)</f>
        <v>0</v>
      </c>
      <c r="E204" s="2572">
        <f t="shared" ref="E204:F204" si="439">SUM(AA204+AC204+AE204+AG204+AI204+AK204+AM204+AO204)</f>
        <v>0</v>
      </c>
      <c r="F204" s="2584">
        <f t="shared" si="439"/>
        <v>0</v>
      </c>
      <c r="G204" s="2195"/>
      <c r="H204" s="474"/>
      <c r="I204" s="2195"/>
      <c r="J204" s="474"/>
      <c r="K204" s="2195"/>
      <c r="L204" s="474"/>
      <c r="M204" s="2195"/>
      <c r="N204" s="474"/>
      <c r="O204" s="2195"/>
      <c r="P204" s="474"/>
      <c r="Q204" s="2195"/>
      <c r="R204" s="474"/>
      <c r="S204" s="2195"/>
      <c r="T204" s="474"/>
      <c r="U204" s="2195"/>
      <c r="V204" s="474"/>
      <c r="W204" s="2195"/>
      <c r="X204" s="474"/>
      <c r="Y204" s="2195"/>
      <c r="Z204" s="474"/>
      <c r="AA204" s="2135"/>
      <c r="AB204" s="1844"/>
      <c r="AC204" s="1843"/>
      <c r="AD204" s="1844"/>
      <c r="AE204" s="1843"/>
      <c r="AF204" s="1844"/>
      <c r="AG204" s="1843"/>
      <c r="AH204" s="1844"/>
      <c r="AI204" s="1843"/>
      <c r="AJ204" s="1844"/>
      <c r="AK204" s="1843"/>
      <c r="AL204" s="1844"/>
      <c r="AM204" s="1843"/>
      <c r="AN204" s="1844"/>
      <c r="AO204" s="1843"/>
      <c r="AP204" s="1844"/>
      <c r="AQ204" s="1857"/>
      <c r="AR204" s="1845"/>
      <c r="AS204" s="1845"/>
      <c r="AT204" s="1845"/>
      <c r="AU204" s="1845"/>
      <c r="AV204" s="1845"/>
      <c r="AW204" s="1845"/>
      <c r="AX204" s="1844"/>
      <c r="AY204" s="240" t="str">
        <f t="shared" si="424"/>
        <v/>
      </c>
      <c r="CA204" s="2486"/>
      <c r="CB204" s="2486" t="str">
        <f t="shared" si="425"/>
        <v/>
      </c>
      <c r="CC204" s="2486" t="str">
        <f t="shared" si="426"/>
        <v/>
      </c>
      <c r="CD204" s="2486" t="str">
        <f t="shared" si="427"/>
        <v/>
      </c>
      <c r="CE204" s="2486" t="str">
        <f t="shared" si="428"/>
        <v/>
      </c>
      <c r="CF204" s="2486" t="str">
        <f t="shared" si="429"/>
        <v/>
      </c>
      <c r="CG204" s="2486" t="str">
        <f t="shared" si="430"/>
        <v/>
      </c>
      <c r="CH204" s="2486" t="str">
        <f t="shared" si="431"/>
        <v/>
      </c>
      <c r="CI204" s="505"/>
      <c r="CJ204" s="505"/>
      <c r="CK204" s="505"/>
      <c r="CL204" s="505"/>
      <c r="CM204" s="505"/>
      <c r="CN204" s="505"/>
      <c r="CO204" s="2487"/>
      <c r="CP204" s="2487">
        <f t="shared" ref="CP204:CQ204" si="440">IF(AND($D204&gt;0,AR204=""),1,IF(AR204&gt;$D204,1,0))</f>
        <v>0</v>
      </c>
      <c r="CQ204" s="2487">
        <f t="shared" si="440"/>
        <v>0</v>
      </c>
      <c r="CR204" s="2487">
        <f t="shared" si="433"/>
        <v>0</v>
      </c>
      <c r="CS204" s="2487">
        <f t="shared" ref="CS204:CV204" si="441">IF(AND($D204&gt;0,AU204=""),1,IF(AU204&gt;$D204,1,0))</f>
        <v>0</v>
      </c>
      <c r="CT204" s="2487">
        <f t="shared" si="441"/>
        <v>0</v>
      </c>
      <c r="CU204" s="2487">
        <f t="shared" si="441"/>
        <v>0</v>
      </c>
      <c r="CV204" s="2487">
        <f t="shared" si="441"/>
        <v>0</v>
      </c>
      <c r="CW204" s="505"/>
      <c r="CX204" s="505"/>
      <c r="CY204" s="505"/>
      <c r="CZ204" s="505"/>
    </row>
    <row r="205" spans="1:104" ht="15" customHeight="1" x14ac:dyDescent="0.25">
      <c r="A205" s="3128"/>
      <c r="B205" s="3128"/>
      <c r="C205" s="154" t="s">
        <v>1816</v>
      </c>
      <c r="D205" s="982">
        <f t="shared" si="438"/>
        <v>0</v>
      </c>
      <c r="E205" s="2572">
        <f t="shared" ref="E205:F205" si="442">SUM(AA205+AC205+AE205+AG205+AI205+AK205+AM205+AO205)</f>
        <v>0</v>
      </c>
      <c r="F205" s="2584">
        <f t="shared" si="442"/>
        <v>0</v>
      </c>
      <c r="G205" s="2079"/>
      <c r="H205" s="380"/>
      <c r="I205" s="2079"/>
      <c r="J205" s="380"/>
      <c r="K205" s="2079"/>
      <c r="L205" s="380"/>
      <c r="M205" s="2079"/>
      <c r="N205" s="380"/>
      <c r="O205" s="2079"/>
      <c r="P205" s="380"/>
      <c r="Q205" s="2079"/>
      <c r="R205" s="380"/>
      <c r="S205" s="2079"/>
      <c r="T205" s="380"/>
      <c r="U205" s="2079"/>
      <c r="V205" s="380"/>
      <c r="W205" s="2079"/>
      <c r="X205" s="380"/>
      <c r="Y205" s="2079"/>
      <c r="Z205" s="380"/>
      <c r="AA205" s="2286"/>
      <c r="AB205" s="2190"/>
      <c r="AC205" s="2186"/>
      <c r="AD205" s="2190"/>
      <c r="AE205" s="2186"/>
      <c r="AF205" s="2190"/>
      <c r="AG205" s="2186"/>
      <c r="AH205" s="2190"/>
      <c r="AI205" s="2186"/>
      <c r="AJ205" s="2190"/>
      <c r="AK205" s="2186"/>
      <c r="AL205" s="2190"/>
      <c r="AM205" s="2186"/>
      <c r="AN205" s="2190"/>
      <c r="AO205" s="2186"/>
      <c r="AP205" s="2190"/>
      <c r="AQ205" s="525"/>
      <c r="AR205" s="2187"/>
      <c r="AS205" s="2187"/>
      <c r="AT205" s="2187"/>
      <c r="AU205" s="2187"/>
      <c r="AV205" s="2317"/>
      <c r="AW205" s="2187"/>
      <c r="AX205" s="2190"/>
      <c r="AY205" s="240" t="str">
        <f t="shared" si="424"/>
        <v/>
      </c>
      <c r="CA205" s="2486"/>
      <c r="CB205" s="2486" t="str">
        <f t="shared" si="425"/>
        <v/>
      </c>
      <c r="CC205" s="2486" t="str">
        <f t="shared" si="426"/>
        <v/>
      </c>
      <c r="CD205" s="2486" t="str">
        <f t="shared" si="427"/>
        <v/>
      </c>
      <c r="CE205" s="2486" t="str">
        <f t="shared" si="428"/>
        <v/>
      </c>
      <c r="CF205" s="2585"/>
      <c r="CG205" s="2486" t="str">
        <f t="shared" si="430"/>
        <v/>
      </c>
      <c r="CH205" s="2486" t="str">
        <f t="shared" si="431"/>
        <v/>
      </c>
      <c r="CI205" s="505"/>
      <c r="CJ205" s="505"/>
      <c r="CK205" s="505"/>
      <c r="CL205" s="505"/>
      <c r="CM205" s="505"/>
      <c r="CN205" s="505"/>
      <c r="CO205" s="2487"/>
      <c r="CP205" s="2487">
        <f t="shared" ref="CP205:CQ205" si="443">IF(AND($D205&gt;0,AR205=""),1,IF(AR205&gt;$D205,1,0))</f>
        <v>0</v>
      </c>
      <c r="CQ205" s="2487">
        <f t="shared" si="443"/>
        <v>0</v>
      </c>
      <c r="CR205" s="2487">
        <f t="shared" si="433"/>
        <v>0</v>
      </c>
      <c r="CS205" s="2487">
        <f t="shared" ref="CS205:CS226" si="444">IF(AND($D205&gt;0,AU205=""),1,IF(AU205&gt;$D205,1,0))</f>
        <v>0</v>
      </c>
      <c r="CT205" s="2585"/>
      <c r="CU205" s="2487">
        <f t="shared" ref="CU205:CV205" si="445">IF(AND($D205&gt;0,AW205=""),1,IF(AW205&gt;$D205,1,0))</f>
        <v>0</v>
      </c>
      <c r="CV205" s="2487">
        <f t="shared" si="445"/>
        <v>0</v>
      </c>
      <c r="CW205" s="505"/>
      <c r="CX205" s="505"/>
      <c r="CY205" s="505"/>
      <c r="CZ205" s="505"/>
    </row>
    <row r="206" spans="1:104" ht="15" customHeight="1" x14ac:dyDescent="0.25">
      <c r="A206" s="3128"/>
      <c r="B206" s="3129"/>
      <c r="C206" s="1787" t="s">
        <v>1817</v>
      </c>
      <c r="D206" s="982">
        <f t="shared" si="438"/>
        <v>0</v>
      </c>
      <c r="E206" s="2576">
        <f t="shared" ref="E206:F206" si="446">SUM(AA206+AC206+AE206+AG206+AI206+AK206+AM206+AO206)</f>
        <v>0</v>
      </c>
      <c r="F206" s="2563">
        <f t="shared" si="446"/>
        <v>0</v>
      </c>
      <c r="G206" s="2079"/>
      <c r="H206" s="380"/>
      <c r="I206" s="2079"/>
      <c r="J206" s="380"/>
      <c r="K206" s="2079"/>
      <c r="L206" s="380"/>
      <c r="M206" s="2079"/>
      <c r="N206" s="380"/>
      <c r="O206" s="2079"/>
      <c r="P206" s="380"/>
      <c r="Q206" s="2079"/>
      <c r="R206" s="380"/>
      <c r="S206" s="2079"/>
      <c r="T206" s="380"/>
      <c r="U206" s="2079"/>
      <c r="V206" s="380"/>
      <c r="W206" s="2079"/>
      <c r="X206" s="380"/>
      <c r="Y206" s="2079"/>
      <c r="Z206" s="380"/>
      <c r="AA206" s="2137"/>
      <c r="AB206" s="1847"/>
      <c r="AC206" s="131"/>
      <c r="AD206" s="1847"/>
      <c r="AE206" s="131"/>
      <c r="AF206" s="1847"/>
      <c r="AG206" s="131"/>
      <c r="AH206" s="1847"/>
      <c r="AI206" s="131"/>
      <c r="AJ206" s="1847"/>
      <c r="AK206" s="131"/>
      <c r="AL206" s="1847"/>
      <c r="AM206" s="131"/>
      <c r="AN206" s="1847"/>
      <c r="AO206" s="131"/>
      <c r="AP206" s="1847"/>
      <c r="AQ206" s="142"/>
      <c r="AR206" s="132"/>
      <c r="AS206" s="132"/>
      <c r="AT206" s="132"/>
      <c r="AU206" s="132"/>
      <c r="AV206" s="504"/>
      <c r="AW206" s="132"/>
      <c r="AX206" s="1847"/>
      <c r="AY206" s="240" t="str">
        <f t="shared" si="424"/>
        <v/>
      </c>
      <c r="CA206" s="2486"/>
      <c r="CB206" s="2486" t="str">
        <f t="shared" si="425"/>
        <v/>
      </c>
      <c r="CC206" s="2486" t="str">
        <f t="shared" si="426"/>
        <v/>
      </c>
      <c r="CD206" s="2486" t="str">
        <f t="shared" si="427"/>
        <v/>
      </c>
      <c r="CE206" s="2486" t="str">
        <f t="shared" si="428"/>
        <v/>
      </c>
      <c r="CF206" s="2585"/>
      <c r="CG206" s="2486" t="str">
        <f t="shared" si="430"/>
        <v/>
      </c>
      <c r="CH206" s="2486" t="str">
        <f t="shared" si="431"/>
        <v/>
      </c>
      <c r="CI206" s="505"/>
      <c r="CJ206" s="505"/>
      <c r="CK206" s="505"/>
      <c r="CL206" s="505"/>
      <c r="CM206" s="505"/>
      <c r="CN206" s="505"/>
      <c r="CO206" s="2487"/>
      <c r="CP206" s="2487">
        <f t="shared" ref="CP206:CQ206" si="447">IF(AND($D206&gt;0,AR206=""),1,IF(AR206&gt;$D206,1,0))</f>
        <v>0</v>
      </c>
      <c r="CQ206" s="2487">
        <f t="shared" si="447"/>
        <v>0</v>
      </c>
      <c r="CR206" s="2487">
        <f t="shared" si="433"/>
        <v>0</v>
      </c>
      <c r="CS206" s="2487">
        <f t="shared" si="444"/>
        <v>0</v>
      </c>
      <c r="CT206" s="2585"/>
      <c r="CU206" s="2487">
        <f t="shared" ref="CU206:CV206" si="448">IF(AND($D206&gt;0,AW206=""),1,IF(AW206&gt;$D206,1,0))</f>
        <v>0</v>
      </c>
      <c r="CV206" s="2487">
        <f t="shared" si="448"/>
        <v>0</v>
      </c>
      <c r="CW206" s="505"/>
      <c r="CX206" s="505"/>
      <c r="CY206" s="505"/>
      <c r="CZ206" s="505"/>
    </row>
    <row r="207" spans="1:104" ht="15" customHeight="1" x14ac:dyDescent="0.25">
      <c r="A207" s="3128"/>
      <c r="B207" s="3411" t="s">
        <v>1818</v>
      </c>
      <c r="C207" s="1001" t="s">
        <v>1815</v>
      </c>
      <c r="D207" s="977">
        <f t="shared" si="438"/>
        <v>0</v>
      </c>
      <c r="E207" s="2572">
        <f t="shared" ref="E207:F207" si="449">SUM(AA207+AC207+AE207+AG207+AI207+AK207+AM207+AO207)</f>
        <v>0</v>
      </c>
      <c r="F207" s="2584">
        <f t="shared" si="449"/>
        <v>0</v>
      </c>
      <c r="G207" s="2079"/>
      <c r="H207" s="380"/>
      <c r="I207" s="2079"/>
      <c r="J207" s="380"/>
      <c r="K207" s="2079"/>
      <c r="L207" s="380"/>
      <c r="M207" s="2079"/>
      <c r="N207" s="380"/>
      <c r="O207" s="2079"/>
      <c r="P207" s="380"/>
      <c r="Q207" s="2079"/>
      <c r="R207" s="380"/>
      <c r="S207" s="2079"/>
      <c r="T207" s="380"/>
      <c r="U207" s="2079"/>
      <c r="V207" s="380"/>
      <c r="W207" s="2079"/>
      <c r="X207" s="380"/>
      <c r="Y207" s="2079"/>
      <c r="Z207" s="380"/>
      <c r="AA207" s="2078"/>
      <c r="AB207" s="1840"/>
      <c r="AC207" s="126"/>
      <c r="AD207" s="1840"/>
      <c r="AE207" s="126"/>
      <c r="AF207" s="1840"/>
      <c r="AG207" s="126"/>
      <c r="AH207" s="1840"/>
      <c r="AI207" s="126"/>
      <c r="AJ207" s="1840"/>
      <c r="AK207" s="126"/>
      <c r="AL207" s="1840"/>
      <c r="AM207" s="126"/>
      <c r="AN207" s="1840"/>
      <c r="AO207" s="126"/>
      <c r="AP207" s="1840"/>
      <c r="AQ207" s="440"/>
      <c r="AR207" s="127"/>
      <c r="AS207" s="127"/>
      <c r="AT207" s="127"/>
      <c r="AU207" s="127"/>
      <c r="AV207" s="127"/>
      <c r="AW207" s="127"/>
      <c r="AX207" s="1840"/>
      <c r="AY207" s="240" t="str">
        <f t="shared" si="424"/>
        <v/>
      </c>
      <c r="CA207" s="2486"/>
      <c r="CB207" s="2486" t="str">
        <f t="shared" si="425"/>
        <v/>
      </c>
      <c r="CC207" s="2486" t="str">
        <f t="shared" si="426"/>
        <v/>
      </c>
      <c r="CD207" s="2486" t="str">
        <f t="shared" si="427"/>
        <v/>
      </c>
      <c r="CE207" s="2486" t="str">
        <f t="shared" si="428"/>
        <v/>
      </c>
      <c r="CF207" s="2486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2486" t="str">
        <f t="shared" si="430"/>
        <v/>
      </c>
      <c r="CH207" s="2486" t="str">
        <f t="shared" si="431"/>
        <v/>
      </c>
      <c r="CI207" s="505"/>
      <c r="CJ207" s="505"/>
      <c r="CK207" s="505"/>
      <c r="CL207" s="505"/>
      <c r="CM207" s="505"/>
      <c r="CN207" s="505"/>
      <c r="CO207" s="2487"/>
      <c r="CP207" s="2487">
        <f t="shared" ref="CP207:CQ207" si="450">IF(AND($D207&gt;0,AR207=""),1,IF(AR207&gt;$D207,1,0))</f>
        <v>0</v>
      </c>
      <c r="CQ207" s="2487">
        <f t="shared" si="450"/>
        <v>0</v>
      </c>
      <c r="CR207" s="2487">
        <f t="shared" si="433"/>
        <v>0</v>
      </c>
      <c r="CS207" s="2487">
        <f t="shared" si="444"/>
        <v>0</v>
      </c>
      <c r="CT207" s="2487">
        <f t="shared" ref="CT207:CV207" si="451">IF(AND($D207&gt;0,AV207=""),1,IF(AV207&gt;$D207,1,0))</f>
        <v>0</v>
      </c>
      <c r="CU207" s="2487">
        <f t="shared" si="451"/>
        <v>0</v>
      </c>
      <c r="CV207" s="2487">
        <f t="shared" si="451"/>
        <v>0</v>
      </c>
      <c r="CW207" s="505"/>
      <c r="CX207" s="505"/>
      <c r="CY207" s="505"/>
      <c r="CZ207" s="505"/>
    </row>
    <row r="208" spans="1:104" ht="15" customHeight="1" x14ac:dyDescent="0.25">
      <c r="A208" s="3128"/>
      <c r="B208" s="3129"/>
      <c r="C208" s="1002" t="s">
        <v>1819</v>
      </c>
      <c r="D208" s="2569">
        <f t="shared" si="438"/>
        <v>0</v>
      </c>
      <c r="E208" s="2576">
        <f t="shared" ref="E208:F208" si="452">SUM(AA208+AC208+AE208+AG208+AI208+AK208+AM208+AO208)</f>
        <v>0</v>
      </c>
      <c r="F208" s="2563">
        <f t="shared" si="452"/>
        <v>0</v>
      </c>
      <c r="G208" s="2079"/>
      <c r="H208" s="380"/>
      <c r="I208" s="2079"/>
      <c r="J208" s="380"/>
      <c r="K208" s="2079"/>
      <c r="L208" s="380"/>
      <c r="M208" s="2079"/>
      <c r="N208" s="380"/>
      <c r="O208" s="2079"/>
      <c r="P208" s="380"/>
      <c r="Q208" s="2079"/>
      <c r="R208" s="380"/>
      <c r="S208" s="2079"/>
      <c r="T208" s="380"/>
      <c r="U208" s="2079"/>
      <c r="V208" s="380"/>
      <c r="W208" s="2079"/>
      <c r="X208" s="380"/>
      <c r="Y208" s="2079"/>
      <c r="Z208" s="380"/>
      <c r="AA208" s="2137"/>
      <c r="AB208" s="372"/>
      <c r="AC208" s="2137"/>
      <c r="AD208" s="1847"/>
      <c r="AE208" s="131"/>
      <c r="AF208" s="1847"/>
      <c r="AG208" s="131"/>
      <c r="AH208" s="1847"/>
      <c r="AI208" s="131"/>
      <c r="AJ208" s="1847"/>
      <c r="AK208" s="131"/>
      <c r="AL208" s="1847"/>
      <c r="AM208" s="131"/>
      <c r="AN208" s="1847"/>
      <c r="AO208" s="131"/>
      <c r="AP208" s="1847"/>
      <c r="AQ208" s="142"/>
      <c r="AR208" s="132"/>
      <c r="AS208" s="132"/>
      <c r="AT208" s="132"/>
      <c r="AU208" s="132"/>
      <c r="AV208" s="504"/>
      <c r="AW208" s="132"/>
      <c r="AX208" s="1847"/>
      <c r="AY208" s="240" t="str">
        <f t="shared" si="424"/>
        <v/>
      </c>
      <c r="CA208" s="2486"/>
      <c r="CB208" s="2486" t="str">
        <f t="shared" si="425"/>
        <v/>
      </c>
      <c r="CC208" s="2486" t="str">
        <f t="shared" si="426"/>
        <v/>
      </c>
      <c r="CD208" s="2486" t="str">
        <f t="shared" si="427"/>
        <v/>
      </c>
      <c r="CE208" s="2486" t="str">
        <f t="shared" si="428"/>
        <v/>
      </c>
      <c r="CF208" s="2585"/>
      <c r="CG208" s="2486" t="str">
        <f t="shared" si="430"/>
        <v/>
      </c>
      <c r="CH208" s="2486" t="str">
        <f t="shared" si="431"/>
        <v/>
      </c>
      <c r="CI208" s="505"/>
      <c r="CJ208" s="505"/>
      <c r="CK208" s="505"/>
      <c r="CL208" s="505"/>
      <c r="CM208" s="505"/>
      <c r="CN208" s="505"/>
      <c r="CO208" s="2487"/>
      <c r="CP208" s="2487">
        <f t="shared" ref="CP208:CQ208" si="453">IF(AND($D208&gt;0,AR208=""),1,IF(AR208&gt;$D208,1,0))</f>
        <v>0</v>
      </c>
      <c r="CQ208" s="2487">
        <f t="shared" si="453"/>
        <v>0</v>
      </c>
      <c r="CR208" s="2487">
        <f t="shared" si="433"/>
        <v>0</v>
      </c>
      <c r="CS208" s="2487">
        <f t="shared" si="444"/>
        <v>0</v>
      </c>
      <c r="CT208" s="2585"/>
      <c r="CU208" s="2487">
        <f t="shared" ref="CU208:CV208" si="454">IF(AND($D208&gt;0,AW208=""),1,IF(AW208&gt;$D208,1,0))</f>
        <v>0</v>
      </c>
      <c r="CV208" s="2487">
        <f t="shared" si="454"/>
        <v>0</v>
      </c>
      <c r="CW208" s="505"/>
      <c r="CX208" s="505"/>
      <c r="CY208" s="505"/>
      <c r="CZ208" s="505"/>
    </row>
    <row r="209" spans="1:104" ht="15" customHeight="1" x14ac:dyDescent="0.25">
      <c r="A209" s="3128"/>
      <c r="B209" s="3375" t="s">
        <v>1691</v>
      </c>
      <c r="C209" s="160" t="s">
        <v>1815</v>
      </c>
      <c r="D209" s="2558">
        <f t="shared" si="438"/>
        <v>0</v>
      </c>
      <c r="E209" s="2572">
        <f t="shared" ref="E209:F209" si="455">SUM(AC209+AE209+AG209+AI209+AK209+AM209+AO209)</f>
        <v>0</v>
      </c>
      <c r="F209" s="2584">
        <f t="shared" si="455"/>
        <v>0</v>
      </c>
      <c r="G209" s="2079"/>
      <c r="H209" s="380"/>
      <c r="I209" s="2079"/>
      <c r="J209" s="380"/>
      <c r="K209" s="2079"/>
      <c r="L209" s="380"/>
      <c r="M209" s="2079"/>
      <c r="N209" s="380"/>
      <c r="O209" s="2079"/>
      <c r="P209" s="380"/>
      <c r="Q209" s="2079"/>
      <c r="R209" s="380"/>
      <c r="S209" s="2079"/>
      <c r="T209" s="380"/>
      <c r="U209" s="2079"/>
      <c r="V209" s="380"/>
      <c r="W209" s="2079"/>
      <c r="X209" s="380"/>
      <c r="Y209" s="2079"/>
      <c r="Z209" s="380"/>
      <c r="AA209" s="2195"/>
      <c r="AB209" s="474"/>
      <c r="AC209" s="2078"/>
      <c r="AD209" s="1840"/>
      <c r="AE209" s="126"/>
      <c r="AF209" s="1840"/>
      <c r="AG209" s="126"/>
      <c r="AH209" s="1840"/>
      <c r="AI209" s="126"/>
      <c r="AJ209" s="1840"/>
      <c r="AK209" s="126"/>
      <c r="AL209" s="1840"/>
      <c r="AM209" s="126"/>
      <c r="AN209" s="1840"/>
      <c r="AO209" s="126"/>
      <c r="AP209" s="1840"/>
      <c r="AQ209" s="440"/>
      <c r="AR209" s="127"/>
      <c r="AS209" s="127"/>
      <c r="AT209" s="127"/>
      <c r="AU209" s="127"/>
      <c r="AV209" s="127"/>
      <c r="AW209" s="127"/>
      <c r="AX209" s="1840"/>
      <c r="AY209" s="240" t="str">
        <f t="shared" si="424"/>
        <v/>
      </c>
      <c r="CA209" s="2486"/>
      <c r="CB209" s="2486" t="str">
        <f t="shared" si="425"/>
        <v/>
      </c>
      <c r="CC209" s="2486" t="str">
        <f t="shared" si="426"/>
        <v/>
      </c>
      <c r="CD209" s="2486" t="str">
        <f t="shared" si="427"/>
        <v/>
      </c>
      <c r="CE209" s="2486" t="str">
        <f t="shared" si="428"/>
        <v/>
      </c>
      <c r="CF209" s="2486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2486" t="str">
        <f t="shared" si="430"/>
        <v/>
      </c>
      <c r="CH209" s="2486" t="str">
        <f t="shared" si="431"/>
        <v/>
      </c>
      <c r="CI209" s="505"/>
      <c r="CJ209" s="505"/>
      <c r="CK209" s="505"/>
      <c r="CL209" s="505"/>
      <c r="CM209" s="505"/>
      <c r="CN209" s="505"/>
      <c r="CO209" s="2487"/>
      <c r="CP209" s="2487">
        <f t="shared" ref="CP209:CQ209" si="456">IF(AND($D209&gt;0,AR209=""),1,IF(AR209&gt;$D209,1,0))</f>
        <v>0</v>
      </c>
      <c r="CQ209" s="2487">
        <f t="shared" si="456"/>
        <v>0</v>
      </c>
      <c r="CR209" s="2487">
        <f t="shared" si="433"/>
        <v>0</v>
      </c>
      <c r="CS209" s="2487">
        <f t="shared" si="444"/>
        <v>0</v>
      </c>
      <c r="CT209" s="2487">
        <f t="shared" ref="CT209:CV209" si="457">IF(AND($D209&gt;0,AV209=""),1,IF(AV209&gt;$D209,1,0))</f>
        <v>0</v>
      </c>
      <c r="CU209" s="2487">
        <f t="shared" si="457"/>
        <v>0</v>
      </c>
      <c r="CV209" s="2487">
        <f t="shared" si="457"/>
        <v>0</v>
      </c>
      <c r="CW209" s="505"/>
      <c r="CX209" s="505"/>
      <c r="CY209" s="505"/>
      <c r="CZ209" s="505"/>
    </row>
    <row r="210" spans="1:104" ht="14.25" customHeight="1" x14ac:dyDescent="0.25">
      <c r="A210" s="3128"/>
      <c r="B210" s="3179"/>
      <c r="C210" s="180" t="s">
        <v>1820</v>
      </c>
      <c r="D210" s="982">
        <f t="shared" si="438"/>
        <v>0</v>
      </c>
      <c r="E210" s="2572">
        <f t="shared" ref="E210:F210" si="458">SUM(AC210+AE210+AG210+AI210+AK210+AM210+AO210)</f>
        <v>0</v>
      </c>
      <c r="F210" s="2584">
        <f t="shared" si="458"/>
        <v>0</v>
      </c>
      <c r="G210" s="2079"/>
      <c r="H210" s="380"/>
      <c r="I210" s="2079"/>
      <c r="J210" s="380"/>
      <c r="K210" s="2079"/>
      <c r="L210" s="380"/>
      <c r="M210" s="2079"/>
      <c r="N210" s="380"/>
      <c r="O210" s="2079"/>
      <c r="P210" s="380"/>
      <c r="Q210" s="2079"/>
      <c r="R210" s="380"/>
      <c r="S210" s="2079"/>
      <c r="T210" s="380"/>
      <c r="U210" s="2079"/>
      <c r="V210" s="380"/>
      <c r="W210" s="2079"/>
      <c r="X210" s="380"/>
      <c r="Y210" s="2079"/>
      <c r="Z210" s="380"/>
      <c r="AA210" s="2079"/>
      <c r="AB210" s="380"/>
      <c r="AC210" s="2286"/>
      <c r="AD210" s="2190"/>
      <c r="AE210" s="2186"/>
      <c r="AF210" s="2190"/>
      <c r="AG210" s="2186"/>
      <c r="AH210" s="2190"/>
      <c r="AI210" s="2186"/>
      <c r="AJ210" s="2190"/>
      <c r="AK210" s="2186"/>
      <c r="AL210" s="2190"/>
      <c r="AM210" s="2186"/>
      <c r="AN210" s="2190"/>
      <c r="AO210" s="2186"/>
      <c r="AP210" s="2190"/>
      <c r="AQ210" s="525"/>
      <c r="AR210" s="2187"/>
      <c r="AS210" s="2187"/>
      <c r="AT210" s="2187"/>
      <c r="AU210" s="2187"/>
      <c r="AV210" s="2188"/>
      <c r="AW210" s="2187"/>
      <c r="AX210" s="2190"/>
      <c r="AY210" s="240" t="str">
        <f t="shared" si="424"/>
        <v/>
      </c>
      <c r="CA210" s="2486"/>
      <c r="CB210" s="2486" t="str">
        <f t="shared" si="425"/>
        <v/>
      </c>
      <c r="CC210" s="2486" t="str">
        <f t="shared" si="426"/>
        <v/>
      </c>
      <c r="CD210" s="2486" t="str">
        <f t="shared" si="427"/>
        <v/>
      </c>
      <c r="CE210" s="2486" t="str">
        <f t="shared" si="428"/>
        <v/>
      </c>
      <c r="CF210" s="2585"/>
      <c r="CG210" s="2486" t="str">
        <f t="shared" si="430"/>
        <v/>
      </c>
      <c r="CH210" s="2486" t="str">
        <f t="shared" si="431"/>
        <v/>
      </c>
      <c r="CI210" s="505"/>
      <c r="CJ210" s="505"/>
      <c r="CK210" s="505"/>
      <c r="CL210" s="505"/>
      <c r="CM210" s="505"/>
      <c r="CN210" s="505"/>
      <c r="CO210" s="2487"/>
      <c r="CP210" s="2487">
        <f t="shared" ref="CP210:CQ210" si="459">IF(AND($D210&gt;0,AR210=""),1,IF(AR210&gt;$D210,1,0))</f>
        <v>0</v>
      </c>
      <c r="CQ210" s="2487">
        <f t="shared" si="459"/>
        <v>0</v>
      </c>
      <c r="CR210" s="2487">
        <f t="shared" si="433"/>
        <v>0</v>
      </c>
      <c r="CS210" s="2487">
        <f t="shared" si="444"/>
        <v>0</v>
      </c>
      <c r="CT210" s="2585"/>
      <c r="CU210" s="2487">
        <f t="shared" ref="CU210:CV210" si="460">IF(AND($D210&gt;0,AW210=""),1,IF(AW210&gt;$D210,1,0))</f>
        <v>0</v>
      </c>
      <c r="CV210" s="2487">
        <f t="shared" si="460"/>
        <v>0</v>
      </c>
      <c r="CW210" s="505"/>
      <c r="CX210" s="505"/>
      <c r="CY210" s="505"/>
      <c r="CZ210" s="505"/>
    </row>
    <row r="211" spans="1:104" ht="14.25" customHeight="1" x14ac:dyDescent="0.25">
      <c r="A211" s="3129"/>
      <c r="B211" s="3150"/>
      <c r="C211" s="120" t="s">
        <v>1821</v>
      </c>
      <c r="D211" s="982">
        <f t="shared" si="438"/>
        <v>0</v>
      </c>
      <c r="E211" s="2576">
        <f t="shared" ref="E211:F211" si="461">SUM(AC211+AE211+AG211+AI211+AK211+AM211+AO211)</f>
        <v>0</v>
      </c>
      <c r="F211" s="2563">
        <f t="shared" si="461"/>
        <v>0</v>
      </c>
      <c r="G211" s="2079"/>
      <c r="H211" s="380"/>
      <c r="I211" s="2079"/>
      <c r="J211" s="380"/>
      <c r="K211" s="2079"/>
      <c r="L211" s="380"/>
      <c r="M211" s="2079"/>
      <c r="N211" s="380"/>
      <c r="O211" s="2079"/>
      <c r="P211" s="380"/>
      <c r="Q211" s="2079"/>
      <c r="R211" s="380"/>
      <c r="S211" s="2079"/>
      <c r="T211" s="380"/>
      <c r="U211" s="2079"/>
      <c r="V211" s="380"/>
      <c r="W211" s="2079"/>
      <c r="X211" s="380"/>
      <c r="Y211" s="2079"/>
      <c r="Z211" s="380"/>
      <c r="AA211" s="2079"/>
      <c r="AB211" s="380"/>
      <c r="AC211" s="2137"/>
      <c r="AD211" s="1847"/>
      <c r="AE211" s="131"/>
      <c r="AF211" s="1847"/>
      <c r="AG211" s="131"/>
      <c r="AH211" s="1847"/>
      <c r="AI211" s="131"/>
      <c r="AJ211" s="1847"/>
      <c r="AK211" s="131"/>
      <c r="AL211" s="1847"/>
      <c r="AM211" s="131"/>
      <c r="AN211" s="1847"/>
      <c r="AO211" s="131"/>
      <c r="AP211" s="1847"/>
      <c r="AQ211" s="142"/>
      <c r="AR211" s="132"/>
      <c r="AS211" s="132"/>
      <c r="AT211" s="132"/>
      <c r="AU211" s="132"/>
      <c r="AV211" s="504"/>
      <c r="AW211" s="132"/>
      <c r="AX211" s="1847"/>
      <c r="AY211" s="240" t="str">
        <f t="shared" si="424"/>
        <v/>
      </c>
      <c r="CA211" s="2486"/>
      <c r="CB211" s="2486" t="str">
        <f t="shared" si="425"/>
        <v/>
      </c>
      <c r="CC211" s="2486" t="str">
        <f t="shared" si="426"/>
        <v/>
      </c>
      <c r="CD211" s="2486" t="str">
        <f t="shared" si="427"/>
        <v/>
      </c>
      <c r="CE211" s="2486" t="str">
        <f t="shared" si="428"/>
        <v/>
      </c>
      <c r="CF211" s="2585"/>
      <c r="CG211" s="2486" t="str">
        <f t="shared" si="430"/>
        <v/>
      </c>
      <c r="CH211" s="2486" t="str">
        <f t="shared" si="431"/>
        <v/>
      </c>
      <c r="CI211" s="505"/>
      <c r="CJ211" s="505"/>
      <c r="CK211" s="505"/>
      <c r="CL211" s="505"/>
      <c r="CM211" s="505"/>
      <c r="CN211" s="505"/>
      <c r="CO211" s="2487"/>
      <c r="CP211" s="2487">
        <f t="shared" ref="CP211:CQ211" si="462">IF(AND($D211&gt;0,AR211=""),1,IF(AR211&gt;$D211,1,0))</f>
        <v>0</v>
      </c>
      <c r="CQ211" s="2487">
        <f t="shared" si="462"/>
        <v>0</v>
      </c>
      <c r="CR211" s="2487">
        <f t="shared" si="433"/>
        <v>0</v>
      </c>
      <c r="CS211" s="2487">
        <f t="shared" si="444"/>
        <v>0</v>
      </c>
      <c r="CT211" s="2585"/>
      <c r="CU211" s="2487">
        <f t="shared" ref="CU211:CV211" si="463">IF(AND($D211&gt;0,AW211=""),1,IF(AW211&gt;$D211,1,0))</f>
        <v>0</v>
      </c>
      <c r="CV211" s="2487">
        <f t="shared" si="463"/>
        <v>0</v>
      </c>
      <c r="CW211" s="505"/>
      <c r="CX211" s="505"/>
      <c r="CY211" s="505"/>
      <c r="CZ211" s="505"/>
    </row>
    <row r="212" spans="1:104" ht="15" customHeight="1" x14ac:dyDescent="0.25">
      <c r="A212" s="3132" t="s">
        <v>1822</v>
      </c>
      <c r="B212" s="3159" t="s">
        <v>1823</v>
      </c>
      <c r="C212" s="3122"/>
      <c r="D212" s="983">
        <f t="shared" si="438"/>
        <v>0</v>
      </c>
      <c r="E212" s="991">
        <f t="shared" ref="E212:F212" si="464">SUM(AK212)</f>
        <v>0</v>
      </c>
      <c r="F212" s="990">
        <f t="shared" si="464"/>
        <v>0</v>
      </c>
      <c r="G212" s="2422"/>
      <c r="H212" s="358"/>
      <c r="I212" s="2422"/>
      <c r="J212" s="358"/>
      <c r="K212" s="2422"/>
      <c r="L212" s="358"/>
      <c r="M212" s="2422"/>
      <c r="N212" s="358"/>
      <c r="O212" s="2422"/>
      <c r="P212" s="358"/>
      <c r="Q212" s="2422"/>
      <c r="R212" s="358"/>
      <c r="S212" s="2422"/>
      <c r="T212" s="358"/>
      <c r="U212" s="2422"/>
      <c r="V212" s="358"/>
      <c r="W212" s="2422"/>
      <c r="X212" s="358"/>
      <c r="Y212" s="2422"/>
      <c r="Z212" s="358"/>
      <c r="AA212" s="2422"/>
      <c r="AB212" s="358"/>
      <c r="AC212" s="2554"/>
      <c r="AD212" s="857"/>
      <c r="AE212" s="857"/>
      <c r="AF212" s="857"/>
      <c r="AG212" s="857"/>
      <c r="AH212" s="857"/>
      <c r="AI212" s="857"/>
      <c r="AJ212" s="710"/>
      <c r="AK212" s="126"/>
      <c r="AL212" s="1840"/>
      <c r="AM212" s="708"/>
      <c r="AN212" s="857"/>
      <c r="AO212" s="857"/>
      <c r="AP212" s="710"/>
      <c r="AQ212" s="440"/>
      <c r="AR212" s="127"/>
      <c r="AS212" s="633"/>
      <c r="AT212" s="633"/>
      <c r="AU212" s="127"/>
      <c r="AV212" s="127"/>
      <c r="AW212" s="127"/>
      <c r="AX212" s="1840"/>
      <c r="AY212" s="240" t="str">
        <f t="shared" si="424"/>
        <v/>
      </c>
      <c r="CA212" s="2486"/>
      <c r="CB212" s="2486" t="str">
        <f t="shared" si="425"/>
        <v/>
      </c>
      <c r="CC212" s="2585"/>
      <c r="CD212" s="2585"/>
      <c r="CE212" s="2486" t="str">
        <f t="shared" si="428"/>
        <v/>
      </c>
      <c r="CF212" s="2486" t="str">
        <f t="shared" ref="CF212:CF213" si="465">IF(AND($D212&gt;0,AV212="")," * No olvide digitar la variable Egreso por Abandono. Digite Cero si no tiene.",IF(AV212&gt;$D212," * La variable Egreso por Abandono no pueden superar el Total Ambos Sexos.",""))</f>
        <v/>
      </c>
      <c r="CG212" s="2486" t="str">
        <f t="shared" si="430"/>
        <v/>
      </c>
      <c r="CH212" s="2486" t="str">
        <f t="shared" si="431"/>
        <v/>
      </c>
      <c r="CI212" s="505"/>
      <c r="CJ212" s="505"/>
      <c r="CK212" s="505"/>
      <c r="CL212" s="505"/>
      <c r="CM212" s="505"/>
      <c r="CN212" s="505"/>
      <c r="CO212" s="2487"/>
      <c r="CP212" s="2487">
        <f t="shared" ref="CP212:CP226" si="466">IF(AND($D212&gt;0,AR212=""),1,IF(AR212&gt;$D212,1,0))</f>
        <v>0</v>
      </c>
      <c r="CQ212" s="2585"/>
      <c r="CR212" s="2585"/>
      <c r="CS212" s="2487">
        <f t="shared" si="444"/>
        <v>0</v>
      </c>
      <c r="CT212" s="2487">
        <f t="shared" ref="CT212:CV212" si="467">IF(AND($D212&gt;0,AV212=""),1,IF(AV212&gt;$D212,1,0))</f>
        <v>0</v>
      </c>
      <c r="CU212" s="2487">
        <f t="shared" si="467"/>
        <v>0</v>
      </c>
      <c r="CV212" s="2487">
        <f t="shared" si="467"/>
        <v>0</v>
      </c>
      <c r="CW212" s="505"/>
      <c r="CX212" s="505"/>
      <c r="CY212" s="505"/>
      <c r="CZ212" s="505"/>
    </row>
    <row r="213" spans="1:104" ht="15" customHeight="1" x14ac:dyDescent="0.25">
      <c r="A213" s="3128"/>
      <c r="B213" s="3133" t="s">
        <v>1814</v>
      </c>
      <c r="C213" s="149" t="s">
        <v>1815</v>
      </c>
      <c r="D213" s="977">
        <f t="shared" si="438"/>
        <v>0</v>
      </c>
      <c r="E213" s="2566">
        <f t="shared" ref="E213:F213" si="468">SUM(AK213)</f>
        <v>0</v>
      </c>
      <c r="F213" s="2584">
        <f t="shared" si="468"/>
        <v>0</v>
      </c>
      <c r="G213" s="2422"/>
      <c r="H213" s="358"/>
      <c r="I213" s="2422"/>
      <c r="J213" s="358"/>
      <c r="K213" s="2422"/>
      <c r="L213" s="358"/>
      <c r="M213" s="2422"/>
      <c r="N213" s="358"/>
      <c r="O213" s="2422"/>
      <c r="P213" s="358"/>
      <c r="Q213" s="2422"/>
      <c r="R213" s="358"/>
      <c r="S213" s="2422"/>
      <c r="T213" s="358"/>
      <c r="U213" s="2422"/>
      <c r="V213" s="358"/>
      <c r="W213" s="2422"/>
      <c r="X213" s="358"/>
      <c r="Y213" s="2422"/>
      <c r="Z213" s="358"/>
      <c r="AA213" s="2422"/>
      <c r="AB213" s="358"/>
      <c r="AC213" s="2422"/>
      <c r="AD213" s="633"/>
      <c r="AE213" s="633"/>
      <c r="AF213" s="633"/>
      <c r="AG213" s="633"/>
      <c r="AH213" s="633"/>
      <c r="AI213" s="633"/>
      <c r="AJ213" s="358"/>
      <c r="AK213" s="355"/>
      <c r="AL213" s="2057"/>
      <c r="AM213" s="357"/>
      <c r="AN213" s="633"/>
      <c r="AO213" s="633"/>
      <c r="AP213" s="358"/>
      <c r="AQ213" s="443"/>
      <c r="AR213" s="452"/>
      <c r="AS213" s="633"/>
      <c r="AT213" s="633"/>
      <c r="AU213" s="452"/>
      <c r="AV213" s="452"/>
      <c r="AW213" s="452"/>
      <c r="AX213" s="2057"/>
      <c r="AY213" s="240" t="str">
        <f t="shared" si="424"/>
        <v/>
      </c>
      <c r="CA213" s="2486"/>
      <c r="CB213" s="2486" t="str">
        <f t="shared" si="425"/>
        <v/>
      </c>
      <c r="CC213" s="2585"/>
      <c r="CD213" s="2585"/>
      <c r="CE213" s="2486" t="str">
        <f t="shared" si="428"/>
        <v/>
      </c>
      <c r="CF213" s="2486" t="str">
        <f t="shared" si="465"/>
        <v/>
      </c>
      <c r="CG213" s="2486" t="str">
        <f t="shared" si="430"/>
        <v/>
      </c>
      <c r="CH213" s="2486" t="str">
        <f t="shared" si="431"/>
        <v/>
      </c>
      <c r="CI213" s="505"/>
      <c r="CJ213" s="505"/>
      <c r="CK213" s="505"/>
      <c r="CL213" s="505"/>
      <c r="CM213" s="505"/>
      <c r="CN213" s="505"/>
      <c r="CO213" s="2487"/>
      <c r="CP213" s="2487">
        <f t="shared" si="466"/>
        <v>0</v>
      </c>
      <c r="CQ213" s="2585"/>
      <c r="CR213" s="2585"/>
      <c r="CS213" s="2487">
        <f t="shared" si="444"/>
        <v>0</v>
      </c>
      <c r="CT213" s="2487">
        <f t="shared" ref="CT213:CV213" si="469">IF(AND($D213&gt;0,AV213=""),1,IF(AV213&gt;$D213,1,0))</f>
        <v>0</v>
      </c>
      <c r="CU213" s="2487">
        <f t="shared" si="469"/>
        <v>0</v>
      </c>
      <c r="CV213" s="2487">
        <f t="shared" si="469"/>
        <v>0</v>
      </c>
      <c r="CW213" s="505"/>
      <c r="CX213" s="505"/>
      <c r="CY213" s="505"/>
      <c r="CZ213" s="505"/>
    </row>
    <row r="214" spans="1:104" ht="15" customHeight="1" x14ac:dyDescent="0.25">
      <c r="A214" s="3128"/>
      <c r="B214" s="3128"/>
      <c r="C214" s="1866" t="s">
        <v>1824</v>
      </c>
      <c r="D214" s="996">
        <f t="shared" si="438"/>
        <v>0</v>
      </c>
      <c r="E214" s="2576">
        <f t="shared" ref="E214:F214" si="470">SUM(AK214)</f>
        <v>0</v>
      </c>
      <c r="F214" s="2563">
        <f t="shared" si="470"/>
        <v>0</v>
      </c>
      <c r="G214" s="2422"/>
      <c r="H214" s="358"/>
      <c r="I214" s="2422"/>
      <c r="J214" s="358"/>
      <c r="K214" s="2422"/>
      <c r="L214" s="358"/>
      <c r="M214" s="2422"/>
      <c r="N214" s="358"/>
      <c r="O214" s="2422"/>
      <c r="P214" s="358"/>
      <c r="Q214" s="2422"/>
      <c r="R214" s="358"/>
      <c r="S214" s="2422"/>
      <c r="T214" s="358"/>
      <c r="U214" s="2422"/>
      <c r="V214" s="358"/>
      <c r="W214" s="2422"/>
      <c r="X214" s="358"/>
      <c r="Y214" s="2422"/>
      <c r="Z214" s="358"/>
      <c r="AA214" s="2422"/>
      <c r="AB214" s="358"/>
      <c r="AC214" s="2422"/>
      <c r="AD214" s="633"/>
      <c r="AE214" s="633"/>
      <c r="AF214" s="633"/>
      <c r="AG214" s="633"/>
      <c r="AH214" s="633"/>
      <c r="AI214" s="633"/>
      <c r="AJ214" s="358"/>
      <c r="AK214" s="355"/>
      <c r="AL214" s="2057"/>
      <c r="AM214" s="357"/>
      <c r="AN214" s="633"/>
      <c r="AO214" s="633"/>
      <c r="AP214" s="358"/>
      <c r="AQ214" s="443"/>
      <c r="AR214" s="452"/>
      <c r="AS214" s="633"/>
      <c r="AT214" s="633"/>
      <c r="AU214" s="452"/>
      <c r="AV214" s="502"/>
      <c r="AW214" s="452"/>
      <c r="AX214" s="2057"/>
      <c r="AY214" s="240" t="str">
        <f t="shared" si="424"/>
        <v/>
      </c>
      <c r="CA214" s="2486"/>
      <c r="CB214" s="2486" t="str">
        <f t="shared" si="425"/>
        <v/>
      </c>
      <c r="CC214" s="2585"/>
      <c r="CD214" s="2585"/>
      <c r="CE214" s="2486" t="str">
        <f t="shared" si="428"/>
        <v/>
      </c>
      <c r="CF214" s="2585"/>
      <c r="CG214" s="2486" t="str">
        <f t="shared" si="430"/>
        <v/>
      </c>
      <c r="CH214" s="2486" t="str">
        <f t="shared" si="431"/>
        <v/>
      </c>
      <c r="CI214" s="505"/>
      <c r="CJ214" s="505"/>
      <c r="CK214" s="505"/>
      <c r="CL214" s="505"/>
      <c r="CM214" s="505"/>
      <c r="CN214" s="505"/>
      <c r="CO214" s="2487"/>
      <c r="CP214" s="2487">
        <f t="shared" si="466"/>
        <v>0</v>
      </c>
      <c r="CQ214" s="2585"/>
      <c r="CR214" s="2585"/>
      <c r="CS214" s="2487">
        <f t="shared" si="444"/>
        <v>0</v>
      </c>
      <c r="CT214" s="2585"/>
      <c r="CU214" s="2487">
        <f t="shared" ref="CU214:CV214" si="471">IF(AND($D214&gt;0,AW214=""),1,IF(AW214&gt;$D214,1,0))</f>
        <v>0</v>
      </c>
      <c r="CV214" s="2487">
        <f t="shared" si="471"/>
        <v>0</v>
      </c>
      <c r="CW214" s="505"/>
      <c r="CX214" s="505"/>
      <c r="CY214" s="505"/>
      <c r="CZ214" s="505"/>
    </row>
    <row r="215" spans="1:104" ht="15" customHeight="1" x14ac:dyDescent="0.25">
      <c r="A215" s="3128"/>
      <c r="B215" s="3132" t="s">
        <v>1691</v>
      </c>
      <c r="C215" s="160" t="s">
        <v>1815</v>
      </c>
      <c r="D215" s="977">
        <f t="shared" si="438"/>
        <v>0</v>
      </c>
      <c r="E215" s="2572">
        <f t="shared" ref="E215:F215" si="472">SUM(AK215)</f>
        <v>0</v>
      </c>
      <c r="F215" s="2584">
        <f t="shared" si="472"/>
        <v>0</v>
      </c>
      <c r="G215" s="2422"/>
      <c r="H215" s="358"/>
      <c r="I215" s="2422"/>
      <c r="J215" s="358"/>
      <c r="K215" s="2422"/>
      <c r="L215" s="358"/>
      <c r="M215" s="2422"/>
      <c r="N215" s="358"/>
      <c r="O215" s="2422"/>
      <c r="P215" s="358"/>
      <c r="Q215" s="2422"/>
      <c r="R215" s="358"/>
      <c r="S215" s="2422"/>
      <c r="T215" s="358"/>
      <c r="U215" s="2422"/>
      <c r="V215" s="358"/>
      <c r="W215" s="2422"/>
      <c r="X215" s="358"/>
      <c r="Y215" s="2422"/>
      <c r="Z215" s="358"/>
      <c r="AA215" s="2422"/>
      <c r="AB215" s="358"/>
      <c r="AC215" s="2422"/>
      <c r="AD215" s="633"/>
      <c r="AE215" s="633"/>
      <c r="AF215" s="633"/>
      <c r="AG215" s="633"/>
      <c r="AH215" s="633"/>
      <c r="AI215" s="633"/>
      <c r="AJ215" s="358"/>
      <c r="AK215" s="1843"/>
      <c r="AL215" s="1844"/>
      <c r="AM215" s="357"/>
      <c r="AN215" s="633"/>
      <c r="AO215" s="633"/>
      <c r="AP215" s="358"/>
      <c r="AQ215" s="1857"/>
      <c r="AR215" s="1845"/>
      <c r="AS215" s="633"/>
      <c r="AT215" s="633"/>
      <c r="AU215" s="1845"/>
      <c r="AV215" s="1845"/>
      <c r="AW215" s="1845"/>
      <c r="AX215" s="1844"/>
      <c r="AY215" s="240" t="str">
        <f t="shared" si="424"/>
        <v/>
      </c>
      <c r="CA215" s="2486"/>
      <c r="CB215" s="2486" t="str">
        <f t="shared" si="425"/>
        <v/>
      </c>
      <c r="CC215" s="2585"/>
      <c r="CD215" s="2585"/>
      <c r="CE215" s="2486" t="str">
        <f t="shared" si="428"/>
        <v/>
      </c>
      <c r="CF215" s="2486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2486" t="str">
        <f t="shared" si="430"/>
        <v/>
      </c>
      <c r="CH215" s="2486" t="str">
        <f t="shared" si="431"/>
        <v/>
      </c>
      <c r="CI215" s="505"/>
      <c r="CJ215" s="505"/>
      <c r="CK215" s="505"/>
      <c r="CL215" s="505"/>
      <c r="CM215" s="505"/>
      <c r="CN215" s="505"/>
      <c r="CO215" s="2487"/>
      <c r="CP215" s="2487">
        <f t="shared" si="466"/>
        <v>0</v>
      </c>
      <c r="CQ215" s="2585"/>
      <c r="CR215" s="2585"/>
      <c r="CS215" s="2487">
        <f t="shared" si="444"/>
        <v>0</v>
      </c>
      <c r="CT215" s="2487">
        <f t="shared" ref="CT215:CV215" si="473">IF(AND($D215&gt;0,AV215=""),1,IF(AV215&gt;$D215,1,0))</f>
        <v>0</v>
      </c>
      <c r="CU215" s="2487">
        <f t="shared" si="473"/>
        <v>0</v>
      </c>
      <c r="CV215" s="2487">
        <f t="shared" si="473"/>
        <v>0</v>
      </c>
      <c r="CW215" s="505"/>
      <c r="CX215" s="505"/>
      <c r="CY215" s="505"/>
      <c r="CZ215" s="505"/>
    </row>
    <row r="216" spans="1:104" ht="15" customHeight="1" x14ac:dyDescent="0.25">
      <c r="A216" s="3129"/>
      <c r="B216" s="3129"/>
      <c r="C216" s="159" t="s">
        <v>1825</v>
      </c>
      <c r="D216" s="996">
        <f t="shared" si="438"/>
        <v>0</v>
      </c>
      <c r="E216" s="2572">
        <f t="shared" ref="E216:F216" si="474">SUM(AK216)</f>
        <v>0</v>
      </c>
      <c r="F216" s="2584">
        <f t="shared" si="474"/>
        <v>0</v>
      </c>
      <c r="G216" s="2422"/>
      <c r="H216" s="358"/>
      <c r="I216" s="2422"/>
      <c r="J216" s="358"/>
      <c r="K216" s="2422"/>
      <c r="L216" s="358"/>
      <c r="M216" s="2422"/>
      <c r="N216" s="358"/>
      <c r="O216" s="2422"/>
      <c r="P216" s="358"/>
      <c r="Q216" s="2422"/>
      <c r="R216" s="358"/>
      <c r="S216" s="2422"/>
      <c r="T216" s="358"/>
      <c r="U216" s="2422"/>
      <c r="V216" s="358"/>
      <c r="W216" s="2422"/>
      <c r="X216" s="358"/>
      <c r="Y216" s="2424"/>
      <c r="Z216" s="712"/>
      <c r="AA216" s="2424"/>
      <c r="AB216" s="712"/>
      <c r="AC216" s="2424"/>
      <c r="AD216" s="762"/>
      <c r="AE216" s="762"/>
      <c r="AF216" s="762"/>
      <c r="AG216" s="762"/>
      <c r="AH216" s="762"/>
      <c r="AI216" s="762"/>
      <c r="AJ216" s="712"/>
      <c r="AK216" s="2074"/>
      <c r="AL216" s="2093"/>
      <c r="AM216" s="585"/>
      <c r="AN216" s="762"/>
      <c r="AO216" s="762"/>
      <c r="AP216" s="712"/>
      <c r="AQ216" s="527"/>
      <c r="AR216" s="477"/>
      <c r="AS216" s="762"/>
      <c r="AT216" s="762"/>
      <c r="AU216" s="477"/>
      <c r="AV216" s="504"/>
      <c r="AW216" s="132"/>
      <c r="AX216" s="1847"/>
      <c r="AY216" s="240" t="str">
        <f t="shared" si="424"/>
        <v/>
      </c>
      <c r="CA216" s="2486"/>
      <c r="CB216" s="2486" t="str">
        <f t="shared" si="425"/>
        <v/>
      </c>
      <c r="CC216" s="2585"/>
      <c r="CD216" s="2585"/>
      <c r="CE216" s="2486" t="str">
        <f t="shared" si="428"/>
        <v/>
      </c>
      <c r="CF216" s="2585"/>
      <c r="CG216" s="2486" t="str">
        <f t="shared" si="430"/>
        <v/>
      </c>
      <c r="CH216" s="2486" t="str">
        <f t="shared" si="431"/>
        <v/>
      </c>
      <c r="CI216" s="505"/>
      <c r="CJ216" s="505"/>
      <c r="CK216" s="505"/>
      <c r="CL216" s="505"/>
      <c r="CM216" s="505"/>
      <c r="CN216" s="505"/>
      <c r="CO216" s="2487"/>
      <c r="CP216" s="2487">
        <f t="shared" si="466"/>
        <v>0</v>
      </c>
      <c r="CQ216" s="2585"/>
      <c r="CR216" s="2585"/>
      <c r="CS216" s="2487">
        <f t="shared" si="444"/>
        <v>0</v>
      </c>
      <c r="CT216" s="2585"/>
      <c r="CU216" s="2487">
        <f t="shared" ref="CU216:CV216" si="475">IF(AND($D216&gt;0,AW216=""),1,IF(AW216&gt;$D216,1,0))</f>
        <v>0</v>
      </c>
      <c r="CV216" s="2487">
        <f t="shared" si="475"/>
        <v>0</v>
      </c>
      <c r="CW216" s="505"/>
      <c r="CX216" s="505"/>
      <c r="CY216" s="505"/>
      <c r="CZ216" s="505"/>
    </row>
    <row r="217" spans="1:104" ht="15" customHeight="1" x14ac:dyDescent="0.25">
      <c r="A217" s="3413" t="s">
        <v>1826</v>
      </c>
      <c r="B217" s="3132" t="s">
        <v>1827</v>
      </c>
      <c r="C217" s="619" t="s">
        <v>1828</v>
      </c>
      <c r="D217" s="977">
        <f t="shared" si="438"/>
        <v>0</v>
      </c>
      <c r="E217" s="2566">
        <f t="shared" ref="E217:F217" si="476">SUM(Y217+AA217+AC217+AE217+AG217+AI217+AK217+AM217+AO217)</f>
        <v>0</v>
      </c>
      <c r="F217" s="2052">
        <f t="shared" si="476"/>
        <v>0</v>
      </c>
      <c r="G217" s="2079"/>
      <c r="H217" s="380"/>
      <c r="I217" s="2079"/>
      <c r="J217" s="380"/>
      <c r="K217" s="2079"/>
      <c r="L217" s="380"/>
      <c r="M217" s="2079"/>
      <c r="N217" s="380"/>
      <c r="O217" s="2079"/>
      <c r="P217" s="380"/>
      <c r="Q217" s="2079"/>
      <c r="R217" s="380"/>
      <c r="S217" s="2079"/>
      <c r="T217" s="380"/>
      <c r="U217" s="2079"/>
      <c r="V217" s="380"/>
      <c r="W217" s="2079"/>
      <c r="X217" s="380"/>
      <c r="Y217" s="2135"/>
      <c r="Z217" s="2128"/>
      <c r="AA217" s="2135"/>
      <c r="AB217" s="2128"/>
      <c r="AC217" s="2135"/>
      <c r="AD217" s="1844"/>
      <c r="AE217" s="1843"/>
      <c r="AF217" s="1844"/>
      <c r="AG217" s="1843"/>
      <c r="AH217" s="1844"/>
      <c r="AI217" s="1843"/>
      <c r="AJ217" s="1844"/>
      <c r="AK217" s="1843"/>
      <c r="AL217" s="1844"/>
      <c r="AM217" s="1843"/>
      <c r="AN217" s="1844"/>
      <c r="AO217" s="1843"/>
      <c r="AP217" s="1844"/>
      <c r="AQ217" s="1857"/>
      <c r="AR217" s="1845"/>
      <c r="AS217" s="1845"/>
      <c r="AT217" s="1845"/>
      <c r="AU217" s="1845"/>
      <c r="AV217" s="1845"/>
      <c r="AW217" s="1845"/>
      <c r="AX217" s="1844"/>
      <c r="AY217" s="240" t="str">
        <f t="shared" si="424"/>
        <v/>
      </c>
      <c r="CA217" s="2486"/>
      <c r="CB217" s="2486" t="str">
        <f t="shared" si="425"/>
        <v/>
      </c>
      <c r="CC217" s="2486" t="str">
        <f t="shared" ref="CC217:CC226" si="477">IF(AND($D217&gt;0,AS217=""),"  * No olvide digitar la variable Niños, niñas, adolescentes y jóvenes SENAME. Digite Cero si no tiene.",IF(AS217&gt;D217," * La variable Niños, niñas, adolescentes y jóvenes SENAME no pueden superar el Total Ambos Sexos.",""))</f>
        <v/>
      </c>
      <c r="CD217" s="2486" t="str">
        <f t="shared" ref="CD217:CD226" si="478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2486" t="str">
        <f t="shared" si="428"/>
        <v/>
      </c>
      <c r="CF217" s="2486" t="str">
        <f t="shared" ref="CF217:CF219" si="479">IF(AND($D217&gt;0,AV217="")," * No olvide digitar la variable Egreso por Abandono. Digite Cero si no tiene.",IF(AV217&gt;$D217," * La variable Egreso por Abandono no pueden superar el Total Ambos Sexos.",""))</f>
        <v/>
      </c>
      <c r="CG217" s="2486" t="str">
        <f t="shared" si="430"/>
        <v/>
      </c>
      <c r="CH217" s="2486" t="str">
        <f t="shared" si="431"/>
        <v/>
      </c>
      <c r="CI217" s="505"/>
      <c r="CJ217" s="505"/>
      <c r="CK217" s="505"/>
      <c r="CL217" s="505"/>
      <c r="CM217" s="505"/>
      <c r="CN217" s="505"/>
      <c r="CO217" s="2487"/>
      <c r="CP217" s="2487">
        <f t="shared" si="466"/>
        <v>0</v>
      </c>
      <c r="CQ217" s="2487">
        <f t="shared" ref="CQ217:CQ226" si="480">IF(AND($D217&gt;0,AS217=""),1,IF(AS217&gt;$D217,1,0))</f>
        <v>0</v>
      </c>
      <c r="CR217" s="2487">
        <f t="shared" ref="CR217:CR226" si="481">IF(AND(D217&gt;0,AT217=""),1,IF(AT217&gt;D217,1,0))</f>
        <v>0</v>
      </c>
      <c r="CS217" s="2487">
        <f t="shared" si="444"/>
        <v>0</v>
      </c>
      <c r="CT217" s="2487">
        <f t="shared" ref="CT217:CV217" si="482">IF(AND($D217&gt;0,AV217=""),1,IF(AV217&gt;$D217,1,0))</f>
        <v>0</v>
      </c>
      <c r="CU217" s="2487">
        <f t="shared" si="482"/>
        <v>0</v>
      </c>
      <c r="CV217" s="2487">
        <f t="shared" si="482"/>
        <v>0</v>
      </c>
      <c r="CW217" s="505"/>
      <c r="CX217" s="505"/>
      <c r="CY217" s="505"/>
      <c r="CZ217" s="505"/>
    </row>
    <row r="218" spans="1:104" ht="14.25" customHeight="1" x14ac:dyDescent="0.25">
      <c r="A218" s="3128"/>
      <c r="B218" s="3128"/>
      <c r="C218" s="2006" t="s">
        <v>1829</v>
      </c>
      <c r="D218" s="979">
        <f t="shared" si="438"/>
        <v>0</v>
      </c>
      <c r="E218" s="2568">
        <f t="shared" ref="E218:F218" si="483">SUM(Y218+AA218+AC218+AE218+AG218+AI218+AK218+AM218+AO218)</f>
        <v>0</v>
      </c>
      <c r="F218" s="2056">
        <f t="shared" si="483"/>
        <v>0</v>
      </c>
      <c r="G218" s="2079"/>
      <c r="H218" s="380"/>
      <c r="I218" s="2079"/>
      <c r="J218" s="380"/>
      <c r="K218" s="2079"/>
      <c r="L218" s="380"/>
      <c r="M218" s="2079"/>
      <c r="N218" s="380"/>
      <c r="O218" s="2079"/>
      <c r="P218" s="380"/>
      <c r="Q218" s="2079"/>
      <c r="R218" s="380"/>
      <c r="S218" s="2079"/>
      <c r="T218" s="380"/>
      <c r="U218" s="2079"/>
      <c r="V218" s="380"/>
      <c r="W218" s="2079"/>
      <c r="X218" s="380"/>
      <c r="Y218" s="2286"/>
      <c r="Z218" s="608"/>
      <c r="AA218" s="2286"/>
      <c r="AB218" s="608"/>
      <c r="AC218" s="2286"/>
      <c r="AD218" s="2190"/>
      <c r="AE218" s="2186"/>
      <c r="AF218" s="2190"/>
      <c r="AG218" s="2186"/>
      <c r="AH218" s="2190"/>
      <c r="AI218" s="2186"/>
      <c r="AJ218" s="2190"/>
      <c r="AK218" s="2186"/>
      <c r="AL218" s="2190"/>
      <c r="AM218" s="2186"/>
      <c r="AN218" s="2190"/>
      <c r="AO218" s="2186"/>
      <c r="AP218" s="2190"/>
      <c r="AQ218" s="525"/>
      <c r="AR218" s="2187"/>
      <c r="AS218" s="2187"/>
      <c r="AT218" s="2187"/>
      <c r="AU218" s="2187"/>
      <c r="AV218" s="2187"/>
      <c r="AW218" s="2187"/>
      <c r="AX218" s="2190"/>
      <c r="AY218" s="240" t="str">
        <f t="shared" si="424"/>
        <v/>
      </c>
      <c r="CA218" s="2486"/>
      <c r="CB218" s="2486" t="str">
        <f t="shared" si="425"/>
        <v/>
      </c>
      <c r="CC218" s="2486" t="str">
        <f t="shared" si="477"/>
        <v/>
      </c>
      <c r="CD218" s="2486" t="str">
        <f t="shared" si="478"/>
        <v/>
      </c>
      <c r="CE218" s="2486" t="str">
        <f t="shared" si="428"/>
        <v/>
      </c>
      <c r="CF218" s="2486" t="str">
        <f t="shared" si="479"/>
        <v/>
      </c>
      <c r="CG218" s="2486" t="str">
        <f t="shared" si="430"/>
        <v/>
      </c>
      <c r="CH218" s="2486" t="str">
        <f t="shared" si="431"/>
        <v/>
      </c>
      <c r="CI218" s="505"/>
      <c r="CJ218" s="505"/>
      <c r="CK218" s="505"/>
      <c r="CL218" s="505"/>
      <c r="CM218" s="505"/>
      <c r="CN218" s="505"/>
      <c r="CO218" s="2487"/>
      <c r="CP218" s="2487">
        <f t="shared" si="466"/>
        <v>0</v>
      </c>
      <c r="CQ218" s="2487">
        <f t="shared" si="480"/>
        <v>0</v>
      </c>
      <c r="CR218" s="2487">
        <f t="shared" si="481"/>
        <v>0</v>
      </c>
      <c r="CS218" s="2487">
        <f t="shared" si="444"/>
        <v>0</v>
      </c>
      <c r="CT218" s="2487">
        <f t="shared" ref="CT218:CV218" si="484">IF(AND($D218&gt;0,AV218=""),1,IF(AV218&gt;$D218,1,0))</f>
        <v>0</v>
      </c>
      <c r="CU218" s="2487">
        <f t="shared" si="484"/>
        <v>0</v>
      </c>
      <c r="CV218" s="2487">
        <f t="shared" si="484"/>
        <v>0</v>
      </c>
      <c r="CW218" s="505"/>
      <c r="CX218" s="505"/>
      <c r="CY218" s="505"/>
      <c r="CZ218" s="505"/>
    </row>
    <row r="219" spans="1:104" ht="14.25" customHeight="1" x14ac:dyDescent="0.25">
      <c r="A219" s="3129"/>
      <c r="B219" s="3129"/>
      <c r="C219" s="277" t="s">
        <v>1830</v>
      </c>
      <c r="D219" s="996">
        <f t="shared" si="438"/>
        <v>0</v>
      </c>
      <c r="E219" s="2576">
        <f t="shared" ref="E219:F219" si="485">SUM(Y219+AA219+AC219+AE219+AG219+AI219+AK219+AM219+AO219)</f>
        <v>0</v>
      </c>
      <c r="F219" s="2586">
        <f t="shared" si="485"/>
        <v>0</v>
      </c>
      <c r="G219" s="2079"/>
      <c r="H219" s="380"/>
      <c r="I219" s="2079"/>
      <c r="J219" s="380"/>
      <c r="K219" s="2079"/>
      <c r="L219" s="380"/>
      <c r="M219" s="2079"/>
      <c r="N219" s="380"/>
      <c r="O219" s="2079"/>
      <c r="P219" s="380"/>
      <c r="Q219" s="2079"/>
      <c r="R219" s="380"/>
      <c r="S219" s="2079"/>
      <c r="T219" s="380"/>
      <c r="U219" s="2079"/>
      <c r="V219" s="380"/>
      <c r="W219" s="2079"/>
      <c r="X219" s="380"/>
      <c r="Y219" s="2137"/>
      <c r="Z219" s="372"/>
      <c r="AA219" s="2137"/>
      <c r="AB219" s="372"/>
      <c r="AC219" s="2137"/>
      <c r="AD219" s="1847"/>
      <c r="AE219" s="131"/>
      <c r="AF219" s="1847"/>
      <c r="AG219" s="131"/>
      <c r="AH219" s="1847"/>
      <c r="AI219" s="131"/>
      <c r="AJ219" s="1847"/>
      <c r="AK219" s="131"/>
      <c r="AL219" s="1847"/>
      <c r="AM219" s="131"/>
      <c r="AN219" s="1847"/>
      <c r="AO219" s="131"/>
      <c r="AP219" s="1847"/>
      <c r="AQ219" s="142"/>
      <c r="AR219" s="132"/>
      <c r="AS219" s="132"/>
      <c r="AT219" s="132"/>
      <c r="AU219" s="132"/>
      <c r="AV219" s="132"/>
      <c r="AW219" s="132"/>
      <c r="AX219" s="1847"/>
      <c r="AY219" s="240" t="str">
        <f t="shared" si="424"/>
        <v/>
      </c>
      <c r="CA219" s="2486"/>
      <c r="CB219" s="2486" t="str">
        <f t="shared" si="425"/>
        <v/>
      </c>
      <c r="CC219" s="2486" t="str">
        <f t="shared" si="477"/>
        <v/>
      </c>
      <c r="CD219" s="2486" t="str">
        <f t="shared" si="478"/>
        <v/>
      </c>
      <c r="CE219" s="2486" t="str">
        <f t="shared" si="428"/>
        <v/>
      </c>
      <c r="CF219" s="2486" t="str">
        <f t="shared" si="479"/>
        <v/>
      </c>
      <c r="CG219" s="2486" t="str">
        <f t="shared" si="430"/>
        <v/>
      </c>
      <c r="CH219" s="2486" t="str">
        <f t="shared" si="431"/>
        <v/>
      </c>
      <c r="CI219" s="505"/>
      <c r="CJ219" s="505"/>
      <c r="CK219" s="505"/>
      <c r="CL219" s="505"/>
      <c r="CM219" s="505"/>
      <c r="CN219" s="505"/>
      <c r="CO219" s="2487"/>
      <c r="CP219" s="2487">
        <f t="shared" si="466"/>
        <v>0</v>
      </c>
      <c r="CQ219" s="2487">
        <f t="shared" si="480"/>
        <v>0</v>
      </c>
      <c r="CR219" s="2487">
        <f t="shared" si="481"/>
        <v>0</v>
      </c>
      <c r="CS219" s="2487">
        <f t="shared" si="444"/>
        <v>0</v>
      </c>
      <c r="CT219" s="2487">
        <f t="shared" ref="CT219:CV219" si="486">IF(AND($D219&gt;0,AV219=""),1,IF(AV219&gt;$D219,1,0))</f>
        <v>0</v>
      </c>
      <c r="CU219" s="2487">
        <f t="shared" si="486"/>
        <v>0</v>
      </c>
      <c r="CV219" s="2487">
        <f t="shared" si="486"/>
        <v>0</v>
      </c>
      <c r="CW219" s="505"/>
      <c r="CX219" s="505"/>
      <c r="CY219" s="505"/>
      <c r="CZ219" s="505"/>
    </row>
    <row r="220" spans="1:104" ht="35.25" customHeight="1" x14ac:dyDescent="0.25">
      <c r="A220" s="3415" t="s">
        <v>1831</v>
      </c>
      <c r="B220" s="3132" t="s">
        <v>1832</v>
      </c>
      <c r="C220" s="196" t="s">
        <v>1833</v>
      </c>
      <c r="D220" s="2558">
        <f t="shared" si="438"/>
        <v>100</v>
      </c>
      <c r="E220" s="2572">
        <f t="shared" ref="E220:F220" si="487">SUM(AC220+AE220+AG220+AI220+AK220+AM220+AO220)</f>
        <v>50</v>
      </c>
      <c r="F220" s="2060">
        <f t="shared" si="487"/>
        <v>50</v>
      </c>
      <c r="G220" s="2422"/>
      <c r="H220" s="358"/>
      <c r="I220" s="2422"/>
      <c r="J220" s="358"/>
      <c r="K220" s="2422"/>
      <c r="L220" s="358"/>
      <c r="M220" s="2422"/>
      <c r="N220" s="358"/>
      <c r="O220" s="2422"/>
      <c r="P220" s="358"/>
      <c r="Q220" s="2422"/>
      <c r="R220" s="358"/>
      <c r="S220" s="2422"/>
      <c r="T220" s="358"/>
      <c r="U220" s="2422"/>
      <c r="V220" s="358"/>
      <c r="W220" s="2422"/>
      <c r="X220" s="358"/>
      <c r="Y220" s="2554"/>
      <c r="Z220" s="710"/>
      <c r="AA220" s="2554"/>
      <c r="AB220" s="710"/>
      <c r="AC220" s="2078">
        <v>2</v>
      </c>
      <c r="AD220" s="1840">
        <v>5</v>
      </c>
      <c r="AE220" s="126">
        <v>13</v>
      </c>
      <c r="AF220" s="1840">
        <v>3</v>
      </c>
      <c r="AG220" s="126">
        <v>0</v>
      </c>
      <c r="AH220" s="1840">
        <v>23</v>
      </c>
      <c r="AI220" s="126">
        <v>21</v>
      </c>
      <c r="AJ220" s="1840">
        <v>5</v>
      </c>
      <c r="AK220" s="126">
        <v>0</v>
      </c>
      <c r="AL220" s="1840">
        <v>5</v>
      </c>
      <c r="AM220" s="126">
        <v>8</v>
      </c>
      <c r="AN220" s="1840">
        <v>9</v>
      </c>
      <c r="AO220" s="126">
        <v>6</v>
      </c>
      <c r="AP220" s="377">
        <v>0</v>
      </c>
      <c r="AQ220" s="440">
        <v>0</v>
      </c>
      <c r="AR220" s="127">
        <v>0</v>
      </c>
      <c r="AS220" s="127">
        <v>0</v>
      </c>
      <c r="AT220" s="127">
        <v>0</v>
      </c>
      <c r="AU220" s="127">
        <v>0</v>
      </c>
      <c r="AV220" s="857"/>
      <c r="AW220" s="127">
        <v>0</v>
      </c>
      <c r="AX220" s="1840">
        <v>0</v>
      </c>
      <c r="AY220" s="240" t="str">
        <f t="shared" si="424"/>
        <v/>
      </c>
      <c r="CA220" s="2486"/>
      <c r="CB220" s="2486" t="str">
        <f t="shared" si="425"/>
        <v/>
      </c>
      <c r="CC220" s="2486" t="str">
        <f t="shared" si="477"/>
        <v/>
      </c>
      <c r="CD220" s="2486" t="str">
        <f t="shared" si="478"/>
        <v/>
      </c>
      <c r="CE220" s="2486" t="str">
        <f t="shared" si="428"/>
        <v/>
      </c>
      <c r="CF220" s="2585"/>
      <c r="CG220" s="2486" t="str">
        <f t="shared" si="430"/>
        <v/>
      </c>
      <c r="CH220" s="2486" t="str">
        <f t="shared" si="431"/>
        <v/>
      </c>
      <c r="CI220" s="505"/>
      <c r="CJ220" s="505"/>
      <c r="CK220" s="505"/>
      <c r="CL220" s="505"/>
      <c r="CM220" s="505"/>
      <c r="CN220" s="505"/>
      <c r="CO220" s="2487"/>
      <c r="CP220" s="2487">
        <f t="shared" si="466"/>
        <v>0</v>
      </c>
      <c r="CQ220" s="2487">
        <f t="shared" si="480"/>
        <v>0</v>
      </c>
      <c r="CR220" s="2487">
        <f t="shared" si="481"/>
        <v>0</v>
      </c>
      <c r="CS220" s="2487">
        <f t="shared" si="444"/>
        <v>0</v>
      </c>
      <c r="CT220" s="2585"/>
      <c r="CU220" s="2487">
        <f t="shared" ref="CU220:CV220" si="488">IF(AND($D220&gt;0,AW220=""),1,IF(AW220&gt;$D220,1,0))</f>
        <v>0</v>
      </c>
      <c r="CV220" s="2487">
        <f t="shared" si="488"/>
        <v>0</v>
      </c>
      <c r="CW220" s="505"/>
      <c r="CX220" s="505"/>
      <c r="CY220" s="505"/>
      <c r="CZ220" s="505"/>
    </row>
    <row r="221" spans="1:104" ht="28.5" customHeight="1" x14ac:dyDescent="0.25">
      <c r="A221" s="3129"/>
      <c r="B221" s="3129"/>
      <c r="C221" s="221" t="s">
        <v>1834</v>
      </c>
      <c r="D221" s="996">
        <f t="shared" si="438"/>
        <v>100</v>
      </c>
      <c r="E221" s="2576">
        <f t="shared" ref="E221:F221" si="489">SUM(AC221+AE221+AG221+AI221+AK221+AM221+AO221)</f>
        <v>50</v>
      </c>
      <c r="F221" s="2586">
        <f t="shared" si="489"/>
        <v>50</v>
      </c>
      <c r="G221" s="2424"/>
      <c r="H221" s="712"/>
      <c r="I221" s="2424"/>
      <c r="J221" s="712"/>
      <c r="K221" s="2424"/>
      <c r="L221" s="712"/>
      <c r="M221" s="2424"/>
      <c r="N221" s="712"/>
      <c r="O221" s="2424"/>
      <c r="P221" s="712"/>
      <c r="Q221" s="2424"/>
      <c r="R221" s="712"/>
      <c r="S221" s="2424"/>
      <c r="T221" s="712"/>
      <c r="U221" s="2424"/>
      <c r="V221" s="712"/>
      <c r="W221" s="2424"/>
      <c r="X221" s="712"/>
      <c r="Y221" s="2424"/>
      <c r="Z221" s="712"/>
      <c r="AA221" s="2424"/>
      <c r="AB221" s="712"/>
      <c r="AC221" s="2137">
        <v>2</v>
      </c>
      <c r="AD221" s="1847">
        <v>5</v>
      </c>
      <c r="AE221" s="131">
        <v>13</v>
      </c>
      <c r="AF221" s="1847">
        <v>3</v>
      </c>
      <c r="AG221" s="131">
        <v>0</v>
      </c>
      <c r="AH221" s="1847">
        <v>23</v>
      </c>
      <c r="AI221" s="131">
        <v>21</v>
      </c>
      <c r="AJ221" s="1847">
        <v>5</v>
      </c>
      <c r="AK221" s="131">
        <v>0</v>
      </c>
      <c r="AL221" s="1847">
        <v>5</v>
      </c>
      <c r="AM221" s="131">
        <v>8</v>
      </c>
      <c r="AN221" s="1847">
        <v>9</v>
      </c>
      <c r="AO221" s="131">
        <v>6</v>
      </c>
      <c r="AP221" s="2114">
        <v>0</v>
      </c>
      <c r="AQ221" s="142">
        <v>0</v>
      </c>
      <c r="AR221" s="132">
        <v>0</v>
      </c>
      <c r="AS221" s="132">
        <v>0</v>
      </c>
      <c r="AT221" s="132">
        <v>0</v>
      </c>
      <c r="AU221" s="132">
        <v>0</v>
      </c>
      <c r="AV221" s="762"/>
      <c r="AW221" s="132">
        <v>0</v>
      </c>
      <c r="AX221" s="1847">
        <v>0</v>
      </c>
      <c r="AY221" s="240" t="str">
        <f t="shared" si="424"/>
        <v/>
      </c>
      <c r="CA221" s="2486"/>
      <c r="CB221" s="2486" t="str">
        <f t="shared" si="425"/>
        <v/>
      </c>
      <c r="CC221" s="2486" t="str">
        <f t="shared" si="477"/>
        <v/>
      </c>
      <c r="CD221" s="2486" t="str">
        <f t="shared" si="478"/>
        <v/>
      </c>
      <c r="CE221" s="2486" t="str">
        <f t="shared" si="428"/>
        <v/>
      </c>
      <c r="CF221" s="2585"/>
      <c r="CG221" s="2486" t="str">
        <f t="shared" si="430"/>
        <v/>
      </c>
      <c r="CH221" s="2486" t="str">
        <f t="shared" si="431"/>
        <v/>
      </c>
      <c r="CI221" s="505"/>
      <c r="CJ221" s="505"/>
      <c r="CK221" s="505"/>
      <c r="CL221" s="505"/>
      <c r="CM221" s="505"/>
      <c r="CN221" s="505"/>
      <c r="CO221" s="2487"/>
      <c r="CP221" s="2487">
        <f t="shared" si="466"/>
        <v>0</v>
      </c>
      <c r="CQ221" s="2487">
        <f t="shared" si="480"/>
        <v>0</v>
      </c>
      <c r="CR221" s="2487">
        <f t="shared" si="481"/>
        <v>0</v>
      </c>
      <c r="CS221" s="2487">
        <f t="shared" si="444"/>
        <v>0</v>
      </c>
      <c r="CT221" s="2585"/>
      <c r="CU221" s="2487">
        <f t="shared" ref="CU221:CV221" si="490">IF(AND($D221&gt;0,AW221=""),1,IF(AW221&gt;$D221,1,0))</f>
        <v>0</v>
      </c>
      <c r="CV221" s="2487">
        <f t="shared" si="490"/>
        <v>0</v>
      </c>
      <c r="CW221" s="505"/>
      <c r="CX221" s="505"/>
      <c r="CY221" s="505"/>
      <c r="CZ221" s="505"/>
    </row>
    <row r="222" spans="1:104" ht="15" customHeight="1" x14ac:dyDescent="0.25">
      <c r="A222" s="3413" t="s">
        <v>1835</v>
      </c>
      <c r="B222" s="3419" t="s">
        <v>1836</v>
      </c>
      <c r="C222" s="196" t="s">
        <v>1815</v>
      </c>
      <c r="D222" s="977">
        <f t="shared" si="438"/>
        <v>0</v>
      </c>
      <c r="E222" s="1003">
        <f t="shared" ref="E222:F222" si="491">SUM(AA222+AC222+AE222+AG222+AI222+AK222+AM222+AO222)</f>
        <v>0</v>
      </c>
      <c r="F222" s="2052">
        <f t="shared" si="491"/>
        <v>0</v>
      </c>
      <c r="G222" s="450"/>
      <c r="H222" s="358"/>
      <c r="I222" s="2422"/>
      <c r="J222" s="358"/>
      <c r="K222" s="2422"/>
      <c r="L222" s="358"/>
      <c r="M222" s="2422"/>
      <c r="N222" s="358"/>
      <c r="O222" s="2422"/>
      <c r="P222" s="358"/>
      <c r="Q222" s="2422"/>
      <c r="R222" s="358"/>
      <c r="S222" s="2422"/>
      <c r="T222" s="358"/>
      <c r="U222" s="2422"/>
      <c r="V222" s="358"/>
      <c r="W222" s="2422"/>
      <c r="X222" s="358"/>
      <c r="Y222" s="2422"/>
      <c r="Z222" s="710"/>
      <c r="AA222" s="2078"/>
      <c r="AB222" s="351"/>
      <c r="AC222" s="2078"/>
      <c r="AD222" s="1840"/>
      <c r="AE222" s="2078"/>
      <c r="AF222" s="1840"/>
      <c r="AG222" s="2078"/>
      <c r="AH222" s="1840"/>
      <c r="AI222" s="2078"/>
      <c r="AJ222" s="1840"/>
      <c r="AK222" s="2078"/>
      <c r="AL222" s="1840"/>
      <c r="AM222" s="2078"/>
      <c r="AN222" s="1840"/>
      <c r="AO222" s="126"/>
      <c r="AP222" s="377"/>
      <c r="AQ222" s="440"/>
      <c r="AR222" s="127"/>
      <c r="AS222" s="127"/>
      <c r="AT222" s="127"/>
      <c r="AU222" s="127"/>
      <c r="AV222" s="127"/>
      <c r="AW222" s="127"/>
      <c r="AX222" s="1840"/>
      <c r="AY222" s="240" t="str">
        <f t="shared" si="424"/>
        <v/>
      </c>
      <c r="CA222" s="2486"/>
      <c r="CB222" s="2486" t="str">
        <f t="shared" si="425"/>
        <v/>
      </c>
      <c r="CC222" s="2486" t="str">
        <f t="shared" si="477"/>
        <v/>
      </c>
      <c r="CD222" s="2486" t="str">
        <f t="shared" si="478"/>
        <v/>
      </c>
      <c r="CE222" s="2486" t="str">
        <f t="shared" si="428"/>
        <v/>
      </c>
      <c r="CF222" s="2486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2486" t="str">
        <f t="shared" si="430"/>
        <v/>
      </c>
      <c r="CH222" s="2486" t="str">
        <f t="shared" si="431"/>
        <v/>
      </c>
      <c r="CI222" s="505"/>
      <c r="CJ222" s="505"/>
      <c r="CK222" s="505"/>
      <c r="CL222" s="505"/>
      <c r="CM222" s="505"/>
      <c r="CN222" s="505"/>
      <c r="CO222" s="2487"/>
      <c r="CP222" s="2487">
        <f t="shared" si="466"/>
        <v>0</v>
      </c>
      <c r="CQ222" s="2487">
        <f t="shared" si="480"/>
        <v>0</v>
      </c>
      <c r="CR222" s="2487">
        <f t="shared" si="481"/>
        <v>0</v>
      </c>
      <c r="CS222" s="2487">
        <f t="shared" si="444"/>
        <v>0</v>
      </c>
      <c r="CT222" s="2487">
        <f t="shared" ref="CT222:CV222" si="492">IF(AND($D222&gt;0,AV222=""),1,IF(AV222&gt;$D222,1,0))</f>
        <v>0</v>
      </c>
      <c r="CU222" s="2487">
        <f t="shared" si="492"/>
        <v>0</v>
      </c>
      <c r="CV222" s="2487">
        <f t="shared" si="492"/>
        <v>0</v>
      </c>
      <c r="CW222" s="505"/>
      <c r="CX222" s="505"/>
      <c r="CY222" s="505"/>
      <c r="CZ222" s="505"/>
    </row>
    <row r="223" spans="1:104" ht="15" customHeight="1" x14ac:dyDescent="0.25">
      <c r="A223" s="3128"/>
      <c r="B223" s="3179"/>
      <c r="C223" s="1916" t="s">
        <v>1837</v>
      </c>
      <c r="D223" s="2587">
        <f t="shared" si="438"/>
        <v>0</v>
      </c>
      <c r="E223" s="2588">
        <f t="shared" ref="E223:F223" si="493">SUM(AA223+AC223+AE223+AG223+AI223+AK223+AM223+AO223)</f>
        <v>0</v>
      </c>
      <c r="F223" s="2586">
        <f t="shared" si="493"/>
        <v>0</v>
      </c>
      <c r="G223" s="2279"/>
      <c r="H223" s="2589"/>
      <c r="I223" s="2557"/>
      <c r="J223" s="2589"/>
      <c r="K223" s="2557"/>
      <c r="L223" s="2589"/>
      <c r="M223" s="2557"/>
      <c r="N223" s="2589"/>
      <c r="O223" s="2557"/>
      <c r="P223" s="2589"/>
      <c r="Q223" s="2557"/>
      <c r="R223" s="2589"/>
      <c r="S223" s="2557"/>
      <c r="T223" s="2589"/>
      <c r="U223" s="2557"/>
      <c r="V223" s="2589"/>
      <c r="W223" s="2557"/>
      <c r="X223" s="2589"/>
      <c r="Y223" s="2557"/>
      <c r="Z223" s="2589"/>
      <c r="AA223" s="2137"/>
      <c r="AB223" s="372"/>
      <c r="AC223" s="2137"/>
      <c r="AD223" s="1847"/>
      <c r="AE223" s="2137"/>
      <c r="AF223" s="1847"/>
      <c r="AG223" s="2137"/>
      <c r="AH223" s="1847"/>
      <c r="AI223" s="2137"/>
      <c r="AJ223" s="1847"/>
      <c r="AK223" s="2137"/>
      <c r="AL223" s="1847"/>
      <c r="AM223" s="2137"/>
      <c r="AN223" s="1847"/>
      <c r="AO223" s="131"/>
      <c r="AP223" s="2114"/>
      <c r="AQ223" s="142"/>
      <c r="AR223" s="132"/>
      <c r="AS223" s="132"/>
      <c r="AT223" s="132"/>
      <c r="AU223" s="132"/>
      <c r="AV223" s="762"/>
      <c r="AW223" s="132"/>
      <c r="AX223" s="1847"/>
      <c r="AY223" s="240" t="str">
        <f t="shared" si="424"/>
        <v/>
      </c>
      <c r="CA223" s="2486"/>
      <c r="CB223" s="2486" t="str">
        <f t="shared" si="425"/>
        <v/>
      </c>
      <c r="CC223" s="2486" t="str">
        <f t="shared" si="477"/>
        <v/>
      </c>
      <c r="CD223" s="2486" t="str">
        <f t="shared" si="478"/>
        <v/>
      </c>
      <c r="CE223" s="2486" t="str">
        <f t="shared" si="428"/>
        <v/>
      </c>
      <c r="CF223" s="2585"/>
      <c r="CG223" s="2486" t="str">
        <f t="shared" si="430"/>
        <v/>
      </c>
      <c r="CH223" s="2486" t="str">
        <f t="shared" si="431"/>
        <v/>
      </c>
      <c r="CI223" s="505"/>
      <c r="CJ223" s="505"/>
      <c r="CK223" s="505"/>
      <c r="CL223" s="505"/>
      <c r="CM223" s="505"/>
      <c r="CN223" s="505"/>
      <c r="CO223" s="2487"/>
      <c r="CP223" s="2487">
        <f t="shared" si="466"/>
        <v>0</v>
      </c>
      <c r="CQ223" s="2487">
        <f t="shared" si="480"/>
        <v>0</v>
      </c>
      <c r="CR223" s="2487">
        <f t="shared" si="481"/>
        <v>0</v>
      </c>
      <c r="CS223" s="2487">
        <f t="shared" si="444"/>
        <v>0</v>
      </c>
      <c r="CT223" s="2585"/>
      <c r="CU223" s="2487">
        <f t="shared" ref="CU223:CV223" si="494">IF(AND($D223&gt;0,AW223=""),1,IF(AW223&gt;$D223,1,0))</f>
        <v>0</v>
      </c>
      <c r="CV223" s="2487">
        <f t="shared" si="494"/>
        <v>0</v>
      </c>
      <c r="CW223" s="505"/>
      <c r="CX223" s="505"/>
      <c r="CY223" s="505"/>
      <c r="CZ223" s="505"/>
    </row>
    <row r="224" spans="1:104" ht="15" customHeight="1" x14ac:dyDescent="0.25">
      <c r="A224" s="3128"/>
      <c r="B224" s="3132" t="s">
        <v>1838</v>
      </c>
      <c r="C224" s="196" t="s">
        <v>1815</v>
      </c>
      <c r="D224" s="977">
        <f t="shared" si="438"/>
        <v>0</v>
      </c>
      <c r="E224" s="2572">
        <f t="shared" ref="E224:F224" si="495">SUM(AA224+AC224+AE224+AG224+AI224+AK224+AM224+AO224)</f>
        <v>0</v>
      </c>
      <c r="F224" s="2060">
        <f t="shared" si="495"/>
        <v>0</v>
      </c>
      <c r="G224" s="450"/>
      <c r="H224" s="710"/>
      <c r="I224" s="2554"/>
      <c r="J224" s="710"/>
      <c r="K224" s="2554"/>
      <c r="L224" s="710"/>
      <c r="M224" s="2554"/>
      <c r="N224" s="710"/>
      <c r="O224" s="2554"/>
      <c r="P224" s="710"/>
      <c r="Q224" s="2554"/>
      <c r="R224" s="710"/>
      <c r="S224" s="2554"/>
      <c r="T224" s="710"/>
      <c r="U224" s="2554"/>
      <c r="V224" s="710"/>
      <c r="W224" s="2554"/>
      <c r="X224" s="710"/>
      <c r="Y224" s="2554"/>
      <c r="Z224" s="710"/>
      <c r="AA224" s="2135"/>
      <c r="AB224" s="2128"/>
      <c r="AC224" s="2078"/>
      <c r="AD224" s="1840"/>
      <c r="AE224" s="2078"/>
      <c r="AF224" s="1840"/>
      <c r="AG224" s="2078"/>
      <c r="AH224" s="1840"/>
      <c r="AI224" s="2078"/>
      <c r="AJ224" s="1840"/>
      <c r="AK224" s="2078"/>
      <c r="AL224" s="1840"/>
      <c r="AM224" s="2078"/>
      <c r="AN224" s="1840"/>
      <c r="AO224" s="126"/>
      <c r="AP224" s="1840"/>
      <c r="AQ224" s="440"/>
      <c r="AR224" s="127"/>
      <c r="AS224" s="127"/>
      <c r="AT224" s="127"/>
      <c r="AU224" s="127"/>
      <c r="AV224" s="127"/>
      <c r="AW224" s="127"/>
      <c r="AX224" s="1840"/>
      <c r="AY224" s="240" t="str">
        <f t="shared" si="424"/>
        <v/>
      </c>
      <c r="CA224" s="2486"/>
      <c r="CB224" s="2486" t="str">
        <f t="shared" si="425"/>
        <v/>
      </c>
      <c r="CC224" s="2486" t="str">
        <f t="shared" si="477"/>
        <v/>
      </c>
      <c r="CD224" s="2486" t="str">
        <f t="shared" si="478"/>
        <v/>
      </c>
      <c r="CE224" s="2486" t="str">
        <f t="shared" si="428"/>
        <v/>
      </c>
      <c r="CF224" s="2486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2486" t="str">
        <f t="shared" si="430"/>
        <v/>
      </c>
      <c r="CH224" s="2486" t="str">
        <f t="shared" si="431"/>
        <v/>
      </c>
      <c r="CI224" s="505"/>
      <c r="CJ224" s="505"/>
      <c r="CK224" s="505"/>
      <c r="CL224" s="505"/>
      <c r="CM224" s="505"/>
      <c r="CN224" s="505"/>
      <c r="CO224" s="2487"/>
      <c r="CP224" s="2487">
        <f t="shared" si="466"/>
        <v>0</v>
      </c>
      <c r="CQ224" s="2487">
        <f t="shared" si="480"/>
        <v>0</v>
      </c>
      <c r="CR224" s="2487">
        <f t="shared" si="481"/>
        <v>0</v>
      </c>
      <c r="CS224" s="2487">
        <f t="shared" si="444"/>
        <v>0</v>
      </c>
      <c r="CT224" s="2487">
        <f t="shared" ref="CT224:CV224" si="496">IF(AND($D224&gt;0,AV224=""),1,IF(AV224&gt;$D224,1,0))</f>
        <v>0</v>
      </c>
      <c r="CU224" s="2487">
        <f t="shared" si="496"/>
        <v>0</v>
      </c>
      <c r="CV224" s="2487">
        <f t="shared" si="496"/>
        <v>0</v>
      </c>
      <c r="CW224" s="505"/>
      <c r="CX224" s="505"/>
      <c r="CY224" s="505"/>
      <c r="CZ224" s="505"/>
    </row>
    <row r="225" spans="1:104" ht="15" customHeight="1" x14ac:dyDescent="0.25">
      <c r="A225" s="3128"/>
      <c r="B225" s="3128"/>
      <c r="C225" s="2434" t="s">
        <v>1819</v>
      </c>
      <c r="D225" s="2558">
        <f t="shared" si="438"/>
        <v>0</v>
      </c>
      <c r="E225" s="2572">
        <f t="shared" ref="E225:F225" si="497">SUM(AA225+AC225+AE225+AG225+AI225+AK225+AM225+AO225)</f>
        <v>0</v>
      </c>
      <c r="F225" s="2056">
        <f t="shared" si="497"/>
        <v>0</v>
      </c>
      <c r="G225" s="379"/>
      <c r="H225" s="380"/>
      <c r="I225" s="2079"/>
      <c r="J225" s="380"/>
      <c r="K225" s="2079"/>
      <c r="L225" s="380"/>
      <c r="M225" s="2079"/>
      <c r="N225" s="380"/>
      <c r="O225" s="2079"/>
      <c r="P225" s="380"/>
      <c r="Q225" s="2079"/>
      <c r="R225" s="380"/>
      <c r="S225" s="2079"/>
      <c r="T225" s="380"/>
      <c r="U225" s="2079"/>
      <c r="V225" s="380"/>
      <c r="W225" s="2079"/>
      <c r="X225" s="380"/>
      <c r="Y225" s="2079"/>
      <c r="Z225" s="380"/>
      <c r="AA225" s="2286"/>
      <c r="AB225" s="608"/>
      <c r="AC225" s="2286"/>
      <c r="AD225" s="2190"/>
      <c r="AE225" s="2286"/>
      <c r="AF225" s="2190"/>
      <c r="AG225" s="2286"/>
      <c r="AH225" s="2190"/>
      <c r="AI225" s="2286"/>
      <c r="AJ225" s="2190"/>
      <c r="AK225" s="2286"/>
      <c r="AL225" s="2190"/>
      <c r="AM225" s="2286"/>
      <c r="AN225" s="2190"/>
      <c r="AO225" s="2186"/>
      <c r="AP225" s="2190"/>
      <c r="AQ225" s="525"/>
      <c r="AR225" s="2187"/>
      <c r="AS225" s="2187"/>
      <c r="AT225" s="2187"/>
      <c r="AU225" s="2187"/>
      <c r="AV225" s="633"/>
      <c r="AW225" s="2187"/>
      <c r="AX225" s="2190"/>
      <c r="AY225" s="240" t="str">
        <f t="shared" si="424"/>
        <v/>
      </c>
      <c r="CA225" s="2486"/>
      <c r="CB225" s="2486" t="str">
        <f t="shared" si="425"/>
        <v/>
      </c>
      <c r="CC225" s="2486" t="str">
        <f t="shared" si="477"/>
        <v/>
      </c>
      <c r="CD225" s="2486" t="str">
        <f t="shared" si="478"/>
        <v/>
      </c>
      <c r="CE225" s="2486" t="str">
        <f t="shared" si="428"/>
        <v/>
      </c>
      <c r="CF225" s="2585"/>
      <c r="CG225" s="2486" t="str">
        <f t="shared" si="430"/>
        <v/>
      </c>
      <c r="CH225" s="2486" t="str">
        <f t="shared" si="431"/>
        <v/>
      </c>
      <c r="CI225" s="505"/>
      <c r="CJ225" s="505"/>
      <c r="CK225" s="505"/>
      <c r="CL225" s="505"/>
      <c r="CM225" s="505"/>
      <c r="CN225" s="505"/>
      <c r="CO225" s="2487"/>
      <c r="CP225" s="2487">
        <f t="shared" si="466"/>
        <v>0</v>
      </c>
      <c r="CQ225" s="2487">
        <f t="shared" si="480"/>
        <v>0</v>
      </c>
      <c r="CR225" s="2487">
        <f t="shared" si="481"/>
        <v>0</v>
      </c>
      <c r="CS225" s="2487">
        <f t="shared" si="444"/>
        <v>0</v>
      </c>
      <c r="CT225" s="2585"/>
      <c r="CU225" s="2487">
        <f t="shared" ref="CU225:CV225" si="498">IF(AND($D225&gt;0,AW225=""),1,IF(AW225&gt;$D225,1,0))</f>
        <v>0</v>
      </c>
      <c r="CV225" s="2487">
        <f t="shared" si="498"/>
        <v>0</v>
      </c>
      <c r="CW225" s="505"/>
      <c r="CX225" s="505"/>
      <c r="CY225" s="505"/>
      <c r="CZ225" s="505"/>
    </row>
    <row r="226" spans="1:104" ht="15" customHeight="1" x14ac:dyDescent="0.25">
      <c r="A226" s="3129"/>
      <c r="B226" s="3129"/>
      <c r="C226" s="221" t="s">
        <v>1839</v>
      </c>
      <c r="D226" s="2569">
        <f t="shared" si="438"/>
        <v>0</v>
      </c>
      <c r="E226" s="875">
        <f t="shared" ref="E226:F226" si="499">SUM(AA226+AC226+AE226+AG226+AI226+AK226+AM226+AO226)</f>
        <v>0</v>
      </c>
      <c r="F226" s="2586">
        <f t="shared" si="499"/>
        <v>0</v>
      </c>
      <c r="G226" s="445"/>
      <c r="H226" s="712"/>
      <c r="I226" s="2424"/>
      <c r="J226" s="712"/>
      <c r="K226" s="2424"/>
      <c r="L226" s="712"/>
      <c r="M226" s="2424"/>
      <c r="N226" s="712"/>
      <c r="O226" s="2424"/>
      <c r="P226" s="712"/>
      <c r="Q226" s="2424"/>
      <c r="R226" s="712"/>
      <c r="S226" s="2424"/>
      <c r="T226" s="712"/>
      <c r="U226" s="2424"/>
      <c r="V226" s="712"/>
      <c r="W226" s="2424"/>
      <c r="X226" s="712"/>
      <c r="Y226" s="2424"/>
      <c r="Z226" s="712"/>
      <c r="AA226" s="2137"/>
      <c r="AB226" s="372"/>
      <c r="AC226" s="2137"/>
      <c r="AD226" s="1847"/>
      <c r="AE226" s="2137"/>
      <c r="AF226" s="1847"/>
      <c r="AG226" s="2137"/>
      <c r="AH226" s="1847"/>
      <c r="AI226" s="2137"/>
      <c r="AJ226" s="1847"/>
      <c r="AK226" s="2137"/>
      <c r="AL226" s="1847"/>
      <c r="AM226" s="2137"/>
      <c r="AN226" s="1847"/>
      <c r="AO226" s="131"/>
      <c r="AP226" s="1847"/>
      <c r="AQ226" s="142"/>
      <c r="AR226" s="132"/>
      <c r="AS226" s="132"/>
      <c r="AT226" s="132"/>
      <c r="AU226" s="132"/>
      <c r="AV226" s="762"/>
      <c r="AW226" s="132"/>
      <c r="AX226" s="1847"/>
      <c r="AY226" s="240" t="str">
        <f t="shared" si="424"/>
        <v/>
      </c>
      <c r="CA226" s="2486"/>
      <c r="CB226" s="2486" t="str">
        <f t="shared" si="425"/>
        <v/>
      </c>
      <c r="CC226" s="2486" t="str">
        <f t="shared" si="477"/>
        <v/>
      </c>
      <c r="CD226" s="2486" t="str">
        <f t="shared" si="478"/>
        <v/>
      </c>
      <c r="CE226" s="2486" t="str">
        <f t="shared" si="428"/>
        <v/>
      </c>
      <c r="CF226" s="2585"/>
      <c r="CG226" s="2486" t="str">
        <f t="shared" si="430"/>
        <v/>
      </c>
      <c r="CH226" s="2486" t="str">
        <f t="shared" si="431"/>
        <v/>
      </c>
      <c r="CI226" s="505"/>
      <c r="CJ226" s="505"/>
      <c r="CK226" s="505"/>
      <c r="CL226" s="505"/>
      <c r="CM226" s="505"/>
      <c r="CN226" s="505"/>
      <c r="CO226" s="2487"/>
      <c r="CP226" s="2487">
        <f t="shared" si="466"/>
        <v>0</v>
      </c>
      <c r="CQ226" s="2487">
        <f t="shared" si="480"/>
        <v>0</v>
      </c>
      <c r="CR226" s="2487">
        <f t="shared" si="481"/>
        <v>0</v>
      </c>
      <c r="CS226" s="2487">
        <f t="shared" si="444"/>
        <v>0</v>
      </c>
      <c r="CT226" s="2585"/>
      <c r="CU226" s="2487">
        <f t="shared" ref="CU226:CV226" si="500">IF(AND($D226&gt;0,AW226=""),1,IF(AW226&gt;$D226,1,0))</f>
        <v>0</v>
      </c>
      <c r="CV226" s="2487">
        <f t="shared" si="500"/>
        <v>0</v>
      </c>
      <c r="CW226" s="505"/>
      <c r="CX226" s="505"/>
      <c r="CY226" s="505"/>
      <c r="CZ226" s="505"/>
    </row>
    <row r="227" spans="1:104" ht="18" customHeight="1" x14ac:dyDescent="0.25">
      <c r="A227" s="281" t="s">
        <v>1840</v>
      </c>
      <c r="B227" s="2552"/>
      <c r="C227" s="2552"/>
      <c r="D227" s="2552"/>
      <c r="E227" s="2200"/>
      <c r="F227" s="2200"/>
      <c r="G227" s="2200"/>
      <c r="H227" s="2200"/>
      <c r="I227" s="2200"/>
      <c r="J227" s="2200"/>
      <c r="K227" s="2200"/>
      <c r="L227" s="2200"/>
      <c r="M227" s="2200"/>
      <c r="N227" s="2200"/>
      <c r="O227" s="1867"/>
      <c r="P227" s="1867"/>
      <c r="Q227" s="1867"/>
      <c r="R227" s="1867"/>
      <c r="S227" s="1867"/>
      <c r="T227" s="1867"/>
      <c r="U227" s="1867"/>
      <c r="V227" s="1867"/>
      <c r="W227" s="1867"/>
      <c r="X227" s="1867"/>
      <c r="Y227" s="1732"/>
      <c r="Z227" s="1732"/>
      <c r="AA227" s="1732"/>
      <c r="AB227" s="1732"/>
      <c r="AC227" s="1732"/>
      <c r="AD227" s="1732"/>
      <c r="AE227" s="1732"/>
      <c r="AF227" s="1732"/>
      <c r="AG227" s="1732"/>
      <c r="AY227" s="240" t="str">
        <f>CA227&amp;CB227&amp;CC227&amp;CD227&amp;CE227&amp;CF227&amp;CH227</f>
        <v/>
      </c>
      <c r="CA227" s="505"/>
      <c r="CB227" s="505"/>
      <c r="CC227" s="505"/>
      <c r="CD227" s="505"/>
      <c r="CE227" s="505"/>
      <c r="CF227" s="505"/>
      <c r="CG227" s="505"/>
      <c r="CH227" s="505"/>
      <c r="CI227" s="505"/>
      <c r="CJ227" s="505"/>
      <c r="CK227" s="505"/>
      <c r="CL227" s="505"/>
      <c r="CM227" s="505"/>
      <c r="CN227" s="505"/>
      <c r="CO227" s="505"/>
      <c r="CP227" s="505"/>
      <c r="CQ227" s="505"/>
      <c r="CR227" s="505"/>
      <c r="CS227" s="505"/>
      <c r="CT227" s="505"/>
      <c r="CU227" s="505"/>
      <c r="CV227" s="505"/>
      <c r="CW227" s="505"/>
      <c r="CX227" s="505"/>
      <c r="CY227" s="505"/>
      <c r="CZ227" s="505"/>
    </row>
    <row r="228" spans="1:104" ht="15" customHeight="1" x14ac:dyDescent="0.25">
      <c r="A228" s="3201" t="s">
        <v>224</v>
      </c>
      <c r="B228" s="3161"/>
      <c r="C228" s="3149"/>
      <c r="D228" s="3148" t="s">
        <v>82</v>
      </c>
      <c r="E228" s="3161"/>
      <c r="F228" s="3149"/>
      <c r="G228" s="3143" t="s">
        <v>106</v>
      </c>
      <c r="H228" s="3124"/>
      <c r="I228" s="3124"/>
      <c r="J228" s="3124"/>
      <c r="K228" s="3124"/>
      <c r="L228" s="3124"/>
      <c r="M228" s="3124"/>
      <c r="N228" s="3124"/>
      <c r="O228" s="3124"/>
      <c r="P228" s="3124"/>
      <c r="Q228" s="3124"/>
      <c r="R228" s="3124"/>
      <c r="S228" s="3124"/>
      <c r="T228" s="3124"/>
      <c r="U228" s="3124"/>
      <c r="V228" s="3124"/>
      <c r="W228" s="3124"/>
      <c r="X228" s="3124"/>
      <c r="Y228" s="3124"/>
      <c r="Z228" s="3124"/>
      <c r="AA228" s="3124"/>
      <c r="AB228" s="3135"/>
      <c r="AC228" s="3407" t="s">
        <v>1619</v>
      </c>
      <c r="AD228" s="3177" t="s">
        <v>936</v>
      </c>
      <c r="AE228" s="3177" t="s">
        <v>1841</v>
      </c>
      <c r="AF228" s="3177" t="s">
        <v>1842</v>
      </c>
      <c r="AG228" s="3406" t="s">
        <v>1843</v>
      </c>
      <c r="AH228" s="3407" t="s">
        <v>1844</v>
      </c>
      <c r="AI228" s="3169" t="s">
        <v>1845</v>
      </c>
      <c r="CA228" s="505"/>
      <c r="CB228" s="505"/>
      <c r="CC228" s="505"/>
      <c r="CD228" s="505"/>
      <c r="CE228" s="505"/>
      <c r="CF228" s="505"/>
      <c r="CG228" s="505"/>
      <c r="CH228" s="505"/>
      <c r="CI228" s="505"/>
      <c r="CJ228" s="505"/>
      <c r="CK228" s="505"/>
      <c r="CL228" s="505"/>
      <c r="CM228" s="505"/>
      <c r="CN228" s="505"/>
      <c r="CO228" s="505"/>
      <c r="CP228" s="505"/>
      <c r="CQ228" s="505"/>
      <c r="CR228" s="505"/>
      <c r="CS228" s="505"/>
      <c r="CT228" s="505"/>
      <c r="CU228" s="505"/>
      <c r="CV228" s="505"/>
      <c r="CW228" s="505"/>
      <c r="CX228" s="505"/>
      <c r="CY228" s="505"/>
      <c r="CZ228" s="505"/>
    </row>
    <row r="229" spans="1:104" ht="15" customHeight="1" x14ac:dyDescent="0.25">
      <c r="A229" s="3179"/>
      <c r="B229" s="3131"/>
      <c r="C229" s="3180"/>
      <c r="D229" s="3179"/>
      <c r="E229" s="3131"/>
      <c r="F229" s="3180"/>
      <c r="G229" s="3381" t="s">
        <v>485</v>
      </c>
      <c r="H229" s="3122"/>
      <c r="I229" s="3143" t="s">
        <v>389</v>
      </c>
      <c r="J229" s="3122"/>
      <c r="K229" s="3134" t="s">
        <v>390</v>
      </c>
      <c r="L229" s="3122"/>
      <c r="M229" s="3143" t="s">
        <v>1623</v>
      </c>
      <c r="N229" s="3122"/>
      <c r="O229" s="3143" t="s">
        <v>392</v>
      </c>
      <c r="P229" s="3122"/>
      <c r="Q229" s="3143" t="s">
        <v>393</v>
      </c>
      <c r="R229" s="3122"/>
      <c r="S229" s="3143" t="s">
        <v>394</v>
      </c>
      <c r="T229" s="3122"/>
      <c r="U229" s="3143" t="s">
        <v>395</v>
      </c>
      <c r="V229" s="3122"/>
      <c r="W229" s="3143" t="s">
        <v>1624</v>
      </c>
      <c r="X229" s="3122"/>
      <c r="Y229" s="3143" t="s">
        <v>312</v>
      </c>
      <c r="Z229" s="3122"/>
      <c r="AA229" s="3143" t="s">
        <v>313</v>
      </c>
      <c r="AB229" s="3122"/>
      <c r="AC229" s="3170"/>
      <c r="AD229" s="3269"/>
      <c r="AE229" s="3269"/>
      <c r="AF229" s="3269"/>
      <c r="AG229" s="3238"/>
      <c r="AH229" s="3170"/>
      <c r="AI229" s="3180"/>
      <c r="CA229" s="505"/>
      <c r="CB229" s="505"/>
      <c r="CC229" s="505"/>
      <c r="CD229" s="505"/>
      <c r="CE229" s="505"/>
      <c r="CF229" s="505"/>
      <c r="CG229" s="505"/>
      <c r="CH229" s="505"/>
      <c r="CI229" s="505"/>
      <c r="CJ229" s="505"/>
      <c r="CK229" s="505"/>
      <c r="CL229" s="505"/>
      <c r="CM229" s="505"/>
      <c r="CN229" s="505"/>
      <c r="CO229" s="505"/>
      <c r="CP229" s="505"/>
      <c r="CQ229" s="505"/>
      <c r="CR229" s="505"/>
      <c r="CS229" s="505"/>
      <c r="CT229" s="505"/>
      <c r="CU229" s="505"/>
      <c r="CV229" s="505"/>
      <c r="CW229" s="505"/>
      <c r="CX229" s="505"/>
      <c r="CY229" s="505"/>
      <c r="CZ229" s="505"/>
    </row>
    <row r="230" spans="1:104" ht="15" customHeight="1" x14ac:dyDescent="0.25">
      <c r="A230" s="3150"/>
      <c r="B230" s="3142"/>
      <c r="C230" s="3140"/>
      <c r="D230" s="145" t="s">
        <v>84</v>
      </c>
      <c r="E230" s="1742" t="s">
        <v>63</v>
      </c>
      <c r="F230" s="1743" t="s">
        <v>64</v>
      </c>
      <c r="G230" s="1736" t="s">
        <v>63</v>
      </c>
      <c r="H230" s="1743" t="s">
        <v>64</v>
      </c>
      <c r="I230" s="1736" t="s">
        <v>63</v>
      </c>
      <c r="J230" s="1743" t="s">
        <v>64</v>
      </c>
      <c r="K230" s="27" t="s">
        <v>63</v>
      </c>
      <c r="L230" s="1743" t="s">
        <v>64</v>
      </c>
      <c r="M230" s="27" t="s">
        <v>63</v>
      </c>
      <c r="N230" s="1743" t="s">
        <v>64</v>
      </c>
      <c r="O230" s="27" t="s">
        <v>63</v>
      </c>
      <c r="P230" s="1743" t="s">
        <v>64</v>
      </c>
      <c r="Q230" s="27" t="s">
        <v>63</v>
      </c>
      <c r="R230" s="1743" t="s">
        <v>64</v>
      </c>
      <c r="S230" s="27" t="s">
        <v>63</v>
      </c>
      <c r="T230" s="1743" t="s">
        <v>64</v>
      </c>
      <c r="U230" s="27" t="s">
        <v>63</v>
      </c>
      <c r="V230" s="1743" t="s">
        <v>64</v>
      </c>
      <c r="W230" s="27" t="s">
        <v>63</v>
      </c>
      <c r="X230" s="1743" t="s">
        <v>64</v>
      </c>
      <c r="Y230" s="27" t="s">
        <v>63</v>
      </c>
      <c r="Z230" s="1743" t="s">
        <v>64</v>
      </c>
      <c r="AA230" s="27" t="s">
        <v>63</v>
      </c>
      <c r="AB230" s="1743" t="s">
        <v>64</v>
      </c>
      <c r="AC230" s="3168"/>
      <c r="AD230" s="3163"/>
      <c r="AE230" s="3163"/>
      <c r="AF230" s="3163"/>
      <c r="AG230" s="3198"/>
      <c r="AH230" s="3168"/>
      <c r="AI230" s="3140"/>
      <c r="CA230" s="505"/>
      <c r="CB230" s="505"/>
      <c r="CC230" s="505"/>
      <c r="CD230" s="505"/>
      <c r="CE230" s="505"/>
      <c r="CF230" s="505"/>
      <c r="CG230" s="505"/>
      <c r="CH230" s="505"/>
      <c r="CI230" s="505"/>
      <c r="CJ230" s="505"/>
      <c r="CK230" s="505"/>
      <c r="CL230" s="505"/>
      <c r="CM230" s="505"/>
      <c r="CN230" s="505"/>
      <c r="CO230" s="505"/>
      <c r="CP230" s="505"/>
      <c r="CQ230" s="505"/>
      <c r="CR230" s="505"/>
      <c r="CS230" s="505"/>
      <c r="CT230" s="505"/>
      <c r="CU230" s="505"/>
      <c r="CV230" s="505"/>
      <c r="CW230" s="505"/>
      <c r="CX230" s="505"/>
      <c r="CY230" s="505"/>
      <c r="CZ230" s="505"/>
    </row>
    <row r="231" spans="1:104" ht="15" customHeight="1" x14ac:dyDescent="0.25">
      <c r="A231" s="3395" t="s">
        <v>1846</v>
      </c>
      <c r="B231" s="3247"/>
      <c r="C231" s="3152"/>
      <c r="D231" s="977">
        <f t="shared" ref="D231:D234" si="501">SUM(E231+F231)</f>
        <v>0</v>
      </c>
      <c r="E231" s="151">
        <f t="shared" ref="E231:F231" si="502">+K231+M231+O231+Q231+S231</f>
        <v>0</v>
      </c>
      <c r="F231" s="152">
        <f t="shared" si="502"/>
        <v>0</v>
      </c>
      <c r="G231" s="708"/>
      <c r="H231" s="2349"/>
      <c r="I231" s="708"/>
      <c r="J231" s="2349"/>
      <c r="K231" s="126"/>
      <c r="L231" s="1840"/>
      <c r="M231" s="126"/>
      <c r="N231" s="1840"/>
      <c r="O231" s="126"/>
      <c r="P231" s="1840"/>
      <c r="Q231" s="126"/>
      <c r="R231" s="1840"/>
      <c r="S231" s="126"/>
      <c r="T231" s="1840"/>
      <c r="U231" s="450"/>
      <c r="V231" s="2127"/>
      <c r="W231" s="450"/>
      <c r="X231" s="2127"/>
      <c r="Y231" s="450"/>
      <c r="Z231" s="2127"/>
      <c r="AA231" s="450"/>
      <c r="AB231" s="644"/>
      <c r="AC231" s="440"/>
      <c r="AD231" s="578">
        <f t="shared" ref="AD231:AD236" si="503">SUM(AE231:AG231)</f>
        <v>0</v>
      </c>
      <c r="AE231" s="127"/>
      <c r="AF231" s="127"/>
      <c r="AG231" s="1841"/>
      <c r="AH231" s="440"/>
      <c r="AI231" s="1840"/>
      <c r="AJ231" s="240" t="str">
        <f t="shared" ref="AJ231:AJ236" si="504">CA231&amp;CB231&amp;CC231&amp;CD231</f>
        <v/>
      </c>
      <c r="CA231" s="2486" t="str">
        <f t="shared" ref="CA231:CA234" si="505">IF(AND($D231&gt;0,AC231="")," * No olvide digitar la variable Usuarios con Discapacidad. Digite Cero si no tiene.",IF(AC231&gt;D231," * La variable Usuarios con Discapacidad no puede superar el Total Ambos Sexos.",""))</f>
        <v/>
      </c>
      <c r="CB231" s="2486" t="str">
        <f t="shared" ref="CB231:CB234" si="506">IF((AD231)&gt;D231," * El Total de actividades de JUNJI + INTEGRA + MINEDUC no puede ser mayor al Total Ambos Sexos.","")</f>
        <v/>
      </c>
      <c r="CC231" s="2486" t="str">
        <f t="shared" ref="CC231:CC234" si="507">IF(AND($D231&gt;0,AH231="")," * No olvide ingresar la variable Pueblos Originarios. Digite cero si no tiene.",IF(AH231&gt;$D231," * La variable Pueblos Originarios No puede ser mayor al Total Ambos Sexos.",""))</f>
        <v/>
      </c>
      <c r="CD231" s="2486" t="str">
        <f t="shared" ref="CD231:CD234" si="508">IF(AND($D231&gt;0,AI231="")," * No olvide ingresar la variable Migrantes. Digite cero si no tiene.",IF(AI231&gt;$D231," * La variable Migrantes No puede ser mayor al Total Ambos Sexos.",""))</f>
        <v/>
      </c>
      <c r="CE231" s="505"/>
      <c r="CF231" s="505"/>
      <c r="CG231" s="505"/>
      <c r="CH231" s="505"/>
      <c r="CI231" s="505"/>
      <c r="CJ231" s="505"/>
      <c r="CK231" s="505"/>
      <c r="CL231" s="505"/>
      <c r="CM231" s="505"/>
      <c r="CN231" s="505"/>
      <c r="CO231" s="2541">
        <f t="shared" ref="CO231:CO234" si="509">IF(AND($D231&gt;0,AC231=""),1,IF(AC231&gt;D231,1,0))</f>
        <v>0</v>
      </c>
      <c r="CP231" s="2541">
        <f t="shared" ref="CP231:CP234" si="510">IF((AD231)&gt;D231,1,0)</f>
        <v>0</v>
      </c>
      <c r="CQ231" s="2541">
        <f t="shared" ref="CQ231:CR231" si="511">IF(AND($D231&gt;0,AH231=""),1,IF(AH231&gt;$D231,1,0))</f>
        <v>0</v>
      </c>
      <c r="CR231" s="2541">
        <f t="shared" si="511"/>
        <v>0</v>
      </c>
      <c r="CS231" s="505"/>
      <c r="CT231" s="505"/>
      <c r="CU231" s="505"/>
      <c r="CV231" s="505"/>
      <c r="CW231" s="505"/>
      <c r="CX231" s="505"/>
      <c r="CY231" s="505"/>
      <c r="CZ231" s="505"/>
    </row>
    <row r="232" spans="1:104" ht="15" customHeight="1" x14ac:dyDescent="0.25">
      <c r="A232" s="3391" t="s">
        <v>1847</v>
      </c>
      <c r="B232" s="3386"/>
      <c r="C232" s="3157"/>
      <c r="D232" s="2558">
        <f t="shared" si="501"/>
        <v>0</v>
      </c>
      <c r="E232" s="155">
        <f t="shared" ref="E232:F232" si="512">+K232+M232+O232+Q232+S232</f>
        <v>0</v>
      </c>
      <c r="F232" s="108">
        <f t="shared" si="512"/>
        <v>0</v>
      </c>
      <c r="G232" s="2071"/>
      <c r="H232" s="2389"/>
      <c r="I232" s="2071"/>
      <c r="J232" s="2389"/>
      <c r="K232" s="1843"/>
      <c r="L232" s="1844"/>
      <c r="M232" s="1843"/>
      <c r="N232" s="1844"/>
      <c r="O232" s="1843"/>
      <c r="P232" s="1844"/>
      <c r="Q232" s="1843"/>
      <c r="R232" s="1844"/>
      <c r="S232" s="1843"/>
      <c r="T232" s="1844"/>
      <c r="U232" s="2090"/>
      <c r="V232" s="2091"/>
      <c r="W232" s="2090"/>
      <c r="X232" s="2091"/>
      <c r="Y232" s="2090"/>
      <c r="Z232" s="2091"/>
      <c r="AA232" s="2090"/>
      <c r="AB232" s="2139"/>
      <c r="AC232" s="1857"/>
      <c r="AD232" s="573">
        <f t="shared" si="503"/>
        <v>0</v>
      </c>
      <c r="AE232" s="1845"/>
      <c r="AF232" s="1845"/>
      <c r="AG232" s="1846"/>
      <c r="AH232" s="1857"/>
      <c r="AI232" s="1844"/>
      <c r="AJ232" s="240" t="str">
        <f t="shared" si="504"/>
        <v/>
      </c>
      <c r="CA232" s="2486" t="str">
        <f t="shared" si="505"/>
        <v/>
      </c>
      <c r="CB232" s="2486" t="str">
        <f t="shared" si="506"/>
        <v/>
      </c>
      <c r="CC232" s="2486" t="str">
        <f t="shared" si="507"/>
        <v/>
      </c>
      <c r="CD232" s="2486" t="str">
        <f t="shared" si="508"/>
        <v/>
      </c>
      <c r="CE232" s="505"/>
      <c r="CF232" s="505"/>
      <c r="CG232" s="505"/>
      <c r="CH232" s="505"/>
      <c r="CI232" s="505"/>
      <c r="CJ232" s="505"/>
      <c r="CK232" s="505"/>
      <c r="CL232" s="505"/>
      <c r="CM232" s="505"/>
      <c r="CN232" s="505"/>
      <c r="CO232" s="2541">
        <f t="shared" si="509"/>
        <v>0</v>
      </c>
      <c r="CP232" s="2541">
        <f t="shared" si="510"/>
        <v>0</v>
      </c>
      <c r="CQ232" s="2541">
        <f t="shared" ref="CQ232:CR232" si="513">IF(AND($D232&gt;0,AH232=""),1,IF(AH232&gt;$D232,1,0))</f>
        <v>0</v>
      </c>
      <c r="CR232" s="2541">
        <f t="shared" si="513"/>
        <v>0</v>
      </c>
      <c r="CS232" s="505"/>
      <c r="CT232" s="505"/>
      <c r="CU232" s="505"/>
      <c r="CV232" s="505"/>
      <c r="CW232" s="505"/>
      <c r="CX232" s="505"/>
      <c r="CY232" s="505"/>
      <c r="CZ232" s="505"/>
    </row>
    <row r="233" spans="1:104" ht="15" customHeight="1" x14ac:dyDescent="0.25">
      <c r="A233" s="3391" t="s">
        <v>1848</v>
      </c>
      <c r="B233" s="3386"/>
      <c r="C233" s="3157"/>
      <c r="D233" s="979">
        <f t="shared" si="501"/>
        <v>0</v>
      </c>
      <c r="E233" s="236">
        <f t="shared" ref="E233:F233" si="514">+K233+M233+O233+Q233+S233</f>
        <v>0</v>
      </c>
      <c r="F233" s="1897">
        <f t="shared" si="514"/>
        <v>0</v>
      </c>
      <c r="G233" s="2071"/>
      <c r="H233" s="2389"/>
      <c r="I233" s="2071"/>
      <c r="J233" s="2389"/>
      <c r="K233" s="1843"/>
      <c r="L233" s="1844"/>
      <c r="M233" s="1843"/>
      <c r="N233" s="1844"/>
      <c r="O233" s="1843"/>
      <c r="P233" s="1844"/>
      <c r="Q233" s="1843"/>
      <c r="R233" s="1844"/>
      <c r="S233" s="1843"/>
      <c r="T233" s="1844"/>
      <c r="U233" s="2090"/>
      <c r="V233" s="2091"/>
      <c r="W233" s="2090"/>
      <c r="X233" s="2091"/>
      <c r="Y233" s="2090"/>
      <c r="Z233" s="2091"/>
      <c r="AA233" s="2090"/>
      <c r="AB233" s="2139"/>
      <c r="AC233" s="1857"/>
      <c r="AD233" s="573">
        <f t="shared" si="503"/>
        <v>0</v>
      </c>
      <c r="AE233" s="1845"/>
      <c r="AF233" s="1845"/>
      <c r="AG233" s="1846"/>
      <c r="AH233" s="1857"/>
      <c r="AI233" s="1844"/>
      <c r="AJ233" s="240" t="str">
        <f t="shared" si="504"/>
        <v/>
      </c>
      <c r="CA233" s="2486" t="str">
        <f t="shared" si="505"/>
        <v/>
      </c>
      <c r="CB233" s="2486" t="str">
        <f t="shared" si="506"/>
        <v/>
      </c>
      <c r="CC233" s="2486" t="str">
        <f t="shared" si="507"/>
        <v/>
      </c>
      <c r="CD233" s="2486" t="str">
        <f t="shared" si="508"/>
        <v/>
      </c>
      <c r="CE233" s="505"/>
      <c r="CF233" s="505"/>
      <c r="CG233" s="505"/>
      <c r="CH233" s="505"/>
      <c r="CI233" s="505"/>
      <c r="CJ233" s="505"/>
      <c r="CK233" s="505"/>
      <c r="CL233" s="505"/>
      <c r="CM233" s="505"/>
      <c r="CN233" s="505"/>
      <c r="CO233" s="2541">
        <f t="shared" si="509"/>
        <v>0</v>
      </c>
      <c r="CP233" s="2541">
        <f t="shared" si="510"/>
        <v>0</v>
      </c>
      <c r="CQ233" s="2541">
        <f t="shared" ref="CQ233:CR233" si="515">IF(AND($D233&gt;0,AH233=""),1,IF(AH233&gt;$D233,1,0))</f>
        <v>0</v>
      </c>
      <c r="CR233" s="2541">
        <f t="shared" si="515"/>
        <v>0</v>
      </c>
      <c r="CS233" s="505"/>
      <c r="CT233" s="505"/>
      <c r="CU233" s="505"/>
      <c r="CV233" s="505"/>
      <c r="CW233" s="505"/>
      <c r="CX233" s="505"/>
      <c r="CY233" s="505"/>
      <c r="CZ233" s="505"/>
    </row>
    <row r="234" spans="1:104" ht="15" customHeight="1" x14ac:dyDescent="0.25">
      <c r="A234" s="3391" t="s">
        <v>1849</v>
      </c>
      <c r="B234" s="3386"/>
      <c r="C234" s="3157"/>
      <c r="D234" s="979">
        <f t="shared" si="501"/>
        <v>0</v>
      </c>
      <c r="E234" s="236">
        <f t="shared" ref="E234:F234" si="516">+K234+M234+O234+Q234+S234</f>
        <v>0</v>
      </c>
      <c r="F234" s="186">
        <f t="shared" si="516"/>
        <v>0</v>
      </c>
      <c r="G234" s="357"/>
      <c r="H234" s="2062"/>
      <c r="I234" s="357"/>
      <c r="J234" s="2062"/>
      <c r="K234" s="355"/>
      <c r="L234" s="2057"/>
      <c r="M234" s="355"/>
      <c r="N234" s="2057"/>
      <c r="O234" s="355"/>
      <c r="P234" s="2057"/>
      <c r="Q234" s="355"/>
      <c r="R234" s="2057"/>
      <c r="S234" s="355"/>
      <c r="T234" s="2057"/>
      <c r="U234" s="379"/>
      <c r="V234" s="2088"/>
      <c r="W234" s="379"/>
      <c r="X234" s="2088"/>
      <c r="Y234" s="379"/>
      <c r="Z234" s="2088"/>
      <c r="AA234" s="379"/>
      <c r="AB234" s="2080"/>
      <c r="AC234" s="443"/>
      <c r="AD234" s="573">
        <f t="shared" si="503"/>
        <v>0</v>
      </c>
      <c r="AE234" s="452"/>
      <c r="AF234" s="452"/>
      <c r="AG234" s="444"/>
      <c r="AH234" s="443"/>
      <c r="AI234" s="2057"/>
      <c r="AJ234" s="240" t="str">
        <f t="shared" si="504"/>
        <v/>
      </c>
      <c r="CA234" s="2486" t="str">
        <f t="shared" si="505"/>
        <v/>
      </c>
      <c r="CB234" s="2486" t="str">
        <f t="shared" si="506"/>
        <v/>
      </c>
      <c r="CC234" s="2486" t="str">
        <f t="shared" si="507"/>
        <v/>
      </c>
      <c r="CD234" s="2486" t="str">
        <f t="shared" si="508"/>
        <v/>
      </c>
      <c r="CE234" s="505"/>
      <c r="CF234" s="505"/>
      <c r="CG234" s="505"/>
      <c r="CH234" s="505"/>
      <c r="CI234" s="505"/>
      <c r="CJ234" s="505"/>
      <c r="CK234" s="505"/>
      <c r="CL234" s="505"/>
      <c r="CM234" s="505"/>
      <c r="CN234" s="505"/>
      <c r="CO234" s="2541">
        <f t="shared" si="509"/>
        <v>0</v>
      </c>
      <c r="CP234" s="2541">
        <f t="shared" si="510"/>
        <v>0</v>
      </c>
      <c r="CQ234" s="2541">
        <f t="shared" ref="CQ234:CR234" si="517">IF(AND($D234&gt;0,AH234=""),1,IF(AH234&gt;$D234,1,0))</f>
        <v>0</v>
      </c>
      <c r="CR234" s="2541">
        <f t="shared" si="517"/>
        <v>0</v>
      </c>
      <c r="CS234" s="505"/>
      <c r="CT234" s="505"/>
      <c r="CU234" s="505"/>
      <c r="CV234" s="505"/>
      <c r="CW234" s="505"/>
      <c r="CX234" s="505"/>
      <c r="CY234" s="505"/>
      <c r="CZ234" s="505"/>
    </row>
    <row r="235" spans="1:104" ht="15" customHeight="1" x14ac:dyDescent="0.25">
      <c r="A235" s="3391" t="s">
        <v>1850</v>
      </c>
      <c r="B235" s="3386"/>
      <c r="C235" s="3157"/>
      <c r="D235" s="1004"/>
      <c r="E235" s="2013"/>
      <c r="F235" s="1005"/>
      <c r="G235" s="2086"/>
      <c r="H235" s="363"/>
      <c r="I235" s="2061"/>
      <c r="J235" s="363"/>
      <c r="K235" s="2061"/>
      <c r="L235" s="363"/>
      <c r="M235" s="2061"/>
      <c r="N235" s="363"/>
      <c r="O235" s="2061"/>
      <c r="P235" s="363"/>
      <c r="Q235" s="2061"/>
      <c r="R235" s="363"/>
      <c r="S235" s="2061"/>
      <c r="T235" s="363"/>
      <c r="U235" s="2061"/>
      <c r="V235" s="363"/>
      <c r="W235" s="2061"/>
      <c r="X235" s="363"/>
      <c r="Y235" s="2061"/>
      <c r="Z235" s="363"/>
      <c r="AA235" s="2061"/>
      <c r="AB235" s="2590"/>
      <c r="AC235" s="2316"/>
      <c r="AD235" s="574">
        <f t="shared" si="503"/>
        <v>0</v>
      </c>
      <c r="AE235" s="1845"/>
      <c r="AF235" s="1845"/>
      <c r="AG235" s="1846"/>
      <c r="AH235" s="2591"/>
      <c r="AI235" s="363"/>
      <c r="AJ235" s="240" t="str">
        <f t="shared" si="504"/>
        <v/>
      </c>
      <c r="CA235" s="2500"/>
      <c r="CB235" s="2500"/>
      <c r="CC235" s="2500"/>
      <c r="CD235" s="2500"/>
      <c r="CE235" s="505"/>
      <c r="CF235" s="505"/>
      <c r="CG235" s="505"/>
      <c r="CH235" s="505"/>
      <c r="CI235" s="505"/>
      <c r="CJ235" s="505"/>
      <c r="CK235" s="505"/>
      <c r="CL235" s="505"/>
      <c r="CM235" s="505"/>
      <c r="CN235" s="505"/>
      <c r="CO235" s="2500"/>
      <c r="CP235" s="2500"/>
      <c r="CQ235" s="2500"/>
      <c r="CR235" s="2500"/>
      <c r="CS235" s="505"/>
      <c r="CT235" s="505"/>
      <c r="CU235" s="505"/>
      <c r="CV235" s="505"/>
      <c r="CW235" s="505"/>
      <c r="CX235" s="505"/>
      <c r="CY235" s="505"/>
      <c r="CZ235" s="505"/>
    </row>
    <row r="236" spans="1:104" ht="15" customHeight="1" x14ac:dyDescent="0.25">
      <c r="A236" s="3421" t="s">
        <v>1851</v>
      </c>
      <c r="B236" s="3249"/>
      <c r="C236" s="3205"/>
      <c r="D236" s="1007"/>
      <c r="E236" s="2043"/>
      <c r="F236" s="1785"/>
      <c r="G236" s="585"/>
      <c r="H236" s="2238"/>
      <c r="I236" s="585"/>
      <c r="J236" s="2238"/>
      <c r="K236" s="585"/>
      <c r="L236" s="2238"/>
      <c r="M236" s="585"/>
      <c r="N236" s="2238"/>
      <c r="O236" s="585"/>
      <c r="P236" s="2238"/>
      <c r="Q236" s="585"/>
      <c r="R236" s="2238"/>
      <c r="S236" s="585"/>
      <c r="T236" s="2238"/>
      <c r="U236" s="585"/>
      <c r="V236" s="2238"/>
      <c r="W236" s="585"/>
      <c r="X236" s="2238"/>
      <c r="Y236" s="585"/>
      <c r="Z236" s="2238"/>
      <c r="AA236" s="585"/>
      <c r="AB236" s="2592"/>
      <c r="AC236" s="651"/>
      <c r="AD236" s="577">
        <f t="shared" si="503"/>
        <v>0</v>
      </c>
      <c r="AE236" s="132"/>
      <c r="AF236" s="132"/>
      <c r="AG236" s="1848"/>
      <c r="AH236" s="1008"/>
      <c r="AI236" s="2238"/>
      <c r="AJ236" s="240" t="str">
        <f t="shared" si="504"/>
        <v/>
      </c>
      <c r="CA236" s="2500"/>
      <c r="CB236" s="2500"/>
      <c r="CC236" s="2500"/>
      <c r="CD236" s="2500"/>
      <c r="CE236" s="505"/>
      <c r="CF236" s="505"/>
      <c r="CG236" s="505"/>
      <c r="CH236" s="505"/>
      <c r="CI236" s="505"/>
      <c r="CJ236" s="505"/>
      <c r="CK236" s="505"/>
      <c r="CL236" s="505"/>
      <c r="CM236" s="505"/>
      <c r="CN236" s="505"/>
      <c r="CO236" s="2500"/>
      <c r="CP236" s="2500"/>
      <c r="CQ236" s="2500"/>
      <c r="CR236" s="2500"/>
      <c r="CS236" s="505"/>
      <c r="CT236" s="505"/>
      <c r="CU236" s="505"/>
      <c r="CV236" s="505"/>
      <c r="CW236" s="505"/>
      <c r="CX236" s="505"/>
      <c r="CY236" s="505"/>
      <c r="CZ236" s="505"/>
    </row>
    <row r="237" spans="1:104" ht="18" customHeight="1" x14ac:dyDescent="0.25">
      <c r="A237" s="281" t="s">
        <v>1852</v>
      </c>
      <c r="B237" s="2155"/>
      <c r="C237" s="902"/>
      <c r="D237" s="338"/>
      <c r="E237" s="338"/>
      <c r="F237" s="281"/>
      <c r="G237" s="281"/>
      <c r="H237" s="281"/>
      <c r="I237" s="338"/>
      <c r="K237" s="1009"/>
      <c r="L237" s="338"/>
      <c r="M237" s="1010"/>
      <c r="N237" s="101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903"/>
      <c r="AM237" s="903"/>
      <c r="AN237" s="903"/>
      <c r="AO237" s="903"/>
      <c r="AP237" s="903"/>
      <c r="CA237" s="505"/>
      <c r="CB237" s="505"/>
      <c r="CC237" s="505"/>
      <c r="CD237" s="505"/>
      <c r="CE237" s="505"/>
      <c r="CF237" s="505"/>
      <c r="CG237" s="505"/>
      <c r="CH237" s="505"/>
      <c r="CI237" s="505"/>
      <c r="CJ237" s="505"/>
      <c r="CK237" s="505"/>
      <c r="CL237" s="505"/>
      <c r="CM237" s="505"/>
      <c r="CN237" s="505"/>
      <c r="CO237" s="505"/>
      <c r="CP237" s="505"/>
      <c r="CQ237" s="505"/>
      <c r="CR237" s="505"/>
      <c r="CS237" s="505"/>
      <c r="CT237" s="505"/>
      <c r="CU237" s="505"/>
      <c r="CV237" s="505"/>
      <c r="CW237" s="505"/>
      <c r="CX237" s="505"/>
      <c r="CY237" s="505"/>
      <c r="CZ237" s="505"/>
    </row>
    <row r="238" spans="1:104" ht="15" customHeight="1" x14ac:dyDescent="0.25">
      <c r="A238" s="3201" t="s">
        <v>224</v>
      </c>
      <c r="B238" s="3161"/>
      <c r="C238" s="3149"/>
      <c r="D238" s="3148" t="s">
        <v>82</v>
      </c>
      <c r="E238" s="3161"/>
      <c r="F238" s="3265"/>
      <c r="G238" s="3185" t="s">
        <v>1853</v>
      </c>
      <c r="H238" s="3162" t="s">
        <v>1854</v>
      </c>
      <c r="I238" s="3162" t="s">
        <v>1855</v>
      </c>
      <c r="J238" s="3162" t="s">
        <v>1856</v>
      </c>
      <c r="K238" s="3420" t="s">
        <v>1619</v>
      </c>
      <c r="CA238" s="505"/>
      <c r="CB238" s="505"/>
      <c r="CC238" s="505"/>
      <c r="CD238" s="505"/>
      <c r="CE238" s="505"/>
      <c r="CF238" s="505"/>
      <c r="CG238" s="505"/>
      <c r="CH238" s="505"/>
      <c r="CI238" s="505"/>
      <c r="CJ238" s="505"/>
      <c r="CK238" s="505"/>
      <c r="CL238" s="505"/>
      <c r="CM238" s="505"/>
      <c r="CN238" s="505"/>
      <c r="CO238" s="505"/>
      <c r="CP238" s="505"/>
      <c r="CQ238" s="505"/>
      <c r="CR238" s="505"/>
      <c r="CS238" s="505"/>
      <c r="CT238" s="505"/>
      <c r="CU238" s="505"/>
      <c r="CV238" s="505"/>
      <c r="CW238" s="505"/>
      <c r="CX238" s="505"/>
      <c r="CY238" s="505"/>
      <c r="CZ238" s="505"/>
    </row>
    <row r="239" spans="1:104" ht="15" customHeight="1" x14ac:dyDescent="0.25">
      <c r="A239" s="3179"/>
      <c r="B239" s="3131"/>
      <c r="C239" s="3180"/>
      <c r="D239" s="3150"/>
      <c r="E239" s="3142"/>
      <c r="F239" s="3198"/>
      <c r="G239" s="3170"/>
      <c r="H239" s="3269"/>
      <c r="I239" s="3269"/>
      <c r="J239" s="3269"/>
      <c r="K239" s="3172"/>
      <c r="CA239" s="505"/>
      <c r="CB239" s="505"/>
      <c r="CC239" s="505"/>
      <c r="CD239" s="505"/>
      <c r="CE239" s="505"/>
      <c r="CF239" s="505"/>
      <c r="CG239" s="505"/>
      <c r="CH239" s="505"/>
      <c r="CI239" s="505"/>
      <c r="CJ239" s="505"/>
      <c r="CK239" s="505"/>
      <c r="CL239" s="505"/>
      <c r="CM239" s="505"/>
      <c r="CN239" s="505"/>
      <c r="CO239" s="505"/>
      <c r="CP239" s="505"/>
      <c r="CQ239" s="505"/>
      <c r="CR239" s="505"/>
      <c r="CS239" s="505"/>
      <c r="CT239" s="505"/>
      <c r="CU239" s="505"/>
      <c r="CV239" s="505"/>
      <c r="CW239" s="505"/>
      <c r="CX239" s="505"/>
      <c r="CY239" s="505"/>
      <c r="CZ239" s="505"/>
    </row>
    <row r="240" spans="1:104" ht="15" customHeight="1" x14ac:dyDescent="0.25">
      <c r="A240" s="3150"/>
      <c r="B240" s="3142"/>
      <c r="C240" s="3140"/>
      <c r="D240" s="145" t="s">
        <v>84</v>
      </c>
      <c r="E240" s="1742" t="s">
        <v>63</v>
      </c>
      <c r="F240" s="2017" t="s">
        <v>64</v>
      </c>
      <c r="G240" s="3168"/>
      <c r="H240" s="3163"/>
      <c r="I240" s="3163"/>
      <c r="J240" s="3163"/>
      <c r="K240" s="3173"/>
      <c r="CA240" s="505"/>
      <c r="CB240" s="505"/>
      <c r="CC240" s="505"/>
      <c r="CD240" s="505"/>
      <c r="CE240" s="505"/>
      <c r="CF240" s="505"/>
      <c r="CG240" s="505"/>
      <c r="CH240" s="505"/>
      <c r="CI240" s="505"/>
      <c r="CJ240" s="505"/>
      <c r="CK240" s="505"/>
      <c r="CL240" s="505"/>
      <c r="CM240" s="505"/>
      <c r="CN240" s="505"/>
      <c r="CO240" s="505"/>
      <c r="CP240" s="505"/>
      <c r="CQ240" s="505"/>
      <c r="CR240" s="505"/>
      <c r="CS240" s="505"/>
      <c r="CT240" s="505"/>
      <c r="CU240" s="505"/>
      <c r="CV240" s="505"/>
      <c r="CW240" s="505"/>
      <c r="CX240" s="505"/>
      <c r="CY240" s="505"/>
      <c r="CZ240" s="505"/>
    </row>
    <row r="241" spans="1:104" ht="15" customHeight="1" x14ac:dyDescent="0.25">
      <c r="A241" s="3151" t="s">
        <v>1857</v>
      </c>
      <c r="B241" s="3247"/>
      <c r="C241" s="3152"/>
      <c r="D241" s="212">
        <f t="shared" ref="D241:D245" si="518">SUM(E241:F241)</f>
        <v>0</v>
      </c>
      <c r="E241" s="2078"/>
      <c r="F241" s="1841"/>
      <c r="G241" s="440"/>
      <c r="H241" s="127"/>
      <c r="I241" s="127"/>
      <c r="J241" s="127"/>
      <c r="K241" s="2128"/>
      <c r="L241" s="240" t="str">
        <f t="shared" ref="L241:L245" si="519">CA241&amp;CB241&amp;CC241&amp;CD241&amp;CE241</f>
        <v/>
      </c>
      <c r="CA241" s="2486" t="str">
        <f t="shared" ref="CA241:CA245" si="520">IF(AND($D241&gt;0,G241="")," * No olvide digitar la variable Procedimiento. Digite Cero si no tiene.",IF(G241&gt;$D241," * La variable Procedimiento no puede superar el Total Ambos Sexos.",""))</f>
        <v/>
      </c>
      <c r="CB241" s="2486" t="str">
        <f t="shared" ref="CB241:CB245" si="521">IF(AND($D241&gt;0,H241="")," * No olvide digitar la variable Cirugía menor. Digite Cero si no tiene.",IF(H241&gt;$D241," * La variable Cirugía menor no puede superar el Total Ambos Sexos.",""))</f>
        <v/>
      </c>
      <c r="CC241" s="2486" t="str">
        <f t="shared" ref="CC241:CC245" si="522"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486" t="str">
        <f t="shared" ref="CD241:CD245" si="523"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486" t="str">
        <f t="shared" ref="CE241:CE245" si="524">IF(AND($D241&gt;0,K241="")," * No olvide digitar la variable Usuarios con Discapacidad. Digite Cero si no tiene.",IF(K241&gt;$D241," * La variable Usuarios con Discapacidad no puede superar el Total Ambos Sexos.",""))</f>
        <v/>
      </c>
      <c r="CF241" s="505"/>
      <c r="CG241" s="505"/>
      <c r="CH241" s="505"/>
      <c r="CI241" s="505"/>
      <c r="CJ241" s="505"/>
      <c r="CK241" s="505"/>
      <c r="CL241" s="505"/>
      <c r="CM241" s="505"/>
      <c r="CN241" s="505"/>
      <c r="CO241" s="2541">
        <f t="shared" ref="CO241:CS241" si="525">IF(AND($D241&gt;0,G241=""),1,IF(G241&gt;$D241,1,0))</f>
        <v>0</v>
      </c>
      <c r="CP241" s="2541">
        <f t="shared" si="525"/>
        <v>0</v>
      </c>
      <c r="CQ241" s="2541">
        <f t="shared" si="525"/>
        <v>0</v>
      </c>
      <c r="CR241" s="2541">
        <f t="shared" si="525"/>
        <v>0</v>
      </c>
      <c r="CS241" s="2541">
        <f t="shared" si="525"/>
        <v>0</v>
      </c>
      <c r="CT241" s="505"/>
      <c r="CU241" s="505"/>
      <c r="CV241" s="505"/>
      <c r="CW241" s="505"/>
      <c r="CX241" s="505"/>
      <c r="CY241" s="505"/>
      <c r="CZ241" s="505"/>
    </row>
    <row r="242" spans="1:104" ht="15" customHeight="1" x14ac:dyDescent="0.25">
      <c r="A242" s="3156" t="s">
        <v>1858</v>
      </c>
      <c r="B242" s="3386"/>
      <c r="C242" s="3157"/>
      <c r="D242" s="207">
        <f t="shared" si="518"/>
        <v>0</v>
      </c>
      <c r="E242" s="2084"/>
      <c r="F242" s="444"/>
      <c r="G242" s="443"/>
      <c r="H242" s="452"/>
      <c r="I242" s="452"/>
      <c r="J242" s="452"/>
      <c r="K242" s="356"/>
      <c r="L242" s="240" t="str">
        <f t="shared" si="519"/>
        <v/>
      </c>
      <c r="CA242" s="2486" t="str">
        <f t="shared" si="520"/>
        <v/>
      </c>
      <c r="CB242" s="2486" t="str">
        <f t="shared" si="521"/>
        <v/>
      </c>
      <c r="CC242" s="2486" t="str">
        <f t="shared" si="522"/>
        <v/>
      </c>
      <c r="CD242" s="2486" t="str">
        <f t="shared" si="523"/>
        <v/>
      </c>
      <c r="CE242" s="2486" t="str">
        <f t="shared" si="524"/>
        <v/>
      </c>
      <c r="CF242" s="505"/>
      <c r="CG242" s="505"/>
      <c r="CH242" s="505"/>
      <c r="CI242" s="505"/>
      <c r="CJ242" s="505"/>
      <c r="CK242" s="505"/>
      <c r="CL242" s="505"/>
      <c r="CM242" s="505"/>
      <c r="CN242" s="505"/>
      <c r="CO242" s="2541">
        <f t="shared" ref="CO242:CS242" si="526">IF(AND($D242&gt;0,G242=""),1,IF(G242&gt;$D242,1,0))</f>
        <v>0</v>
      </c>
      <c r="CP242" s="2541">
        <f t="shared" si="526"/>
        <v>0</v>
      </c>
      <c r="CQ242" s="2541">
        <f t="shared" si="526"/>
        <v>0</v>
      </c>
      <c r="CR242" s="2541">
        <f t="shared" si="526"/>
        <v>0</v>
      </c>
      <c r="CS242" s="2541">
        <f t="shared" si="526"/>
        <v>0</v>
      </c>
      <c r="CT242" s="505"/>
      <c r="CU242" s="505"/>
      <c r="CV242" s="505"/>
      <c r="CW242" s="505"/>
      <c r="CX242" s="505"/>
      <c r="CY242" s="505"/>
      <c r="CZ242" s="505"/>
    </row>
    <row r="243" spans="1:104" ht="15" customHeight="1" x14ac:dyDescent="0.25">
      <c r="A243" s="3156" t="s">
        <v>1859</v>
      </c>
      <c r="B243" s="3386"/>
      <c r="C243" s="3157"/>
      <c r="D243" s="207">
        <f t="shared" si="518"/>
        <v>0</v>
      </c>
      <c r="E243" s="2084"/>
      <c r="F243" s="444"/>
      <c r="G243" s="443"/>
      <c r="H243" s="452"/>
      <c r="I243" s="452"/>
      <c r="J243" s="452"/>
      <c r="K243" s="356"/>
      <c r="L243" s="240" t="str">
        <f t="shared" si="519"/>
        <v/>
      </c>
      <c r="CA243" s="2486" t="str">
        <f t="shared" si="520"/>
        <v/>
      </c>
      <c r="CB243" s="2486" t="str">
        <f t="shared" si="521"/>
        <v/>
      </c>
      <c r="CC243" s="2486" t="str">
        <f t="shared" si="522"/>
        <v/>
      </c>
      <c r="CD243" s="2486" t="str">
        <f t="shared" si="523"/>
        <v/>
      </c>
      <c r="CE243" s="2486" t="str">
        <f t="shared" si="524"/>
        <v/>
      </c>
      <c r="CF243" s="505"/>
      <c r="CG243" s="505"/>
      <c r="CH243" s="505"/>
      <c r="CI243" s="505"/>
      <c r="CJ243" s="505"/>
      <c r="CK243" s="505"/>
      <c r="CL243" s="505"/>
      <c r="CM243" s="505"/>
      <c r="CN243" s="505"/>
      <c r="CO243" s="2541">
        <f t="shared" ref="CO243:CS243" si="527">IF(AND($D243&gt;0,G243=""),1,IF(G243&gt;$D243,1,0))</f>
        <v>0</v>
      </c>
      <c r="CP243" s="2541">
        <f t="shared" si="527"/>
        <v>0</v>
      </c>
      <c r="CQ243" s="2541">
        <f t="shared" si="527"/>
        <v>0</v>
      </c>
      <c r="CR243" s="2541">
        <f t="shared" si="527"/>
        <v>0</v>
      </c>
      <c r="CS243" s="2541">
        <f t="shared" si="527"/>
        <v>0</v>
      </c>
      <c r="CT243" s="505"/>
      <c r="CU243" s="505"/>
      <c r="CV243" s="505"/>
      <c r="CW243" s="505"/>
      <c r="CX243" s="505"/>
      <c r="CY243" s="505"/>
      <c r="CZ243" s="505"/>
    </row>
    <row r="244" spans="1:104" ht="15" customHeight="1" x14ac:dyDescent="0.25">
      <c r="A244" s="3156" t="s">
        <v>1860</v>
      </c>
      <c r="B244" s="3386"/>
      <c r="C244" s="3157"/>
      <c r="D244" s="207">
        <f t="shared" si="518"/>
        <v>0</v>
      </c>
      <c r="E244" s="2084"/>
      <c r="F244" s="444"/>
      <c r="G244" s="443"/>
      <c r="H244" s="452"/>
      <c r="I244" s="452"/>
      <c r="J244" s="452"/>
      <c r="K244" s="356"/>
      <c r="L244" s="240" t="str">
        <f t="shared" si="519"/>
        <v/>
      </c>
      <c r="CA244" s="2486" t="str">
        <f t="shared" si="520"/>
        <v/>
      </c>
      <c r="CB244" s="2486" t="str">
        <f t="shared" si="521"/>
        <v/>
      </c>
      <c r="CC244" s="2486" t="str">
        <f t="shared" si="522"/>
        <v/>
      </c>
      <c r="CD244" s="2486" t="str">
        <f t="shared" si="523"/>
        <v/>
      </c>
      <c r="CE244" s="2486" t="str">
        <f t="shared" si="524"/>
        <v/>
      </c>
      <c r="CF244" s="505"/>
      <c r="CG244" s="505"/>
      <c r="CH244" s="505"/>
      <c r="CI244" s="505"/>
      <c r="CJ244" s="505"/>
      <c r="CK244" s="505"/>
      <c r="CL244" s="505"/>
      <c r="CM244" s="505"/>
      <c r="CN244" s="505"/>
      <c r="CO244" s="2541">
        <f t="shared" ref="CO244:CS244" si="528">IF(AND($D244&gt;0,G244=""),1,IF(G244&gt;$D244,1,0))</f>
        <v>0</v>
      </c>
      <c r="CP244" s="2541">
        <f t="shared" si="528"/>
        <v>0</v>
      </c>
      <c r="CQ244" s="2541">
        <f t="shared" si="528"/>
        <v>0</v>
      </c>
      <c r="CR244" s="2541">
        <f t="shared" si="528"/>
        <v>0</v>
      </c>
      <c r="CS244" s="2541">
        <f t="shared" si="528"/>
        <v>0</v>
      </c>
      <c r="CT244" s="505"/>
      <c r="CU244" s="505"/>
      <c r="CV244" s="505"/>
      <c r="CW244" s="505"/>
      <c r="CX244" s="505"/>
      <c r="CY244" s="505"/>
      <c r="CZ244" s="505"/>
    </row>
    <row r="245" spans="1:104" ht="15" customHeight="1" x14ac:dyDescent="0.25">
      <c r="A245" s="3210" t="s">
        <v>1861</v>
      </c>
      <c r="B245" s="3249"/>
      <c r="C245" s="3205"/>
      <c r="D245" s="210">
        <f t="shared" si="518"/>
        <v>0</v>
      </c>
      <c r="E245" s="2137"/>
      <c r="F245" s="1848"/>
      <c r="G245" s="142"/>
      <c r="H245" s="132"/>
      <c r="I245" s="132"/>
      <c r="J245" s="132"/>
      <c r="K245" s="372"/>
      <c r="L245" s="240" t="str">
        <f t="shared" si="519"/>
        <v/>
      </c>
      <c r="CA245" s="2486" t="str">
        <f t="shared" si="520"/>
        <v/>
      </c>
      <c r="CB245" s="2486" t="str">
        <f t="shared" si="521"/>
        <v/>
      </c>
      <c r="CC245" s="2486" t="str">
        <f t="shared" si="522"/>
        <v/>
      </c>
      <c r="CD245" s="2486" t="str">
        <f t="shared" si="523"/>
        <v/>
      </c>
      <c r="CE245" s="2486" t="str">
        <f t="shared" si="524"/>
        <v/>
      </c>
      <c r="CF245" s="505"/>
      <c r="CG245" s="505"/>
      <c r="CH245" s="505"/>
      <c r="CI245" s="505"/>
      <c r="CJ245" s="505"/>
      <c r="CK245" s="505"/>
      <c r="CL245" s="505"/>
      <c r="CM245" s="505"/>
      <c r="CN245" s="505"/>
      <c r="CO245" s="2541">
        <f t="shared" ref="CO245:CS245" si="529">IF(AND($D245&gt;0,G245=""),1,IF(G245&gt;$D245,1,0))</f>
        <v>0</v>
      </c>
      <c r="CP245" s="2541">
        <f t="shared" si="529"/>
        <v>0</v>
      </c>
      <c r="CQ245" s="2541">
        <f t="shared" si="529"/>
        <v>0</v>
      </c>
      <c r="CR245" s="2541">
        <f t="shared" si="529"/>
        <v>0</v>
      </c>
      <c r="CS245" s="2541">
        <f t="shared" si="529"/>
        <v>0</v>
      </c>
      <c r="CT245" s="505"/>
      <c r="CU245" s="505"/>
      <c r="CV245" s="505"/>
      <c r="CW245" s="505"/>
      <c r="CX245" s="505"/>
      <c r="CY245" s="505"/>
      <c r="CZ245" s="505"/>
    </row>
    <row r="246" spans="1:104" ht="15" customHeight="1" x14ac:dyDescent="0.25">
      <c r="A246" s="281" t="s">
        <v>1862</v>
      </c>
      <c r="B246" s="2593"/>
      <c r="C246" s="2593"/>
      <c r="D246" s="1869"/>
      <c r="E246" s="1869"/>
      <c r="F246" s="1869"/>
      <c r="G246" s="1973"/>
      <c r="H246" s="1973"/>
      <c r="I246" s="1973"/>
      <c r="J246" s="1966"/>
      <c r="K246" s="1011"/>
      <c r="L246" s="1973"/>
      <c r="M246" s="1011"/>
      <c r="N246" s="1012"/>
      <c r="O246" s="1732"/>
      <c r="P246" s="1732"/>
      <c r="Q246" s="1732"/>
      <c r="R246" s="1732"/>
      <c r="S246" s="1732"/>
      <c r="T246" s="1732"/>
      <c r="U246" s="1732"/>
      <c r="V246" s="1732"/>
      <c r="W246" s="1732"/>
      <c r="X246" s="1731"/>
      <c r="Y246" s="1731"/>
      <c r="Z246" s="1731"/>
      <c r="AA246" s="1731"/>
      <c r="AB246" s="1731"/>
      <c r="AC246" s="1731"/>
      <c r="AD246" s="1731"/>
      <c r="AE246" s="1731"/>
      <c r="AF246" s="1731"/>
      <c r="AG246" s="1731"/>
      <c r="AH246" s="1731"/>
      <c r="AI246" s="1731"/>
      <c r="AJ246" s="1731"/>
      <c r="AK246" s="1731"/>
      <c r="AL246" s="1731"/>
      <c r="AM246" s="1731"/>
      <c r="AN246" s="1731"/>
      <c r="AO246" s="1731"/>
      <c r="AP246" s="1731"/>
      <c r="AQ246" s="1731"/>
      <c r="AR246" s="1731"/>
      <c r="AS246" s="1731"/>
      <c r="AT246" s="1731"/>
      <c r="AU246" s="1731"/>
      <c r="AV246" s="1731"/>
      <c r="AW246" s="1731"/>
      <c r="AX246" s="1731"/>
      <c r="AY246" s="240" t="str">
        <f>CA246&amp;CB246&amp;CC246&amp;CD246&amp;CE246&amp;CF246&amp;CH246</f>
        <v/>
      </c>
      <c r="CA246" s="505"/>
      <c r="CB246" s="505"/>
      <c r="CC246" s="505"/>
      <c r="CD246" s="505"/>
      <c r="CE246" s="505"/>
      <c r="CF246" s="505"/>
      <c r="CG246" s="505"/>
      <c r="CH246" s="505"/>
      <c r="CI246" s="505"/>
      <c r="CJ246" s="505"/>
      <c r="CK246" s="505"/>
      <c r="CL246" s="505"/>
      <c r="CM246" s="505"/>
      <c r="CN246" s="505"/>
      <c r="CO246" s="505"/>
      <c r="CP246" s="505"/>
      <c r="CQ246" s="505"/>
      <c r="CR246" s="505"/>
      <c r="CS246" s="505"/>
      <c r="CT246" s="505"/>
      <c r="CU246" s="505"/>
      <c r="CV246" s="505"/>
      <c r="CW246" s="505"/>
      <c r="CX246" s="505"/>
      <c r="CY246" s="505"/>
      <c r="CZ246" s="505"/>
    </row>
    <row r="247" spans="1:104" ht="15" customHeight="1" x14ac:dyDescent="0.25">
      <c r="A247" s="3412" t="s">
        <v>1863</v>
      </c>
      <c r="B247" s="3161"/>
      <c r="C247" s="3149"/>
      <c r="D247" s="3148" t="s">
        <v>1864</v>
      </c>
      <c r="E247" s="3161"/>
      <c r="F247" s="3149"/>
      <c r="G247" s="3143" t="s">
        <v>106</v>
      </c>
      <c r="H247" s="3124"/>
      <c r="I247" s="3124"/>
      <c r="J247" s="3124"/>
      <c r="K247" s="3124"/>
      <c r="L247" s="3124"/>
      <c r="M247" s="3124"/>
      <c r="N247" s="3124"/>
      <c r="O247" s="3124"/>
      <c r="P247" s="3124"/>
      <c r="Q247" s="3124"/>
      <c r="R247" s="3124"/>
      <c r="S247" s="3124"/>
      <c r="T247" s="3124"/>
      <c r="U247" s="3124"/>
      <c r="V247" s="3124"/>
      <c r="W247" s="3124"/>
      <c r="X247" s="3124"/>
      <c r="Y247" s="3124"/>
      <c r="Z247" s="3124"/>
      <c r="AA247" s="3124"/>
      <c r="AB247" s="3124"/>
      <c r="AC247" s="3124"/>
      <c r="AD247" s="3124"/>
      <c r="AE247" s="3124"/>
      <c r="AF247" s="3124"/>
      <c r="AG247" s="3124"/>
      <c r="AH247" s="3124"/>
      <c r="AI247" s="3124"/>
      <c r="AJ247" s="3124"/>
      <c r="AK247" s="3124"/>
      <c r="AL247" s="3135"/>
      <c r="AM247" s="3167" t="s">
        <v>464</v>
      </c>
      <c r="AN247" s="3171" t="s">
        <v>1865</v>
      </c>
      <c r="AO247" s="3230" t="s">
        <v>1866</v>
      </c>
      <c r="AP247" s="3122"/>
      <c r="AQ247" s="3196" t="s">
        <v>793</v>
      </c>
      <c r="AR247" s="3383" t="s">
        <v>1640</v>
      </c>
      <c r="AS247" s="3383" t="s">
        <v>1867</v>
      </c>
      <c r="AT247" s="3175" t="s">
        <v>1619</v>
      </c>
      <c r="AU247" s="3169" t="s">
        <v>1868</v>
      </c>
      <c r="AV247" s="3187" t="s">
        <v>1291</v>
      </c>
      <c r="AW247" s="3175" t="s">
        <v>42</v>
      </c>
      <c r="AX247" s="3169" t="s">
        <v>331</v>
      </c>
      <c r="CA247" s="505"/>
      <c r="CB247" s="505"/>
      <c r="CC247" s="505"/>
      <c r="CD247" s="505"/>
      <c r="CE247" s="505"/>
      <c r="CF247" s="505"/>
      <c r="CG247" s="505"/>
      <c r="CH247" s="505"/>
      <c r="CI247" s="505"/>
      <c r="CJ247" s="505"/>
      <c r="CK247" s="505"/>
      <c r="CL247" s="505"/>
      <c r="CM247" s="505"/>
      <c r="CN247" s="505"/>
      <c r="CO247" s="505"/>
      <c r="CP247" s="505"/>
      <c r="CQ247" s="505"/>
      <c r="CR247" s="505"/>
      <c r="CS247" s="505"/>
      <c r="CT247" s="505"/>
      <c r="CU247" s="505"/>
      <c r="CV247" s="505"/>
      <c r="CW247" s="505"/>
      <c r="CX247" s="505"/>
      <c r="CY247" s="505"/>
      <c r="CZ247" s="505"/>
    </row>
    <row r="248" spans="1:104" ht="15" customHeight="1" x14ac:dyDescent="0.25">
      <c r="A248" s="3179"/>
      <c r="B248" s="3131"/>
      <c r="C248" s="3180"/>
      <c r="D248" s="3150"/>
      <c r="E248" s="3142"/>
      <c r="F248" s="3140"/>
      <c r="G248" s="3381" t="s">
        <v>1869</v>
      </c>
      <c r="H248" s="3122"/>
      <c r="I248" s="3143" t="s">
        <v>1623</v>
      </c>
      <c r="J248" s="3122"/>
      <c r="K248" s="3143" t="s">
        <v>392</v>
      </c>
      <c r="L248" s="3122"/>
      <c r="M248" s="3143" t="s">
        <v>393</v>
      </c>
      <c r="N248" s="3122"/>
      <c r="O248" s="3143" t="s">
        <v>394</v>
      </c>
      <c r="P248" s="3122"/>
      <c r="Q248" s="3143" t="s">
        <v>395</v>
      </c>
      <c r="R248" s="3122"/>
      <c r="S248" s="3143" t="s">
        <v>1624</v>
      </c>
      <c r="T248" s="3122"/>
      <c r="U248" s="3143" t="s">
        <v>312</v>
      </c>
      <c r="V248" s="3122"/>
      <c r="W248" s="3143" t="s">
        <v>313</v>
      </c>
      <c r="X248" s="3122"/>
      <c r="Y248" s="3143" t="s">
        <v>1870</v>
      </c>
      <c r="Z248" s="3122"/>
      <c r="AA248" s="3143" t="s">
        <v>1871</v>
      </c>
      <c r="AB248" s="3122"/>
      <c r="AC248" s="3143" t="s">
        <v>1872</v>
      </c>
      <c r="AD248" s="3122"/>
      <c r="AE248" s="3143" t="s">
        <v>1873</v>
      </c>
      <c r="AF248" s="3122"/>
      <c r="AG248" s="3143" t="s">
        <v>1629</v>
      </c>
      <c r="AH248" s="3122"/>
      <c r="AI248" s="3143" t="s">
        <v>1630</v>
      </c>
      <c r="AJ248" s="3122"/>
      <c r="AK248" s="3143" t="s">
        <v>955</v>
      </c>
      <c r="AL248" s="3122"/>
      <c r="AM248" s="3170"/>
      <c r="AN248" s="3172"/>
      <c r="AO248" s="3196" t="s">
        <v>1874</v>
      </c>
      <c r="AP248" s="3405" t="s">
        <v>1875</v>
      </c>
      <c r="AQ248" s="3197"/>
      <c r="AR248" s="3269"/>
      <c r="AS248" s="3269"/>
      <c r="AT248" s="3197"/>
      <c r="AU248" s="3180"/>
      <c r="AV248" s="3128"/>
      <c r="AW248" s="3197"/>
      <c r="AX248" s="3180"/>
      <c r="CA248" s="505"/>
      <c r="CB248" s="505"/>
      <c r="CC248" s="505"/>
      <c r="CD248" s="505"/>
      <c r="CE248" s="505"/>
      <c r="CF248" s="505"/>
      <c r="CG248" s="505"/>
      <c r="CH248" s="505"/>
      <c r="CI248" s="505"/>
      <c r="CJ248" s="505"/>
      <c r="CK248" s="505"/>
      <c r="CL248" s="505"/>
      <c r="CM248" s="505"/>
      <c r="CN248" s="505"/>
      <c r="CO248" s="505"/>
      <c r="CP248" s="505"/>
      <c r="CQ248" s="505"/>
      <c r="CR248" s="505"/>
      <c r="CS248" s="505"/>
      <c r="CT248" s="505"/>
      <c r="CU248" s="505"/>
      <c r="CV248" s="505"/>
      <c r="CW248" s="505"/>
      <c r="CX248" s="505"/>
      <c r="CY248" s="505"/>
      <c r="CZ248" s="505"/>
    </row>
    <row r="249" spans="1:104" ht="20.25" customHeight="1" x14ac:dyDescent="0.25">
      <c r="A249" s="3150"/>
      <c r="B249" s="3142"/>
      <c r="C249" s="3140"/>
      <c r="D249" s="1013" t="s">
        <v>84</v>
      </c>
      <c r="E249" s="845" t="s">
        <v>63</v>
      </c>
      <c r="F249" s="2042" t="s">
        <v>64</v>
      </c>
      <c r="G249" s="27" t="s">
        <v>63</v>
      </c>
      <c r="H249" s="1743" t="s">
        <v>64</v>
      </c>
      <c r="I249" s="27" t="s">
        <v>63</v>
      </c>
      <c r="J249" s="1743" t="s">
        <v>64</v>
      </c>
      <c r="K249" s="27" t="s">
        <v>63</v>
      </c>
      <c r="L249" s="1743" t="s">
        <v>64</v>
      </c>
      <c r="M249" s="27" t="s">
        <v>63</v>
      </c>
      <c r="N249" s="1743" t="s">
        <v>64</v>
      </c>
      <c r="O249" s="27" t="s">
        <v>63</v>
      </c>
      <c r="P249" s="1743" t="s">
        <v>64</v>
      </c>
      <c r="Q249" s="27" t="s">
        <v>63</v>
      </c>
      <c r="R249" s="1743" t="s">
        <v>64</v>
      </c>
      <c r="S249" s="27" t="s">
        <v>63</v>
      </c>
      <c r="T249" s="1743" t="s">
        <v>64</v>
      </c>
      <c r="U249" s="27" t="s">
        <v>63</v>
      </c>
      <c r="V249" s="1743" t="s">
        <v>64</v>
      </c>
      <c r="W249" s="27" t="s">
        <v>63</v>
      </c>
      <c r="X249" s="1743" t="s">
        <v>64</v>
      </c>
      <c r="Y249" s="27" t="s">
        <v>63</v>
      </c>
      <c r="Z249" s="1743" t="s">
        <v>64</v>
      </c>
      <c r="AA249" s="27" t="s">
        <v>63</v>
      </c>
      <c r="AB249" s="1743" t="s">
        <v>64</v>
      </c>
      <c r="AC249" s="27" t="s">
        <v>63</v>
      </c>
      <c r="AD249" s="1743" t="s">
        <v>64</v>
      </c>
      <c r="AE249" s="27" t="s">
        <v>63</v>
      </c>
      <c r="AF249" s="1743" t="s">
        <v>64</v>
      </c>
      <c r="AG249" s="27" t="s">
        <v>63</v>
      </c>
      <c r="AH249" s="1743" t="s">
        <v>64</v>
      </c>
      <c r="AI249" s="27" t="s">
        <v>63</v>
      </c>
      <c r="AJ249" s="1743" t="s">
        <v>64</v>
      </c>
      <c r="AK249" s="27" t="s">
        <v>63</v>
      </c>
      <c r="AL249" s="1743" t="s">
        <v>64</v>
      </c>
      <c r="AM249" s="3168"/>
      <c r="AN249" s="3173"/>
      <c r="AO249" s="3176"/>
      <c r="AP249" s="3173"/>
      <c r="AQ249" s="3176"/>
      <c r="AR249" s="3163"/>
      <c r="AS249" s="3163"/>
      <c r="AT249" s="3176"/>
      <c r="AU249" s="3140"/>
      <c r="AV249" s="3129"/>
      <c r="AW249" s="3176"/>
      <c r="AX249" s="3140"/>
      <c r="CA249" s="505"/>
      <c r="CB249" s="505"/>
      <c r="CC249" s="505"/>
      <c r="CD249" s="505"/>
      <c r="CE249" s="505"/>
      <c r="CF249" s="505"/>
      <c r="CG249" s="505"/>
      <c r="CH249" s="505"/>
      <c r="CI249" s="505"/>
      <c r="CJ249" s="505"/>
      <c r="CK249" s="505"/>
      <c r="CL249" s="505"/>
      <c r="CM249" s="505"/>
      <c r="CN249" s="505"/>
      <c r="CO249" s="505"/>
      <c r="CP249" s="505"/>
      <c r="CQ249" s="505"/>
      <c r="CR249" s="505"/>
      <c r="CS249" s="505"/>
      <c r="CT249" s="505"/>
      <c r="CU249" s="505"/>
      <c r="CV249" s="505"/>
      <c r="CW249" s="505"/>
      <c r="CX249" s="505"/>
      <c r="CY249" s="505"/>
      <c r="CZ249" s="505"/>
    </row>
    <row r="250" spans="1:104" ht="15" customHeight="1" x14ac:dyDescent="0.25">
      <c r="A250" s="3132" t="s">
        <v>1876</v>
      </c>
      <c r="B250" s="3311" t="s">
        <v>1877</v>
      </c>
      <c r="C250" s="3152"/>
      <c r="D250" s="1014">
        <f t="shared" ref="D250:D335" si="530">SUM(E250+F250)</f>
        <v>0</v>
      </c>
      <c r="E250" s="945">
        <f t="shared" ref="E250:F250" si="531">SUM(G250++I250+K250+M250+O250+Q250+S250+U250+W250+Y250+AA250+AC250+AE250+AG250+AI250+AK250)</f>
        <v>0</v>
      </c>
      <c r="F250" s="904">
        <f t="shared" si="531"/>
        <v>0</v>
      </c>
      <c r="G250" s="714"/>
      <c r="H250" s="715"/>
      <c r="I250" s="2351"/>
      <c r="J250" s="715"/>
      <c r="K250" s="2351"/>
      <c r="L250" s="715"/>
      <c r="M250" s="2351"/>
      <c r="N250" s="715"/>
      <c r="O250" s="2351"/>
      <c r="P250" s="715"/>
      <c r="Q250" s="2351"/>
      <c r="R250" s="715"/>
      <c r="S250" s="2351"/>
      <c r="T250" s="2053"/>
      <c r="U250" s="2351"/>
      <c r="V250" s="2053"/>
      <c r="W250" s="2351"/>
      <c r="X250" s="2053"/>
      <c r="Y250" s="2351"/>
      <c r="Z250" s="2053"/>
      <c r="AA250" s="2351"/>
      <c r="AB250" s="2053"/>
      <c r="AC250" s="2351"/>
      <c r="AD250" s="2053"/>
      <c r="AE250" s="2351"/>
      <c r="AF250" s="2053"/>
      <c r="AG250" s="2351"/>
      <c r="AH250" s="2053"/>
      <c r="AI250" s="2351"/>
      <c r="AJ250" s="2053"/>
      <c r="AK250" s="2351"/>
      <c r="AL250" s="2053"/>
      <c r="AM250" s="352"/>
      <c r="AN250" s="2594"/>
      <c r="AO250" s="1015"/>
      <c r="AP250" s="1016"/>
      <c r="AQ250" s="2595"/>
      <c r="AR250" s="2351"/>
      <c r="AS250" s="1017"/>
      <c r="AT250" s="714"/>
      <c r="AU250" s="2053"/>
      <c r="AV250" s="1017"/>
      <c r="AW250" s="714"/>
      <c r="AX250" s="2053"/>
      <c r="AY250" s="240" t="str">
        <f t="shared" ref="AY250:AY329" si="532">CA250&amp;CB250&amp;CC250&amp;CD250&amp;CE250&amp;CF250&amp;CG250&amp;CH250&amp;CI250&amp;CJ250&amp;CK250&amp;CL250</f>
        <v/>
      </c>
      <c r="CA250" s="2486" t="str">
        <f t="shared" ref="CA250:CA269" si="533">IF(AND($F250&gt;0,AM250="")," * No olvide digitar la variable Gestante. Digite cero si no tiene.",IF(AM250&gt;$F250," * La variable Gestante no puede superar el Total Mujeres.",""))</f>
        <v/>
      </c>
      <c r="CB250" s="2486" t="str">
        <f t="shared" ref="CB250:CB263" si="534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500"/>
      <c r="CD250" s="2500"/>
      <c r="CE250" s="2500"/>
      <c r="CF250" s="2486" t="str">
        <f t="shared" ref="CF250:CF329" si="535">IF(AND($D250&gt;0,AR250="")," * No olvide digitar la variable Compra de Servicio. Digite Cero si no tiene.",IF(AR250&gt;$D250," * La variable Compra de Servicio no puede superar el Total Ambos Sexos.",""))</f>
        <v/>
      </c>
      <c r="CG250" s="2500"/>
      <c r="CH250" s="2486" t="str">
        <f t="shared" ref="CH250:CH329" si="536">IF(AND($D250&gt;0,AT250="")," * No olvide digitar la variable Usuarios con Dicapacidad. Digite Cero si no tiene.",IF(AT250&gt;$D250," * La variable Usuarios con Dicapacidad no puede superar el Total Ambos Sexos.",""))</f>
        <v/>
      </c>
      <c r="CI250" s="2486" t="str">
        <f t="shared" ref="CI250:CI329" si="537">IF(AND($D250&gt;0,AU250="")," * No olvide digitar la variable Usuarios Oncológicos. Digite Cero si no tiene.",IF(AU250&gt;$D250," * La variable Usuarios Oncológicos no puede superar el Total Ambos Sexos.",""))</f>
        <v/>
      </c>
      <c r="CJ250" s="2500"/>
      <c r="CK250" s="2486" t="str">
        <f t="shared" ref="CK250:CK329" si="538">IF(AND($D250&gt;0,AW250="")," * No olvide digitar la variable Migrantes. Digite Cero si no tiene.",IF(AW250&gt;$D250," * La variable Migrantes no puede superar el Total Ambos Sexos.",""))</f>
        <v/>
      </c>
      <c r="CL250" s="2486" t="str">
        <f t="shared" ref="CL250:CL329" si="539">IF(AND($D250&gt;0,AX250=""),"  * No olvide digitar la variable Pueblo Originario. Digite Cero si no tiene.",IF(AX250&gt;$D250," * La variable Pueblo Originario no puede superar el Total Ambos Sexos.",""))</f>
        <v/>
      </c>
      <c r="CM250" s="505"/>
      <c r="CN250" s="505"/>
      <c r="CO250" s="2487">
        <f t="shared" ref="CO250:CO269" si="540">IF(AND($F250&gt;0,AM250=""),1,IF(AM250&gt;$F250,1,0))</f>
        <v>0</v>
      </c>
      <c r="CP250" s="2487">
        <f t="shared" ref="CP250:CP263" si="541">IF(AND(AG250+AH250&gt;0,AN250=""),1,IF(AN250&gt;AG250+AH250,1,0))</f>
        <v>0</v>
      </c>
      <c r="CQ250" s="2500"/>
      <c r="CR250" s="2500"/>
      <c r="CS250" s="2500"/>
      <c r="CT250" s="2487">
        <f t="shared" ref="CT250:CT251" si="542">IF(AND($D250&gt;0,AR250=""),1,IF(AR250&gt;$D250,1,0))</f>
        <v>0</v>
      </c>
      <c r="CU250" s="2500"/>
      <c r="CV250" s="2487">
        <f t="shared" ref="CV250:CW250" si="543">IF(AND($D250&gt;0,AT250=""),1,IF(AT250&gt;$D250,1,0))</f>
        <v>0</v>
      </c>
      <c r="CW250" s="2487">
        <f t="shared" si="543"/>
        <v>0</v>
      </c>
      <c r="CX250" s="2500"/>
      <c r="CY250" s="2487">
        <f t="shared" ref="CY250:CZ250" si="544">IF(AND($D250&gt;0,AW250=""),1,IF(AW250&gt;$D250,1,0))</f>
        <v>0</v>
      </c>
      <c r="CZ250" s="2487">
        <f t="shared" si="544"/>
        <v>0</v>
      </c>
    </row>
    <row r="251" spans="1:104" ht="15" customHeight="1" x14ac:dyDescent="0.25">
      <c r="A251" s="3129"/>
      <c r="B251" s="3204" t="s">
        <v>1878</v>
      </c>
      <c r="C251" s="3205"/>
      <c r="D251" s="1018">
        <f t="shared" si="530"/>
        <v>0</v>
      </c>
      <c r="E251" s="2515">
        <f t="shared" ref="E251:F251" si="545">SUM(G251++I251+K251+M251+O251+Q251+S251+U251+W251+Y251+AA251+AC251+AE251+AG251+AI251+AK251)</f>
        <v>0</v>
      </c>
      <c r="F251" s="2492">
        <f t="shared" si="545"/>
        <v>0</v>
      </c>
      <c r="G251" s="1019"/>
      <c r="H251" s="1020"/>
      <c r="I251" s="2596"/>
      <c r="J251" s="1020"/>
      <c r="K251" s="2596"/>
      <c r="L251" s="1020"/>
      <c r="M251" s="2596"/>
      <c r="N251" s="1020"/>
      <c r="O251" s="2596"/>
      <c r="P251" s="1020"/>
      <c r="Q251" s="2596"/>
      <c r="R251" s="1020"/>
      <c r="S251" s="2596"/>
      <c r="T251" s="2076"/>
      <c r="U251" s="2596"/>
      <c r="V251" s="2076"/>
      <c r="W251" s="2596"/>
      <c r="X251" s="2076"/>
      <c r="Y251" s="2596"/>
      <c r="Z251" s="2076"/>
      <c r="AA251" s="2596"/>
      <c r="AB251" s="2076"/>
      <c r="AC251" s="2596"/>
      <c r="AD251" s="2076"/>
      <c r="AE251" s="2596"/>
      <c r="AF251" s="2076"/>
      <c r="AG251" s="2596"/>
      <c r="AH251" s="2076"/>
      <c r="AI251" s="2596"/>
      <c r="AJ251" s="2076"/>
      <c r="AK251" s="2596"/>
      <c r="AL251" s="2076"/>
      <c r="AM251" s="374"/>
      <c r="AN251" s="2597"/>
      <c r="AO251" s="1015"/>
      <c r="AP251" s="1021"/>
      <c r="AQ251" s="2595"/>
      <c r="AR251" s="2596"/>
      <c r="AS251" s="1021"/>
      <c r="AT251" s="1019"/>
      <c r="AU251" s="2076"/>
      <c r="AV251" s="1021"/>
      <c r="AW251" s="1019"/>
      <c r="AX251" s="2076"/>
      <c r="AY251" s="240" t="str">
        <f t="shared" si="532"/>
        <v/>
      </c>
      <c r="CA251" s="2486" t="str">
        <f t="shared" si="533"/>
        <v/>
      </c>
      <c r="CB251" s="2486" t="str">
        <f t="shared" si="534"/>
        <v/>
      </c>
      <c r="CC251" s="2500"/>
      <c r="CD251" s="2500"/>
      <c r="CE251" s="2500"/>
      <c r="CF251" s="2486" t="str">
        <f t="shared" si="535"/>
        <v/>
      </c>
      <c r="CG251" s="2500"/>
      <c r="CH251" s="2486" t="str">
        <f t="shared" si="536"/>
        <v/>
      </c>
      <c r="CI251" s="2486" t="str">
        <f t="shared" si="537"/>
        <v/>
      </c>
      <c r="CJ251" s="2500"/>
      <c r="CK251" s="2486" t="str">
        <f t="shared" si="538"/>
        <v/>
      </c>
      <c r="CL251" s="2486" t="str">
        <f t="shared" si="539"/>
        <v/>
      </c>
      <c r="CM251" s="505"/>
      <c r="CN251" s="505"/>
      <c r="CO251" s="2487">
        <f t="shared" si="540"/>
        <v>0</v>
      </c>
      <c r="CP251" s="2487">
        <f t="shared" si="541"/>
        <v>0</v>
      </c>
      <c r="CQ251" s="2500"/>
      <c r="CR251" s="2500"/>
      <c r="CS251" s="2500"/>
      <c r="CT251" s="2487">
        <f t="shared" si="542"/>
        <v>0</v>
      </c>
      <c r="CU251" s="2500"/>
      <c r="CV251" s="2487">
        <f t="shared" ref="CV251:CW251" si="546">IF(AND($D251&gt;0,AT251=""),1,IF(AT251&gt;$D251,1,0))</f>
        <v>0</v>
      </c>
      <c r="CW251" s="2487">
        <f t="shared" si="546"/>
        <v>0</v>
      </c>
      <c r="CX251" s="2500"/>
      <c r="CY251" s="2487">
        <f t="shared" ref="CY251:CZ251" si="547">IF(AND($D251&gt;0,AW251=""),1,IF(AW251&gt;$D251,1,0))</f>
        <v>0</v>
      </c>
      <c r="CZ251" s="2487">
        <f t="shared" si="547"/>
        <v>0</v>
      </c>
    </row>
    <row r="252" spans="1:104" ht="15" customHeight="1" x14ac:dyDescent="0.25">
      <c r="A252" s="3132" t="s">
        <v>1879</v>
      </c>
      <c r="B252" s="3396" t="s">
        <v>1880</v>
      </c>
      <c r="C252" s="3292"/>
      <c r="D252" s="1003">
        <f t="shared" si="530"/>
        <v>0</v>
      </c>
      <c r="E252" s="945">
        <f t="shared" ref="E252:F252" si="548">SUM(G252++I252+K252+M252+O252+Q252+S252+U252+W252+Y252+AA252+AC252+AE252+AG252+AI252+AK252)</f>
        <v>0</v>
      </c>
      <c r="F252" s="904">
        <f t="shared" si="548"/>
        <v>0</v>
      </c>
      <c r="G252" s="714"/>
      <c r="H252" s="715"/>
      <c r="I252" s="2351"/>
      <c r="J252" s="715"/>
      <c r="K252" s="2351"/>
      <c r="L252" s="715"/>
      <c r="M252" s="2351"/>
      <c r="N252" s="715"/>
      <c r="O252" s="2351"/>
      <c r="P252" s="715"/>
      <c r="Q252" s="2351"/>
      <c r="R252" s="715"/>
      <c r="S252" s="2351"/>
      <c r="T252" s="2053"/>
      <c r="U252" s="2351"/>
      <c r="V252" s="2053"/>
      <c r="W252" s="2351"/>
      <c r="X252" s="2053"/>
      <c r="Y252" s="2351"/>
      <c r="Z252" s="2053"/>
      <c r="AA252" s="2351"/>
      <c r="AB252" s="2053"/>
      <c r="AC252" s="2351"/>
      <c r="AD252" s="2053"/>
      <c r="AE252" s="2351"/>
      <c r="AF252" s="2053"/>
      <c r="AG252" s="2351"/>
      <c r="AH252" s="2053"/>
      <c r="AI252" s="2351"/>
      <c r="AJ252" s="2053"/>
      <c r="AK252" s="2351"/>
      <c r="AL252" s="2053"/>
      <c r="AM252" s="2081"/>
      <c r="AN252" s="2598"/>
      <c r="AO252" s="714"/>
      <c r="AP252" s="2599"/>
      <c r="AQ252" s="2351"/>
      <c r="AR252" s="2600"/>
      <c r="AS252" s="1016"/>
      <c r="AT252" s="2601"/>
      <c r="AU252" s="2083"/>
      <c r="AV252" s="1016"/>
      <c r="AW252" s="2601"/>
      <c r="AX252" s="2083"/>
      <c r="AY252" s="240" t="str">
        <f t="shared" si="532"/>
        <v/>
      </c>
      <c r="CA252" s="2486" t="str">
        <f t="shared" si="533"/>
        <v/>
      </c>
      <c r="CB252" s="2486" t="str">
        <f t="shared" si="534"/>
        <v/>
      </c>
      <c r="CC252" s="2486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486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486" t="str">
        <f t="shared" ref="CE252:CE253" si="549">IF(AND($D252&gt;0,AQ252="")," * No olvide digitar la variable Inasistente. Digite cero si no tiene.",IF(AQ252&gt;$D252," * La variable Insasistente no puede superar el Total Ambos Sexos.",""))</f>
        <v/>
      </c>
      <c r="CF252" s="2486" t="str">
        <f t="shared" si="535"/>
        <v/>
      </c>
      <c r="CG252" s="2500"/>
      <c r="CH252" s="2486" t="str">
        <f t="shared" si="536"/>
        <v/>
      </c>
      <c r="CI252" s="2486" t="str">
        <f t="shared" si="537"/>
        <v/>
      </c>
      <c r="CJ252" s="2500"/>
      <c r="CK252" s="2486" t="str">
        <f t="shared" si="538"/>
        <v/>
      </c>
      <c r="CL252" s="2486" t="str">
        <f t="shared" si="539"/>
        <v/>
      </c>
      <c r="CM252" s="505"/>
      <c r="CN252" s="505"/>
      <c r="CO252" s="2487">
        <f t="shared" si="540"/>
        <v>0</v>
      </c>
      <c r="CP252" s="2487">
        <f t="shared" si="541"/>
        <v>0</v>
      </c>
      <c r="CQ252" s="2487">
        <f t="shared" ref="CQ252:CT252" si="550">IF(AND($D252&gt;0,AO252=""),1,IF(AO252&gt;$D252,1,0))</f>
        <v>0</v>
      </c>
      <c r="CR252" s="2487">
        <f t="shared" si="550"/>
        <v>0</v>
      </c>
      <c r="CS252" s="2487">
        <f t="shared" si="550"/>
        <v>0</v>
      </c>
      <c r="CT252" s="2487">
        <f t="shared" si="550"/>
        <v>0</v>
      </c>
      <c r="CU252" s="2500"/>
      <c r="CV252" s="2487">
        <f t="shared" ref="CV252:CW252" si="551">IF(AND($D252&gt;0,AT252=""),1,IF(AT252&gt;$D252,1,0))</f>
        <v>0</v>
      </c>
      <c r="CW252" s="2487">
        <f t="shared" si="551"/>
        <v>0</v>
      </c>
      <c r="CX252" s="2500"/>
      <c r="CY252" s="2487">
        <f t="shared" ref="CY252:CZ252" si="552">IF(AND($D252&gt;0,AW252=""),1,IF(AW252&gt;$D252,1,0))</f>
        <v>0</v>
      </c>
      <c r="CZ252" s="2487">
        <f t="shared" si="552"/>
        <v>0</v>
      </c>
    </row>
    <row r="253" spans="1:104" ht="15" customHeight="1" x14ac:dyDescent="0.25">
      <c r="A253" s="3128"/>
      <c r="B253" s="3391" t="s">
        <v>1881</v>
      </c>
      <c r="C253" s="3157"/>
      <c r="D253" s="1022">
        <f t="shared" si="530"/>
        <v>0</v>
      </c>
      <c r="E253" s="947">
        <f t="shared" ref="E253:F253" si="553">SUM(G253++I253+K253+M253+O253+Q253+S253+U253+W253+Y253+AA253+AC253+AE253+AG253+AI253+AK253)</f>
        <v>0</v>
      </c>
      <c r="F253" s="954">
        <f t="shared" si="553"/>
        <v>0</v>
      </c>
      <c r="G253" s="717"/>
      <c r="H253" s="718"/>
      <c r="I253" s="2352"/>
      <c r="J253" s="718"/>
      <c r="K253" s="2352"/>
      <c r="L253" s="718"/>
      <c r="M253" s="2352"/>
      <c r="N253" s="718"/>
      <c r="O253" s="2352"/>
      <c r="P253" s="718"/>
      <c r="Q253" s="2352"/>
      <c r="R253" s="718"/>
      <c r="S253" s="2352"/>
      <c r="T253" s="2058"/>
      <c r="U253" s="2352"/>
      <c r="V253" s="2058"/>
      <c r="W253" s="2352"/>
      <c r="X253" s="2058"/>
      <c r="Y253" s="2352"/>
      <c r="Z253" s="2058"/>
      <c r="AA253" s="2352"/>
      <c r="AB253" s="2058"/>
      <c r="AC253" s="2352"/>
      <c r="AD253" s="2058"/>
      <c r="AE253" s="2352"/>
      <c r="AF253" s="2058"/>
      <c r="AG253" s="2352"/>
      <c r="AH253" s="2058"/>
      <c r="AI253" s="2352"/>
      <c r="AJ253" s="2058"/>
      <c r="AK253" s="2352"/>
      <c r="AL253" s="2058"/>
      <c r="AM253" s="360"/>
      <c r="AN253" s="2602"/>
      <c r="AO253" s="1015"/>
      <c r="AP253" s="1016"/>
      <c r="AQ253" s="2600"/>
      <c r="AR253" s="2352"/>
      <c r="AS253" s="1016"/>
      <c r="AT253" s="717"/>
      <c r="AU253" s="2058"/>
      <c r="AV253" s="1016"/>
      <c r="AW253" s="717"/>
      <c r="AX253" s="2058"/>
      <c r="AY253" s="240" t="str">
        <f t="shared" si="532"/>
        <v/>
      </c>
      <c r="CA253" s="2486" t="str">
        <f t="shared" si="533"/>
        <v/>
      </c>
      <c r="CB253" s="2486" t="str">
        <f t="shared" si="534"/>
        <v/>
      </c>
      <c r="CC253" s="2500"/>
      <c r="CD253" s="2500"/>
      <c r="CE253" s="2486" t="str">
        <f t="shared" si="549"/>
        <v/>
      </c>
      <c r="CF253" s="2486" t="str">
        <f t="shared" si="535"/>
        <v/>
      </c>
      <c r="CG253" s="2500"/>
      <c r="CH253" s="2486" t="str">
        <f t="shared" si="536"/>
        <v/>
      </c>
      <c r="CI253" s="2486" t="str">
        <f t="shared" si="537"/>
        <v/>
      </c>
      <c r="CJ253" s="2500"/>
      <c r="CK253" s="2486" t="str">
        <f t="shared" si="538"/>
        <v/>
      </c>
      <c r="CL253" s="2486" t="str">
        <f t="shared" si="539"/>
        <v/>
      </c>
      <c r="CM253" s="505"/>
      <c r="CN253" s="505"/>
      <c r="CO253" s="2487">
        <f t="shared" si="540"/>
        <v>0</v>
      </c>
      <c r="CP253" s="2487">
        <f t="shared" si="541"/>
        <v>0</v>
      </c>
      <c r="CQ253" s="2500"/>
      <c r="CR253" s="2500"/>
      <c r="CS253" s="2487">
        <f t="shared" ref="CS253:CT253" si="554">IF(AND($D253&gt;0,AQ253=""),1,IF(AQ253&gt;$D253,1,0))</f>
        <v>0</v>
      </c>
      <c r="CT253" s="2487">
        <f t="shared" si="554"/>
        <v>0</v>
      </c>
      <c r="CU253" s="2500"/>
      <c r="CV253" s="2487">
        <f t="shared" ref="CV253:CW253" si="555">IF(AND($D253&gt;0,AT253=""),1,IF(AT253&gt;$D253,1,0))</f>
        <v>0</v>
      </c>
      <c r="CW253" s="2487">
        <f t="shared" si="555"/>
        <v>0</v>
      </c>
      <c r="CX253" s="2500"/>
      <c r="CY253" s="2487">
        <f t="shared" ref="CY253:CZ253" si="556">IF(AND($D253&gt;0,AW253=""),1,IF(AW253&gt;$D253,1,0))</f>
        <v>0</v>
      </c>
      <c r="CZ253" s="2487">
        <f t="shared" si="556"/>
        <v>0</v>
      </c>
    </row>
    <row r="254" spans="1:104" ht="15" customHeight="1" x14ac:dyDescent="0.25">
      <c r="A254" s="3128"/>
      <c r="B254" s="3391" t="s">
        <v>1882</v>
      </c>
      <c r="C254" s="3157"/>
      <c r="D254" s="1022">
        <f t="shared" si="530"/>
        <v>0</v>
      </c>
      <c r="E254" s="947">
        <f t="shared" ref="E254:F254" si="557">SUM(G254++I254+K254+M254+O254+Q254+S254+U254+W254+Y254+AA254+AC254+AE254+AG254+AI254+AK254)</f>
        <v>0</v>
      </c>
      <c r="F254" s="954">
        <f t="shared" si="557"/>
        <v>0</v>
      </c>
      <c r="G254" s="717"/>
      <c r="H254" s="718"/>
      <c r="I254" s="2352"/>
      <c r="J254" s="718"/>
      <c r="K254" s="2352"/>
      <c r="L254" s="718"/>
      <c r="M254" s="2352"/>
      <c r="N254" s="718"/>
      <c r="O254" s="2352"/>
      <c r="P254" s="718"/>
      <c r="Q254" s="2352"/>
      <c r="R254" s="718"/>
      <c r="S254" s="2352"/>
      <c r="T254" s="2058"/>
      <c r="U254" s="2352"/>
      <c r="V254" s="2058"/>
      <c r="W254" s="2352"/>
      <c r="X254" s="2058"/>
      <c r="Y254" s="2352"/>
      <c r="Z254" s="2058"/>
      <c r="AA254" s="2352"/>
      <c r="AB254" s="2058"/>
      <c r="AC254" s="2352"/>
      <c r="AD254" s="2058"/>
      <c r="AE254" s="2352"/>
      <c r="AF254" s="2058"/>
      <c r="AG254" s="2352"/>
      <c r="AH254" s="2058"/>
      <c r="AI254" s="2352"/>
      <c r="AJ254" s="2058"/>
      <c r="AK254" s="2352"/>
      <c r="AL254" s="2058"/>
      <c r="AM254" s="360"/>
      <c r="AN254" s="2602"/>
      <c r="AO254" s="1015"/>
      <c r="AP254" s="1016"/>
      <c r="AQ254" s="2603"/>
      <c r="AR254" s="2352"/>
      <c r="AS254" s="1016"/>
      <c r="AT254" s="717"/>
      <c r="AU254" s="2058"/>
      <c r="AV254" s="1016"/>
      <c r="AW254" s="717"/>
      <c r="AX254" s="2058"/>
      <c r="AY254" s="240" t="str">
        <f t="shared" si="532"/>
        <v/>
      </c>
      <c r="CA254" s="2486" t="str">
        <f t="shared" si="533"/>
        <v/>
      </c>
      <c r="CB254" s="2486" t="str">
        <f t="shared" si="534"/>
        <v/>
      </c>
      <c r="CC254" s="2500"/>
      <c r="CD254" s="2500"/>
      <c r="CE254" s="2500"/>
      <c r="CF254" s="2486" t="str">
        <f t="shared" si="535"/>
        <v/>
      </c>
      <c r="CG254" s="2500"/>
      <c r="CH254" s="2486" t="str">
        <f t="shared" si="536"/>
        <v/>
      </c>
      <c r="CI254" s="2486" t="str">
        <f t="shared" si="537"/>
        <v/>
      </c>
      <c r="CJ254" s="2500"/>
      <c r="CK254" s="2486" t="str">
        <f t="shared" si="538"/>
        <v/>
      </c>
      <c r="CL254" s="2486" t="str">
        <f t="shared" si="539"/>
        <v/>
      </c>
      <c r="CM254" s="505"/>
      <c r="CN254" s="505"/>
      <c r="CO254" s="2487">
        <f t="shared" si="540"/>
        <v>0</v>
      </c>
      <c r="CP254" s="2487">
        <f t="shared" si="541"/>
        <v>0</v>
      </c>
      <c r="CQ254" s="2500"/>
      <c r="CR254" s="2500"/>
      <c r="CS254" s="2500"/>
      <c r="CT254" s="2487">
        <f t="shared" ref="CT254:CT257" si="558">IF(AND($D254&gt;0,AR254=""),1,IF(AR254&gt;$D254,1,0))</f>
        <v>0</v>
      </c>
      <c r="CU254" s="2500"/>
      <c r="CV254" s="2487">
        <f t="shared" ref="CV254:CW254" si="559">IF(AND($D254&gt;0,AT254=""),1,IF(AT254&gt;$D254,1,0))</f>
        <v>0</v>
      </c>
      <c r="CW254" s="2487">
        <f t="shared" si="559"/>
        <v>0</v>
      </c>
      <c r="CX254" s="2500"/>
      <c r="CY254" s="2487">
        <f t="shared" ref="CY254:CZ254" si="560">IF(AND($D254&gt;0,AW254=""),1,IF(AW254&gt;$D254,1,0))</f>
        <v>0</v>
      </c>
      <c r="CZ254" s="2487">
        <f t="shared" si="560"/>
        <v>0</v>
      </c>
    </row>
    <row r="255" spans="1:104" ht="15" customHeight="1" x14ac:dyDescent="0.25">
      <c r="A255" s="3128"/>
      <c r="B255" s="3391" t="s">
        <v>1883</v>
      </c>
      <c r="C255" s="3157"/>
      <c r="D255" s="1022">
        <f t="shared" si="530"/>
        <v>0</v>
      </c>
      <c r="E255" s="947">
        <f t="shared" ref="E255:F255" si="561">SUM(G255++I255+K255+M255+O255+Q255+S255+U255+W255+Y255+AA255+AC255+AE255+AG255+AI255+AK255)</f>
        <v>0</v>
      </c>
      <c r="F255" s="954">
        <f t="shared" si="561"/>
        <v>0</v>
      </c>
      <c r="G255" s="2604"/>
      <c r="H255" s="2605"/>
      <c r="I255" s="2606"/>
      <c r="J255" s="2605"/>
      <c r="K255" s="2606"/>
      <c r="L255" s="2605"/>
      <c r="M255" s="2606"/>
      <c r="N255" s="2605"/>
      <c r="O255" s="2606"/>
      <c r="P255" s="2605"/>
      <c r="Q255" s="2606"/>
      <c r="R255" s="2605"/>
      <c r="S255" s="2606"/>
      <c r="T255" s="382"/>
      <c r="U255" s="2606"/>
      <c r="V255" s="382"/>
      <c r="W255" s="2606"/>
      <c r="X255" s="382"/>
      <c r="Y255" s="2606"/>
      <c r="Z255" s="382"/>
      <c r="AA255" s="2606"/>
      <c r="AB255" s="382"/>
      <c r="AC255" s="2606"/>
      <c r="AD255" s="382"/>
      <c r="AE255" s="2606"/>
      <c r="AF255" s="382"/>
      <c r="AG255" s="2606"/>
      <c r="AH255" s="382"/>
      <c r="AI255" s="2606"/>
      <c r="AJ255" s="382"/>
      <c r="AK255" s="2606"/>
      <c r="AL255" s="382"/>
      <c r="AM255" s="2067"/>
      <c r="AN255" s="2607"/>
      <c r="AO255" s="1015"/>
      <c r="AP255" s="1016"/>
      <c r="AQ255" s="2603"/>
      <c r="AR255" s="2606"/>
      <c r="AS255" s="1016"/>
      <c r="AT255" s="2604"/>
      <c r="AU255" s="382"/>
      <c r="AV255" s="2058"/>
      <c r="AW255" s="2604"/>
      <c r="AX255" s="382"/>
      <c r="AY255" s="240" t="str">
        <f t="shared" si="532"/>
        <v/>
      </c>
      <c r="CA255" s="2486" t="str">
        <f t="shared" si="533"/>
        <v/>
      </c>
      <c r="CB255" s="2486" t="str">
        <f t="shared" si="534"/>
        <v/>
      </c>
      <c r="CC255" s="2500"/>
      <c r="CD255" s="2500"/>
      <c r="CE255" s="2500"/>
      <c r="CF255" s="2486" t="str">
        <f t="shared" si="535"/>
        <v/>
      </c>
      <c r="CG255" s="2500"/>
      <c r="CH255" s="2486" t="str">
        <f t="shared" si="536"/>
        <v/>
      </c>
      <c r="CI255" s="2486" t="str">
        <f t="shared" si="537"/>
        <v/>
      </c>
      <c r="CJ255" s="2486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486" t="str">
        <f t="shared" si="538"/>
        <v/>
      </c>
      <c r="CL255" s="2486" t="str">
        <f t="shared" si="539"/>
        <v/>
      </c>
      <c r="CM255" s="505"/>
      <c r="CN255" s="505"/>
      <c r="CO255" s="2487">
        <f t="shared" si="540"/>
        <v>0</v>
      </c>
      <c r="CP255" s="2487">
        <f t="shared" si="541"/>
        <v>0</v>
      </c>
      <c r="CQ255" s="2500"/>
      <c r="CR255" s="2500"/>
      <c r="CS255" s="2500"/>
      <c r="CT255" s="2487">
        <f t="shared" si="558"/>
        <v>0</v>
      </c>
      <c r="CU255" s="2500"/>
      <c r="CV255" s="2487">
        <f t="shared" ref="CV255:CZ255" si="562">IF(AND($D255&gt;0,AT255=""),1,IF(AT255&gt;$D255,1,0))</f>
        <v>0</v>
      </c>
      <c r="CW255" s="2487">
        <f t="shared" si="562"/>
        <v>0</v>
      </c>
      <c r="CX255" s="2487">
        <f t="shared" si="562"/>
        <v>0</v>
      </c>
      <c r="CY255" s="2487">
        <f t="shared" si="562"/>
        <v>0</v>
      </c>
      <c r="CZ255" s="2487">
        <f t="shared" si="562"/>
        <v>0</v>
      </c>
    </row>
    <row r="256" spans="1:104" ht="15" customHeight="1" x14ac:dyDescent="0.25">
      <c r="A256" s="3128"/>
      <c r="B256" s="3391" t="s">
        <v>1884</v>
      </c>
      <c r="C256" s="3157"/>
      <c r="D256" s="1022">
        <f t="shared" si="530"/>
        <v>0</v>
      </c>
      <c r="E256" s="947">
        <f t="shared" ref="E256:F256" si="563">SUM(G256++I256+K256+M256+O256+Q256+S256+U256+W256+Y256+AA256+AC256+AE256+AG256+AI256+AK256)</f>
        <v>0</v>
      </c>
      <c r="F256" s="954">
        <f t="shared" si="563"/>
        <v>0</v>
      </c>
      <c r="G256" s="2604"/>
      <c r="H256" s="2605"/>
      <c r="I256" s="2606"/>
      <c r="J256" s="2605"/>
      <c r="K256" s="2606"/>
      <c r="L256" s="2605"/>
      <c r="M256" s="2606"/>
      <c r="N256" s="2605"/>
      <c r="O256" s="2606"/>
      <c r="P256" s="2605"/>
      <c r="Q256" s="2606"/>
      <c r="R256" s="2605"/>
      <c r="S256" s="2606"/>
      <c r="T256" s="382"/>
      <c r="U256" s="2606"/>
      <c r="V256" s="382"/>
      <c r="W256" s="2606"/>
      <c r="X256" s="382"/>
      <c r="Y256" s="2606"/>
      <c r="Z256" s="382"/>
      <c r="AA256" s="2606"/>
      <c r="AB256" s="382"/>
      <c r="AC256" s="2606"/>
      <c r="AD256" s="382"/>
      <c r="AE256" s="2606"/>
      <c r="AF256" s="382"/>
      <c r="AG256" s="2606"/>
      <c r="AH256" s="382"/>
      <c r="AI256" s="2606"/>
      <c r="AJ256" s="382"/>
      <c r="AK256" s="2606"/>
      <c r="AL256" s="382"/>
      <c r="AM256" s="2067"/>
      <c r="AN256" s="2607"/>
      <c r="AO256" s="2608"/>
      <c r="AP256" s="2609"/>
      <c r="AQ256" s="2610"/>
      <c r="AR256" s="2606"/>
      <c r="AS256" s="2609"/>
      <c r="AT256" s="2604"/>
      <c r="AU256" s="382"/>
      <c r="AV256" s="2609"/>
      <c r="AW256" s="2604"/>
      <c r="AX256" s="382"/>
      <c r="AY256" s="240" t="str">
        <f t="shared" si="532"/>
        <v/>
      </c>
      <c r="CA256" s="2486" t="str">
        <f t="shared" si="533"/>
        <v/>
      </c>
      <c r="CB256" s="2486" t="str">
        <f t="shared" si="534"/>
        <v/>
      </c>
      <c r="CC256" s="2500"/>
      <c r="CD256" s="2500"/>
      <c r="CE256" s="2500"/>
      <c r="CF256" s="2486" t="str">
        <f t="shared" si="535"/>
        <v/>
      </c>
      <c r="CG256" s="2500"/>
      <c r="CH256" s="2486" t="str">
        <f t="shared" si="536"/>
        <v/>
      </c>
      <c r="CI256" s="2486" t="str">
        <f t="shared" si="537"/>
        <v/>
      </c>
      <c r="CJ256" s="2500"/>
      <c r="CK256" s="2486" t="str">
        <f t="shared" si="538"/>
        <v/>
      </c>
      <c r="CL256" s="2486" t="str">
        <f t="shared" si="539"/>
        <v/>
      </c>
      <c r="CM256" s="505"/>
      <c r="CN256" s="505"/>
      <c r="CO256" s="2487">
        <f t="shared" si="540"/>
        <v>0</v>
      </c>
      <c r="CP256" s="2487">
        <f t="shared" si="541"/>
        <v>0</v>
      </c>
      <c r="CQ256" s="2500"/>
      <c r="CR256" s="2500"/>
      <c r="CS256" s="2500"/>
      <c r="CT256" s="2487">
        <f t="shared" si="558"/>
        <v>0</v>
      </c>
      <c r="CU256" s="2500"/>
      <c r="CV256" s="2487">
        <f t="shared" ref="CV256:CW256" si="564">IF(AND($D256&gt;0,AT256=""),1,IF(AT256&gt;$D256,1,0))</f>
        <v>0</v>
      </c>
      <c r="CW256" s="2487">
        <f t="shared" si="564"/>
        <v>0</v>
      </c>
      <c r="CX256" s="2500"/>
      <c r="CY256" s="2487">
        <f t="shared" ref="CY256:CZ256" si="565">IF(AND($D256&gt;0,AW256=""),1,IF(AW256&gt;$D256,1,0))</f>
        <v>0</v>
      </c>
      <c r="CZ256" s="2487">
        <f t="shared" si="565"/>
        <v>0</v>
      </c>
    </row>
    <row r="257" spans="1:104" ht="15" customHeight="1" x14ac:dyDescent="0.25">
      <c r="A257" s="3129"/>
      <c r="B257" s="3410" t="s">
        <v>1885</v>
      </c>
      <c r="C257" s="3205"/>
      <c r="D257" s="875">
        <f t="shared" si="530"/>
        <v>0</v>
      </c>
      <c r="E257" s="2515">
        <f t="shared" ref="E257:F257" si="566">SUM(+I257+K257+M257+O257+Q257+S257+U257+W257+Y257+AA257+AC257+AE257+AG257+AI257+AK257)</f>
        <v>0</v>
      </c>
      <c r="F257" s="2492">
        <f t="shared" si="566"/>
        <v>0</v>
      </c>
      <c r="G257" s="2596"/>
      <c r="H257" s="1020"/>
      <c r="I257" s="2596"/>
      <c r="J257" s="1020"/>
      <c r="K257" s="2596"/>
      <c r="L257" s="1020"/>
      <c r="M257" s="2596"/>
      <c r="N257" s="1020"/>
      <c r="O257" s="2596"/>
      <c r="P257" s="1020"/>
      <c r="Q257" s="2596"/>
      <c r="R257" s="1020"/>
      <c r="S257" s="2596"/>
      <c r="T257" s="2076"/>
      <c r="U257" s="2596"/>
      <c r="V257" s="2076"/>
      <c r="W257" s="2596"/>
      <c r="X257" s="2076"/>
      <c r="Y257" s="2596"/>
      <c r="Z257" s="2076"/>
      <c r="AA257" s="2596"/>
      <c r="AB257" s="2076"/>
      <c r="AC257" s="2596"/>
      <c r="AD257" s="2076"/>
      <c r="AE257" s="2596"/>
      <c r="AF257" s="2076"/>
      <c r="AG257" s="2596"/>
      <c r="AH257" s="2076"/>
      <c r="AI257" s="2596"/>
      <c r="AJ257" s="2076"/>
      <c r="AK257" s="2596"/>
      <c r="AL257" s="2076"/>
      <c r="AM257" s="374"/>
      <c r="AN257" s="2597"/>
      <c r="AO257" s="1023"/>
      <c r="AP257" s="1021"/>
      <c r="AQ257" s="2611"/>
      <c r="AR257" s="2596"/>
      <c r="AS257" s="1021"/>
      <c r="AT257" s="1019"/>
      <c r="AU257" s="2076"/>
      <c r="AV257" s="1021"/>
      <c r="AW257" s="1019"/>
      <c r="AX257" s="2076"/>
      <c r="AY257" s="240" t="str">
        <f t="shared" si="532"/>
        <v/>
      </c>
      <c r="CA257" s="2486" t="str">
        <f t="shared" si="533"/>
        <v/>
      </c>
      <c r="CB257" s="2486" t="str">
        <f t="shared" si="534"/>
        <v/>
      </c>
      <c r="CC257" s="2500"/>
      <c r="CD257" s="2500"/>
      <c r="CE257" s="2500"/>
      <c r="CF257" s="2486" t="str">
        <f t="shared" si="535"/>
        <v/>
      </c>
      <c r="CG257" s="2500"/>
      <c r="CH257" s="2486" t="str">
        <f t="shared" si="536"/>
        <v/>
      </c>
      <c r="CI257" s="2486" t="str">
        <f t="shared" si="537"/>
        <v/>
      </c>
      <c r="CJ257" s="2500"/>
      <c r="CK257" s="2486" t="str">
        <f t="shared" si="538"/>
        <v/>
      </c>
      <c r="CL257" s="2486" t="str">
        <f t="shared" si="539"/>
        <v/>
      </c>
      <c r="CM257" s="505"/>
      <c r="CN257" s="505"/>
      <c r="CO257" s="2487">
        <f t="shared" si="540"/>
        <v>0</v>
      </c>
      <c r="CP257" s="2487">
        <f t="shared" si="541"/>
        <v>0</v>
      </c>
      <c r="CQ257" s="2500"/>
      <c r="CR257" s="2500"/>
      <c r="CS257" s="2500"/>
      <c r="CT257" s="2487">
        <f t="shared" si="558"/>
        <v>0</v>
      </c>
      <c r="CU257" s="2500"/>
      <c r="CV257" s="2487">
        <f t="shared" ref="CV257:CW257" si="567">IF(AND($D257&gt;0,AT257=""),1,IF(AT257&gt;$D257,1,0))</f>
        <v>0</v>
      </c>
      <c r="CW257" s="2487">
        <f t="shared" si="567"/>
        <v>0</v>
      </c>
      <c r="CX257" s="2500"/>
      <c r="CY257" s="2487">
        <f t="shared" ref="CY257:CZ257" si="568">IF(AND($D257&gt;0,AW257=""),1,IF(AW257&gt;$D257,1,0))</f>
        <v>0</v>
      </c>
      <c r="CZ257" s="2487">
        <f t="shared" si="568"/>
        <v>0</v>
      </c>
    </row>
    <row r="258" spans="1:104" ht="15" customHeight="1" x14ac:dyDescent="0.25">
      <c r="A258" s="3132" t="s">
        <v>1689</v>
      </c>
      <c r="B258" s="3396" t="s">
        <v>1880</v>
      </c>
      <c r="C258" s="3292"/>
      <c r="D258" s="1003">
        <f t="shared" si="530"/>
        <v>0</v>
      </c>
      <c r="E258" s="945">
        <f t="shared" ref="E258:F258" si="569">SUM(O258+Q258+S258+U258+W258+Y258+AA258+AC258+AE258+AG258+AI258+AK258)</f>
        <v>0</v>
      </c>
      <c r="F258" s="904">
        <f t="shared" si="569"/>
        <v>0</v>
      </c>
      <c r="G258" s="708"/>
      <c r="H258" s="2349"/>
      <c r="I258" s="708"/>
      <c r="J258" s="2349"/>
      <c r="K258" s="708"/>
      <c r="L258" s="2349"/>
      <c r="M258" s="708"/>
      <c r="N258" s="2349"/>
      <c r="O258" s="2351"/>
      <c r="P258" s="715"/>
      <c r="Q258" s="2351"/>
      <c r="R258" s="715"/>
      <c r="S258" s="2351"/>
      <c r="T258" s="2053"/>
      <c r="U258" s="2351"/>
      <c r="V258" s="2053"/>
      <c r="W258" s="2351"/>
      <c r="X258" s="2053"/>
      <c r="Y258" s="2351"/>
      <c r="Z258" s="2053"/>
      <c r="AA258" s="2351"/>
      <c r="AB258" s="2053"/>
      <c r="AC258" s="2351"/>
      <c r="AD258" s="2053"/>
      <c r="AE258" s="2351"/>
      <c r="AF258" s="2053"/>
      <c r="AG258" s="2351"/>
      <c r="AH258" s="2053"/>
      <c r="AI258" s="2351"/>
      <c r="AJ258" s="2053"/>
      <c r="AK258" s="2351"/>
      <c r="AL258" s="2053"/>
      <c r="AM258" s="2081"/>
      <c r="AN258" s="2598"/>
      <c r="AO258" s="714"/>
      <c r="AP258" s="2599"/>
      <c r="AQ258" s="2351"/>
      <c r="AR258" s="2600"/>
      <c r="AS258" s="1016"/>
      <c r="AT258" s="2601"/>
      <c r="AU258" s="2083"/>
      <c r="AV258" s="1016"/>
      <c r="AW258" s="2601"/>
      <c r="AX258" s="2083"/>
      <c r="AY258" s="240" t="str">
        <f t="shared" si="532"/>
        <v/>
      </c>
      <c r="CA258" s="2486" t="str">
        <f t="shared" si="533"/>
        <v/>
      </c>
      <c r="CB258" s="2486" t="str">
        <f t="shared" si="534"/>
        <v/>
      </c>
      <c r="CC258" s="2486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486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486" t="str">
        <f t="shared" ref="CE258:CE259" si="570">IF(AND($D258&gt;0,AQ258="")," * No olvide digitar la variable Inasistente. Digite cero si no tiene.",IF(AQ258&gt;$D258," * La variable Insasistente no puede superar el Total Ambos Sexos.",""))</f>
        <v/>
      </c>
      <c r="CF258" s="2486" t="str">
        <f t="shared" si="535"/>
        <v/>
      </c>
      <c r="CG258" s="2500"/>
      <c r="CH258" s="2486" t="str">
        <f t="shared" si="536"/>
        <v/>
      </c>
      <c r="CI258" s="2486" t="str">
        <f t="shared" si="537"/>
        <v/>
      </c>
      <c r="CJ258" s="2500"/>
      <c r="CK258" s="2486" t="str">
        <f t="shared" si="538"/>
        <v/>
      </c>
      <c r="CL258" s="2486" t="str">
        <f t="shared" si="539"/>
        <v/>
      </c>
      <c r="CM258" s="505"/>
      <c r="CN258" s="505"/>
      <c r="CO258" s="2487">
        <f t="shared" si="540"/>
        <v>0</v>
      </c>
      <c r="CP258" s="2487">
        <f t="shared" si="541"/>
        <v>0</v>
      </c>
      <c r="CQ258" s="2487">
        <f t="shared" ref="CQ258:CT258" si="571">IF(AND($D258&gt;0,AO258=""),1,IF(AO258&gt;$D258,1,0))</f>
        <v>0</v>
      </c>
      <c r="CR258" s="2487">
        <f t="shared" si="571"/>
        <v>0</v>
      </c>
      <c r="CS258" s="2487">
        <f t="shared" si="571"/>
        <v>0</v>
      </c>
      <c r="CT258" s="2487">
        <f t="shared" si="571"/>
        <v>0</v>
      </c>
      <c r="CU258" s="2500"/>
      <c r="CV258" s="2487">
        <f t="shared" ref="CV258:CW258" si="572">IF(AND($D258&gt;0,AT258=""),1,IF(AT258&gt;$D258,1,0))</f>
        <v>0</v>
      </c>
      <c r="CW258" s="2487">
        <f t="shared" si="572"/>
        <v>0</v>
      </c>
      <c r="CX258" s="2500"/>
      <c r="CY258" s="2487">
        <f t="shared" ref="CY258:CZ258" si="573">IF(AND($D258&gt;0,AW258=""),1,IF(AW258&gt;$D258,1,0))</f>
        <v>0</v>
      </c>
      <c r="CZ258" s="2487">
        <f t="shared" si="573"/>
        <v>0</v>
      </c>
    </row>
    <row r="259" spans="1:104" ht="15" customHeight="1" x14ac:dyDescent="0.25">
      <c r="A259" s="3128"/>
      <c r="B259" s="3391" t="s">
        <v>1881</v>
      </c>
      <c r="C259" s="3157"/>
      <c r="D259" s="1022">
        <f t="shared" si="530"/>
        <v>0</v>
      </c>
      <c r="E259" s="947">
        <f>SUM(O259+Q259+S259+U259+W259+Y259+AA259+AC259+AE259+AG259+AI259+AK259)</f>
        <v>0</v>
      </c>
      <c r="F259" s="954">
        <f>SUM(N259+P259+R259+T259+V259+X259+Z259+AB259+AD259+AF259+AH259+AJ259+AL259)</f>
        <v>0</v>
      </c>
      <c r="G259" s="2071"/>
      <c r="H259" s="2389"/>
      <c r="I259" s="2071"/>
      <c r="J259" s="2389"/>
      <c r="K259" s="2071"/>
      <c r="L259" s="2389"/>
      <c r="M259" s="2071"/>
      <c r="N259" s="2389"/>
      <c r="O259" s="2352"/>
      <c r="P259" s="718"/>
      <c r="Q259" s="2352"/>
      <c r="R259" s="718"/>
      <c r="S259" s="2352"/>
      <c r="T259" s="2058"/>
      <c r="U259" s="2352"/>
      <c r="V259" s="2058"/>
      <c r="W259" s="2352"/>
      <c r="X259" s="2058"/>
      <c r="Y259" s="2352"/>
      <c r="Z259" s="2058"/>
      <c r="AA259" s="2352"/>
      <c r="AB259" s="2058"/>
      <c r="AC259" s="2352"/>
      <c r="AD259" s="2058"/>
      <c r="AE259" s="2352"/>
      <c r="AF259" s="2058"/>
      <c r="AG259" s="2352"/>
      <c r="AH259" s="2058"/>
      <c r="AI259" s="2352"/>
      <c r="AJ259" s="2058"/>
      <c r="AK259" s="2352"/>
      <c r="AL259" s="2058"/>
      <c r="AM259" s="360"/>
      <c r="AN259" s="2602"/>
      <c r="AO259" s="1015"/>
      <c r="AP259" s="1016"/>
      <c r="AQ259" s="2600"/>
      <c r="AR259" s="2352"/>
      <c r="AS259" s="1016"/>
      <c r="AT259" s="717"/>
      <c r="AU259" s="2058"/>
      <c r="AV259" s="1016"/>
      <c r="AW259" s="717"/>
      <c r="AX259" s="2058"/>
      <c r="AY259" s="240" t="str">
        <f t="shared" si="532"/>
        <v/>
      </c>
      <c r="CA259" s="2486" t="str">
        <f t="shared" si="533"/>
        <v/>
      </c>
      <c r="CB259" s="2486" t="str">
        <f t="shared" si="534"/>
        <v/>
      </c>
      <c r="CC259" s="2500"/>
      <c r="CD259" s="2500"/>
      <c r="CE259" s="2486" t="str">
        <f t="shared" si="570"/>
        <v/>
      </c>
      <c r="CF259" s="2486" t="str">
        <f t="shared" si="535"/>
        <v/>
      </c>
      <c r="CG259" s="2500"/>
      <c r="CH259" s="2486" t="str">
        <f t="shared" si="536"/>
        <v/>
      </c>
      <c r="CI259" s="2486" t="str">
        <f t="shared" si="537"/>
        <v/>
      </c>
      <c r="CJ259" s="2500"/>
      <c r="CK259" s="2486" t="str">
        <f t="shared" si="538"/>
        <v/>
      </c>
      <c r="CL259" s="2486" t="str">
        <f t="shared" si="539"/>
        <v/>
      </c>
      <c r="CM259" s="505"/>
      <c r="CN259" s="505"/>
      <c r="CO259" s="2487">
        <f t="shared" si="540"/>
        <v>0</v>
      </c>
      <c r="CP259" s="2487">
        <f t="shared" si="541"/>
        <v>0</v>
      </c>
      <c r="CQ259" s="2500"/>
      <c r="CR259" s="2500"/>
      <c r="CS259" s="2487">
        <f t="shared" ref="CS259:CT259" si="574">IF(AND($D259&gt;0,AQ259=""),1,IF(AQ259&gt;$D259,1,0))</f>
        <v>0</v>
      </c>
      <c r="CT259" s="2487">
        <f t="shared" si="574"/>
        <v>0</v>
      </c>
      <c r="CU259" s="2500"/>
      <c r="CV259" s="2487">
        <f t="shared" ref="CV259:CW259" si="575">IF(AND($D259&gt;0,AT259=""),1,IF(AT259&gt;$D259,1,0))</f>
        <v>0</v>
      </c>
      <c r="CW259" s="2487">
        <f t="shared" si="575"/>
        <v>0</v>
      </c>
      <c r="CX259" s="2500"/>
      <c r="CY259" s="2487">
        <f t="shared" ref="CY259:CZ259" si="576">IF(AND($D259&gt;0,AW259=""),1,IF(AW259&gt;$D259,1,0))</f>
        <v>0</v>
      </c>
      <c r="CZ259" s="2487">
        <f t="shared" si="576"/>
        <v>0</v>
      </c>
    </row>
    <row r="260" spans="1:104" ht="15" customHeight="1" x14ac:dyDescent="0.25">
      <c r="A260" s="3128"/>
      <c r="B260" s="3391" t="s">
        <v>1882</v>
      </c>
      <c r="C260" s="3157"/>
      <c r="D260" s="1022">
        <f t="shared" si="530"/>
        <v>0</v>
      </c>
      <c r="E260" s="947">
        <f t="shared" ref="E260:F260" si="577">SUM(M260+O260+Q260+S260+U260+W260+Y260+AA260+AC260+AE260+AG260+AI260+AK260)</f>
        <v>0</v>
      </c>
      <c r="F260" s="954">
        <f t="shared" si="577"/>
        <v>0</v>
      </c>
      <c r="G260" s="2071"/>
      <c r="H260" s="2389"/>
      <c r="I260" s="2071"/>
      <c r="J260" s="2389"/>
      <c r="K260" s="2071"/>
      <c r="L260" s="2389"/>
      <c r="M260" s="2071"/>
      <c r="N260" s="2389"/>
      <c r="O260" s="2352"/>
      <c r="P260" s="718"/>
      <c r="Q260" s="2352"/>
      <c r="R260" s="718"/>
      <c r="S260" s="2352"/>
      <c r="T260" s="2058"/>
      <c r="U260" s="2352"/>
      <c r="V260" s="2058"/>
      <c r="W260" s="2352"/>
      <c r="X260" s="2058"/>
      <c r="Y260" s="2352"/>
      <c r="Z260" s="2058"/>
      <c r="AA260" s="2352"/>
      <c r="AB260" s="2058"/>
      <c r="AC260" s="2352"/>
      <c r="AD260" s="2058"/>
      <c r="AE260" s="2352"/>
      <c r="AF260" s="2058"/>
      <c r="AG260" s="2352"/>
      <c r="AH260" s="2058"/>
      <c r="AI260" s="2352"/>
      <c r="AJ260" s="2058"/>
      <c r="AK260" s="2352"/>
      <c r="AL260" s="2058"/>
      <c r="AM260" s="360"/>
      <c r="AN260" s="2602"/>
      <c r="AO260" s="1015"/>
      <c r="AP260" s="1016"/>
      <c r="AQ260" s="2603"/>
      <c r="AR260" s="2352"/>
      <c r="AS260" s="1016"/>
      <c r="AT260" s="717"/>
      <c r="AU260" s="2058"/>
      <c r="AV260" s="1016"/>
      <c r="AW260" s="717"/>
      <c r="AX260" s="2058"/>
      <c r="AY260" s="240" t="str">
        <f t="shared" si="532"/>
        <v/>
      </c>
      <c r="CA260" s="2486" t="str">
        <f t="shared" si="533"/>
        <v/>
      </c>
      <c r="CB260" s="2486" t="str">
        <f t="shared" si="534"/>
        <v/>
      </c>
      <c r="CC260" s="2500"/>
      <c r="CD260" s="2500"/>
      <c r="CE260" s="2500"/>
      <c r="CF260" s="2486" t="str">
        <f t="shared" si="535"/>
        <v/>
      </c>
      <c r="CG260" s="2500"/>
      <c r="CH260" s="2486" t="str">
        <f t="shared" si="536"/>
        <v/>
      </c>
      <c r="CI260" s="2486" t="str">
        <f t="shared" si="537"/>
        <v/>
      </c>
      <c r="CJ260" s="2500"/>
      <c r="CK260" s="2486" t="str">
        <f t="shared" si="538"/>
        <v/>
      </c>
      <c r="CL260" s="2486" t="str">
        <f t="shared" si="539"/>
        <v/>
      </c>
      <c r="CM260" s="505"/>
      <c r="CN260" s="505"/>
      <c r="CO260" s="2487">
        <f t="shared" si="540"/>
        <v>0</v>
      </c>
      <c r="CP260" s="2487">
        <f t="shared" si="541"/>
        <v>0</v>
      </c>
      <c r="CQ260" s="2500"/>
      <c r="CR260" s="2500"/>
      <c r="CS260" s="2500"/>
      <c r="CT260" s="2487">
        <f t="shared" ref="CT260:CT263" si="578">IF(AND($D260&gt;0,AR260=""),1,IF(AR260&gt;$D260,1,0))</f>
        <v>0</v>
      </c>
      <c r="CU260" s="2500"/>
      <c r="CV260" s="2487">
        <f t="shared" ref="CV260:CW260" si="579">IF(AND($D260&gt;0,AT260=""),1,IF(AT260&gt;$D260,1,0))</f>
        <v>0</v>
      </c>
      <c r="CW260" s="2487">
        <f t="shared" si="579"/>
        <v>0</v>
      </c>
      <c r="CX260" s="2500"/>
      <c r="CY260" s="2487">
        <f t="shared" ref="CY260:CZ260" si="580">IF(AND($D260&gt;0,AW260=""),1,IF(AW260&gt;$D260,1,0))</f>
        <v>0</v>
      </c>
      <c r="CZ260" s="2487">
        <f t="shared" si="580"/>
        <v>0</v>
      </c>
    </row>
    <row r="261" spans="1:104" ht="15" customHeight="1" x14ac:dyDescent="0.25">
      <c r="A261" s="3128"/>
      <c r="B261" s="3391" t="s">
        <v>1883</v>
      </c>
      <c r="C261" s="3157"/>
      <c r="D261" s="1022">
        <f t="shared" si="530"/>
        <v>0</v>
      </c>
      <c r="E261" s="947">
        <f t="shared" ref="E261:F261" si="581">SUM(M261+O261+Q261+S261+U261+W261+Y261+AA261+AC261+AE261+AG261+AI261+AK261)</f>
        <v>0</v>
      </c>
      <c r="F261" s="954">
        <f t="shared" si="581"/>
        <v>0</v>
      </c>
      <c r="G261" s="2071"/>
      <c r="H261" s="2389"/>
      <c r="I261" s="2071"/>
      <c r="J261" s="2389"/>
      <c r="K261" s="2071"/>
      <c r="L261" s="2389"/>
      <c r="M261" s="2071"/>
      <c r="N261" s="2389"/>
      <c r="O261" s="2606"/>
      <c r="P261" s="2605"/>
      <c r="Q261" s="2606"/>
      <c r="R261" s="2605"/>
      <c r="S261" s="2606"/>
      <c r="T261" s="382"/>
      <c r="U261" s="2606"/>
      <c r="V261" s="382"/>
      <c r="W261" s="2606"/>
      <c r="X261" s="382"/>
      <c r="Y261" s="2606"/>
      <c r="Z261" s="382"/>
      <c r="AA261" s="2606"/>
      <c r="AB261" s="382"/>
      <c r="AC261" s="2606"/>
      <c r="AD261" s="382"/>
      <c r="AE261" s="2606"/>
      <c r="AF261" s="382"/>
      <c r="AG261" s="2606"/>
      <c r="AH261" s="382"/>
      <c r="AI261" s="2606"/>
      <c r="AJ261" s="382"/>
      <c r="AK261" s="2606"/>
      <c r="AL261" s="382"/>
      <c r="AM261" s="2067"/>
      <c r="AN261" s="2607"/>
      <c r="AO261" s="1015"/>
      <c r="AP261" s="1016"/>
      <c r="AQ261" s="2603"/>
      <c r="AR261" s="2606"/>
      <c r="AS261" s="1016"/>
      <c r="AT261" s="2604"/>
      <c r="AU261" s="382"/>
      <c r="AV261" s="2058"/>
      <c r="AW261" s="2604"/>
      <c r="AX261" s="382"/>
      <c r="AY261" s="240" t="str">
        <f t="shared" si="532"/>
        <v/>
      </c>
      <c r="CA261" s="2486" t="str">
        <f t="shared" si="533"/>
        <v/>
      </c>
      <c r="CB261" s="2486" t="str">
        <f t="shared" si="534"/>
        <v/>
      </c>
      <c r="CC261" s="2500"/>
      <c r="CD261" s="2500"/>
      <c r="CE261" s="2500"/>
      <c r="CF261" s="2486" t="str">
        <f t="shared" si="535"/>
        <v/>
      </c>
      <c r="CG261" s="2500"/>
      <c r="CH261" s="2486" t="str">
        <f t="shared" si="536"/>
        <v/>
      </c>
      <c r="CI261" s="2486" t="str">
        <f t="shared" si="537"/>
        <v/>
      </c>
      <c r="CJ261" s="2486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486" t="str">
        <f t="shared" si="538"/>
        <v/>
      </c>
      <c r="CL261" s="2486" t="str">
        <f t="shared" si="539"/>
        <v/>
      </c>
      <c r="CM261" s="505"/>
      <c r="CN261" s="505"/>
      <c r="CO261" s="2487">
        <f t="shared" si="540"/>
        <v>0</v>
      </c>
      <c r="CP261" s="2487">
        <f t="shared" si="541"/>
        <v>0</v>
      </c>
      <c r="CQ261" s="2500"/>
      <c r="CR261" s="2500"/>
      <c r="CS261" s="2500"/>
      <c r="CT261" s="2487">
        <f t="shared" si="578"/>
        <v>0</v>
      </c>
      <c r="CU261" s="2500"/>
      <c r="CV261" s="2487">
        <f t="shared" ref="CV261:CZ261" si="582">IF(AND($D261&gt;0,AT261=""),1,IF(AT261&gt;$D261,1,0))</f>
        <v>0</v>
      </c>
      <c r="CW261" s="2487">
        <f t="shared" si="582"/>
        <v>0</v>
      </c>
      <c r="CX261" s="2487">
        <f t="shared" si="582"/>
        <v>0</v>
      </c>
      <c r="CY261" s="2487">
        <f t="shared" si="582"/>
        <v>0</v>
      </c>
      <c r="CZ261" s="2487">
        <f t="shared" si="582"/>
        <v>0</v>
      </c>
    </row>
    <row r="262" spans="1:104" ht="15" customHeight="1" x14ac:dyDescent="0.25">
      <c r="A262" s="3128"/>
      <c r="B262" s="3391" t="s">
        <v>1884</v>
      </c>
      <c r="C262" s="3157"/>
      <c r="D262" s="1022">
        <f t="shared" si="530"/>
        <v>0</v>
      </c>
      <c r="E262" s="947">
        <f t="shared" ref="E262:F262" si="583">SUM(M262+O262+Q262+S262+U262+W262+Y262+AA262+AC262+AE262+AG262+AI262+AK262)</f>
        <v>0</v>
      </c>
      <c r="F262" s="954">
        <f t="shared" si="583"/>
        <v>0</v>
      </c>
      <c r="G262" s="2071"/>
      <c r="H262" s="2389"/>
      <c r="I262" s="2071"/>
      <c r="J262" s="2389"/>
      <c r="K262" s="2071"/>
      <c r="L262" s="2389"/>
      <c r="M262" s="2071"/>
      <c r="N262" s="2389"/>
      <c r="O262" s="2606"/>
      <c r="P262" s="2605"/>
      <c r="Q262" s="2606"/>
      <c r="R262" s="2605"/>
      <c r="S262" s="2606"/>
      <c r="T262" s="382"/>
      <c r="U262" s="2606"/>
      <c r="V262" s="382"/>
      <c r="W262" s="2606"/>
      <c r="X262" s="382"/>
      <c r="Y262" s="2606"/>
      <c r="Z262" s="382"/>
      <c r="AA262" s="2606"/>
      <c r="AB262" s="382"/>
      <c r="AC262" s="2606"/>
      <c r="AD262" s="382"/>
      <c r="AE262" s="2606"/>
      <c r="AF262" s="382"/>
      <c r="AG262" s="2606"/>
      <c r="AH262" s="382"/>
      <c r="AI262" s="2606"/>
      <c r="AJ262" s="382"/>
      <c r="AK262" s="2606"/>
      <c r="AL262" s="382"/>
      <c r="AM262" s="2067"/>
      <c r="AN262" s="2607"/>
      <c r="AO262" s="2608"/>
      <c r="AP262" s="2609"/>
      <c r="AQ262" s="2610"/>
      <c r="AR262" s="2606"/>
      <c r="AS262" s="2609"/>
      <c r="AT262" s="2604"/>
      <c r="AU262" s="382"/>
      <c r="AV262" s="2609"/>
      <c r="AW262" s="2604"/>
      <c r="AX262" s="382"/>
      <c r="AY262" s="240" t="str">
        <f t="shared" si="532"/>
        <v/>
      </c>
      <c r="CA262" s="2486" t="str">
        <f t="shared" si="533"/>
        <v/>
      </c>
      <c r="CB262" s="2486" t="str">
        <f t="shared" si="534"/>
        <v/>
      </c>
      <c r="CC262" s="2500"/>
      <c r="CD262" s="2500"/>
      <c r="CE262" s="2500"/>
      <c r="CF262" s="2486" t="str">
        <f t="shared" si="535"/>
        <v/>
      </c>
      <c r="CG262" s="2500"/>
      <c r="CH262" s="2486" t="str">
        <f t="shared" si="536"/>
        <v/>
      </c>
      <c r="CI262" s="2486" t="str">
        <f t="shared" si="537"/>
        <v/>
      </c>
      <c r="CJ262" s="2500"/>
      <c r="CK262" s="2486" t="str">
        <f t="shared" si="538"/>
        <v/>
      </c>
      <c r="CL262" s="2486" t="str">
        <f t="shared" si="539"/>
        <v/>
      </c>
      <c r="CM262" s="505"/>
      <c r="CN262" s="505"/>
      <c r="CO262" s="2487">
        <f t="shared" si="540"/>
        <v>0</v>
      </c>
      <c r="CP262" s="2487">
        <f t="shared" si="541"/>
        <v>0</v>
      </c>
      <c r="CQ262" s="2500"/>
      <c r="CR262" s="2500"/>
      <c r="CS262" s="2500"/>
      <c r="CT262" s="2487">
        <f t="shared" si="578"/>
        <v>0</v>
      </c>
      <c r="CU262" s="2500"/>
      <c r="CV262" s="2487">
        <f t="shared" ref="CV262:CW262" si="584">IF(AND($D262&gt;0,AT262=""),1,IF(AT262&gt;$D262,1,0))</f>
        <v>0</v>
      </c>
      <c r="CW262" s="2487">
        <f t="shared" si="584"/>
        <v>0</v>
      </c>
      <c r="CX262" s="2500"/>
      <c r="CY262" s="2487">
        <f t="shared" ref="CY262:CZ262" si="585">IF(AND($D262&gt;0,AW262=""),1,IF(AW262&gt;$D262,1,0))</f>
        <v>0</v>
      </c>
      <c r="CZ262" s="2487">
        <f t="shared" si="585"/>
        <v>0</v>
      </c>
    </row>
    <row r="263" spans="1:104" ht="15" customHeight="1" x14ac:dyDescent="0.25">
      <c r="A263" s="3129"/>
      <c r="B263" s="3410" t="s">
        <v>1885</v>
      </c>
      <c r="C263" s="3205"/>
      <c r="D263" s="875">
        <f t="shared" si="530"/>
        <v>0</v>
      </c>
      <c r="E263" s="2515">
        <f t="shared" ref="E263:F263" si="586">SUM(M263+O263+Q263+S263+U263+W263+Y263+AA263+AC263+AE263+AG263+AI263+AK263)</f>
        <v>0</v>
      </c>
      <c r="F263" s="2492">
        <f t="shared" si="586"/>
        <v>0</v>
      </c>
      <c r="G263" s="585"/>
      <c r="H263" s="2238"/>
      <c r="I263" s="585"/>
      <c r="J263" s="2238"/>
      <c r="K263" s="585"/>
      <c r="L263" s="2238"/>
      <c r="M263" s="585"/>
      <c r="N263" s="2238"/>
      <c r="O263" s="2596"/>
      <c r="P263" s="1020"/>
      <c r="Q263" s="2596"/>
      <c r="R263" s="1020"/>
      <c r="S263" s="2596"/>
      <c r="T263" s="2076"/>
      <c r="U263" s="2596"/>
      <c r="V263" s="2076"/>
      <c r="W263" s="2596"/>
      <c r="X263" s="2076"/>
      <c r="Y263" s="2596"/>
      <c r="Z263" s="2076"/>
      <c r="AA263" s="2596"/>
      <c r="AB263" s="2076"/>
      <c r="AC263" s="2596"/>
      <c r="AD263" s="2076"/>
      <c r="AE263" s="2596"/>
      <c r="AF263" s="2076"/>
      <c r="AG263" s="2596"/>
      <c r="AH263" s="2076"/>
      <c r="AI263" s="2596"/>
      <c r="AJ263" s="2076"/>
      <c r="AK263" s="2596"/>
      <c r="AL263" s="2076"/>
      <c r="AM263" s="374"/>
      <c r="AN263" s="2597"/>
      <c r="AO263" s="1023"/>
      <c r="AP263" s="1021"/>
      <c r="AQ263" s="2611"/>
      <c r="AR263" s="2596"/>
      <c r="AS263" s="1021"/>
      <c r="AT263" s="1019"/>
      <c r="AU263" s="2076"/>
      <c r="AV263" s="1021"/>
      <c r="AW263" s="1019"/>
      <c r="AX263" s="2076"/>
      <c r="AY263" s="240" t="str">
        <f t="shared" si="532"/>
        <v/>
      </c>
      <c r="CA263" s="2486" t="str">
        <f t="shared" si="533"/>
        <v/>
      </c>
      <c r="CB263" s="2486" t="str">
        <f t="shared" si="534"/>
        <v/>
      </c>
      <c r="CC263" s="2500"/>
      <c r="CD263" s="2500"/>
      <c r="CE263" s="2500"/>
      <c r="CF263" s="2486" t="str">
        <f t="shared" si="535"/>
        <v/>
      </c>
      <c r="CG263" s="2500"/>
      <c r="CH263" s="2486" t="str">
        <f t="shared" si="536"/>
        <v/>
      </c>
      <c r="CI263" s="2486" t="str">
        <f t="shared" si="537"/>
        <v/>
      </c>
      <c r="CJ263" s="2500"/>
      <c r="CK263" s="2486" t="str">
        <f t="shared" si="538"/>
        <v/>
      </c>
      <c r="CL263" s="2486" t="str">
        <f t="shared" si="539"/>
        <v/>
      </c>
      <c r="CM263" s="505"/>
      <c r="CN263" s="505"/>
      <c r="CO263" s="2487">
        <f t="shared" si="540"/>
        <v>0</v>
      </c>
      <c r="CP263" s="2487">
        <f t="shared" si="541"/>
        <v>0</v>
      </c>
      <c r="CQ263" s="2500"/>
      <c r="CR263" s="2500"/>
      <c r="CS263" s="2500"/>
      <c r="CT263" s="2487">
        <f t="shared" si="578"/>
        <v>0</v>
      </c>
      <c r="CU263" s="2500"/>
      <c r="CV263" s="2487">
        <f t="shared" ref="CV263:CW263" si="587">IF(AND($D263&gt;0,AT263=""),1,IF(AT263&gt;$D263,1,0))</f>
        <v>0</v>
      </c>
      <c r="CW263" s="2487">
        <f t="shared" si="587"/>
        <v>0</v>
      </c>
      <c r="CX263" s="2500"/>
      <c r="CY263" s="2487">
        <f t="shared" ref="CY263:CZ263" si="588">IF(AND($D263&gt;0,AW263=""),1,IF(AW263&gt;$D263,1,0))</f>
        <v>0</v>
      </c>
      <c r="CZ263" s="2487">
        <f t="shared" si="588"/>
        <v>0</v>
      </c>
    </row>
    <row r="264" spans="1:104" ht="15" customHeight="1" x14ac:dyDescent="0.25">
      <c r="A264" s="3132" t="s">
        <v>1694</v>
      </c>
      <c r="B264" s="3396" t="s">
        <v>1880</v>
      </c>
      <c r="C264" s="3292"/>
      <c r="D264" s="1003">
        <f t="shared" si="530"/>
        <v>0</v>
      </c>
      <c r="E264" s="1024">
        <f t="shared" ref="E264:F264" si="589">SUM(G264++I264+K264+M264+O264+Q264+S264+U264+W264+Y264+AA264+AC264+AE264+AG264+AI264+AK264)</f>
        <v>0</v>
      </c>
      <c r="F264" s="2612">
        <f t="shared" si="589"/>
        <v>0</v>
      </c>
      <c r="G264" s="2351"/>
      <c r="H264" s="715"/>
      <c r="I264" s="2351"/>
      <c r="J264" s="715"/>
      <c r="K264" s="2351"/>
      <c r="L264" s="715"/>
      <c r="M264" s="2351"/>
      <c r="N264" s="715"/>
      <c r="O264" s="2351"/>
      <c r="P264" s="715"/>
      <c r="Q264" s="2351"/>
      <c r="R264" s="715"/>
      <c r="S264" s="2351"/>
      <c r="T264" s="715"/>
      <c r="U264" s="2351"/>
      <c r="V264" s="715"/>
      <c r="W264" s="2351"/>
      <c r="X264" s="715"/>
      <c r="Y264" s="2351"/>
      <c r="Z264" s="715"/>
      <c r="AA264" s="2351"/>
      <c r="AB264" s="715"/>
      <c r="AC264" s="2351"/>
      <c r="AD264" s="715"/>
      <c r="AE264" s="2351"/>
      <c r="AF264" s="715"/>
      <c r="AG264" s="2351"/>
      <c r="AH264" s="715"/>
      <c r="AI264" s="2351"/>
      <c r="AJ264" s="715"/>
      <c r="AK264" s="2351"/>
      <c r="AL264" s="715"/>
      <c r="AM264" s="352"/>
      <c r="AN264" s="2351"/>
      <c r="AO264" s="714"/>
      <c r="AP264" s="2599"/>
      <c r="AQ264" s="2351"/>
      <c r="AR264" s="2600"/>
      <c r="AS264" s="2600"/>
      <c r="AT264" s="2601"/>
      <c r="AU264" s="2083"/>
      <c r="AV264" s="1016"/>
      <c r="AW264" s="2601"/>
      <c r="AX264" s="2083"/>
      <c r="AY264" s="240" t="str">
        <f t="shared" si="532"/>
        <v/>
      </c>
      <c r="CA264" s="2486" t="str">
        <f t="shared" si="533"/>
        <v/>
      </c>
      <c r="CB264" s="2500"/>
      <c r="CC264" s="2486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486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486" t="str">
        <f t="shared" ref="CE264:CE265" si="590">IF(AND($D264&gt;0,AQ264="")," * No olvide digitar la variable Inasistente. Digite cero si no tiene.",IF(AQ264&gt;$D264," * La variable Insasistente no puede superar el Total Ambos Sexos.",""))</f>
        <v/>
      </c>
      <c r="CF264" s="2486" t="str">
        <f t="shared" si="535"/>
        <v/>
      </c>
      <c r="CG264" s="2486" t="str">
        <f t="shared" ref="CG264:CG269" si="591">IF(AND($D264&gt;0,AS264="")," * No olvide digitar la variable Ortodoncia interceptiva. Digite Cero si no tiene.",IF(AS264&gt;$D264," * La variable Ortodoncia interceptiva no puede superar el Total Ambos Sexos.",""))</f>
        <v/>
      </c>
      <c r="CH264" s="2486" t="str">
        <f t="shared" si="536"/>
        <v/>
      </c>
      <c r="CI264" s="2486" t="str">
        <f t="shared" si="537"/>
        <v/>
      </c>
      <c r="CJ264" s="2500"/>
      <c r="CK264" s="2486" t="str">
        <f t="shared" si="538"/>
        <v/>
      </c>
      <c r="CL264" s="2486" t="str">
        <f t="shared" si="539"/>
        <v/>
      </c>
      <c r="CM264" s="505"/>
      <c r="CN264" s="505"/>
      <c r="CO264" s="2487">
        <f t="shared" si="540"/>
        <v>0</v>
      </c>
      <c r="CP264" s="2500"/>
      <c r="CQ264" s="2487">
        <f t="shared" ref="CQ264:CW264" si="592">IF(AND($D264&gt;0,AO264=""),1,IF(AO264&gt;$D264,1,0))</f>
        <v>0</v>
      </c>
      <c r="CR264" s="2487">
        <f t="shared" si="592"/>
        <v>0</v>
      </c>
      <c r="CS264" s="2487">
        <f t="shared" si="592"/>
        <v>0</v>
      </c>
      <c r="CT264" s="2487">
        <f t="shared" si="592"/>
        <v>0</v>
      </c>
      <c r="CU264" s="2487">
        <f t="shared" si="592"/>
        <v>0</v>
      </c>
      <c r="CV264" s="2487">
        <f t="shared" si="592"/>
        <v>0</v>
      </c>
      <c r="CW264" s="2487">
        <f t="shared" si="592"/>
        <v>0</v>
      </c>
      <c r="CX264" s="2500"/>
      <c r="CY264" s="2487">
        <f t="shared" ref="CY264:CZ264" si="593">IF(AND($D264&gt;0,AW264=""),1,IF(AW264&gt;$D264,1,0))</f>
        <v>0</v>
      </c>
      <c r="CZ264" s="2487">
        <f t="shared" si="593"/>
        <v>0</v>
      </c>
    </row>
    <row r="265" spans="1:104" ht="15" customHeight="1" x14ac:dyDescent="0.25">
      <c r="A265" s="3128"/>
      <c r="B265" s="3391" t="s">
        <v>1881</v>
      </c>
      <c r="C265" s="3157"/>
      <c r="D265" s="1022">
        <f t="shared" si="530"/>
        <v>0</v>
      </c>
      <c r="E265" s="947">
        <f t="shared" ref="E265:F265" si="594">SUM(G265++I265+K265+M265+O265+Q265+S265+U265+W265+Y265+AA265+AC265+AE265+AG265+AI265+AK265)</f>
        <v>0</v>
      </c>
      <c r="F265" s="948">
        <f t="shared" si="594"/>
        <v>0</v>
      </c>
      <c r="G265" s="2352"/>
      <c r="H265" s="718"/>
      <c r="I265" s="2352"/>
      <c r="J265" s="718"/>
      <c r="K265" s="2352"/>
      <c r="L265" s="718"/>
      <c r="M265" s="2352"/>
      <c r="N265" s="718"/>
      <c r="O265" s="2352"/>
      <c r="P265" s="718"/>
      <c r="Q265" s="2352"/>
      <c r="R265" s="718"/>
      <c r="S265" s="2352"/>
      <c r="T265" s="718"/>
      <c r="U265" s="2352"/>
      <c r="V265" s="718"/>
      <c r="W265" s="2352"/>
      <c r="X265" s="718"/>
      <c r="Y265" s="2352"/>
      <c r="Z265" s="718"/>
      <c r="AA265" s="2352"/>
      <c r="AB265" s="718"/>
      <c r="AC265" s="2352"/>
      <c r="AD265" s="718"/>
      <c r="AE265" s="2352"/>
      <c r="AF265" s="718"/>
      <c r="AG265" s="2352"/>
      <c r="AH265" s="718"/>
      <c r="AI265" s="2352"/>
      <c r="AJ265" s="718"/>
      <c r="AK265" s="2352"/>
      <c r="AL265" s="718"/>
      <c r="AM265" s="360"/>
      <c r="AN265" s="2352"/>
      <c r="AO265" s="1015"/>
      <c r="AP265" s="1016"/>
      <c r="AQ265" s="2600"/>
      <c r="AR265" s="2352"/>
      <c r="AS265" s="2352"/>
      <c r="AT265" s="717"/>
      <c r="AU265" s="2058"/>
      <c r="AV265" s="1016"/>
      <c r="AW265" s="717"/>
      <c r="AX265" s="2058"/>
      <c r="AY265" s="240" t="str">
        <f t="shared" si="532"/>
        <v/>
      </c>
      <c r="CA265" s="2486" t="str">
        <f t="shared" si="533"/>
        <v/>
      </c>
      <c r="CB265" s="2500"/>
      <c r="CC265" s="2500"/>
      <c r="CD265" s="2500"/>
      <c r="CE265" s="2486" t="str">
        <f t="shared" si="590"/>
        <v/>
      </c>
      <c r="CF265" s="2486" t="str">
        <f t="shared" si="535"/>
        <v/>
      </c>
      <c r="CG265" s="2486" t="str">
        <f t="shared" si="591"/>
        <v/>
      </c>
      <c r="CH265" s="2486" t="str">
        <f t="shared" si="536"/>
        <v/>
      </c>
      <c r="CI265" s="2486" t="str">
        <f t="shared" si="537"/>
        <v/>
      </c>
      <c r="CJ265" s="2500"/>
      <c r="CK265" s="2486" t="str">
        <f t="shared" si="538"/>
        <v/>
      </c>
      <c r="CL265" s="2486" t="str">
        <f t="shared" si="539"/>
        <v/>
      </c>
      <c r="CM265" s="505"/>
      <c r="CN265" s="505"/>
      <c r="CO265" s="2487">
        <f t="shared" si="540"/>
        <v>0</v>
      </c>
      <c r="CP265" s="2500"/>
      <c r="CQ265" s="2500"/>
      <c r="CR265" s="2500"/>
      <c r="CS265" s="2487">
        <f t="shared" ref="CS265:CW265" si="595">IF(AND($D265&gt;0,AQ265=""),1,IF(AQ265&gt;$D265,1,0))</f>
        <v>0</v>
      </c>
      <c r="CT265" s="2487">
        <f t="shared" si="595"/>
        <v>0</v>
      </c>
      <c r="CU265" s="2487">
        <f t="shared" si="595"/>
        <v>0</v>
      </c>
      <c r="CV265" s="2487">
        <f t="shared" si="595"/>
        <v>0</v>
      </c>
      <c r="CW265" s="2487">
        <f t="shared" si="595"/>
        <v>0</v>
      </c>
      <c r="CX265" s="2500"/>
      <c r="CY265" s="2487">
        <f t="shared" ref="CY265:CZ265" si="596">IF(AND($D265&gt;0,AW265=""),1,IF(AW265&gt;$D265,1,0))</f>
        <v>0</v>
      </c>
      <c r="CZ265" s="2487">
        <f t="shared" si="596"/>
        <v>0</v>
      </c>
    </row>
    <row r="266" spans="1:104" ht="15" customHeight="1" x14ac:dyDescent="0.25">
      <c r="A266" s="3128"/>
      <c r="B266" s="3391" t="s">
        <v>1882</v>
      </c>
      <c r="C266" s="3157"/>
      <c r="D266" s="1022">
        <f t="shared" si="530"/>
        <v>0</v>
      </c>
      <c r="E266" s="947">
        <f t="shared" ref="E266:F266" si="597">SUM(G266++I266+K266+M266+O266+Q266+S266+U266+W266+Y266+AA266+AC266+AE266+AG266+AI266+AK266)</f>
        <v>0</v>
      </c>
      <c r="F266" s="948">
        <f t="shared" si="597"/>
        <v>0</v>
      </c>
      <c r="G266" s="2352"/>
      <c r="H266" s="718"/>
      <c r="I266" s="2352"/>
      <c r="J266" s="718"/>
      <c r="K266" s="2352"/>
      <c r="L266" s="718"/>
      <c r="M266" s="2352"/>
      <c r="N266" s="718"/>
      <c r="O266" s="2352"/>
      <c r="P266" s="718"/>
      <c r="Q266" s="2352"/>
      <c r="R266" s="718"/>
      <c r="S266" s="2352"/>
      <c r="T266" s="718"/>
      <c r="U266" s="2352"/>
      <c r="V266" s="718"/>
      <c r="W266" s="2352"/>
      <c r="X266" s="718"/>
      <c r="Y266" s="2352"/>
      <c r="Z266" s="718"/>
      <c r="AA266" s="2352"/>
      <c r="AB266" s="718"/>
      <c r="AC266" s="2352"/>
      <c r="AD266" s="718"/>
      <c r="AE266" s="2352"/>
      <c r="AF266" s="718"/>
      <c r="AG266" s="2352"/>
      <c r="AH266" s="718"/>
      <c r="AI266" s="2352"/>
      <c r="AJ266" s="718"/>
      <c r="AK266" s="2352"/>
      <c r="AL266" s="718"/>
      <c r="AM266" s="360"/>
      <c r="AN266" s="2352"/>
      <c r="AO266" s="1015"/>
      <c r="AP266" s="1016"/>
      <c r="AQ266" s="2603"/>
      <c r="AR266" s="2352"/>
      <c r="AS266" s="2352"/>
      <c r="AT266" s="717"/>
      <c r="AU266" s="2058"/>
      <c r="AV266" s="1016"/>
      <c r="AW266" s="717"/>
      <c r="AX266" s="2058"/>
      <c r="AY266" s="240" t="str">
        <f t="shared" si="532"/>
        <v/>
      </c>
      <c r="CA266" s="2486" t="str">
        <f t="shared" si="533"/>
        <v/>
      </c>
      <c r="CB266" s="2500"/>
      <c r="CC266" s="2500"/>
      <c r="CD266" s="2500"/>
      <c r="CE266" s="2500"/>
      <c r="CF266" s="2486" t="str">
        <f t="shared" si="535"/>
        <v/>
      </c>
      <c r="CG266" s="2486" t="str">
        <f t="shared" si="591"/>
        <v/>
      </c>
      <c r="CH266" s="2486" t="str">
        <f t="shared" si="536"/>
        <v/>
      </c>
      <c r="CI266" s="2486" t="str">
        <f t="shared" si="537"/>
        <v/>
      </c>
      <c r="CJ266" s="2500"/>
      <c r="CK266" s="2486" t="str">
        <f t="shared" si="538"/>
        <v/>
      </c>
      <c r="CL266" s="2486" t="str">
        <f t="shared" si="539"/>
        <v/>
      </c>
      <c r="CM266" s="505"/>
      <c r="CN266" s="505"/>
      <c r="CO266" s="2487">
        <f t="shared" si="540"/>
        <v>0</v>
      </c>
      <c r="CP266" s="2500"/>
      <c r="CQ266" s="2500"/>
      <c r="CR266" s="2500"/>
      <c r="CS266" s="2500"/>
      <c r="CT266" s="2487">
        <f t="shared" ref="CT266:CW266" si="598">IF(AND($D266&gt;0,AR266=""),1,IF(AR266&gt;$D266,1,0))</f>
        <v>0</v>
      </c>
      <c r="CU266" s="2487">
        <f t="shared" si="598"/>
        <v>0</v>
      </c>
      <c r="CV266" s="2487">
        <f t="shared" si="598"/>
        <v>0</v>
      </c>
      <c r="CW266" s="2487">
        <f t="shared" si="598"/>
        <v>0</v>
      </c>
      <c r="CX266" s="2500"/>
      <c r="CY266" s="2487">
        <f t="shared" ref="CY266:CZ266" si="599">IF(AND($D266&gt;0,AW266=""),1,IF(AW266&gt;$D266,1,0))</f>
        <v>0</v>
      </c>
      <c r="CZ266" s="2487">
        <f t="shared" si="599"/>
        <v>0</v>
      </c>
    </row>
    <row r="267" spans="1:104" ht="15" customHeight="1" x14ac:dyDescent="0.25">
      <c r="A267" s="3128"/>
      <c r="B267" s="3391" t="s">
        <v>1883</v>
      </c>
      <c r="C267" s="3157"/>
      <c r="D267" s="1022">
        <f t="shared" si="530"/>
        <v>0</v>
      </c>
      <c r="E267" s="947">
        <f t="shared" ref="E267:F267" si="600">SUM(G267++I267+K267+M267+O267+Q267+S267+U267+W267+Y267+AA267+AC267+AE267+AG267+AI267+AK267)</f>
        <v>0</v>
      </c>
      <c r="F267" s="948">
        <f t="shared" si="600"/>
        <v>0</v>
      </c>
      <c r="G267" s="2606"/>
      <c r="H267" s="2605"/>
      <c r="I267" s="2606"/>
      <c r="J267" s="2605"/>
      <c r="K267" s="2606"/>
      <c r="L267" s="2605"/>
      <c r="M267" s="2606"/>
      <c r="N267" s="2605"/>
      <c r="O267" s="2606"/>
      <c r="P267" s="2605"/>
      <c r="Q267" s="2606"/>
      <c r="R267" s="2605"/>
      <c r="S267" s="2606"/>
      <c r="T267" s="2605"/>
      <c r="U267" s="2606"/>
      <c r="V267" s="2605"/>
      <c r="W267" s="2606"/>
      <c r="X267" s="2605"/>
      <c r="Y267" s="2606"/>
      <c r="Z267" s="2605"/>
      <c r="AA267" s="2606"/>
      <c r="AB267" s="2605"/>
      <c r="AC267" s="2606"/>
      <c r="AD267" s="2605"/>
      <c r="AE267" s="2606"/>
      <c r="AF267" s="2605"/>
      <c r="AG267" s="2606"/>
      <c r="AH267" s="2605"/>
      <c r="AI267" s="2606"/>
      <c r="AJ267" s="2605"/>
      <c r="AK267" s="2606"/>
      <c r="AL267" s="2605"/>
      <c r="AM267" s="360"/>
      <c r="AN267" s="2352"/>
      <c r="AO267" s="1015"/>
      <c r="AP267" s="1016"/>
      <c r="AQ267" s="2603"/>
      <c r="AR267" s="2606"/>
      <c r="AS267" s="2606"/>
      <c r="AT267" s="2604"/>
      <c r="AU267" s="382"/>
      <c r="AV267" s="2058"/>
      <c r="AW267" s="2604"/>
      <c r="AX267" s="382"/>
      <c r="AY267" s="240" t="str">
        <f t="shared" si="532"/>
        <v/>
      </c>
      <c r="CA267" s="2486" t="str">
        <f t="shared" si="533"/>
        <v/>
      </c>
      <c r="CB267" s="2500"/>
      <c r="CC267" s="2500"/>
      <c r="CD267" s="2500"/>
      <c r="CE267" s="2500"/>
      <c r="CF267" s="2486" t="str">
        <f t="shared" si="535"/>
        <v/>
      </c>
      <c r="CG267" s="2486" t="str">
        <f t="shared" si="591"/>
        <v/>
      </c>
      <c r="CH267" s="2486" t="str">
        <f t="shared" si="536"/>
        <v/>
      </c>
      <c r="CI267" s="2486" t="str">
        <f t="shared" si="537"/>
        <v/>
      </c>
      <c r="CJ267" s="2486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486" t="str">
        <f t="shared" si="538"/>
        <v/>
      </c>
      <c r="CL267" s="2486" t="str">
        <f t="shared" si="539"/>
        <v/>
      </c>
      <c r="CM267" s="505"/>
      <c r="CN267" s="505"/>
      <c r="CO267" s="2487">
        <f t="shared" si="540"/>
        <v>0</v>
      </c>
      <c r="CP267" s="2500"/>
      <c r="CQ267" s="2500"/>
      <c r="CR267" s="2500"/>
      <c r="CS267" s="2500"/>
      <c r="CT267" s="2487">
        <f t="shared" ref="CT267:CZ267" si="601">IF(AND($D267&gt;0,AR267=""),1,IF(AR267&gt;$D267,1,0))</f>
        <v>0</v>
      </c>
      <c r="CU267" s="2487">
        <f t="shared" si="601"/>
        <v>0</v>
      </c>
      <c r="CV267" s="2487">
        <f t="shared" si="601"/>
        <v>0</v>
      </c>
      <c r="CW267" s="2487">
        <f t="shared" si="601"/>
        <v>0</v>
      </c>
      <c r="CX267" s="2487">
        <f t="shared" si="601"/>
        <v>0</v>
      </c>
      <c r="CY267" s="2487">
        <f t="shared" si="601"/>
        <v>0</v>
      </c>
      <c r="CZ267" s="2487">
        <f t="shared" si="601"/>
        <v>0</v>
      </c>
    </row>
    <row r="268" spans="1:104" ht="15" customHeight="1" x14ac:dyDescent="0.25">
      <c r="A268" s="3128"/>
      <c r="B268" s="3391" t="s">
        <v>1884</v>
      </c>
      <c r="C268" s="3157"/>
      <c r="D268" s="1022">
        <f t="shared" si="530"/>
        <v>0</v>
      </c>
      <c r="E268" s="947">
        <f t="shared" ref="E268:F268" si="602">SUM(G268++I268+K268+M268+O268+Q268+S268+U268+W268+Y268+AA268+AC268+AE268+AG268+AI268+AK268)</f>
        <v>0</v>
      </c>
      <c r="F268" s="954">
        <f t="shared" si="602"/>
        <v>0</v>
      </c>
      <c r="G268" s="2604"/>
      <c r="H268" s="2605"/>
      <c r="I268" s="2606"/>
      <c r="J268" s="2605"/>
      <c r="K268" s="2606"/>
      <c r="L268" s="2605"/>
      <c r="M268" s="2606"/>
      <c r="N268" s="2605"/>
      <c r="O268" s="2606"/>
      <c r="P268" s="2605"/>
      <c r="Q268" s="2606"/>
      <c r="R268" s="2605"/>
      <c r="S268" s="2606"/>
      <c r="T268" s="2605"/>
      <c r="U268" s="2606"/>
      <c r="V268" s="2605"/>
      <c r="W268" s="2606"/>
      <c r="X268" s="2605"/>
      <c r="Y268" s="2606"/>
      <c r="Z268" s="2605"/>
      <c r="AA268" s="2606"/>
      <c r="AB268" s="2605"/>
      <c r="AC268" s="2606"/>
      <c r="AD268" s="2605"/>
      <c r="AE268" s="2606"/>
      <c r="AF268" s="2605"/>
      <c r="AG268" s="2606"/>
      <c r="AH268" s="2605"/>
      <c r="AI268" s="2606"/>
      <c r="AJ268" s="2605"/>
      <c r="AK268" s="2606"/>
      <c r="AL268" s="2605"/>
      <c r="AM268" s="2067"/>
      <c r="AN268" s="2606"/>
      <c r="AO268" s="1015"/>
      <c r="AP268" s="1016"/>
      <c r="AQ268" s="2610"/>
      <c r="AR268" s="2606"/>
      <c r="AS268" s="2606"/>
      <c r="AT268" s="2604"/>
      <c r="AU268" s="382"/>
      <c r="AV268" s="2609"/>
      <c r="AW268" s="2604"/>
      <c r="AX268" s="382"/>
      <c r="AY268" s="240" t="str">
        <f t="shared" si="532"/>
        <v/>
      </c>
      <c r="CA268" s="2486" t="str">
        <f t="shared" si="533"/>
        <v/>
      </c>
      <c r="CB268" s="2500"/>
      <c r="CC268" s="2500"/>
      <c r="CD268" s="2500"/>
      <c r="CE268" s="2500"/>
      <c r="CF268" s="2486" t="str">
        <f t="shared" si="535"/>
        <v/>
      </c>
      <c r="CG268" s="2486" t="str">
        <f t="shared" si="591"/>
        <v/>
      </c>
      <c r="CH268" s="2486" t="str">
        <f t="shared" si="536"/>
        <v/>
      </c>
      <c r="CI268" s="2486" t="str">
        <f t="shared" si="537"/>
        <v/>
      </c>
      <c r="CJ268" s="2500"/>
      <c r="CK268" s="2486" t="str">
        <f t="shared" si="538"/>
        <v/>
      </c>
      <c r="CL268" s="2486" t="str">
        <f t="shared" si="539"/>
        <v/>
      </c>
      <c r="CM268" s="505"/>
      <c r="CN268" s="505"/>
      <c r="CO268" s="2487">
        <f t="shared" si="540"/>
        <v>0</v>
      </c>
      <c r="CP268" s="2500"/>
      <c r="CQ268" s="2500"/>
      <c r="CR268" s="2500"/>
      <c r="CS268" s="2500"/>
      <c r="CT268" s="2487">
        <f t="shared" ref="CT268:CW268" si="603">IF(AND($D268&gt;0,AR268=""),1,IF(AR268&gt;$D268,1,0))</f>
        <v>0</v>
      </c>
      <c r="CU268" s="2487">
        <f t="shared" si="603"/>
        <v>0</v>
      </c>
      <c r="CV268" s="2487">
        <f t="shared" si="603"/>
        <v>0</v>
      </c>
      <c r="CW268" s="2487">
        <f t="shared" si="603"/>
        <v>0</v>
      </c>
      <c r="CX268" s="2500"/>
      <c r="CY268" s="2487">
        <f t="shared" ref="CY268:CZ268" si="604">IF(AND($D268&gt;0,AW268=""),1,IF(AW268&gt;$D268,1,0))</f>
        <v>0</v>
      </c>
      <c r="CZ268" s="2487">
        <f t="shared" si="604"/>
        <v>0</v>
      </c>
    </row>
    <row r="269" spans="1:104" ht="15" customHeight="1" x14ac:dyDescent="0.25">
      <c r="A269" s="3129"/>
      <c r="B269" s="3410" t="s">
        <v>1885</v>
      </c>
      <c r="C269" s="3205"/>
      <c r="D269" s="875">
        <f t="shared" si="530"/>
        <v>0</v>
      </c>
      <c r="E269" s="2515">
        <f>SUM(+I269+K269+M269+O269+Q269+S269+U269+W269+Y269+AA269+AC269+AE269+AG269+AI269+AK269)</f>
        <v>0</v>
      </c>
      <c r="F269" s="2492">
        <f>SUM(J269+L269+N269+P269+R269+T269+V269+X269+Z269+AB269+AD269+AF269+AH269+AJ269+AL269)</f>
        <v>0</v>
      </c>
      <c r="G269" s="2596"/>
      <c r="H269" s="1020"/>
      <c r="I269" s="2596"/>
      <c r="J269" s="1020"/>
      <c r="K269" s="2596"/>
      <c r="L269" s="1020"/>
      <c r="M269" s="2596"/>
      <c r="N269" s="1020"/>
      <c r="O269" s="2596"/>
      <c r="P269" s="1020"/>
      <c r="Q269" s="2596"/>
      <c r="R269" s="1020"/>
      <c r="S269" s="2596"/>
      <c r="T269" s="1020"/>
      <c r="U269" s="2596"/>
      <c r="V269" s="1020"/>
      <c r="W269" s="2596"/>
      <c r="X269" s="1020"/>
      <c r="Y269" s="2596"/>
      <c r="Z269" s="1020"/>
      <c r="AA269" s="2596"/>
      <c r="AB269" s="1020"/>
      <c r="AC269" s="2596"/>
      <c r="AD269" s="1020"/>
      <c r="AE269" s="2596"/>
      <c r="AF269" s="1020"/>
      <c r="AG269" s="2596"/>
      <c r="AH269" s="1020"/>
      <c r="AI269" s="2596"/>
      <c r="AJ269" s="1020"/>
      <c r="AK269" s="2596"/>
      <c r="AL269" s="1020"/>
      <c r="AM269" s="374"/>
      <c r="AN269" s="2596"/>
      <c r="AO269" s="1023"/>
      <c r="AP269" s="1021"/>
      <c r="AQ269" s="2611"/>
      <c r="AR269" s="2596"/>
      <c r="AS269" s="2596"/>
      <c r="AT269" s="1019"/>
      <c r="AU269" s="2076"/>
      <c r="AV269" s="1021"/>
      <c r="AW269" s="1019"/>
      <c r="AX269" s="2076"/>
      <c r="AY269" s="240" t="str">
        <f t="shared" si="532"/>
        <v/>
      </c>
      <c r="CA269" s="2486" t="str">
        <f t="shared" si="533"/>
        <v/>
      </c>
      <c r="CB269" s="2500"/>
      <c r="CC269" s="2500"/>
      <c r="CD269" s="2500"/>
      <c r="CE269" s="2500"/>
      <c r="CF269" s="2486" t="str">
        <f t="shared" si="535"/>
        <v/>
      </c>
      <c r="CG269" s="2486" t="str">
        <f t="shared" si="591"/>
        <v/>
      </c>
      <c r="CH269" s="2486" t="str">
        <f t="shared" si="536"/>
        <v/>
      </c>
      <c r="CI269" s="2486" t="str">
        <f t="shared" si="537"/>
        <v/>
      </c>
      <c r="CJ269" s="2500"/>
      <c r="CK269" s="2486" t="str">
        <f t="shared" si="538"/>
        <v/>
      </c>
      <c r="CL269" s="2486" t="str">
        <f t="shared" si="539"/>
        <v/>
      </c>
      <c r="CM269" s="505"/>
      <c r="CN269" s="505"/>
      <c r="CO269" s="2487">
        <f t="shared" si="540"/>
        <v>0</v>
      </c>
      <c r="CP269" s="2500"/>
      <c r="CQ269" s="2500"/>
      <c r="CR269" s="2500"/>
      <c r="CS269" s="2500"/>
      <c r="CT269" s="2487">
        <f t="shared" ref="CT269:CW269" si="605">IF(AND($D269&gt;0,AR269=""),1,IF(AR269&gt;$D269,1,0))</f>
        <v>0</v>
      </c>
      <c r="CU269" s="2487">
        <f t="shared" si="605"/>
        <v>0</v>
      </c>
      <c r="CV269" s="2487">
        <f t="shared" si="605"/>
        <v>0</v>
      </c>
      <c r="CW269" s="2487">
        <f t="shared" si="605"/>
        <v>0</v>
      </c>
      <c r="CX269" s="2500"/>
      <c r="CY269" s="2487">
        <f t="shared" ref="CY269:CZ269" si="606">IF(AND($D269&gt;0,AW269=""),1,IF(AW269&gt;$D269,1,0))</f>
        <v>0</v>
      </c>
      <c r="CZ269" s="2487">
        <f t="shared" si="606"/>
        <v>0</v>
      </c>
    </row>
    <row r="270" spans="1:104" ht="15" customHeight="1" x14ac:dyDescent="0.25">
      <c r="A270" s="3132" t="s">
        <v>1886</v>
      </c>
      <c r="B270" s="3396" t="s">
        <v>1880</v>
      </c>
      <c r="C270" s="3292"/>
      <c r="D270" s="1003">
        <f t="shared" si="530"/>
        <v>0</v>
      </c>
      <c r="E270" s="945">
        <f t="shared" ref="E270:F270" si="607">SUM(G270++I270+K270+M270+O270+Q270+S270+U270+W270+Y270+AA270+AC270+AE270+AG270+AI270+AK270)</f>
        <v>0</v>
      </c>
      <c r="F270" s="904">
        <f t="shared" si="607"/>
        <v>0</v>
      </c>
      <c r="G270" s="2601"/>
      <c r="H270" s="2599"/>
      <c r="I270" s="2600"/>
      <c r="J270" s="2599"/>
      <c r="K270" s="2600"/>
      <c r="L270" s="2599"/>
      <c r="M270" s="2600"/>
      <c r="N270" s="2599"/>
      <c r="O270" s="2600"/>
      <c r="P270" s="2599"/>
      <c r="Q270" s="2600"/>
      <c r="R270" s="2599"/>
      <c r="S270" s="2600"/>
      <c r="T270" s="2083"/>
      <c r="U270" s="2600"/>
      <c r="V270" s="2083"/>
      <c r="W270" s="2351"/>
      <c r="X270" s="2053"/>
      <c r="Y270" s="2351"/>
      <c r="Z270" s="2053"/>
      <c r="AA270" s="2351"/>
      <c r="AB270" s="2053"/>
      <c r="AC270" s="2351"/>
      <c r="AD270" s="2053"/>
      <c r="AE270" s="2351"/>
      <c r="AF270" s="2053"/>
      <c r="AG270" s="2351"/>
      <c r="AH270" s="2053"/>
      <c r="AI270" s="2351"/>
      <c r="AJ270" s="2053"/>
      <c r="AK270" s="2351"/>
      <c r="AL270" s="716"/>
      <c r="AM270" s="2351"/>
      <c r="AN270" s="2053"/>
      <c r="AO270" s="714"/>
      <c r="AP270" s="2599"/>
      <c r="AQ270" s="2351"/>
      <c r="AR270" s="2600"/>
      <c r="AS270" s="1016"/>
      <c r="AT270" s="2601"/>
      <c r="AU270" s="2083"/>
      <c r="AV270" s="1016"/>
      <c r="AW270" s="2601"/>
      <c r="AX270" s="2083"/>
      <c r="AY270" s="240" t="str">
        <f t="shared" si="532"/>
        <v/>
      </c>
      <c r="CA270" s="2500"/>
      <c r="CB270" s="2500"/>
      <c r="CC270" s="2486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486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486" t="str">
        <f t="shared" ref="CE270:CE271" si="608">IF(AND($D270&gt;0,AQ270="")," * No olvide digitar la variable Inasistente. Digite cero si no tiene.",IF(AQ270&gt;$D270," * La variable Insasistente no puede superar el Total Ambos Sexos.",""))</f>
        <v/>
      </c>
      <c r="CF270" s="2486" t="str">
        <f t="shared" si="535"/>
        <v/>
      </c>
      <c r="CG270" s="2500"/>
      <c r="CH270" s="2486" t="str">
        <f t="shared" si="536"/>
        <v/>
      </c>
      <c r="CI270" s="2486" t="str">
        <f t="shared" si="537"/>
        <v/>
      </c>
      <c r="CJ270" s="2500"/>
      <c r="CK270" s="2486" t="str">
        <f t="shared" si="538"/>
        <v/>
      </c>
      <c r="CL270" s="2486" t="str">
        <f t="shared" si="539"/>
        <v/>
      </c>
      <c r="CM270" s="505"/>
      <c r="CN270" s="505"/>
      <c r="CO270" s="2500"/>
      <c r="CP270" s="2500"/>
      <c r="CQ270" s="2487">
        <f t="shared" ref="CQ270:CT270" si="609">IF(AND($D270&gt;0,AO270=""),1,IF(AO270&gt;$D270,1,0))</f>
        <v>0</v>
      </c>
      <c r="CR270" s="2487">
        <f t="shared" si="609"/>
        <v>0</v>
      </c>
      <c r="CS270" s="2487">
        <f t="shared" si="609"/>
        <v>0</v>
      </c>
      <c r="CT270" s="2487">
        <f t="shared" si="609"/>
        <v>0</v>
      </c>
      <c r="CU270" s="2500"/>
      <c r="CV270" s="2487">
        <f t="shared" ref="CV270:CW270" si="610">IF(AND($D270&gt;0,AT270=""),1,IF(AT270&gt;$D270,1,0))</f>
        <v>0</v>
      </c>
      <c r="CW270" s="2487">
        <f t="shared" si="610"/>
        <v>0</v>
      </c>
      <c r="CX270" s="2500"/>
      <c r="CY270" s="2487">
        <f t="shared" ref="CY270:CZ270" si="611">IF(AND($D270&gt;0,AW270=""),1,IF(AW270&gt;$D270,1,0))</f>
        <v>0</v>
      </c>
      <c r="CZ270" s="2487">
        <f t="shared" si="611"/>
        <v>0</v>
      </c>
    </row>
    <row r="271" spans="1:104" ht="15" customHeight="1" x14ac:dyDescent="0.25">
      <c r="A271" s="3128"/>
      <c r="B271" s="3391" t="s">
        <v>1881</v>
      </c>
      <c r="C271" s="3157"/>
      <c r="D271" s="1022">
        <f t="shared" si="530"/>
        <v>0</v>
      </c>
      <c r="E271" s="947">
        <f t="shared" ref="E271:F271" si="612">SUM(G271++I271+K271+M271+O271+Q271+S271+U271+W271+Y271+AA271+AC271+AE271+AG271+AI271+AK271)</f>
        <v>0</v>
      </c>
      <c r="F271" s="954">
        <f t="shared" si="612"/>
        <v>0</v>
      </c>
      <c r="G271" s="717"/>
      <c r="H271" s="718"/>
      <c r="I271" s="2352"/>
      <c r="J271" s="718"/>
      <c r="K271" s="2352"/>
      <c r="L271" s="718"/>
      <c r="M271" s="2352"/>
      <c r="N271" s="718"/>
      <c r="O271" s="2352"/>
      <c r="P271" s="718"/>
      <c r="Q271" s="2352"/>
      <c r="R271" s="718"/>
      <c r="S271" s="2352"/>
      <c r="T271" s="2058"/>
      <c r="U271" s="2352"/>
      <c r="V271" s="2058"/>
      <c r="W271" s="2352"/>
      <c r="X271" s="2058"/>
      <c r="Y271" s="2352"/>
      <c r="Z271" s="2058"/>
      <c r="AA271" s="2352"/>
      <c r="AB271" s="2058"/>
      <c r="AC271" s="2352"/>
      <c r="AD271" s="2058"/>
      <c r="AE271" s="2352"/>
      <c r="AF271" s="2058"/>
      <c r="AG271" s="2352"/>
      <c r="AH271" s="2058"/>
      <c r="AI271" s="2352"/>
      <c r="AJ271" s="2058"/>
      <c r="AK271" s="2352"/>
      <c r="AL271" s="719"/>
      <c r="AM271" s="2352"/>
      <c r="AN271" s="2058"/>
      <c r="AO271" s="1015"/>
      <c r="AP271" s="1016"/>
      <c r="AQ271" s="2600"/>
      <c r="AR271" s="2352"/>
      <c r="AS271" s="1016"/>
      <c r="AT271" s="717"/>
      <c r="AU271" s="2058"/>
      <c r="AV271" s="1016"/>
      <c r="AW271" s="717"/>
      <c r="AX271" s="2058"/>
      <c r="AY271" s="240" t="str">
        <f t="shared" si="532"/>
        <v/>
      </c>
      <c r="CA271" s="2500"/>
      <c r="CB271" s="2500"/>
      <c r="CC271" s="2500"/>
      <c r="CD271" s="2500"/>
      <c r="CE271" s="2486" t="str">
        <f t="shared" si="608"/>
        <v/>
      </c>
      <c r="CF271" s="2486" t="str">
        <f t="shared" si="535"/>
        <v/>
      </c>
      <c r="CG271" s="2500"/>
      <c r="CH271" s="2486" t="str">
        <f t="shared" si="536"/>
        <v/>
      </c>
      <c r="CI271" s="2486" t="str">
        <f t="shared" si="537"/>
        <v/>
      </c>
      <c r="CJ271" s="2500"/>
      <c r="CK271" s="2486" t="str">
        <f t="shared" si="538"/>
        <v/>
      </c>
      <c r="CL271" s="2486" t="str">
        <f t="shared" si="539"/>
        <v/>
      </c>
      <c r="CM271" s="505"/>
      <c r="CN271" s="505"/>
      <c r="CO271" s="2500"/>
      <c r="CP271" s="2500"/>
      <c r="CQ271" s="2500"/>
      <c r="CR271" s="2500"/>
      <c r="CS271" s="2487">
        <f t="shared" ref="CS271:CT271" si="613">IF(AND($D271&gt;0,AQ271=""),1,IF(AQ271&gt;$D271,1,0))</f>
        <v>0</v>
      </c>
      <c r="CT271" s="2487">
        <f t="shared" si="613"/>
        <v>0</v>
      </c>
      <c r="CU271" s="2500"/>
      <c r="CV271" s="2487">
        <f t="shared" ref="CV271:CW271" si="614">IF(AND($D271&gt;0,AT271=""),1,IF(AT271&gt;$D271,1,0))</f>
        <v>0</v>
      </c>
      <c r="CW271" s="2487">
        <f t="shared" si="614"/>
        <v>0</v>
      </c>
      <c r="CX271" s="2500"/>
      <c r="CY271" s="2487">
        <f t="shared" ref="CY271:CZ271" si="615">IF(AND($D271&gt;0,AW271=""),1,IF(AW271&gt;$D271,1,0))</f>
        <v>0</v>
      </c>
      <c r="CZ271" s="2487">
        <f t="shared" si="615"/>
        <v>0</v>
      </c>
    </row>
    <row r="272" spans="1:104" ht="15" customHeight="1" x14ac:dyDescent="0.25">
      <c r="A272" s="3128"/>
      <c r="B272" s="3391" t="s">
        <v>1882</v>
      </c>
      <c r="C272" s="3157"/>
      <c r="D272" s="1022">
        <f t="shared" si="530"/>
        <v>0</v>
      </c>
      <c r="E272" s="947">
        <f t="shared" ref="E272:F272" si="616">SUM(G272++I272+K272+M272+O272+Q272+S272+U272+W272+Y272+AA272+AC272+AE272+AG272+AI272+AK272)</f>
        <v>0</v>
      </c>
      <c r="F272" s="954">
        <f t="shared" si="616"/>
        <v>0</v>
      </c>
      <c r="G272" s="717"/>
      <c r="H272" s="718"/>
      <c r="I272" s="2352"/>
      <c r="J272" s="718"/>
      <c r="K272" s="2352"/>
      <c r="L272" s="718"/>
      <c r="M272" s="2352"/>
      <c r="N272" s="718"/>
      <c r="O272" s="2352"/>
      <c r="P272" s="718"/>
      <c r="Q272" s="2352"/>
      <c r="R272" s="718"/>
      <c r="S272" s="2352"/>
      <c r="T272" s="2058"/>
      <c r="U272" s="2352"/>
      <c r="V272" s="2058"/>
      <c r="W272" s="2352"/>
      <c r="X272" s="2058"/>
      <c r="Y272" s="2352"/>
      <c r="Z272" s="2058"/>
      <c r="AA272" s="2352"/>
      <c r="AB272" s="2058"/>
      <c r="AC272" s="2352"/>
      <c r="AD272" s="2058"/>
      <c r="AE272" s="2352"/>
      <c r="AF272" s="2058"/>
      <c r="AG272" s="2352"/>
      <c r="AH272" s="2058"/>
      <c r="AI272" s="2352"/>
      <c r="AJ272" s="2058"/>
      <c r="AK272" s="2352"/>
      <c r="AL272" s="719"/>
      <c r="AM272" s="2352"/>
      <c r="AN272" s="2058"/>
      <c r="AO272" s="1015"/>
      <c r="AP272" s="1016"/>
      <c r="AQ272" s="2603"/>
      <c r="AR272" s="2352"/>
      <c r="AS272" s="1016"/>
      <c r="AT272" s="717"/>
      <c r="AU272" s="2058"/>
      <c r="AV272" s="1016"/>
      <c r="AW272" s="717"/>
      <c r="AX272" s="2058"/>
      <c r="AY272" s="240" t="str">
        <f t="shared" si="532"/>
        <v/>
      </c>
      <c r="CA272" s="2500"/>
      <c r="CB272" s="2500"/>
      <c r="CC272" s="2500"/>
      <c r="CD272" s="2500"/>
      <c r="CE272" s="2500"/>
      <c r="CF272" s="2486" t="str">
        <f t="shared" si="535"/>
        <v/>
      </c>
      <c r="CG272" s="2500"/>
      <c r="CH272" s="2486" t="str">
        <f t="shared" si="536"/>
        <v/>
      </c>
      <c r="CI272" s="2486" t="str">
        <f t="shared" si="537"/>
        <v/>
      </c>
      <c r="CJ272" s="2500"/>
      <c r="CK272" s="2486" t="str">
        <f t="shared" si="538"/>
        <v/>
      </c>
      <c r="CL272" s="2486" t="str">
        <f t="shared" si="539"/>
        <v/>
      </c>
      <c r="CM272" s="505"/>
      <c r="CN272" s="505"/>
      <c r="CO272" s="2500"/>
      <c r="CP272" s="2500"/>
      <c r="CQ272" s="2500"/>
      <c r="CR272" s="2500"/>
      <c r="CS272" s="2500"/>
      <c r="CT272" s="2487">
        <f t="shared" ref="CT272:CT275" si="617">IF(AND($D272&gt;0,AR272=""),1,IF(AR272&gt;$D272,1,0))</f>
        <v>0</v>
      </c>
      <c r="CU272" s="2500"/>
      <c r="CV272" s="2487">
        <f t="shared" ref="CV272:CW272" si="618">IF(AND($D272&gt;0,AT272=""),1,IF(AT272&gt;$D272,1,0))</f>
        <v>0</v>
      </c>
      <c r="CW272" s="2487">
        <f t="shared" si="618"/>
        <v>0</v>
      </c>
      <c r="CX272" s="2500"/>
      <c r="CY272" s="2487">
        <f t="shared" ref="CY272:CZ272" si="619">IF(AND($D272&gt;0,AW272=""),1,IF(AW272&gt;$D272,1,0))</f>
        <v>0</v>
      </c>
      <c r="CZ272" s="2487">
        <f t="shared" si="619"/>
        <v>0</v>
      </c>
    </row>
    <row r="273" spans="1:104" ht="15" customHeight="1" x14ac:dyDescent="0.25">
      <c r="A273" s="3128"/>
      <c r="B273" s="3391" t="s">
        <v>1883</v>
      </c>
      <c r="C273" s="3157"/>
      <c r="D273" s="1022">
        <f t="shared" si="530"/>
        <v>0</v>
      </c>
      <c r="E273" s="2613">
        <f t="shared" ref="E273:F273" si="620">SUM(G273++I273+K273+M273+O273+Q273+S273+U273+W273+Y273+AA273+AC273+AE273+AG273+AI273+AK273)</f>
        <v>0</v>
      </c>
      <c r="F273" s="2614">
        <f t="shared" si="620"/>
        <v>0</v>
      </c>
      <c r="G273" s="2604"/>
      <c r="H273" s="2605"/>
      <c r="I273" s="2606"/>
      <c r="J273" s="2605"/>
      <c r="K273" s="2606"/>
      <c r="L273" s="2605"/>
      <c r="M273" s="2606"/>
      <c r="N273" s="2605"/>
      <c r="O273" s="2606"/>
      <c r="P273" s="2605"/>
      <c r="Q273" s="2606"/>
      <c r="R273" s="2605"/>
      <c r="S273" s="2606"/>
      <c r="T273" s="382"/>
      <c r="U273" s="2606"/>
      <c r="V273" s="382"/>
      <c r="W273" s="2606"/>
      <c r="X273" s="382"/>
      <c r="Y273" s="2606"/>
      <c r="Z273" s="382"/>
      <c r="AA273" s="2606"/>
      <c r="AB273" s="382"/>
      <c r="AC273" s="2606"/>
      <c r="AD273" s="382"/>
      <c r="AE273" s="2606"/>
      <c r="AF273" s="382"/>
      <c r="AG273" s="2606"/>
      <c r="AH273" s="382"/>
      <c r="AI273" s="2606"/>
      <c r="AJ273" s="382"/>
      <c r="AK273" s="2606"/>
      <c r="AL273" s="2615"/>
      <c r="AM273" s="2606"/>
      <c r="AN273" s="382"/>
      <c r="AO273" s="1015"/>
      <c r="AP273" s="1016"/>
      <c r="AQ273" s="2603"/>
      <c r="AR273" s="2606"/>
      <c r="AS273" s="1016"/>
      <c r="AT273" s="2604"/>
      <c r="AU273" s="382"/>
      <c r="AV273" s="2058"/>
      <c r="AW273" s="2604"/>
      <c r="AX273" s="382"/>
      <c r="AY273" s="240" t="str">
        <f t="shared" si="532"/>
        <v/>
      </c>
      <c r="CA273" s="2500"/>
      <c r="CB273" s="2500"/>
      <c r="CC273" s="2500"/>
      <c r="CD273" s="2500"/>
      <c r="CE273" s="2500"/>
      <c r="CF273" s="2486" t="str">
        <f t="shared" si="535"/>
        <v/>
      </c>
      <c r="CG273" s="2500"/>
      <c r="CH273" s="2486" t="str">
        <f t="shared" si="536"/>
        <v/>
      </c>
      <c r="CI273" s="2486" t="str">
        <f t="shared" si="537"/>
        <v/>
      </c>
      <c r="CJ273" s="2486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486" t="str">
        <f t="shared" si="538"/>
        <v/>
      </c>
      <c r="CL273" s="2486" t="str">
        <f t="shared" si="539"/>
        <v/>
      </c>
      <c r="CM273" s="505"/>
      <c r="CN273" s="505"/>
      <c r="CO273" s="2500"/>
      <c r="CP273" s="2500"/>
      <c r="CQ273" s="2500"/>
      <c r="CR273" s="2500"/>
      <c r="CS273" s="2500"/>
      <c r="CT273" s="2487">
        <f t="shared" si="617"/>
        <v>0</v>
      </c>
      <c r="CU273" s="2500"/>
      <c r="CV273" s="2487">
        <f t="shared" ref="CV273:CZ273" si="621">IF(AND($D273&gt;0,AT273=""),1,IF(AT273&gt;$D273,1,0))</f>
        <v>0</v>
      </c>
      <c r="CW273" s="2487">
        <f t="shared" si="621"/>
        <v>0</v>
      </c>
      <c r="CX273" s="2487">
        <f t="shared" si="621"/>
        <v>0</v>
      </c>
      <c r="CY273" s="2487">
        <f t="shared" si="621"/>
        <v>0</v>
      </c>
      <c r="CZ273" s="2487">
        <f t="shared" si="621"/>
        <v>0</v>
      </c>
    </row>
    <row r="274" spans="1:104" ht="15" customHeight="1" x14ac:dyDescent="0.25">
      <c r="A274" s="3128"/>
      <c r="B274" s="3391" t="s">
        <v>1884</v>
      </c>
      <c r="C274" s="3157"/>
      <c r="D274" s="1022">
        <f t="shared" si="530"/>
        <v>0</v>
      </c>
      <c r="E274" s="947">
        <f t="shared" ref="E274:F274" si="622">SUM(G274++I274+K274+M274+O274+Q274+S274+U274+W274+Y274+AA274+AC274+AE274+AG274+AI274+AK274)</f>
        <v>0</v>
      </c>
      <c r="F274" s="948">
        <f t="shared" si="622"/>
        <v>0</v>
      </c>
      <c r="G274" s="2606"/>
      <c r="H274" s="2605"/>
      <c r="I274" s="2606"/>
      <c r="J274" s="2605"/>
      <c r="K274" s="2606"/>
      <c r="L274" s="2605"/>
      <c r="M274" s="2606"/>
      <c r="N274" s="2605"/>
      <c r="O274" s="2606"/>
      <c r="P274" s="2605"/>
      <c r="Q274" s="2606"/>
      <c r="R274" s="2605"/>
      <c r="S274" s="2606"/>
      <c r="T274" s="382"/>
      <c r="U274" s="2606"/>
      <c r="V274" s="382"/>
      <c r="W274" s="2606"/>
      <c r="X274" s="382"/>
      <c r="Y274" s="2606"/>
      <c r="Z274" s="382"/>
      <c r="AA274" s="2606"/>
      <c r="AB274" s="382"/>
      <c r="AC274" s="2606"/>
      <c r="AD274" s="382"/>
      <c r="AE274" s="2606"/>
      <c r="AF274" s="382"/>
      <c r="AG274" s="2606"/>
      <c r="AH274" s="382"/>
      <c r="AI274" s="2606"/>
      <c r="AJ274" s="382"/>
      <c r="AK274" s="2606"/>
      <c r="AL274" s="2615"/>
      <c r="AM274" s="2606"/>
      <c r="AN274" s="382"/>
      <c r="AO274" s="1015"/>
      <c r="AP274" s="1016"/>
      <c r="AQ274" s="2610"/>
      <c r="AR274" s="2606"/>
      <c r="AS274" s="2609"/>
      <c r="AT274" s="2604"/>
      <c r="AU274" s="382"/>
      <c r="AV274" s="2609"/>
      <c r="AW274" s="2604"/>
      <c r="AX274" s="382"/>
      <c r="AY274" s="240" t="str">
        <f t="shared" si="532"/>
        <v/>
      </c>
      <c r="CA274" s="2500"/>
      <c r="CB274" s="2500"/>
      <c r="CC274" s="2500"/>
      <c r="CD274" s="2500"/>
      <c r="CE274" s="2500"/>
      <c r="CF274" s="2486" t="str">
        <f t="shared" si="535"/>
        <v/>
      </c>
      <c r="CG274" s="2500"/>
      <c r="CH274" s="2486" t="str">
        <f t="shared" si="536"/>
        <v/>
      </c>
      <c r="CI274" s="2486" t="str">
        <f t="shared" si="537"/>
        <v/>
      </c>
      <c r="CJ274" s="2500"/>
      <c r="CK274" s="2486" t="str">
        <f t="shared" si="538"/>
        <v/>
      </c>
      <c r="CL274" s="2486" t="str">
        <f t="shared" si="539"/>
        <v/>
      </c>
      <c r="CM274" s="505"/>
      <c r="CN274" s="505"/>
      <c r="CO274" s="2500"/>
      <c r="CP274" s="2500"/>
      <c r="CQ274" s="2500"/>
      <c r="CR274" s="2500"/>
      <c r="CS274" s="2500"/>
      <c r="CT274" s="2487">
        <f t="shared" si="617"/>
        <v>0</v>
      </c>
      <c r="CU274" s="2500"/>
      <c r="CV274" s="2487">
        <f t="shared" ref="CV274:CW274" si="623">IF(AND($D274&gt;0,AT274=""),1,IF(AT274&gt;$D274,1,0))</f>
        <v>0</v>
      </c>
      <c r="CW274" s="2487">
        <f t="shared" si="623"/>
        <v>0</v>
      </c>
      <c r="CX274" s="2500"/>
      <c r="CY274" s="2487">
        <f t="shared" ref="CY274:CZ274" si="624">IF(AND($D274&gt;0,AW274=""),1,IF(AW274&gt;$D274,1,0))</f>
        <v>0</v>
      </c>
      <c r="CZ274" s="2487">
        <f t="shared" si="624"/>
        <v>0</v>
      </c>
    </row>
    <row r="275" spans="1:104" ht="14.25" customHeight="1" x14ac:dyDescent="0.25">
      <c r="A275" s="3129"/>
      <c r="B275" s="3410" t="s">
        <v>1885</v>
      </c>
      <c r="C275" s="3205"/>
      <c r="D275" s="875">
        <f t="shared" si="530"/>
        <v>0</v>
      </c>
      <c r="E275" s="2515">
        <f t="shared" ref="E275:F275" si="625">SUM(G275++I275+K275+M275+O275+Q275+S275+U275+W275+Y275+AA275+AC275+AE275+AG275+AI275+AK275)</f>
        <v>0</v>
      </c>
      <c r="F275" s="1025">
        <f t="shared" si="625"/>
        <v>0</v>
      </c>
      <c r="G275" s="2596"/>
      <c r="H275" s="1020"/>
      <c r="I275" s="2596"/>
      <c r="J275" s="1020"/>
      <c r="K275" s="2596"/>
      <c r="L275" s="1020"/>
      <c r="M275" s="2596"/>
      <c r="N275" s="1020"/>
      <c r="O275" s="2596"/>
      <c r="P275" s="1020"/>
      <c r="Q275" s="2596"/>
      <c r="R275" s="1020"/>
      <c r="S275" s="2596"/>
      <c r="T275" s="2076"/>
      <c r="U275" s="2596"/>
      <c r="V275" s="2076"/>
      <c r="W275" s="2596"/>
      <c r="X275" s="2076"/>
      <c r="Y275" s="2596"/>
      <c r="Z275" s="2076"/>
      <c r="AA275" s="2596"/>
      <c r="AB275" s="2076"/>
      <c r="AC275" s="2596"/>
      <c r="AD275" s="2076"/>
      <c r="AE275" s="2596"/>
      <c r="AF275" s="2076"/>
      <c r="AG275" s="2596"/>
      <c r="AH275" s="2076"/>
      <c r="AI275" s="2596"/>
      <c r="AJ275" s="2076"/>
      <c r="AK275" s="2596"/>
      <c r="AL275" s="1026"/>
      <c r="AM275" s="2596"/>
      <c r="AN275" s="2076"/>
      <c r="AO275" s="1023"/>
      <c r="AP275" s="1021"/>
      <c r="AQ275" s="2611"/>
      <c r="AR275" s="2596"/>
      <c r="AS275" s="1021"/>
      <c r="AT275" s="1019"/>
      <c r="AU275" s="2076"/>
      <c r="AV275" s="1021"/>
      <c r="AW275" s="1019"/>
      <c r="AX275" s="2076"/>
      <c r="AY275" s="240" t="str">
        <f t="shared" si="532"/>
        <v/>
      </c>
      <c r="CA275" s="2500"/>
      <c r="CB275" s="2500"/>
      <c r="CC275" s="2500"/>
      <c r="CD275" s="2500"/>
      <c r="CE275" s="2500"/>
      <c r="CF275" s="2486" t="str">
        <f t="shared" si="535"/>
        <v/>
      </c>
      <c r="CG275" s="2500"/>
      <c r="CH275" s="2486" t="str">
        <f t="shared" si="536"/>
        <v/>
      </c>
      <c r="CI275" s="2486" t="str">
        <f t="shared" si="537"/>
        <v/>
      </c>
      <c r="CJ275" s="2500"/>
      <c r="CK275" s="2486" t="str">
        <f t="shared" si="538"/>
        <v/>
      </c>
      <c r="CL275" s="2486" t="str">
        <f t="shared" si="539"/>
        <v/>
      </c>
      <c r="CM275" s="505"/>
      <c r="CN275" s="505"/>
      <c r="CO275" s="2500"/>
      <c r="CP275" s="2500"/>
      <c r="CQ275" s="2500"/>
      <c r="CR275" s="2500"/>
      <c r="CS275" s="2500"/>
      <c r="CT275" s="2487">
        <f t="shared" si="617"/>
        <v>0</v>
      </c>
      <c r="CU275" s="2500"/>
      <c r="CV275" s="2487">
        <f t="shared" ref="CV275:CW275" si="626">IF(AND($D275&gt;0,AT275=""),1,IF(AT275&gt;$D275,1,0))</f>
        <v>0</v>
      </c>
      <c r="CW275" s="2487">
        <f t="shared" si="626"/>
        <v>0</v>
      </c>
      <c r="CX275" s="2500"/>
      <c r="CY275" s="2487">
        <f t="shared" ref="CY275:CZ275" si="627">IF(AND($D275&gt;0,AW275=""),1,IF(AW275&gt;$D275,1,0))</f>
        <v>0</v>
      </c>
      <c r="CZ275" s="2487">
        <f t="shared" si="627"/>
        <v>0</v>
      </c>
    </row>
    <row r="276" spans="1:104" ht="15" customHeight="1" x14ac:dyDescent="0.25">
      <c r="A276" s="3411" t="s">
        <v>1887</v>
      </c>
      <c r="B276" s="3396" t="s">
        <v>1880</v>
      </c>
      <c r="C276" s="3292"/>
      <c r="D276" s="1003">
        <f t="shared" si="530"/>
        <v>0</v>
      </c>
      <c r="E276" s="945">
        <f t="shared" ref="E276:F276" si="628">SUM(G276++I276+K276+M276+O276+Q276+S276+U276+W276+Y276+AA276+AC276+AE276+AG276+AI276+AK276)</f>
        <v>0</v>
      </c>
      <c r="F276" s="946">
        <f t="shared" si="628"/>
        <v>0</v>
      </c>
      <c r="G276" s="2600"/>
      <c r="H276" s="2599"/>
      <c r="I276" s="2600"/>
      <c r="J276" s="2599"/>
      <c r="K276" s="2600"/>
      <c r="L276" s="2599"/>
      <c r="M276" s="2600"/>
      <c r="N276" s="2599"/>
      <c r="O276" s="2600"/>
      <c r="P276" s="2599"/>
      <c r="Q276" s="2600"/>
      <c r="R276" s="2599"/>
      <c r="S276" s="2600"/>
      <c r="T276" s="2083"/>
      <c r="U276" s="2600"/>
      <c r="V276" s="2083"/>
      <c r="W276" s="2600"/>
      <c r="X276" s="2083"/>
      <c r="Y276" s="2600"/>
      <c r="Z276" s="2083"/>
      <c r="AA276" s="2600"/>
      <c r="AB276" s="2083"/>
      <c r="AC276" s="2600"/>
      <c r="AD276" s="2083"/>
      <c r="AE276" s="2600"/>
      <c r="AF276" s="2053"/>
      <c r="AG276" s="2351"/>
      <c r="AH276" s="2053"/>
      <c r="AI276" s="2351"/>
      <c r="AJ276" s="2053"/>
      <c r="AK276" s="2351"/>
      <c r="AL276" s="716"/>
      <c r="AM276" s="2351"/>
      <c r="AN276" s="2053"/>
      <c r="AO276" s="714"/>
      <c r="AP276" s="2599"/>
      <c r="AQ276" s="2351"/>
      <c r="AR276" s="2600"/>
      <c r="AS276" s="2600"/>
      <c r="AT276" s="2601"/>
      <c r="AU276" s="2083"/>
      <c r="AV276" s="1016"/>
      <c r="AW276" s="2601"/>
      <c r="AX276" s="2083"/>
      <c r="AY276" s="240" t="str">
        <f t="shared" si="532"/>
        <v/>
      </c>
      <c r="CA276" s="2500"/>
      <c r="CB276" s="2500"/>
      <c r="CC276" s="2486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486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486" t="str">
        <f t="shared" ref="CE276:CE277" si="629">IF(AND($D276&gt;0,AQ276="")," * No olvide digitar la variable Inasistente. Digite cero si no tiene.",IF(AQ276&gt;$D276," * La variable Insasistente no puede superar el Total Ambos Sexos.",""))</f>
        <v/>
      </c>
      <c r="CF276" s="2486" t="str">
        <f t="shared" si="535"/>
        <v/>
      </c>
      <c r="CG276" s="2486" t="str">
        <f t="shared" ref="CG276:CG281" si="630">IF(AND($D276&gt;0,AS276="")," * No olvide digitar la variable Ortodoncia interceptiva. Digite Cero si no tiene.",IF(AS276&gt;$D276," * La variable Ortodoncia interceptiva no puede superar el Total Ambos Sexos.",""))</f>
        <v/>
      </c>
      <c r="CH276" s="2486" t="str">
        <f t="shared" si="536"/>
        <v/>
      </c>
      <c r="CI276" s="2486" t="str">
        <f t="shared" si="537"/>
        <v/>
      </c>
      <c r="CJ276" s="2500"/>
      <c r="CK276" s="2486" t="str">
        <f t="shared" si="538"/>
        <v/>
      </c>
      <c r="CL276" s="2486" t="str">
        <f t="shared" si="539"/>
        <v/>
      </c>
      <c r="CM276" s="505"/>
      <c r="CN276" s="505"/>
      <c r="CO276" s="2500"/>
      <c r="CP276" s="2500"/>
      <c r="CQ276" s="2487">
        <f t="shared" ref="CQ276:CW276" si="631">IF(AND($D276&gt;0,AO276=""),1,IF(AO276&gt;$D276,1,0))</f>
        <v>0</v>
      </c>
      <c r="CR276" s="2487">
        <f t="shared" si="631"/>
        <v>0</v>
      </c>
      <c r="CS276" s="2487">
        <f t="shared" si="631"/>
        <v>0</v>
      </c>
      <c r="CT276" s="2487">
        <f t="shared" si="631"/>
        <v>0</v>
      </c>
      <c r="CU276" s="2487">
        <f t="shared" si="631"/>
        <v>0</v>
      </c>
      <c r="CV276" s="2487">
        <f t="shared" si="631"/>
        <v>0</v>
      </c>
      <c r="CW276" s="2487">
        <f t="shared" si="631"/>
        <v>0</v>
      </c>
      <c r="CX276" s="2500"/>
      <c r="CY276" s="2487">
        <f t="shared" ref="CY276:CZ276" si="632">IF(AND($D276&gt;0,AW276=""),1,IF(AW276&gt;$D276,1,0))</f>
        <v>0</v>
      </c>
      <c r="CZ276" s="2487">
        <f t="shared" si="632"/>
        <v>0</v>
      </c>
    </row>
    <row r="277" spans="1:104" ht="15" customHeight="1" x14ac:dyDescent="0.25">
      <c r="A277" s="3128"/>
      <c r="B277" s="3391" t="s">
        <v>1881</v>
      </c>
      <c r="C277" s="3157"/>
      <c r="D277" s="1022">
        <f t="shared" si="530"/>
        <v>0</v>
      </c>
      <c r="E277" s="2613">
        <f t="shared" ref="E277:F277" si="633">SUM(G277++I277+K277+M277+O277+Q277+S277+U277+W277+Y277+AA277+AC277+AE277+AG277+AI277+AK277)</f>
        <v>0</v>
      </c>
      <c r="F277" s="2616">
        <f t="shared" si="633"/>
        <v>0</v>
      </c>
      <c r="G277" s="2352"/>
      <c r="H277" s="718"/>
      <c r="I277" s="2352"/>
      <c r="J277" s="718"/>
      <c r="K277" s="2352"/>
      <c r="L277" s="718"/>
      <c r="M277" s="2352"/>
      <c r="N277" s="718"/>
      <c r="O277" s="2352"/>
      <c r="P277" s="718"/>
      <c r="Q277" s="2352"/>
      <c r="R277" s="718"/>
      <c r="S277" s="2352"/>
      <c r="T277" s="2058"/>
      <c r="U277" s="2352"/>
      <c r="V277" s="2058"/>
      <c r="W277" s="2352"/>
      <c r="X277" s="2058"/>
      <c r="Y277" s="2352"/>
      <c r="Z277" s="2058"/>
      <c r="AA277" s="2352"/>
      <c r="AB277" s="2058"/>
      <c r="AC277" s="2352"/>
      <c r="AD277" s="2058"/>
      <c r="AE277" s="2352"/>
      <c r="AF277" s="2058"/>
      <c r="AG277" s="2352"/>
      <c r="AH277" s="2058"/>
      <c r="AI277" s="2352"/>
      <c r="AJ277" s="2058"/>
      <c r="AK277" s="2352"/>
      <c r="AL277" s="719"/>
      <c r="AM277" s="2352"/>
      <c r="AN277" s="2058"/>
      <c r="AO277" s="1015"/>
      <c r="AP277" s="1016"/>
      <c r="AQ277" s="2600"/>
      <c r="AR277" s="2352"/>
      <c r="AS277" s="2352"/>
      <c r="AT277" s="717"/>
      <c r="AU277" s="2058"/>
      <c r="AV277" s="1016"/>
      <c r="AW277" s="717"/>
      <c r="AX277" s="2058"/>
      <c r="AY277" s="240" t="str">
        <f t="shared" si="532"/>
        <v/>
      </c>
      <c r="CA277" s="2500"/>
      <c r="CB277" s="2500"/>
      <c r="CC277" s="2500"/>
      <c r="CD277" s="2500"/>
      <c r="CE277" s="2486" t="str">
        <f t="shared" si="629"/>
        <v/>
      </c>
      <c r="CF277" s="2486" t="str">
        <f t="shared" si="535"/>
        <v/>
      </c>
      <c r="CG277" s="2486" t="str">
        <f t="shared" si="630"/>
        <v/>
      </c>
      <c r="CH277" s="2486" t="str">
        <f t="shared" si="536"/>
        <v/>
      </c>
      <c r="CI277" s="2486" t="str">
        <f t="shared" si="537"/>
        <v/>
      </c>
      <c r="CJ277" s="2500"/>
      <c r="CK277" s="2486" t="str">
        <f t="shared" si="538"/>
        <v/>
      </c>
      <c r="CL277" s="2486" t="str">
        <f t="shared" si="539"/>
        <v/>
      </c>
      <c r="CM277" s="505"/>
      <c r="CN277" s="505"/>
      <c r="CO277" s="2500"/>
      <c r="CP277" s="2500"/>
      <c r="CQ277" s="2500"/>
      <c r="CR277" s="2500"/>
      <c r="CS277" s="2487">
        <f t="shared" ref="CS277:CW277" si="634">IF(AND($D277&gt;0,AQ277=""),1,IF(AQ277&gt;$D277,1,0))</f>
        <v>0</v>
      </c>
      <c r="CT277" s="2487">
        <f t="shared" si="634"/>
        <v>0</v>
      </c>
      <c r="CU277" s="2487">
        <f t="shared" si="634"/>
        <v>0</v>
      </c>
      <c r="CV277" s="2487">
        <f t="shared" si="634"/>
        <v>0</v>
      </c>
      <c r="CW277" s="2487">
        <f t="shared" si="634"/>
        <v>0</v>
      </c>
      <c r="CX277" s="2500"/>
      <c r="CY277" s="2487">
        <f t="shared" ref="CY277:CZ277" si="635">IF(AND($D277&gt;0,AW277=""),1,IF(AW277&gt;$D277,1,0))</f>
        <v>0</v>
      </c>
      <c r="CZ277" s="2487">
        <f t="shared" si="635"/>
        <v>0</v>
      </c>
    </row>
    <row r="278" spans="1:104" ht="15" customHeight="1" x14ac:dyDescent="0.25">
      <c r="A278" s="3128"/>
      <c r="B278" s="3391" t="s">
        <v>1882</v>
      </c>
      <c r="C278" s="3157"/>
      <c r="D278" s="1022">
        <f t="shared" si="530"/>
        <v>0</v>
      </c>
      <c r="E278" s="947">
        <f t="shared" ref="E278:F278" si="636">SUM(G278++I278+K278+M278+O278+Q278+S278+U278+W278+Y278+AA278+AC278+AE278+AG278+AI278+AK278)</f>
        <v>0</v>
      </c>
      <c r="F278" s="948">
        <f t="shared" si="636"/>
        <v>0</v>
      </c>
      <c r="G278" s="2352"/>
      <c r="H278" s="718"/>
      <c r="I278" s="2352"/>
      <c r="J278" s="718"/>
      <c r="K278" s="2352"/>
      <c r="L278" s="718"/>
      <c r="M278" s="2352"/>
      <c r="N278" s="718"/>
      <c r="O278" s="2352"/>
      <c r="P278" s="718"/>
      <c r="Q278" s="2352"/>
      <c r="R278" s="718"/>
      <c r="S278" s="2352"/>
      <c r="T278" s="2058"/>
      <c r="U278" s="2352"/>
      <c r="V278" s="2058"/>
      <c r="W278" s="2352"/>
      <c r="X278" s="2058"/>
      <c r="Y278" s="2352"/>
      <c r="Z278" s="2058"/>
      <c r="AA278" s="2352"/>
      <c r="AB278" s="2058"/>
      <c r="AC278" s="2352"/>
      <c r="AD278" s="2058"/>
      <c r="AE278" s="2352"/>
      <c r="AF278" s="2058"/>
      <c r="AG278" s="2352"/>
      <c r="AH278" s="2058"/>
      <c r="AI278" s="2352"/>
      <c r="AJ278" s="2058"/>
      <c r="AK278" s="2352"/>
      <c r="AL278" s="719"/>
      <c r="AM278" s="2352"/>
      <c r="AN278" s="2058"/>
      <c r="AO278" s="1015"/>
      <c r="AP278" s="1016"/>
      <c r="AQ278" s="2603"/>
      <c r="AR278" s="2352"/>
      <c r="AS278" s="2352"/>
      <c r="AT278" s="717"/>
      <c r="AU278" s="2058"/>
      <c r="AV278" s="1016"/>
      <c r="AW278" s="717"/>
      <c r="AX278" s="2058"/>
      <c r="AY278" s="240" t="str">
        <f t="shared" si="532"/>
        <v/>
      </c>
      <c r="CA278" s="2500"/>
      <c r="CB278" s="2500"/>
      <c r="CC278" s="2500"/>
      <c r="CD278" s="2500"/>
      <c r="CE278" s="2500"/>
      <c r="CF278" s="2486" t="str">
        <f t="shared" si="535"/>
        <v/>
      </c>
      <c r="CG278" s="2486" t="str">
        <f t="shared" si="630"/>
        <v/>
      </c>
      <c r="CH278" s="2486" t="str">
        <f t="shared" si="536"/>
        <v/>
      </c>
      <c r="CI278" s="2486" t="str">
        <f t="shared" si="537"/>
        <v/>
      </c>
      <c r="CJ278" s="2500"/>
      <c r="CK278" s="2486" t="str">
        <f t="shared" si="538"/>
        <v/>
      </c>
      <c r="CL278" s="2486" t="str">
        <f t="shared" si="539"/>
        <v/>
      </c>
      <c r="CM278" s="505"/>
      <c r="CN278" s="505"/>
      <c r="CO278" s="2500"/>
      <c r="CP278" s="2500"/>
      <c r="CQ278" s="2500"/>
      <c r="CR278" s="2500"/>
      <c r="CS278" s="2500"/>
      <c r="CT278" s="2487">
        <f t="shared" ref="CT278:CW278" si="637">IF(AND($D278&gt;0,AR278=""),1,IF(AR278&gt;$D278,1,0))</f>
        <v>0</v>
      </c>
      <c r="CU278" s="2487">
        <f t="shared" si="637"/>
        <v>0</v>
      </c>
      <c r="CV278" s="2487">
        <f t="shared" si="637"/>
        <v>0</v>
      </c>
      <c r="CW278" s="2487">
        <f t="shared" si="637"/>
        <v>0</v>
      </c>
      <c r="CX278" s="2500"/>
      <c r="CY278" s="2487">
        <f t="shared" ref="CY278:CZ278" si="638">IF(AND($D278&gt;0,AW278=""),1,IF(AW278&gt;$D278,1,0))</f>
        <v>0</v>
      </c>
      <c r="CZ278" s="2487">
        <f t="shared" si="638"/>
        <v>0</v>
      </c>
    </row>
    <row r="279" spans="1:104" ht="15" customHeight="1" x14ac:dyDescent="0.25">
      <c r="A279" s="3128"/>
      <c r="B279" s="3391" t="s">
        <v>1883</v>
      </c>
      <c r="C279" s="3157"/>
      <c r="D279" s="1022">
        <f t="shared" si="530"/>
        <v>0</v>
      </c>
      <c r="E279" s="947">
        <f t="shared" ref="E279:F279" si="639">SUM(G279++I279+K279+M279+O279+Q279+S279+U279+W279+Y279+AA279+AC279+AE279+AG279+AI279+AK279)</f>
        <v>0</v>
      </c>
      <c r="F279" s="948">
        <f t="shared" si="639"/>
        <v>0</v>
      </c>
      <c r="G279" s="2606"/>
      <c r="H279" s="2605"/>
      <c r="I279" s="2606"/>
      <c r="J279" s="2605"/>
      <c r="K279" s="2606"/>
      <c r="L279" s="2605"/>
      <c r="M279" s="2606"/>
      <c r="N279" s="2605"/>
      <c r="O279" s="2606"/>
      <c r="P279" s="2605"/>
      <c r="Q279" s="2606"/>
      <c r="R279" s="2605"/>
      <c r="S279" s="2606"/>
      <c r="T279" s="382"/>
      <c r="U279" s="2606"/>
      <c r="V279" s="382"/>
      <c r="W279" s="2352"/>
      <c r="X279" s="2058"/>
      <c r="Y279" s="2352"/>
      <c r="Z279" s="2058"/>
      <c r="AA279" s="2352"/>
      <c r="AB279" s="2058"/>
      <c r="AC279" s="2352"/>
      <c r="AD279" s="2058"/>
      <c r="AE279" s="2352"/>
      <c r="AF279" s="2058"/>
      <c r="AG279" s="2352"/>
      <c r="AH279" s="2058"/>
      <c r="AI279" s="2352"/>
      <c r="AJ279" s="2058"/>
      <c r="AK279" s="2352"/>
      <c r="AL279" s="719"/>
      <c r="AM279" s="2352"/>
      <c r="AN279" s="2058"/>
      <c r="AO279" s="1015"/>
      <c r="AP279" s="1016"/>
      <c r="AQ279" s="2603"/>
      <c r="AR279" s="2352"/>
      <c r="AS279" s="2352"/>
      <c r="AT279" s="717"/>
      <c r="AU279" s="2058"/>
      <c r="AV279" s="2058"/>
      <c r="AW279" s="717"/>
      <c r="AX279" s="2058"/>
      <c r="AY279" s="240" t="str">
        <f t="shared" si="532"/>
        <v/>
      </c>
      <c r="CA279" s="2500"/>
      <c r="CB279" s="2500"/>
      <c r="CC279" s="2500"/>
      <c r="CD279" s="2500"/>
      <c r="CE279" s="2500"/>
      <c r="CF279" s="2486" t="str">
        <f t="shared" si="535"/>
        <v/>
      </c>
      <c r="CG279" s="2486" t="str">
        <f t="shared" si="630"/>
        <v/>
      </c>
      <c r="CH279" s="2486" t="str">
        <f t="shared" si="536"/>
        <v/>
      </c>
      <c r="CI279" s="2486" t="str">
        <f t="shared" si="537"/>
        <v/>
      </c>
      <c r="CJ279" s="2486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486" t="str">
        <f t="shared" si="538"/>
        <v/>
      </c>
      <c r="CL279" s="2486" t="str">
        <f t="shared" si="539"/>
        <v/>
      </c>
      <c r="CM279" s="505"/>
      <c r="CN279" s="505"/>
      <c r="CO279" s="2500"/>
      <c r="CP279" s="2500"/>
      <c r="CQ279" s="2500"/>
      <c r="CR279" s="2500"/>
      <c r="CS279" s="2500"/>
      <c r="CT279" s="2487">
        <f t="shared" ref="CT279:CZ279" si="640">IF(AND($D279&gt;0,AR279=""),1,IF(AR279&gt;$D279,1,0))</f>
        <v>0</v>
      </c>
      <c r="CU279" s="2487">
        <f t="shared" si="640"/>
        <v>0</v>
      </c>
      <c r="CV279" s="2487">
        <f t="shared" si="640"/>
        <v>0</v>
      </c>
      <c r="CW279" s="2487">
        <f t="shared" si="640"/>
        <v>0</v>
      </c>
      <c r="CX279" s="2487">
        <f t="shared" si="640"/>
        <v>0</v>
      </c>
      <c r="CY279" s="2487">
        <f t="shared" si="640"/>
        <v>0</v>
      </c>
      <c r="CZ279" s="2487">
        <f t="shared" si="640"/>
        <v>0</v>
      </c>
    </row>
    <row r="280" spans="1:104" ht="15" customHeight="1" x14ac:dyDescent="0.25">
      <c r="A280" s="3128"/>
      <c r="B280" s="3391" t="s">
        <v>1884</v>
      </c>
      <c r="C280" s="3157"/>
      <c r="D280" s="1022">
        <f t="shared" si="530"/>
        <v>0</v>
      </c>
      <c r="E280" s="947">
        <f t="shared" ref="E280:F280" si="641">SUM(G280++I280+K280+M280+O280+Q280+S280+U280+W280+Y280+AA280+AC280+AE280+AG280+AI280+AK280)</f>
        <v>0</v>
      </c>
      <c r="F280" s="954">
        <f t="shared" si="641"/>
        <v>0</v>
      </c>
      <c r="G280" s="2604"/>
      <c r="H280" s="2605"/>
      <c r="I280" s="2606"/>
      <c r="J280" s="2605"/>
      <c r="K280" s="2606"/>
      <c r="L280" s="2605"/>
      <c r="M280" s="2606"/>
      <c r="N280" s="2605"/>
      <c r="O280" s="2606"/>
      <c r="P280" s="2605"/>
      <c r="Q280" s="2606"/>
      <c r="R280" s="2605"/>
      <c r="S280" s="2606"/>
      <c r="T280" s="382"/>
      <c r="U280" s="2606"/>
      <c r="V280" s="382"/>
      <c r="W280" s="2352"/>
      <c r="X280" s="2058"/>
      <c r="Y280" s="2352"/>
      <c r="Z280" s="2058"/>
      <c r="AA280" s="2352"/>
      <c r="AB280" s="2058"/>
      <c r="AC280" s="2352"/>
      <c r="AD280" s="2058"/>
      <c r="AE280" s="2352"/>
      <c r="AF280" s="2058"/>
      <c r="AG280" s="2352"/>
      <c r="AH280" s="2058"/>
      <c r="AI280" s="2352"/>
      <c r="AJ280" s="2058"/>
      <c r="AK280" s="2352"/>
      <c r="AL280" s="719"/>
      <c r="AM280" s="2352"/>
      <c r="AN280" s="2058"/>
      <c r="AO280" s="1015"/>
      <c r="AP280" s="1016"/>
      <c r="AQ280" s="2610"/>
      <c r="AR280" s="2352"/>
      <c r="AS280" s="2352"/>
      <c r="AT280" s="717"/>
      <c r="AU280" s="2058"/>
      <c r="AV280" s="2609"/>
      <c r="AW280" s="717"/>
      <c r="AX280" s="2058"/>
      <c r="AY280" s="240" t="str">
        <f t="shared" si="532"/>
        <v/>
      </c>
      <c r="CA280" s="2500"/>
      <c r="CB280" s="2500"/>
      <c r="CC280" s="2500"/>
      <c r="CD280" s="2500"/>
      <c r="CE280" s="2500"/>
      <c r="CF280" s="2486" t="str">
        <f t="shared" si="535"/>
        <v/>
      </c>
      <c r="CG280" s="2486" t="str">
        <f t="shared" si="630"/>
        <v/>
      </c>
      <c r="CH280" s="2486" t="str">
        <f t="shared" si="536"/>
        <v/>
      </c>
      <c r="CI280" s="2486" t="str">
        <f t="shared" si="537"/>
        <v/>
      </c>
      <c r="CJ280" s="2500"/>
      <c r="CK280" s="2486" t="str">
        <f t="shared" si="538"/>
        <v/>
      </c>
      <c r="CL280" s="2486" t="str">
        <f t="shared" si="539"/>
        <v/>
      </c>
      <c r="CM280" s="505"/>
      <c r="CN280" s="505"/>
      <c r="CO280" s="2500"/>
      <c r="CP280" s="2500"/>
      <c r="CQ280" s="2500"/>
      <c r="CR280" s="2500"/>
      <c r="CS280" s="2500"/>
      <c r="CT280" s="2487">
        <f t="shared" ref="CT280:CW280" si="642">IF(AND($D280&gt;0,AR280=""),1,IF(AR280&gt;$D280,1,0))</f>
        <v>0</v>
      </c>
      <c r="CU280" s="2487">
        <f t="shared" si="642"/>
        <v>0</v>
      </c>
      <c r="CV280" s="2487">
        <f t="shared" si="642"/>
        <v>0</v>
      </c>
      <c r="CW280" s="2487">
        <f t="shared" si="642"/>
        <v>0</v>
      </c>
      <c r="CX280" s="2500"/>
      <c r="CY280" s="2487">
        <f t="shared" ref="CY280:CZ280" si="643">IF(AND($D280&gt;0,AW280=""),1,IF(AW280&gt;$D280,1,0))</f>
        <v>0</v>
      </c>
      <c r="CZ280" s="2487">
        <f t="shared" si="643"/>
        <v>0</v>
      </c>
    </row>
    <row r="281" spans="1:104" ht="15" customHeight="1" x14ac:dyDescent="0.25">
      <c r="A281" s="3129"/>
      <c r="B281" s="3410" t="s">
        <v>1885</v>
      </c>
      <c r="C281" s="3205"/>
      <c r="D281" s="2588">
        <f t="shared" si="530"/>
        <v>0</v>
      </c>
      <c r="E281" s="2515">
        <f t="shared" ref="E281:F281" si="644">SUM(G281++I281+K281+M281+O281+Q281+S281+U281+W281+Y281+AA281+AC281+AE281+AG281+AI281+AK281)</f>
        <v>0</v>
      </c>
      <c r="F281" s="2492">
        <f t="shared" si="644"/>
        <v>0</v>
      </c>
      <c r="G281" s="1019"/>
      <c r="H281" s="1020"/>
      <c r="I281" s="2596"/>
      <c r="J281" s="1020"/>
      <c r="K281" s="2596"/>
      <c r="L281" s="1020"/>
      <c r="M281" s="2596"/>
      <c r="N281" s="1020"/>
      <c r="O281" s="2596"/>
      <c r="P281" s="1020"/>
      <c r="Q281" s="2596"/>
      <c r="R281" s="1020"/>
      <c r="S281" s="2596"/>
      <c r="T281" s="2076"/>
      <c r="U281" s="2596"/>
      <c r="V281" s="2076"/>
      <c r="W281" s="2596"/>
      <c r="X281" s="2076"/>
      <c r="Y281" s="2596"/>
      <c r="Z281" s="2076"/>
      <c r="AA281" s="2617"/>
      <c r="AB281" s="2095"/>
      <c r="AC281" s="2617"/>
      <c r="AD281" s="2095"/>
      <c r="AE281" s="2617"/>
      <c r="AF281" s="2095"/>
      <c r="AG281" s="2617"/>
      <c r="AH281" s="2095"/>
      <c r="AI281" s="2617"/>
      <c r="AJ281" s="2095"/>
      <c r="AK281" s="2617"/>
      <c r="AL281" s="2618"/>
      <c r="AM281" s="2617"/>
      <c r="AN281" s="2095"/>
      <c r="AO281" s="2619"/>
      <c r="AP281" s="2620"/>
      <c r="AQ281" s="2611"/>
      <c r="AR281" s="2617"/>
      <c r="AS281" s="2617"/>
      <c r="AT281" s="2621"/>
      <c r="AU281" s="2095"/>
      <c r="AV281" s="1021"/>
      <c r="AW281" s="2621"/>
      <c r="AX281" s="2095"/>
      <c r="AY281" s="240" t="str">
        <f t="shared" si="532"/>
        <v/>
      </c>
      <c r="CA281" s="2500"/>
      <c r="CB281" s="2500"/>
      <c r="CC281" s="2500"/>
      <c r="CD281" s="2500"/>
      <c r="CE281" s="2500"/>
      <c r="CF281" s="2486" t="str">
        <f t="shared" si="535"/>
        <v/>
      </c>
      <c r="CG281" s="2486" t="str">
        <f t="shared" si="630"/>
        <v/>
      </c>
      <c r="CH281" s="2486" t="str">
        <f t="shared" si="536"/>
        <v/>
      </c>
      <c r="CI281" s="2486" t="str">
        <f t="shared" si="537"/>
        <v/>
      </c>
      <c r="CJ281" s="2500"/>
      <c r="CK281" s="2486" t="str">
        <f t="shared" si="538"/>
        <v/>
      </c>
      <c r="CL281" s="2486" t="str">
        <f t="shared" si="539"/>
        <v/>
      </c>
      <c r="CM281" s="505"/>
      <c r="CN281" s="505"/>
      <c r="CO281" s="2500"/>
      <c r="CP281" s="2500"/>
      <c r="CQ281" s="2500"/>
      <c r="CR281" s="2500"/>
      <c r="CS281" s="2500"/>
      <c r="CT281" s="2487">
        <f t="shared" ref="CT281:CW281" si="645">IF(AND($D281&gt;0,AR281=""),1,IF(AR281&gt;$D281,1,0))</f>
        <v>0</v>
      </c>
      <c r="CU281" s="2487">
        <f t="shared" si="645"/>
        <v>0</v>
      </c>
      <c r="CV281" s="2487">
        <f t="shared" si="645"/>
        <v>0</v>
      </c>
      <c r="CW281" s="2487">
        <f t="shared" si="645"/>
        <v>0</v>
      </c>
      <c r="CX281" s="2500"/>
      <c r="CY281" s="2487">
        <f t="shared" ref="CY281:CZ281" si="646">IF(AND($D281&gt;0,AW281=""),1,IF(AW281&gt;$D281,1,0))</f>
        <v>0</v>
      </c>
      <c r="CZ281" s="2487">
        <f t="shared" si="646"/>
        <v>0</v>
      </c>
    </row>
    <row r="282" spans="1:104" ht="15" customHeight="1" x14ac:dyDescent="0.25">
      <c r="A282" s="3132" t="s">
        <v>1696</v>
      </c>
      <c r="B282" s="3396" t="s">
        <v>1880</v>
      </c>
      <c r="C282" s="3292"/>
      <c r="D282" s="2622">
        <f t="shared" si="530"/>
        <v>0</v>
      </c>
      <c r="E282" s="1024">
        <f t="shared" ref="E282:F282" si="647">SUM(G282++I282+K282+M282+O282+Q282+S282+U282+W282+Y282+AA282+AC282+AE282+AG282+AI282+AK282)</f>
        <v>0</v>
      </c>
      <c r="F282" s="2623">
        <f t="shared" si="647"/>
        <v>0</v>
      </c>
      <c r="G282" s="2601"/>
      <c r="H282" s="2599"/>
      <c r="I282" s="2600"/>
      <c r="J282" s="2599"/>
      <c r="K282" s="2600"/>
      <c r="L282" s="2599"/>
      <c r="M282" s="2600"/>
      <c r="N282" s="2599"/>
      <c r="O282" s="2600"/>
      <c r="P282" s="2599"/>
      <c r="Q282" s="2600"/>
      <c r="R282" s="2599"/>
      <c r="S282" s="2600"/>
      <c r="T282" s="2083"/>
      <c r="U282" s="2600"/>
      <c r="V282" s="2083"/>
      <c r="W282" s="2600"/>
      <c r="X282" s="2083"/>
      <c r="Y282" s="2600"/>
      <c r="Z282" s="2083"/>
      <c r="AA282" s="2600"/>
      <c r="AB282" s="2083"/>
      <c r="AC282" s="2600"/>
      <c r="AD282" s="2083"/>
      <c r="AE282" s="2600"/>
      <c r="AF282" s="2083"/>
      <c r="AG282" s="2600"/>
      <c r="AH282" s="2083"/>
      <c r="AI282" s="2600"/>
      <c r="AJ282" s="2083"/>
      <c r="AK282" s="2600"/>
      <c r="AL282" s="2083"/>
      <c r="AM282" s="2081"/>
      <c r="AN282" s="2598"/>
      <c r="AO282" s="2601"/>
      <c r="AP282" s="2599"/>
      <c r="AQ282" s="2351"/>
      <c r="AR282" s="2600"/>
      <c r="AS282" s="1016"/>
      <c r="AT282" s="2601"/>
      <c r="AU282" s="2083"/>
      <c r="AV282" s="1016"/>
      <c r="AW282" s="2601"/>
      <c r="AX282" s="2083"/>
      <c r="AY282" s="240" t="str">
        <f t="shared" si="532"/>
        <v/>
      </c>
      <c r="CA282" s="2486" t="str">
        <f t="shared" ref="CA282:CA329" si="648">IF(AND($F282&gt;0,AM282="")," * No olvide digitar la variable Gestante. Digite cero si no tiene.",IF(AM282&gt;$F282," * La variable Gestante no puede superar el Total Mujeres.",""))</f>
        <v/>
      </c>
      <c r="CB282" s="2486" t="str">
        <f t="shared" ref="CB282:CB329" si="649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2486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486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486" t="str">
        <f t="shared" ref="CE282:CE283" si="650">IF(AND($D282&gt;0,AQ282="")," * No olvide digitar la variable Inasistente. Digite cero si no tiene.",IF(AQ282&gt;$D282," * La variable Insasistente no puede superar el Total Ambos Sexos.",""))</f>
        <v/>
      </c>
      <c r="CF282" s="2486" t="str">
        <f t="shared" si="535"/>
        <v/>
      </c>
      <c r="CG282" s="2500"/>
      <c r="CH282" s="2486" t="str">
        <f t="shared" si="536"/>
        <v/>
      </c>
      <c r="CI282" s="2486" t="str">
        <f t="shared" si="537"/>
        <v/>
      </c>
      <c r="CJ282" s="2500"/>
      <c r="CK282" s="2486" t="str">
        <f t="shared" si="538"/>
        <v/>
      </c>
      <c r="CL282" s="2486" t="str">
        <f t="shared" si="539"/>
        <v/>
      </c>
      <c r="CM282" s="505"/>
      <c r="CN282" s="505"/>
      <c r="CO282" s="2487">
        <f t="shared" ref="CO282:CO329" si="651">IF(AND($F282&gt;0,AM282=""),1,IF(AM282&gt;$F282,1,0))</f>
        <v>0</v>
      </c>
      <c r="CP282" s="2487">
        <f t="shared" ref="CP282:CP329" si="652">IF(AND(AG282+AH282&gt;0,AN282=""),1,IF(AN282&gt;AG282+AH282,1,0))</f>
        <v>0</v>
      </c>
      <c r="CQ282" s="2487">
        <f t="shared" ref="CQ282:CT282" si="653">IF(AND($D282&gt;0,AO282=""),1,IF(AO282&gt;$D282,1,0))</f>
        <v>0</v>
      </c>
      <c r="CR282" s="2487">
        <f t="shared" si="653"/>
        <v>0</v>
      </c>
      <c r="CS282" s="2487">
        <f t="shared" si="653"/>
        <v>0</v>
      </c>
      <c r="CT282" s="2487">
        <f t="shared" si="653"/>
        <v>0</v>
      </c>
      <c r="CU282" s="2500"/>
      <c r="CV282" s="2487">
        <f t="shared" ref="CV282:CW282" si="654">IF(AND($D282&gt;0,AT282=""),1,IF(AT282&gt;$D282,1,0))</f>
        <v>0</v>
      </c>
      <c r="CW282" s="2487">
        <f t="shared" si="654"/>
        <v>0</v>
      </c>
      <c r="CX282" s="2500"/>
      <c r="CY282" s="2487">
        <f t="shared" ref="CY282:CZ282" si="655">IF(AND($D282&gt;0,AW282=""),1,IF(AW282&gt;$D282,1,0))</f>
        <v>0</v>
      </c>
      <c r="CZ282" s="2487">
        <f t="shared" si="655"/>
        <v>0</v>
      </c>
    </row>
    <row r="283" spans="1:104" ht="15" customHeight="1" x14ac:dyDescent="0.25">
      <c r="A283" s="3128"/>
      <c r="B283" s="3391" t="s">
        <v>1881</v>
      </c>
      <c r="C283" s="3157"/>
      <c r="D283" s="1022">
        <f t="shared" si="530"/>
        <v>0</v>
      </c>
      <c r="E283" s="947">
        <f t="shared" ref="E283:F283" si="656">SUM(G283++I283+K283+M283+O283+Q283+S283+U283+W283+Y283+AA283+AC283+AE283+AG283+AI283+AK283)</f>
        <v>0</v>
      </c>
      <c r="F283" s="948">
        <f t="shared" si="656"/>
        <v>0</v>
      </c>
      <c r="G283" s="2352"/>
      <c r="H283" s="718"/>
      <c r="I283" s="2352"/>
      <c r="J283" s="718"/>
      <c r="K283" s="2352"/>
      <c r="L283" s="718"/>
      <c r="M283" s="2352"/>
      <c r="N283" s="718"/>
      <c r="O283" s="2352"/>
      <c r="P283" s="718"/>
      <c r="Q283" s="2352"/>
      <c r="R283" s="718"/>
      <c r="S283" s="2352"/>
      <c r="T283" s="2058"/>
      <c r="U283" s="2352"/>
      <c r="V283" s="2058"/>
      <c r="W283" s="2352"/>
      <c r="X283" s="2058"/>
      <c r="Y283" s="2352"/>
      <c r="Z283" s="2058"/>
      <c r="AA283" s="2352"/>
      <c r="AB283" s="2058"/>
      <c r="AC283" s="2352"/>
      <c r="AD283" s="2058"/>
      <c r="AE283" s="2352"/>
      <c r="AF283" s="2058"/>
      <c r="AG283" s="2352"/>
      <c r="AH283" s="2058"/>
      <c r="AI283" s="2352"/>
      <c r="AJ283" s="2058"/>
      <c r="AK283" s="2352"/>
      <c r="AL283" s="2058"/>
      <c r="AM283" s="360"/>
      <c r="AN283" s="2602"/>
      <c r="AO283" s="1015"/>
      <c r="AP283" s="1016"/>
      <c r="AQ283" s="2600"/>
      <c r="AR283" s="2352"/>
      <c r="AS283" s="1016"/>
      <c r="AT283" s="717"/>
      <c r="AU283" s="2058"/>
      <c r="AV283" s="1016"/>
      <c r="AW283" s="717"/>
      <c r="AX283" s="2058"/>
      <c r="AY283" s="240" t="str">
        <f t="shared" si="532"/>
        <v/>
      </c>
      <c r="CA283" s="2486" t="str">
        <f t="shared" si="648"/>
        <v/>
      </c>
      <c r="CB283" s="2486" t="str">
        <f t="shared" si="649"/>
        <v/>
      </c>
      <c r="CC283" s="2500"/>
      <c r="CD283" s="2500"/>
      <c r="CE283" s="2486" t="str">
        <f t="shared" si="650"/>
        <v/>
      </c>
      <c r="CF283" s="2486" t="str">
        <f t="shared" si="535"/>
        <v/>
      </c>
      <c r="CG283" s="2500"/>
      <c r="CH283" s="2486" t="str">
        <f t="shared" si="536"/>
        <v/>
      </c>
      <c r="CI283" s="2486" t="str">
        <f t="shared" si="537"/>
        <v/>
      </c>
      <c r="CJ283" s="2500"/>
      <c r="CK283" s="2486" t="str">
        <f t="shared" si="538"/>
        <v/>
      </c>
      <c r="CL283" s="2486" t="str">
        <f t="shared" si="539"/>
        <v/>
      </c>
      <c r="CM283" s="505"/>
      <c r="CN283" s="505"/>
      <c r="CO283" s="2487">
        <f t="shared" si="651"/>
        <v>0</v>
      </c>
      <c r="CP283" s="2487">
        <f t="shared" si="652"/>
        <v>0</v>
      </c>
      <c r="CQ283" s="2500"/>
      <c r="CR283" s="2500"/>
      <c r="CS283" s="2487">
        <f t="shared" ref="CS283:CT283" si="657">IF(AND($D283&gt;0,AQ283=""),1,IF(AQ283&gt;$D283,1,0))</f>
        <v>0</v>
      </c>
      <c r="CT283" s="2487">
        <f t="shared" si="657"/>
        <v>0</v>
      </c>
      <c r="CU283" s="2500"/>
      <c r="CV283" s="2487">
        <f t="shared" ref="CV283:CW283" si="658">IF(AND($D283&gt;0,AT283=""),1,IF(AT283&gt;$D283,1,0))</f>
        <v>0</v>
      </c>
      <c r="CW283" s="2487">
        <f t="shared" si="658"/>
        <v>0</v>
      </c>
      <c r="CX283" s="2500"/>
      <c r="CY283" s="2487">
        <f t="shared" ref="CY283:CZ283" si="659">IF(AND($D283&gt;0,AW283=""),1,IF(AW283&gt;$D283,1,0))</f>
        <v>0</v>
      </c>
      <c r="CZ283" s="2487">
        <f t="shared" si="659"/>
        <v>0</v>
      </c>
    </row>
    <row r="284" spans="1:104" ht="15" customHeight="1" x14ac:dyDescent="0.25">
      <c r="A284" s="3128"/>
      <c r="B284" s="3391" t="s">
        <v>1882</v>
      </c>
      <c r="C284" s="3157"/>
      <c r="D284" s="1022">
        <f t="shared" si="530"/>
        <v>0</v>
      </c>
      <c r="E284" s="947">
        <f t="shared" ref="E284:F284" si="660">SUM(G284++I284+K284+M284+O284+Q284+S284+U284+W284+Y284+AA284+AC284+AE284+AG284+AI284+AK284)</f>
        <v>0</v>
      </c>
      <c r="F284" s="948">
        <f t="shared" si="660"/>
        <v>0</v>
      </c>
      <c r="G284" s="2352"/>
      <c r="H284" s="718"/>
      <c r="I284" s="2352"/>
      <c r="J284" s="718"/>
      <c r="K284" s="2352"/>
      <c r="L284" s="718"/>
      <c r="M284" s="2352"/>
      <c r="N284" s="718"/>
      <c r="O284" s="2352"/>
      <c r="P284" s="718"/>
      <c r="Q284" s="2352"/>
      <c r="R284" s="718"/>
      <c r="S284" s="2352"/>
      <c r="T284" s="2058"/>
      <c r="U284" s="2352"/>
      <c r="V284" s="2058"/>
      <c r="W284" s="2352"/>
      <c r="X284" s="2058"/>
      <c r="Y284" s="2352"/>
      <c r="Z284" s="2058"/>
      <c r="AA284" s="2352"/>
      <c r="AB284" s="2058"/>
      <c r="AC284" s="2352"/>
      <c r="AD284" s="2058"/>
      <c r="AE284" s="2352"/>
      <c r="AF284" s="2058"/>
      <c r="AG284" s="2352"/>
      <c r="AH284" s="2058"/>
      <c r="AI284" s="2352"/>
      <c r="AJ284" s="2058"/>
      <c r="AK284" s="2352"/>
      <c r="AL284" s="2058"/>
      <c r="AM284" s="360"/>
      <c r="AN284" s="2602"/>
      <c r="AO284" s="1015"/>
      <c r="AP284" s="1016"/>
      <c r="AQ284" s="2603"/>
      <c r="AR284" s="2352"/>
      <c r="AS284" s="1016"/>
      <c r="AT284" s="717"/>
      <c r="AU284" s="2058"/>
      <c r="AV284" s="1016"/>
      <c r="AW284" s="717"/>
      <c r="AX284" s="2058"/>
      <c r="AY284" s="240" t="str">
        <f t="shared" si="532"/>
        <v/>
      </c>
      <c r="CA284" s="2486" t="str">
        <f t="shared" si="648"/>
        <v/>
      </c>
      <c r="CB284" s="2486" t="str">
        <f t="shared" si="649"/>
        <v/>
      </c>
      <c r="CC284" s="2500"/>
      <c r="CD284" s="2500"/>
      <c r="CE284" s="2500"/>
      <c r="CF284" s="2486" t="str">
        <f t="shared" si="535"/>
        <v/>
      </c>
      <c r="CG284" s="2500"/>
      <c r="CH284" s="2486" t="str">
        <f t="shared" si="536"/>
        <v/>
      </c>
      <c r="CI284" s="2486" t="str">
        <f t="shared" si="537"/>
        <v/>
      </c>
      <c r="CJ284" s="2500"/>
      <c r="CK284" s="2486" t="str">
        <f t="shared" si="538"/>
        <v/>
      </c>
      <c r="CL284" s="2486" t="str">
        <f t="shared" si="539"/>
        <v/>
      </c>
      <c r="CM284" s="505"/>
      <c r="CN284" s="505"/>
      <c r="CO284" s="2487">
        <f t="shared" si="651"/>
        <v>0</v>
      </c>
      <c r="CP284" s="2487">
        <f t="shared" si="652"/>
        <v>0</v>
      </c>
      <c r="CQ284" s="2500"/>
      <c r="CR284" s="2500"/>
      <c r="CS284" s="2500"/>
      <c r="CT284" s="2487">
        <f t="shared" ref="CT284:CT287" si="661">IF(AND($D284&gt;0,AR284=""),1,IF(AR284&gt;$D284,1,0))</f>
        <v>0</v>
      </c>
      <c r="CU284" s="2500"/>
      <c r="CV284" s="2487">
        <f t="shared" ref="CV284:CW284" si="662">IF(AND($D284&gt;0,AT284=""),1,IF(AT284&gt;$D284,1,0))</f>
        <v>0</v>
      </c>
      <c r="CW284" s="2487">
        <f t="shared" si="662"/>
        <v>0</v>
      </c>
      <c r="CX284" s="2500"/>
      <c r="CY284" s="2487">
        <f t="shared" ref="CY284:CZ284" si="663">IF(AND($D284&gt;0,AW284=""),1,IF(AW284&gt;$D284,1,0))</f>
        <v>0</v>
      </c>
      <c r="CZ284" s="2487">
        <f t="shared" si="663"/>
        <v>0</v>
      </c>
    </row>
    <row r="285" spans="1:104" ht="15" customHeight="1" x14ac:dyDescent="0.25">
      <c r="A285" s="3128"/>
      <c r="B285" s="3391" t="s">
        <v>1883</v>
      </c>
      <c r="C285" s="3157"/>
      <c r="D285" s="1022">
        <f t="shared" si="530"/>
        <v>0</v>
      </c>
      <c r="E285" s="2613">
        <f t="shared" ref="E285:F285" si="664">SUM(G285++I285+K285+M285+O285+Q285+S285+U285+W285+Y285+AA285+AC285+AE285+AG285+AI285+AK285)</f>
        <v>0</v>
      </c>
      <c r="F285" s="2616">
        <f t="shared" si="664"/>
        <v>0</v>
      </c>
      <c r="G285" s="2606"/>
      <c r="H285" s="2605"/>
      <c r="I285" s="2606"/>
      <c r="J285" s="2605"/>
      <c r="K285" s="2606"/>
      <c r="L285" s="2605"/>
      <c r="M285" s="2606"/>
      <c r="N285" s="2605"/>
      <c r="O285" s="2606"/>
      <c r="P285" s="2605"/>
      <c r="Q285" s="2606"/>
      <c r="R285" s="2605"/>
      <c r="S285" s="2606"/>
      <c r="T285" s="382"/>
      <c r="U285" s="2606"/>
      <c r="V285" s="382"/>
      <c r="W285" s="2606"/>
      <c r="X285" s="382"/>
      <c r="Y285" s="2606"/>
      <c r="Z285" s="382"/>
      <c r="AA285" s="2606"/>
      <c r="AB285" s="382"/>
      <c r="AC285" s="2606"/>
      <c r="AD285" s="382"/>
      <c r="AE285" s="2606"/>
      <c r="AF285" s="382"/>
      <c r="AG285" s="2606"/>
      <c r="AH285" s="382"/>
      <c r="AI285" s="2606"/>
      <c r="AJ285" s="382"/>
      <c r="AK285" s="2606"/>
      <c r="AL285" s="382"/>
      <c r="AM285" s="2067"/>
      <c r="AN285" s="2607"/>
      <c r="AO285" s="2608"/>
      <c r="AP285" s="2609"/>
      <c r="AQ285" s="2603"/>
      <c r="AR285" s="2606"/>
      <c r="AS285" s="1016"/>
      <c r="AT285" s="2604"/>
      <c r="AU285" s="382"/>
      <c r="AV285" s="2058"/>
      <c r="AW285" s="2604"/>
      <c r="AX285" s="382"/>
      <c r="AY285" s="240" t="str">
        <f t="shared" si="532"/>
        <v/>
      </c>
      <c r="CA285" s="2486" t="str">
        <f t="shared" si="648"/>
        <v/>
      </c>
      <c r="CB285" s="2486" t="str">
        <f t="shared" si="649"/>
        <v/>
      </c>
      <c r="CC285" s="2500"/>
      <c r="CD285" s="2500"/>
      <c r="CE285" s="2500"/>
      <c r="CF285" s="2486" t="str">
        <f t="shared" si="535"/>
        <v/>
      </c>
      <c r="CG285" s="2500"/>
      <c r="CH285" s="2486" t="str">
        <f t="shared" si="536"/>
        <v/>
      </c>
      <c r="CI285" s="2486" t="str">
        <f t="shared" si="537"/>
        <v/>
      </c>
      <c r="CJ285" s="2486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486" t="str">
        <f t="shared" si="538"/>
        <v/>
      </c>
      <c r="CL285" s="2486" t="str">
        <f t="shared" si="539"/>
        <v/>
      </c>
      <c r="CM285" s="505"/>
      <c r="CN285" s="505"/>
      <c r="CO285" s="2487">
        <f t="shared" si="651"/>
        <v>0</v>
      </c>
      <c r="CP285" s="2487">
        <f t="shared" si="652"/>
        <v>0</v>
      </c>
      <c r="CQ285" s="2500"/>
      <c r="CR285" s="2500"/>
      <c r="CS285" s="2500"/>
      <c r="CT285" s="2487">
        <f t="shared" si="661"/>
        <v>0</v>
      </c>
      <c r="CU285" s="2500"/>
      <c r="CV285" s="2487">
        <f t="shared" ref="CV285:CZ285" si="665">IF(AND($D285&gt;0,AT285=""),1,IF(AT285&gt;$D285,1,0))</f>
        <v>0</v>
      </c>
      <c r="CW285" s="2487">
        <f t="shared" si="665"/>
        <v>0</v>
      </c>
      <c r="CX285" s="2487">
        <f t="shared" si="665"/>
        <v>0</v>
      </c>
      <c r="CY285" s="2487">
        <f t="shared" si="665"/>
        <v>0</v>
      </c>
      <c r="CZ285" s="2487">
        <f t="shared" si="665"/>
        <v>0</v>
      </c>
    </row>
    <row r="286" spans="1:104" ht="15" customHeight="1" x14ac:dyDescent="0.25">
      <c r="A286" s="3128"/>
      <c r="B286" s="3391" t="s">
        <v>1884</v>
      </c>
      <c r="C286" s="3157"/>
      <c r="D286" s="1022">
        <f t="shared" si="530"/>
        <v>0</v>
      </c>
      <c r="E286" s="947">
        <f t="shared" ref="E286:F286" si="666">SUM(G286++I286+K286+M286+O286+Q286+S286+U286+W286+Y286+AA286+AC286+AE286+AG286+AI286+AK286)</f>
        <v>0</v>
      </c>
      <c r="F286" s="948">
        <f t="shared" si="666"/>
        <v>0</v>
      </c>
      <c r="G286" s="2606"/>
      <c r="H286" s="2605"/>
      <c r="I286" s="2606"/>
      <c r="J286" s="2605"/>
      <c r="K286" s="2606"/>
      <c r="L286" s="2605"/>
      <c r="M286" s="2606"/>
      <c r="N286" s="2605"/>
      <c r="O286" s="2606"/>
      <c r="P286" s="2605"/>
      <c r="Q286" s="2606"/>
      <c r="R286" s="2605"/>
      <c r="S286" s="2606"/>
      <c r="T286" s="382"/>
      <c r="U286" s="2606"/>
      <c r="V286" s="382"/>
      <c r="W286" s="2606"/>
      <c r="X286" s="382"/>
      <c r="Y286" s="2606"/>
      <c r="Z286" s="382"/>
      <c r="AA286" s="2606"/>
      <c r="AB286" s="382"/>
      <c r="AC286" s="2606"/>
      <c r="AD286" s="382"/>
      <c r="AE286" s="2606"/>
      <c r="AF286" s="382"/>
      <c r="AG286" s="2606"/>
      <c r="AH286" s="382"/>
      <c r="AI286" s="2606"/>
      <c r="AJ286" s="382"/>
      <c r="AK286" s="2606"/>
      <c r="AL286" s="382"/>
      <c r="AM286" s="2067"/>
      <c r="AN286" s="2607"/>
      <c r="AO286" s="2608"/>
      <c r="AP286" s="2609"/>
      <c r="AQ286" s="2610"/>
      <c r="AR286" s="2606"/>
      <c r="AS286" s="2609"/>
      <c r="AT286" s="2604"/>
      <c r="AU286" s="382"/>
      <c r="AV286" s="2609"/>
      <c r="AW286" s="2604"/>
      <c r="AX286" s="382"/>
      <c r="AY286" s="240" t="str">
        <f t="shared" si="532"/>
        <v/>
      </c>
      <c r="CA286" s="2486" t="str">
        <f t="shared" si="648"/>
        <v/>
      </c>
      <c r="CB286" s="2486" t="str">
        <f t="shared" si="649"/>
        <v/>
      </c>
      <c r="CC286" s="2500"/>
      <c r="CD286" s="2500"/>
      <c r="CE286" s="2500"/>
      <c r="CF286" s="2486" t="str">
        <f t="shared" si="535"/>
        <v/>
      </c>
      <c r="CG286" s="2500"/>
      <c r="CH286" s="2486" t="str">
        <f t="shared" si="536"/>
        <v/>
      </c>
      <c r="CI286" s="2486" t="str">
        <f t="shared" si="537"/>
        <v/>
      </c>
      <c r="CJ286" s="2500"/>
      <c r="CK286" s="2486" t="str">
        <f t="shared" si="538"/>
        <v/>
      </c>
      <c r="CL286" s="2486" t="str">
        <f t="shared" si="539"/>
        <v/>
      </c>
      <c r="CM286" s="505"/>
      <c r="CN286" s="505"/>
      <c r="CO286" s="2487">
        <f t="shared" si="651"/>
        <v>0</v>
      </c>
      <c r="CP286" s="2487">
        <f t="shared" si="652"/>
        <v>0</v>
      </c>
      <c r="CQ286" s="2500"/>
      <c r="CR286" s="2500"/>
      <c r="CS286" s="2500"/>
      <c r="CT286" s="2487">
        <f t="shared" si="661"/>
        <v>0</v>
      </c>
      <c r="CU286" s="2500"/>
      <c r="CV286" s="2487">
        <f t="shared" ref="CV286:CW286" si="667">IF(AND($D286&gt;0,AT286=""),1,IF(AT286&gt;$D286,1,0))</f>
        <v>0</v>
      </c>
      <c r="CW286" s="2487">
        <f t="shared" si="667"/>
        <v>0</v>
      </c>
      <c r="CX286" s="2500"/>
      <c r="CY286" s="2487">
        <f t="shared" ref="CY286:CZ286" si="668">IF(AND($D286&gt;0,AW286=""),1,IF(AW286&gt;$D286,1,0))</f>
        <v>0</v>
      </c>
      <c r="CZ286" s="2487">
        <f t="shared" si="668"/>
        <v>0</v>
      </c>
    </row>
    <row r="287" spans="1:104" ht="15" customHeight="1" x14ac:dyDescent="0.25">
      <c r="A287" s="3129"/>
      <c r="B287" s="3410" t="s">
        <v>1885</v>
      </c>
      <c r="C287" s="3205"/>
      <c r="D287" s="2474">
        <f t="shared" si="530"/>
        <v>0</v>
      </c>
      <c r="E287" s="2515">
        <f t="shared" ref="E287:F287" si="669">SUM(G287++I287+K287+M287+O287+Q287+S287+U287+W287+Y287+AA287+AC287+AE287+AG287+AI287+AK287)</f>
        <v>0</v>
      </c>
      <c r="F287" s="2492">
        <f t="shared" si="669"/>
        <v>0</v>
      </c>
      <c r="G287" s="2604"/>
      <c r="H287" s="2605"/>
      <c r="I287" s="2606"/>
      <c r="J287" s="2605"/>
      <c r="K287" s="2606"/>
      <c r="L287" s="2605"/>
      <c r="M287" s="2606"/>
      <c r="N287" s="2605"/>
      <c r="O287" s="2606"/>
      <c r="P287" s="2605"/>
      <c r="Q287" s="2606"/>
      <c r="R287" s="2605"/>
      <c r="S287" s="2606"/>
      <c r="T287" s="382"/>
      <c r="U287" s="2606"/>
      <c r="V287" s="382"/>
      <c r="W287" s="2606"/>
      <c r="X287" s="382"/>
      <c r="Y287" s="2606"/>
      <c r="Z287" s="382"/>
      <c r="AA287" s="2606"/>
      <c r="AB287" s="382"/>
      <c r="AC287" s="2606"/>
      <c r="AD287" s="382"/>
      <c r="AE287" s="2606"/>
      <c r="AF287" s="382"/>
      <c r="AG287" s="2606"/>
      <c r="AH287" s="382"/>
      <c r="AI287" s="2606"/>
      <c r="AJ287" s="382"/>
      <c r="AK287" s="2606"/>
      <c r="AL287" s="382"/>
      <c r="AM287" s="374"/>
      <c r="AN287" s="2597"/>
      <c r="AO287" s="1023"/>
      <c r="AP287" s="1021"/>
      <c r="AQ287" s="2611"/>
      <c r="AR287" s="2596"/>
      <c r="AS287" s="1021"/>
      <c r="AT287" s="1019"/>
      <c r="AU287" s="2076"/>
      <c r="AV287" s="1021"/>
      <c r="AW287" s="1019"/>
      <c r="AX287" s="2076"/>
      <c r="AY287" s="240" t="str">
        <f t="shared" si="532"/>
        <v/>
      </c>
      <c r="CA287" s="2486" t="str">
        <f t="shared" si="648"/>
        <v/>
      </c>
      <c r="CB287" s="2486" t="str">
        <f t="shared" si="649"/>
        <v/>
      </c>
      <c r="CC287" s="2500"/>
      <c r="CD287" s="2500"/>
      <c r="CE287" s="2500"/>
      <c r="CF287" s="2486" t="str">
        <f t="shared" si="535"/>
        <v/>
      </c>
      <c r="CG287" s="2500"/>
      <c r="CH287" s="2486" t="str">
        <f t="shared" si="536"/>
        <v/>
      </c>
      <c r="CI287" s="2486" t="str">
        <f t="shared" si="537"/>
        <v/>
      </c>
      <c r="CJ287" s="2500"/>
      <c r="CK287" s="2486" t="str">
        <f t="shared" si="538"/>
        <v/>
      </c>
      <c r="CL287" s="2486" t="str">
        <f t="shared" si="539"/>
        <v/>
      </c>
      <c r="CM287" s="505"/>
      <c r="CN287" s="505"/>
      <c r="CO287" s="2487">
        <f t="shared" si="651"/>
        <v>0</v>
      </c>
      <c r="CP287" s="2487">
        <f t="shared" si="652"/>
        <v>0</v>
      </c>
      <c r="CQ287" s="2500"/>
      <c r="CR287" s="2500"/>
      <c r="CS287" s="2500"/>
      <c r="CT287" s="2487">
        <f t="shared" si="661"/>
        <v>0</v>
      </c>
      <c r="CU287" s="2500"/>
      <c r="CV287" s="2487">
        <f t="shared" ref="CV287:CW287" si="670">IF(AND($D287&gt;0,AT287=""),1,IF(AT287&gt;$D287,1,0))</f>
        <v>0</v>
      </c>
      <c r="CW287" s="2487">
        <f t="shared" si="670"/>
        <v>0</v>
      </c>
      <c r="CX287" s="2500"/>
      <c r="CY287" s="2487">
        <f t="shared" ref="CY287:CZ287" si="671">IF(AND($D287&gt;0,AW287=""),1,IF(AW287&gt;$D287,1,0))</f>
        <v>0</v>
      </c>
      <c r="CZ287" s="2487">
        <f t="shared" si="671"/>
        <v>0</v>
      </c>
    </row>
    <row r="288" spans="1:104" ht="15" customHeight="1" x14ac:dyDescent="0.25">
      <c r="A288" s="3132" t="s">
        <v>1888</v>
      </c>
      <c r="B288" s="3396" t="s">
        <v>1880</v>
      </c>
      <c r="C288" s="3292"/>
      <c r="D288" s="1003">
        <f t="shared" si="530"/>
        <v>0</v>
      </c>
      <c r="E288" s="945">
        <f t="shared" ref="E288:F288" si="672">SUM(W288+Y288+AA288+AC288+AE288+AG288+AI288+AK288)</f>
        <v>0</v>
      </c>
      <c r="F288" s="904">
        <f t="shared" si="672"/>
        <v>0</v>
      </c>
      <c r="G288" s="1027"/>
      <c r="H288" s="1028"/>
      <c r="I288" s="2624"/>
      <c r="J288" s="1028"/>
      <c r="K288" s="1029"/>
      <c r="L288" s="1017"/>
      <c r="M288" s="2625"/>
      <c r="N288" s="1017"/>
      <c r="O288" s="2624"/>
      <c r="P288" s="1028"/>
      <c r="Q288" s="2624"/>
      <c r="R288" s="1028"/>
      <c r="S288" s="1029"/>
      <c r="T288" s="1017"/>
      <c r="U288" s="2625"/>
      <c r="V288" s="1017"/>
      <c r="W288" s="2351"/>
      <c r="X288" s="2053"/>
      <c r="Y288" s="2351"/>
      <c r="Z288" s="2053"/>
      <c r="AA288" s="2351"/>
      <c r="AB288" s="2053"/>
      <c r="AC288" s="2351"/>
      <c r="AD288" s="2053"/>
      <c r="AE288" s="2351"/>
      <c r="AF288" s="2053"/>
      <c r="AG288" s="2351"/>
      <c r="AH288" s="2053"/>
      <c r="AI288" s="2351"/>
      <c r="AJ288" s="2053"/>
      <c r="AK288" s="2351"/>
      <c r="AL288" s="2053"/>
      <c r="AM288" s="2081"/>
      <c r="AN288" s="2598"/>
      <c r="AO288" s="714"/>
      <c r="AP288" s="2599"/>
      <c r="AQ288" s="2351"/>
      <c r="AR288" s="2600"/>
      <c r="AS288" s="1016"/>
      <c r="AT288" s="2601"/>
      <c r="AU288" s="2083"/>
      <c r="AV288" s="1016"/>
      <c r="AW288" s="2601"/>
      <c r="AX288" s="2083"/>
      <c r="AY288" s="240" t="str">
        <f t="shared" si="532"/>
        <v/>
      </c>
      <c r="CA288" s="2486" t="str">
        <f t="shared" si="648"/>
        <v/>
      </c>
      <c r="CB288" s="2486" t="str">
        <f t="shared" si="649"/>
        <v/>
      </c>
      <c r="CC288" s="2486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486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486" t="str">
        <f t="shared" ref="CE288:CE289" si="673">IF(AND($D288&gt;0,AQ288="")," * No olvide digitar la variable Inasistente. Digite cero si no tiene.",IF(AQ288&gt;$D288," * La variable Insasistente no puede superar el Total Ambos Sexos.",""))</f>
        <v/>
      </c>
      <c r="CF288" s="2486" t="str">
        <f t="shared" si="535"/>
        <v/>
      </c>
      <c r="CG288" s="2500"/>
      <c r="CH288" s="2486" t="str">
        <f t="shared" si="536"/>
        <v/>
      </c>
      <c r="CI288" s="2486" t="str">
        <f t="shared" si="537"/>
        <v/>
      </c>
      <c r="CJ288" s="2500"/>
      <c r="CK288" s="2486" t="str">
        <f t="shared" si="538"/>
        <v/>
      </c>
      <c r="CL288" s="2486" t="str">
        <f t="shared" si="539"/>
        <v/>
      </c>
      <c r="CM288" s="505"/>
      <c r="CN288" s="505"/>
      <c r="CO288" s="2487">
        <f t="shared" si="651"/>
        <v>0</v>
      </c>
      <c r="CP288" s="2487">
        <f t="shared" si="652"/>
        <v>0</v>
      </c>
      <c r="CQ288" s="2487">
        <f t="shared" ref="CQ288:CT288" si="674">IF(AND($D288&gt;0,AO288=""),1,IF(AO288&gt;$D288,1,0))</f>
        <v>0</v>
      </c>
      <c r="CR288" s="2487">
        <f t="shared" si="674"/>
        <v>0</v>
      </c>
      <c r="CS288" s="2487">
        <f t="shared" si="674"/>
        <v>0</v>
      </c>
      <c r="CT288" s="2487">
        <f t="shared" si="674"/>
        <v>0</v>
      </c>
      <c r="CU288" s="2500"/>
      <c r="CV288" s="2487">
        <f t="shared" ref="CV288:CW288" si="675">IF(AND($D288&gt;0,AT288=""),1,IF(AT288&gt;$D288,1,0))</f>
        <v>0</v>
      </c>
      <c r="CW288" s="2487">
        <f t="shared" si="675"/>
        <v>0</v>
      </c>
      <c r="CX288" s="2500"/>
      <c r="CY288" s="2487">
        <f t="shared" ref="CY288:CZ288" si="676">IF(AND($D288&gt;0,AW288=""),1,IF(AW288&gt;$D288,1,0))</f>
        <v>0</v>
      </c>
      <c r="CZ288" s="2487">
        <f t="shared" si="676"/>
        <v>0</v>
      </c>
    </row>
    <row r="289" spans="1:104" ht="15" customHeight="1" x14ac:dyDescent="0.25">
      <c r="A289" s="3128"/>
      <c r="B289" s="3391" t="s">
        <v>1881</v>
      </c>
      <c r="C289" s="3157"/>
      <c r="D289" s="1022">
        <f t="shared" si="530"/>
        <v>0</v>
      </c>
      <c r="E289" s="947">
        <f t="shared" ref="E289:F289" si="677">SUM(W289+Y289+AA289+AC289+AE289+AG289+AI289+AK289)</f>
        <v>0</v>
      </c>
      <c r="F289" s="948">
        <f t="shared" si="677"/>
        <v>0</v>
      </c>
      <c r="G289" s="2626"/>
      <c r="H289" s="1030"/>
      <c r="I289" s="2626"/>
      <c r="J289" s="1030"/>
      <c r="K289" s="2603"/>
      <c r="L289" s="1016"/>
      <c r="M289" s="2603"/>
      <c r="N289" s="1016"/>
      <c r="O289" s="2626"/>
      <c r="P289" s="1030"/>
      <c r="Q289" s="2626"/>
      <c r="R289" s="1030"/>
      <c r="S289" s="2603"/>
      <c r="T289" s="1016"/>
      <c r="U289" s="2603"/>
      <c r="V289" s="1016"/>
      <c r="W289" s="2352"/>
      <c r="X289" s="2058"/>
      <c r="Y289" s="2352"/>
      <c r="Z289" s="2058"/>
      <c r="AA289" s="2352"/>
      <c r="AB289" s="2058"/>
      <c r="AC289" s="2352"/>
      <c r="AD289" s="2058"/>
      <c r="AE289" s="2352"/>
      <c r="AF289" s="2058"/>
      <c r="AG289" s="2352"/>
      <c r="AH289" s="2058"/>
      <c r="AI289" s="2352"/>
      <c r="AJ289" s="2058"/>
      <c r="AK289" s="2352"/>
      <c r="AL289" s="2058"/>
      <c r="AM289" s="360"/>
      <c r="AN289" s="2602"/>
      <c r="AO289" s="1015"/>
      <c r="AP289" s="1016"/>
      <c r="AQ289" s="2600"/>
      <c r="AR289" s="2352"/>
      <c r="AS289" s="1016"/>
      <c r="AT289" s="717"/>
      <c r="AU289" s="2058"/>
      <c r="AV289" s="1016"/>
      <c r="AW289" s="717"/>
      <c r="AX289" s="2058"/>
      <c r="AY289" s="240" t="str">
        <f t="shared" si="532"/>
        <v/>
      </c>
      <c r="CA289" s="2486" t="str">
        <f t="shared" si="648"/>
        <v/>
      </c>
      <c r="CB289" s="2486" t="str">
        <f t="shared" si="649"/>
        <v/>
      </c>
      <c r="CC289" s="2500"/>
      <c r="CD289" s="2500"/>
      <c r="CE289" s="2486" t="str">
        <f t="shared" si="673"/>
        <v/>
      </c>
      <c r="CF289" s="2486" t="str">
        <f t="shared" si="535"/>
        <v/>
      </c>
      <c r="CG289" s="2500"/>
      <c r="CH289" s="2486" t="str">
        <f t="shared" si="536"/>
        <v/>
      </c>
      <c r="CI289" s="2486" t="str">
        <f t="shared" si="537"/>
        <v/>
      </c>
      <c r="CJ289" s="2500"/>
      <c r="CK289" s="2486" t="str">
        <f t="shared" si="538"/>
        <v/>
      </c>
      <c r="CL289" s="2486" t="str">
        <f t="shared" si="539"/>
        <v/>
      </c>
      <c r="CM289" s="505"/>
      <c r="CN289" s="505"/>
      <c r="CO289" s="2487">
        <f t="shared" si="651"/>
        <v>0</v>
      </c>
      <c r="CP289" s="2487">
        <f t="shared" si="652"/>
        <v>0</v>
      </c>
      <c r="CQ289" s="2500"/>
      <c r="CR289" s="2500"/>
      <c r="CS289" s="2487">
        <f t="shared" ref="CS289:CT289" si="678">IF(AND($D289&gt;0,AQ289=""),1,IF(AQ289&gt;$D289,1,0))</f>
        <v>0</v>
      </c>
      <c r="CT289" s="2487">
        <f t="shared" si="678"/>
        <v>0</v>
      </c>
      <c r="CU289" s="2500"/>
      <c r="CV289" s="2487">
        <f t="shared" ref="CV289:CW289" si="679">IF(AND($D289&gt;0,AT289=""),1,IF(AT289&gt;$D289,1,0))</f>
        <v>0</v>
      </c>
      <c r="CW289" s="2487">
        <f t="shared" si="679"/>
        <v>0</v>
      </c>
      <c r="CX289" s="2500"/>
      <c r="CY289" s="2487">
        <f t="shared" ref="CY289:CZ289" si="680">IF(AND($D289&gt;0,AW289=""),1,IF(AW289&gt;$D289,1,0))</f>
        <v>0</v>
      </c>
      <c r="CZ289" s="2487">
        <f t="shared" si="680"/>
        <v>0</v>
      </c>
    </row>
    <row r="290" spans="1:104" ht="15" customHeight="1" x14ac:dyDescent="0.25">
      <c r="A290" s="3128"/>
      <c r="B290" s="3391" t="s">
        <v>1882</v>
      </c>
      <c r="C290" s="3157"/>
      <c r="D290" s="1022">
        <f t="shared" si="530"/>
        <v>0</v>
      </c>
      <c r="E290" s="947">
        <f t="shared" ref="E290:F290" si="681">SUM(W290+Y290+AA290+AC290+AE290+AG290+AI290+AK290)</f>
        <v>0</v>
      </c>
      <c r="F290" s="948">
        <f t="shared" si="681"/>
        <v>0</v>
      </c>
      <c r="G290" s="2626"/>
      <c r="H290" s="1030"/>
      <c r="I290" s="2626"/>
      <c r="J290" s="1030"/>
      <c r="K290" s="2603"/>
      <c r="L290" s="1016"/>
      <c r="M290" s="2603"/>
      <c r="N290" s="1016"/>
      <c r="O290" s="2626"/>
      <c r="P290" s="1030"/>
      <c r="Q290" s="2626"/>
      <c r="R290" s="1030"/>
      <c r="S290" s="2603"/>
      <c r="T290" s="1016"/>
      <c r="U290" s="2603"/>
      <c r="V290" s="1016"/>
      <c r="W290" s="2352"/>
      <c r="X290" s="2058"/>
      <c r="Y290" s="2352"/>
      <c r="Z290" s="2058"/>
      <c r="AA290" s="2352"/>
      <c r="AB290" s="2058"/>
      <c r="AC290" s="2352"/>
      <c r="AD290" s="2058"/>
      <c r="AE290" s="2352"/>
      <c r="AF290" s="2058"/>
      <c r="AG290" s="2352"/>
      <c r="AH290" s="2058"/>
      <c r="AI290" s="2352"/>
      <c r="AJ290" s="2058"/>
      <c r="AK290" s="2352"/>
      <c r="AL290" s="2058"/>
      <c r="AM290" s="360"/>
      <c r="AN290" s="2602"/>
      <c r="AO290" s="1015"/>
      <c r="AP290" s="1016"/>
      <c r="AQ290" s="2603"/>
      <c r="AR290" s="2352"/>
      <c r="AS290" s="1016"/>
      <c r="AT290" s="717"/>
      <c r="AU290" s="2058"/>
      <c r="AV290" s="1016"/>
      <c r="AW290" s="717"/>
      <c r="AX290" s="2058"/>
      <c r="AY290" s="240" t="str">
        <f t="shared" si="532"/>
        <v/>
      </c>
      <c r="CA290" s="2486" t="str">
        <f t="shared" si="648"/>
        <v/>
      </c>
      <c r="CB290" s="2486" t="str">
        <f t="shared" si="649"/>
        <v/>
      </c>
      <c r="CC290" s="2500"/>
      <c r="CD290" s="2500"/>
      <c r="CE290" s="2500"/>
      <c r="CF290" s="2486" t="str">
        <f t="shared" si="535"/>
        <v/>
      </c>
      <c r="CG290" s="2500"/>
      <c r="CH290" s="2486" t="str">
        <f t="shared" si="536"/>
        <v/>
      </c>
      <c r="CI290" s="2486" t="str">
        <f t="shared" si="537"/>
        <v/>
      </c>
      <c r="CJ290" s="2500"/>
      <c r="CK290" s="2486" t="str">
        <f t="shared" si="538"/>
        <v/>
      </c>
      <c r="CL290" s="2486" t="str">
        <f t="shared" si="539"/>
        <v/>
      </c>
      <c r="CM290" s="505"/>
      <c r="CN290" s="505"/>
      <c r="CO290" s="2487">
        <f t="shared" si="651"/>
        <v>0</v>
      </c>
      <c r="CP290" s="2487">
        <f t="shared" si="652"/>
        <v>0</v>
      </c>
      <c r="CQ290" s="2500"/>
      <c r="CR290" s="2500"/>
      <c r="CS290" s="2500"/>
      <c r="CT290" s="2487">
        <f t="shared" ref="CT290:CT293" si="682">IF(AND($D290&gt;0,AR290=""),1,IF(AR290&gt;$D290,1,0))</f>
        <v>0</v>
      </c>
      <c r="CU290" s="2500"/>
      <c r="CV290" s="2487">
        <f t="shared" ref="CV290:CW290" si="683">IF(AND($D290&gt;0,AT290=""),1,IF(AT290&gt;$D290,1,0))</f>
        <v>0</v>
      </c>
      <c r="CW290" s="2487">
        <f t="shared" si="683"/>
        <v>0</v>
      </c>
      <c r="CX290" s="2500"/>
      <c r="CY290" s="2487">
        <f t="shared" ref="CY290:CZ290" si="684">IF(AND($D290&gt;0,AW290=""),1,IF(AW290&gt;$D290,1,0))</f>
        <v>0</v>
      </c>
      <c r="CZ290" s="2487">
        <f t="shared" si="684"/>
        <v>0</v>
      </c>
    </row>
    <row r="291" spans="1:104" ht="15" customHeight="1" x14ac:dyDescent="0.25">
      <c r="A291" s="3128"/>
      <c r="B291" s="3391" t="s">
        <v>1883</v>
      </c>
      <c r="C291" s="3157"/>
      <c r="D291" s="1022">
        <f t="shared" si="530"/>
        <v>0</v>
      </c>
      <c r="E291" s="947">
        <f t="shared" ref="E291:F291" si="685">SUM(W291+Y291+AA291+AC291+AE291+AG291+AI291+AK291)</f>
        <v>0</v>
      </c>
      <c r="F291" s="948">
        <f t="shared" si="685"/>
        <v>0</v>
      </c>
      <c r="G291" s="2627"/>
      <c r="H291" s="2628"/>
      <c r="I291" s="2627"/>
      <c r="J291" s="2628"/>
      <c r="K291" s="1015"/>
      <c r="L291" s="1016"/>
      <c r="M291" s="1015"/>
      <c r="N291" s="1016"/>
      <c r="O291" s="2627"/>
      <c r="P291" s="2628"/>
      <c r="Q291" s="2627"/>
      <c r="R291" s="2628"/>
      <c r="S291" s="1015"/>
      <c r="T291" s="1016"/>
      <c r="U291" s="1015"/>
      <c r="V291" s="1016"/>
      <c r="W291" s="2606"/>
      <c r="X291" s="382"/>
      <c r="Y291" s="2606"/>
      <c r="Z291" s="382"/>
      <c r="AA291" s="2606"/>
      <c r="AB291" s="382"/>
      <c r="AC291" s="2606"/>
      <c r="AD291" s="382"/>
      <c r="AE291" s="2606"/>
      <c r="AF291" s="382"/>
      <c r="AG291" s="2606"/>
      <c r="AH291" s="382"/>
      <c r="AI291" s="2606"/>
      <c r="AJ291" s="382"/>
      <c r="AK291" s="2606"/>
      <c r="AL291" s="382"/>
      <c r="AM291" s="2067"/>
      <c r="AN291" s="2607"/>
      <c r="AO291" s="1015"/>
      <c r="AP291" s="1016"/>
      <c r="AQ291" s="2603"/>
      <c r="AR291" s="2606"/>
      <c r="AS291" s="1016"/>
      <c r="AT291" s="2604"/>
      <c r="AU291" s="382"/>
      <c r="AV291" s="2058"/>
      <c r="AW291" s="2604"/>
      <c r="AX291" s="382"/>
      <c r="AY291" s="240" t="str">
        <f t="shared" si="532"/>
        <v/>
      </c>
      <c r="CA291" s="2486" t="str">
        <f t="shared" si="648"/>
        <v/>
      </c>
      <c r="CB291" s="2486" t="str">
        <f t="shared" si="649"/>
        <v/>
      </c>
      <c r="CC291" s="2500"/>
      <c r="CD291" s="2500"/>
      <c r="CE291" s="2500"/>
      <c r="CF291" s="2486" t="str">
        <f t="shared" si="535"/>
        <v/>
      </c>
      <c r="CG291" s="2500"/>
      <c r="CH291" s="2486" t="str">
        <f t="shared" si="536"/>
        <v/>
      </c>
      <c r="CI291" s="2486" t="str">
        <f t="shared" si="537"/>
        <v/>
      </c>
      <c r="CJ291" s="2486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486" t="str">
        <f t="shared" si="538"/>
        <v/>
      </c>
      <c r="CL291" s="2486" t="str">
        <f t="shared" si="539"/>
        <v/>
      </c>
      <c r="CM291" s="505"/>
      <c r="CN291" s="505"/>
      <c r="CO291" s="2487">
        <f t="shared" si="651"/>
        <v>0</v>
      </c>
      <c r="CP291" s="2487">
        <f t="shared" si="652"/>
        <v>0</v>
      </c>
      <c r="CQ291" s="2500"/>
      <c r="CR291" s="2500"/>
      <c r="CS291" s="2500"/>
      <c r="CT291" s="2487">
        <f t="shared" si="682"/>
        <v>0</v>
      </c>
      <c r="CU291" s="2500"/>
      <c r="CV291" s="2487">
        <f t="shared" ref="CV291:CZ291" si="686">IF(AND($D291&gt;0,AT291=""),1,IF(AT291&gt;$D291,1,0))</f>
        <v>0</v>
      </c>
      <c r="CW291" s="2487">
        <f t="shared" si="686"/>
        <v>0</v>
      </c>
      <c r="CX291" s="2487">
        <f t="shared" si="686"/>
        <v>0</v>
      </c>
      <c r="CY291" s="2487">
        <f t="shared" si="686"/>
        <v>0</v>
      </c>
      <c r="CZ291" s="2487">
        <f t="shared" si="686"/>
        <v>0</v>
      </c>
    </row>
    <row r="292" spans="1:104" ht="15" customHeight="1" x14ac:dyDescent="0.25">
      <c r="A292" s="3128"/>
      <c r="B292" s="3391" t="s">
        <v>1884</v>
      </c>
      <c r="C292" s="3157"/>
      <c r="D292" s="1022">
        <f t="shared" si="530"/>
        <v>0</v>
      </c>
      <c r="E292" s="947">
        <f t="shared" ref="E292:F292" si="687">SUM(W292+Y292+AA292+AC292+AE292+AG292+AI292+AK292)</f>
        <v>0</v>
      </c>
      <c r="F292" s="948">
        <f t="shared" si="687"/>
        <v>0</v>
      </c>
      <c r="G292" s="2627"/>
      <c r="H292" s="2628"/>
      <c r="I292" s="2627"/>
      <c r="J292" s="2628"/>
      <c r="K292" s="2608"/>
      <c r="L292" s="2609"/>
      <c r="M292" s="2608"/>
      <c r="N292" s="2609"/>
      <c r="O292" s="2627"/>
      <c r="P292" s="2628"/>
      <c r="Q292" s="2627"/>
      <c r="R292" s="2628"/>
      <c r="S292" s="2608"/>
      <c r="T292" s="2609"/>
      <c r="U292" s="2608"/>
      <c r="V292" s="2609"/>
      <c r="W292" s="2606"/>
      <c r="X292" s="382"/>
      <c r="Y292" s="2606"/>
      <c r="Z292" s="382"/>
      <c r="AA292" s="2606"/>
      <c r="AB292" s="382"/>
      <c r="AC292" s="2606"/>
      <c r="AD292" s="382"/>
      <c r="AE292" s="2606"/>
      <c r="AF292" s="382"/>
      <c r="AG292" s="2606"/>
      <c r="AH292" s="382"/>
      <c r="AI292" s="2606"/>
      <c r="AJ292" s="382"/>
      <c r="AK292" s="2606"/>
      <c r="AL292" s="382"/>
      <c r="AM292" s="2067"/>
      <c r="AN292" s="2607"/>
      <c r="AO292" s="2608"/>
      <c r="AP292" s="2609"/>
      <c r="AQ292" s="2610"/>
      <c r="AR292" s="2606"/>
      <c r="AS292" s="2609"/>
      <c r="AT292" s="2604"/>
      <c r="AU292" s="382"/>
      <c r="AV292" s="2609"/>
      <c r="AW292" s="2604"/>
      <c r="AX292" s="382"/>
      <c r="AY292" s="240" t="str">
        <f t="shared" si="532"/>
        <v/>
      </c>
      <c r="CA292" s="2486" t="str">
        <f t="shared" si="648"/>
        <v/>
      </c>
      <c r="CB292" s="2486" t="str">
        <f t="shared" si="649"/>
        <v/>
      </c>
      <c r="CC292" s="2500"/>
      <c r="CD292" s="2500"/>
      <c r="CE292" s="2500"/>
      <c r="CF292" s="2486" t="str">
        <f t="shared" si="535"/>
        <v/>
      </c>
      <c r="CG292" s="2500"/>
      <c r="CH292" s="2486" t="str">
        <f t="shared" si="536"/>
        <v/>
      </c>
      <c r="CI292" s="2486" t="str">
        <f t="shared" si="537"/>
        <v/>
      </c>
      <c r="CJ292" s="2500"/>
      <c r="CK292" s="2486" t="str">
        <f t="shared" si="538"/>
        <v/>
      </c>
      <c r="CL292" s="2486" t="str">
        <f t="shared" si="539"/>
        <v/>
      </c>
      <c r="CM292" s="505"/>
      <c r="CN292" s="505"/>
      <c r="CO292" s="2487">
        <f t="shared" si="651"/>
        <v>0</v>
      </c>
      <c r="CP292" s="2487">
        <f t="shared" si="652"/>
        <v>0</v>
      </c>
      <c r="CQ292" s="2500"/>
      <c r="CR292" s="2500"/>
      <c r="CS292" s="2500"/>
      <c r="CT292" s="2487">
        <f t="shared" si="682"/>
        <v>0</v>
      </c>
      <c r="CU292" s="2500"/>
      <c r="CV292" s="2487">
        <f t="shared" ref="CV292:CW292" si="688">IF(AND($D292&gt;0,AT292=""),1,IF(AT292&gt;$D292,1,0))</f>
        <v>0</v>
      </c>
      <c r="CW292" s="2487">
        <f t="shared" si="688"/>
        <v>0</v>
      </c>
      <c r="CX292" s="2500"/>
      <c r="CY292" s="2487">
        <f t="shared" ref="CY292:CZ292" si="689">IF(AND($D292&gt;0,AW292=""),1,IF(AW292&gt;$D292,1,0))</f>
        <v>0</v>
      </c>
      <c r="CZ292" s="2487">
        <f t="shared" si="689"/>
        <v>0</v>
      </c>
    </row>
    <row r="293" spans="1:104" ht="15" customHeight="1" x14ac:dyDescent="0.25">
      <c r="A293" s="3129"/>
      <c r="B293" s="3410" t="s">
        <v>1885</v>
      </c>
      <c r="C293" s="3205"/>
      <c r="D293" s="875">
        <f t="shared" si="530"/>
        <v>0</v>
      </c>
      <c r="E293" s="2515">
        <f t="shared" ref="E293:F293" si="690">SUM(W293+Y293+AA293+AC293+AE293+AG293+AI293+AK293)</f>
        <v>0</v>
      </c>
      <c r="F293" s="2492">
        <f t="shared" si="690"/>
        <v>0</v>
      </c>
      <c r="G293" s="1031"/>
      <c r="H293" s="1032"/>
      <c r="I293" s="2629"/>
      <c r="J293" s="1032"/>
      <c r="K293" s="1031"/>
      <c r="L293" s="1032"/>
      <c r="M293" s="1031"/>
      <c r="N293" s="1032"/>
      <c r="O293" s="2629"/>
      <c r="P293" s="1032"/>
      <c r="Q293" s="2629"/>
      <c r="R293" s="1032"/>
      <c r="S293" s="1031"/>
      <c r="T293" s="1032"/>
      <c r="U293" s="1031"/>
      <c r="V293" s="1032"/>
      <c r="W293" s="2596"/>
      <c r="X293" s="2076"/>
      <c r="Y293" s="2596"/>
      <c r="Z293" s="2076"/>
      <c r="AA293" s="2596"/>
      <c r="AB293" s="2076"/>
      <c r="AC293" s="2596"/>
      <c r="AD293" s="2076"/>
      <c r="AE293" s="2596"/>
      <c r="AF293" s="2076"/>
      <c r="AG293" s="2596"/>
      <c r="AH293" s="2076"/>
      <c r="AI293" s="2596"/>
      <c r="AJ293" s="2076"/>
      <c r="AK293" s="2596"/>
      <c r="AL293" s="2076"/>
      <c r="AM293" s="374"/>
      <c r="AN293" s="2597"/>
      <c r="AO293" s="1023"/>
      <c r="AP293" s="1021"/>
      <c r="AQ293" s="2611"/>
      <c r="AR293" s="2596"/>
      <c r="AS293" s="1021"/>
      <c r="AT293" s="1019"/>
      <c r="AU293" s="2076"/>
      <c r="AV293" s="1021"/>
      <c r="AW293" s="1019"/>
      <c r="AX293" s="2076"/>
      <c r="AY293" s="240" t="str">
        <f t="shared" si="532"/>
        <v/>
      </c>
      <c r="CA293" s="2486" t="str">
        <f t="shared" si="648"/>
        <v/>
      </c>
      <c r="CB293" s="2486" t="str">
        <f t="shared" si="649"/>
        <v/>
      </c>
      <c r="CC293" s="2500"/>
      <c r="CD293" s="2500"/>
      <c r="CE293" s="2500"/>
      <c r="CF293" s="2486" t="str">
        <f t="shared" si="535"/>
        <v/>
      </c>
      <c r="CG293" s="2500"/>
      <c r="CH293" s="2486" t="str">
        <f t="shared" si="536"/>
        <v/>
      </c>
      <c r="CI293" s="2486" t="str">
        <f t="shared" si="537"/>
        <v/>
      </c>
      <c r="CJ293" s="2500"/>
      <c r="CK293" s="2486" t="str">
        <f t="shared" si="538"/>
        <v/>
      </c>
      <c r="CL293" s="2486" t="str">
        <f t="shared" si="539"/>
        <v/>
      </c>
      <c r="CM293" s="505"/>
      <c r="CN293" s="505"/>
      <c r="CO293" s="2487">
        <f t="shared" si="651"/>
        <v>0</v>
      </c>
      <c r="CP293" s="2487">
        <f t="shared" si="652"/>
        <v>0</v>
      </c>
      <c r="CQ293" s="2500"/>
      <c r="CR293" s="2500"/>
      <c r="CS293" s="2500"/>
      <c r="CT293" s="2487">
        <f t="shared" si="682"/>
        <v>0</v>
      </c>
      <c r="CU293" s="2500"/>
      <c r="CV293" s="2487">
        <f t="shared" ref="CV293:CW293" si="691">IF(AND($D293&gt;0,AT293=""),1,IF(AT293&gt;$D293,1,0))</f>
        <v>0</v>
      </c>
      <c r="CW293" s="2487">
        <f t="shared" si="691"/>
        <v>0</v>
      </c>
      <c r="CX293" s="2500"/>
      <c r="CY293" s="2487">
        <f t="shared" ref="CY293:CZ293" si="692">IF(AND($D293&gt;0,AW293=""),1,IF(AW293&gt;$D293,1,0))</f>
        <v>0</v>
      </c>
      <c r="CZ293" s="2487">
        <f t="shared" si="692"/>
        <v>0</v>
      </c>
    </row>
    <row r="294" spans="1:104" ht="15" customHeight="1" x14ac:dyDescent="0.25">
      <c r="A294" s="3132" t="s">
        <v>1889</v>
      </c>
      <c r="B294" s="3396" t="s">
        <v>1880</v>
      </c>
      <c r="C294" s="3292"/>
      <c r="D294" s="2622">
        <f t="shared" si="530"/>
        <v>0</v>
      </c>
      <c r="E294" s="945">
        <f t="shared" ref="E294:F294" si="693">SUM(O294+Q294+S294+U294+W294+Y294+AA294+AC294+AE294+AG294+AI294+AK294)</f>
        <v>0</v>
      </c>
      <c r="F294" s="904">
        <f t="shared" si="693"/>
        <v>0</v>
      </c>
      <c r="G294" s="2630"/>
      <c r="H294" s="2631"/>
      <c r="I294" s="2632"/>
      <c r="J294" s="2631"/>
      <c r="K294" s="2633"/>
      <c r="L294" s="2634"/>
      <c r="M294" s="2633"/>
      <c r="N294" s="2634"/>
      <c r="O294" s="2600"/>
      <c r="P294" s="2599"/>
      <c r="Q294" s="2600"/>
      <c r="R294" s="2599"/>
      <c r="S294" s="2600"/>
      <c r="T294" s="2083"/>
      <c r="U294" s="2600"/>
      <c r="V294" s="2083"/>
      <c r="W294" s="2600"/>
      <c r="X294" s="2083"/>
      <c r="Y294" s="2600"/>
      <c r="Z294" s="2083"/>
      <c r="AA294" s="2600"/>
      <c r="AB294" s="2083"/>
      <c r="AC294" s="2600"/>
      <c r="AD294" s="2083"/>
      <c r="AE294" s="2600"/>
      <c r="AF294" s="2083"/>
      <c r="AG294" s="2600"/>
      <c r="AH294" s="2083"/>
      <c r="AI294" s="2600"/>
      <c r="AJ294" s="2083"/>
      <c r="AK294" s="2600"/>
      <c r="AL294" s="2083"/>
      <c r="AM294" s="2081"/>
      <c r="AN294" s="2598"/>
      <c r="AO294" s="2601"/>
      <c r="AP294" s="2599"/>
      <c r="AQ294" s="2351"/>
      <c r="AR294" s="2600"/>
      <c r="AS294" s="1016"/>
      <c r="AT294" s="2601"/>
      <c r="AU294" s="2083"/>
      <c r="AV294" s="1016"/>
      <c r="AW294" s="2601"/>
      <c r="AX294" s="2083"/>
      <c r="AY294" s="240" t="str">
        <f t="shared" si="532"/>
        <v/>
      </c>
      <c r="CA294" s="2486" t="str">
        <f t="shared" si="648"/>
        <v/>
      </c>
      <c r="CB294" s="2486" t="str">
        <f t="shared" si="649"/>
        <v/>
      </c>
      <c r="CC294" s="2486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486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486" t="str">
        <f t="shared" ref="CE294:CE295" si="694">IF(AND($D294&gt;0,AQ294="")," * No olvide digitar la variable Inasistente. Digite cero si no tiene.",IF(AQ294&gt;$D294," * La variable Insasistente no puede superar el Total Ambos Sexos.",""))</f>
        <v/>
      </c>
      <c r="CF294" s="2486" t="str">
        <f t="shared" si="535"/>
        <v/>
      </c>
      <c r="CG294" s="2500"/>
      <c r="CH294" s="2486" t="str">
        <f t="shared" si="536"/>
        <v/>
      </c>
      <c r="CI294" s="2486" t="str">
        <f t="shared" si="537"/>
        <v/>
      </c>
      <c r="CJ294" s="2500"/>
      <c r="CK294" s="2486" t="str">
        <f t="shared" si="538"/>
        <v/>
      </c>
      <c r="CL294" s="2486" t="str">
        <f t="shared" si="539"/>
        <v/>
      </c>
      <c r="CM294" s="505"/>
      <c r="CN294" s="505"/>
      <c r="CO294" s="2487">
        <f t="shared" si="651"/>
        <v>0</v>
      </c>
      <c r="CP294" s="2487">
        <f t="shared" si="652"/>
        <v>0</v>
      </c>
      <c r="CQ294" s="2487">
        <f t="shared" ref="CQ294:CT294" si="695">IF(AND($D294&gt;0,AO294=""),1,IF(AO294&gt;$D294,1,0))</f>
        <v>0</v>
      </c>
      <c r="CR294" s="2487">
        <f t="shared" si="695"/>
        <v>0</v>
      </c>
      <c r="CS294" s="2487">
        <f t="shared" si="695"/>
        <v>0</v>
      </c>
      <c r="CT294" s="2487">
        <f t="shared" si="695"/>
        <v>0</v>
      </c>
      <c r="CU294" s="2500"/>
      <c r="CV294" s="2487">
        <f t="shared" ref="CV294:CW294" si="696">IF(AND($D294&gt;0,AT294=""),1,IF(AT294&gt;$D294,1,0))</f>
        <v>0</v>
      </c>
      <c r="CW294" s="2487">
        <f t="shared" si="696"/>
        <v>0</v>
      </c>
      <c r="CX294" s="2500"/>
      <c r="CY294" s="2487">
        <f t="shared" ref="CY294:CZ294" si="697">IF(AND($D294&gt;0,AW294=""),1,IF(AW294&gt;$D294,1,0))</f>
        <v>0</v>
      </c>
      <c r="CZ294" s="2487">
        <f t="shared" si="697"/>
        <v>0</v>
      </c>
    </row>
    <row r="295" spans="1:104" ht="15" customHeight="1" x14ac:dyDescent="0.25">
      <c r="A295" s="3128"/>
      <c r="B295" s="3391" t="s">
        <v>1881</v>
      </c>
      <c r="C295" s="3157"/>
      <c r="D295" s="1022">
        <f t="shared" si="530"/>
        <v>0</v>
      </c>
      <c r="E295" s="947">
        <f t="shared" ref="E295:F295" si="698">SUM(O295+Q295+S295+U295+W295+Y295+AA295+AC295+AE295+AG295+AI295+AK295)</f>
        <v>0</v>
      </c>
      <c r="F295" s="954">
        <f t="shared" si="698"/>
        <v>0</v>
      </c>
      <c r="G295" s="1033"/>
      <c r="H295" s="1030"/>
      <c r="I295" s="2626"/>
      <c r="J295" s="1030"/>
      <c r="K295" s="2603"/>
      <c r="L295" s="1016"/>
      <c r="M295" s="2603"/>
      <c r="N295" s="1016"/>
      <c r="O295" s="2352"/>
      <c r="P295" s="718"/>
      <c r="Q295" s="2352"/>
      <c r="R295" s="718"/>
      <c r="S295" s="2352"/>
      <c r="T295" s="2058"/>
      <c r="U295" s="2352"/>
      <c r="V295" s="2058"/>
      <c r="W295" s="2352"/>
      <c r="X295" s="2058"/>
      <c r="Y295" s="2352"/>
      <c r="Z295" s="2058"/>
      <c r="AA295" s="2352"/>
      <c r="AB295" s="2058"/>
      <c r="AC295" s="2352"/>
      <c r="AD295" s="2058"/>
      <c r="AE295" s="2352"/>
      <c r="AF295" s="2058"/>
      <c r="AG295" s="2352"/>
      <c r="AH295" s="2058"/>
      <c r="AI295" s="2352"/>
      <c r="AJ295" s="2058"/>
      <c r="AK295" s="2352"/>
      <c r="AL295" s="2058"/>
      <c r="AM295" s="360"/>
      <c r="AN295" s="2602"/>
      <c r="AO295" s="1015"/>
      <c r="AP295" s="1016"/>
      <c r="AQ295" s="2600"/>
      <c r="AR295" s="2352"/>
      <c r="AS295" s="1016"/>
      <c r="AT295" s="717"/>
      <c r="AU295" s="2058"/>
      <c r="AV295" s="1016"/>
      <c r="AW295" s="717"/>
      <c r="AX295" s="2058"/>
      <c r="AY295" s="240" t="str">
        <f t="shared" si="532"/>
        <v/>
      </c>
      <c r="CA295" s="2486" t="str">
        <f t="shared" si="648"/>
        <v/>
      </c>
      <c r="CB295" s="2486" t="str">
        <f t="shared" si="649"/>
        <v/>
      </c>
      <c r="CC295" s="2500"/>
      <c r="CD295" s="2500"/>
      <c r="CE295" s="2486" t="str">
        <f t="shared" si="694"/>
        <v/>
      </c>
      <c r="CF295" s="2486" t="str">
        <f t="shared" si="535"/>
        <v/>
      </c>
      <c r="CG295" s="2500"/>
      <c r="CH295" s="2486" t="str">
        <f t="shared" si="536"/>
        <v/>
      </c>
      <c r="CI295" s="2486" t="str">
        <f t="shared" si="537"/>
        <v/>
      </c>
      <c r="CJ295" s="2500"/>
      <c r="CK295" s="2486" t="str">
        <f t="shared" si="538"/>
        <v/>
      </c>
      <c r="CL295" s="2486" t="str">
        <f t="shared" si="539"/>
        <v/>
      </c>
      <c r="CM295" s="505"/>
      <c r="CN295" s="505"/>
      <c r="CO295" s="2487">
        <f t="shared" si="651"/>
        <v>0</v>
      </c>
      <c r="CP295" s="2487">
        <f t="shared" si="652"/>
        <v>0</v>
      </c>
      <c r="CQ295" s="2500"/>
      <c r="CR295" s="2500"/>
      <c r="CS295" s="2487">
        <f t="shared" ref="CS295:CT295" si="699">IF(AND($D295&gt;0,AQ295=""),1,IF(AQ295&gt;$D295,1,0))</f>
        <v>0</v>
      </c>
      <c r="CT295" s="2487">
        <f t="shared" si="699"/>
        <v>0</v>
      </c>
      <c r="CU295" s="2500"/>
      <c r="CV295" s="2487">
        <f t="shared" ref="CV295:CW295" si="700">IF(AND($D295&gt;0,AT295=""),1,IF(AT295&gt;$D295,1,0))</f>
        <v>0</v>
      </c>
      <c r="CW295" s="2487">
        <f t="shared" si="700"/>
        <v>0</v>
      </c>
      <c r="CX295" s="2500"/>
      <c r="CY295" s="2487">
        <f t="shared" ref="CY295:CZ295" si="701">IF(AND($D295&gt;0,AW295=""),1,IF(AW295&gt;$D295,1,0))</f>
        <v>0</v>
      </c>
      <c r="CZ295" s="2487">
        <f t="shared" si="701"/>
        <v>0</v>
      </c>
    </row>
    <row r="296" spans="1:104" ht="15" customHeight="1" x14ac:dyDescent="0.25">
      <c r="A296" s="3128"/>
      <c r="B296" s="3391" t="s">
        <v>1882</v>
      </c>
      <c r="C296" s="3157"/>
      <c r="D296" s="1022">
        <f t="shared" si="530"/>
        <v>0</v>
      </c>
      <c r="E296" s="947">
        <f t="shared" ref="E296:F296" si="702">SUM(O296+Q296+S296+U296+W296+Y296+AA296+AC296+AE296+AG296+AI296+AK296)</f>
        <v>0</v>
      </c>
      <c r="F296" s="954">
        <f t="shared" si="702"/>
        <v>0</v>
      </c>
      <c r="G296" s="1033"/>
      <c r="H296" s="1030"/>
      <c r="I296" s="2626"/>
      <c r="J296" s="1030"/>
      <c r="K296" s="2603"/>
      <c r="L296" s="1016"/>
      <c r="M296" s="2603"/>
      <c r="N296" s="1016"/>
      <c r="O296" s="2352"/>
      <c r="P296" s="718"/>
      <c r="Q296" s="2352"/>
      <c r="R296" s="718"/>
      <c r="S296" s="2352"/>
      <c r="T296" s="2058"/>
      <c r="U296" s="2352"/>
      <c r="V296" s="2058"/>
      <c r="W296" s="2352"/>
      <c r="X296" s="2058"/>
      <c r="Y296" s="2352"/>
      <c r="Z296" s="2058"/>
      <c r="AA296" s="2352"/>
      <c r="AB296" s="2058"/>
      <c r="AC296" s="2352"/>
      <c r="AD296" s="2058"/>
      <c r="AE296" s="2352"/>
      <c r="AF296" s="2058"/>
      <c r="AG296" s="2352"/>
      <c r="AH296" s="2058"/>
      <c r="AI296" s="2352"/>
      <c r="AJ296" s="2058"/>
      <c r="AK296" s="2352"/>
      <c r="AL296" s="2058"/>
      <c r="AM296" s="360"/>
      <c r="AN296" s="2602"/>
      <c r="AO296" s="1015"/>
      <c r="AP296" s="1016"/>
      <c r="AQ296" s="2603"/>
      <c r="AR296" s="2352"/>
      <c r="AS296" s="1016"/>
      <c r="AT296" s="717"/>
      <c r="AU296" s="2058"/>
      <c r="AV296" s="1016"/>
      <c r="AW296" s="717"/>
      <c r="AX296" s="2058"/>
      <c r="AY296" s="240" t="str">
        <f t="shared" si="532"/>
        <v/>
      </c>
      <c r="CA296" s="2486" t="str">
        <f t="shared" si="648"/>
        <v/>
      </c>
      <c r="CB296" s="2486" t="str">
        <f t="shared" si="649"/>
        <v/>
      </c>
      <c r="CC296" s="2500"/>
      <c r="CD296" s="2500"/>
      <c r="CE296" s="2500"/>
      <c r="CF296" s="2486" t="str">
        <f t="shared" si="535"/>
        <v/>
      </c>
      <c r="CG296" s="2500"/>
      <c r="CH296" s="2486" t="str">
        <f t="shared" si="536"/>
        <v/>
      </c>
      <c r="CI296" s="2486" t="str">
        <f t="shared" si="537"/>
        <v/>
      </c>
      <c r="CJ296" s="2500"/>
      <c r="CK296" s="2486" t="str">
        <f t="shared" si="538"/>
        <v/>
      </c>
      <c r="CL296" s="2486" t="str">
        <f t="shared" si="539"/>
        <v/>
      </c>
      <c r="CM296" s="505"/>
      <c r="CN296" s="505"/>
      <c r="CO296" s="2487">
        <f t="shared" si="651"/>
        <v>0</v>
      </c>
      <c r="CP296" s="2487">
        <f t="shared" si="652"/>
        <v>0</v>
      </c>
      <c r="CQ296" s="2500"/>
      <c r="CR296" s="2500"/>
      <c r="CS296" s="2500"/>
      <c r="CT296" s="2487">
        <f t="shared" ref="CT296:CT299" si="703">IF(AND($D296&gt;0,AR296=""),1,IF(AR296&gt;$D296,1,0))</f>
        <v>0</v>
      </c>
      <c r="CU296" s="2500"/>
      <c r="CV296" s="2487">
        <f t="shared" ref="CV296:CW296" si="704">IF(AND($D296&gt;0,AT296=""),1,IF(AT296&gt;$D296,1,0))</f>
        <v>0</v>
      </c>
      <c r="CW296" s="2487">
        <f t="shared" si="704"/>
        <v>0</v>
      </c>
      <c r="CX296" s="2500"/>
      <c r="CY296" s="2487">
        <f t="shared" ref="CY296:CZ296" si="705">IF(AND($D296&gt;0,AW296=""),1,IF(AW296&gt;$D296,1,0))</f>
        <v>0</v>
      </c>
      <c r="CZ296" s="2487">
        <f t="shared" si="705"/>
        <v>0</v>
      </c>
    </row>
    <row r="297" spans="1:104" ht="15" customHeight="1" x14ac:dyDescent="0.25">
      <c r="A297" s="3128"/>
      <c r="B297" s="3391" t="s">
        <v>1883</v>
      </c>
      <c r="C297" s="3157"/>
      <c r="D297" s="1022">
        <f t="shared" si="530"/>
        <v>0</v>
      </c>
      <c r="E297" s="947">
        <f t="shared" ref="E297:E299" si="706">SUM(O297+Q297+S297+U297+W297+Y297+AA297+AC297+AE297+AG297+AI297+AK297)</f>
        <v>0</v>
      </c>
      <c r="F297" s="954">
        <f>SUM(+P297+R297+T297+V297+X297+Z297+AB297+AD297+AF297+AH297+AJ297+AL297)</f>
        <v>0</v>
      </c>
      <c r="G297" s="2635"/>
      <c r="H297" s="2628"/>
      <c r="I297" s="2627"/>
      <c r="J297" s="2628"/>
      <c r="K297" s="1015"/>
      <c r="L297" s="1016"/>
      <c r="M297" s="1015"/>
      <c r="N297" s="1016"/>
      <c r="O297" s="2606"/>
      <c r="P297" s="2605"/>
      <c r="Q297" s="2606"/>
      <c r="R297" s="2605"/>
      <c r="S297" s="2606"/>
      <c r="T297" s="382"/>
      <c r="U297" s="2606"/>
      <c r="V297" s="382"/>
      <c r="W297" s="2606"/>
      <c r="X297" s="382"/>
      <c r="Y297" s="2606"/>
      <c r="Z297" s="382"/>
      <c r="AA297" s="2606"/>
      <c r="AB297" s="382"/>
      <c r="AC297" s="2606"/>
      <c r="AD297" s="382"/>
      <c r="AE297" s="2606"/>
      <c r="AF297" s="382"/>
      <c r="AG297" s="2606"/>
      <c r="AH297" s="382"/>
      <c r="AI297" s="2606"/>
      <c r="AJ297" s="382"/>
      <c r="AK297" s="2606"/>
      <c r="AL297" s="382"/>
      <c r="AM297" s="2067"/>
      <c r="AN297" s="2607"/>
      <c r="AO297" s="1015"/>
      <c r="AP297" s="1016"/>
      <c r="AQ297" s="2603"/>
      <c r="AR297" s="2606"/>
      <c r="AS297" s="1016"/>
      <c r="AT297" s="2604"/>
      <c r="AU297" s="382"/>
      <c r="AV297" s="2058"/>
      <c r="AW297" s="2604"/>
      <c r="AX297" s="382"/>
      <c r="AY297" s="240" t="str">
        <f t="shared" si="532"/>
        <v/>
      </c>
      <c r="CA297" s="2486" t="str">
        <f t="shared" si="648"/>
        <v/>
      </c>
      <c r="CB297" s="2486" t="str">
        <f t="shared" si="649"/>
        <v/>
      </c>
      <c r="CC297" s="2500"/>
      <c r="CD297" s="2500"/>
      <c r="CE297" s="2500"/>
      <c r="CF297" s="2486" t="str">
        <f t="shared" si="535"/>
        <v/>
      </c>
      <c r="CG297" s="2500"/>
      <c r="CH297" s="2486" t="str">
        <f t="shared" si="536"/>
        <v/>
      </c>
      <c r="CI297" s="2486" t="str">
        <f t="shared" si="537"/>
        <v/>
      </c>
      <c r="CJ297" s="2486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486" t="str">
        <f t="shared" si="538"/>
        <v/>
      </c>
      <c r="CL297" s="2486" t="str">
        <f t="shared" si="539"/>
        <v/>
      </c>
      <c r="CM297" s="505"/>
      <c r="CN297" s="505"/>
      <c r="CO297" s="2487">
        <f t="shared" si="651"/>
        <v>0</v>
      </c>
      <c r="CP297" s="2487">
        <f t="shared" si="652"/>
        <v>0</v>
      </c>
      <c r="CQ297" s="2500"/>
      <c r="CR297" s="2500"/>
      <c r="CS297" s="2500"/>
      <c r="CT297" s="2487">
        <f t="shared" si="703"/>
        <v>0</v>
      </c>
      <c r="CU297" s="2500"/>
      <c r="CV297" s="2487">
        <f t="shared" ref="CV297:CZ297" si="707">IF(AND($D297&gt;0,AT297=""),1,IF(AT297&gt;$D297,1,0))</f>
        <v>0</v>
      </c>
      <c r="CW297" s="2487">
        <f t="shared" si="707"/>
        <v>0</v>
      </c>
      <c r="CX297" s="2487">
        <f t="shared" si="707"/>
        <v>0</v>
      </c>
      <c r="CY297" s="2487">
        <f t="shared" si="707"/>
        <v>0</v>
      </c>
      <c r="CZ297" s="2487">
        <f t="shared" si="707"/>
        <v>0</v>
      </c>
    </row>
    <row r="298" spans="1:104" ht="15" customHeight="1" x14ac:dyDescent="0.25">
      <c r="A298" s="3128"/>
      <c r="B298" s="3391" t="s">
        <v>1884</v>
      </c>
      <c r="C298" s="3157"/>
      <c r="D298" s="1022">
        <f t="shared" si="530"/>
        <v>0</v>
      </c>
      <c r="E298" s="947">
        <f t="shared" si="706"/>
        <v>0</v>
      </c>
      <c r="F298" s="954">
        <f t="shared" ref="F298:F299" si="708">SUM(P298+R298+T298+V298+X298+Z298+AB298+AD298+AF298+AH298+AJ298+AL298)</f>
        <v>0</v>
      </c>
      <c r="G298" s="2635"/>
      <c r="H298" s="2628"/>
      <c r="I298" s="2627"/>
      <c r="J298" s="2628"/>
      <c r="K298" s="2608"/>
      <c r="L298" s="2609"/>
      <c r="M298" s="2608"/>
      <c r="N298" s="2609"/>
      <c r="O298" s="2606"/>
      <c r="P298" s="2605"/>
      <c r="Q298" s="2606"/>
      <c r="R298" s="2605"/>
      <c r="S298" s="2606"/>
      <c r="T298" s="382"/>
      <c r="U298" s="2606"/>
      <c r="V298" s="382"/>
      <c r="W298" s="2606"/>
      <c r="X298" s="382"/>
      <c r="Y298" s="2606"/>
      <c r="Z298" s="382"/>
      <c r="AA298" s="2606"/>
      <c r="AB298" s="382"/>
      <c r="AC298" s="2606"/>
      <c r="AD298" s="382"/>
      <c r="AE298" s="2606"/>
      <c r="AF298" s="382"/>
      <c r="AG298" s="2606"/>
      <c r="AH298" s="382"/>
      <c r="AI298" s="2606"/>
      <c r="AJ298" s="382"/>
      <c r="AK298" s="2606"/>
      <c r="AL298" s="382"/>
      <c r="AM298" s="2067"/>
      <c r="AN298" s="2607"/>
      <c r="AO298" s="2608"/>
      <c r="AP298" s="2609"/>
      <c r="AQ298" s="2610"/>
      <c r="AR298" s="2606"/>
      <c r="AS298" s="2609"/>
      <c r="AT298" s="2604"/>
      <c r="AU298" s="382"/>
      <c r="AV298" s="2609"/>
      <c r="AW298" s="2604"/>
      <c r="AX298" s="382"/>
      <c r="AY298" s="240" t="str">
        <f t="shared" si="532"/>
        <v/>
      </c>
      <c r="CA298" s="2486" t="str">
        <f t="shared" si="648"/>
        <v/>
      </c>
      <c r="CB298" s="2486" t="str">
        <f t="shared" si="649"/>
        <v/>
      </c>
      <c r="CC298" s="2500"/>
      <c r="CD298" s="2500"/>
      <c r="CE298" s="2500"/>
      <c r="CF298" s="2486" t="str">
        <f t="shared" si="535"/>
        <v/>
      </c>
      <c r="CG298" s="2500"/>
      <c r="CH298" s="2486" t="str">
        <f t="shared" si="536"/>
        <v/>
      </c>
      <c r="CI298" s="2486" t="str">
        <f t="shared" si="537"/>
        <v/>
      </c>
      <c r="CJ298" s="2500"/>
      <c r="CK298" s="2486" t="str">
        <f t="shared" si="538"/>
        <v/>
      </c>
      <c r="CL298" s="2486" t="str">
        <f t="shared" si="539"/>
        <v/>
      </c>
      <c r="CM298" s="505"/>
      <c r="CN298" s="505"/>
      <c r="CO298" s="2487">
        <f t="shared" si="651"/>
        <v>0</v>
      </c>
      <c r="CP298" s="2487">
        <f t="shared" si="652"/>
        <v>0</v>
      </c>
      <c r="CQ298" s="2500"/>
      <c r="CR298" s="2500"/>
      <c r="CS298" s="2500"/>
      <c r="CT298" s="2487">
        <f t="shared" si="703"/>
        <v>0</v>
      </c>
      <c r="CU298" s="2500"/>
      <c r="CV298" s="2487">
        <f t="shared" ref="CV298:CW298" si="709">IF(AND($D298&gt;0,AT298=""),1,IF(AT298&gt;$D298,1,0))</f>
        <v>0</v>
      </c>
      <c r="CW298" s="2487">
        <f t="shared" si="709"/>
        <v>0</v>
      </c>
      <c r="CX298" s="2500"/>
      <c r="CY298" s="2487">
        <f t="shared" ref="CY298:CZ298" si="710">IF(AND($D298&gt;0,AW298=""),1,IF(AW298&gt;$D298,1,0))</f>
        <v>0</v>
      </c>
      <c r="CZ298" s="2487">
        <f t="shared" si="710"/>
        <v>0</v>
      </c>
    </row>
    <row r="299" spans="1:104" ht="15" customHeight="1" x14ac:dyDescent="0.25">
      <c r="A299" s="3129"/>
      <c r="B299" s="3410" t="s">
        <v>1885</v>
      </c>
      <c r="C299" s="3205"/>
      <c r="D299" s="875">
        <f t="shared" si="530"/>
        <v>0</v>
      </c>
      <c r="E299" s="2515">
        <f t="shared" si="706"/>
        <v>0</v>
      </c>
      <c r="F299" s="2492">
        <f t="shared" si="708"/>
        <v>0</v>
      </c>
      <c r="G299" s="1031"/>
      <c r="H299" s="1032"/>
      <c r="I299" s="2629"/>
      <c r="J299" s="1032"/>
      <c r="K299" s="1031"/>
      <c r="L299" s="1032"/>
      <c r="M299" s="1031"/>
      <c r="N299" s="1032"/>
      <c r="O299" s="2606"/>
      <c r="P299" s="2605"/>
      <c r="Q299" s="2606"/>
      <c r="R299" s="2605"/>
      <c r="S299" s="2606"/>
      <c r="T299" s="382"/>
      <c r="U299" s="2606"/>
      <c r="V299" s="382"/>
      <c r="W299" s="2596"/>
      <c r="X299" s="2076"/>
      <c r="Y299" s="2596"/>
      <c r="Z299" s="2076"/>
      <c r="AA299" s="2596"/>
      <c r="AB299" s="2076"/>
      <c r="AC299" s="2596"/>
      <c r="AD299" s="2076"/>
      <c r="AE299" s="2596"/>
      <c r="AF299" s="2076"/>
      <c r="AG299" s="2596"/>
      <c r="AH299" s="2076"/>
      <c r="AI299" s="2596"/>
      <c r="AJ299" s="2076"/>
      <c r="AK299" s="2596"/>
      <c r="AL299" s="2076"/>
      <c r="AM299" s="374"/>
      <c r="AN299" s="2597"/>
      <c r="AO299" s="1023"/>
      <c r="AP299" s="1021"/>
      <c r="AQ299" s="2611"/>
      <c r="AR299" s="2596"/>
      <c r="AS299" s="1021"/>
      <c r="AT299" s="1019"/>
      <c r="AU299" s="2076"/>
      <c r="AV299" s="1021"/>
      <c r="AW299" s="1019"/>
      <c r="AX299" s="2076"/>
      <c r="AY299" s="240" t="str">
        <f t="shared" si="532"/>
        <v/>
      </c>
      <c r="CA299" s="2486" t="str">
        <f t="shared" si="648"/>
        <v/>
      </c>
      <c r="CB299" s="2486" t="str">
        <f t="shared" si="649"/>
        <v/>
      </c>
      <c r="CC299" s="2500"/>
      <c r="CD299" s="2500"/>
      <c r="CE299" s="2500"/>
      <c r="CF299" s="2486" t="str">
        <f t="shared" si="535"/>
        <v/>
      </c>
      <c r="CG299" s="2500"/>
      <c r="CH299" s="2486" t="str">
        <f t="shared" si="536"/>
        <v/>
      </c>
      <c r="CI299" s="2486" t="str">
        <f t="shared" si="537"/>
        <v/>
      </c>
      <c r="CJ299" s="2500"/>
      <c r="CK299" s="2486" t="str">
        <f t="shared" si="538"/>
        <v/>
      </c>
      <c r="CL299" s="2486" t="str">
        <f t="shared" si="539"/>
        <v/>
      </c>
      <c r="CM299" s="505"/>
      <c r="CN299" s="505"/>
      <c r="CO299" s="2487">
        <f t="shared" si="651"/>
        <v>0</v>
      </c>
      <c r="CP299" s="2487">
        <f t="shared" si="652"/>
        <v>0</v>
      </c>
      <c r="CQ299" s="2500"/>
      <c r="CR299" s="2500"/>
      <c r="CS299" s="2500"/>
      <c r="CT299" s="2487">
        <f t="shared" si="703"/>
        <v>0</v>
      </c>
      <c r="CU299" s="2500"/>
      <c r="CV299" s="2487">
        <f t="shared" ref="CV299:CW299" si="711">IF(AND($D299&gt;0,AT299=""),1,IF(AT299&gt;$D299,1,0))</f>
        <v>0</v>
      </c>
      <c r="CW299" s="2487">
        <f t="shared" si="711"/>
        <v>0</v>
      </c>
      <c r="CX299" s="2500"/>
      <c r="CY299" s="2487">
        <f t="shared" ref="CY299:CZ299" si="712">IF(AND($D299&gt;0,AW299=""),1,IF(AW299&gt;$D299,1,0))</f>
        <v>0</v>
      </c>
      <c r="CZ299" s="2487">
        <f t="shared" si="712"/>
        <v>0</v>
      </c>
    </row>
    <row r="300" spans="1:104" ht="15" customHeight="1" x14ac:dyDescent="0.25">
      <c r="A300" s="3411" t="s">
        <v>1890</v>
      </c>
      <c r="B300" s="3396" t="s">
        <v>1880</v>
      </c>
      <c r="C300" s="3292"/>
      <c r="D300" s="2622">
        <f t="shared" si="530"/>
        <v>0</v>
      </c>
      <c r="E300" s="945">
        <f t="shared" ref="E300:F300" si="713">SUM(W300+Y300+AA300+AC300+AE300+AG300+AI300+AK300)</f>
        <v>0</v>
      </c>
      <c r="F300" s="904">
        <f t="shared" si="713"/>
        <v>0</v>
      </c>
      <c r="G300" s="2636"/>
      <c r="H300" s="2634"/>
      <c r="I300" s="2633"/>
      <c r="J300" s="2634"/>
      <c r="K300" s="2633"/>
      <c r="L300" s="2634"/>
      <c r="M300" s="2633"/>
      <c r="N300" s="2634"/>
      <c r="O300" s="2633"/>
      <c r="P300" s="2634"/>
      <c r="Q300" s="2633"/>
      <c r="R300" s="2634"/>
      <c r="S300" s="2633"/>
      <c r="T300" s="2634"/>
      <c r="U300" s="2633"/>
      <c r="V300" s="2634"/>
      <c r="W300" s="2600"/>
      <c r="X300" s="2083"/>
      <c r="Y300" s="2600"/>
      <c r="Z300" s="2083"/>
      <c r="AA300" s="2600"/>
      <c r="AB300" s="2083"/>
      <c r="AC300" s="2600"/>
      <c r="AD300" s="2083"/>
      <c r="AE300" s="2600"/>
      <c r="AF300" s="2083"/>
      <c r="AG300" s="2600"/>
      <c r="AH300" s="2083"/>
      <c r="AI300" s="2600"/>
      <c r="AJ300" s="2083"/>
      <c r="AK300" s="2600"/>
      <c r="AL300" s="2083"/>
      <c r="AM300" s="2081"/>
      <c r="AN300" s="2598"/>
      <c r="AO300" s="2601"/>
      <c r="AP300" s="2599"/>
      <c r="AQ300" s="2351"/>
      <c r="AR300" s="2600"/>
      <c r="AS300" s="1016"/>
      <c r="AT300" s="2601"/>
      <c r="AU300" s="2083"/>
      <c r="AV300" s="1016"/>
      <c r="AW300" s="2601"/>
      <c r="AX300" s="2083"/>
      <c r="AY300" s="240" t="str">
        <f t="shared" si="532"/>
        <v/>
      </c>
      <c r="CA300" s="2486" t="str">
        <f t="shared" si="648"/>
        <v/>
      </c>
      <c r="CB300" s="2486" t="str">
        <f t="shared" si="649"/>
        <v/>
      </c>
      <c r="CC300" s="2486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486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486" t="str">
        <f t="shared" ref="CE300:CE301" si="714">IF(AND($D300&gt;0,AQ300="")," * No olvide digitar la variable Inasistente. Digite cero si no tiene.",IF(AQ300&gt;$D300," * La variable Insasistente no puede superar el Total Ambos Sexos.",""))</f>
        <v/>
      </c>
      <c r="CF300" s="2486" t="str">
        <f t="shared" si="535"/>
        <v/>
      </c>
      <c r="CG300" s="2500"/>
      <c r="CH300" s="2486" t="str">
        <f t="shared" si="536"/>
        <v/>
      </c>
      <c r="CI300" s="2486" t="str">
        <f t="shared" si="537"/>
        <v/>
      </c>
      <c r="CJ300" s="2500"/>
      <c r="CK300" s="2486" t="str">
        <f t="shared" si="538"/>
        <v/>
      </c>
      <c r="CL300" s="2486" t="str">
        <f t="shared" si="539"/>
        <v/>
      </c>
      <c r="CM300" s="505"/>
      <c r="CN300" s="505"/>
      <c r="CO300" s="2487">
        <f t="shared" si="651"/>
        <v>0</v>
      </c>
      <c r="CP300" s="2487">
        <f t="shared" si="652"/>
        <v>0</v>
      </c>
      <c r="CQ300" s="2487">
        <f t="shared" ref="CQ300:CT300" si="715">IF(AND($D300&gt;0,AO300=""),1,IF(AO300&gt;$D300,1,0))</f>
        <v>0</v>
      </c>
      <c r="CR300" s="2487">
        <f t="shared" si="715"/>
        <v>0</v>
      </c>
      <c r="CS300" s="2487">
        <f t="shared" si="715"/>
        <v>0</v>
      </c>
      <c r="CT300" s="2487">
        <f t="shared" si="715"/>
        <v>0</v>
      </c>
      <c r="CU300" s="2500"/>
      <c r="CV300" s="2487">
        <f t="shared" ref="CV300:CW300" si="716">IF(AND($D300&gt;0,AT300=""),1,IF(AT300&gt;$D300,1,0))</f>
        <v>0</v>
      </c>
      <c r="CW300" s="2487">
        <f t="shared" si="716"/>
        <v>0</v>
      </c>
      <c r="CX300" s="2500"/>
      <c r="CY300" s="2487">
        <f t="shared" ref="CY300:CZ300" si="717">IF(AND($D300&gt;0,AW300=""),1,IF(AW300&gt;$D300,1,0))</f>
        <v>0</v>
      </c>
      <c r="CZ300" s="2487">
        <f t="shared" si="717"/>
        <v>0</v>
      </c>
    </row>
    <row r="301" spans="1:104" ht="15" customHeight="1" x14ac:dyDescent="0.25">
      <c r="A301" s="3128"/>
      <c r="B301" s="3391" t="s">
        <v>1881</v>
      </c>
      <c r="C301" s="3157"/>
      <c r="D301" s="1022">
        <f t="shared" si="530"/>
        <v>0</v>
      </c>
      <c r="E301" s="947">
        <f t="shared" ref="E301:F301" si="718">SUM(W301+Y301+AA301+AC301+AE301+AG301+AI301+AK301)</f>
        <v>0</v>
      </c>
      <c r="F301" s="948">
        <f t="shared" si="718"/>
        <v>0</v>
      </c>
      <c r="G301" s="1015"/>
      <c r="H301" s="1016"/>
      <c r="I301" s="2603"/>
      <c r="J301" s="1016"/>
      <c r="K301" s="2603"/>
      <c r="L301" s="1016"/>
      <c r="M301" s="2603"/>
      <c r="N301" s="1016"/>
      <c r="O301" s="2603"/>
      <c r="P301" s="1016"/>
      <c r="Q301" s="2603"/>
      <c r="R301" s="1016"/>
      <c r="S301" s="2603"/>
      <c r="T301" s="1016"/>
      <c r="U301" s="2603"/>
      <c r="V301" s="1016"/>
      <c r="W301" s="2352"/>
      <c r="X301" s="2058"/>
      <c r="Y301" s="2352"/>
      <c r="Z301" s="2058"/>
      <c r="AA301" s="2352"/>
      <c r="AB301" s="2058"/>
      <c r="AC301" s="2352"/>
      <c r="AD301" s="2058"/>
      <c r="AE301" s="2352"/>
      <c r="AF301" s="2058"/>
      <c r="AG301" s="2352"/>
      <c r="AH301" s="2058"/>
      <c r="AI301" s="2352"/>
      <c r="AJ301" s="2058"/>
      <c r="AK301" s="2352"/>
      <c r="AL301" s="2058"/>
      <c r="AM301" s="360"/>
      <c r="AN301" s="2602"/>
      <c r="AO301" s="1015"/>
      <c r="AP301" s="1016"/>
      <c r="AQ301" s="2600"/>
      <c r="AR301" s="2352"/>
      <c r="AS301" s="1016"/>
      <c r="AT301" s="717"/>
      <c r="AU301" s="2058"/>
      <c r="AV301" s="1016"/>
      <c r="AW301" s="717"/>
      <c r="AX301" s="2058"/>
      <c r="AY301" s="240" t="str">
        <f t="shared" si="532"/>
        <v/>
      </c>
      <c r="CA301" s="2486" t="str">
        <f t="shared" si="648"/>
        <v/>
      </c>
      <c r="CB301" s="2486" t="str">
        <f t="shared" si="649"/>
        <v/>
      </c>
      <c r="CC301" s="2500"/>
      <c r="CD301" s="2500"/>
      <c r="CE301" s="2486" t="str">
        <f t="shared" si="714"/>
        <v/>
      </c>
      <c r="CF301" s="2486" t="str">
        <f t="shared" si="535"/>
        <v/>
      </c>
      <c r="CG301" s="2500"/>
      <c r="CH301" s="2486" t="str">
        <f t="shared" si="536"/>
        <v/>
      </c>
      <c r="CI301" s="2486" t="str">
        <f t="shared" si="537"/>
        <v/>
      </c>
      <c r="CJ301" s="2500"/>
      <c r="CK301" s="2486" t="str">
        <f t="shared" si="538"/>
        <v/>
      </c>
      <c r="CL301" s="2486" t="str">
        <f t="shared" si="539"/>
        <v/>
      </c>
      <c r="CM301" s="505"/>
      <c r="CN301" s="505"/>
      <c r="CO301" s="2487">
        <f t="shared" si="651"/>
        <v>0</v>
      </c>
      <c r="CP301" s="2487">
        <f t="shared" si="652"/>
        <v>0</v>
      </c>
      <c r="CQ301" s="2500"/>
      <c r="CR301" s="2500"/>
      <c r="CS301" s="2487">
        <f t="shared" ref="CS301:CT301" si="719">IF(AND($D301&gt;0,AQ301=""),1,IF(AQ301&gt;$D301,1,0))</f>
        <v>0</v>
      </c>
      <c r="CT301" s="2487">
        <f t="shared" si="719"/>
        <v>0</v>
      </c>
      <c r="CU301" s="2500"/>
      <c r="CV301" s="2487">
        <f t="shared" ref="CV301:CW301" si="720">IF(AND($D301&gt;0,AT301=""),1,IF(AT301&gt;$D301,1,0))</f>
        <v>0</v>
      </c>
      <c r="CW301" s="2487">
        <f t="shared" si="720"/>
        <v>0</v>
      </c>
      <c r="CX301" s="2500"/>
      <c r="CY301" s="2487">
        <f t="shared" ref="CY301:CZ301" si="721">IF(AND($D301&gt;0,AW301=""),1,IF(AW301&gt;$D301,1,0))</f>
        <v>0</v>
      </c>
      <c r="CZ301" s="2487">
        <f t="shared" si="721"/>
        <v>0</v>
      </c>
    </row>
    <row r="302" spans="1:104" ht="15" customHeight="1" x14ac:dyDescent="0.25">
      <c r="A302" s="3128"/>
      <c r="B302" s="3391" t="s">
        <v>1882</v>
      </c>
      <c r="C302" s="3157"/>
      <c r="D302" s="1022">
        <f t="shared" si="530"/>
        <v>0</v>
      </c>
      <c r="E302" s="947">
        <f t="shared" ref="E302:F302" si="722">SUM(W302+Y302+AA302+AC302+AE302+AG302+AI302+AK302)</f>
        <v>0</v>
      </c>
      <c r="F302" s="954">
        <f t="shared" si="722"/>
        <v>0</v>
      </c>
      <c r="G302" s="1015"/>
      <c r="H302" s="1016"/>
      <c r="I302" s="2603"/>
      <c r="J302" s="1016"/>
      <c r="K302" s="2603"/>
      <c r="L302" s="1016"/>
      <c r="M302" s="2603"/>
      <c r="N302" s="1016"/>
      <c r="O302" s="2603"/>
      <c r="P302" s="1016"/>
      <c r="Q302" s="2603"/>
      <c r="R302" s="1016"/>
      <c r="S302" s="2603"/>
      <c r="T302" s="1016"/>
      <c r="U302" s="2603"/>
      <c r="V302" s="1016"/>
      <c r="W302" s="2352"/>
      <c r="X302" s="2058"/>
      <c r="Y302" s="2352"/>
      <c r="Z302" s="2058"/>
      <c r="AA302" s="2352"/>
      <c r="AB302" s="2058"/>
      <c r="AC302" s="2352"/>
      <c r="AD302" s="2058"/>
      <c r="AE302" s="2352"/>
      <c r="AF302" s="2058"/>
      <c r="AG302" s="2352"/>
      <c r="AH302" s="2058"/>
      <c r="AI302" s="2352"/>
      <c r="AJ302" s="2058"/>
      <c r="AK302" s="2352"/>
      <c r="AL302" s="2058"/>
      <c r="AM302" s="360"/>
      <c r="AN302" s="2602"/>
      <c r="AO302" s="1015"/>
      <c r="AP302" s="1016"/>
      <c r="AQ302" s="2603"/>
      <c r="AR302" s="2352"/>
      <c r="AS302" s="1016"/>
      <c r="AT302" s="717"/>
      <c r="AU302" s="2058"/>
      <c r="AV302" s="1016"/>
      <c r="AW302" s="717"/>
      <c r="AX302" s="2058"/>
      <c r="AY302" s="240" t="str">
        <f t="shared" si="532"/>
        <v/>
      </c>
      <c r="CA302" s="2486" t="str">
        <f t="shared" si="648"/>
        <v/>
      </c>
      <c r="CB302" s="2486" t="str">
        <f t="shared" si="649"/>
        <v/>
      </c>
      <c r="CC302" s="2500"/>
      <c r="CD302" s="2500"/>
      <c r="CE302" s="2500"/>
      <c r="CF302" s="2486" t="str">
        <f t="shared" si="535"/>
        <v/>
      </c>
      <c r="CG302" s="2500"/>
      <c r="CH302" s="2486" t="str">
        <f t="shared" si="536"/>
        <v/>
      </c>
      <c r="CI302" s="2486" t="str">
        <f t="shared" si="537"/>
        <v/>
      </c>
      <c r="CJ302" s="2500"/>
      <c r="CK302" s="2486" t="str">
        <f t="shared" si="538"/>
        <v/>
      </c>
      <c r="CL302" s="2486" t="str">
        <f t="shared" si="539"/>
        <v/>
      </c>
      <c r="CM302" s="505"/>
      <c r="CN302" s="505"/>
      <c r="CO302" s="2487">
        <f t="shared" si="651"/>
        <v>0</v>
      </c>
      <c r="CP302" s="2487">
        <f t="shared" si="652"/>
        <v>0</v>
      </c>
      <c r="CQ302" s="2500"/>
      <c r="CR302" s="2500"/>
      <c r="CS302" s="2500"/>
      <c r="CT302" s="2487">
        <f t="shared" ref="CT302:CT305" si="723">IF(AND($D302&gt;0,AR302=""),1,IF(AR302&gt;$D302,1,0))</f>
        <v>0</v>
      </c>
      <c r="CU302" s="2500"/>
      <c r="CV302" s="2487">
        <f t="shared" ref="CV302:CW302" si="724">IF(AND($D302&gt;0,AT302=""),1,IF(AT302&gt;$D302,1,0))</f>
        <v>0</v>
      </c>
      <c r="CW302" s="2487">
        <f t="shared" si="724"/>
        <v>0</v>
      </c>
      <c r="CX302" s="2500"/>
      <c r="CY302" s="2487">
        <f t="shared" ref="CY302:CZ302" si="725">IF(AND($D302&gt;0,AW302=""),1,IF(AW302&gt;$D302,1,0))</f>
        <v>0</v>
      </c>
      <c r="CZ302" s="2487">
        <f t="shared" si="725"/>
        <v>0</v>
      </c>
    </row>
    <row r="303" spans="1:104" ht="15" customHeight="1" x14ac:dyDescent="0.25">
      <c r="A303" s="3128"/>
      <c r="B303" s="3391" t="s">
        <v>1883</v>
      </c>
      <c r="C303" s="3157"/>
      <c r="D303" s="1022">
        <f t="shared" si="530"/>
        <v>0</v>
      </c>
      <c r="E303" s="947">
        <f t="shared" ref="E303:F303" si="726">SUM(W303+Y303+AA303+AC303+AE303+AG303+AI303+AK303)</f>
        <v>0</v>
      </c>
      <c r="F303" s="954">
        <f t="shared" si="726"/>
        <v>0</v>
      </c>
      <c r="G303" s="1015"/>
      <c r="H303" s="1016"/>
      <c r="I303" s="2603"/>
      <c r="J303" s="1016"/>
      <c r="K303" s="2603"/>
      <c r="L303" s="1016"/>
      <c r="M303" s="2603"/>
      <c r="N303" s="1016"/>
      <c r="O303" s="2603"/>
      <c r="P303" s="1016"/>
      <c r="Q303" s="2603"/>
      <c r="R303" s="1016"/>
      <c r="S303" s="2603"/>
      <c r="T303" s="1016"/>
      <c r="U303" s="2603"/>
      <c r="V303" s="1016"/>
      <c r="W303" s="2352"/>
      <c r="X303" s="2058"/>
      <c r="Y303" s="2352"/>
      <c r="Z303" s="2058"/>
      <c r="AA303" s="2352"/>
      <c r="AB303" s="2058"/>
      <c r="AC303" s="2352"/>
      <c r="AD303" s="2058"/>
      <c r="AE303" s="2352"/>
      <c r="AF303" s="2058"/>
      <c r="AG303" s="2352"/>
      <c r="AH303" s="2058"/>
      <c r="AI303" s="2352"/>
      <c r="AJ303" s="2058"/>
      <c r="AK303" s="2352"/>
      <c r="AL303" s="2058"/>
      <c r="AM303" s="2067"/>
      <c r="AN303" s="2607"/>
      <c r="AO303" s="1015"/>
      <c r="AP303" s="1016"/>
      <c r="AQ303" s="2603"/>
      <c r="AR303" s="2606"/>
      <c r="AS303" s="1016"/>
      <c r="AT303" s="2604"/>
      <c r="AU303" s="382"/>
      <c r="AV303" s="2058"/>
      <c r="AW303" s="2604"/>
      <c r="AX303" s="382"/>
      <c r="AY303" s="240" t="str">
        <f t="shared" si="532"/>
        <v/>
      </c>
      <c r="CA303" s="2486" t="str">
        <f t="shared" si="648"/>
        <v/>
      </c>
      <c r="CB303" s="2486" t="str">
        <f t="shared" si="649"/>
        <v/>
      </c>
      <c r="CC303" s="2500"/>
      <c r="CD303" s="2500"/>
      <c r="CE303" s="2500"/>
      <c r="CF303" s="2486" t="str">
        <f t="shared" si="535"/>
        <v/>
      </c>
      <c r="CG303" s="2500"/>
      <c r="CH303" s="2486" t="str">
        <f t="shared" si="536"/>
        <v/>
      </c>
      <c r="CI303" s="2486" t="str">
        <f t="shared" si="537"/>
        <v/>
      </c>
      <c r="CJ303" s="2486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486" t="str">
        <f t="shared" si="538"/>
        <v/>
      </c>
      <c r="CL303" s="2486" t="str">
        <f t="shared" si="539"/>
        <v/>
      </c>
      <c r="CM303" s="505"/>
      <c r="CN303" s="505"/>
      <c r="CO303" s="2487">
        <f t="shared" si="651"/>
        <v>0</v>
      </c>
      <c r="CP303" s="2487">
        <f t="shared" si="652"/>
        <v>0</v>
      </c>
      <c r="CQ303" s="2500"/>
      <c r="CR303" s="2500"/>
      <c r="CS303" s="2500"/>
      <c r="CT303" s="2487">
        <f t="shared" si="723"/>
        <v>0</v>
      </c>
      <c r="CU303" s="2500"/>
      <c r="CV303" s="2487">
        <f t="shared" ref="CV303:CZ303" si="727">IF(AND($D303&gt;0,AT303=""),1,IF(AT303&gt;$D303,1,0))</f>
        <v>0</v>
      </c>
      <c r="CW303" s="2487">
        <f t="shared" si="727"/>
        <v>0</v>
      </c>
      <c r="CX303" s="2487">
        <f t="shared" si="727"/>
        <v>0</v>
      </c>
      <c r="CY303" s="2487">
        <f t="shared" si="727"/>
        <v>0</v>
      </c>
      <c r="CZ303" s="2487">
        <f t="shared" si="727"/>
        <v>0</v>
      </c>
    </row>
    <row r="304" spans="1:104" ht="15" customHeight="1" x14ac:dyDescent="0.25">
      <c r="A304" s="3128"/>
      <c r="B304" s="3391" t="s">
        <v>1884</v>
      </c>
      <c r="C304" s="3157"/>
      <c r="D304" s="1022">
        <f t="shared" si="530"/>
        <v>0</v>
      </c>
      <c r="E304" s="947">
        <f t="shared" ref="E304:F304" si="728">SUM(W304+Y304+AA304+AC304+AE304+AG304+AI304+AK304)</f>
        <v>0</v>
      </c>
      <c r="F304" s="954">
        <f t="shared" si="728"/>
        <v>0</v>
      </c>
      <c r="G304" s="2637"/>
      <c r="H304" s="1034"/>
      <c r="I304" s="2638"/>
      <c r="J304" s="1034"/>
      <c r="K304" s="2638"/>
      <c r="L304" s="1034"/>
      <c r="M304" s="2638"/>
      <c r="N304" s="1034"/>
      <c r="O304" s="2638"/>
      <c r="P304" s="1034"/>
      <c r="Q304" s="2638"/>
      <c r="R304" s="1034"/>
      <c r="S304" s="2638"/>
      <c r="T304" s="1034"/>
      <c r="U304" s="2638"/>
      <c r="V304" s="1034"/>
      <c r="W304" s="2606"/>
      <c r="X304" s="382"/>
      <c r="Y304" s="2606"/>
      <c r="Z304" s="382"/>
      <c r="AA304" s="2606"/>
      <c r="AB304" s="382"/>
      <c r="AC304" s="2606"/>
      <c r="AD304" s="382"/>
      <c r="AE304" s="2606"/>
      <c r="AF304" s="382"/>
      <c r="AG304" s="2606"/>
      <c r="AH304" s="382"/>
      <c r="AI304" s="2606"/>
      <c r="AJ304" s="382"/>
      <c r="AK304" s="2606"/>
      <c r="AL304" s="382"/>
      <c r="AM304" s="2067"/>
      <c r="AN304" s="2607"/>
      <c r="AO304" s="2608"/>
      <c r="AP304" s="2609"/>
      <c r="AQ304" s="2610"/>
      <c r="AR304" s="2606"/>
      <c r="AS304" s="2609"/>
      <c r="AT304" s="2604"/>
      <c r="AU304" s="382"/>
      <c r="AV304" s="2609"/>
      <c r="AW304" s="2604"/>
      <c r="AX304" s="382"/>
      <c r="AY304" s="240" t="str">
        <f t="shared" si="532"/>
        <v/>
      </c>
      <c r="CA304" s="2486" t="str">
        <f t="shared" si="648"/>
        <v/>
      </c>
      <c r="CB304" s="2486" t="str">
        <f t="shared" si="649"/>
        <v/>
      </c>
      <c r="CC304" s="2500"/>
      <c r="CD304" s="2500"/>
      <c r="CE304" s="2500"/>
      <c r="CF304" s="2486" t="str">
        <f t="shared" si="535"/>
        <v/>
      </c>
      <c r="CG304" s="2500"/>
      <c r="CH304" s="2486" t="str">
        <f t="shared" si="536"/>
        <v/>
      </c>
      <c r="CI304" s="2486" t="str">
        <f t="shared" si="537"/>
        <v/>
      </c>
      <c r="CJ304" s="2500"/>
      <c r="CK304" s="2486" t="str">
        <f t="shared" si="538"/>
        <v/>
      </c>
      <c r="CL304" s="2486" t="str">
        <f t="shared" si="539"/>
        <v/>
      </c>
      <c r="CM304" s="505"/>
      <c r="CN304" s="505"/>
      <c r="CO304" s="2487">
        <f t="shared" si="651"/>
        <v>0</v>
      </c>
      <c r="CP304" s="2487">
        <f t="shared" si="652"/>
        <v>0</v>
      </c>
      <c r="CQ304" s="2500"/>
      <c r="CR304" s="2500"/>
      <c r="CS304" s="2500"/>
      <c r="CT304" s="2487">
        <f t="shared" si="723"/>
        <v>0</v>
      </c>
      <c r="CU304" s="2500"/>
      <c r="CV304" s="2487">
        <f t="shared" ref="CV304:CW304" si="729">IF(AND($D304&gt;0,AT304=""),1,IF(AT304&gt;$D304,1,0))</f>
        <v>0</v>
      </c>
      <c r="CW304" s="2487">
        <f t="shared" si="729"/>
        <v>0</v>
      </c>
      <c r="CX304" s="2500"/>
      <c r="CY304" s="2487">
        <f t="shared" ref="CY304:CZ304" si="730">IF(AND($D304&gt;0,AW304=""),1,IF(AW304&gt;$D304,1,0))</f>
        <v>0</v>
      </c>
      <c r="CZ304" s="2487">
        <f t="shared" si="730"/>
        <v>0</v>
      </c>
    </row>
    <row r="305" spans="1:104" ht="15" customHeight="1" x14ac:dyDescent="0.25">
      <c r="A305" s="3129"/>
      <c r="B305" s="3410" t="s">
        <v>1885</v>
      </c>
      <c r="C305" s="3205"/>
      <c r="D305" s="2588">
        <f t="shared" si="530"/>
        <v>0</v>
      </c>
      <c r="E305" s="2515">
        <f t="shared" ref="E305:F305" si="731">SUM(W305+Y305+AA305+AC305+AE305+AG305+AI305+AK305)</f>
        <v>0</v>
      </c>
      <c r="F305" s="2492">
        <f t="shared" si="731"/>
        <v>0</v>
      </c>
      <c r="G305" s="2619"/>
      <c r="H305" s="2620"/>
      <c r="I305" s="2639"/>
      <c r="J305" s="2620"/>
      <c r="K305" s="2639"/>
      <c r="L305" s="2620"/>
      <c r="M305" s="2639"/>
      <c r="N305" s="2620"/>
      <c r="O305" s="2639"/>
      <c r="P305" s="2620"/>
      <c r="Q305" s="2639"/>
      <c r="R305" s="2620"/>
      <c r="S305" s="2639"/>
      <c r="T305" s="2620"/>
      <c r="U305" s="2639"/>
      <c r="V305" s="2620"/>
      <c r="W305" s="2596"/>
      <c r="X305" s="2076"/>
      <c r="Y305" s="2596"/>
      <c r="Z305" s="2076"/>
      <c r="AA305" s="2596"/>
      <c r="AB305" s="2076"/>
      <c r="AC305" s="2596"/>
      <c r="AD305" s="2076"/>
      <c r="AE305" s="2596"/>
      <c r="AF305" s="2076"/>
      <c r="AG305" s="2596"/>
      <c r="AH305" s="2076"/>
      <c r="AI305" s="2596"/>
      <c r="AJ305" s="2076"/>
      <c r="AK305" s="2596"/>
      <c r="AL305" s="2076"/>
      <c r="AM305" s="374"/>
      <c r="AN305" s="2597"/>
      <c r="AO305" s="1023"/>
      <c r="AP305" s="1021"/>
      <c r="AQ305" s="2611"/>
      <c r="AR305" s="2596"/>
      <c r="AS305" s="1021"/>
      <c r="AT305" s="1019"/>
      <c r="AU305" s="2076"/>
      <c r="AV305" s="1021"/>
      <c r="AW305" s="1019"/>
      <c r="AX305" s="2076"/>
      <c r="AY305" s="240" t="str">
        <f t="shared" si="532"/>
        <v/>
      </c>
      <c r="CA305" s="2486" t="str">
        <f t="shared" si="648"/>
        <v/>
      </c>
      <c r="CB305" s="2486" t="str">
        <f t="shared" si="649"/>
        <v/>
      </c>
      <c r="CC305" s="2500"/>
      <c r="CD305" s="2500"/>
      <c r="CE305" s="2500"/>
      <c r="CF305" s="2486" t="str">
        <f t="shared" si="535"/>
        <v/>
      </c>
      <c r="CG305" s="2500"/>
      <c r="CH305" s="2486" t="str">
        <f t="shared" si="536"/>
        <v/>
      </c>
      <c r="CI305" s="2486" t="str">
        <f t="shared" si="537"/>
        <v/>
      </c>
      <c r="CJ305" s="2500"/>
      <c r="CK305" s="2486" t="str">
        <f t="shared" si="538"/>
        <v/>
      </c>
      <c r="CL305" s="2486" t="str">
        <f t="shared" si="539"/>
        <v/>
      </c>
      <c r="CM305" s="505"/>
      <c r="CN305" s="505"/>
      <c r="CO305" s="2487">
        <f t="shared" si="651"/>
        <v>0</v>
      </c>
      <c r="CP305" s="2487">
        <f t="shared" si="652"/>
        <v>0</v>
      </c>
      <c r="CQ305" s="2500"/>
      <c r="CR305" s="2500"/>
      <c r="CS305" s="2500"/>
      <c r="CT305" s="2487">
        <f t="shared" si="723"/>
        <v>0</v>
      </c>
      <c r="CU305" s="2500"/>
      <c r="CV305" s="2487">
        <f t="shared" ref="CV305:CW305" si="732">IF(AND($D305&gt;0,AT305=""),1,IF(AT305&gt;$D305,1,0))</f>
        <v>0</v>
      </c>
      <c r="CW305" s="2487">
        <f t="shared" si="732"/>
        <v>0</v>
      </c>
      <c r="CX305" s="2500"/>
      <c r="CY305" s="2487">
        <f t="shared" ref="CY305:CZ305" si="733">IF(AND($D305&gt;0,AW305=""),1,IF(AW305&gt;$D305,1,0))</f>
        <v>0</v>
      </c>
      <c r="CZ305" s="2487">
        <f t="shared" si="733"/>
        <v>0</v>
      </c>
    </row>
    <row r="306" spans="1:104" ht="15" customHeight="1" x14ac:dyDescent="0.25">
      <c r="A306" s="3132" t="s">
        <v>1891</v>
      </c>
      <c r="B306" s="3396" t="s">
        <v>1880</v>
      </c>
      <c r="C306" s="3292"/>
      <c r="D306" s="2622">
        <f t="shared" si="530"/>
        <v>0</v>
      </c>
      <c r="E306" s="945">
        <f t="shared" ref="E306:F306" si="734">SUM(W306+Y306+AA306+AC306+AE306+AG306+AI306+AK306)</f>
        <v>0</v>
      </c>
      <c r="F306" s="904">
        <f t="shared" si="734"/>
        <v>0</v>
      </c>
      <c r="G306" s="2636"/>
      <c r="H306" s="2634"/>
      <c r="I306" s="2633"/>
      <c r="J306" s="2634"/>
      <c r="K306" s="2633"/>
      <c r="L306" s="2634"/>
      <c r="M306" s="2633"/>
      <c r="N306" s="2634"/>
      <c r="O306" s="2633"/>
      <c r="P306" s="2634"/>
      <c r="Q306" s="2633"/>
      <c r="R306" s="2634"/>
      <c r="S306" s="2633"/>
      <c r="T306" s="2634"/>
      <c r="U306" s="2633"/>
      <c r="V306" s="2634"/>
      <c r="W306" s="2600"/>
      <c r="X306" s="2083"/>
      <c r="Y306" s="2600"/>
      <c r="Z306" s="2083"/>
      <c r="AA306" s="2600"/>
      <c r="AB306" s="2083"/>
      <c r="AC306" s="2600"/>
      <c r="AD306" s="2083"/>
      <c r="AE306" s="2600"/>
      <c r="AF306" s="2083"/>
      <c r="AG306" s="2600"/>
      <c r="AH306" s="2083"/>
      <c r="AI306" s="2600"/>
      <c r="AJ306" s="2083"/>
      <c r="AK306" s="2600"/>
      <c r="AL306" s="2083"/>
      <c r="AM306" s="2081"/>
      <c r="AN306" s="2598"/>
      <c r="AO306" s="2601"/>
      <c r="AP306" s="2599"/>
      <c r="AQ306" s="2351"/>
      <c r="AR306" s="2600"/>
      <c r="AS306" s="1016"/>
      <c r="AT306" s="2601"/>
      <c r="AU306" s="2083"/>
      <c r="AV306" s="1016"/>
      <c r="AW306" s="2601"/>
      <c r="AX306" s="2083"/>
      <c r="AY306" s="240" t="str">
        <f t="shared" si="532"/>
        <v/>
      </c>
      <c r="CA306" s="2486" t="str">
        <f t="shared" si="648"/>
        <v/>
      </c>
      <c r="CB306" s="2486" t="str">
        <f t="shared" si="649"/>
        <v/>
      </c>
      <c r="CC306" s="2486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486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486" t="str">
        <f t="shared" ref="CE306:CE307" si="735">IF(AND($D306&gt;0,AQ306="")," * No olvide digitar la variable Inasistente. Digite cero si no tiene.",IF(AQ306&gt;$D306," * La variable Insasistente no puede superar el Total Ambos Sexos.",""))</f>
        <v/>
      </c>
      <c r="CF306" s="2486" t="str">
        <f t="shared" si="535"/>
        <v/>
      </c>
      <c r="CG306" s="2500"/>
      <c r="CH306" s="2486" t="str">
        <f t="shared" si="536"/>
        <v/>
      </c>
      <c r="CI306" s="2486" t="str">
        <f t="shared" si="537"/>
        <v/>
      </c>
      <c r="CJ306" s="2500"/>
      <c r="CK306" s="2486" t="str">
        <f t="shared" si="538"/>
        <v/>
      </c>
      <c r="CL306" s="2486" t="str">
        <f t="shared" si="539"/>
        <v/>
      </c>
      <c r="CM306" s="505"/>
      <c r="CN306" s="505"/>
      <c r="CO306" s="2487">
        <f t="shared" si="651"/>
        <v>0</v>
      </c>
      <c r="CP306" s="2487">
        <f t="shared" si="652"/>
        <v>0</v>
      </c>
      <c r="CQ306" s="2487">
        <f t="shared" ref="CQ306:CT306" si="736">IF(AND($D306&gt;0,AO306=""),1,IF(AO306&gt;$D306,1,0))</f>
        <v>0</v>
      </c>
      <c r="CR306" s="2487">
        <f t="shared" si="736"/>
        <v>0</v>
      </c>
      <c r="CS306" s="2487">
        <f t="shared" si="736"/>
        <v>0</v>
      </c>
      <c r="CT306" s="2487">
        <f t="shared" si="736"/>
        <v>0</v>
      </c>
      <c r="CU306" s="2500"/>
      <c r="CV306" s="2487">
        <f t="shared" ref="CV306:CW306" si="737">IF(AND($D306&gt;0,AT306=""),1,IF(AT306&gt;$D306,1,0))</f>
        <v>0</v>
      </c>
      <c r="CW306" s="2487">
        <f t="shared" si="737"/>
        <v>0</v>
      </c>
      <c r="CX306" s="2500"/>
      <c r="CY306" s="2487">
        <f t="shared" ref="CY306:CZ306" si="738">IF(AND($D306&gt;0,AW306=""),1,IF(AW306&gt;$D306,1,0))</f>
        <v>0</v>
      </c>
      <c r="CZ306" s="2487">
        <f t="shared" si="738"/>
        <v>0</v>
      </c>
    </row>
    <row r="307" spans="1:104" ht="15" customHeight="1" x14ac:dyDescent="0.25">
      <c r="A307" s="3128"/>
      <c r="B307" s="3391" t="s">
        <v>1881</v>
      </c>
      <c r="C307" s="3157"/>
      <c r="D307" s="1022">
        <f t="shared" si="530"/>
        <v>0</v>
      </c>
      <c r="E307" s="947">
        <f t="shared" ref="E307:F307" si="739">SUM(W307+Y307+AA307+AC307+AE307+AG307+AI307+AK307)</f>
        <v>0</v>
      </c>
      <c r="F307" s="954">
        <f t="shared" si="739"/>
        <v>0</v>
      </c>
      <c r="G307" s="1015"/>
      <c r="H307" s="1016"/>
      <c r="I307" s="2603"/>
      <c r="J307" s="1016"/>
      <c r="K307" s="2603"/>
      <c r="L307" s="1016"/>
      <c r="M307" s="2603"/>
      <c r="N307" s="1016"/>
      <c r="O307" s="2603"/>
      <c r="P307" s="1016"/>
      <c r="Q307" s="2603"/>
      <c r="R307" s="1016"/>
      <c r="S307" s="2603"/>
      <c r="T307" s="1016"/>
      <c r="U307" s="2603"/>
      <c r="V307" s="1016"/>
      <c r="W307" s="2352"/>
      <c r="X307" s="2058"/>
      <c r="Y307" s="2352"/>
      <c r="Z307" s="2058"/>
      <c r="AA307" s="2352"/>
      <c r="AB307" s="2058"/>
      <c r="AC307" s="2352"/>
      <c r="AD307" s="2058"/>
      <c r="AE307" s="2352"/>
      <c r="AF307" s="2058"/>
      <c r="AG307" s="2352"/>
      <c r="AH307" s="2058"/>
      <c r="AI307" s="2352"/>
      <c r="AJ307" s="2058"/>
      <c r="AK307" s="2352"/>
      <c r="AL307" s="2058"/>
      <c r="AM307" s="360"/>
      <c r="AN307" s="2602"/>
      <c r="AO307" s="1015"/>
      <c r="AP307" s="1016"/>
      <c r="AQ307" s="2600"/>
      <c r="AR307" s="2352"/>
      <c r="AS307" s="1016"/>
      <c r="AT307" s="717"/>
      <c r="AU307" s="2058"/>
      <c r="AV307" s="1016"/>
      <c r="AW307" s="717"/>
      <c r="AX307" s="2058"/>
      <c r="AY307" s="240" t="str">
        <f t="shared" si="532"/>
        <v/>
      </c>
      <c r="CA307" s="2486" t="str">
        <f t="shared" si="648"/>
        <v/>
      </c>
      <c r="CB307" s="2486" t="str">
        <f t="shared" si="649"/>
        <v/>
      </c>
      <c r="CC307" s="2500"/>
      <c r="CD307" s="2500"/>
      <c r="CE307" s="2486" t="str">
        <f t="shared" si="735"/>
        <v/>
      </c>
      <c r="CF307" s="2486" t="str">
        <f t="shared" si="535"/>
        <v/>
      </c>
      <c r="CG307" s="2500"/>
      <c r="CH307" s="2486" t="str">
        <f t="shared" si="536"/>
        <v/>
      </c>
      <c r="CI307" s="2486" t="str">
        <f t="shared" si="537"/>
        <v/>
      </c>
      <c r="CJ307" s="2500"/>
      <c r="CK307" s="2486" t="str">
        <f t="shared" si="538"/>
        <v/>
      </c>
      <c r="CL307" s="2486" t="str">
        <f t="shared" si="539"/>
        <v/>
      </c>
      <c r="CM307" s="505"/>
      <c r="CN307" s="505"/>
      <c r="CO307" s="2487">
        <f t="shared" si="651"/>
        <v>0</v>
      </c>
      <c r="CP307" s="2487">
        <f t="shared" si="652"/>
        <v>0</v>
      </c>
      <c r="CQ307" s="2500"/>
      <c r="CR307" s="2500"/>
      <c r="CS307" s="2487">
        <f t="shared" ref="CS307:CT307" si="740">IF(AND($D307&gt;0,AQ307=""),1,IF(AQ307&gt;$D307,1,0))</f>
        <v>0</v>
      </c>
      <c r="CT307" s="2487">
        <f t="shared" si="740"/>
        <v>0</v>
      </c>
      <c r="CU307" s="2500"/>
      <c r="CV307" s="2487">
        <f t="shared" ref="CV307:CW307" si="741">IF(AND($D307&gt;0,AT307=""),1,IF(AT307&gt;$D307,1,0))</f>
        <v>0</v>
      </c>
      <c r="CW307" s="2487">
        <f t="shared" si="741"/>
        <v>0</v>
      </c>
      <c r="CX307" s="2500"/>
      <c r="CY307" s="2487">
        <f t="shared" ref="CY307:CZ307" si="742">IF(AND($D307&gt;0,AW307=""),1,IF(AW307&gt;$D307,1,0))</f>
        <v>0</v>
      </c>
      <c r="CZ307" s="2487">
        <f t="shared" si="742"/>
        <v>0</v>
      </c>
    </row>
    <row r="308" spans="1:104" ht="15" customHeight="1" x14ac:dyDescent="0.25">
      <c r="A308" s="3128"/>
      <c r="B308" s="3391" t="s">
        <v>1882</v>
      </c>
      <c r="C308" s="3157"/>
      <c r="D308" s="1022">
        <f t="shared" si="530"/>
        <v>0</v>
      </c>
      <c r="E308" s="947">
        <f t="shared" ref="E308:F308" si="743">SUM(W308+Y308+AA308+AC308+AE308+AG308+AI308+AK308)</f>
        <v>0</v>
      </c>
      <c r="F308" s="954">
        <f t="shared" si="743"/>
        <v>0</v>
      </c>
      <c r="G308" s="1015"/>
      <c r="H308" s="1016"/>
      <c r="I308" s="2603"/>
      <c r="J308" s="1016"/>
      <c r="K308" s="2603"/>
      <c r="L308" s="1016"/>
      <c r="M308" s="2603"/>
      <c r="N308" s="1016"/>
      <c r="O308" s="2603"/>
      <c r="P308" s="1016"/>
      <c r="Q308" s="2603"/>
      <c r="R308" s="1016"/>
      <c r="S308" s="2603"/>
      <c r="T308" s="1016"/>
      <c r="U308" s="2603"/>
      <c r="V308" s="1016"/>
      <c r="W308" s="2352"/>
      <c r="X308" s="2058"/>
      <c r="Y308" s="2352"/>
      <c r="Z308" s="2058"/>
      <c r="AA308" s="2352"/>
      <c r="AB308" s="2058"/>
      <c r="AC308" s="2352"/>
      <c r="AD308" s="2058"/>
      <c r="AE308" s="2352"/>
      <c r="AF308" s="2058"/>
      <c r="AG308" s="2352"/>
      <c r="AH308" s="2058"/>
      <c r="AI308" s="2352"/>
      <c r="AJ308" s="2058"/>
      <c r="AK308" s="2352"/>
      <c r="AL308" s="2058"/>
      <c r="AM308" s="360"/>
      <c r="AN308" s="2602"/>
      <c r="AO308" s="1015"/>
      <c r="AP308" s="1016"/>
      <c r="AQ308" s="2603"/>
      <c r="AR308" s="2352"/>
      <c r="AS308" s="1016"/>
      <c r="AT308" s="717"/>
      <c r="AU308" s="2058"/>
      <c r="AV308" s="1016"/>
      <c r="AW308" s="717"/>
      <c r="AX308" s="2058"/>
      <c r="AY308" s="240" t="str">
        <f t="shared" si="532"/>
        <v/>
      </c>
      <c r="CA308" s="2486" t="str">
        <f t="shared" si="648"/>
        <v/>
      </c>
      <c r="CB308" s="2486" t="str">
        <f t="shared" si="649"/>
        <v/>
      </c>
      <c r="CC308" s="2500"/>
      <c r="CD308" s="2500"/>
      <c r="CE308" s="2500"/>
      <c r="CF308" s="2486" t="str">
        <f t="shared" si="535"/>
        <v/>
      </c>
      <c r="CG308" s="2500"/>
      <c r="CH308" s="2486" t="str">
        <f t="shared" si="536"/>
        <v/>
      </c>
      <c r="CI308" s="2486" t="str">
        <f t="shared" si="537"/>
        <v/>
      </c>
      <c r="CJ308" s="2500"/>
      <c r="CK308" s="2486" t="str">
        <f t="shared" si="538"/>
        <v/>
      </c>
      <c r="CL308" s="2486" t="str">
        <f t="shared" si="539"/>
        <v/>
      </c>
      <c r="CM308" s="505"/>
      <c r="CN308" s="505"/>
      <c r="CO308" s="2487">
        <f t="shared" si="651"/>
        <v>0</v>
      </c>
      <c r="CP308" s="2487">
        <f t="shared" si="652"/>
        <v>0</v>
      </c>
      <c r="CQ308" s="2500"/>
      <c r="CR308" s="2500"/>
      <c r="CS308" s="2500"/>
      <c r="CT308" s="2487">
        <f t="shared" ref="CT308:CT311" si="744">IF(AND($D308&gt;0,AR308=""),1,IF(AR308&gt;$D308,1,0))</f>
        <v>0</v>
      </c>
      <c r="CU308" s="2500"/>
      <c r="CV308" s="2487">
        <f t="shared" ref="CV308:CW308" si="745">IF(AND($D308&gt;0,AT308=""),1,IF(AT308&gt;$D308,1,0))</f>
        <v>0</v>
      </c>
      <c r="CW308" s="2487">
        <f t="shared" si="745"/>
        <v>0</v>
      </c>
      <c r="CX308" s="2500"/>
      <c r="CY308" s="2487">
        <f t="shared" ref="CY308:CZ308" si="746">IF(AND($D308&gt;0,AW308=""),1,IF(AW308&gt;$D308,1,0))</f>
        <v>0</v>
      </c>
      <c r="CZ308" s="2487">
        <f t="shared" si="746"/>
        <v>0</v>
      </c>
    </row>
    <row r="309" spans="1:104" ht="14.25" customHeight="1" x14ac:dyDescent="0.25">
      <c r="A309" s="3128"/>
      <c r="B309" s="3391" t="s">
        <v>1883</v>
      </c>
      <c r="C309" s="3157"/>
      <c r="D309" s="1022">
        <f t="shared" si="530"/>
        <v>0</v>
      </c>
      <c r="E309" s="947">
        <f t="shared" ref="E309:F309" si="747">SUM(W309+Y309+AA309+AC309+AE309+AG309+AI309+AK309)</f>
        <v>0</v>
      </c>
      <c r="F309" s="954">
        <f t="shared" si="747"/>
        <v>0</v>
      </c>
      <c r="G309" s="1015"/>
      <c r="H309" s="1016"/>
      <c r="I309" s="2603"/>
      <c r="J309" s="1016"/>
      <c r="K309" s="2603"/>
      <c r="L309" s="1016"/>
      <c r="M309" s="2603"/>
      <c r="N309" s="1016"/>
      <c r="O309" s="2603"/>
      <c r="P309" s="1016"/>
      <c r="Q309" s="2603"/>
      <c r="R309" s="1016"/>
      <c r="S309" s="2603"/>
      <c r="T309" s="1016"/>
      <c r="U309" s="2603"/>
      <c r="V309" s="1016"/>
      <c r="W309" s="2606"/>
      <c r="X309" s="382"/>
      <c r="Y309" s="2606"/>
      <c r="Z309" s="382"/>
      <c r="AA309" s="2606"/>
      <c r="AB309" s="382"/>
      <c r="AC309" s="2606"/>
      <c r="AD309" s="382"/>
      <c r="AE309" s="2606"/>
      <c r="AF309" s="382"/>
      <c r="AG309" s="2606"/>
      <c r="AH309" s="382"/>
      <c r="AI309" s="2606"/>
      <c r="AJ309" s="382"/>
      <c r="AK309" s="2606"/>
      <c r="AL309" s="382"/>
      <c r="AM309" s="2067"/>
      <c r="AN309" s="2607"/>
      <c r="AO309" s="1015"/>
      <c r="AP309" s="1016"/>
      <c r="AQ309" s="2603"/>
      <c r="AR309" s="2606"/>
      <c r="AS309" s="1016"/>
      <c r="AT309" s="2604"/>
      <c r="AU309" s="382"/>
      <c r="AV309" s="2058"/>
      <c r="AW309" s="2604"/>
      <c r="AX309" s="382"/>
      <c r="AY309" s="240" t="str">
        <f t="shared" si="532"/>
        <v/>
      </c>
      <c r="CA309" s="2486" t="str">
        <f t="shared" si="648"/>
        <v/>
      </c>
      <c r="CB309" s="2486" t="str">
        <f t="shared" si="649"/>
        <v/>
      </c>
      <c r="CC309" s="2500"/>
      <c r="CD309" s="2500"/>
      <c r="CE309" s="2500"/>
      <c r="CF309" s="2486" t="str">
        <f t="shared" si="535"/>
        <v/>
      </c>
      <c r="CG309" s="2500"/>
      <c r="CH309" s="2486" t="str">
        <f t="shared" si="536"/>
        <v/>
      </c>
      <c r="CI309" s="2486" t="str">
        <f t="shared" si="537"/>
        <v/>
      </c>
      <c r="CJ309" s="2486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486" t="str">
        <f t="shared" si="538"/>
        <v/>
      </c>
      <c r="CL309" s="2486" t="str">
        <f t="shared" si="539"/>
        <v/>
      </c>
      <c r="CM309" s="505"/>
      <c r="CN309" s="505"/>
      <c r="CO309" s="2487">
        <f t="shared" si="651"/>
        <v>0</v>
      </c>
      <c r="CP309" s="2487">
        <f t="shared" si="652"/>
        <v>0</v>
      </c>
      <c r="CQ309" s="2500"/>
      <c r="CR309" s="2500"/>
      <c r="CS309" s="2500"/>
      <c r="CT309" s="2487">
        <f t="shared" si="744"/>
        <v>0</v>
      </c>
      <c r="CU309" s="2500"/>
      <c r="CV309" s="2487">
        <f t="shared" ref="CV309:CZ309" si="748">IF(AND($D309&gt;0,AT309=""),1,IF(AT309&gt;$D309,1,0))</f>
        <v>0</v>
      </c>
      <c r="CW309" s="2487">
        <f t="shared" si="748"/>
        <v>0</v>
      </c>
      <c r="CX309" s="2487">
        <f t="shared" si="748"/>
        <v>0</v>
      </c>
      <c r="CY309" s="2487">
        <f t="shared" si="748"/>
        <v>0</v>
      </c>
      <c r="CZ309" s="2487">
        <f t="shared" si="748"/>
        <v>0</v>
      </c>
    </row>
    <row r="310" spans="1:104" ht="15" customHeight="1" x14ac:dyDescent="0.25">
      <c r="A310" s="3128"/>
      <c r="B310" s="3391" t="s">
        <v>1884</v>
      </c>
      <c r="C310" s="3157"/>
      <c r="D310" s="1022">
        <f t="shared" si="530"/>
        <v>0</v>
      </c>
      <c r="E310" s="947">
        <f t="shared" ref="E310:F310" si="749">SUM(W310+Y310+AA310+AC310+AE310+AG310+AI310+AK310)</f>
        <v>0</v>
      </c>
      <c r="F310" s="954">
        <f t="shared" si="749"/>
        <v>0</v>
      </c>
      <c r="G310" s="2637"/>
      <c r="H310" s="1034"/>
      <c r="I310" s="2638"/>
      <c r="J310" s="1034"/>
      <c r="K310" s="2638"/>
      <c r="L310" s="1034"/>
      <c r="M310" s="2638"/>
      <c r="N310" s="1034"/>
      <c r="O310" s="2638"/>
      <c r="P310" s="1034"/>
      <c r="Q310" s="2638"/>
      <c r="R310" s="1034"/>
      <c r="S310" s="2638"/>
      <c r="T310" s="1034"/>
      <c r="U310" s="2638"/>
      <c r="V310" s="1034"/>
      <c r="W310" s="2606"/>
      <c r="X310" s="382"/>
      <c r="Y310" s="2606"/>
      <c r="Z310" s="382"/>
      <c r="AA310" s="2606"/>
      <c r="AB310" s="382"/>
      <c r="AC310" s="2606"/>
      <c r="AD310" s="382"/>
      <c r="AE310" s="2606"/>
      <c r="AF310" s="382"/>
      <c r="AG310" s="2606"/>
      <c r="AH310" s="382"/>
      <c r="AI310" s="2606"/>
      <c r="AJ310" s="382"/>
      <c r="AK310" s="2606"/>
      <c r="AL310" s="382"/>
      <c r="AM310" s="2067"/>
      <c r="AN310" s="2607"/>
      <c r="AO310" s="2608"/>
      <c r="AP310" s="2609"/>
      <c r="AQ310" s="2603"/>
      <c r="AR310" s="2606"/>
      <c r="AS310" s="2609"/>
      <c r="AT310" s="2604"/>
      <c r="AU310" s="382"/>
      <c r="AV310" s="2609"/>
      <c r="AW310" s="2604"/>
      <c r="AX310" s="382"/>
      <c r="AY310" s="240" t="str">
        <f t="shared" si="532"/>
        <v/>
      </c>
      <c r="CA310" s="2486" t="str">
        <f t="shared" si="648"/>
        <v/>
      </c>
      <c r="CB310" s="2486" t="str">
        <f t="shared" si="649"/>
        <v/>
      </c>
      <c r="CC310" s="2500"/>
      <c r="CD310" s="2500"/>
      <c r="CE310" s="2500"/>
      <c r="CF310" s="2486" t="str">
        <f t="shared" si="535"/>
        <v/>
      </c>
      <c r="CG310" s="2500"/>
      <c r="CH310" s="2486" t="str">
        <f t="shared" si="536"/>
        <v/>
      </c>
      <c r="CI310" s="2486" t="str">
        <f t="shared" si="537"/>
        <v/>
      </c>
      <c r="CJ310" s="2500"/>
      <c r="CK310" s="2486" t="str">
        <f t="shared" si="538"/>
        <v/>
      </c>
      <c r="CL310" s="2486" t="str">
        <f t="shared" si="539"/>
        <v/>
      </c>
      <c r="CM310" s="505"/>
      <c r="CN310" s="505"/>
      <c r="CO310" s="2487">
        <f t="shared" si="651"/>
        <v>0</v>
      </c>
      <c r="CP310" s="2487">
        <f t="shared" si="652"/>
        <v>0</v>
      </c>
      <c r="CQ310" s="2500"/>
      <c r="CR310" s="2500"/>
      <c r="CS310" s="2500"/>
      <c r="CT310" s="2487">
        <f t="shared" si="744"/>
        <v>0</v>
      </c>
      <c r="CU310" s="2500"/>
      <c r="CV310" s="2487">
        <f t="shared" ref="CV310:CW310" si="750">IF(AND($D310&gt;0,AT310=""),1,IF(AT310&gt;$D310,1,0))</f>
        <v>0</v>
      </c>
      <c r="CW310" s="2487">
        <f t="shared" si="750"/>
        <v>0</v>
      </c>
      <c r="CX310" s="2500"/>
      <c r="CY310" s="2487">
        <f t="shared" ref="CY310:CZ310" si="751">IF(AND($D310&gt;0,AW310=""),1,IF(AW310&gt;$D310,1,0))</f>
        <v>0</v>
      </c>
      <c r="CZ310" s="2487">
        <f t="shared" si="751"/>
        <v>0</v>
      </c>
    </row>
    <row r="311" spans="1:104" ht="15" customHeight="1" x14ac:dyDescent="0.25">
      <c r="A311" s="3129"/>
      <c r="B311" s="3410" t="s">
        <v>1885</v>
      </c>
      <c r="C311" s="3205"/>
      <c r="D311" s="875">
        <f t="shared" si="530"/>
        <v>0</v>
      </c>
      <c r="E311" s="2515">
        <f t="shared" ref="E311:F311" si="752">SUM(W311+Y311+AA311+AC311+AE311+AG311+AI311+AK311)</f>
        <v>0</v>
      </c>
      <c r="F311" s="2492">
        <f t="shared" si="752"/>
        <v>0</v>
      </c>
      <c r="G311" s="2619"/>
      <c r="H311" s="2620"/>
      <c r="I311" s="2639"/>
      <c r="J311" s="2620"/>
      <c r="K311" s="2639"/>
      <c r="L311" s="2620"/>
      <c r="M311" s="2639"/>
      <c r="N311" s="2620"/>
      <c r="O311" s="2639"/>
      <c r="P311" s="2620"/>
      <c r="Q311" s="2639"/>
      <c r="R311" s="2620"/>
      <c r="S311" s="2639"/>
      <c r="T311" s="2620"/>
      <c r="U311" s="2639"/>
      <c r="V311" s="2620"/>
      <c r="W311" s="2596"/>
      <c r="X311" s="2076"/>
      <c r="Y311" s="2596"/>
      <c r="Z311" s="2076"/>
      <c r="AA311" s="2596"/>
      <c r="AB311" s="2076"/>
      <c r="AC311" s="2596"/>
      <c r="AD311" s="2076"/>
      <c r="AE311" s="2596"/>
      <c r="AF311" s="2076"/>
      <c r="AG311" s="2596"/>
      <c r="AH311" s="2076"/>
      <c r="AI311" s="2596"/>
      <c r="AJ311" s="2076"/>
      <c r="AK311" s="2596"/>
      <c r="AL311" s="2076"/>
      <c r="AM311" s="374"/>
      <c r="AN311" s="2597"/>
      <c r="AO311" s="1023"/>
      <c r="AP311" s="1021"/>
      <c r="AQ311" s="2603"/>
      <c r="AR311" s="2596"/>
      <c r="AS311" s="1021"/>
      <c r="AT311" s="1019"/>
      <c r="AU311" s="2076"/>
      <c r="AV311" s="1021"/>
      <c r="AW311" s="1019"/>
      <c r="AX311" s="2076"/>
      <c r="AY311" s="240" t="str">
        <f t="shared" si="532"/>
        <v/>
      </c>
      <c r="CA311" s="2486" t="str">
        <f t="shared" si="648"/>
        <v/>
      </c>
      <c r="CB311" s="2486" t="str">
        <f t="shared" si="649"/>
        <v/>
      </c>
      <c r="CC311" s="2500"/>
      <c r="CD311" s="2500"/>
      <c r="CE311" s="2500"/>
      <c r="CF311" s="2486" t="str">
        <f t="shared" si="535"/>
        <v/>
      </c>
      <c r="CG311" s="2500"/>
      <c r="CH311" s="2486" t="str">
        <f t="shared" si="536"/>
        <v/>
      </c>
      <c r="CI311" s="2486" t="str">
        <f t="shared" si="537"/>
        <v/>
      </c>
      <c r="CJ311" s="2500"/>
      <c r="CK311" s="2486" t="str">
        <f t="shared" si="538"/>
        <v/>
      </c>
      <c r="CL311" s="2486" t="str">
        <f t="shared" si="539"/>
        <v/>
      </c>
      <c r="CM311" s="505"/>
      <c r="CN311" s="505"/>
      <c r="CO311" s="2487">
        <f t="shared" si="651"/>
        <v>0</v>
      </c>
      <c r="CP311" s="2487">
        <f t="shared" si="652"/>
        <v>0</v>
      </c>
      <c r="CQ311" s="2500"/>
      <c r="CR311" s="2500"/>
      <c r="CS311" s="2500"/>
      <c r="CT311" s="2487">
        <f t="shared" si="744"/>
        <v>0</v>
      </c>
      <c r="CU311" s="2500"/>
      <c r="CV311" s="2487">
        <f t="shared" ref="CV311:CW311" si="753">IF(AND($D311&gt;0,AT311=""),1,IF(AT311&gt;$D311,1,0))</f>
        <v>0</v>
      </c>
      <c r="CW311" s="2487">
        <f t="shared" si="753"/>
        <v>0</v>
      </c>
      <c r="CX311" s="2500"/>
      <c r="CY311" s="2487">
        <f t="shared" ref="CY311:CZ311" si="754">IF(AND($D311&gt;0,AW311=""),1,IF(AW311&gt;$D311,1,0))</f>
        <v>0</v>
      </c>
      <c r="CZ311" s="2487">
        <f t="shared" si="754"/>
        <v>0</v>
      </c>
    </row>
    <row r="312" spans="1:104" ht="14.25" customHeight="1" x14ac:dyDescent="0.25">
      <c r="A312" s="3132" t="s">
        <v>1697</v>
      </c>
      <c r="B312" s="3396" t="s">
        <v>1880</v>
      </c>
      <c r="C312" s="3292"/>
      <c r="D312" s="2622">
        <f t="shared" si="530"/>
        <v>0</v>
      </c>
      <c r="E312" s="945">
        <f t="shared" ref="E312:F312" si="755">SUM(G312++I312+K312+M312+O312+Q312+S312+U312+W312+Y312+AA312+AC312+AE312+AG312+AI312+AK312)</f>
        <v>0</v>
      </c>
      <c r="F312" s="904">
        <f t="shared" si="755"/>
        <v>0</v>
      </c>
      <c r="G312" s="2601"/>
      <c r="H312" s="2599"/>
      <c r="I312" s="2600"/>
      <c r="J312" s="2599"/>
      <c r="K312" s="2600"/>
      <c r="L312" s="2599"/>
      <c r="M312" s="2600"/>
      <c r="N312" s="2599"/>
      <c r="O312" s="2600"/>
      <c r="P312" s="2599"/>
      <c r="Q312" s="2600"/>
      <c r="R312" s="2599"/>
      <c r="S312" s="2600"/>
      <c r="T312" s="2083"/>
      <c r="U312" s="2600"/>
      <c r="V312" s="2083"/>
      <c r="W312" s="2600"/>
      <c r="X312" s="2083"/>
      <c r="Y312" s="2600"/>
      <c r="Z312" s="2083"/>
      <c r="AA312" s="2600"/>
      <c r="AB312" s="2083"/>
      <c r="AC312" s="2600"/>
      <c r="AD312" s="2083"/>
      <c r="AE312" s="2600"/>
      <c r="AF312" s="2083"/>
      <c r="AG312" s="2600"/>
      <c r="AH312" s="2083"/>
      <c r="AI312" s="2600"/>
      <c r="AJ312" s="2083"/>
      <c r="AK312" s="2600"/>
      <c r="AL312" s="2083"/>
      <c r="AM312" s="2081"/>
      <c r="AN312" s="2598"/>
      <c r="AO312" s="2601"/>
      <c r="AP312" s="2599"/>
      <c r="AQ312" s="2351"/>
      <c r="AR312" s="2600"/>
      <c r="AS312" s="1016"/>
      <c r="AT312" s="2601"/>
      <c r="AU312" s="2083"/>
      <c r="AV312" s="1016"/>
      <c r="AW312" s="2601"/>
      <c r="AX312" s="2083"/>
      <c r="AY312" s="240" t="str">
        <f t="shared" si="532"/>
        <v/>
      </c>
      <c r="CA312" s="2486" t="str">
        <f t="shared" si="648"/>
        <v/>
      </c>
      <c r="CB312" s="2486" t="str">
        <f t="shared" si="649"/>
        <v/>
      </c>
      <c r="CC312" s="2486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486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486" t="str">
        <f t="shared" ref="CE312:CE313" si="756">IF(AND($D312&gt;0,AQ312="")," * No olvide digitar la variable Inasistente. Digite cero si no tiene.",IF(AQ312&gt;$D312," * La variable Insasistente no puede superar el Total Ambos Sexos.",""))</f>
        <v/>
      </c>
      <c r="CF312" s="2486" t="str">
        <f t="shared" si="535"/>
        <v/>
      </c>
      <c r="CG312" s="2500"/>
      <c r="CH312" s="2486" t="str">
        <f t="shared" si="536"/>
        <v/>
      </c>
      <c r="CI312" s="2486" t="str">
        <f t="shared" si="537"/>
        <v/>
      </c>
      <c r="CJ312" s="2500"/>
      <c r="CK312" s="2486" t="str">
        <f t="shared" si="538"/>
        <v/>
      </c>
      <c r="CL312" s="2486" t="str">
        <f t="shared" si="539"/>
        <v/>
      </c>
      <c r="CM312" s="505"/>
      <c r="CN312" s="505"/>
      <c r="CO312" s="2487">
        <f t="shared" si="651"/>
        <v>0</v>
      </c>
      <c r="CP312" s="2487">
        <f t="shared" si="652"/>
        <v>0</v>
      </c>
      <c r="CQ312" s="2487">
        <f t="shared" ref="CQ312:CT312" si="757">IF(AND($D312&gt;0,AO312=""),1,IF(AO312&gt;$D312,1,0))</f>
        <v>0</v>
      </c>
      <c r="CR312" s="2487">
        <f t="shared" si="757"/>
        <v>0</v>
      </c>
      <c r="CS312" s="2487">
        <f t="shared" si="757"/>
        <v>0</v>
      </c>
      <c r="CT312" s="2487">
        <f t="shared" si="757"/>
        <v>0</v>
      </c>
      <c r="CU312" s="2500"/>
      <c r="CV312" s="2487">
        <f t="shared" ref="CV312:CW312" si="758">IF(AND($D312&gt;0,AT312=""),1,IF(AT312&gt;$D312,1,0))</f>
        <v>0</v>
      </c>
      <c r="CW312" s="2487">
        <f t="shared" si="758"/>
        <v>0</v>
      </c>
      <c r="CX312" s="2500"/>
      <c r="CY312" s="2487">
        <f t="shared" ref="CY312:CZ312" si="759">IF(AND($D312&gt;0,AW312=""),1,IF(AW312&gt;$D312,1,0))</f>
        <v>0</v>
      </c>
      <c r="CZ312" s="2487">
        <f t="shared" si="759"/>
        <v>0</v>
      </c>
    </row>
    <row r="313" spans="1:104" ht="15" customHeight="1" x14ac:dyDescent="0.25">
      <c r="A313" s="3128"/>
      <c r="B313" s="3391" t="s">
        <v>1881</v>
      </c>
      <c r="C313" s="3157"/>
      <c r="D313" s="1022">
        <f t="shared" si="530"/>
        <v>0</v>
      </c>
      <c r="E313" s="947">
        <f t="shared" ref="E313:F313" si="760">SUM(G313++I313+K313+M313+O313+Q313+S313+U313+W313+Y313+AA313+AC313+AE313+AG313+AI313+AK313)</f>
        <v>0</v>
      </c>
      <c r="F313" s="954">
        <f t="shared" si="760"/>
        <v>0</v>
      </c>
      <c r="G313" s="717"/>
      <c r="H313" s="718"/>
      <c r="I313" s="2352"/>
      <c r="J313" s="718"/>
      <c r="K313" s="2352"/>
      <c r="L313" s="718"/>
      <c r="M313" s="2352"/>
      <c r="N313" s="718"/>
      <c r="O313" s="2352"/>
      <c r="P313" s="718"/>
      <c r="Q313" s="2352"/>
      <c r="R313" s="718"/>
      <c r="S313" s="2352"/>
      <c r="T313" s="2058"/>
      <c r="U313" s="2352"/>
      <c r="V313" s="2058"/>
      <c r="W313" s="2352"/>
      <c r="X313" s="2058"/>
      <c r="Y313" s="2352"/>
      <c r="Z313" s="2058"/>
      <c r="AA313" s="2352"/>
      <c r="AB313" s="2058"/>
      <c r="AC313" s="2352"/>
      <c r="AD313" s="2058"/>
      <c r="AE313" s="2352"/>
      <c r="AF313" s="2058"/>
      <c r="AG313" s="2352"/>
      <c r="AH313" s="2058"/>
      <c r="AI313" s="2352"/>
      <c r="AJ313" s="2058"/>
      <c r="AK313" s="2352"/>
      <c r="AL313" s="2058"/>
      <c r="AM313" s="360"/>
      <c r="AN313" s="2602"/>
      <c r="AO313" s="1015"/>
      <c r="AP313" s="1016"/>
      <c r="AQ313" s="2600"/>
      <c r="AR313" s="2352"/>
      <c r="AS313" s="1016"/>
      <c r="AT313" s="717"/>
      <c r="AU313" s="2058"/>
      <c r="AV313" s="1016"/>
      <c r="AW313" s="717"/>
      <c r="AX313" s="2058"/>
      <c r="AY313" s="240" t="str">
        <f t="shared" si="532"/>
        <v/>
      </c>
      <c r="CA313" s="2486" t="str">
        <f t="shared" si="648"/>
        <v/>
      </c>
      <c r="CB313" s="2486" t="str">
        <f t="shared" si="649"/>
        <v/>
      </c>
      <c r="CC313" s="2500"/>
      <c r="CD313" s="2500"/>
      <c r="CE313" s="2486" t="str">
        <f t="shared" si="756"/>
        <v/>
      </c>
      <c r="CF313" s="2486" t="str">
        <f t="shared" si="535"/>
        <v/>
      </c>
      <c r="CG313" s="2500"/>
      <c r="CH313" s="2486" t="str">
        <f t="shared" si="536"/>
        <v/>
      </c>
      <c r="CI313" s="2486" t="str">
        <f t="shared" si="537"/>
        <v/>
      </c>
      <c r="CJ313" s="2500"/>
      <c r="CK313" s="2486" t="str">
        <f t="shared" si="538"/>
        <v/>
      </c>
      <c r="CL313" s="2486" t="str">
        <f t="shared" si="539"/>
        <v/>
      </c>
      <c r="CM313" s="505"/>
      <c r="CN313" s="505"/>
      <c r="CO313" s="2487">
        <f t="shared" si="651"/>
        <v>0</v>
      </c>
      <c r="CP313" s="2487">
        <f t="shared" si="652"/>
        <v>0</v>
      </c>
      <c r="CQ313" s="2500"/>
      <c r="CR313" s="2500"/>
      <c r="CS313" s="2487">
        <f t="shared" ref="CS313:CT313" si="761">IF(AND($D313&gt;0,AQ313=""),1,IF(AQ313&gt;$D313,1,0))</f>
        <v>0</v>
      </c>
      <c r="CT313" s="2487">
        <f t="shared" si="761"/>
        <v>0</v>
      </c>
      <c r="CU313" s="2500"/>
      <c r="CV313" s="2487">
        <f t="shared" ref="CV313:CW313" si="762">IF(AND($D313&gt;0,AT313=""),1,IF(AT313&gt;$D313,1,0))</f>
        <v>0</v>
      </c>
      <c r="CW313" s="2487">
        <f t="shared" si="762"/>
        <v>0</v>
      </c>
      <c r="CX313" s="2500"/>
      <c r="CY313" s="2487">
        <f t="shared" ref="CY313:CZ313" si="763">IF(AND($D313&gt;0,AW313=""),1,IF(AW313&gt;$D313,1,0))</f>
        <v>0</v>
      </c>
      <c r="CZ313" s="2487">
        <f t="shared" si="763"/>
        <v>0</v>
      </c>
    </row>
    <row r="314" spans="1:104" ht="15" customHeight="1" x14ac:dyDescent="0.25">
      <c r="A314" s="3128"/>
      <c r="B314" s="3391" t="s">
        <v>1882</v>
      </c>
      <c r="C314" s="3157"/>
      <c r="D314" s="1022">
        <f t="shared" si="530"/>
        <v>0</v>
      </c>
      <c r="E314" s="947">
        <f t="shared" ref="E314:F314" si="764">SUM(G314++I314+K314+M314+O314+Q314+S314+U314+W314+Y314+AA314+AC314+AE314+AG314+AI314+AK314)</f>
        <v>0</v>
      </c>
      <c r="F314" s="948">
        <f t="shared" si="764"/>
        <v>0</v>
      </c>
      <c r="G314" s="2352"/>
      <c r="H314" s="718"/>
      <c r="I314" s="2352"/>
      <c r="J314" s="718"/>
      <c r="K314" s="2352"/>
      <c r="L314" s="718"/>
      <c r="M314" s="2352"/>
      <c r="N314" s="718"/>
      <c r="O314" s="2352"/>
      <c r="P314" s="718"/>
      <c r="Q314" s="2352"/>
      <c r="R314" s="718"/>
      <c r="S314" s="2352"/>
      <c r="T314" s="2058"/>
      <c r="U314" s="2352"/>
      <c r="V314" s="2058"/>
      <c r="W314" s="2352"/>
      <c r="X314" s="2058"/>
      <c r="Y314" s="2352"/>
      <c r="Z314" s="2058"/>
      <c r="AA314" s="2352"/>
      <c r="AB314" s="2058"/>
      <c r="AC314" s="2352"/>
      <c r="AD314" s="2058"/>
      <c r="AE314" s="2352"/>
      <c r="AF314" s="2058"/>
      <c r="AG314" s="2352"/>
      <c r="AH314" s="2058"/>
      <c r="AI314" s="2352"/>
      <c r="AJ314" s="2058"/>
      <c r="AK314" s="2352"/>
      <c r="AL314" s="2058"/>
      <c r="AM314" s="360"/>
      <c r="AN314" s="2602"/>
      <c r="AO314" s="1015"/>
      <c r="AP314" s="1016"/>
      <c r="AQ314" s="2603"/>
      <c r="AR314" s="2352"/>
      <c r="AS314" s="1016"/>
      <c r="AT314" s="717"/>
      <c r="AU314" s="2058"/>
      <c r="AV314" s="1016"/>
      <c r="AW314" s="717"/>
      <c r="AX314" s="2058"/>
      <c r="AY314" s="240" t="str">
        <f t="shared" si="532"/>
        <v/>
      </c>
      <c r="CA314" s="2486" t="str">
        <f t="shared" si="648"/>
        <v/>
      </c>
      <c r="CB314" s="2486" t="str">
        <f t="shared" si="649"/>
        <v/>
      </c>
      <c r="CC314" s="2500"/>
      <c r="CD314" s="2500"/>
      <c r="CE314" s="2500"/>
      <c r="CF314" s="2486" t="str">
        <f t="shared" si="535"/>
        <v/>
      </c>
      <c r="CG314" s="2500"/>
      <c r="CH314" s="2486" t="str">
        <f t="shared" si="536"/>
        <v/>
      </c>
      <c r="CI314" s="2486" t="str">
        <f t="shared" si="537"/>
        <v/>
      </c>
      <c r="CJ314" s="2500"/>
      <c r="CK314" s="2486" t="str">
        <f t="shared" si="538"/>
        <v/>
      </c>
      <c r="CL314" s="2486" t="str">
        <f t="shared" si="539"/>
        <v/>
      </c>
      <c r="CM314" s="505"/>
      <c r="CN314" s="505"/>
      <c r="CO314" s="2487">
        <f t="shared" si="651"/>
        <v>0</v>
      </c>
      <c r="CP314" s="2487">
        <f t="shared" si="652"/>
        <v>0</v>
      </c>
      <c r="CQ314" s="2500"/>
      <c r="CR314" s="2500"/>
      <c r="CS314" s="2500"/>
      <c r="CT314" s="2487">
        <f t="shared" ref="CT314:CT317" si="765">IF(AND($D314&gt;0,AR314=""),1,IF(AR314&gt;$D314,1,0))</f>
        <v>0</v>
      </c>
      <c r="CU314" s="2500"/>
      <c r="CV314" s="2487">
        <f t="shared" ref="CV314:CW314" si="766">IF(AND($D314&gt;0,AT314=""),1,IF(AT314&gt;$D314,1,0))</f>
        <v>0</v>
      </c>
      <c r="CW314" s="2487">
        <f t="shared" si="766"/>
        <v>0</v>
      </c>
      <c r="CX314" s="2500"/>
      <c r="CY314" s="2487">
        <f t="shared" ref="CY314:CZ314" si="767">IF(AND($D314&gt;0,AW314=""),1,IF(AW314&gt;$D314,1,0))</f>
        <v>0</v>
      </c>
      <c r="CZ314" s="2487">
        <f t="shared" si="767"/>
        <v>0</v>
      </c>
    </row>
    <row r="315" spans="1:104" ht="15" customHeight="1" x14ac:dyDescent="0.25">
      <c r="A315" s="3128"/>
      <c r="B315" s="3391" t="s">
        <v>1883</v>
      </c>
      <c r="C315" s="3157"/>
      <c r="D315" s="1022">
        <f t="shared" si="530"/>
        <v>0</v>
      </c>
      <c r="E315" s="947">
        <f t="shared" ref="E315:F315" si="768">SUM(G315++I315+K315+M315+O315+Q315+S315+U315+W315+Y315+AA315+AC315+AE315+AG315+AI315+AK315)</f>
        <v>0</v>
      </c>
      <c r="F315" s="948">
        <f t="shared" si="768"/>
        <v>0</v>
      </c>
      <c r="G315" s="2606"/>
      <c r="H315" s="2605"/>
      <c r="I315" s="2606"/>
      <c r="J315" s="2605"/>
      <c r="K315" s="2606"/>
      <c r="L315" s="2605"/>
      <c r="M315" s="2606"/>
      <c r="N315" s="2605"/>
      <c r="O315" s="2606"/>
      <c r="P315" s="2605"/>
      <c r="Q315" s="2606"/>
      <c r="R315" s="2605"/>
      <c r="S315" s="2606"/>
      <c r="T315" s="382"/>
      <c r="U315" s="2606"/>
      <c r="V315" s="382"/>
      <c r="W315" s="2606"/>
      <c r="X315" s="382"/>
      <c r="Y315" s="2606"/>
      <c r="Z315" s="382"/>
      <c r="AA315" s="2606"/>
      <c r="AB315" s="382"/>
      <c r="AC315" s="2606"/>
      <c r="AD315" s="382"/>
      <c r="AE315" s="2606"/>
      <c r="AF315" s="382"/>
      <c r="AG315" s="2606"/>
      <c r="AH315" s="382"/>
      <c r="AI315" s="2606"/>
      <c r="AJ315" s="382"/>
      <c r="AK315" s="2606"/>
      <c r="AL315" s="382"/>
      <c r="AM315" s="2067"/>
      <c r="AN315" s="2607"/>
      <c r="AO315" s="1015"/>
      <c r="AP315" s="1016"/>
      <c r="AQ315" s="2603"/>
      <c r="AR315" s="2606"/>
      <c r="AS315" s="1016"/>
      <c r="AT315" s="2604"/>
      <c r="AU315" s="382"/>
      <c r="AV315" s="2058"/>
      <c r="AW315" s="2604"/>
      <c r="AX315" s="382"/>
      <c r="AY315" s="240" t="str">
        <f t="shared" si="532"/>
        <v/>
      </c>
      <c r="CA315" s="2486" t="str">
        <f t="shared" si="648"/>
        <v/>
      </c>
      <c r="CB315" s="2486" t="str">
        <f t="shared" si="649"/>
        <v/>
      </c>
      <c r="CC315" s="2500"/>
      <c r="CD315" s="2500"/>
      <c r="CE315" s="2500"/>
      <c r="CF315" s="2486" t="str">
        <f t="shared" si="535"/>
        <v/>
      </c>
      <c r="CG315" s="2500"/>
      <c r="CH315" s="2486" t="str">
        <f t="shared" si="536"/>
        <v/>
      </c>
      <c r="CI315" s="2486" t="str">
        <f t="shared" si="537"/>
        <v/>
      </c>
      <c r="CJ315" s="2486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486" t="str">
        <f t="shared" si="538"/>
        <v/>
      </c>
      <c r="CL315" s="2486" t="str">
        <f t="shared" si="539"/>
        <v/>
      </c>
      <c r="CM315" s="505"/>
      <c r="CN315" s="505"/>
      <c r="CO315" s="2487">
        <f t="shared" si="651"/>
        <v>0</v>
      </c>
      <c r="CP315" s="2487">
        <f t="shared" si="652"/>
        <v>0</v>
      </c>
      <c r="CQ315" s="2500"/>
      <c r="CR315" s="2500"/>
      <c r="CS315" s="2500"/>
      <c r="CT315" s="2487">
        <f t="shared" si="765"/>
        <v>0</v>
      </c>
      <c r="CU315" s="2500"/>
      <c r="CV315" s="2487">
        <f t="shared" ref="CV315:CZ315" si="769">IF(AND($D315&gt;0,AT315=""),1,IF(AT315&gt;$D315,1,0))</f>
        <v>0</v>
      </c>
      <c r="CW315" s="2487">
        <f t="shared" si="769"/>
        <v>0</v>
      </c>
      <c r="CX315" s="2487">
        <f t="shared" si="769"/>
        <v>0</v>
      </c>
      <c r="CY315" s="2487">
        <f t="shared" si="769"/>
        <v>0</v>
      </c>
      <c r="CZ315" s="2487">
        <f t="shared" si="769"/>
        <v>0</v>
      </c>
    </row>
    <row r="316" spans="1:104" ht="15" customHeight="1" x14ac:dyDescent="0.25">
      <c r="A316" s="3128"/>
      <c r="B316" s="3391" t="s">
        <v>1884</v>
      </c>
      <c r="C316" s="3157"/>
      <c r="D316" s="1022">
        <f t="shared" si="530"/>
        <v>0</v>
      </c>
      <c r="E316" s="947">
        <f t="shared" ref="E316:F316" si="770">SUM(G316++I316+K316+M316+O316+Q316+S316+U316+W316+Y316+AA316+AC316+AE316+AG316+AI316+AK316)</f>
        <v>0</v>
      </c>
      <c r="F316" s="948">
        <f t="shared" si="770"/>
        <v>0</v>
      </c>
      <c r="G316" s="2606"/>
      <c r="H316" s="2605"/>
      <c r="I316" s="2606"/>
      <c r="J316" s="2605"/>
      <c r="K316" s="2606"/>
      <c r="L316" s="2605"/>
      <c r="M316" s="2606"/>
      <c r="N316" s="2605"/>
      <c r="O316" s="2606"/>
      <c r="P316" s="2605"/>
      <c r="Q316" s="2606"/>
      <c r="R316" s="2605"/>
      <c r="S316" s="2606"/>
      <c r="T316" s="382"/>
      <c r="U316" s="2606"/>
      <c r="V316" s="382"/>
      <c r="W316" s="2606"/>
      <c r="X316" s="382"/>
      <c r="Y316" s="2606"/>
      <c r="Z316" s="382"/>
      <c r="AA316" s="2606"/>
      <c r="AB316" s="382"/>
      <c r="AC316" s="2606"/>
      <c r="AD316" s="382"/>
      <c r="AE316" s="2606"/>
      <c r="AF316" s="382"/>
      <c r="AG316" s="2606"/>
      <c r="AH316" s="382"/>
      <c r="AI316" s="2606"/>
      <c r="AJ316" s="382"/>
      <c r="AK316" s="2606"/>
      <c r="AL316" s="382"/>
      <c r="AM316" s="2067"/>
      <c r="AN316" s="2607"/>
      <c r="AO316" s="2608"/>
      <c r="AP316" s="2609"/>
      <c r="AQ316" s="2610"/>
      <c r="AR316" s="2606"/>
      <c r="AS316" s="2609"/>
      <c r="AT316" s="2604"/>
      <c r="AU316" s="382"/>
      <c r="AV316" s="2609"/>
      <c r="AW316" s="2604"/>
      <c r="AX316" s="382"/>
      <c r="AY316" s="240" t="str">
        <f t="shared" si="532"/>
        <v/>
      </c>
      <c r="CA316" s="2486" t="str">
        <f t="shared" si="648"/>
        <v/>
      </c>
      <c r="CB316" s="2486" t="str">
        <f t="shared" si="649"/>
        <v/>
      </c>
      <c r="CC316" s="2500"/>
      <c r="CD316" s="2500"/>
      <c r="CE316" s="2500"/>
      <c r="CF316" s="2486" t="str">
        <f t="shared" si="535"/>
        <v/>
      </c>
      <c r="CG316" s="2500"/>
      <c r="CH316" s="2486" t="str">
        <f t="shared" si="536"/>
        <v/>
      </c>
      <c r="CI316" s="2486" t="str">
        <f t="shared" si="537"/>
        <v/>
      </c>
      <c r="CJ316" s="2500"/>
      <c r="CK316" s="2486" t="str">
        <f t="shared" si="538"/>
        <v/>
      </c>
      <c r="CL316" s="2486" t="str">
        <f t="shared" si="539"/>
        <v/>
      </c>
      <c r="CM316" s="505"/>
      <c r="CN316" s="505"/>
      <c r="CO316" s="2487">
        <f t="shared" si="651"/>
        <v>0</v>
      </c>
      <c r="CP316" s="2487">
        <f t="shared" si="652"/>
        <v>0</v>
      </c>
      <c r="CQ316" s="2500"/>
      <c r="CR316" s="2500"/>
      <c r="CS316" s="2500"/>
      <c r="CT316" s="2487">
        <f t="shared" si="765"/>
        <v>0</v>
      </c>
      <c r="CU316" s="2500"/>
      <c r="CV316" s="2487">
        <f t="shared" ref="CV316:CW316" si="771">IF(AND($D316&gt;0,AT316=""),1,IF(AT316&gt;$D316,1,0))</f>
        <v>0</v>
      </c>
      <c r="CW316" s="2487">
        <f t="shared" si="771"/>
        <v>0</v>
      </c>
      <c r="CX316" s="2500"/>
      <c r="CY316" s="2487">
        <f t="shared" ref="CY316:CZ316" si="772">IF(AND($D316&gt;0,AW316=""),1,IF(AW316&gt;$D316,1,0))</f>
        <v>0</v>
      </c>
      <c r="CZ316" s="2487">
        <f t="shared" si="772"/>
        <v>0</v>
      </c>
    </row>
    <row r="317" spans="1:104" ht="15" customHeight="1" x14ac:dyDescent="0.25">
      <c r="A317" s="3129"/>
      <c r="B317" s="3410" t="s">
        <v>1885</v>
      </c>
      <c r="C317" s="3205"/>
      <c r="D317" s="875">
        <f t="shared" si="530"/>
        <v>0</v>
      </c>
      <c r="E317" s="2515">
        <f t="shared" ref="E317:F317" si="773">SUM(G317++I317+K317+M317+O317+Q317+S317+U317+W317+Y317+AA317+AC317+AE317+AG317+AI317+AK317)</f>
        <v>0</v>
      </c>
      <c r="F317" s="2492">
        <f t="shared" si="773"/>
        <v>0</v>
      </c>
      <c r="G317" s="1019"/>
      <c r="H317" s="1020"/>
      <c r="I317" s="2596"/>
      <c r="J317" s="1020"/>
      <c r="K317" s="2596"/>
      <c r="L317" s="1020"/>
      <c r="M317" s="2596"/>
      <c r="N317" s="1020"/>
      <c r="O317" s="2596"/>
      <c r="P317" s="1020"/>
      <c r="Q317" s="2596"/>
      <c r="R317" s="1020"/>
      <c r="S317" s="2596"/>
      <c r="T317" s="2076"/>
      <c r="U317" s="2596"/>
      <c r="V317" s="2076"/>
      <c r="W317" s="2596"/>
      <c r="X317" s="2076"/>
      <c r="Y317" s="2596"/>
      <c r="Z317" s="2076"/>
      <c r="AA317" s="2596"/>
      <c r="AB317" s="2076"/>
      <c r="AC317" s="2596"/>
      <c r="AD317" s="2076"/>
      <c r="AE317" s="2596"/>
      <c r="AF317" s="2076"/>
      <c r="AG317" s="2596"/>
      <c r="AH317" s="2076"/>
      <c r="AI317" s="2596"/>
      <c r="AJ317" s="2076"/>
      <c r="AK317" s="2596"/>
      <c r="AL317" s="2076"/>
      <c r="AM317" s="374"/>
      <c r="AN317" s="2597"/>
      <c r="AO317" s="1023"/>
      <c r="AP317" s="1021"/>
      <c r="AQ317" s="2611"/>
      <c r="AR317" s="2596"/>
      <c r="AS317" s="1021"/>
      <c r="AT317" s="1019"/>
      <c r="AU317" s="2076"/>
      <c r="AV317" s="1021"/>
      <c r="AW317" s="1019"/>
      <c r="AX317" s="2076"/>
      <c r="AY317" s="240" t="str">
        <f t="shared" si="532"/>
        <v/>
      </c>
      <c r="CA317" s="2486" t="str">
        <f t="shared" si="648"/>
        <v/>
      </c>
      <c r="CB317" s="2486" t="str">
        <f t="shared" si="649"/>
        <v/>
      </c>
      <c r="CC317" s="2500"/>
      <c r="CD317" s="2500"/>
      <c r="CE317" s="2500"/>
      <c r="CF317" s="2486" t="str">
        <f t="shared" si="535"/>
        <v/>
      </c>
      <c r="CG317" s="2500"/>
      <c r="CH317" s="2486" t="str">
        <f t="shared" si="536"/>
        <v/>
      </c>
      <c r="CI317" s="2486" t="str">
        <f t="shared" si="537"/>
        <v/>
      </c>
      <c r="CJ317" s="2500"/>
      <c r="CK317" s="2486" t="str">
        <f t="shared" si="538"/>
        <v/>
      </c>
      <c r="CL317" s="2486" t="str">
        <f t="shared" si="539"/>
        <v/>
      </c>
      <c r="CM317" s="505"/>
      <c r="CN317" s="505"/>
      <c r="CO317" s="2487">
        <f t="shared" si="651"/>
        <v>0</v>
      </c>
      <c r="CP317" s="2487">
        <f t="shared" si="652"/>
        <v>0</v>
      </c>
      <c r="CQ317" s="2500"/>
      <c r="CR317" s="2500"/>
      <c r="CS317" s="2500"/>
      <c r="CT317" s="2487">
        <f t="shared" si="765"/>
        <v>0</v>
      </c>
      <c r="CU317" s="2500"/>
      <c r="CV317" s="2487">
        <f t="shared" ref="CV317:CW317" si="774">IF(AND($D317&gt;0,AT317=""),1,IF(AT317&gt;$D317,1,0))</f>
        <v>0</v>
      </c>
      <c r="CW317" s="2487">
        <f t="shared" si="774"/>
        <v>0</v>
      </c>
      <c r="CX317" s="2500"/>
      <c r="CY317" s="2487">
        <f t="shared" ref="CY317:CZ317" si="775">IF(AND($D317&gt;0,AW317=""),1,IF(AW317&gt;$D317,1,0))</f>
        <v>0</v>
      </c>
      <c r="CZ317" s="2487">
        <f t="shared" si="775"/>
        <v>0</v>
      </c>
    </row>
    <row r="318" spans="1:104" ht="18" customHeight="1" x14ac:dyDescent="0.25">
      <c r="A318" s="3212" t="s">
        <v>1699</v>
      </c>
      <c r="B318" s="3395" t="s">
        <v>1880</v>
      </c>
      <c r="C318" s="3152"/>
      <c r="D318" s="169">
        <f t="shared" si="530"/>
        <v>0</v>
      </c>
      <c r="E318" s="945">
        <f t="shared" ref="E318:F318" si="776">SUM(G318++I318+K318+M318+O318+Q318+S318+U318+W318+Y318+AA318+AC318+AE318+AG318+AI318+AK318)</f>
        <v>0</v>
      </c>
      <c r="F318" s="904">
        <f t="shared" si="776"/>
        <v>0</v>
      </c>
      <c r="G318" s="1035"/>
      <c r="H318" s="1036"/>
      <c r="I318" s="1037"/>
      <c r="J318" s="1036"/>
      <c r="K318" s="1037"/>
      <c r="L318" s="1036"/>
      <c r="M318" s="1037"/>
      <c r="N318" s="1036"/>
      <c r="O318" s="1037"/>
      <c r="P318" s="1036"/>
      <c r="Q318" s="1037"/>
      <c r="R318" s="1036"/>
      <c r="S318" s="1037"/>
      <c r="T318" s="1038"/>
      <c r="U318" s="1037"/>
      <c r="V318" s="1038"/>
      <c r="W318" s="1037"/>
      <c r="X318" s="1038"/>
      <c r="Y318" s="1037"/>
      <c r="Z318" s="1038"/>
      <c r="AA318" s="1037"/>
      <c r="AB318" s="1038"/>
      <c r="AC318" s="1037"/>
      <c r="AD318" s="1038"/>
      <c r="AE318" s="1037"/>
      <c r="AF318" s="1038"/>
      <c r="AG318" s="1037"/>
      <c r="AH318" s="1038"/>
      <c r="AI318" s="1037"/>
      <c r="AJ318" s="1038"/>
      <c r="AK318" s="1035"/>
      <c r="AL318" s="1039"/>
      <c r="AM318" s="1037"/>
      <c r="AN318" s="1040"/>
      <c r="AO318" s="1035"/>
      <c r="AP318" s="1041"/>
      <c r="AQ318" s="2351"/>
      <c r="AR318" s="2351"/>
      <c r="AS318" s="1016"/>
      <c r="AT318" s="714"/>
      <c r="AU318" s="2053"/>
      <c r="AV318" s="1016"/>
      <c r="AW318" s="714"/>
      <c r="AX318" s="2053"/>
      <c r="AY318" s="240" t="str">
        <f t="shared" si="532"/>
        <v/>
      </c>
      <c r="CA318" s="2486" t="str">
        <f t="shared" si="648"/>
        <v/>
      </c>
      <c r="CB318" s="2486" t="str">
        <f t="shared" si="649"/>
        <v/>
      </c>
      <c r="CC318" s="2486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486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486" t="str">
        <f t="shared" ref="CE318:CE319" si="777">IF(AND($D318&gt;0,AQ318="")," * No olvide digitar la variable Inasistente. Digite cero si no tiene.",IF(AQ318&gt;$D318," * La variable Insasistente no puede superar el Total Ambos Sexos.",""))</f>
        <v/>
      </c>
      <c r="CF318" s="2486" t="str">
        <f t="shared" si="535"/>
        <v/>
      </c>
      <c r="CG318" s="2500"/>
      <c r="CH318" s="2486" t="str">
        <f t="shared" si="536"/>
        <v/>
      </c>
      <c r="CI318" s="2486" t="str">
        <f t="shared" si="537"/>
        <v/>
      </c>
      <c r="CJ318" s="2500"/>
      <c r="CK318" s="2486" t="str">
        <f t="shared" si="538"/>
        <v/>
      </c>
      <c r="CL318" s="2486" t="str">
        <f t="shared" si="539"/>
        <v/>
      </c>
      <c r="CM318" s="505"/>
      <c r="CN318" s="505"/>
      <c r="CO318" s="2487">
        <f t="shared" si="651"/>
        <v>0</v>
      </c>
      <c r="CP318" s="2487">
        <f t="shared" si="652"/>
        <v>0</v>
      </c>
      <c r="CQ318" s="2487">
        <f t="shared" ref="CQ318:CT318" si="778">IF(AND($D318&gt;0,AO318=""),1,IF(AO318&gt;$D318,1,0))</f>
        <v>0</v>
      </c>
      <c r="CR318" s="2487">
        <f t="shared" si="778"/>
        <v>0</v>
      </c>
      <c r="CS318" s="2487">
        <f t="shared" si="778"/>
        <v>0</v>
      </c>
      <c r="CT318" s="2487">
        <f t="shared" si="778"/>
        <v>0</v>
      </c>
      <c r="CU318" s="2500"/>
      <c r="CV318" s="2487">
        <f t="shared" ref="CV318:CW318" si="779">IF(AND($D318&gt;0,AT318=""),1,IF(AT318&gt;$D318,1,0))</f>
        <v>0</v>
      </c>
      <c r="CW318" s="2487">
        <f t="shared" si="779"/>
        <v>0</v>
      </c>
      <c r="CX318" s="2500"/>
      <c r="CY318" s="2487">
        <f t="shared" ref="CY318:CZ318" si="780">IF(AND($D318&gt;0,AW318=""),1,IF(AW318&gt;$D318,1,0))</f>
        <v>0</v>
      </c>
      <c r="CZ318" s="2487">
        <f t="shared" si="780"/>
        <v>0</v>
      </c>
    </row>
    <row r="319" spans="1:104" ht="14.25" customHeight="1" x14ac:dyDescent="0.25">
      <c r="A319" s="3180"/>
      <c r="B319" s="3391" t="s">
        <v>1881</v>
      </c>
      <c r="C319" s="3157"/>
      <c r="D319" s="184">
        <f t="shared" si="530"/>
        <v>0</v>
      </c>
      <c r="E319" s="947">
        <f t="shared" ref="E319:F319" si="781">SUM(G319++I319+K319+M319+O319+Q319+S319+U319+W319+Y319+AA319+AC319+AE319+AG319+AI319+AK319)</f>
        <v>0</v>
      </c>
      <c r="F319" s="954">
        <f t="shared" si="781"/>
        <v>0</v>
      </c>
      <c r="G319" s="1042"/>
      <c r="H319" s="1043"/>
      <c r="I319" s="1044"/>
      <c r="J319" s="1043"/>
      <c r="K319" s="1044"/>
      <c r="L319" s="1043"/>
      <c r="M319" s="1044"/>
      <c r="N319" s="1043"/>
      <c r="O319" s="1044"/>
      <c r="P319" s="1043"/>
      <c r="Q319" s="1044"/>
      <c r="R319" s="1043"/>
      <c r="S319" s="1044"/>
      <c r="T319" s="1045"/>
      <c r="U319" s="1044"/>
      <c r="V319" s="1045"/>
      <c r="W319" s="1044"/>
      <c r="X319" s="1045"/>
      <c r="Y319" s="1044"/>
      <c r="Z319" s="1045"/>
      <c r="AA319" s="1044"/>
      <c r="AB319" s="1045"/>
      <c r="AC319" s="1044"/>
      <c r="AD319" s="1045"/>
      <c r="AE319" s="1044"/>
      <c r="AF319" s="1045"/>
      <c r="AG319" s="1044"/>
      <c r="AH319" s="1045"/>
      <c r="AI319" s="1044"/>
      <c r="AJ319" s="1045"/>
      <c r="AK319" s="1042"/>
      <c r="AL319" s="1046"/>
      <c r="AM319" s="1044"/>
      <c r="AN319" s="1047"/>
      <c r="AO319" s="1015"/>
      <c r="AP319" s="1016"/>
      <c r="AQ319" s="2600"/>
      <c r="AR319" s="2352"/>
      <c r="AS319" s="1016"/>
      <c r="AT319" s="717"/>
      <c r="AU319" s="2058"/>
      <c r="AV319" s="1016"/>
      <c r="AW319" s="717"/>
      <c r="AX319" s="2058"/>
      <c r="AY319" s="240" t="str">
        <f t="shared" si="532"/>
        <v/>
      </c>
      <c r="CA319" s="2486" t="str">
        <f t="shared" si="648"/>
        <v/>
      </c>
      <c r="CB319" s="2486" t="str">
        <f t="shared" si="649"/>
        <v/>
      </c>
      <c r="CC319" s="2500"/>
      <c r="CD319" s="2500"/>
      <c r="CE319" s="2486" t="str">
        <f t="shared" si="777"/>
        <v/>
      </c>
      <c r="CF319" s="2486" t="str">
        <f t="shared" si="535"/>
        <v/>
      </c>
      <c r="CG319" s="2500"/>
      <c r="CH319" s="2486" t="str">
        <f t="shared" si="536"/>
        <v/>
      </c>
      <c r="CI319" s="2486" t="str">
        <f t="shared" si="537"/>
        <v/>
      </c>
      <c r="CJ319" s="2500"/>
      <c r="CK319" s="2486" t="str">
        <f t="shared" si="538"/>
        <v/>
      </c>
      <c r="CL319" s="2486" t="str">
        <f t="shared" si="539"/>
        <v/>
      </c>
      <c r="CM319" s="505"/>
      <c r="CN319" s="505"/>
      <c r="CO319" s="2487">
        <f t="shared" si="651"/>
        <v>0</v>
      </c>
      <c r="CP319" s="2487">
        <f t="shared" si="652"/>
        <v>0</v>
      </c>
      <c r="CQ319" s="2500"/>
      <c r="CR319" s="2500"/>
      <c r="CS319" s="2487">
        <f t="shared" ref="CS319:CT319" si="782">IF(AND($D319&gt;0,AQ319=""),1,IF(AQ319&gt;$D319,1,0))</f>
        <v>0</v>
      </c>
      <c r="CT319" s="2487">
        <f t="shared" si="782"/>
        <v>0</v>
      </c>
      <c r="CU319" s="2500"/>
      <c r="CV319" s="2487">
        <f t="shared" ref="CV319:CW319" si="783">IF(AND($D319&gt;0,AT319=""),1,IF(AT319&gt;$D319,1,0))</f>
        <v>0</v>
      </c>
      <c r="CW319" s="2487">
        <f t="shared" si="783"/>
        <v>0</v>
      </c>
      <c r="CX319" s="2500"/>
      <c r="CY319" s="2487">
        <f t="shared" ref="CY319:CZ319" si="784">IF(AND($D319&gt;0,AW319=""),1,IF(AW319&gt;$D319,1,0))</f>
        <v>0</v>
      </c>
      <c r="CZ319" s="2487">
        <f t="shared" si="784"/>
        <v>0</v>
      </c>
    </row>
    <row r="320" spans="1:104" ht="15" customHeight="1" x14ac:dyDescent="0.25">
      <c r="A320" s="3180"/>
      <c r="B320" s="3391" t="s">
        <v>1882</v>
      </c>
      <c r="C320" s="3157"/>
      <c r="D320" s="184">
        <f t="shared" si="530"/>
        <v>0</v>
      </c>
      <c r="E320" s="947">
        <f t="shared" ref="E320:F320" si="785">SUM(G320++I320+K320+M320+O320+Q320+S320+U320+W320+Y320+AA320+AC320+AE320+AG320+AI320+AK320)</f>
        <v>0</v>
      </c>
      <c r="F320" s="954">
        <f t="shared" si="785"/>
        <v>0</v>
      </c>
      <c r="G320" s="1042"/>
      <c r="H320" s="1043"/>
      <c r="I320" s="1044"/>
      <c r="J320" s="1043"/>
      <c r="K320" s="1044"/>
      <c r="L320" s="1043"/>
      <c r="M320" s="1044"/>
      <c r="N320" s="1043"/>
      <c r="O320" s="1044"/>
      <c r="P320" s="1043"/>
      <c r="Q320" s="1044"/>
      <c r="R320" s="1043"/>
      <c r="S320" s="1044"/>
      <c r="T320" s="1045"/>
      <c r="U320" s="1044"/>
      <c r="V320" s="1045"/>
      <c r="W320" s="1044"/>
      <c r="X320" s="1045"/>
      <c r="Y320" s="1044"/>
      <c r="Z320" s="1045"/>
      <c r="AA320" s="1044"/>
      <c r="AB320" s="1045"/>
      <c r="AC320" s="1044"/>
      <c r="AD320" s="1045"/>
      <c r="AE320" s="1044"/>
      <c r="AF320" s="1045"/>
      <c r="AG320" s="1044"/>
      <c r="AH320" s="1045"/>
      <c r="AI320" s="1044"/>
      <c r="AJ320" s="1045"/>
      <c r="AK320" s="1042"/>
      <c r="AL320" s="1046"/>
      <c r="AM320" s="1044"/>
      <c r="AN320" s="1047"/>
      <c r="AO320" s="1015"/>
      <c r="AP320" s="1016"/>
      <c r="AQ320" s="2603"/>
      <c r="AR320" s="2352"/>
      <c r="AS320" s="1016"/>
      <c r="AT320" s="717"/>
      <c r="AU320" s="2058"/>
      <c r="AV320" s="1016"/>
      <c r="AW320" s="717"/>
      <c r="AX320" s="2058"/>
      <c r="AY320" s="240" t="str">
        <f t="shared" si="532"/>
        <v/>
      </c>
      <c r="CA320" s="2486" t="str">
        <f t="shared" si="648"/>
        <v/>
      </c>
      <c r="CB320" s="2486" t="str">
        <f t="shared" si="649"/>
        <v/>
      </c>
      <c r="CC320" s="2500"/>
      <c r="CD320" s="2500"/>
      <c r="CE320" s="2500"/>
      <c r="CF320" s="2486" t="str">
        <f t="shared" si="535"/>
        <v/>
      </c>
      <c r="CG320" s="2500"/>
      <c r="CH320" s="2486" t="str">
        <f t="shared" si="536"/>
        <v/>
      </c>
      <c r="CI320" s="2486" t="str">
        <f t="shared" si="537"/>
        <v/>
      </c>
      <c r="CJ320" s="2500"/>
      <c r="CK320" s="2486" t="str">
        <f t="shared" si="538"/>
        <v/>
      </c>
      <c r="CL320" s="2486" t="str">
        <f t="shared" si="539"/>
        <v/>
      </c>
      <c r="CM320" s="505"/>
      <c r="CN320" s="505"/>
      <c r="CO320" s="2487">
        <f t="shared" si="651"/>
        <v>0</v>
      </c>
      <c r="CP320" s="2487">
        <f t="shared" si="652"/>
        <v>0</v>
      </c>
      <c r="CQ320" s="2500"/>
      <c r="CR320" s="2500"/>
      <c r="CS320" s="2500"/>
      <c r="CT320" s="2487">
        <f t="shared" ref="CT320:CT323" si="786">IF(AND($D320&gt;0,AR320=""),1,IF(AR320&gt;$D320,1,0))</f>
        <v>0</v>
      </c>
      <c r="CU320" s="2500"/>
      <c r="CV320" s="2487">
        <f t="shared" ref="CV320:CW320" si="787">IF(AND($D320&gt;0,AT320=""),1,IF(AT320&gt;$D320,1,0))</f>
        <v>0</v>
      </c>
      <c r="CW320" s="2487">
        <f t="shared" si="787"/>
        <v>0</v>
      </c>
      <c r="CX320" s="2500"/>
      <c r="CY320" s="2487">
        <f t="shared" ref="CY320:CZ320" si="788">IF(AND($D320&gt;0,AW320=""),1,IF(AW320&gt;$D320,1,0))</f>
        <v>0</v>
      </c>
      <c r="CZ320" s="2487">
        <f t="shared" si="788"/>
        <v>0</v>
      </c>
    </row>
    <row r="321" spans="1:104" ht="15" customHeight="1" x14ac:dyDescent="0.25">
      <c r="A321" s="3180"/>
      <c r="B321" s="3391" t="s">
        <v>1883</v>
      </c>
      <c r="C321" s="3157"/>
      <c r="D321" s="184">
        <f t="shared" si="530"/>
        <v>0</v>
      </c>
      <c r="E321" s="947">
        <f t="shared" ref="E321:F321" si="789">SUM(G321++I321+K321+M321+O321+Q321+S321+U321+W321+Y321+AA321+AC321+AE321+AG321+AI321+AK321)</f>
        <v>0</v>
      </c>
      <c r="F321" s="954">
        <f t="shared" si="789"/>
        <v>0</v>
      </c>
      <c r="G321" s="1048"/>
      <c r="H321" s="1049"/>
      <c r="I321" s="1050"/>
      <c r="J321" s="1049"/>
      <c r="K321" s="1050"/>
      <c r="L321" s="1049"/>
      <c r="M321" s="1050"/>
      <c r="N321" s="1049"/>
      <c r="O321" s="1050"/>
      <c r="P321" s="1049"/>
      <c r="Q321" s="1050"/>
      <c r="R321" s="1049"/>
      <c r="S321" s="1050"/>
      <c r="T321" s="1049"/>
      <c r="U321" s="1050"/>
      <c r="V321" s="1049"/>
      <c r="W321" s="1050"/>
      <c r="X321" s="1049"/>
      <c r="Y321" s="1050"/>
      <c r="Z321" s="1049"/>
      <c r="AA321" s="1050"/>
      <c r="AB321" s="1049"/>
      <c r="AC321" s="1050"/>
      <c r="AD321" s="1049"/>
      <c r="AE321" s="1050"/>
      <c r="AF321" s="1049"/>
      <c r="AG321" s="1050"/>
      <c r="AH321" s="1049"/>
      <c r="AI321" s="1050"/>
      <c r="AJ321" s="1049"/>
      <c r="AK321" s="1048"/>
      <c r="AL321" s="1051"/>
      <c r="AM321" s="1052"/>
      <c r="AN321" s="1053"/>
      <c r="AO321" s="1015"/>
      <c r="AP321" s="1016"/>
      <c r="AQ321" s="2603"/>
      <c r="AR321" s="1052"/>
      <c r="AS321" s="1016"/>
      <c r="AT321" s="1054"/>
      <c r="AU321" s="1055"/>
      <c r="AV321" s="2058"/>
      <c r="AW321" s="1054"/>
      <c r="AX321" s="1055"/>
      <c r="AY321" s="240" t="str">
        <f t="shared" si="532"/>
        <v/>
      </c>
      <c r="CA321" s="2486" t="str">
        <f t="shared" si="648"/>
        <v/>
      </c>
      <c r="CB321" s="2486" t="str">
        <f t="shared" si="649"/>
        <v/>
      </c>
      <c r="CC321" s="2500"/>
      <c r="CD321" s="2500"/>
      <c r="CE321" s="2500"/>
      <c r="CF321" s="2486" t="str">
        <f t="shared" si="535"/>
        <v/>
      </c>
      <c r="CG321" s="2500"/>
      <c r="CH321" s="2486" t="str">
        <f t="shared" si="536"/>
        <v/>
      </c>
      <c r="CI321" s="2486" t="str">
        <f t="shared" si="537"/>
        <v/>
      </c>
      <c r="CJ321" s="2486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486" t="str">
        <f t="shared" si="538"/>
        <v/>
      </c>
      <c r="CL321" s="2486" t="str">
        <f t="shared" si="539"/>
        <v/>
      </c>
      <c r="CM321" s="505"/>
      <c r="CN321" s="505"/>
      <c r="CO321" s="2487">
        <f t="shared" si="651"/>
        <v>0</v>
      </c>
      <c r="CP321" s="2487">
        <f t="shared" si="652"/>
        <v>0</v>
      </c>
      <c r="CQ321" s="2500"/>
      <c r="CR321" s="2500"/>
      <c r="CS321" s="2500"/>
      <c r="CT321" s="2487">
        <f t="shared" si="786"/>
        <v>0</v>
      </c>
      <c r="CU321" s="2500"/>
      <c r="CV321" s="2487">
        <f t="shared" ref="CV321:CZ321" si="790">IF(AND($D321&gt;0,AT321=""),1,IF(AT321&gt;$D321,1,0))</f>
        <v>0</v>
      </c>
      <c r="CW321" s="2487">
        <f t="shared" si="790"/>
        <v>0</v>
      </c>
      <c r="CX321" s="2487">
        <f t="shared" si="790"/>
        <v>0</v>
      </c>
      <c r="CY321" s="2487">
        <f t="shared" si="790"/>
        <v>0</v>
      </c>
      <c r="CZ321" s="2487">
        <f t="shared" si="790"/>
        <v>0</v>
      </c>
    </row>
    <row r="322" spans="1:104" ht="15" customHeight="1" x14ac:dyDescent="0.25">
      <c r="A322" s="3180"/>
      <c r="B322" s="3391" t="s">
        <v>1884</v>
      </c>
      <c r="C322" s="3157"/>
      <c r="D322" s="184">
        <f t="shared" si="530"/>
        <v>0</v>
      </c>
      <c r="E322" s="947">
        <f t="shared" ref="E322:F322" si="791">SUM(G322++I322+K322+M322+O322+Q322+S322+U322+W322+Y322+AA322+AC322+AE322+AG322+AI322+AK322)</f>
        <v>0</v>
      </c>
      <c r="F322" s="954">
        <f t="shared" si="791"/>
        <v>0</v>
      </c>
      <c r="G322" s="1048"/>
      <c r="H322" s="1049"/>
      <c r="I322" s="1050"/>
      <c r="J322" s="1049"/>
      <c r="K322" s="1050"/>
      <c r="L322" s="1049"/>
      <c r="M322" s="1050"/>
      <c r="N322" s="1049"/>
      <c r="O322" s="1050"/>
      <c r="P322" s="1049"/>
      <c r="Q322" s="1050"/>
      <c r="R322" s="1049"/>
      <c r="S322" s="1050"/>
      <c r="T322" s="1049"/>
      <c r="U322" s="1050"/>
      <c r="V322" s="1049"/>
      <c r="W322" s="1050"/>
      <c r="X322" s="1049"/>
      <c r="Y322" s="1050"/>
      <c r="Z322" s="1049"/>
      <c r="AA322" s="1050"/>
      <c r="AB322" s="1049"/>
      <c r="AC322" s="1050"/>
      <c r="AD322" s="1049"/>
      <c r="AE322" s="1050"/>
      <c r="AF322" s="1049"/>
      <c r="AG322" s="1050"/>
      <c r="AH322" s="1049"/>
      <c r="AI322" s="1050"/>
      <c r="AJ322" s="1049"/>
      <c r="AK322" s="1048"/>
      <c r="AL322" s="1051"/>
      <c r="AM322" s="2640"/>
      <c r="AN322" s="2641"/>
      <c r="AO322" s="2608"/>
      <c r="AP322" s="2609"/>
      <c r="AQ322" s="2610"/>
      <c r="AR322" s="2640"/>
      <c r="AS322" s="2609"/>
      <c r="AT322" s="2642"/>
      <c r="AU322" s="2643"/>
      <c r="AV322" s="2609"/>
      <c r="AW322" s="2642"/>
      <c r="AX322" s="2643"/>
      <c r="AY322" s="240" t="str">
        <f t="shared" si="532"/>
        <v/>
      </c>
      <c r="CA322" s="2486" t="str">
        <f t="shared" si="648"/>
        <v/>
      </c>
      <c r="CB322" s="2486" t="str">
        <f t="shared" si="649"/>
        <v/>
      </c>
      <c r="CC322" s="2500"/>
      <c r="CD322" s="2500"/>
      <c r="CE322" s="2500"/>
      <c r="CF322" s="2486" t="str">
        <f t="shared" si="535"/>
        <v/>
      </c>
      <c r="CG322" s="2500"/>
      <c r="CH322" s="2486" t="str">
        <f t="shared" si="536"/>
        <v/>
      </c>
      <c r="CI322" s="2486" t="str">
        <f t="shared" si="537"/>
        <v/>
      </c>
      <c r="CJ322" s="2500"/>
      <c r="CK322" s="2486" t="str">
        <f t="shared" si="538"/>
        <v/>
      </c>
      <c r="CL322" s="2486" t="str">
        <f t="shared" si="539"/>
        <v/>
      </c>
      <c r="CM322" s="505"/>
      <c r="CN322" s="505"/>
      <c r="CO322" s="2487">
        <f t="shared" si="651"/>
        <v>0</v>
      </c>
      <c r="CP322" s="2487">
        <f t="shared" si="652"/>
        <v>0</v>
      </c>
      <c r="CQ322" s="2500"/>
      <c r="CR322" s="2500"/>
      <c r="CS322" s="2500"/>
      <c r="CT322" s="2487">
        <f t="shared" si="786"/>
        <v>0</v>
      </c>
      <c r="CU322" s="2500"/>
      <c r="CV322" s="2487">
        <f t="shared" ref="CV322:CW322" si="792">IF(AND($D322&gt;0,AT322=""),1,IF(AT322&gt;$D322,1,0))</f>
        <v>0</v>
      </c>
      <c r="CW322" s="2487">
        <f t="shared" si="792"/>
        <v>0</v>
      </c>
      <c r="CX322" s="2500"/>
      <c r="CY322" s="2487">
        <f t="shared" ref="CY322:CZ322" si="793">IF(AND($D322&gt;0,AW322=""),1,IF(AW322&gt;$D322,1,0))</f>
        <v>0</v>
      </c>
      <c r="CZ322" s="2487">
        <f t="shared" si="793"/>
        <v>0</v>
      </c>
    </row>
    <row r="323" spans="1:104" ht="15" customHeight="1" x14ac:dyDescent="0.25">
      <c r="A323" s="3140"/>
      <c r="B323" s="3410" t="s">
        <v>1885</v>
      </c>
      <c r="C323" s="3205"/>
      <c r="D323" s="172">
        <f t="shared" si="530"/>
        <v>0</v>
      </c>
      <c r="E323" s="936">
        <f t="shared" ref="E323:F323" si="794">SUM(G323++I323+K323+M323+O323+Q323+S323+U323+W323+Y323+AA323+AC323+AE323+AG323+AI323+AK323)</f>
        <v>0</v>
      </c>
      <c r="F323" s="510">
        <f t="shared" si="794"/>
        <v>0</v>
      </c>
      <c r="G323" s="1056"/>
      <c r="H323" s="1057"/>
      <c r="I323" s="1058"/>
      <c r="J323" s="1057"/>
      <c r="K323" s="1058"/>
      <c r="L323" s="1057"/>
      <c r="M323" s="1058"/>
      <c r="N323" s="1057"/>
      <c r="O323" s="1058"/>
      <c r="P323" s="1057"/>
      <c r="Q323" s="1058"/>
      <c r="R323" s="1057"/>
      <c r="S323" s="1056"/>
      <c r="T323" s="1057"/>
      <c r="U323" s="1056"/>
      <c r="V323" s="1057"/>
      <c r="W323" s="1056"/>
      <c r="X323" s="1057"/>
      <c r="Y323" s="1056"/>
      <c r="Z323" s="1057"/>
      <c r="AA323" s="1056"/>
      <c r="AB323" s="1057"/>
      <c r="AC323" s="1056"/>
      <c r="AD323" s="1057"/>
      <c r="AE323" s="1056"/>
      <c r="AF323" s="1057"/>
      <c r="AG323" s="1056"/>
      <c r="AH323" s="1057"/>
      <c r="AI323" s="1056"/>
      <c r="AJ323" s="1057"/>
      <c r="AK323" s="1056"/>
      <c r="AL323" s="1059"/>
      <c r="AM323" s="2596"/>
      <c r="AN323" s="2597"/>
      <c r="AO323" s="1023"/>
      <c r="AP323" s="1021"/>
      <c r="AQ323" s="2611"/>
      <c r="AR323" s="2596"/>
      <c r="AS323" s="1021"/>
      <c r="AT323" s="1019"/>
      <c r="AU323" s="2076"/>
      <c r="AV323" s="1021"/>
      <c r="AW323" s="1019"/>
      <c r="AX323" s="2076"/>
      <c r="AY323" s="240" t="str">
        <f t="shared" si="532"/>
        <v/>
      </c>
      <c r="CA323" s="2486" t="str">
        <f t="shared" si="648"/>
        <v/>
      </c>
      <c r="CB323" s="2486" t="str">
        <f t="shared" si="649"/>
        <v/>
      </c>
      <c r="CC323" s="2500"/>
      <c r="CD323" s="2500"/>
      <c r="CE323" s="2500"/>
      <c r="CF323" s="2486" t="str">
        <f t="shared" si="535"/>
        <v/>
      </c>
      <c r="CG323" s="2500"/>
      <c r="CH323" s="2486" t="str">
        <f t="shared" si="536"/>
        <v/>
      </c>
      <c r="CI323" s="2486" t="str">
        <f t="shared" si="537"/>
        <v/>
      </c>
      <c r="CJ323" s="2500"/>
      <c r="CK323" s="2486" t="str">
        <f t="shared" si="538"/>
        <v/>
      </c>
      <c r="CL323" s="2486" t="str">
        <f t="shared" si="539"/>
        <v/>
      </c>
      <c r="CM323" s="505"/>
      <c r="CN323" s="505"/>
      <c r="CO323" s="2487">
        <f t="shared" si="651"/>
        <v>0</v>
      </c>
      <c r="CP323" s="2487">
        <f t="shared" si="652"/>
        <v>0</v>
      </c>
      <c r="CQ323" s="2500"/>
      <c r="CR323" s="2500"/>
      <c r="CS323" s="2500"/>
      <c r="CT323" s="2487">
        <f t="shared" si="786"/>
        <v>0</v>
      </c>
      <c r="CU323" s="2500"/>
      <c r="CV323" s="2487">
        <f t="shared" ref="CV323:CW323" si="795">IF(AND($D323&gt;0,AT323=""),1,IF(AT323&gt;$D323,1,0))</f>
        <v>0</v>
      </c>
      <c r="CW323" s="2487">
        <f t="shared" si="795"/>
        <v>0</v>
      </c>
      <c r="CX323" s="2500"/>
      <c r="CY323" s="2487">
        <f t="shared" ref="CY323:CZ323" si="796">IF(AND($D323&gt;0,AW323=""),1,IF(AW323&gt;$D323,1,0))</f>
        <v>0</v>
      </c>
      <c r="CZ323" s="2487">
        <f t="shared" si="796"/>
        <v>0</v>
      </c>
    </row>
    <row r="324" spans="1:104" ht="15" customHeight="1" x14ac:dyDescent="0.25">
      <c r="A324" s="3132" t="s">
        <v>1892</v>
      </c>
      <c r="B324" s="3395" t="s">
        <v>1880</v>
      </c>
      <c r="C324" s="3152"/>
      <c r="D324" s="169">
        <f t="shared" si="530"/>
        <v>0</v>
      </c>
      <c r="E324" s="945">
        <f t="shared" ref="E324:F324" si="797">SUM(G324++I324+K324+M324+O324+Q324+S324+U324+W324+Y324+AA324+AC324+AE324+AG324+AI324+AK324)</f>
        <v>0</v>
      </c>
      <c r="F324" s="904">
        <f t="shared" si="797"/>
        <v>0</v>
      </c>
      <c r="G324" s="1035"/>
      <c r="H324" s="1036"/>
      <c r="I324" s="1037"/>
      <c r="J324" s="1036"/>
      <c r="K324" s="1037"/>
      <c r="L324" s="1036"/>
      <c r="M324" s="1037"/>
      <c r="N324" s="1036"/>
      <c r="O324" s="1037"/>
      <c r="P324" s="1036"/>
      <c r="Q324" s="1037"/>
      <c r="R324" s="1036"/>
      <c r="S324" s="1037"/>
      <c r="T324" s="1038"/>
      <c r="U324" s="1037"/>
      <c r="V324" s="1038"/>
      <c r="W324" s="1037"/>
      <c r="X324" s="1038"/>
      <c r="Y324" s="1037"/>
      <c r="Z324" s="1038"/>
      <c r="AA324" s="1037"/>
      <c r="AB324" s="1038"/>
      <c r="AC324" s="1037"/>
      <c r="AD324" s="1038"/>
      <c r="AE324" s="1037"/>
      <c r="AF324" s="1038"/>
      <c r="AG324" s="1037"/>
      <c r="AH324" s="1038"/>
      <c r="AI324" s="1037"/>
      <c r="AJ324" s="1038"/>
      <c r="AK324" s="1035"/>
      <c r="AL324" s="1039"/>
      <c r="AM324" s="1037"/>
      <c r="AN324" s="1036"/>
      <c r="AO324" s="2600"/>
      <c r="AP324" s="715"/>
      <c r="AQ324" s="2600"/>
      <c r="AR324" s="2351"/>
      <c r="AS324" s="1016"/>
      <c r="AT324" s="714"/>
      <c r="AU324" s="2053"/>
      <c r="AV324" s="1016"/>
      <c r="AW324" s="714"/>
      <c r="AX324" s="2053"/>
      <c r="AY324" s="240" t="str">
        <f t="shared" si="532"/>
        <v/>
      </c>
      <c r="CA324" s="2486" t="str">
        <f t="shared" si="648"/>
        <v/>
      </c>
      <c r="CB324" s="2486" t="str">
        <f t="shared" si="649"/>
        <v/>
      </c>
      <c r="CC324" s="2486" t="str">
        <f t="shared" ref="CC324:CC329" si="798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486" t="str">
        <f t="shared" ref="CD324:CD329" si="799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486" t="str">
        <f t="shared" ref="CE324:CE329" si="800">IF(AND($D324&gt;0,AQ324="")," * No olvide digitar la variable Inasistente. Digite cero si no tiene.",IF(AQ324&gt;$D324," * La variable Insasistente no puede superar el Total Ambos Sexos.",""))</f>
        <v/>
      </c>
      <c r="CF324" s="2486" t="str">
        <f t="shared" si="535"/>
        <v/>
      </c>
      <c r="CG324" s="2500"/>
      <c r="CH324" s="2486" t="str">
        <f t="shared" si="536"/>
        <v/>
      </c>
      <c r="CI324" s="2486" t="str">
        <f t="shared" si="537"/>
        <v/>
      </c>
      <c r="CJ324" s="2500"/>
      <c r="CK324" s="2486" t="str">
        <f t="shared" si="538"/>
        <v/>
      </c>
      <c r="CL324" s="2486" t="str">
        <f t="shared" si="539"/>
        <v/>
      </c>
      <c r="CM324" s="505"/>
      <c r="CN324" s="505"/>
      <c r="CO324" s="2487">
        <f t="shared" si="651"/>
        <v>0</v>
      </c>
      <c r="CP324" s="2487">
        <f t="shared" si="652"/>
        <v>0</v>
      </c>
      <c r="CQ324" s="2487">
        <f t="shared" ref="CQ324:CT324" si="801">IF(AND($D324&gt;0,AO324=""),1,IF(AO324&gt;$D324,1,0))</f>
        <v>0</v>
      </c>
      <c r="CR324" s="2487">
        <f t="shared" si="801"/>
        <v>0</v>
      </c>
      <c r="CS324" s="2487">
        <f t="shared" si="801"/>
        <v>0</v>
      </c>
      <c r="CT324" s="2487">
        <f t="shared" si="801"/>
        <v>0</v>
      </c>
      <c r="CU324" s="2500"/>
      <c r="CV324" s="2487">
        <f t="shared" ref="CV324:CW324" si="802">IF(AND($D324&gt;0,AT324=""),1,IF(AT324&gt;$D324,1,0))</f>
        <v>0</v>
      </c>
      <c r="CW324" s="2487">
        <f t="shared" si="802"/>
        <v>0</v>
      </c>
      <c r="CX324" s="2500"/>
      <c r="CY324" s="2487">
        <f t="shared" ref="CY324:CZ324" si="803">IF(AND($D324&gt;0,AW324=""),1,IF(AW324&gt;$D324,1,0))</f>
        <v>0</v>
      </c>
      <c r="CZ324" s="2487">
        <f t="shared" si="803"/>
        <v>0</v>
      </c>
    </row>
    <row r="325" spans="1:104" ht="15" customHeight="1" x14ac:dyDescent="0.25">
      <c r="A325" s="3128"/>
      <c r="B325" s="3391" t="s">
        <v>1881</v>
      </c>
      <c r="C325" s="3157"/>
      <c r="D325" s="184">
        <f t="shared" si="530"/>
        <v>0</v>
      </c>
      <c r="E325" s="947">
        <f t="shared" ref="E325:F325" si="804">SUM(G325++I325+K325+M325+O325+Q325+S325+U325+W325+Y325+AA325+AC325+AE325+AG325+AI325+AK325)</f>
        <v>0</v>
      </c>
      <c r="F325" s="954">
        <f t="shared" si="804"/>
        <v>0</v>
      </c>
      <c r="G325" s="1042"/>
      <c r="H325" s="1043"/>
      <c r="I325" s="1044"/>
      <c r="J325" s="1043"/>
      <c r="K325" s="1044"/>
      <c r="L325" s="1043"/>
      <c r="M325" s="1044"/>
      <c r="N325" s="1043"/>
      <c r="O325" s="1044"/>
      <c r="P325" s="1043"/>
      <c r="Q325" s="1044"/>
      <c r="R325" s="1043"/>
      <c r="S325" s="1044"/>
      <c r="T325" s="1045"/>
      <c r="U325" s="1044"/>
      <c r="V325" s="1045"/>
      <c r="W325" s="1044"/>
      <c r="X325" s="1045"/>
      <c r="Y325" s="1044"/>
      <c r="Z325" s="1045"/>
      <c r="AA325" s="1044"/>
      <c r="AB325" s="1045"/>
      <c r="AC325" s="1044"/>
      <c r="AD325" s="1045"/>
      <c r="AE325" s="1044"/>
      <c r="AF325" s="1045"/>
      <c r="AG325" s="1044"/>
      <c r="AH325" s="1045"/>
      <c r="AI325" s="1044"/>
      <c r="AJ325" s="1045"/>
      <c r="AK325" s="1042"/>
      <c r="AL325" s="1046"/>
      <c r="AM325" s="1044"/>
      <c r="AN325" s="1043"/>
      <c r="AO325" s="2352"/>
      <c r="AP325" s="718"/>
      <c r="AQ325" s="2352"/>
      <c r="AR325" s="2352"/>
      <c r="AS325" s="1016"/>
      <c r="AT325" s="717"/>
      <c r="AU325" s="2058"/>
      <c r="AV325" s="1016"/>
      <c r="AW325" s="717"/>
      <c r="AX325" s="2058"/>
      <c r="AY325" s="240" t="str">
        <f t="shared" si="532"/>
        <v/>
      </c>
      <c r="CA325" s="2486" t="str">
        <f t="shared" si="648"/>
        <v/>
      </c>
      <c r="CB325" s="2486" t="str">
        <f t="shared" si="649"/>
        <v/>
      </c>
      <c r="CC325" s="2486" t="str">
        <f t="shared" si="798"/>
        <v/>
      </c>
      <c r="CD325" s="2486" t="str">
        <f t="shared" si="799"/>
        <v/>
      </c>
      <c r="CE325" s="2486" t="str">
        <f t="shared" si="800"/>
        <v/>
      </c>
      <c r="CF325" s="2486" t="str">
        <f t="shared" si="535"/>
        <v/>
      </c>
      <c r="CG325" s="2500"/>
      <c r="CH325" s="2486" t="str">
        <f t="shared" si="536"/>
        <v/>
      </c>
      <c r="CI325" s="2486" t="str">
        <f t="shared" si="537"/>
        <v/>
      </c>
      <c r="CJ325" s="2500"/>
      <c r="CK325" s="2486" t="str">
        <f t="shared" si="538"/>
        <v/>
      </c>
      <c r="CL325" s="2486" t="str">
        <f t="shared" si="539"/>
        <v/>
      </c>
      <c r="CM325" s="505"/>
      <c r="CN325" s="505"/>
      <c r="CO325" s="2487">
        <f t="shared" si="651"/>
        <v>0</v>
      </c>
      <c r="CP325" s="2487">
        <f t="shared" si="652"/>
        <v>0</v>
      </c>
      <c r="CQ325" s="2487">
        <f t="shared" ref="CQ325:CT325" si="805">IF(AND($D325&gt;0,AO325=""),1,IF(AO325&gt;$D325,1,0))</f>
        <v>0</v>
      </c>
      <c r="CR325" s="2487">
        <f t="shared" si="805"/>
        <v>0</v>
      </c>
      <c r="CS325" s="2487">
        <f t="shared" si="805"/>
        <v>0</v>
      </c>
      <c r="CT325" s="2487">
        <f t="shared" si="805"/>
        <v>0</v>
      </c>
      <c r="CU325" s="2500"/>
      <c r="CV325" s="2487">
        <f t="shared" ref="CV325:CW325" si="806">IF(AND($D325&gt;0,AT325=""),1,IF(AT325&gt;$D325,1,0))</f>
        <v>0</v>
      </c>
      <c r="CW325" s="2487">
        <f t="shared" si="806"/>
        <v>0</v>
      </c>
      <c r="CX325" s="2500"/>
      <c r="CY325" s="2487">
        <f t="shared" ref="CY325:CZ325" si="807">IF(AND($D325&gt;0,AW325=""),1,IF(AW325&gt;$D325,1,0))</f>
        <v>0</v>
      </c>
      <c r="CZ325" s="2487">
        <f t="shared" si="807"/>
        <v>0</v>
      </c>
    </row>
    <row r="326" spans="1:104" ht="15" customHeight="1" x14ac:dyDescent="0.25">
      <c r="A326" s="3128"/>
      <c r="B326" s="3391" t="s">
        <v>1882</v>
      </c>
      <c r="C326" s="3157"/>
      <c r="D326" s="184">
        <f t="shared" si="530"/>
        <v>0</v>
      </c>
      <c r="E326" s="947">
        <f t="shared" ref="E326:F326" si="808">SUM(G326++I326+K326+M326+O326+Q326+S326+U326+W326+Y326+AA326+AC326+AE326+AG326+AI326+AK326)</f>
        <v>0</v>
      </c>
      <c r="F326" s="954">
        <f t="shared" si="808"/>
        <v>0</v>
      </c>
      <c r="G326" s="1042"/>
      <c r="H326" s="1043"/>
      <c r="I326" s="1044"/>
      <c r="J326" s="1043"/>
      <c r="K326" s="1044"/>
      <c r="L326" s="1043"/>
      <c r="M326" s="1044"/>
      <c r="N326" s="1043"/>
      <c r="O326" s="1044"/>
      <c r="P326" s="1043"/>
      <c r="Q326" s="1044"/>
      <c r="R326" s="1043"/>
      <c r="S326" s="1044"/>
      <c r="T326" s="1045"/>
      <c r="U326" s="1044"/>
      <c r="V326" s="1045"/>
      <c r="W326" s="1044"/>
      <c r="X326" s="1045"/>
      <c r="Y326" s="1044"/>
      <c r="Z326" s="1045"/>
      <c r="AA326" s="1044"/>
      <c r="AB326" s="1045"/>
      <c r="AC326" s="1044"/>
      <c r="AD326" s="1045"/>
      <c r="AE326" s="1044"/>
      <c r="AF326" s="1045"/>
      <c r="AG326" s="1044"/>
      <c r="AH326" s="1045"/>
      <c r="AI326" s="1044"/>
      <c r="AJ326" s="1045"/>
      <c r="AK326" s="1042"/>
      <c r="AL326" s="1046"/>
      <c r="AM326" s="1044"/>
      <c r="AN326" s="1043"/>
      <c r="AO326" s="2352"/>
      <c r="AP326" s="718"/>
      <c r="AQ326" s="2352"/>
      <c r="AR326" s="2352"/>
      <c r="AS326" s="1016"/>
      <c r="AT326" s="717"/>
      <c r="AU326" s="2058"/>
      <c r="AV326" s="1016"/>
      <c r="AW326" s="717"/>
      <c r="AX326" s="2058"/>
      <c r="AY326" s="240" t="str">
        <f t="shared" si="532"/>
        <v/>
      </c>
      <c r="CA326" s="2486" t="str">
        <f t="shared" si="648"/>
        <v/>
      </c>
      <c r="CB326" s="2486" t="str">
        <f t="shared" si="649"/>
        <v/>
      </c>
      <c r="CC326" s="2486" t="str">
        <f t="shared" si="798"/>
        <v/>
      </c>
      <c r="CD326" s="2486" t="str">
        <f t="shared" si="799"/>
        <v/>
      </c>
      <c r="CE326" s="2486" t="str">
        <f t="shared" si="800"/>
        <v/>
      </c>
      <c r="CF326" s="2486" t="str">
        <f t="shared" si="535"/>
        <v/>
      </c>
      <c r="CG326" s="2500"/>
      <c r="CH326" s="2486" t="str">
        <f t="shared" si="536"/>
        <v/>
      </c>
      <c r="CI326" s="2486" t="str">
        <f t="shared" si="537"/>
        <v/>
      </c>
      <c r="CJ326" s="2500"/>
      <c r="CK326" s="2486" t="str">
        <f t="shared" si="538"/>
        <v/>
      </c>
      <c r="CL326" s="2486" t="str">
        <f t="shared" si="539"/>
        <v/>
      </c>
      <c r="CM326" s="505"/>
      <c r="CN326" s="505"/>
      <c r="CO326" s="2487">
        <f t="shared" si="651"/>
        <v>0</v>
      </c>
      <c r="CP326" s="2487">
        <f t="shared" si="652"/>
        <v>0</v>
      </c>
      <c r="CQ326" s="2487">
        <f t="shared" ref="CQ326:CT326" si="809">IF(AND($D326&gt;0,AO326=""),1,IF(AO326&gt;$D326,1,0))</f>
        <v>0</v>
      </c>
      <c r="CR326" s="2487">
        <f t="shared" si="809"/>
        <v>0</v>
      </c>
      <c r="CS326" s="2487">
        <f t="shared" si="809"/>
        <v>0</v>
      </c>
      <c r="CT326" s="2487">
        <f t="shared" si="809"/>
        <v>0</v>
      </c>
      <c r="CU326" s="2500"/>
      <c r="CV326" s="2487">
        <f t="shared" ref="CV326:CW326" si="810">IF(AND($D326&gt;0,AT326=""),1,IF(AT326&gt;$D326,1,0))</f>
        <v>0</v>
      </c>
      <c r="CW326" s="2487">
        <f t="shared" si="810"/>
        <v>0</v>
      </c>
      <c r="CX326" s="2500"/>
      <c r="CY326" s="2487">
        <f t="shared" ref="CY326:CZ326" si="811">IF(AND($D326&gt;0,AW326=""),1,IF(AW326&gt;$D326,1,0))</f>
        <v>0</v>
      </c>
      <c r="CZ326" s="2487">
        <f t="shared" si="811"/>
        <v>0</v>
      </c>
    </row>
    <row r="327" spans="1:104" ht="15" customHeight="1" x14ac:dyDescent="0.25">
      <c r="A327" s="3128"/>
      <c r="B327" s="3391" t="s">
        <v>1883</v>
      </c>
      <c r="C327" s="3157"/>
      <c r="D327" s="184">
        <f t="shared" si="530"/>
        <v>0</v>
      </c>
      <c r="E327" s="947">
        <f t="shared" ref="E327:F327" si="812">SUM(G327++I327+K327+M327+O327+Q327+S327+U327+W327+Y327+AA327+AC327+AE327+AG327+AI327+AK327)</f>
        <v>0</v>
      </c>
      <c r="F327" s="954">
        <f t="shared" si="812"/>
        <v>0</v>
      </c>
      <c r="G327" s="1048"/>
      <c r="H327" s="1049"/>
      <c r="I327" s="1050"/>
      <c r="J327" s="1049"/>
      <c r="K327" s="1050"/>
      <c r="L327" s="1049"/>
      <c r="M327" s="1050"/>
      <c r="N327" s="1049"/>
      <c r="O327" s="1050"/>
      <c r="P327" s="1049"/>
      <c r="Q327" s="1050"/>
      <c r="R327" s="1049"/>
      <c r="S327" s="1050"/>
      <c r="T327" s="1049"/>
      <c r="U327" s="1050"/>
      <c r="V327" s="1049"/>
      <c r="W327" s="1050"/>
      <c r="X327" s="1049"/>
      <c r="Y327" s="1050"/>
      <c r="Z327" s="1049"/>
      <c r="AA327" s="1050"/>
      <c r="AB327" s="1049"/>
      <c r="AC327" s="1050"/>
      <c r="AD327" s="1049"/>
      <c r="AE327" s="1050"/>
      <c r="AF327" s="1049"/>
      <c r="AG327" s="1050"/>
      <c r="AH327" s="1049"/>
      <c r="AI327" s="1050"/>
      <c r="AJ327" s="1049"/>
      <c r="AK327" s="1048"/>
      <c r="AL327" s="1051"/>
      <c r="AM327" s="1052"/>
      <c r="AN327" s="1060"/>
      <c r="AO327" s="2606"/>
      <c r="AP327" s="2605"/>
      <c r="AQ327" s="2606"/>
      <c r="AR327" s="1052"/>
      <c r="AS327" s="1016"/>
      <c r="AT327" s="1054"/>
      <c r="AU327" s="1055"/>
      <c r="AV327" s="2058"/>
      <c r="AW327" s="1054"/>
      <c r="AX327" s="1055"/>
      <c r="AY327" s="240" t="str">
        <f t="shared" si="532"/>
        <v/>
      </c>
      <c r="CA327" s="2486" t="str">
        <f t="shared" si="648"/>
        <v/>
      </c>
      <c r="CB327" s="2486" t="str">
        <f t="shared" si="649"/>
        <v/>
      </c>
      <c r="CC327" s="2486" t="str">
        <f t="shared" si="798"/>
        <v/>
      </c>
      <c r="CD327" s="2486" t="str">
        <f t="shared" si="799"/>
        <v/>
      </c>
      <c r="CE327" s="2486" t="str">
        <f t="shared" si="800"/>
        <v/>
      </c>
      <c r="CF327" s="2486" t="str">
        <f t="shared" si="535"/>
        <v/>
      </c>
      <c r="CG327" s="2500"/>
      <c r="CH327" s="2486" t="str">
        <f t="shared" si="536"/>
        <v/>
      </c>
      <c r="CI327" s="2486" t="str">
        <f t="shared" si="537"/>
        <v/>
      </c>
      <c r="CJ327" s="2486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486" t="str">
        <f t="shared" si="538"/>
        <v/>
      </c>
      <c r="CL327" s="2486" t="str">
        <f t="shared" si="539"/>
        <v/>
      </c>
      <c r="CM327" s="505"/>
      <c r="CN327" s="505"/>
      <c r="CO327" s="2487">
        <f t="shared" si="651"/>
        <v>0</v>
      </c>
      <c r="CP327" s="2487">
        <f t="shared" si="652"/>
        <v>0</v>
      </c>
      <c r="CQ327" s="2487">
        <f t="shared" ref="CQ327:CT327" si="813">IF(AND($D327&gt;0,AO327=""),1,IF(AO327&gt;$D327,1,0))</f>
        <v>0</v>
      </c>
      <c r="CR327" s="2487">
        <f t="shared" si="813"/>
        <v>0</v>
      </c>
      <c r="CS327" s="2487">
        <f t="shared" si="813"/>
        <v>0</v>
      </c>
      <c r="CT327" s="2487">
        <f t="shared" si="813"/>
        <v>0</v>
      </c>
      <c r="CU327" s="2500"/>
      <c r="CV327" s="2487">
        <f t="shared" ref="CV327:CZ327" si="814">IF(AND($D327&gt;0,AT327=""),1,IF(AT327&gt;$D327,1,0))</f>
        <v>0</v>
      </c>
      <c r="CW327" s="2487">
        <f t="shared" si="814"/>
        <v>0</v>
      </c>
      <c r="CX327" s="2487">
        <f t="shared" si="814"/>
        <v>0</v>
      </c>
      <c r="CY327" s="2487">
        <f t="shared" si="814"/>
        <v>0</v>
      </c>
      <c r="CZ327" s="2487">
        <f t="shared" si="814"/>
        <v>0</v>
      </c>
    </row>
    <row r="328" spans="1:104" ht="15" customHeight="1" x14ac:dyDescent="0.25">
      <c r="A328" s="3128"/>
      <c r="B328" s="3391" t="s">
        <v>1884</v>
      </c>
      <c r="C328" s="3157"/>
      <c r="D328" s="184">
        <f t="shared" si="530"/>
        <v>0</v>
      </c>
      <c r="E328" s="947">
        <f t="shared" ref="E328:F328" si="815">SUM(G328++I328+K328+M328+O328+Q328+S328+U328+W328+Y328+AA328+AC328+AE328+AG328+AI328+AK328)</f>
        <v>0</v>
      </c>
      <c r="F328" s="954">
        <f t="shared" si="815"/>
        <v>0</v>
      </c>
      <c r="G328" s="1048"/>
      <c r="H328" s="1049"/>
      <c r="I328" s="1050"/>
      <c r="J328" s="1049"/>
      <c r="K328" s="1050"/>
      <c r="L328" s="1049"/>
      <c r="M328" s="1050"/>
      <c r="N328" s="1049"/>
      <c r="O328" s="1050"/>
      <c r="P328" s="1049"/>
      <c r="Q328" s="1050"/>
      <c r="R328" s="1049"/>
      <c r="S328" s="1050"/>
      <c r="T328" s="1049"/>
      <c r="U328" s="1050"/>
      <c r="V328" s="1049"/>
      <c r="W328" s="1050"/>
      <c r="X328" s="1049"/>
      <c r="Y328" s="1050"/>
      <c r="Z328" s="1049"/>
      <c r="AA328" s="1050"/>
      <c r="AB328" s="1049"/>
      <c r="AC328" s="1050"/>
      <c r="AD328" s="1049"/>
      <c r="AE328" s="1050"/>
      <c r="AF328" s="1049"/>
      <c r="AG328" s="1050"/>
      <c r="AH328" s="1049"/>
      <c r="AI328" s="1050"/>
      <c r="AJ328" s="1049"/>
      <c r="AK328" s="1048"/>
      <c r="AL328" s="1051"/>
      <c r="AM328" s="2640"/>
      <c r="AN328" s="1061"/>
      <c r="AO328" s="2606"/>
      <c r="AP328" s="2605"/>
      <c r="AQ328" s="2606"/>
      <c r="AR328" s="2640"/>
      <c r="AS328" s="2609"/>
      <c r="AT328" s="2642"/>
      <c r="AU328" s="2643"/>
      <c r="AV328" s="2609"/>
      <c r="AW328" s="2642"/>
      <c r="AX328" s="2643"/>
      <c r="AY328" s="240" t="str">
        <f t="shared" si="532"/>
        <v/>
      </c>
      <c r="CA328" s="2486" t="str">
        <f t="shared" si="648"/>
        <v/>
      </c>
      <c r="CB328" s="2486" t="str">
        <f t="shared" si="649"/>
        <v/>
      </c>
      <c r="CC328" s="2486" t="str">
        <f t="shared" si="798"/>
        <v/>
      </c>
      <c r="CD328" s="2486" t="str">
        <f t="shared" si="799"/>
        <v/>
      </c>
      <c r="CE328" s="2486" t="str">
        <f t="shared" si="800"/>
        <v/>
      </c>
      <c r="CF328" s="2486" t="str">
        <f t="shared" si="535"/>
        <v/>
      </c>
      <c r="CG328" s="2500"/>
      <c r="CH328" s="2486" t="str">
        <f t="shared" si="536"/>
        <v/>
      </c>
      <c r="CI328" s="2486" t="str">
        <f t="shared" si="537"/>
        <v/>
      </c>
      <c r="CJ328" s="2500"/>
      <c r="CK328" s="2486" t="str">
        <f t="shared" si="538"/>
        <v/>
      </c>
      <c r="CL328" s="2486" t="str">
        <f t="shared" si="539"/>
        <v/>
      </c>
      <c r="CM328" s="505"/>
      <c r="CN328" s="505"/>
      <c r="CO328" s="2487">
        <f t="shared" si="651"/>
        <v>0</v>
      </c>
      <c r="CP328" s="2487">
        <f t="shared" si="652"/>
        <v>0</v>
      </c>
      <c r="CQ328" s="2487">
        <f t="shared" ref="CQ328:CT328" si="816">IF(AND($D328&gt;0,AO328=""),1,IF(AO328&gt;$D328,1,0))</f>
        <v>0</v>
      </c>
      <c r="CR328" s="2487">
        <f t="shared" si="816"/>
        <v>0</v>
      </c>
      <c r="CS328" s="2487">
        <f t="shared" si="816"/>
        <v>0</v>
      </c>
      <c r="CT328" s="2487">
        <f t="shared" si="816"/>
        <v>0</v>
      </c>
      <c r="CU328" s="2500"/>
      <c r="CV328" s="2487">
        <f t="shared" ref="CV328:CW328" si="817">IF(AND($D328&gt;0,AT328=""),1,IF(AT328&gt;$D328,1,0))</f>
        <v>0</v>
      </c>
      <c r="CW328" s="2487">
        <f t="shared" si="817"/>
        <v>0</v>
      </c>
      <c r="CX328" s="2500"/>
      <c r="CY328" s="2487">
        <f t="shared" ref="CY328:CZ328" si="818">IF(AND($D328&gt;0,AW328=""),1,IF(AW328&gt;$D328,1,0))</f>
        <v>0</v>
      </c>
      <c r="CZ328" s="2487">
        <f t="shared" si="818"/>
        <v>0</v>
      </c>
    </row>
    <row r="329" spans="1:104" ht="15" customHeight="1" x14ac:dyDescent="0.25">
      <c r="A329" s="3129"/>
      <c r="B329" s="3410" t="s">
        <v>1885</v>
      </c>
      <c r="C329" s="3205"/>
      <c r="D329" s="172">
        <f t="shared" si="530"/>
        <v>0</v>
      </c>
      <c r="E329" s="936">
        <f t="shared" ref="E329:F329" si="819">SUM(G329++I329+K329+M329+O329+Q329+S329+U329+W329+Y329+AA329+AC329+AE329+AG329+AI329+AK329)</f>
        <v>0</v>
      </c>
      <c r="F329" s="510">
        <f t="shared" si="819"/>
        <v>0</v>
      </c>
      <c r="G329" s="1056"/>
      <c r="H329" s="1057"/>
      <c r="I329" s="1058"/>
      <c r="J329" s="1057"/>
      <c r="K329" s="1058"/>
      <c r="L329" s="1057"/>
      <c r="M329" s="1058"/>
      <c r="N329" s="1057"/>
      <c r="O329" s="1058"/>
      <c r="P329" s="1057"/>
      <c r="Q329" s="1058"/>
      <c r="R329" s="1057"/>
      <c r="S329" s="1056"/>
      <c r="T329" s="1057"/>
      <c r="U329" s="1056"/>
      <c r="V329" s="1057"/>
      <c r="W329" s="1056"/>
      <c r="X329" s="1057"/>
      <c r="Y329" s="1056"/>
      <c r="Z329" s="1057"/>
      <c r="AA329" s="1056"/>
      <c r="AB329" s="1057"/>
      <c r="AC329" s="1056"/>
      <c r="AD329" s="1057"/>
      <c r="AE329" s="1056"/>
      <c r="AF329" s="1057"/>
      <c r="AG329" s="1056"/>
      <c r="AH329" s="1057"/>
      <c r="AI329" s="1056"/>
      <c r="AJ329" s="1057"/>
      <c r="AK329" s="1056"/>
      <c r="AL329" s="1059"/>
      <c r="AM329" s="2596"/>
      <c r="AN329" s="1020"/>
      <c r="AO329" s="2596"/>
      <c r="AP329" s="1020"/>
      <c r="AQ329" s="2596"/>
      <c r="AR329" s="2596"/>
      <c r="AS329" s="1021"/>
      <c r="AT329" s="1019"/>
      <c r="AU329" s="2076"/>
      <c r="AV329" s="1021"/>
      <c r="AW329" s="1019"/>
      <c r="AX329" s="2076"/>
      <c r="AY329" s="240" t="str">
        <f t="shared" si="532"/>
        <v/>
      </c>
      <c r="CA329" s="2486" t="str">
        <f t="shared" si="648"/>
        <v/>
      </c>
      <c r="CB329" s="2486" t="str">
        <f t="shared" si="649"/>
        <v/>
      </c>
      <c r="CC329" s="2486" t="str">
        <f t="shared" si="798"/>
        <v/>
      </c>
      <c r="CD329" s="2486" t="str">
        <f t="shared" si="799"/>
        <v/>
      </c>
      <c r="CE329" s="2486" t="str">
        <f t="shared" si="800"/>
        <v/>
      </c>
      <c r="CF329" s="2486" t="str">
        <f t="shared" si="535"/>
        <v/>
      </c>
      <c r="CG329" s="2500"/>
      <c r="CH329" s="2486" t="str">
        <f t="shared" si="536"/>
        <v/>
      </c>
      <c r="CI329" s="2486" t="str">
        <f t="shared" si="537"/>
        <v/>
      </c>
      <c r="CJ329" s="2500"/>
      <c r="CK329" s="2486" t="str">
        <f t="shared" si="538"/>
        <v/>
      </c>
      <c r="CL329" s="2486" t="str">
        <f t="shared" si="539"/>
        <v/>
      </c>
      <c r="CM329" s="505"/>
      <c r="CN329" s="505"/>
      <c r="CO329" s="2487">
        <f t="shared" si="651"/>
        <v>0</v>
      </c>
      <c r="CP329" s="2487">
        <f t="shared" si="652"/>
        <v>0</v>
      </c>
      <c r="CQ329" s="2487">
        <f t="shared" ref="CQ329:CT329" si="820">IF(AND($D329&gt;0,AO329=""),1,IF(AO329&gt;$D329,1,0))</f>
        <v>0</v>
      </c>
      <c r="CR329" s="2487">
        <f t="shared" si="820"/>
        <v>0</v>
      </c>
      <c r="CS329" s="2487">
        <f t="shared" si="820"/>
        <v>0</v>
      </c>
      <c r="CT329" s="2487">
        <f t="shared" si="820"/>
        <v>0</v>
      </c>
      <c r="CU329" s="2500"/>
      <c r="CV329" s="2487">
        <f t="shared" ref="CV329:CW329" si="821">IF(AND($D329&gt;0,AT329=""),1,IF(AT329&gt;$D329,1,0))</f>
        <v>0</v>
      </c>
      <c r="CW329" s="2487">
        <f t="shared" si="821"/>
        <v>0</v>
      </c>
      <c r="CX329" s="2500"/>
      <c r="CY329" s="2487">
        <f t="shared" ref="CY329:CZ329" si="822">IF(AND($D329&gt;0,AW329=""),1,IF(AW329&gt;$D329,1,0))</f>
        <v>0</v>
      </c>
      <c r="CZ329" s="2487">
        <f t="shared" si="822"/>
        <v>0</v>
      </c>
    </row>
    <row r="330" spans="1:104" ht="14.25" customHeight="1" x14ac:dyDescent="0.25">
      <c r="A330" s="3415" t="s">
        <v>82</v>
      </c>
      <c r="B330" s="3396" t="s">
        <v>1880</v>
      </c>
      <c r="C330" s="3292"/>
      <c r="D330" s="1003">
        <f t="shared" si="530"/>
        <v>0</v>
      </c>
      <c r="E330" s="1062">
        <f t="shared" ref="E330:F330" si="823">SUM(G330++I330+K330+M330+O330+Q330+S330+U330+W330+Y330+AA330+AC330+AE330+AG330+AI330+AK330)</f>
        <v>0</v>
      </c>
      <c r="F330" s="978">
        <f t="shared" si="823"/>
        <v>0</v>
      </c>
      <c r="G330" s="1003">
        <f t="shared" ref="G330:G334" si="824">G252+G264+G270+G276+G282+G312+G318+G324</f>
        <v>0</v>
      </c>
      <c r="H330" s="2572">
        <f t="shared" ref="H330:N330" si="825">H252+H258+H264+H270+H276+H282+H306+H312+H318+H324</f>
        <v>0</v>
      </c>
      <c r="I330" s="1003">
        <f t="shared" si="825"/>
        <v>0</v>
      </c>
      <c r="J330" s="2572">
        <f t="shared" si="825"/>
        <v>0</v>
      </c>
      <c r="K330" s="1003">
        <f t="shared" si="825"/>
        <v>0</v>
      </c>
      <c r="L330" s="2572">
        <f t="shared" si="825"/>
        <v>0</v>
      </c>
      <c r="M330" s="1003">
        <f t="shared" si="825"/>
        <v>0</v>
      </c>
      <c r="N330" s="2572">
        <f t="shared" si="825"/>
        <v>0</v>
      </c>
      <c r="O330" s="1003">
        <f t="shared" ref="O330:V330" si="826">O252+O258+O264+O270+O276+O282+O294+O312+O318+O324</f>
        <v>0</v>
      </c>
      <c r="P330" s="2566">
        <f t="shared" si="826"/>
        <v>0</v>
      </c>
      <c r="Q330" s="1003">
        <f t="shared" si="826"/>
        <v>0</v>
      </c>
      <c r="R330" s="2566">
        <f t="shared" si="826"/>
        <v>0</v>
      </c>
      <c r="S330" s="1003">
        <f t="shared" si="826"/>
        <v>0</v>
      </c>
      <c r="T330" s="2566">
        <f t="shared" si="826"/>
        <v>0</v>
      </c>
      <c r="U330" s="1003">
        <f t="shared" si="826"/>
        <v>0</v>
      </c>
      <c r="V330" s="2582">
        <f t="shared" si="826"/>
        <v>0</v>
      </c>
      <c r="W330" s="1003">
        <f t="shared" ref="W330:AN330" si="827">W252+W258+W264+W270+W276+W282+W288+W294+W300+W306+W312+W318+W324</f>
        <v>0</v>
      </c>
      <c r="X330" s="2566">
        <f t="shared" si="827"/>
        <v>0</v>
      </c>
      <c r="Y330" s="1003">
        <f t="shared" si="827"/>
        <v>0</v>
      </c>
      <c r="Z330" s="2566">
        <f t="shared" si="827"/>
        <v>0</v>
      </c>
      <c r="AA330" s="1003">
        <f t="shared" si="827"/>
        <v>0</v>
      </c>
      <c r="AB330" s="2566">
        <f t="shared" si="827"/>
        <v>0</v>
      </c>
      <c r="AC330" s="1003">
        <f t="shared" si="827"/>
        <v>0</v>
      </c>
      <c r="AD330" s="2566">
        <f t="shared" si="827"/>
        <v>0</v>
      </c>
      <c r="AE330" s="1003">
        <f t="shared" si="827"/>
        <v>0</v>
      </c>
      <c r="AF330" s="2566">
        <f t="shared" si="827"/>
        <v>0</v>
      </c>
      <c r="AG330" s="1003">
        <f t="shared" si="827"/>
        <v>0</v>
      </c>
      <c r="AH330" s="2566">
        <f t="shared" si="827"/>
        <v>0</v>
      </c>
      <c r="AI330" s="1003">
        <f t="shared" si="827"/>
        <v>0</v>
      </c>
      <c r="AJ330" s="2566">
        <f t="shared" si="827"/>
        <v>0</v>
      </c>
      <c r="AK330" s="1003">
        <f t="shared" si="827"/>
        <v>0</v>
      </c>
      <c r="AL330" s="1063">
        <f t="shared" si="827"/>
        <v>0</v>
      </c>
      <c r="AM330" s="2566">
        <f t="shared" si="827"/>
        <v>0</v>
      </c>
      <c r="AN330" s="2566">
        <f t="shared" si="827"/>
        <v>0</v>
      </c>
      <c r="AO330" s="2622">
        <f t="shared" ref="AO330:AP330" si="828">SUM(AO252+AO258+AO264+AO270+AO276+AO282+AO288+AO294+AO300+AO306+AO312+AO318)</f>
        <v>0</v>
      </c>
      <c r="AP330" s="2584">
        <f t="shared" si="828"/>
        <v>0</v>
      </c>
      <c r="AQ330" s="2572">
        <f t="shared" ref="AQ330:AR330" si="829">AQ252+AQ258+AQ264+AQ270+AQ276+AQ282+AQ288+AQ294+AQ300+AQ306+AQ312+AQ318+AQ324</f>
        <v>0</v>
      </c>
      <c r="AR330" s="2572">
        <f t="shared" si="829"/>
        <v>0</v>
      </c>
      <c r="AS330" s="978">
        <f>SUM(AS264,AS276)</f>
        <v>0</v>
      </c>
      <c r="AT330" s="1003">
        <f t="shared" ref="AT330:AU330" si="830">AT252+AT258+AT264+AT270+AT276+AT282+AT288+AT294+AT300+AT306+AT312+AT318+AT324</f>
        <v>0</v>
      </c>
      <c r="AU330" s="2582">
        <f t="shared" si="830"/>
        <v>0</v>
      </c>
      <c r="AV330" s="2567"/>
      <c r="AW330" s="1003">
        <f t="shared" ref="AW330:AX330" si="831">AW252+AW258+AW264+AW270+AW276+AW282+AW288+AW294+AW300+AW306+AW312+AW318+AW324</f>
        <v>0</v>
      </c>
      <c r="AX330" s="2582">
        <f t="shared" si="831"/>
        <v>0</v>
      </c>
      <c r="CA330" s="505"/>
      <c r="CB330" s="505"/>
      <c r="CC330" s="505"/>
      <c r="CD330" s="505"/>
      <c r="CE330" s="505"/>
      <c r="CF330" s="505"/>
      <c r="CG330" s="505"/>
      <c r="CH330" s="505"/>
      <c r="CI330" s="505"/>
      <c r="CJ330" s="505"/>
      <c r="CK330" s="505"/>
      <c r="CL330" s="505"/>
      <c r="CM330" s="505"/>
      <c r="CN330" s="505"/>
      <c r="CO330" s="505"/>
      <c r="CP330" s="505"/>
      <c r="CQ330" s="505"/>
      <c r="CR330" s="505"/>
      <c r="CS330" s="505"/>
      <c r="CT330" s="505"/>
      <c r="CU330" s="505"/>
      <c r="CV330" s="505"/>
      <c r="CW330" s="505"/>
      <c r="CX330" s="505"/>
      <c r="CY330" s="505"/>
      <c r="CZ330" s="505"/>
    </row>
    <row r="331" spans="1:104" ht="14.25" customHeight="1" x14ac:dyDescent="0.25">
      <c r="A331" s="3128"/>
      <c r="B331" s="3391" t="s">
        <v>1881</v>
      </c>
      <c r="C331" s="3157"/>
      <c r="D331" s="2622">
        <f t="shared" si="530"/>
        <v>0</v>
      </c>
      <c r="E331" s="2644">
        <f t="shared" ref="E331:F331" si="832">SUM(G331++I331+K331+M331+O331+Q331+S331+U331+W331+Y331+AA331+AC331+AE331+AG331+AI331+AK331)</f>
        <v>0</v>
      </c>
      <c r="F331" s="2645">
        <f t="shared" si="832"/>
        <v>0</v>
      </c>
      <c r="G331" s="1022">
        <f t="shared" si="824"/>
        <v>0</v>
      </c>
      <c r="H331" s="2568">
        <f t="shared" ref="H331:N331" si="833">H253+H259+H265+H271+H277+H283+H307+H313+H319+H325</f>
        <v>0</v>
      </c>
      <c r="I331" s="1022">
        <f t="shared" si="833"/>
        <v>0</v>
      </c>
      <c r="J331" s="2568">
        <f t="shared" si="833"/>
        <v>0</v>
      </c>
      <c r="K331" s="1022">
        <f t="shared" si="833"/>
        <v>0</v>
      </c>
      <c r="L331" s="2568">
        <f t="shared" si="833"/>
        <v>0</v>
      </c>
      <c r="M331" s="1022">
        <f t="shared" si="833"/>
        <v>0</v>
      </c>
      <c r="N331" s="2568">
        <f t="shared" si="833"/>
        <v>0</v>
      </c>
      <c r="O331" s="2622">
        <f t="shared" ref="O331:V331" si="834">O253+O259+O265+O271+O277+O283+O295+O313+O319+O325</f>
        <v>0</v>
      </c>
      <c r="P331" s="2572">
        <f t="shared" si="834"/>
        <v>0</v>
      </c>
      <c r="Q331" s="2622">
        <f t="shared" si="834"/>
        <v>0</v>
      </c>
      <c r="R331" s="2572">
        <f t="shared" si="834"/>
        <v>0</v>
      </c>
      <c r="S331" s="2622">
        <f t="shared" si="834"/>
        <v>0</v>
      </c>
      <c r="T331" s="2572">
        <f t="shared" si="834"/>
        <v>0</v>
      </c>
      <c r="U331" s="2622">
        <f t="shared" si="834"/>
        <v>0</v>
      </c>
      <c r="V331" s="2584">
        <f t="shared" si="834"/>
        <v>0</v>
      </c>
      <c r="W331" s="1022">
        <f t="shared" ref="W331:AN331" si="835">W253+W259+W265+W271+W277+W283+W289+W295+W301+W307+W313+W319+W325</f>
        <v>0</v>
      </c>
      <c r="X331" s="2568">
        <f t="shared" si="835"/>
        <v>0</v>
      </c>
      <c r="Y331" s="1022">
        <f t="shared" si="835"/>
        <v>0</v>
      </c>
      <c r="Z331" s="2568">
        <f t="shared" si="835"/>
        <v>0</v>
      </c>
      <c r="AA331" s="1022">
        <f t="shared" si="835"/>
        <v>0</v>
      </c>
      <c r="AB331" s="2568">
        <f t="shared" si="835"/>
        <v>0</v>
      </c>
      <c r="AC331" s="1022">
        <f t="shared" si="835"/>
        <v>0</v>
      </c>
      <c r="AD331" s="2568">
        <f t="shared" si="835"/>
        <v>0</v>
      </c>
      <c r="AE331" s="1022">
        <f t="shared" si="835"/>
        <v>0</v>
      </c>
      <c r="AF331" s="2568">
        <f t="shared" si="835"/>
        <v>0</v>
      </c>
      <c r="AG331" s="1022">
        <f t="shared" si="835"/>
        <v>0</v>
      </c>
      <c r="AH331" s="2568">
        <f t="shared" si="835"/>
        <v>0</v>
      </c>
      <c r="AI331" s="1022">
        <f t="shared" si="835"/>
        <v>0</v>
      </c>
      <c r="AJ331" s="2568">
        <f t="shared" si="835"/>
        <v>0</v>
      </c>
      <c r="AK331" s="1022">
        <f t="shared" si="835"/>
        <v>0</v>
      </c>
      <c r="AL331" s="1064">
        <f t="shared" si="835"/>
        <v>0</v>
      </c>
      <c r="AM331" s="2568">
        <f t="shared" si="835"/>
        <v>0</v>
      </c>
      <c r="AN331" s="2568">
        <f t="shared" si="835"/>
        <v>0</v>
      </c>
      <c r="AO331" s="1065"/>
      <c r="AP331" s="1066"/>
      <c r="AQ331" s="2568">
        <f t="shared" ref="AQ331:AR331" si="836">AQ253+AQ259+AQ265+AQ271+AQ277+AQ283+AQ289+AQ295+AQ301+AQ307+AQ313+AQ319+AQ325</f>
        <v>0</v>
      </c>
      <c r="AR331" s="2568">
        <f t="shared" si="836"/>
        <v>0</v>
      </c>
      <c r="AS331" s="980">
        <f>SUM(AS277+ AS265)</f>
        <v>0</v>
      </c>
      <c r="AT331" s="1022">
        <f t="shared" ref="AT331:AU331" si="837">AT253+AT259+AT265+AT271+AT277+AT283+AT289+AT295+AT301+AT307+AT313+AT319+AT325</f>
        <v>0</v>
      </c>
      <c r="AU331" s="2562">
        <f t="shared" si="837"/>
        <v>0</v>
      </c>
      <c r="AV331" s="2451"/>
      <c r="AW331" s="1022">
        <f t="shared" ref="AW331:AX331" si="838">AW253+AW259+AW265+AW271+AW277+AW283+AW289+AW295+AW301+AW307+AW313+AW319+AW325</f>
        <v>0</v>
      </c>
      <c r="AX331" s="2562">
        <f t="shared" si="838"/>
        <v>0</v>
      </c>
      <c r="CA331" s="505"/>
      <c r="CB331" s="505"/>
      <c r="CC331" s="505"/>
      <c r="CD331" s="505"/>
      <c r="CE331" s="505"/>
      <c r="CF331" s="505"/>
      <c r="CG331" s="505"/>
      <c r="CH331" s="505"/>
      <c r="CI331" s="505"/>
      <c r="CJ331" s="505"/>
      <c r="CK331" s="505"/>
      <c r="CL331" s="505"/>
      <c r="CM331" s="505"/>
      <c r="CN331" s="505"/>
      <c r="CO331" s="505"/>
      <c r="CP331" s="505"/>
      <c r="CQ331" s="505"/>
      <c r="CR331" s="505"/>
      <c r="CS331" s="505"/>
      <c r="CT331" s="505"/>
      <c r="CU331" s="505"/>
      <c r="CV331" s="505"/>
      <c r="CW331" s="505"/>
      <c r="CX331" s="505"/>
      <c r="CY331" s="505"/>
      <c r="CZ331" s="505"/>
    </row>
    <row r="332" spans="1:104" ht="14.25" customHeight="1" x14ac:dyDescent="0.25">
      <c r="A332" s="3128"/>
      <c r="B332" s="3391" t="s">
        <v>1882</v>
      </c>
      <c r="C332" s="3157"/>
      <c r="D332" s="2622">
        <f t="shared" si="530"/>
        <v>0</v>
      </c>
      <c r="E332" s="2644">
        <f t="shared" ref="E332:F332" si="839">SUM(G332++I332+K332+M332+O332+Q332+S332+U332+W332+Y332+AA332+AC332+AE332+AG332+AI332+AK332)</f>
        <v>0</v>
      </c>
      <c r="F332" s="2645">
        <f t="shared" si="839"/>
        <v>0</v>
      </c>
      <c r="G332" s="1022">
        <f t="shared" si="824"/>
        <v>0</v>
      </c>
      <c r="H332" s="2568">
        <f t="shared" ref="H332:N332" si="840">H254+H260+H266+H272+H278+H284+H308+H314+H320+H326</f>
        <v>0</v>
      </c>
      <c r="I332" s="1022">
        <f t="shared" si="840"/>
        <v>0</v>
      </c>
      <c r="J332" s="2568">
        <f t="shared" si="840"/>
        <v>0</v>
      </c>
      <c r="K332" s="1022">
        <f t="shared" si="840"/>
        <v>0</v>
      </c>
      <c r="L332" s="2568">
        <f t="shared" si="840"/>
        <v>0</v>
      </c>
      <c r="M332" s="1022">
        <f t="shared" si="840"/>
        <v>0</v>
      </c>
      <c r="N332" s="2568">
        <f t="shared" si="840"/>
        <v>0</v>
      </c>
      <c r="O332" s="2622">
        <f t="shared" ref="O332:V332" si="841">O254+O260+O266+O272+O278+O284+O296+O314+O320+O326</f>
        <v>0</v>
      </c>
      <c r="P332" s="2572">
        <f t="shared" si="841"/>
        <v>0</v>
      </c>
      <c r="Q332" s="2622">
        <f t="shared" si="841"/>
        <v>0</v>
      </c>
      <c r="R332" s="2572">
        <f t="shared" si="841"/>
        <v>0</v>
      </c>
      <c r="S332" s="2622">
        <f t="shared" si="841"/>
        <v>0</v>
      </c>
      <c r="T332" s="2572">
        <f t="shared" si="841"/>
        <v>0</v>
      </c>
      <c r="U332" s="2622">
        <f t="shared" si="841"/>
        <v>0</v>
      </c>
      <c r="V332" s="2584">
        <f t="shared" si="841"/>
        <v>0</v>
      </c>
      <c r="W332" s="1022">
        <f t="shared" ref="W332:AN332" si="842">W254+W260+W266+W272+W278+W284+W290+W296+W302+W308+W314+W320+W326</f>
        <v>0</v>
      </c>
      <c r="X332" s="2568">
        <f t="shared" si="842"/>
        <v>0</v>
      </c>
      <c r="Y332" s="1022">
        <f t="shared" si="842"/>
        <v>0</v>
      </c>
      <c r="Z332" s="2568">
        <f t="shared" si="842"/>
        <v>0</v>
      </c>
      <c r="AA332" s="1022">
        <f t="shared" si="842"/>
        <v>0</v>
      </c>
      <c r="AB332" s="2568">
        <f t="shared" si="842"/>
        <v>0</v>
      </c>
      <c r="AC332" s="1022">
        <f t="shared" si="842"/>
        <v>0</v>
      </c>
      <c r="AD332" s="2568">
        <f t="shared" si="842"/>
        <v>0</v>
      </c>
      <c r="AE332" s="1022">
        <f t="shared" si="842"/>
        <v>0</v>
      </c>
      <c r="AF332" s="2568">
        <f t="shared" si="842"/>
        <v>0</v>
      </c>
      <c r="AG332" s="1022">
        <f t="shared" si="842"/>
        <v>0</v>
      </c>
      <c r="AH332" s="2568">
        <f t="shared" si="842"/>
        <v>0</v>
      </c>
      <c r="AI332" s="1022">
        <f t="shared" si="842"/>
        <v>0</v>
      </c>
      <c r="AJ332" s="2568">
        <f t="shared" si="842"/>
        <v>0</v>
      </c>
      <c r="AK332" s="1022">
        <f t="shared" si="842"/>
        <v>0</v>
      </c>
      <c r="AL332" s="1064">
        <f t="shared" si="842"/>
        <v>0</v>
      </c>
      <c r="AM332" s="2568">
        <f t="shared" si="842"/>
        <v>0</v>
      </c>
      <c r="AN332" s="2568">
        <f t="shared" si="842"/>
        <v>0</v>
      </c>
      <c r="AO332" s="1065"/>
      <c r="AP332" s="1066"/>
      <c r="AQ332" s="2603"/>
      <c r="AR332" s="2568">
        <f>SUM(AR336+AR254+AR260+AR266+AR272+AR278+AR284+AR290+AR296+AR302+AR308+AR314+AR320+AR326)</f>
        <v>0</v>
      </c>
      <c r="AS332" s="980">
        <f>SUM(AS266+AS278)</f>
        <v>0</v>
      </c>
      <c r="AT332" s="1022">
        <f t="shared" ref="AT332:AU332" si="843">SUM(AT254+AT260+AT266+AT272+AT278+AT284+AT290+AT296+AT302+AT308+AT314+AT320+AT326)</f>
        <v>0</v>
      </c>
      <c r="AU332" s="2562">
        <f t="shared" si="843"/>
        <v>0</v>
      </c>
      <c r="AV332" s="2451"/>
      <c r="AW332" s="1022">
        <f t="shared" ref="AW332:AX332" si="844">SUM(AW254+AW260+AW266+AW272+AW278+AW284+AW290+AW296+AW302+AW308+AW314+AW320+AW326)</f>
        <v>0</v>
      </c>
      <c r="AX332" s="2562">
        <f t="shared" si="844"/>
        <v>0</v>
      </c>
      <c r="CA332" s="505"/>
      <c r="CB332" s="505"/>
      <c r="CC332" s="505"/>
      <c r="CD332" s="505"/>
      <c r="CE332" s="505"/>
      <c r="CF332" s="505"/>
      <c r="CG332" s="505"/>
      <c r="CH332" s="505"/>
      <c r="CI332" s="505"/>
      <c r="CJ332" s="505"/>
      <c r="CK332" s="505"/>
      <c r="CL332" s="505"/>
      <c r="CM332" s="505"/>
      <c r="CN332" s="505"/>
      <c r="CO332" s="505"/>
      <c r="CP332" s="505"/>
      <c r="CQ332" s="505"/>
      <c r="CR332" s="505"/>
      <c r="CS332" s="505"/>
      <c r="CT332" s="505"/>
      <c r="CU332" s="505"/>
      <c r="CV332" s="505"/>
      <c r="CW332" s="505"/>
      <c r="CX332" s="505"/>
      <c r="CY332" s="505"/>
      <c r="CZ332" s="505"/>
    </row>
    <row r="333" spans="1:104" ht="14.25" customHeight="1" x14ac:dyDescent="0.25">
      <c r="A333" s="3128"/>
      <c r="B333" s="3391" t="s">
        <v>1883</v>
      </c>
      <c r="C333" s="3157"/>
      <c r="D333" s="2622">
        <f t="shared" si="530"/>
        <v>0</v>
      </c>
      <c r="E333" s="2644">
        <f t="shared" ref="E333:F333" si="845">SUM(G333++I333+K333+M333+O333+Q333+S333+U333+W333+Y333+AA333+AC333+AE333+AG333+AI333+AK333)</f>
        <v>0</v>
      </c>
      <c r="F333" s="2645">
        <f t="shared" si="845"/>
        <v>0</v>
      </c>
      <c r="G333" s="1022">
        <f t="shared" si="824"/>
        <v>0</v>
      </c>
      <c r="H333" s="2568">
        <f t="shared" ref="H333:N333" si="846">H255+H261+H267+H273+H279+H285+H309+H315+H321+H327</f>
        <v>0</v>
      </c>
      <c r="I333" s="1022">
        <f t="shared" si="846"/>
        <v>0</v>
      </c>
      <c r="J333" s="2568">
        <f t="shared" si="846"/>
        <v>0</v>
      </c>
      <c r="K333" s="1022">
        <f t="shared" si="846"/>
        <v>0</v>
      </c>
      <c r="L333" s="2568">
        <f t="shared" si="846"/>
        <v>0</v>
      </c>
      <c r="M333" s="1022">
        <f t="shared" si="846"/>
        <v>0</v>
      </c>
      <c r="N333" s="2568">
        <f t="shared" si="846"/>
        <v>0</v>
      </c>
      <c r="O333" s="2622">
        <f t="shared" ref="O333:V333" si="847">O255+O261+O267+O273+O279+O285+O297+O315+O321+O327</f>
        <v>0</v>
      </c>
      <c r="P333" s="2572">
        <f t="shared" si="847"/>
        <v>0</v>
      </c>
      <c r="Q333" s="2622">
        <f t="shared" si="847"/>
        <v>0</v>
      </c>
      <c r="R333" s="2572">
        <f t="shared" si="847"/>
        <v>0</v>
      </c>
      <c r="S333" s="2622">
        <f t="shared" si="847"/>
        <v>0</v>
      </c>
      <c r="T333" s="2572">
        <f t="shared" si="847"/>
        <v>0</v>
      </c>
      <c r="U333" s="2622">
        <f t="shared" si="847"/>
        <v>0</v>
      </c>
      <c r="V333" s="2584">
        <f t="shared" si="847"/>
        <v>0</v>
      </c>
      <c r="W333" s="1022">
        <f t="shared" ref="W333:AN333" si="848">W255+W261+W267+W273+W279+W285+W291+W297+W303+W309+W315+W321+W327</f>
        <v>0</v>
      </c>
      <c r="X333" s="2568">
        <f t="shared" si="848"/>
        <v>0</v>
      </c>
      <c r="Y333" s="1022">
        <f t="shared" si="848"/>
        <v>0</v>
      </c>
      <c r="Z333" s="2568">
        <f t="shared" si="848"/>
        <v>0</v>
      </c>
      <c r="AA333" s="1022">
        <f t="shared" si="848"/>
        <v>0</v>
      </c>
      <c r="AB333" s="2568">
        <f t="shared" si="848"/>
        <v>0</v>
      </c>
      <c r="AC333" s="1022">
        <f t="shared" si="848"/>
        <v>0</v>
      </c>
      <c r="AD333" s="2568">
        <f t="shared" si="848"/>
        <v>0</v>
      </c>
      <c r="AE333" s="1022">
        <f t="shared" si="848"/>
        <v>0</v>
      </c>
      <c r="AF333" s="2568">
        <f t="shared" si="848"/>
        <v>0</v>
      </c>
      <c r="AG333" s="1022">
        <f t="shared" si="848"/>
        <v>0</v>
      </c>
      <c r="AH333" s="2568">
        <f t="shared" si="848"/>
        <v>0</v>
      </c>
      <c r="AI333" s="1022">
        <f t="shared" si="848"/>
        <v>0</v>
      </c>
      <c r="AJ333" s="2568">
        <f t="shared" si="848"/>
        <v>0</v>
      </c>
      <c r="AK333" s="1022">
        <f t="shared" si="848"/>
        <v>0</v>
      </c>
      <c r="AL333" s="1064">
        <f t="shared" si="848"/>
        <v>0</v>
      </c>
      <c r="AM333" s="2568">
        <f t="shared" si="848"/>
        <v>0</v>
      </c>
      <c r="AN333" s="2568">
        <f t="shared" si="848"/>
        <v>0</v>
      </c>
      <c r="AO333" s="1065"/>
      <c r="AP333" s="1066"/>
      <c r="AQ333" s="2603"/>
      <c r="AR333" s="2568">
        <f>AR255+AR261+AR267+AR273+AR279+AR285+AR291+AR297+AR303+AR309+AR315+AR321+AR327</f>
        <v>0</v>
      </c>
      <c r="AS333" s="980">
        <f>SUM(AS268+AS280)</f>
        <v>0</v>
      </c>
      <c r="AT333" s="1022">
        <f t="shared" ref="AT333:AX333" si="849">AT255+AT261+AT267+AT273+AT279+AT285+AT291+AT297+AT303+AT309+AT315+AT321+AT327</f>
        <v>0</v>
      </c>
      <c r="AU333" s="2562">
        <f t="shared" si="849"/>
        <v>0</v>
      </c>
      <c r="AV333" s="2562">
        <f t="shared" si="849"/>
        <v>0</v>
      </c>
      <c r="AW333" s="1022">
        <f t="shared" si="849"/>
        <v>0</v>
      </c>
      <c r="AX333" s="2562">
        <f t="shared" si="849"/>
        <v>0</v>
      </c>
      <c r="CA333" s="505"/>
      <c r="CB333" s="505"/>
      <c r="CC333" s="505"/>
      <c r="CD333" s="505"/>
      <c r="CE333" s="505"/>
      <c r="CF333" s="505"/>
      <c r="CG333" s="505"/>
      <c r="CH333" s="505"/>
      <c r="CI333" s="505"/>
      <c r="CJ333" s="505"/>
      <c r="CK333" s="505"/>
      <c r="CL333" s="505"/>
      <c r="CM333" s="505"/>
      <c r="CN333" s="505"/>
      <c r="CO333" s="505"/>
      <c r="CP333" s="505"/>
      <c r="CQ333" s="505"/>
      <c r="CR333" s="505"/>
      <c r="CS333" s="505"/>
      <c r="CT333" s="505"/>
      <c r="CU333" s="505"/>
      <c r="CV333" s="505"/>
      <c r="CW333" s="505"/>
      <c r="CX333" s="505"/>
      <c r="CY333" s="505"/>
      <c r="CZ333" s="505"/>
    </row>
    <row r="334" spans="1:104" ht="14.25" customHeight="1" x14ac:dyDescent="0.25">
      <c r="A334" s="3128"/>
      <c r="B334" s="3391" t="s">
        <v>1884</v>
      </c>
      <c r="C334" s="3157"/>
      <c r="D334" s="2622">
        <f t="shared" si="530"/>
        <v>0</v>
      </c>
      <c r="E334" s="2644">
        <f t="shared" ref="E334:F334" si="850">SUM(G334++I334+K334+M334+O334+Q334+S334+U334+W334+Y334+AA334+AC334+AE334+AG334+AI334+AK334)</f>
        <v>0</v>
      </c>
      <c r="F334" s="2645">
        <f t="shared" si="850"/>
        <v>0</v>
      </c>
      <c r="G334" s="1022">
        <f t="shared" si="824"/>
        <v>0</v>
      </c>
      <c r="H334" s="2568">
        <f t="shared" ref="H334:N334" si="851">H256+H262+H268+H274+H280+H286+H310+H316+H322+H328</f>
        <v>0</v>
      </c>
      <c r="I334" s="1022">
        <f t="shared" si="851"/>
        <v>0</v>
      </c>
      <c r="J334" s="2568">
        <f t="shared" si="851"/>
        <v>0</v>
      </c>
      <c r="K334" s="1022">
        <f t="shared" si="851"/>
        <v>0</v>
      </c>
      <c r="L334" s="2568">
        <f t="shared" si="851"/>
        <v>0</v>
      </c>
      <c r="M334" s="1022">
        <f t="shared" si="851"/>
        <v>0</v>
      </c>
      <c r="N334" s="2568">
        <f t="shared" si="851"/>
        <v>0</v>
      </c>
      <c r="O334" s="2622">
        <f t="shared" ref="O334:V334" si="852">O256+O262+O268+O274+O280+O286+O298+O316+O322+O328</f>
        <v>0</v>
      </c>
      <c r="P334" s="2572">
        <f t="shared" si="852"/>
        <v>0</v>
      </c>
      <c r="Q334" s="2622">
        <f t="shared" si="852"/>
        <v>0</v>
      </c>
      <c r="R334" s="2572">
        <f t="shared" si="852"/>
        <v>0</v>
      </c>
      <c r="S334" s="2622">
        <f t="shared" si="852"/>
        <v>0</v>
      </c>
      <c r="T334" s="2572">
        <f t="shared" si="852"/>
        <v>0</v>
      </c>
      <c r="U334" s="2622">
        <f t="shared" si="852"/>
        <v>0</v>
      </c>
      <c r="V334" s="2584">
        <f t="shared" si="852"/>
        <v>0</v>
      </c>
      <c r="W334" s="1022">
        <f t="shared" ref="W334:AN334" si="853">W256+W262+W268+W274+W280+W286+W292+W298+W304+W310+W316+W322+W328</f>
        <v>0</v>
      </c>
      <c r="X334" s="2568">
        <f t="shared" si="853"/>
        <v>0</v>
      </c>
      <c r="Y334" s="1022">
        <f t="shared" si="853"/>
        <v>0</v>
      </c>
      <c r="Z334" s="2568">
        <f t="shared" si="853"/>
        <v>0</v>
      </c>
      <c r="AA334" s="1022">
        <f t="shared" si="853"/>
        <v>0</v>
      </c>
      <c r="AB334" s="2568">
        <f t="shared" si="853"/>
        <v>0</v>
      </c>
      <c r="AC334" s="1022">
        <f t="shared" si="853"/>
        <v>0</v>
      </c>
      <c r="AD334" s="2568">
        <f t="shared" si="853"/>
        <v>0</v>
      </c>
      <c r="AE334" s="1022">
        <f t="shared" si="853"/>
        <v>0</v>
      </c>
      <c r="AF334" s="2568">
        <f t="shared" si="853"/>
        <v>0</v>
      </c>
      <c r="AG334" s="1022">
        <f t="shared" si="853"/>
        <v>0</v>
      </c>
      <c r="AH334" s="2568">
        <f t="shared" si="853"/>
        <v>0</v>
      </c>
      <c r="AI334" s="1022">
        <f t="shared" si="853"/>
        <v>0</v>
      </c>
      <c r="AJ334" s="2568">
        <f t="shared" si="853"/>
        <v>0</v>
      </c>
      <c r="AK334" s="1022">
        <f t="shared" si="853"/>
        <v>0</v>
      </c>
      <c r="AL334" s="1064">
        <f t="shared" si="853"/>
        <v>0</v>
      </c>
      <c r="AM334" s="2568">
        <f t="shared" si="853"/>
        <v>0</v>
      </c>
      <c r="AN334" s="2568">
        <f t="shared" si="853"/>
        <v>0</v>
      </c>
      <c r="AO334" s="1065"/>
      <c r="AP334" s="1066"/>
      <c r="AQ334" s="2610"/>
      <c r="AR334" s="2568">
        <f t="shared" ref="AR334:AU334" si="854">SUM(AR256+AR262+AR268+AR274+AR280+AR286+AR304+AR298+AR292+AR310+AR316+AR322+AR328)</f>
        <v>0</v>
      </c>
      <c r="AS334" s="980">
        <f t="shared" si="854"/>
        <v>0</v>
      </c>
      <c r="AT334" s="1022">
        <f t="shared" si="854"/>
        <v>0</v>
      </c>
      <c r="AU334" s="2562">
        <f t="shared" si="854"/>
        <v>0</v>
      </c>
      <c r="AV334" s="2451"/>
      <c r="AW334" s="1022">
        <f t="shared" ref="AW334:AX334" si="855">SUM(AW256+AW262+AW268+AW274+AW280+AW286+AW304+AW298+AW292+AW310+AW316+AW322+AW328)</f>
        <v>0</v>
      </c>
      <c r="AX334" s="2562">
        <f t="shared" si="855"/>
        <v>0</v>
      </c>
      <c r="CA334" s="505"/>
      <c r="CB334" s="505"/>
      <c r="CC334" s="505"/>
      <c r="CD334" s="505"/>
      <c r="CE334" s="505"/>
      <c r="CF334" s="505"/>
      <c r="CG334" s="505"/>
      <c r="CH334" s="505"/>
      <c r="CI334" s="505"/>
      <c r="CJ334" s="505"/>
      <c r="CK334" s="505"/>
      <c r="CL334" s="505"/>
      <c r="CM334" s="505"/>
      <c r="CN334" s="505"/>
      <c r="CO334" s="505"/>
      <c r="CP334" s="505"/>
      <c r="CQ334" s="505"/>
      <c r="CR334" s="505"/>
      <c r="CS334" s="505"/>
      <c r="CT334" s="505"/>
      <c r="CU334" s="505"/>
      <c r="CV334" s="505"/>
      <c r="CW334" s="505"/>
      <c r="CX334" s="505"/>
      <c r="CY334" s="505"/>
      <c r="CZ334" s="505"/>
    </row>
    <row r="335" spans="1:104" ht="14.25" customHeight="1" x14ac:dyDescent="0.25">
      <c r="A335" s="3129"/>
      <c r="B335" s="3410" t="s">
        <v>1885</v>
      </c>
      <c r="C335" s="3205"/>
      <c r="D335" s="2588">
        <f t="shared" si="530"/>
        <v>0</v>
      </c>
      <c r="E335" s="1067">
        <f t="shared" ref="E335:F335" si="856">SUM(G335++I335+K335+M335+O335+Q335+S335+U335+W335+Y335+AA335+AC335+AE335+AG335+AI335+AK335)</f>
        <v>0</v>
      </c>
      <c r="F335" s="2646">
        <f t="shared" si="856"/>
        <v>0</v>
      </c>
      <c r="G335" s="875">
        <f t="shared" ref="G335:H335" si="857">G275+G281+G287+G317+G323+G329</f>
        <v>0</v>
      </c>
      <c r="H335" s="2576">
        <f t="shared" si="857"/>
        <v>0</v>
      </c>
      <c r="I335" s="875">
        <f t="shared" ref="I335:N335" si="858">I257+I269+I275+I281+I287+I317+I323+I329</f>
        <v>0</v>
      </c>
      <c r="J335" s="2576">
        <f t="shared" si="858"/>
        <v>0</v>
      </c>
      <c r="K335" s="875">
        <f t="shared" si="858"/>
        <v>0</v>
      </c>
      <c r="L335" s="2576">
        <f t="shared" si="858"/>
        <v>0</v>
      </c>
      <c r="M335" s="875">
        <f t="shared" si="858"/>
        <v>0</v>
      </c>
      <c r="N335" s="2576">
        <f t="shared" si="858"/>
        <v>0</v>
      </c>
      <c r="O335" s="2588">
        <f t="shared" ref="O335:V335" si="859">O257+O269+O275+O281+O287+O299+O317+O323+O329</f>
        <v>0</v>
      </c>
      <c r="P335" s="2570">
        <f t="shared" si="859"/>
        <v>0</v>
      </c>
      <c r="Q335" s="2588">
        <f t="shared" si="859"/>
        <v>0</v>
      </c>
      <c r="R335" s="2570">
        <f t="shared" si="859"/>
        <v>0</v>
      </c>
      <c r="S335" s="2588">
        <f t="shared" si="859"/>
        <v>0</v>
      </c>
      <c r="T335" s="2570">
        <f t="shared" si="859"/>
        <v>0</v>
      </c>
      <c r="U335" s="2588">
        <f t="shared" si="859"/>
        <v>0</v>
      </c>
      <c r="V335" s="2647">
        <f t="shared" si="859"/>
        <v>0</v>
      </c>
      <c r="W335" s="875">
        <f t="shared" ref="W335:AN335" si="860">W257+W263+W269+W275+W281+W287+W293+W305+W311+W299+W317+W323+W329</f>
        <v>0</v>
      </c>
      <c r="X335" s="2576">
        <f t="shared" si="860"/>
        <v>0</v>
      </c>
      <c r="Y335" s="875">
        <f t="shared" si="860"/>
        <v>0</v>
      </c>
      <c r="Z335" s="2576">
        <f t="shared" si="860"/>
        <v>0</v>
      </c>
      <c r="AA335" s="875">
        <f t="shared" si="860"/>
        <v>0</v>
      </c>
      <c r="AB335" s="2576">
        <f t="shared" si="860"/>
        <v>0</v>
      </c>
      <c r="AC335" s="875">
        <f t="shared" si="860"/>
        <v>0</v>
      </c>
      <c r="AD335" s="2576">
        <f t="shared" si="860"/>
        <v>0</v>
      </c>
      <c r="AE335" s="875">
        <f t="shared" si="860"/>
        <v>0</v>
      </c>
      <c r="AF335" s="2576">
        <f t="shared" si="860"/>
        <v>0</v>
      </c>
      <c r="AG335" s="875">
        <f t="shared" si="860"/>
        <v>0</v>
      </c>
      <c r="AH335" s="2576">
        <f t="shared" si="860"/>
        <v>0</v>
      </c>
      <c r="AI335" s="875">
        <f t="shared" si="860"/>
        <v>0</v>
      </c>
      <c r="AJ335" s="2576">
        <f t="shared" si="860"/>
        <v>0</v>
      </c>
      <c r="AK335" s="875">
        <f t="shared" si="860"/>
        <v>0</v>
      </c>
      <c r="AL335" s="1068">
        <f t="shared" si="860"/>
        <v>0</v>
      </c>
      <c r="AM335" s="2576">
        <f t="shared" si="860"/>
        <v>0</v>
      </c>
      <c r="AN335" s="2576">
        <f t="shared" si="860"/>
        <v>0</v>
      </c>
      <c r="AO335" s="1069"/>
      <c r="AP335" s="1070"/>
      <c r="AQ335" s="2611"/>
      <c r="AR335" s="2576">
        <f>SUM(AR257+AR263+AR269+AR275+AR281+AR287+AR293+AR299+AR305+AR311+AR317+AR323+AR329)</f>
        <v>0</v>
      </c>
      <c r="AS335" s="1071">
        <f>SUM(AS269+AS281)</f>
        <v>0</v>
      </c>
      <c r="AT335" s="875">
        <f t="shared" ref="AT335:AU335" si="861">SUM(AT257+AT263+AT269+AT275+AT281+AT287+AT293+AT299+AT305+AT311+AT317+AT323+AT329)</f>
        <v>0</v>
      </c>
      <c r="AU335" s="2576">
        <f t="shared" si="861"/>
        <v>0</v>
      </c>
      <c r="AV335" s="1070"/>
      <c r="AW335" s="875">
        <f t="shared" ref="AW335:AX335" si="862">SUM(AW257+AW263+AW269+AW275+AW281+AW287+AW293+AW299+AW305+AW311+AW317+AW323+AW329)</f>
        <v>0</v>
      </c>
      <c r="AX335" s="2563">
        <f t="shared" si="862"/>
        <v>0</v>
      </c>
      <c r="CA335" s="505"/>
      <c r="CB335" s="505"/>
      <c r="CC335" s="505"/>
      <c r="CD335" s="505"/>
      <c r="CE335" s="505"/>
      <c r="CF335" s="505"/>
      <c r="CG335" s="505"/>
      <c r="CH335" s="505"/>
      <c r="CI335" s="505"/>
      <c r="CJ335" s="505"/>
      <c r="CK335" s="505"/>
      <c r="CL335" s="505"/>
      <c r="CM335" s="505"/>
      <c r="CN335" s="505"/>
      <c r="CO335" s="505"/>
      <c r="CP335" s="505"/>
      <c r="CQ335" s="505"/>
      <c r="CR335" s="505"/>
      <c r="CS335" s="505"/>
      <c r="CT335" s="505"/>
      <c r="CU335" s="505"/>
      <c r="CV335" s="505"/>
      <c r="CW335" s="505"/>
      <c r="CX335" s="505"/>
      <c r="CY335" s="505"/>
      <c r="CZ335" s="505"/>
    </row>
    <row r="336" spans="1:104" ht="14.25" customHeight="1" x14ac:dyDescent="0.25">
      <c r="A336" s="281" t="s">
        <v>1893</v>
      </c>
      <c r="B336" s="2552"/>
      <c r="C336" s="2552"/>
      <c r="D336" s="2200"/>
      <c r="E336" s="2200"/>
      <c r="F336" s="2200"/>
      <c r="G336" s="2200"/>
      <c r="H336" s="2200"/>
      <c r="I336" s="2200"/>
      <c r="J336" s="1731"/>
      <c r="K336" s="1731"/>
      <c r="L336" s="1731"/>
      <c r="M336" s="1731"/>
      <c r="N336" s="1731"/>
      <c r="O336" s="1731"/>
      <c r="P336" s="1731"/>
      <c r="Q336" s="1731"/>
      <c r="R336" s="1731"/>
      <c r="S336" s="1731"/>
      <c r="T336" s="1731"/>
      <c r="U336" s="1731"/>
      <c r="V336" s="1731"/>
      <c r="W336" s="1731"/>
      <c r="X336" s="1731"/>
      <c r="Y336" s="1731"/>
      <c r="Z336" s="1731"/>
      <c r="AA336" s="1731"/>
      <c r="AB336" s="1731"/>
      <c r="AC336" s="1731"/>
      <c r="AD336" s="1731"/>
      <c r="AE336" s="1731"/>
      <c r="AF336" s="1731"/>
      <c r="AG336" s="1731"/>
      <c r="AH336" s="1731"/>
      <c r="AI336" s="1731"/>
      <c r="AJ336" s="1731"/>
      <c r="AK336" s="1731"/>
      <c r="AL336" s="1732"/>
      <c r="AM336" s="1732"/>
      <c r="AN336" s="1731"/>
      <c r="AO336" s="1731"/>
      <c r="AP336" s="1731"/>
      <c r="AQ336" s="1731"/>
      <c r="AR336" s="1731"/>
      <c r="CA336" s="505"/>
      <c r="CB336" s="505"/>
      <c r="CC336" s="505"/>
      <c r="CD336" s="505"/>
      <c r="CE336" s="505"/>
      <c r="CF336" s="505"/>
      <c r="CG336" s="505"/>
      <c r="CH336" s="505"/>
      <c r="CI336" s="505"/>
      <c r="CJ336" s="505"/>
      <c r="CK336" s="505"/>
      <c r="CL336" s="505"/>
      <c r="CM336" s="505"/>
      <c r="CN336" s="505"/>
      <c r="CO336" s="505"/>
      <c r="CP336" s="505"/>
      <c r="CQ336" s="505"/>
      <c r="CR336" s="505"/>
      <c r="CS336" s="505"/>
      <c r="CT336" s="505"/>
      <c r="CU336" s="505"/>
      <c r="CV336" s="505"/>
      <c r="CW336" s="505"/>
      <c r="CX336" s="505"/>
      <c r="CY336" s="505"/>
      <c r="CZ336" s="505"/>
    </row>
    <row r="337" spans="1:104" ht="14.25" customHeight="1" x14ac:dyDescent="0.25">
      <c r="A337" s="3201" t="s">
        <v>1638</v>
      </c>
      <c r="B337" s="3161"/>
      <c r="C337" s="3149"/>
      <c r="D337" s="3354" t="s">
        <v>82</v>
      </c>
      <c r="E337" s="3161"/>
      <c r="F337" s="3149"/>
      <c r="G337" s="3143" t="s">
        <v>106</v>
      </c>
      <c r="H337" s="3124"/>
      <c r="I337" s="3124"/>
      <c r="J337" s="3124"/>
      <c r="K337" s="3124"/>
      <c r="L337" s="3124"/>
      <c r="M337" s="3124"/>
      <c r="N337" s="3124"/>
      <c r="O337" s="3124"/>
      <c r="P337" s="3124"/>
      <c r="Q337" s="3124"/>
      <c r="R337" s="3124"/>
      <c r="S337" s="3124"/>
      <c r="T337" s="3124"/>
      <c r="U337" s="3124"/>
      <c r="V337" s="3124"/>
      <c r="W337" s="3124"/>
      <c r="X337" s="3124"/>
      <c r="Y337" s="3124"/>
      <c r="Z337" s="3124"/>
      <c r="AA337" s="3124"/>
      <c r="AB337" s="3124"/>
      <c r="AC337" s="3124"/>
      <c r="AD337" s="3124"/>
      <c r="AE337" s="3124"/>
      <c r="AF337" s="3124"/>
      <c r="AG337" s="3124"/>
      <c r="AH337" s="3124"/>
      <c r="AI337" s="3124"/>
      <c r="AJ337" s="3124"/>
      <c r="AK337" s="3124"/>
      <c r="AL337" s="3124"/>
      <c r="AM337" s="3124"/>
      <c r="AN337" s="3124"/>
      <c r="AO337" s="3124"/>
      <c r="AP337" s="3135"/>
      <c r="AQ337" s="3167" t="s">
        <v>1894</v>
      </c>
      <c r="AR337" s="3139" t="s">
        <v>1895</v>
      </c>
      <c r="CA337" s="505"/>
      <c r="CB337" s="505"/>
      <c r="CC337" s="505"/>
      <c r="CD337" s="505"/>
      <c r="CE337" s="505"/>
      <c r="CF337" s="505"/>
      <c r="CG337" s="505"/>
      <c r="CH337" s="505"/>
      <c r="CI337" s="505"/>
      <c r="CJ337" s="505"/>
      <c r="CK337" s="505"/>
      <c r="CL337" s="505"/>
      <c r="CM337" s="505"/>
      <c r="CN337" s="505"/>
      <c r="CO337" s="505"/>
      <c r="CP337" s="505"/>
      <c r="CQ337" s="505"/>
      <c r="CR337" s="505"/>
      <c r="CS337" s="505"/>
      <c r="CT337" s="505"/>
      <c r="CU337" s="505"/>
      <c r="CV337" s="505"/>
      <c r="CW337" s="505"/>
      <c r="CX337" s="505"/>
      <c r="CY337" s="505"/>
      <c r="CZ337" s="505"/>
    </row>
    <row r="338" spans="1:104" ht="14.25" customHeight="1" x14ac:dyDescent="0.25">
      <c r="A338" s="3179"/>
      <c r="B338" s="3131"/>
      <c r="C338" s="3180"/>
      <c r="D338" s="3150"/>
      <c r="E338" s="3142"/>
      <c r="F338" s="3140"/>
      <c r="G338" s="3414" t="s">
        <v>485</v>
      </c>
      <c r="H338" s="3122"/>
      <c r="I338" s="3143" t="s">
        <v>389</v>
      </c>
      <c r="J338" s="3122"/>
      <c r="K338" s="3143" t="s">
        <v>390</v>
      </c>
      <c r="L338" s="3122"/>
      <c r="M338" s="3143" t="s">
        <v>1623</v>
      </c>
      <c r="N338" s="3122"/>
      <c r="O338" s="3143" t="s">
        <v>392</v>
      </c>
      <c r="P338" s="3122"/>
      <c r="Q338" s="3143" t="s">
        <v>393</v>
      </c>
      <c r="R338" s="3122"/>
      <c r="S338" s="3143" t="s">
        <v>394</v>
      </c>
      <c r="T338" s="3122"/>
      <c r="U338" s="3143" t="s">
        <v>395</v>
      </c>
      <c r="V338" s="3122"/>
      <c r="W338" s="3143" t="s">
        <v>1624</v>
      </c>
      <c r="X338" s="3122"/>
      <c r="Y338" s="3143" t="s">
        <v>312</v>
      </c>
      <c r="Z338" s="3122"/>
      <c r="AA338" s="3143" t="s">
        <v>313</v>
      </c>
      <c r="AB338" s="3122"/>
      <c r="AC338" s="3143" t="s">
        <v>1870</v>
      </c>
      <c r="AD338" s="3122"/>
      <c r="AE338" s="3143" t="s">
        <v>1871</v>
      </c>
      <c r="AF338" s="3122"/>
      <c r="AG338" s="3143" t="s">
        <v>1872</v>
      </c>
      <c r="AH338" s="3122"/>
      <c r="AI338" s="3143" t="s">
        <v>1873</v>
      </c>
      <c r="AJ338" s="3122"/>
      <c r="AK338" s="3143" t="s">
        <v>1629</v>
      </c>
      <c r="AL338" s="3122"/>
      <c r="AM338" s="3143" t="s">
        <v>1630</v>
      </c>
      <c r="AN338" s="3122"/>
      <c r="AO338" s="3143" t="s">
        <v>955</v>
      </c>
      <c r="AP338" s="3122"/>
      <c r="AQ338" s="3170"/>
      <c r="AR338" s="3180"/>
      <c r="CA338" s="505"/>
      <c r="CB338" s="505"/>
      <c r="CC338" s="505"/>
      <c r="CD338" s="505"/>
      <c r="CE338" s="505"/>
      <c r="CF338" s="505"/>
      <c r="CG338" s="505"/>
      <c r="CH338" s="505"/>
      <c r="CI338" s="505"/>
      <c r="CJ338" s="505"/>
      <c r="CK338" s="505"/>
      <c r="CL338" s="505"/>
      <c r="CM338" s="505"/>
      <c r="CN338" s="505"/>
      <c r="CO338" s="505"/>
      <c r="CP338" s="505"/>
      <c r="CQ338" s="505"/>
      <c r="CR338" s="505"/>
      <c r="CS338" s="505"/>
      <c r="CT338" s="505"/>
      <c r="CU338" s="505"/>
      <c r="CV338" s="505"/>
      <c r="CW338" s="505"/>
      <c r="CX338" s="505"/>
      <c r="CY338" s="505"/>
      <c r="CZ338" s="505"/>
    </row>
    <row r="339" spans="1:104" ht="14.25" customHeight="1" x14ac:dyDescent="0.25">
      <c r="A339" s="3150"/>
      <c r="B339" s="3142"/>
      <c r="C339" s="3140"/>
      <c r="D339" s="58" t="s">
        <v>84</v>
      </c>
      <c r="E339" s="24" t="s">
        <v>63</v>
      </c>
      <c r="F339" s="1913" t="s">
        <v>64</v>
      </c>
      <c r="G339" s="1800" t="s">
        <v>63</v>
      </c>
      <c r="H339" s="1743" t="s">
        <v>64</v>
      </c>
      <c r="I339" s="27" t="s">
        <v>63</v>
      </c>
      <c r="J339" s="1743" t="s">
        <v>64</v>
      </c>
      <c r="K339" s="27" t="s">
        <v>63</v>
      </c>
      <c r="L339" s="1743" t="s">
        <v>64</v>
      </c>
      <c r="M339" s="27" t="s">
        <v>63</v>
      </c>
      <c r="N339" s="1743" t="s">
        <v>64</v>
      </c>
      <c r="O339" s="27" t="s">
        <v>63</v>
      </c>
      <c r="P339" s="1743" t="s">
        <v>64</v>
      </c>
      <c r="Q339" s="27" t="s">
        <v>63</v>
      </c>
      <c r="R339" s="1743" t="s">
        <v>64</v>
      </c>
      <c r="S339" s="27" t="s">
        <v>63</v>
      </c>
      <c r="T339" s="1743" t="s">
        <v>64</v>
      </c>
      <c r="U339" s="27" t="s">
        <v>63</v>
      </c>
      <c r="V339" s="1743" t="s">
        <v>64</v>
      </c>
      <c r="W339" s="27" t="s">
        <v>63</v>
      </c>
      <c r="X339" s="1743" t="s">
        <v>64</v>
      </c>
      <c r="Y339" s="27" t="s">
        <v>63</v>
      </c>
      <c r="Z339" s="1743" t="s">
        <v>64</v>
      </c>
      <c r="AA339" s="27" t="s">
        <v>63</v>
      </c>
      <c r="AB339" s="1743" t="s">
        <v>64</v>
      </c>
      <c r="AC339" s="27" t="s">
        <v>63</v>
      </c>
      <c r="AD339" s="1743" t="s">
        <v>64</v>
      </c>
      <c r="AE339" s="27" t="s">
        <v>63</v>
      </c>
      <c r="AF339" s="1743" t="s">
        <v>64</v>
      </c>
      <c r="AG339" s="27" t="s">
        <v>63</v>
      </c>
      <c r="AH339" s="1743" t="s">
        <v>64</v>
      </c>
      <c r="AI339" s="27" t="s">
        <v>63</v>
      </c>
      <c r="AJ339" s="1743" t="s">
        <v>64</v>
      </c>
      <c r="AK339" s="27" t="s">
        <v>63</v>
      </c>
      <c r="AL339" s="1743" t="s">
        <v>64</v>
      </c>
      <c r="AM339" s="27" t="s">
        <v>63</v>
      </c>
      <c r="AN339" s="1743" t="s">
        <v>64</v>
      </c>
      <c r="AO339" s="27" t="s">
        <v>63</v>
      </c>
      <c r="AP339" s="1743" t="s">
        <v>64</v>
      </c>
      <c r="AQ339" s="3168"/>
      <c r="AR339" s="3140"/>
      <c r="CA339" s="505"/>
      <c r="CB339" s="505"/>
      <c r="CC339" s="505"/>
      <c r="CD339" s="505"/>
      <c r="CE339" s="505"/>
      <c r="CF339" s="505"/>
      <c r="CG339" s="505"/>
      <c r="CH339" s="505"/>
      <c r="CI339" s="505"/>
      <c r="CJ339" s="505"/>
      <c r="CK339" s="505"/>
      <c r="CL339" s="505"/>
      <c r="CM339" s="505"/>
      <c r="CN339" s="505"/>
      <c r="CO339" s="505"/>
      <c r="CP339" s="505"/>
      <c r="CQ339" s="505"/>
      <c r="CR339" s="505"/>
      <c r="CS339" s="505"/>
      <c r="CT339" s="505"/>
      <c r="CU339" s="505"/>
      <c r="CV339" s="505"/>
      <c r="CW339" s="505"/>
      <c r="CX339" s="505"/>
      <c r="CY339" s="505"/>
      <c r="CZ339" s="505"/>
    </row>
    <row r="340" spans="1:104" ht="14.25" customHeight="1" x14ac:dyDescent="0.25">
      <c r="A340" s="3151" t="s">
        <v>1644</v>
      </c>
      <c r="B340" s="3247"/>
      <c r="C340" s="3152"/>
      <c r="D340" s="169">
        <f t="shared" ref="D340:D344" si="863">SUM(E340:F340)</f>
        <v>0</v>
      </c>
      <c r="E340" s="578">
        <f t="shared" ref="E340:F340" si="864">SUM(G340+I340+K340+M340+O340+Q340+S340+U340+W340+Y340+AA340+AC340+AE340+AG340+AI340+AK340+AM340+AO340)</f>
        <v>0</v>
      </c>
      <c r="F340" s="152">
        <f t="shared" si="864"/>
        <v>0</v>
      </c>
      <c r="G340" s="2078"/>
      <c r="H340" s="351"/>
      <c r="I340" s="2078"/>
      <c r="J340" s="351"/>
      <c r="K340" s="2078"/>
      <c r="L340" s="351"/>
      <c r="M340" s="2078"/>
      <c r="N340" s="351"/>
      <c r="O340" s="2078"/>
      <c r="P340" s="351"/>
      <c r="Q340" s="2078"/>
      <c r="R340" s="351"/>
      <c r="S340" s="2078"/>
      <c r="T340" s="351"/>
      <c r="U340" s="2078"/>
      <c r="V340" s="351"/>
      <c r="W340" s="2078"/>
      <c r="X340" s="351"/>
      <c r="Y340" s="2078"/>
      <c r="Z340" s="351"/>
      <c r="AA340" s="2078"/>
      <c r="AB340" s="351"/>
      <c r="AC340" s="2078"/>
      <c r="AD340" s="351"/>
      <c r="AE340" s="2078"/>
      <c r="AF340" s="351"/>
      <c r="AG340" s="2078"/>
      <c r="AH340" s="351"/>
      <c r="AI340" s="2078"/>
      <c r="AJ340" s="351"/>
      <c r="AK340" s="2078"/>
      <c r="AL340" s="351"/>
      <c r="AM340" s="2078"/>
      <c r="AN340" s="351"/>
      <c r="AO340" s="2078"/>
      <c r="AP340" s="378"/>
      <c r="AQ340" s="525"/>
      <c r="AR340" s="2190"/>
      <c r="AS340" s="240" t="str">
        <f t="shared" ref="AS340:AS344" si="865">CA340&amp;CB340</f>
        <v/>
      </c>
      <c r="CA340" s="2486" t="str">
        <f t="shared" ref="CA340:CA344" si="866">IF(AND($F340&gt;0,AQ340="")," * No olvide digitar la variable Gestante. Digite cero si no tiene.",IF(AQ340&gt;$F340," * La variable Gestante no puede superar el Total Mujeres.",""))</f>
        <v/>
      </c>
      <c r="CB340" s="2486" t="str">
        <f t="shared" ref="CB340:CB344" si="867"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C340" s="505"/>
      <c r="CD340" s="505"/>
      <c r="CE340" s="505"/>
      <c r="CF340" s="505"/>
      <c r="CG340" s="505"/>
      <c r="CH340" s="505"/>
      <c r="CI340" s="505"/>
      <c r="CJ340" s="505"/>
      <c r="CK340" s="505"/>
      <c r="CL340" s="505"/>
      <c r="CM340" s="505"/>
      <c r="CN340" s="505"/>
      <c r="CO340" s="2487">
        <f t="shared" ref="CO340:CO344" si="868">IF(AND($F340&gt;0,AQ340=""),1,IF(AQ340&gt;$F340,1,0))</f>
        <v>0</v>
      </c>
      <c r="CP340" s="2487">
        <f t="shared" ref="CP340:CP344" si="869">IF(AND(AK340+AL340&gt;0,AR340=""),1,IF(AR340&gt;AK340+AL340,1,0))</f>
        <v>0</v>
      </c>
      <c r="CQ340" s="505"/>
      <c r="CR340" s="505"/>
      <c r="CS340" s="505"/>
      <c r="CT340" s="505"/>
      <c r="CU340" s="505"/>
      <c r="CV340" s="505"/>
      <c r="CW340" s="505"/>
      <c r="CX340" s="505"/>
      <c r="CY340" s="505"/>
      <c r="CZ340" s="505"/>
    </row>
    <row r="341" spans="1:104" ht="14.25" customHeight="1" x14ac:dyDescent="0.25">
      <c r="A341" s="3156" t="s">
        <v>1896</v>
      </c>
      <c r="B341" s="3386"/>
      <c r="C341" s="3157"/>
      <c r="D341" s="184">
        <f t="shared" si="863"/>
        <v>0</v>
      </c>
      <c r="E341" s="573">
        <f t="shared" ref="E341:F341" si="870">SUM(G341+I341+K341+M341+O341+Q341+S341+U341+W341+Y341+AA341+AC341+AE341+AG341+AI341+AK341+AM341+AO341)</f>
        <v>0</v>
      </c>
      <c r="F341" s="108">
        <f t="shared" si="870"/>
        <v>0</v>
      </c>
      <c r="G341" s="2084"/>
      <c r="H341" s="356"/>
      <c r="I341" s="2084"/>
      <c r="J341" s="356"/>
      <c r="K341" s="2084"/>
      <c r="L341" s="356"/>
      <c r="M341" s="2084"/>
      <c r="N341" s="356"/>
      <c r="O341" s="2084"/>
      <c r="P341" s="356"/>
      <c r="Q341" s="2084"/>
      <c r="R341" s="356"/>
      <c r="S341" s="2084"/>
      <c r="T341" s="356"/>
      <c r="U341" s="2084"/>
      <c r="V341" s="356"/>
      <c r="W341" s="2084"/>
      <c r="X341" s="356"/>
      <c r="Y341" s="2084"/>
      <c r="Z341" s="356"/>
      <c r="AA341" s="2084"/>
      <c r="AB341" s="356"/>
      <c r="AC341" s="2084"/>
      <c r="AD341" s="356"/>
      <c r="AE341" s="2084"/>
      <c r="AF341" s="356"/>
      <c r="AG341" s="2084"/>
      <c r="AH341" s="356"/>
      <c r="AI341" s="2084"/>
      <c r="AJ341" s="356"/>
      <c r="AK341" s="2084"/>
      <c r="AL341" s="356"/>
      <c r="AM341" s="2084"/>
      <c r="AN341" s="356"/>
      <c r="AO341" s="2084"/>
      <c r="AP341" s="362"/>
      <c r="AQ341" s="443"/>
      <c r="AR341" s="2057"/>
      <c r="AS341" s="240" t="str">
        <f t="shared" si="865"/>
        <v/>
      </c>
      <c r="CA341" s="2486" t="str">
        <f t="shared" si="866"/>
        <v/>
      </c>
      <c r="CB341" s="2486" t="str">
        <f t="shared" si="867"/>
        <v/>
      </c>
      <c r="CC341" s="505"/>
      <c r="CD341" s="505"/>
      <c r="CE341" s="505"/>
      <c r="CF341" s="505"/>
      <c r="CG341" s="505"/>
      <c r="CH341" s="505"/>
      <c r="CI341" s="505"/>
      <c r="CJ341" s="505"/>
      <c r="CK341" s="505"/>
      <c r="CL341" s="505"/>
      <c r="CM341" s="505"/>
      <c r="CN341" s="505"/>
      <c r="CO341" s="2487">
        <f t="shared" si="868"/>
        <v>0</v>
      </c>
      <c r="CP341" s="2487">
        <f t="shared" si="869"/>
        <v>0</v>
      </c>
      <c r="CQ341" s="505"/>
      <c r="CR341" s="505"/>
      <c r="CS341" s="505"/>
      <c r="CT341" s="505"/>
      <c r="CU341" s="505"/>
      <c r="CV341" s="505"/>
      <c r="CW341" s="505"/>
      <c r="CX341" s="505"/>
      <c r="CY341" s="505"/>
      <c r="CZ341" s="505"/>
    </row>
    <row r="342" spans="1:104" ht="14.25" customHeight="1" x14ac:dyDescent="0.25">
      <c r="A342" s="3156" t="s">
        <v>1897</v>
      </c>
      <c r="B342" s="3386"/>
      <c r="C342" s="3157"/>
      <c r="D342" s="184">
        <f t="shared" si="863"/>
        <v>0</v>
      </c>
      <c r="E342" s="573">
        <f t="shared" ref="E342:F342" si="871">SUM(G342+I342+K342+M342+O342+Q342+S342+U342+W342+Y342+AA342+AC342+AE342+AG342+AI342+AK342+AM342+AO342)</f>
        <v>0</v>
      </c>
      <c r="F342" s="108">
        <f t="shared" si="871"/>
        <v>0</v>
      </c>
      <c r="G342" s="2084"/>
      <c r="H342" s="356"/>
      <c r="I342" s="2084"/>
      <c r="J342" s="356"/>
      <c r="K342" s="2084"/>
      <c r="L342" s="356"/>
      <c r="M342" s="2084"/>
      <c r="N342" s="356"/>
      <c r="O342" s="2084"/>
      <c r="P342" s="356"/>
      <c r="Q342" s="2084"/>
      <c r="R342" s="356"/>
      <c r="S342" s="2084"/>
      <c r="T342" s="356"/>
      <c r="U342" s="2084"/>
      <c r="V342" s="356"/>
      <c r="W342" s="2084"/>
      <c r="X342" s="356"/>
      <c r="Y342" s="2084"/>
      <c r="Z342" s="356"/>
      <c r="AA342" s="2084"/>
      <c r="AB342" s="356"/>
      <c r="AC342" s="2084"/>
      <c r="AD342" s="356"/>
      <c r="AE342" s="2084"/>
      <c r="AF342" s="356"/>
      <c r="AG342" s="2084"/>
      <c r="AH342" s="356"/>
      <c r="AI342" s="2084"/>
      <c r="AJ342" s="356"/>
      <c r="AK342" s="2084"/>
      <c r="AL342" s="356"/>
      <c r="AM342" s="2084"/>
      <c r="AN342" s="356"/>
      <c r="AO342" s="2084"/>
      <c r="AP342" s="362"/>
      <c r="AQ342" s="443"/>
      <c r="AR342" s="2057"/>
      <c r="AS342" s="240" t="str">
        <f t="shared" si="865"/>
        <v/>
      </c>
      <c r="CA342" s="2486" t="str">
        <f t="shared" si="866"/>
        <v/>
      </c>
      <c r="CB342" s="2486" t="str">
        <f t="shared" si="867"/>
        <v/>
      </c>
      <c r="CC342" s="505"/>
      <c r="CD342" s="505"/>
      <c r="CE342" s="505"/>
      <c r="CF342" s="505"/>
      <c r="CG342" s="505"/>
      <c r="CH342" s="505"/>
      <c r="CI342" s="505"/>
      <c r="CJ342" s="505"/>
      <c r="CK342" s="505"/>
      <c r="CL342" s="505"/>
      <c r="CM342" s="505"/>
      <c r="CN342" s="505"/>
      <c r="CO342" s="2487">
        <f t="shared" si="868"/>
        <v>0</v>
      </c>
      <c r="CP342" s="2487">
        <f t="shared" si="869"/>
        <v>0</v>
      </c>
      <c r="CQ342" s="505"/>
      <c r="CR342" s="505"/>
      <c r="CS342" s="505"/>
      <c r="CT342" s="505"/>
      <c r="CU342" s="505"/>
      <c r="CV342" s="505"/>
      <c r="CW342" s="505"/>
      <c r="CX342" s="505"/>
      <c r="CY342" s="505"/>
      <c r="CZ342" s="505"/>
    </row>
    <row r="343" spans="1:104" ht="14.25" customHeight="1" x14ac:dyDescent="0.25">
      <c r="A343" s="3391" t="s">
        <v>1898</v>
      </c>
      <c r="B343" s="3386"/>
      <c r="C343" s="3157"/>
      <c r="D343" s="184">
        <f t="shared" si="863"/>
        <v>0</v>
      </c>
      <c r="E343" s="573">
        <f t="shared" ref="E343:F343" si="872">SUM(G343+I343+K343+M343+O343+Q343+S343+U343+W343+Y343+AA343+AC343+AE343+AG343+AI343+AK343+AM343+AO343)</f>
        <v>0</v>
      </c>
      <c r="F343" s="108">
        <f t="shared" si="872"/>
        <v>0</v>
      </c>
      <c r="G343" s="2084"/>
      <c r="H343" s="356"/>
      <c r="I343" s="2084"/>
      <c r="J343" s="356"/>
      <c r="K343" s="2084"/>
      <c r="L343" s="356"/>
      <c r="M343" s="2084"/>
      <c r="N343" s="356"/>
      <c r="O343" s="2084"/>
      <c r="P343" s="356"/>
      <c r="Q343" s="2084"/>
      <c r="R343" s="356"/>
      <c r="S343" s="2084"/>
      <c r="T343" s="356"/>
      <c r="U343" s="2084"/>
      <c r="V343" s="356"/>
      <c r="W343" s="2084"/>
      <c r="X343" s="356"/>
      <c r="Y343" s="2084"/>
      <c r="Z343" s="356"/>
      <c r="AA343" s="2084"/>
      <c r="AB343" s="356"/>
      <c r="AC343" s="2084"/>
      <c r="AD343" s="356"/>
      <c r="AE343" s="2084"/>
      <c r="AF343" s="356"/>
      <c r="AG343" s="2084"/>
      <c r="AH343" s="356"/>
      <c r="AI343" s="2084"/>
      <c r="AJ343" s="356"/>
      <c r="AK343" s="2084"/>
      <c r="AL343" s="356"/>
      <c r="AM343" s="2084"/>
      <c r="AN343" s="356"/>
      <c r="AO343" s="2084"/>
      <c r="AP343" s="362"/>
      <c r="AQ343" s="2226"/>
      <c r="AR343" s="370"/>
      <c r="AS343" s="240" t="str">
        <f t="shared" si="865"/>
        <v/>
      </c>
      <c r="CA343" s="2486" t="str">
        <f t="shared" si="866"/>
        <v/>
      </c>
      <c r="CB343" s="2486" t="str">
        <f t="shared" si="867"/>
        <v/>
      </c>
      <c r="CC343" s="505"/>
      <c r="CD343" s="505"/>
      <c r="CE343" s="505"/>
      <c r="CF343" s="505"/>
      <c r="CG343" s="505"/>
      <c r="CH343" s="505"/>
      <c r="CI343" s="505"/>
      <c r="CJ343" s="505"/>
      <c r="CK343" s="505"/>
      <c r="CL343" s="505"/>
      <c r="CM343" s="505"/>
      <c r="CN343" s="505"/>
      <c r="CO343" s="2487">
        <f t="shared" si="868"/>
        <v>0</v>
      </c>
      <c r="CP343" s="2487">
        <f t="shared" si="869"/>
        <v>0</v>
      </c>
      <c r="CQ343" s="505"/>
      <c r="CR343" s="505"/>
      <c r="CS343" s="505"/>
      <c r="CT343" s="505"/>
      <c r="CU343" s="505"/>
      <c r="CV343" s="505"/>
      <c r="CW343" s="505"/>
      <c r="CX343" s="505"/>
      <c r="CY343" s="505"/>
      <c r="CZ343" s="505"/>
    </row>
    <row r="344" spans="1:104" ht="14.25" customHeight="1" x14ac:dyDescent="0.25">
      <c r="A344" s="3323" t="s">
        <v>1899</v>
      </c>
      <c r="B344" s="3249"/>
      <c r="C344" s="3205"/>
      <c r="D344" s="172">
        <f t="shared" si="863"/>
        <v>3</v>
      </c>
      <c r="E344" s="577">
        <f t="shared" ref="E344:F344" si="873">SUM(G344+I344+K344+M344+O344+Q344+S344+U344+W344+Y344+AA344+AC344+AE344+AG344+AI344+AK344+AM344+AO344)</f>
        <v>0</v>
      </c>
      <c r="F344" s="109">
        <f t="shared" si="873"/>
        <v>3</v>
      </c>
      <c r="G344" s="2137">
        <v>0</v>
      </c>
      <c r="H344" s="372">
        <v>0</v>
      </c>
      <c r="I344" s="2137">
        <v>0</v>
      </c>
      <c r="J344" s="372">
        <v>0</v>
      </c>
      <c r="K344" s="2137">
        <v>0</v>
      </c>
      <c r="L344" s="372">
        <v>0</v>
      </c>
      <c r="M344" s="2137">
        <v>0</v>
      </c>
      <c r="N344" s="372">
        <v>0</v>
      </c>
      <c r="O344" s="2137">
        <v>0</v>
      </c>
      <c r="P344" s="372">
        <v>0</v>
      </c>
      <c r="Q344" s="2137">
        <v>0</v>
      </c>
      <c r="R344" s="372">
        <v>0</v>
      </c>
      <c r="S344" s="2137">
        <v>0</v>
      </c>
      <c r="T344" s="372">
        <v>0</v>
      </c>
      <c r="U344" s="2137">
        <v>0</v>
      </c>
      <c r="V344" s="372">
        <v>0</v>
      </c>
      <c r="W344" s="2137">
        <v>0</v>
      </c>
      <c r="X344" s="372">
        <v>0</v>
      </c>
      <c r="Y344" s="2137">
        <v>0</v>
      </c>
      <c r="Z344" s="372">
        <v>0</v>
      </c>
      <c r="AA344" s="2137">
        <v>0</v>
      </c>
      <c r="AB344" s="372">
        <v>0</v>
      </c>
      <c r="AC344" s="2137">
        <v>0</v>
      </c>
      <c r="AD344" s="372">
        <v>0</v>
      </c>
      <c r="AE344" s="2137">
        <v>0</v>
      </c>
      <c r="AF344" s="372">
        <v>3</v>
      </c>
      <c r="AG344" s="2137">
        <v>0</v>
      </c>
      <c r="AH344" s="372">
        <v>0</v>
      </c>
      <c r="AI344" s="2137">
        <v>0</v>
      </c>
      <c r="AJ344" s="372">
        <v>0</v>
      </c>
      <c r="AK344" s="2137">
        <v>0</v>
      </c>
      <c r="AL344" s="372">
        <v>0</v>
      </c>
      <c r="AM344" s="2137">
        <v>0</v>
      </c>
      <c r="AN344" s="372">
        <v>0</v>
      </c>
      <c r="AO344" s="2137">
        <v>0</v>
      </c>
      <c r="AP344" s="373">
        <v>0</v>
      </c>
      <c r="AQ344" s="142">
        <v>0</v>
      </c>
      <c r="AR344" s="1847">
        <v>0</v>
      </c>
      <c r="AS344" s="240" t="str">
        <f t="shared" si="865"/>
        <v/>
      </c>
      <c r="CA344" s="2486" t="str">
        <f t="shared" si="866"/>
        <v/>
      </c>
      <c r="CB344" s="2486" t="str">
        <f t="shared" si="867"/>
        <v/>
      </c>
      <c r="CC344" s="505"/>
      <c r="CD344" s="505"/>
      <c r="CE344" s="505"/>
      <c r="CF344" s="505"/>
      <c r="CG344" s="505"/>
      <c r="CH344" s="505"/>
      <c r="CI344" s="505"/>
      <c r="CJ344" s="505"/>
      <c r="CK344" s="505"/>
      <c r="CL344" s="505"/>
      <c r="CM344" s="505"/>
      <c r="CN344" s="505"/>
      <c r="CO344" s="2487">
        <f t="shared" si="868"/>
        <v>0</v>
      </c>
      <c r="CP344" s="2487">
        <f t="shared" si="869"/>
        <v>0</v>
      </c>
      <c r="CQ344" s="505"/>
      <c r="CR344" s="505"/>
      <c r="CS344" s="505"/>
      <c r="CT344" s="505"/>
      <c r="CU344" s="505"/>
      <c r="CV344" s="505"/>
      <c r="CW344" s="505"/>
      <c r="CX344" s="505"/>
      <c r="CY344" s="505"/>
      <c r="CZ344" s="505"/>
    </row>
    <row r="345" spans="1:104" ht="14.25" customHeight="1" x14ac:dyDescent="0.25">
      <c r="A345" s="1936" t="s">
        <v>1900</v>
      </c>
      <c r="B345" s="2648"/>
      <c r="C345" s="2648"/>
      <c r="D345" s="2649"/>
      <c r="E345" s="2650"/>
      <c r="CA345" s="505"/>
      <c r="CB345" s="505"/>
      <c r="CC345" s="505"/>
      <c r="CD345" s="505"/>
      <c r="CE345" s="505"/>
      <c r="CF345" s="505"/>
      <c r="CG345" s="505"/>
      <c r="CH345" s="505"/>
      <c r="CI345" s="505"/>
      <c r="CJ345" s="505"/>
      <c r="CK345" s="505"/>
      <c r="CL345" s="505"/>
      <c r="CM345" s="505"/>
      <c r="CN345" s="505"/>
      <c r="CO345" s="505"/>
      <c r="CP345" s="505"/>
      <c r="CQ345" s="505"/>
      <c r="CR345" s="505"/>
      <c r="CS345" s="505"/>
      <c r="CT345" s="505"/>
      <c r="CU345" s="505"/>
      <c r="CV345" s="505"/>
      <c r="CW345" s="505"/>
      <c r="CX345" s="505"/>
      <c r="CY345" s="505"/>
      <c r="CZ345" s="505"/>
    </row>
    <row r="346" spans="1:104" ht="14.25" customHeight="1" x14ac:dyDescent="0.25">
      <c r="A346" s="3143" t="s">
        <v>1472</v>
      </c>
      <c r="B346" s="3122"/>
      <c r="C346" s="27" t="s">
        <v>1901</v>
      </c>
      <c r="D346" s="23" t="s">
        <v>1902</v>
      </c>
      <c r="E346" s="1743" t="s">
        <v>1903</v>
      </c>
      <c r="CA346" s="505"/>
      <c r="CB346" s="505"/>
      <c r="CC346" s="505"/>
      <c r="CD346" s="505"/>
      <c r="CE346" s="505"/>
      <c r="CF346" s="505"/>
      <c r="CG346" s="505"/>
      <c r="CH346" s="505"/>
      <c r="CI346" s="505"/>
      <c r="CJ346" s="505"/>
      <c r="CK346" s="505"/>
      <c r="CL346" s="505"/>
      <c r="CM346" s="505"/>
      <c r="CN346" s="505"/>
      <c r="CO346" s="505"/>
      <c r="CP346" s="505"/>
      <c r="CQ346" s="505"/>
      <c r="CR346" s="505"/>
      <c r="CS346" s="505"/>
      <c r="CT346" s="505"/>
      <c r="CU346" s="505"/>
      <c r="CV346" s="505"/>
      <c r="CW346" s="505"/>
      <c r="CX346" s="505"/>
      <c r="CY346" s="505"/>
      <c r="CZ346" s="505"/>
    </row>
    <row r="347" spans="1:104" ht="14.25" customHeight="1" x14ac:dyDescent="0.25">
      <c r="A347" s="3151" t="s">
        <v>1689</v>
      </c>
      <c r="B347" s="3152"/>
      <c r="C347" s="126"/>
      <c r="D347" s="127"/>
      <c r="E347" s="1840"/>
      <c r="CA347" s="505"/>
      <c r="CB347" s="505"/>
      <c r="CC347" s="505"/>
      <c r="CD347" s="505"/>
      <c r="CE347" s="505"/>
      <c r="CF347" s="505"/>
      <c r="CG347" s="505"/>
      <c r="CH347" s="505"/>
      <c r="CI347" s="505"/>
      <c r="CJ347" s="505"/>
      <c r="CK347" s="505"/>
      <c r="CL347" s="505"/>
      <c r="CM347" s="505"/>
      <c r="CN347" s="505"/>
      <c r="CO347" s="505"/>
      <c r="CP347" s="505"/>
      <c r="CQ347" s="505"/>
      <c r="CR347" s="505"/>
      <c r="CS347" s="505"/>
      <c r="CT347" s="505"/>
      <c r="CU347" s="505"/>
      <c r="CV347" s="505"/>
      <c r="CW347" s="505"/>
      <c r="CX347" s="505"/>
      <c r="CY347" s="505"/>
      <c r="CZ347" s="505"/>
    </row>
    <row r="348" spans="1:104" ht="14.25" customHeight="1" x14ac:dyDescent="0.25">
      <c r="A348" s="3156" t="s">
        <v>1904</v>
      </c>
      <c r="B348" s="3157"/>
      <c r="C348" s="355"/>
      <c r="D348" s="452"/>
      <c r="E348" s="2057"/>
      <c r="CA348" s="505"/>
      <c r="CB348" s="505"/>
      <c r="CC348" s="505"/>
      <c r="CD348" s="505"/>
      <c r="CE348" s="505"/>
      <c r="CF348" s="505"/>
      <c r="CG348" s="505"/>
      <c r="CH348" s="505"/>
      <c r="CI348" s="505"/>
      <c r="CJ348" s="505"/>
      <c r="CK348" s="505"/>
      <c r="CL348" s="505"/>
      <c r="CM348" s="505"/>
      <c r="CN348" s="505"/>
      <c r="CO348" s="505"/>
      <c r="CP348" s="505"/>
      <c r="CQ348" s="505"/>
      <c r="CR348" s="505"/>
      <c r="CS348" s="505"/>
      <c r="CT348" s="505"/>
      <c r="CU348" s="505"/>
      <c r="CV348" s="505"/>
      <c r="CW348" s="505"/>
      <c r="CX348" s="505"/>
      <c r="CY348" s="505"/>
      <c r="CZ348" s="505"/>
    </row>
    <row r="349" spans="1:104" ht="14.25" customHeight="1" x14ac:dyDescent="0.25">
      <c r="A349" s="3214" t="s">
        <v>1905</v>
      </c>
      <c r="B349" s="3157"/>
      <c r="C349" s="355"/>
      <c r="D349" s="452"/>
      <c r="E349" s="2057"/>
      <c r="CA349" s="505"/>
      <c r="CB349" s="505"/>
      <c r="CC349" s="505"/>
      <c r="CD349" s="505"/>
      <c r="CE349" s="505"/>
      <c r="CF349" s="505"/>
      <c r="CG349" s="505"/>
      <c r="CH349" s="505"/>
      <c r="CI349" s="505"/>
      <c r="CJ349" s="505"/>
      <c r="CK349" s="505"/>
      <c r="CL349" s="505"/>
      <c r="CM349" s="505"/>
      <c r="CN349" s="505"/>
      <c r="CO349" s="505"/>
      <c r="CP349" s="505"/>
      <c r="CQ349" s="505"/>
      <c r="CR349" s="505"/>
      <c r="CS349" s="505"/>
      <c r="CT349" s="505"/>
      <c r="CU349" s="505"/>
      <c r="CV349" s="505"/>
      <c r="CW349" s="505"/>
      <c r="CX349" s="505"/>
      <c r="CY349" s="505"/>
      <c r="CZ349" s="505"/>
    </row>
    <row r="350" spans="1:104" ht="14.25" customHeight="1" x14ac:dyDescent="0.25">
      <c r="A350" s="3156" t="s">
        <v>1694</v>
      </c>
      <c r="B350" s="3157"/>
      <c r="C350" s="355"/>
      <c r="D350" s="452"/>
      <c r="E350" s="2057"/>
      <c r="CA350" s="505"/>
      <c r="CB350" s="505"/>
      <c r="CC350" s="505"/>
      <c r="CD350" s="505"/>
      <c r="CE350" s="505"/>
      <c r="CF350" s="505"/>
      <c r="CG350" s="505"/>
      <c r="CH350" s="505"/>
      <c r="CI350" s="505"/>
      <c r="CJ350" s="505"/>
      <c r="CK350" s="505"/>
      <c r="CL350" s="505"/>
      <c r="CM350" s="505"/>
      <c r="CN350" s="505"/>
      <c r="CO350" s="505"/>
      <c r="CP350" s="505"/>
      <c r="CQ350" s="505"/>
      <c r="CR350" s="505"/>
      <c r="CS350" s="505"/>
      <c r="CT350" s="505"/>
      <c r="CU350" s="505"/>
      <c r="CV350" s="505"/>
      <c r="CW350" s="505"/>
      <c r="CX350" s="505"/>
      <c r="CY350" s="505"/>
      <c r="CZ350" s="505"/>
    </row>
    <row r="351" spans="1:104" ht="14.25" customHeight="1" x14ac:dyDescent="0.25">
      <c r="A351" s="3156" t="s">
        <v>1696</v>
      </c>
      <c r="B351" s="3157"/>
      <c r="C351" s="355"/>
      <c r="D351" s="452"/>
      <c r="E351" s="2057"/>
      <c r="CA351" s="505"/>
      <c r="CB351" s="505"/>
      <c r="CC351" s="505"/>
      <c r="CD351" s="505"/>
      <c r="CE351" s="505"/>
      <c r="CF351" s="505"/>
      <c r="CG351" s="505"/>
      <c r="CH351" s="505"/>
      <c r="CI351" s="505"/>
      <c r="CJ351" s="505"/>
      <c r="CK351" s="505"/>
      <c r="CL351" s="505"/>
      <c r="CM351" s="505"/>
      <c r="CN351" s="505"/>
      <c r="CO351" s="505"/>
      <c r="CP351" s="505"/>
      <c r="CQ351" s="505"/>
      <c r="CR351" s="505"/>
      <c r="CS351" s="505"/>
      <c r="CT351" s="505"/>
      <c r="CU351" s="505"/>
      <c r="CV351" s="505"/>
      <c r="CW351" s="505"/>
      <c r="CX351" s="505"/>
      <c r="CY351" s="505"/>
      <c r="CZ351" s="505"/>
    </row>
    <row r="352" spans="1:104" ht="14.25" customHeight="1" x14ac:dyDescent="0.25">
      <c r="A352" s="3156" t="s">
        <v>1906</v>
      </c>
      <c r="B352" s="3157"/>
      <c r="C352" s="355"/>
      <c r="D352" s="452"/>
      <c r="E352" s="2057"/>
      <c r="CA352" s="505"/>
      <c r="CB352" s="505"/>
      <c r="CC352" s="505"/>
      <c r="CD352" s="505"/>
      <c r="CE352" s="505"/>
      <c r="CF352" s="505"/>
      <c r="CG352" s="505"/>
      <c r="CH352" s="505"/>
      <c r="CI352" s="505"/>
      <c r="CJ352" s="505"/>
      <c r="CK352" s="505"/>
      <c r="CL352" s="505"/>
      <c r="CM352" s="505"/>
      <c r="CN352" s="505"/>
      <c r="CO352" s="505"/>
      <c r="CP352" s="505"/>
      <c r="CQ352" s="505"/>
      <c r="CR352" s="505"/>
      <c r="CS352" s="505"/>
      <c r="CT352" s="505"/>
      <c r="CU352" s="505"/>
      <c r="CV352" s="505"/>
      <c r="CW352" s="505"/>
      <c r="CX352" s="505"/>
      <c r="CY352" s="505"/>
      <c r="CZ352" s="505"/>
    </row>
    <row r="353" spans="1:104" ht="14.25" customHeight="1" x14ac:dyDescent="0.25">
      <c r="A353" s="3156" t="s">
        <v>1693</v>
      </c>
      <c r="B353" s="3157"/>
      <c r="C353" s="355"/>
      <c r="D353" s="452"/>
      <c r="E353" s="2057"/>
      <c r="CA353" s="505"/>
      <c r="CB353" s="505"/>
      <c r="CC353" s="505"/>
      <c r="CD353" s="505"/>
      <c r="CE353" s="505"/>
      <c r="CF353" s="505"/>
      <c r="CG353" s="505"/>
      <c r="CH353" s="505"/>
      <c r="CI353" s="505"/>
      <c r="CJ353" s="505"/>
      <c r="CK353" s="505"/>
      <c r="CL353" s="505"/>
      <c r="CM353" s="505"/>
      <c r="CN353" s="505"/>
      <c r="CO353" s="505"/>
      <c r="CP353" s="505"/>
      <c r="CQ353" s="505"/>
      <c r="CR353" s="505"/>
      <c r="CS353" s="505"/>
      <c r="CT353" s="505"/>
      <c r="CU353" s="505"/>
      <c r="CV353" s="505"/>
      <c r="CW353" s="505"/>
      <c r="CX353" s="505"/>
      <c r="CY353" s="505"/>
      <c r="CZ353" s="505"/>
    </row>
    <row r="354" spans="1:104" ht="21" customHeight="1" x14ac:dyDescent="0.25">
      <c r="A354" s="3403" t="s">
        <v>1907</v>
      </c>
      <c r="B354" s="3157"/>
      <c r="C354" s="355"/>
      <c r="D354" s="452"/>
      <c r="E354" s="2057"/>
      <c r="CA354" s="505"/>
      <c r="CB354" s="505"/>
      <c r="CC354" s="505"/>
      <c r="CD354" s="505"/>
      <c r="CE354" s="505"/>
      <c r="CF354" s="505"/>
      <c r="CG354" s="505"/>
      <c r="CH354" s="505"/>
      <c r="CI354" s="505"/>
      <c r="CJ354" s="505"/>
      <c r="CK354" s="505"/>
      <c r="CL354" s="505"/>
      <c r="CM354" s="505"/>
      <c r="CN354" s="505"/>
      <c r="CO354" s="505"/>
      <c r="CP354" s="505"/>
      <c r="CQ354" s="505"/>
      <c r="CR354" s="505"/>
      <c r="CS354" s="505"/>
      <c r="CT354" s="505"/>
      <c r="CU354" s="505"/>
      <c r="CV354" s="505"/>
      <c r="CW354" s="505"/>
      <c r="CX354" s="505"/>
      <c r="CY354" s="505"/>
      <c r="CZ354" s="505"/>
    </row>
    <row r="355" spans="1:104" ht="14.25" customHeight="1" x14ac:dyDescent="0.25">
      <c r="A355" s="3403" t="s">
        <v>1697</v>
      </c>
      <c r="B355" s="3157"/>
      <c r="C355" s="355"/>
      <c r="D355" s="452"/>
      <c r="E355" s="2057"/>
      <c r="CA355" s="505"/>
      <c r="CB355" s="505"/>
      <c r="CC355" s="505"/>
      <c r="CD355" s="505"/>
      <c r="CE355" s="505"/>
      <c r="CF355" s="505"/>
      <c r="CG355" s="505"/>
      <c r="CH355" s="505"/>
      <c r="CI355" s="505"/>
      <c r="CJ355" s="505"/>
      <c r="CK355" s="505"/>
      <c r="CL355" s="505"/>
      <c r="CM355" s="505"/>
      <c r="CN355" s="505"/>
      <c r="CO355" s="505"/>
      <c r="CP355" s="505"/>
      <c r="CQ355" s="505"/>
      <c r="CR355" s="505"/>
      <c r="CS355" s="505"/>
      <c r="CT355" s="505"/>
      <c r="CU355" s="505"/>
      <c r="CV355" s="505"/>
      <c r="CW355" s="505"/>
      <c r="CX355" s="505"/>
      <c r="CY355" s="505"/>
      <c r="CZ355" s="505"/>
    </row>
    <row r="356" spans="1:104" ht="14.25" customHeight="1" x14ac:dyDescent="0.25">
      <c r="A356" s="3403" t="s">
        <v>1698</v>
      </c>
      <c r="B356" s="3157"/>
      <c r="C356" s="355"/>
      <c r="D356" s="452"/>
      <c r="E356" s="2057"/>
      <c r="CA356" s="505"/>
      <c r="CB356" s="505"/>
      <c r="CC356" s="505"/>
      <c r="CD356" s="505"/>
      <c r="CE356" s="505"/>
      <c r="CF356" s="505"/>
      <c r="CG356" s="505"/>
      <c r="CH356" s="505"/>
      <c r="CI356" s="505"/>
      <c r="CJ356" s="505"/>
      <c r="CK356" s="505"/>
      <c r="CL356" s="505"/>
      <c r="CM356" s="505"/>
      <c r="CN356" s="505"/>
      <c r="CO356" s="505"/>
      <c r="CP356" s="505"/>
      <c r="CQ356" s="505"/>
      <c r="CR356" s="505"/>
      <c r="CS356" s="505"/>
      <c r="CT356" s="505"/>
      <c r="CU356" s="505"/>
      <c r="CV356" s="505"/>
      <c r="CW356" s="505"/>
      <c r="CX356" s="505"/>
      <c r="CY356" s="505"/>
      <c r="CZ356" s="505"/>
    </row>
    <row r="357" spans="1:104" ht="14.25" customHeight="1" x14ac:dyDescent="0.25">
      <c r="A357" s="3410" t="s">
        <v>1908</v>
      </c>
      <c r="B357" s="3205"/>
      <c r="C357" s="131"/>
      <c r="D357" s="132"/>
      <c r="E357" s="1847"/>
      <c r="CA357" s="505"/>
      <c r="CB357" s="505"/>
      <c r="CC357" s="505"/>
      <c r="CD357" s="505"/>
      <c r="CE357" s="505"/>
      <c r="CF357" s="505"/>
      <c r="CG357" s="505"/>
      <c r="CH357" s="505"/>
      <c r="CI357" s="505"/>
      <c r="CJ357" s="505"/>
      <c r="CK357" s="505"/>
      <c r="CL357" s="505"/>
      <c r="CM357" s="505"/>
      <c r="CN357" s="505"/>
      <c r="CO357" s="505"/>
      <c r="CP357" s="505"/>
      <c r="CQ357" s="505"/>
      <c r="CR357" s="505"/>
      <c r="CS357" s="505"/>
      <c r="CT357" s="505"/>
      <c r="CU357" s="505"/>
      <c r="CV357" s="505"/>
      <c r="CW357" s="505"/>
      <c r="CX357" s="505"/>
      <c r="CY357" s="505"/>
      <c r="CZ357" s="505"/>
    </row>
    <row r="358" spans="1:104" ht="14.25" customHeight="1" x14ac:dyDescent="0.25">
      <c r="CA358" s="505"/>
      <c r="CB358" s="505"/>
      <c r="CC358" s="505"/>
      <c r="CD358" s="505"/>
      <c r="CE358" s="505"/>
      <c r="CF358" s="505"/>
      <c r="CG358" s="505"/>
      <c r="CH358" s="505"/>
      <c r="CI358" s="505"/>
      <c r="CJ358" s="505"/>
      <c r="CK358" s="505"/>
      <c r="CL358" s="505"/>
      <c r="CM358" s="505"/>
      <c r="CN358" s="505"/>
      <c r="CO358" s="505"/>
      <c r="CP358" s="505"/>
      <c r="CQ358" s="505"/>
      <c r="CR358" s="505"/>
      <c r="CS358" s="505"/>
      <c r="CT358" s="505"/>
      <c r="CU358" s="505"/>
      <c r="CV358" s="505"/>
      <c r="CW358" s="505"/>
      <c r="CX358" s="505"/>
      <c r="CY358" s="505"/>
      <c r="CZ358" s="505"/>
    </row>
    <row r="359" spans="1:104" ht="14.25" customHeight="1" x14ac:dyDescent="0.25">
      <c r="CA359" s="505"/>
      <c r="CB359" s="505"/>
      <c r="CC359" s="505"/>
      <c r="CD359" s="505"/>
      <c r="CE359" s="505"/>
      <c r="CF359" s="505"/>
      <c r="CG359" s="505"/>
      <c r="CH359" s="505"/>
      <c r="CI359" s="505"/>
      <c r="CJ359" s="505"/>
      <c r="CK359" s="505"/>
      <c r="CL359" s="505"/>
      <c r="CM359" s="505"/>
      <c r="CN359" s="505"/>
      <c r="CO359" s="505"/>
      <c r="CP359" s="505"/>
      <c r="CQ359" s="505"/>
      <c r="CR359" s="505"/>
      <c r="CS359" s="505"/>
      <c r="CT359" s="505"/>
      <c r="CU359" s="505"/>
      <c r="CV359" s="505"/>
      <c r="CW359" s="505"/>
      <c r="CX359" s="505"/>
      <c r="CY359" s="505"/>
      <c r="CZ359" s="505"/>
    </row>
    <row r="360" spans="1:104" ht="14.25" customHeight="1" x14ac:dyDescent="0.25">
      <c r="CA360" s="505"/>
      <c r="CB360" s="505"/>
      <c r="CC360" s="505"/>
      <c r="CD360" s="505"/>
      <c r="CE360" s="505"/>
      <c r="CF360" s="505"/>
      <c r="CG360" s="505"/>
      <c r="CH360" s="505"/>
      <c r="CI360" s="505"/>
      <c r="CJ360" s="505"/>
      <c r="CK360" s="505"/>
      <c r="CL360" s="505"/>
      <c r="CM360" s="505"/>
      <c r="CN360" s="505"/>
      <c r="CO360" s="505"/>
      <c r="CP360" s="505"/>
      <c r="CQ360" s="505"/>
      <c r="CR360" s="505"/>
      <c r="CS360" s="505"/>
      <c r="CT360" s="505"/>
      <c r="CU360" s="505"/>
      <c r="CV360" s="505"/>
      <c r="CW360" s="505"/>
      <c r="CX360" s="505"/>
      <c r="CY360" s="505"/>
      <c r="CZ360" s="505"/>
    </row>
    <row r="361" spans="1:104" ht="14.25" customHeight="1" x14ac:dyDescent="0.25">
      <c r="CA361" s="505"/>
      <c r="CB361" s="505"/>
      <c r="CC361" s="505"/>
      <c r="CD361" s="505"/>
      <c r="CE361" s="505"/>
      <c r="CF361" s="505"/>
      <c r="CG361" s="505"/>
      <c r="CH361" s="505"/>
      <c r="CI361" s="505"/>
      <c r="CJ361" s="505"/>
      <c r="CK361" s="505"/>
      <c r="CL361" s="505"/>
      <c r="CM361" s="505"/>
      <c r="CN361" s="505"/>
      <c r="CO361" s="505"/>
      <c r="CP361" s="505"/>
      <c r="CQ361" s="505"/>
      <c r="CR361" s="505"/>
      <c r="CS361" s="505"/>
      <c r="CT361" s="505"/>
      <c r="CU361" s="505"/>
      <c r="CV361" s="505"/>
      <c r="CW361" s="505"/>
      <c r="CX361" s="505"/>
      <c r="CY361" s="505"/>
      <c r="CZ361" s="505"/>
    </row>
    <row r="362" spans="1:104" ht="14.25" customHeight="1" x14ac:dyDescent="0.25">
      <c r="CA362" s="505"/>
      <c r="CB362" s="505"/>
      <c r="CC362" s="505"/>
      <c r="CD362" s="505"/>
      <c r="CE362" s="505"/>
      <c r="CF362" s="505"/>
      <c r="CG362" s="505"/>
      <c r="CH362" s="505"/>
      <c r="CI362" s="505"/>
      <c r="CJ362" s="505"/>
      <c r="CK362" s="505"/>
      <c r="CL362" s="505"/>
      <c r="CM362" s="505"/>
      <c r="CN362" s="505"/>
      <c r="CO362" s="505"/>
      <c r="CP362" s="505"/>
      <c r="CQ362" s="505"/>
      <c r="CR362" s="505"/>
      <c r="CS362" s="505"/>
      <c r="CT362" s="505"/>
      <c r="CU362" s="505"/>
      <c r="CV362" s="505"/>
      <c r="CW362" s="505"/>
      <c r="CX362" s="505"/>
      <c r="CY362" s="505"/>
      <c r="CZ362" s="505"/>
    </row>
    <row r="363" spans="1:104" ht="14.25" customHeight="1" x14ac:dyDescent="0.25">
      <c r="CA363" s="505"/>
      <c r="CB363" s="505"/>
      <c r="CC363" s="505"/>
      <c r="CD363" s="505"/>
      <c r="CE363" s="505"/>
      <c r="CF363" s="505"/>
      <c r="CG363" s="505"/>
      <c r="CH363" s="505"/>
      <c r="CI363" s="505"/>
      <c r="CJ363" s="505"/>
      <c r="CK363" s="505"/>
      <c r="CL363" s="505"/>
      <c r="CM363" s="505"/>
      <c r="CN363" s="505"/>
      <c r="CO363" s="505"/>
      <c r="CP363" s="505"/>
      <c r="CQ363" s="505"/>
      <c r="CR363" s="505"/>
      <c r="CS363" s="505"/>
      <c r="CT363" s="505"/>
      <c r="CU363" s="505"/>
      <c r="CV363" s="505"/>
      <c r="CW363" s="505"/>
      <c r="CX363" s="505"/>
      <c r="CY363" s="505"/>
      <c r="CZ363" s="505"/>
    </row>
    <row r="364" spans="1:104" ht="14.25" customHeight="1" x14ac:dyDescent="0.25">
      <c r="CA364" s="505"/>
      <c r="CB364" s="505"/>
      <c r="CC364" s="505"/>
      <c r="CD364" s="505"/>
      <c r="CE364" s="505"/>
      <c r="CF364" s="505"/>
      <c r="CG364" s="505"/>
      <c r="CH364" s="505"/>
      <c r="CI364" s="505"/>
      <c r="CJ364" s="505"/>
      <c r="CK364" s="505"/>
      <c r="CL364" s="505"/>
      <c r="CM364" s="505"/>
      <c r="CN364" s="505"/>
      <c r="CO364" s="505"/>
      <c r="CP364" s="505"/>
      <c r="CQ364" s="505"/>
      <c r="CR364" s="505"/>
      <c r="CS364" s="505"/>
      <c r="CT364" s="505"/>
      <c r="CU364" s="505"/>
      <c r="CV364" s="505"/>
      <c r="CW364" s="505"/>
      <c r="CX364" s="505"/>
      <c r="CY364" s="505"/>
      <c r="CZ364" s="505"/>
    </row>
    <row r="365" spans="1:104" ht="14.25" customHeight="1" x14ac:dyDescent="0.25">
      <c r="CA365" s="505"/>
      <c r="CB365" s="505"/>
      <c r="CC365" s="505"/>
      <c r="CD365" s="505"/>
      <c r="CE365" s="505"/>
      <c r="CF365" s="505"/>
      <c r="CG365" s="505"/>
      <c r="CH365" s="505"/>
      <c r="CI365" s="505"/>
      <c r="CJ365" s="505"/>
      <c r="CK365" s="505"/>
      <c r="CL365" s="505"/>
      <c r="CM365" s="505"/>
      <c r="CN365" s="505"/>
      <c r="CO365" s="505"/>
      <c r="CP365" s="505"/>
      <c r="CQ365" s="505"/>
      <c r="CR365" s="505"/>
      <c r="CS365" s="505"/>
      <c r="CT365" s="505"/>
      <c r="CU365" s="505"/>
      <c r="CV365" s="505"/>
      <c r="CW365" s="505"/>
      <c r="CX365" s="505"/>
      <c r="CY365" s="505"/>
      <c r="CZ365" s="505"/>
    </row>
    <row r="366" spans="1:104" ht="14.25" customHeight="1" x14ac:dyDescent="0.25">
      <c r="CA366" s="505"/>
      <c r="CB366" s="505"/>
      <c r="CC366" s="505"/>
      <c r="CD366" s="505"/>
      <c r="CE366" s="505"/>
      <c r="CF366" s="505"/>
      <c r="CG366" s="505"/>
      <c r="CH366" s="505"/>
      <c r="CI366" s="505"/>
      <c r="CJ366" s="505"/>
      <c r="CK366" s="505"/>
      <c r="CL366" s="505"/>
      <c r="CM366" s="505"/>
      <c r="CN366" s="505"/>
      <c r="CO366" s="505"/>
      <c r="CP366" s="505"/>
      <c r="CQ366" s="505"/>
      <c r="CR366" s="505"/>
      <c r="CS366" s="505"/>
      <c r="CT366" s="505"/>
      <c r="CU366" s="505"/>
      <c r="CV366" s="505"/>
      <c r="CW366" s="505"/>
      <c r="CX366" s="505"/>
      <c r="CY366" s="505"/>
      <c r="CZ366" s="505"/>
    </row>
    <row r="367" spans="1:104" ht="14.25" customHeight="1" x14ac:dyDescent="0.25">
      <c r="CA367" s="505"/>
      <c r="CB367" s="505"/>
      <c r="CC367" s="505"/>
      <c r="CD367" s="505"/>
      <c r="CE367" s="505"/>
      <c r="CF367" s="505"/>
      <c r="CG367" s="505"/>
      <c r="CH367" s="505"/>
      <c r="CI367" s="505"/>
      <c r="CJ367" s="505"/>
      <c r="CK367" s="505"/>
      <c r="CL367" s="505"/>
      <c r="CM367" s="505"/>
      <c r="CN367" s="505"/>
      <c r="CO367" s="505"/>
      <c r="CP367" s="505"/>
      <c r="CQ367" s="505"/>
      <c r="CR367" s="505"/>
      <c r="CS367" s="505"/>
      <c r="CT367" s="505"/>
      <c r="CU367" s="505"/>
      <c r="CV367" s="505"/>
      <c r="CW367" s="505"/>
      <c r="CX367" s="505"/>
      <c r="CY367" s="505"/>
      <c r="CZ367" s="505"/>
    </row>
    <row r="368" spans="1:104" ht="14.25" customHeight="1" x14ac:dyDescent="0.25">
      <c r="CA368" s="505"/>
      <c r="CB368" s="505"/>
      <c r="CC368" s="505"/>
      <c r="CD368" s="505"/>
      <c r="CE368" s="505"/>
      <c r="CF368" s="505"/>
      <c r="CG368" s="505"/>
      <c r="CH368" s="505"/>
      <c r="CI368" s="505"/>
      <c r="CJ368" s="505"/>
      <c r="CK368" s="505"/>
      <c r="CL368" s="505"/>
      <c r="CM368" s="505"/>
      <c r="CN368" s="505"/>
      <c r="CO368" s="505"/>
      <c r="CP368" s="505"/>
      <c r="CQ368" s="505"/>
      <c r="CR368" s="505"/>
      <c r="CS368" s="505"/>
      <c r="CT368" s="505"/>
      <c r="CU368" s="505"/>
      <c r="CV368" s="505"/>
      <c r="CW368" s="505"/>
      <c r="CX368" s="505"/>
      <c r="CY368" s="505"/>
      <c r="CZ368" s="505"/>
    </row>
    <row r="369" spans="1:104" ht="14.25" customHeight="1" x14ac:dyDescent="0.25">
      <c r="CA369" s="505"/>
      <c r="CB369" s="505"/>
      <c r="CC369" s="505"/>
      <c r="CD369" s="505"/>
      <c r="CE369" s="505"/>
      <c r="CF369" s="505"/>
      <c r="CG369" s="505"/>
      <c r="CH369" s="505"/>
      <c r="CI369" s="505"/>
      <c r="CJ369" s="505"/>
      <c r="CK369" s="505"/>
      <c r="CL369" s="505"/>
      <c r="CM369" s="505"/>
      <c r="CN369" s="505"/>
      <c r="CO369" s="505"/>
      <c r="CP369" s="505"/>
      <c r="CQ369" s="505"/>
      <c r="CR369" s="505"/>
      <c r="CS369" s="505"/>
      <c r="CT369" s="505"/>
      <c r="CU369" s="505"/>
      <c r="CV369" s="505"/>
      <c r="CW369" s="505"/>
      <c r="CX369" s="505"/>
      <c r="CY369" s="505"/>
      <c r="CZ369" s="505"/>
    </row>
    <row r="370" spans="1:104" ht="14.25" customHeight="1" x14ac:dyDescent="0.25">
      <c r="CA370" s="505"/>
      <c r="CB370" s="505"/>
      <c r="CC370" s="505"/>
      <c r="CD370" s="505"/>
      <c r="CE370" s="505"/>
      <c r="CF370" s="505"/>
      <c r="CG370" s="505"/>
      <c r="CH370" s="505"/>
      <c r="CI370" s="505"/>
      <c r="CJ370" s="505"/>
      <c r="CK370" s="505"/>
      <c r="CL370" s="505"/>
      <c r="CM370" s="505"/>
      <c r="CN370" s="505"/>
      <c r="CO370" s="505"/>
      <c r="CP370" s="505"/>
      <c r="CQ370" s="505"/>
      <c r="CR370" s="505"/>
      <c r="CS370" s="505"/>
      <c r="CT370" s="505"/>
      <c r="CU370" s="505"/>
      <c r="CV370" s="505"/>
      <c r="CW370" s="505"/>
      <c r="CX370" s="505"/>
      <c r="CY370" s="505"/>
      <c r="CZ370" s="505"/>
    </row>
    <row r="371" spans="1:104" ht="14.25" customHeight="1" x14ac:dyDescent="0.25">
      <c r="CA371" s="505"/>
      <c r="CB371" s="505"/>
      <c r="CC371" s="505"/>
      <c r="CD371" s="505"/>
      <c r="CE371" s="505"/>
      <c r="CF371" s="505"/>
      <c r="CG371" s="505"/>
      <c r="CH371" s="505"/>
      <c r="CI371" s="505"/>
      <c r="CJ371" s="505"/>
      <c r="CK371" s="505"/>
      <c r="CL371" s="505"/>
      <c r="CM371" s="505"/>
      <c r="CN371" s="505"/>
      <c r="CO371" s="505"/>
      <c r="CP371" s="505"/>
      <c r="CQ371" s="505"/>
      <c r="CR371" s="505"/>
      <c r="CS371" s="505"/>
      <c r="CT371" s="505"/>
      <c r="CU371" s="505"/>
      <c r="CV371" s="505"/>
      <c r="CW371" s="505"/>
      <c r="CX371" s="505"/>
      <c r="CY371" s="505"/>
      <c r="CZ371" s="505"/>
    </row>
    <row r="372" spans="1:104" ht="14.25" customHeight="1" x14ac:dyDescent="0.25">
      <c r="CA372" s="505"/>
      <c r="CB372" s="505"/>
      <c r="CC372" s="505"/>
      <c r="CD372" s="505"/>
      <c r="CE372" s="505"/>
      <c r="CF372" s="505"/>
      <c r="CG372" s="505"/>
      <c r="CH372" s="505"/>
      <c r="CI372" s="505"/>
      <c r="CJ372" s="505"/>
      <c r="CK372" s="505"/>
      <c r="CL372" s="505"/>
      <c r="CM372" s="505"/>
      <c r="CN372" s="505"/>
      <c r="CO372" s="505"/>
      <c r="CP372" s="505"/>
      <c r="CQ372" s="505"/>
      <c r="CR372" s="505"/>
      <c r="CS372" s="505"/>
      <c r="CT372" s="505"/>
      <c r="CU372" s="505"/>
      <c r="CV372" s="505"/>
      <c r="CW372" s="505"/>
      <c r="CX372" s="505"/>
      <c r="CY372" s="505"/>
      <c r="CZ372" s="505"/>
    </row>
    <row r="373" spans="1:104" ht="14.25" customHeight="1" x14ac:dyDescent="0.25">
      <c r="CA373" s="505"/>
      <c r="CB373" s="505"/>
      <c r="CC373" s="505"/>
      <c r="CD373" s="505"/>
      <c r="CE373" s="505"/>
      <c r="CF373" s="505"/>
      <c r="CG373" s="505"/>
      <c r="CH373" s="505"/>
      <c r="CI373" s="505"/>
      <c r="CJ373" s="505"/>
      <c r="CK373" s="505"/>
      <c r="CL373" s="505"/>
      <c r="CM373" s="505"/>
      <c r="CN373" s="505"/>
      <c r="CO373" s="505"/>
      <c r="CP373" s="505"/>
      <c r="CQ373" s="505"/>
      <c r="CR373" s="505"/>
      <c r="CS373" s="505"/>
      <c r="CT373" s="505"/>
      <c r="CU373" s="505"/>
      <c r="CV373" s="505"/>
      <c r="CW373" s="505"/>
      <c r="CX373" s="505"/>
      <c r="CY373" s="505"/>
      <c r="CZ373" s="505"/>
    </row>
    <row r="374" spans="1:104" ht="14.25" customHeight="1" x14ac:dyDescent="0.25">
      <c r="CA374" s="505"/>
      <c r="CB374" s="505"/>
      <c r="CC374" s="505"/>
      <c r="CD374" s="505"/>
      <c r="CE374" s="505"/>
      <c r="CF374" s="505"/>
      <c r="CG374" s="505"/>
      <c r="CH374" s="505"/>
      <c r="CI374" s="505"/>
      <c r="CJ374" s="505"/>
      <c r="CK374" s="505"/>
      <c r="CL374" s="505"/>
      <c r="CM374" s="505"/>
      <c r="CN374" s="505"/>
      <c r="CO374" s="505"/>
      <c r="CP374" s="505"/>
      <c r="CQ374" s="505"/>
      <c r="CR374" s="505"/>
      <c r="CS374" s="505"/>
      <c r="CT374" s="505"/>
      <c r="CU374" s="505"/>
      <c r="CV374" s="505"/>
      <c r="CW374" s="505"/>
      <c r="CX374" s="505"/>
      <c r="CY374" s="505"/>
      <c r="CZ374" s="505"/>
    </row>
    <row r="375" spans="1:104" ht="14.25" customHeight="1" x14ac:dyDescent="0.25">
      <c r="CA375" s="505"/>
      <c r="CB375" s="505"/>
      <c r="CC375" s="505"/>
      <c r="CD375" s="505"/>
      <c r="CE375" s="505"/>
      <c r="CF375" s="505"/>
      <c r="CG375" s="505"/>
      <c r="CH375" s="505"/>
      <c r="CI375" s="505"/>
      <c r="CJ375" s="505"/>
      <c r="CK375" s="505"/>
      <c r="CL375" s="505"/>
      <c r="CM375" s="505"/>
      <c r="CN375" s="505"/>
      <c r="CO375" s="505"/>
      <c r="CP375" s="505"/>
      <c r="CQ375" s="505"/>
      <c r="CR375" s="505"/>
      <c r="CS375" s="505"/>
      <c r="CT375" s="505"/>
      <c r="CU375" s="505"/>
      <c r="CV375" s="505"/>
      <c r="CW375" s="505"/>
      <c r="CX375" s="505"/>
      <c r="CY375" s="505"/>
      <c r="CZ375" s="505"/>
    </row>
    <row r="376" spans="1:104" ht="14.25" customHeight="1" x14ac:dyDescent="0.25">
      <c r="CA376" s="505"/>
      <c r="CB376" s="505"/>
      <c r="CC376" s="505"/>
      <c r="CD376" s="505"/>
      <c r="CE376" s="505"/>
      <c r="CF376" s="505"/>
      <c r="CG376" s="505"/>
      <c r="CH376" s="505"/>
      <c r="CI376" s="505"/>
      <c r="CJ376" s="505"/>
      <c r="CK376" s="505"/>
      <c r="CL376" s="505"/>
      <c r="CM376" s="505"/>
      <c r="CN376" s="505"/>
      <c r="CO376" s="505"/>
      <c r="CP376" s="505"/>
      <c r="CQ376" s="505"/>
      <c r="CR376" s="505"/>
      <c r="CS376" s="505"/>
      <c r="CT376" s="505"/>
      <c r="CU376" s="505"/>
      <c r="CV376" s="505"/>
      <c r="CW376" s="505"/>
      <c r="CX376" s="505"/>
      <c r="CY376" s="505"/>
      <c r="CZ376" s="505"/>
    </row>
    <row r="377" spans="1:104" ht="14.25" customHeight="1" x14ac:dyDescent="0.25">
      <c r="CA377" s="505"/>
      <c r="CB377" s="505"/>
      <c r="CC377" s="505"/>
      <c r="CD377" s="505"/>
      <c r="CE377" s="505"/>
      <c r="CF377" s="505"/>
      <c r="CG377" s="505"/>
      <c r="CH377" s="505"/>
      <c r="CI377" s="505"/>
      <c r="CJ377" s="505"/>
      <c r="CK377" s="505"/>
      <c r="CL377" s="505"/>
      <c r="CM377" s="505"/>
      <c r="CN377" s="505"/>
      <c r="CO377" s="505"/>
      <c r="CP377" s="505"/>
      <c r="CQ377" s="505"/>
      <c r="CR377" s="505"/>
      <c r="CS377" s="505"/>
      <c r="CT377" s="505"/>
      <c r="CU377" s="505"/>
      <c r="CV377" s="505"/>
      <c r="CW377" s="505"/>
      <c r="CX377" s="505"/>
      <c r="CY377" s="505"/>
      <c r="CZ377" s="505"/>
    </row>
    <row r="378" spans="1:104" ht="14.25" customHeight="1" x14ac:dyDescent="0.25">
      <c r="CA378" s="505"/>
      <c r="CB378" s="505"/>
      <c r="CC378" s="505"/>
      <c r="CD378" s="505"/>
      <c r="CE378" s="505"/>
      <c r="CF378" s="505"/>
      <c r="CG378" s="505"/>
      <c r="CH378" s="505"/>
      <c r="CI378" s="505"/>
      <c r="CJ378" s="505"/>
      <c r="CK378" s="505"/>
      <c r="CL378" s="505"/>
      <c r="CM378" s="505"/>
      <c r="CN378" s="505"/>
      <c r="CO378" s="505"/>
      <c r="CP378" s="505"/>
      <c r="CQ378" s="505"/>
      <c r="CR378" s="505"/>
      <c r="CS378" s="505"/>
      <c r="CT378" s="505"/>
      <c r="CU378" s="505"/>
      <c r="CV378" s="505"/>
      <c r="CW378" s="505"/>
      <c r="CX378" s="505"/>
      <c r="CY378" s="505"/>
      <c r="CZ378" s="505"/>
    </row>
    <row r="379" spans="1:104" ht="14.25" customHeight="1" x14ac:dyDescent="0.25">
      <c r="CA379" s="505"/>
      <c r="CB379" s="505"/>
      <c r="CC379" s="505"/>
      <c r="CD379" s="505"/>
      <c r="CE379" s="505"/>
      <c r="CF379" s="505"/>
      <c r="CG379" s="505"/>
      <c r="CH379" s="505"/>
      <c r="CI379" s="505"/>
      <c r="CJ379" s="505"/>
      <c r="CK379" s="505"/>
      <c r="CL379" s="505"/>
      <c r="CM379" s="505"/>
      <c r="CN379" s="505"/>
      <c r="CO379" s="505"/>
      <c r="CP379" s="505"/>
      <c r="CQ379" s="505"/>
      <c r="CR379" s="505"/>
      <c r="CS379" s="505"/>
      <c r="CT379" s="505"/>
      <c r="CU379" s="505"/>
      <c r="CV379" s="505"/>
      <c r="CW379" s="505"/>
      <c r="CX379" s="505"/>
      <c r="CY379" s="505"/>
      <c r="CZ379" s="505"/>
    </row>
    <row r="380" spans="1:104" ht="14.25" customHeight="1" x14ac:dyDescent="0.25">
      <c r="CA380" s="505"/>
      <c r="CB380" s="505"/>
      <c r="CC380" s="505"/>
      <c r="CD380" s="505"/>
      <c r="CE380" s="505"/>
      <c r="CF380" s="505"/>
      <c r="CG380" s="505"/>
      <c r="CH380" s="505"/>
      <c r="CI380" s="505"/>
      <c r="CJ380" s="505"/>
      <c r="CK380" s="505"/>
      <c r="CL380" s="505"/>
      <c r="CM380" s="505"/>
      <c r="CN380" s="505"/>
      <c r="CO380" s="505"/>
      <c r="CP380" s="505"/>
      <c r="CQ380" s="505"/>
      <c r="CR380" s="505"/>
      <c r="CS380" s="505"/>
      <c r="CT380" s="505"/>
      <c r="CU380" s="505"/>
      <c r="CV380" s="505"/>
      <c r="CW380" s="505"/>
      <c r="CX380" s="505"/>
      <c r="CY380" s="505"/>
      <c r="CZ380" s="505"/>
    </row>
    <row r="381" spans="1:104" ht="14.25" customHeight="1" x14ac:dyDescent="0.25">
      <c r="CA381" s="505"/>
      <c r="CB381" s="505"/>
      <c r="CC381" s="505"/>
      <c r="CD381" s="505"/>
      <c r="CE381" s="505"/>
      <c r="CF381" s="505"/>
      <c r="CG381" s="505"/>
      <c r="CH381" s="505"/>
      <c r="CI381" s="505"/>
      <c r="CJ381" s="505"/>
      <c r="CK381" s="505"/>
      <c r="CL381" s="505"/>
      <c r="CM381" s="505"/>
      <c r="CN381" s="505"/>
      <c r="CO381" s="505"/>
      <c r="CP381" s="505"/>
      <c r="CQ381" s="505"/>
      <c r="CR381" s="505"/>
      <c r="CS381" s="505"/>
      <c r="CT381" s="505"/>
      <c r="CU381" s="505"/>
      <c r="CV381" s="505"/>
      <c r="CW381" s="505"/>
      <c r="CX381" s="505"/>
      <c r="CY381" s="505"/>
      <c r="CZ381" s="505"/>
    </row>
    <row r="382" spans="1:104" ht="14.25" customHeight="1" x14ac:dyDescent="0.25">
      <c r="CA382" s="505"/>
      <c r="CB382" s="505"/>
      <c r="CC382" s="505"/>
      <c r="CD382" s="505"/>
      <c r="CE382" s="505"/>
      <c r="CF382" s="505"/>
      <c r="CG382" s="505"/>
      <c r="CH382" s="505"/>
      <c r="CI382" s="505"/>
      <c r="CJ382" s="505"/>
      <c r="CK382" s="505"/>
      <c r="CL382" s="505"/>
      <c r="CM382" s="505"/>
      <c r="CN382" s="505"/>
      <c r="CO382" s="505"/>
      <c r="CP382" s="505"/>
      <c r="CQ382" s="505"/>
      <c r="CR382" s="505"/>
      <c r="CS382" s="505"/>
      <c r="CT382" s="505"/>
      <c r="CU382" s="505"/>
      <c r="CV382" s="505"/>
      <c r="CW382" s="505"/>
      <c r="CX382" s="505"/>
      <c r="CY382" s="505"/>
      <c r="CZ382" s="505"/>
    </row>
    <row r="383" spans="1:104" ht="14.25" customHeight="1" x14ac:dyDescent="0.25">
      <c r="CA383" s="505"/>
      <c r="CB383" s="505"/>
      <c r="CC383" s="505"/>
      <c r="CD383" s="505"/>
      <c r="CE383" s="505"/>
      <c r="CF383" s="505"/>
      <c r="CG383" s="505"/>
      <c r="CH383" s="505"/>
      <c r="CI383" s="505"/>
      <c r="CJ383" s="505"/>
      <c r="CK383" s="505"/>
      <c r="CL383" s="505"/>
      <c r="CM383" s="505"/>
      <c r="CN383" s="505"/>
      <c r="CO383" s="505"/>
      <c r="CP383" s="505"/>
      <c r="CQ383" s="505"/>
      <c r="CR383" s="505"/>
      <c r="CS383" s="505"/>
      <c r="CT383" s="505"/>
      <c r="CU383" s="505"/>
      <c r="CV383" s="505"/>
      <c r="CW383" s="505"/>
      <c r="CX383" s="505"/>
      <c r="CY383" s="505"/>
      <c r="CZ383" s="505"/>
    </row>
    <row r="384" spans="1:104" ht="14.25" hidden="1" customHeight="1" x14ac:dyDescent="0.25">
      <c r="A384" s="2333">
        <f>SUM(D12:D17,D21:D38,D44:D67,D71:D81,I71:I81,D85:D86,D91:D143,B148:B158,I148:I158,D163:D174,D179:D200,D202:D226,D231:D234,D241:D245,D250:D335,D340:D344,C347:E357)</f>
        <v>3899</v>
      </c>
      <c r="B384" s="2334">
        <f>SUM(CO12:CZ344)</f>
        <v>0</v>
      </c>
      <c r="CA384" s="505"/>
      <c r="CB384" s="505"/>
      <c r="CC384" s="505"/>
      <c r="CD384" s="505"/>
      <c r="CE384" s="505"/>
      <c r="CF384" s="505"/>
      <c r="CG384" s="505"/>
      <c r="CH384" s="505"/>
      <c r="CI384" s="505"/>
      <c r="CJ384" s="505"/>
      <c r="CK384" s="505"/>
      <c r="CL384" s="505"/>
      <c r="CM384" s="505"/>
      <c r="CN384" s="505"/>
      <c r="CO384" s="505"/>
      <c r="CP384" s="505"/>
      <c r="CQ384" s="505"/>
      <c r="CR384" s="505"/>
      <c r="CS384" s="505"/>
      <c r="CT384" s="505"/>
      <c r="CU384" s="505"/>
      <c r="CV384" s="505"/>
      <c r="CW384" s="505"/>
      <c r="CX384" s="505"/>
      <c r="CY384" s="505"/>
      <c r="CZ384" s="505"/>
    </row>
  </sheetData>
  <mergeCells count="563">
    <mergeCell ref="AK338:AL338"/>
    <mergeCell ref="AM338:AN338"/>
    <mergeCell ref="G337:AP337"/>
    <mergeCell ref="AQ337:AQ339"/>
    <mergeCell ref="AR337:AR339"/>
    <mergeCell ref="I338:J338"/>
    <mergeCell ref="K338:L338"/>
    <mergeCell ref="M338:N338"/>
    <mergeCell ref="O338:P338"/>
    <mergeCell ref="AO338:A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I238:I240"/>
    <mergeCell ref="J238:J240"/>
    <mergeCell ref="K238:K240"/>
    <mergeCell ref="A232:C232"/>
    <mergeCell ref="A233:C233"/>
    <mergeCell ref="A234:C234"/>
    <mergeCell ref="A235:C235"/>
    <mergeCell ref="A236:C236"/>
    <mergeCell ref="A238:C240"/>
    <mergeCell ref="D238:F239"/>
    <mergeCell ref="AE228:AE230"/>
    <mergeCell ref="AF228:AF230"/>
    <mergeCell ref="AA229:AB229"/>
    <mergeCell ref="B217:B219"/>
    <mergeCell ref="B220:B221"/>
    <mergeCell ref="B222:B223"/>
    <mergeCell ref="B224:B226"/>
    <mergeCell ref="A228:C230"/>
    <mergeCell ref="D228:F229"/>
    <mergeCell ref="A217:A219"/>
    <mergeCell ref="A220:A221"/>
    <mergeCell ref="A222:A226"/>
    <mergeCell ref="S229:T229"/>
    <mergeCell ref="U229:V229"/>
    <mergeCell ref="W229:X229"/>
    <mergeCell ref="Y229:Z229"/>
    <mergeCell ref="W161:X161"/>
    <mergeCell ref="Y161:Z161"/>
    <mergeCell ref="G228:AB228"/>
    <mergeCell ref="AC228:AC230"/>
    <mergeCell ref="AD228:AD230"/>
    <mergeCell ref="K177:L177"/>
    <mergeCell ref="M177:N177"/>
    <mergeCell ref="O177:P177"/>
    <mergeCell ref="Q177:R177"/>
    <mergeCell ref="G229:H229"/>
    <mergeCell ref="I229:J229"/>
    <mergeCell ref="K229:L229"/>
    <mergeCell ref="M229:N229"/>
    <mergeCell ref="O229:P229"/>
    <mergeCell ref="Q229:R229"/>
    <mergeCell ref="K161:L161"/>
    <mergeCell ref="M161:N161"/>
    <mergeCell ref="O161:P161"/>
    <mergeCell ref="Q161:R161"/>
    <mergeCell ref="U161:V161"/>
    <mergeCell ref="AA161:AB161"/>
    <mergeCell ref="AC161:AD161"/>
    <mergeCell ref="A170:B170"/>
    <mergeCell ref="A171:C171"/>
    <mergeCell ref="A172:C172"/>
    <mergeCell ref="G176:AP176"/>
    <mergeCell ref="AQ176:AQ178"/>
    <mergeCell ref="AR176:AR178"/>
    <mergeCell ref="AS176:AS178"/>
    <mergeCell ref="AI161:AJ161"/>
    <mergeCell ref="AK161:AL161"/>
    <mergeCell ref="A160:C162"/>
    <mergeCell ref="D160:F161"/>
    <mergeCell ref="G160:AP160"/>
    <mergeCell ref="AQ160:AQ162"/>
    <mergeCell ref="AR160:AR162"/>
    <mergeCell ref="AS160:AS162"/>
    <mergeCell ref="A163:C163"/>
    <mergeCell ref="A164:C164"/>
    <mergeCell ref="A165:C165"/>
    <mergeCell ref="A166:C166"/>
    <mergeCell ref="A167:C167"/>
    <mergeCell ref="A168:C168"/>
    <mergeCell ref="A169:C169"/>
    <mergeCell ref="G177:H177"/>
    <mergeCell ref="I177:J177"/>
    <mergeCell ref="AW160:AW162"/>
    <mergeCell ref="AX160:AX162"/>
    <mergeCell ref="AM161:AN161"/>
    <mergeCell ref="AO161:AP161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T160:AT162"/>
    <mergeCell ref="AT176:AT178"/>
    <mergeCell ref="AU176:AU178"/>
    <mergeCell ref="AV176:AV178"/>
    <mergeCell ref="AW176:AW178"/>
    <mergeCell ref="AX176:AX178"/>
    <mergeCell ref="AG161:AH161"/>
    <mergeCell ref="S161:T161"/>
    <mergeCell ref="AU145:AU147"/>
    <mergeCell ref="AV145:AV147"/>
    <mergeCell ref="AW145:AW147"/>
    <mergeCell ref="AX145:AX147"/>
    <mergeCell ref="J145:J147"/>
    <mergeCell ref="K145:K147"/>
    <mergeCell ref="L145:L147"/>
    <mergeCell ref="M145:M147"/>
    <mergeCell ref="N145:N147"/>
    <mergeCell ref="AQ145:AQ147"/>
    <mergeCell ref="AR145:AR147"/>
    <mergeCell ref="C145:C147"/>
    <mergeCell ref="D145:D147"/>
    <mergeCell ref="E145:E147"/>
    <mergeCell ref="F145:F147"/>
    <mergeCell ref="G145:G147"/>
    <mergeCell ref="H145:H147"/>
    <mergeCell ref="I145:I147"/>
    <mergeCell ref="AS145:AS147"/>
    <mergeCell ref="AT145:AT147"/>
    <mergeCell ref="B322:C322"/>
    <mergeCell ref="B323:C323"/>
    <mergeCell ref="B324:C324"/>
    <mergeCell ref="B325:C325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29:C129"/>
    <mergeCell ref="B298:C298"/>
    <mergeCell ref="A300:A305"/>
    <mergeCell ref="B300:C300"/>
    <mergeCell ref="B301:C301"/>
    <mergeCell ref="B302:C302"/>
    <mergeCell ref="B311:C311"/>
    <mergeCell ref="B309:C309"/>
    <mergeCell ref="B310:C310"/>
    <mergeCell ref="B321:C321"/>
    <mergeCell ref="B319:C319"/>
    <mergeCell ref="B320:C320"/>
    <mergeCell ref="B312:C312"/>
    <mergeCell ref="B313:C313"/>
    <mergeCell ref="B314:C314"/>
    <mergeCell ref="B315:C315"/>
    <mergeCell ref="B316:C316"/>
    <mergeCell ref="B317:C317"/>
    <mergeCell ref="B318:C318"/>
    <mergeCell ref="A357:B357"/>
    <mergeCell ref="A346:B346"/>
    <mergeCell ref="A347:B347"/>
    <mergeCell ref="A348:B348"/>
    <mergeCell ref="A349:B349"/>
    <mergeCell ref="A350:B350"/>
    <mergeCell ref="A351:B351"/>
    <mergeCell ref="A352:B352"/>
    <mergeCell ref="B290:C290"/>
    <mergeCell ref="B291:C291"/>
    <mergeCell ref="B292:C292"/>
    <mergeCell ref="B293:C293"/>
    <mergeCell ref="B294:C294"/>
    <mergeCell ref="B295:C295"/>
    <mergeCell ref="B296:C296"/>
    <mergeCell ref="B304:C304"/>
    <mergeCell ref="B305:C305"/>
    <mergeCell ref="B303:C303"/>
    <mergeCell ref="B306:C306"/>
    <mergeCell ref="B307:C307"/>
    <mergeCell ref="B308:C308"/>
    <mergeCell ref="A306:A311"/>
    <mergeCell ref="A312:A317"/>
    <mergeCell ref="A318:A323"/>
    <mergeCell ref="A340:C340"/>
    <mergeCell ref="A341:C341"/>
    <mergeCell ref="A342:C342"/>
    <mergeCell ref="A343:C343"/>
    <mergeCell ref="A344:C344"/>
    <mergeCell ref="A353:B353"/>
    <mergeCell ref="A354:B354"/>
    <mergeCell ref="A355:B355"/>
    <mergeCell ref="A356:B356"/>
    <mergeCell ref="B333:C333"/>
    <mergeCell ref="B334:C334"/>
    <mergeCell ref="D337:F338"/>
    <mergeCell ref="G338:H338"/>
    <mergeCell ref="B326:C326"/>
    <mergeCell ref="B327:C327"/>
    <mergeCell ref="B328:C328"/>
    <mergeCell ref="B329:C329"/>
    <mergeCell ref="B330:C330"/>
    <mergeCell ref="B331:C331"/>
    <mergeCell ref="B332:C332"/>
    <mergeCell ref="B335:C335"/>
    <mergeCell ref="A337:C339"/>
    <mergeCell ref="A324:A329"/>
    <mergeCell ref="A330:A335"/>
    <mergeCell ref="B270:C270"/>
    <mergeCell ref="B271:C271"/>
    <mergeCell ref="B272:C272"/>
    <mergeCell ref="A270:A275"/>
    <mergeCell ref="A276:A281"/>
    <mergeCell ref="A282:A287"/>
    <mergeCell ref="A288:A293"/>
    <mergeCell ref="A294:A299"/>
    <mergeCell ref="B254:C254"/>
    <mergeCell ref="B255:C255"/>
    <mergeCell ref="A264:A269"/>
    <mergeCell ref="B264:C264"/>
    <mergeCell ref="B265:C265"/>
    <mergeCell ref="B266:C266"/>
    <mergeCell ref="B275:C275"/>
    <mergeCell ref="B273:C273"/>
    <mergeCell ref="B274:C274"/>
    <mergeCell ref="B285:C285"/>
    <mergeCell ref="B286:C286"/>
    <mergeCell ref="B287:C287"/>
    <mergeCell ref="B288:C288"/>
    <mergeCell ref="B289:C289"/>
    <mergeCell ref="B299:C299"/>
    <mergeCell ref="B297:C297"/>
    <mergeCell ref="D247:F248"/>
    <mergeCell ref="A250:A251"/>
    <mergeCell ref="B250:C250"/>
    <mergeCell ref="B251:C251"/>
    <mergeCell ref="B252:C252"/>
    <mergeCell ref="B253:C253"/>
    <mergeCell ref="B268:C268"/>
    <mergeCell ref="B269:C269"/>
    <mergeCell ref="B267:C267"/>
    <mergeCell ref="A252:A257"/>
    <mergeCell ref="A258:A263"/>
    <mergeCell ref="B258:C258"/>
    <mergeCell ref="B259:C259"/>
    <mergeCell ref="B260:C260"/>
    <mergeCell ref="B261:C261"/>
    <mergeCell ref="B262:C262"/>
    <mergeCell ref="B263:C263"/>
    <mergeCell ref="B283:C283"/>
    <mergeCell ref="B284:C284"/>
    <mergeCell ref="B276:C276"/>
    <mergeCell ref="B277:C277"/>
    <mergeCell ref="B278:C278"/>
    <mergeCell ref="B279:C279"/>
    <mergeCell ref="B280:C280"/>
    <mergeCell ref="B281:C281"/>
    <mergeCell ref="B282:C282"/>
    <mergeCell ref="A243:C243"/>
    <mergeCell ref="A244:C244"/>
    <mergeCell ref="A245:C245"/>
    <mergeCell ref="B256:C256"/>
    <mergeCell ref="B257:C257"/>
    <mergeCell ref="B201:B203"/>
    <mergeCell ref="B204:B206"/>
    <mergeCell ref="B207:B208"/>
    <mergeCell ref="B209:B211"/>
    <mergeCell ref="B212:C212"/>
    <mergeCell ref="B213:B214"/>
    <mergeCell ref="B215:B216"/>
    <mergeCell ref="A247:C249"/>
    <mergeCell ref="A231:C231"/>
    <mergeCell ref="A201:A203"/>
    <mergeCell ref="A204:A211"/>
    <mergeCell ref="A212:A216"/>
    <mergeCell ref="B192:C192"/>
    <mergeCell ref="B193:C193"/>
    <mergeCell ref="B194:C194"/>
    <mergeCell ref="B195:C195"/>
    <mergeCell ref="B196:B200"/>
    <mergeCell ref="G238:G240"/>
    <mergeCell ref="H238:H240"/>
    <mergeCell ref="A241:C241"/>
    <mergeCell ref="A242:C242"/>
    <mergeCell ref="A192:A200"/>
    <mergeCell ref="A174:C174"/>
    <mergeCell ref="A176:C178"/>
    <mergeCell ref="D176:F177"/>
    <mergeCell ref="B179:C179"/>
    <mergeCell ref="B180:C180"/>
    <mergeCell ref="B181:C181"/>
    <mergeCell ref="B182:C182"/>
    <mergeCell ref="A179:A191"/>
    <mergeCell ref="B183:B191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G247:AL247"/>
    <mergeCell ref="AM247:AM249"/>
    <mergeCell ref="AN247:AN249"/>
    <mergeCell ref="AO247:AP247"/>
    <mergeCell ref="AQ247:AQ249"/>
    <mergeCell ref="AO248:AO249"/>
    <mergeCell ref="AP248:AP249"/>
    <mergeCell ref="AR247:AR249"/>
    <mergeCell ref="AS247:AS249"/>
    <mergeCell ref="AT247:AT249"/>
    <mergeCell ref="AU247:AU249"/>
    <mergeCell ref="AV247:AV249"/>
    <mergeCell ref="AU160:AU162"/>
    <mergeCell ref="AV160:AV162"/>
    <mergeCell ref="AG228:AG230"/>
    <mergeCell ref="AH228:AH230"/>
    <mergeCell ref="AI228:AI230"/>
    <mergeCell ref="AE161:AF161"/>
    <mergeCell ref="A103:C103"/>
    <mergeCell ref="A104:C104"/>
    <mergeCell ref="A105:C105"/>
    <mergeCell ref="A106:C106"/>
    <mergeCell ref="A107:C107"/>
    <mergeCell ref="A108:C108"/>
    <mergeCell ref="A109:C109"/>
    <mergeCell ref="G161:H161"/>
    <mergeCell ref="I161:J161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39:C139"/>
    <mergeCell ref="A141:C141"/>
    <mergeCell ref="A142:C142"/>
    <mergeCell ref="A143:C143"/>
    <mergeCell ref="A145:A147"/>
    <mergeCell ref="B145:B147"/>
    <mergeCell ref="A130:C130"/>
    <mergeCell ref="A91:A96"/>
    <mergeCell ref="B91:C91"/>
    <mergeCell ref="B92:C92"/>
    <mergeCell ref="B93:C93"/>
    <mergeCell ref="B94:C94"/>
    <mergeCell ref="B101:C101"/>
    <mergeCell ref="B102:C102"/>
    <mergeCell ref="B95:C95"/>
    <mergeCell ref="B96:C96"/>
    <mergeCell ref="A97:A102"/>
    <mergeCell ref="B97:C97"/>
    <mergeCell ref="B98:C98"/>
    <mergeCell ref="B99:C99"/>
    <mergeCell ref="B100:C100"/>
    <mergeCell ref="AG89:AH89"/>
    <mergeCell ref="AI89:AJ89"/>
    <mergeCell ref="AK89:AL89"/>
    <mergeCell ref="A83:C84"/>
    <mergeCell ref="A85:A86"/>
    <mergeCell ref="B85:C85"/>
    <mergeCell ref="B86:C86"/>
    <mergeCell ref="A88:C90"/>
    <mergeCell ref="D88:F89"/>
    <mergeCell ref="G88:AN88"/>
    <mergeCell ref="AM89:AN89"/>
    <mergeCell ref="AA89:AB89"/>
    <mergeCell ref="AC89:AD89"/>
    <mergeCell ref="A80:C80"/>
    <mergeCell ref="A81:C81"/>
    <mergeCell ref="D83:F83"/>
    <mergeCell ref="AV88:AV90"/>
    <mergeCell ref="AW88:AW90"/>
    <mergeCell ref="AX88:AX90"/>
    <mergeCell ref="AO88:AO90"/>
    <mergeCell ref="AP88:AP90"/>
    <mergeCell ref="AQ88:AQ90"/>
    <mergeCell ref="AR88:AR90"/>
    <mergeCell ref="AS88:AS90"/>
    <mergeCell ref="AT88:AT90"/>
    <mergeCell ref="AU88:AU90"/>
    <mergeCell ref="G89:H89"/>
    <mergeCell ref="I89:J89"/>
    <mergeCell ref="K89:L89"/>
    <mergeCell ref="M89:N89"/>
    <mergeCell ref="O89:P89"/>
    <mergeCell ref="Q89:R89"/>
    <mergeCell ref="S89:T89"/>
    <mergeCell ref="U89:V89"/>
    <mergeCell ref="W89:X89"/>
    <mergeCell ref="Y89:Z89"/>
    <mergeCell ref="AE89:AF89"/>
    <mergeCell ref="A72:A73"/>
    <mergeCell ref="B72:C72"/>
    <mergeCell ref="B73:C73"/>
    <mergeCell ref="A74:C74"/>
    <mergeCell ref="A75:C75"/>
    <mergeCell ref="A76:C76"/>
    <mergeCell ref="A77:C77"/>
    <mergeCell ref="A78:C78"/>
    <mergeCell ref="A79:C79"/>
    <mergeCell ref="A44:C44"/>
    <mergeCell ref="A45:C45"/>
    <mergeCell ref="A46:C46"/>
    <mergeCell ref="A47:C47"/>
    <mergeCell ref="A48:C48"/>
    <mergeCell ref="A49:C49"/>
    <mergeCell ref="A50:C50"/>
    <mergeCell ref="A69:C70"/>
    <mergeCell ref="A71:C71"/>
    <mergeCell ref="D69:H69"/>
    <mergeCell ref="I69:M69"/>
    <mergeCell ref="N69:N70"/>
    <mergeCell ref="A51:B56"/>
    <mergeCell ref="A57:C57"/>
    <mergeCell ref="A58:B62"/>
    <mergeCell ref="A63:C63"/>
    <mergeCell ref="A64:B66"/>
    <mergeCell ref="A67:C67"/>
    <mergeCell ref="G67:Z67"/>
    <mergeCell ref="AS41:AS43"/>
    <mergeCell ref="AT41:AT4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Y42:Z42"/>
    <mergeCell ref="AA42:AB42"/>
    <mergeCell ref="AC42:AD42"/>
    <mergeCell ref="AE42:AF42"/>
    <mergeCell ref="AG42:AH42"/>
    <mergeCell ref="AI42:AJ42"/>
    <mergeCell ref="AK42:AL42"/>
    <mergeCell ref="G41:AP41"/>
    <mergeCell ref="A30:C30"/>
    <mergeCell ref="A31:C31"/>
    <mergeCell ref="A32:C32"/>
    <mergeCell ref="A33:C33"/>
    <mergeCell ref="A34:C34"/>
    <mergeCell ref="AQ41:AQ43"/>
    <mergeCell ref="AM42:AN42"/>
    <mergeCell ref="AO42:AP42"/>
    <mergeCell ref="AR41:AR43"/>
    <mergeCell ref="A35:C35"/>
    <mergeCell ref="A36:C36"/>
    <mergeCell ref="A37:C37"/>
    <mergeCell ref="A39:C39"/>
    <mergeCell ref="A41:C43"/>
    <mergeCell ref="D41:F42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W19:AW20"/>
    <mergeCell ref="AX19:AX20"/>
    <mergeCell ref="AC19:AD19"/>
    <mergeCell ref="AE19:AF19"/>
    <mergeCell ref="AG19:AH19"/>
    <mergeCell ref="AI19:AJ19"/>
    <mergeCell ref="AK19:AL19"/>
    <mergeCell ref="AM19:AN19"/>
    <mergeCell ref="AO19:AP19"/>
    <mergeCell ref="W19:X19"/>
    <mergeCell ref="Y19:Z19"/>
    <mergeCell ref="AA19:AB19"/>
    <mergeCell ref="AQ19:AQ20"/>
    <mergeCell ref="AR19:AR20"/>
    <mergeCell ref="AS19:AS20"/>
    <mergeCell ref="AT19:AT20"/>
    <mergeCell ref="AU19:AU20"/>
    <mergeCell ref="AV19:AV20"/>
    <mergeCell ref="A14:C14"/>
    <mergeCell ref="A15:C15"/>
    <mergeCell ref="A16:C16"/>
    <mergeCell ref="O19:P19"/>
    <mergeCell ref="Q19:R19"/>
    <mergeCell ref="S19:T19"/>
    <mergeCell ref="U19:V19"/>
    <mergeCell ref="A17:C17"/>
    <mergeCell ref="A19:C20"/>
    <mergeCell ref="D19:F19"/>
    <mergeCell ref="G19:H19"/>
    <mergeCell ref="I19:J19"/>
    <mergeCell ref="K19:L19"/>
    <mergeCell ref="M19:N19"/>
    <mergeCell ref="A12:C12"/>
    <mergeCell ref="A13:C13"/>
    <mergeCell ref="AC10:AD10"/>
    <mergeCell ref="AE10:AF10"/>
    <mergeCell ref="AG10:AH10"/>
    <mergeCell ref="AI10:AJ10"/>
    <mergeCell ref="AK10:AL10"/>
    <mergeCell ref="AM10:AN10"/>
    <mergeCell ref="AO10:AP10"/>
    <mergeCell ref="A6:P6"/>
    <mergeCell ref="DR6:DT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K10:L10"/>
    <mergeCell ref="M10:N10"/>
    <mergeCell ref="O10:P10"/>
    <mergeCell ref="Q10:R10"/>
    <mergeCell ref="S10:T10"/>
    <mergeCell ref="U10:V10"/>
    <mergeCell ref="W10:X10"/>
    <mergeCell ref="Y10:Z10"/>
    <mergeCell ref="G10:H10"/>
    <mergeCell ref="I10:J10"/>
    <mergeCell ref="AW9:AW11"/>
    <mergeCell ref="AX9:AX11"/>
    <mergeCell ref="AA10:AB10"/>
  </mergeCells>
  <dataValidations count="10">
    <dataValidation type="decimal" operator="equal" allowBlank="1" showInputMessage="1" showErrorMessage="1" prompt="Error - Favor Ingrese sólo Números." sqref="G22:T22 G34:T34 G44:R44 U44:X44 G47:R47 G64:X66 G67" xr:uid="{00000000-0002-0000-0900-000000000000}">
      <formula1>0</formula1>
    </dataValidation>
    <dataValidation type="decimal" operator="greaterThanOrEqual" allowBlank="1" showErrorMessage="1" sqref="E71:H81 J71:N81" xr:uid="{00000000-0002-0000-0900-000001000000}">
      <formula1>0</formula1>
    </dataValidation>
    <dataValidation type="decimal" operator="equal" allowBlank="1" showErrorMessage="1" sqref="G104:X104 G110:P114 G121:P121 G122:X125 G126:P126 G127:X127 F148 L148 F151:F152 L151:L152 F154 L154 F156 L156 G179:AC191 AE179:AE191 AG179:AG191 AI179:AI191 AK179:AK191 AM179:AM191 AO179:AO191 AV192:AV195 G192:AB200 AD192:AD200 AF192:AF200 AH192:AH200 AJ192:AJ200 AL192:AL200 AN192:AN200 AP192:AP200 AV205:AV206 G204:Z208 AV208 G209:AB211 AV210:AV211 G212:AJ216 AM212:AP216 AS212:AT216 G217:X219 G220:AB221 AV220:AV221 AV223 G222:Z226 AV225:AV226 G231:J234 U231:AB234 D235:AC236 AH235:AI236 AO331:AP331 AV330:AV332 AO332:AQ335 AV334:AV335" xr:uid="{00000000-0002-0000-0900-000002000000}">
      <formula1>0</formula1>
    </dataValidation>
    <dataValidation type="decimal" allowBlank="1" showErrorMessage="1" sqref="C148:E148 G148:H148 J148:K148 M148:N148 C149:H150 J149:N150 C151:E152 G151:H152 J151:K152 M151:N152 C153:H153 J153:N153 C154:E154 G154:H154 J154:K154 M154:N154 C155:H155 J155:N155 C156:E156 G156:H156 J156:K156 M156:N156 C157:H157 J157:N157 AQ179:AX182 AQ184:AX191 AQ192:AU195 AW192:AX195 AQ197:AX200 AQ202:AX204 AQ205:AU206 AW205:AX206 AQ207:AX207 AQ208:AU208 AW208:AX208 AQ209:AX209 AQ210:AU211 AW210:AX211 AQ212:AR216 AU212:AX216 AQ217:AX219 AQ220:AU221 AW220:AX221 AQ222:AX222 AQ223:AU223 AW223:AX223 AQ224:AX224 AQ225:AU226 AW225:AX226 G250:AX329" xr:uid="{00000000-0002-0000-0900-000003000000}">
      <formula1>0</formula1>
      <formula2>9.99999999999999E+39</formula2>
    </dataValidation>
    <dataValidation type="decimal" allowBlank="1" showErrorMessage="1" sqref="E179:E191 F192:F200" xr:uid="{00000000-0002-0000-0900-000004000000}">
      <formula1>0</formula1>
      <formula2>9.99999999999999E+34</formula2>
    </dataValidation>
    <dataValidation type="decimal" allowBlank="1" showErrorMessage="1" sqref="K231:T234 AC231:AC234 AE231:AI234 AE235:AG236" xr:uid="{00000000-0002-0000-0900-000005000000}">
      <formula1>0</formula1>
      <formula2>9.99999999999999E+37</formula2>
    </dataValidation>
    <dataValidation type="decimal" allowBlank="1" showErrorMessage="1" sqref="G91:AX103 Y104:AX104 G105:AX109 Q110:AX114 G115:AX120 Q121:AX121 Y122:AX125 Q126:AX126 Y127:AX127 G128:AX142 Y202:AB203 AA204:AB208 Y217:AB219 AA222:AB226" xr:uid="{00000000-0002-0000-0900-000006000000}">
      <formula1>0</formula1>
      <formula2>9.99999999999999E+40</formula2>
    </dataValidation>
    <dataValidation type="decimal" allowBlank="1" showErrorMessage="1" sqref="AD179:AD182 AF179:AF182 AH179:AH182 AJ179:AJ182 AL179:AL182 AN179:AN182 AP179:AP182 AD184:AD191 AF184:AF191 AH184:AH191 AJ184:AJ191 AL184:AL191 AN184:AN191 AP184:AP191 AC192:AC195 AE192:AE195 AG192:AG195 AI192:AI195 AK192:AK195 AM192:AM195 AO192:AO195 AC197:AC200 AE197:AE200 AG197:AG200 AI197:AI200 AK197:AK200 AM197:AM200 AO197:AO200 AC202:AP211 AK212:AL216 AC217:AP226" xr:uid="{00000000-0002-0000-0900-000007000000}">
      <formula1>0</formula1>
      <formula2>9.99999999999999E+38</formula2>
    </dataValidation>
    <dataValidation type="decimal" allowBlank="1" showErrorMessage="1" sqref="G202:X203 C347:E357" xr:uid="{00000000-0002-0000-0900-000008000000}">
      <formula1>0</formula1>
      <formula2>9.99999999999999E+42</formula2>
    </dataValidation>
    <dataValidation type="decimal" operator="greaterThanOrEqual" allowBlank="1" showInputMessage="1" showErrorMessage="1" prompt="Error - Favor Ingrese sólo Números." sqref="G12:AX17 G21:AX21 U22:AX22 G23:AX33 U34:AX34 G35:AX38 S44:T44 Y44:AX44 G45:AX46 S47:AX47 G48:AX63 Y64:AX66 AA67:AX67 E85:F86 O148:AX156 O157 G163:AX173 AD183 AF183 AH183 AJ183 AL183 AN183 AP183:AX183 AC196 AE196 AG196 AI196 AK196 AM196 AO196 AQ196:AX196 AD231:AD236 E241:K245 G340:AR344" xr:uid="{00000000-0002-0000-0900-000009000000}">
      <formula1>0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workbookViewId="0"/>
  </sheetViews>
  <sheetFormatPr baseColWidth="10" defaultColWidth="14.42578125" defaultRowHeight="15" customHeight="1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6" max="43" width="11.42578125" customWidth="1"/>
    <col min="44" max="44" width="13.42578125" customWidth="1"/>
    <col min="45" max="45" width="11.42578125" customWidth="1"/>
    <col min="46" max="46" width="12.85546875" customWidth="1"/>
    <col min="47" max="47" width="11.42578125" customWidth="1"/>
    <col min="48" max="48" width="12.42578125" customWidth="1"/>
    <col min="49" max="49" width="11.42578125" customWidth="1"/>
    <col min="50" max="50" width="12.140625" customWidth="1"/>
    <col min="51" max="75" width="11.425781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</cols>
  <sheetData>
    <row r="1" spans="1:133" ht="14.25" customHeight="1" x14ac:dyDescent="0.25">
      <c r="A1" s="1727" t="s">
        <v>28</v>
      </c>
    </row>
    <row r="2" spans="1:133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133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ht="14.25" customHeight="1" x14ac:dyDescent="0.25">
      <c r="A4" s="1727" t="str">
        <f>CONCATENATE("MES: ",NOMBRE!B6, " (",NOMBRE!C6,NOMBRE!D6,")")</f>
        <v>MES: NOVIEMBRE (11)</v>
      </c>
    </row>
    <row r="5" spans="1:133" ht="14.25" customHeight="1" x14ac:dyDescent="0.25">
      <c r="A5" s="1727" t="str">
        <f>CONCATENATE("AÑO: ",NOMBRE!B7)</f>
        <v>AÑO: 2025</v>
      </c>
    </row>
    <row r="6" spans="1:133" ht="18" customHeight="1" x14ac:dyDescent="0.25">
      <c r="A6" s="3164" t="s">
        <v>1909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2651"/>
      <c r="R6" s="2651"/>
      <c r="S6" s="2651"/>
      <c r="T6" s="2651"/>
      <c r="U6" s="2651"/>
      <c r="V6" s="2651"/>
      <c r="W6" s="2651"/>
      <c r="X6" s="2651"/>
      <c r="Y6" s="2651"/>
      <c r="Z6" s="2651"/>
      <c r="AA6" s="2651"/>
      <c r="AB6" s="2651"/>
      <c r="AC6" s="2651"/>
      <c r="AD6" s="2651"/>
      <c r="AE6" s="2651"/>
      <c r="AF6" s="1862"/>
      <c r="AG6" s="1862"/>
      <c r="AH6" s="1862"/>
      <c r="AI6" s="1862"/>
      <c r="AJ6" s="1862"/>
      <c r="AK6" s="1862"/>
      <c r="AL6" s="1862"/>
      <c r="AM6" s="1871"/>
      <c r="AN6" s="1871"/>
      <c r="AO6" s="1871"/>
      <c r="AP6" s="1871"/>
      <c r="AQ6" s="1871"/>
      <c r="AR6" s="1871"/>
      <c r="AS6" s="1871"/>
      <c r="AT6" s="1871"/>
      <c r="AU6" s="1871"/>
      <c r="AV6" s="1871"/>
      <c r="AW6" s="1871"/>
      <c r="AX6" s="2652"/>
      <c r="AY6" s="2652"/>
      <c r="AZ6" s="2652"/>
      <c r="BA6" s="2652"/>
      <c r="BB6" s="2652"/>
      <c r="BC6" s="2652"/>
      <c r="BD6" s="2652"/>
      <c r="BE6" s="2652"/>
      <c r="BF6" s="2652"/>
      <c r="BG6" s="2652"/>
      <c r="BH6" s="2652"/>
      <c r="BI6" s="2652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0"/>
      <c r="BW6" s="1870"/>
      <c r="BX6" s="1870"/>
      <c r="BY6" s="1870"/>
      <c r="BZ6" s="1870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</row>
    <row r="7" spans="1:133" ht="14.25" customHeight="1" x14ac:dyDescent="0.25"/>
    <row r="8" spans="1:133" ht="18" customHeight="1" x14ac:dyDescent="0.25">
      <c r="A8" s="2653" t="s">
        <v>1910</v>
      </c>
      <c r="B8" s="2653"/>
      <c r="C8" s="2653"/>
      <c r="D8" s="2653"/>
      <c r="E8" s="2653"/>
      <c r="F8" s="2653"/>
      <c r="G8" s="2653"/>
      <c r="H8" s="2653"/>
      <c r="I8" s="2653"/>
      <c r="J8" s="2653"/>
      <c r="K8" s="2653"/>
      <c r="L8" s="2653"/>
      <c r="M8" s="2653"/>
      <c r="N8" s="2653"/>
      <c r="O8" s="2653"/>
      <c r="P8" s="2653"/>
      <c r="Q8" s="2653"/>
      <c r="R8" s="2653"/>
      <c r="S8" s="2653"/>
      <c r="T8" s="2653"/>
      <c r="U8" s="2653"/>
      <c r="V8" s="2653"/>
      <c r="W8" s="2653"/>
      <c r="X8" s="2653"/>
      <c r="Y8" s="2653"/>
      <c r="Z8" s="2653"/>
      <c r="AA8" s="2653"/>
      <c r="AB8" s="2653"/>
      <c r="AC8" s="2653"/>
      <c r="AD8" s="2653"/>
      <c r="AE8" s="2653"/>
      <c r="AF8" s="2653"/>
      <c r="AG8" s="2653"/>
      <c r="AH8" s="2653"/>
      <c r="AI8" s="2653"/>
      <c r="AJ8" s="2653"/>
      <c r="AK8" s="2653"/>
      <c r="AL8" s="2653"/>
      <c r="AM8" s="2653"/>
      <c r="AN8" s="2653"/>
      <c r="AO8" s="2653"/>
      <c r="AP8" s="2653"/>
      <c r="AQ8" s="2653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</row>
    <row r="9" spans="1:133" ht="18" customHeight="1" x14ac:dyDescent="0.25">
      <c r="A9" s="2653" t="s">
        <v>1911</v>
      </c>
      <c r="B9" s="2653"/>
      <c r="C9" s="2653"/>
      <c r="D9" s="2653"/>
      <c r="E9" s="2653"/>
      <c r="F9" s="2653"/>
      <c r="G9" s="2653"/>
      <c r="H9" s="2653"/>
      <c r="I9" s="2653"/>
      <c r="J9" s="2653"/>
      <c r="K9" s="2653"/>
      <c r="L9" s="2653"/>
      <c r="M9" s="2653"/>
      <c r="N9" s="2653"/>
      <c r="O9" s="2653"/>
      <c r="P9" s="2653"/>
      <c r="Q9" s="2653"/>
      <c r="R9" s="2653"/>
      <c r="S9" s="2653"/>
      <c r="T9" s="2653"/>
      <c r="U9" s="2653"/>
      <c r="V9" s="2653"/>
      <c r="W9" s="2653"/>
      <c r="X9" s="2653"/>
      <c r="Y9" s="2653"/>
      <c r="Z9" s="2653"/>
      <c r="AA9" s="2653"/>
      <c r="AB9" s="2653"/>
      <c r="AC9" s="2653"/>
      <c r="AD9" s="2653"/>
      <c r="AE9" s="2653"/>
      <c r="AF9" s="2653"/>
      <c r="AG9" s="2653"/>
      <c r="AH9" s="2653"/>
      <c r="AI9" s="2653"/>
      <c r="AJ9" s="2653"/>
      <c r="AK9" s="2653"/>
      <c r="AL9" s="2653"/>
      <c r="AM9" s="2653"/>
      <c r="AN9" s="2653"/>
      <c r="AO9" s="2653"/>
      <c r="AP9" s="2653"/>
      <c r="AQ9" s="2653"/>
    </row>
    <row r="10" spans="1:133" ht="14.25" customHeight="1" x14ac:dyDescent="0.25">
      <c r="A10" s="3138" t="s">
        <v>1912</v>
      </c>
      <c r="B10" s="3201" t="s">
        <v>82</v>
      </c>
      <c r="C10" s="3149"/>
      <c r="D10" s="3159" t="s">
        <v>34</v>
      </c>
      <c r="E10" s="3124"/>
      <c r="F10" s="3124"/>
      <c r="G10" s="3124"/>
      <c r="H10" s="3124"/>
      <c r="I10" s="3124"/>
      <c r="J10" s="3124"/>
      <c r="K10" s="3124"/>
      <c r="L10" s="3124"/>
      <c r="M10" s="3124"/>
      <c r="N10" s="3124"/>
      <c r="O10" s="3124"/>
      <c r="P10" s="3124"/>
      <c r="Q10" s="3124"/>
      <c r="R10" s="3124"/>
      <c r="S10" s="3124"/>
      <c r="T10" s="3124"/>
      <c r="U10" s="3124"/>
      <c r="V10" s="3124"/>
      <c r="W10" s="3124"/>
      <c r="X10" s="3124"/>
      <c r="Y10" s="3124"/>
      <c r="Z10" s="3124"/>
      <c r="AA10" s="3124"/>
      <c r="AB10" s="3124"/>
      <c r="AC10" s="3124"/>
      <c r="AD10" s="3124"/>
      <c r="AE10" s="3124"/>
      <c r="AF10" s="3124"/>
      <c r="AG10" s="3124"/>
      <c r="AH10" s="3124"/>
      <c r="AI10" s="3124"/>
      <c r="AJ10" s="3124"/>
      <c r="AK10" s="3124"/>
      <c r="AL10" s="3124"/>
      <c r="AM10" s="3124"/>
      <c r="AN10" s="3124"/>
      <c r="AO10" s="3124"/>
      <c r="AP10" s="3124"/>
      <c r="AQ10" s="3135"/>
      <c r="AR10" s="3134" t="s">
        <v>1913</v>
      </c>
      <c r="AS10" s="3135"/>
      <c r="AT10" s="3422" t="s">
        <v>468</v>
      </c>
      <c r="AU10" s="3265"/>
      <c r="AV10" s="3224" t="s">
        <v>41</v>
      </c>
      <c r="AW10" s="3139" t="s">
        <v>42</v>
      </c>
    </row>
    <row r="11" spans="1:133" ht="14.25" customHeight="1" x14ac:dyDescent="0.25">
      <c r="A11" s="3128"/>
      <c r="B11" s="3150"/>
      <c r="C11" s="3140"/>
      <c r="D11" s="3143" t="s">
        <v>1914</v>
      </c>
      <c r="E11" s="3124"/>
      <c r="F11" s="3143" t="s">
        <v>952</v>
      </c>
      <c r="G11" s="3124"/>
      <c r="H11" s="3143" t="s">
        <v>1915</v>
      </c>
      <c r="I11" s="3122"/>
      <c r="J11" s="3134" t="s">
        <v>954</v>
      </c>
      <c r="K11" s="3124"/>
      <c r="L11" s="3143" t="s">
        <v>335</v>
      </c>
      <c r="M11" s="3124"/>
      <c r="N11" s="3143" t="s">
        <v>99</v>
      </c>
      <c r="O11" s="3124"/>
      <c r="P11" s="3143" t="s">
        <v>49</v>
      </c>
      <c r="Q11" s="3124"/>
      <c r="R11" s="3143" t="s">
        <v>50</v>
      </c>
      <c r="S11" s="3124"/>
      <c r="T11" s="3143" t="s">
        <v>51</v>
      </c>
      <c r="U11" s="3122"/>
      <c r="V11" s="3143" t="s">
        <v>52</v>
      </c>
      <c r="W11" s="3122"/>
      <c r="X11" s="3143" t="s">
        <v>53</v>
      </c>
      <c r="Y11" s="3122"/>
      <c r="Z11" s="3143" t="s">
        <v>54</v>
      </c>
      <c r="AA11" s="3122"/>
      <c r="AB11" s="3143" t="s">
        <v>55</v>
      </c>
      <c r="AC11" s="3122"/>
      <c r="AD11" s="3143" t="s">
        <v>56</v>
      </c>
      <c r="AE11" s="3122"/>
      <c r="AF11" s="3143" t="s">
        <v>57</v>
      </c>
      <c r="AG11" s="3122"/>
      <c r="AH11" s="3143" t="s">
        <v>58</v>
      </c>
      <c r="AI11" s="3122"/>
      <c r="AJ11" s="3143" t="s">
        <v>59</v>
      </c>
      <c r="AK11" s="3122"/>
      <c r="AL11" s="3143" t="s">
        <v>60</v>
      </c>
      <c r="AM11" s="3122"/>
      <c r="AN11" s="3143" t="s">
        <v>61</v>
      </c>
      <c r="AO11" s="3122"/>
      <c r="AP11" s="3143" t="s">
        <v>62</v>
      </c>
      <c r="AQ11" s="3135"/>
      <c r="AR11" s="3224" t="s">
        <v>63</v>
      </c>
      <c r="AS11" s="3282" t="s">
        <v>64</v>
      </c>
      <c r="AT11" s="3137"/>
      <c r="AU11" s="3198"/>
      <c r="AV11" s="3225"/>
      <c r="AW11" s="3180"/>
    </row>
    <row r="12" spans="1:133" ht="14.25" customHeight="1" x14ac:dyDescent="0.25">
      <c r="A12" s="3129"/>
      <c r="B12" s="27" t="s">
        <v>1916</v>
      </c>
      <c r="C12" s="1740" t="s">
        <v>1917</v>
      </c>
      <c r="D12" s="27" t="s">
        <v>1916</v>
      </c>
      <c r="E12" s="23" t="s">
        <v>1917</v>
      </c>
      <c r="F12" s="27" t="s">
        <v>1916</v>
      </c>
      <c r="G12" s="23" t="s">
        <v>1917</v>
      </c>
      <c r="H12" s="27" t="s">
        <v>1916</v>
      </c>
      <c r="I12" s="75" t="s">
        <v>1917</v>
      </c>
      <c r="J12" s="1800" t="s">
        <v>1916</v>
      </c>
      <c r="K12" s="23" t="s">
        <v>1917</v>
      </c>
      <c r="L12" s="27" t="s">
        <v>1916</v>
      </c>
      <c r="M12" s="75" t="s">
        <v>1917</v>
      </c>
      <c r="N12" s="1800" t="s">
        <v>1916</v>
      </c>
      <c r="O12" s="23" t="s">
        <v>1917</v>
      </c>
      <c r="P12" s="27" t="s">
        <v>1916</v>
      </c>
      <c r="Q12" s="23" t="s">
        <v>1917</v>
      </c>
      <c r="R12" s="27" t="s">
        <v>1916</v>
      </c>
      <c r="S12" s="23" t="s">
        <v>1917</v>
      </c>
      <c r="T12" s="27" t="s">
        <v>1916</v>
      </c>
      <c r="U12" s="23" t="s">
        <v>1917</v>
      </c>
      <c r="V12" s="27" t="s">
        <v>1916</v>
      </c>
      <c r="W12" s="23" t="s">
        <v>1917</v>
      </c>
      <c r="X12" s="27" t="s">
        <v>1916</v>
      </c>
      <c r="Y12" s="23" t="s">
        <v>1917</v>
      </c>
      <c r="Z12" s="27" t="s">
        <v>1916</v>
      </c>
      <c r="AA12" s="23" t="s">
        <v>1917</v>
      </c>
      <c r="AB12" s="27" t="s">
        <v>1916</v>
      </c>
      <c r="AC12" s="23" t="s">
        <v>1917</v>
      </c>
      <c r="AD12" s="27" t="s">
        <v>1916</v>
      </c>
      <c r="AE12" s="23" t="s">
        <v>1917</v>
      </c>
      <c r="AF12" s="27" t="s">
        <v>1916</v>
      </c>
      <c r="AG12" s="23" t="s">
        <v>1917</v>
      </c>
      <c r="AH12" s="27" t="s">
        <v>1916</v>
      </c>
      <c r="AI12" s="23" t="s">
        <v>1917</v>
      </c>
      <c r="AJ12" s="27" t="s">
        <v>1916</v>
      </c>
      <c r="AK12" s="23" t="s">
        <v>1917</v>
      </c>
      <c r="AL12" s="27" t="s">
        <v>1916</v>
      </c>
      <c r="AM12" s="23" t="s">
        <v>1917</v>
      </c>
      <c r="AN12" s="27" t="s">
        <v>1916</v>
      </c>
      <c r="AO12" s="23" t="s">
        <v>1917</v>
      </c>
      <c r="AP12" s="27" t="s">
        <v>1916</v>
      </c>
      <c r="AQ12" s="25" t="s">
        <v>1917</v>
      </c>
      <c r="AR12" s="3253"/>
      <c r="AS12" s="3283"/>
      <c r="AT12" s="2654" t="s">
        <v>473</v>
      </c>
      <c r="AU12" s="2324" t="s">
        <v>474</v>
      </c>
      <c r="AV12" s="3253"/>
      <c r="AW12" s="3140"/>
    </row>
    <row r="13" spans="1:133" ht="14.25" customHeight="1" x14ac:dyDescent="0.25">
      <c r="A13" s="1945" t="s">
        <v>1918</v>
      </c>
      <c r="B13" s="376">
        <f t="shared" ref="B13:C13" si="0">+N13+P13+R13+T13+V13+X13+Z13+AB13+AD13+AF13+AH13+AJ13+AL13+AN13+AP13</f>
        <v>0</v>
      </c>
      <c r="C13" s="171">
        <f t="shared" si="0"/>
        <v>0</v>
      </c>
      <c r="D13" s="1766"/>
      <c r="E13" s="1747"/>
      <c r="F13" s="1766"/>
      <c r="G13" s="1747"/>
      <c r="H13" s="1766"/>
      <c r="I13" s="1747"/>
      <c r="J13" s="1766"/>
      <c r="K13" s="1747"/>
      <c r="L13" s="1766"/>
      <c r="M13" s="1811"/>
      <c r="N13" s="1794"/>
      <c r="O13" s="1746"/>
      <c r="P13" s="1786"/>
      <c r="Q13" s="1746"/>
      <c r="R13" s="1786"/>
      <c r="S13" s="1746"/>
      <c r="T13" s="1786"/>
      <c r="U13" s="1746"/>
      <c r="V13" s="1786"/>
      <c r="W13" s="1746"/>
      <c r="X13" s="1786"/>
      <c r="Y13" s="1746"/>
      <c r="Z13" s="1786"/>
      <c r="AA13" s="1746"/>
      <c r="AB13" s="1786"/>
      <c r="AC13" s="1746"/>
      <c r="AD13" s="1786"/>
      <c r="AE13" s="1746"/>
      <c r="AF13" s="1786"/>
      <c r="AG13" s="1746"/>
      <c r="AH13" s="1786"/>
      <c r="AI13" s="1746"/>
      <c r="AJ13" s="1786"/>
      <c r="AK13" s="1746"/>
      <c r="AL13" s="1786"/>
      <c r="AM13" s="1746"/>
      <c r="AN13" s="1786"/>
      <c r="AO13" s="1746"/>
      <c r="AP13" s="1786"/>
      <c r="AQ13" s="153"/>
      <c r="AR13" s="2027"/>
      <c r="AS13" s="68"/>
      <c r="AT13" s="88"/>
      <c r="AU13" s="68"/>
      <c r="AV13" s="1823"/>
      <c r="AW13" s="87"/>
      <c r="AX13" s="1754" t="str">
        <f t="shared" ref="AX13:AX20" si="1">$CA13&amp;CB13&amp;CC13&amp;$CD13&amp;CJ13&amp;CK13&amp;CL13&amp;CM13&amp;CN13&amp;CO13&amp;CP13&amp;CQ13&amp;CR13&amp;CS13&amp;CT13&amp;CU13&amp;CV13&amp;CW13&amp;CX13</f>
        <v/>
      </c>
      <c r="CA13" s="1755" t="str">
        <f t="shared" ref="CA13:CA17" si="2">IF(B13&lt;&gt;(AS13)," * La suma de las columnas "&amp;AR$10&amp;""&amp;" DEBE SER IGUAL a los Exámenes Procesados. ","")</f>
        <v/>
      </c>
      <c r="CB13" s="1755" t="str">
        <f t="shared" ref="CB13:CB30" si="3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755" t="str">
        <f t="shared" ref="CC13:CD13" si="4">IF(AND($B13&gt;0,AV13=""),"* No olvide ingresar la columna "&amp;AV$10&amp;""&amp;" *(Digite CERO si no tiene). ",IF(AV13&gt;$B13," *El Número de "&amp;AV$10&amp;""&amp;" no puede superar el Total Procesados. ",""))</f>
        <v/>
      </c>
      <c r="CD13" s="1755" t="str">
        <f t="shared" si="4"/>
        <v/>
      </c>
      <c r="CE13" s="1756"/>
      <c r="CF13" s="1756"/>
      <c r="CG13" s="1756"/>
      <c r="CH13" s="1756"/>
      <c r="CI13" s="1756"/>
      <c r="CJ13" s="1755" t="str">
        <f t="shared" ref="CJ13:CJ21" si="5">IF(N13&lt;O13,CONCATENATE("* El total de Procesados debe ser mayor o igual al total de Reactivos en el grupo de edad ",$N$11),"")</f>
        <v/>
      </c>
      <c r="CK13" s="1755" t="str">
        <f t="shared" ref="CK13:CK21" si="6">IF(P13&lt;Q13,CONCATENATE("* El total de Procesados debe ser mayor o igual al total de Reactivos en el grupo de edad ",$P$11),"")</f>
        <v/>
      </c>
      <c r="CL13" s="1755" t="str">
        <f t="shared" ref="CL13:CL21" si="7">IF(R13&lt;S13,CONCATENATE("* El total de Procesados debe ser mayor o igual al total de Reactivos en el grupo de edad ",$R$11),"")</f>
        <v/>
      </c>
      <c r="CM13" s="1755" t="str">
        <f t="shared" ref="CM13:CM21" si="8">IF($T13&lt;$U13,CONCATENATE("* El total de Procesados debe ser mayor o igual al total de Reactivos en el grupo de edad ",$T$11),"")</f>
        <v/>
      </c>
      <c r="CN13" s="1755" t="str">
        <f t="shared" ref="CN13:CN21" si="9">IF(V13&lt;W13,CONCATENATE("* El total de Procesados debe ser mayor o igual al total de Reactivos en el grupo de edad ",$V$11),"")</f>
        <v/>
      </c>
      <c r="CO13" s="1755" t="str">
        <f t="shared" ref="CO13:CO21" si="10">IF(X13&lt;Y13,CONCATENATE("* El total de Procesados debe ser mayor o igual al total de Reactivos en el grupo de edad ",$X$11),"")</f>
        <v/>
      </c>
      <c r="CP13" s="1755" t="str">
        <f t="shared" ref="CP13:CP21" si="11">IF(Z13&lt;AA13,CONCATENATE("* El total de Procesados debe ser mayor o igual al total de Reactivos en el grupo de edad ",$Z$11),"")</f>
        <v/>
      </c>
      <c r="CQ13" s="1755" t="str">
        <f t="shared" ref="CQ13:CQ21" si="12">IF(AB13&lt;AC13,CONCATENATE("* El total de Procesados debe ser mayor o igual al total de Reactivos en el grupo de edad ",$AB$11),"")</f>
        <v/>
      </c>
      <c r="CR13" s="1755" t="str">
        <f t="shared" ref="CR13:CR21" si="13">IF(AD13&lt;AE13,CONCATENATE("* El total de Procesados debe ser mayor o igual al total de Reactivos en el grupo de edad ",$AD$11),"")</f>
        <v/>
      </c>
      <c r="CS13" s="1755" t="str">
        <f t="shared" ref="CS13:CS21" si="14">IF(AF13&lt;AG13,CONCATENATE("* El total de Procesados debe ser mayor o igual al total de Reactivos en el grupo de edad ",$AF$11),"")</f>
        <v/>
      </c>
      <c r="CT13" s="1755" t="str">
        <f t="shared" ref="CT13:CT21" si="15">IF(AH13&lt;AI13,CONCATENATE("* El total de Procesados debe ser mayor o igual al total de Reactivos en el grupo de edad ",$AH$11),"")</f>
        <v/>
      </c>
      <c r="CU13" s="1755" t="str">
        <f t="shared" ref="CU13:CU21" si="16">IF(AJ13&lt;AK13,CONCATENATE("* El total de Procesados debe ser mayor o igual al total de Reactivos en el grupo de edad ",$AJ$11),"")</f>
        <v/>
      </c>
      <c r="CV13" s="1755" t="str">
        <f t="shared" ref="CV13:CV21" si="17">IF(AL13&lt;AM13,CONCATENATE("* El total de Procesados debe ser mayor o igual al total de Reactivos en el grupo de edad ",$AL$11),"")</f>
        <v/>
      </c>
      <c r="CW13" s="1755" t="str">
        <f t="shared" ref="CW13:CW21" si="18">IF(AN13&lt;AO13,CONCATENATE("* El total de Procesados debe ser mayor o igual al total de Reactivos en el grupo de edad ",$AN$11),"")</f>
        <v/>
      </c>
      <c r="CX13" s="1755" t="str">
        <f t="shared" ref="CX13:CX21" si="19">IF(AP13&lt;AQ13,CONCATENATE("* El total de Procesados debe ser mayor o igual al total de Reactivos en el grupo de edad ",$AP$11),"")</f>
        <v/>
      </c>
      <c r="CY13" s="63"/>
      <c r="CZ13" s="64"/>
      <c r="DA13" s="64"/>
      <c r="DE13" s="63"/>
      <c r="DF13" s="2655">
        <f t="shared" ref="DF13:DF17" si="20">IF(B13&lt;&gt;(AS13),1,0)</f>
        <v>0</v>
      </c>
      <c r="DG13" s="2655">
        <f t="shared" ref="DG13:DG30" si="21">IF(AND($B13&gt;0,AND(AT13="",AU13="")),1,IF((AT13+AU13)&gt;$B13,1,0))</f>
        <v>0</v>
      </c>
      <c r="DH13" s="2655">
        <f t="shared" ref="DH13:DI13" si="22">IF(AND($B13&gt;0,AV13=""),1,IF(AV13&gt;$B13,1,0))</f>
        <v>0</v>
      </c>
      <c r="DI13" s="2655">
        <f t="shared" si="22"/>
        <v>0</v>
      </c>
      <c r="DJ13" s="1756"/>
      <c r="DK13" s="1756"/>
      <c r="DL13" s="1756"/>
      <c r="DM13" s="1756"/>
      <c r="DN13" s="1756"/>
      <c r="DO13" s="2655">
        <f t="shared" ref="DO13:DO21" si="23">IF(N13&lt;O13,1,0)</f>
        <v>0</v>
      </c>
      <c r="DP13" s="2655">
        <f t="shared" ref="DP13:DP21" si="24">IF(P13&lt;Q13,1,0)</f>
        <v>0</v>
      </c>
      <c r="DQ13" s="2655">
        <f t="shared" ref="DQ13:DQ21" si="25">IF(R13&lt;S13,1,0)</f>
        <v>0</v>
      </c>
      <c r="DR13" s="2655">
        <f t="shared" ref="DR13:DR21" si="26">IF($T13&lt;$U13,1,0)</f>
        <v>0</v>
      </c>
      <c r="DS13" s="2655">
        <f t="shared" ref="DS13:DS21" si="27">IF(V13&lt;W13,1,0)</f>
        <v>0</v>
      </c>
      <c r="DT13" s="2655">
        <f t="shared" ref="DT13:DT21" si="28">IF(X13&lt;Y13,1,0)</f>
        <v>0</v>
      </c>
      <c r="DU13" s="2655">
        <f t="shared" ref="DU13:DU21" si="29">IF(Z13&lt;AA13,1,0)</f>
        <v>0</v>
      </c>
      <c r="DV13" s="2655">
        <f t="shared" ref="DV13:DV21" si="30">IF(AB13&lt;AC13,1,0)</f>
        <v>0</v>
      </c>
      <c r="DW13" s="2655">
        <f t="shared" ref="DW13:DW21" si="31">IF(AD13&lt;AE13,1,0)</f>
        <v>0</v>
      </c>
      <c r="DX13" s="2655">
        <f t="shared" ref="DX13:DX21" si="32">IF(AF13&lt;AG13,1,0)</f>
        <v>0</v>
      </c>
      <c r="DY13" s="2655">
        <f t="shared" ref="DY13:DY21" si="33">IF(AH13&lt;AI13,1,0)</f>
        <v>0</v>
      </c>
      <c r="DZ13" s="2655">
        <f t="shared" ref="DZ13:DZ21" si="34">IF(AJ13&lt;AK13,1,0)</f>
        <v>0</v>
      </c>
      <c r="EA13" s="2655">
        <f t="shared" ref="EA13:EA21" si="35">IF(AL13&lt;AM13,1,0)</f>
        <v>0</v>
      </c>
      <c r="EB13" s="2655">
        <f t="shared" ref="EB13:EB21" si="36">IF(AN13&lt;AO13,1,0)</f>
        <v>0</v>
      </c>
      <c r="EC13" s="2655">
        <f t="shared" ref="EC13:EC21" si="37">IF(AP13&lt;AQ13,1,0)</f>
        <v>0</v>
      </c>
    </row>
    <row r="14" spans="1:133" ht="14.25" customHeight="1" x14ac:dyDescent="0.25">
      <c r="A14" s="235" t="s">
        <v>1919</v>
      </c>
      <c r="B14" s="354">
        <f t="shared" ref="B14:C14" si="38">+N14+P14+R14+T14+V14+X14+Z14+AB14+AD14+AF14+AH14+AJ14+AL14+AN14+AP14</f>
        <v>0</v>
      </c>
      <c r="C14" s="186">
        <f t="shared" si="38"/>
        <v>0</v>
      </c>
      <c r="D14" s="85"/>
      <c r="E14" s="69"/>
      <c r="F14" s="85"/>
      <c r="G14" s="69"/>
      <c r="H14" s="85"/>
      <c r="I14" s="69"/>
      <c r="J14" s="85"/>
      <c r="K14" s="69"/>
      <c r="L14" s="85"/>
      <c r="M14" s="86"/>
      <c r="N14" s="1823"/>
      <c r="O14" s="67"/>
      <c r="P14" s="66"/>
      <c r="Q14" s="67"/>
      <c r="R14" s="66"/>
      <c r="S14" s="67"/>
      <c r="T14" s="66"/>
      <c r="U14" s="67"/>
      <c r="V14" s="66"/>
      <c r="W14" s="67"/>
      <c r="X14" s="66"/>
      <c r="Y14" s="67"/>
      <c r="Z14" s="66"/>
      <c r="AA14" s="67"/>
      <c r="AB14" s="66"/>
      <c r="AC14" s="67"/>
      <c r="AD14" s="66"/>
      <c r="AE14" s="67"/>
      <c r="AF14" s="66"/>
      <c r="AG14" s="67"/>
      <c r="AH14" s="66"/>
      <c r="AI14" s="67"/>
      <c r="AJ14" s="66"/>
      <c r="AK14" s="67"/>
      <c r="AL14" s="66"/>
      <c r="AM14" s="67"/>
      <c r="AN14" s="66"/>
      <c r="AO14" s="67"/>
      <c r="AP14" s="66"/>
      <c r="AQ14" s="68"/>
      <c r="AR14" s="2027"/>
      <c r="AS14" s="68"/>
      <c r="AT14" s="88"/>
      <c r="AU14" s="68"/>
      <c r="AV14" s="1823"/>
      <c r="AW14" s="87"/>
      <c r="AX14" s="1754" t="str">
        <f t="shared" si="1"/>
        <v/>
      </c>
      <c r="CA14" s="1755" t="str">
        <f t="shared" si="2"/>
        <v/>
      </c>
      <c r="CB14" s="1755" t="str">
        <f t="shared" si="3"/>
        <v/>
      </c>
      <c r="CC14" s="1755" t="str">
        <f t="shared" ref="CC14:CD14" si="39">IF(AND($B14&gt;0,AV14=""),"* No olvide ingresar la columna "&amp;AV$10&amp;""&amp;" *(Digite CERO si no tiene). ",IF(AV14&gt;$B14," *El Número de "&amp;AV$10&amp;""&amp;" no puede superar el Total Procesados. ",""))</f>
        <v/>
      </c>
      <c r="CD14" s="1755" t="str">
        <f t="shared" si="39"/>
        <v/>
      </c>
      <c r="CE14" s="1756"/>
      <c r="CF14" s="1756"/>
      <c r="CG14" s="1756"/>
      <c r="CH14" s="1756"/>
      <c r="CI14" s="1756"/>
      <c r="CJ14" s="1755" t="str">
        <f t="shared" si="5"/>
        <v/>
      </c>
      <c r="CK14" s="1755" t="str">
        <f t="shared" si="6"/>
        <v/>
      </c>
      <c r="CL14" s="1755" t="str">
        <f t="shared" si="7"/>
        <v/>
      </c>
      <c r="CM14" s="1755" t="str">
        <f t="shared" si="8"/>
        <v/>
      </c>
      <c r="CN14" s="1755" t="str">
        <f t="shared" si="9"/>
        <v/>
      </c>
      <c r="CO14" s="1755" t="str">
        <f t="shared" si="10"/>
        <v/>
      </c>
      <c r="CP14" s="1755" t="str">
        <f t="shared" si="11"/>
        <v/>
      </c>
      <c r="CQ14" s="1755" t="str">
        <f t="shared" si="12"/>
        <v/>
      </c>
      <c r="CR14" s="1755" t="str">
        <f t="shared" si="13"/>
        <v/>
      </c>
      <c r="CS14" s="1755" t="str">
        <f t="shared" si="14"/>
        <v/>
      </c>
      <c r="CT14" s="1755" t="str">
        <f t="shared" si="15"/>
        <v/>
      </c>
      <c r="CU14" s="1755" t="str">
        <f t="shared" si="16"/>
        <v/>
      </c>
      <c r="CV14" s="1755" t="str">
        <f t="shared" si="17"/>
        <v/>
      </c>
      <c r="CW14" s="1755" t="str">
        <f t="shared" si="18"/>
        <v/>
      </c>
      <c r="CX14" s="1755" t="str">
        <f t="shared" si="19"/>
        <v/>
      </c>
      <c r="DE14" s="63"/>
      <c r="DF14" s="2655">
        <f t="shared" si="20"/>
        <v>0</v>
      </c>
      <c r="DG14" s="2655">
        <f t="shared" si="21"/>
        <v>0</v>
      </c>
      <c r="DH14" s="2655">
        <f t="shared" ref="DH14:DI14" si="40">IF(AND($B14&gt;0,AV14=""),1,IF(AV14&gt;$B14,1,0))</f>
        <v>0</v>
      </c>
      <c r="DI14" s="2655">
        <f t="shared" si="40"/>
        <v>0</v>
      </c>
      <c r="DJ14" s="1756"/>
      <c r="DK14" s="1756"/>
      <c r="DL14" s="1756"/>
      <c r="DM14" s="1756"/>
      <c r="DN14" s="1756"/>
      <c r="DO14" s="2655">
        <f t="shared" si="23"/>
        <v>0</v>
      </c>
      <c r="DP14" s="2655">
        <f t="shared" si="24"/>
        <v>0</v>
      </c>
      <c r="DQ14" s="2655">
        <f t="shared" si="25"/>
        <v>0</v>
      </c>
      <c r="DR14" s="2655">
        <f t="shared" si="26"/>
        <v>0</v>
      </c>
      <c r="DS14" s="2655">
        <f t="shared" si="27"/>
        <v>0</v>
      </c>
      <c r="DT14" s="2655">
        <f t="shared" si="28"/>
        <v>0</v>
      </c>
      <c r="DU14" s="2655">
        <f t="shared" si="29"/>
        <v>0</v>
      </c>
      <c r="DV14" s="2655">
        <f t="shared" si="30"/>
        <v>0</v>
      </c>
      <c r="DW14" s="2655">
        <f t="shared" si="31"/>
        <v>0</v>
      </c>
      <c r="DX14" s="2655">
        <f t="shared" si="32"/>
        <v>0</v>
      </c>
      <c r="DY14" s="2655">
        <f t="shared" si="33"/>
        <v>0</v>
      </c>
      <c r="DZ14" s="2655">
        <f t="shared" si="34"/>
        <v>0</v>
      </c>
      <c r="EA14" s="2655">
        <f t="shared" si="35"/>
        <v>0</v>
      </c>
      <c r="EB14" s="2655">
        <f t="shared" si="36"/>
        <v>0</v>
      </c>
      <c r="EC14" s="2655">
        <f t="shared" si="37"/>
        <v>0</v>
      </c>
    </row>
    <row r="15" spans="1:133" ht="14.25" customHeight="1" x14ac:dyDescent="0.25">
      <c r="A15" s="235" t="s">
        <v>1920</v>
      </c>
      <c r="B15" s="354">
        <f t="shared" ref="B15:C15" si="41">+N15+P15+R15+T15+V15+X15+Z15+AB15+AD15+AF15+AH15+AJ15+AL15+AN15+AP15</f>
        <v>0</v>
      </c>
      <c r="C15" s="186">
        <f t="shared" si="41"/>
        <v>0</v>
      </c>
      <c r="D15" s="85"/>
      <c r="E15" s="69"/>
      <c r="F15" s="85"/>
      <c r="G15" s="69"/>
      <c r="H15" s="85"/>
      <c r="I15" s="69"/>
      <c r="J15" s="85"/>
      <c r="K15" s="69"/>
      <c r="L15" s="85"/>
      <c r="M15" s="86"/>
      <c r="N15" s="1823"/>
      <c r="O15" s="67"/>
      <c r="P15" s="66"/>
      <c r="Q15" s="67"/>
      <c r="R15" s="66"/>
      <c r="S15" s="67"/>
      <c r="T15" s="66"/>
      <c r="U15" s="67"/>
      <c r="V15" s="66"/>
      <c r="W15" s="67"/>
      <c r="X15" s="66"/>
      <c r="Y15" s="67"/>
      <c r="Z15" s="66"/>
      <c r="AA15" s="67"/>
      <c r="AB15" s="66"/>
      <c r="AC15" s="67"/>
      <c r="AD15" s="66"/>
      <c r="AE15" s="67"/>
      <c r="AF15" s="66"/>
      <c r="AG15" s="67"/>
      <c r="AH15" s="66"/>
      <c r="AI15" s="67"/>
      <c r="AJ15" s="66"/>
      <c r="AK15" s="67"/>
      <c r="AL15" s="66"/>
      <c r="AM15" s="67"/>
      <c r="AN15" s="66"/>
      <c r="AO15" s="67"/>
      <c r="AP15" s="66"/>
      <c r="AQ15" s="68"/>
      <c r="AR15" s="2027"/>
      <c r="AS15" s="68"/>
      <c r="AT15" s="88"/>
      <c r="AU15" s="68"/>
      <c r="AV15" s="1823"/>
      <c r="AW15" s="87"/>
      <c r="AX15" s="1754" t="str">
        <f t="shared" si="1"/>
        <v/>
      </c>
      <c r="CA15" s="1755" t="str">
        <f t="shared" si="2"/>
        <v/>
      </c>
      <c r="CB15" s="1755" t="str">
        <f t="shared" si="3"/>
        <v/>
      </c>
      <c r="CC15" s="1755" t="str">
        <f t="shared" ref="CC15:CD15" si="42">IF(AND($B15&gt;0,AV15=""),"* No olvide ingresar la columna "&amp;AV$10&amp;""&amp;" *(Digite CERO si no tiene). ",IF(AV15&gt;$B15," *El Número de "&amp;AV$10&amp;""&amp;" no puede superar el Total Procesados. ",""))</f>
        <v/>
      </c>
      <c r="CD15" s="1755" t="str">
        <f t="shared" si="42"/>
        <v/>
      </c>
      <c r="CE15" s="1756"/>
      <c r="CF15" s="1756"/>
      <c r="CG15" s="1756"/>
      <c r="CH15" s="1756"/>
      <c r="CI15" s="1756"/>
      <c r="CJ15" s="1755" t="str">
        <f t="shared" si="5"/>
        <v/>
      </c>
      <c r="CK15" s="1755" t="str">
        <f t="shared" si="6"/>
        <v/>
      </c>
      <c r="CL15" s="1755" t="str">
        <f t="shared" si="7"/>
        <v/>
      </c>
      <c r="CM15" s="1755" t="str">
        <f t="shared" si="8"/>
        <v/>
      </c>
      <c r="CN15" s="1755" t="str">
        <f t="shared" si="9"/>
        <v/>
      </c>
      <c r="CO15" s="1755" t="str">
        <f t="shared" si="10"/>
        <v/>
      </c>
      <c r="CP15" s="1755" t="str">
        <f t="shared" si="11"/>
        <v/>
      </c>
      <c r="CQ15" s="1755" t="str">
        <f t="shared" si="12"/>
        <v/>
      </c>
      <c r="CR15" s="1755" t="str">
        <f t="shared" si="13"/>
        <v/>
      </c>
      <c r="CS15" s="1755" t="str">
        <f t="shared" si="14"/>
        <v/>
      </c>
      <c r="CT15" s="1755" t="str">
        <f t="shared" si="15"/>
        <v/>
      </c>
      <c r="CU15" s="1755" t="str">
        <f t="shared" si="16"/>
        <v/>
      </c>
      <c r="CV15" s="1755" t="str">
        <f t="shared" si="17"/>
        <v/>
      </c>
      <c r="CW15" s="1755" t="str">
        <f t="shared" si="18"/>
        <v/>
      </c>
      <c r="CX15" s="1755" t="str">
        <f t="shared" si="19"/>
        <v/>
      </c>
      <c r="DE15" s="63"/>
      <c r="DF15" s="2655">
        <f t="shared" si="20"/>
        <v>0</v>
      </c>
      <c r="DG15" s="2655">
        <f t="shared" si="21"/>
        <v>0</v>
      </c>
      <c r="DH15" s="2655">
        <f t="shared" ref="DH15:DI15" si="43">IF(AND($B15&gt;0,AV15=""),1,IF(AV15&gt;$B15,1,0))</f>
        <v>0</v>
      </c>
      <c r="DI15" s="2655">
        <f t="shared" si="43"/>
        <v>0</v>
      </c>
      <c r="DJ15" s="1756"/>
      <c r="DK15" s="1756"/>
      <c r="DL15" s="1756"/>
      <c r="DM15" s="1756"/>
      <c r="DN15" s="1756"/>
      <c r="DO15" s="2655">
        <f t="shared" si="23"/>
        <v>0</v>
      </c>
      <c r="DP15" s="2655">
        <f t="shared" si="24"/>
        <v>0</v>
      </c>
      <c r="DQ15" s="2655">
        <f t="shared" si="25"/>
        <v>0</v>
      </c>
      <c r="DR15" s="2655">
        <f t="shared" si="26"/>
        <v>0</v>
      </c>
      <c r="DS15" s="2655">
        <f t="shared" si="27"/>
        <v>0</v>
      </c>
      <c r="DT15" s="2655">
        <f t="shared" si="28"/>
        <v>0</v>
      </c>
      <c r="DU15" s="2655">
        <f t="shared" si="29"/>
        <v>0</v>
      </c>
      <c r="DV15" s="2655">
        <f t="shared" si="30"/>
        <v>0</v>
      </c>
      <c r="DW15" s="2655">
        <f t="shared" si="31"/>
        <v>0</v>
      </c>
      <c r="DX15" s="2655">
        <f t="shared" si="32"/>
        <v>0</v>
      </c>
      <c r="DY15" s="2655">
        <f t="shared" si="33"/>
        <v>0</v>
      </c>
      <c r="DZ15" s="2655">
        <f t="shared" si="34"/>
        <v>0</v>
      </c>
      <c r="EA15" s="2655">
        <f t="shared" si="35"/>
        <v>0</v>
      </c>
      <c r="EB15" s="2655">
        <f t="shared" si="36"/>
        <v>0</v>
      </c>
      <c r="EC15" s="2655">
        <f t="shared" si="37"/>
        <v>0</v>
      </c>
    </row>
    <row r="16" spans="1:133" ht="14.25" customHeight="1" x14ac:dyDescent="0.25">
      <c r="A16" s="235" t="s">
        <v>1921</v>
      </c>
      <c r="B16" s="354">
        <f t="shared" ref="B16:C16" si="44">+N16+P16+R16+T16+V16+X16+Z16+AB16+AD16+AF16+AH16+AJ16+AL16+AN16+AP16</f>
        <v>0</v>
      </c>
      <c r="C16" s="186">
        <f t="shared" si="44"/>
        <v>0</v>
      </c>
      <c r="D16" s="85"/>
      <c r="E16" s="69"/>
      <c r="F16" s="85"/>
      <c r="G16" s="69"/>
      <c r="H16" s="85"/>
      <c r="I16" s="69"/>
      <c r="J16" s="85"/>
      <c r="K16" s="69"/>
      <c r="L16" s="85"/>
      <c r="M16" s="86"/>
      <c r="N16" s="1823"/>
      <c r="O16" s="67"/>
      <c r="P16" s="66"/>
      <c r="Q16" s="67"/>
      <c r="R16" s="66"/>
      <c r="S16" s="67"/>
      <c r="T16" s="66"/>
      <c r="U16" s="67"/>
      <c r="V16" s="66"/>
      <c r="W16" s="67"/>
      <c r="X16" s="66"/>
      <c r="Y16" s="67"/>
      <c r="Z16" s="66"/>
      <c r="AA16" s="67"/>
      <c r="AB16" s="66"/>
      <c r="AC16" s="67"/>
      <c r="AD16" s="66"/>
      <c r="AE16" s="67"/>
      <c r="AF16" s="66"/>
      <c r="AG16" s="67"/>
      <c r="AH16" s="66"/>
      <c r="AI16" s="67"/>
      <c r="AJ16" s="66"/>
      <c r="AK16" s="67"/>
      <c r="AL16" s="66"/>
      <c r="AM16" s="67"/>
      <c r="AN16" s="66"/>
      <c r="AO16" s="67"/>
      <c r="AP16" s="66"/>
      <c r="AQ16" s="68"/>
      <c r="AR16" s="2027"/>
      <c r="AS16" s="68"/>
      <c r="AT16" s="88"/>
      <c r="AU16" s="68"/>
      <c r="AV16" s="1823"/>
      <c r="AW16" s="87"/>
      <c r="AX16" s="1754" t="str">
        <f t="shared" si="1"/>
        <v/>
      </c>
      <c r="CA16" s="1755" t="str">
        <f t="shared" si="2"/>
        <v/>
      </c>
      <c r="CB16" s="1755" t="str">
        <f t="shared" si="3"/>
        <v/>
      </c>
      <c r="CC16" s="1755" t="str">
        <f t="shared" ref="CC16:CD16" si="45">IF(AND($B16&gt;0,AV16=""),"* No olvide ingresar la columna "&amp;AV$10&amp;""&amp;" *(Digite CERO si no tiene). ",IF(AV16&gt;$B16," *El Número de "&amp;AV$10&amp;""&amp;" no puede superar el Total Procesados. ",""))</f>
        <v/>
      </c>
      <c r="CD16" s="1755" t="str">
        <f t="shared" si="45"/>
        <v/>
      </c>
      <c r="CE16" s="1756"/>
      <c r="CF16" s="1756"/>
      <c r="CG16" s="1756"/>
      <c r="CH16" s="1756"/>
      <c r="CI16" s="1756"/>
      <c r="CJ16" s="1755" t="str">
        <f t="shared" si="5"/>
        <v/>
      </c>
      <c r="CK16" s="1755" t="str">
        <f t="shared" si="6"/>
        <v/>
      </c>
      <c r="CL16" s="1755" t="str">
        <f t="shared" si="7"/>
        <v/>
      </c>
      <c r="CM16" s="1755" t="str">
        <f t="shared" si="8"/>
        <v/>
      </c>
      <c r="CN16" s="1755" t="str">
        <f t="shared" si="9"/>
        <v/>
      </c>
      <c r="CO16" s="1755" t="str">
        <f t="shared" si="10"/>
        <v/>
      </c>
      <c r="CP16" s="1755" t="str">
        <f t="shared" si="11"/>
        <v/>
      </c>
      <c r="CQ16" s="1755" t="str">
        <f t="shared" si="12"/>
        <v/>
      </c>
      <c r="CR16" s="1755" t="str">
        <f t="shared" si="13"/>
        <v/>
      </c>
      <c r="CS16" s="1755" t="str">
        <f t="shared" si="14"/>
        <v/>
      </c>
      <c r="CT16" s="1755" t="str">
        <f t="shared" si="15"/>
        <v/>
      </c>
      <c r="CU16" s="1755" t="str">
        <f t="shared" si="16"/>
        <v/>
      </c>
      <c r="CV16" s="1755" t="str">
        <f t="shared" si="17"/>
        <v/>
      </c>
      <c r="CW16" s="1755" t="str">
        <f t="shared" si="18"/>
        <v/>
      </c>
      <c r="CX16" s="1755" t="str">
        <f t="shared" si="19"/>
        <v/>
      </c>
      <c r="DE16" s="63"/>
      <c r="DF16" s="2655">
        <f t="shared" si="20"/>
        <v>0</v>
      </c>
      <c r="DG16" s="2655">
        <f t="shared" si="21"/>
        <v>0</v>
      </c>
      <c r="DH16" s="2655">
        <f t="shared" ref="DH16:DI16" si="46">IF(AND($B16&gt;0,AV16=""),1,IF(AV16&gt;$B16,1,0))</f>
        <v>0</v>
      </c>
      <c r="DI16" s="2655">
        <f t="shared" si="46"/>
        <v>0</v>
      </c>
      <c r="DJ16" s="1756"/>
      <c r="DK16" s="1756"/>
      <c r="DL16" s="1756"/>
      <c r="DM16" s="1756"/>
      <c r="DN16" s="1756"/>
      <c r="DO16" s="2655">
        <f t="shared" si="23"/>
        <v>0</v>
      </c>
      <c r="DP16" s="2655">
        <f t="shared" si="24"/>
        <v>0</v>
      </c>
      <c r="DQ16" s="2655">
        <f t="shared" si="25"/>
        <v>0</v>
      </c>
      <c r="DR16" s="2655">
        <f t="shared" si="26"/>
        <v>0</v>
      </c>
      <c r="DS16" s="2655">
        <f t="shared" si="27"/>
        <v>0</v>
      </c>
      <c r="DT16" s="2655">
        <f t="shared" si="28"/>
        <v>0</v>
      </c>
      <c r="DU16" s="2655">
        <f t="shared" si="29"/>
        <v>0</v>
      </c>
      <c r="DV16" s="2655">
        <f t="shared" si="30"/>
        <v>0</v>
      </c>
      <c r="DW16" s="2655">
        <f t="shared" si="31"/>
        <v>0</v>
      </c>
      <c r="DX16" s="2655">
        <f t="shared" si="32"/>
        <v>0</v>
      </c>
      <c r="DY16" s="2655">
        <f t="shared" si="33"/>
        <v>0</v>
      </c>
      <c r="DZ16" s="2655">
        <f t="shared" si="34"/>
        <v>0</v>
      </c>
      <c r="EA16" s="2655">
        <f t="shared" si="35"/>
        <v>0</v>
      </c>
      <c r="EB16" s="2655">
        <f t="shared" si="36"/>
        <v>0</v>
      </c>
      <c r="EC16" s="2655">
        <f t="shared" si="37"/>
        <v>0</v>
      </c>
    </row>
    <row r="17" spans="1:133" ht="14.25" customHeight="1" x14ac:dyDescent="0.25">
      <c r="A17" s="107" t="s">
        <v>1922</v>
      </c>
      <c r="B17" s="354">
        <f t="shared" ref="B17:C17" si="47">+N17+P17+R17+T17+V17+X17+Z17+AB17+AD17+AF17+AH17+AJ17+AL17+AN17+AP17</f>
        <v>0</v>
      </c>
      <c r="C17" s="186">
        <f t="shared" si="47"/>
        <v>0</v>
      </c>
      <c r="D17" s="85"/>
      <c r="E17" s="69"/>
      <c r="F17" s="85"/>
      <c r="G17" s="69"/>
      <c r="H17" s="85"/>
      <c r="I17" s="69"/>
      <c r="J17" s="85"/>
      <c r="K17" s="69"/>
      <c r="L17" s="85"/>
      <c r="M17" s="86"/>
      <c r="N17" s="1823"/>
      <c r="O17" s="67"/>
      <c r="P17" s="66"/>
      <c r="Q17" s="67"/>
      <c r="R17" s="66"/>
      <c r="S17" s="67"/>
      <c r="T17" s="66"/>
      <c r="U17" s="67"/>
      <c r="V17" s="66"/>
      <c r="W17" s="67"/>
      <c r="X17" s="66"/>
      <c r="Y17" s="67"/>
      <c r="Z17" s="66"/>
      <c r="AA17" s="67"/>
      <c r="AB17" s="66"/>
      <c r="AC17" s="67"/>
      <c r="AD17" s="66"/>
      <c r="AE17" s="67"/>
      <c r="AF17" s="66"/>
      <c r="AG17" s="67"/>
      <c r="AH17" s="66"/>
      <c r="AI17" s="67"/>
      <c r="AJ17" s="66"/>
      <c r="AK17" s="67"/>
      <c r="AL17" s="66"/>
      <c r="AM17" s="67"/>
      <c r="AN17" s="66"/>
      <c r="AO17" s="67"/>
      <c r="AP17" s="66"/>
      <c r="AQ17" s="68"/>
      <c r="AR17" s="2027"/>
      <c r="AS17" s="68"/>
      <c r="AT17" s="88"/>
      <c r="AU17" s="68"/>
      <c r="AV17" s="1823"/>
      <c r="AW17" s="87"/>
      <c r="AX17" s="1754" t="str">
        <f t="shared" si="1"/>
        <v/>
      </c>
      <c r="CA17" s="1755" t="str">
        <f t="shared" si="2"/>
        <v/>
      </c>
      <c r="CB17" s="1755" t="str">
        <f t="shared" si="3"/>
        <v/>
      </c>
      <c r="CC17" s="1755" t="str">
        <f t="shared" ref="CC17:CD17" si="48">IF(AND($B17&gt;0,AV17=""),"* No olvide ingresar la columna "&amp;AV$10&amp;""&amp;" *(Digite CERO si no tiene). ",IF(AV17&gt;$B17," *El Número de "&amp;AV$10&amp;""&amp;" no puede superar el Total Procesados. ",""))</f>
        <v/>
      </c>
      <c r="CD17" s="1755" t="str">
        <f t="shared" si="48"/>
        <v/>
      </c>
      <c r="CE17" s="1756"/>
      <c r="CF17" s="1756"/>
      <c r="CG17" s="1756"/>
      <c r="CH17" s="1756"/>
      <c r="CI17" s="1756"/>
      <c r="CJ17" s="1755" t="str">
        <f t="shared" si="5"/>
        <v/>
      </c>
      <c r="CK17" s="1755" t="str">
        <f t="shared" si="6"/>
        <v/>
      </c>
      <c r="CL17" s="1755" t="str">
        <f t="shared" si="7"/>
        <v/>
      </c>
      <c r="CM17" s="1755" t="str">
        <f t="shared" si="8"/>
        <v/>
      </c>
      <c r="CN17" s="1755" t="str">
        <f t="shared" si="9"/>
        <v/>
      </c>
      <c r="CO17" s="1755" t="str">
        <f t="shared" si="10"/>
        <v/>
      </c>
      <c r="CP17" s="1755" t="str">
        <f t="shared" si="11"/>
        <v/>
      </c>
      <c r="CQ17" s="1755" t="str">
        <f t="shared" si="12"/>
        <v/>
      </c>
      <c r="CR17" s="1755" t="str">
        <f t="shared" si="13"/>
        <v/>
      </c>
      <c r="CS17" s="1755" t="str">
        <f t="shared" si="14"/>
        <v/>
      </c>
      <c r="CT17" s="1755" t="str">
        <f t="shared" si="15"/>
        <v/>
      </c>
      <c r="CU17" s="1755" t="str">
        <f t="shared" si="16"/>
        <v/>
      </c>
      <c r="CV17" s="1755" t="str">
        <f t="shared" si="17"/>
        <v/>
      </c>
      <c r="CW17" s="1755" t="str">
        <f t="shared" si="18"/>
        <v/>
      </c>
      <c r="CX17" s="1755" t="str">
        <f t="shared" si="19"/>
        <v/>
      </c>
      <c r="DE17" s="63"/>
      <c r="DF17" s="2655">
        <f t="shared" si="20"/>
        <v>0</v>
      </c>
      <c r="DG17" s="2655">
        <f t="shared" si="21"/>
        <v>0</v>
      </c>
      <c r="DH17" s="2655">
        <f t="shared" ref="DH17:DI17" si="49">IF(AND($B17&gt;0,AV17=""),1,IF(AV17&gt;$B17,1,0))</f>
        <v>0</v>
      </c>
      <c r="DI17" s="2655">
        <f t="shared" si="49"/>
        <v>0</v>
      </c>
      <c r="DJ17" s="1756"/>
      <c r="DK17" s="1756"/>
      <c r="DL17" s="1756"/>
      <c r="DM17" s="1756"/>
      <c r="DN17" s="1756"/>
      <c r="DO17" s="2655">
        <f t="shared" si="23"/>
        <v>0</v>
      </c>
      <c r="DP17" s="2655">
        <f t="shared" si="24"/>
        <v>0</v>
      </c>
      <c r="DQ17" s="2655">
        <f t="shared" si="25"/>
        <v>0</v>
      </c>
      <c r="DR17" s="2655">
        <f t="shared" si="26"/>
        <v>0</v>
      </c>
      <c r="DS17" s="2655">
        <f t="shared" si="27"/>
        <v>0</v>
      </c>
      <c r="DT17" s="2655">
        <f t="shared" si="28"/>
        <v>0</v>
      </c>
      <c r="DU17" s="2655">
        <f t="shared" si="29"/>
        <v>0</v>
      </c>
      <c r="DV17" s="2655">
        <f t="shared" si="30"/>
        <v>0</v>
      </c>
      <c r="DW17" s="2655">
        <f t="shared" si="31"/>
        <v>0</v>
      </c>
      <c r="DX17" s="2655">
        <f t="shared" si="32"/>
        <v>0</v>
      </c>
      <c r="DY17" s="2655">
        <f t="shared" si="33"/>
        <v>0</v>
      </c>
      <c r="DZ17" s="2655">
        <f t="shared" si="34"/>
        <v>0</v>
      </c>
      <c r="EA17" s="2655">
        <f t="shared" si="35"/>
        <v>0</v>
      </c>
      <c r="EB17" s="2655">
        <f t="shared" si="36"/>
        <v>0</v>
      </c>
      <c r="EC17" s="2655">
        <f t="shared" si="37"/>
        <v>0</v>
      </c>
    </row>
    <row r="18" spans="1:133" ht="14.25" customHeight="1" x14ac:dyDescent="0.25">
      <c r="A18" s="107" t="s">
        <v>1923</v>
      </c>
      <c r="B18" s="354">
        <f t="shared" ref="B18:C18" si="50">+N18+P18+R18+T18+V18+X18+Z18+AB18+AD18+AF18+AH18+AJ18+AL18+AN18+AP18</f>
        <v>0</v>
      </c>
      <c r="C18" s="186">
        <f t="shared" si="50"/>
        <v>0</v>
      </c>
      <c r="D18" s="85"/>
      <c r="E18" s="69"/>
      <c r="F18" s="85"/>
      <c r="G18" s="69"/>
      <c r="H18" s="85"/>
      <c r="I18" s="69"/>
      <c r="J18" s="85"/>
      <c r="K18" s="69"/>
      <c r="L18" s="85"/>
      <c r="M18" s="86"/>
      <c r="N18" s="1823"/>
      <c r="O18" s="67"/>
      <c r="P18" s="66"/>
      <c r="Q18" s="67"/>
      <c r="R18" s="66"/>
      <c r="S18" s="67"/>
      <c r="T18" s="66"/>
      <c r="U18" s="67"/>
      <c r="V18" s="66"/>
      <c r="W18" s="67"/>
      <c r="X18" s="66"/>
      <c r="Y18" s="67"/>
      <c r="Z18" s="66"/>
      <c r="AA18" s="67"/>
      <c r="AB18" s="66"/>
      <c r="AC18" s="67"/>
      <c r="AD18" s="66"/>
      <c r="AE18" s="67"/>
      <c r="AF18" s="66"/>
      <c r="AG18" s="67"/>
      <c r="AH18" s="66"/>
      <c r="AI18" s="67"/>
      <c r="AJ18" s="66"/>
      <c r="AK18" s="67"/>
      <c r="AL18" s="66"/>
      <c r="AM18" s="67"/>
      <c r="AN18" s="66"/>
      <c r="AO18" s="67"/>
      <c r="AP18" s="66"/>
      <c r="AQ18" s="68"/>
      <c r="AR18" s="1823"/>
      <c r="AS18" s="68"/>
      <c r="AT18" s="88"/>
      <c r="AU18" s="68"/>
      <c r="AV18" s="1823"/>
      <c r="AW18" s="87"/>
      <c r="AX18" s="1754" t="str">
        <f t="shared" si="1"/>
        <v/>
      </c>
      <c r="CA18" s="1755" t="str">
        <f>IF(B18&lt;&gt;(AS18+AR18)," * La suma de las columnas "&amp;AR$10&amp;""&amp;" DEBE SER IGUAL a los Exámenes Procesados. ","")</f>
        <v/>
      </c>
      <c r="CB18" s="1755" t="str">
        <f t="shared" si="3"/>
        <v/>
      </c>
      <c r="CC18" s="1755" t="str">
        <f t="shared" ref="CC18:CD18" si="51">IF(AND($B18&gt;0,AV18=""),"* No olvide ingresar la columna "&amp;AV$10&amp;""&amp;" *(Digite CERO si no tiene). ",IF(AV18&gt;$B18," *El Número de "&amp;AV$10&amp;""&amp;" no puede superar el Total Procesados. ",""))</f>
        <v/>
      </c>
      <c r="CD18" s="1755" t="str">
        <f t="shared" si="51"/>
        <v/>
      </c>
      <c r="CE18" s="1756"/>
      <c r="CF18" s="1756"/>
      <c r="CG18" s="1756"/>
      <c r="CH18" s="1756"/>
      <c r="CI18" s="1756"/>
      <c r="CJ18" s="1755" t="str">
        <f t="shared" si="5"/>
        <v/>
      </c>
      <c r="CK18" s="1755" t="str">
        <f t="shared" si="6"/>
        <v/>
      </c>
      <c r="CL18" s="1755" t="str">
        <f t="shared" si="7"/>
        <v/>
      </c>
      <c r="CM18" s="1755" t="str">
        <f t="shared" si="8"/>
        <v/>
      </c>
      <c r="CN18" s="1755" t="str">
        <f t="shared" si="9"/>
        <v/>
      </c>
      <c r="CO18" s="1755" t="str">
        <f t="shared" si="10"/>
        <v/>
      </c>
      <c r="CP18" s="1755" t="str">
        <f t="shared" si="11"/>
        <v/>
      </c>
      <c r="CQ18" s="1755" t="str">
        <f t="shared" si="12"/>
        <v/>
      </c>
      <c r="CR18" s="1755" t="str">
        <f t="shared" si="13"/>
        <v/>
      </c>
      <c r="CS18" s="1755" t="str">
        <f t="shared" si="14"/>
        <v/>
      </c>
      <c r="CT18" s="1755" t="str">
        <f t="shared" si="15"/>
        <v/>
      </c>
      <c r="CU18" s="1755" t="str">
        <f t="shared" si="16"/>
        <v/>
      </c>
      <c r="CV18" s="1755" t="str">
        <f t="shared" si="17"/>
        <v/>
      </c>
      <c r="CW18" s="1755" t="str">
        <f t="shared" si="18"/>
        <v/>
      </c>
      <c r="CX18" s="1755" t="str">
        <f t="shared" si="19"/>
        <v/>
      </c>
      <c r="DE18" s="63"/>
      <c r="DF18" s="2655">
        <f>IF(B18&lt;&gt;(AS18+AR18),1,0)</f>
        <v>0</v>
      </c>
      <c r="DG18" s="2655">
        <f t="shared" si="21"/>
        <v>0</v>
      </c>
      <c r="DH18" s="2655">
        <f t="shared" ref="DH18:DI18" si="52">IF(AND($B18&gt;0,AV18=""),1,IF(AV18&gt;$B18,1,0))</f>
        <v>0</v>
      </c>
      <c r="DI18" s="2655">
        <f t="shared" si="52"/>
        <v>0</v>
      </c>
      <c r="DJ18" s="1756"/>
      <c r="DK18" s="1756"/>
      <c r="DL18" s="1756"/>
      <c r="DM18" s="1756"/>
      <c r="DN18" s="1756"/>
      <c r="DO18" s="2655">
        <f t="shared" si="23"/>
        <v>0</v>
      </c>
      <c r="DP18" s="2655">
        <f t="shared" si="24"/>
        <v>0</v>
      </c>
      <c r="DQ18" s="2655">
        <f t="shared" si="25"/>
        <v>0</v>
      </c>
      <c r="DR18" s="2655">
        <f t="shared" si="26"/>
        <v>0</v>
      </c>
      <c r="DS18" s="2655">
        <f t="shared" si="27"/>
        <v>0</v>
      </c>
      <c r="DT18" s="2655">
        <f t="shared" si="28"/>
        <v>0</v>
      </c>
      <c r="DU18" s="2655">
        <f t="shared" si="29"/>
        <v>0</v>
      </c>
      <c r="DV18" s="2655">
        <f t="shared" si="30"/>
        <v>0</v>
      </c>
      <c r="DW18" s="2655">
        <f t="shared" si="31"/>
        <v>0</v>
      </c>
      <c r="DX18" s="2655">
        <f t="shared" si="32"/>
        <v>0</v>
      </c>
      <c r="DY18" s="2655">
        <f t="shared" si="33"/>
        <v>0</v>
      </c>
      <c r="DZ18" s="2655">
        <f t="shared" si="34"/>
        <v>0</v>
      </c>
      <c r="EA18" s="2655">
        <f t="shared" si="35"/>
        <v>0</v>
      </c>
      <c r="EB18" s="2655">
        <f t="shared" si="36"/>
        <v>0</v>
      </c>
      <c r="EC18" s="2655">
        <f t="shared" si="37"/>
        <v>0</v>
      </c>
    </row>
    <row r="19" spans="1:133" ht="14.25" customHeight="1" x14ac:dyDescent="0.25">
      <c r="A19" s="107" t="s">
        <v>1924</v>
      </c>
      <c r="B19" s="354">
        <f t="shared" ref="B19:C19" si="53">+N19+P19+R19+T19+V19+X19+Z19+AB19+AD19+AF19+AH19+AJ19+AL19+AN19+AP19</f>
        <v>0</v>
      </c>
      <c r="C19" s="186">
        <f t="shared" si="53"/>
        <v>0</v>
      </c>
      <c r="D19" s="85"/>
      <c r="E19" s="69"/>
      <c r="F19" s="85"/>
      <c r="G19" s="69"/>
      <c r="H19" s="85"/>
      <c r="I19" s="69"/>
      <c r="J19" s="85"/>
      <c r="K19" s="69"/>
      <c r="L19" s="85"/>
      <c r="M19" s="86"/>
      <c r="N19" s="1823"/>
      <c r="O19" s="67"/>
      <c r="P19" s="66"/>
      <c r="Q19" s="67"/>
      <c r="R19" s="66"/>
      <c r="S19" s="67"/>
      <c r="T19" s="66"/>
      <c r="U19" s="67"/>
      <c r="V19" s="66"/>
      <c r="W19" s="67"/>
      <c r="X19" s="66"/>
      <c r="Y19" s="67"/>
      <c r="Z19" s="66"/>
      <c r="AA19" s="67"/>
      <c r="AB19" s="66"/>
      <c r="AC19" s="67"/>
      <c r="AD19" s="66"/>
      <c r="AE19" s="67"/>
      <c r="AF19" s="66"/>
      <c r="AG19" s="67"/>
      <c r="AH19" s="66"/>
      <c r="AI19" s="67"/>
      <c r="AJ19" s="66"/>
      <c r="AK19" s="67"/>
      <c r="AL19" s="66"/>
      <c r="AM19" s="67"/>
      <c r="AN19" s="66"/>
      <c r="AO19" s="67"/>
      <c r="AP19" s="66"/>
      <c r="AQ19" s="68"/>
      <c r="AR19" s="2027"/>
      <c r="AS19" s="68"/>
      <c r="AT19" s="88"/>
      <c r="AU19" s="68"/>
      <c r="AV19" s="1823"/>
      <c r="AW19" s="87"/>
      <c r="AX19" s="1754" t="str">
        <f t="shared" si="1"/>
        <v/>
      </c>
      <c r="CA19" s="1755" t="str">
        <f t="shared" ref="CA19:CA21" si="54">IF(B19&lt;&gt;(AS19)," * La suma de las columnas "&amp;AR$10&amp;""&amp;" DEBE SER IGUAL a los Exámenes Procesados. ","")</f>
        <v/>
      </c>
      <c r="CB19" s="1755" t="str">
        <f t="shared" si="3"/>
        <v/>
      </c>
      <c r="CC19" s="1755" t="str">
        <f t="shared" ref="CC19:CD19" si="55">IF(AND($B19&gt;0,AV19=""),"* No olvide ingresar la columna "&amp;AV$10&amp;""&amp;" *(Digite CERO si no tiene). ",IF(AV19&gt;$B19," *El Número de "&amp;AV$10&amp;""&amp;" no puede superar el Total Procesados. ",""))</f>
        <v/>
      </c>
      <c r="CD19" s="1755" t="str">
        <f t="shared" si="55"/>
        <v/>
      </c>
      <c r="CE19" s="1756"/>
      <c r="CF19" s="1756"/>
      <c r="CG19" s="1756"/>
      <c r="CH19" s="1756"/>
      <c r="CI19" s="1756"/>
      <c r="CJ19" s="1755" t="str">
        <f t="shared" si="5"/>
        <v/>
      </c>
      <c r="CK19" s="1755" t="str">
        <f t="shared" si="6"/>
        <v/>
      </c>
      <c r="CL19" s="1755" t="str">
        <f t="shared" si="7"/>
        <v/>
      </c>
      <c r="CM19" s="1755" t="str">
        <f t="shared" si="8"/>
        <v/>
      </c>
      <c r="CN19" s="1755" t="str">
        <f t="shared" si="9"/>
        <v/>
      </c>
      <c r="CO19" s="1755" t="str">
        <f t="shared" si="10"/>
        <v/>
      </c>
      <c r="CP19" s="1755" t="str">
        <f t="shared" si="11"/>
        <v/>
      </c>
      <c r="CQ19" s="1755" t="str">
        <f t="shared" si="12"/>
        <v/>
      </c>
      <c r="CR19" s="1755" t="str">
        <f t="shared" si="13"/>
        <v/>
      </c>
      <c r="CS19" s="1755" t="str">
        <f t="shared" si="14"/>
        <v/>
      </c>
      <c r="CT19" s="1755" t="str">
        <f t="shared" si="15"/>
        <v/>
      </c>
      <c r="CU19" s="1755" t="str">
        <f t="shared" si="16"/>
        <v/>
      </c>
      <c r="CV19" s="1755" t="str">
        <f t="shared" si="17"/>
        <v/>
      </c>
      <c r="CW19" s="1755" t="str">
        <f t="shared" si="18"/>
        <v/>
      </c>
      <c r="CX19" s="1755" t="str">
        <f t="shared" si="19"/>
        <v/>
      </c>
      <c r="DE19" s="63"/>
      <c r="DF19" s="2655">
        <f t="shared" ref="DF19:DF21" si="56">IF(B19&lt;&gt;(AS19),1,0)</f>
        <v>0</v>
      </c>
      <c r="DG19" s="2655">
        <f t="shared" si="21"/>
        <v>0</v>
      </c>
      <c r="DH19" s="2655">
        <f t="shared" ref="DH19:DI19" si="57">IF(AND($B19&gt;0,AV19=""),1,IF(AV19&gt;$B19,1,0))</f>
        <v>0</v>
      </c>
      <c r="DI19" s="2655">
        <f t="shared" si="57"/>
        <v>0</v>
      </c>
      <c r="DJ19" s="1756"/>
      <c r="DK19" s="1756"/>
      <c r="DL19" s="1756"/>
      <c r="DM19" s="1756"/>
      <c r="DN19" s="1756"/>
      <c r="DO19" s="2655">
        <f t="shared" si="23"/>
        <v>0</v>
      </c>
      <c r="DP19" s="2655">
        <f t="shared" si="24"/>
        <v>0</v>
      </c>
      <c r="DQ19" s="2655">
        <f t="shared" si="25"/>
        <v>0</v>
      </c>
      <c r="DR19" s="2655">
        <f t="shared" si="26"/>
        <v>0</v>
      </c>
      <c r="DS19" s="2655">
        <f t="shared" si="27"/>
        <v>0</v>
      </c>
      <c r="DT19" s="2655">
        <f t="shared" si="28"/>
        <v>0</v>
      </c>
      <c r="DU19" s="2655">
        <f t="shared" si="29"/>
        <v>0</v>
      </c>
      <c r="DV19" s="2655">
        <f t="shared" si="30"/>
        <v>0</v>
      </c>
      <c r="DW19" s="2655">
        <f t="shared" si="31"/>
        <v>0</v>
      </c>
      <c r="DX19" s="2655">
        <f t="shared" si="32"/>
        <v>0</v>
      </c>
      <c r="DY19" s="2655">
        <f t="shared" si="33"/>
        <v>0</v>
      </c>
      <c r="DZ19" s="2655">
        <f t="shared" si="34"/>
        <v>0</v>
      </c>
      <c r="EA19" s="2655">
        <f t="shared" si="35"/>
        <v>0</v>
      </c>
      <c r="EB19" s="2655">
        <f t="shared" si="36"/>
        <v>0</v>
      </c>
      <c r="EC19" s="2655">
        <f t="shared" si="37"/>
        <v>0</v>
      </c>
    </row>
    <row r="20" spans="1:133" ht="14.25" customHeight="1" x14ac:dyDescent="0.25">
      <c r="A20" s="235" t="s">
        <v>1925</v>
      </c>
      <c r="B20" s="354">
        <f t="shared" ref="B20:C20" si="58">+N20+P20+R20+T20+V20+X20+Z20+AB20+AD20+AF20+AH20+AJ20+AL20+AN20+AP20</f>
        <v>0</v>
      </c>
      <c r="C20" s="186">
        <f t="shared" si="58"/>
        <v>0</v>
      </c>
      <c r="D20" s="85"/>
      <c r="E20" s="69"/>
      <c r="F20" s="85"/>
      <c r="G20" s="69"/>
      <c r="H20" s="85"/>
      <c r="I20" s="69"/>
      <c r="J20" s="85"/>
      <c r="K20" s="69"/>
      <c r="L20" s="85"/>
      <c r="M20" s="86"/>
      <c r="N20" s="1823"/>
      <c r="O20" s="67"/>
      <c r="P20" s="66"/>
      <c r="Q20" s="67"/>
      <c r="R20" s="66"/>
      <c r="S20" s="67"/>
      <c r="T20" s="66"/>
      <c r="U20" s="67"/>
      <c r="V20" s="66"/>
      <c r="W20" s="67"/>
      <c r="X20" s="66"/>
      <c r="Y20" s="67"/>
      <c r="Z20" s="66"/>
      <c r="AA20" s="67"/>
      <c r="AB20" s="66"/>
      <c r="AC20" s="67"/>
      <c r="AD20" s="66"/>
      <c r="AE20" s="67"/>
      <c r="AF20" s="66"/>
      <c r="AG20" s="67"/>
      <c r="AH20" s="66"/>
      <c r="AI20" s="67"/>
      <c r="AJ20" s="66"/>
      <c r="AK20" s="67"/>
      <c r="AL20" s="66"/>
      <c r="AM20" s="67"/>
      <c r="AN20" s="66"/>
      <c r="AO20" s="67"/>
      <c r="AP20" s="66"/>
      <c r="AQ20" s="68"/>
      <c r="AR20" s="2027"/>
      <c r="AS20" s="68"/>
      <c r="AT20" s="88"/>
      <c r="AU20" s="68"/>
      <c r="AV20" s="1823"/>
      <c r="AW20" s="87"/>
      <c r="AX20" s="1754" t="str">
        <f t="shared" si="1"/>
        <v/>
      </c>
      <c r="CA20" s="1755" t="str">
        <f t="shared" si="54"/>
        <v/>
      </c>
      <c r="CB20" s="1755" t="str">
        <f t="shared" si="3"/>
        <v/>
      </c>
      <c r="CC20" s="1755" t="str">
        <f t="shared" ref="CC20:CD20" si="59">IF(AND($B20&gt;0,AV20=""),"* No olvide ingresar la columna "&amp;AV$10&amp;""&amp;" *(Digite CERO si no tiene). ",IF(AV20&gt;$B20," *El Número de "&amp;AV$10&amp;""&amp;" no puede superar el Total Procesados. ",""))</f>
        <v/>
      </c>
      <c r="CD20" s="1755" t="str">
        <f t="shared" si="59"/>
        <v/>
      </c>
      <c r="CE20" s="1756"/>
      <c r="CF20" s="1756"/>
      <c r="CG20" s="1756"/>
      <c r="CH20" s="1756"/>
      <c r="CI20" s="1756"/>
      <c r="CJ20" s="1755" t="str">
        <f t="shared" si="5"/>
        <v/>
      </c>
      <c r="CK20" s="1755" t="str">
        <f t="shared" si="6"/>
        <v/>
      </c>
      <c r="CL20" s="1755" t="str">
        <f t="shared" si="7"/>
        <v/>
      </c>
      <c r="CM20" s="1755" t="str">
        <f t="shared" si="8"/>
        <v/>
      </c>
      <c r="CN20" s="1755" t="str">
        <f t="shared" si="9"/>
        <v/>
      </c>
      <c r="CO20" s="1755" t="str">
        <f t="shared" si="10"/>
        <v/>
      </c>
      <c r="CP20" s="1755" t="str">
        <f t="shared" si="11"/>
        <v/>
      </c>
      <c r="CQ20" s="1755" t="str">
        <f t="shared" si="12"/>
        <v/>
      </c>
      <c r="CR20" s="1755" t="str">
        <f t="shared" si="13"/>
        <v/>
      </c>
      <c r="CS20" s="1755" t="str">
        <f t="shared" si="14"/>
        <v/>
      </c>
      <c r="CT20" s="1755" t="str">
        <f t="shared" si="15"/>
        <v/>
      </c>
      <c r="CU20" s="1755" t="str">
        <f t="shared" si="16"/>
        <v/>
      </c>
      <c r="CV20" s="1755" t="str">
        <f t="shared" si="17"/>
        <v/>
      </c>
      <c r="CW20" s="1755" t="str">
        <f t="shared" si="18"/>
        <v/>
      </c>
      <c r="CX20" s="1755" t="str">
        <f t="shared" si="19"/>
        <v/>
      </c>
      <c r="DE20" s="63"/>
      <c r="DF20" s="2655">
        <f t="shared" si="56"/>
        <v>0</v>
      </c>
      <c r="DG20" s="2655">
        <f t="shared" si="21"/>
        <v>0</v>
      </c>
      <c r="DH20" s="2655">
        <f t="shared" ref="DH20:DI20" si="60">IF(AND($B20&gt;0,AV20=""),1,IF(AV20&gt;$B20,1,0))</f>
        <v>0</v>
      </c>
      <c r="DI20" s="2655">
        <f t="shared" si="60"/>
        <v>0</v>
      </c>
      <c r="DJ20" s="1756"/>
      <c r="DK20" s="1756"/>
      <c r="DL20" s="1756"/>
      <c r="DM20" s="1756"/>
      <c r="DN20" s="1756"/>
      <c r="DO20" s="2655">
        <f t="shared" si="23"/>
        <v>0</v>
      </c>
      <c r="DP20" s="2655">
        <f t="shared" si="24"/>
        <v>0</v>
      </c>
      <c r="DQ20" s="2655">
        <f t="shared" si="25"/>
        <v>0</v>
      </c>
      <c r="DR20" s="2655">
        <f t="shared" si="26"/>
        <v>0</v>
      </c>
      <c r="DS20" s="2655">
        <f t="shared" si="27"/>
        <v>0</v>
      </c>
      <c r="DT20" s="2655">
        <f t="shared" si="28"/>
        <v>0</v>
      </c>
      <c r="DU20" s="2655">
        <f t="shared" si="29"/>
        <v>0</v>
      </c>
      <c r="DV20" s="2655">
        <f t="shared" si="30"/>
        <v>0</v>
      </c>
      <c r="DW20" s="2655">
        <f t="shared" si="31"/>
        <v>0</v>
      </c>
      <c r="DX20" s="2655">
        <f t="shared" si="32"/>
        <v>0</v>
      </c>
      <c r="DY20" s="2655">
        <f t="shared" si="33"/>
        <v>0</v>
      </c>
      <c r="DZ20" s="2655">
        <f t="shared" si="34"/>
        <v>0</v>
      </c>
      <c r="EA20" s="2655">
        <f t="shared" si="35"/>
        <v>0</v>
      </c>
      <c r="EB20" s="2655">
        <f t="shared" si="36"/>
        <v>0</v>
      </c>
      <c r="EC20" s="2655">
        <f t="shared" si="37"/>
        <v>0</v>
      </c>
    </row>
    <row r="21" spans="1:133" ht="14.25" customHeight="1" x14ac:dyDescent="0.25">
      <c r="A21" s="235" t="s">
        <v>1926</v>
      </c>
      <c r="B21" s="354">
        <f t="shared" ref="B21:C21" si="61">+D21+F21+H21+J21+L21+N21+P21+R21+T21+V21+X21+Z21+AB21+AD21+AF21+AH21+AJ21+AL21+AN21+AP21</f>
        <v>0</v>
      </c>
      <c r="C21" s="186">
        <f t="shared" si="61"/>
        <v>0</v>
      </c>
      <c r="D21" s="66"/>
      <c r="E21" s="67"/>
      <c r="F21" s="66"/>
      <c r="G21" s="67"/>
      <c r="H21" s="66"/>
      <c r="I21" s="87"/>
      <c r="J21" s="1823"/>
      <c r="K21" s="1823"/>
      <c r="L21" s="66"/>
      <c r="M21" s="87"/>
      <c r="N21" s="1823"/>
      <c r="O21" s="67"/>
      <c r="P21" s="66"/>
      <c r="Q21" s="67"/>
      <c r="R21" s="66"/>
      <c r="S21" s="67"/>
      <c r="T21" s="66"/>
      <c r="U21" s="67"/>
      <c r="V21" s="66"/>
      <c r="W21" s="67"/>
      <c r="X21" s="66"/>
      <c r="Y21" s="67"/>
      <c r="Z21" s="66"/>
      <c r="AA21" s="67"/>
      <c r="AB21" s="66"/>
      <c r="AC21" s="67"/>
      <c r="AD21" s="66"/>
      <c r="AE21" s="67"/>
      <c r="AF21" s="66"/>
      <c r="AG21" s="67"/>
      <c r="AH21" s="66"/>
      <c r="AI21" s="67"/>
      <c r="AJ21" s="66"/>
      <c r="AK21" s="67"/>
      <c r="AL21" s="66"/>
      <c r="AM21" s="67"/>
      <c r="AN21" s="66"/>
      <c r="AO21" s="67"/>
      <c r="AP21" s="66"/>
      <c r="AQ21" s="68"/>
      <c r="AR21" s="2027"/>
      <c r="AS21" s="68"/>
      <c r="AT21" s="88"/>
      <c r="AU21" s="68"/>
      <c r="AV21" s="1823"/>
      <c r="AW21" s="87"/>
      <c r="AX21" s="1754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755" t="str">
        <f t="shared" si="54"/>
        <v/>
      </c>
      <c r="CB21" s="1755" t="str">
        <f t="shared" si="3"/>
        <v/>
      </c>
      <c r="CC21" s="1755" t="str">
        <f t="shared" ref="CC21:CD21" si="62">IF(AND($B21&gt;0,AV21=""),"* No olvide ingresar la columna "&amp;AV$10&amp;""&amp;" *(Digite CERO si no tiene). ",IF(AV21&gt;$B21," *El Número de "&amp;AV$10&amp;""&amp;" no puede superar el Total Procesados. ",""))</f>
        <v/>
      </c>
      <c r="CD21" s="1755" t="str">
        <f t="shared" si="62"/>
        <v/>
      </c>
      <c r="CE21" s="1755" t="str">
        <f t="shared" ref="CE21:CE22" si="63">IF(D21&lt;E21,CONCATENATE("* El total de Procesados debe ser mayor o igual al total de Reactivos en el grupo de edad ",$D$11),"")</f>
        <v/>
      </c>
      <c r="CF21" s="1755" t="str">
        <f t="shared" ref="CF21:CF22" si="64">IF(F21&lt;G21,CONCATENATE("* El total de Procesados debe ser mayor o igual al total de Reactivos en el grupo de edad ",$F$11),"")</f>
        <v/>
      </c>
      <c r="CG21" s="1755" t="str">
        <f t="shared" ref="CG21:CG22" si="65">IF(H21&lt;I21,CONCATENATE("* El total de Procesados debe ser mayor o igual al total de Reactivos en el grupo de edad ",$H$11),"")</f>
        <v/>
      </c>
      <c r="CH21" s="1755" t="str">
        <f>IF(J21&lt;K21,CONCATENATE("* El total de Procesados debe ser mayor o igual al total de Reactivos en el grupo de edad ",$J$11),"")</f>
        <v/>
      </c>
      <c r="CI21" s="1755" t="str">
        <f>IF(L21&lt;M21,CONCATENATE("* El total de Procesados debe ser mayor o igual al total de Reactivos en el grupo de edad ",$L$11),"")</f>
        <v/>
      </c>
      <c r="CJ21" s="1755" t="str">
        <f t="shared" si="5"/>
        <v/>
      </c>
      <c r="CK21" s="1755" t="str">
        <f t="shared" si="6"/>
        <v/>
      </c>
      <c r="CL21" s="1755" t="str">
        <f t="shared" si="7"/>
        <v/>
      </c>
      <c r="CM21" s="1755" t="str">
        <f t="shared" si="8"/>
        <v/>
      </c>
      <c r="CN21" s="1755" t="str">
        <f t="shared" si="9"/>
        <v/>
      </c>
      <c r="CO21" s="1755" t="str">
        <f t="shared" si="10"/>
        <v/>
      </c>
      <c r="CP21" s="1755" t="str">
        <f t="shared" si="11"/>
        <v/>
      </c>
      <c r="CQ21" s="1755" t="str">
        <f t="shared" si="12"/>
        <v/>
      </c>
      <c r="CR21" s="1755" t="str">
        <f t="shared" si="13"/>
        <v/>
      </c>
      <c r="CS21" s="1755" t="str">
        <f t="shared" si="14"/>
        <v/>
      </c>
      <c r="CT21" s="1755" t="str">
        <f t="shared" si="15"/>
        <v/>
      </c>
      <c r="CU21" s="1755" t="str">
        <f t="shared" si="16"/>
        <v/>
      </c>
      <c r="CV21" s="1755" t="str">
        <f t="shared" si="17"/>
        <v/>
      </c>
      <c r="CW21" s="1755" t="str">
        <f t="shared" si="18"/>
        <v/>
      </c>
      <c r="CX21" s="1755" t="str">
        <f t="shared" si="19"/>
        <v/>
      </c>
      <c r="DE21" s="63"/>
      <c r="DF21" s="2655">
        <f t="shared" si="56"/>
        <v>0</v>
      </c>
      <c r="DG21" s="2655">
        <f t="shared" si="21"/>
        <v>0</v>
      </c>
      <c r="DH21" s="2655">
        <f t="shared" ref="DH21:DI21" si="66">IF(AND($B21&gt;0,AV21=""),1,IF(AV21&gt;$B21,1,0))</f>
        <v>0</v>
      </c>
      <c r="DI21" s="2655">
        <f t="shared" si="66"/>
        <v>0</v>
      </c>
      <c r="DJ21" s="2655">
        <f t="shared" ref="DJ21:DJ22" si="67">IF(D21&lt;E21,1,0)</f>
        <v>0</v>
      </c>
      <c r="DK21" s="2655">
        <f t="shared" ref="DK21:DK22" si="68">IF(F21&lt;G21,1,0)</f>
        <v>0</v>
      </c>
      <c r="DL21" s="2655">
        <f t="shared" ref="DL21:DL22" si="69">IF(H21&lt;I21,1,0)</f>
        <v>0</v>
      </c>
      <c r="DM21" s="2655">
        <f>IF(J21&lt;K21,1,0)</f>
        <v>0</v>
      </c>
      <c r="DN21" s="2655">
        <f>IF(L21&lt;M21,1,0)</f>
        <v>0</v>
      </c>
      <c r="DO21" s="2655">
        <f t="shared" si="23"/>
        <v>0</v>
      </c>
      <c r="DP21" s="2655">
        <f t="shared" si="24"/>
        <v>0</v>
      </c>
      <c r="DQ21" s="2655">
        <f t="shared" si="25"/>
        <v>0</v>
      </c>
      <c r="DR21" s="2655">
        <f t="shared" si="26"/>
        <v>0</v>
      </c>
      <c r="DS21" s="2655">
        <f t="shared" si="27"/>
        <v>0</v>
      </c>
      <c r="DT21" s="2655">
        <f t="shared" si="28"/>
        <v>0</v>
      </c>
      <c r="DU21" s="2655">
        <f t="shared" si="29"/>
        <v>0</v>
      </c>
      <c r="DV21" s="2655">
        <f t="shared" si="30"/>
        <v>0</v>
      </c>
      <c r="DW21" s="2655">
        <f t="shared" si="31"/>
        <v>0</v>
      </c>
      <c r="DX21" s="2655">
        <f t="shared" si="32"/>
        <v>0</v>
      </c>
      <c r="DY21" s="2655">
        <f t="shared" si="33"/>
        <v>0</v>
      </c>
      <c r="DZ21" s="2655">
        <f t="shared" si="34"/>
        <v>0</v>
      </c>
      <c r="EA21" s="2655">
        <f t="shared" si="35"/>
        <v>0</v>
      </c>
      <c r="EB21" s="2655">
        <f t="shared" si="36"/>
        <v>0</v>
      </c>
      <c r="EC21" s="2655">
        <f t="shared" si="37"/>
        <v>0</v>
      </c>
    </row>
    <row r="22" spans="1:133" ht="14.25" customHeight="1" x14ac:dyDescent="0.25">
      <c r="A22" s="107" t="s">
        <v>1927</v>
      </c>
      <c r="B22" s="354">
        <f t="shared" ref="B22:C22" si="70">+D22+F22+H22</f>
        <v>0</v>
      </c>
      <c r="C22" s="186">
        <f t="shared" si="70"/>
        <v>0</v>
      </c>
      <c r="D22" s="66"/>
      <c r="E22" s="67"/>
      <c r="F22" s="66"/>
      <c r="G22" s="67"/>
      <c r="H22" s="66"/>
      <c r="I22" s="87"/>
      <c r="J22" s="237"/>
      <c r="K22" s="852"/>
      <c r="L22" s="237"/>
      <c r="M22" s="852"/>
      <c r="N22" s="237"/>
      <c r="O22" s="852"/>
      <c r="P22" s="237"/>
      <c r="Q22" s="852"/>
      <c r="R22" s="237"/>
      <c r="S22" s="852"/>
      <c r="T22" s="237"/>
      <c r="U22" s="852"/>
      <c r="V22" s="237"/>
      <c r="W22" s="852"/>
      <c r="X22" s="237"/>
      <c r="Y22" s="852"/>
      <c r="Z22" s="237"/>
      <c r="AA22" s="852"/>
      <c r="AB22" s="237"/>
      <c r="AC22" s="852"/>
      <c r="AD22" s="237"/>
      <c r="AE22" s="852"/>
      <c r="AF22" s="237"/>
      <c r="AG22" s="852"/>
      <c r="AH22" s="237"/>
      <c r="AI22" s="852"/>
      <c r="AJ22" s="237"/>
      <c r="AK22" s="852"/>
      <c r="AL22" s="237"/>
      <c r="AM22" s="852"/>
      <c r="AN22" s="237"/>
      <c r="AO22" s="852"/>
      <c r="AP22" s="237"/>
      <c r="AQ22" s="1072"/>
      <c r="AR22" s="1823"/>
      <c r="AS22" s="68"/>
      <c r="AT22" s="88"/>
      <c r="AU22" s="68"/>
      <c r="AV22" s="1823"/>
      <c r="AW22" s="87"/>
      <c r="AX22" s="1754" t="str">
        <f>$CA22&amp;CB22&amp;CC22&amp;$CD22&amp;CE22&amp;CF22&amp;CG22</f>
        <v/>
      </c>
      <c r="CA22" s="1755" t="str">
        <f t="shared" ref="CA22:CA30" si="71">IF(B22&lt;&gt;(AS22+AR22)," * La suma de las columnas "&amp;AR$10&amp;""&amp;" DEBE SER IGUAL a los Exámenes Procesados. ","")</f>
        <v/>
      </c>
      <c r="CB22" s="1755" t="str">
        <f t="shared" si="3"/>
        <v/>
      </c>
      <c r="CC22" s="1755" t="str">
        <f t="shared" ref="CC22:CD22" si="72">IF(AND($B22&gt;0,AV22=""),"* No olvide ingresar la columna "&amp;AV$10&amp;""&amp;" *(Digite CERO si no tiene). ",IF(AV22&gt;$B22," *El Número de "&amp;AV$10&amp;""&amp;" no puede superar el Total Procesados. ",""))</f>
        <v/>
      </c>
      <c r="CD22" s="1755" t="str">
        <f t="shared" si="72"/>
        <v/>
      </c>
      <c r="CE22" s="1755" t="str">
        <f t="shared" si="63"/>
        <v/>
      </c>
      <c r="CF22" s="1755" t="str">
        <f t="shared" si="64"/>
        <v/>
      </c>
      <c r="CG22" s="1755" t="str">
        <f t="shared" si="65"/>
        <v/>
      </c>
      <c r="CH22" s="1758"/>
      <c r="CI22" s="1758"/>
      <c r="CJ22" s="2656"/>
      <c r="CK22" s="1758"/>
      <c r="CL22" s="1758"/>
      <c r="CM22" s="1758"/>
      <c r="CN22" s="1758"/>
      <c r="CO22" s="1758"/>
      <c r="CP22" s="1758"/>
      <c r="CQ22" s="1758"/>
      <c r="CR22" s="1758"/>
      <c r="CS22" s="1758"/>
      <c r="CT22" s="1758"/>
      <c r="CU22" s="1758"/>
      <c r="CV22" s="1758"/>
      <c r="CW22" s="1758"/>
      <c r="CX22" s="1758"/>
      <c r="DE22" s="63"/>
      <c r="DF22" s="2655">
        <f t="shared" ref="DF22:DF30" si="73">IF(B22&lt;&gt;(AS22+AR22),1,0)</f>
        <v>0</v>
      </c>
      <c r="DG22" s="2655">
        <f t="shared" si="21"/>
        <v>0</v>
      </c>
      <c r="DH22" s="2655">
        <f t="shared" ref="DH22:DI22" si="74">IF(AND($B22&gt;0,AV22=""),1,IF(AV22&gt;$B22,1,0))</f>
        <v>0</v>
      </c>
      <c r="DI22" s="2655">
        <f t="shared" si="74"/>
        <v>0</v>
      </c>
      <c r="DJ22" s="2655">
        <f t="shared" si="67"/>
        <v>0</v>
      </c>
      <c r="DK22" s="2655">
        <f t="shared" si="68"/>
        <v>0</v>
      </c>
      <c r="DL22" s="2655">
        <f t="shared" si="69"/>
        <v>0</v>
      </c>
      <c r="DM22" s="1758"/>
      <c r="DN22" s="1758"/>
      <c r="DO22" s="1756"/>
      <c r="DP22" s="1756"/>
      <c r="DQ22" s="1756"/>
      <c r="DR22" s="1756"/>
      <c r="DS22" s="1756"/>
      <c r="DT22" s="1756"/>
      <c r="DU22" s="1756"/>
      <c r="DV22" s="1756"/>
      <c r="DW22" s="1756"/>
      <c r="DX22" s="1756"/>
      <c r="DY22" s="1756"/>
      <c r="DZ22" s="1756"/>
      <c r="EA22" s="1756"/>
      <c r="EB22" s="1756"/>
      <c r="EC22" s="1756"/>
    </row>
    <row r="23" spans="1:133" ht="14.25" customHeight="1" x14ac:dyDescent="0.25">
      <c r="A23" s="107" t="s">
        <v>1928</v>
      </c>
      <c r="B23" s="354">
        <f t="shared" ref="B23:C23" si="75">+P23+R23+T23+V23+X23+Z23+AB23+AD23+AF23+AH23+AJ23+AL23+AN23+AP23</f>
        <v>0</v>
      </c>
      <c r="C23" s="186">
        <f t="shared" si="75"/>
        <v>0</v>
      </c>
      <c r="D23" s="85"/>
      <c r="E23" s="69"/>
      <c r="F23" s="85"/>
      <c r="G23" s="69"/>
      <c r="H23" s="85"/>
      <c r="I23" s="69"/>
      <c r="J23" s="85"/>
      <c r="K23" s="69"/>
      <c r="L23" s="85"/>
      <c r="M23" s="86"/>
      <c r="N23" s="1828"/>
      <c r="O23" s="69"/>
      <c r="P23" s="66"/>
      <c r="Q23" s="67"/>
      <c r="R23" s="66"/>
      <c r="S23" s="67"/>
      <c r="T23" s="66"/>
      <c r="U23" s="67"/>
      <c r="V23" s="66"/>
      <c r="W23" s="67"/>
      <c r="X23" s="66"/>
      <c r="Y23" s="67"/>
      <c r="Z23" s="66"/>
      <c r="AA23" s="67"/>
      <c r="AB23" s="66"/>
      <c r="AC23" s="67"/>
      <c r="AD23" s="66"/>
      <c r="AE23" s="67"/>
      <c r="AF23" s="66"/>
      <c r="AG23" s="67"/>
      <c r="AH23" s="66"/>
      <c r="AI23" s="67"/>
      <c r="AJ23" s="66"/>
      <c r="AK23" s="67"/>
      <c r="AL23" s="66"/>
      <c r="AM23" s="67"/>
      <c r="AN23" s="66"/>
      <c r="AO23" s="67"/>
      <c r="AP23" s="66"/>
      <c r="AQ23" s="68"/>
      <c r="AR23" s="1823"/>
      <c r="AS23" s="68"/>
      <c r="AT23" s="88"/>
      <c r="AU23" s="68"/>
      <c r="AV23" s="1823"/>
      <c r="AW23" s="87"/>
      <c r="AX23" s="1754" t="str">
        <f>$CA23&amp;CB23&amp;CC23&amp;$CD23&amp;CK23&amp;CL23&amp;CM23&amp;CN23&amp;CO23&amp;CP23&amp;CQ23&amp;CR23&amp;CS23&amp;CT23&amp;CU23&amp;CV23&amp;CW23&amp;CX23</f>
        <v/>
      </c>
      <c r="CA23" s="1755" t="str">
        <f t="shared" si="71"/>
        <v/>
      </c>
      <c r="CB23" s="1755" t="str">
        <f t="shared" si="3"/>
        <v/>
      </c>
      <c r="CC23" s="1755" t="str">
        <f t="shared" ref="CC23:CD23" si="76">IF(AND($B23&gt;0,AV23=""),"* No olvide ingresar la columna "&amp;AV$10&amp;""&amp;" *(Digite CERO si no tiene). ",IF(AV23&gt;$B23," *El Número de "&amp;AV$10&amp;""&amp;" no puede superar el Total Procesados. ",""))</f>
        <v/>
      </c>
      <c r="CD23" s="1755" t="str">
        <f t="shared" si="76"/>
        <v/>
      </c>
      <c r="CE23" s="2656"/>
      <c r="CF23" s="2656"/>
      <c r="CG23" s="1758"/>
      <c r="CH23" s="1758"/>
      <c r="CI23" s="1758"/>
      <c r="CJ23" s="2656"/>
      <c r="CK23" s="1755" t="str">
        <f t="shared" ref="CK23:CK30" si="77">IF(P23&lt;Q23,CONCATENATE("* El total de Procesados debe ser mayor o igual al total de Reactivos en el grupo de edad ",$P$11),"")</f>
        <v/>
      </c>
      <c r="CL23" s="1755" t="str">
        <f t="shared" ref="CL23:CL30" si="78">IF(R23&lt;S23,CONCATENATE("* El total de Procesados debe ser mayor o igual al total de Reactivos en el grupo de edad ",$R$11),"")</f>
        <v/>
      </c>
      <c r="CM23" s="1755" t="str">
        <f t="shared" ref="CM23:CM30" si="79">IF($T23&lt;$U23,CONCATENATE("* El total de Procesados debe ser mayor o igual al total de Reactivos en el grupo de edad ",$T$11),"")</f>
        <v/>
      </c>
      <c r="CN23" s="1755" t="str">
        <f t="shared" ref="CN23:CN30" si="80">IF(V23&lt;W23,CONCATENATE("* El total de Procesados debe ser mayor o igual al total de Reactivos en el grupo de edad ",$V$11),"")</f>
        <v/>
      </c>
      <c r="CO23" s="1755" t="str">
        <f t="shared" ref="CO23:CO30" si="81">IF(X23&lt;Y23,CONCATENATE("* El total de Procesados debe ser mayor o igual al total de Reactivos en el grupo de edad ",$X$11),"")</f>
        <v/>
      </c>
      <c r="CP23" s="1755" t="str">
        <f t="shared" ref="CP23:CP30" si="82">IF(Z23&lt;AA23,CONCATENATE("* El total de Procesados debe ser mayor o igual al total de Reactivos en el grupo de edad ",$Z$11),"")</f>
        <v/>
      </c>
      <c r="CQ23" s="1755" t="str">
        <f t="shared" ref="CQ23:CQ30" si="83">IF(AB23&lt;AC23,CONCATENATE("* El total de Procesados debe ser mayor o igual al total de Reactivos en el grupo de edad ",$AB$11),"")</f>
        <v/>
      </c>
      <c r="CR23" s="1755" t="str">
        <f t="shared" ref="CR23:CR30" si="84">IF(AD23&lt;AE23,CONCATENATE("* El total de Procesados debe ser mayor o igual al total de Reactivos en el grupo de edad ",$AD$11),"")</f>
        <v/>
      </c>
      <c r="CS23" s="1755" t="str">
        <f t="shared" ref="CS23:CS30" si="85">IF(AF23&lt;AG23,CONCATENATE("* El total de Procesados debe ser mayor o igual al total de Reactivos en el grupo de edad ",$AF$11),"")</f>
        <v/>
      </c>
      <c r="CT23" s="1755" t="str">
        <f t="shared" ref="CT23:CT30" si="86">IF(AH23&lt;AI23,CONCATENATE("* El total de Procesados debe ser mayor o igual al total de Reactivos en el grupo de edad ",$AH$11),"")</f>
        <v/>
      </c>
      <c r="CU23" s="1755" t="str">
        <f t="shared" ref="CU23:CU26" si="87">IF(AJ23&lt;AK23,CONCATENATE("* El total de Procesados debe ser mayor o igual al total de Reactivos en el grupo de edad ",$AJ$11),"")</f>
        <v/>
      </c>
      <c r="CV23" s="1755" t="str">
        <f t="shared" ref="CV23:CV26" si="88">IF(AL23&lt;AM23,CONCATENATE("* El total de Procesados debe ser mayor o igual al total de Reactivos en el grupo de edad ",$AL$11),"")</f>
        <v/>
      </c>
      <c r="CW23" s="1755" t="str">
        <f t="shared" ref="CW23:CW26" si="89">IF(AN23&lt;AO23,CONCATENATE("* El total de Procesados debe ser mayor o igual al total de Reactivos en el grupo de edad ",$AN$11),"")</f>
        <v/>
      </c>
      <c r="CX23" s="1755" t="str">
        <f t="shared" ref="CX23:CX26" si="90">IF(AP23&lt;AQ23,CONCATENATE("* El total de Procesados debe ser mayor o igual al total de Reactivos en el grupo de edad ",$AP$11),"")</f>
        <v/>
      </c>
      <c r="DE23" s="63"/>
      <c r="DF23" s="2655">
        <f t="shared" si="73"/>
        <v>0</v>
      </c>
      <c r="DG23" s="2655">
        <f t="shared" si="21"/>
        <v>0</v>
      </c>
      <c r="DH23" s="2655">
        <f t="shared" ref="DH23:DI23" si="91">IF(AND($B23&gt;0,AV23=""),1,IF(AV23&gt;$B23,1,0))</f>
        <v>0</v>
      </c>
      <c r="DI23" s="2655">
        <f t="shared" si="91"/>
        <v>0</v>
      </c>
      <c r="DJ23" s="1758"/>
      <c r="DK23" s="1758"/>
      <c r="DL23" s="1758"/>
      <c r="DM23" s="1758"/>
      <c r="DN23" s="1758"/>
      <c r="DO23" s="1756"/>
      <c r="DP23" s="2655">
        <f t="shared" ref="DP23:DP30" si="92">IF(P23&lt;Q23,1,0)</f>
        <v>0</v>
      </c>
      <c r="DQ23" s="2655">
        <f t="shared" ref="DQ23:DQ30" si="93">IF(R23&lt;S23,1,0)</f>
        <v>0</v>
      </c>
      <c r="DR23" s="2655">
        <f t="shared" ref="DR23:DR30" si="94">IF($T23&lt;$U23,1,0)</f>
        <v>0</v>
      </c>
      <c r="DS23" s="2655">
        <f t="shared" ref="DS23:DS30" si="95">IF(V23&lt;W23,1,0)</f>
        <v>0</v>
      </c>
      <c r="DT23" s="2655">
        <f t="shared" ref="DT23:DT30" si="96">IF(X23&lt;Y23,1,0)</f>
        <v>0</v>
      </c>
      <c r="DU23" s="2655">
        <f t="shared" ref="DU23:DU30" si="97">IF(Z23&lt;AA23,1,0)</f>
        <v>0</v>
      </c>
      <c r="DV23" s="2655">
        <f t="shared" ref="DV23:DV30" si="98">IF(AB23&lt;AC23,1,0)</f>
        <v>0</v>
      </c>
      <c r="DW23" s="2655">
        <f t="shared" ref="DW23:DW30" si="99">IF(AD23&lt;AE23,1,0)</f>
        <v>0</v>
      </c>
      <c r="DX23" s="2655">
        <f t="shared" ref="DX23:DX30" si="100">IF(AF23&lt;AG23,1,0)</f>
        <v>0</v>
      </c>
      <c r="DY23" s="2655">
        <f t="shared" ref="DY23:DY30" si="101">IF(AH23&lt;AI23,1,0)</f>
        <v>0</v>
      </c>
      <c r="DZ23" s="2655">
        <f t="shared" ref="DZ23:DZ26" si="102">IF(AJ23&lt;AK23,1,0)</f>
        <v>0</v>
      </c>
      <c r="EA23" s="2655">
        <f t="shared" ref="EA23:EA26" si="103">IF(AL23&lt;AM23,1,0)</f>
        <v>0</v>
      </c>
      <c r="EB23" s="2655">
        <f t="shared" ref="EB23:EB26" si="104">IF(AN23&lt;AO23,1,0)</f>
        <v>0</v>
      </c>
      <c r="EC23" s="2655">
        <f t="shared" ref="EC23:EC26" si="105">IF(AP23&lt;AQ23,1,0)</f>
        <v>0</v>
      </c>
    </row>
    <row r="24" spans="1:133" ht="14.25" customHeight="1" x14ac:dyDescent="0.25">
      <c r="A24" s="235" t="s">
        <v>1929</v>
      </c>
      <c r="B24" s="354">
        <f t="shared" ref="B24:C24" si="106">+N24+P24+R24+T24+V24+X24+Z24+AB24+AD24+AF24+AH24+AJ24+AL24+AN24+AP24</f>
        <v>0</v>
      </c>
      <c r="C24" s="186">
        <f t="shared" si="106"/>
        <v>0</v>
      </c>
      <c r="D24" s="237"/>
      <c r="E24" s="852"/>
      <c r="F24" s="237"/>
      <c r="G24" s="852"/>
      <c r="H24" s="237"/>
      <c r="I24" s="238"/>
      <c r="J24" s="2027"/>
      <c r="K24" s="2027"/>
      <c r="L24" s="237"/>
      <c r="M24" s="238"/>
      <c r="N24" s="1823"/>
      <c r="O24" s="67"/>
      <c r="P24" s="66"/>
      <c r="Q24" s="67"/>
      <c r="R24" s="66"/>
      <c r="S24" s="67"/>
      <c r="T24" s="66"/>
      <c r="U24" s="67"/>
      <c r="V24" s="66"/>
      <c r="W24" s="67"/>
      <c r="X24" s="66"/>
      <c r="Y24" s="67"/>
      <c r="Z24" s="66"/>
      <c r="AA24" s="67"/>
      <c r="AB24" s="66"/>
      <c r="AC24" s="67"/>
      <c r="AD24" s="66"/>
      <c r="AE24" s="67"/>
      <c r="AF24" s="66"/>
      <c r="AG24" s="67"/>
      <c r="AH24" s="66"/>
      <c r="AI24" s="67"/>
      <c r="AJ24" s="66"/>
      <c r="AK24" s="67"/>
      <c r="AL24" s="66"/>
      <c r="AM24" s="67"/>
      <c r="AN24" s="66"/>
      <c r="AO24" s="87"/>
      <c r="AP24" s="66"/>
      <c r="AQ24" s="68"/>
      <c r="AR24" s="1823"/>
      <c r="AS24" s="68"/>
      <c r="AT24" s="88"/>
      <c r="AU24" s="68"/>
      <c r="AV24" s="1823"/>
      <c r="AW24" s="87"/>
      <c r="AX24" s="1754" t="str">
        <f>$CA24&amp;CB24&amp;CC24&amp;$CD24&amp;CJ24&amp;CK24&amp;CL24&amp;CM24&amp;CN24&amp;CO24&amp;CP24&amp;CQ24&amp;CR24&amp;CS24&amp;CT24&amp;CU24&amp;CV24&amp;CW24&amp;CX24</f>
        <v/>
      </c>
      <c r="CA24" s="1755" t="str">
        <f t="shared" si="71"/>
        <v/>
      </c>
      <c r="CB24" s="1755" t="str">
        <f t="shared" si="3"/>
        <v/>
      </c>
      <c r="CC24" s="1755" t="str">
        <f t="shared" ref="CC24:CD24" si="107">IF(AND($B24&gt;0,AV24=""),"* No olvide ingresar la columna "&amp;AV$10&amp;""&amp;" *(Digite CERO si no tiene). ",IF(AV24&gt;$B24," *El Número de "&amp;AV$10&amp;""&amp;" no puede superar el Total Procesados. ",""))</f>
        <v/>
      </c>
      <c r="CD24" s="1755" t="str">
        <f t="shared" si="107"/>
        <v/>
      </c>
      <c r="CE24" s="2656"/>
      <c r="CF24" s="2656"/>
      <c r="CG24" s="1758"/>
      <c r="CH24" s="1758"/>
      <c r="CI24" s="1758"/>
      <c r="CJ24" s="1755" t="str">
        <f t="shared" ref="CJ24:CJ25" si="108">IF(N24&lt;O24,CONCATENATE("* El total de Procesados debe ser mayor o igual al total de Reactivos en el grupo de edad ",$N$11),"")</f>
        <v/>
      </c>
      <c r="CK24" s="1755" t="str">
        <f t="shared" si="77"/>
        <v/>
      </c>
      <c r="CL24" s="1755" t="str">
        <f t="shared" si="78"/>
        <v/>
      </c>
      <c r="CM24" s="1755" t="str">
        <f t="shared" si="79"/>
        <v/>
      </c>
      <c r="CN24" s="1755" t="str">
        <f t="shared" si="80"/>
        <v/>
      </c>
      <c r="CO24" s="1755" t="str">
        <f t="shared" si="81"/>
        <v/>
      </c>
      <c r="CP24" s="1755" t="str">
        <f t="shared" si="82"/>
        <v/>
      </c>
      <c r="CQ24" s="1755" t="str">
        <f t="shared" si="83"/>
        <v/>
      </c>
      <c r="CR24" s="1755" t="str">
        <f t="shared" si="84"/>
        <v/>
      </c>
      <c r="CS24" s="1755" t="str">
        <f t="shared" si="85"/>
        <v/>
      </c>
      <c r="CT24" s="1755" t="str">
        <f t="shared" si="86"/>
        <v/>
      </c>
      <c r="CU24" s="1755" t="str">
        <f t="shared" si="87"/>
        <v/>
      </c>
      <c r="CV24" s="1755" t="str">
        <f t="shared" si="88"/>
        <v/>
      </c>
      <c r="CW24" s="1755" t="str">
        <f t="shared" si="89"/>
        <v/>
      </c>
      <c r="CX24" s="1755" t="str">
        <f t="shared" si="90"/>
        <v/>
      </c>
      <c r="DE24" s="63"/>
      <c r="DF24" s="2655">
        <f t="shared" si="73"/>
        <v>0</v>
      </c>
      <c r="DG24" s="2655">
        <f t="shared" si="21"/>
        <v>0</v>
      </c>
      <c r="DH24" s="2655">
        <f t="shared" ref="DH24:DI24" si="109">IF(AND($B24&gt;0,AV24=""),1,IF(AV24&gt;$B24,1,0))</f>
        <v>0</v>
      </c>
      <c r="DI24" s="2655">
        <f t="shared" si="109"/>
        <v>0</v>
      </c>
      <c r="DJ24" s="1758"/>
      <c r="DK24" s="1758"/>
      <c r="DL24" s="1758"/>
      <c r="DM24" s="1758"/>
      <c r="DN24" s="1758"/>
      <c r="DO24" s="2655">
        <f t="shared" ref="DO24:DO25" si="110">IF(N24&lt;O24,1,0)</f>
        <v>0</v>
      </c>
      <c r="DP24" s="2655">
        <f t="shared" si="92"/>
        <v>0</v>
      </c>
      <c r="DQ24" s="2655">
        <f t="shared" si="93"/>
        <v>0</v>
      </c>
      <c r="DR24" s="2655">
        <f t="shared" si="94"/>
        <v>0</v>
      </c>
      <c r="DS24" s="2655">
        <f t="shared" si="95"/>
        <v>0</v>
      </c>
      <c r="DT24" s="2655">
        <f t="shared" si="96"/>
        <v>0</v>
      </c>
      <c r="DU24" s="2655">
        <f t="shared" si="97"/>
        <v>0</v>
      </c>
      <c r="DV24" s="2655">
        <f t="shared" si="98"/>
        <v>0</v>
      </c>
      <c r="DW24" s="2655">
        <f t="shared" si="99"/>
        <v>0</v>
      </c>
      <c r="DX24" s="2655">
        <f t="shared" si="100"/>
        <v>0</v>
      </c>
      <c r="DY24" s="2655">
        <f t="shared" si="101"/>
        <v>0</v>
      </c>
      <c r="DZ24" s="2655">
        <f t="shared" si="102"/>
        <v>0</v>
      </c>
      <c r="EA24" s="2655">
        <f t="shared" si="103"/>
        <v>0</v>
      </c>
      <c r="EB24" s="2655">
        <f t="shared" si="104"/>
        <v>0</v>
      </c>
      <c r="EC24" s="2655">
        <f t="shared" si="105"/>
        <v>0</v>
      </c>
    </row>
    <row r="25" spans="1:133" ht="14.25" customHeight="1" x14ac:dyDescent="0.25">
      <c r="A25" s="235" t="s">
        <v>1930</v>
      </c>
      <c r="B25" s="354">
        <f t="shared" ref="B25:C25" si="111">+D25+F25+H25+J25+L25+N25+P25+R25+T25+V25+X25+Z25+AB25+AD25+AF25+AH25+AJ25+AL25+AN25+AP25</f>
        <v>0</v>
      </c>
      <c r="C25" s="186">
        <f t="shared" si="111"/>
        <v>0</v>
      </c>
      <c r="D25" s="66"/>
      <c r="E25" s="67"/>
      <c r="F25" s="66"/>
      <c r="G25" s="67"/>
      <c r="H25" s="66"/>
      <c r="I25" s="87"/>
      <c r="J25" s="1823"/>
      <c r="K25" s="1823"/>
      <c r="L25" s="66"/>
      <c r="M25" s="87"/>
      <c r="N25" s="1823"/>
      <c r="O25" s="67"/>
      <c r="P25" s="66"/>
      <c r="Q25" s="67"/>
      <c r="R25" s="66"/>
      <c r="S25" s="67"/>
      <c r="T25" s="66"/>
      <c r="U25" s="67"/>
      <c r="V25" s="66"/>
      <c r="W25" s="67"/>
      <c r="X25" s="66"/>
      <c r="Y25" s="67"/>
      <c r="Z25" s="66"/>
      <c r="AA25" s="67"/>
      <c r="AB25" s="66"/>
      <c r="AC25" s="67"/>
      <c r="AD25" s="66"/>
      <c r="AE25" s="67"/>
      <c r="AF25" s="66"/>
      <c r="AG25" s="67"/>
      <c r="AH25" s="66"/>
      <c r="AI25" s="67"/>
      <c r="AJ25" s="66"/>
      <c r="AK25" s="67"/>
      <c r="AL25" s="66"/>
      <c r="AM25" s="67"/>
      <c r="AN25" s="66"/>
      <c r="AO25" s="67"/>
      <c r="AP25" s="66"/>
      <c r="AQ25" s="68"/>
      <c r="AR25" s="1823"/>
      <c r="AS25" s="68"/>
      <c r="AT25" s="88"/>
      <c r="AU25" s="68"/>
      <c r="AV25" s="1823"/>
      <c r="AW25" s="87"/>
      <c r="AX25" s="1754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755" t="str">
        <f t="shared" si="71"/>
        <v/>
      </c>
      <c r="CB25" s="1755" t="str">
        <f t="shared" si="3"/>
        <v/>
      </c>
      <c r="CC25" s="1755" t="str">
        <f t="shared" ref="CC25:CD25" si="112">IF(AND($B25&gt;0,AV25=""),"* No olvide ingresar la columna "&amp;AV$10&amp;""&amp;" *(Digite CERO si no tiene). ",IF(AV25&gt;$B25," *El Número de "&amp;AV$10&amp;""&amp;" no puede superar el Total Procesados. ",""))</f>
        <v/>
      </c>
      <c r="CD25" s="1755" t="str">
        <f t="shared" si="112"/>
        <v/>
      </c>
      <c r="CE25" s="1755" t="str">
        <f>IF(D25&lt;E25,CONCATENATE("* El total de Procesados debe ser mayor o igual al total de Reactivos en el grupo de edad ",$D$11),"")</f>
        <v/>
      </c>
      <c r="CF25" s="1755" t="str">
        <f>IF(F25&lt;G25,CONCATENATE("* El total de Procesados debe ser mayor o igual al total de Reactivos en el grupo de edad ",$F$11),"")</f>
        <v/>
      </c>
      <c r="CG25" s="1755" t="str">
        <f>IF(H25&lt;I25,CONCATENATE("* El total de Procesados debe ser mayor o igual al total de Reactivos en el grupo de edad ",$H$11),"")</f>
        <v/>
      </c>
      <c r="CH25" s="1755" t="str">
        <f>IF(J25&lt;K25,CONCATENATE("* El total de Procesados debe ser mayor o igual al total de Reactivos en el grupo de edad ",$J$11),"")</f>
        <v/>
      </c>
      <c r="CI25" s="1755" t="str">
        <f>IF(L25&lt;M25,CONCATENATE("* El total de Procesados debe ser mayor o igual al total de Reactivos en el grupo de edad ",$L$11),"")</f>
        <v/>
      </c>
      <c r="CJ25" s="1755" t="str">
        <f t="shared" si="108"/>
        <v/>
      </c>
      <c r="CK25" s="1755" t="str">
        <f t="shared" si="77"/>
        <v/>
      </c>
      <c r="CL25" s="1755" t="str">
        <f t="shared" si="78"/>
        <v/>
      </c>
      <c r="CM25" s="1755" t="str">
        <f t="shared" si="79"/>
        <v/>
      </c>
      <c r="CN25" s="1755" t="str">
        <f t="shared" si="80"/>
        <v/>
      </c>
      <c r="CO25" s="1755" t="str">
        <f t="shared" si="81"/>
        <v/>
      </c>
      <c r="CP25" s="1755" t="str">
        <f t="shared" si="82"/>
        <v/>
      </c>
      <c r="CQ25" s="1755" t="str">
        <f t="shared" si="83"/>
        <v/>
      </c>
      <c r="CR25" s="1755" t="str">
        <f t="shared" si="84"/>
        <v/>
      </c>
      <c r="CS25" s="1755" t="str">
        <f t="shared" si="85"/>
        <v/>
      </c>
      <c r="CT25" s="1755" t="str">
        <f t="shared" si="86"/>
        <v/>
      </c>
      <c r="CU25" s="1755" t="str">
        <f t="shared" si="87"/>
        <v/>
      </c>
      <c r="CV25" s="1755" t="str">
        <f t="shared" si="88"/>
        <v/>
      </c>
      <c r="CW25" s="1755" t="str">
        <f t="shared" si="89"/>
        <v/>
      </c>
      <c r="CX25" s="1755" t="str">
        <f t="shared" si="90"/>
        <v/>
      </c>
      <c r="DE25" s="63"/>
      <c r="DF25" s="2655">
        <f t="shared" si="73"/>
        <v>0</v>
      </c>
      <c r="DG25" s="2655">
        <f t="shared" si="21"/>
        <v>0</v>
      </c>
      <c r="DH25" s="2655">
        <f t="shared" ref="DH25:DI25" si="113">IF(AND($B25&gt;0,AV25=""),1,IF(AV25&gt;$B25,1,0))</f>
        <v>0</v>
      </c>
      <c r="DI25" s="2655">
        <f t="shared" si="113"/>
        <v>0</v>
      </c>
      <c r="DJ25" s="2655">
        <f>IF(D25&lt;E25,1,0)</f>
        <v>0</v>
      </c>
      <c r="DK25" s="2655">
        <f>IF(F25&lt;G25,1,0)</f>
        <v>0</v>
      </c>
      <c r="DL25" s="2655">
        <f>IF(H25&lt;I25,1,0)</f>
        <v>0</v>
      </c>
      <c r="DM25" s="2655">
        <f>IF(J25&lt;K25,1,0)</f>
        <v>0</v>
      </c>
      <c r="DN25" s="2655">
        <f>IF(L25&lt;M25,1,0)</f>
        <v>0</v>
      </c>
      <c r="DO25" s="2655">
        <f t="shared" si="110"/>
        <v>0</v>
      </c>
      <c r="DP25" s="2655">
        <f t="shared" si="92"/>
        <v>0</v>
      </c>
      <c r="DQ25" s="2655">
        <f t="shared" si="93"/>
        <v>0</v>
      </c>
      <c r="DR25" s="2655">
        <f t="shared" si="94"/>
        <v>0</v>
      </c>
      <c r="DS25" s="2655">
        <f t="shared" si="95"/>
        <v>0</v>
      </c>
      <c r="DT25" s="2655">
        <f t="shared" si="96"/>
        <v>0</v>
      </c>
      <c r="DU25" s="2655">
        <f t="shared" si="97"/>
        <v>0</v>
      </c>
      <c r="DV25" s="2655">
        <f t="shared" si="98"/>
        <v>0</v>
      </c>
      <c r="DW25" s="2655">
        <f t="shared" si="99"/>
        <v>0</v>
      </c>
      <c r="DX25" s="2655">
        <f t="shared" si="100"/>
        <v>0</v>
      </c>
      <c r="DY25" s="2655">
        <f t="shared" si="101"/>
        <v>0</v>
      </c>
      <c r="DZ25" s="2655">
        <f t="shared" si="102"/>
        <v>0</v>
      </c>
      <c r="EA25" s="2655">
        <f t="shared" si="103"/>
        <v>0</v>
      </c>
      <c r="EB25" s="2655">
        <f t="shared" si="104"/>
        <v>0</v>
      </c>
      <c r="EC25" s="2655">
        <f t="shared" si="105"/>
        <v>0</v>
      </c>
    </row>
    <row r="26" spans="1:133" ht="14.25" customHeight="1" x14ac:dyDescent="0.25">
      <c r="A26" s="235" t="s">
        <v>1931</v>
      </c>
      <c r="B26" s="354">
        <f t="shared" ref="B26:C26" si="114">+P26+R26+T26+V26+X26+Z26+AB26+AD26+AF26+AH26+AJ26+AL26+AN26+AP26</f>
        <v>0</v>
      </c>
      <c r="C26" s="186">
        <f t="shared" si="114"/>
        <v>0</v>
      </c>
      <c r="D26" s="85"/>
      <c r="E26" s="69"/>
      <c r="F26" s="85"/>
      <c r="G26" s="69"/>
      <c r="H26" s="85"/>
      <c r="I26" s="69"/>
      <c r="J26" s="85"/>
      <c r="K26" s="69"/>
      <c r="L26" s="85"/>
      <c r="M26" s="86"/>
      <c r="N26" s="1828"/>
      <c r="O26" s="69"/>
      <c r="P26" s="66"/>
      <c r="Q26" s="67"/>
      <c r="R26" s="66"/>
      <c r="S26" s="67"/>
      <c r="T26" s="66"/>
      <c r="U26" s="67"/>
      <c r="V26" s="66"/>
      <c r="W26" s="67"/>
      <c r="X26" s="66"/>
      <c r="Y26" s="67"/>
      <c r="Z26" s="66"/>
      <c r="AA26" s="67"/>
      <c r="AB26" s="66"/>
      <c r="AC26" s="67"/>
      <c r="AD26" s="66"/>
      <c r="AE26" s="67"/>
      <c r="AF26" s="66"/>
      <c r="AG26" s="67"/>
      <c r="AH26" s="66"/>
      <c r="AI26" s="67"/>
      <c r="AJ26" s="66"/>
      <c r="AK26" s="67"/>
      <c r="AL26" s="66"/>
      <c r="AM26" s="67"/>
      <c r="AN26" s="66"/>
      <c r="AO26" s="67"/>
      <c r="AP26" s="66"/>
      <c r="AQ26" s="68"/>
      <c r="AR26" s="1823"/>
      <c r="AS26" s="68"/>
      <c r="AT26" s="88"/>
      <c r="AU26" s="68"/>
      <c r="AV26" s="1823"/>
      <c r="AW26" s="87"/>
      <c r="AX26" s="1754" t="str">
        <f>$CA26&amp;CB26&amp;CC26&amp;$CD26&amp;CJ26&amp;CK26&amp;CL26&amp;CM26&amp;CN26&amp;CO26&amp;CP26&amp;CQ26&amp;CR26&amp;CS26&amp;CT26&amp;CU26&amp;CV26&amp;CW26&amp;CX26</f>
        <v/>
      </c>
      <c r="CA26" s="1755" t="str">
        <f t="shared" si="71"/>
        <v/>
      </c>
      <c r="CB26" s="1755" t="str">
        <f t="shared" si="3"/>
        <v/>
      </c>
      <c r="CC26" s="1755" t="str">
        <f t="shared" ref="CC26:CD26" si="115">IF(AND($B26&gt;0,AV26=""),"* No olvide ingresar la columna "&amp;AV$10&amp;""&amp;" *(Digite CERO si no tiene). ",IF(AV26&gt;$B26," *El Número de "&amp;AV$10&amp;""&amp;" no puede superar el Total Procesados. ",""))</f>
        <v/>
      </c>
      <c r="CD26" s="1755" t="str">
        <f t="shared" si="115"/>
        <v/>
      </c>
      <c r="CE26" s="2656"/>
      <c r="CF26" s="2656"/>
      <c r="CG26" s="1758"/>
      <c r="CH26" s="1758"/>
      <c r="CI26" s="1758"/>
      <c r="CJ26" s="2656"/>
      <c r="CK26" s="1755" t="str">
        <f t="shared" si="77"/>
        <v/>
      </c>
      <c r="CL26" s="1755" t="str">
        <f t="shared" si="78"/>
        <v/>
      </c>
      <c r="CM26" s="1755" t="str">
        <f t="shared" si="79"/>
        <v/>
      </c>
      <c r="CN26" s="1755" t="str">
        <f t="shared" si="80"/>
        <v/>
      </c>
      <c r="CO26" s="1755" t="str">
        <f t="shared" si="81"/>
        <v/>
      </c>
      <c r="CP26" s="1755" t="str">
        <f t="shared" si="82"/>
        <v/>
      </c>
      <c r="CQ26" s="1755" t="str">
        <f t="shared" si="83"/>
        <v/>
      </c>
      <c r="CR26" s="1755" t="str">
        <f t="shared" si="84"/>
        <v/>
      </c>
      <c r="CS26" s="1755" t="str">
        <f t="shared" si="85"/>
        <v/>
      </c>
      <c r="CT26" s="1755" t="str">
        <f t="shared" si="86"/>
        <v/>
      </c>
      <c r="CU26" s="1755" t="str">
        <f t="shared" si="87"/>
        <v/>
      </c>
      <c r="CV26" s="1755" t="str">
        <f t="shared" si="88"/>
        <v/>
      </c>
      <c r="CW26" s="1755" t="str">
        <f t="shared" si="89"/>
        <v/>
      </c>
      <c r="CX26" s="1755" t="str">
        <f t="shared" si="90"/>
        <v/>
      </c>
      <c r="DE26" s="63"/>
      <c r="DF26" s="2655">
        <f t="shared" si="73"/>
        <v>0</v>
      </c>
      <c r="DG26" s="2655">
        <f t="shared" si="21"/>
        <v>0</v>
      </c>
      <c r="DH26" s="2655">
        <f t="shared" ref="DH26:DI26" si="116">IF(AND($B26&gt;0,AV26=""),1,IF(AV26&gt;$B26,1,0))</f>
        <v>0</v>
      </c>
      <c r="DI26" s="2655">
        <f t="shared" si="116"/>
        <v>0</v>
      </c>
      <c r="DJ26" s="1758"/>
      <c r="DK26" s="1758"/>
      <c r="DL26" s="1758"/>
      <c r="DM26" s="1758"/>
      <c r="DN26" s="1758"/>
      <c r="DO26" s="1756"/>
      <c r="DP26" s="2655">
        <f t="shared" si="92"/>
        <v>0</v>
      </c>
      <c r="DQ26" s="2655">
        <f t="shared" si="93"/>
        <v>0</v>
      </c>
      <c r="DR26" s="2655">
        <f t="shared" si="94"/>
        <v>0</v>
      </c>
      <c r="DS26" s="2655">
        <f t="shared" si="95"/>
        <v>0</v>
      </c>
      <c r="DT26" s="2655">
        <f t="shared" si="96"/>
        <v>0</v>
      </c>
      <c r="DU26" s="2655">
        <f t="shared" si="97"/>
        <v>0</v>
      </c>
      <c r="DV26" s="2655">
        <f t="shared" si="98"/>
        <v>0</v>
      </c>
      <c r="DW26" s="2655">
        <f t="shared" si="99"/>
        <v>0</v>
      </c>
      <c r="DX26" s="2655">
        <f t="shared" si="100"/>
        <v>0</v>
      </c>
      <c r="DY26" s="2655">
        <f t="shared" si="101"/>
        <v>0</v>
      </c>
      <c r="DZ26" s="2655">
        <f t="shared" si="102"/>
        <v>0</v>
      </c>
      <c r="EA26" s="2655">
        <f t="shared" si="103"/>
        <v>0</v>
      </c>
      <c r="EB26" s="2655">
        <f t="shared" si="104"/>
        <v>0</v>
      </c>
      <c r="EC26" s="2655">
        <f t="shared" si="105"/>
        <v>0</v>
      </c>
    </row>
    <row r="27" spans="1:133" ht="14.25" customHeight="1" x14ac:dyDescent="0.25">
      <c r="A27" s="235" t="s">
        <v>1932</v>
      </c>
      <c r="B27" s="354">
        <f t="shared" ref="B27:C27" si="117">+P27+R27+T27+V27+X27+Z27+AB27+AD27+AF27+AH27</f>
        <v>0</v>
      </c>
      <c r="C27" s="186">
        <f t="shared" si="117"/>
        <v>0</v>
      </c>
      <c r="D27" s="85"/>
      <c r="E27" s="69"/>
      <c r="F27" s="85"/>
      <c r="G27" s="69"/>
      <c r="H27" s="85"/>
      <c r="I27" s="69"/>
      <c r="J27" s="85"/>
      <c r="K27" s="69"/>
      <c r="L27" s="85"/>
      <c r="M27" s="86"/>
      <c r="N27" s="1828"/>
      <c r="O27" s="69"/>
      <c r="P27" s="66"/>
      <c r="Q27" s="67"/>
      <c r="R27" s="66"/>
      <c r="S27" s="67"/>
      <c r="T27" s="66"/>
      <c r="U27" s="67"/>
      <c r="V27" s="66"/>
      <c r="W27" s="67"/>
      <c r="X27" s="66"/>
      <c r="Y27" s="67"/>
      <c r="Z27" s="66"/>
      <c r="AA27" s="67"/>
      <c r="AB27" s="66"/>
      <c r="AC27" s="67"/>
      <c r="AD27" s="66"/>
      <c r="AE27" s="67"/>
      <c r="AF27" s="66"/>
      <c r="AG27" s="67"/>
      <c r="AH27" s="66"/>
      <c r="AI27" s="67"/>
      <c r="AJ27" s="85"/>
      <c r="AK27" s="69"/>
      <c r="AL27" s="85"/>
      <c r="AM27" s="69"/>
      <c r="AN27" s="85"/>
      <c r="AO27" s="69"/>
      <c r="AP27" s="85"/>
      <c r="AQ27" s="104"/>
      <c r="AR27" s="1823"/>
      <c r="AS27" s="68"/>
      <c r="AT27" s="88"/>
      <c r="AU27" s="68"/>
      <c r="AV27" s="1823"/>
      <c r="AW27" s="87"/>
      <c r="AX27" s="1754" t="str">
        <f>$CA27&amp;CB27&amp;CC27&amp;$CD27&amp;CK27&amp;CL27&amp;CM27&amp;CN27&amp;CO27&amp;CP27&amp;CQ27&amp;CR27&amp;CS27&amp;CT27</f>
        <v/>
      </c>
      <c r="CA27" s="1755" t="str">
        <f t="shared" si="71"/>
        <v/>
      </c>
      <c r="CB27" s="1755" t="str">
        <f t="shared" si="3"/>
        <v/>
      </c>
      <c r="CC27" s="1755" t="str">
        <f t="shared" ref="CC27:CD27" si="118">IF(AND($B27&gt;0,AV27=""),"* No olvide ingresar la columna "&amp;AV$10&amp;""&amp;" *(Digite CERO si no tiene). ",IF(AV27&gt;$B27," *El Número de "&amp;AV$10&amp;""&amp;" no puede superar el Total Procesados. ",""))</f>
        <v/>
      </c>
      <c r="CD27" s="1755" t="str">
        <f t="shared" si="118"/>
        <v/>
      </c>
      <c r="CE27" s="2656"/>
      <c r="CF27" s="2656"/>
      <c r="CG27" s="1758"/>
      <c r="CH27" s="1758"/>
      <c r="CI27" s="1758"/>
      <c r="CJ27" s="2656"/>
      <c r="CK27" s="1755" t="str">
        <f t="shared" si="77"/>
        <v/>
      </c>
      <c r="CL27" s="1755" t="str">
        <f t="shared" si="78"/>
        <v/>
      </c>
      <c r="CM27" s="1755" t="str">
        <f t="shared" si="79"/>
        <v/>
      </c>
      <c r="CN27" s="1755" t="str">
        <f t="shared" si="80"/>
        <v/>
      </c>
      <c r="CO27" s="1755" t="str">
        <f t="shared" si="81"/>
        <v/>
      </c>
      <c r="CP27" s="1755" t="str">
        <f t="shared" si="82"/>
        <v/>
      </c>
      <c r="CQ27" s="1755" t="str">
        <f t="shared" si="83"/>
        <v/>
      </c>
      <c r="CR27" s="1755" t="str">
        <f t="shared" si="84"/>
        <v/>
      </c>
      <c r="CS27" s="1755" t="str">
        <f t="shared" si="85"/>
        <v/>
      </c>
      <c r="CT27" s="1755" t="str">
        <f t="shared" si="86"/>
        <v/>
      </c>
      <c r="CU27" s="1756"/>
      <c r="CV27" s="1756"/>
      <c r="CW27" s="1756"/>
      <c r="CX27" s="1756"/>
      <c r="DE27" s="63"/>
      <c r="DF27" s="2655">
        <f t="shared" si="73"/>
        <v>0</v>
      </c>
      <c r="DG27" s="2655">
        <f t="shared" si="21"/>
        <v>0</v>
      </c>
      <c r="DH27" s="2655">
        <f t="shared" ref="DH27:DI27" si="119">IF(AND($B27&gt;0,AV27=""),1,IF(AV27&gt;$B27,1,0))</f>
        <v>0</v>
      </c>
      <c r="DI27" s="2655">
        <f t="shared" si="119"/>
        <v>0</v>
      </c>
      <c r="DJ27" s="1758"/>
      <c r="DK27" s="1758"/>
      <c r="DL27" s="1758"/>
      <c r="DM27" s="1758"/>
      <c r="DN27" s="1758"/>
      <c r="DO27" s="1756"/>
      <c r="DP27" s="2655">
        <f t="shared" si="92"/>
        <v>0</v>
      </c>
      <c r="DQ27" s="2655">
        <f t="shared" si="93"/>
        <v>0</v>
      </c>
      <c r="DR27" s="2655">
        <f t="shared" si="94"/>
        <v>0</v>
      </c>
      <c r="DS27" s="2655">
        <f t="shared" si="95"/>
        <v>0</v>
      </c>
      <c r="DT27" s="2655">
        <f t="shared" si="96"/>
        <v>0</v>
      </c>
      <c r="DU27" s="2655">
        <f t="shared" si="97"/>
        <v>0</v>
      </c>
      <c r="DV27" s="2655">
        <f t="shared" si="98"/>
        <v>0</v>
      </c>
      <c r="DW27" s="2655">
        <f t="shared" si="99"/>
        <v>0</v>
      </c>
      <c r="DX27" s="2655">
        <f t="shared" si="100"/>
        <v>0</v>
      </c>
      <c r="DY27" s="2655">
        <f t="shared" si="101"/>
        <v>0</v>
      </c>
      <c r="DZ27" s="1756"/>
      <c r="EA27" s="1756"/>
      <c r="EB27" s="1756"/>
      <c r="EC27" s="1756"/>
    </row>
    <row r="28" spans="1:133" ht="14.25" customHeight="1" x14ac:dyDescent="0.25">
      <c r="A28" s="235" t="s">
        <v>1933</v>
      </c>
      <c r="B28" s="354">
        <f t="shared" ref="B28:C28" si="120">+D28+F28+H28+J28+L28+N28+P28+R28+T28+V28+X28+Z28+AB28+AD28+AF28+AH28+AJ28+AL28+AN28+AP28</f>
        <v>0</v>
      </c>
      <c r="C28" s="186">
        <f t="shared" si="120"/>
        <v>0</v>
      </c>
      <c r="D28" s="66"/>
      <c r="E28" s="67"/>
      <c r="F28" s="66"/>
      <c r="G28" s="67"/>
      <c r="H28" s="66"/>
      <c r="I28" s="87"/>
      <c r="J28" s="1823"/>
      <c r="K28" s="1823"/>
      <c r="L28" s="66"/>
      <c r="M28" s="87"/>
      <c r="N28" s="1823"/>
      <c r="O28" s="67"/>
      <c r="P28" s="66"/>
      <c r="Q28" s="67"/>
      <c r="R28" s="66"/>
      <c r="S28" s="67"/>
      <c r="T28" s="66"/>
      <c r="U28" s="67"/>
      <c r="V28" s="66"/>
      <c r="W28" s="67"/>
      <c r="X28" s="66"/>
      <c r="Y28" s="67"/>
      <c r="Z28" s="66"/>
      <c r="AA28" s="67"/>
      <c r="AB28" s="66"/>
      <c r="AC28" s="67"/>
      <c r="AD28" s="66"/>
      <c r="AE28" s="67"/>
      <c r="AF28" s="66"/>
      <c r="AG28" s="67"/>
      <c r="AH28" s="66"/>
      <c r="AI28" s="67"/>
      <c r="AJ28" s="66"/>
      <c r="AK28" s="67"/>
      <c r="AL28" s="66"/>
      <c r="AM28" s="67"/>
      <c r="AN28" s="66"/>
      <c r="AO28" s="67"/>
      <c r="AP28" s="66"/>
      <c r="AQ28" s="68"/>
      <c r="AR28" s="1823"/>
      <c r="AS28" s="68"/>
      <c r="AT28" s="88"/>
      <c r="AU28" s="68"/>
      <c r="AV28" s="1823"/>
      <c r="AW28" s="87"/>
      <c r="AX28" s="1754" t="str">
        <f t="shared" ref="AX28:AX30" si="121">$CA28&amp;CB28&amp;CC28&amp;$CD28&amp;CJ28&amp;CK28&amp;CL28&amp;CM28&amp;CN28&amp;CO28&amp;CP28&amp;CQ28&amp;CR28&amp;CS28&amp;CT28&amp;CU28&amp;CV28&amp;CW28&amp;CX28&amp;CE28&amp;CF28&amp;CG28&amp;CH28&amp;CI28</f>
        <v/>
      </c>
      <c r="CA28" s="1755" t="str">
        <f t="shared" si="71"/>
        <v/>
      </c>
      <c r="CB28" s="1755" t="str">
        <f t="shared" si="3"/>
        <v/>
      </c>
      <c r="CC28" s="1755" t="str">
        <f t="shared" ref="CC28:CD28" si="122">IF(AND($B28&gt;0,AV28=""),"* No olvide ingresar la columna "&amp;AV$10&amp;""&amp;" *(Digite CERO si no tiene). ",IF(AV28&gt;$B28," *El Número de "&amp;AV$10&amp;""&amp;" no puede superar el Total Procesados. ",""))</f>
        <v/>
      </c>
      <c r="CD28" s="1755" t="str">
        <f t="shared" si="122"/>
        <v/>
      </c>
      <c r="CE28" s="1755" t="str">
        <f t="shared" ref="CE28:CE30" si="123">IF(D28&lt;E28,CONCATENATE("* El total de Procesados debe ser mayor o igual al total de Reactivos en el grupo de edad ",$D$11),"")</f>
        <v/>
      </c>
      <c r="CF28" s="1755" t="str">
        <f t="shared" ref="CF28:CF30" si="124">IF(F28&lt;G28,CONCATENATE("* El total de Procesados debe ser mayor o igual al total de Reactivos en el grupo de edad ",$F$11),"")</f>
        <v/>
      </c>
      <c r="CG28" s="1755" t="str">
        <f t="shared" ref="CG28:CG30" si="125">IF(H28&lt;I28,CONCATENATE("* El total de Procesados debe ser mayor o igual al total de Reactivos en el grupo de edad ",$H$11),"")</f>
        <v/>
      </c>
      <c r="CH28" s="1755" t="str">
        <f t="shared" ref="CH28:CH30" si="126">IF(J28&lt;K28,CONCATENATE("* El total de Procesados debe ser mayor o igual al total de Reactivos en el grupo de edad ",$J$11),"")</f>
        <v/>
      </c>
      <c r="CI28" s="1755" t="str">
        <f t="shared" ref="CI28:CI30" si="127">IF(L28&lt;M28,CONCATENATE("* El total de Procesados debe ser mayor o igual al total de Reactivos en el grupo de edad ",$L$11),"")</f>
        <v/>
      </c>
      <c r="CJ28" s="1755" t="str">
        <f t="shared" ref="CJ28:CJ30" si="128">IF(N28&lt;O28,CONCATENATE("* El total de Procesados debe ser mayor o igual al total de Reactivos en el grupo de edad ",$N$11),"")</f>
        <v/>
      </c>
      <c r="CK28" s="1755" t="str">
        <f t="shared" si="77"/>
        <v/>
      </c>
      <c r="CL28" s="1755" t="str">
        <f t="shared" si="78"/>
        <v/>
      </c>
      <c r="CM28" s="1755" t="str">
        <f t="shared" si="79"/>
        <v/>
      </c>
      <c r="CN28" s="1755" t="str">
        <f t="shared" si="80"/>
        <v/>
      </c>
      <c r="CO28" s="1755" t="str">
        <f t="shared" si="81"/>
        <v/>
      </c>
      <c r="CP28" s="1755" t="str">
        <f t="shared" si="82"/>
        <v/>
      </c>
      <c r="CQ28" s="1755" t="str">
        <f t="shared" si="83"/>
        <v/>
      </c>
      <c r="CR28" s="1755" t="str">
        <f t="shared" si="84"/>
        <v/>
      </c>
      <c r="CS28" s="1755" t="str">
        <f t="shared" si="85"/>
        <v/>
      </c>
      <c r="CT28" s="1755" t="str">
        <f t="shared" si="86"/>
        <v/>
      </c>
      <c r="CU28" s="1755" t="str">
        <f t="shared" ref="CU28:CU30" si="129">IF(AJ28&lt;AK28,CONCATENATE("* El total de Procesados debe ser mayor o igual al total de Reactivos en el grupo de edad ",$AJ$11),"")</f>
        <v/>
      </c>
      <c r="CV28" s="1755" t="str">
        <f t="shared" ref="CV28:CV30" si="130">IF(AL28&lt;AM28,CONCATENATE("* El total de Procesados debe ser mayor o igual al total de Reactivos en el grupo de edad ",$AL$11),"")</f>
        <v/>
      </c>
      <c r="CW28" s="1755" t="str">
        <f t="shared" ref="CW28:CW30" si="131">IF(AN28&lt;AO28,CONCATENATE("* El total de Procesados debe ser mayor o igual al total de Reactivos en el grupo de edad ",$AN$11),"")</f>
        <v/>
      </c>
      <c r="CX28" s="1755" t="str">
        <f t="shared" ref="CX28:CX30" si="132">IF(AP28&lt;AQ28,CONCATENATE("* El total de Procesados debe ser mayor o igual al total de Reactivos en el grupo de edad ",$AP$11),"")</f>
        <v/>
      </c>
      <c r="DE28" s="63"/>
      <c r="DF28" s="2655">
        <f t="shared" si="73"/>
        <v>0</v>
      </c>
      <c r="DG28" s="2655">
        <f t="shared" si="21"/>
        <v>0</v>
      </c>
      <c r="DH28" s="2655">
        <f t="shared" ref="DH28:DI28" si="133">IF(AND($B28&gt;0,AV28=""),1,IF(AV28&gt;$B28,1,0))</f>
        <v>0</v>
      </c>
      <c r="DI28" s="2655">
        <f t="shared" si="133"/>
        <v>0</v>
      </c>
      <c r="DJ28" s="2655">
        <f t="shared" ref="DJ28:DJ30" si="134">IF(D28&lt;E28,1,0)</f>
        <v>0</v>
      </c>
      <c r="DK28" s="2655">
        <f t="shared" ref="DK28:DK30" si="135">IF(F28&lt;G28,1,0)</f>
        <v>0</v>
      </c>
      <c r="DL28" s="2655">
        <f t="shared" ref="DL28:DL30" si="136">IF(H28&lt;I28,1,0)</f>
        <v>0</v>
      </c>
      <c r="DM28" s="2655">
        <f t="shared" ref="DM28:DM30" si="137">IF(J28&lt;K28,1,0)</f>
        <v>0</v>
      </c>
      <c r="DN28" s="2655">
        <f t="shared" ref="DN28:DN30" si="138">IF(L28&lt;M28,1,0)</f>
        <v>0</v>
      </c>
      <c r="DO28" s="2655">
        <f t="shared" ref="DO28:DO30" si="139">IF(N28&lt;O28,1,0)</f>
        <v>0</v>
      </c>
      <c r="DP28" s="2655">
        <f t="shared" si="92"/>
        <v>0</v>
      </c>
      <c r="DQ28" s="2655">
        <f t="shared" si="93"/>
        <v>0</v>
      </c>
      <c r="DR28" s="2655">
        <f t="shared" si="94"/>
        <v>0</v>
      </c>
      <c r="DS28" s="2655">
        <f t="shared" si="95"/>
        <v>0</v>
      </c>
      <c r="DT28" s="2655">
        <f t="shared" si="96"/>
        <v>0</v>
      </c>
      <c r="DU28" s="2655">
        <f t="shared" si="97"/>
        <v>0</v>
      </c>
      <c r="DV28" s="2655">
        <f t="shared" si="98"/>
        <v>0</v>
      </c>
      <c r="DW28" s="2655">
        <f t="shared" si="99"/>
        <v>0</v>
      </c>
      <c r="DX28" s="2655">
        <f t="shared" si="100"/>
        <v>0</v>
      </c>
      <c r="DY28" s="2655">
        <f t="shared" si="101"/>
        <v>0</v>
      </c>
      <c r="DZ28" s="2655">
        <f t="shared" ref="DZ28:DZ30" si="140">IF(AJ28&lt;AK28,1,0)</f>
        <v>0</v>
      </c>
      <c r="EA28" s="2655">
        <f t="shared" ref="EA28:EA30" si="141">IF(AL28&lt;AM28,1,0)</f>
        <v>0</v>
      </c>
      <c r="EB28" s="2655">
        <f t="shared" ref="EB28:EB30" si="142">IF(AN28&lt;AO28,1,0)</f>
        <v>0</v>
      </c>
      <c r="EC28" s="2655">
        <f t="shared" ref="EC28:EC30" si="143">IF(AP28&lt;AQ28,1,0)</f>
        <v>0</v>
      </c>
    </row>
    <row r="29" spans="1:133" ht="14.25" customHeight="1" x14ac:dyDescent="0.25">
      <c r="A29" s="235" t="s">
        <v>1934</v>
      </c>
      <c r="B29" s="354">
        <f t="shared" ref="B29:C29" si="144">+D29+F29+H29+J29+L29+N29+P29+R29+T29+V29+X29+Z29+AB29+AD29+AF29+AH29+AJ29+AL29+AN29+AP29</f>
        <v>0</v>
      </c>
      <c r="C29" s="186">
        <f t="shared" si="144"/>
        <v>0</v>
      </c>
      <c r="D29" s="66"/>
      <c r="E29" s="67"/>
      <c r="F29" s="66"/>
      <c r="G29" s="67"/>
      <c r="H29" s="66"/>
      <c r="I29" s="87"/>
      <c r="J29" s="1823"/>
      <c r="K29" s="1823"/>
      <c r="L29" s="66"/>
      <c r="M29" s="87"/>
      <c r="N29" s="1823"/>
      <c r="O29" s="67"/>
      <c r="P29" s="66"/>
      <c r="Q29" s="67"/>
      <c r="R29" s="66"/>
      <c r="S29" s="67"/>
      <c r="T29" s="66"/>
      <c r="U29" s="67"/>
      <c r="V29" s="66"/>
      <c r="W29" s="67"/>
      <c r="X29" s="66"/>
      <c r="Y29" s="67"/>
      <c r="Z29" s="66"/>
      <c r="AA29" s="67"/>
      <c r="AB29" s="66"/>
      <c r="AC29" s="67"/>
      <c r="AD29" s="66"/>
      <c r="AE29" s="67"/>
      <c r="AF29" s="66"/>
      <c r="AG29" s="67"/>
      <c r="AH29" s="66"/>
      <c r="AI29" s="67"/>
      <c r="AJ29" s="66"/>
      <c r="AK29" s="67"/>
      <c r="AL29" s="66"/>
      <c r="AM29" s="67"/>
      <c r="AN29" s="66"/>
      <c r="AO29" s="67"/>
      <c r="AP29" s="66"/>
      <c r="AQ29" s="68"/>
      <c r="AR29" s="1823"/>
      <c r="AS29" s="68"/>
      <c r="AT29" s="88"/>
      <c r="AU29" s="68"/>
      <c r="AV29" s="1823"/>
      <c r="AW29" s="87"/>
      <c r="AX29" s="1754" t="str">
        <f t="shared" si="121"/>
        <v/>
      </c>
      <c r="CA29" s="1755" t="str">
        <f t="shared" si="71"/>
        <v/>
      </c>
      <c r="CB29" s="1755" t="str">
        <f t="shared" si="3"/>
        <v/>
      </c>
      <c r="CC29" s="1755" t="str">
        <f t="shared" ref="CC29:CD29" si="145">IF(AND($B29&gt;0,AV29=""),"* No olvide ingresar la columna "&amp;AV$10&amp;""&amp;" *(Digite CERO si no tiene). ",IF(AV29&gt;$B29," *El Número de "&amp;AV$10&amp;""&amp;" no puede superar el Total Procesados. ",""))</f>
        <v/>
      </c>
      <c r="CD29" s="1755" t="str">
        <f t="shared" si="145"/>
        <v/>
      </c>
      <c r="CE29" s="1755" t="str">
        <f t="shared" si="123"/>
        <v/>
      </c>
      <c r="CF29" s="1755" t="str">
        <f t="shared" si="124"/>
        <v/>
      </c>
      <c r="CG29" s="1755" t="str">
        <f t="shared" si="125"/>
        <v/>
      </c>
      <c r="CH29" s="1755" t="str">
        <f t="shared" si="126"/>
        <v/>
      </c>
      <c r="CI29" s="1755" t="str">
        <f t="shared" si="127"/>
        <v/>
      </c>
      <c r="CJ29" s="1755" t="str">
        <f t="shared" si="128"/>
        <v/>
      </c>
      <c r="CK29" s="1755" t="str">
        <f t="shared" si="77"/>
        <v/>
      </c>
      <c r="CL29" s="1755" t="str">
        <f t="shared" si="78"/>
        <v/>
      </c>
      <c r="CM29" s="1755" t="str">
        <f t="shared" si="79"/>
        <v/>
      </c>
      <c r="CN29" s="1755" t="str">
        <f t="shared" si="80"/>
        <v/>
      </c>
      <c r="CO29" s="1755" t="str">
        <f t="shared" si="81"/>
        <v/>
      </c>
      <c r="CP29" s="1755" t="str">
        <f t="shared" si="82"/>
        <v/>
      </c>
      <c r="CQ29" s="1755" t="str">
        <f t="shared" si="83"/>
        <v/>
      </c>
      <c r="CR29" s="1755" t="str">
        <f t="shared" si="84"/>
        <v/>
      </c>
      <c r="CS29" s="1755" t="str">
        <f t="shared" si="85"/>
        <v/>
      </c>
      <c r="CT29" s="1755" t="str">
        <f t="shared" si="86"/>
        <v/>
      </c>
      <c r="CU29" s="1755" t="str">
        <f t="shared" si="129"/>
        <v/>
      </c>
      <c r="CV29" s="1755" t="str">
        <f t="shared" si="130"/>
        <v/>
      </c>
      <c r="CW29" s="1755" t="str">
        <f t="shared" si="131"/>
        <v/>
      </c>
      <c r="CX29" s="1755" t="str">
        <f t="shared" si="132"/>
        <v/>
      </c>
      <c r="DE29" s="63"/>
      <c r="DF29" s="2655">
        <f t="shared" si="73"/>
        <v>0</v>
      </c>
      <c r="DG29" s="2655">
        <f t="shared" si="21"/>
        <v>0</v>
      </c>
      <c r="DH29" s="2655">
        <f t="shared" ref="DH29:DI29" si="146">IF(AND($B29&gt;0,AV29=""),1,IF(AV29&gt;$B29,1,0))</f>
        <v>0</v>
      </c>
      <c r="DI29" s="2655">
        <f t="shared" si="146"/>
        <v>0</v>
      </c>
      <c r="DJ29" s="2655">
        <f t="shared" si="134"/>
        <v>0</v>
      </c>
      <c r="DK29" s="2655">
        <f t="shared" si="135"/>
        <v>0</v>
      </c>
      <c r="DL29" s="2655">
        <f t="shared" si="136"/>
        <v>0</v>
      </c>
      <c r="DM29" s="2655">
        <f t="shared" si="137"/>
        <v>0</v>
      </c>
      <c r="DN29" s="2655">
        <f t="shared" si="138"/>
        <v>0</v>
      </c>
      <c r="DO29" s="2655">
        <f t="shared" si="139"/>
        <v>0</v>
      </c>
      <c r="DP29" s="2655">
        <f t="shared" si="92"/>
        <v>0</v>
      </c>
      <c r="DQ29" s="2655">
        <f t="shared" si="93"/>
        <v>0</v>
      </c>
      <c r="DR29" s="2655">
        <f t="shared" si="94"/>
        <v>0</v>
      </c>
      <c r="DS29" s="2655">
        <f t="shared" si="95"/>
        <v>0</v>
      </c>
      <c r="DT29" s="2655">
        <f t="shared" si="96"/>
        <v>0</v>
      </c>
      <c r="DU29" s="2655">
        <f t="shared" si="97"/>
        <v>0</v>
      </c>
      <c r="DV29" s="2655">
        <f t="shared" si="98"/>
        <v>0</v>
      </c>
      <c r="DW29" s="2655">
        <f t="shared" si="99"/>
        <v>0</v>
      </c>
      <c r="DX29" s="2655">
        <f t="shared" si="100"/>
        <v>0</v>
      </c>
      <c r="DY29" s="2655">
        <f t="shared" si="101"/>
        <v>0</v>
      </c>
      <c r="DZ29" s="2655">
        <f t="shared" si="140"/>
        <v>0</v>
      </c>
      <c r="EA29" s="2655">
        <f t="shared" si="141"/>
        <v>0</v>
      </c>
      <c r="EB29" s="2655">
        <f t="shared" si="142"/>
        <v>0</v>
      </c>
      <c r="EC29" s="2655">
        <f t="shared" si="143"/>
        <v>0</v>
      </c>
    </row>
    <row r="30" spans="1:133" ht="14.25" customHeight="1" x14ac:dyDescent="0.25">
      <c r="A30" s="2467" t="s">
        <v>1935</v>
      </c>
      <c r="B30" s="135">
        <f t="shared" ref="B30:C30" si="147">+D30+F30+H30+J30+L30+N30+P30+R30+T30+V30+X30+Z30+AB30+AD30+AF30+AH30+AJ30+AL30+AN30+AP30</f>
        <v>0</v>
      </c>
      <c r="C30" s="1849">
        <f t="shared" si="147"/>
        <v>0</v>
      </c>
      <c r="D30" s="41"/>
      <c r="E30" s="37"/>
      <c r="F30" s="41"/>
      <c r="G30" s="37"/>
      <c r="H30" s="41"/>
      <c r="I30" s="92"/>
      <c r="J30" s="1762"/>
      <c r="K30" s="1762"/>
      <c r="L30" s="41"/>
      <c r="M30" s="92"/>
      <c r="N30" s="1762"/>
      <c r="O30" s="37"/>
      <c r="P30" s="41"/>
      <c r="Q30" s="37"/>
      <c r="R30" s="41"/>
      <c r="S30" s="37"/>
      <c r="T30" s="41"/>
      <c r="U30" s="37"/>
      <c r="V30" s="41"/>
      <c r="W30" s="37"/>
      <c r="X30" s="41"/>
      <c r="Y30" s="37"/>
      <c r="Z30" s="41"/>
      <c r="AA30" s="37"/>
      <c r="AB30" s="41"/>
      <c r="AC30" s="37"/>
      <c r="AD30" s="41"/>
      <c r="AE30" s="37"/>
      <c r="AF30" s="41"/>
      <c r="AG30" s="37"/>
      <c r="AH30" s="41"/>
      <c r="AI30" s="37"/>
      <c r="AJ30" s="41"/>
      <c r="AK30" s="37"/>
      <c r="AL30" s="41"/>
      <c r="AM30" s="37"/>
      <c r="AN30" s="41"/>
      <c r="AO30" s="37"/>
      <c r="AP30" s="41"/>
      <c r="AQ30" s="55"/>
      <c r="AR30" s="1762"/>
      <c r="AS30" s="55"/>
      <c r="AT30" s="40"/>
      <c r="AU30" s="55"/>
      <c r="AV30" s="1762"/>
      <c r="AW30" s="92"/>
      <c r="AX30" s="1754" t="str">
        <f t="shared" si="121"/>
        <v/>
      </c>
      <c r="CA30" s="1755" t="str">
        <f t="shared" si="71"/>
        <v/>
      </c>
      <c r="CB30" s="1755" t="str">
        <f t="shared" si="3"/>
        <v/>
      </c>
      <c r="CC30" s="1755" t="str">
        <f t="shared" ref="CC30:CD30" si="148">IF(AND($B30&gt;0,AV30=""),"* No olvide ingresar la columna "&amp;AV$10&amp;""&amp;" *(Digite CERO si no tiene). ",IF(AV30&gt;$B30," *El Número de "&amp;AV$10&amp;""&amp;" no puede superar el Total Procesados. ",""))</f>
        <v/>
      </c>
      <c r="CD30" s="1755" t="str">
        <f t="shared" si="148"/>
        <v/>
      </c>
      <c r="CE30" s="1755" t="str">
        <f t="shared" si="123"/>
        <v/>
      </c>
      <c r="CF30" s="1755" t="str">
        <f t="shared" si="124"/>
        <v/>
      </c>
      <c r="CG30" s="1755" t="str">
        <f t="shared" si="125"/>
        <v/>
      </c>
      <c r="CH30" s="1755" t="str">
        <f t="shared" si="126"/>
        <v/>
      </c>
      <c r="CI30" s="1755" t="str">
        <f t="shared" si="127"/>
        <v/>
      </c>
      <c r="CJ30" s="1755" t="str">
        <f t="shared" si="128"/>
        <v/>
      </c>
      <c r="CK30" s="1755" t="str">
        <f t="shared" si="77"/>
        <v/>
      </c>
      <c r="CL30" s="1755" t="str">
        <f t="shared" si="78"/>
        <v/>
      </c>
      <c r="CM30" s="1755" t="str">
        <f t="shared" si="79"/>
        <v/>
      </c>
      <c r="CN30" s="1755" t="str">
        <f t="shared" si="80"/>
        <v/>
      </c>
      <c r="CO30" s="1755" t="str">
        <f t="shared" si="81"/>
        <v/>
      </c>
      <c r="CP30" s="1755" t="str">
        <f t="shared" si="82"/>
        <v/>
      </c>
      <c r="CQ30" s="1755" t="str">
        <f t="shared" si="83"/>
        <v/>
      </c>
      <c r="CR30" s="1755" t="str">
        <f t="shared" si="84"/>
        <v/>
      </c>
      <c r="CS30" s="1755" t="str">
        <f t="shared" si="85"/>
        <v/>
      </c>
      <c r="CT30" s="1755" t="str">
        <f t="shared" si="86"/>
        <v/>
      </c>
      <c r="CU30" s="1755" t="str">
        <f t="shared" si="129"/>
        <v/>
      </c>
      <c r="CV30" s="1755" t="str">
        <f t="shared" si="130"/>
        <v/>
      </c>
      <c r="CW30" s="1755" t="str">
        <f t="shared" si="131"/>
        <v/>
      </c>
      <c r="CX30" s="1755" t="str">
        <f t="shared" si="132"/>
        <v/>
      </c>
      <c r="DE30" s="63"/>
      <c r="DF30" s="2655">
        <f t="shared" si="73"/>
        <v>0</v>
      </c>
      <c r="DG30" s="2655">
        <f t="shared" si="21"/>
        <v>0</v>
      </c>
      <c r="DH30" s="2655">
        <f t="shared" ref="DH30:DI30" si="149">IF(AND($B30&gt;0,AV30=""),1,IF(AV30&gt;$B30,1,0))</f>
        <v>0</v>
      </c>
      <c r="DI30" s="2655">
        <f t="shared" si="149"/>
        <v>0</v>
      </c>
      <c r="DJ30" s="2655">
        <f t="shared" si="134"/>
        <v>0</v>
      </c>
      <c r="DK30" s="2655">
        <f t="shared" si="135"/>
        <v>0</v>
      </c>
      <c r="DL30" s="2655">
        <f t="shared" si="136"/>
        <v>0</v>
      </c>
      <c r="DM30" s="2655">
        <f t="shared" si="137"/>
        <v>0</v>
      </c>
      <c r="DN30" s="2655">
        <f t="shared" si="138"/>
        <v>0</v>
      </c>
      <c r="DO30" s="2655">
        <f t="shared" si="139"/>
        <v>0</v>
      </c>
      <c r="DP30" s="2655">
        <f t="shared" si="92"/>
        <v>0</v>
      </c>
      <c r="DQ30" s="2655">
        <f t="shared" si="93"/>
        <v>0</v>
      </c>
      <c r="DR30" s="2655">
        <f t="shared" si="94"/>
        <v>0</v>
      </c>
      <c r="DS30" s="2655">
        <f t="shared" si="95"/>
        <v>0</v>
      </c>
      <c r="DT30" s="2655">
        <f t="shared" si="96"/>
        <v>0</v>
      </c>
      <c r="DU30" s="2655">
        <f t="shared" si="97"/>
        <v>0</v>
      </c>
      <c r="DV30" s="2655">
        <f t="shared" si="98"/>
        <v>0</v>
      </c>
      <c r="DW30" s="2655">
        <f t="shared" si="99"/>
        <v>0</v>
      </c>
      <c r="DX30" s="2655">
        <f t="shared" si="100"/>
        <v>0</v>
      </c>
      <c r="DY30" s="2655">
        <f t="shared" si="101"/>
        <v>0</v>
      </c>
      <c r="DZ30" s="2655">
        <f t="shared" si="140"/>
        <v>0</v>
      </c>
      <c r="EA30" s="2655">
        <f t="shared" si="141"/>
        <v>0</v>
      </c>
      <c r="EB30" s="2655">
        <f t="shared" si="142"/>
        <v>0</v>
      </c>
      <c r="EC30" s="2655">
        <f t="shared" si="143"/>
        <v>0</v>
      </c>
    </row>
    <row r="31" spans="1:133" ht="18" customHeight="1" x14ac:dyDescent="0.25">
      <c r="A31" s="2657" t="s">
        <v>1936</v>
      </c>
      <c r="B31" s="2657"/>
      <c r="C31" s="2657"/>
      <c r="D31" s="2657"/>
      <c r="E31" s="2657"/>
      <c r="F31" s="2657"/>
      <c r="G31" s="2657"/>
      <c r="H31" s="2657"/>
      <c r="I31" s="2657"/>
      <c r="J31" s="2657"/>
      <c r="K31" s="2657"/>
      <c r="L31" s="2657"/>
      <c r="M31" s="2657"/>
      <c r="N31" s="2657"/>
      <c r="O31" s="2657"/>
      <c r="P31" s="2657"/>
      <c r="Q31" s="2657"/>
      <c r="R31" s="2657"/>
      <c r="S31" s="2657"/>
      <c r="T31" s="2657"/>
      <c r="U31" s="2657"/>
      <c r="V31" s="2657"/>
      <c r="W31" s="2657"/>
      <c r="X31" s="2657"/>
      <c r="Y31" s="2657"/>
      <c r="Z31" s="2657"/>
      <c r="AA31" s="2657"/>
      <c r="AB31" s="2657"/>
      <c r="AC31" s="2657"/>
      <c r="AD31" s="2657"/>
      <c r="AE31" s="2657"/>
      <c r="AF31" s="2657"/>
      <c r="AG31" s="2657"/>
      <c r="AH31" s="2657"/>
      <c r="AI31" s="2657"/>
      <c r="AJ31" s="2657"/>
      <c r="AK31" s="2657"/>
      <c r="AL31" s="2657"/>
      <c r="AM31" s="2657"/>
      <c r="AN31" s="2657"/>
      <c r="AO31" s="2657"/>
      <c r="AP31" s="2657"/>
      <c r="AQ31" s="2657"/>
      <c r="AR31" s="64"/>
      <c r="AS31" s="64"/>
      <c r="AT31" s="64"/>
      <c r="AU31" s="64"/>
      <c r="AV31" s="64"/>
      <c r="AW31" s="64"/>
    </row>
    <row r="32" spans="1:133" ht="14.25" customHeight="1" x14ac:dyDescent="0.25">
      <c r="A32" s="3138" t="s">
        <v>1912</v>
      </c>
      <c r="B32" s="3240" t="s">
        <v>82</v>
      </c>
      <c r="C32" s="3149"/>
      <c r="D32" s="3159" t="s">
        <v>34</v>
      </c>
      <c r="E32" s="3124"/>
      <c r="F32" s="3124"/>
      <c r="G32" s="3124"/>
      <c r="H32" s="3124"/>
      <c r="I32" s="3124"/>
      <c r="J32" s="3124"/>
      <c r="K32" s="3124"/>
      <c r="L32" s="3124"/>
      <c r="M32" s="3124"/>
      <c r="N32" s="3124"/>
      <c r="O32" s="3124"/>
      <c r="P32" s="3124"/>
      <c r="Q32" s="3124"/>
      <c r="R32" s="3124"/>
      <c r="S32" s="3124"/>
      <c r="T32" s="3124"/>
      <c r="U32" s="3124"/>
      <c r="V32" s="3124"/>
      <c r="W32" s="3124"/>
      <c r="X32" s="3124"/>
      <c r="Y32" s="3124"/>
      <c r="Z32" s="3124"/>
      <c r="AA32" s="3124"/>
      <c r="AB32" s="3124"/>
      <c r="AC32" s="3124"/>
      <c r="AD32" s="3124"/>
      <c r="AE32" s="3124"/>
      <c r="AF32" s="3124"/>
      <c r="AG32" s="3124"/>
      <c r="AH32" s="3124"/>
      <c r="AI32" s="3124"/>
      <c r="AJ32" s="3124"/>
      <c r="AK32" s="3124"/>
      <c r="AL32" s="3124"/>
      <c r="AM32" s="3124"/>
      <c r="AN32" s="3124"/>
      <c r="AO32" s="3124"/>
      <c r="AP32" s="3124"/>
      <c r="AQ32" s="3135"/>
      <c r="AR32" s="3134" t="s">
        <v>1913</v>
      </c>
      <c r="AS32" s="3135"/>
      <c r="AT32" s="3422" t="s">
        <v>468</v>
      </c>
      <c r="AU32" s="3265"/>
      <c r="AV32" s="3224" t="s">
        <v>41</v>
      </c>
      <c r="AW32" s="3139" t="s">
        <v>42</v>
      </c>
    </row>
    <row r="33" spans="1:133" ht="14.25" customHeight="1" x14ac:dyDescent="0.25">
      <c r="A33" s="3128"/>
      <c r="B33" s="3142"/>
      <c r="C33" s="3140"/>
      <c r="D33" s="3143" t="s">
        <v>1914</v>
      </c>
      <c r="E33" s="3124"/>
      <c r="F33" s="3143" t="s">
        <v>952</v>
      </c>
      <c r="G33" s="3124"/>
      <c r="H33" s="3143" t="s">
        <v>1915</v>
      </c>
      <c r="I33" s="3122"/>
      <c r="J33" s="3134" t="s">
        <v>954</v>
      </c>
      <c r="K33" s="3124"/>
      <c r="L33" s="3143" t="s">
        <v>335</v>
      </c>
      <c r="M33" s="3124"/>
      <c r="N33" s="3143" t="s">
        <v>99</v>
      </c>
      <c r="O33" s="3124"/>
      <c r="P33" s="3143" t="s">
        <v>49</v>
      </c>
      <c r="Q33" s="3124"/>
      <c r="R33" s="3143" t="s">
        <v>50</v>
      </c>
      <c r="S33" s="3124"/>
      <c r="T33" s="3143" t="s">
        <v>51</v>
      </c>
      <c r="U33" s="3122"/>
      <c r="V33" s="3143" t="s">
        <v>52</v>
      </c>
      <c r="W33" s="3122"/>
      <c r="X33" s="3143" t="s">
        <v>53</v>
      </c>
      <c r="Y33" s="3122"/>
      <c r="Z33" s="3143" t="s">
        <v>54</v>
      </c>
      <c r="AA33" s="3122"/>
      <c r="AB33" s="3143" t="s">
        <v>55</v>
      </c>
      <c r="AC33" s="3122"/>
      <c r="AD33" s="3143" t="s">
        <v>56</v>
      </c>
      <c r="AE33" s="3122"/>
      <c r="AF33" s="3143" t="s">
        <v>57</v>
      </c>
      <c r="AG33" s="3122"/>
      <c r="AH33" s="3143" t="s">
        <v>58</v>
      </c>
      <c r="AI33" s="3122"/>
      <c r="AJ33" s="3143" t="s">
        <v>59</v>
      </c>
      <c r="AK33" s="3122"/>
      <c r="AL33" s="3143" t="s">
        <v>60</v>
      </c>
      <c r="AM33" s="3122"/>
      <c r="AN33" s="3143" t="s">
        <v>61</v>
      </c>
      <c r="AO33" s="3122"/>
      <c r="AP33" s="3143" t="s">
        <v>62</v>
      </c>
      <c r="AQ33" s="3135"/>
      <c r="AR33" s="3224" t="s">
        <v>63</v>
      </c>
      <c r="AS33" s="3282" t="s">
        <v>64</v>
      </c>
      <c r="AT33" s="3137"/>
      <c r="AU33" s="3198"/>
      <c r="AV33" s="3225"/>
      <c r="AW33" s="3180"/>
    </row>
    <row r="34" spans="1:133" ht="14.25" customHeight="1" x14ac:dyDescent="0.25">
      <c r="A34" s="3129"/>
      <c r="B34" s="1800" t="s">
        <v>1916</v>
      </c>
      <c r="C34" s="75" t="s">
        <v>1917</v>
      </c>
      <c r="D34" s="27" t="s">
        <v>1916</v>
      </c>
      <c r="E34" s="23" t="s">
        <v>1917</v>
      </c>
      <c r="F34" s="27" t="s">
        <v>1916</v>
      </c>
      <c r="G34" s="23" t="s">
        <v>1917</v>
      </c>
      <c r="H34" s="27" t="s">
        <v>1916</v>
      </c>
      <c r="I34" s="75" t="s">
        <v>1917</v>
      </c>
      <c r="J34" s="1800" t="s">
        <v>1916</v>
      </c>
      <c r="K34" s="23" t="s">
        <v>1917</v>
      </c>
      <c r="L34" s="27" t="s">
        <v>1916</v>
      </c>
      <c r="M34" s="23" t="s">
        <v>1917</v>
      </c>
      <c r="N34" s="27" t="s">
        <v>1916</v>
      </c>
      <c r="O34" s="23" t="s">
        <v>1917</v>
      </c>
      <c r="P34" s="27" t="s">
        <v>1916</v>
      </c>
      <c r="Q34" s="23" t="s">
        <v>1917</v>
      </c>
      <c r="R34" s="27" t="s">
        <v>1916</v>
      </c>
      <c r="S34" s="23" t="s">
        <v>1917</v>
      </c>
      <c r="T34" s="27" t="s">
        <v>1916</v>
      </c>
      <c r="U34" s="23" t="s">
        <v>1917</v>
      </c>
      <c r="V34" s="27" t="s">
        <v>1916</v>
      </c>
      <c r="W34" s="23" t="s">
        <v>1917</v>
      </c>
      <c r="X34" s="27" t="s">
        <v>1916</v>
      </c>
      <c r="Y34" s="23" t="s">
        <v>1917</v>
      </c>
      <c r="Z34" s="27" t="s">
        <v>1916</v>
      </c>
      <c r="AA34" s="23" t="s">
        <v>1917</v>
      </c>
      <c r="AB34" s="27" t="s">
        <v>1916</v>
      </c>
      <c r="AC34" s="23" t="s">
        <v>1917</v>
      </c>
      <c r="AD34" s="27" t="s">
        <v>1916</v>
      </c>
      <c r="AE34" s="23" t="s">
        <v>1917</v>
      </c>
      <c r="AF34" s="27" t="s">
        <v>1916</v>
      </c>
      <c r="AG34" s="23" t="s">
        <v>1917</v>
      </c>
      <c r="AH34" s="27" t="s">
        <v>1916</v>
      </c>
      <c r="AI34" s="23" t="s">
        <v>1917</v>
      </c>
      <c r="AJ34" s="27" t="s">
        <v>1916</v>
      </c>
      <c r="AK34" s="23" t="s">
        <v>1917</v>
      </c>
      <c r="AL34" s="27" t="s">
        <v>1916</v>
      </c>
      <c r="AM34" s="23" t="s">
        <v>1917</v>
      </c>
      <c r="AN34" s="27" t="s">
        <v>1916</v>
      </c>
      <c r="AO34" s="23" t="s">
        <v>1917</v>
      </c>
      <c r="AP34" s="27" t="s">
        <v>1916</v>
      </c>
      <c r="AQ34" s="25" t="s">
        <v>1917</v>
      </c>
      <c r="AR34" s="3253"/>
      <c r="AS34" s="3283"/>
      <c r="AT34" s="2654" t="s">
        <v>473</v>
      </c>
      <c r="AU34" s="2324" t="s">
        <v>474</v>
      </c>
      <c r="AV34" s="3253"/>
      <c r="AW34" s="3140"/>
    </row>
    <row r="35" spans="1:133" ht="14.25" customHeight="1" x14ac:dyDescent="0.25">
      <c r="A35" s="160" t="s">
        <v>1918</v>
      </c>
      <c r="B35" s="376">
        <f t="shared" ref="B35:C35" si="150">+N35+P35+R35+T35+V35+X35+Z35+AB35+AD35+AF35+AH35+AJ35+AL35+AN35+AP35</f>
        <v>0</v>
      </c>
      <c r="C35" s="171">
        <f t="shared" si="150"/>
        <v>0</v>
      </c>
      <c r="D35" s="1828"/>
      <c r="E35" s="69"/>
      <c r="F35" s="85"/>
      <c r="G35" s="69"/>
      <c r="H35" s="85"/>
      <c r="I35" s="69"/>
      <c r="J35" s="85"/>
      <c r="K35" s="69"/>
      <c r="L35" s="85"/>
      <c r="M35" s="86"/>
      <c r="N35" s="1823"/>
      <c r="O35" s="67"/>
      <c r="P35" s="66"/>
      <c r="Q35" s="67"/>
      <c r="R35" s="66"/>
      <c r="S35" s="67"/>
      <c r="T35" s="66"/>
      <c r="U35" s="67"/>
      <c r="V35" s="66"/>
      <c r="W35" s="67"/>
      <c r="X35" s="66"/>
      <c r="Y35" s="67"/>
      <c r="Z35" s="66"/>
      <c r="AA35" s="67"/>
      <c r="AB35" s="66"/>
      <c r="AC35" s="67"/>
      <c r="AD35" s="66"/>
      <c r="AE35" s="67"/>
      <c r="AF35" s="66"/>
      <c r="AG35" s="67"/>
      <c r="AH35" s="66"/>
      <c r="AI35" s="67"/>
      <c r="AJ35" s="66"/>
      <c r="AK35" s="67"/>
      <c r="AL35" s="66"/>
      <c r="AM35" s="67"/>
      <c r="AN35" s="66"/>
      <c r="AO35" s="67"/>
      <c r="AP35" s="66"/>
      <c r="AQ35" s="68"/>
      <c r="AR35" s="2027"/>
      <c r="AS35" s="68"/>
      <c r="AT35" s="88"/>
      <c r="AU35" s="68"/>
      <c r="AV35" s="1823"/>
      <c r="AW35" s="87"/>
      <c r="AX35" s="1754" t="str">
        <f t="shared" ref="AX35:AX42" si="151">$CA35&amp;CB35&amp;CC35&amp;$CD35&amp;CJ35&amp;CK35&amp;CL35&amp;CM35&amp;CN35&amp;CO35&amp;CP35&amp;CQ35&amp;CR35&amp;CS35&amp;CT35&amp;CU35&amp;CV35&amp;CW35&amp;CX35</f>
        <v/>
      </c>
      <c r="CA35" s="1755" t="str">
        <f t="shared" ref="CA35:CA39" si="152">IF(B35&lt;&gt;(AS35)," * La suma de las columnas "&amp;AR$10&amp;""&amp;" DEBE SER IGUAL a los Exámenes Procesados. ","")</f>
        <v/>
      </c>
      <c r="CB35" s="1755" t="str">
        <f t="shared" ref="CB35:CB52" si="15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755" t="str">
        <f t="shared" ref="CC35:CD35" si="154">IF(AND($B35&gt;0,AV35=""),"* No olvide ingresar la columna "&amp;AV$10&amp;""&amp;" *(Digite CERO si no tiene). ",IF(AV35&gt;$B35," *El Número de "&amp;AV$10&amp;""&amp;" no puede superar el Total Procesados. ",""))</f>
        <v/>
      </c>
      <c r="CD35" s="1755" t="str">
        <f t="shared" si="154"/>
        <v/>
      </c>
      <c r="CE35" s="1756"/>
      <c r="CF35" s="1756"/>
      <c r="CG35" s="1756"/>
      <c r="CH35" s="1756"/>
      <c r="CI35" s="1756"/>
      <c r="CJ35" s="1755" t="str">
        <f t="shared" ref="CJ35:CJ43" si="155">IF(N35&lt;O35,CONCATENATE("* El total de Procesados debe ser mayor o igual al total de Reactivos en el grupo de edad ",$N$11),"")</f>
        <v/>
      </c>
      <c r="CK35" s="1755" t="str">
        <f t="shared" ref="CK35:CK43" si="156">IF(P35&lt;Q35,CONCATENATE("* El total de Procesados debe ser mayor o igual al total de Reactivos en el grupo de edad ",$P$11),"")</f>
        <v/>
      </c>
      <c r="CL35" s="1755" t="str">
        <f t="shared" ref="CL35:CL43" si="157">IF(R35&lt;S35,CONCATENATE("* El total de Procesados debe ser mayor o igual al total de Reactivos en el grupo de edad ",$R$11),"")</f>
        <v/>
      </c>
      <c r="CM35" s="1755" t="str">
        <f t="shared" ref="CM35:CM43" si="158">IF($T35&lt;$U35,CONCATENATE("* El total de Procesados debe ser mayor o igual al total de Reactivos en el grupo de edad ",$T$11),"")</f>
        <v/>
      </c>
      <c r="CN35" s="1755" t="str">
        <f t="shared" ref="CN35:CN43" si="159">IF(V35&lt;W35,CONCATENATE("* El total de Procesados debe ser mayor o igual al total de Reactivos en el grupo de edad ",$V$11),"")</f>
        <v/>
      </c>
      <c r="CO35" s="1755" t="str">
        <f t="shared" ref="CO35:CO43" si="160">IF(X35&lt;Y35,CONCATENATE("* El total de Procesados debe ser mayor o igual al total de Reactivos en el grupo de edad ",$X$11),"")</f>
        <v/>
      </c>
      <c r="CP35" s="1755" t="str">
        <f t="shared" ref="CP35:CP43" si="161">IF(Z35&lt;AA35,CONCATENATE("* El total de Procesados debe ser mayor o igual al total de Reactivos en el grupo de edad ",$Z$11),"")</f>
        <v/>
      </c>
      <c r="CQ35" s="1755" t="str">
        <f t="shared" ref="CQ35:CQ43" si="162">IF(AB35&lt;AC35,CONCATENATE("* El total de Procesados debe ser mayor o igual al total de Reactivos en el grupo de edad ",$AB$11),"")</f>
        <v/>
      </c>
      <c r="CR35" s="1755" t="str">
        <f t="shared" ref="CR35:CR43" si="163">IF(AD35&lt;AE35,CONCATENATE("* El total de Procesados debe ser mayor o igual al total de Reactivos en el grupo de edad ",$AD$11),"")</f>
        <v/>
      </c>
      <c r="CS35" s="1755" t="str">
        <f t="shared" ref="CS35:CS43" si="164">IF(AF35&lt;AG35,CONCATENATE("* El total de Procesados debe ser mayor o igual al total de Reactivos en el grupo de edad ",$AF$11),"")</f>
        <v/>
      </c>
      <c r="CT35" s="1755" t="str">
        <f t="shared" ref="CT35:CT43" si="165">IF(AH35&lt;AI35,CONCATENATE("* El total de Procesados debe ser mayor o igual al total de Reactivos en el grupo de edad ",$AH$11),"")</f>
        <v/>
      </c>
      <c r="CU35" s="1755" t="str">
        <f t="shared" ref="CU35:CU43" si="166">IF(AJ35&lt;AK35,CONCATENATE("* El total de Procesados debe ser mayor o igual al total de Reactivos en el grupo de edad ",$AJ$11),"")</f>
        <v/>
      </c>
      <c r="CV35" s="1755" t="str">
        <f t="shared" ref="CV35:CV43" si="167">IF(AL35&lt;AM35,CONCATENATE("* El total de Procesados debe ser mayor o igual al total de Reactivos en el grupo de edad ",$AL$11),"")</f>
        <v/>
      </c>
      <c r="CW35" s="1755" t="str">
        <f t="shared" ref="CW35:CW43" si="168">IF(AN35&lt;AO35,CONCATENATE("* El total de Procesados debe ser mayor o igual al total de Reactivos en el grupo de edad ",$AN$11),"")</f>
        <v/>
      </c>
      <c r="CX35" s="1755" t="str">
        <f t="shared" ref="CX35:CX43" si="169">IF(AP35&lt;AQ35,CONCATENATE("* El total de Procesados debe ser mayor o igual al total de Reactivos en el grupo de edad ",$AP$11),"")</f>
        <v/>
      </c>
      <c r="DE35" s="63"/>
      <c r="DF35" s="2658">
        <f t="shared" ref="DF35:DF39" si="170">IF(B35&lt;&gt;(AS35),1,0)</f>
        <v>0</v>
      </c>
      <c r="DG35" s="2655">
        <f t="shared" ref="DG35:DG52" si="171">IF(AND($B35&gt;0,AND(AT35="",AU35="")),1,IF((AT35+AU35)&gt;$B35,1,0))</f>
        <v>0</v>
      </c>
      <c r="DH35" s="2655">
        <f t="shared" ref="DH35:DI35" si="172">IF(AND($B35&gt;0,AV35=""),1,IF(AV35&gt;$B35,1,0))</f>
        <v>0</v>
      </c>
      <c r="DI35" s="2655">
        <f t="shared" si="172"/>
        <v>0</v>
      </c>
      <c r="DJ35" s="1756"/>
      <c r="DK35" s="1756"/>
      <c r="DL35" s="1756"/>
      <c r="DM35" s="1756"/>
      <c r="DN35" s="1756"/>
      <c r="DO35" s="2655">
        <f t="shared" ref="DO35:DO43" si="173">IF(N35&lt;O35,1,0)</f>
        <v>0</v>
      </c>
      <c r="DP35" s="2655">
        <f t="shared" ref="DP35:DP43" si="174">IF(P35&lt;Q35,1,0)</f>
        <v>0</v>
      </c>
      <c r="DQ35" s="2655">
        <f t="shared" ref="DQ35:DQ43" si="175">IF(R35&lt;S35,1,0)</f>
        <v>0</v>
      </c>
      <c r="DR35" s="2655">
        <f t="shared" ref="DR35:DR43" si="176">IF($T35&lt;$U35,1,0)</f>
        <v>0</v>
      </c>
      <c r="DS35" s="2655">
        <f t="shared" ref="DS35:DS43" si="177">IF(V35&lt;W35,1,0)</f>
        <v>0</v>
      </c>
      <c r="DT35" s="2655">
        <f t="shared" ref="DT35:DT43" si="178">IF(X35&lt;Y35,1,0)</f>
        <v>0</v>
      </c>
      <c r="DU35" s="2655">
        <f t="shared" ref="DU35:DU43" si="179">IF(Z35&lt;AA35,1,0)</f>
        <v>0</v>
      </c>
      <c r="DV35" s="2655">
        <f t="shared" ref="DV35:DV43" si="180">IF(AB35&lt;AC35,1,0)</f>
        <v>0</v>
      </c>
      <c r="DW35" s="2655">
        <f t="shared" ref="DW35:DW43" si="181">IF(AD35&lt;AE35,1,0)</f>
        <v>0</v>
      </c>
      <c r="DX35" s="2655">
        <f t="shared" ref="DX35:DX43" si="182">IF(AF35&lt;AG35,1,0)</f>
        <v>0</v>
      </c>
      <c r="DY35" s="2655">
        <f t="shared" ref="DY35:DY43" si="183">IF(AH35&lt;AI35,1,0)</f>
        <v>0</v>
      </c>
      <c r="DZ35" s="2655">
        <f t="shared" ref="DZ35:DZ43" si="184">IF(AJ35&lt;AK35,1,0)</f>
        <v>0</v>
      </c>
      <c r="EA35" s="2655">
        <f t="shared" ref="EA35:EA43" si="185">IF(AL35&lt;AM35,1,0)</f>
        <v>0</v>
      </c>
      <c r="EB35" s="2655">
        <f t="shared" ref="EB35:EB43" si="186">IF(AN35&lt;AO35,1,0)</f>
        <v>0</v>
      </c>
      <c r="EC35" s="2655">
        <f t="shared" ref="EC35:EC43" si="187">IF(AP35&lt;AQ35,1,0)</f>
        <v>0</v>
      </c>
    </row>
    <row r="36" spans="1:133" ht="14.25" customHeight="1" x14ac:dyDescent="0.25">
      <c r="A36" s="154" t="s">
        <v>1919</v>
      </c>
      <c r="B36" s="354">
        <f t="shared" ref="B36:C36" si="188">+N36+P36+R36+T36+V36+X36+Z36+AB36+AD36+AF36+AH36+AJ36+AL36+AN36+AP36</f>
        <v>0</v>
      </c>
      <c r="C36" s="186">
        <f t="shared" si="188"/>
        <v>0</v>
      </c>
      <c r="D36" s="1828"/>
      <c r="E36" s="69"/>
      <c r="F36" s="85"/>
      <c r="G36" s="69"/>
      <c r="H36" s="85"/>
      <c r="I36" s="69"/>
      <c r="J36" s="85"/>
      <c r="K36" s="69"/>
      <c r="L36" s="85"/>
      <c r="M36" s="86"/>
      <c r="N36" s="1823"/>
      <c r="O36" s="67"/>
      <c r="P36" s="66"/>
      <c r="Q36" s="67"/>
      <c r="R36" s="66"/>
      <c r="S36" s="67"/>
      <c r="T36" s="66"/>
      <c r="U36" s="67"/>
      <c r="V36" s="66"/>
      <c r="W36" s="67"/>
      <c r="X36" s="66"/>
      <c r="Y36" s="67"/>
      <c r="Z36" s="66"/>
      <c r="AA36" s="67"/>
      <c r="AB36" s="66"/>
      <c r="AC36" s="67"/>
      <c r="AD36" s="66"/>
      <c r="AE36" s="67"/>
      <c r="AF36" s="66"/>
      <c r="AG36" s="67"/>
      <c r="AH36" s="66"/>
      <c r="AI36" s="67"/>
      <c r="AJ36" s="66"/>
      <c r="AK36" s="67"/>
      <c r="AL36" s="66"/>
      <c r="AM36" s="67"/>
      <c r="AN36" s="66"/>
      <c r="AO36" s="67"/>
      <c r="AP36" s="66"/>
      <c r="AQ36" s="68"/>
      <c r="AR36" s="2027"/>
      <c r="AS36" s="68"/>
      <c r="AT36" s="88"/>
      <c r="AU36" s="68"/>
      <c r="AV36" s="1823"/>
      <c r="AW36" s="87"/>
      <c r="AX36" s="1754" t="str">
        <f t="shared" si="151"/>
        <v/>
      </c>
      <c r="CA36" s="1755" t="str">
        <f t="shared" si="152"/>
        <v/>
      </c>
      <c r="CB36" s="1755" t="str">
        <f t="shared" si="153"/>
        <v/>
      </c>
      <c r="CC36" s="1755" t="str">
        <f t="shared" ref="CC36:CD36" si="189">IF(AND($B36&gt;0,AV36=""),"* No olvide ingresar la columna "&amp;AV$10&amp;""&amp;" *(Digite CERO si no tiene). ",IF(AV36&gt;$B36," *El Número de "&amp;AV$10&amp;""&amp;" no puede superar el Total Procesados. ",""))</f>
        <v/>
      </c>
      <c r="CD36" s="1755" t="str">
        <f t="shared" si="189"/>
        <v/>
      </c>
      <c r="CE36" s="1756"/>
      <c r="CF36" s="1756"/>
      <c r="CG36" s="1756"/>
      <c r="CH36" s="1756"/>
      <c r="CI36" s="1756"/>
      <c r="CJ36" s="1755" t="str">
        <f t="shared" si="155"/>
        <v/>
      </c>
      <c r="CK36" s="1755" t="str">
        <f t="shared" si="156"/>
        <v/>
      </c>
      <c r="CL36" s="1755" t="str">
        <f t="shared" si="157"/>
        <v/>
      </c>
      <c r="CM36" s="1755" t="str">
        <f t="shared" si="158"/>
        <v/>
      </c>
      <c r="CN36" s="1755" t="str">
        <f t="shared" si="159"/>
        <v/>
      </c>
      <c r="CO36" s="1755" t="str">
        <f t="shared" si="160"/>
        <v/>
      </c>
      <c r="CP36" s="1755" t="str">
        <f t="shared" si="161"/>
        <v/>
      </c>
      <c r="CQ36" s="1755" t="str">
        <f t="shared" si="162"/>
        <v/>
      </c>
      <c r="CR36" s="1755" t="str">
        <f t="shared" si="163"/>
        <v/>
      </c>
      <c r="CS36" s="1755" t="str">
        <f t="shared" si="164"/>
        <v/>
      </c>
      <c r="CT36" s="1755" t="str">
        <f t="shared" si="165"/>
        <v/>
      </c>
      <c r="CU36" s="1755" t="str">
        <f t="shared" si="166"/>
        <v/>
      </c>
      <c r="CV36" s="1755" t="str">
        <f t="shared" si="167"/>
        <v/>
      </c>
      <c r="CW36" s="1755" t="str">
        <f t="shared" si="168"/>
        <v/>
      </c>
      <c r="CX36" s="1755" t="str">
        <f t="shared" si="169"/>
        <v/>
      </c>
      <c r="DE36" s="63"/>
      <c r="DF36" s="2658">
        <f t="shared" si="170"/>
        <v>0</v>
      </c>
      <c r="DG36" s="2655">
        <f t="shared" si="171"/>
        <v>0</v>
      </c>
      <c r="DH36" s="2655">
        <f t="shared" ref="DH36:DI36" si="190">IF(AND($B36&gt;0,AV36=""),1,IF(AV36&gt;$B36,1,0))</f>
        <v>0</v>
      </c>
      <c r="DI36" s="2655">
        <f t="shared" si="190"/>
        <v>0</v>
      </c>
      <c r="DJ36" s="1756"/>
      <c r="DK36" s="1756"/>
      <c r="DL36" s="1756"/>
      <c r="DM36" s="1756"/>
      <c r="DN36" s="1756"/>
      <c r="DO36" s="2655">
        <f t="shared" si="173"/>
        <v>0</v>
      </c>
      <c r="DP36" s="2655">
        <f t="shared" si="174"/>
        <v>0</v>
      </c>
      <c r="DQ36" s="2655">
        <f t="shared" si="175"/>
        <v>0</v>
      </c>
      <c r="DR36" s="2655">
        <f t="shared" si="176"/>
        <v>0</v>
      </c>
      <c r="DS36" s="2655">
        <f t="shared" si="177"/>
        <v>0</v>
      </c>
      <c r="DT36" s="2655">
        <f t="shared" si="178"/>
        <v>0</v>
      </c>
      <c r="DU36" s="2655">
        <f t="shared" si="179"/>
        <v>0</v>
      </c>
      <c r="DV36" s="2655">
        <f t="shared" si="180"/>
        <v>0</v>
      </c>
      <c r="DW36" s="2655">
        <f t="shared" si="181"/>
        <v>0</v>
      </c>
      <c r="DX36" s="2655">
        <f t="shared" si="182"/>
        <v>0</v>
      </c>
      <c r="DY36" s="2655">
        <f t="shared" si="183"/>
        <v>0</v>
      </c>
      <c r="DZ36" s="2655">
        <f t="shared" si="184"/>
        <v>0</v>
      </c>
      <c r="EA36" s="2655">
        <f t="shared" si="185"/>
        <v>0</v>
      </c>
      <c r="EB36" s="2655">
        <f t="shared" si="186"/>
        <v>0</v>
      </c>
      <c r="EC36" s="2655">
        <f t="shared" si="187"/>
        <v>0</v>
      </c>
    </row>
    <row r="37" spans="1:133" ht="14.25" customHeight="1" x14ac:dyDescent="0.25">
      <c r="A37" s="154" t="s">
        <v>1920</v>
      </c>
      <c r="B37" s="354">
        <f t="shared" ref="B37:C37" si="191">+N37+P37+R37+T37+V37+X37+Z37+AB37+AD37+AF37+AH37+AJ37+AL37+AN37+AP37</f>
        <v>0</v>
      </c>
      <c r="C37" s="186">
        <f t="shared" si="191"/>
        <v>0</v>
      </c>
      <c r="D37" s="1828"/>
      <c r="E37" s="69"/>
      <c r="F37" s="85"/>
      <c r="G37" s="69"/>
      <c r="H37" s="85"/>
      <c r="I37" s="69"/>
      <c r="J37" s="85"/>
      <c r="K37" s="69"/>
      <c r="L37" s="85"/>
      <c r="M37" s="86"/>
      <c r="N37" s="1823"/>
      <c r="O37" s="67"/>
      <c r="P37" s="66"/>
      <c r="Q37" s="67"/>
      <c r="R37" s="66"/>
      <c r="S37" s="67"/>
      <c r="T37" s="66"/>
      <c r="U37" s="67"/>
      <c r="V37" s="66"/>
      <c r="W37" s="67"/>
      <c r="X37" s="66"/>
      <c r="Y37" s="67"/>
      <c r="Z37" s="66"/>
      <c r="AA37" s="67"/>
      <c r="AB37" s="66"/>
      <c r="AC37" s="67"/>
      <c r="AD37" s="66"/>
      <c r="AE37" s="67"/>
      <c r="AF37" s="66"/>
      <c r="AG37" s="67"/>
      <c r="AH37" s="66"/>
      <c r="AI37" s="67"/>
      <c r="AJ37" s="66"/>
      <c r="AK37" s="67"/>
      <c r="AL37" s="66"/>
      <c r="AM37" s="67"/>
      <c r="AN37" s="66"/>
      <c r="AO37" s="67"/>
      <c r="AP37" s="66"/>
      <c r="AQ37" s="68"/>
      <c r="AR37" s="2027"/>
      <c r="AS37" s="68"/>
      <c r="AT37" s="88"/>
      <c r="AU37" s="68"/>
      <c r="AV37" s="1823"/>
      <c r="AW37" s="87"/>
      <c r="AX37" s="1754" t="str">
        <f t="shared" si="151"/>
        <v/>
      </c>
      <c r="CA37" s="1755" t="str">
        <f t="shared" si="152"/>
        <v/>
      </c>
      <c r="CB37" s="1755" t="str">
        <f t="shared" si="153"/>
        <v/>
      </c>
      <c r="CC37" s="1755" t="str">
        <f t="shared" ref="CC37:CD37" si="192">IF(AND($B37&gt;0,AV37=""),"* No olvide ingresar la columna "&amp;AV$10&amp;""&amp;" *(Digite CERO si no tiene). ",IF(AV37&gt;$B37," *El Número de "&amp;AV$10&amp;""&amp;" no puede superar el Total Procesados. ",""))</f>
        <v/>
      </c>
      <c r="CD37" s="1755" t="str">
        <f t="shared" si="192"/>
        <v/>
      </c>
      <c r="CE37" s="1756"/>
      <c r="CF37" s="1756"/>
      <c r="CG37" s="1756"/>
      <c r="CH37" s="1756"/>
      <c r="CI37" s="1756"/>
      <c r="CJ37" s="1755" t="str">
        <f t="shared" si="155"/>
        <v/>
      </c>
      <c r="CK37" s="1755" t="str">
        <f t="shared" si="156"/>
        <v/>
      </c>
      <c r="CL37" s="1755" t="str">
        <f t="shared" si="157"/>
        <v/>
      </c>
      <c r="CM37" s="1755" t="str">
        <f t="shared" si="158"/>
        <v/>
      </c>
      <c r="CN37" s="1755" t="str">
        <f t="shared" si="159"/>
        <v/>
      </c>
      <c r="CO37" s="1755" t="str">
        <f t="shared" si="160"/>
        <v/>
      </c>
      <c r="CP37" s="1755" t="str">
        <f t="shared" si="161"/>
        <v/>
      </c>
      <c r="CQ37" s="1755" t="str">
        <f t="shared" si="162"/>
        <v/>
      </c>
      <c r="CR37" s="1755" t="str">
        <f t="shared" si="163"/>
        <v/>
      </c>
      <c r="CS37" s="1755" t="str">
        <f t="shared" si="164"/>
        <v/>
      </c>
      <c r="CT37" s="1755" t="str">
        <f t="shared" si="165"/>
        <v/>
      </c>
      <c r="CU37" s="1755" t="str">
        <f t="shared" si="166"/>
        <v/>
      </c>
      <c r="CV37" s="1755" t="str">
        <f t="shared" si="167"/>
        <v/>
      </c>
      <c r="CW37" s="1755" t="str">
        <f t="shared" si="168"/>
        <v/>
      </c>
      <c r="CX37" s="1755" t="str">
        <f t="shared" si="169"/>
        <v/>
      </c>
      <c r="DE37" s="63"/>
      <c r="DF37" s="2658">
        <f t="shared" si="170"/>
        <v>0</v>
      </c>
      <c r="DG37" s="2655">
        <f t="shared" si="171"/>
        <v>0</v>
      </c>
      <c r="DH37" s="2655">
        <f t="shared" ref="DH37:DI37" si="193">IF(AND($B37&gt;0,AV37=""),1,IF(AV37&gt;$B37,1,0))</f>
        <v>0</v>
      </c>
      <c r="DI37" s="2655">
        <f t="shared" si="193"/>
        <v>0</v>
      </c>
      <c r="DJ37" s="1756"/>
      <c r="DK37" s="1756"/>
      <c r="DL37" s="1756"/>
      <c r="DM37" s="1756"/>
      <c r="DN37" s="1756"/>
      <c r="DO37" s="2655">
        <f t="shared" si="173"/>
        <v>0</v>
      </c>
      <c r="DP37" s="2655">
        <f t="shared" si="174"/>
        <v>0</v>
      </c>
      <c r="DQ37" s="2655">
        <f t="shared" si="175"/>
        <v>0</v>
      </c>
      <c r="DR37" s="2655">
        <f t="shared" si="176"/>
        <v>0</v>
      </c>
      <c r="DS37" s="2655">
        <f t="shared" si="177"/>
        <v>0</v>
      </c>
      <c r="DT37" s="2655">
        <f t="shared" si="178"/>
        <v>0</v>
      </c>
      <c r="DU37" s="2655">
        <f t="shared" si="179"/>
        <v>0</v>
      </c>
      <c r="DV37" s="2655">
        <f t="shared" si="180"/>
        <v>0</v>
      </c>
      <c r="DW37" s="2655">
        <f t="shared" si="181"/>
        <v>0</v>
      </c>
      <c r="DX37" s="2655">
        <f t="shared" si="182"/>
        <v>0</v>
      </c>
      <c r="DY37" s="2655">
        <f t="shared" si="183"/>
        <v>0</v>
      </c>
      <c r="DZ37" s="2655">
        <f t="shared" si="184"/>
        <v>0</v>
      </c>
      <c r="EA37" s="2655">
        <f t="shared" si="185"/>
        <v>0</v>
      </c>
      <c r="EB37" s="2655">
        <f t="shared" si="186"/>
        <v>0</v>
      </c>
      <c r="EC37" s="2655">
        <f t="shared" si="187"/>
        <v>0</v>
      </c>
    </row>
    <row r="38" spans="1:133" ht="14.25" customHeight="1" x14ac:dyDescent="0.25">
      <c r="A38" s="154" t="s">
        <v>1921</v>
      </c>
      <c r="B38" s="354">
        <f t="shared" ref="B38:C38" si="194">+N38+P38+R38+T38+V38+X38+Z38+AB38+AD38+AF38+AH38+AJ38+AL38+AN38+AP38</f>
        <v>0</v>
      </c>
      <c r="C38" s="186">
        <f t="shared" si="194"/>
        <v>0</v>
      </c>
      <c r="D38" s="1828"/>
      <c r="E38" s="69"/>
      <c r="F38" s="85"/>
      <c r="G38" s="69"/>
      <c r="H38" s="85"/>
      <c r="I38" s="69"/>
      <c r="J38" s="85"/>
      <c r="K38" s="69"/>
      <c r="L38" s="85"/>
      <c r="M38" s="86"/>
      <c r="N38" s="1823"/>
      <c r="O38" s="67"/>
      <c r="P38" s="66"/>
      <c r="Q38" s="67"/>
      <c r="R38" s="66"/>
      <c r="S38" s="67"/>
      <c r="T38" s="66"/>
      <c r="U38" s="67"/>
      <c r="V38" s="66"/>
      <c r="W38" s="67"/>
      <c r="X38" s="66"/>
      <c r="Y38" s="67"/>
      <c r="Z38" s="66"/>
      <c r="AA38" s="67"/>
      <c r="AB38" s="66"/>
      <c r="AC38" s="67"/>
      <c r="AD38" s="66"/>
      <c r="AE38" s="67"/>
      <c r="AF38" s="66"/>
      <c r="AG38" s="67"/>
      <c r="AH38" s="66"/>
      <c r="AI38" s="67"/>
      <c r="AJ38" s="66"/>
      <c r="AK38" s="67"/>
      <c r="AL38" s="66"/>
      <c r="AM38" s="67"/>
      <c r="AN38" s="66"/>
      <c r="AO38" s="67"/>
      <c r="AP38" s="66"/>
      <c r="AQ38" s="68"/>
      <c r="AR38" s="2027"/>
      <c r="AS38" s="68"/>
      <c r="AT38" s="88"/>
      <c r="AU38" s="68"/>
      <c r="AV38" s="1823"/>
      <c r="AW38" s="87"/>
      <c r="AX38" s="1754" t="str">
        <f t="shared" si="151"/>
        <v/>
      </c>
      <c r="CA38" s="1755" t="str">
        <f t="shared" si="152"/>
        <v/>
      </c>
      <c r="CB38" s="1755" t="str">
        <f t="shared" si="153"/>
        <v/>
      </c>
      <c r="CC38" s="1755" t="str">
        <f t="shared" ref="CC38:CD38" si="195">IF(AND($B38&gt;0,AV38=""),"* No olvide ingresar la columna "&amp;AV$10&amp;""&amp;" *(Digite CERO si no tiene). ",IF(AV38&gt;$B38," *El Número de "&amp;AV$10&amp;""&amp;" no puede superar el Total Procesados. ",""))</f>
        <v/>
      </c>
      <c r="CD38" s="1755" t="str">
        <f t="shared" si="195"/>
        <v/>
      </c>
      <c r="CE38" s="1756"/>
      <c r="CF38" s="1756"/>
      <c r="CG38" s="1756"/>
      <c r="CH38" s="1756"/>
      <c r="CI38" s="1756"/>
      <c r="CJ38" s="1755" t="str">
        <f t="shared" si="155"/>
        <v/>
      </c>
      <c r="CK38" s="1755" t="str">
        <f t="shared" si="156"/>
        <v/>
      </c>
      <c r="CL38" s="1755" t="str">
        <f t="shared" si="157"/>
        <v/>
      </c>
      <c r="CM38" s="1755" t="str">
        <f t="shared" si="158"/>
        <v/>
      </c>
      <c r="CN38" s="1755" t="str">
        <f t="shared" si="159"/>
        <v/>
      </c>
      <c r="CO38" s="1755" t="str">
        <f t="shared" si="160"/>
        <v/>
      </c>
      <c r="CP38" s="1755" t="str">
        <f t="shared" si="161"/>
        <v/>
      </c>
      <c r="CQ38" s="1755" t="str">
        <f t="shared" si="162"/>
        <v/>
      </c>
      <c r="CR38" s="1755" t="str">
        <f t="shared" si="163"/>
        <v/>
      </c>
      <c r="CS38" s="1755" t="str">
        <f t="shared" si="164"/>
        <v/>
      </c>
      <c r="CT38" s="1755" t="str">
        <f t="shared" si="165"/>
        <v/>
      </c>
      <c r="CU38" s="1755" t="str">
        <f t="shared" si="166"/>
        <v/>
      </c>
      <c r="CV38" s="1755" t="str">
        <f t="shared" si="167"/>
        <v/>
      </c>
      <c r="CW38" s="1755" t="str">
        <f t="shared" si="168"/>
        <v/>
      </c>
      <c r="CX38" s="1755" t="str">
        <f t="shared" si="169"/>
        <v/>
      </c>
      <c r="DE38" s="63"/>
      <c r="DF38" s="2658">
        <f t="shared" si="170"/>
        <v>0</v>
      </c>
      <c r="DG38" s="2655">
        <f t="shared" si="171"/>
        <v>0</v>
      </c>
      <c r="DH38" s="2655">
        <f t="shared" ref="DH38:DI38" si="196">IF(AND($B38&gt;0,AV38=""),1,IF(AV38&gt;$B38,1,0))</f>
        <v>0</v>
      </c>
      <c r="DI38" s="2655">
        <f t="shared" si="196"/>
        <v>0</v>
      </c>
      <c r="DJ38" s="1756"/>
      <c r="DK38" s="1756"/>
      <c r="DL38" s="1756"/>
      <c r="DM38" s="1756"/>
      <c r="DN38" s="1756"/>
      <c r="DO38" s="2655">
        <f t="shared" si="173"/>
        <v>0</v>
      </c>
      <c r="DP38" s="2655">
        <f t="shared" si="174"/>
        <v>0</v>
      </c>
      <c r="DQ38" s="2655">
        <f t="shared" si="175"/>
        <v>0</v>
      </c>
      <c r="DR38" s="2655">
        <f t="shared" si="176"/>
        <v>0</v>
      </c>
      <c r="DS38" s="2655">
        <f t="shared" si="177"/>
        <v>0</v>
      </c>
      <c r="DT38" s="2655">
        <f t="shared" si="178"/>
        <v>0</v>
      </c>
      <c r="DU38" s="2655">
        <f t="shared" si="179"/>
        <v>0</v>
      </c>
      <c r="DV38" s="2655">
        <f t="shared" si="180"/>
        <v>0</v>
      </c>
      <c r="DW38" s="2655">
        <f t="shared" si="181"/>
        <v>0</v>
      </c>
      <c r="DX38" s="2655">
        <f t="shared" si="182"/>
        <v>0</v>
      </c>
      <c r="DY38" s="2655">
        <f t="shared" si="183"/>
        <v>0</v>
      </c>
      <c r="DZ38" s="2655">
        <f t="shared" si="184"/>
        <v>0</v>
      </c>
      <c r="EA38" s="2655">
        <f t="shared" si="185"/>
        <v>0</v>
      </c>
      <c r="EB38" s="2655">
        <f t="shared" si="186"/>
        <v>0</v>
      </c>
      <c r="EC38" s="2655">
        <f t="shared" si="187"/>
        <v>0</v>
      </c>
    </row>
    <row r="39" spans="1:133" ht="14.25" customHeight="1" x14ac:dyDescent="0.25">
      <c r="A39" s="180" t="s">
        <v>1922</v>
      </c>
      <c r="B39" s="354">
        <f t="shared" ref="B39:C39" si="197">+N39+P39+R39+T39+V39+X39+Z39+AB39+AD39+AF39+AH39+AJ39+AL39+AN39+AP39</f>
        <v>0</v>
      </c>
      <c r="C39" s="186">
        <f t="shared" si="197"/>
        <v>0</v>
      </c>
      <c r="D39" s="1828"/>
      <c r="E39" s="69"/>
      <c r="F39" s="85"/>
      <c r="G39" s="69"/>
      <c r="H39" s="85"/>
      <c r="I39" s="69"/>
      <c r="J39" s="85"/>
      <c r="K39" s="69"/>
      <c r="L39" s="85"/>
      <c r="M39" s="86"/>
      <c r="N39" s="1823"/>
      <c r="O39" s="67"/>
      <c r="P39" s="66"/>
      <c r="Q39" s="67"/>
      <c r="R39" s="66"/>
      <c r="S39" s="67"/>
      <c r="T39" s="66"/>
      <c r="U39" s="67"/>
      <c r="V39" s="66"/>
      <c r="W39" s="67"/>
      <c r="X39" s="66"/>
      <c r="Y39" s="67"/>
      <c r="Z39" s="66"/>
      <c r="AA39" s="67"/>
      <c r="AB39" s="66"/>
      <c r="AC39" s="67"/>
      <c r="AD39" s="66"/>
      <c r="AE39" s="67"/>
      <c r="AF39" s="66"/>
      <c r="AG39" s="67"/>
      <c r="AH39" s="66"/>
      <c r="AI39" s="67"/>
      <c r="AJ39" s="66"/>
      <c r="AK39" s="67"/>
      <c r="AL39" s="66"/>
      <c r="AM39" s="67"/>
      <c r="AN39" s="66"/>
      <c r="AO39" s="67"/>
      <c r="AP39" s="66"/>
      <c r="AQ39" s="68"/>
      <c r="AR39" s="2027"/>
      <c r="AS39" s="68"/>
      <c r="AT39" s="88"/>
      <c r="AU39" s="68"/>
      <c r="AV39" s="1823"/>
      <c r="AW39" s="87"/>
      <c r="AX39" s="1754" t="str">
        <f t="shared" si="151"/>
        <v/>
      </c>
      <c r="CA39" s="1755" t="str">
        <f t="shared" si="152"/>
        <v/>
      </c>
      <c r="CB39" s="1755" t="str">
        <f t="shared" si="153"/>
        <v/>
      </c>
      <c r="CC39" s="1755" t="str">
        <f t="shared" ref="CC39:CD39" si="198">IF(AND($B39&gt;0,AV39=""),"* No olvide ingresar la columna "&amp;AV$10&amp;""&amp;" *(Digite CERO si no tiene). ",IF(AV39&gt;$B39," *El Número de "&amp;AV$10&amp;""&amp;" no puede superar el Total Procesados. ",""))</f>
        <v/>
      </c>
      <c r="CD39" s="1755" t="str">
        <f t="shared" si="198"/>
        <v/>
      </c>
      <c r="CE39" s="1756"/>
      <c r="CF39" s="1756"/>
      <c r="CG39" s="1756"/>
      <c r="CH39" s="1756"/>
      <c r="CI39" s="1756"/>
      <c r="CJ39" s="1755" t="str">
        <f t="shared" si="155"/>
        <v/>
      </c>
      <c r="CK39" s="1755" t="str">
        <f t="shared" si="156"/>
        <v/>
      </c>
      <c r="CL39" s="1755" t="str">
        <f t="shared" si="157"/>
        <v/>
      </c>
      <c r="CM39" s="1755" t="str">
        <f t="shared" si="158"/>
        <v/>
      </c>
      <c r="CN39" s="1755" t="str">
        <f t="shared" si="159"/>
        <v/>
      </c>
      <c r="CO39" s="1755" t="str">
        <f t="shared" si="160"/>
        <v/>
      </c>
      <c r="CP39" s="1755" t="str">
        <f t="shared" si="161"/>
        <v/>
      </c>
      <c r="CQ39" s="1755" t="str">
        <f t="shared" si="162"/>
        <v/>
      </c>
      <c r="CR39" s="1755" t="str">
        <f t="shared" si="163"/>
        <v/>
      </c>
      <c r="CS39" s="1755" t="str">
        <f t="shared" si="164"/>
        <v/>
      </c>
      <c r="CT39" s="1755" t="str">
        <f t="shared" si="165"/>
        <v/>
      </c>
      <c r="CU39" s="1755" t="str">
        <f t="shared" si="166"/>
        <v/>
      </c>
      <c r="CV39" s="1755" t="str">
        <f t="shared" si="167"/>
        <v/>
      </c>
      <c r="CW39" s="1755" t="str">
        <f t="shared" si="168"/>
        <v/>
      </c>
      <c r="CX39" s="1755" t="str">
        <f t="shared" si="169"/>
        <v/>
      </c>
      <c r="DE39" s="63"/>
      <c r="DF39" s="2658">
        <f t="shared" si="170"/>
        <v>0</v>
      </c>
      <c r="DG39" s="2655">
        <f t="shared" si="171"/>
        <v>0</v>
      </c>
      <c r="DH39" s="2655">
        <f t="shared" ref="DH39:DI39" si="199">IF(AND($B39&gt;0,AV39=""),1,IF(AV39&gt;$B39,1,0))</f>
        <v>0</v>
      </c>
      <c r="DI39" s="2655">
        <f t="shared" si="199"/>
        <v>0</v>
      </c>
      <c r="DJ39" s="1756"/>
      <c r="DK39" s="1756"/>
      <c r="DL39" s="1756"/>
      <c r="DM39" s="1756"/>
      <c r="DN39" s="1756"/>
      <c r="DO39" s="2655">
        <f t="shared" si="173"/>
        <v>0</v>
      </c>
      <c r="DP39" s="2655">
        <f t="shared" si="174"/>
        <v>0</v>
      </c>
      <c r="DQ39" s="2655">
        <f t="shared" si="175"/>
        <v>0</v>
      </c>
      <c r="DR39" s="2655">
        <f t="shared" si="176"/>
        <v>0</v>
      </c>
      <c r="DS39" s="2655">
        <f t="shared" si="177"/>
        <v>0</v>
      </c>
      <c r="DT39" s="2655">
        <f t="shared" si="178"/>
        <v>0</v>
      </c>
      <c r="DU39" s="2655">
        <f t="shared" si="179"/>
        <v>0</v>
      </c>
      <c r="DV39" s="2655">
        <f t="shared" si="180"/>
        <v>0</v>
      </c>
      <c r="DW39" s="2655">
        <f t="shared" si="181"/>
        <v>0</v>
      </c>
      <c r="DX39" s="2655">
        <f t="shared" si="182"/>
        <v>0</v>
      </c>
      <c r="DY39" s="2655">
        <f t="shared" si="183"/>
        <v>0</v>
      </c>
      <c r="DZ39" s="2655">
        <f t="shared" si="184"/>
        <v>0</v>
      </c>
      <c r="EA39" s="2655">
        <f t="shared" si="185"/>
        <v>0</v>
      </c>
      <c r="EB39" s="2655">
        <f t="shared" si="186"/>
        <v>0</v>
      </c>
      <c r="EC39" s="2655">
        <f t="shared" si="187"/>
        <v>0</v>
      </c>
    </row>
    <row r="40" spans="1:133" ht="14.25" customHeight="1" x14ac:dyDescent="0.25">
      <c r="A40" s="180" t="s">
        <v>1923</v>
      </c>
      <c r="B40" s="354">
        <f t="shared" ref="B40:C40" si="200">+N40+P40+R40+T40+V40+X40+Z40+AB40+AD40+AF40+AH40+AJ40+AL40+AN40+AP40</f>
        <v>0</v>
      </c>
      <c r="C40" s="186">
        <f t="shared" si="200"/>
        <v>0</v>
      </c>
      <c r="D40" s="1828"/>
      <c r="E40" s="69"/>
      <c r="F40" s="85"/>
      <c r="G40" s="69"/>
      <c r="H40" s="85"/>
      <c r="I40" s="69"/>
      <c r="J40" s="85"/>
      <c r="K40" s="69"/>
      <c r="L40" s="85"/>
      <c r="M40" s="86"/>
      <c r="N40" s="1823"/>
      <c r="O40" s="67"/>
      <c r="P40" s="66"/>
      <c r="Q40" s="67"/>
      <c r="R40" s="66"/>
      <c r="S40" s="67"/>
      <c r="T40" s="66"/>
      <c r="U40" s="67"/>
      <c r="V40" s="66"/>
      <c r="W40" s="67"/>
      <c r="X40" s="66"/>
      <c r="Y40" s="67"/>
      <c r="Z40" s="66"/>
      <c r="AA40" s="67"/>
      <c r="AB40" s="66"/>
      <c r="AC40" s="67"/>
      <c r="AD40" s="66"/>
      <c r="AE40" s="67"/>
      <c r="AF40" s="66"/>
      <c r="AG40" s="67"/>
      <c r="AH40" s="66"/>
      <c r="AI40" s="67"/>
      <c r="AJ40" s="66"/>
      <c r="AK40" s="67"/>
      <c r="AL40" s="66"/>
      <c r="AM40" s="67"/>
      <c r="AN40" s="66"/>
      <c r="AO40" s="67"/>
      <c r="AP40" s="66"/>
      <c r="AQ40" s="68"/>
      <c r="AR40" s="1823"/>
      <c r="AS40" s="68"/>
      <c r="AT40" s="88"/>
      <c r="AU40" s="68"/>
      <c r="AV40" s="1823"/>
      <c r="AW40" s="87"/>
      <c r="AX40" s="1754" t="str">
        <f t="shared" si="151"/>
        <v/>
      </c>
      <c r="CA40" s="1755" t="str">
        <f>IF(B40&lt;&gt;(AS40+AR40)," * La suma de las columnas "&amp;AR$10&amp;""&amp;" DEBE SER IGUAL a los Exámenes Procesados. ","")</f>
        <v/>
      </c>
      <c r="CB40" s="1755" t="str">
        <f t="shared" si="153"/>
        <v/>
      </c>
      <c r="CC40" s="1755" t="str">
        <f t="shared" ref="CC40:CD40" si="201">IF(AND($B40&gt;0,AV40=""),"* No olvide ingresar la columna "&amp;AV$10&amp;""&amp;" *(Digite CERO si no tiene). ",IF(AV40&gt;$B40," *El Número de "&amp;AV$10&amp;""&amp;" no puede superar el Total Procesados. ",""))</f>
        <v/>
      </c>
      <c r="CD40" s="1755" t="str">
        <f t="shared" si="201"/>
        <v/>
      </c>
      <c r="CE40" s="1756"/>
      <c r="CF40" s="1756"/>
      <c r="CG40" s="1756"/>
      <c r="CH40" s="1756"/>
      <c r="CI40" s="1756"/>
      <c r="CJ40" s="1755" t="str">
        <f t="shared" si="155"/>
        <v/>
      </c>
      <c r="CK40" s="1755" t="str">
        <f t="shared" si="156"/>
        <v/>
      </c>
      <c r="CL40" s="1755" t="str">
        <f t="shared" si="157"/>
        <v/>
      </c>
      <c r="CM40" s="1755" t="str">
        <f t="shared" si="158"/>
        <v/>
      </c>
      <c r="CN40" s="1755" t="str">
        <f t="shared" si="159"/>
        <v/>
      </c>
      <c r="CO40" s="1755" t="str">
        <f t="shared" si="160"/>
        <v/>
      </c>
      <c r="CP40" s="1755" t="str">
        <f t="shared" si="161"/>
        <v/>
      </c>
      <c r="CQ40" s="1755" t="str">
        <f t="shared" si="162"/>
        <v/>
      </c>
      <c r="CR40" s="1755" t="str">
        <f t="shared" si="163"/>
        <v/>
      </c>
      <c r="CS40" s="1755" t="str">
        <f t="shared" si="164"/>
        <v/>
      </c>
      <c r="CT40" s="1755" t="str">
        <f t="shared" si="165"/>
        <v/>
      </c>
      <c r="CU40" s="1755" t="str">
        <f t="shared" si="166"/>
        <v/>
      </c>
      <c r="CV40" s="1755" t="str">
        <f t="shared" si="167"/>
        <v/>
      </c>
      <c r="CW40" s="1755" t="str">
        <f t="shared" si="168"/>
        <v/>
      </c>
      <c r="CX40" s="1755" t="str">
        <f t="shared" si="169"/>
        <v/>
      </c>
      <c r="DE40" s="63"/>
      <c r="DF40" s="2658">
        <f>IF(B40&lt;&gt;(AS40+AR40),1,0)</f>
        <v>0</v>
      </c>
      <c r="DG40" s="2655">
        <f t="shared" si="171"/>
        <v>0</v>
      </c>
      <c r="DH40" s="2655">
        <f t="shared" ref="DH40:DI40" si="202">IF(AND($B40&gt;0,AV40=""),1,IF(AV40&gt;$B40,1,0))</f>
        <v>0</v>
      </c>
      <c r="DI40" s="2655">
        <f t="shared" si="202"/>
        <v>0</v>
      </c>
      <c r="DJ40" s="1756"/>
      <c r="DK40" s="1756"/>
      <c r="DL40" s="1756"/>
      <c r="DM40" s="1756"/>
      <c r="DN40" s="1756"/>
      <c r="DO40" s="2655">
        <f t="shared" si="173"/>
        <v>0</v>
      </c>
      <c r="DP40" s="2655">
        <f t="shared" si="174"/>
        <v>0</v>
      </c>
      <c r="DQ40" s="2655">
        <f t="shared" si="175"/>
        <v>0</v>
      </c>
      <c r="DR40" s="2655">
        <f t="shared" si="176"/>
        <v>0</v>
      </c>
      <c r="DS40" s="2655">
        <f t="shared" si="177"/>
        <v>0</v>
      </c>
      <c r="DT40" s="2655">
        <f t="shared" si="178"/>
        <v>0</v>
      </c>
      <c r="DU40" s="2655">
        <f t="shared" si="179"/>
        <v>0</v>
      </c>
      <c r="DV40" s="2655">
        <f t="shared" si="180"/>
        <v>0</v>
      </c>
      <c r="DW40" s="2655">
        <f t="shared" si="181"/>
        <v>0</v>
      </c>
      <c r="DX40" s="2655">
        <f t="shared" si="182"/>
        <v>0</v>
      </c>
      <c r="DY40" s="2655">
        <f t="shared" si="183"/>
        <v>0</v>
      </c>
      <c r="DZ40" s="2655">
        <f t="shared" si="184"/>
        <v>0</v>
      </c>
      <c r="EA40" s="2655">
        <f t="shared" si="185"/>
        <v>0</v>
      </c>
      <c r="EB40" s="2655">
        <f t="shared" si="186"/>
        <v>0</v>
      </c>
      <c r="EC40" s="2655">
        <f t="shared" si="187"/>
        <v>0</v>
      </c>
    </row>
    <row r="41" spans="1:133" ht="14.25" customHeight="1" x14ac:dyDescent="0.25">
      <c r="A41" s="180" t="s">
        <v>1924</v>
      </c>
      <c r="B41" s="354">
        <f t="shared" ref="B41:C41" si="203">+N41+P41+R41+T41+V41+X41+Z41+AB41+AD41+AF41+AH41+AJ41+AL41+AN41+AP41</f>
        <v>0</v>
      </c>
      <c r="C41" s="186">
        <f t="shared" si="203"/>
        <v>0</v>
      </c>
      <c r="D41" s="1828"/>
      <c r="E41" s="69"/>
      <c r="F41" s="85"/>
      <c r="G41" s="69"/>
      <c r="H41" s="85"/>
      <c r="I41" s="69"/>
      <c r="J41" s="85"/>
      <c r="K41" s="69"/>
      <c r="L41" s="85"/>
      <c r="M41" s="86"/>
      <c r="N41" s="1823"/>
      <c r="O41" s="67"/>
      <c r="P41" s="66"/>
      <c r="Q41" s="67"/>
      <c r="R41" s="66"/>
      <c r="S41" s="67"/>
      <c r="T41" s="66"/>
      <c r="U41" s="67"/>
      <c r="V41" s="66"/>
      <c r="W41" s="67"/>
      <c r="X41" s="66"/>
      <c r="Y41" s="67"/>
      <c r="Z41" s="66"/>
      <c r="AA41" s="67"/>
      <c r="AB41" s="66"/>
      <c r="AC41" s="67"/>
      <c r="AD41" s="66"/>
      <c r="AE41" s="67"/>
      <c r="AF41" s="66"/>
      <c r="AG41" s="67"/>
      <c r="AH41" s="66"/>
      <c r="AI41" s="67"/>
      <c r="AJ41" s="66"/>
      <c r="AK41" s="67"/>
      <c r="AL41" s="66"/>
      <c r="AM41" s="67"/>
      <c r="AN41" s="66"/>
      <c r="AO41" s="67"/>
      <c r="AP41" s="66"/>
      <c r="AQ41" s="68"/>
      <c r="AR41" s="2027"/>
      <c r="AS41" s="68"/>
      <c r="AT41" s="88"/>
      <c r="AU41" s="68"/>
      <c r="AV41" s="1823"/>
      <c r="AW41" s="87"/>
      <c r="AX41" s="1754" t="str">
        <f t="shared" si="151"/>
        <v/>
      </c>
      <c r="CA41" s="1755" t="str">
        <f t="shared" ref="CA41:CA43" si="204">IF(B41&lt;&gt;(AS41)," * La suma de las columnas "&amp;AR$10&amp;""&amp;" DEBE SER IGUAL a los Exámenes Procesados. ","")</f>
        <v/>
      </c>
      <c r="CB41" s="1755" t="str">
        <f t="shared" si="153"/>
        <v/>
      </c>
      <c r="CC41" s="1755" t="str">
        <f t="shared" ref="CC41:CD41" si="205">IF(AND($B41&gt;0,AV41=""),"* No olvide ingresar la columna "&amp;AV$10&amp;""&amp;" *(Digite CERO si no tiene). ",IF(AV41&gt;$B41," *El Número de "&amp;AV$10&amp;""&amp;" no puede superar el Total Procesados. ",""))</f>
        <v/>
      </c>
      <c r="CD41" s="1755" t="str">
        <f t="shared" si="205"/>
        <v/>
      </c>
      <c r="CE41" s="1756"/>
      <c r="CF41" s="1756"/>
      <c r="CG41" s="1756"/>
      <c r="CH41" s="1756"/>
      <c r="CI41" s="1756"/>
      <c r="CJ41" s="1755" t="str">
        <f t="shared" si="155"/>
        <v/>
      </c>
      <c r="CK41" s="1755" t="str">
        <f t="shared" si="156"/>
        <v/>
      </c>
      <c r="CL41" s="1755" t="str">
        <f t="shared" si="157"/>
        <v/>
      </c>
      <c r="CM41" s="1755" t="str">
        <f t="shared" si="158"/>
        <v/>
      </c>
      <c r="CN41" s="1755" t="str">
        <f t="shared" si="159"/>
        <v/>
      </c>
      <c r="CO41" s="1755" t="str">
        <f t="shared" si="160"/>
        <v/>
      </c>
      <c r="CP41" s="1755" t="str">
        <f t="shared" si="161"/>
        <v/>
      </c>
      <c r="CQ41" s="1755" t="str">
        <f t="shared" si="162"/>
        <v/>
      </c>
      <c r="CR41" s="1755" t="str">
        <f t="shared" si="163"/>
        <v/>
      </c>
      <c r="CS41" s="1755" t="str">
        <f t="shared" si="164"/>
        <v/>
      </c>
      <c r="CT41" s="1755" t="str">
        <f t="shared" si="165"/>
        <v/>
      </c>
      <c r="CU41" s="1755" t="str">
        <f t="shared" si="166"/>
        <v/>
      </c>
      <c r="CV41" s="1755" t="str">
        <f t="shared" si="167"/>
        <v/>
      </c>
      <c r="CW41" s="1755" t="str">
        <f t="shared" si="168"/>
        <v/>
      </c>
      <c r="CX41" s="1755" t="str">
        <f t="shared" si="169"/>
        <v/>
      </c>
      <c r="DE41" s="63"/>
      <c r="DF41" s="2658">
        <f t="shared" ref="DF41:DF43" si="206">IF(B41&lt;&gt;(AS41),1,0)</f>
        <v>0</v>
      </c>
      <c r="DG41" s="2655">
        <f t="shared" si="171"/>
        <v>0</v>
      </c>
      <c r="DH41" s="2655">
        <f t="shared" ref="DH41:DI41" si="207">IF(AND($B41&gt;0,AV41=""),1,IF(AV41&gt;$B41,1,0))</f>
        <v>0</v>
      </c>
      <c r="DI41" s="2655">
        <f t="shared" si="207"/>
        <v>0</v>
      </c>
      <c r="DJ41" s="1756"/>
      <c r="DK41" s="1756"/>
      <c r="DL41" s="1756"/>
      <c r="DM41" s="1756"/>
      <c r="DN41" s="1756"/>
      <c r="DO41" s="2655">
        <f t="shared" si="173"/>
        <v>0</v>
      </c>
      <c r="DP41" s="2655">
        <f t="shared" si="174"/>
        <v>0</v>
      </c>
      <c r="DQ41" s="2655">
        <f t="shared" si="175"/>
        <v>0</v>
      </c>
      <c r="DR41" s="2655">
        <f t="shared" si="176"/>
        <v>0</v>
      </c>
      <c r="DS41" s="2655">
        <f t="shared" si="177"/>
        <v>0</v>
      </c>
      <c r="DT41" s="2655">
        <f t="shared" si="178"/>
        <v>0</v>
      </c>
      <c r="DU41" s="2655">
        <f t="shared" si="179"/>
        <v>0</v>
      </c>
      <c r="DV41" s="2655">
        <f t="shared" si="180"/>
        <v>0</v>
      </c>
      <c r="DW41" s="2655">
        <f t="shared" si="181"/>
        <v>0</v>
      </c>
      <c r="DX41" s="2655">
        <f t="shared" si="182"/>
        <v>0</v>
      </c>
      <c r="DY41" s="2655">
        <f t="shared" si="183"/>
        <v>0</v>
      </c>
      <c r="DZ41" s="2655">
        <f t="shared" si="184"/>
        <v>0</v>
      </c>
      <c r="EA41" s="2655">
        <f t="shared" si="185"/>
        <v>0</v>
      </c>
      <c r="EB41" s="2655">
        <f t="shared" si="186"/>
        <v>0</v>
      </c>
      <c r="EC41" s="2655">
        <f t="shared" si="187"/>
        <v>0</v>
      </c>
    </row>
    <row r="42" spans="1:133" ht="14.25" customHeight="1" x14ac:dyDescent="0.25">
      <c r="A42" s="154" t="s">
        <v>1925</v>
      </c>
      <c r="B42" s="354">
        <f t="shared" ref="B42:C42" si="208">+N42+P42+R42+T42+V42+X42+Z42+AB42+AD42+AF42+AH42+AJ42+AL42+AN42+AP42</f>
        <v>0</v>
      </c>
      <c r="C42" s="186">
        <f t="shared" si="208"/>
        <v>0</v>
      </c>
      <c r="D42" s="1828"/>
      <c r="E42" s="69"/>
      <c r="F42" s="85"/>
      <c r="G42" s="69"/>
      <c r="H42" s="85"/>
      <c r="I42" s="69"/>
      <c r="J42" s="85"/>
      <c r="K42" s="69"/>
      <c r="L42" s="85"/>
      <c r="M42" s="86"/>
      <c r="N42" s="1823"/>
      <c r="O42" s="67"/>
      <c r="P42" s="66"/>
      <c r="Q42" s="67"/>
      <c r="R42" s="66"/>
      <c r="S42" s="67"/>
      <c r="T42" s="66"/>
      <c r="U42" s="67"/>
      <c r="V42" s="66"/>
      <c r="W42" s="67"/>
      <c r="X42" s="66"/>
      <c r="Y42" s="67"/>
      <c r="Z42" s="66"/>
      <c r="AA42" s="67"/>
      <c r="AB42" s="66"/>
      <c r="AC42" s="67"/>
      <c r="AD42" s="66"/>
      <c r="AE42" s="67"/>
      <c r="AF42" s="66"/>
      <c r="AG42" s="67"/>
      <c r="AH42" s="66"/>
      <c r="AI42" s="67"/>
      <c r="AJ42" s="66"/>
      <c r="AK42" s="67"/>
      <c r="AL42" s="66"/>
      <c r="AM42" s="67"/>
      <c r="AN42" s="66"/>
      <c r="AO42" s="67"/>
      <c r="AP42" s="66"/>
      <c r="AQ42" s="68"/>
      <c r="AR42" s="2027"/>
      <c r="AS42" s="68"/>
      <c r="AT42" s="88"/>
      <c r="AU42" s="68"/>
      <c r="AV42" s="1823"/>
      <c r="AW42" s="87"/>
      <c r="AX42" s="1754" t="str">
        <f t="shared" si="151"/>
        <v/>
      </c>
      <c r="CA42" s="1755" t="str">
        <f t="shared" si="204"/>
        <v/>
      </c>
      <c r="CB42" s="1755" t="str">
        <f t="shared" si="153"/>
        <v/>
      </c>
      <c r="CC42" s="1755" t="str">
        <f t="shared" ref="CC42:CD42" si="209">IF(AND($B42&gt;0,AV42=""),"* No olvide ingresar la columna "&amp;AV$10&amp;""&amp;" *(Digite CERO si no tiene). ",IF(AV42&gt;$B42," *El Número de "&amp;AV$10&amp;""&amp;" no puede superar el Total Procesados. ",""))</f>
        <v/>
      </c>
      <c r="CD42" s="1755" t="str">
        <f t="shared" si="209"/>
        <v/>
      </c>
      <c r="CE42" s="1756"/>
      <c r="CF42" s="1756"/>
      <c r="CG42" s="1756"/>
      <c r="CH42" s="1756"/>
      <c r="CI42" s="1756"/>
      <c r="CJ42" s="1755" t="str">
        <f t="shared" si="155"/>
        <v/>
      </c>
      <c r="CK42" s="1755" t="str">
        <f t="shared" si="156"/>
        <v/>
      </c>
      <c r="CL42" s="1755" t="str">
        <f t="shared" si="157"/>
        <v/>
      </c>
      <c r="CM42" s="1755" t="str">
        <f t="shared" si="158"/>
        <v/>
      </c>
      <c r="CN42" s="1755" t="str">
        <f t="shared" si="159"/>
        <v/>
      </c>
      <c r="CO42" s="1755" t="str">
        <f t="shared" si="160"/>
        <v/>
      </c>
      <c r="CP42" s="1755" t="str">
        <f t="shared" si="161"/>
        <v/>
      </c>
      <c r="CQ42" s="1755" t="str">
        <f t="shared" si="162"/>
        <v/>
      </c>
      <c r="CR42" s="1755" t="str">
        <f t="shared" si="163"/>
        <v/>
      </c>
      <c r="CS42" s="1755" t="str">
        <f t="shared" si="164"/>
        <v/>
      </c>
      <c r="CT42" s="1755" t="str">
        <f t="shared" si="165"/>
        <v/>
      </c>
      <c r="CU42" s="1755" t="str">
        <f t="shared" si="166"/>
        <v/>
      </c>
      <c r="CV42" s="1755" t="str">
        <f t="shared" si="167"/>
        <v/>
      </c>
      <c r="CW42" s="1755" t="str">
        <f t="shared" si="168"/>
        <v/>
      </c>
      <c r="CX42" s="1755" t="str">
        <f t="shared" si="169"/>
        <v/>
      </c>
      <c r="DE42" s="63"/>
      <c r="DF42" s="2658">
        <f t="shared" si="206"/>
        <v>0</v>
      </c>
      <c r="DG42" s="2655">
        <f t="shared" si="171"/>
        <v>0</v>
      </c>
      <c r="DH42" s="2655">
        <f t="shared" ref="DH42:DI42" si="210">IF(AND($B42&gt;0,AV42=""),1,IF(AV42&gt;$B42,1,0))</f>
        <v>0</v>
      </c>
      <c r="DI42" s="2655">
        <f t="shared" si="210"/>
        <v>0</v>
      </c>
      <c r="DJ42" s="1756"/>
      <c r="DK42" s="1756"/>
      <c r="DL42" s="1756"/>
      <c r="DM42" s="1756"/>
      <c r="DN42" s="1756"/>
      <c r="DO42" s="2655">
        <f t="shared" si="173"/>
        <v>0</v>
      </c>
      <c r="DP42" s="2655">
        <f t="shared" si="174"/>
        <v>0</v>
      </c>
      <c r="DQ42" s="2655">
        <f t="shared" si="175"/>
        <v>0</v>
      </c>
      <c r="DR42" s="2655">
        <f t="shared" si="176"/>
        <v>0</v>
      </c>
      <c r="DS42" s="2655">
        <f t="shared" si="177"/>
        <v>0</v>
      </c>
      <c r="DT42" s="2655">
        <f t="shared" si="178"/>
        <v>0</v>
      </c>
      <c r="DU42" s="2655">
        <f t="shared" si="179"/>
        <v>0</v>
      </c>
      <c r="DV42" s="2655">
        <f t="shared" si="180"/>
        <v>0</v>
      </c>
      <c r="DW42" s="2655">
        <f t="shared" si="181"/>
        <v>0</v>
      </c>
      <c r="DX42" s="2655">
        <f t="shared" si="182"/>
        <v>0</v>
      </c>
      <c r="DY42" s="2655">
        <f t="shared" si="183"/>
        <v>0</v>
      </c>
      <c r="DZ42" s="2655">
        <f t="shared" si="184"/>
        <v>0</v>
      </c>
      <c r="EA42" s="2655">
        <f t="shared" si="185"/>
        <v>0</v>
      </c>
      <c r="EB42" s="2655">
        <f t="shared" si="186"/>
        <v>0</v>
      </c>
      <c r="EC42" s="2655">
        <f t="shared" si="187"/>
        <v>0</v>
      </c>
    </row>
    <row r="43" spans="1:133" ht="14.25" customHeight="1" x14ac:dyDescent="0.25">
      <c r="A43" s="154" t="s">
        <v>1926</v>
      </c>
      <c r="B43" s="354">
        <f t="shared" ref="B43:C43" si="211">+D43+F43+H43+J43+L43+N43+P43+R43+T43+V43+X43+Z43+AB43+AD43+AF43+AH43+AJ43+AL43+AN43+AP43</f>
        <v>0</v>
      </c>
      <c r="C43" s="186">
        <f t="shared" si="211"/>
        <v>0</v>
      </c>
      <c r="D43" s="1823"/>
      <c r="E43" s="67"/>
      <c r="F43" s="66"/>
      <c r="G43" s="67"/>
      <c r="H43" s="66"/>
      <c r="I43" s="87"/>
      <c r="J43" s="1823"/>
      <c r="K43" s="1823"/>
      <c r="L43" s="66"/>
      <c r="M43" s="87"/>
      <c r="N43" s="1823"/>
      <c r="O43" s="67"/>
      <c r="P43" s="66"/>
      <c r="Q43" s="67"/>
      <c r="R43" s="66"/>
      <c r="S43" s="67"/>
      <c r="T43" s="66"/>
      <c r="U43" s="67"/>
      <c r="V43" s="66"/>
      <c r="W43" s="67"/>
      <c r="X43" s="66"/>
      <c r="Y43" s="67"/>
      <c r="Z43" s="66"/>
      <c r="AA43" s="67"/>
      <c r="AB43" s="66"/>
      <c r="AC43" s="67"/>
      <c r="AD43" s="66"/>
      <c r="AE43" s="67"/>
      <c r="AF43" s="66"/>
      <c r="AG43" s="67"/>
      <c r="AH43" s="66"/>
      <c r="AI43" s="67"/>
      <c r="AJ43" s="66"/>
      <c r="AK43" s="67"/>
      <c r="AL43" s="66"/>
      <c r="AM43" s="67"/>
      <c r="AN43" s="66"/>
      <c r="AO43" s="67"/>
      <c r="AP43" s="66"/>
      <c r="AQ43" s="68"/>
      <c r="AR43" s="2027"/>
      <c r="AS43" s="68"/>
      <c r="AT43" s="88"/>
      <c r="AU43" s="68"/>
      <c r="AV43" s="1823"/>
      <c r="AW43" s="87"/>
      <c r="AX43" s="1754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755" t="str">
        <f t="shared" si="204"/>
        <v/>
      </c>
      <c r="CB43" s="1755" t="str">
        <f t="shared" si="153"/>
        <v/>
      </c>
      <c r="CC43" s="1755" t="str">
        <f t="shared" ref="CC43:CD43" si="212">IF(AND($B43&gt;0,AV43=""),"* No olvide ingresar la columna "&amp;AV$10&amp;""&amp;" *(Digite CERO si no tiene). ",IF(AV43&gt;$B43," *El Número de "&amp;AV$10&amp;""&amp;" no puede superar el Total Procesados. ",""))</f>
        <v/>
      </c>
      <c r="CD43" s="1755" t="str">
        <f t="shared" si="212"/>
        <v/>
      </c>
      <c r="CE43" s="1755" t="str">
        <f t="shared" ref="CE43:CE44" si="213">IF(D43&lt;E43,CONCATENATE("* El total de Procesados debe ser mayor o igual al total de Reactivos en el grupo de edad ",$D$11),"")</f>
        <v/>
      </c>
      <c r="CF43" s="1755" t="str">
        <f t="shared" ref="CF43:CF44" si="214">IF(F43&lt;G43,CONCATENATE("* El total de Procesados debe ser mayor o igual al total de Reactivos en el grupo de edad ",$F$11),"")</f>
        <v/>
      </c>
      <c r="CG43" s="1755" t="str">
        <f t="shared" ref="CG43:CG44" si="215">IF(H43&lt;I43,CONCATENATE("* El total de Procesados debe ser mayor o igual al total de Reactivos en el grupo de edad ",$H$11),"")</f>
        <v/>
      </c>
      <c r="CH43" s="1755" t="str">
        <f>IF(J43&lt;K43,CONCATENATE("* El total de Procesados debe ser mayor o igual al total de Reactivos en el grupo de edad ",$J$11),"")</f>
        <v/>
      </c>
      <c r="CI43" s="1755" t="str">
        <f>IF(L43&lt;M43,CONCATENATE("* El total de Procesados debe ser mayor o igual al total de Reactivos en el grupo de edad ",$L$11),"")</f>
        <v/>
      </c>
      <c r="CJ43" s="1755" t="str">
        <f t="shared" si="155"/>
        <v/>
      </c>
      <c r="CK43" s="1755" t="str">
        <f t="shared" si="156"/>
        <v/>
      </c>
      <c r="CL43" s="1755" t="str">
        <f t="shared" si="157"/>
        <v/>
      </c>
      <c r="CM43" s="1755" t="str">
        <f t="shared" si="158"/>
        <v/>
      </c>
      <c r="CN43" s="1755" t="str">
        <f t="shared" si="159"/>
        <v/>
      </c>
      <c r="CO43" s="1755" t="str">
        <f t="shared" si="160"/>
        <v/>
      </c>
      <c r="CP43" s="1755" t="str">
        <f t="shared" si="161"/>
        <v/>
      </c>
      <c r="CQ43" s="1755" t="str">
        <f t="shared" si="162"/>
        <v/>
      </c>
      <c r="CR43" s="1755" t="str">
        <f t="shared" si="163"/>
        <v/>
      </c>
      <c r="CS43" s="1755" t="str">
        <f t="shared" si="164"/>
        <v/>
      </c>
      <c r="CT43" s="1755" t="str">
        <f t="shared" si="165"/>
        <v/>
      </c>
      <c r="CU43" s="1755" t="str">
        <f t="shared" si="166"/>
        <v/>
      </c>
      <c r="CV43" s="1755" t="str">
        <f t="shared" si="167"/>
        <v/>
      </c>
      <c r="CW43" s="1755" t="str">
        <f t="shared" si="168"/>
        <v/>
      </c>
      <c r="CX43" s="1755" t="str">
        <f t="shared" si="169"/>
        <v/>
      </c>
      <c r="DE43" s="63"/>
      <c r="DF43" s="2658">
        <f t="shared" si="206"/>
        <v>0</v>
      </c>
      <c r="DG43" s="2655">
        <f t="shared" si="171"/>
        <v>0</v>
      </c>
      <c r="DH43" s="2655">
        <f t="shared" ref="DH43:DI43" si="216">IF(AND($B43&gt;0,AV43=""),1,IF(AV43&gt;$B43,1,0))</f>
        <v>0</v>
      </c>
      <c r="DI43" s="2655">
        <f t="shared" si="216"/>
        <v>0</v>
      </c>
      <c r="DJ43" s="2655">
        <f t="shared" ref="DJ43:DJ44" si="217">IF(D43&lt;E43,1,0)</f>
        <v>0</v>
      </c>
      <c r="DK43" s="2655">
        <f t="shared" ref="DK43:DK44" si="218">IF(F43&lt;G43,1,0)</f>
        <v>0</v>
      </c>
      <c r="DL43" s="2655">
        <f t="shared" ref="DL43:DL44" si="219">IF(H43&lt;I43,1,0)</f>
        <v>0</v>
      </c>
      <c r="DM43" s="2655">
        <f>IF(J43&lt;K43,1,0)</f>
        <v>0</v>
      </c>
      <c r="DN43" s="2655">
        <f>IF(L43&lt;M43,1,0)</f>
        <v>0</v>
      </c>
      <c r="DO43" s="2655">
        <f t="shared" si="173"/>
        <v>0</v>
      </c>
      <c r="DP43" s="2655">
        <f t="shared" si="174"/>
        <v>0</v>
      </c>
      <c r="DQ43" s="2655">
        <f t="shared" si="175"/>
        <v>0</v>
      </c>
      <c r="DR43" s="2655">
        <f t="shared" si="176"/>
        <v>0</v>
      </c>
      <c r="DS43" s="2655">
        <f t="shared" si="177"/>
        <v>0</v>
      </c>
      <c r="DT43" s="2655">
        <f t="shared" si="178"/>
        <v>0</v>
      </c>
      <c r="DU43" s="2655">
        <f t="shared" si="179"/>
        <v>0</v>
      </c>
      <c r="DV43" s="2655">
        <f t="shared" si="180"/>
        <v>0</v>
      </c>
      <c r="DW43" s="2655">
        <f t="shared" si="181"/>
        <v>0</v>
      </c>
      <c r="DX43" s="2655">
        <f t="shared" si="182"/>
        <v>0</v>
      </c>
      <c r="DY43" s="2655">
        <f t="shared" si="183"/>
        <v>0</v>
      </c>
      <c r="DZ43" s="2655">
        <f t="shared" si="184"/>
        <v>0</v>
      </c>
      <c r="EA43" s="2655">
        <f t="shared" si="185"/>
        <v>0</v>
      </c>
      <c r="EB43" s="2655">
        <f t="shared" si="186"/>
        <v>0</v>
      </c>
      <c r="EC43" s="2655">
        <f t="shared" si="187"/>
        <v>0</v>
      </c>
    </row>
    <row r="44" spans="1:133" ht="14.25" customHeight="1" x14ac:dyDescent="0.25">
      <c r="A44" s="180" t="s">
        <v>1927</v>
      </c>
      <c r="B44" s="354">
        <f t="shared" ref="B44:C44" si="220">+D44+F44+H44</f>
        <v>0</v>
      </c>
      <c r="C44" s="186">
        <f t="shared" si="220"/>
        <v>0</v>
      </c>
      <c r="D44" s="1823"/>
      <c r="E44" s="67"/>
      <c r="F44" s="66"/>
      <c r="G44" s="67"/>
      <c r="H44" s="66"/>
      <c r="I44" s="87"/>
      <c r="J44" s="237"/>
      <c r="K44" s="852"/>
      <c r="L44" s="237"/>
      <c r="M44" s="852"/>
      <c r="N44" s="237"/>
      <c r="O44" s="852"/>
      <c r="P44" s="237"/>
      <c r="Q44" s="852"/>
      <c r="R44" s="237"/>
      <c r="S44" s="852"/>
      <c r="T44" s="237"/>
      <c r="U44" s="852"/>
      <c r="V44" s="237"/>
      <c r="W44" s="852"/>
      <c r="X44" s="237"/>
      <c r="Y44" s="852"/>
      <c r="Z44" s="237"/>
      <c r="AA44" s="852"/>
      <c r="AB44" s="237"/>
      <c r="AC44" s="852"/>
      <c r="AD44" s="237"/>
      <c r="AE44" s="852"/>
      <c r="AF44" s="237"/>
      <c r="AG44" s="852"/>
      <c r="AH44" s="237"/>
      <c r="AI44" s="852"/>
      <c r="AJ44" s="237"/>
      <c r="AK44" s="852"/>
      <c r="AL44" s="237"/>
      <c r="AM44" s="852"/>
      <c r="AN44" s="237"/>
      <c r="AO44" s="852"/>
      <c r="AP44" s="237"/>
      <c r="AQ44" s="1072"/>
      <c r="AR44" s="1823"/>
      <c r="AS44" s="68"/>
      <c r="AT44" s="88"/>
      <c r="AU44" s="68"/>
      <c r="AV44" s="1823"/>
      <c r="AW44" s="87"/>
      <c r="AX44" s="1754" t="str">
        <f>$CA44&amp;CB44&amp;CC44&amp;$CD44&amp;CE44&amp;CF44&amp;CG44</f>
        <v/>
      </c>
      <c r="CA44" s="1755" t="str">
        <f t="shared" ref="CA44:CA52" si="221">IF(B44&lt;&gt;(AS44+AR44)," * La suma de las columnas "&amp;AR$10&amp;""&amp;" DEBE SER IGUAL a los Exámenes Procesados. ","")</f>
        <v/>
      </c>
      <c r="CB44" s="1755" t="str">
        <f t="shared" si="153"/>
        <v/>
      </c>
      <c r="CC44" s="1755" t="str">
        <f t="shared" ref="CC44:CD44" si="222">IF(AND($B44&gt;0,AV44=""),"* No olvide ingresar la columna "&amp;AV$10&amp;""&amp;" *(Digite CERO si no tiene). ",IF(AV44&gt;$B44," *El Número de "&amp;AV$10&amp;""&amp;" no puede superar el Total Procesados. ",""))</f>
        <v/>
      </c>
      <c r="CD44" s="1755" t="str">
        <f t="shared" si="222"/>
        <v/>
      </c>
      <c r="CE44" s="1755" t="str">
        <f t="shared" si="213"/>
        <v/>
      </c>
      <c r="CF44" s="1755" t="str">
        <f t="shared" si="214"/>
        <v/>
      </c>
      <c r="CG44" s="1755" t="str">
        <f t="shared" si="215"/>
        <v/>
      </c>
      <c r="CH44" s="1758"/>
      <c r="CI44" s="1758"/>
      <c r="CJ44" s="2656"/>
      <c r="CK44" s="1758"/>
      <c r="CL44" s="1758"/>
      <c r="CM44" s="1758"/>
      <c r="CN44" s="1758"/>
      <c r="CO44" s="1758"/>
      <c r="CP44" s="1758"/>
      <c r="CQ44" s="1758"/>
      <c r="CR44" s="1758"/>
      <c r="CS44" s="1758"/>
      <c r="CT44" s="1758"/>
      <c r="CU44" s="1758"/>
      <c r="CV44" s="1758"/>
      <c r="CW44" s="1758"/>
      <c r="CX44" s="1758"/>
      <c r="DE44" s="63"/>
      <c r="DF44" s="2658">
        <f t="shared" ref="DF44:DF52" si="223">IF(B44&lt;&gt;(AS44+AR44),1,0)</f>
        <v>0</v>
      </c>
      <c r="DG44" s="2655">
        <f t="shared" si="171"/>
        <v>0</v>
      </c>
      <c r="DH44" s="2655">
        <f t="shared" ref="DH44:DI44" si="224">IF(AND($B44&gt;0,AV44=""),1,IF(AV44&gt;$B44,1,0))</f>
        <v>0</v>
      </c>
      <c r="DI44" s="2655">
        <f t="shared" si="224"/>
        <v>0</v>
      </c>
      <c r="DJ44" s="2655">
        <f t="shared" si="217"/>
        <v>0</v>
      </c>
      <c r="DK44" s="2655">
        <f t="shared" si="218"/>
        <v>0</v>
      </c>
      <c r="DL44" s="2655">
        <f t="shared" si="219"/>
        <v>0</v>
      </c>
      <c r="DM44" s="1758"/>
      <c r="DN44" s="1758"/>
      <c r="DO44" s="1756"/>
      <c r="DP44" s="1756"/>
      <c r="DQ44" s="1756"/>
      <c r="DR44" s="1756"/>
      <c r="DS44" s="1756"/>
      <c r="DT44" s="1756"/>
      <c r="DU44" s="1756"/>
      <c r="DV44" s="1756"/>
      <c r="DW44" s="1756"/>
      <c r="DX44" s="1756"/>
      <c r="DY44" s="1756"/>
      <c r="DZ44" s="1756"/>
      <c r="EA44" s="1756"/>
      <c r="EB44" s="1756"/>
      <c r="EC44" s="1756"/>
    </row>
    <row r="45" spans="1:133" ht="14.25" customHeight="1" x14ac:dyDescent="0.25">
      <c r="A45" s="180" t="s">
        <v>1928</v>
      </c>
      <c r="B45" s="354">
        <f t="shared" ref="B45:C45" si="225">+P45+R45+T45+V45+X45+Z45+AB45+AD45+AF45+AH45+AJ45+AL45+AN45+AP45</f>
        <v>0</v>
      </c>
      <c r="C45" s="186">
        <f t="shared" si="225"/>
        <v>0</v>
      </c>
      <c r="D45" s="1828"/>
      <c r="E45" s="69"/>
      <c r="F45" s="85"/>
      <c r="G45" s="69"/>
      <c r="H45" s="85"/>
      <c r="I45" s="69"/>
      <c r="J45" s="85"/>
      <c r="K45" s="69"/>
      <c r="L45" s="85"/>
      <c r="M45" s="86"/>
      <c r="N45" s="1828"/>
      <c r="O45" s="69"/>
      <c r="P45" s="66"/>
      <c r="Q45" s="67"/>
      <c r="R45" s="66"/>
      <c r="S45" s="67"/>
      <c r="T45" s="66"/>
      <c r="U45" s="67"/>
      <c r="V45" s="66"/>
      <c r="W45" s="67"/>
      <c r="X45" s="66"/>
      <c r="Y45" s="67"/>
      <c r="Z45" s="66"/>
      <c r="AA45" s="67"/>
      <c r="AB45" s="66"/>
      <c r="AC45" s="67"/>
      <c r="AD45" s="66"/>
      <c r="AE45" s="67"/>
      <c r="AF45" s="66"/>
      <c r="AG45" s="67"/>
      <c r="AH45" s="66"/>
      <c r="AI45" s="67"/>
      <c r="AJ45" s="66"/>
      <c r="AK45" s="67"/>
      <c r="AL45" s="66"/>
      <c r="AM45" s="67"/>
      <c r="AN45" s="66"/>
      <c r="AO45" s="67"/>
      <c r="AP45" s="66"/>
      <c r="AQ45" s="68"/>
      <c r="AR45" s="1823"/>
      <c r="AS45" s="68"/>
      <c r="AT45" s="88"/>
      <c r="AU45" s="68"/>
      <c r="AV45" s="1823"/>
      <c r="AW45" s="87"/>
      <c r="AX45" s="1754" t="str">
        <f>$CA45&amp;CB45&amp;CC45&amp;$CD45&amp;CK45&amp;CL45&amp;CM45&amp;CN45&amp;CO45&amp;CP45&amp;CQ45&amp;CR45&amp;CS45&amp;CT45&amp;CU45&amp;CV45&amp;CW45&amp;CX45</f>
        <v/>
      </c>
      <c r="CA45" s="1755" t="str">
        <f t="shared" si="221"/>
        <v/>
      </c>
      <c r="CB45" s="1755" t="str">
        <f t="shared" si="153"/>
        <v/>
      </c>
      <c r="CC45" s="1755" t="str">
        <f t="shared" ref="CC45:CD45" si="226">IF(AND($B45&gt;0,AV45=""),"* No olvide ingresar la columna "&amp;AV$10&amp;""&amp;" *(Digite CERO si no tiene). ",IF(AV45&gt;$B45," *El Número de "&amp;AV$10&amp;""&amp;" no puede superar el Total Procesados. ",""))</f>
        <v/>
      </c>
      <c r="CD45" s="1755" t="str">
        <f t="shared" si="226"/>
        <v/>
      </c>
      <c r="CE45" s="2656"/>
      <c r="CF45" s="2656"/>
      <c r="CG45" s="1758"/>
      <c r="CH45" s="1758"/>
      <c r="CI45" s="1758"/>
      <c r="CJ45" s="2656"/>
      <c r="CK45" s="1755" t="str">
        <f t="shared" ref="CK45:CK52" si="227">IF(P45&lt;Q45,CONCATENATE("* El total de Procesados debe ser mayor o igual al total de Reactivos en el grupo de edad ",$P$11),"")</f>
        <v/>
      </c>
      <c r="CL45" s="1755" t="str">
        <f t="shared" ref="CL45:CL52" si="228">IF(R45&lt;S45,CONCATENATE("* El total de Procesados debe ser mayor o igual al total de Reactivos en el grupo de edad ",$R$11),"")</f>
        <v/>
      </c>
      <c r="CM45" s="1755" t="str">
        <f t="shared" ref="CM45:CM52" si="229">IF($T45&lt;$U45,CONCATENATE("* El total de Procesados debe ser mayor o igual al total de Reactivos en el grupo de edad ",$T$11),"")</f>
        <v/>
      </c>
      <c r="CN45" s="1755" t="str">
        <f t="shared" ref="CN45:CN52" si="230">IF(V45&lt;W45,CONCATENATE("* El total de Procesados debe ser mayor o igual al total de Reactivos en el grupo de edad ",$V$11),"")</f>
        <v/>
      </c>
      <c r="CO45" s="1755" t="str">
        <f t="shared" ref="CO45:CO52" si="231">IF(X45&lt;Y45,CONCATENATE("* El total de Procesados debe ser mayor o igual al total de Reactivos en el grupo de edad ",$X$11),"")</f>
        <v/>
      </c>
      <c r="CP45" s="1755" t="str">
        <f t="shared" ref="CP45:CP52" si="232">IF(Z45&lt;AA45,CONCATENATE("* El total de Procesados debe ser mayor o igual al total de Reactivos en el grupo de edad ",$Z$11),"")</f>
        <v/>
      </c>
      <c r="CQ45" s="1755" t="str">
        <f t="shared" ref="CQ45:CQ52" si="233">IF(AB45&lt;AC45,CONCATENATE("* El total de Procesados debe ser mayor o igual al total de Reactivos en el grupo de edad ",$AB$11),"")</f>
        <v/>
      </c>
      <c r="CR45" s="1755" t="str">
        <f t="shared" ref="CR45:CR52" si="234">IF(AD45&lt;AE45,CONCATENATE("* El total de Procesados debe ser mayor o igual al total de Reactivos en el grupo de edad ",$AD$11),"")</f>
        <v/>
      </c>
      <c r="CS45" s="1755" t="str">
        <f t="shared" ref="CS45:CS52" si="235">IF(AF45&lt;AG45,CONCATENATE("* El total de Procesados debe ser mayor o igual al total de Reactivos en el grupo de edad ",$AF$11),"")</f>
        <v/>
      </c>
      <c r="CT45" s="1755" t="str">
        <f t="shared" ref="CT45:CT52" si="236">IF(AH45&lt;AI45,CONCATENATE("* El total de Procesados debe ser mayor o igual al total de Reactivos en el grupo de edad ",$AH$11),"")</f>
        <v/>
      </c>
      <c r="CU45" s="1755" t="str">
        <f t="shared" ref="CU45:CU48" si="237">IF(AJ45&lt;AK45,CONCATENATE("* El total de Procesados debe ser mayor o igual al total de Reactivos en el grupo de edad ",$AJ$11),"")</f>
        <v/>
      </c>
      <c r="CV45" s="1755" t="str">
        <f t="shared" ref="CV45:CV48" si="238">IF(AL45&lt;AM45,CONCATENATE("* El total de Procesados debe ser mayor o igual al total de Reactivos en el grupo de edad ",$AL$11),"")</f>
        <v/>
      </c>
      <c r="CW45" s="1755" t="str">
        <f t="shared" ref="CW45:CW48" si="239">IF(AN45&lt;AO45,CONCATENATE("* El total de Procesados debe ser mayor o igual al total de Reactivos en el grupo de edad ",$AN$11),"")</f>
        <v/>
      </c>
      <c r="CX45" s="1755" t="str">
        <f t="shared" ref="CX45:CX48" si="240">IF(AP45&lt;AQ45,CONCATENATE("* El total de Procesados debe ser mayor o igual al total de Reactivos en el grupo de edad ",$AP$11),"")</f>
        <v/>
      </c>
      <c r="DE45" s="63"/>
      <c r="DF45" s="2658">
        <f t="shared" si="223"/>
        <v>0</v>
      </c>
      <c r="DG45" s="2655">
        <f t="shared" si="171"/>
        <v>0</v>
      </c>
      <c r="DH45" s="2655">
        <f t="shared" ref="DH45:DI45" si="241">IF(AND($B45&gt;0,AV45=""),1,IF(AV45&gt;$B45,1,0))</f>
        <v>0</v>
      </c>
      <c r="DI45" s="2655">
        <f t="shared" si="241"/>
        <v>0</v>
      </c>
      <c r="DJ45" s="1758"/>
      <c r="DK45" s="1758"/>
      <c r="DL45" s="1758"/>
      <c r="DM45" s="1758"/>
      <c r="DN45" s="1758"/>
      <c r="DO45" s="1756"/>
      <c r="DP45" s="2655">
        <f t="shared" ref="DP45:DP52" si="242">IF(P45&lt;Q45,1,0)</f>
        <v>0</v>
      </c>
      <c r="DQ45" s="2655">
        <f t="shared" ref="DQ45:DQ52" si="243">IF(R45&lt;S45,1,0)</f>
        <v>0</v>
      </c>
      <c r="DR45" s="2655">
        <f t="shared" ref="DR45:DR52" si="244">IF($T45&lt;$U45,1,0)</f>
        <v>0</v>
      </c>
      <c r="DS45" s="2655">
        <f t="shared" ref="DS45:DS52" si="245">IF(V45&lt;W45,1,0)</f>
        <v>0</v>
      </c>
      <c r="DT45" s="2655">
        <f t="shared" ref="DT45:DT52" si="246">IF(X45&lt;Y45,1,0)</f>
        <v>0</v>
      </c>
      <c r="DU45" s="2655">
        <f t="shared" ref="DU45:DU52" si="247">IF(Z45&lt;AA45,1,0)</f>
        <v>0</v>
      </c>
      <c r="DV45" s="2655">
        <f t="shared" ref="DV45:DV52" si="248">IF(AB45&lt;AC45,1,0)</f>
        <v>0</v>
      </c>
      <c r="DW45" s="2655">
        <f t="shared" ref="DW45:DW52" si="249">IF(AD45&lt;AE45,1,0)</f>
        <v>0</v>
      </c>
      <c r="DX45" s="2655">
        <f t="shared" ref="DX45:DX52" si="250">IF(AF45&lt;AG45,1,0)</f>
        <v>0</v>
      </c>
      <c r="DY45" s="2655">
        <f t="shared" ref="DY45:DY52" si="251">IF(AH45&lt;AI45,1,0)</f>
        <v>0</v>
      </c>
      <c r="DZ45" s="2655">
        <f t="shared" ref="DZ45:DZ48" si="252">IF(AJ45&lt;AK45,1,0)</f>
        <v>0</v>
      </c>
      <c r="EA45" s="2655">
        <f t="shared" ref="EA45:EA48" si="253">IF(AL45&lt;AM45,1,0)</f>
        <v>0</v>
      </c>
      <c r="EB45" s="2655">
        <f t="shared" ref="EB45:EB48" si="254">IF(AN45&lt;AO45,1,0)</f>
        <v>0</v>
      </c>
      <c r="EC45" s="2655">
        <f t="shared" ref="EC45:EC48" si="255">IF(AP45&lt;AQ45,1,0)</f>
        <v>0</v>
      </c>
    </row>
    <row r="46" spans="1:133" ht="14.25" customHeight="1" x14ac:dyDescent="0.25">
      <c r="A46" s="154" t="s">
        <v>1929</v>
      </c>
      <c r="B46" s="354">
        <f t="shared" ref="B46:C46" si="256">+N46+P46+R46+T46+V46+X46+Z46+AB46+AD46+AF46+AH46+AJ46+AL46+AN46+AP46</f>
        <v>0</v>
      </c>
      <c r="C46" s="186">
        <f t="shared" si="256"/>
        <v>0</v>
      </c>
      <c r="D46" s="2027"/>
      <c r="E46" s="852"/>
      <c r="F46" s="237"/>
      <c r="G46" s="852"/>
      <c r="H46" s="237"/>
      <c r="I46" s="238"/>
      <c r="J46" s="2027"/>
      <c r="K46" s="2027"/>
      <c r="L46" s="237"/>
      <c r="M46" s="238"/>
      <c r="N46" s="1823"/>
      <c r="O46" s="67"/>
      <c r="P46" s="66"/>
      <c r="Q46" s="67"/>
      <c r="R46" s="66"/>
      <c r="S46" s="67"/>
      <c r="T46" s="66"/>
      <c r="U46" s="67"/>
      <c r="V46" s="66"/>
      <c r="W46" s="67"/>
      <c r="X46" s="66"/>
      <c r="Y46" s="67"/>
      <c r="Z46" s="66"/>
      <c r="AA46" s="67"/>
      <c r="AB46" s="66"/>
      <c r="AC46" s="67"/>
      <c r="AD46" s="66"/>
      <c r="AE46" s="67"/>
      <c r="AF46" s="66"/>
      <c r="AG46" s="67"/>
      <c r="AH46" s="66"/>
      <c r="AI46" s="67"/>
      <c r="AJ46" s="66"/>
      <c r="AK46" s="67"/>
      <c r="AL46" s="66"/>
      <c r="AM46" s="67"/>
      <c r="AN46" s="66"/>
      <c r="AO46" s="67"/>
      <c r="AP46" s="66"/>
      <c r="AQ46" s="68"/>
      <c r="AR46" s="1823"/>
      <c r="AS46" s="68"/>
      <c r="AT46" s="88"/>
      <c r="AU46" s="68"/>
      <c r="AV46" s="1823"/>
      <c r="AW46" s="87"/>
      <c r="AX46" s="1754" t="str">
        <f>$CA46&amp;CB46&amp;CC46&amp;$CD46&amp;CJ46&amp;CK46&amp;CL46&amp;CM46&amp;CN46&amp;CO46&amp;CP46&amp;CQ46&amp;CR46&amp;CS46&amp;CT46&amp;CU46&amp;CV46&amp;CW46&amp;CX46</f>
        <v/>
      </c>
      <c r="CA46" s="1755" t="str">
        <f t="shared" si="221"/>
        <v/>
      </c>
      <c r="CB46" s="1755" t="str">
        <f t="shared" si="153"/>
        <v/>
      </c>
      <c r="CC46" s="1755" t="str">
        <f t="shared" ref="CC46:CD46" si="257">IF(AND($B46&gt;0,AV46=""),"* No olvide ingresar la columna "&amp;AV$10&amp;""&amp;" *(Digite CERO si no tiene). ",IF(AV46&gt;$B46," *El Número de "&amp;AV$10&amp;""&amp;" no puede superar el Total Procesados. ",""))</f>
        <v/>
      </c>
      <c r="CD46" s="1755" t="str">
        <f t="shared" si="257"/>
        <v/>
      </c>
      <c r="CE46" s="2656"/>
      <c r="CF46" s="2656"/>
      <c r="CG46" s="1758"/>
      <c r="CH46" s="1758"/>
      <c r="CI46" s="1758"/>
      <c r="CJ46" s="1755" t="str">
        <f t="shared" ref="CJ46:CJ47" si="258">IF(N46&lt;O46,CONCATENATE("* El total de Procesados debe ser mayor o igual al total de Reactivos en el grupo de edad ",$N$11),"")</f>
        <v/>
      </c>
      <c r="CK46" s="1755" t="str">
        <f t="shared" si="227"/>
        <v/>
      </c>
      <c r="CL46" s="1755" t="str">
        <f t="shared" si="228"/>
        <v/>
      </c>
      <c r="CM46" s="1755" t="str">
        <f t="shared" si="229"/>
        <v/>
      </c>
      <c r="CN46" s="1755" t="str">
        <f t="shared" si="230"/>
        <v/>
      </c>
      <c r="CO46" s="1755" t="str">
        <f t="shared" si="231"/>
        <v/>
      </c>
      <c r="CP46" s="1755" t="str">
        <f t="shared" si="232"/>
        <v/>
      </c>
      <c r="CQ46" s="1755" t="str">
        <f t="shared" si="233"/>
        <v/>
      </c>
      <c r="CR46" s="1755" t="str">
        <f t="shared" si="234"/>
        <v/>
      </c>
      <c r="CS46" s="1755" t="str">
        <f t="shared" si="235"/>
        <v/>
      </c>
      <c r="CT46" s="1755" t="str">
        <f t="shared" si="236"/>
        <v/>
      </c>
      <c r="CU46" s="1755" t="str">
        <f t="shared" si="237"/>
        <v/>
      </c>
      <c r="CV46" s="1755" t="str">
        <f t="shared" si="238"/>
        <v/>
      </c>
      <c r="CW46" s="1755" t="str">
        <f t="shared" si="239"/>
        <v/>
      </c>
      <c r="CX46" s="1755" t="str">
        <f t="shared" si="240"/>
        <v/>
      </c>
      <c r="DE46" s="63"/>
      <c r="DF46" s="2658">
        <f t="shared" si="223"/>
        <v>0</v>
      </c>
      <c r="DG46" s="2655">
        <f t="shared" si="171"/>
        <v>0</v>
      </c>
      <c r="DH46" s="2655">
        <f t="shared" ref="DH46:DI46" si="259">IF(AND($B46&gt;0,AV46=""),1,IF(AV46&gt;$B46,1,0))</f>
        <v>0</v>
      </c>
      <c r="DI46" s="2655">
        <f t="shared" si="259"/>
        <v>0</v>
      </c>
      <c r="DJ46" s="1758"/>
      <c r="DK46" s="1758"/>
      <c r="DL46" s="1758"/>
      <c r="DM46" s="1758"/>
      <c r="DN46" s="1758"/>
      <c r="DO46" s="2655">
        <f t="shared" ref="DO46:DO47" si="260">IF(N46&lt;O46,1,0)</f>
        <v>0</v>
      </c>
      <c r="DP46" s="2655">
        <f t="shared" si="242"/>
        <v>0</v>
      </c>
      <c r="DQ46" s="2655">
        <f t="shared" si="243"/>
        <v>0</v>
      </c>
      <c r="DR46" s="2655">
        <f t="shared" si="244"/>
        <v>0</v>
      </c>
      <c r="DS46" s="2655">
        <f t="shared" si="245"/>
        <v>0</v>
      </c>
      <c r="DT46" s="2655">
        <f t="shared" si="246"/>
        <v>0</v>
      </c>
      <c r="DU46" s="2655">
        <f t="shared" si="247"/>
        <v>0</v>
      </c>
      <c r="DV46" s="2655">
        <f t="shared" si="248"/>
        <v>0</v>
      </c>
      <c r="DW46" s="2655">
        <f t="shared" si="249"/>
        <v>0</v>
      </c>
      <c r="DX46" s="2655">
        <f t="shared" si="250"/>
        <v>0</v>
      </c>
      <c r="DY46" s="2655">
        <f t="shared" si="251"/>
        <v>0</v>
      </c>
      <c r="DZ46" s="2655">
        <f t="shared" si="252"/>
        <v>0</v>
      </c>
      <c r="EA46" s="2655">
        <f t="shared" si="253"/>
        <v>0</v>
      </c>
      <c r="EB46" s="2655">
        <f t="shared" si="254"/>
        <v>0</v>
      </c>
      <c r="EC46" s="2655">
        <f t="shared" si="255"/>
        <v>0</v>
      </c>
    </row>
    <row r="47" spans="1:133" ht="14.25" customHeight="1" x14ac:dyDescent="0.25">
      <c r="A47" s="154" t="s">
        <v>1930</v>
      </c>
      <c r="B47" s="354">
        <f t="shared" ref="B47:C47" si="261">+D47+F47+H47+J47+L47+N47+P47+R47+T47+V47+X47+Z47+AB47+AD47+AF47+AH47+AJ47+AL47+AN47+AP47</f>
        <v>0</v>
      </c>
      <c r="C47" s="186">
        <f t="shared" si="261"/>
        <v>0</v>
      </c>
      <c r="D47" s="1823"/>
      <c r="E47" s="67"/>
      <c r="F47" s="66"/>
      <c r="G47" s="67"/>
      <c r="H47" s="66"/>
      <c r="I47" s="87"/>
      <c r="J47" s="1823"/>
      <c r="K47" s="1823"/>
      <c r="L47" s="66"/>
      <c r="M47" s="87"/>
      <c r="N47" s="1823"/>
      <c r="O47" s="67"/>
      <c r="P47" s="66"/>
      <c r="Q47" s="67"/>
      <c r="R47" s="66"/>
      <c r="S47" s="67"/>
      <c r="T47" s="66"/>
      <c r="U47" s="67"/>
      <c r="V47" s="66"/>
      <c r="W47" s="67"/>
      <c r="X47" s="66"/>
      <c r="Y47" s="67"/>
      <c r="Z47" s="66"/>
      <c r="AA47" s="67"/>
      <c r="AB47" s="66"/>
      <c r="AC47" s="67"/>
      <c r="AD47" s="66"/>
      <c r="AE47" s="67"/>
      <c r="AF47" s="66"/>
      <c r="AG47" s="67"/>
      <c r="AH47" s="66"/>
      <c r="AI47" s="67"/>
      <c r="AJ47" s="66"/>
      <c r="AK47" s="67"/>
      <c r="AL47" s="66"/>
      <c r="AM47" s="67"/>
      <c r="AN47" s="66"/>
      <c r="AO47" s="67"/>
      <c r="AP47" s="66"/>
      <c r="AQ47" s="68"/>
      <c r="AR47" s="1823"/>
      <c r="AS47" s="68"/>
      <c r="AT47" s="88"/>
      <c r="AU47" s="68"/>
      <c r="AV47" s="1823"/>
      <c r="AW47" s="87"/>
      <c r="AX47" s="1754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755" t="str">
        <f t="shared" si="221"/>
        <v/>
      </c>
      <c r="CB47" s="1755" t="str">
        <f t="shared" si="153"/>
        <v/>
      </c>
      <c r="CC47" s="1755" t="str">
        <f t="shared" ref="CC47:CD47" si="262">IF(AND($B47&gt;0,AV47=""),"* No olvide ingresar la columna "&amp;AV$10&amp;""&amp;" *(Digite CERO si no tiene). ",IF(AV47&gt;$B47," *El Número de "&amp;AV$10&amp;""&amp;" no puede superar el Total Procesados. ",""))</f>
        <v/>
      </c>
      <c r="CD47" s="1755" t="str">
        <f t="shared" si="262"/>
        <v/>
      </c>
      <c r="CE47" s="1755" t="str">
        <f>IF(D47&lt;E47,CONCATENATE("* El total de Procesados debe ser mayor o igual al total de Reactivos en el grupo de edad ",$D$11),"")</f>
        <v/>
      </c>
      <c r="CF47" s="1755" t="str">
        <f>IF(F47&lt;G47,CONCATENATE("* El total de Procesados debe ser mayor o igual al total de Reactivos en el grupo de edad ",$F$11),"")</f>
        <v/>
      </c>
      <c r="CG47" s="1755" t="str">
        <f>IF(H47&lt;I47,CONCATENATE("* El total de Procesados debe ser mayor o igual al total de Reactivos en el grupo de edad ",$H$11),"")</f>
        <v/>
      </c>
      <c r="CH47" s="1755" t="str">
        <f>IF(J47&lt;K47,CONCATENATE("* El total de Procesados debe ser mayor o igual al total de Reactivos en el grupo de edad ",$J$11),"")</f>
        <v/>
      </c>
      <c r="CI47" s="1755" t="str">
        <f>IF(L47&lt;M47,CONCATENATE("* El total de Procesados debe ser mayor o igual al total de Reactivos en el grupo de edad ",$L$11),"")</f>
        <v/>
      </c>
      <c r="CJ47" s="1755" t="str">
        <f t="shared" si="258"/>
        <v/>
      </c>
      <c r="CK47" s="1755" t="str">
        <f t="shared" si="227"/>
        <v/>
      </c>
      <c r="CL47" s="1755" t="str">
        <f t="shared" si="228"/>
        <v/>
      </c>
      <c r="CM47" s="1755" t="str">
        <f t="shared" si="229"/>
        <v/>
      </c>
      <c r="CN47" s="1755" t="str">
        <f t="shared" si="230"/>
        <v/>
      </c>
      <c r="CO47" s="1755" t="str">
        <f t="shared" si="231"/>
        <v/>
      </c>
      <c r="CP47" s="1755" t="str">
        <f t="shared" si="232"/>
        <v/>
      </c>
      <c r="CQ47" s="1755" t="str">
        <f t="shared" si="233"/>
        <v/>
      </c>
      <c r="CR47" s="1755" t="str">
        <f t="shared" si="234"/>
        <v/>
      </c>
      <c r="CS47" s="1755" t="str">
        <f t="shared" si="235"/>
        <v/>
      </c>
      <c r="CT47" s="1755" t="str">
        <f t="shared" si="236"/>
        <v/>
      </c>
      <c r="CU47" s="1755" t="str">
        <f t="shared" si="237"/>
        <v/>
      </c>
      <c r="CV47" s="1755" t="str">
        <f t="shared" si="238"/>
        <v/>
      </c>
      <c r="CW47" s="1755" t="str">
        <f t="shared" si="239"/>
        <v/>
      </c>
      <c r="CX47" s="1755" t="str">
        <f t="shared" si="240"/>
        <v/>
      </c>
      <c r="DE47" s="63"/>
      <c r="DF47" s="2658">
        <f t="shared" si="223"/>
        <v>0</v>
      </c>
      <c r="DG47" s="2655">
        <f t="shared" si="171"/>
        <v>0</v>
      </c>
      <c r="DH47" s="2655">
        <f t="shared" ref="DH47:DI47" si="263">IF(AND($B47&gt;0,AV47=""),1,IF(AV47&gt;$B47,1,0))</f>
        <v>0</v>
      </c>
      <c r="DI47" s="2655">
        <f t="shared" si="263"/>
        <v>0</v>
      </c>
      <c r="DJ47" s="2655">
        <f>IF(D47&lt;E47,1,0)</f>
        <v>0</v>
      </c>
      <c r="DK47" s="2655">
        <f>IF(F47&lt;G47,1,0)</f>
        <v>0</v>
      </c>
      <c r="DL47" s="2655">
        <f>IF(H47&lt;I47,1,0)</f>
        <v>0</v>
      </c>
      <c r="DM47" s="2655">
        <f>IF(J47&lt;K47,1,0)</f>
        <v>0</v>
      </c>
      <c r="DN47" s="2655">
        <f>IF(L47&lt;M47,1,0)</f>
        <v>0</v>
      </c>
      <c r="DO47" s="2655">
        <f t="shared" si="260"/>
        <v>0</v>
      </c>
      <c r="DP47" s="2655">
        <f t="shared" si="242"/>
        <v>0</v>
      </c>
      <c r="DQ47" s="2655">
        <f t="shared" si="243"/>
        <v>0</v>
      </c>
      <c r="DR47" s="2655">
        <f t="shared" si="244"/>
        <v>0</v>
      </c>
      <c r="DS47" s="2655">
        <f t="shared" si="245"/>
        <v>0</v>
      </c>
      <c r="DT47" s="2655">
        <f t="shared" si="246"/>
        <v>0</v>
      </c>
      <c r="DU47" s="2655">
        <f t="shared" si="247"/>
        <v>0</v>
      </c>
      <c r="DV47" s="2655">
        <f t="shared" si="248"/>
        <v>0</v>
      </c>
      <c r="DW47" s="2655">
        <f t="shared" si="249"/>
        <v>0</v>
      </c>
      <c r="DX47" s="2655">
        <f t="shared" si="250"/>
        <v>0</v>
      </c>
      <c r="DY47" s="2655">
        <f t="shared" si="251"/>
        <v>0</v>
      </c>
      <c r="DZ47" s="2655">
        <f t="shared" si="252"/>
        <v>0</v>
      </c>
      <c r="EA47" s="2655">
        <f t="shared" si="253"/>
        <v>0</v>
      </c>
      <c r="EB47" s="2655">
        <f t="shared" si="254"/>
        <v>0</v>
      </c>
      <c r="EC47" s="2655">
        <f t="shared" si="255"/>
        <v>0</v>
      </c>
    </row>
    <row r="48" spans="1:133" ht="14.25" customHeight="1" x14ac:dyDescent="0.25">
      <c r="A48" s="235" t="s">
        <v>1931</v>
      </c>
      <c r="B48" s="354">
        <f t="shared" ref="B48:C48" si="264">+P48+R48+T48+V48+X48+Z48+AB48+AD48+AF48+AH48+AJ48+AL48+AN48+AP48</f>
        <v>0</v>
      </c>
      <c r="C48" s="186">
        <f t="shared" si="264"/>
        <v>0</v>
      </c>
      <c r="D48" s="1828"/>
      <c r="E48" s="69"/>
      <c r="F48" s="85"/>
      <c r="G48" s="69"/>
      <c r="H48" s="85"/>
      <c r="I48" s="69"/>
      <c r="J48" s="85"/>
      <c r="K48" s="69"/>
      <c r="L48" s="85"/>
      <c r="M48" s="86"/>
      <c r="N48" s="1828"/>
      <c r="O48" s="69"/>
      <c r="P48" s="66"/>
      <c r="Q48" s="67"/>
      <c r="R48" s="66"/>
      <c r="S48" s="67"/>
      <c r="T48" s="66"/>
      <c r="U48" s="67"/>
      <c r="V48" s="66"/>
      <c r="W48" s="67"/>
      <c r="X48" s="66"/>
      <c r="Y48" s="67"/>
      <c r="Z48" s="66"/>
      <c r="AA48" s="67"/>
      <c r="AB48" s="66"/>
      <c r="AC48" s="67"/>
      <c r="AD48" s="66"/>
      <c r="AE48" s="67"/>
      <c r="AF48" s="66"/>
      <c r="AG48" s="67"/>
      <c r="AH48" s="66"/>
      <c r="AI48" s="67"/>
      <c r="AJ48" s="66"/>
      <c r="AK48" s="67"/>
      <c r="AL48" s="66"/>
      <c r="AM48" s="67"/>
      <c r="AN48" s="66"/>
      <c r="AO48" s="67"/>
      <c r="AP48" s="66"/>
      <c r="AQ48" s="68"/>
      <c r="AR48" s="1823"/>
      <c r="AS48" s="68"/>
      <c r="AT48" s="88"/>
      <c r="AU48" s="68"/>
      <c r="AV48" s="1823"/>
      <c r="AW48" s="87"/>
      <c r="AX48" s="1754" t="str">
        <f>$CA48&amp;CB48&amp;CC48&amp;$CD48&amp;CJ48&amp;CK48&amp;CL48&amp;CM48&amp;CN48&amp;CO48&amp;CP48&amp;CQ48&amp;CR48&amp;CS48&amp;CT48&amp;CU48&amp;CV48&amp;CW48&amp;CX48</f>
        <v/>
      </c>
      <c r="CA48" s="1755" t="str">
        <f t="shared" si="221"/>
        <v/>
      </c>
      <c r="CB48" s="1755" t="str">
        <f t="shared" si="153"/>
        <v/>
      </c>
      <c r="CC48" s="1755" t="str">
        <f t="shared" ref="CC48:CD48" si="265">IF(AND($B48&gt;0,AV48=""),"* No olvide ingresar la columna "&amp;AV$10&amp;""&amp;" *(Digite CERO si no tiene). ",IF(AV48&gt;$B48," *El Número de "&amp;AV$10&amp;""&amp;" no puede superar el Total Procesados. ",""))</f>
        <v/>
      </c>
      <c r="CD48" s="1755" t="str">
        <f t="shared" si="265"/>
        <v/>
      </c>
      <c r="CE48" s="2656"/>
      <c r="CF48" s="2656"/>
      <c r="CG48" s="1758"/>
      <c r="CH48" s="1758"/>
      <c r="CI48" s="1758"/>
      <c r="CJ48" s="2656"/>
      <c r="CK48" s="1755" t="str">
        <f t="shared" si="227"/>
        <v/>
      </c>
      <c r="CL48" s="1755" t="str">
        <f t="shared" si="228"/>
        <v/>
      </c>
      <c r="CM48" s="1755" t="str">
        <f t="shared" si="229"/>
        <v/>
      </c>
      <c r="CN48" s="1755" t="str">
        <f t="shared" si="230"/>
        <v/>
      </c>
      <c r="CO48" s="1755" t="str">
        <f t="shared" si="231"/>
        <v/>
      </c>
      <c r="CP48" s="1755" t="str">
        <f t="shared" si="232"/>
        <v/>
      </c>
      <c r="CQ48" s="1755" t="str">
        <f t="shared" si="233"/>
        <v/>
      </c>
      <c r="CR48" s="1755" t="str">
        <f t="shared" si="234"/>
        <v/>
      </c>
      <c r="CS48" s="1755" t="str">
        <f t="shared" si="235"/>
        <v/>
      </c>
      <c r="CT48" s="1755" t="str">
        <f t="shared" si="236"/>
        <v/>
      </c>
      <c r="CU48" s="1755" t="str">
        <f t="shared" si="237"/>
        <v/>
      </c>
      <c r="CV48" s="1755" t="str">
        <f t="shared" si="238"/>
        <v/>
      </c>
      <c r="CW48" s="1755" t="str">
        <f t="shared" si="239"/>
        <v/>
      </c>
      <c r="CX48" s="1755" t="str">
        <f t="shared" si="240"/>
        <v/>
      </c>
      <c r="DE48" s="63"/>
      <c r="DF48" s="2658">
        <f t="shared" si="223"/>
        <v>0</v>
      </c>
      <c r="DG48" s="2655">
        <f t="shared" si="171"/>
        <v>0</v>
      </c>
      <c r="DH48" s="2655">
        <f t="shared" ref="DH48:DI48" si="266">IF(AND($B48&gt;0,AV48=""),1,IF(AV48&gt;$B48,1,0))</f>
        <v>0</v>
      </c>
      <c r="DI48" s="2655">
        <f t="shared" si="266"/>
        <v>0</v>
      </c>
      <c r="DJ48" s="1758"/>
      <c r="DK48" s="1758"/>
      <c r="DL48" s="1758"/>
      <c r="DM48" s="1758"/>
      <c r="DN48" s="1758"/>
      <c r="DO48" s="1756"/>
      <c r="DP48" s="2655">
        <f t="shared" si="242"/>
        <v>0</v>
      </c>
      <c r="DQ48" s="2655">
        <f t="shared" si="243"/>
        <v>0</v>
      </c>
      <c r="DR48" s="2655">
        <f t="shared" si="244"/>
        <v>0</v>
      </c>
      <c r="DS48" s="2655">
        <f t="shared" si="245"/>
        <v>0</v>
      </c>
      <c r="DT48" s="2655">
        <f t="shared" si="246"/>
        <v>0</v>
      </c>
      <c r="DU48" s="2655">
        <f t="shared" si="247"/>
        <v>0</v>
      </c>
      <c r="DV48" s="2655">
        <f t="shared" si="248"/>
        <v>0</v>
      </c>
      <c r="DW48" s="2655">
        <f t="shared" si="249"/>
        <v>0</v>
      </c>
      <c r="DX48" s="2655">
        <f t="shared" si="250"/>
        <v>0</v>
      </c>
      <c r="DY48" s="2655">
        <f t="shared" si="251"/>
        <v>0</v>
      </c>
      <c r="DZ48" s="2655">
        <f t="shared" si="252"/>
        <v>0</v>
      </c>
      <c r="EA48" s="2655">
        <f t="shared" si="253"/>
        <v>0</v>
      </c>
      <c r="EB48" s="2655">
        <f t="shared" si="254"/>
        <v>0</v>
      </c>
      <c r="EC48" s="2655">
        <f t="shared" si="255"/>
        <v>0</v>
      </c>
    </row>
    <row r="49" spans="1:133" ht="14.25" customHeight="1" x14ac:dyDescent="0.25">
      <c r="A49" s="154" t="s">
        <v>1932</v>
      </c>
      <c r="B49" s="354">
        <f t="shared" ref="B49:C49" si="267">+P49+R49+T49+V49+X49+Z49+AB49+AD49+AF49+AH49</f>
        <v>0</v>
      </c>
      <c r="C49" s="186">
        <f t="shared" si="267"/>
        <v>0</v>
      </c>
      <c r="D49" s="1828"/>
      <c r="E49" s="69"/>
      <c r="F49" s="85"/>
      <c r="G49" s="69"/>
      <c r="H49" s="85"/>
      <c r="I49" s="69"/>
      <c r="J49" s="85"/>
      <c r="K49" s="69"/>
      <c r="L49" s="85"/>
      <c r="M49" s="86"/>
      <c r="N49" s="1828"/>
      <c r="O49" s="69"/>
      <c r="P49" s="66"/>
      <c r="Q49" s="67"/>
      <c r="R49" s="66"/>
      <c r="S49" s="67"/>
      <c r="T49" s="66"/>
      <c r="U49" s="67"/>
      <c r="V49" s="66"/>
      <c r="W49" s="67"/>
      <c r="X49" s="66"/>
      <c r="Y49" s="67"/>
      <c r="Z49" s="66"/>
      <c r="AA49" s="67"/>
      <c r="AB49" s="66"/>
      <c r="AC49" s="67"/>
      <c r="AD49" s="66"/>
      <c r="AE49" s="67"/>
      <c r="AF49" s="66"/>
      <c r="AG49" s="67"/>
      <c r="AH49" s="66"/>
      <c r="AI49" s="67"/>
      <c r="AJ49" s="85"/>
      <c r="AK49" s="69"/>
      <c r="AL49" s="85"/>
      <c r="AM49" s="69"/>
      <c r="AN49" s="85"/>
      <c r="AO49" s="69"/>
      <c r="AP49" s="85"/>
      <c r="AQ49" s="104"/>
      <c r="AR49" s="1823"/>
      <c r="AS49" s="68"/>
      <c r="AT49" s="88"/>
      <c r="AU49" s="68"/>
      <c r="AV49" s="1823"/>
      <c r="AW49" s="87"/>
      <c r="AX49" s="1754" t="str">
        <f>$CA49&amp;CB49&amp;CC49&amp;$CD49&amp;CK49&amp;CL49&amp;CM49&amp;CN49&amp;CO49&amp;CP49&amp;CQ49&amp;CR49&amp;CS49&amp;CT49</f>
        <v/>
      </c>
      <c r="CA49" s="1755" t="str">
        <f t="shared" si="221"/>
        <v/>
      </c>
      <c r="CB49" s="1755" t="str">
        <f t="shared" si="153"/>
        <v/>
      </c>
      <c r="CC49" s="1755" t="str">
        <f t="shared" ref="CC49:CD49" si="268">IF(AND($B49&gt;0,AV49=""),"* No olvide ingresar la columna "&amp;AV$10&amp;""&amp;" *(Digite CERO si no tiene). ",IF(AV49&gt;$B49," *El Número de "&amp;AV$10&amp;""&amp;" no puede superar el Total Procesados. ",""))</f>
        <v/>
      </c>
      <c r="CD49" s="1755" t="str">
        <f t="shared" si="268"/>
        <v/>
      </c>
      <c r="CE49" s="2656"/>
      <c r="CF49" s="2656"/>
      <c r="CG49" s="1758"/>
      <c r="CH49" s="1758"/>
      <c r="CI49" s="1758"/>
      <c r="CJ49" s="2656"/>
      <c r="CK49" s="1755" t="str">
        <f t="shared" si="227"/>
        <v/>
      </c>
      <c r="CL49" s="1755" t="str">
        <f t="shared" si="228"/>
        <v/>
      </c>
      <c r="CM49" s="1755" t="str">
        <f t="shared" si="229"/>
        <v/>
      </c>
      <c r="CN49" s="1755" t="str">
        <f t="shared" si="230"/>
        <v/>
      </c>
      <c r="CO49" s="1755" t="str">
        <f t="shared" si="231"/>
        <v/>
      </c>
      <c r="CP49" s="1755" t="str">
        <f t="shared" si="232"/>
        <v/>
      </c>
      <c r="CQ49" s="1755" t="str">
        <f t="shared" si="233"/>
        <v/>
      </c>
      <c r="CR49" s="1755" t="str">
        <f t="shared" si="234"/>
        <v/>
      </c>
      <c r="CS49" s="1755" t="str">
        <f t="shared" si="235"/>
        <v/>
      </c>
      <c r="CT49" s="1755" t="str">
        <f t="shared" si="236"/>
        <v/>
      </c>
      <c r="CU49" s="1756"/>
      <c r="CV49" s="1756"/>
      <c r="CW49" s="1756"/>
      <c r="CX49" s="1756"/>
      <c r="DE49" s="63"/>
      <c r="DF49" s="2658">
        <f t="shared" si="223"/>
        <v>0</v>
      </c>
      <c r="DG49" s="2655">
        <f t="shared" si="171"/>
        <v>0</v>
      </c>
      <c r="DH49" s="2655">
        <f t="shared" ref="DH49:DI49" si="269">IF(AND($B49&gt;0,AV49=""),1,IF(AV49&gt;$B49,1,0))</f>
        <v>0</v>
      </c>
      <c r="DI49" s="2655">
        <f t="shared" si="269"/>
        <v>0</v>
      </c>
      <c r="DJ49" s="1758"/>
      <c r="DK49" s="1758"/>
      <c r="DL49" s="1758"/>
      <c r="DM49" s="1758"/>
      <c r="DN49" s="1758"/>
      <c r="DO49" s="1756"/>
      <c r="DP49" s="2655">
        <f t="shared" si="242"/>
        <v>0</v>
      </c>
      <c r="DQ49" s="2655">
        <f t="shared" si="243"/>
        <v>0</v>
      </c>
      <c r="DR49" s="2655">
        <f t="shared" si="244"/>
        <v>0</v>
      </c>
      <c r="DS49" s="2655">
        <f t="shared" si="245"/>
        <v>0</v>
      </c>
      <c r="DT49" s="2655">
        <f t="shared" si="246"/>
        <v>0</v>
      </c>
      <c r="DU49" s="2655">
        <f t="shared" si="247"/>
        <v>0</v>
      </c>
      <c r="DV49" s="2655">
        <f t="shared" si="248"/>
        <v>0</v>
      </c>
      <c r="DW49" s="2655">
        <f t="shared" si="249"/>
        <v>0</v>
      </c>
      <c r="DX49" s="2655">
        <f t="shared" si="250"/>
        <v>0</v>
      </c>
      <c r="DY49" s="2655">
        <f t="shared" si="251"/>
        <v>0</v>
      </c>
      <c r="DZ49" s="1756"/>
      <c r="EA49" s="1756"/>
      <c r="EB49" s="1756"/>
      <c r="EC49" s="1756"/>
    </row>
    <row r="50" spans="1:133" ht="14.25" customHeight="1" x14ac:dyDescent="0.25">
      <c r="A50" s="154" t="s">
        <v>1933</v>
      </c>
      <c r="B50" s="354">
        <f t="shared" ref="B50:C50" si="270">+D50+F50+H50+J50+L50+N50+P50+R50+T50+V50+X50+Z50+AB50+AD50+AF50+AH50+AJ50+AL50+AN50+AP50</f>
        <v>0</v>
      </c>
      <c r="C50" s="186">
        <f t="shared" si="270"/>
        <v>0</v>
      </c>
      <c r="D50" s="1823"/>
      <c r="E50" s="67"/>
      <c r="F50" s="66"/>
      <c r="G50" s="67"/>
      <c r="H50" s="66"/>
      <c r="I50" s="87"/>
      <c r="J50" s="1823"/>
      <c r="K50" s="1823"/>
      <c r="L50" s="66"/>
      <c r="M50" s="87"/>
      <c r="N50" s="1823"/>
      <c r="O50" s="67"/>
      <c r="P50" s="66"/>
      <c r="Q50" s="67"/>
      <c r="R50" s="66"/>
      <c r="S50" s="67"/>
      <c r="T50" s="66"/>
      <c r="U50" s="67"/>
      <c r="V50" s="66"/>
      <c r="W50" s="67"/>
      <c r="X50" s="66"/>
      <c r="Y50" s="67"/>
      <c r="Z50" s="66"/>
      <c r="AA50" s="67"/>
      <c r="AB50" s="66"/>
      <c r="AC50" s="67"/>
      <c r="AD50" s="66"/>
      <c r="AE50" s="67"/>
      <c r="AF50" s="66"/>
      <c r="AG50" s="67"/>
      <c r="AH50" s="66"/>
      <c r="AI50" s="67"/>
      <c r="AJ50" s="66"/>
      <c r="AK50" s="67"/>
      <c r="AL50" s="66"/>
      <c r="AM50" s="67"/>
      <c r="AN50" s="66"/>
      <c r="AO50" s="67"/>
      <c r="AP50" s="66"/>
      <c r="AQ50" s="68"/>
      <c r="AR50" s="1823"/>
      <c r="AS50" s="68"/>
      <c r="AT50" s="88"/>
      <c r="AU50" s="68"/>
      <c r="AV50" s="1823"/>
      <c r="AW50" s="87"/>
      <c r="AX50" s="1754" t="str">
        <f t="shared" ref="AX50:AX52" si="271">$CA50&amp;CB50&amp;CC50&amp;$CD50&amp;CJ50&amp;CK50&amp;CL50&amp;CM50&amp;CN50&amp;CO50&amp;CP50&amp;CQ50&amp;CR50&amp;CS50&amp;CT50&amp;CU50&amp;CV50&amp;CW50&amp;CX50&amp;CE50&amp;CF50&amp;CG50&amp;CH50&amp;CI50</f>
        <v/>
      </c>
      <c r="CA50" s="1755" t="str">
        <f t="shared" si="221"/>
        <v/>
      </c>
      <c r="CB50" s="1755" t="str">
        <f t="shared" si="153"/>
        <v/>
      </c>
      <c r="CC50" s="1755" t="str">
        <f t="shared" ref="CC50:CD50" si="272">IF(AND($B50&gt;0,AV50=""),"* No olvide ingresar la columna "&amp;AV$10&amp;""&amp;" *(Digite CERO si no tiene). ",IF(AV50&gt;$B50," *El Número de "&amp;AV$10&amp;""&amp;" no puede superar el Total Procesados. ",""))</f>
        <v/>
      </c>
      <c r="CD50" s="1755" t="str">
        <f t="shared" si="272"/>
        <v/>
      </c>
      <c r="CE50" s="1755" t="str">
        <f t="shared" ref="CE50:CE52" si="273">IF(D50&lt;E50,CONCATENATE("* El total de Procesados debe ser mayor o igual al total de Reactivos en el grupo de edad ",$D$11),"")</f>
        <v/>
      </c>
      <c r="CF50" s="1755" t="str">
        <f t="shared" ref="CF50:CF52" si="274">IF(F50&lt;G50,CONCATENATE("* El total de Procesados debe ser mayor o igual al total de Reactivos en el grupo de edad ",$F$11),"")</f>
        <v/>
      </c>
      <c r="CG50" s="1755" t="str">
        <f t="shared" ref="CG50:CG52" si="275">IF(H50&lt;I50,CONCATENATE("* El total de Procesados debe ser mayor o igual al total de Reactivos en el grupo de edad ",$H$11),"")</f>
        <v/>
      </c>
      <c r="CH50" s="1755" t="str">
        <f t="shared" ref="CH50:CH52" si="276">IF(J50&lt;K50,CONCATENATE("* El total de Procesados debe ser mayor o igual al total de Reactivos en el grupo de edad ",$J$11),"")</f>
        <v/>
      </c>
      <c r="CI50" s="1755" t="str">
        <f t="shared" ref="CI50:CI52" si="277">IF(L50&lt;M50,CONCATENATE("* El total de Procesados debe ser mayor o igual al total de Reactivos en el grupo de edad ",$L$11),"")</f>
        <v/>
      </c>
      <c r="CJ50" s="1755" t="str">
        <f t="shared" ref="CJ50:CJ52" si="278">IF(N50&lt;O50,CONCATENATE("* El total de Procesados debe ser mayor o igual al total de Reactivos en el grupo de edad ",$N$11),"")</f>
        <v/>
      </c>
      <c r="CK50" s="1755" t="str">
        <f t="shared" si="227"/>
        <v/>
      </c>
      <c r="CL50" s="1755" t="str">
        <f t="shared" si="228"/>
        <v/>
      </c>
      <c r="CM50" s="1755" t="str">
        <f t="shared" si="229"/>
        <v/>
      </c>
      <c r="CN50" s="1755" t="str">
        <f t="shared" si="230"/>
        <v/>
      </c>
      <c r="CO50" s="1755" t="str">
        <f t="shared" si="231"/>
        <v/>
      </c>
      <c r="CP50" s="1755" t="str">
        <f t="shared" si="232"/>
        <v/>
      </c>
      <c r="CQ50" s="1755" t="str">
        <f t="shared" si="233"/>
        <v/>
      </c>
      <c r="CR50" s="1755" t="str">
        <f t="shared" si="234"/>
        <v/>
      </c>
      <c r="CS50" s="1755" t="str">
        <f t="shared" si="235"/>
        <v/>
      </c>
      <c r="CT50" s="1755" t="str">
        <f t="shared" si="236"/>
        <v/>
      </c>
      <c r="CU50" s="1755" t="str">
        <f t="shared" ref="CU50:CU52" si="279">IF(AJ50&lt;AK50,CONCATENATE("* El total de Procesados debe ser mayor o igual al total de Reactivos en el grupo de edad ",$AJ$11),"")</f>
        <v/>
      </c>
      <c r="CV50" s="1755" t="str">
        <f t="shared" ref="CV50:CV52" si="280">IF(AL50&lt;AM50,CONCATENATE("* El total de Procesados debe ser mayor o igual al total de Reactivos en el grupo de edad ",$AL$11),"")</f>
        <v/>
      </c>
      <c r="CW50" s="1755" t="str">
        <f t="shared" ref="CW50:CW52" si="281">IF(AN50&lt;AO50,CONCATENATE("* El total de Procesados debe ser mayor o igual al total de Reactivos en el grupo de edad ",$AN$11),"")</f>
        <v/>
      </c>
      <c r="CX50" s="1755" t="str">
        <f t="shared" ref="CX50:CX52" si="282">IF(AP50&lt;AQ50,CONCATENATE("* El total de Procesados debe ser mayor o igual al total de Reactivos en el grupo de edad ",$AP$11),"")</f>
        <v/>
      </c>
      <c r="DE50" s="63"/>
      <c r="DF50" s="2658">
        <f t="shared" si="223"/>
        <v>0</v>
      </c>
      <c r="DG50" s="2655">
        <f t="shared" si="171"/>
        <v>0</v>
      </c>
      <c r="DH50" s="2655">
        <f t="shared" ref="DH50:DI50" si="283">IF(AND($B50&gt;0,AV50=""),1,IF(AV50&gt;$B50,1,0))</f>
        <v>0</v>
      </c>
      <c r="DI50" s="2655">
        <f t="shared" si="283"/>
        <v>0</v>
      </c>
      <c r="DJ50" s="2655">
        <f t="shared" ref="DJ50:DJ52" si="284">IF(D50&lt;E50,1,0)</f>
        <v>0</v>
      </c>
      <c r="DK50" s="2655">
        <f t="shared" ref="DK50:DK52" si="285">IF(F50&lt;G50,1,0)</f>
        <v>0</v>
      </c>
      <c r="DL50" s="2655">
        <f t="shared" ref="DL50:DL52" si="286">IF(H50&lt;I50,1,0)</f>
        <v>0</v>
      </c>
      <c r="DM50" s="2655">
        <f t="shared" ref="DM50:DM52" si="287">IF(J50&lt;K50,1,0)</f>
        <v>0</v>
      </c>
      <c r="DN50" s="2655">
        <f t="shared" ref="DN50:DN52" si="288">IF(L50&lt;M50,1,0)</f>
        <v>0</v>
      </c>
      <c r="DO50" s="2655">
        <f t="shared" ref="DO50:DO52" si="289">IF(N50&lt;O50,1,0)</f>
        <v>0</v>
      </c>
      <c r="DP50" s="2655">
        <f t="shared" si="242"/>
        <v>0</v>
      </c>
      <c r="DQ50" s="2655">
        <f t="shared" si="243"/>
        <v>0</v>
      </c>
      <c r="DR50" s="2655">
        <f t="shared" si="244"/>
        <v>0</v>
      </c>
      <c r="DS50" s="2655">
        <f t="shared" si="245"/>
        <v>0</v>
      </c>
      <c r="DT50" s="2655">
        <f t="shared" si="246"/>
        <v>0</v>
      </c>
      <c r="DU50" s="2655">
        <f t="shared" si="247"/>
        <v>0</v>
      </c>
      <c r="DV50" s="2655">
        <f t="shared" si="248"/>
        <v>0</v>
      </c>
      <c r="DW50" s="2655">
        <f t="shared" si="249"/>
        <v>0</v>
      </c>
      <c r="DX50" s="2655">
        <f t="shared" si="250"/>
        <v>0</v>
      </c>
      <c r="DY50" s="2655">
        <f t="shared" si="251"/>
        <v>0</v>
      </c>
      <c r="DZ50" s="2655">
        <f t="shared" ref="DZ50:DZ52" si="290">IF(AJ50&lt;AK50,1,0)</f>
        <v>0</v>
      </c>
      <c r="EA50" s="2655">
        <f t="shared" ref="EA50:EA52" si="291">IF(AL50&lt;AM50,1,0)</f>
        <v>0</v>
      </c>
      <c r="EB50" s="2655">
        <f t="shared" ref="EB50:EB52" si="292">IF(AN50&lt;AO50,1,0)</f>
        <v>0</v>
      </c>
      <c r="EC50" s="2655">
        <f t="shared" ref="EC50:EC52" si="293">IF(AP50&lt;AQ50,1,0)</f>
        <v>0</v>
      </c>
    </row>
    <row r="51" spans="1:133" ht="14.25" customHeight="1" x14ac:dyDescent="0.25">
      <c r="A51" s="154" t="s">
        <v>1934</v>
      </c>
      <c r="B51" s="354">
        <f t="shared" ref="B51:C51" si="294">+D51+F51+H51+J51+L51+N51+P51+R51+T51+V51+X51+Z51+AB51+AD51+AF51+AH51+AJ51+AL51+AN51+AP51</f>
        <v>0</v>
      </c>
      <c r="C51" s="186">
        <f t="shared" si="294"/>
        <v>0</v>
      </c>
      <c r="D51" s="1823"/>
      <c r="E51" s="67"/>
      <c r="F51" s="66"/>
      <c r="G51" s="67"/>
      <c r="H51" s="66"/>
      <c r="I51" s="87"/>
      <c r="J51" s="1823"/>
      <c r="K51" s="1823"/>
      <c r="L51" s="66"/>
      <c r="M51" s="87"/>
      <c r="N51" s="1823"/>
      <c r="O51" s="67"/>
      <c r="P51" s="66"/>
      <c r="Q51" s="67"/>
      <c r="R51" s="66"/>
      <c r="S51" s="67"/>
      <c r="T51" s="66"/>
      <c r="U51" s="67"/>
      <c r="V51" s="66"/>
      <c r="W51" s="67"/>
      <c r="X51" s="66"/>
      <c r="Y51" s="67"/>
      <c r="Z51" s="66"/>
      <c r="AA51" s="67"/>
      <c r="AB51" s="66"/>
      <c r="AC51" s="67"/>
      <c r="AD51" s="66"/>
      <c r="AE51" s="67"/>
      <c r="AF51" s="66"/>
      <c r="AG51" s="67"/>
      <c r="AH51" s="66"/>
      <c r="AI51" s="67"/>
      <c r="AJ51" s="66"/>
      <c r="AK51" s="67"/>
      <c r="AL51" s="66"/>
      <c r="AM51" s="67"/>
      <c r="AN51" s="66"/>
      <c r="AO51" s="67"/>
      <c r="AP51" s="66"/>
      <c r="AQ51" s="68"/>
      <c r="AR51" s="1823"/>
      <c r="AS51" s="68"/>
      <c r="AT51" s="88"/>
      <c r="AU51" s="68"/>
      <c r="AV51" s="1823"/>
      <c r="AW51" s="87"/>
      <c r="AX51" s="1754" t="str">
        <f t="shared" si="271"/>
        <v/>
      </c>
      <c r="CA51" s="1755" t="str">
        <f t="shared" si="221"/>
        <v/>
      </c>
      <c r="CB51" s="1755" t="str">
        <f t="shared" si="153"/>
        <v/>
      </c>
      <c r="CC51" s="1755" t="str">
        <f t="shared" ref="CC51:CD51" si="295">IF(AND($B51&gt;0,AV51=""),"* No olvide ingresar la columna "&amp;AV$10&amp;""&amp;" *(Digite CERO si no tiene). ",IF(AV51&gt;$B51," *El Número de "&amp;AV$10&amp;""&amp;" no puede superar el Total Procesados. ",""))</f>
        <v/>
      </c>
      <c r="CD51" s="1755" t="str">
        <f t="shared" si="295"/>
        <v/>
      </c>
      <c r="CE51" s="1755" t="str">
        <f t="shared" si="273"/>
        <v/>
      </c>
      <c r="CF51" s="1755" t="str">
        <f t="shared" si="274"/>
        <v/>
      </c>
      <c r="CG51" s="1755" t="str">
        <f t="shared" si="275"/>
        <v/>
      </c>
      <c r="CH51" s="1755" t="str">
        <f t="shared" si="276"/>
        <v/>
      </c>
      <c r="CI51" s="1755" t="str">
        <f t="shared" si="277"/>
        <v/>
      </c>
      <c r="CJ51" s="1755" t="str">
        <f t="shared" si="278"/>
        <v/>
      </c>
      <c r="CK51" s="1755" t="str">
        <f t="shared" si="227"/>
        <v/>
      </c>
      <c r="CL51" s="1755" t="str">
        <f t="shared" si="228"/>
        <v/>
      </c>
      <c r="CM51" s="1755" t="str">
        <f t="shared" si="229"/>
        <v/>
      </c>
      <c r="CN51" s="1755" t="str">
        <f t="shared" si="230"/>
        <v/>
      </c>
      <c r="CO51" s="1755" t="str">
        <f t="shared" si="231"/>
        <v/>
      </c>
      <c r="CP51" s="1755" t="str">
        <f t="shared" si="232"/>
        <v/>
      </c>
      <c r="CQ51" s="1755" t="str">
        <f t="shared" si="233"/>
        <v/>
      </c>
      <c r="CR51" s="1755" t="str">
        <f t="shared" si="234"/>
        <v/>
      </c>
      <c r="CS51" s="1755" t="str">
        <f t="shared" si="235"/>
        <v/>
      </c>
      <c r="CT51" s="1755" t="str">
        <f t="shared" si="236"/>
        <v/>
      </c>
      <c r="CU51" s="1755" t="str">
        <f t="shared" si="279"/>
        <v/>
      </c>
      <c r="CV51" s="1755" t="str">
        <f t="shared" si="280"/>
        <v/>
      </c>
      <c r="CW51" s="1755" t="str">
        <f t="shared" si="281"/>
        <v/>
      </c>
      <c r="CX51" s="1755" t="str">
        <f t="shared" si="282"/>
        <v/>
      </c>
      <c r="DE51" s="63"/>
      <c r="DF51" s="2658">
        <f t="shared" si="223"/>
        <v>0</v>
      </c>
      <c r="DG51" s="2655">
        <f t="shared" si="171"/>
        <v>0</v>
      </c>
      <c r="DH51" s="2655">
        <f t="shared" ref="DH51:DI51" si="296">IF(AND($B51&gt;0,AV51=""),1,IF(AV51&gt;$B51,1,0))</f>
        <v>0</v>
      </c>
      <c r="DI51" s="2655">
        <f t="shared" si="296"/>
        <v>0</v>
      </c>
      <c r="DJ51" s="2655">
        <f t="shared" si="284"/>
        <v>0</v>
      </c>
      <c r="DK51" s="2655">
        <f t="shared" si="285"/>
        <v>0</v>
      </c>
      <c r="DL51" s="2655">
        <f t="shared" si="286"/>
        <v>0</v>
      </c>
      <c r="DM51" s="2655">
        <f t="shared" si="287"/>
        <v>0</v>
      </c>
      <c r="DN51" s="2655">
        <f t="shared" si="288"/>
        <v>0</v>
      </c>
      <c r="DO51" s="2655">
        <f t="shared" si="289"/>
        <v>0</v>
      </c>
      <c r="DP51" s="2655">
        <f t="shared" si="242"/>
        <v>0</v>
      </c>
      <c r="DQ51" s="2655">
        <f t="shared" si="243"/>
        <v>0</v>
      </c>
      <c r="DR51" s="2655">
        <f t="shared" si="244"/>
        <v>0</v>
      </c>
      <c r="DS51" s="2655">
        <f t="shared" si="245"/>
        <v>0</v>
      </c>
      <c r="DT51" s="2655">
        <f t="shared" si="246"/>
        <v>0</v>
      </c>
      <c r="DU51" s="2655">
        <f t="shared" si="247"/>
        <v>0</v>
      </c>
      <c r="DV51" s="2655">
        <f t="shared" si="248"/>
        <v>0</v>
      </c>
      <c r="DW51" s="2655">
        <f t="shared" si="249"/>
        <v>0</v>
      </c>
      <c r="DX51" s="2655">
        <f t="shared" si="250"/>
        <v>0</v>
      </c>
      <c r="DY51" s="2655">
        <f t="shared" si="251"/>
        <v>0</v>
      </c>
      <c r="DZ51" s="2655">
        <f t="shared" si="290"/>
        <v>0</v>
      </c>
      <c r="EA51" s="2655">
        <f t="shared" si="291"/>
        <v>0</v>
      </c>
      <c r="EB51" s="2655">
        <f t="shared" si="292"/>
        <v>0</v>
      </c>
      <c r="EC51" s="2655">
        <f t="shared" si="293"/>
        <v>0</v>
      </c>
    </row>
    <row r="52" spans="1:133" ht="14.25" customHeight="1" x14ac:dyDescent="0.25">
      <c r="A52" s="1073" t="s">
        <v>1935</v>
      </c>
      <c r="B52" s="135">
        <f t="shared" ref="B52:C52" si="297">+D52+F52+H52+J52+L52+N52+P52+R52+T52+V52+X52+Z52+AB52+AD52+AF52+AH52+AJ52+AL52+AN52+AP52</f>
        <v>0</v>
      </c>
      <c r="C52" s="1849">
        <f t="shared" si="297"/>
        <v>0</v>
      </c>
      <c r="D52" s="1762"/>
      <c r="E52" s="37"/>
      <c r="F52" s="41"/>
      <c r="G52" s="37"/>
      <c r="H52" s="41"/>
      <c r="I52" s="92"/>
      <c r="J52" s="1762"/>
      <c r="K52" s="1762"/>
      <c r="L52" s="41"/>
      <c r="M52" s="92"/>
      <c r="N52" s="1762"/>
      <c r="O52" s="37"/>
      <c r="P52" s="41"/>
      <c r="Q52" s="37"/>
      <c r="R52" s="41"/>
      <c r="S52" s="37"/>
      <c r="T52" s="41"/>
      <c r="U52" s="37"/>
      <c r="V52" s="41"/>
      <c r="W52" s="37"/>
      <c r="X52" s="41"/>
      <c r="Y52" s="37"/>
      <c r="Z52" s="41"/>
      <c r="AA52" s="37"/>
      <c r="AB52" s="41"/>
      <c r="AC52" s="37"/>
      <c r="AD52" s="41"/>
      <c r="AE52" s="37"/>
      <c r="AF52" s="41"/>
      <c r="AG52" s="37"/>
      <c r="AH52" s="41"/>
      <c r="AI52" s="37"/>
      <c r="AJ52" s="41"/>
      <c r="AK52" s="37"/>
      <c r="AL52" s="41"/>
      <c r="AM52" s="37"/>
      <c r="AN52" s="41"/>
      <c r="AO52" s="37"/>
      <c r="AP52" s="41"/>
      <c r="AQ52" s="55"/>
      <c r="AR52" s="1762"/>
      <c r="AS52" s="55"/>
      <c r="AT52" s="40"/>
      <c r="AU52" s="55"/>
      <c r="AV52" s="1762"/>
      <c r="AW52" s="92"/>
      <c r="AX52" s="1754" t="str">
        <f t="shared" si="271"/>
        <v/>
      </c>
      <c r="CA52" s="1755" t="str">
        <f t="shared" si="221"/>
        <v/>
      </c>
      <c r="CB52" s="1755" t="str">
        <f t="shared" si="153"/>
        <v/>
      </c>
      <c r="CC52" s="1755" t="str">
        <f t="shared" ref="CC52:CD52" si="298">IF(AND($B52&gt;0,AV52=""),"* No olvide ingresar la columna "&amp;AV$10&amp;""&amp;" *(Digite CERO si no tiene). ",IF(AV52&gt;$B52," *El Número de "&amp;AV$10&amp;""&amp;" no puede superar el Total Procesados. ",""))</f>
        <v/>
      </c>
      <c r="CD52" s="1755" t="str">
        <f t="shared" si="298"/>
        <v/>
      </c>
      <c r="CE52" s="1755" t="str">
        <f t="shared" si="273"/>
        <v/>
      </c>
      <c r="CF52" s="1755" t="str">
        <f t="shared" si="274"/>
        <v/>
      </c>
      <c r="CG52" s="1755" t="str">
        <f t="shared" si="275"/>
        <v/>
      </c>
      <c r="CH52" s="1755" t="str">
        <f t="shared" si="276"/>
        <v/>
      </c>
      <c r="CI52" s="1755" t="str">
        <f t="shared" si="277"/>
        <v/>
      </c>
      <c r="CJ52" s="1755" t="str">
        <f t="shared" si="278"/>
        <v/>
      </c>
      <c r="CK52" s="1755" t="str">
        <f t="shared" si="227"/>
        <v/>
      </c>
      <c r="CL52" s="1755" t="str">
        <f t="shared" si="228"/>
        <v/>
      </c>
      <c r="CM52" s="1755" t="str">
        <f t="shared" si="229"/>
        <v/>
      </c>
      <c r="CN52" s="1755" t="str">
        <f t="shared" si="230"/>
        <v/>
      </c>
      <c r="CO52" s="1755" t="str">
        <f t="shared" si="231"/>
        <v/>
      </c>
      <c r="CP52" s="1755" t="str">
        <f t="shared" si="232"/>
        <v/>
      </c>
      <c r="CQ52" s="1755" t="str">
        <f t="shared" si="233"/>
        <v/>
      </c>
      <c r="CR52" s="1755" t="str">
        <f t="shared" si="234"/>
        <v/>
      </c>
      <c r="CS52" s="1755" t="str">
        <f t="shared" si="235"/>
        <v/>
      </c>
      <c r="CT52" s="1755" t="str">
        <f t="shared" si="236"/>
        <v/>
      </c>
      <c r="CU52" s="1755" t="str">
        <f t="shared" si="279"/>
        <v/>
      </c>
      <c r="CV52" s="1755" t="str">
        <f t="shared" si="280"/>
        <v/>
      </c>
      <c r="CW52" s="1755" t="str">
        <f t="shared" si="281"/>
        <v/>
      </c>
      <c r="CX52" s="1755" t="str">
        <f t="shared" si="282"/>
        <v/>
      </c>
      <c r="DE52" s="63"/>
      <c r="DF52" s="2658">
        <f t="shared" si="223"/>
        <v>0</v>
      </c>
      <c r="DG52" s="2655">
        <f t="shared" si="171"/>
        <v>0</v>
      </c>
      <c r="DH52" s="2655">
        <f t="shared" ref="DH52:DI52" si="299">IF(AND($B52&gt;0,AV52=""),1,IF(AV52&gt;$B52,1,0))</f>
        <v>0</v>
      </c>
      <c r="DI52" s="2655">
        <f t="shared" si="299"/>
        <v>0</v>
      </c>
      <c r="DJ52" s="2655">
        <f t="shared" si="284"/>
        <v>0</v>
      </c>
      <c r="DK52" s="2655">
        <f t="shared" si="285"/>
        <v>0</v>
      </c>
      <c r="DL52" s="2655">
        <f t="shared" si="286"/>
        <v>0</v>
      </c>
      <c r="DM52" s="2655">
        <f t="shared" si="287"/>
        <v>0</v>
      </c>
      <c r="DN52" s="2655">
        <f t="shared" si="288"/>
        <v>0</v>
      </c>
      <c r="DO52" s="2655">
        <f t="shared" si="289"/>
        <v>0</v>
      </c>
      <c r="DP52" s="2655">
        <f t="shared" si="242"/>
        <v>0</v>
      </c>
      <c r="DQ52" s="2655">
        <f t="shared" si="243"/>
        <v>0</v>
      </c>
      <c r="DR52" s="2655">
        <f t="shared" si="244"/>
        <v>0</v>
      </c>
      <c r="DS52" s="2655">
        <f t="shared" si="245"/>
        <v>0</v>
      </c>
      <c r="DT52" s="2655">
        <f t="shared" si="246"/>
        <v>0</v>
      </c>
      <c r="DU52" s="2655">
        <f t="shared" si="247"/>
        <v>0</v>
      </c>
      <c r="DV52" s="2655">
        <f t="shared" si="248"/>
        <v>0</v>
      </c>
      <c r="DW52" s="2655">
        <f t="shared" si="249"/>
        <v>0</v>
      </c>
      <c r="DX52" s="2655">
        <f t="shared" si="250"/>
        <v>0</v>
      </c>
      <c r="DY52" s="2655">
        <f t="shared" si="251"/>
        <v>0</v>
      </c>
      <c r="DZ52" s="2655">
        <f t="shared" si="290"/>
        <v>0</v>
      </c>
      <c r="EA52" s="2655">
        <f t="shared" si="291"/>
        <v>0</v>
      </c>
      <c r="EB52" s="2655">
        <f t="shared" si="292"/>
        <v>0</v>
      </c>
      <c r="EC52" s="2655">
        <f t="shared" si="293"/>
        <v>0</v>
      </c>
    </row>
    <row r="53" spans="1:133" ht="18" customHeight="1" x14ac:dyDescent="0.25">
      <c r="A53" s="2657" t="s">
        <v>1937</v>
      </c>
      <c r="B53" s="2657"/>
      <c r="C53" s="2657"/>
      <c r="D53" s="2657"/>
      <c r="E53" s="2657"/>
      <c r="F53" s="2657"/>
      <c r="G53" s="2657"/>
      <c r="H53" s="2657"/>
      <c r="I53" s="2657"/>
      <c r="J53" s="2657"/>
      <c r="K53" s="2657"/>
      <c r="L53" s="2657"/>
      <c r="M53" s="2657"/>
      <c r="N53" s="2657"/>
      <c r="O53" s="2657"/>
      <c r="P53" s="2657"/>
      <c r="Q53" s="2657"/>
      <c r="R53" s="2657"/>
      <c r="S53" s="2657"/>
      <c r="T53" s="2657"/>
      <c r="U53" s="2657"/>
      <c r="V53" s="2657"/>
      <c r="W53" s="2657"/>
      <c r="X53" s="2657"/>
      <c r="Y53" s="2657"/>
      <c r="Z53" s="2657"/>
      <c r="AA53" s="2657"/>
      <c r="AB53" s="2657"/>
      <c r="AC53" s="2657"/>
      <c r="AD53" s="2657"/>
      <c r="AE53" s="2657"/>
      <c r="AF53" s="2657"/>
      <c r="AG53" s="2657"/>
      <c r="AH53" s="2657"/>
      <c r="AI53" s="2657"/>
      <c r="AJ53" s="2657"/>
      <c r="AK53" s="2657"/>
      <c r="AL53" s="2657"/>
      <c r="AM53" s="2657"/>
      <c r="AN53" s="2657"/>
      <c r="AO53" s="2657"/>
      <c r="AP53" s="2657"/>
      <c r="AQ53" s="2657"/>
      <c r="AR53" s="64"/>
      <c r="AS53" s="64"/>
      <c r="AT53" s="64"/>
      <c r="AU53" s="64"/>
      <c r="AV53" s="64"/>
      <c r="AW53" s="64"/>
    </row>
    <row r="54" spans="1:133" ht="14.25" customHeight="1" x14ac:dyDescent="0.25">
      <c r="A54" s="3138" t="s">
        <v>1912</v>
      </c>
      <c r="B54" s="3240" t="s">
        <v>82</v>
      </c>
      <c r="C54" s="3149"/>
      <c r="D54" s="3159" t="s">
        <v>34</v>
      </c>
      <c r="E54" s="3124"/>
      <c r="F54" s="3124"/>
      <c r="G54" s="3124"/>
      <c r="H54" s="3124"/>
      <c r="I54" s="3124"/>
      <c r="J54" s="3124"/>
      <c r="K54" s="3124"/>
      <c r="L54" s="3124"/>
      <c r="M54" s="3124"/>
      <c r="N54" s="3124"/>
      <c r="O54" s="3124"/>
      <c r="P54" s="3124"/>
      <c r="Q54" s="3124"/>
      <c r="R54" s="3124"/>
      <c r="S54" s="3124"/>
      <c r="T54" s="3124"/>
      <c r="U54" s="3124"/>
      <c r="V54" s="3124"/>
      <c r="W54" s="3124"/>
      <c r="X54" s="3124"/>
      <c r="Y54" s="3124"/>
      <c r="Z54" s="3124"/>
      <c r="AA54" s="3124"/>
      <c r="AB54" s="3124"/>
      <c r="AC54" s="3124"/>
      <c r="AD54" s="3124"/>
      <c r="AE54" s="3124"/>
      <c r="AF54" s="3124"/>
      <c r="AG54" s="3124"/>
      <c r="AH54" s="3124"/>
      <c r="AI54" s="3124"/>
      <c r="AJ54" s="3124"/>
      <c r="AK54" s="3124"/>
      <c r="AL54" s="3124"/>
      <c r="AM54" s="3124"/>
      <c r="AN54" s="3124"/>
      <c r="AO54" s="3124"/>
      <c r="AP54" s="3124"/>
      <c r="AQ54" s="3135"/>
      <c r="AR54" s="3134" t="s">
        <v>1913</v>
      </c>
      <c r="AS54" s="3135"/>
      <c r="AT54" s="3422" t="s">
        <v>468</v>
      </c>
      <c r="AU54" s="3265"/>
      <c r="AV54" s="3224" t="s">
        <v>41</v>
      </c>
      <c r="AW54" s="3139" t="s">
        <v>42</v>
      </c>
    </row>
    <row r="55" spans="1:133" ht="14.25" customHeight="1" x14ac:dyDescent="0.25">
      <c r="A55" s="3128"/>
      <c r="B55" s="3142"/>
      <c r="C55" s="3140"/>
      <c r="D55" s="3143" t="s">
        <v>1914</v>
      </c>
      <c r="E55" s="3124"/>
      <c r="F55" s="3143" t="s">
        <v>952</v>
      </c>
      <c r="G55" s="3124"/>
      <c r="H55" s="3143" t="s">
        <v>1915</v>
      </c>
      <c r="I55" s="3122"/>
      <c r="J55" s="3134" t="s">
        <v>954</v>
      </c>
      <c r="K55" s="3124"/>
      <c r="L55" s="3143" t="s">
        <v>335</v>
      </c>
      <c r="M55" s="3124"/>
      <c r="N55" s="3143" t="s">
        <v>99</v>
      </c>
      <c r="O55" s="3124"/>
      <c r="P55" s="3143" t="s">
        <v>49</v>
      </c>
      <c r="Q55" s="3124"/>
      <c r="R55" s="3143" t="s">
        <v>50</v>
      </c>
      <c r="S55" s="3124"/>
      <c r="T55" s="3143" t="s">
        <v>51</v>
      </c>
      <c r="U55" s="3122"/>
      <c r="V55" s="3143" t="s">
        <v>52</v>
      </c>
      <c r="W55" s="3122"/>
      <c r="X55" s="3143" t="s">
        <v>53</v>
      </c>
      <c r="Y55" s="3122"/>
      <c r="Z55" s="3143" t="s">
        <v>54</v>
      </c>
      <c r="AA55" s="3122"/>
      <c r="AB55" s="3143" t="s">
        <v>55</v>
      </c>
      <c r="AC55" s="3122"/>
      <c r="AD55" s="3143" t="s">
        <v>56</v>
      </c>
      <c r="AE55" s="3122"/>
      <c r="AF55" s="3143" t="s">
        <v>57</v>
      </c>
      <c r="AG55" s="3122"/>
      <c r="AH55" s="3143" t="s">
        <v>58</v>
      </c>
      <c r="AI55" s="3122"/>
      <c r="AJ55" s="3143" t="s">
        <v>59</v>
      </c>
      <c r="AK55" s="3122"/>
      <c r="AL55" s="3143" t="s">
        <v>60</v>
      </c>
      <c r="AM55" s="3122"/>
      <c r="AN55" s="3143" t="s">
        <v>61</v>
      </c>
      <c r="AO55" s="3122"/>
      <c r="AP55" s="3143" t="s">
        <v>62</v>
      </c>
      <c r="AQ55" s="3135"/>
      <c r="AR55" s="3224" t="s">
        <v>63</v>
      </c>
      <c r="AS55" s="3282" t="s">
        <v>64</v>
      </c>
      <c r="AT55" s="3137"/>
      <c r="AU55" s="3198"/>
      <c r="AV55" s="3225"/>
      <c r="AW55" s="3180"/>
    </row>
    <row r="56" spans="1:133" ht="14.25" customHeight="1" x14ac:dyDescent="0.25">
      <c r="A56" s="3129"/>
      <c r="B56" s="1800" t="s">
        <v>1916</v>
      </c>
      <c r="C56" s="75" t="s">
        <v>1917</v>
      </c>
      <c r="D56" s="27" t="s">
        <v>1916</v>
      </c>
      <c r="E56" s="23" t="s">
        <v>1917</v>
      </c>
      <c r="F56" s="27" t="s">
        <v>1916</v>
      </c>
      <c r="G56" s="23" t="s">
        <v>1917</v>
      </c>
      <c r="H56" s="27" t="s">
        <v>1916</v>
      </c>
      <c r="I56" s="75" t="s">
        <v>1917</v>
      </c>
      <c r="J56" s="1800" t="s">
        <v>1916</v>
      </c>
      <c r="K56" s="23" t="s">
        <v>1917</v>
      </c>
      <c r="L56" s="27" t="s">
        <v>1916</v>
      </c>
      <c r="M56" s="23" t="s">
        <v>1917</v>
      </c>
      <c r="N56" s="27" t="s">
        <v>1916</v>
      </c>
      <c r="O56" s="23" t="s">
        <v>1917</v>
      </c>
      <c r="P56" s="27" t="s">
        <v>1916</v>
      </c>
      <c r="Q56" s="23" t="s">
        <v>1917</v>
      </c>
      <c r="R56" s="27" t="s">
        <v>1916</v>
      </c>
      <c r="S56" s="23" t="s">
        <v>1917</v>
      </c>
      <c r="T56" s="27" t="s">
        <v>1916</v>
      </c>
      <c r="U56" s="23" t="s">
        <v>1917</v>
      </c>
      <c r="V56" s="27" t="s">
        <v>1916</v>
      </c>
      <c r="W56" s="23" t="s">
        <v>1917</v>
      </c>
      <c r="X56" s="27" t="s">
        <v>1916</v>
      </c>
      <c r="Y56" s="23" t="s">
        <v>1917</v>
      </c>
      <c r="Z56" s="27" t="s">
        <v>1916</v>
      </c>
      <c r="AA56" s="23" t="s">
        <v>1917</v>
      </c>
      <c r="AB56" s="27" t="s">
        <v>1916</v>
      </c>
      <c r="AC56" s="23" t="s">
        <v>1917</v>
      </c>
      <c r="AD56" s="27" t="s">
        <v>1916</v>
      </c>
      <c r="AE56" s="23" t="s">
        <v>1917</v>
      </c>
      <c r="AF56" s="27" t="s">
        <v>1916</v>
      </c>
      <c r="AG56" s="23" t="s">
        <v>1917</v>
      </c>
      <c r="AH56" s="27" t="s">
        <v>1916</v>
      </c>
      <c r="AI56" s="23" t="s">
        <v>1917</v>
      </c>
      <c r="AJ56" s="27" t="s">
        <v>1916</v>
      </c>
      <c r="AK56" s="23" t="s">
        <v>1917</v>
      </c>
      <c r="AL56" s="27" t="s">
        <v>1916</v>
      </c>
      <c r="AM56" s="23" t="s">
        <v>1917</v>
      </c>
      <c r="AN56" s="27" t="s">
        <v>1916</v>
      </c>
      <c r="AO56" s="23" t="s">
        <v>1917</v>
      </c>
      <c r="AP56" s="27" t="s">
        <v>1916</v>
      </c>
      <c r="AQ56" s="25" t="s">
        <v>1917</v>
      </c>
      <c r="AR56" s="3253"/>
      <c r="AS56" s="3283"/>
      <c r="AT56" s="2654" t="s">
        <v>473</v>
      </c>
      <c r="AU56" s="2324" t="s">
        <v>474</v>
      </c>
      <c r="AV56" s="3253"/>
      <c r="AW56" s="3140"/>
    </row>
    <row r="57" spans="1:133" ht="14.25" customHeight="1" x14ac:dyDescent="0.25">
      <c r="A57" s="160" t="s">
        <v>1918</v>
      </c>
      <c r="B57" s="376">
        <f t="shared" ref="B57:C57" si="300">+N57+P57+R57+T57+V57+X57+Z57+AB57+AD57+AF57+AH57+AJ57+AL57+AN57+AP57</f>
        <v>0</v>
      </c>
      <c r="C57" s="171">
        <f t="shared" si="300"/>
        <v>0</v>
      </c>
      <c r="D57" s="1828"/>
      <c r="E57" s="69"/>
      <c r="F57" s="85"/>
      <c r="G57" s="69"/>
      <c r="H57" s="85"/>
      <c r="I57" s="69"/>
      <c r="J57" s="85"/>
      <c r="K57" s="69"/>
      <c r="L57" s="85"/>
      <c r="M57" s="86"/>
      <c r="N57" s="1823"/>
      <c r="O57" s="67"/>
      <c r="P57" s="66"/>
      <c r="Q57" s="67"/>
      <c r="R57" s="66"/>
      <c r="S57" s="67"/>
      <c r="T57" s="66"/>
      <c r="U57" s="67"/>
      <c r="V57" s="66"/>
      <c r="W57" s="67"/>
      <c r="X57" s="66"/>
      <c r="Y57" s="67"/>
      <c r="Z57" s="66"/>
      <c r="AA57" s="67"/>
      <c r="AB57" s="66"/>
      <c r="AC57" s="67"/>
      <c r="AD57" s="66"/>
      <c r="AE57" s="67"/>
      <c r="AF57" s="66"/>
      <c r="AG57" s="67"/>
      <c r="AH57" s="66"/>
      <c r="AI57" s="67"/>
      <c r="AJ57" s="66"/>
      <c r="AK57" s="67"/>
      <c r="AL57" s="66"/>
      <c r="AM57" s="67"/>
      <c r="AN57" s="66"/>
      <c r="AO57" s="67"/>
      <c r="AP57" s="66"/>
      <c r="AQ57" s="68"/>
      <c r="AR57" s="2027"/>
      <c r="AS57" s="68"/>
      <c r="AT57" s="88"/>
      <c r="AU57" s="68"/>
      <c r="AV57" s="1823"/>
      <c r="AW57" s="87"/>
      <c r="AX57" s="1754" t="str">
        <f t="shared" ref="AX57:AX64" si="301">$CA57&amp;CB57&amp;CC57&amp;$CD57&amp;CJ57&amp;CK57&amp;CL57&amp;CM57&amp;CN57&amp;CO57&amp;CP57&amp;CQ57&amp;CR57&amp;CS57&amp;CT57&amp;CU57&amp;CV57&amp;CW57&amp;CX57</f>
        <v/>
      </c>
      <c r="CA57" s="1755" t="str">
        <f t="shared" ref="CA57:CA61" si="302">IF(B57&lt;&gt;(AS57)," * La suma de las columnas "&amp;AR$10&amp;""&amp;" DEBE SER IGUAL a los Exámenes Procesados. ","")</f>
        <v/>
      </c>
      <c r="CB57" s="1755" t="str">
        <f t="shared" ref="CB57:CB74" si="303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755" t="str">
        <f t="shared" ref="CC57:CD57" si="304">IF(AND($B57&gt;0,AV57=""),"* No olvide ingresar la columna "&amp;AV$10&amp;""&amp;" *(Digite CERO si no tiene). ",IF(AV57&gt;$B57," *El Número de "&amp;AV$10&amp;""&amp;" no puede superar el Total Procesados. ",""))</f>
        <v/>
      </c>
      <c r="CD57" s="1755" t="str">
        <f t="shared" si="304"/>
        <v/>
      </c>
      <c r="CE57" s="1756"/>
      <c r="CF57" s="1756"/>
      <c r="CG57" s="1756"/>
      <c r="CH57" s="1756"/>
      <c r="CI57" s="1756"/>
      <c r="CJ57" s="1755" t="str">
        <f t="shared" ref="CJ57:CJ65" si="305">IF(N57&lt;O57,CONCATENATE("* El total de Procesados debe ser mayor o igual al total de Reactivos en el grupo de edad ",$N$11),"")</f>
        <v/>
      </c>
      <c r="CK57" s="1755" t="str">
        <f t="shared" ref="CK57:CK65" si="306">IF(P57&lt;Q57,CONCATENATE("* El total de Procesados debe ser mayor o igual al total de Reactivos en el grupo de edad ",$P$11),"")</f>
        <v/>
      </c>
      <c r="CL57" s="1755" t="str">
        <f t="shared" ref="CL57:CL65" si="307">IF(R57&lt;S57,CONCATENATE("* El total de Procesados debe ser mayor o igual al total de Reactivos en el grupo de edad ",$R$11),"")</f>
        <v/>
      </c>
      <c r="CM57" s="1755" t="str">
        <f t="shared" ref="CM57:CM65" si="308">IF($T57&lt;$U57,CONCATENATE("* El total de Procesados debe ser mayor o igual al total de Reactivos en el grupo de edad ",$T$11),"")</f>
        <v/>
      </c>
      <c r="CN57" s="1755" t="str">
        <f t="shared" ref="CN57:CN65" si="309">IF(V57&lt;W57,CONCATENATE("* El total de Procesados debe ser mayor o igual al total de Reactivos en el grupo de edad ",$V$11),"")</f>
        <v/>
      </c>
      <c r="CO57" s="1755" t="str">
        <f t="shared" ref="CO57:CO65" si="310">IF(X57&lt;Y57,CONCATENATE("* El total de Procesados debe ser mayor o igual al total de Reactivos en el grupo de edad ",$X$11),"")</f>
        <v/>
      </c>
      <c r="CP57" s="1755" t="str">
        <f t="shared" ref="CP57:CP65" si="311">IF(Z57&lt;AA57,CONCATENATE("* El total de Procesados debe ser mayor o igual al total de Reactivos en el grupo de edad ",$Z$11),"")</f>
        <v/>
      </c>
      <c r="CQ57" s="1755" t="str">
        <f t="shared" ref="CQ57:CQ65" si="312">IF(AB57&lt;AC57,CONCATENATE("* El total de Procesados debe ser mayor o igual al total de Reactivos en el grupo de edad ",$AB$11),"")</f>
        <v/>
      </c>
      <c r="CR57" s="1755" t="str">
        <f t="shared" ref="CR57:CR65" si="313">IF(AD57&lt;AE57,CONCATENATE("* El total de Procesados debe ser mayor o igual al total de Reactivos en el grupo de edad ",$AD$11),"")</f>
        <v/>
      </c>
      <c r="CS57" s="1755" t="str">
        <f t="shared" ref="CS57:CS65" si="314">IF(AF57&lt;AG57,CONCATENATE("* El total de Procesados debe ser mayor o igual al total de Reactivos en el grupo de edad ",$AF$11),"")</f>
        <v/>
      </c>
      <c r="CT57" s="1755" t="str">
        <f t="shared" ref="CT57:CT65" si="315">IF(AH57&lt;AI57,CONCATENATE("* El total de Procesados debe ser mayor o igual al total de Reactivos en el grupo de edad ",$AH$11),"")</f>
        <v/>
      </c>
      <c r="CU57" s="1755" t="str">
        <f t="shared" ref="CU57:CU65" si="316">IF(AJ57&lt;AK57,CONCATENATE("* El total de Procesados debe ser mayor o igual al total de Reactivos en el grupo de edad ",$AJ$11),"")</f>
        <v/>
      </c>
      <c r="CV57" s="1755" t="str">
        <f t="shared" ref="CV57:CV65" si="317">IF(AL57&lt;AM57,CONCATENATE("* El total de Procesados debe ser mayor o igual al total de Reactivos en el grupo de edad ",$AL$11),"")</f>
        <v/>
      </c>
      <c r="CW57" s="1755" t="str">
        <f t="shared" ref="CW57:CW65" si="318">IF(AN57&lt;AO57,CONCATENATE("* El total de Procesados debe ser mayor o igual al total de Reactivos en el grupo de edad ",$AN$11),"")</f>
        <v/>
      </c>
      <c r="CX57" s="1755" t="str">
        <f t="shared" ref="CX57:CX65" si="319">IF(AP57&lt;AQ57,CONCATENATE("* El total de Procesados debe ser mayor o igual al total de Reactivos en el grupo de edad ",$AP$11),"")</f>
        <v/>
      </c>
      <c r="DE57" s="63"/>
      <c r="DF57" s="2658">
        <f t="shared" ref="DF57:DF61" si="320">IF(B57&lt;&gt;(AS57),1,0)</f>
        <v>0</v>
      </c>
      <c r="DG57" s="2655">
        <f t="shared" ref="DG57:DG74" si="321">IF(AND($B57&gt;0,AND(AT57="",AU57="")),1,IF((AT57+AU57)&gt;$B57,1,0))</f>
        <v>0</v>
      </c>
      <c r="DH57" s="2655">
        <f t="shared" ref="DH57:DI57" si="322">IF(AND($B57&gt;0,AV57=""),1,IF(AV57&gt;$B57,1,0))</f>
        <v>0</v>
      </c>
      <c r="DI57" s="2655">
        <f t="shared" si="322"/>
        <v>0</v>
      </c>
      <c r="DJ57" s="1756"/>
      <c r="DK57" s="1756"/>
      <c r="DL57" s="1756"/>
      <c r="DM57" s="1756"/>
      <c r="DN57" s="1756"/>
      <c r="DO57" s="2655">
        <f t="shared" ref="DO57:DO65" si="323">IF(N57&lt;O57,1,0)</f>
        <v>0</v>
      </c>
      <c r="DP57" s="2655">
        <f t="shared" ref="DP57:DP65" si="324">IF(P57&lt;Q57,1,0)</f>
        <v>0</v>
      </c>
      <c r="DQ57" s="2655">
        <f t="shared" ref="DQ57:DQ65" si="325">IF(R57&lt;S57,1,0)</f>
        <v>0</v>
      </c>
      <c r="DR57" s="2655">
        <f t="shared" ref="DR57:DR65" si="326">IF($T57&lt;$U57,1,0)</f>
        <v>0</v>
      </c>
      <c r="DS57" s="2655">
        <f t="shared" ref="DS57:DS65" si="327">IF(V57&lt;W57,1,0)</f>
        <v>0</v>
      </c>
      <c r="DT57" s="2655">
        <f t="shared" ref="DT57:DT65" si="328">IF(X57&lt;Y57,1,0)</f>
        <v>0</v>
      </c>
      <c r="DU57" s="2655">
        <f t="shared" ref="DU57:DU65" si="329">IF(Z57&lt;AA57,1,0)</f>
        <v>0</v>
      </c>
      <c r="DV57" s="2655">
        <f t="shared" ref="DV57:DV65" si="330">IF(AB57&lt;AC57,1,0)</f>
        <v>0</v>
      </c>
      <c r="DW57" s="2655">
        <f t="shared" ref="DW57:DW65" si="331">IF(AD57&lt;AE57,1,0)</f>
        <v>0</v>
      </c>
      <c r="DX57" s="2655">
        <f t="shared" ref="DX57:DX65" si="332">IF(AF57&lt;AG57,1,0)</f>
        <v>0</v>
      </c>
      <c r="DY57" s="2655">
        <f t="shared" ref="DY57:DY65" si="333">IF(AH57&lt;AI57,1,0)</f>
        <v>0</v>
      </c>
      <c r="DZ57" s="2655">
        <f t="shared" ref="DZ57:DZ65" si="334">IF(AJ57&lt;AK57,1,0)</f>
        <v>0</v>
      </c>
      <c r="EA57" s="2655">
        <f t="shared" ref="EA57:EA65" si="335">IF(AL57&lt;AM57,1,0)</f>
        <v>0</v>
      </c>
      <c r="EB57" s="2655">
        <f t="shared" ref="EB57:EB65" si="336">IF(AN57&lt;AO57,1,0)</f>
        <v>0</v>
      </c>
      <c r="EC57" s="2655">
        <f t="shared" ref="EC57:EC65" si="337">IF(AP57&lt;AQ57,1,0)</f>
        <v>0</v>
      </c>
    </row>
    <row r="58" spans="1:133" ht="14.25" customHeight="1" x14ac:dyDescent="0.25">
      <c r="A58" s="154" t="s">
        <v>1919</v>
      </c>
      <c r="B58" s="354">
        <f t="shared" ref="B58:C58" si="338">+N58+P58+R58+T58+V58+X58+Z58+AB58+AD58+AF58+AH58+AJ58+AL58+AN58+AP58</f>
        <v>0</v>
      </c>
      <c r="C58" s="186">
        <f t="shared" si="338"/>
        <v>0</v>
      </c>
      <c r="D58" s="1828"/>
      <c r="E58" s="69"/>
      <c r="F58" s="85"/>
      <c r="G58" s="69"/>
      <c r="H58" s="85"/>
      <c r="I58" s="69"/>
      <c r="J58" s="85"/>
      <c r="K58" s="69"/>
      <c r="L58" s="85"/>
      <c r="M58" s="86"/>
      <c r="N58" s="1823"/>
      <c r="O58" s="67"/>
      <c r="P58" s="66"/>
      <c r="Q58" s="67"/>
      <c r="R58" s="66"/>
      <c r="S58" s="67"/>
      <c r="T58" s="66"/>
      <c r="U58" s="67"/>
      <c r="V58" s="66"/>
      <c r="W58" s="67"/>
      <c r="X58" s="66"/>
      <c r="Y58" s="67"/>
      <c r="Z58" s="66"/>
      <c r="AA58" s="67"/>
      <c r="AB58" s="66"/>
      <c r="AC58" s="67"/>
      <c r="AD58" s="66"/>
      <c r="AE58" s="67"/>
      <c r="AF58" s="66"/>
      <c r="AG58" s="67"/>
      <c r="AH58" s="66"/>
      <c r="AI58" s="67"/>
      <c r="AJ58" s="66"/>
      <c r="AK58" s="67"/>
      <c r="AL58" s="66"/>
      <c r="AM58" s="67"/>
      <c r="AN58" s="66"/>
      <c r="AO58" s="67"/>
      <c r="AP58" s="66"/>
      <c r="AQ58" s="68"/>
      <c r="AR58" s="2027"/>
      <c r="AS58" s="68"/>
      <c r="AT58" s="88"/>
      <c r="AU58" s="68"/>
      <c r="AV58" s="1823"/>
      <c r="AW58" s="87"/>
      <c r="AX58" s="1754" t="str">
        <f t="shared" si="301"/>
        <v/>
      </c>
      <c r="CA58" s="1755" t="str">
        <f t="shared" si="302"/>
        <v/>
      </c>
      <c r="CB58" s="1755" t="str">
        <f t="shared" si="303"/>
        <v/>
      </c>
      <c r="CC58" s="1755" t="str">
        <f t="shared" ref="CC58:CD58" si="339">IF(AND($B58&gt;0,AV58=""),"* No olvide ingresar la columna "&amp;AV$10&amp;""&amp;" *(Digite CERO si no tiene). ",IF(AV58&gt;$B58," *El Número de "&amp;AV$10&amp;""&amp;" no puede superar el Total Procesados. ",""))</f>
        <v/>
      </c>
      <c r="CD58" s="1755" t="str">
        <f t="shared" si="339"/>
        <v/>
      </c>
      <c r="CE58" s="1756"/>
      <c r="CF58" s="1756"/>
      <c r="CG58" s="1756"/>
      <c r="CH58" s="1756"/>
      <c r="CI58" s="1756"/>
      <c r="CJ58" s="1755" t="str">
        <f t="shared" si="305"/>
        <v/>
      </c>
      <c r="CK58" s="1755" t="str">
        <f t="shared" si="306"/>
        <v/>
      </c>
      <c r="CL58" s="1755" t="str">
        <f t="shared" si="307"/>
        <v/>
      </c>
      <c r="CM58" s="1755" t="str">
        <f t="shared" si="308"/>
        <v/>
      </c>
      <c r="CN58" s="1755" t="str">
        <f t="shared" si="309"/>
        <v/>
      </c>
      <c r="CO58" s="1755" t="str">
        <f t="shared" si="310"/>
        <v/>
      </c>
      <c r="CP58" s="1755" t="str">
        <f t="shared" si="311"/>
        <v/>
      </c>
      <c r="CQ58" s="1755" t="str">
        <f t="shared" si="312"/>
        <v/>
      </c>
      <c r="CR58" s="1755" t="str">
        <f t="shared" si="313"/>
        <v/>
      </c>
      <c r="CS58" s="1755" t="str">
        <f t="shared" si="314"/>
        <v/>
      </c>
      <c r="CT58" s="1755" t="str">
        <f t="shared" si="315"/>
        <v/>
      </c>
      <c r="CU58" s="1755" t="str">
        <f t="shared" si="316"/>
        <v/>
      </c>
      <c r="CV58" s="1755" t="str">
        <f t="shared" si="317"/>
        <v/>
      </c>
      <c r="CW58" s="1755" t="str">
        <f t="shared" si="318"/>
        <v/>
      </c>
      <c r="CX58" s="1755" t="str">
        <f t="shared" si="319"/>
        <v/>
      </c>
      <c r="DE58" s="63"/>
      <c r="DF58" s="2658">
        <f t="shared" si="320"/>
        <v>0</v>
      </c>
      <c r="DG58" s="2655">
        <f t="shared" si="321"/>
        <v>0</v>
      </c>
      <c r="DH58" s="2655">
        <f t="shared" ref="DH58:DI58" si="340">IF(AND($B58&gt;0,AV58=""),1,IF(AV58&gt;$B58,1,0))</f>
        <v>0</v>
      </c>
      <c r="DI58" s="2655">
        <f t="shared" si="340"/>
        <v>0</v>
      </c>
      <c r="DJ58" s="1756"/>
      <c r="DK58" s="1756"/>
      <c r="DL58" s="1756"/>
      <c r="DM58" s="1756"/>
      <c r="DN58" s="1756"/>
      <c r="DO58" s="2655">
        <f t="shared" si="323"/>
        <v>0</v>
      </c>
      <c r="DP58" s="2655">
        <f t="shared" si="324"/>
        <v>0</v>
      </c>
      <c r="DQ58" s="2655">
        <f t="shared" si="325"/>
        <v>0</v>
      </c>
      <c r="DR58" s="2655">
        <f t="shared" si="326"/>
        <v>0</v>
      </c>
      <c r="DS58" s="2655">
        <f t="shared" si="327"/>
        <v>0</v>
      </c>
      <c r="DT58" s="2655">
        <f t="shared" si="328"/>
        <v>0</v>
      </c>
      <c r="DU58" s="2655">
        <f t="shared" si="329"/>
        <v>0</v>
      </c>
      <c r="DV58" s="2655">
        <f t="shared" si="330"/>
        <v>0</v>
      </c>
      <c r="DW58" s="2655">
        <f t="shared" si="331"/>
        <v>0</v>
      </c>
      <c r="DX58" s="2655">
        <f t="shared" si="332"/>
        <v>0</v>
      </c>
      <c r="DY58" s="2655">
        <f t="shared" si="333"/>
        <v>0</v>
      </c>
      <c r="DZ58" s="2655">
        <f t="shared" si="334"/>
        <v>0</v>
      </c>
      <c r="EA58" s="2655">
        <f t="shared" si="335"/>
        <v>0</v>
      </c>
      <c r="EB58" s="2655">
        <f t="shared" si="336"/>
        <v>0</v>
      </c>
      <c r="EC58" s="2655">
        <f t="shared" si="337"/>
        <v>0</v>
      </c>
    </row>
    <row r="59" spans="1:133" ht="14.25" customHeight="1" x14ac:dyDescent="0.25">
      <c r="A59" s="154" t="s">
        <v>1920</v>
      </c>
      <c r="B59" s="354">
        <f t="shared" ref="B59:C59" si="341">+N59+P59+R59+T59+V59+X59+Z59+AB59+AD59+AF59+AH59+AJ59+AL59+AN59+AP59</f>
        <v>0</v>
      </c>
      <c r="C59" s="186">
        <f t="shared" si="341"/>
        <v>0</v>
      </c>
      <c r="D59" s="1828"/>
      <c r="E59" s="69"/>
      <c r="F59" s="85"/>
      <c r="G59" s="69"/>
      <c r="H59" s="85"/>
      <c r="I59" s="69"/>
      <c r="J59" s="85"/>
      <c r="K59" s="69"/>
      <c r="L59" s="85"/>
      <c r="M59" s="86"/>
      <c r="N59" s="1823"/>
      <c r="O59" s="67"/>
      <c r="P59" s="66"/>
      <c r="Q59" s="67"/>
      <c r="R59" s="66"/>
      <c r="S59" s="67"/>
      <c r="T59" s="66"/>
      <c r="U59" s="67"/>
      <c r="V59" s="66"/>
      <c r="W59" s="67"/>
      <c r="X59" s="66"/>
      <c r="Y59" s="67"/>
      <c r="Z59" s="66"/>
      <c r="AA59" s="67"/>
      <c r="AB59" s="66"/>
      <c r="AC59" s="67"/>
      <c r="AD59" s="66"/>
      <c r="AE59" s="67"/>
      <c r="AF59" s="66"/>
      <c r="AG59" s="67"/>
      <c r="AH59" s="66"/>
      <c r="AI59" s="67"/>
      <c r="AJ59" s="66"/>
      <c r="AK59" s="67"/>
      <c r="AL59" s="66"/>
      <c r="AM59" s="67"/>
      <c r="AN59" s="66"/>
      <c r="AO59" s="67"/>
      <c r="AP59" s="66"/>
      <c r="AQ59" s="68"/>
      <c r="AR59" s="2027"/>
      <c r="AS59" s="68"/>
      <c r="AT59" s="88"/>
      <c r="AU59" s="68"/>
      <c r="AV59" s="1823"/>
      <c r="AW59" s="87"/>
      <c r="AX59" s="1754" t="str">
        <f t="shared" si="301"/>
        <v/>
      </c>
      <c r="CA59" s="1755" t="str">
        <f t="shared" si="302"/>
        <v/>
      </c>
      <c r="CB59" s="1755" t="str">
        <f t="shared" si="303"/>
        <v/>
      </c>
      <c r="CC59" s="1755" t="str">
        <f t="shared" ref="CC59:CD59" si="342">IF(AND($B59&gt;0,AV59=""),"* No olvide ingresar la columna "&amp;AV$10&amp;""&amp;" *(Digite CERO si no tiene). ",IF(AV59&gt;$B59," *El Número de "&amp;AV$10&amp;""&amp;" no puede superar el Total Procesados. ",""))</f>
        <v/>
      </c>
      <c r="CD59" s="1755" t="str">
        <f t="shared" si="342"/>
        <v/>
      </c>
      <c r="CE59" s="1756"/>
      <c r="CF59" s="1756"/>
      <c r="CG59" s="1756"/>
      <c r="CH59" s="1756"/>
      <c r="CI59" s="1756"/>
      <c r="CJ59" s="1755" t="str">
        <f t="shared" si="305"/>
        <v/>
      </c>
      <c r="CK59" s="1755" t="str">
        <f t="shared" si="306"/>
        <v/>
      </c>
      <c r="CL59" s="1755" t="str">
        <f t="shared" si="307"/>
        <v/>
      </c>
      <c r="CM59" s="1755" t="str">
        <f t="shared" si="308"/>
        <v/>
      </c>
      <c r="CN59" s="1755" t="str">
        <f t="shared" si="309"/>
        <v/>
      </c>
      <c r="CO59" s="1755" t="str">
        <f t="shared" si="310"/>
        <v/>
      </c>
      <c r="CP59" s="1755" t="str">
        <f t="shared" si="311"/>
        <v/>
      </c>
      <c r="CQ59" s="1755" t="str">
        <f t="shared" si="312"/>
        <v/>
      </c>
      <c r="CR59" s="1755" t="str">
        <f t="shared" si="313"/>
        <v/>
      </c>
      <c r="CS59" s="1755" t="str">
        <f t="shared" si="314"/>
        <v/>
      </c>
      <c r="CT59" s="1755" t="str">
        <f t="shared" si="315"/>
        <v/>
      </c>
      <c r="CU59" s="1755" t="str">
        <f t="shared" si="316"/>
        <v/>
      </c>
      <c r="CV59" s="1755" t="str">
        <f t="shared" si="317"/>
        <v/>
      </c>
      <c r="CW59" s="1755" t="str">
        <f t="shared" si="318"/>
        <v/>
      </c>
      <c r="CX59" s="1755" t="str">
        <f t="shared" si="319"/>
        <v/>
      </c>
      <c r="DE59" s="63"/>
      <c r="DF59" s="2658">
        <f t="shared" si="320"/>
        <v>0</v>
      </c>
      <c r="DG59" s="2655">
        <f t="shared" si="321"/>
        <v>0</v>
      </c>
      <c r="DH59" s="2655">
        <f t="shared" ref="DH59:DI59" si="343">IF(AND($B59&gt;0,AV59=""),1,IF(AV59&gt;$B59,1,0))</f>
        <v>0</v>
      </c>
      <c r="DI59" s="2655">
        <f t="shared" si="343"/>
        <v>0</v>
      </c>
      <c r="DJ59" s="1756"/>
      <c r="DK59" s="1756"/>
      <c r="DL59" s="1756"/>
      <c r="DM59" s="1756"/>
      <c r="DN59" s="1756"/>
      <c r="DO59" s="2655">
        <f t="shared" si="323"/>
        <v>0</v>
      </c>
      <c r="DP59" s="2655">
        <f t="shared" si="324"/>
        <v>0</v>
      </c>
      <c r="DQ59" s="2655">
        <f t="shared" si="325"/>
        <v>0</v>
      </c>
      <c r="DR59" s="2655">
        <f t="shared" si="326"/>
        <v>0</v>
      </c>
      <c r="DS59" s="2655">
        <f t="shared" si="327"/>
        <v>0</v>
      </c>
      <c r="DT59" s="2655">
        <f t="shared" si="328"/>
        <v>0</v>
      </c>
      <c r="DU59" s="2655">
        <f t="shared" si="329"/>
        <v>0</v>
      </c>
      <c r="DV59" s="2655">
        <f t="shared" si="330"/>
        <v>0</v>
      </c>
      <c r="DW59" s="2655">
        <f t="shared" si="331"/>
        <v>0</v>
      </c>
      <c r="DX59" s="2655">
        <f t="shared" si="332"/>
        <v>0</v>
      </c>
      <c r="DY59" s="2655">
        <f t="shared" si="333"/>
        <v>0</v>
      </c>
      <c r="DZ59" s="2655">
        <f t="shared" si="334"/>
        <v>0</v>
      </c>
      <c r="EA59" s="2655">
        <f t="shared" si="335"/>
        <v>0</v>
      </c>
      <c r="EB59" s="2655">
        <f t="shared" si="336"/>
        <v>0</v>
      </c>
      <c r="EC59" s="2655">
        <f t="shared" si="337"/>
        <v>0</v>
      </c>
    </row>
    <row r="60" spans="1:133" ht="14.25" customHeight="1" x14ac:dyDescent="0.25">
      <c r="A60" s="154" t="s">
        <v>1921</v>
      </c>
      <c r="B60" s="354">
        <f t="shared" ref="B60:C60" si="344">+N60+P60+R60+T60+V60+X60+Z60+AB60+AD60+AF60+AH60+AJ60+AL60+AN60+AP60</f>
        <v>0</v>
      </c>
      <c r="C60" s="186">
        <f t="shared" si="344"/>
        <v>0</v>
      </c>
      <c r="D60" s="1828"/>
      <c r="E60" s="69"/>
      <c r="F60" s="85"/>
      <c r="G60" s="69"/>
      <c r="H60" s="85"/>
      <c r="I60" s="69"/>
      <c r="J60" s="85"/>
      <c r="K60" s="69"/>
      <c r="L60" s="85"/>
      <c r="M60" s="86"/>
      <c r="N60" s="1823"/>
      <c r="O60" s="67"/>
      <c r="P60" s="66"/>
      <c r="Q60" s="67"/>
      <c r="R60" s="66"/>
      <c r="S60" s="67"/>
      <c r="T60" s="66"/>
      <c r="U60" s="67"/>
      <c r="V60" s="66"/>
      <c r="W60" s="67"/>
      <c r="X60" s="66"/>
      <c r="Y60" s="67"/>
      <c r="Z60" s="66"/>
      <c r="AA60" s="67"/>
      <c r="AB60" s="66"/>
      <c r="AC60" s="67"/>
      <c r="AD60" s="66"/>
      <c r="AE60" s="67"/>
      <c r="AF60" s="66"/>
      <c r="AG60" s="67"/>
      <c r="AH60" s="66"/>
      <c r="AI60" s="67"/>
      <c r="AJ60" s="66"/>
      <c r="AK60" s="67"/>
      <c r="AL60" s="66"/>
      <c r="AM60" s="67"/>
      <c r="AN60" s="66"/>
      <c r="AO60" s="67"/>
      <c r="AP60" s="66"/>
      <c r="AQ60" s="68"/>
      <c r="AR60" s="2027"/>
      <c r="AS60" s="68"/>
      <c r="AT60" s="88"/>
      <c r="AU60" s="68"/>
      <c r="AV60" s="1823"/>
      <c r="AW60" s="87"/>
      <c r="AX60" s="1754" t="str">
        <f t="shared" si="301"/>
        <v/>
      </c>
      <c r="CA60" s="1755" t="str">
        <f t="shared" si="302"/>
        <v/>
      </c>
      <c r="CB60" s="1755" t="str">
        <f t="shared" si="303"/>
        <v/>
      </c>
      <c r="CC60" s="1755" t="str">
        <f t="shared" ref="CC60:CD60" si="345">IF(AND($B60&gt;0,AV60=""),"* No olvide ingresar la columna "&amp;AV$10&amp;""&amp;" *(Digite CERO si no tiene). ",IF(AV60&gt;$B60," *El Número de "&amp;AV$10&amp;""&amp;" no puede superar el Total Procesados. ",""))</f>
        <v/>
      </c>
      <c r="CD60" s="1755" t="str">
        <f t="shared" si="345"/>
        <v/>
      </c>
      <c r="CE60" s="1756"/>
      <c r="CF60" s="1756"/>
      <c r="CG60" s="1756"/>
      <c r="CH60" s="1756"/>
      <c r="CI60" s="1756"/>
      <c r="CJ60" s="1755" t="str">
        <f t="shared" si="305"/>
        <v/>
      </c>
      <c r="CK60" s="1755" t="str">
        <f t="shared" si="306"/>
        <v/>
      </c>
      <c r="CL60" s="1755" t="str">
        <f t="shared" si="307"/>
        <v/>
      </c>
      <c r="CM60" s="1755" t="str">
        <f t="shared" si="308"/>
        <v/>
      </c>
      <c r="CN60" s="1755" t="str">
        <f t="shared" si="309"/>
        <v/>
      </c>
      <c r="CO60" s="1755" t="str">
        <f t="shared" si="310"/>
        <v/>
      </c>
      <c r="CP60" s="1755" t="str">
        <f t="shared" si="311"/>
        <v/>
      </c>
      <c r="CQ60" s="1755" t="str">
        <f t="shared" si="312"/>
        <v/>
      </c>
      <c r="CR60" s="1755" t="str">
        <f t="shared" si="313"/>
        <v/>
      </c>
      <c r="CS60" s="1755" t="str">
        <f t="shared" si="314"/>
        <v/>
      </c>
      <c r="CT60" s="1755" t="str">
        <f t="shared" si="315"/>
        <v/>
      </c>
      <c r="CU60" s="1755" t="str">
        <f t="shared" si="316"/>
        <v/>
      </c>
      <c r="CV60" s="1755" t="str">
        <f t="shared" si="317"/>
        <v/>
      </c>
      <c r="CW60" s="1755" t="str">
        <f t="shared" si="318"/>
        <v/>
      </c>
      <c r="CX60" s="1755" t="str">
        <f t="shared" si="319"/>
        <v/>
      </c>
      <c r="DE60" s="63"/>
      <c r="DF60" s="2658">
        <f t="shared" si="320"/>
        <v>0</v>
      </c>
      <c r="DG60" s="2655">
        <f t="shared" si="321"/>
        <v>0</v>
      </c>
      <c r="DH60" s="2655">
        <f t="shared" ref="DH60:DI60" si="346">IF(AND($B60&gt;0,AV60=""),1,IF(AV60&gt;$B60,1,0))</f>
        <v>0</v>
      </c>
      <c r="DI60" s="2655">
        <f t="shared" si="346"/>
        <v>0</v>
      </c>
      <c r="DJ60" s="1756"/>
      <c r="DK60" s="1756"/>
      <c r="DL60" s="1756"/>
      <c r="DM60" s="1756"/>
      <c r="DN60" s="1756"/>
      <c r="DO60" s="2655">
        <f t="shared" si="323"/>
        <v>0</v>
      </c>
      <c r="DP60" s="2655">
        <f t="shared" si="324"/>
        <v>0</v>
      </c>
      <c r="DQ60" s="2655">
        <f t="shared" si="325"/>
        <v>0</v>
      </c>
      <c r="DR60" s="2655">
        <f t="shared" si="326"/>
        <v>0</v>
      </c>
      <c r="DS60" s="2655">
        <f t="shared" si="327"/>
        <v>0</v>
      </c>
      <c r="DT60" s="2655">
        <f t="shared" si="328"/>
        <v>0</v>
      </c>
      <c r="DU60" s="2655">
        <f t="shared" si="329"/>
        <v>0</v>
      </c>
      <c r="DV60" s="2655">
        <f t="shared" si="330"/>
        <v>0</v>
      </c>
      <c r="DW60" s="2655">
        <f t="shared" si="331"/>
        <v>0</v>
      </c>
      <c r="DX60" s="2655">
        <f t="shared" si="332"/>
        <v>0</v>
      </c>
      <c r="DY60" s="2655">
        <f t="shared" si="333"/>
        <v>0</v>
      </c>
      <c r="DZ60" s="2655">
        <f t="shared" si="334"/>
        <v>0</v>
      </c>
      <c r="EA60" s="2655">
        <f t="shared" si="335"/>
        <v>0</v>
      </c>
      <c r="EB60" s="2655">
        <f t="shared" si="336"/>
        <v>0</v>
      </c>
      <c r="EC60" s="2655">
        <f t="shared" si="337"/>
        <v>0</v>
      </c>
    </row>
    <row r="61" spans="1:133" ht="14.25" customHeight="1" x14ac:dyDescent="0.25">
      <c r="A61" s="180" t="s">
        <v>1922</v>
      </c>
      <c r="B61" s="354">
        <f t="shared" ref="B61:C61" si="347">+N61+P61+R61+T61+V61+X61+Z61+AB61+AD61+AF61+AH61+AJ61+AL61+AN61+AP61</f>
        <v>0</v>
      </c>
      <c r="C61" s="186">
        <f t="shared" si="347"/>
        <v>0</v>
      </c>
      <c r="D61" s="1828"/>
      <c r="E61" s="69"/>
      <c r="F61" s="85"/>
      <c r="G61" s="69"/>
      <c r="H61" s="85"/>
      <c r="I61" s="69"/>
      <c r="J61" s="85"/>
      <c r="K61" s="69"/>
      <c r="L61" s="85"/>
      <c r="M61" s="86"/>
      <c r="N61" s="1823"/>
      <c r="O61" s="67"/>
      <c r="P61" s="66"/>
      <c r="Q61" s="67"/>
      <c r="R61" s="66"/>
      <c r="S61" s="67"/>
      <c r="T61" s="66"/>
      <c r="U61" s="67"/>
      <c r="V61" s="66"/>
      <c r="W61" s="67"/>
      <c r="X61" s="66"/>
      <c r="Y61" s="67"/>
      <c r="Z61" s="66"/>
      <c r="AA61" s="67"/>
      <c r="AB61" s="66"/>
      <c r="AC61" s="67"/>
      <c r="AD61" s="66"/>
      <c r="AE61" s="67"/>
      <c r="AF61" s="66"/>
      <c r="AG61" s="67"/>
      <c r="AH61" s="66"/>
      <c r="AI61" s="67"/>
      <c r="AJ61" s="66"/>
      <c r="AK61" s="67"/>
      <c r="AL61" s="66"/>
      <c r="AM61" s="67"/>
      <c r="AN61" s="66"/>
      <c r="AO61" s="67"/>
      <c r="AP61" s="66"/>
      <c r="AQ61" s="68"/>
      <c r="AR61" s="2027"/>
      <c r="AS61" s="68"/>
      <c r="AT61" s="88"/>
      <c r="AU61" s="68"/>
      <c r="AV61" s="1823"/>
      <c r="AW61" s="87"/>
      <c r="AX61" s="1754" t="str">
        <f t="shared" si="301"/>
        <v/>
      </c>
      <c r="CA61" s="1755" t="str">
        <f t="shared" si="302"/>
        <v/>
      </c>
      <c r="CB61" s="1755" t="str">
        <f t="shared" si="303"/>
        <v/>
      </c>
      <c r="CC61" s="1755" t="str">
        <f t="shared" ref="CC61:CD61" si="348">IF(AND($B61&gt;0,AV61=""),"* No olvide ingresar la columna "&amp;AV$10&amp;""&amp;" *(Digite CERO si no tiene). ",IF(AV61&gt;$B61," *El Número de "&amp;AV$10&amp;""&amp;" no puede superar el Total Procesados. ",""))</f>
        <v/>
      </c>
      <c r="CD61" s="1755" t="str">
        <f t="shared" si="348"/>
        <v/>
      </c>
      <c r="CE61" s="1756"/>
      <c r="CF61" s="1756"/>
      <c r="CG61" s="1756"/>
      <c r="CH61" s="1756"/>
      <c r="CI61" s="1756"/>
      <c r="CJ61" s="1755" t="str">
        <f t="shared" si="305"/>
        <v/>
      </c>
      <c r="CK61" s="1755" t="str">
        <f t="shared" si="306"/>
        <v/>
      </c>
      <c r="CL61" s="1755" t="str">
        <f t="shared" si="307"/>
        <v/>
      </c>
      <c r="CM61" s="1755" t="str">
        <f t="shared" si="308"/>
        <v/>
      </c>
      <c r="CN61" s="1755" t="str">
        <f t="shared" si="309"/>
        <v/>
      </c>
      <c r="CO61" s="1755" t="str">
        <f t="shared" si="310"/>
        <v/>
      </c>
      <c r="CP61" s="1755" t="str">
        <f t="shared" si="311"/>
        <v/>
      </c>
      <c r="CQ61" s="1755" t="str">
        <f t="shared" si="312"/>
        <v/>
      </c>
      <c r="CR61" s="1755" t="str">
        <f t="shared" si="313"/>
        <v/>
      </c>
      <c r="CS61" s="1755" t="str">
        <f t="shared" si="314"/>
        <v/>
      </c>
      <c r="CT61" s="1755" t="str">
        <f t="shared" si="315"/>
        <v/>
      </c>
      <c r="CU61" s="1755" t="str">
        <f t="shared" si="316"/>
        <v/>
      </c>
      <c r="CV61" s="1755" t="str">
        <f t="shared" si="317"/>
        <v/>
      </c>
      <c r="CW61" s="1755" t="str">
        <f t="shared" si="318"/>
        <v/>
      </c>
      <c r="CX61" s="1755" t="str">
        <f t="shared" si="319"/>
        <v/>
      </c>
      <c r="DE61" s="63"/>
      <c r="DF61" s="2658">
        <f t="shared" si="320"/>
        <v>0</v>
      </c>
      <c r="DG61" s="2655">
        <f t="shared" si="321"/>
        <v>0</v>
      </c>
      <c r="DH61" s="2655">
        <f t="shared" ref="DH61:DI61" si="349">IF(AND($B61&gt;0,AV61=""),1,IF(AV61&gt;$B61,1,0))</f>
        <v>0</v>
      </c>
      <c r="DI61" s="2655">
        <f t="shared" si="349"/>
        <v>0</v>
      </c>
      <c r="DJ61" s="1756"/>
      <c r="DK61" s="1756"/>
      <c r="DL61" s="1756"/>
      <c r="DM61" s="1756"/>
      <c r="DN61" s="1756"/>
      <c r="DO61" s="2655">
        <f t="shared" si="323"/>
        <v>0</v>
      </c>
      <c r="DP61" s="2655">
        <f t="shared" si="324"/>
        <v>0</v>
      </c>
      <c r="DQ61" s="2655">
        <f t="shared" si="325"/>
        <v>0</v>
      </c>
      <c r="DR61" s="2655">
        <f t="shared" si="326"/>
        <v>0</v>
      </c>
      <c r="DS61" s="2655">
        <f t="shared" si="327"/>
        <v>0</v>
      </c>
      <c r="DT61" s="2655">
        <f t="shared" si="328"/>
        <v>0</v>
      </c>
      <c r="DU61" s="2655">
        <f t="shared" si="329"/>
        <v>0</v>
      </c>
      <c r="DV61" s="2655">
        <f t="shared" si="330"/>
        <v>0</v>
      </c>
      <c r="DW61" s="2655">
        <f t="shared" si="331"/>
        <v>0</v>
      </c>
      <c r="DX61" s="2655">
        <f t="shared" si="332"/>
        <v>0</v>
      </c>
      <c r="DY61" s="2655">
        <f t="shared" si="333"/>
        <v>0</v>
      </c>
      <c r="DZ61" s="2655">
        <f t="shared" si="334"/>
        <v>0</v>
      </c>
      <c r="EA61" s="2655">
        <f t="shared" si="335"/>
        <v>0</v>
      </c>
      <c r="EB61" s="2655">
        <f t="shared" si="336"/>
        <v>0</v>
      </c>
      <c r="EC61" s="2655">
        <f t="shared" si="337"/>
        <v>0</v>
      </c>
    </row>
    <row r="62" spans="1:133" ht="14.25" customHeight="1" x14ac:dyDescent="0.25">
      <c r="A62" s="180" t="s">
        <v>1923</v>
      </c>
      <c r="B62" s="354">
        <f t="shared" ref="B62:C62" si="350">+N62+P62+R62+T62+V62+X62+Z62+AB62+AD62+AF62+AH62+AJ62+AL62+AN62+AP62</f>
        <v>0</v>
      </c>
      <c r="C62" s="186">
        <f t="shared" si="350"/>
        <v>0</v>
      </c>
      <c r="D62" s="1828"/>
      <c r="E62" s="69"/>
      <c r="F62" s="85"/>
      <c r="G62" s="69"/>
      <c r="H62" s="85"/>
      <c r="I62" s="69"/>
      <c r="J62" s="85"/>
      <c r="K62" s="69"/>
      <c r="L62" s="85"/>
      <c r="M62" s="86"/>
      <c r="N62" s="1823"/>
      <c r="O62" s="67"/>
      <c r="P62" s="66"/>
      <c r="Q62" s="67"/>
      <c r="R62" s="66"/>
      <c r="S62" s="67"/>
      <c r="T62" s="66"/>
      <c r="U62" s="67"/>
      <c r="V62" s="66"/>
      <c r="W62" s="67"/>
      <c r="X62" s="66"/>
      <c r="Y62" s="67"/>
      <c r="Z62" s="66"/>
      <c r="AA62" s="67"/>
      <c r="AB62" s="66"/>
      <c r="AC62" s="67"/>
      <c r="AD62" s="66"/>
      <c r="AE62" s="67"/>
      <c r="AF62" s="66"/>
      <c r="AG62" s="67"/>
      <c r="AH62" s="66"/>
      <c r="AI62" s="67"/>
      <c r="AJ62" s="66"/>
      <c r="AK62" s="67"/>
      <c r="AL62" s="66"/>
      <c r="AM62" s="67"/>
      <c r="AN62" s="66"/>
      <c r="AO62" s="67"/>
      <c r="AP62" s="66"/>
      <c r="AQ62" s="68"/>
      <c r="AR62" s="1823"/>
      <c r="AS62" s="68"/>
      <c r="AT62" s="88"/>
      <c r="AU62" s="68"/>
      <c r="AV62" s="1823"/>
      <c r="AW62" s="87"/>
      <c r="AX62" s="1754" t="str">
        <f t="shared" si="301"/>
        <v/>
      </c>
      <c r="CA62" s="1755" t="str">
        <f>IF(B62&lt;&gt;(AS62+AR62)," * La suma de las columnas "&amp;AR$10&amp;""&amp;" DEBE SER IGUAL a los Exámenes Procesados. ","")</f>
        <v/>
      </c>
      <c r="CB62" s="1755" t="str">
        <f t="shared" si="303"/>
        <v/>
      </c>
      <c r="CC62" s="1755" t="str">
        <f t="shared" ref="CC62:CD62" si="351">IF(AND($B62&gt;0,AV62=""),"* No olvide ingresar la columna "&amp;AV$10&amp;""&amp;" *(Digite CERO si no tiene). ",IF(AV62&gt;$B62," *El Número de "&amp;AV$10&amp;""&amp;" no puede superar el Total Procesados. ",""))</f>
        <v/>
      </c>
      <c r="CD62" s="1755" t="str">
        <f t="shared" si="351"/>
        <v/>
      </c>
      <c r="CE62" s="1756"/>
      <c r="CF62" s="1756"/>
      <c r="CG62" s="1756"/>
      <c r="CH62" s="1756"/>
      <c r="CI62" s="1756"/>
      <c r="CJ62" s="1755" t="str">
        <f t="shared" si="305"/>
        <v/>
      </c>
      <c r="CK62" s="1755" t="str">
        <f t="shared" si="306"/>
        <v/>
      </c>
      <c r="CL62" s="1755" t="str">
        <f t="shared" si="307"/>
        <v/>
      </c>
      <c r="CM62" s="1755" t="str">
        <f t="shared" si="308"/>
        <v/>
      </c>
      <c r="CN62" s="1755" t="str">
        <f t="shared" si="309"/>
        <v/>
      </c>
      <c r="CO62" s="1755" t="str">
        <f t="shared" si="310"/>
        <v/>
      </c>
      <c r="CP62" s="1755" t="str">
        <f t="shared" si="311"/>
        <v/>
      </c>
      <c r="CQ62" s="1755" t="str">
        <f t="shared" si="312"/>
        <v/>
      </c>
      <c r="CR62" s="1755" t="str">
        <f t="shared" si="313"/>
        <v/>
      </c>
      <c r="CS62" s="1755" t="str">
        <f t="shared" si="314"/>
        <v/>
      </c>
      <c r="CT62" s="1755" t="str">
        <f t="shared" si="315"/>
        <v/>
      </c>
      <c r="CU62" s="1755" t="str">
        <f t="shared" si="316"/>
        <v/>
      </c>
      <c r="CV62" s="1755" t="str">
        <f t="shared" si="317"/>
        <v/>
      </c>
      <c r="CW62" s="1755" t="str">
        <f t="shared" si="318"/>
        <v/>
      </c>
      <c r="CX62" s="1755" t="str">
        <f t="shared" si="319"/>
        <v/>
      </c>
      <c r="DE62" s="63"/>
      <c r="DF62" s="2658">
        <f>IF(B62&lt;&gt;(AS62+AR62),1,0)</f>
        <v>0</v>
      </c>
      <c r="DG62" s="2655">
        <f t="shared" si="321"/>
        <v>0</v>
      </c>
      <c r="DH62" s="2655">
        <f t="shared" ref="DH62:DI62" si="352">IF(AND($B62&gt;0,AV62=""),1,IF(AV62&gt;$B62,1,0))</f>
        <v>0</v>
      </c>
      <c r="DI62" s="2655">
        <f t="shared" si="352"/>
        <v>0</v>
      </c>
      <c r="DJ62" s="1756"/>
      <c r="DK62" s="1756"/>
      <c r="DL62" s="1756"/>
      <c r="DM62" s="1756"/>
      <c r="DN62" s="1756"/>
      <c r="DO62" s="2655">
        <f t="shared" si="323"/>
        <v>0</v>
      </c>
      <c r="DP62" s="2655">
        <f t="shared" si="324"/>
        <v>0</v>
      </c>
      <c r="DQ62" s="2655">
        <f t="shared" si="325"/>
        <v>0</v>
      </c>
      <c r="DR62" s="2655">
        <f t="shared" si="326"/>
        <v>0</v>
      </c>
      <c r="DS62" s="2655">
        <f t="shared" si="327"/>
        <v>0</v>
      </c>
      <c r="DT62" s="2655">
        <f t="shared" si="328"/>
        <v>0</v>
      </c>
      <c r="DU62" s="2655">
        <f t="shared" si="329"/>
        <v>0</v>
      </c>
      <c r="DV62" s="2655">
        <f t="shared" si="330"/>
        <v>0</v>
      </c>
      <c r="DW62" s="2655">
        <f t="shared" si="331"/>
        <v>0</v>
      </c>
      <c r="DX62" s="2655">
        <f t="shared" si="332"/>
        <v>0</v>
      </c>
      <c r="DY62" s="2655">
        <f t="shared" si="333"/>
        <v>0</v>
      </c>
      <c r="DZ62" s="2655">
        <f t="shared" si="334"/>
        <v>0</v>
      </c>
      <c r="EA62" s="2655">
        <f t="shared" si="335"/>
        <v>0</v>
      </c>
      <c r="EB62" s="2655">
        <f t="shared" si="336"/>
        <v>0</v>
      </c>
      <c r="EC62" s="2655">
        <f t="shared" si="337"/>
        <v>0</v>
      </c>
    </row>
    <row r="63" spans="1:133" ht="14.25" customHeight="1" x14ac:dyDescent="0.25">
      <c r="A63" s="180" t="s">
        <v>1924</v>
      </c>
      <c r="B63" s="354">
        <f t="shared" ref="B63:C63" si="353">+N63+P63+R63+T63+V63+X63+Z63+AB63+AD63+AF63+AH63+AJ63+AL63+AN63+AP63</f>
        <v>0</v>
      </c>
      <c r="C63" s="186">
        <f t="shared" si="353"/>
        <v>0</v>
      </c>
      <c r="D63" s="1828"/>
      <c r="E63" s="69"/>
      <c r="F63" s="85"/>
      <c r="G63" s="69"/>
      <c r="H63" s="85"/>
      <c r="I63" s="69"/>
      <c r="J63" s="85"/>
      <c r="K63" s="69"/>
      <c r="L63" s="85"/>
      <c r="M63" s="86"/>
      <c r="N63" s="1823"/>
      <c r="O63" s="67"/>
      <c r="P63" s="66"/>
      <c r="Q63" s="67"/>
      <c r="R63" s="66"/>
      <c r="S63" s="67"/>
      <c r="T63" s="66"/>
      <c r="U63" s="67"/>
      <c r="V63" s="66"/>
      <c r="W63" s="67"/>
      <c r="X63" s="66"/>
      <c r="Y63" s="67"/>
      <c r="Z63" s="66"/>
      <c r="AA63" s="67"/>
      <c r="AB63" s="66"/>
      <c r="AC63" s="67"/>
      <c r="AD63" s="66"/>
      <c r="AE63" s="67"/>
      <c r="AF63" s="66"/>
      <c r="AG63" s="67"/>
      <c r="AH63" s="66"/>
      <c r="AI63" s="67"/>
      <c r="AJ63" s="66"/>
      <c r="AK63" s="67"/>
      <c r="AL63" s="66"/>
      <c r="AM63" s="67"/>
      <c r="AN63" s="66"/>
      <c r="AO63" s="67"/>
      <c r="AP63" s="66"/>
      <c r="AQ63" s="68"/>
      <c r="AR63" s="2027"/>
      <c r="AS63" s="68"/>
      <c r="AT63" s="88"/>
      <c r="AU63" s="68"/>
      <c r="AV63" s="1823"/>
      <c r="AW63" s="87"/>
      <c r="AX63" s="1754" t="str">
        <f t="shared" si="301"/>
        <v/>
      </c>
      <c r="CA63" s="1755" t="str">
        <f t="shared" ref="CA63:CA65" si="354">IF(B63&lt;&gt;(AS63)," * La suma de las columnas "&amp;AR$10&amp;""&amp;" DEBE SER IGUAL a los Exámenes Procesados. ","")</f>
        <v/>
      </c>
      <c r="CB63" s="1755" t="str">
        <f t="shared" si="303"/>
        <v/>
      </c>
      <c r="CC63" s="1755" t="str">
        <f t="shared" ref="CC63:CD63" si="355">IF(AND($B63&gt;0,AV63=""),"* No olvide ingresar la columna "&amp;AV$10&amp;""&amp;" *(Digite CERO si no tiene). ",IF(AV63&gt;$B63," *El Número de "&amp;AV$10&amp;""&amp;" no puede superar el Total Procesados. ",""))</f>
        <v/>
      </c>
      <c r="CD63" s="1755" t="str">
        <f t="shared" si="355"/>
        <v/>
      </c>
      <c r="CE63" s="1756"/>
      <c r="CF63" s="1756"/>
      <c r="CG63" s="1756"/>
      <c r="CH63" s="1756"/>
      <c r="CI63" s="1756"/>
      <c r="CJ63" s="1755" t="str">
        <f t="shared" si="305"/>
        <v/>
      </c>
      <c r="CK63" s="1755" t="str">
        <f t="shared" si="306"/>
        <v/>
      </c>
      <c r="CL63" s="1755" t="str">
        <f t="shared" si="307"/>
        <v/>
      </c>
      <c r="CM63" s="1755" t="str">
        <f t="shared" si="308"/>
        <v/>
      </c>
      <c r="CN63" s="1755" t="str">
        <f t="shared" si="309"/>
        <v/>
      </c>
      <c r="CO63" s="1755" t="str">
        <f t="shared" si="310"/>
        <v/>
      </c>
      <c r="CP63" s="1755" t="str">
        <f t="shared" si="311"/>
        <v/>
      </c>
      <c r="CQ63" s="1755" t="str">
        <f t="shared" si="312"/>
        <v/>
      </c>
      <c r="CR63" s="1755" t="str">
        <f t="shared" si="313"/>
        <v/>
      </c>
      <c r="CS63" s="1755" t="str">
        <f t="shared" si="314"/>
        <v/>
      </c>
      <c r="CT63" s="1755" t="str">
        <f t="shared" si="315"/>
        <v/>
      </c>
      <c r="CU63" s="1755" t="str">
        <f t="shared" si="316"/>
        <v/>
      </c>
      <c r="CV63" s="1755" t="str">
        <f t="shared" si="317"/>
        <v/>
      </c>
      <c r="CW63" s="1755" t="str">
        <f t="shared" si="318"/>
        <v/>
      </c>
      <c r="CX63" s="1755" t="str">
        <f t="shared" si="319"/>
        <v/>
      </c>
      <c r="DE63" s="63"/>
      <c r="DF63" s="2658">
        <f t="shared" ref="DF63:DF65" si="356">IF(B63&lt;&gt;(AS63),1,0)</f>
        <v>0</v>
      </c>
      <c r="DG63" s="2655">
        <f t="shared" si="321"/>
        <v>0</v>
      </c>
      <c r="DH63" s="2655">
        <f t="shared" ref="DH63:DI63" si="357">IF(AND($B63&gt;0,AV63=""),1,IF(AV63&gt;$B63,1,0))</f>
        <v>0</v>
      </c>
      <c r="DI63" s="2655">
        <f t="shared" si="357"/>
        <v>0</v>
      </c>
      <c r="DJ63" s="1756"/>
      <c r="DK63" s="1756"/>
      <c r="DL63" s="1756"/>
      <c r="DM63" s="1756"/>
      <c r="DN63" s="1756"/>
      <c r="DO63" s="2655">
        <f t="shared" si="323"/>
        <v>0</v>
      </c>
      <c r="DP63" s="2655">
        <f t="shared" si="324"/>
        <v>0</v>
      </c>
      <c r="DQ63" s="2655">
        <f t="shared" si="325"/>
        <v>0</v>
      </c>
      <c r="DR63" s="2655">
        <f t="shared" si="326"/>
        <v>0</v>
      </c>
      <c r="DS63" s="2655">
        <f t="shared" si="327"/>
        <v>0</v>
      </c>
      <c r="DT63" s="2655">
        <f t="shared" si="328"/>
        <v>0</v>
      </c>
      <c r="DU63" s="2655">
        <f t="shared" si="329"/>
        <v>0</v>
      </c>
      <c r="DV63" s="2655">
        <f t="shared" si="330"/>
        <v>0</v>
      </c>
      <c r="DW63" s="2655">
        <f t="shared" si="331"/>
        <v>0</v>
      </c>
      <c r="DX63" s="2655">
        <f t="shared" si="332"/>
        <v>0</v>
      </c>
      <c r="DY63" s="2655">
        <f t="shared" si="333"/>
        <v>0</v>
      </c>
      <c r="DZ63" s="2655">
        <f t="shared" si="334"/>
        <v>0</v>
      </c>
      <c r="EA63" s="2655">
        <f t="shared" si="335"/>
        <v>0</v>
      </c>
      <c r="EB63" s="2655">
        <f t="shared" si="336"/>
        <v>0</v>
      </c>
      <c r="EC63" s="2655">
        <f t="shared" si="337"/>
        <v>0</v>
      </c>
    </row>
    <row r="64" spans="1:133" ht="14.25" customHeight="1" x14ac:dyDescent="0.25">
      <c r="A64" s="154" t="s">
        <v>1925</v>
      </c>
      <c r="B64" s="354">
        <f t="shared" ref="B64:C64" si="358">+N64+P64+R64+T64+V64+X64+Z64+AB64+AD64+AF64+AH64+AJ64+AL64+AN64+AP64</f>
        <v>0</v>
      </c>
      <c r="C64" s="186">
        <f t="shared" si="358"/>
        <v>0</v>
      </c>
      <c r="D64" s="1828"/>
      <c r="E64" s="69"/>
      <c r="F64" s="85"/>
      <c r="G64" s="69"/>
      <c r="H64" s="85"/>
      <c r="I64" s="69"/>
      <c r="J64" s="85"/>
      <c r="K64" s="69"/>
      <c r="L64" s="85"/>
      <c r="M64" s="86"/>
      <c r="N64" s="1823"/>
      <c r="O64" s="67"/>
      <c r="P64" s="66"/>
      <c r="Q64" s="67"/>
      <c r="R64" s="66"/>
      <c r="S64" s="67"/>
      <c r="T64" s="66"/>
      <c r="U64" s="67"/>
      <c r="V64" s="66"/>
      <c r="W64" s="67"/>
      <c r="X64" s="66"/>
      <c r="Y64" s="67"/>
      <c r="Z64" s="66"/>
      <c r="AA64" s="67"/>
      <c r="AB64" s="66"/>
      <c r="AC64" s="67"/>
      <c r="AD64" s="66"/>
      <c r="AE64" s="67"/>
      <c r="AF64" s="66"/>
      <c r="AG64" s="67"/>
      <c r="AH64" s="66"/>
      <c r="AI64" s="67"/>
      <c r="AJ64" s="66"/>
      <c r="AK64" s="67"/>
      <c r="AL64" s="66"/>
      <c r="AM64" s="67"/>
      <c r="AN64" s="66"/>
      <c r="AO64" s="67"/>
      <c r="AP64" s="66"/>
      <c r="AQ64" s="68"/>
      <c r="AR64" s="2027"/>
      <c r="AS64" s="68"/>
      <c r="AT64" s="88"/>
      <c r="AU64" s="68"/>
      <c r="AV64" s="1823"/>
      <c r="AW64" s="87"/>
      <c r="AX64" s="1754" t="str">
        <f t="shared" si="301"/>
        <v/>
      </c>
      <c r="CA64" s="1755" t="str">
        <f t="shared" si="354"/>
        <v/>
      </c>
      <c r="CB64" s="1755" t="str">
        <f t="shared" si="303"/>
        <v/>
      </c>
      <c r="CC64" s="1755" t="str">
        <f t="shared" ref="CC64:CD64" si="359">IF(AND($B64&gt;0,AV64=""),"* No olvide ingresar la columna "&amp;AV$10&amp;""&amp;" *(Digite CERO si no tiene). ",IF(AV64&gt;$B64," *El Número de "&amp;AV$10&amp;""&amp;" no puede superar el Total Procesados. ",""))</f>
        <v/>
      </c>
      <c r="CD64" s="1755" t="str">
        <f t="shared" si="359"/>
        <v/>
      </c>
      <c r="CE64" s="1756"/>
      <c r="CF64" s="1756"/>
      <c r="CG64" s="1756"/>
      <c r="CH64" s="1756"/>
      <c r="CI64" s="1756"/>
      <c r="CJ64" s="1755" t="str">
        <f t="shared" si="305"/>
        <v/>
      </c>
      <c r="CK64" s="1755" t="str">
        <f t="shared" si="306"/>
        <v/>
      </c>
      <c r="CL64" s="1755" t="str">
        <f t="shared" si="307"/>
        <v/>
      </c>
      <c r="CM64" s="1755" t="str">
        <f t="shared" si="308"/>
        <v/>
      </c>
      <c r="CN64" s="1755" t="str">
        <f t="shared" si="309"/>
        <v/>
      </c>
      <c r="CO64" s="1755" t="str">
        <f t="shared" si="310"/>
        <v/>
      </c>
      <c r="CP64" s="1755" t="str">
        <f t="shared" si="311"/>
        <v/>
      </c>
      <c r="CQ64" s="1755" t="str">
        <f t="shared" si="312"/>
        <v/>
      </c>
      <c r="CR64" s="1755" t="str">
        <f t="shared" si="313"/>
        <v/>
      </c>
      <c r="CS64" s="1755" t="str">
        <f t="shared" si="314"/>
        <v/>
      </c>
      <c r="CT64" s="1755" t="str">
        <f t="shared" si="315"/>
        <v/>
      </c>
      <c r="CU64" s="1755" t="str">
        <f t="shared" si="316"/>
        <v/>
      </c>
      <c r="CV64" s="1755" t="str">
        <f t="shared" si="317"/>
        <v/>
      </c>
      <c r="CW64" s="1755" t="str">
        <f t="shared" si="318"/>
        <v/>
      </c>
      <c r="CX64" s="1755" t="str">
        <f t="shared" si="319"/>
        <v/>
      </c>
      <c r="DE64" s="63"/>
      <c r="DF64" s="2658">
        <f t="shared" si="356"/>
        <v>0</v>
      </c>
      <c r="DG64" s="2655">
        <f t="shared" si="321"/>
        <v>0</v>
      </c>
      <c r="DH64" s="2655">
        <f t="shared" ref="DH64:DI64" si="360">IF(AND($B64&gt;0,AV64=""),1,IF(AV64&gt;$B64,1,0))</f>
        <v>0</v>
      </c>
      <c r="DI64" s="2655">
        <f t="shared" si="360"/>
        <v>0</v>
      </c>
      <c r="DJ64" s="1756"/>
      <c r="DK64" s="1756"/>
      <c r="DL64" s="1756"/>
      <c r="DM64" s="1756"/>
      <c r="DN64" s="1756"/>
      <c r="DO64" s="2655">
        <f t="shared" si="323"/>
        <v>0</v>
      </c>
      <c r="DP64" s="2655">
        <f t="shared" si="324"/>
        <v>0</v>
      </c>
      <c r="DQ64" s="2655">
        <f t="shared" si="325"/>
        <v>0</v>
      </c>
      <c r="DR64" s="2655">
        <f t="shared" si="326"/>
        <v>0</v>
      </c>
      <c r="DS64" s="2655">
        <f t="shared" si="327"/>
        <v>0</v>
      </c>
      <c r="DT64" s="2655">
        <f t="shared" si="328"/>
        <v>0</v>
      </c>
      <c r="DU64" s="2655">
        <f t="shared" si="329"/>
        <v>0</v>
      </c>
      <c r="DV64" s="2655">
        <f t="shared" si="330"/>
        <v>0</v>
      </c>
      <c r="DW64" s="2655">
        <f t="shared" si="331"/>
        <v>0</v>
      </c>
      <c r="DX64" s="2655">
        <f t="shared" si="332"/>
        <v>0</v>
      </c>
      <c r="DY64" s="2655">
        <f t="shared" si="333"/>
        <v>0</v>
      </c>
      <c r="DZ64" s="2655">
        <f t="shared" si="334"/>
        <v>0</v>
      </c>
      <c r="EA64" s="2655">
        <f t="shared" si="335"/>
        <v>0</v>
      </c>
      <c r="EB64" s="2655">
        <f t="shared" si="336"/>
        <v>0</v>
      </c>
      <c r="EC64" s="2655">
        <f t="shared" si="337"/>
        <v>0</v>
      </c>
    </row>
    <row r="65" spans="1:133" ht="14.25" customHeight="1" x14ac:dyDescent="0.25">
      <c r="A65" s="154" t="s">
        <v>1926</v>
      </c>
      <c r="B65" s="354">
        <f t="shared" ref="B65:C65" si="361">+D65+F65+H65+J65+L65+N65+P65+R65+T65+V65+X65+Z65+AB65+AD65+AF65+AH65+AJ65+AL65+AN65+AP65</f>
        <v>0</v>
      </c>
      <c r="C65" s="186">
        <f t="shared" si="361"/>
        <v>0</v>
      </c>
      <c r="D65" s="1823"/>
      <c r="E65" s="67"/>
      <c r="F65" s="66"/>
      <c r="G65" s="67"/>
      <c r="H65" s="66"/>
      <c r="I65" s="87"/>
      <c r="J65" s="1823"/>
      <c r="K65" s="1823"/>
      <c r="L65" s="66"/>
      <c r="M65" s="87"/>
      <c r="N65" s="1823"/>
      <c r="O65" s="67"/>
      <c r="P65" s="66"/>
      <c r="Q65" s="67"/>
      <c r="R65" s="66"/>
      <c r="S65" s="67"/>
      <c r="T65" s="66"/>
      <c r="U65" s="67"/>
      <c r="V65" s="66"/>
      <c r="W65" s="67"/>
      <c r="X65" s="66"/>
      <c r="Y65" s="67"/>
      <c r="Z65" s="66"/>
      <c r="AA65" s="67"/>
      <c r="AB65" s="66"/>
      <c r="AC65" s="67"/>
      <c r="AD65" s="66"/>
      <c r="AE65" s="67"/>
      <c r="AF65" s="66"/>
      <c r="AG65" s="67"/>
      <c r="AH65" s="66"/>
      <c r="AI65" s="67"/>
      <c r="AJ65" s="66"/>
      <c r="AK65" s="67"/>
      <c r="AL65" s="66"/>
      <c r="AM65" s="67"/>
      <c r="AN65" s="66"/>
      <c r="AO65" s="67"/>
      <c r="AP65" s="66"/>
      <c r="AQ65" s="68"/>
      <c r="AR65" s="2027"/>
      <c r="AS65" s="68"/>
      <c r="AT65" s="88"/>
      <c r="AU65" s="68"/>
      <c r="AV65" s="1823"/>
      <c r="AW65" s="87"/>
      <c r="AX65" s="1754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755" t="str">
        <f t="shared" si="354"/>
        <v/>
      </c>
      <c r="CB65" s="1755" t="str">
        <f t="shared" si="303"/>
        <v/>
      </c>
      <c r="CC65" s="1755" t="str">
        <f t="shared" ref="CC65:CD65" si="362">IF(AND($B65&gt;0,AV65=""),"* No olvide ingresar la columna "&amp;AV$10&amp;""&amp;" *(Digite CERO si no tiene). ",IF(AV65&gt;$B65," *El Número de "&amp;AV$10&amp;""&amp;" no puede superar el Total Procesados. ",""))</f>
        <v/>
      </c>
      <c r="CD65" s="1755" t="str">
        <f t="shared" si="362"/>
        <v/>
      </c>
      <c r="CE65" s="1755" t="str">
        <f t="shared" ref="CE65:CE66" si="363">IF(D65&lt;E65,CONCATENATE("* El total de Procesados debe ser mayor o igual al total de Reactivos en el grupo de edad ",$D$11),"")</f>
        <v/>
      </c>
      <c r="CF65" s="1755" t="str">
        <f t="shared" ref="CF65:CF66" si="364">IF(F65&lt;G65,CONCATENATE("* El total de Procesados debe ser mayor o igual al total de Reactivos en el grupo de edad ",$F$11),"")</f>
        <v/>
      </c>
      <c r="CG65" s="1755" t="str">
        <f t="shared" ref="CG65:CG66" si="365">IF(H65&lt;I65,CONCATENATE("* El total de Procesados debe ser mayor o igual al total de Reactivos en el grupo de edad ",$H$11),"")</f>
        <v/>
      </c>
      <c r="CH65" s="1755" t="str">
        <f>IF(J65&lt;K65,CONCATENATE("* El total de Procesados debe ser mayor o igual al total de Reactivos en el grupo de edad ",$J$11),"")</f>
        <v/>
      </c>
      <c r="CI65" s="1755" t="str">
        <f>IF(L65&lt;M65,CONCATENATE("* El total de Procesados debe ser mayor o igual al total de Reactivos en el grupo de edad ",$L$11),"")</f>
        <v/>
      </c>
      <c r="CJ65" s="1755" t="str">
        <f t="shared" si="305"/>
        <v/>
      </c>
      <c r="CK65" s="1755" t="str">
        <f t="shared" si="306"/>
        <v/>
      </c>
      <c r="CL65" s="1755" t="str">
        <f t="shared" si="307"/>
        <v/>
      </c>
      <c r="CM65" s="1755" t="str">
        <f t="shared" si="308"/>
        <v/>
      </c>
      <c r="CN65" s="1755" t="str">
        <f t="shared" si="309"/>
        <v/>
      </c>
      <c r="CO65" s="1755" t="str">
        <f t="shared" si="310"/>
        <v/>
      </c>
      <c r="CP65" s="1755" t="str">
        <f t="shared" si="311"/>
        <v/>
      </c>
      <c r="CQ65" s="1755" t="str">
        <f t="shared" si="312"/>
        <v/>
      </c>
      <c r="CR65" s="1755" t="str">
        <f t="shared" si="313"/>
        <v/>
      </c>
      <c r="CS65" s="1755" t="str">
        <f t="shared" si="314"/>
        <v/>
      </c>
      <c r="CT65" s="1755" t="str">
        <f t="shared" si="315"/>
        <v/>
      </c>
      <c r="CU65" s="1755" t="str">
        <f t="shared" si="316"/>
        <v/>
      </c>
      <c r="CV65" s="1755" t="str">
        <f t="shared" si="317"/>
        <v/>
      </c>
      <c r="CW65" s="1755" t="str">
        <f t="shared" si="318"/>
        <v/>
      </c>
      <c r="CX65" s="1755" t="str">
        <f t="shared" si="319"/>
        <v/>
      </c>
      <c r="DE65" s="63"/>
      <c r="DF65" s="2658">
        <f t="shared" si="356"/>
        <v>0</v>
      </c>
      <c r="DG65" s="2655">
        <f t="shared" si="321"/>
        <v>0</v>
      </c>
      <c r="DH65" s="2655">
        <f t="shared" ref="DH65:DI65" si="366">IF(AND($B65&gt;0,AV65=""),1,IF(AV65&gt;$B65,1,0))</f>
        <v>0</v>
      </c>
      <c r="DI65" s="2655">
        <f t="shared" si="366"/>
        <v>0</v>
      </c>
      <c r="DJ65" s="2655">
        <f t="shared" ref="DJ65:DJ66" si="367">IF(D65&lt;E65,1,0)</f>
        <v>0</v>
      </c>
      <c r="DK65" s="2655">
        <f t="shared" ref="DK65:DK66" si="368">IF(F65&lt;G65,1,0)</f>
        <v>0</v>
      </c>
      <c r="DL65" s="2655">
        <f t="shared" ref="DL65:DL66" si="369">IF(H65&lt;I65,1,0)</f>
        <v>0</v>
      </c>
      <c r="DM65" s="2655">
        <f>IF(J65&lt;K65,1,0)</f>
        <v>0</v>
      </c>
      <c r="DN65" s="2655">
        <f>IF(L65&lt;M65,1,0)</f>
        <v>0</v>
      </c>
      <c r="DO65" s="2655">
        <f t="shared" si="323"/>
        <v>0</v>
      </c>
      <c r="DP65" s="2655">
        <f t="shared" si="324"/>
        <v>0</v>
      </c>
      <c r="DQ65" s="2655">
        <f t="shared" si="325"/>
        <v>0</v>
      </c>
      <c r="DR65" s="2655">
        <f t="shared" si="326"/>
        <v>0</v>
      </c>
      <c r="DS65" s="2655">
        <f t="shared" si="327"/>
        <v>0</v>
      </c>
      <c r="DT65" s="2655">
        <f t="shared" si="328"/>
        <v>0</v>
      </c>
      <c r="DU65" s="2655">
        <f t="shared" si="329"/>
        <v>0</v>
      </c>
      <c r="DV65" s="2655">
        <f t="shared" si="330"/>
        <v>0</v>
      </c>
      <c r="DW65" s="2655">
        <f t="shared" si="331"/>
        <v>0</v>
      </c>
      <c r="DX65" s="2655">
        <f t="shared" si="332"/>
        <v>0</v>
      </c>
      <c r="DY65" s="2655">
        <f t="shared" si="333"/>
        <v>0</v>
      </c>
      <c r="DZ65" s="2655">
        <f t="shared" si="334"/>
        <v>0</v>
      </c>
      <c r="EA65" s="2655">
        <f t="shared" si="335"/>
        <v>0</v>
      </c>
      <c r="EB65" s="2655">
        <f t="shared" si="336"/>
        <v>0</v>
      </c>
      <c r="EC65" s="2655">
        <f t="shared" si="337"/>
        <v>0</v>
      </c>
    </row>
    <row r="66" spans="1:133" ht="14.25" customHeight="1" x14ac:dyDescent="0.25">
      <c r="A66" s="180" t="s">
        <v>1927</v>
      </c>
      <c r="B66" s="354">
        <f t="shared" ref="B66:C66" si="370">+D66+F66+H66</f>
        <v>0</v>
      </c>
      <c r="C66" s="186">
        <f t="shared" si="370"/>
        <v>0</v>
      </c>
      <c r="D66" s="1823"/>
      <c r="E66" s="67"/>
      <c r="F66" s="66"/>
      <c r="G66" s="67"/>
      <c r="H66" s="66"/>
      <c r="I66" s="87"/>
      <c r="J66" s="237"/>
      <c r="K66" s="852"/>
      <c r="L66" s="237"/>
      <c r="M66" s="852"/>
      <c r="N66" s="237"/>
      <c r="O66" s="852"/>
      <c r="P66" s="237"/>
      <c r="Q66" s="852"/>
      <c r="R66" s="237"/>
      <c r="S66" s="852"/>
      <c r="T66" s="237"/>
      <c r="U66" s="852"/>
      <c r="V66" s="237"/>
      <c r="W66" s="852"/>
      <c r="X66" s="237"/>
      <c r="Y66" s="852"/>
      <c r="Z66" s="237"/>
      <c r="AA66" s="852"/>
      <c r="AB66" s="237"/>
      <c r="AC66" s="852"/>
      <c r="AD66" s="237"/>
      <c r="AE66" s="852"/>
      <c r="AF66" s="237"/>
      <c r="AG66" s="852"/>
      <c r="AH66" s="237"/>
      <c r="AI66" s="852"/>
      <c r="AJ66" s="237"/>
      <c r="AK66" s="852"/>
      <c r="AL66" s="237"/>
      <c r="AM66" s="852"/>
      <c r="AN66" s="237"/>
      <c r="AO66" s="852"/>
      <c r="AP66" s="237"/>
      <c r="AQ66" s="1072"/>
      <c r="AR66" s="1823"/>
      <c r="AS66" s="68"/>
      <c r="AT66" s="88"/>
      <c r="AU66" s="68"/>
      <c r="AV66" s="1823"/>
      <c r="AW66" s="87"/>
      <c r="AX66" s="1754" t="str">
        <f>$CA66&amp;CB66&amp;CC66&amp;$CD66&amp;CE66&amp;CF66&amp;CG66</f>
        <v/>
      </c>
      <c r="CA66" s="1755" t="str">
        <f t="shared" ref="CA66:CA74" si="371">IF(B66&lt;&gt;(AS66+AR66)," * La suma de las columnas "&amp;AR$10&amp;""&amp;" DEBE SER IGUAL a los Exámenes Procesados. ","")</f>
        <v/>
      </c>
      <c r="CB66" s="1755" t="str">
        <f t="shared" si="303"/>
        <v/>
      </c>
      <c r="CC66" s="1755" t="str">
        <f t="shared" ref="CC66:CD66" si="372">IF(AND($B66&gt;0,AV66=""),"* No olvide ingresar la columna "&amp;AV$10&amp;""&amp;" *(Digite CERO si no tiene). ",IF(AV66&gt;$B66," *El Número de "&amp;AV$10&amp;""&amp;" no puede superar el Total Procesados. ",""))</f>
        <v/>
      </c>
      <c r="CD66" s="1755" t="str">
        <f t="shared" si="372"/>
        <v/>
      </c>
      <c r="CE66" s="1755" t="str">
        <f t="shared" si="363"/>
        <v/>
      </c>
      <c r="CF66" s="1755" t="str">
        <f t="shared" si="364"/>
        <v/>
      </c>
      <c r="CG66" s="1755" t="str">
        <f t="shared" si="365"/>
        <v/>
      </c>
      <c r="CH66" s="1758"/>
      <c r="CI66" s="1758"/>
      <c r="CJ66" s="2656"/>
      <c r="CK66" s="1758"/>
      <c r="CL66" s="1758"/>
      <c r="CM66" s="1758"/>
      <c r="CN66" s="1758"/>
      <c r="CO66" s="1758"/>
      <c r="CP66" s="1758"/>
      <c r="CQ66" s="1758"/>
      <c r="CR66" s="1758"/>
      <c r="CS66" s="1758"/>
      <c r="CT66" s="1758"/>
      <c r="CU66" s="1758"/>
      <c r="CV66" s="1758"/>
      <c r="CW66" s="1758"/>
      <c r="CX66" s="1758"/>
      <c r="DE66" s="63"/>
      <c r="DF66" s="2658">
        <f t="shared" ref="DF66:DF74" si="373">IF(B66&lt;&gt;(AS66+AR66),1,0)</f>
        <v>0</v>
      </c>
      <c r="DG66" s="2655">
        <f t="shared" si="321"/>
        <v>0</v>
      </c>
      <c r="DH66" s="2655">
        <f t="shared" ref="DH66:DI66" si="374">IF(AND($B66&gt;0,AV66=""),1,IF(AV66&gt;$B66,1,0))</f>
        <v>0</v>
      </c>
      <c r="DI66" s="2655">
        <f t="shared" si="374"/>
        <v>0</v>
      </c>
      <c r="DJ66" s="2655">
        <f t="shared" si="367"/>
        <v>0</v>
      </c>
      <c r="DK66" s="2655">
        <f t="shared" si="368"/>
        <v>0</v>
      </c>
      <c r="DL66" s="2655">
        <f t="shared" si="369"/>
        <v>0</v>
      </c>
      <c r="DM66" s="1758"/>
      <c r="DN66" s="1758"/>
      <c r="DO66" s="1756"/>
      <c r="DP66" s="1756"/>
      <c r="DQ66" s="1756"/>
      <c r="DR66" s="1756"/>
      <c r="DS66" s="1756"/>
      <c r="DT66" s="1756"/>
      <c r="DU66" s="1756"/>
      <c r="DV66" s="1756"/>
      <c r="DW66" s="1756"/>
      <c r="DX66" s="1756"/>
      <c r="DY66" s="1756"/>
      <c r="DZ66" s="1756"/>
      <c r="EA66" s="1756"/>
      <c r="EB66" s="1756"/>
      <c r="EC66" s="1756"/>
    </row>
    <row r="67" spans="1:133" ht="14.25" customHeight="1" x14ac:dyDescent="0.25">
      <c r="A67" s="180" t="s">
        <v>1928</v>
      </c>
      <c r="B67" s="354">
        <f t="shared" ref="B67:C67" si="375">+P67+R67+T67+V67+X67+Z67+AB67+AD67+AF67+AH67+AJ67+AL67+AN67+AP67</f>
        <v>0</v>
      </c>
      <c r="C67" s="186">
        <f t="shared" si="375"/>
        <v>0</v>
      </c>
      <c r="D67" s="1828"/>
      <c r="E67" s="69"/>
      <c r="F67" s="85"/>
      <c r="G67" s="69"/>
      <c r="H67" s="85"/>
      <c r="I67" s="69"/>
      <c r="J67" s="85"/>
      <c r="K67" s="69"/>
      <c r="L67" s="85"/>
      <c r="M67" s="86"/>
      <c r="N67" s="1828"/>
      <c r="O67" s="69"/>
      <c r="P67" s="66"/>
      <c r="Q67" s="67"/>
      <c r="R67" s="66"/>
      <c r="S67" s="67"/>
      <c r="T67" s="66"/>
      <c r="U67" s="67"/>
      <c r="V67" s="66"/>
      <c r="W67" s="67"/>
      <c r="X67" s="66"/>
      <c r="Y67" s="67"/>
      <c r="Z67" s="66"/>
      <c r="AA67" s="67"/>
      <c r="AB67" s="66"/>
      <c r="AC67" s="67"/>
      <c r="AD67" s="66"/>
      <c r="AE67" s="67"/>
      <c r="AF67" s="66"/>
      <c r="AG67" s="67"/>
      <c r="AH67" s="66"/>
      <c r="AI67" s="67"/>
      <c r="AJ67" s="66"/>
      <c r="AK67" s="67"/>
      <c r="AL67" s="66"/>
      <c r="AM67" s="67"/>
      <c r="AN67" s="66"/>
      <c r="AO67" s="67"/>
      <c r="AP67" s="66"/>
      <c r="AQ67" s="68"/>
      <c r="AR67" s="1823"/>
      <c r="AS67" s="68"/>
      <c r="AT67" s="88"/>
      <c r="AU67" s="68"/>
      <c r="AV67" s="1823"/>
      <c r="AW67" s="87"/>
      <c r="AX67" s="1754" t="str">
        <f>$CA67&amp;CB67&amp;CC67&amp;$CD67&amp;CK67&amp;CL67&amp;CM67&amp;CN67&amp;CO67&amp;CP67&amp;CQ67&amp;CR67&amp;CS67&amp;CT67&amp;CU67&amp;CV67&amp;CW67&amp;CX67</f>
        <v/>
      </c>
      <c r="CA67" s="1755" t="str">
        <f t="shared" si="371"/>
        <v/>
      </c>
      <c r="CB67" s="1755" t="str">
        <f t="shared" si="303"/>
        <v/>
      </c>
      <c r="CC67" s="1755" t="str">
        <f t="shared" ref="CC67:CD67" si="376">IF(AND($B67&gt;0,AV67=""),"* No olvide ingresar la columna "&amp;AV$10&amp;""&amp;" *(Digite CERO si no tiene). ",IF(AV67&gt;$B67," *El Número de "&amp;AV$10&amp;""&amp;" no puede superar el Total Procesados. ",""))</f>
        <v/>
      </c>
      <c r="CD67" s="1755" t="str">
        <f t="shared" si="376"/>
        <v/>
      </c>
      <c r="CE67" s="2656"/>
      <c r="CF67" s="2656"/>
      <c r="CG67" s="1758"/>
      <c r="CH67" s="1758"/>
      <c r="CI67" s="1758"/>
      <c r="CJ67" s="2656"/>
      <c r="CK67" s="1755" t="str">
        <f t="shared" ref="CK67:CK74" si="377">IF(P67&lt;Q67,CONCATENATE("* El total de Procesados debe ser mayor o igual al total de Reactivos en el grupo de edad ",$P$11),"")</f>
        <v/>
      </c>
      <c r="CL67" s="1755" t="str">
        <f t="shared" ref="CL67:CL74" si="378">IF(R67&lt;S67,CONCATENATE("* El total de Procesados debe ser mayor o igual al total de Reactivos en el grupo de edad ",$R$11),"")</f>
        <v/>
      </c>
      <c r="CM67" s="1755" t="str">
        <f t="shared" ref="CM67:CM74" si="379">IF($T67&lt;$U67,CONCATENATE("* El total de Procesados debe ser mayor o igual al total de Reactivos en el grupo de edad ",$T$11),"")</f>
        <v/>
      </c>
      <c r="CN67" s="1755" t="str">
        <f t="shared" ref="CN67:CN74" si="380">IF(V67&lt;W67,CONCATENATE("* El total de Procesados debe ser mayor o igual al total de Reactivos en el grupo de edad ",$V$11),"")</f>
        <v/>
      </c>
      <c r="CO67" s="1755" t="str">
        <f t="shared" ref="CO67:CO74" si="381">IF(X67&lt;Y67,CONCATENATE("* El total de Procesados debe ser mayor o igual al total de Reactivos en el grupo de edad ",$X$11),"")</f>
        <v/>
      </c>
      <c r="CP67" s="1755" t="str">
        <f t="shared" ref="CP67:CP74" si="382">IF(Z67&lt;AA67,CONCATENATE("* El total de Procesados debe ser mayor o igual al total de Reactivos en el grupo de edad ",$Z$11),"")</f>
        <v/>
      </c>
      <c r="CQ67" s="1755" t="str">
        <f t="shared" ref="CQ67:CQ74" si="383">IF(AB67&lt;AC67,CONCATENATE("* El total de Procesados debe ser mayor o igual al total de Reactivos en el grupo de edad ",$AB$11),"")</f>
        <v/>
      </c>
      <c r="CR67" s="1755" t="str">
        <f t="shared" ref="CR67:CR74" si="384">IF(AD67&lt;AE67,CONCATENATE("* El total de Procesados debe ser mayor o igual al total de Reactivos en el grupo de edad ",$AD$11),"")</f>
        <v/>
      </c>
      <c r="CS67" s="1755" t="str">
        <f t="shared" ref="CS67:CS74" si="385">IF(AF67&lt;AG67,CONCATENATE("* El total de Procesados debe ser mayor o igual al total de Reactivos en el grupo de edad ",$AF$11),"")</f>
        <v/>
      </c>
      <c r="CT67" s="1755" t="str">
        <f t="shared" ref="CT67:CT74" si="386">IF(AH67&lt;AI67,CONCATENATE("* El total de Procesados debe ser mayor o igual al total de Reactivos en el grupo de edad ",$AH$11),"")</f>
        <v/>
      </c>
      <c r="CU67" s="1755" t="str">
        <f t="shared" ref="CU67:CU70" si="387">IF(AJ67&lt;AK67,CONCATENATE("* El total de Procesados debe ser mayor o igual al total de Reactivos en el grupo de edad ",$AJ$11),"")</f>
        <v/>
      </c>
      <c r="CV67" s="1755" t="str">
        <f t="shared" ref="CV67:CV70" si="388">IF(AL67&lt;AM67,CONCATENATE("* El total de Procesados debe ser mayor o igual al total de Reactivos en el grupo de edad ",$AL$11),"")</f>
        <v/>
      </c>
      <c r="CW67" s="1755" t="str">
        <f t="shared" ref="CW67:CW70" si="389">IF(AN67&lt;AO67,CONCATENATE("* El total de Procesados debe ser mayor o igual al total de Reactivos en el grupo de edad ",$AN$11),"")</f>
        <v/>
      </c>
      <c r="CX67" s="1755" t="str">
        <f t="shared" ref="CX67:CX70" si="390">IF(AP67&lt;AQ67,CONCATENATE("* El total de Procesados debe ser mayor o igual al total de Reactivos en el grupo de edad ",$AP$11),"")</f>
        <v/>
      </c>
      <c r="DE67" s="63"/>
      <c r="DF67" s="2658">
        <f t="shared" si="373"/>
        <v>0</v>
      </c>
      <c r="DG67" s="2655">
        <f t="shared" si="321"/>
        <v>0</v>
      </c>
      <c r="DH67" s="2655">
        <f t="shared" ref="DH67:DI67" si="391">IF(AND($B67&gt;0,AV67=""),1,IF(AV67&gt;$B67,1,0))</f>
        <v>0</v>
      </c>
      <c r="DI67" s="2655">
        <f t="shared" si="391"/>
        <v>0</v>
      </c>
      <c r="DJ67" s="1758"/>
      <c r="DK67" s="1758"/>
      <c r="DL67" s="1758"/>
      <c r="DM67" s="1758"/>
      <c r="DN67" s="1758"/>
      <c r="DO67" s="1756"/>
      <c r="DP67" s="2655">
        <f t="shared" ref="DP67:DP74" si="392">IF(P67&lt;Q67,1,0)</f>
        <v>0</v>
      </c>
      <c r="DQ67" s="2655">
        <f t="shared" ref="DQ67:DQ74" si="393">IF(R67&lt;S67,1,0)</f>
        <v>0</v>
      </c>
      <c r="DR67" s="2655">
        <f t="shared" ref="DR67:DR74" si="394">IF($T67&lt;$U67,1,0)</f>
        <v>0</v>
      </c>
      <c r="DS67" s="2655">
        <f t="shared" ref="DS67:DS74" si="395">IF(V67&lt;W67,1,0)</f>
        <v>0</v>
      </c>
      <c r="DT67" s="2655">
        <f t="shared" ref="DT67:DT74" si="396">IF(X67&lt;Y67,1,0)</f>
        <v>0</v>
      </c>
      <c r="DU67" s="2655">
        <f t="shared" ref="DU67:DU74" si="397">IF(Z67&lt;AA67,1,0)</f>
        <v>0</v>
      </c>
      <c r="DV67" s="2655">
        <f t="shared" ref="DV67:DV74" si="398">IF(AB67&lt;AC67,1,0)</f>
        <v>0</v>
      </c>
      <c r="DW67" s="2655">
        <f t="shared" ref="DW67:DW74" si="399">IF(AD67&lt;AE67,1,0)</f>
        <v>0</v>
      </c>
      <c r="DX67" s="2655">
        <f t="shared" ref="DX67:DX74" si="400">IF(AF67&lt;AG67,1,0)</f>
        <v>0</v>
      </c>
      <c r="DY67" s="2655">
        <f t="shared" ref="DY67:DY74" si="401">IF(AH67&lt;AI67,1,0)</f>
        <v>0</v>
      </c>
      <c r="DZ67" s="2655">
        <f t="shared" ref="DZ67:DZ70" si="402">IF(AJ67&lt;AK67,1,0)</f>
        <v>0</v>
      </c>
      <c r="EA67" s="2655">
        <f t="shared" ref="EA67:EA70" si="403">IF(AL67&lt;AM67,1,0)</f>
        <v>0</v>
      </c>
      <c r="EB67" s="2655">
        <f t="shared" ref="EB67:EB70" si="404">IF(AN67&lt;AO67,1,0)</f>
        <v>0</v>
      </c>
      <c r="EC67" s="2655">
        <f t="shared" ref="EC67:EC70" si="405">IF(AP67&lt;AQ67,1,0)</f>
        <v>0</v>
      </c>
    </row>
    <row r="68" spans="1:133" ht="14.25" customHeight="1" x14ac:dyDescent="0.25">
      <c r="A68" s="154" t="s">
        <v>1929</v>
      </c>
      <c r="B68" s="354">
        <f t="shared" ref="B68:C68" si="406">+N68+P68+R68+T68+V68+X68+Z68+AB68+AD68+AF68+AH68+AJ68+AL68+AN68+AP68</f>
        <v>0</v>
      </c>
      <c r="C68" s="186">
        <f t="shared" si="406"/>
        <v>0</v>
      </c>
      <c r="D68" s="2027"/>
      <c r="E68" s="852"/>
      <c r="F68" s="237"/>
      <c r="G68" s="852"/>
      <c r="H68" s="237"/>
      <c r="I68" s="238"/>
      <c r="J68" s="2027"/>
      <c r="K68" s="2027"/>
      <c r="L68" s="237"/>
      <c r="M68" s="238"/>
      <c r="N68" s="1823"/>
      <c r="O68" s="67"/>
      <c r="P68" s="66"/>
      <c r="Q68" s="67"/>
      <c r="R68" s="66"/>
      <c r="S68" s="67"/>
      <c r="T68" s="66"/>
      <c r="U68" s="67"/>
      <c r="V68" s="66"/>
      <c r="W68" s="67"/>
      <c r="X68" s="66"/>
      <c r="Y68" s="67"/>
      <c r="Z68" s="66"/>
      <c r="AA68" s="67"/>
      <c r="AB68" s="66"/>
      <c r="AC68" s="67"/>
      <c r="AD68" s="66"/>
      <c r="AE68" s="67"/>
      <c r="AF68" s="66"/>
      <c r="AG68" s="67"/>
      <c r="AH68" s="66"/>
      <c r="AI68" s="67"/>
      <c r="AJ68" s="66"/>
      <c r="AK68" s="67"/>
      <c r="AL68" s="66"/>
      <c r="AM68" s="67"/>
      <c r="AN68" s="66"/>
      <c r="AO68" s="67"/>
      <c r="AP68" s="66"/>
      <c r="AQ68" s="68"/>
      <c r="AR68" s="1823"/>
      <c r="AS68" s="68"/>
      <c r="AT68" s="88"/>
      <c r="AU68" s="68"/>
      <c r="AV68" s="1823"/>
      <c r="AW68" s="87"/>
      <c r="AX68" s="1754" t="str">
        <f>$CA68&amp;CB68&amp;CC68&amp;$CD68&amp;CJ68&amp;CK68&amp;CL68&amp;CM68&amp;CN68&amp;CO68&amp;CP68&amp;CQ68&amp;CR68&amp;CS68&amp;CT68&amp;CU68&amp;CV68&amp;CW68&amp;CX68</f>
        <v/>
      </c>
      <c r="CA68" s="1755" t="str">
        <f t="shared" si="371"/>
        <v/>
      </c>
      <c r="CB68" s="1755" t="str">
        <f t="shared" si="303"/>
        <v/>
      </c>
      <c r="CC68" s="1755" t="str">
        <f t="shared" ref="CC68:CD68" si="407">IF(AND($B68&gt;0,AV68=""),"* No olvide ingresar la columna "&amp;AV$10&amp;""&amp;" *(Digite CERO si no tiene). ",IF(AV68&gt;$B68," *El Número de "&amp;AV$10&amp;""&amp;" no puede superar el Total Procesados. ",""))</f>
        <v/>
      </c>
      <c r="CD68" s="1755" t="str">
        <f t="shared" si="407"/>
        <v/>
      </c>
      <c r="CE68" s="2656"/>
      <c r="CF68" s="2656"/>
      <c r="CG68" s="1758"/>
      <c r="CH68" s="1758"/>
      <c r="CI68" s="1758"/>
      <c r="CJ68" s="1755" t="str">
        <f t="shared" ref="CJ68:CJ69" si="408">IF(N68&lt;O68,CONCATENATE("* El total de Procesados debe ser mayor o igual al total de Reactivos en el grupo de edad ",$N$11),"")</f>
        <v/>
      </c>
      <c r="CK68" s="1755" t="str">
        <f t="shared" si="377"/>
        <v/>
      </c>
      <c r="CL68" s="1755" t="str">
        <f t="shared" si="378"/>
        <v/>
      </c>
      <c r="CM68" s="1755" t="str">
        <f t="shared" si="379"/>
        <v/>
      </c>
      <c r="CN68" s="1755" t="str">
        <f t="shared" si="380"/>
        <v/>
      </c>
      <c r="CO68" s="1755" t="str">
        <f t="shared" si="381"/>
        <v/>
      </c>
      <c r="CP68" s="1755" t="str">
        <f t="shared" si="382"/>
        <v/>
      </c>
      <c r="CQ68" s="1755" t="str">
        <f t="shared" si="383"/>
        <v/>
      </c>
      <c r="CR68" s="1755" t="str">
        <f t="shared" si="384"/>
        <v/>
      </c>
      <c r="CS68" s="1755" t="str">
        <f t="shared" si="385"/>
        <v/>
      </c>
      <c r="CT68" s="1755" t="str">
        <f t="shared" si="386"/>
        <v/>
      </c>
      <c r="CU68" s="1755" t="str">
        <f t="shared" si="387"/>
        <v/>
      </c>
      <c r="CV68" s="1755" t="str">
        <f t="shared" si="388"/>
        <v/>
      </c>
      <c r="CW68" s="1755" t="str">
        <f t="shared" si="389"/>
        <v/>
      </c>
      <c r="CX68" s="1755" t="str">
        <f t="shared" si="390"/>
        <v/>
      </c>
      <c r="DE68" s="63"/>
      <c r="DF68" s="2658">
        <f t="shared" si="373"/>
        <v>0</v>
      </c>
      <c r="DG68" s="2655">
        <f t="shared" si="321"/>
        <v>0</v>
      </c>
      <c r="DH68" s="2655">
        <f t="shared" ref="DH68:DI68" si="409">IF(AND($B68&gt;0,AV68=""),1,IF(AV68&gt;$B68,1,0))</f>
        <v>0</v>
      </c>
      <c r="DI68" s="2655">
        <f t="shared" si="409"/>
        <v>0</v>
      </c>
      <c r="DJ68" s="1758"/>
      <c r="DK68" s="1758"/>
      <c r="DL68" s="1758"/>
      <c r="DM68" s="1758"/>
      <c r="DN68" s="1758"/>
      <c r="DO68" s="2655">
        <f t="shared" ref="DO68:DO69" si="410">IF(N68&lt;O68,1,0)</f>
        <v>0</v>
      </c>
      <c r="DP68" s="2655">
        <f t="shared" si="392"/>
        <v>0</v>
      </c>
      <c r="DQ68" s="2655">
        <f t="shared" si="393"/>
        <v>0</v>
      </c>
      <c r="DR68" s="2655">
        <f t="shared" si="394"/>
        <v>0</v>
      </c>
      <c r="DS68" s="2655">
        <f t="shared" si="395"/>
        <v>0</v>
      </c>
      <c r="DT68" s="2655">
        <f t="shared" si="396"/>
        <v>0</v>
      </c>
      <c r="DU68" s="2655">
        <f t="shared" si="397"/>
        <v>0</v>
      </c>
      <c r="DV68" s="2655">
        <f t="shared" si="398"/>
        <v>0</v>
      </c>
      <c r="DW68" s="2655">
        <f t="shared" si="399"/>
        <v>0</v>
      </c>
      <c r="DX68" s="2655">
        <f t="shared" si="400"/>
        <v>0</v>
      </c>
      <c r="DY68" s="2655">
        <f t="shared" si="401"/>
        <v>0</v>
      </c>
      <c r="DZ68" s="2655">
        <f t="shared" si="402"/>
        <v>0</v>
      </c>
      <c r="EA68" s="2655">
        <f t="shared" si="403"/>
        <v>0</v>
      </c>
      <c r="EB68" s="2655">
        <f t="shared" si="404"/>
        <v>0</v>
      </c>
      <c r="EC68" s="2655">
        <f t="shared" si="405"/>
        <v>0</v>
      </c>
    </row>
    <row r="69" spans="1:133" ht="14.25" customHeight="1" x14ac:dyDescent="0.25">
      <c r="A69" s="154" t="s">
        <v>1930</v>
      </c>
      <c r="B69" s="354">
        <f t="shared" ref="B69:C69" si="411">+D69+F69+H69+J69+L69+N69+P69+R69+T69+V69+X69+Z69+AB69+AD69+AF69+AH69+AJ69+AL69+AN69+AP69</f>
        <v>0</v>
      </c>
      <c r="C69" s="186">
        <f t="shared" si="411"/>
        <v>0</v>
      </c>
      <c r="D69" s="1823"/>
      <c r="E69" s="67"/>
      <c r="F69" s="66"/>
      <c r="G69" s="67"/>
      <c r="H69" s="66"/>
      <c r="I69" s="87"/>
      <c r="J69" s="1823"/>
      <c r="K69" s="1823"/>
      <c r="L69" s="66"/>
      <c r="M69" s="87"/>
      <c r="N69" s="1823"/>
      <c r="O69" s="67"/>
      <c r="P69" s="66"/>
      <c r="Q69" s="67"/>
      <c r="R69" s="66"/>
      <c r="S69" s="67"/>
      <c r="T69" s="66"/>
      <c r="U69" s="67"/>
      <c r="V69" s="66"/>
      <c r="W69" s="67"/>
      <c r="X69" s="66"/>
      <c r="Y69" s="67"/>
      <c r="Z69" s="66"/>
      <c r="AA69" s="67"/>
      <c r="AB69" s="66"/>
      <c r="AC69" s="67"/>
      <c r="AD69" s="66"/>
      <c r="AE69" s="67"/>
      <c r="AF69" s="66"/>
      <c r="AG69" s="67"/>
      <c r="AH69" s="66"/>
      <c r="AI69" s="67"/>
      <c r="AJ69" s="66"/>
      <c r="AK69" s="67"/>
      <c r="AL69" s="66"/>
      <c r="AM69" s="67"/>
      <c r="AN69" s="66"/>
      <c r="AO69" s="67"/>
      <c r="AP69" s="66"/>
      <c r="AQ69" s="68"/>
      <c r="AR69" s="1823"/>
      <c r="AS69" s="68"/>
      <c r="AT69" s="88"/>
      <c r="AU69" s="68"/>
      <c r="AV69" s="1823"/>
      <c r="AW69" s="87"/>
      <c r="AX69" s="1754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755" t="str">
        <f t="shared" si="371"/>
        <v/>
      </c>
      <c r="CB69" s="1755" t="str">
        <f t="shared" si="303"/>
        <v/>
      </c>
      <c r="CC69" s="1755" t="str">
        <f t="shared" ref="CC69:CD69" si="412">IF(AND($B69&gt;0,AV69=""),"* No olvide ingresar la columna "&amp;AV$10&amp;""&amp;" *(Digite CERO si no tiene). ",IF(AV69&gt;$B69," *El Número de "&amp;AV$10&amp;""&amp;" no puede superar el Total Procesados. ",""))</f>
        <v/>
      </c>
      <c r="CD69" s="1755" t="str">
        <f t="shared" si="412"/>
        <v/>
      </c>
      <c r="CE69" s="1755" t="str">
        <f>IF(D69&lt;E69,CONCATENATE("* El total de Procesados debe ser mayor o igual al total de Reactivos en el grupo de edad ",$D$11),"")</f>
        <v/>
      </c>
      <c r="CF69" s="1755" t="str">
        <f>IF(F69&lt;G69,CONCATENATE("* El total de Procesados debe ser mayor o igual al total de Reactivos en el grupo de edad ",$F$11),"")</f>
        <v/>
      </c>
      <c r="CG69" s="1755" t="str">
        <f>IF(H69&lt;I69,CONCATENATE("* El total de Procesados debe ser mayor o igual al total de Reactivos en el grupo de edad ",$H$11),"")</f>
        <v/>
      </c>
      <c r="CH69" s="1755" t="str">
        <f>IF(J69&lt;K69,CONCATENATE("* El total de Procesados debe ser mayor o igual al total de Reactivos en el grupo de edad ",$J$11),"")</f>
        <v/>
      </c>
      <c r="CI69" s="1755" t="str">
        <f>IF(L69&lt;M69,CONCATENATE("* El total de Procesados debe ser mayor o igual al total de Reactivos en el grupo de edad ",$L$11),"")</f>
        <v/>
      </c>
      <c r="CJ69" s="1755" t="str">
        <f t="shared" si="408"/>
        <v/>
      </c>
      <c r="CK69" s="1755" t="str">
        <f t="shared" si="377"/>
        <v/>
      </c>
      <c r="CL69" s="1755" t="str">
        <f t="shared" si="378"/>
        <v/>
      </c>
      <c r="CM69" s="1755" t="str">
        <f t="shared" si="379"/>
        <v/>
      </c>
      <c r="CN69" s="1755" t="str">
        <f t="shared" si="380"/>
        <v/>
      </c>
      <c r="CO69" s="1755" t="str">
        <f t="shared" si="381"/>
        <v/>
      </c>
      <c r="CP69" s="1755" t="str">
        <f t="shared" si="382"/>
        <v/>
      </c>
      <c r="CQ69" s="1755" t="str">
        <f t="shared" si="383"/>
        <v/>
      </c>
      <c r="CR69" s="1755" t="str">
        <f t="shared" si="384"/>
        <v/>
      </c>
      <c r="CS69" s="1755" t="str">
        <f t="shared" si="385"/>
        <v/>
      </c>
      <c r="CT69" s="1755" t="str">
        <f t="shared" si="386"/>
        <v/>
      </c>
      <c r="CU69" s="1755" t="str">
        <f t="shared" si="387"/>
        <v/>
      </c>
      <c r="CV69" s="1755" t="str">
        <f t="shared" si="388"/>
        <v/>
      </c>
      <c r="CW69" s="1755" t="str">
        <f t="shared" si="389"/>
        <v/>
      </c>
      <c r="CX69" s="1755" t="str">
        <f t="shared" si="390"/>
        <v/>
      </c>
      <c r="DE69" s="63"/>
      <c r="DF69" s="2658">
        <f t="shared" si="373"/>
        <v>0</v>
      </c>
      <c r="DG69" s="2655">
        <f t="shared" si="321"/>
        <v>0</v>
      </c>
      <c r="DH69" s="2655">
        <f t="shared" ref="DH69:DI69" si="413">IF(AND($B69&gt;0,AV69=""),1,IF(AV69&gt;$B69,1,0))</f>
        <v>0</v>
      </c>
      <c r="DI69" s="2655">
        <f t="shared" si="413"/>
        <v>0</v>
      </c>
      <c r="DJ69" s="2655">
        <f>IF(D69&lt;E69,1,0)</f>
        <v>0</v>
      </c>
      <c r="DK69" s="2655">
        <f>IF(F69&lt;G69,1,0)</f>
        <v>0</v>
      </c>
      <c r="DL69" s="2655">
        <f>IF(H69&lt;I69,1,0)</f>
        <v>0</v>
      </c>
      <c r="DM69" s="2655">
        <f>IF(J69&lt;K69,1,0)</f>
        <v>0</v>
      </c>
      <c r="DN69" s="2655">
        <f>IF(L69&lt;M69,1,0)</f>
        <v>0</v>
      </c>
      <c r="DO69" s="2655">
        <f t="shared" si="410"/>
        <v>0</v>
      </c>
      <c r="DP69" s="2655">
        <f t="shared" si="392"/>
        <v>0</v>
      </c>
      <c r="DQ69" s="2655">
        <f t="shared" si="393"/>
        <v>0</v>
      </c>
      <c r="DR69" s="2655">
        <f t="shared" si="394"/>
        <v>0</v>
      </c>
      <c r="DS69" s="2655">
        <f t="shared" si="395"/>
        <v>0</v>
      </c>
      <c r="DT69" s="2655">
        <f t="shared" si="396"/>
        <v>0</v>
      </c>
      <c r="DU69" s="2655">
        <f t="shared" si="397"/>
        <v>0</v>
      </c>
      <c r="DV69" s="2655">
        <f t="shared" si="398"/>
        <v>0</v>
      </c>
      <c r="DW69" s="2655">
        <f t="shared" si="399"/>
        <v>0</v>
      </c>
      <c r="DX69" s="2655">
        <f t="shared" si="400"/>
        <v>0</v>
      </c>
      <c r="DY69" s="2655">
        <f t="shared" si="401"/>
        <v>0</v>
      </c>
      <c r="DZ69" s="2655">
        <f t="shared" si="402"/>
        <v>0</v>
      </c>
      <c r="EA69" s="2655">
        <f t="shared" si="403"/>
        <v>0</v>
      </c>
      <c r="EB69" s="2655">
        <f t="shared" si="404"/>
        <v>0</v>
      </c>
      <c r="EC69" s="2655">
        <f t="shared" si="405"/>
        <v>0</v>
      </c>
    </row>
    <row r="70" spans="1:133" ht="14.25" customHeight="1" x14ac:dyDescent="0.25">
      <c r="A70" s="235" t="s">
        <v>1931</v>
      </c>
      <c r="B70" s="354">
        <f t="shared" ref="B70:C70" si="414">+P70+R70+T70+V70+X70+Z70+AB70+AD70+AF70+AH70+AJ70+AL70+AN70+AP70</f>
        <v>0</v>
      </c>
      <c r="C70" s="186">
        <f t="shared" si="414"/>
        <v>0</v>
      </c>
      <c r="D70" s="1828"/>
      <c r="E70" s="69"/>
      <c r="F70" s="85"/>
      <c r="G70" s="69"/>
      <c r="H70" s="85"/>
      <c r="I70" s="69"/>
      <c r="J70" s="85"/>
      <c r="K70" s="69"/>
      <c r="L70" s="85"/>
      <c r="M70" s="86"/>
      <c r="N70" s="1828"/>
      <c r="O70" s="69"/>
      <c r="P70" s="66"/>
      <c r="Q70" s="67"/>
      <c r="R70" s="66"/>
      <c r="S70" s="67"/>
      <c r="T70" s="66"/>
      <c r="U70" s="67"/>
      <c r="V70" s="66"/>
      <c r="W70" s="67"/>
      <c r="X70" s="66"/>
      <c r="Y70" s="67"/>
      <c r="Z70" s="66"/>
      <c r="AA70" s="67"/>
      <c r="AB70" s="66"/>
      <c r="AC70" s="67"/>
      <c r="AD70" s="66"/>
      <c r="AE70" s="67"/>
      <c r="AF70" s="66"/>
      <c r="AG70" s="67"/>
      <c r="AH70" s="66"/>
      <c r="AI70" s="67"/>
      <c r="AJ70" s="66"/>
      <c r="AK70" s="67"/>
      <c r="AL70" s="66"/>
      <c r="AM70" s="67"/>
      <c r="AN70" s="66"/>
      <c r="AO70" s="67"/>
      <c r="AP70" s="66"/>
      <c r="AQ70" s="68"/>
      <c r="AR70" s="1823"/>
      <c r="AS70" s="68"/>
      <c r="AT70" s="88"/>
      <c r="AU70" s="68"/>
      <c r="AV70" s="1823"/>
      <c r="AW70" s="87"/>
      <c r="AX70" s="1754" t="str">
        <f>$CA70&amp;CB70&amp;CC70&amp;$CD70&amp;CJ70&amp;CK70&amp;CL70&amp;CM70&amp;CN70&amp;CO70&amp;CP70&amp;CQ70&amp;CR70&amp;CS70&amp;CT70&amp;CU70&amp;CV70&amp;CW70&amp;CX70</f>
        <v/>
      </c>
      <c r="CA70" s="1755" t="str">
        <f t="shared" si="371"/>
        <v/>
      </c>
      <c r="CB70" s="1755" t="str">
        <f t="shared" si="303"/>
        <v/>
      </c>
      <c r="CC70" s="1755" t="str">
        <f t="shared" ref="CC70:CD70" si="415">IF(AND($B70&gt;0,AV70=""),"* No olvide ingresar la columna "&amp;AV$10&amp;""&amp;" *(Digite CERO si no tiene). ",IF(AV70&gt;$B70," *El Número de "&amp;AV$10&amp;""&amp;" no puede superar el Total Procesados. ",""))</f>
        <v/>
      </c>
      <c r="CD70" s="1755" t="str">
        <f t="shared" si="415"/>
        <v/>
      </c>
      <c r="CE70" s="2656"/>
      <c r="CF70" s="2656"/>
      <c r="CG70" s="1758"/>
      <c r="CH70" s="1758"/>
      <c r="CI70" s="1758"/>
      <c r="CJ70" s="2656"/>
      <c r="CK70" s="1755" t="str">
        <f t="shared" si="377"/>
        <v/>
      </c>
      <c r="CL70" s="1755" t="str">
        <f t="shared" si="378"/>
        <v/>
      </c>
      <c r="CM70" s="1755" t="str">
        <f t="shared" si="379"/>
        <v/>
      </c>
      <c r="CN70" s="1755" t="str">
        <f t="shared" si="380"/>
        <v/>
      </c>
      <c r="CO70" s="1755" t="str">
        <f t="shared" si="381"/>
        <v/>
      </c>
      <c r="CP70" s="1755" t="str">
        <f t="shared" si="382"/>
        <v/>
      </c>
      <c r="CQ70" s="1755" t="str">
        <f t="shared" si="383"/>
        <v/>
      </c>
      <c r="CR70" s="1755" t="str">
        <f t="shared" si="384"/>
        <v/>
      </c>
      <c r="CS70" s="1755" t="str">
        <f t="shared" si="385"/>
        <v/>
      </c>
      <c r="CT70" s="1755" t="str">
        <f t="shared" si="386"/>
        <v/>
      </c>
      <c r="CU70" s="1755" t="str">
        <f t="shared" si="387"/>
        <v/>
      </c>
      <c r="CV70" s="1755" t="str">
        <f t="shared" si="388"/>
        <v/>
      </c>
      <c r="CW70" s="1755" t="str">
        <f t="shared" si="389"/>
        <v/>
      </c>
      <c r="CX70" s="1755" t="str">
        <f t="shared" si="390"/>
        <v/>
      </c>
      <c r="DE70" s="63"/>
      <c r="DF70" s="2658">
        <f t="shared" si="373"/>
        <v>0</v>
      </c>
      <c r="DG70" s="2655">
        <f t="shared" si="321"/>
        <v>0</v>
      </c>
      <c r="DH70" s="2655">
        <f t="shared" ref="DH70:DI70" si="416">IF(AND($B70&gt;0,AV70=""),1,IF(AV70&gt;$B70,1,0))</f>
        <v>0</v>
      </c>
      <c r="DI70" s="2655">
        <f t="shared" si="416"/>
        <v>0</v>
      </c>
      <c r="DJ70" s="1758"/>
      <c r="DK70" s="1758"/>
      <c r="DL70" s="1758"/>
      <c r="DM70" s="1758"/>
      <c r="DN70" s="1758"/>
      <c r="DO70" s="1756"/>
      <c r="DP70" s="2655">
        <f t="shared" si="392"/>
        <v>0</v>
      </c>
      <c r="DQ70" s="2655">
        <f t="shared" si="393"/>
        <v>0</v>
      </c>
      <c r="DR70" s="2655">
        <f t="shared" si="394"/>
        <v>0</v>
      </c>
      <c r="DS70" s="2655">
        <f t="shared" si="395"/>
        <v>0</v>
      </c>
      <c r="DT70" s="2655">
        <f t="shared" si="396"/>
        <v>0</v>
      </c>
      <c r="DU70" s="2655">
        <f t="shared" si="397"/>
        <v>0</v>
      </c>
      <c r="DV70" s="2655">
        <f t="shared" si="398"/>
        <v>0</v>
      </c>
      <c r="DW70" s="2655">
        <f t="shared" si="399"/>
        <v>0</v>
      </c>
      <c r="DX70" s="2655">
        <f t="shared" si="400"/>
        <v>0</v>
      </c>
      <c r="DY70" s="2655">
        <f t="shared" si="401"/>
        <v>0</v>
      </c>
      <c r="DZ70" s="2655">
        <f t="shared" si="402"/>
        <v>0</v>
      </c>
      <c r="EA70" s="2655">
        <f t="shared" si="403"/>
        <v>0</v>
      </c>
      <c r="EB70" s="2655">
        <f t="shared" si="404"/>
        <v>0</v>
      </c>
      <c r="EC70" s="2655">
        <f t="shared" si="405"/>
        <v>0</v>
      </c>
    </row>
    <row r="71" spans="1:133" ht="14.25" customHeight="1" x14ac:dyDescent="0.25">
      <c r="A71" s="154" t="s">
        <v>1932</v>
      </c>
      <c r="B71" s="354">
        <f t="shared" ref="B71:C71" si="417">+P71+R71+T71+V71+X71+Z71+AB71+AD71+AF71+AH71</f>
        <v>0</v>
      </c>
      <c r="C71" s="186">
        <f t="shared" si="417"/>
        <v>0</v>
      </c>
      <c r="D71" s="1828"/>
      <c r="E71" s="69"/>
      <c r="F71" s="85"/>
      <c r="G71" s="69"/>
      <c r="H71" s="85"/>
      <c r="I71" s="69"/>
      <c r="J71" s="85"/>
      <c r="K71" s="69"/>
      <c r="L71" s="85"/>
      <c r="M71" s="86"/>
      <c r="N71" s="1828"/>
      <c r="O71" s="69"/>
      <c r="P71" s="66"/>
      <c r="Q71" s="67"/>
      <c r="R71" s="66"/>
      <c r="S71" s="67"/>
      <c r="T71" s="66"/>
      <c r="U71" s="67"/>
      <c r="V71" s="66"/>
      <c r="W71" s="67"/>
      <c r="X71" s="66"/>
      <c r="Y71" s="67"/>
      <c r="Z71" s="66"/>
      <c r="AA71" s="67"/>
      <c r="AB71" s="66"/>
      <c r="AC71" s="67"/>
      <c r="AD71" s="66"/>
      <c r="AE71" s="67"/>
      <c r="AF71" s="66"/>
      <c r="AG71" s="67"/>
      <c r="AH71" s="66"/>
      <c r="AI71" s="67"/>
      <c r="AJ71" s="85"/>
      <c r="AK71" s="69"/>
      <c r="AL71" s="85"/>
      <c r="AM71" s="69"/>
      <c r="AN71" s="85"/>
      <c r="AO71" s="69"/>
      <c r="AP71" s="85"/>
      <c r="AQ71" s="104"/>
      <c r="AR71" s="1823"/>
      <c r="AS71" s="68"/>
      <c r="AT71" s="88"/>
      <c r="AU71" s="68"/>
      <c r="AV71" s="1823"/>
      <c r="AW71" s="87"/>
      <c r="AX71" s="1754" t="str">
        <f>$CA71&amp;CB71&amp;CC71&amp;$CD71&amp;CK71&amp;CL71&amp;CM71&amp;CN71&amp;CO71&amp;CP71&amp;CQ71&amp;CR71&amp;CS71&amp;CT71</f>
        <v/>
      </c>
      <c r="CA71" s="1755" t="str">
        <f t="shared" si="371"/>
        <v/>
      </c>
      <c r="CB71" s="1755" t="str">
        <f t="shared" si="303"/>
        <v/>
      </c>
      <c r="CC71" s="1755" t="str">
        <f t="shared" ref="CC71:CD71" si="418">IF(AND($B71&gt;0,AV71=""),"* No olvide ingresar la columna "&amp;AV$10&amp;""&amp;" *(Digite CERO si no tiene). ",IF(AV71&gt;$B71," *El Número de "&amp;AV$10&amp;""&amp;" no puede superar el Total Procesados. ",""))</f>
        <v/>
      </c>
      <c r="CD71" s="1755" t="str">
        <f t="shared" si="418"/>
        <v/>
      </c>
      <c r="CE71" s="2656"/>
      <c r="CF71" s="2656"/>
      <c r="CG71" s="1758"/>
      <c r="CH71" s="1758"/>
      <c r="CI71" s="1758"/>
      <c r="CJ71" s="2656"/>
      <c r="CK71" s="1755" t="str">
        <f t="shared" si="377"/>
        <v/>
      </c>
      <c r="CL71" s="1755" t="str">
        <f t="shared" si="378"/>
        <v/>
      </c>
      <c r="CM71" s="1755" t="str">
        <f t="shared" si="379"/>
        <v/>
      </c>
      <c r="CN71" s="1755" t="str">
        <f t="shared" si="380"/>
        <v/>
      </c>
      <c r="CO71" s="1755" t="str">
        <f t="shared" si="381"/>
        <v/>
      </c>
      <c r="CP71" s="1755" t="str">
        <f t="shared" si="382"/>
        <v/>
      </c>
      <c r="CQ71" s="1755" t="str">
        <f t="shared" si="383"/>
        <v/>
      </c>
      <c r="CR71" s="1755" t="str">
        <f t="shared" si="384"/>
        <v/>
      </c>
      <c r="CS71" s="1755" t="str">
        <f t="shared" si="385"/>
        <v/>
      </c>
      <c r="CT71" s="1755" t="str">
        <f t="shared" si="386"/>
        <v/>
      </c>
      <c r="CU71" s="1756"/>
      <c r="CV71" s="1756"/>
      <c r="CW71" s="1756"/>
      <c r="CX71" s="1756"/>
      <c r="DE71" s="63"/>
      <c r="DF71" s="2658">
        <f t="shared" si="373"/>
        <v>0</v>
      </c>
      <c r="DG71" s="2655">
        <f t="shared" si="321"/>
        <v>0</v>
      </c>
      <c r="DH71" s="2655">
        <f t="shared" ref="DH71:DI71" si="419">IF(AND($B71&gt;0,AV71=""),1,IF(AV71&gt;$B71,1,0))</f>
        <v>0</v>
      </c>
      <c r="DI71" s="2655">
        <f t="shared" si="419"/>
        <v>0</v>
      </c>
      <c r="DJ71" s="1758"/>
      <c r="DK71" s="1758"/>
      <c r="DL71" s="1758"/>
      <c r="DM71" s="1758"/>
      <c r="DN71" s="1758"/>
      <c r="DO71" s="1756"/>
      <c r="DP71" s="2655">
        <f t="shared" si="392"/>
        <v>0</v>
      </c>
      <c r="DQ71" s="2655">
        <f t="shared" si="393"/>
        <v>0</v>
      </c>
      <c r="DR71" s="2655">
        <f t="shared" si="394"/>
        <v>0</v>
      </c>
      <c r="DS71" s="2655">
        <f t="shared" si="395"/>
        <v>0</v>
      </c>
      <c r="DT71" s="2655">
        <f t="shared" si="396"/>
        <v>0</v>
      </c>
      <c r="DU71" s="2655">
        <f t="shared" si="397"/>
        <v>0</v>
      </c>
      <c r="DV71" s="2655">
        <f t="shared" si="398"/>
        <v>0</v>
      </c>
      <c r="DW71" s="2655">
        <f t="shared" si="399"/>
        <v>0</v>
      </c>
      <c r="DX71" s="2655">
        <f t="shared" si="400"/>
        <v>0</v>
      </c>
      <c r="DY71" s="2655">
        <f t="shared" si="401"/>
        <v>0</v>
      </c>
      <c r="DZ71" s="1756"/>
      <c r="EA71" s="1756"/>
      <c r="EB71" s="1756"/>
      <c r="EC71" s="1756"/>
    </row>
    <row r="72" spans="1:133" ht="14.25" customHeight="1" x14ac:dyDescent="0.25">
      <c r="A72" s="154" t="s">
        <v>1933</v>
      </c>
      <c r="B72" s="354">
        <f t="shared" ref="B72:C72" si="420">+D72+F72+H72+J72+L72+N72+P72+R72+T72+V72+X72+Z72+AB72+AD72+AF72+AH72+AJ72+AL72+AN72+AP72</f>
        <v>0</v>
      </c>
      <c r="C72" s="186">
        <f t="shared" si="420"/>
        <v>0</v>
      </c>
      <c r="D72" s="1823"/>
      <c r="E72" s="67"/>
      <c r="F72" s="66"/>
      <c r="G72" s="67"/>
      <c r="H72" s="66"/>
      <c r="I72" s="87"/>
      <c r="J72" s="1823"/>
      <c r="K72" s="1823"/>
      <c r="L72" s="66"/>
      <c r="M72" s="87"/>
      <c r="N72" s="1823"/>
      <c r="O72" s="67"/>
      <c r="P72" s="66"/>
      <c r="Q72" s="67"/>
      <c r="R72" s="66"/>
      <c r="S72" s="67"/>
      <c r="T72" s="66"/>
      <c r="U72" s="67"/>
      <c r="V72" s="66"/>
      <c r="W72" s="67"/>
      <c r="X72" s="66"/>
      <c r="Y72" s="67"/>
      <c r="Z72" s="66"/>
      <c r="AA72" s="67"/>
      <c r="AB72" s="66"/>
      <c r="AC72" s="67"/>
      <c r="AD72" s="66"/>
      <c r="AE72" s="67"/>
      <c r="AF72" s="66"/>
      <c r="AG72" s="67"/>
      <c r="AH72" s="66"/>
      <c r="AI72" s="67"/>
      <c r="AJ72" s="66"/>
      <c r="AK72" s="67"/>
      <c r="AL72" s="66"/>
      <c r="AM72" s="67"/>
      <c r="AN72" s="66"/>
      <c r="AO72" s="67"/>
      <c r="AP72" s="66"/>
      <c r="AQ72" s="68"/>
      <c r="AR72" s="1823"/>
      <c r="AS72" s="68"/>
      <c r="AT72" s="88"/>
      <c r="AU72" s="68"/>
      <c r="AV72" s="1823"/>
      <c r="AW72" s="87"/>
      <c r="AX72" s="1754" t="str">
        <f t="shared" ref="AX72:AX74" si="421">$CA72&amp;CB72&amp;CC72&amp;$CD72&amp;CJ72&amp;CK72&amp;CL72&amp;CM72&amp;CN72&amp;CO72&amp;CP72&amp;CQ72&amp;CR72&amp;CS72&amp;CT72&amp;CU72&amp;CV72&amp;CW72&amp;CX72&amp;CE72&amp;CF72&amp;CG72&amp;CH72&amp;CI72</f>
        <v/>
      </c>
      <c r="CA72" s="1755" t="str">
        <f t="shared" si="371"/>
        <v/>
      </c>
      <c r="CB72" s="1755" t="str">
        <f t="shared" si="303"/>
        <v/>
      </c>
      <c r="CC72" s="1755" t="str">
        <f t="shared" ref="CC72:CD72" si="422">IF(AND($B72&gt;0,AV72=""),"* No olvide ingresar la columna "&amp;AV$10&amp;""&amp;" *(Digite CERO si no tiene). ",IF(AV72&gt;$B72," *El Número de "&amp;AV$10&amp;""&amp;" no puede superar el Total Procesados. ",""))</f>
        <v/>
      </c>
      <c r="CD72" s="1755" t="str">
        <f t="shared" si="422"/>
        <v/>
      </c>
      <c r="CE72" s="1755" t="str">
        <f t="shared" ref="CE72:CE74" si="423">IF(D72&lt;E72,CONCATENATE("* El total de Procesados debe ser mayor o igual al total de Reactivos en el grupo de edad ",$D$11),"")</f>
        <v/>
      </c>
      <c r="CF72" s="1755" t="str">
        <f t="shared" ref="CF72:CF74" si="424">IF(F72&lt;G72,CONCATENATE("* El total de Procesados debe ser mayor o igual al total de Reactivos en el grupo de edad ",$F$11),"")</f>
        <v/>
      </c>
      <c r="CG72" s="1755" t="str">
        <f t="shared" ref="CG72:CG74" si="425">IF(H72&lt;I72,CONCATENATE("* El total de Procesados debe ser mayor o igual al total de Reactivos en el grupo de edad ",$H$11),"")</f>
        <v/>
      </c>
      <c r="CH72" s="1755" t="str">
        <f t="shared" ref="CH72:CH74" si="426">IF(J72&lt;K72,CONCATENATE("* El total de Procesados debe ser mayor o igual al total de Reactivos en el grupo de edad ",$J$11),"")</f>
        <v/>
      </c>
      <c r="CI72" s="1755" t="str">
        <f t="shared" ref="CI72:CI74" si="427">IF(L72&lt;M72,CONCATENATE("* El total de Procesados debe ser mayor o igual al total de Reactivos en el grupo de edad ",$L$11),"")</f>
        <v/>
      </c>
      <c r="CJ72" s="1755" t="str">
        <f t="shared" ref="CJ72:CJ74" si="428">IF(N72&lt;O72,CONCATENATE("* El total de Procesados debe ser mayor o igual al total de Reactivos en el grupo de edad ",$N$11),"")</f>
        <v/>
      </c>
      <c r="CK72" s="1755" t="str">
        <f t="shared" si="377"/>
        <v/>
      </c>
      <c r="CL72" s="1755" t="str">
        <f t="shared" si="378"/>
        <v/>
      </c>
      <c r="CM72" s="1755" t="str">
        <f t="shared" si="379"/>
        <v/>
      </c>
      <c r="CN72" s="1755" t="str">
        <f t="shared" si="380"/>
        <v/>
      </c>
      <c r="CO72" s="1755" t="str">
        <f t="shared" si="381"/>
        <v/>
      </c>
      <c r="CP72" s="1755" t="str">
        <f t="shared" si="382"/>
        <v/>
      </c>
      <c r="CQ72" s="1755" t="str">
        <f t="shared" si="383"/>
        <v/>
      </c>
      <c r="CR72" s="1755" t="str">
        <f t="shared" si="384"/>
        <v/>
      </c>
      <c r="CS72" s="1755" t="str">
        <f t="shared" si="385"/>
        <v/>
      </c>
      <c r="CT72" s="1755" t="str">
        <f t="shared" si="386"/>
        <v/>
      </c>
      <c r="CU72" s="1755" t="str">
        <f t="shared" ref="CU72:CU74" si="429">IF(AJ72&lt;AK72,CONCATENATE("* El total de Procesados debe ser mayor o igual al total de Reactivos en el grupo de edad ",$AJ$11),"")</f>
        <v/>
      </c>
      <c r="CV72" s="1755" t="str">
        <f t="shared" ref="CV72:CV74" si="430">IF(AL72&lt;AM72,CONCATENATE("* El total de Procesados debe ser mayor o igual al total de Reactivos en el grupo de edad ",$AL$11),"")</f>
        <v/>
      </c>
      <c r="CW72" s="1755" t="str">
        <f t="shared" ref="CW72:CW74" si="431">IF(AN72&lt;AO72,CONCATENATE("* El total de Procesados debe ser mayor o igual al total de Reactivos en el grupo de edad ",$AN$11),"")</f>
        <v/>
      </c>
      <c r="CX72" s="1755" t="str">
        <f t="shared" ref="CX72:CX74" si="432">IF(AP72&lt;AQ72,CONCATENATE("* El total de Procesados debe ser mayor o igual al total de Reactivos en el grupo de edad ",$AP$11),"")</f>
        <v/>
      </c>
      <c r="DE72" s="63"/>
      <c r="DF72" s="2658">
        <f t="shared" si="373"/>
        <v>0</v>
      </c>
      <c r="DG72" s="2655">
        <f t="shared" si="321"/>
        <v>0</v>
      </c>
      <c r="DH72" s="2655">
        <f t="shared" ref="DH72:DI72" si="433">IF(AND($B72&gt;0,AV72=""),1,IF(AV72&gt;$B72,1,0))</f>
        <v>0</v>
      </c>
      <c r="DI72" s="2655">
        <f t="shared" si="433"/>
        <v>0</v>
      </c>
      <c r="DJ72" s="2655">
        <f t="shared" ref="DJ72:DJ74" si="434">IF(D72&lt;E72,1,0)</f>
        <v>0</v>
      </c>
      <c r="DK72" s="2655">
        <f t="shared" ref="DK72:DK74" si="435">IF(F72&lt;G72,1,0)</f>
        <v>0</v>
      </c>
      <c r="DL72" s="2655">
        <f t="shared" ref="DL72:DL74" si="436">IF(H72&lt;I72,1,0)</f>
        <v>0</v>
      </c>
      <c r="DM72" s="2655">
        <f t="shared" ref="DM72:DM74" si="437">IF(J72&lt;K72,1,0)</f>
        <v>0</v>
      </c>
      <c r="DN72" s="2655">
        <f t="shared" ref="DN72:DN74" si="438">IF(L72&lt;M72,1,0)</f>
        <v>0</v>
      </c>
      <c r="DO72" s="2655">
        <f t="shared" ref="DO72:DO74" si="439">IF(N72&lt;O72,1,0)</f>
        <v>0</v>
      </c>
      <c r="DP72" s="2655">
        <f t="shared" si="392"/>
        <v>0</v>
      </c>
      <c r="DQ72" s="2655">
        <f t="shared" si="393"/>
        <v>0</v>
      </c>
      <c r="DR72" s="2655">
        <f t="shared" si="394"/>
        <v>0</v>
      </c>
      <c r="DS72" s="2655">
        <f t="shared" si="395"/>
        <v>0</v>
      </c>
      <c r="DT72" s="2655">
        <f t="shared" si="396"/>
        <v>0</v>
      </c>
      <c r="DU72" s="2655">
        <f t="shared" si="397"/>
        <v>0</v>
      </c>
      <c r="DV72" s="2655">
        <f t="shared" si="398"/>
        <v>0</v>
      </c>
      <c r="DW72" s="2655">
        <f t="shared" si="399"/>
        <v>0</v>
      </c>
      <c r="DX72" s="2655">
        <f t="shared" si="400"/>
        <v>0</v>
      </c>
      <c r="DY72" s="2655">
        <f t="shared" si="401"/>
        <v>0</v>
      </c>
      <c r="DZ72" s="2655">
        <f t="shared" ref="DZ72:DZ74" si="440">IF(AJ72&lt;AK72,1,0)</f>
        <v>0</v>
      </c>
      <c r="EA72" s="2655">
        <f t="shared" ref="EA72:EA74" si="441">IF(AL72&lt;AM72,1,0)</f>
        <v>0</v>
      </c>
      <c r="EB72" s="2655">
        <f t="shared" ref="EB72:EB74" si="442">IF(AN72&lt;AO72,1,0)</f>
        <v>0</v>
      </c>
      <c r="EC72" s="2655">
        <f t="shared" ref="EC72:EC74" si="443">IF(AP72&lt;AQ72,1,0)</f>
        <v>0</v>
      </c>
    </row>
    <row r="73" spans="1:133" ht="14.25" customHeight="1" x14ac:dyDescent="0.25">
      <c r="A73" s="154" t="s">
        <v>1934</v>
      </c>
      <c r="B73" s="354">
        <f t="shared" ref="B73:C73" si="444">+D73+F73+H73+J73+L73+N73+P73+R73+T73+V73+X73+Z73+AB73+AD73+AF73+AH73+AJ73+AL73+AN73+AP73</f>
        <v>0</v>
      </c>
      <c r="C73" s="186">
        <f t="shared" si="444"/>
        <v>0</v>
      </c>
      <c r="D73" s="1823"/>
      <c r="E73" s="67"/>
      <c r="F73" s="66"/>
      <c r="G73" s="67"/>
      <c r="H73" s="66"/>
      <c r="I73" s="87"/>
      <c r="J73" s="1823"/>
      <c r="K73" s="1823"/>
      <c r="L73" s="66"/>
      <c r="M73" s="87"/>
      <c r="N73" s="1823"/>
      <c r="O73" s="67"/>
      <c r="P73" s="66"/>
      <c r="Q73" s="67"/>
      <c r="R73" s="66"/>
      <c r="S73" s="67"/>
      <c r="T73" s="66"/>
      <c r="U73" s="67"/>
      <c r="V73" s="66"/>
      <c r="W73" s="67"/>
      <c r="X73" s="66"/>
      <c r="Y73" s="67"/>
      <c r="Z73" s="66"/>
      <c r="AA73" s="67"/>
      <c r="AB73" s="66"/>
      <c r="AC73" s="67"/>
      <c r="AD73" s="66"/>
      <c r="AE73" s="67"/>
      <c r="AF73" s="66"/>
      <c r="AG73" s="67"/>
      <c r="AH73" s="66"/>
      <c r="AI73" s="67"/>
      <c r="AJ73" s="66"/>
      <c r="AK73" s="67"/>
      <c r="AL73" s="66"/>
      <c r="AM73" s="67"/>
      <c r="AN73" s="66"/>
      <c r="AO73" s="67"/>
      <c r="AP73" s="66"/>
      <c r="AQ73" s="68"/>
      <c r="AR73" s="1823"/>
      <c r="AS73" s="68"/>
      <c r="AT73" s="88"/>
      <c r="AU73" s="68"/>
      <c r="AV73" s="1823"/>
      <c r="AW73" s="87"/>
      <c r="AX73" s="1754" t="str">
        <f t="shared" si="421"/>
        <v/>
      </c>
      <c r="CA73" s="1755" t="str">
        <f t="shared" si="371"/>
        <v/>
      </c>
      <c r="CB73" s="1755" t="str">
        <f t="shared" si="303"/>
        <v/>
      </c>
      <c r="CC73" s="1755" t="str">
        <f t="shared" ref="CC73:CD73" si="445">IF(AND($B73&gt;0,AV73=""),"* No olvide ingresar la columna "&amp;AV$10&amp;""&amp;" *(Digite CERO si no tiene). ",IF(AV73&gt;$B73," *El Número de "&amp;AV$10&amp;""&amp;" no puede superar el Total Procesados. ",""))</f>
        <v/>
      </c>
      <c r="CD73" s="1755" t="str">
        <f t="shared" si="445"/>
        <v/>
      </c>
      <c r="CE73" s="1755" t="str">
        <f t="shared" si="423"/>
        <v/>
      </c>
      <c r="CF73" s="1755" t="str">
        <f t="shared" si="424"/>
        <v/>
      </c>
      <c r="CG73" s="1755" t="str">
        <f t="shared" si="425"/>
        <v/>
      </c>
      <c r="CH73" s="1755" t="str">
        <f t="shared" si="426"/>
        <v/>
      </c>
      <c r="CI73" s="1755" t="str">
        <f t="shared" si="427"/>
        <v/>
      </c>
      <c r="CJ73" s="1755" t="str">
        <f t="shared" si="428"/>
        <v/>
      </c>
      <c r="CK73" s="1755" t="str">
        <f t="shared" si="377"/>
        <v/>
      </c>
      <c r="CL73" s="1755" t="str">
        <f t="shared" si="378"/>
        <v/>
      </c>
      <c r="CM73" s="1755" t="str">
        <f t="shared" si="379"/>
        <v/>
      </c>
      <c r="CN73" s="1755" t="str">
        <f t="shared" si="380"/>
        <v/>
      </c>
      <c r="CO73" s="1755" t="str">
        <f t="shared" si="381"/>
        <v/>
      </c>
      <c r="CP73" s="1755" t="str">
        <f t="shared" si="382"/>
        <v/>
      </c>
      <c r="CQ73" s="1755" t="str">
        <f t="shared" si="383"/>
        <v/>
      </c>
      <c r="CR73" s="1755" t="str">
        <f t="shared" si="384"/>
        <v/>
      </c>
      <c r="CS73" s="1755" t="str">
        <f t="shared" si="385"/>
        <v/>
      </c>
      <c r="CT73" s="1755" t="str">
        <f t="shared" si="386"/>
        <v/>
      </c>
      <c r="CU73" s="1755" t="str">
        <f t="shared" si="429"/>
        <v/>
      </c>
      <c r="CV73" s="1755" t="str">
        <f t="shared" si="430"/>
        <v/>
      </c>
      <c r="CW73" s="1755" t="str">
        <f t="shared" si="431"/>
        <v/>
      </c>
      <c r="CX73" s="1755" t="str">
        <f t="shared" si="432"/>
        <v/>
      </c>
      <c r="DE73" s="63"/>
      <c r="DF73" s="2658">
        <f t="shared" si="373"/>
        <v>0</v>
      </c>
      <c r="DG73" s="2655">
        <f t="shared" si="321"/>
        <v>0</v>
      </c>
      <c r="DH73" s="2655">
        <f t="shared" ref="DH73:DI73" si="446">IF(AND($B73&gt;0,AV73=""),1,IF(AV73&gt;$B73,1,0))</f>
        <v>0</v>
      </c>
      <c r="DI73" s="2655">
        <f t="shared" si="446"/>
        <v>0</v>
      </c>
      <c r="DJ73" s="2655">
        <f t="shared" si="434"/>
        <v>0</v>
      </c>
      <c r="DK73" s="2655">
        <f t="shared" si="435"/>
        <v>0</v>
      </c>
      <c r="DL73" s="2655">
        <f t="shared" si="436"/>
        <v>0</v>
      </c>
      <c r="DM73" s="2655">
        <f t="shared" si="437"/>
        <v>0</v>
      </c>
      <c r="DN73" s="2655">
        <f t="shared" si="438"/>
        <v>0</v>
      </c>
      <c r="DO73" s="2655">
        <f t="shared" si="439"/>
        <v>0</v>
      </c>
      <c r="DP73" s="2655">
        <f t="shared" si="392"/>
        <v>0</v>
      </c>
      <c r="DQ73" s="2655">
        <f t="shared" si="393"/>
        <v>0</v>
      </c>
      <c r="DR73" s="2655">
        <f t="shared" si="394"/>
        <v>0</v>
      </c>
      <c r="DS73" s="2655">
        <f t="shared" si="395"/>
        <v>0</v>
      </c>
      <c r="DT73" s="2655">
        <f t="shared" si="396"/>
        <v>0</v>
      </c>
      <c r="DU73" s="2655">
        <f t="shared" si="397"/>
        <v>0</v>
      </c>
      <c r="DV73" s="2655">
        <f t="shared" si="398"/>
        <v>0</v>
      </c>
      <c r="DW73" s="2655">
        <f t="shared" si="399"/>
        <v>0</v>
      </c>
      <c r="DX73" s="2655">
        <f t="shared" si="400"/>
        <v>0</v>
      </c>
      <c r="DY73" s="2655">
        <f t="shared" si="401"/>
        <v>0</v>
      </c>
      <c r="DZ73" s="2655">
        <f t="shared" si="440"/>
        <v>0</v>
      </c>
      <c r="EA73" s="2655">
        <f t="shared" si="441"/>
        <v>0</v>
      </c>
      <c r="EB73" s="2655">
        <f t="shared" si="442"/>
        <v>0</v>
      </c>
      <c r="EC73" s="2655">
        <f t="shared" si="443"/>
        <v>0</v>
      </c>
    </row>
    <row r="74" spans="1:133" ht="14.25" customHeight="1" x14ac:dyDescent="0.25">
      <c r="A74" s="1073" t="s">
        <v>1935</v>
      </c>
      <c r="B74" s="135">
        <f t="shared" ref="B74:C74" si="447">+D74+F74+H74+J74+L74+N74+P74+R74+T74+V74+X74+Z74+AB74+AD74+AF74+AH74+AJ74+AL74+AN74+AP74</f>
        <v>0</v>
      </c>
      <c r="C74" s="1849">
        <f t="shared" si="447"/>
        <v>0</v>
      </c>
      <c r="D74" s="1762"/>
      <c r="E74" s="37"/>
      <c r="F74" s="41"/>
      <c r="G74" s="37"/>
      <c r="H74" s="41"/>
      <c r="I74" s="92"/>
      <c r="J74" s="1762"/>
      <c r="K74" s="1762"/>
      <c r="L74" s="41"/>
      <c r="M74" s="92"/>
      <c r="N74" s="1762"/>
      <c r="O74" s="37"/>
      <c r="P74" s="41"/>
      <c r="Q74" s="37"/>
      <c r="R74" s="41"/>
      <c r="S74" s="37"/>
      <c r="T74" s="41"/>
      <c r="U74" s="37"/>
      <c r="V74" s="41"/>
      <c r="W74" s="37"/>
      <c r="X74" s="41"/>
      <c r="Y74" s="37"/>
      <c r="Z74" s="41"/>
      <c r="AA74" s="37"/>
      <c r="AB74" s="41"/>
      <c r="AC74" s="37"/>
      <c r="AD74" s="41"/>
      <c r="AE74" s="37"/>
      <c r="AF74" s="41"/>
      <c r="AG74" s="37"/>
      <c r="AH74" s="41"/>
      <c r="AI74" s="37"/>
      <c r="AJ74" s="41"/>
      <c r="AK74" s="37"/>
      <c r="AL74" s="41"/>
      <c r="AM74" s="37"/>
      <c r="AN74" s="41"/>
      <c r="AO74" s="37"/>
      <c r="AP74" s="41"/>
      <c r="AQ74" s="55"/>
      <c r="AR74" s="1762"/>
      <c r="AS74" s="55"/>
      <c r="AT74" s="40"/>
      <c r="AU74" s="55"/>
      <c r="AV74" s="1762"/>
      <c r="AW74" s="92"/>
      <c r="AX74" s="1754" t="str">
        <f t="shared" si="421"/>
        <v/>
      </c>
      <c r="CA74" s="1755" t="str">
        <f t="shared" si="371"/>
        <v/>
      </c>
      <c r="CB74" s="1755" t="str">
        <f t="shared" si="303"/>
        <v/>
      </c>
      <c r="CC74" s="1755" t="str">
        <f t="shared" ref="CC74:CD74" si="448">IF(AND($B74&gt;0,AV74=""),"* No olvide ingresar la columna "&amp;AV$10&amp;""&amp;" *(Digite CERO si no tiene). ",IF(AV74&gt;$B74," *El Número de "&amp;AV$10&amp;""&amp;" no puede superar el Total Procesados. ",""))</f>
        <v/>
      </c>
      <c r="CD74" s="1755" t="str">
        <f t="shared" si="448"/>
        <v/>
      </c>
      <c r="CE74" s="1755" t="str">
        <f t="shared" si="423"/>
        <v/>
      </c>
      <c r="CF74" s="1755" t="str">
        <f t="shared" si="424"/>
        <v/>
      </c>
      <c r="CG74" s="1755" t="str">
        <f t="shared" si="425"/>
        <v/>
      </c>
      <c r="CH74" s="1755" t="str">
        <f t="shared" si="426"/>
        <v/>
      </c>
      <c r="CI74" s="1755" t="str">
        <f t="shared" si="427"/>
        <v/>
      </c>
      <c r="CJ74" s="1755" t="str">
        <f t="shared" si="428"/>
        <v/>
      </c>
      <c r="CK74" s="1755" t="str">
        <f t="shared" si="377"/>
        <v/>
      </c>
      <c r="CL74" s="1755" t="str">
        <f t="shared" si="378"/>
        <v/>
      </c>
      <c r="CM74" s="1755" t="str">
        <f t="shared" si="379"/>
        <v/>
      </c>
      <c r="CN74" s="1755" t="str">
        <f t="shared" si="380"/>
        <v/>
      </c>
      <c r="CO74" s="1755" t="str">
        <f t="shared" si="381"/>
        <v/>
      </c>
      <c r="CP74" s="1755" t="str">
        <f t="shared" si="382"/>
        <v/>
      </c>
      <c r="CQ74" s="1755" t="str">
        <f t="shared" si="383"/>
        <v/>
      </c>
      <c r="CR74" s="1755" t="str">
        <f t="shared" si="384"/>
        <v/>
      </c>
      <c r="CS74" s="1755" t="str">
        <f t="shared" si="385"/>
        <v/>
      </c>
      <c r="CT74" s="1755" t="str">
        <f t="shared" si="386"/>
        <v/>
      </c>
      <c r="CU74" s="1755" t="str">
        <f t="shared" si="429"/>
        <v/>
      </c>
      <c r="CV74" s="1755" t="str">
        <f t="shared" si="430"/>
        <v/>
      </c>
      <c r="CW74" s="1755" t="str">
        <f t="shared" si="431"/>
        <v/>
      </c>
      <c r="CX74" s="1755" t="str">
        <f t="shared" si="432"/>
        <v/>
      </c>
      <c r="DE74" s="63"/>
      <c r="DF74" s="2658">
        <f t="shared" si="373"/>
        <v>0</v>
      </c>
      <c r="DG74" s="2655">
        <f t="shared" si="321"/>
        <v>0</v>
      </c>
      <c r="DH74" s="2655">
        <f t="shared" ref="DH74:DI74" si="449">IF(AND($B74&gt;0,AV74=""),1,IF(AV74&gt;$B74,1,0))</f>
        <v>0</v>
      </c>
      <c r="DI74" s="2655">
        <f t="shared" si="449"/>
        <v>0</v>
      </c>
      <c r="DJ74" s="2655">
        <f t="shared" si="434"/>
        <v>0</v>
      </c>
      <c r="DK74" s="2655">
        <f t="shared" si="435"/>
        <v>0</v>
      </c>
      <c r="DL74" s="2655">
        <f t="shared" si="436"/>
        <v>0</v>
      </c>
      <c r="DM74" s="2655">
        <f t="shared" si="437"/>
        <v>0</v>
      </c>
      <c r="DN74" s="2655">
        <f t="shared" si="438"/>
        <v>0</v>
      </c>
      <c r="DO74" s="2655">
        <f t="shared" si="439"/>
        <v>0</v>
      </c>
      <c r="DP74" s="2655">
        <f t="shared" si="392"/>
        <v>0</v>
      </c>
      <c r="DQ74" s="2655">
        <f t="shared" si="393"/>
        <v>0</v>
      </c>
      <c r="DR74" s="2655">
        <f t="shared" si="394"/>
        <v>0</v>
      </c>
      <c r="DS74" s="2655">
        <f t="shared" si="395"/>
        <v>0</v>
      </c>
      <c r="DT74" s="2655">
        <f t="shared" si="396"/>
        <v>0</v>
      </c>
      <c r="DU74" s="2655">
        <f t="shared" si="397"/>
        <v>0</v>
      </c>
      <c r="DV74" s="2655">
        <f t="shared" si="398"/>
        <v>0</v>
      </c>
      <c r="DW74" s="2655">
        <f t="shared" si="399"/>
        <v>0</v>
      </c>
      <c r="DX74" s="2655">
        <f t="shared" si="400"/>
        <v>0</v>
      </c>
      <c r="DY74" s="2655">
        <f t="shared" si="401"/>
        <v>0</v>
      </c>
      <c r="DZ74" s="2655">
        <f t="shared" si="440"/>
        <v>0</v>
      </c>
      <c r="EA74" s="2655">
        <f t="shared" si="441"/>
        <v>0</v>
      </c>
      <c r="EB74" s="2655">
        <f t="shared" si="442"/>
        <v>0</v>
      </c>
      <c r="EC74" s="2655">
        <f t="shared" si="443"/>
        <v>0</v>
      </c>
    </row>
    <row r="75" spans="1:133" ht="18" customHeight="1" x14ac:dyDescent="0.25">
      <c r="A75" s="2657" t="s">
        <v>1938</v>
      </c>
      <c r="B75" s="2657"/>
      <c r="C75" s="2657"/>
      <c r="D75" s="2657"/>
      <c r="E75" s="2657"/>
      <c r="F75" s="2657"/>
      <c r="G75" s="2657"/>
      <c r="H75" s="2657"/>
      <c r="I75" s="2657"/>
      <c r="J75" s="2657"/>
      <c r="K75" s="2657"/>
      <c r="L75" s="2657"/>
      <c r="M75" s="2657"/>
      <c r="N75" s="2657"/>
      <c r="O75" s="2657"/>
      <c r="P75" s="2657"/>
      <c r="Q75" s="2657"/>
      <c r="R75" s="2657"/>
      <c r="S75" s="2657"/>
      <c r="T75" s="2657"/>
      <c r="U75" s="2657"/>
      <c r="V75" s="2657"/>
      <c r="W75" s="2657"/>
      <c r="X75" s="2657"/>
      <c r="Y75" s="2657"/>
      <c r="Z75" s="2657"/>
      <c r="AA75" s="2657"/>
      <c r="AB75" s="2657"/>
      <c r="AC75" s="2657"/>
      <c r="AD75" s="2657"/>
      <c r="AE75" s="2657"/>
      <c r="AF75" s="2657"/>
      <c r="AG75" s="2657"/>
      <c r="AH75" s="2657"/>
      <c r="AI75" s="2657"/>
      <c r="AJ75" s="2657"/>
      <c r="AK75" s="2657"/>
      <c r="AL75" s="2657"/>
      <c r="AM75" s="2657"/>
      <c r="AN75" s="2657"/>
      <c r="AO75" s="2657"/>
      <c r="AP75" s="2657"/>
      <c r="AQ75" s="2657"/>
      <c r="AR75" s="64"/>
      <c r="AS75" s="64"/>
      <c r="AT75" s="64"/>
      <c r="AU75" s="64"/>
      <c r="AV75" s="64"/>
      <c r="AW75" s="64"/>
    </row>
    <row r="76" spans="1:133" ht="14.25" customHeight="1" x14ac:dyDescent="0.25">
      <c r="A76" s="3138" t="s">
        <v>1912</v>
      </c>
      <c r="B76" s="3240" t="s">
        <v>82</v>
      </c>
      <c r="C76" s="3149"/>
      <c r="D76" s="3159" t="s">
        <v>34</v>
      </c>
      <c r="E76" s="3124"/>
      <c r="F76" s="3124"/>
      <c r="G76" s="3124"/>
      <c r="H76" s="3124"/>
      <c r="I76" s="3124"/>
      <c r="J76" s="3124"/>
      <c r="K76" s="3124"/>
      <c r="L76" s="3124"/>
      <c r="M76" s="3124"/>
      <c r="N76" s="3124"/>
      <c r="O76" s="3124"/>
      <c r="P76" s="3124"/>
      <c r="Q76" s="3124"/>
      <c r="R76" s="3124"/>
      <c r="S76" s="3124"/>
      <c r="T76" s="3124"/>
      <c r="U76" s="3124"/>
      <c r="V76" s="3124"/>
      <c r="W76" s="3124"/>
      <c r="X76" s="3124"/>
      <c r="Y76" s="3124"/>
      <c r="Z76" s="3124"/>
      <c r="AA76" s="3124"/>
      <c r="AB76" s="3124"/>
      <c r="AC76" s="3124"/>
      <c r="AD76" s="3124"/>
      <c r="AE76" s="3124"/>
      <c r="AF76" s="3124"/>
      <c r="AG76" s="3124"/>
      <c r="AH76" s="3124"/>
      <c r="AI76" s="3124"/>
      <c r="AJ76" s="3124"/>
      <c r="AK76" s="3124"/>
      <c r="AL76" s="3124"/>
      <c r="AM76" s="3124"/>
      <c r="AN76" s="3124"/>
      <c r="AO76" s="3124"/>
      <c r="AP76" s="3124"/>
      <c r="AQ76" s="3135"/>
      <c r="AR76" s="3134" t="s">
        <v>1913</v>
      </c>
      <c r="AS76" s="3135"/>
      <c r="AT76" s="3422" t="s">
        <v>468</v>
      </c>
      <c r="AU76" s="3265"/>
      <c r="AV76" s="3224" t="s">
        <v>41</v>
      </c>
      <c r="AW76" s="3139" t="s">
        <v>42</v>
      </c>
    </row>
    <row r="77" spans="1:133" ht="14.25" customHeight="1" x14ac:dyDescent="0.25">
      <c r="A77" s="3128"/>
      <c r="B77" s="3142"/>
      <c r="C77" s="3140"/>
      <c r="D77" s="3143" t="s">
        <v>1914</v>
      </c>
      <c r="E77" s="3124"/>
      <c r="F77" s="3143" t="s">
        <v>952</v>
      </c>
      <c r="G77" s="3124"/>
      <c r="H77" s="3143" t="s">
        <v>1915</v>
      </c>
      <c r="I77" s="3122"/>
      <c r="J77" s="3134" t="s">
        <v>954</v>
      </c>
      <c r="K77" s="3124"/>
      <c r="L77" s="3143" t="s">
        <v>335</v>
      </c>
      <c r="M77" s="3124"/>
      <c r="N77" s="3143" t="s">
        <v>99</v>
      </c>
      <c r="O77" s="3124"/>
      <c r="P77" s="3143" t="s">
        <v>49</v>
      </c>
      <c r="Q77" s="3124"/>
      <c r="R77" s="3143" t="s">
        <v>50</v>
      </c>
      <c r="S77" s="3124"/>
      <c r="T77" s="3143" t="s">
        <v>51</v>
      </c>
      <c r="U77" s="3122"/>
      <c r="V77" s="3143" t="s">
        <v>52</v>
      </c>
      <c r="W77" s="3122"/>
      <c r="X77" s="3143" t="s">
        <v>53</v>
      </c>
      <c r="Y77" s="3122"/>
      <c r="Z77" s="3143" t="s">
        <v>54</v>
      </c>
      <c r="AA77" s="3122"/>
      <c r="AB77" s="3143" t="s">
        <v>55</v>
      </c>
      <c r="AC77" s="3122"/>
      <c r="AD77" s="3143" t="s">
        <v>56</v>
      </c>
      <c r="AE77" s="3122"/>
      <c r="AF77" s="3143" t="s">
        <v>57</v>
      </c>
      <c r="AG77" s="3122"/>
      <c r="AH77" s="3143" t="s">
        <v>58</v>
      </c>
      <c r="AI77" s="3122"/>
      <c r="AJ77" s="3143" t="s">
        <v>59</v>
      </c>
      <c r="AK77" s="3122"/>
      <c r="AL77" s="3143" t="s">
        <v>60</v>
      </c>
      <c r="AM77" s="3122"/>
      <c r="AN77" s="3143" t="s">
        <v>61</v>
      </c>
      <c r="AO77" s="3122"/>
      <c r="AP77" s="3143" t="s">
        <v>62</v>
      </c>
      <c r="AQ77" s="3135"/>
      <c r="AR77" s="3224" t="s">
        <v>63</v>
      </c>
      <c r="AS77" s="3282" t="s">
        <v>64</v>
      </c>
      <c r="AT77" s="3137"/>
      <c r="AU77" s="3198"/>
      <c r="AV77" s="3225"/>
      <c r="AW77" s="3180"/>
    </row>
    <row r="78" spans="1:133" ht="14.25" customHeight="1" x14ac:dyDescent="0.25">
      <c r="A78" s="3129"/>
      <c r="B78" s="1800" t="s">
        <v>1916</v>
      </c>
      <c r="C78" s="75" t="s">
        <v>1917</v>
      </c>
      <c r="D78" s="27" t="s">
        <v>1916</v>
      </c>
      <c r="E78" s="23" t="s">
        <v>1917</v>
      </c>
      <c r="F78" s="27" t="s">
        <v>1916</v>
      </c>
      <c r="G78" s="23" t="s">
        <v>1917</v>
      </c>
      <c r="H78" s="27" t="s">
        <v>1916</v>
      </c>
      <c r="I78" s="75" t="s">
        <v>1917</v>
      </c>
      <c r="J78" s="1800" t="s">
        <v>1916</v>
      </c>
      <c r="K78" s="23" t="s">
        <v>1917</v>
      </c>
      <c r="L78" s="27" t="s">
        <v>1916</v>
      </c>
      <c r="M78" s="23" t="s">
        <v>1917</v>
      </c>
      <c r="N78" s="27" t="s">
        <v>1916</v>
      </c>
      <c r="O78" s="23" t="s">
        <v>1917</v>
      </c>
      <c r="P78" s="27" t="s">
        <v>1916</v>
      </c>
      <c r="Q78" s="23" t="s">
        <v>1917</v>
      </c>
      <c r="R78" s="27" t="s">
        <v>1916</v>
      </c>
      <c r="S78" s="23" t="s">
        <v>1917</v>
      </c>
      <c r="T78" s="27" t="s">
        <v>1916</v>
      </c>
      <c r="U78" s="23" t="s">
        <v>1917</v>
      </c>
      <c r="V78" s="27" t="s">
        <v>1916</v>
      </c>
      <c r="W78" s="23" t="s">
        <v>1917</v>
      </c>
      <c r="X78" s="27" t="s">
        <v>1916</v>
      </c>
      <c r="Y78" s="23" t="s">
        <v>1917</v>
      </c>
      <c r="Z78" s="27" t="s">
        <v>1916</v>
      </c>
      <c r="AA78" s="23" t="s">
        <v>1917</v>
      </c>
      <c r="AB78" s="27" t="s">
        <v>1916</v>
      </c>
      <c r="AC78" s="23" t="s">
        <v>1917</v>
      </c>
      <c r="AD78" s="27" t="s">
        <v>1916</v>
      </c>
      <c r="AE78" s="23" t="s">
        <v>1917</v>
      </c>
      <c r="AF78" s="27" t="s">
        <v>1916</v>
      </c>
      <c r="AG78" s="23" t="s">
        <v>1917</v>
      </c>
      <c r="AH78" s="27" t="s">
        <v>1916</v>
      </c>
      <c r="AI78" s="23" t="s">
        <v>1917</v>
      </c>
      <c r="AJ78" s="27" t="s">
        <v>1916</v>
      </c>
      <c r="AK78" s="23" t="s">
        <v>1917</v>
      </c>
      <c r="AL78" s="27" t="s">
        <v>1916</v>
      </c>
      <c r="AM78" s="23" t="s">
        <v>1917</v>
      </c>
      <c r="AN78" s="27" t="s">
        <v>1916</v>
      </c>
      <c r="AO78" s="23" t="s">
        <v>1917</v>
      </c>
      <c r="AP78" s="27" t="s">
        <v>1916</v>
      </c>
      <c r="AQ78" s="25" t="s">
        <v>1917</v>
      </c>
      <c r="AR78" s="3253"/>
      <c r="AS78" s="3283"/>
      <c r="AT78" s="2654" t="s">
        <v>473</v>
      </c>
      <c r="AU78" s="2324" t="s">
        <v>474</v>
      </c>
      <c r="AV78" s="3253"/>
      <c r="AW78" s="3140"/>
    </row>
    <row r="79" spans="1:133" ht="14.25" customHeight="1" x14ac:dyDescent="0.25">
      <c r="A79" s="160" t="s">
        <v>1918</v>
      </c>
      <c r="B79" s="376">
        <f t="shared" ref="B79:C79" si="450">+N79+P79+R79+T79+V79+X79+Z79+AB79+AD79+AF79+AH79+AJ79+AL79+AN79+AP79</f>
        <v>0</v>
      </c>
      <c r="C79" s="171">
        <f t="shared" si="450"/>
        <v>0</v>
      </c>
      <c r="D79" s="1828"/>
      <c r="E79" s="69"/>
      <c r="F79" s="85"/>
      <c r="G79" s="69"/>
      <c r="H79" s="85"/>
      <c r="I79" s="69"/>
      <c r="J79" s="85"/>
      <c r="K79" s="69"/>
      <c r="L79" s="85"/>
      <c r="M79" s="86"/>
      <c r="N79" s="1823"/>
      <c r="O79" s="67"/>
      <c r="P79" s="66"/>
      <c r="Q79" s="67"/>
      <c r="R79" s="66"/>
      <c r="S79" s="67"/>
      <c r="T79" s="66"/>
      <c r="U79" s="67"/>
      <c r="V79" s="66"/>
      <c r="W79" s="67"/>
      <c r="X79" s="66"/>
      <c r="Y79" s="67"/>
      <c r="Z79" s="66"/>
      <c r="AA79" s="67"/>
      <c r="AB79" s="66"/>
      <c r="AC79" s="67"/>
      <c r="AD79" s="66"/>
      <c r="AE79" s="67"/>
      <c r="AF79" s="66"/>
      <c r="AG79" s="67"/>
      <c r="AH79" s="66"/>
      <c r="AI79" s="67"/>
      <c r="AJ79" s="66"/>
      <c r="AK79" s="67"/>
      <c r="AL79" s="66"/>
      <c r="AM79" s="67"/>
      <c r="AN79" s="66"/>
      <c r="AO79" s="67"/>
      <c r="AP79" s="66"/>
      <c r="AQ79" s="68"/>
      <c r="AR79" s="2027"/>
      <c r="AS79" s="68"/>
      <c r="AT79" s="88"/>
      <c r="AU79" s="68"/>
      <c r="AV79" s="1823"/>
      <c r="AW79" s="87"/>
      <c r="AX79" s="1754" t="str">
        <f t="shared" ref="AX79:AX86" si="451">$CA79&amp;CB79&amp;CC79&amp;$CD79&amp;CJ79&amp;CK79&amp;CL79&amp;CM79&amp;CN79&amp;CO79&amp;CP79&amp;CQ79&amp;CR79&amp;CS79&amp;CT79&amp;CU79&amp;CV79&amp;CW79&amp;CX79</f>
        <v/>
      </c>
      <c r="CA79" s="1755" t="str">
        <f t="shared" ref="CA79:CA83" si="452">IF(B79&lt;&gt;(AS79)," * La suma de las columnas "&amp;AR$10&amp;""&amp;" DEBE SER IGUAL a los Exámenes Procesados. ","")</f>
        <v/>
      </c>
      <c r="CB79" s="1755" t="str">
        <f t="shared" ref="CB79:CB96" si="453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755" t="str">
        <f t="shared" ref="CC79:CD79" si="454">IF(AND($B79&gt;0,AV79=""),"* No olvide ingresar la columna "&amp;AV$10&amp;""&amp;" *(Digite CERO si no tiene). ",IF(AV79&gt;$B79," *El Número de "&amp;AV$10&amp;""&amp;" no puede superar el Total Procesados. ",""))</f>
        <v/>
      </c>
      <c r="CD79" s="1755" t="str">
        <f t="shared" si="454"/>
        <v/>
      </c>
      <c r="CE79" s="1756"/>
      <c r="CF79" s="1756"/>
      <c r="CG79" s="1756"/>
      <c r="CH79" s="1756"/>
      <c r="CI79" s="1756"/>
      <c r="CJ79" s="1755" t="str">
        <f t="shared" ref="CJ79:CJ87" si="455">IF(N79&lt;O79,CONCATENATE("* El total de Procesados debe ser mayor o igual al total de Reactivos en el grupo de edad ",$N$11),"")</f>
        <v/>
      </c>
      <c r="CK79" s="1755" t="str">
        <f t="shared" ref="CK79:CK87" si="456">IF(P79&lt;Q79,CONCATENATE("* El total de Procesados debe ser mayor o igual al total de Reactivos en el grupo de edad ",$P$11),"")</f>
        <v/>
      </c>
      <c r="CL79" s="1755" t="str">
        <f t="shared" ref="CL79:CL87" si="457">IF(R79&lt;S79,CONCATENATE("* El total de Procesados debe ser mayor o igual al total de Reactivos en el grupo de edad ",$R$11),"")</f>
        <v/>
      </c>
      <c r="CM79" s="1755" t="str">
        <f t="shared" ref="CM79:CM87" si="458">IF($T79&lt;$U79,CONCATENATE("* El total de Procesados debe ser mayor o igual al total de Reactivos en el grupo de edad ",$T$11),"")</f>
        <v/>
      </c>
      <c r="CN79" s="1755" t="str">
        <f t="shared" ref="CN79:CN87" si="459">IF(V79&lt;W79,CONCATENATE("* El total de Procesados debe ser mayor o igual al total de Reactivos en el grupo de edad ",$V$11),"")</f>
        <v/>
      </c>
      <c r="CO79" s="1755" t="str">
        <f t="shared" ref="CO79:CO87" si="460">IF(X79&lt;Y79,CONCATENATE("* El total de Procesados debe ser mayor o igual al total de Reactivos en el grupo de edad ",$X$11),"")</f>
        <v/>
      </c>
      <c r="CP79" s="1755" t="str">
        <f t="shared" ref="CP79:CP87" si="461">IF(Z79&lt;AA79,CONCATENATE("* El total de Procesados debe ser mayor o igual al total de Reactivos en el grupo de edad ",$Z$11),"")</f>
        <v/>
      </c>
      <c r="CQ79" s="1755" t="str">
        <f t="shared" ref="CQ79:CQ87" si="462">IF(AB79&lt;AC79,CONCATENATE("* El total de Procesados debe ser mayor o igual al total de Reactivos en el grupo de edad ",$AB$11),"")</f>
        <v/>
      </c>
      <c r="CR79" s="1755" t="str">
        <f t="shared" ref="CR79:CR87" si="463">IF(AD79&lt;AE79,CONCATENATE("* El total de Procesados debe ser mayor o igual al total de Reactivos en el grupo de edad ",$AD$11),"")</f>
        <v/>
      </c>
      <c r="CS79" s="1755" t="str">
        <f t="shared" ref="CS79:CS87" si="464">IF(AF79&lt;AG79,CONCATENATE("* El total de Procesados debe ser mayor o igual al total de Reactivos en el grupo de edad ",$AF$11),"")</f>
        <v/>
      </c>
      <c r="CT79" s="1755" t="str">
        <f t="shared" ref="CT79:CT87" si="465">IF(AH79&lt;AI79,CONCATENATE("* El total de Procesados debe ser mayor o igual al total de Reactivos en el grupo de edad ",$AH$11),"")</f>
        <v/>
      </c>
      <c r="CU79" s="1755" t="str">
        <f t="shared" ref="CU79:CU87" si="466">IF(AJ79&lt;AK79,CONCATENATE("* El total de Procesados debe ser mayor o igual al total de Reactivos en el grupo de edad ",$AJ$11),"")</f>
        <v/>
      </c>
      <c r="CV79" s="1755" t="str">
        <f t="shared" ref="CV79:CV87" si="467">IF(AL79&lt;AM79,CONCATENATE("* El total de Procesados debe ser mayor o igual al total de Reactivos en el grupo de edad ",$AL$11),"")</f>
        <v/>
      </c>
      <c r="CW79" s="1755" t="str">
        <f t="shared" ref="CW79:CW87" si="468">IF(AN79&lt;AO79,CONCATENATE("* El total de Procesados debe ser mayor o igual al total de Reactivos en el grupo de edad ",$AN$11),"")</f>
        <v/>
      </c>
      <c r="CX79" s="1755" t="str">
        <f t="shared" ref="CX79:CX87" si="469">IF(AP79&lt;AQ79,CONCATENATE("* El total de Procesados debe ser mayor o igual al total de Reactivos en el grupo de edad ",$AP$11),"")</f>
        <v/>
      </c>
      <c r="DE79" s="63"/>
      <c r="DF79" s="2658">
        <f t="shared" ref="DF79:DF83" si="470">IF(B79&lt;&gt;(AS79),1,0)</f>
        <v>0</v>
      </c>
      <c r="DG79" s="2655">
        <f t="shared" ref="DG79:DG96" si="471">IF(AND($B79&gt;0,AND(AT79="",AU79="")),1,IF((AT79+AU79)&gt;$B79,1,0))</f>
        <v>0</v>
      </c>
      <c r="DH79" s="2655">
        <f t="shared" ref="DH79:DI79" si="472">IF(AND($B79&gt;0,AV79=""),1,IF(AV79&gt;$B79,1,0))</f>
        <v>0</v>
      </c>
      <c r="DI79" s="2655">
        <f t="shared" si="472"/>
        <v>0</v>
      </c>
      <c r="DJ79" s="1756"/>
      <c r="DK79" s="1756"/>
      <c r="DL79" s="1756"/>
      <c r="DM79" s="1756"/>
      <c r="DN79" s="1756"/>
      <c r="DO79" s="2655">
        <f t="shared" ref="DO79:DO87" si="473">IF(N79&lt;O79,1,0)</f>
        <v>0</v>
      </c>
      <c r="DP79" s="2655">
        <f t="shared" ref="DP79:DP87" si="474">IF(P79&lt;Q79,1,0)</f>
        <v>0</v>
      </c>
      <c r="DQ79" s="2655">
        <f t="shared" ref="DQ79:DQ87" si="475">IF(R79&lt;S79,1,0)</f>
        <v>0</v>
      </c>
      <c r="DR79" s="2655">
        <f t="shared" ref="DR79:DR87" si="476">IF($T79&lt;$U79,1,0)</f>
        <v>0</v>
      </c>
      <c r="DS79" s="2655">
        <f t="shared" ref="DS79:DS87" si="477">IF(V79&lt;W79,1,0)</f>
        <v>0</v>
      </c>
      <c r="DT79" s="2655">
        <f t="shared" ref="DT79:DT87" si="478">IF(X79&lt;Y79,1,0)</f>
        <v>0</v>
      </c>
      <c r="DU79" s="2655">
        <f t="shared" ref="DU79:DU87" si="479">IF(Z79&lt;AA79,1,0)</f>
        <v>0</v>
      </c>
      <c r="DV79" s="2655">
        <f t="shared" ref="DV79:DV87" si="480">IF(AB79&lt;AC79,1,0)</f>
        <v>0</v>
      </c>
      <c r="DW79" s="2655">
        <f t="shared" ref="DW79:DW87" si="481">IF(AD79&lt;AE79,1,0)</f>
        <v>0</v>
      </c>
      <c r="DX79" s="2655">
        <f t="shared" ref="DX79:DX87" si="482">IF(AF79&lt;AG79,1,0)</f>
        <v>0</v>
      </c>
      <c r="DY79" s="2655">
        <f t="shared" ref="DY79:DY87" si="483">IF(AH79&lt;AI79,1,0)</f>
        <v>0</v>
      </c>
      <c r="DZ79" s="2655">
        <f t="shared" ref="DZ79:DZ87" si="484">IF(AJ79&lt;AK79,1,0)</f>
        <v>0</v>
      </c>
      <c r="EA79" s="2655">
        <f t="shared" ref="EA79:EA87" si="485">IF(AL79&lt;AM79,1,0)</f>
        <v>0</v>
      </c>
      <c r="EB79" s="2655">
        <f t="shared" ref="EB79:EB87" si="486">IF(AN79&lt;AO79,1,0)</f>
        <v>0</v>
      </c>
      <c r="EC79" s="2655">
        <f t="shared" ref="EC79:EC87" si="487">IF(AP79&lt;AQ79,1,0)</f>
        <v>0</v>
      </c>
    </row>
    <row r="80" spans="1:133" ht="14.25" customHeight="1" x14ac:dyDescent="0.25">
      <c r="A80" s="154" t="s">
        <v>1919</v>
      </c>
      <c r="B80" s="354">
        <f t="shared" ref="B80:C80" si="488">+N80+P80+R80+T80+V80+X80+Z80+AB80+AD80+AF80+AH80+AJ80+AL80+AN80+AP80</f>
        <v>0</v>
      </c>
      <c r="C80" s="186">
        <f t="shared" si="488"/>
        <v>0</v>
      </c>
      <c r="D80" s="1828"/>
      <c r="E80" s="69"/>
      <c r="F80" s="85"/>
      <c r="G80" s="69"/>
      <c r="H80" s="85"/>
      <c r="I80" s="69"/>
      <c r="J80" s="85"/>
      <c r="K80" s="69"/>
      <c r="L80" s="85"/>
      <c r="M80" s="86"/>
      <c r="N80" s="1823"/>
      <c r="O80" s="67"/>
      <c r="P80" s="66"/>
      <c r="Q80" s="67"/>
      <c r="R80" s="66"/>
      <c r="S80" s="67"/>
      <c r="T80" s="66"/>
      <c r="U80" s="67"/>
      <c r="V80" s="66"/>
      <c r="W80" s="67"/>
      <c r="X80" s="66"/>
      <c r="Y80" s="67"/>
      <c r="Z80" s="66"/>
      <c r="AA80" s="67"/>
      <c r="AB80" s="66"/>
      <c r="AC80" s="67"/>
      <c r="AD80" s="66"/>
      <c r="AE80" s="67"/>
      <c r="AF80" s="66"/>
      <c r="AG80" s="67"/>
      <c r="AH80" s="66"/>
      <c r="AI80" s="67"/>
      <c r="AJ80" s="66"/>
      <c r="AK80" s="67"/>
      <c r="AL80" s="66"/>
      <c r="AM80" s="67"/>
      <c r="AN80" s="66"/>
      <c r="AO80" s="67"/>
      <c r="AP80" s="66"/>
      <c r="AQ80" s="68"/>
      <c r="AR80" s="2027"/>
      <c r="AS80" s="68"/>
      <c r="AT80" s="88"/>
      <c r="AU80" s="68"/>
      <c r="AV80" s="1823"/>
      <c r="AW80" s="87"/>
      <c r="AX80" s="1754" t="str">
        <f t="shared" si="451"/>
        <v/>
      </c>
      <c r="CA80" s="1755" t="str">
        <f t="shared" si="452"/>
        <v/>
      </c>
      <c r="CB80" s="1755" t="str">
        <f t="shared" si="453"/>
        <v/>
      </c>
      <c r="CC80" s="1755" t="str">
        <f t="shared" ref="CC80:CD80" si="489">IF(AND($B80&gt;0,AV80=""),"* No olvide ingresar la columna "&amp;AV$10&amp;""&amp;" *(Digite CERO si no tiene). ",IF(AV80&gt;$B80," *El Número de "&amp;AV$10&amp;""&amp;" no puede superar el Total Procesados. ",""))</f>
        <v/>
      </c>
      <c r="CD80" s="1755" t="str">
        <f t="shared" si="489"/>
        <v/>
      </c>
      <c r="CE80" s="1756"/>
      <c r="CF80" s="1756"/>
      <c r="CG80" s="1756"/>
      <c r="CH80" s="1756"/>
      <c r="CI80" s="1756"/>
      <c r="CJ80" s="1755" t="str">
        <f t="shared" si="455"/>
        <v/>
      </c>
      <c r="CK80" s="1755" t="str">
        <f t="shared" si="456"/>
        <v/>
      </c>
      <c r="CL80" s="1755" t="str">
        <f t="shared" si="457"/>
        <v/>
      </c>
      <c r="CM80" s="1755" t="str">
        <f t="shared" si="458"/>
        <v/>
      </c>
      <c r="CN80" s="1755" t="str">
        <f t="shared" si="459"/>
        <v/>
      </c>
      <c r="CO80" s="1755" t="str">
        <f t="shared" si="460"/>
        <v/>
      </c>
      <c r="CP80" s="1755" t="str">
        <f t="shared" si="461"/>
        <v/>
      </c>
      <c r="CQ80" s="1755" t="str">
        <f t="shared" si="462"/>
        <v/>
      </c>
      <c r="CR80" s="1755" t="str">
        <f t="shared" si="463"/>
        <v/>
      </c>
      <c r="CS80" s="1755" t="str">
        <f t="shared" si="464"/>
        <v/>
      </c>
      <c r="CT80" s="1755" t="str">
        <f t="shared" si="465"/>
        <v/>
      </c>
      <c r="CU80" s="1755" t="str">
        <f t="shared" si="466"/>
        <v/>
      </c>
      <c r="CV80" s="1755" t="str">
        <f t="shared" si="467"/>
        <v/>
      </c>
      <c r="CW80" s="1755" t="str">
        <f t="shared" si="468"/>
        <v/>
      </c>
      <c r="CX80" s="1755" t="str">
        <f t="shared" si="469"/>
        <v/>
      </c>
      <c r="DE80" s="63"/>
      <c r="DF80" s="2658">
        <f t="shared" si="470"/>
        <v>0</v>
      </c>
      <c r="DG80" s="2655">
        <f t="shared" si="471"/>
        <v>0</v>
      </c>
      <c r="DH80" s="2655">
        <f t="shared" ref="DH80:DI80" si="490">IF(AND($B80&gt;0,AV80=""),1,IF(AV80&gt;$B80,1,0))</f>
        <v>0</v>
      </c>
      <c r="DI80" s="2655">
        <f t="shared" si="490"/>
        <v>0</v>
      </c>
      <c r="DJ80" s="1756"/>
      <c r="DK80" s="1756"/>
      <c r="DL80" s="1756"/>
      <c r="DM80" s="1756"/>
      <c r="DN80" s="1756"/>
      <c r="DO80" s="2655">
        <f t="shared" si="473"/>
        <v>0</v>
      </c>
      <c r="DP80" s="2655">
        <f t="shared" si="474"/>
        <v>0</v>
      </c>
      <c r="DQ80" s="2655">
        <f t="shared" si="475"/>
        <v>0</v>
      </c>
      <c r="DR80" s="2655">
        <f t="shared" si="476"/>
        <v>0</v>
      </c>
      <c r="DS80" s="2655">
        <f t="shared" si="477"/>
        <v>0</v>
      </c>
      <c r="DT80" s="2655">
        <f t="shared" si="478"/>
        <v>0</v>
      </c>
      <c r="DU80" s="2655">
        <f t="shared" si="479"/>
        <v>0</v>
      </c>
      <c r="DV80" s="2655">
        <f t="shared" si="480"/>
        <v>0</v>
      </c>
      <c r="DW80" s="2655">
        <f t="shared" si="481"/>
        <v>0</v>
      </c>
      <c r="DX80" s="2655">
        <f t="shared" si="482"/>
        <v>0</v>
      </c>
      <c r="DY80" s="2655">
        <f t="shared" si="483"/>
        <v>0</v>
      </c>
      <c r="DZ80" s="2655">
        <f t="shared" si="484"/>
        <v>0</v>
      </c>
      <c r="EA80" s="2655">
        <f t="shared" si="485"/>
        <v>0</v>
      </c>
      <c r="EB80" s="2655">
        <f t="shared" si="486"/>
        <v>0</v>
      </c>
      <c r="EC80" s="2655">
        <f t="shared" si="487"/>
        <v>0</v>
      </c>
    </row>
    <row r="81" spans="1:133" ht="14.25" customHeight="1" x14ac:dyDescent="0.25">
      <c r="A81" s="154" t="s">
        <v>1920</v>
      </c>
      <c r="B81" s="354">
        <f t="shared" ref="B81:C81" si="491">+N81+P81+R81+T81+V81+X81+Z81+AB81+AD81+AF81+AH81+AJ81+AL81+AN81+AP81</f>
        <v>0</v>
      </c>
      <c r="C81" s="186">
        <f t="shared" si="491"/>
        <v>0</v>
      </c>
      <c r="D81" s="1828"/>
      <c r="E81" s="69"/>
      <c r="F81" s="85"/>
      <c r="G81" s="69"/>
      <c r="H81" s="85"/>
      <c r="I81" s="69"/>
      <c r="J81" s="85"/>
      <c r="K81" s="69"/>
      <c r="L81" s="85"/>
      <c r="M81" s="86"/>
      <c r="N81" s="1823"/>
      <c r="O81" s="67"/>
      <c r="P81" s="66"/>
      <c r="Q81" s="67"/>
      <c r="R81" s="66"/>
      <c r="S81" s="67"/>
      <c r="T81" s="66"/>
      <c r="U81" s="67"/>
      <c r="V81" s="66"/>
      <c r="W81" s="67"/>
      <c r="X81" s="66"/>
      <c r="Y81" s="67"/>
      <c r="Z81" s="66"/>
      <c r="AA81" s="67"/>
      <c r="AB81" s="66"/>
      <c r="AC81" s="67"/>
      <c r="AD81" s="66"/>
      <c r="AE81" s="67"/>
      <c r="AF81" s="66"/>
      <c r="AG81" s="67"/>
      <c r="AH81" s="66"/>
      <c r="AI81" s="67"/>
      <c r="AJ81" s="66"/>
      <c r="AK81" s="67"/>
      <c r="AL81" s="66"/>
      <c r="AM81" s="67"/>
      <c r="AN81" s="66"/>
      <c r="AO81" s="67"/>
      <c r="AP81" s="66"/>
      <c r="AQ81" s="68"/>
      <c r="AR81" s="2027"/>
      <c r="AS81" s="68"/>
      <c r="AT81" s="88"/>
      <c r="AU81" s="68"/>
      <c r="AV81" s="1823"/>
      <c r="AW81" s="87"/>
      <c r="AX81" s="1754" t="str">
        <f t="shared" si="451"/>
        <v/>
      </c>
      <c r="CA81" s="1755" t="str">
        <f t="shared" si="452"/>
        <v/>
      </c>
      <c r="CB81" s="1755" t="str">
        <f t="shared" si="453"/>
        <v/>
      </c>
      <c r="CC81" s="1755" t="str">
        <f t="shared" ref="CC81:CD81" si="492">IF(AND($B81&gt;0,AV81=""),"* No olvide ingresar la columna "&amp;AV$10&amp;""&amp;" *(Digite CERO si no tiene). ",IF(AV81&gt;$B81," *El Número de "&amp;AV$10&amp;""&amp;" no puede superar el Total Procesados. ",""))</f>
        <v/>
      </c>
      <c r="CD81" s="1755" t="str">
        <f t="shared" si="492"/>
        <v/>
      </c>
      <c r="CE81" s="1756"/>
      <c r="CF81" s="1756"/>
      <c r="CG81" s="1756"/>
      <c r="CH81" s="1756"/>
      <c r="CI81" s="1756"/>
      <c r="CJ81" s="1755" t="str">
        <f t="shared" si="455"/>
        <v/>
      </c>
      <c r="CK81" s="1755" t="str">
        <f t="shared" si="456"/>
        <v/>
      </c>
      <c r="CL81" s="1755" t="str">
        <f t="shared" si="457"/>
        <v/>
      </c>
      <c r="CM81" s="1755" t="str">
        <f t="shared" si="458"/>
        <v/>
      </c>
      <c r="CN81" s="1755" t="str">
        <f t="shared" si="459"/>
        <v/>
      </c>
      <c r="CO81" s="1755" t="str">
        <f t="shared" si="460"/>
        <v/>
      </c>
      <c r="CP81" s="1755" t="str">
        <f t="shared" si="461"/>
        <v/>
      </c>
      <c r="CQ81" s="1755" t="str">
        <f t="shared" si="462"/>
        <v/>
      </c>
      <c r="CR81" s="1755" t="str">
        <f t="shared" si="463"/>
        <v/>
      </c>
      <c r="CS81" s="1755" t="str">
        <f t="shared" si="464"/>
        <v/>
      </c>
      <c r="CT81" s="1755" t="str">
        <f t="shared" si="465"/>
        <v/>
      </c>
      <c r="CU81" s="1755" t="str">
        <f t="shared" si="466"/>
        <v/>
      </c>
      <c r="CV81" s="1755" t="str">
        <f t="shared" si="467"/>
        <v/>
      </c>
      <c r="CW81" s="1755" t="str">
        <f t="shared" si="468"/>
        <v/>
      </c>
      <c r="CX81" s="1755" t="str">
        <f t="shared" si="469"/>
        <v/>
      </c>
      <c r="DE81" s="63"/>
      <c r="DF81" s="2658">
        <f t="shared" si="470"/>
        <v>0</v>
      </c>
      <c r="DG81" s="2655">
        <f t="shared" si="471"/>
        <v>0</v>
      </c>
      <c r="DH81" s="2655">
        <f t="shared" ref="DH81:DI81" si="493">IF(AND($B81&gt;0,AV81=""),1,IF(AV81&gt;$B81,1,0))</f>
        <v>0</v>
      </c>
      <c r="DI81" s="2655">
        <f t="shared" si="493"/>
        <v>0</v>
      </c>
      <c r="DJ81" s="1756"/>
      <c r="DK81" s="1756"/>
      <c r="DL81" s="1756"/>
      <c r="DM81" s="1756"/>
      <c r="DN81" s="1756"/>
      <c r="DO81" s="2655">
        <f t="shared" si="473"/>
        <v>0</v>
      </c>
      <c r="DP81" s="2655">
        <f t="shared" si="474"/>
        <v>0</v>
      </c>
      <c r="DQ81" s="2655">
        <f t="shared" si="475"/>
        <v>0</v>
      </c>
      <c r="DR81" s="2655">
        <f t="shared" si="476"/>
        <v>0</v>
      </c>
      <c r="DS81" s="2655">
        <f t="shared" si="477"/>
        <v>0</v>
      </c>
      <c r="DT81" s="2655">
        <f t="shared" si="478"/>
        <v>0</v>
      </c>
      <c r="DU81" s="2655">
        <f t="shared" si="479"/>
        <v>0</v>
      </c>
      <c r="DV81" s="2655">
        <f t="shared" si="480"/>
        <v>0</v>
      </c>
      <c r="DW81" s="2655">
        <f t="shared" si="481"/>
        <v>0</v>
      </c>
      <c r="DX81" s="2655">
        <f t="shared" si="482"/>
        <v>0</v>
      </c>
      <c r="DY81" s="2655">
        <f t="shared" si="483"/>
        <v>0</v>
      </c>
      <c r="DZ81" s="2655">
        <f t="shared" si="484"/>
        <v>0</v>
      </c>
      <c r="EA81" s="2655">
        <f t="shared" si="485"/>
        <v>0</v>
      </c>
      <c r="EB81" s="2655">
        <f t="shared" si="486"/>
        <v>0</v>
      </c>
      <c r="EC81" s="2655">
        <f t="shared" si="487"/>
        <v>0</v>
      </c>
    </row>
    <row r="82" spans="1:133" ht="14.25" customHeight="1" x14ac:dyDescent="0.25">
      <c r="A82" s="154" t="s">
        <v>1921</v>
      </c>
      <c r="B82" s="354">
        <f t="shared" ref="B82:C82" si="494">+N82+P82+R82+T82+V82+X82+Z82+AB82+AD82+AF82+AH82+AJ82+AL82+AN82+AP82</f>
        <v>0</v>
      </c>
      <c r="C82" s="186">
        <f t="shared" si="494"/>
        <v>0</v>
      </c>
      <c r="D82" s="1828"/>
      <c r="E82" s="69"/>
      <c r="F82" s="85"/>
      <c r="G82" s="69"/>
      <c r="H82" s="85"/>
      <c r="I82" s="69"/>
      <c r="J82" s="85"/>
      <c r="K82" s="69"/>
      <c r="L82" s="85"/>
      <c r="M82" s="86"/>
      <c r="N82" s="1823"/>
      <c r="O82" s="67"/>
      <c r="P82" s="66"/>
      <c r="Q82" s="67"/>
      <c r="R82" s="66"/>
      <c r="S82" s="67"/>
      <c r="T82" s="66"/>
      <c r="U82" s="67"/>
      <c r="V82" s="66"/>
      <c r="W82" s="67"/>
      <c r="X82" s="66"/>
      <c r="Y82" s="67"/>
      <c r="Z82" s="66"/>
      <c r="AA82" s="67"/>
      <c r="AB82" s="66"/>
      <c r="AC82" s="67"/>
      <c r="AD82" s="66"/>
      <c r="AE82" s="67"/>
      <c r="AF82" s="66"/>
      <c r="AG82" s="67"/>
      <c r="AH82" s="66"/>
      <c r="AI82" s="67"/>
      <c r="AJ82" s="66"/>
      <c r="AK82" s="67"/>
      <c r="AL82" s="66"/>
      <c r="AM82" s="67"/>
      <c r="AN82" s="66"/>
      <c r="AO82" s="67"/>
      <c r="AP82" s="66"/>
      <c r="AQ82" s="68"/>
      <c r="AR82" s="2027"/>
      <c r="AS82" s="68"/>
      <c r="AT82" s="88"/>
      <c r="AU82" s="68"/>
      <c r="AV82" s="1823"/>
      <c r="AW82" s="87"/>
      <c r="AX82" s="1754" t="str">
        <f t="shared" si="451"/>
        <v/>
      </c>
      <c r="CA82" s="1755" t="str">
        <f t="shared" si="452"/>
        <v/>
      </c>
      <c r="CB82" s="1755" t="str">
        <f t="shared" si="453"/>
        <v/>
      </c>
      <c r="CC82" s="1755" t="str">
        <f t="shared" ref="CC82:CD82" si="495">IF(AND($B82&gt;0,AV82=""),"* No olvide ingresar la columna "&amp;AV$10&amp;""&amp;" *(Digite CERO si no tiene). ",IF(AV82&gt;$B82," *El Número de "&amp;AV$10&amp;""&amp;" no puede superar el Total Procesados. ",""))</f>
        <v/>
      </c>
      <c r="CD82" s="1755" t="str">
        <f t="shared" si="495"/>
        <v/>
      </c>
      <c r="CE82" s="1756"/>
      <c r="CF82" s="1756"/>
      <c r="CG82" s="1756"/>
      <c r="CH82" s="1756"/>
      <c r="CI82" s="1756"/>
      <c r="CJ82" s="1755" t="str">
        <f t="shared" si="455"/>
        <v/>
      </c>
      <c r="CK82" s="1755" t="str">
        <f t="shared" si="456"/>
        <v/>
      </c>
      <c r="CL82" s="1755" t="str">
        <f t="shared" si="457"/>
        <v/>
      </c>
      <c r="CM82" s="1755" t="str">
        <f t="shared" si="458"/>
        <v/>
      </c>
      <c r="CN82" s="1755" t="str">
        <f t="shared" si="459"/>
        <v/>
      </c>
      <c r="CO82" s="1755" t="str">
        <f t="shared" si="460"/>
        <v/>
      </c>
      <c r="CP82" s="1755" t="str">
        <f t="shared" si="461"/>
        <v/>
      </c>
      <c r="CQ82" s="1755" t="str">
        <f t="shared" si="462"/>
        <v/>
      </c>
      <c r="CR82" s="1755" t="str">
        <f t="shared" si="463"/>
        <v/>
      </c>
      <c r="CS82" s="1755" t="str">
        <f t="shared" si="464"/>
        <v/>
      </c>
      <c r="CT82" s="1755" t="str">
        <f t="shared" si="465"/>
        <v/>
      </c>
      <c r="CU82" s="1755" t="str">
        <f t="shared" si="466"/>
        <v/>
      </c>
      <c r="CV82" s="1755" t="str">
        <f t="shared" si="467"/>
        <v/>
      </c>
      <c r="CW82" s="1755" t="str">
        <f t="shared" si="468"/>
        <v/>
      </c>
      <c r="CX82" s="1755" t="str">
        <f t="shared" si="469"/>
        <v/>
      </c>
      <c r="DE82" s="63"/>
      <c r="DF82" s="2658">
        <f t="shared" si="470"/>
        <v>0</v>
      </c>
      <c r="DG82" s="2655">
        <f t="shared" si="471"/>
        <v>0</v>
      </c>
      <c r="DH82" s="2655">
        <f t="shared" ref="DH82:DI82" si="496">IF(AND($B82&gt;0,AV82=""),1,IF(AV82&gt;$B82,1,0))</f>
        <v>0</v>
      </c>
      <c r="DI82" s="2655">
        <f t="shared" si="496"/>
        <v>0</v>
      </c>
      <c r="DJ82" s="1756"/>
      <c r="DK82" s="1756"/>
      <c r="DL82" s="1756"/>
      <c r="DM82" s="1756"/>
      <c r="DN82" s="1756"/>
      <c r="DO82" s="2655">
        <f t="shared" si="473"/>
        <v>0</v>
      </c>
      <c r="DP82" s="2655">
        <f t="shared" si="474"/>
        <v>0</v>
      </c>
      <c r="DQ82" s="2655">
        <f t="shared" si="475"/>
        <v>0</v>
      </c>
      <c r="DR82" s="2655">
        <f t="shared" si="476"/>
        <v>0</v>
      </c>
      <c r="DS82" s="2655">
        <f t="shared" si="477"/>
        <v>0</v>
      </c>
      <c r="DT82" s="2655">
        <f t="shared" si="478"/>
        <v>0</v>
      </c>
      <c r="DU82" s="2655">
        <f t="shared" si="479"/>
        <v>0</v>
      </c>
      <c r="DV82" s="2655">
        <f t="shared" si="480"/>
        <v>0</v>
      </c>
      <c r="DW82" s="2655">
        <f t="shared" si="481"/>
        <v>0</v>
      </c>
      <c r="DX82" s="2655">
        <f t="shared" si="482"/>
        <v>0</v>
      </c>
      <c r="DY82" s="2655">
        <f t="shared" si="483"/>
        <v>0</v>
      </c>
      <c r="DZ82" s="2655">
        <f t="shared" si="484"/>
        <v>0</v>
      </c>
      <c r="EA82" s="2655">
        <f t="shared" si="485"/>
        <v>0</v>
      </c>
      <c r="EB82" s="2655">
        <f t="shared" si="486"/>
        <v>0</v>
      </c>
      <c r="EC82" s="2655">
        <f t="shared" si="487"/>
        <v>0</v>
      </c>
    </row>
    <row r="83" spans="1:133" ht="14.25" customHeight="1" x14ac:dyDescent="0.25">
      <c r="A83" s="180" t="s">
        <v>1922</v>
      </c>
      <c r="B83" s="354">
        <f t="shared" ref="B83:C83" si="497">+N83+P83+R83+T83+V83+X83+Z83+AB83+AD83+AF83+AH83+AJ83+AL83+AN83+AP83</f>
        <v>0</v>
      </c>
      <c r="C83" s="186">
        <f t="shared" si="497"/>
        <v>0</v>
      </c>
      <c r="D83" s="1828"/>
      <c r="E83" s="69"/>
      <c r="F83" s="85"/>
      <c r="G83" s="69"/>
      <c r="H83" s="85"/>
      <c r="I83" s="69"/>
      <c r="J83" s="85"/>
      <c r="K83" s="69"/>
      <c r="L83" s="85"/>
      <c r="M83" s="86"/>
      <c r="N83" s="1823"/>
      <c r="O83" s="67"/>
      <c r="P83" s="66"/>
      <c r="Q83" s="67"/>
      <c r="R83" s="66"/>
      <c r="S83" s="67"/>
      <c r="T83" s="66"/>
      <c r="U83" s="67"/>
      <c r="V83" s="66"/>
      <c r="W83" s="67"/>
      <c r="X83" s="66"/>
      <c r="Y83" s="67"/>
      <c r="Z83" s="66"/>
      <c r="AA83" s="67"/>
      <c r="AB83" s="66"/>
      <c r="AC83" s="67"/>
      <c r="AD83" s="66"/>
      <c r="AE83" s="67"/>
      <c r="AF83" s="66"/>
      <c r="AG83" s="67"/>
      <c r="AH83" s="66"/>
      <c r="AI83" s="67"/>
      <c r="AJ83" s="66"/>
      <c r="AK83" s="67"/>
      <c r="AL83" s="66"/>
      <c r="AM83" s="67"/>
      <c r="AN83" s="66"/>
      <c r="AO83" s="67"/>
      <c r="AP83" s="66"/>
      <c r="AQ83" s="68"/>
      <c r="AR83" s="2027"/>
      <c r="AS83" s="68"/>
      <c r="AT83" s="88"/>
      <c r="AU83" s="68"/>
      <c r="AV83" s="1823"/>
      <c r="AW83" s="87"/>
      <c r="AX83" s="1754" t="str">
        <f t="shared" si="451"/>
        <v/>
      </c>
      <c r="CA83" s="1755" t="str">
        <f t="shared" si="452"/>
        <v/>
      </c>
      <c r="CB83" s="1755" t="str">
        <f t="shared" si="453"/>
        <v/>
      </c>
      <c r="CC83" s="1755" t="str">
        <f t="shared" ref="CC83:CD83" si="498">IF(AND($B83&gt;0,AV83=""),"* No olvide ingresar la columna "&amp;AV$10&amp;""&amp;" *(Digite CERO si no tiene). ",IF(AV83&gt;$B83," *El Número de "&amp;AV$10&amp;""&amp;" no puede superar el Total Procesados. ",""))</f>
        <v/>
      </c>
      <c r="CD83" s="1755" t="str">
        <f t="shared" si="498"/>
        <v/>
      </c>
      <c r="CE83" s="1756"/>
      <c r="CF83" s="1756"/>
      <c r="CG83" s="1756"/>
      <c r="CH83" s="1756"/>
      <c r="CI83" s="1756"/>
      <c r="CJ83" s="1755" t="str">
        <f t="shared" si="455"/>
        <v/>
      </c>
      <c r="CK83" s="1755" t="str">
        <f t="shared" si="456"/>
        <v/>
      </c>
      <c r="CL83" s="1755" t="str">
        <f t="shared" si="457"/>
        <v/>
      </c>
      <c r="CM83" s="1755" t="str">
        <f t="shared" si="458"/>
        <v/>
      </c>
      <c r="CN83" s="1755" t="str">
        <f t="shared" si="459"/>
        <v/>
      </c>
      <c r="CO83" s="1755" t="str">
        <f t="shared" si="460"/>
        <v/>
      </c>
      <c r="CP83" s="1755" t="str">
        <f t="shared" si="461"/>
        <v/>
      </c>
      <c r="CQ83" s="1755" t="str">
        <f t="shared" si="462"/>
        <v/>
      </c>
      <c r="CR83" s="1755" t="str">
        <f t="shared" si="463"/>
        <v/>
      </c>
      <c r="CS83" s="1755" t="str">
        <f t="shared" si="464"/>
        <v/>
      </c>
      <c r="CT83" s="1755" t="str">
        <f t="shared" si="465"/>
        <v/>
      </c>
      <c r="CU83" s="1755" t="str">
        <f t="shared" si="466"/>
        <v/>
      </c>
      <c r="CV83" s="1755" t="str">
        <f t="shared" si="467"/>
        <v/>
      </c>
      <c r="CW83" s="1755" t="str">
        <f t="shared" si="468"/>
        <v/>
      </c>
      <c r="CX83" s="1755" t="str">
        <f t="shared" si="469"/>
        <v/>
      </c>
      <c r="DE83" s="63"/>
      <c r="DF83" s="2658">
        <f t="shared" si="470"/>
        <v>0</v>
      </c>
      <c r="DG83" s="2655">
        <f t="shared" si="471"/>
        <v>0</v>
      </c>
      <c r="DH83" s="2655">
        <f t="shared" ref="DH83:DI83" si="499">IF(AND($B83&gt;0,AV83=""),1,IF(AV83&gt;$B83,1,0))</f>
        <v>0</v>
      </c>
      <c r="DI83" s="2655">
        <f t="shared" si="499"/>
        <v>0</v>
      </c>
      <c r="DJ83" s="1756"/>
      <c r="DK83" s="1756"/>
      <c r="DL83" s="1756"/>
      <c r="DM83" s="1756"/>
      <c r="DN83" s="1756"/>
      <c r="DO83" s="2655">
        <f t="shared" si="473"/>
        <v>0</v>
      </c>
      <c r="DP83" s="2655">
        <f t="shared" si="474"/>
        <v>0</v>
      </c>
      <c r="DQ83" s="2655">
        <f t="shared" si="475"/>
        <v>0</v>
      </c>
      <c r="DR83" s="2655">
        <f t="shared" si="476"/>
        <v>0</v>
      </c>
      <c r="DS83" s="2655">
        <f t="shared" si="477"/>
        <v>0</v>
      </c>
      <c r="DT83" s="2655">
        <f t="shared" si="478"/>
        <v>0</v>
      </c>
      <c r="DU83" s="2655">
        <f t="shared" si="479"/>
        <v>0</v>
      </c>
      <c r="DV83" s="2655">
        <f t="shared" si="480"/>
        <v>0</v>
      </c>
      <c r="DW83" s="2655">
        <f t="shared" si="481"/>
        <v>0</v>
      </c>
      <c r="DX83" s="2655">
        <f t="shared" si="482"/>
        <v>0</v>
      </c>
      <c r="DY83" s="2655">
        <f t="shared" si="483"/>
        <v>0</v>
      </c>
      <c r="DZ83" s="2655">
        <f t="shared" si="484"/>
        <v>0</v>
      </c>
      <c r="EA83" s="2655">
        <f t="shared" si="485"/>
        <v>0</v>
      </c>
      <c r="EB83" s="2655">
        <f t="shared" si="486"/>
        <v>0</v>
      </c>
      <c r="EC83" s="2655">
        <f t="shared" si="487"/>
        <v>0</v>
      </c>
    </row>
    <row r="84" spans="1:133" ht="14.25" customHeight="1" x14ac:dyDescent="0.25">
      <c r="A84" s="180" t="s">
        <v>1923</v>
      </c>
      <c r="B84" s="354">
        <f t="shared" ref="B84:C84" si="500">+N84+P84+R84+T84+V84+X84+Z84+AB84+AD84+AF84+AH84+AJ84+AL84+AN84+AP84</f>
        <v>0</v>
      </c>
      <c r="C84" s="186">
        <f t="shared" si="500"/>
        <v>0</v>
      </c>
      <c r="D84" s="1828"/>
      <c r="E84" s="69"/>
      <c r="F84" s="85"/>
      <c r="G84" s="69"/>
      <c r="H84" s="85"/>
      <c r="I84" s="69"/>
      <c r="J84" s="85"/>
      <c r="K84" s="69"/>
      <c r="L84" s="85"/>
      <c r="M84" s="86"/>
      <c r="N84" s="1823"/>
      <c r="O84" s="67"/>
      <c r="P84" s="66"/>
      <c r="Q84" s="67"/>
      <c r="R84" s="66"/>
      <c r="S84" s="67"/>
      <c r="T84" s="66"/>
      <c r="U84" s="67"/>
      <c r="V84" s="66"/>
      <c r="W84" s="67"/>
      <c r="X84" s="66"/>
      <c r="Y84" s="67"/>
      <c r="Z84" s="66"/>
      <c r="AA84" s="67"/>
      <c r="AB84" s="66"/>
      <c r="AC84" s="67"/>
      <c r="AD84" s="66"/>
      <c r="AE84" s="67"/>
      <c r="AF84" s="66"/>
      <c r="AG84" s="67"/>
      <c r="AH84" s="66"/>
      <c r="AI84" s="67"/>
      <c r="AJ84" s="66"/>
      <c r="AK84" s="67"/>
      <c r="AL84" s="66"/>
      <c r="AM84" s="67"/>
      <c r="AN84" s="66"/>
      <c r="AO84" s="67"/>
      <c r="AP84" s="66"/>
      <c r="AQ84" s="68"/>
      <c r="AR84" s="1823"/>
      <c r="AS84" s="68"/>
      <c r="AT84" s="88"/>
      <c r="AU84" s="68"/>
      <c r="AV84" s="1823"/>
      <c r="AW84" s="87"/>
      <c r="AX84" s="1754" t="str">
        <f t="shared" si="451"/>
        <v/>
      </c>
      <c r="CA84" s="1755" t="str">
        <f>IF(B84&lt;&gt;(AS84+AR84)," * La suma de las columnas "&amp;AR$10&amp;""&amp;" DEBE SER IGUAL a los Exámenes Procesados. ","")</f>
        <v/>
      </c>
      <c r="CB84" s="1755" t="str">
        <f t="shared" si="453"/>
        <v/>
      </c>
      <c r="CC84" s="1755" t="str">
        <f t="shared" ref="CC84:CD84" si="501">IF(AND($B84&gt;0,AV84=""),"* No olvide ingresar la columna "&amp;AV$10&amp;""&amp;" *(Digite CERO si no tiene). ",IF(AV84&gt;$B84," *El Número de "&amp;AV$10&amp;""&amp;" no puede superar el Total Procesados. ",""))</f>
        <v/>
      </c>
      <c r="CD84" s="1755" t="str">
        <f t="shared" si="501"/>
        <v/>
      </c>
      <c r="CE84" s="1756"/>
      <c r="CF84" s="1756"/>
      <c r="CG84" s="1756"/>
      <c r="CH84" s="1756"/>
      <c r="CI84" s="1756"/>
      <c r="CJ84" s="1755" t="str">
        <f t="shared" si="455"/>
        <v/>
      </c>
      <c r="CK84" s="1755" t="str">
        <f t="shared" si="456"/>
        <v/>
      </c>
      <c r="CL84" s="1755" t="str">
        <f t="shared" si="457"/>
        <v/>
      </c>
      <c r="CM84" s="1755" t="str">
        <f t="shared" si="458"/>
        <v/>
      </c>
      <c r="CN84" s="1755" t="str">
        <f t="shared" si="459"/>
        <v/>
      </c>
      <c r="CO84" s="1755" t="str">
        <f t="shared" si="460"/>
        <v/>
      </c>
      <c r="CP84" s="1755" t="str">
        <f t="shared" si="461"/>
        <v/>
      </c>
      <c r="CQ84" s="1755" t="str">
        <f t="shared" si="462"/>
        <v/>
      </c>
      <c r="CR84" s="1755" t="str">
        <f t="shared" si="463"/>
        <v/>
      </c>
      <c r="CS84" s="1755" t="str">
        <f t="shared" si="464"/>
        <v/>
      </c>
      <c r="CT84" s="1755" t="str">
        <f t="shared" si="465"/>
        <v/>
      </c>
      <c r="CU84" s="1755" t="str">
        <f t="shared" si="466"/>
        <v/>
      </c>
      <c r="CV84" s="1755" t="str">
        <f t="shared" si="467"/>
        <v/>
      </c>
      <c r="CW84" s="1755" t="str">
        <f t="shared" si="468"/>
        <v/>
      </c>
      <c r="CX84" s="1755" t="str">
        <f t="shared" si="469"/>
        <v/>
      </c>
      <c r="DE84" s="63"/>
      <c r="DF84" s="2658">
        <f>IF(B84&lt;&gt;(AS84+AR84),1,0)</f>
        <v>0</v>
      </c>
      <c r="DG84" s="2655">
        <f t="shared" si="471"/>
        <v>0</v>
      </c>
      <c r="DH84" s="2655">
        <f t="shared" ref="DH84:DI84" si="502">IF(AND($B84&gt;0,AV84=""),1,IF(AV84&gt;$B84,1,0))</f>
        <v>0</v>
      </c>
      <c r="DI84" s="2655">
        <f t="shared" si="502"/>
        <v>0</v>
      </c>
      <c r="DJ84" s="1756"/>
      <c r="DK84" s="1756"/>
      <c r="DL84" s="1756"/>
      <c r="DM84" s="1756"/>
      <c r="DN84" s="1756"/>
      <c r="DO84" s="2655">
        <f t="shared" si="473"/>
        <v>0</v>
      </c>
      <c r="DP84" s="2655">
        <f t="shared" si="474"/>
        <v>0</v>
      </c>
      <c r="DQ84" s="2655">
        <f t="shared" si="475"/>
        <v>0</v>
      </c>
      <c r="DR84" s="2655">
        <f t="shared" si="476"/>
        <v>0</v>
      </c>
      <c r="DS84" s="2655">
        <f t="shared" si="477"/>
        <v>0</v>
      </c>
      <c r="DT84" s="2655">
        <f t="shared" si="478"/>
        <v>0</v>
      </c>
      <c r="DU84" s="2655">
        <f t="shared" si="479"/>
        <v>0</v>
      </c>
      <c r="DV84" s="2655">
        <f t="shared" si="480"/>
        <v>0</v>
      </c>
      <c r="DW84" s="2655">
        <f t="shared" si="481"/>
        <v>0</v>
      </c>
      <c r="DX84" s="2655">
        <f t="shared" si="482"/>
        <v>0</v>
      </c>
      <c r="DY84" s="2655">
        <f t="shared" si="483"/>
        <v>0</v>
      </c>
      <c r="DZ84" s="2655">
        <f t="shared" si="484"/>
        <v>0</v>
      </c>
      <c r="EA84" s="2655">
        <f t="shared" si="485"/>
        <v>0</v>
      </c>
      <c r="EB84" s="2655">
        <f t="shared" si="486"/>
        <v>0</v>
      </c>
      <c r="EC84" s="2655">
        <f t="shared" si="487"/>
        <v>0</v>
      </c>
    </row>
    <row r="85" spans="1:133" ht="14.25" customHeight="1" x14ac:dyDescent="0.25">
      <c r="A85" s="180" t="s">
        <v>1924</v>
      </c>
      <c r="B85" s="354">
        <f t="shared" ref="B85:C85" si="503">+N85+P85+R85+T85+V85+X85+Z85+AB85+AD85+AF85+AH85+AJ85+AL85+AN85+AP85</f>
        <v>0</v>
      </c>
      <c r="C85" s="186">
        <f t="shared" si="503"/>
        <v>0</v>
      </c>
      <c r="D85" s="1828"/>
      <c r="E85" s="69"/>
      <c r="F85" s="85"/>
      <c r="G85" s="69"/>
      <c r="H85" s="85"/>
      <c r="I85" s="69"/>
      <c r="J85" s="85"/>
      <c r="K85" s="69"/>
      <c r="L85" s="85"/>
      <c r="M85" s="86"/>
      <c r="N85" s="1823"/>
      <c r="O85" s="67"/>
      <c r="P85" s="66"/>
      <c r="Q85" s="67"/>
      <c r="R85" s="66"/>
      <c r="S85" s="67"/>
      <c r="T85" s="66"/>
      <c r="U85" s="67"/>
      <c r="V85" s="66"/>
      <c r="W85" s="67"/>
      <c r="X85" s="66"/>
      <c r="Y85" s="67"/>
      <c r="Z85" s="66"/>
      <c r="AA85" s="67"/>
      <c r="AB85" s="66"/>
      <c r="AC85" s="67"/>
      <c r="AD85" s="66"/>
      <c r="AE85" s="67"/>
      <c r="AF85" s="66"/>
      <c r="AG85" s="67"/>
      <c r="AH85" s="66"/>
      <c r="AI85" s="67"/>
      <c r="AJ85" s="66"/>
      <c r="AK85" s="67"/>
      <c r="AL85" s="66"/>
      <c r="AM85" s="67"/>
      <c r="AN85" s="66"/>
      <c r="AO85" s="67"/>
      <c r="AP85" s="66"/>
      <c r="AQ85" s="68"/>
      <c r="AR85" s="2027"/>
      <c r="AS85" s="68"/>
      <c r="AT85" s="88"/>
      <c r="AU85" s="68"/>
      <c r="AV85" s="1823"/>
      <c r="AW85" s="87"/>
      <c r="AX85" s="1754" t="str">
        <f t="shared" si="451"/>
        <v/>
      </c>
      <c r="CA85" s="1755" t="str">
        <f t="shared" ref="CA85:CA87" si="504">IF(B85&lt;&gt;(AS85)," * La suma de las columnas "&amp;AR$10&amp;""&amp;" DEBE SER IGUAL a los Exámenes Procesados. ","")</f>
        <v/>
      </c>
      <c r="CB85" s="1755" t="str">
        <f t="shared" si="453"/>
        <v/>
      </c>
      <c r="CC85" s="1755" t="str">
        <f t="shared" ref="CC85:CD85" si="505">IF(AND($B85&gt;0,AV85=""),"* No olvide ingresar la columna "&amp;AV$10&amp;""&amp;" *(Digite CERO si no tiene). ",IF(AV85&gt;$B85," *El Número de "&amp;AV$10&amp;""&amp;" no puede superar el Total Procesados. ",""))</f>
        <v/>
      </c>
      <c r="CD85" s="1755" t="str">
        <f t="shared" si="505"/>
        <v/>
      </c>
      <c r="CE85" s="1756"/>
      <c r="CF85" s="1756"/>
      <c r="CG85" s="1756"/>
      <c r="CH85" s="1756"/>
      <c r="CI85" s="1756"/>
      <c r="CJ85" s="1755" t="str">
        <f t="shared" si="455"/>
        <v/>
      </c>
      <c r="CK85" s="1755" t="str">
        <f t="shared" si="456"/>
        <v/>
      </c>
      <c r="CL85" s="1755" t="str">
        <f t="shared" si="457"/>
        <v/>
      </c>
      <c r="CM85" s="1755" t="str">
        <f t="shared" si="458"/>
        <v/>
      </c>
      <c r="CN85" s="1755" t="str">
        <f t="shared" si="459"/>
        <v/>
      </c>
      <c r="CO85" s="1755" t="str">
        <f t="shared" si="460"/>
        <v/>
      </c>
      <c r="CP85" s="1755" t="str">
        <f t="shared" si="461"/>
        <v/>
      </c>
      <c r="CQ85" s="1755" t="str">
        <f t="shared" si="462"/>
        <v/>
      </c>
      <c r="CR85" s="1755" t="str">
        <f t="shared" si="463"/>
        <v/>
      </c>
      <c r="CS85" s="1755" t="str">
        <f t="shared" si="464"/>
        <v/>
      </c>
      <c r="CT85" s="1755" t="str">
        <f t="shared" si="465"/>
        <v/>
      </c>
      <c r="CU85" s="1755" t="str">
        <f t="shared" si="466"/>
        <v/>
      </c>
      <c r="CV85" s="1755" t="str">
        <f t="shared" si="467"/>
        <v/>
      </c>
      <c r="CW85" s="1755" t="str">
        <f t="shared" si="468"/>
        <v/>
      </c>
      <c r="CX85" s="1755" t="str">
        <f t="shared" si="469"/>
        <v/>
      </c>
      <c r="DE85" s="63"/>
      <c r="DF85" s="2658">
        <f t="shared" ref="DF85:DF87" si="506">IF(B85&lt;&gt;(AS85),1,0)</f>
        <v>0</v>
      </c>
      <c r="DG85" s="2655">
        <f t="shared" si="471"/>
        <v>0</v>
      </c>
      <c r="DH85" s="2655">
        <f t="shared" ref="DH85:DI85" si="507">IF(AND($B85&gt;0,AV85=""),1,IF(AV85&gt;$B85,1,0))</f>
        <v>0</v>
      </c>
      <c r="DI85" s="2655">
        <f t="shared" si="507"/>
        <v>0</v>
      </c>
      <c r="DJ85" s="1756"/>
      <c r="DK85" s="1756"/>
      <c r="DL85" s="1756"/>
      <c r="DM85" s="1756"/>
      <c r="DN85" s="1756"/>
      <c r="DO85" s="2655">
        <f t="shared" si="473"/>
        <v>0</v>
      </c>
      <c r="DP85" s="2655">
        <f t="shared" si="474"/>
        <v>0</v>
      </c>
      <c r="DQ85" s="2655">
        <f t="shared" si="475"/>
        <v>0</v>
      </c>
      <c r="DR85" s="2655">
        <f t="shared" si="476"/>
        <v>0</v>
      </c>
      <c r="DS85" s="2655">
        <f t="shared" si="477"/>
        <v>0</v>
      </c>
      <c r="DT85" s="2655">
        <f t="shared" si="478"/>
        <v>0</v>
      </c>
      <c r="DU85" s="2655">
        <f t="shared" si="479"/>
        <v>0</v>
      </c>
      <c r="DV85" s="2655">
        <f t="shared" si="480"/>
        <v>0</v>
      </c>
      <c r="DW85" s="2655">
        <f t="shared" si="481"/>
        <v>0</v>
      </c>
      <c r="DX85" s="2655">
        <f t="shared" si="482"/>
        <v>0</v>
      </c>
      <c r="DY85" s="2655">
        <f t="shared" si="483"/>
        <v>0</v>
      </c>
      <c r="DZ85" s="2655">
        <f t="shared" si="484"/>
        <v>0</v>
      </c>
      <c r="EA85" s="2655">
        <f t="shared" si="485"/>
        <v>0</v>
      </c>
      <c r="EB85" s="2655">
        <f t="shared" si="486"/>
        <v>0</v>
      </c>
      <c r="EC85" s="2655">
        <f t="shared" si="487"/>
        <v>0</v>
      </c>
    </row>
    <row r="86" spans="1:133" ht="14.25" customHeight="1" x14ac:dyDescent="0.25">
      <c r="A86" s="154" t="s">
        <v>1925</v>
      </c>
      <c r="B86" s="354">
        <f t="shared" ref="B86:C86" si="508">+N86+P86+R86+T86+V86+X86+Z86+AB86+AD86+AF86+AH86+AJ86+AL86+AN86+AP86</f>
        <v>0</v>
      </c>
      <c r="C86" s="186">
        <f t="shared" si="508"/>
        <v>0</v>
      </c>
      <c r="D86" s="1828"/>
      <c r="E86" s="69"/>
      <c r="F86" s="85"/>
      <c r="G86" s="69"/>
      <c r="H86" s="85"/>
      <c r="I86" s="69"/>
      <c r="J86" s="85"/>
      <c r="K86" s="69"/>
      <c r="L86" s="85"/>
      <c r="M86" s="86"/>
      <c r="N86" s="1823"/>
      <c r="O86" s="67"/>
      <c r="P86" s="66"/>
      <c r="Q86" s="67"/>
      <c r="R86" s="66"/>
      <c r="S86" s="67"/>
      <c r="T86" s="66"/>
      <c r="U86" s="67"/>
      <c r="V86" s="66"/>
      <c r="W86" s="67"/>
      <c r="X86" s="66"/>
      <c r="Y86" s="67"/>
      <c r="Z86" s="66"/>
      <c r="AA86" s="67"/>
      <c r="AB86" s="66"/>
      <c r="AC86" s="67"/>
      <c r="AD86" s="66"/>
      <c r="AE86" s="67"/>
      <c r="AF86" s="66"/>
      <c r="AG86" s="67"/>
      <c r="AH86" s="66"/>
      <c r="AI86" s="67"/>
      <c r="AJ86" s="66"/>
      <c r="AK86" s="67"/>
      <c r="AL86" s="66"/>
      <c r="AM86" s="67"/>
      <c r="AN86" s="66"/>
      <c r="AO86" s="67"/>
      <c r="AP86" s="66"/>
      <c r="AQ86" s="68"/>
      <c r="AR86" s="2027"/>
      <c r="AS86" s="68"/>
      <c r="AT86" s="88"/>
      <c r="AU86" s="68"/>
      <c r="AV86" s="1823"/>
      <c r="AW86" s="87"/>
      <c r="AX86" s="1754" t="str">
        <f t="shared" si="451"/>
        <v/>
      </c>
      <c r="CA86" s="1755" t="str">
        <f t="shared" si="504"/>
        <v/>
      </c>
      <c r="CB86" s="1755" t="str">
        <f t="shared" si="453"/>
        <v/>
      </c>
      <c r="CC86" s="1755" t="str">
        <f t="shared" ref="CC86:CD86" si="509">IF(AND($B86&gt;0,AV86=""),"* No olvide ingresar la columna "&amp;AV$10&amp;""&amp;" *(Digite CERO si no tiene). ",IF(AV86&gt;$B86," *El Número de "&amp;AV$10&amp;""&amp;" no puede superar el Total Procesados. ",""))</f>
        <v/>
      </c>
      <c r="CD86" s="1755" t="str">
        <f t="shared" si="509"/>
        <v/>
      </c>
      <c r="CE86" s="1756"/>
      <c r="CF86" s="1756"/>
      <c r="CG86" s="1756"/>
      <c r="CH86" s="1756"/>
      <c r="CI86" s="1756"/>
      <c r="CJ86" s="1755" t="str">
        <f t="shared" si="455"/>
        <v/>
      </c>
      <c r="CK86" s="1755" t="str">
        <f t="shared" si="456"/>
        <v/>
      </c>
      <c r="CL86" s="1755" t="str">
        <f t="shared" si="457"/>
        <v/>
      </c>
      <c r="CM86" s="1755" t="str">
        <f t="shared" si="458"/>
        <v/>
      </c>
      <c r="CN86" s="1755" t="str">
        <f t="shared" si="459"/>
        <v/>
      </c>
      <c r="CO86" s="1755" t="str">
        <f t="shared" si="460"/>
        <v/>
      </c>
      <c r="CP86" s="1755" t="str">
        <f t="shared" si="461"/>
        <v/>
      </c>
      <c r="CQ86" s="1755" t="str">
        <f t="shared" si="462"/>
        <v/>
      </c>
      <c r="CR86" s="1755" t="str">
        <f t="shared" si="463"/>
        <v/>
      </c>
      <c r="CS86" s="1755" t="str">
        <f t="shared" si="464"/>
        <v/>
      </c>
      <c r="CT86" s="1755" t="str">
        <f t="shared" si="465"/>
        <v/>
      </c>
      <c r="CU86" s="1755" t="str">
        <f t="shared" si="466"/>
        <v/>
      </c>
      <c r="CV86" s="1755" t="str">
        <f t="shared" si="467"/>
        <v/>
      </c>
      <c r="CW86" s="1755" t="str">
        <f t="shared" si="468"/>
        <v/>
      </c>
      <c r="CX86" s="1755" t="str">
        <f t="shared" si="469"/>
        <v/>
      </c>
      <c r="DE86" s="63"/>
      <c r="DF86" s="2658">
        <f t="shared" si="506"/>
        <v>0</v>
      </c>
      <c r="DG86" s="2655">
        <f t="shared" si="471"/>
        <v>0</v>
      </c>
      <c r="DH86" s="2655">
        <f t="shared" ref="DH86:DI86" si="510">IF(AND($B86&gt;0,AV86=""),1,IF(AV86&gt;$B86,1,0))</f>
        <v>0</v>
      </c>
      <c r="DI86" s="2655">
        <f t="shared" si="510"/>
        <v>0</v>
      </c>
      <c r="DJ86" s="1756"/>
      <c r="DK86" s="1756"/>
      <c r="DL86" s="1756"/>
      <c r="DM86" s="1756"/>
      <c r="DN86" s="1756"/>
      <c r="DO86" s="2655">
        <f t="shared" si="473"/>
        <v>0</v>
      </c>
      <c r="DP86" s="2655">
        <f t="shared" si="474"/>
        <v>0</v>
      </c>
      <c r="DQ86" s="2655">
        <f t="shared" si="475"/>
        <v>0</v>
      </c>
      <c r="DR86" s="2655">
        <f t="shared" si="476"/>
        <v>0</v>
      </c>
      <c r="DS86" s="2655">
        <f t="shared" si="477"/>
        <v>0</v>
      </c>
      <c r="DT86" s="2655">
        <f t="shared" si="478"/>
        <v>0</v>
      </c>
      <c r="DU86" s="2655">
        <f t="shared" si="479"/>
        <v>0</v>
      </c>
      <c r="DV86" s="2655">
        <f t="shared" si="480"/>
        <v>0</v>
      </c>
      <c r="DW86" s="2655">
        <f t="shared" si="481"/>
        <v>0</v>
      </c>
      <c r="DX86" s="2655">
        <f t="shared" si="482"/>
        <v>0</v>
      </c>
      <c r="DY86" s="2655">
        <f t="shared" si="483"/>
        <v>0</v>
      </c>
      <c r="DZ86" s="2655">
        <f t="shared" si="484"/>
        <v>0</v>
      </c>
      <c r="EA86" s="2655">
        <f t="shared" si="485"/>
        <v>0</v>
      </c>
      <c r="EB86" s="2655">
        <f t="shared" si="486"/>
        <v>0</v>
      </c>
      <c r="EC86" s="2655">
        <f t="shared" si="487"/>
        <v>0</v>
      </c>
    </row>
    <row r="87" spans="1:133" ht="14.25" customHeight="1" x14ac:dyDescent="0.25">
      <c r="A87" s="154" t="s">
        <v>1926</v>
      </c>
      <c r="B87" s="354">
        <f t="shared" ref="B87:C87" si="511">+D87+F87+H87+J87+L87+N87+P87+R87+T87+V87+X87+Z87+AB87+AD87+AF87+AH87+AJ87+AL87+AN87+AP87</f>
        <v>0</v>
      </c>
      <c r="C87" s="186">
        <f t="shared" si="511"/>
        <v>0</v>
      </c>
      <c r="D87" s="1823"/>
      <c r="E87" s="67"/>
      <c r="F87" s="66"/>
      <c r="G87" s="67"/>
      <c r="H87" s="66"/>
      <c r="I87" s="87"/>
      <c r="J87" s="1823"/>
      <c r="K87" s="1823"/>
      <c r="L87" s="66"/>
      <c r="M87" s="87"/>
      <c r="N87" s="1823"/>
      <c r="O87" s="67"/>
      <c r="P87" s="66"/>
      <c r="Q87" s="67"/>
      <c r="R87" s="66"/>
      <c r="S87" s="67"/>
      <c r="T87" s="66"/>
      <c r="U87" s="67"/>
      <c r="V87" s="66"/>
      <c r="W87" s="67"/>
      <c r="X87" s="66"/>
      <c r="Y87" s="67"/>
      <c r="Z87" s="66"/>
      <c r="AA87" s="67"/>
      <c r="AB87" s="66"/>
      <c r="AC87" s="67"/>
      <c r="AD87" s="66"/>
      <c r="AE87" s="67"/>
      <c r="AF87" s="66"/>
      <c r="AG87" s="67"/>
      <c r="AH87" s="66"/>
      <c r="AI87" s="67"/>
      <c r="AJ87" s="66"/>
      <c r="AK87" s="67"/>
      <c r="AL87" s="66"/>
      <c r="AM87" s="67"/>
      <c r="AN87" s="66"/>
      <c r="AO87" s="67"/>
      <c r="AP87" s="66"/>
      <c r="AQ87" s="68"/>
      <c r="AR87" s="2027"/>
      <c r="AS87" s="68"/>
      <c r="AT87" s="88"/>
      <c r="AU87" s="68"/>
      <c r="AV87" s="1823"/>
      <c r="AW87" s="87"/>
      <c r="AX87" s="1754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755" t="str">
        <f t="shared" si="504"/>
        <v/>
      </c>
      <c r="CB87" s="1755" t="str">
        <f t="shared" si="453"/>
        <v/>
      </c>
      <c r="CC87" s="1755" t="str">
        <f t="shared" ref="CC87:CD87" si="512">IF(AND($B87&gt;0,AV87=""),"* No olvide ingresar la columna "&amp;AV$10&amp;""&amp;" *(Digite CERO si no tiene). ",IF(AV87&gt;$B87," *El Número de "&amp;AV$10&amp;""&amp;" no puede superar el Total Procesados. ",""))</f>
        <v/>
      </c>
      <c r="CD87" s="1755" t="str">
        <f t="shared" si="512"/>
        <v/>
      </c>
      <c r="CE87" s="1755" t="str">
        <f t="shared" ref="CE87:CE88" si="513">IF(D87&lt;E87,CONCATENATE("* El total de Procesados debe ser mayor o igual al total de Reactivos en el grupo de edad ",$D$11),"")</f>
        <v/>
      </c>
      <c r="CF87" s="1755" t="str">
        <f t="shared" ref="CF87:CF88" si="514">IF(F87&lt;G87,CONCATENATE("* El total de Procesados debe ser mayor o igual al total de Reactivos en el grupo de edad ",$F$11),"")</f>
        <v/>
      </c>
      <c r="CG87" s="1755" t="str">
        <f t="shared" ref="CG87:CG88" si="515">IF(H87&lt;I87,CONCATENATE("* El total de Procesados debe ser mayor o igual al total de Reactivos en el grupo de edad ",$H$11),"")</f>
        <v/>
      </c>
      <c r="CH87" s="1755" t="str">
        <f>IF(J87&lt;K87,CONCATENATE("* El total de Procesados debe ser mayor o igual al total de Reactivos en el grupo de edad ",$J$11),"")</f>
        <v/>
      </c>
      <c r="CI87" s="1755" t="str">
        <f>IF(L87&lt;M87,CONCATENATE("* El total de Procesados debe ser mayor o igual al total de Reactivos en el grupo de edad ",$L$11),"")</f>
        <v/>
      </c>
      <c r="CJ87" s="1755" t="str">
        <f t="shared" si="455"/>
        <v/>
      </c>
      <c r="CK87" s="1755" t="str">
        <f t="shared" si="456"/>
        <v/>
      </c>
      <c r="CL87" s="1755" t="str">
        <f t="shared" si="457"/>
        <v/>
      </c>
      <c r="CM87" s="1755" t="str">
        <f t="shared" si="458"/>
        <v/>
      </c>
      <c r="CN87" s="1755" t="str">
        <f t="shared" si="459"/>
        <v/>
      </c>
      <c r="CO87" s="1755" t="str">
        <f t="shared" si="460"/>
        <v/>
      </c>
      <c r="CP87" s="1755" t="str">
        <f t="shared" si="461"/>
        <v/>
      </c>
      <c r="CQ87" s="1755" t="str">
        <f t="shared" si="462"/>
        <v/>
      </c>
      <c r="CR87" s="1755" t="str">
        <f t="shared" si="463"/>
        <v/>
      </c>
      <c r="CS87" s="1755" t="str">
        <f t="shared" si="464"/>
        <v/>
      </c>
      <c r="CT87" s="1755" t="str">
        <f t="shared" si="465"/>
        <v/>
      </c>
      <c r="CU87" s="1755" t="str">
        <f t="shared" si="466"/>
        <v/>
      </c>
      <c r="CV87" s="1755" t="str">
        <f t="shared" si="467"/>
        <v/>
      </c>
      <c r="CW87" s="1755" t="str">
        <f t="shared" si="468"/>
        <v/>
      </c>
      <c r="CX87" s="1755" t="str">
        <f t="shared" si="469"/>
        <v/>
      </c>
      <c r="DE87" s="63"/>
      <c r="DF87" s="2658">
        <f t="shared" si="506"/>
        <v>0</v>
      </c>
      <c r="DG87" s="2655">
        <f t="shared" si="471"/>
        <v>0</v>
      </c>
      <c r="DH87" s="2655">
        <f t="shared" ref="DH87:DI87" si="516">IF(AND($B87&gt;0,AV87=""),1,IF(AV87&gt;$B87,1,0))</f>
        <v>0</v>
      </c>
      <c r="DI87" s="2655">
        <f t="shared" si="516"/>
        <v>0</v>
      </c>
      <c r="DJ87" s="2655">
        <f t="shared" ref="DJ87:DJ88" si="517">IF(D87&lt;E87,1,0)</f>
        <v>0</v>
      </c>
      <c r="DK87" s="2655">
        <f t="shared" ref="DK87:DK88" si="518">IF(F87&lt;G87,1,0)</f>
        <v>0</v>
      </c>
      <c r="DL87" s="2655">
        <f t="shared" ref="DL87:DL88" si="519">IF(H87&lt;I87,1,0)</f>
        <v>0</v>
      </c>
      <c r="DM87" s="2655">
        <f>IF(J87&lt;K87,1,0)</f>
        <v>0</v>
      </c>
      <c r="DN87" s="2655">
        <f>IF(L87&lt;M87,1,0)</f>
        <v>0</v>
      </c>
      <c r="DO87" s="2655">
        <f t="shared" si="473"/>
        <v>0</v>
      </c>
      <c r="DP87" s="2655">
        <f t="shared" si="474"/>
        <v>0</v>
      </c>
      <c r="DQ87" s="2655">
        <f t="shared" si="475"/>
        <v>0</v>
      </c>
      <c r="DR87" s="2655">
        <f t="shared" si="476"/>
        <v>0</v>
      </c>
      <c r="DS87" s="2655">
        <f t="shared" si="477"/>
        <v>0</v>
      </c>
      <c r="DT87" s="2655">
        <f t="shared" si="478"/>
        <v>0</v>
      </c>
      <c r="DU87" s="2655">
        <f t="shared" si="479"/>
        <v>0</v>
      </c>
      <c r="DV87" s="2655">
        <f t="shared" si="480"/>
        <v>0</v>
      </c>
      <c r="DW87" s="2655">
        <f t="shared" si="481"/>
        <v>0</v>
      </c>
      <c r="DX87" s="2655">
        <f t="shared" si="482"/>
        <v>0</v>
      </c>
      <c r="DY87" s="2655">
        <f t="shared" si="483"/>
        <v>0</v>
      </c>
      <c r="DZ87" s="2655">
        <f t="shared" si="484"/>
        <v>0</v>
      </c>
      <c r="EA87" s="2655">
        <f t="shared" si="485"/>
        <v>0</v>
      </c>
      <c r="EB87" s="2655">
        <f t="shared" si="486"/>
        <v>0</v>
      </c>
      <c r="EC87" s="2655">
        <f t="shared" si="487"/>
        <v>0</v>
      </c>
    </row>
    <row r="88" spans="1:133" ht="14.25" customHeight="1" x14ac:dyDescent="0.25">
      <c r="A88" s="180" t="s">
        <v>1927</v>
      </c>
      <c r="B88" s="354">
        <f t="shared" ref="B88:C88" si="520">+D88+F88+H88</f>
        <v>0</v>
      </c>
      <c r="C88" s="186">
        <f t="shared" si="520"/>
        <v>0</v>
      </c>
      <c r="D88" s="1823"/>
      <c r="E88" s="67"/>
      <c r="F88" s="66"/>
      <c r="G88" s="67"/>
      <c r="H88" s="66"/>
      <c r="I88" s="87"/>
      <c r="J88" s="237"/>
      <c r="K88" s="852"/>
      <c r="L88" s="237"/>
      <c r="M88" s="852"/>
      <c r="N88" s="237"/>
      <c r="O88" s="852"/>
      <c r="P88" s="237"/>
      <c r="Q88" s="852"/>
      <c r="R88" s="237"/>
      <c r="S88" s="852"/>
      <c r="T88" s="237"/>
      <c r="U88" s="852"/>
      <c r="V88" s="237"/>
      <c r="W88" s="852"/>
      <c r="X88" s="237"/>
      <c r="Y88" s="852"/>
      <c r="Z88" s="237"/>
      <c r="AA88" s="852"/>
      <c r="AB88" s="237"/>
      <c r="AC88" s="852"/>
      <c r="AD88" s="237"/>
      <c r="AE88" s="852"/>
      <c r="AF88" s="237"/>
      <c r="AG88" s="852"/>
      <c r="AH88" s="237"/>
      <c r="AI88" s="852"/>
      <c r="AJ88" s="237"/>
      <c r="AK88" s="852"/>
      <c r="AL88" s="237"/>
      <c r="AM88" s="852"/>
      <c r="AN88" s="237"/>
      <c r="AO88" s="852"/>
      <c r="AP88" s="237"/>
      <c r="AQ88" s="1072"/>
      <c r="AR88" s="1823"/>
      <c r="AS88" s="68"/>
      <c r="AT88" s="88"/>
      <c r="AU88" s="68"/>
      <c r="AV88" s="1823"/>
      <c r="AW88" s="87"/>
      <c r="AX88" s="1754" t="str">
        <f>$CA88&amp;CB88&amp;CC88&amp;$CD88&amp;CE88&amp;CF88&amp;CG88</f>
        <v/>
      </c>
      <c r="CA88" s="1755" t="str">
        <f t="shared" ref="CA88:CA96" si="521">IF(B88&lt;&gt;(AS88+AR88)," * La suma de las columnas "&amp;AR$10&amp;""&amp;" DEBE SER IGUAL a los Exámenes Procesados. ","")</f>
        <v/>
      </c>
      <c r="CB88" s="1755" t="str">
        <f t="shared" si="453"/>
        <v/>
      </c>
      <c r="CC88" s="1755" t="str">
        <f t="shared" ref="CC88:CD88" si="522">IF(AND($B88&gt;0,AV88=""),"* No olvide ingresar la columna "&amp;AV$10&amp;""&amp;" *(Digite CERO si no tiene). ",IF(AV88&gt;$B88," *El Número de "&amp;AV$10&amp;""&amp;" no puede superar el Total Procesados. ",""))</f>
        <v/>
      </c>
      <c r="CD88" s="1755" t="str">
        <f t="shared" si="522"/>
        <v/>
      </c>
      <c r="CE88" s="1755" t="str">
        <f t="shared" si="513"/>
        <v/>
      </c>
      <c r="CF88" s="1755" t="str">
        <f t="shared" si="514"/>
        <v/>
      </c>
      <c r="CG88" s="1755" t="str">
        <f t="shared" si="515"/>
        <v/>
      </c>
      <c r="CH88" s="1758"/>
      <c r="CI88" s="1758"/>
      <c r="CJ88" s="2656"/>
      <c r="CK88" s="1758"/>
      <c r="CL88" s="1758"/>
      <c r="CM88" s="1758"/>
      <c r="CN88" s="1758"/>
      <c r="CO88" s="1758"/>
      <c r="CP88" s="1758"/>
      <c r="CQ88" s="1758"/>
      <c r="CR88" s="1758"/>
      <c r="CS88" s="1758"/>
      <c r="CT88" s="1758"/>
      <c r="CU88" s="1758"/>
      <c r="CV88" s="1758"/>
      <c r="CW88" s="1758"/>
      <c r="CX88" s="1758"/>
      <c r="DE88" s="63"/>
      <c r="DF88" s="2658">
        <f t="shared" ref="DF88:DF96" si="523">IF(B88&lt;&gt;(AS88+AR88),1,0)</f>
        <v>0</v>
      </c>
      <c r="DG88" s="2655">
        <f t="shared" si="471"/>
        <v>0</v>
      </c>
      <c r="DH88" s="2655">
        <f t="shared" ref="DH88:DI88" si="524">IF(AND($B88&gt;0,AV88=""),1,IF(AV88&gt;$B88,1,0))</f>
        <v>0</v>
      </c>
      <c r="DI88" s="2655">
        <f t="shared" si="524"/>
        <v>0</v>
      </c>
      <c r="DJ88" s="2655">
        <f t="shared" si="517"/>
        <v>0</v>
      </c>
      <c r="DK88" s="2655">
        <f t="shared" si="518"/>
        <v>0</v>
      </c>
      <c r="DL88" s="2655">
        <f t="shared" si="519"/>
        <v>0</v>
      </c>
      <c r="DM88" s="1758"/>
      <c r="DN88" s="1758"/>
      <c r="DO88" s="1756"/>
      <c r="DP88" s="1756"/>
      <c r="DQ88" s="1756"/>
      <c r="DR88" s="1756"/>
      <c r="DS88" s="1756"/>
      <c r="DT88" s="1756"/>
      <c r="DU88" s="1756"/>
      <c r="DV88" s="1756"/>
      <c r="DW88" s="1756"/>
      <c r="DX88" s="1756"/>
      <c r="DY88" s="1756"/>
      <c r="DZ88" s="1756"/>
      <c r="EA88" s="1756"/>
      <c r="EB88" s="1756"/>
      <c r="EC88" s="1756"/>
    </row>
    <row r="89" spans="1:133" ht="14.25" customHeight="1" x14ac:dyDescent="0.25">
      <c r="A89" s="180" t="s">
        <v>1928</v>
      </c>
      <c r="B89" s="354">
        <f t="shared" ref="B89:C89" si="525">+P89+R89+T89+V89+X89+Z89+AB89+AD89+AF89+AH89+AJ89+AL89+AN89+AP89</f>
        <v>0</v>
      </c>
      <c r="C89" s="186">
        <f t="shared" si="525"/>
        <v>0</v>
      </c>
      <c r="D89" s="1828"/>
      <c r="E89" s="69"/>
      <c r="F89" s="85"/>
      <c r="G89" s="69"/>
      <c r="H89" s="85"/>
      <c r="I89" s="69"/>
      <c r="J89" s="85"/>
      <c r="K89" s="69"/>
      <c r="L89" s="85"/>
      <c r="M89" s="86"/>
      <c r="N89" s="1828"/>
      <c r="O89" s="69"/>
      <c r="P89" s="66"/>
      <c r="Q89" s="67"/>
      <c r="R89" s="66"/>
      <c r="S89" s="67"/>
      <c r="T89" s="66"/>
      <c r="U89" s="67"/>
      <c r="V89" s="66"/>
      <c r="W89" s="67"/>
      <c r="X89" s="66"/>
      <c r="Y89" s="67"/>
      <c r="Z89" s="66"/>
      <c r="AA89" s="67"/>
      <c r="AB89" s="66"/>
      <c r="AC89" s="67"/>
      <c r="AD89" s="66"/>
      <c r="AE89" s="67"/>
      <c r="AF89" s="66"/>
      <c r="AG89" s="67"/>
      <c r="AH89" s="66"/>
      <c r="AI89" s="67"/>
      <c r="AJ89" s="66"/>
      <c r="AK89" s="67"/>
      <c r="AL89" s="66"/>
      <c r="AM89" s="67"/>
      <c r="AN89" s="66"/>
      <c r="AO89" s="67"/>
      <c r="AP89" s="66"/>
      <c r="AQ89" s="68"/>
      <c r="AR89" s="1823"/>
      <c r="AS89" s="68"/>
      <c r="AT89" s="88"/>
      <c r="AU89" s="68"/>
      <c r="AV89" s="1823"/>
      <c r="AW89" s="87"/>
      <c r="AX89" s="1754" t="str">
        <f>$CA89&amp;CB89&amp;CC89&amp;$CD89&amp;CK89&amp;CL89&amp;CM89&amp;CN89&amp;CO89&amp;CP89&amp;CQ89&amp;CR89&amp;CS89&amp;CT89&amp;CU89&amp;CV89&amp;CW89&amp;CX89</f>
        <v/>
      </c>
      <c r="CA89" s="1755" t="str">
        <f t="shared" si="521"/>
        <v/>
      </c>
      <c r="CB89" s="1755" t="str">
        <f t="shared" si="453"/>
        <v/>
      </c>
      <c r="CC89" s="1755" t="str">
        <f t="shared" ref="CC89:CD89" si="526">IF(AND($B89&gt;0,AV89=""),"* No olvide ingresar la columna "&amp;AV$10&amp;""&amp;" *(Digite CERO si no tiene). ",IF(AV89&gt;$B89," *El Número de "&amp;AV$10&amp;""&amp;" no puede superar el Total Procesados. ",""))</f>
        <v/>
      </c>
      <c r="CD89" s="1755" t="str">
        <f t="shared" si="526"/>
        <v/>
      </c>
      <c r="CE89" s="2656"/>
      <c r="CF89" s="2656"/>
      <c r="CG89" s="1758"/>
      <c r="CH89" s="1758"/>
      <c r="CI89" s="1758"/>
      <c r="CJ89" s="2656"/>
      <c r="CK89" s="1755" t="str">
        <f t="shared" ref="CK89:CK96" si="527">IF(P89&lt;Q89,CONCATENATE("* El total de Procesados debe ser mayor o igual al total de Reactivos en el grupo de edad ",$P$11),"")</f>
        <v/>
      </c>
      <c r="CL89" s="1755" t="str">
        <f t="shared" ref="CL89:CL96" si="528">IF(R89&lt;S89,CONCATENATE("* El total de Procesados debe ser mayor o igual al total de Reactivos en el grupo de edad ",$R$11),"")</f>
        <v/>
      </c>
      <c r="CM89" s="1755" t="str">
        <f t="shared" ref="CM89:CM96" si="529">IF($T89&lt;$U89,CONCATENATE("* El total de Procesados debe ser mayor o igual al total de Reactivos en el grupo de edad ",$T$11),"")</f>
        <v/>
      </c>
      <c r="CN89" s="1755" t="str">
        <f t="shared" ref="CN89:CN96" si="530">IF(V89&lt;W89,CONCATENATE("* El total de Procesados debe ser mayor o igual al total de Reactivos en el grupo de edad ",$V$11),"")</f>
        <v/>
      </c>
      <c r="CO89" s="1755" t="str">
        <f t="shared" ref="CO89:CO96" si="531">IF(X89&lt;Y89,CONCATENATE("* El total de Procesados debe ser mayor o igual al total de Reactivos en el grupo de edad ",$X$11),"")</f>
        <v/>
      </c>
      <c r="CP89" s="1755" t="str">
        <f t="shared" ref="CP89:CP96" si="532">IF(Z89&lt;AA89,CONCATENATE("* El total de Procesados debe ser mayor o igual al total de Reactivos en el grupo de edad ",$Z$11),"")</f>
        <v/>
      </c>
      <c r="CQ89" s="1755" t="str">
        <f t="shared" ref="CQ89:CQ96" si="533">IF(AB89&lt;AC89,CONCATENATE("* El total de Procesados debe ser mayor o igual al total de Reactivos en el grupo de edad ",$AB$11),"")</f>
        <v/>
      </c>
      <c r="CR89" s="1755" t="str">
        <f t="shared" ref="CR89:CR96" si="534">IF(AD89&lt;AE89,CONCATENATE("* El total de Procesados debe ser mayor o igual al total de Reactivos en el grupo de edad ",$AD$11),"")</f>
        <v/>
      </c>
      <c r="CS89" s="1755" t="str">
        <f t="shared" ref="CS89:CS96" si="535">IF(AF89&lt;AG89,CONCATENATE("* El total de Procesados debe ser mayor o igual al total de Reactivos en el grupo de edad ",$AF$11),"")</f>
        <v/>
      </c>
      <c r="CT89" s="1755" t="str">
        <f t="shared" ref="CT89:CT96" si="536">IF(AH89&lt;AI89,CONCATENATE("* El total de Procesados debe ser mayor o igual al total de Reactivos en el grupo de edad ",$AH$11),"")</f>
        <v/>
      </c>
      <c r="CU89" s="1755" t="str">
        <f t="shared" ref="CU89:CU92" si="537">IF(AJ89&lt;AK89,CONCATENATE("* El total de Procesados debe ser mayor o igual al total de Reactivos en el grupo de edad ",$AJ$11),"")</f>
        <v/>
      </c>
      <c r="CV89" s="1755" t="str">
        <f t="shared" ref="CV89:CV92" si="538">IF(AL89&lt;AM89,CONCATENATE("* El total de Procesados debe ser mayor o igual al total de Reactivos en el grupo de edad ",$AL$11),"")</f>
        <v/>
      </c>
      <c r="CW89" s="1755" t="str">
        <f t="shared" ref="CW89:CW92" si="539">IF(AN89&lt;AO89,CONCATENATE("* El total de Procesados debe ser mayor o igual al total de Reactivos en el grupo de edad ",$AN$11),"")</f>
        <v/>
      </c>
      <c r="CX89" s="1755" t="str">
        <f t="shared" ref="CX89:CX92" si="540">IF(AP89&lt;AQ89,CONCATENATE("* El total de Procesados debe ser mayor o igual al total de Reactivos en el grupo de edad ",$AP$11),"")</f>
        <v/>
      </c>
      <c r="DE89" s="63"/>
      <c r="DF89" s="2658">
        <f t="shared" si="523"/>
        <v>0</v>
      </c>
      <c r="DG89" s="2655">
        <f t="shared" si="471"/>
        <v>0</v>
      </c>
      <c r="DH89" s="2655">
        <f t="shared" ref="DH89:DI89" si="541">IF(AND($B89&gt;0,AV89=""),1,IF(AV89&gt;$B89,1,0))</f>
        <v>0</v>
      </c>
      <c r="DI89" s="2655">
        <f t="shared" si="541"/>
        <v>0</v>
      </c>
      <c r="DJ89" s="1758"/>
      <c r="DK89" s="1758"/>
      <c r="DL89" s="1758"/>
      <c r="DM89" s="1758"/>
      <c r="DN89" s="1758"/>
      <c r="DO89" s="1756"/>
      <c r="DP89" s="2655">
        <f t="shared" ref="DP89:DP96" si="542">IF(P89&lt;Q89,1,0)</f>
        <v>0</v>
      </c>
      <c r="DQ89" s="2655">
        <f t="shared" ref="DQ89:DQ96" si="543">IF(R89&lt;S89,1,0)</f>
        <v>0</v>
      </c>
      <c r="DR89" s="2655">
        <f t="shared" ref="DR89:DR96" si="544">IF($T89&lt;$U89,1,0)</f>
        <v>0</v>
      </c>
      <c r="DS89" s="2655">
        <f t="shared" ref="DS89:DS96" si="545">IF(V89&lt;W89,1,0)</f>
        <v>0</v>
      </c>
      <c r="DT89" s="2655">
        <f t="shared" ref="DT89:DT96" si="546">IF(X89&lt;Y89,1,0)</f>
        <v>0</v>
      </c>
      <c r="DU89" s="2655">
        <f t="shared" ref="DU89:DU96" si="547">IF(Z89&lt;AA89,1,0)</f>
        <v>0</v>
      </c>
      <c r="DV89" s="2655">
        <f t="shared" ref="DV89:DV96" si="548">IF(AB89&lt;AC89,1,0)</f>
        <v>0</v>
      </c>
      <c r="DW89" s="2655">
        <f t="shared" ref="DW89:DW96" si="549">IF(AD89&lt;AE89,1,0)</f>
        <v>0</v>
      </c>
      <c r="DX89" s="2655">
        <f t="shared" ref="DX89:DX96" si="550">IF(AF89&lt;AG89,1,0)</f>
        <v>0</v>
      </c>
      <c r="DY89" s="2655">
        <f t="shared" ref="DY89:DY96" si="551">IF(AH89&lt;AI89,1,0)</f>
        <v>0</v>
      </c>
      <c r="DZ89" s="2655">
        <f t="shared" ref="DZ89:DZ92" si="552">IF(AJ89&lt;AK89,1,0)</f>
        <v>0</v>
      </c>
      <c r="EA89" s="2655">
        <f t="shared" ref="EA89:EA92" si="553">IF(AL89&lt;AM89,1,0)</f>
        <v>0</v>
      </c>
      <c r="EB89" s="2655">
        <f t="shared" ref="EB89:EB92" si="554">IF(AN89&lt;AO89,1,0)</f>
        <v>0</v>
      </c>
      <c r="EC89" s="2655">
        <f t="shared" ref="EC89:EC92" si="555">IF(AP89&lt;AQ89,1,0)</f>
        <v>0</v>
      </c>
    </row>
    <row r="90" spans="1:133" ht="14.25" customHeight="1" x14ac:dyDescent="0.25">
      <c r="A90" s="154" t="s">
        <v>1929</v>
      </c>
      <c r="B90" s="354">
        <f t="shared" ref="B90:C90" si="556">+N90+P90+R90+T90+V90+X90+Z90+AB90+AD90+AF90+AH90+AJ90+AL90+AN90+AP90</f>
        <v>0</v>
      </c>
      <c r="C90" s="186">
        <f t="shared" si="556"/>
        <v>0</v>
      </c>
      <c r="D90" s="2027"/>
      <c r="E90" s="852"/>
      <c r="F90" s="237"/>
      <c r="G90" s="852"/>
      <c r="H90" s="237"/>
      <c r="I90" s="238"/>
      <c r="J90" s="2027"/>
      <c r="K90" s="2027"/>
      <c r="L90" s="237"/>
      <c r="M90" s="238"/>
      <c r="N90" s="1823"/>
      <c r="O90" s="67"/>
      <c r="P90" s="66"/>
      <c r="Q90" s="67"/>
      <c r="R90" s="66"/>
      <c r="S90" s="67"/>
      <c r="T90" s="66"/>
      <c r="U90" s="67"/>
      <c r="V90" s="66"/>
      <c r="W90" s="67"/>
      <c r="X90" s="66"/>
      <c r="Y90" s="67"/>
      <c r="Z90" s="66"/>
      <c r="AA90" s="67"/>
      <c r="AB90" s="66"/>
      <c r="AC90" s="67"/>
      <c r="AD90" s="66"/>
      <c r="AE90" s="67"/>
      <c r="AF90" s="66"/>
      <c r="AG90" s="67"/>
      <c r="AH90" s="66"/>
      <c r="AI90" s="67"/>
      <c r="AJ90" s="66"/>
      <c r="AK90" s="67"/>
      <c r="AL90" s="66"/>
      <c r="AM90" s="67"/>
      <c r="AN90" s="66"/>
      <c r="AO90" s="67"/>
      <c r="AP90" s="66"/>
      <c r="AQ90" s="68"/>
      <c r="AR90" s="1823"/>
      <c r="AS90" s="68"/>
      <c r="AT90" s="88"/>
      <c r="AU90" s="68"/>
      <c r="AV90" s="1823"/>
      <c r="AW90" s="87"/>
      <c r="AX90" s="1754" t="str">
        <f>$CA90&amp;CB90&amp;CC90&amp;$CD90&amp;CJ90&amp;CK90&amp;CL90&amp;CM90&amp;CN90&amp;CO90&amp;CP90&amp;CQ90&amp;CR90&amp;CS90&amp;CT90&amp;CU90&amp;CV90&amp;CW90&amp;CX90</f>
        <v/>
      </c>
      <c r="CA90" s="1755" t="str">
        <f t="shared" si="521"/>
        <v/>
      </c>
      <c r="CB90" s="1755" t="str">
        <f t="shared" si="453"/>
        <v/>
      </c>
      <c r="CC90" s="1755" t="str">
        <f t="shared" ref="CC90:CD90" si="557">IF(AND($B90&gt;0,AV90=""),"* No olvide ingresar la columna "&amp;AV$10&amp;""&amp;" *(Digite CERO si no tiene). ",IF(AV90&gt;$B90," *El Número de "&amp;AV$10&amp;""&amp;" no puede superar el Total Procesados. ",""))</f>
        <v/>
      </c>
      <c r="CD90" s="1755" t="str">
        <f t="shared" si="557"/>
        <v/>
      </c>
      <c r="CE90" s="2656"/>
      <c r="CF90" s="2656"/>
      <c r="CG90" s="1758"/>
      <c r="CH90" s="1758"/>
      <c r="CI90" s="1758"/>
      <c r="CJ90" s="1755" t="str">
        <f t="shared" ref="CJ90:CJ91" si="558">IF(N90&lt;O90,CONCATENATE("* El total de Procesados debe ser mayor o igual al total de Reactivos en el grupo de edad ",$N$11),"")</f>
        <v/>
      </c>
      <c r="CK90" s="1755" t="str">
        <f t="shared" si="527"/>
        <v/>
      </c>
      <c r="CL90" s="1755" t="str">
        <f t="shared" si="528"/>
        <v/>
      </c>
      <c r="CM90" s="1755" t="str">
        <f t="shared" si="529"/>
        <v/>
      </c>
      <c r="CN90" s="1755" t="str">
        <f t="shared" si="530"/>
        <v/>
      </c>
      <c r="CO90" s="1755" t="str">
        <f t="shared" si="531"/>
        <v/>
      </c>
      <c r="CP90" s="1755" t="str">
        <f t="shared" si="532"/>
        <v/>
      </c>
      <c r="CQ90" s="1755" t="str">
        <f t="shared" si="533"/>
        <v/>
      </c>
      <c r="CR90" s="1755" t="str">
        <f t="shared" si="534"/>
        <v/>
      </c>
      <c r="CS90" s="1755" t="str">
        <f t="shared" si="535"/>
        <v/>
      </c>
      <c r="CT90" s="1755" t="str">
        <f t="shared" si="536"/>
        <v/>
      </c>
      <c r="CU90" s="1755" t="str">
        <f t="shared" si="537"/>
        <v/>
      </c>
      <c r="CV90" s="1755" t="str">
        <f t="shared" si="538"/>
        <v/>
      </c>
      <c r="CW90" s="1755" t="str">
        <f t="shared" si="539"/>
        <v/>
      </c>
      <c r="CX90" s="1755" t="str">
        <f t="shared" si="540"/>
        <v/>
      </c>
      <c r="DE90" s="63"/>
      <c r="DF90" s="2658">
        <f t="shared" si="523"/>
        <v>0</v>
      </c>
      <c r="DG90" s="2655">
        <f t="shared" si="471"/>
        <v>0</v>
      </c>
      <c r="DH90" s="2655">
        <f t="shared" ref="DH90:DI90" si="559">IF(AND($B90&gt;0,AV90=""),1,IF(AV90&gt;$B90,1,0))</f>
        <v>0</v>
      </c>
      <c r="DI90" s="2655">
        <f t="shared" si="559"/>
        <v>0</v>
      </c>
      <c r="DJ90" s="1758"/>
      <c r="DK90" s="1758"/>
      <c r="DL90" s="1758"/>
      <c r="DM90" s="1758"/>
      <c r="DN90" s="1758"/>
      <c r="DO90" s="2655">
        <f t="shared" ref="DO90:DO91" si="560">IF(N90&lt;O90,1,0)</f>
        <v>0</v>
      </c>
      <c r="DP90" s="2655">
        <f t="shared" si="542"/>
        <v>0</v>
      </c>
      <c r="DQ90" s="2655">
        <f t="shared" si="543"/>
        <v>0</v>
      </c>
      <c r="DR90" s="2655">
        <f t="shared" si="544"/>
        <v>0</v>
      </c>
      <c r="DS90" s="2655">
        <f t="shared" si="545"/>
        <v>0</v>
      </c>
      <c r="DT90" s="2655">
        <f t="shared" si="546"/>
        <v>0</v>
      </c>
      <c r="DU90" s="2655">
        <f t="shared" si="547"/>
        <v>0</v>
      </c>
      <c r="DV90" s="2655">
        <f t="shared" si="548"/>
        <v>0</v>
      </c>
      <c r="DW90" s="2655">
        <f t="shared" si="549"/>
        <v>0</v>
      </c>
      <c r="DX90" s="2655">
        <f t="shared" si="550"/>
        <v>0</v>
      </c>
      <c r="DY90" s="2655">
        <f t="shared" si="551"/>
        <v>0</v>
      </c>
      <c r="DZ90" s="2655">
        <f t="shared" si="552"/>
        <v>0</v>
      </c>
      <c r="EA90" s="2655">
        <f t="shared" si="553"/>
        <v>0</v>
      </c>
      <c r="EB90" s="2655">
        <f t="shared" si="554"/>
        <v>0</v>
      </c>
      <c r="EC90" s="2655">
        <f t="shared" si="555"/>
        <v>0</v>
      </c>
    </row>
    <row r="91" spans="1:133" ht="14.25" customHeight="1" x14ac:dyDescent="0.25">
      <c r="A91" s="154" t="s">
        <v>1930</v>
      </c>
      <c r="B91" s="354">
        <f t="shared" ref="B91:C91" si="561">+D91+F91+H91+J91+L91+N91+P91+R91+T91+V91+X91+Z91+AB91+AD91+AF91+AH91+AJ91+AL91+AN91+AP91</f>
        <v>0</v>
      </c>
      <c r="C91" s="186">
        <f t="shared" si="561"/>
        <v>0</v>
      </c>
      <c r="D91" s="1823"/>
      <c r="E91" s="67"/>
      <c r="F91" s="66"/>
      <c r="G91" s="67"/>
      <c r="H91" s="66"/>
      <c r="I91" s="87"/>
      <c r="J91" s="1823"/>
      <c r="K91" s="1823"/>
      <c r="L91" s="66"/>
      <c r="M91" s="87"/>
      <c r="N91" s="1823"/>
      <c r="O91" s="67"/>
      <c r="P91" s="66"/>
      <c r="Q91" s="67"/>
      <c r="R91" s="66"/>
      <c r="S91" s="67"/>
      <c r="T91" s="66"/>
      <c r="U91" s="67"/>
      <c r="V91" s="66"/>
      <c r="W91" s="67"/>
      <c r="X91" s="66"/>
      <c r="Y91" s="67"/>
      <c r="Z91" s="66"/>
      <c r="AA91" s="67"/>
      <c r="AB91" s="66"/>
      <c r="AC91" s="67"/>
      <c r="AD91" s="66"/>
      <c r="AE91" s="67"/>
      <c r="AF91" s="66"/>
      <c r="AG91" s="67"/>
      <c r="AH91" s="66"/>
      <c r="AI91" s="67"/>
      <c r="AJ91" s="66"/>
      <c r="AK91" s="67"/>
      <c r="AL91" s="66"/>
      <c r="AM91" s="67"/>
      <c r="AN91" s="66"/>
      <c r="AO91" s="67"/>
      <c r="AP91" s="66"/>
      <c r="AQ91" s="68"/>
      <c r="AR91" s="1823"/>
      <c r="AS91" s="68"/>
      <c r="AT91" s="88"/>
      <c r="AU91" s="68"/>
      <c r="AV91" s="1823"/>
      <c r="AW91" s="87"/>
      <c r="AX91" s="1754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755" t="str">
        <f t="shared" si="521"/>
        <v/>
      </c>
      <c r="CB91" s="1755" t="str">
        <f t="shared" si="453"/>
        <v/>
      </c>
      <c r="CC91" s="1755" t="str">
        <f t="shared" ref="CC91:CD91" si="562">IF(AND($B91&gt;0,AV91=""),"* No olvide ingresar la columna "&amp;AV$10&amp;""&amp;" *(Digite CERO si no tiene). ",IF(AV91&gt;$B91," *El Número de "&amp;AV$10&amp;""&amp;" no puede superar el Total Procesados. ",""))</f>
        <v/>
      </c>
      <c r="CD91" s="1755" t="str">
        <f t="shared" si="562"/>
        <v/>
      </c>
      <c r="CE91" s="1755" t="str">
        <f>IF(D91&lt;E91,CONCATENATE("* El total de Procesados debe ser mayor o igual al total de Reactivos en el grupo de edad ",$D$11),"")</f>
        <v/>
      </c>
      <c r="CF91" s="1755" t="str">
        <f>IF(F91&lt;G91,CONCATENATE("* El total de Procesados debe ser mayor o igual al total de Reactivos en el grupo de edad ",$F$11),"")</f>
        <v/>
      </c>
      <c r="CG91" s="1755" t="str">
        <f>IF(H91&lt;I91,CONCATENATE("* El total de Procesados debe ser mayor o igual al total de Reactivos en el grupo de edad ",$H$11),"")</f>
        <v/>
      </c>
      <c r="CH91" s="1755" t="str">
        <f>IF(J91&lt;K91,CONCATENATE("* El total de Procesados debe ser mayor o igual al total de Reactivos en el grupo de edad ",$J$11),"")</f>
        <v/>
      </c>
      <c r="CI91" s="1755" t="str">
        <f>IF(L91&lt;M91,CONCATENATE("* El total de Procesados debe ser mayor o igual al total de Reactivos en el grupo de edad ",$L$11),"")</f>
        <v/>
      </c>
      <c r="CJ91" s="1755" t="str">
        <f t="shared" si="558"/>
        <v/>
      </c>
      <c r="CK91" s="1755" t="str">
        <f t="shared" si="527"/>
        <v/>
      </c>
      <c r="CL91" s="1755" t="str">
        <f t="shared" si="528"/>
        <v/>
      </c>
      <c r="CM91" s="1755" t="str">
        <f t="shared" si="529"/>
        <v/>
      </c>
      <c r="CN91" s="1755" t="str">
        <f t="shared" si="530"/>
        <v/>
      </c>
      <c r="CO91" s="1755" t="str">
        <f t="shared" si="531"/>
        <v/>
      </c>
      <c r="CP91" s="1755" t="str">
        <f t="shared" si="532"/>
        <v/>
      </c>
      <c r="CQ91" s="1755" t="str">
        <f t="shared" si="533"/>
        <v/>
      </c>
      <c r="CR91" s="1755" t="str">
        <f t="shared" si="534"/>
        <v/>
      </c>
      <c r="CS91" s="1755" t="str">
        <f t="shared" si="535"/>
        <v/>
      </c>
      <c r="CT91" s="1755" t="str">
        <f t="shared" si="536"/>
        <v/>
      </c>
      <c r="CU91" s="1755" t="str">
        <f t="shared" si="537"/>
        <v/>
      </c>
      <c r="CV91" s="1755" t="str">
        <f t="shared" si="538"/>
        <v/>
      </c>
      <c r="CW91" s="1755" t="str">
        <f t="shared" si="539"/>
        <v/>
      </c>
      <c r="CX91" s="1755" t="str">
        <f t="shared" si="540"/>
        <v/>
      </c>
      <c r="DE91" s="63"/>
      <c r="DF91" s="2658">
        <f t="shared" si="523"/>
        <v>0</v>
      </c>
      <c r="DG91" s="2655">
        <f t="shared" si="471"/>
        <v>0</v>
      </c>
      <c r="DH91" s="2655">
        <f t="shared" ref="DH91:DI91" si="563">IF(AND($B91&gt;0,AV91=""),1,IF(AV91&gt;$B91,1,0))</f>
        <v>0</v>
      </c>
      <c r="DI91" s="2655">
        <f t="shared" si="563"/>
        <v>0</v>
      </c>
      <c r="DJ91" s="2655">
        <f>IF(D91&lt;E91,1,0)</f>
        <v>0</v>
      </c>
      <c r="DK91" s="2655">
        <f>IF(F91&lt;G91,1,0)</f>
        <v>0</v>
      </c>
      <c r="DL91" s="2655">
        <f>IF(H91&lt;I91,1,0)</f>
        <v>0</v>
      </c>
      <c r="DM91" s="2655">
        <f>IF(J91&lt;K91,1,0)</f>
        <v>0</v>
      </c>
      <c r="DN91" s="2655">
        <f>IF(L91&lt;M91,1,0)</f>
        <v>0</v>
      </c>
      <c r="DO91" s="2655">
        <f t="shared" si="560"/>
        <v>0</v>
      </c>
      <c r="DP91" s="2655">
        <f t="shared" si="542"/>
        <v>0</v>
      </c>
      <c r="DQ91" s="2655">
        <f t="shared" si="543"/>
        <v>0</v>
      </c>
      <c r="DR91" s="2655">
        <f t="shared" si="544"/>
        <v>0</v>
      </c>
      <c r="DS91" s="2655">
        <f t="shared" si="545"/>
        <v>0</v>
      </c>
      <c r="DT91" s="2655">
        <f t="shared" si="546"/>
        <v>0</v>
      </c>
      <c r="DU91" s="2655">
        <f t="shared" si="547"/>
        <v>0</v>
      </c>
      <c r="DV91" s="2655">
        <f t="shared" si="548"/>
        <v>0</v>
      </c>
      <c r="DW91" s="2655">
        <f t="shared" si="549"/>
        <v>0</v>
      </c>
      <c r="DX91" s="2655">
        <f t="shared" si="550"/>
        <v>0</v>
      </c>
      <c r="DY91" s="2655">
        <f t="shared" si="551"/>
        <v>0</v>
      </c>
      <c r="DZ91" s="2655">
        <f t="shared" si="552"/>
        <v>0</v>
      </c>
      <c r="EA91" s="2655">
        <f t="shared" si="553"/>
        <v>0</v>
      </c>
      <c r="EB91" s="2655">
        <f t="shared" si="554"/>
        <v>0</v>
      </c>
      <c r="EC91" s="2655">
        <f t="shared" si="555"/>
        <v>0</v>
      </c>
    </row>
    <row r="92" spans="1:133" ht="14.25" customHeight="1" x14ac:dyDescent="0.25">
      <c r="A92" s="235" t="s">
        <v>1931</v>
      </c>
      <c r="B92" s="354">
        <f t="shared" ref="B92:C92" si="564">+P92+R92+T92+V92+X92+Z92+AB92+AD92+AF92+AH92+AJ92+AL92+AN92+AP92</f>
        <v>0</v>
      </c>
      <c r="C92" s="186">
        <f t="shared" si="564"/>
        <v>0</v>
      </c>
      <c r="D92" s="1828"/>
      <c r="E92" s="69"/>
      <c r="F92" s="85"/>
      <c r="G92" s="69"/>
      <c r="H92" s="85"/>
      <c r="I92" s="69"/>
      <c r="J92" s="85"/>
      <c r="K92" s="69"/>
      <c r="L92" s="85"/>
      <c r="M92" s="86"/>
      <c r="N92" s="1828"/>
      <c r="O92" s="69"/>
      <c r="P92" s="66"/>
      <c r="Q92" s="67"/>
      <c r="R92" s="66"/>
      <c r="S92" s="67"/>
      <c r="T92" s="66"/>
      <c r="U92" s="67"/>
      <c r="V92" s="66"/>
      <c r="W92" s="67"/>
      <c r="X92" s="66"/>
      <c r="Y92" s="67"/>
      <c r="Z92" s="66"/>
      <c r="AA92" s="67"/>
      <c r="AB92" s="66"/>
      <c r="AC92" s="67"/>
      <c r="AD92" s="66"/>
      <c r="AE92" s="67"/>
      <c r="AF92" s="66"/>
      <c r="AG92" s="67"/>
      <c r="AH92" s="66"/>
      <c r="AI92" s="67"/>
      <c r="AJ92" s="66"/>
      <c r="AK92" s="67"/>
      <c r="AL92" s="66"/>
      <c r="AM92" s="67"/>
      <c r="AN92" s="66"/>
      <c r="AO92" s="67"/>
      <c r="AP92" s="66"/>
      <c r="AQ92" s="68"/>
      <c r="AR92" s="1823"/>
      <c r="AS92" s="68"/>
      <c r="AT92" s="88"/>
      <c r="AU92" s="68"/>
      <c r="AV92" s="1823"/>
      <c r="AW92" s="87"/>
      <c r="AX92" s="1754" t="str">
        <f>$CA92&amp;CB92&amp;CC92&amp;$CD92&amp;CJ92&amp;CK92&amp;CL92&amp;CM92&amp;CN92&amp;CO92&amp;CP92&amp;CQ92&amp;CR92&amp;CS92&amp;CT92&amp;CU92&amp;CV92&amp;CW92&amp;CX92</f>
        <v/>
      </c>
      <c r="CA92" s="1755" t="str">
        <f t="shared" si="521"/>
        <v/>
      </c>
      <c r="CB92" s="1755" t="str">
        <f t="shared" si="453"/>
        <v/>
      </c>
      <c r="CC92" s="1755" t="str">
        <f t="shared" ref="CC92:CD92" si="565">IF(AND($B92&gt;0,AV92=""),"* No olvide ingresar la columna "&amp;AV$10&amp;""&amp;" *(Digite CERO si no tiene). ",IF(AV92&gt;$B92," *El Número de "&amp;AV$10&amp;""&amp;" no puede superar el Total Procesados. ",""))</f>
        <v/>
      </c>
      <c r="CD92" s="1755" t="str">
        <f t="shared" si="565"/>
        <v/>
      </c>
      <c r="CE92" s="2656"/>
      <c r="CF92" s="2656"/>
      <c r="CG92" s="1758"/>
      <c r="CH92" s="1758"/>
      <c r="CI92" s="1758"/>
      <c r="CJ92" s="2656"/>
      <c r="CK92" s="1755" t="str">
        <f t="shared" si="527"/>
        <v/>
      </c>
      <c r="CL92" s="1755" t="str">
        <f t="shared" si="528"/>
        <v/>
      </c>
      <c r="CM92" s="1755" t="str">
        <f t="shared" si="529"/>
        <v/>
      </c>
      <c r="CN92" s="1755" t="str">
        <f t="shared" si="530"/>
        <v/>
      </c>
      <c r="CO92" s="1755" t="str">
        <f t="shared" si="531"/>
        <v/>
      </c>
      <c r="CP92" s="1755" t="str">
        <f t="shared" si="532"/>
        <v/>
      </c>
      <c r="CQ92" s="1755" t="str">
        <f t="shared" si="533"/>
        <v/>
      </c>
      <c r="CR92" s="1755" t="str">
        <f t="shared" si="534"/>
        <v/>
      </c>
      <c r="CS92" s="1755" t="str">
        <f t="shared" si="535"/>
        <v/>
      </c>
      <c r="CT92" s="1755" t="str">
        <f t="shared" si="536"/>
        <v/>
      </c>
      <c r="CU92" s="1755" t="str">
        <f t="shared" si="537"/>
        <v/>
      </c>
      <c r="CV92" s="1755" t="str">
        <f t="shared" si="538"/>
        <v/>
      </c>
      <c r="CW92" s="1755" t="str">
        <f t="shared" si="539"/>
        <v/>
      </c>
      <c r="CX92" s="1755" t="str">
        <f t="shared" si="540"/>
        <v/>
      </c>
      <c r="DE92" s="63"/>
      <c r="DF92" s="2658">
        <f t="shared" si="523"/>
        <v>0</v>
      </c>
      <c r="DG92" s="2655">
        <f t="shared" si="471"/>
        <v>0</v>
      </c>
      <c r="DH92" s="2655">
        <f t="shared" ref="DH92:DI92" si="566">IF(AND($B92&gt;0,AV92=""),1,IF(AV92&gt;$B92,1,0))</f>
        <v>0</v>
      </c>
      <c r="DI92" s="2655">
        <f t="shared" si="566"/>
        <v>0</v>
      </c>
      <c r="DJ92" s="1758"/>
      <c r="DK92" s="1758"/>
      <c r="DL92" s="1758"/>
      <c r="DM92" s="1758"/>
      <c r="DN92" s="1758"/>
      <c r="DO92" s="1756"/>
      <c r="DP92" s="2655">
        <f t="shared" si="542"/>
        <v>0</v>
      </c>
      <c r="DQ92" s="2655">
        <f t="shared" si="543"/>
        <v>0</v>
      </c>
      <c r="DR92" s="2655">
        <f t="shared" si="544"/>
        <v>0</v>
      </c>
      <c r="DS92" s="2655">
        <f t="shared" si="545"/>
        <v>0</v>
      </c>
      <c r="DT92" s="2655">
        <f t="shared" si="546"/>
        <v>0</v>
      </c>
      <c r="DU92" s="2655">
        <f t="shared" si="547"/>
        <v>0</v>
      </c>
      <c r="DV92" s="2655">
        <f t="shared" si="548"/>
        <v>0</v>
      </c>
      <c r="DW92" s="2655">
        <f t="shared" si="549"/>
        <v>0</v>
      </c>
      <c r="DX92" s="2655">
        <f t="shared" si="550"/>
        <v>0</v>
      </c>
      <c r="DY92" s="2655">
        <f t="shared" si="551"/>
        <v>0</v>
      </c>
      <c r="DZ92" s="2655">
        <f t="shared" si="552"/>
        <v>0</v>
      </c>
      <c r="EA92" s="2655">
        <f t="shared" si="553"/>
        <v>0</v>
      </c>
      <c r="EB92" s="2655">
        <f t="shared" si="554"/>
        <v>0</v>
      </c>
      <c r="EC92" s="2655">
        <f t="shared" si="555"/>
        <v>0</v>
      </c>
    </row>
    <row r="93" spans="1:133" ht="14.25" customHeight="1" x14ac:dyDescent="0.25">
      <c r="A93" s="154" t="s">
        <v>1932</v>
      </c>
      <c r="B93" s="354">
        <f t="shared" ref="B93:C93" si="567">+P93+R93+T93+V93+X93+Z93+AB93+AD93+AF93+AH93</f>
        <v>0</v>
      </c>
      <c r="C93" s="186">
        <f t="shared" si="567"/>
        <v>0</v>
      </c>
      <c r="D93" s="1828"/>
      <c r="E93" s="69"/>
      <c r="F93" s="85"/>
      <c r="G93" s="69"/>
      <c r="H93" s="85"/>
      <c r="I93" s="69"/>
      <c r="J93" s="85"/>
      <c r="K93" s="69"/>
      <c r="L93" s="85"/>
      <c r="M93" s="86"/>
      <c r="N93" s="1828"/>
      <c r="O93" s="69"/>
      <c r="P93" s="66"/>
      <c r="Q93" s="67"/>
      <c r="R93" s="66"/>
      <c r="S93" s="67"/>
      <c r="T93" s="66"/>
      <c r="U93" s="67"/>
      <c r="V93" s="66"/>
      <c r="W93" s="67"/>
      <c r="X93" s="66"/>
      <c r="Y93" s="67"/>
      <c r="Z93" s="66"/>
      <c r="AA93" s="67"/>
      <c r="AB93" s="66"/>
      <c r="AC93" s="67"/>
      <c r="AD93" s="66"/>
      <c r="AE93" s="67"/>
      <c r="AF93" s="66"/>
      <c r="AG93" s="67"/>
      <c r="AH93" s="66"/>
      <c r="AI93" s="67"/>
      <c r="AJ93" s="85"/>
      <c r="AK93" s="69"/>
      <c r="AL93" s="85"/>
      <c r="AM93" s="69"/>
      <c r="AN93" s="85"/>
      <c r="AO93" s="69"/>
      <c r="AP93" s="85"/>
      <c r="AQ93" s="104"/>
      <c r="AR93" s="1823"/>
      <c r="AS93" s="68"/>
      <c r="AT93" s="88"/>
      <c r="AU93" s="68"/>
      <c r="AV93" s="1823"/>
      <c r="AW93" s="87"/>
      <c r="AX93" s="1754" t="str">
        <f>$CA93&amp;CB93&amp;CC93&amp;$CD93&amp;CK93&amp;CL93&amp;CM93&amp;CN93&amp;CO93&amp;CP93&amp;CQ93&amp;CR93&amp;CS93&amp;CT93</f>
        <v/>
      </c>
      <c r="CA93" s="1755" t="str">
        <f t="shared" si="521"/>
        <v/>
      </c>
      <c r="CB93" s="1755" t="str">
        <f t="shared" si="453"/>
        <v/>
      </c>
      <c r="CC93" s="1755" t="str">
        <f t="shared" ref="CC93:CD93" si="568">IF(AND($B93&gt;0,AV93=""),"* No olvide ingresar la columna "&amp;AV$10&amp;""&amp;" *(Digite CERO si no tiene). ",IF(AV93&gt;$B93," *El Número de "&amp;AV$10&amp;""&amp;" no puede superar el Total Procesados. ",""))</f>
        <v/>
      </c>
      <c r="CD93" s="1755" t="str">
        <f t="shared" si="568"/>
        <v/>
      </c>
      <c r="CE93" s="2656"/>
      <c r="CF93" s="2656"/>
      <c r="CG93" s="1758"/>
      <c r="CH93" s="1758"/>
      <c r="CI93" s="1758"/>
      <c r="CJ93" s="2656"/>
      <c r="CK93" s="1755" t="str">
        <f t="shared" si="527"/>
        <v/>
      </c>
      <c r="CL93" s="1755" t="str">
        <f t="shared" si="528"/>
        <v/>
      </c>
      <c r="CM93" s="1755" t="str">
        <f t="shared" si="529"/>
        <v/>
      </c>
      <c r="CN93" s="1755" t="str">
        <f t="shared" si="530"/>
        <v/>
      </c>
      <c r="CO93" s="1755" t="str">
        <f t="shared" si="531"/>
        <v/>
      </c>
      <c r="CP93" s="1755" t="str">
        <f t="shared" si="532"/>
        <v/>
      </c>
      <c r="CQ93" s="1755" t="str">
        <f t="shared" si="533"/>
        <v/>
      </c>
      <c r="CR93" s="1755" t="str">
        <f t="shared" si="534"/>
        <v/>
      </c>
      <c r="CS93" s="1755" t="str">
        <f t="shared" si="535"/>
        <v/>
      </c>
      <c r="CT93" s="1755" t="str">
        <f t="shared" si="536"/>
        <v/>
      </c>
      <c r="CU93" s="1756"/>
      <c r="CV93" s="1756"/>
      <c r="CW93" s="1756"/>
      <c r="CX93" s="1756"/>
      <c r="DE93" s="63"/>
      <c r="DF93" s="2658">
        <f t="shared" si="523"/>
        <v>0</v>
      </c>
      <c r="DG93" s="2655">
        <f t="shared" si="471"/>
        <v>0</v>
      </c>
      <c r="DH93" s="2655">
        <f t="shared" ref="DH93:DI93" si="569">IF(AND($B93&gt;0,AV93=""),1,IF(AV93&gt;$B93,1,0))</f>
        <v>0</v>
      </c>
      <c r="DI93" s="2655">
        <f t="shared" si="569"/>
        <v>0</v>
      </c>
      <c r="DJ93" s="1758"/>
      <c r="DK93" s="1758"/>
      <c r="DL93" s="1758"/>
      <c r="DM93" s="1758"/>
      <c r="DN93" s="1758"/>
      <c r="DO93" s="1756"/>
      <c r="DP93" s="2655">
        <f t="shared" si="542"/>
        <v>0</v>
      </c>
      <c r="DQ93" s="2655">
        <f t="shared" si="543"/>
        <v>0</v>
      </c>
      <c r="DR93" s="2655">
        <f t="shared" si="544"/>
        <v>0</v>
      </c>
      <c r="DS93" s="2655">
        <f t="shared" si="545"/>
        <v>0</v>
      </c>
      <c r="DT93" s="2655">
        <f t="shared" si="546"/>
        <v>0</v>
      </c>
      <c r="DU93" s="2655">
        <f t="shared" si="547"/>
        <v>0</v>
      </c>
      <c r="DV93" s="2655">
        <f t="shared" si="548"/>
        <v>0</v>
      </c>
      <c r="DW93" s="2655">
        <f t="shared" si="549"/>
        <v>0</v>
      </c>
      <c r="DX93" s="2655">
        <f t="shared" si="550"/>
        <v>0</v>
      </c>
      <c r="DY93" s="2655">
        <f t="shared" si="551"/>
        <v>0</v>
      </c>
      <c r="DZ93" s="1756"/>
      <c r="EA93" s="1756"/>
      <c r="EB93" s="1756"/>
      <c r="EC93" s="1756"/>
    </row>
    <row r="94" spans="1:133" ht="14.25" customHeight="1" x14ac:dyDescent="0.25">
      <c r="A94" s="154" t="s">
        <v>1933</v>
      </c>
      <c r="B94" s="354">
        <f t="shared" ref="B94:C94" si="570">+D94+F94+H94+J94+L94+N94+P94+R94+T94+V94+X94+Z94+AB94+AD94+AF94+AH94+AJ94+AL94+AN94+AP94</f>
        <v>0</v>
      </c>
      <c r="C94" s="186">
        <f t="shared" si="570"/>
        <v>0</v>
      </c>
      <c r="D94" s="1823"/>
      <c r="E94" s="67"/>
      <c r="F94" s="66"/>
      <c r="G94" s="67"/>
      <c r="H94" s="66"/>
      <c r="I94" s="87"/>
      <c r="J94" s="1823"/>
      <c r="K94" s="1823"/>
      <c r="L94" s="66"/>
      <c r="M94" s="87"/>
      <c r="N94" s="1823"/>
      <c r="O94" s="67"/>
      <c r="P94" s="66"/>
      <c r="Q94" s="67"/>
      <c r="R94" s="66"/>
      <c r="S94" s="67"/>
      <c r="T94" s="66"/>
      <c r="U94" s="67"/>
      <c r="V94" s="66"/>
      <c r="W94" s="67"/>
      <c r="X94" s="66"/>
      <c r="Y94" s="67"/>
      <c r="Z94" s="66"/>
      <c r="AA94" s="67"/>
      <c r="AB94" s="66"/>
      <c r="AC94" s="67"/>
      <c r="AD94" s="66"/>
      <c r="AE94" s="67"/>
      <c r="AF94" s="66"/>
      <c r="AG94" s="67"/>
      <c r="AH94" s="66"/>
      <c r="AI94" s="67"/>
      <c r="AJ94" s="66"/>
      <c r="AK94" s="67"/>
      <c r="AL94" s="66"/>
      <c r="AM94" s="67"/>
      <c r="AN94" s="66"/>
      <c r="AO94" s="67"/>
      <c r="AP94" s="66"/>
      <c r="AQ94" s="68"/>
      <c r="AR94" s="1823"/>
      <c r="AS94" s="68"/>
      <c r="AT94" s="88"/>
      <c r="AU94" s="68"/>
      <c r="AV94" s="1823"/>
      <c r="AW94" s="87"/>
      <c r="AX94" s="1754" t="str">
        <f t="shared" ref="AX94:AX96" si="571">$CA94&amp;CB94&amp;CC94&amp;$CD94&amp;CJ94&amp;CK94&amp;CL94&amp;CM94&amp;CN94&amp;CO94&amp;CP94&amp;CQ94&amp;CR94&amp;CS94&amp;CT94&amp;CU94&amp;CV94&amp;CW94&amp;CX94&amp;CE94&amp;CF94&amp;CG94&amp;CH94&amp;CI94</f>
        <v/>
      </c>
      <c r="CA94" s="1755" t="str">
        <f t="shared" si="521"/>
        <v/>
      </c>
      <c r="CB94" s="1755" t="str">
        <f t="shared" si="453"/>
        <v/>
      </c>
      <c r="CC94" s="1755" t="str">
        <f t="shared" ref="CC94:CD94" si="572">IF(AND($B94&gt;0,AV94=""),"* No olvide ingresar la columna "&amp;AV$10&amp;""&amp;" *(Digite CERO si no tiene). ",IF(AV94&gt;$B94," *El Número de "&amp;AV$10&amp;""&amp;" no puede superar el Total Procesados. ",""))</f>
        <v/>
      </c>
      <c r="CD94" s="1755" t="str">
        <f t="shared" si="572"/>
        <v/>
      </c>
      <c r="CE94" s="1755" t="str">
        <f t="shared" ref="CE94:CE96" si="573">IF(D94&lt;E94,CONCATENATE("* El total de Procesados debe ser mayor o igual al total de Reactivos en el grupo de edad ",$D$11),"")</f>
        <v/>
      </c>
      <c r="CF94" s="1755" t="str">
        <f t="shared" ref="CF94:CF96" si="574">IF(F94&lt;G94,CONCATENATE("* El total de Procesados debe ser mayor o igual al total de Reactivos en el grupo de edad ",$F$11),"")</f>
        <v/>
      </c>
      <c r="CG94" s="1755" t="str">
        <f t="shared" ref="CG94:CG96" si="575">IF(H94&lt;I94,CONCATENATE("* El total de Procesados debe ser mayor o igual al total de Reactivos en el grupo de edad ",$H$11),"")</f>
        <v/>
      </c>
      <c r="CH94" s="1755" t="str">
        <f t="shared" ref="CH94:CH96" si="576">IF(J94&lt;K94,CONCATENATE("* El total de Procesados debe ser mayor o igual al total de Reactivos en el grupo de edad ",$J$11),"")</f>
        <v/>
      </c>
      <c r="CI94" s="1755" t="str">
        <f t="shared" ref="CI94:CI96" si="577">IF(L94&lt;M94,CONCATENATE("* El total de Procesados debe ser mayor o igual al total de Reactivos en el grupo de edad ",$L$11),"")</f>
        <v/>
      </c>
      <c r="CJ94" s="1755" t="str">
        <f t="shared" ref="CJ94:CJ96" si="578">IF(N94&lt;O94,CONCATENATE("* El total de Procesados debe ser mayor o igual al total de Reactivos en el grupo de edad ",$N$11),"")</f>
        <v/>
      </c>
      <c r="CK94" s="1755" t="str">
        <f t="shared" si="527"/>
        <v/>
      </c>
      <c r="CL94" s="1755" t="str">
        <f t="shared" si="528"/>
        <v/>
      </c>
      <c r="CM94" s="1755" t="str">
        <f t="shared" si="529"/>
        <v/>
      </c>
      <c r="CN94" s="1755" t="str">
        <f t="shared" si="530"/>
        <v/>
      </c>
      <c r="CO94" s="1755" t="str">
        <f t="shared" si="531"/>
        <v/>
      </c>
      <c r="CP94" s="1755" t="str">
        <f t="shared" si="532"/>
        <v/>
      </c>
      <c r="CQ94" s="1755" t="str">
        <f t="shared" si="533"/>
        <v/>
      </c>
      <c r="CR94" s="1755" t="str">
        <f t="shared" si="534"/>
        <v/>
      </c>
      <c r="CS94" s="1755" t="str">
        <f t="shared" si="535"/>
        <v/>
      </c>
      <c r="CT94" s="1755" t="str">
        <f t="shared" si="536"/>
        <v/>
      </c>
      <c r="CU94" s="1755" t="str">
        <f t="shared" ref="CU94:CU96" si="579">IF(AJ94&lt;AK94,CONCATENATE("* El total de Procesados debe ser mayor o igual al total de Reactivos en el grupo de edad ",$AJ$11),"")</f>
        <v/>
      </c>
      <c r="CV94" s="1755" t="str">
        <f t="shared" ref="CV94:CV96" si="580">IF(AL94&lt;AM94,CONCATENATE("* El total de Procesados debe ser mayor o igual al total de Reactivos en el grupo de edad ",$AL$11),"")</f>
        <v/>
      </c>
      <c r="CW94" s="1755" t="str">
        <f t="shared" ref="CW94:CW96" si="581">IF(AN94&lt;AO94,CONCATENATE("* El total de Procesados debe ser mayor o igual al total de Reactivos en el grupo de edad ",$AN$11),"")</f>
        <v/>
      </c>
      <c r="CX94" s="1755" t="str">
        <f t="shared" ref="CX94:CX96" si="582">IF(AP94&lt;AQ94,CONCATENATE("* El total de Procesados debe ser mayor o igual al total de Reactivos en el grupo de edad ",$AP$11),"")</f>
        <v/>
      </c>
      <c r="DE94" s="63"/>
      <c r="DF94" s="2658">
        <f t="shared" si="523"/>
        <v>0</v>
      </c>
      <c r="DG94" s="2655">
        <f t="shared" si="471"/>
        <v>0</v>
      </c>
      <c r="DH94" s="2655">
        <f t="shared" ref="DH94:DI94" si="583">IF(AND($B94&gt;0,AV94=""),1,IF(AV94&gt;$B94,1,0))</f>
        <v>0</v>
      </c>
      <c r="DI94" s="2655">
        <f t="shared" si="583"/>
        <v>0</v>
      </c>
      <c r="DJ94" s="2655">
        <f t="shared" ref="DJ94:DJ96" si="584">IF(D94&lt;E94,1,0)</f>
        <v>0</v>
      </c>
      <c r="DK94" s="2655">
        <f t="shared" ref="DK94:DK96" si="585">IF(F94&lt;G94,1,0)</f>
        <v>0</v>
      </c>
      <c r="DL94" s="2655">
        <f t="shared" ref="DL94:DL96" si="586">IF(H94&lt;I94,1,0)</f>
        <v>0</v>
      </c>
      <c r="DM94" s="2655">
        <f t="shared" ref="DM94:DM96" si="587">IF(J94&lt;K94,1,0)</f>
        <v>0</v>
      </c>
      <c r="DN94" s="2655">
        <f t="shared" ref="DN94:DN96" si="588">IF(L94&lt;M94,1,0)</f>
        <v>0</v>
      </c>
      <c r="DO94" s="2655">
        <f t="shared" ref="DO94:DO96" si="589">IF(N94&lt;O94,1,0)</f>
        <v>0</v>
      </c>
      <c r="DP94" s="2655">
        <f t="shared" si="542"/>
        <v>0</v>
      </c>
      <c r="DQ94" s="2655">
        <f t="shared" si="543"/>
        <v>0</v>
      </c>
      <c r="DR94" s="2655">
        <f t="shared" si="544"/>
        <v>0</v>
      </c>
      <c r="DS94" s="2655">
        <f t="shared" si="545"/>
        <v>0</v>
      </c>
      <c r="DT94" s="2655">
        <f t="shared" si="546"/>
        <v>0</v>
      </c>
      <c r="DU94" s="2655">
        <f t="shared" si="547"/>
        <v>0</v>
      </c>
      <c r="DV94" s="2655">
        <f t="shared" si="548"/>
        <v>0</v>
      </c>
      <c r="DW94" s="2655">
        <f t="shared" si="549"/>
        <v>0</v>
      </c>
      <c r="DX94" s="2655">
        <f t="shared" si="550"/>
        <v>0</v>
      </c>
      <c r="DY94" s="2655">
        <f t="shared" si="551"/>
        <v>0</v>
      </c>
      <c r="DZ94" s="2655">
        <f t="shared" ref="DZ94:DZ96" si="590">IF(AJ94&lt;AK94,1,0)</f>
        <v>0</v>
      </c>
      <c r="EA94" s="2655">
        <f t="shared" ref="EA94:EA96" si="591">IF(AL94&lt;AM94,1,0)</f>
        <v>0</v>
      </c>
      <c r="EB94" s="2655">
        <f t="shared" ref="EB94:EB96" si="592">IF(AN94&lt;AO94,1,0)</f>
        <v>0</v>
      </c>
      <c r="EC94" s="2655">
        <f t="shared" ref="EC94:EC96" si="593">IF(AP94&lt;AQ94,1,0)</f>
        <v>0</v>
      </c>
    </row>
    <row r="95" spans="1:133" ht="14.25" customHeight="1" x14ac:dyDescent="0.25">
      <c r="A95" s="154" t="s">
        <v>1934</v>
      </c>
      <c r="B95" s="354">
        <f t="shared" ref="B95:C95" si="594">+D95+F95+H95+J95+L95+N95+P95+R95+T95+V95+X95+Z95+AB95+AD95+AF95+AH95+AJ95+AL95+AN95+AP95</f>
        <v>0</v>
      </c>
      <c r="C95" s="186">
        <f t="shared" si="594"/>
        <v>0</v>
      </c>
      <c r="D95" s="1823"/>
      <c r="E95" s="67"/>
      <c r="F95" s="66"/>
      <c r="G95" s="67"/>
      <c r="H95" s="66"/>
      <c r="I95" s="87"/>
      <c r="J95" s="1823"/>
      <c r="K95" s="1823"/>
      <c r="L95" s="66"/>
      <c r="M95" s="87"/>
      <c r="N95" s="1823"/>
      <c r="O95" s="67"/>
      <c r="P95" s="66"/>
      <c r="Q95" s="67"/>
      <c r="R95" s="66"/>
      <c r="S95" s="67"/>
      <c r="T95" s="66"/>
      <c r="U95" s="67"/>
      <c r="V95" s="66"/>
      <c r="W95" s="67"/>
      <c r="X95" s="66"/>
      <c r="Y95" s="67"/>
      <c r="Z95" s="66"/>
      <c r="AA95" s="67"/>
      <c r="AB95" s="66"/>
      <c r="AC95" s="67"/>
      <c r="AD95" s="66"/>
      <c r="AE95" s="67"/>
      <c r="AF95" s="66"/>
      <c r="AG95" s="67"/>
      <c r="AH95" s="66"/>
      <c r="AI95" s="67"/>
      <c r="AJ95" s="66"/>
      <c r="AK95" s="67"/>
      <c r="AL95" s="66"/>
      <c r="AM95" s="67"/>
      <c r="AN95" s="66"/>
      <c r="AO95" s="67"/>
      <c r="AP95" s="66"/>
      <c r="AQ95" s="68"/>
      <c r="AR95" s="1823"/>
      <c r="AS95" s="68"/>
      <c r="AT95" s="88"/>
      <c r="AU95" s="68"/>
      <c r="AV95" s="1823"/>
      <c r="AW95" s="87"/>
      <c r="AX95" s="1754" t="str">
        <f t="shared" si="571"/>
        <v/>
      </c>
      <c r="CA95" s="1755" t="str">
        <f t="shared" si="521"/>
        <v/>
      </c>
      <c r="CB95" s="1755" t="str">
        <f t="shared" si="453"/>
        <v/>
      </c>
      <c r="CC95" s="1755" t="str">
        <f t="shared" ref="CC95:CD95" si="595">IF(AND($B95&gt;0,AV95=""),"* No olvide ingresar la columna "&amp;AV$10&amp;""&amp;" *(Digite CERO si no tiene). ",IF(AV95&gt;$B95," *El Número de "&amp;AV$10&amp;""&amp;" no puede superar el Total Procesados. ",""))</f>
        <v/>
      </c>
      <c r="CD95" s="1755" t="str">
        <f t="shared" si="595"/>
        <v/>
      </c>
      <c r="CE95" s="1755" t="str">
        <f t="shared" si="573"/>
        <v/>
      </c>
      <c r="CF95" s="1755" t="str">
        <f t="shared" si="574"/>
        <v/>
      </c>
      <c r="CG95" s="1755" t="str">
        <f t="shared" si="575"/>
        <v/>
      </c>
      <c r="CH95" s="1755" t="str">
        <f t="shared" si="576"/>
        <v/>
      </c>
      <c r="CI95" s="1755" t="str">
        <f t="shared" si="577"/>
        <v/>
      </c>
      <c r="CJ95" s="1755" t="str">
        <f t="shared" si="578"/>
        <v/>
      </c>
      <c r="CK95" s="1755" t="str">
        <f t="shared" si="527"/>
        <v/>
      </c>
      <c r="CL95" s="1755" t="str">
        <f t="shared" si="528"/>
        <v/>
      </c>
      <c r="CM95" s="1755" t="str">
        <f t="shared" si="529"/>
        <v/>
      </c>
      <c r="CN95" s="1755" t="str">
        <f t="shared" si="530"/>
        <v/>
      </c>
      <c r="CO95" s="1755" t="str">
        <f t="shared" si="531"/>
        <v/>
      </c>
      <c r="CP95" s="1755" t="str">
        <f t="shared" si="532"/>
        <v/>
      </c>
      <c r="CQ95" s="1755" t="str">
        <f t="shared" si="533"/>
        <v/>
      </c>
      <c r="CR95" s="1755" t="str">
        <f t="shared" si="534"/>
        <v/>
      </c>
      <c r="CS95" s="1755" t="str">
        <f t="shared" si="535"/>
        <v/>
      </c>
      <c r="CT95" s="1755" t="str">
        <f t="shared" si="536"/>
        <v/>
      </c>
      <c r="CU95" s="1755" t="str">
        <f t="shared" si="579"/>
        <v/>
      </c>
      <c r="CV95" s="1755" t="str">
        <f t="shared" si="580"/>
        <v/>
      </c>
      <c r="CW95" s="1755" t="str">
        <f t="shared" si="581"/>
        <v/>
      </c>
      <c r="CX95" s="1755" t="str">
        <f t="shared" si="582"/>
        <v/>
      </c>
      <c r="DE95" s="63"/>
      <c r="DF95" s="2658">
        <f t="shared" si="523"/>
        <v>0</v>
      </c>
      <c r="DG95" s="2655">
        <f t="shared" si="471"/>
        <v>0</v>
      </c>
      <c r="DH95" s="2655">
        <f t="shared" ref="DH95:DI95" si="596">IF(AND($B95&gt;0,AV95=""),1,IF(AV95&gt;$B95,1,0))</f>
        <v>0</v>
      </c>
      <c r="DI95" s="2655">
        <f t="shared" si="596"/>
        <v>0</v>
      </c>
      <c r="DJ95" s="2655">
        <f t="shared" si="584"/>
        <v>0</v>
      </c>
      <c r="DK95" s="2655">
        <f t="shared" si="585"/>
        <v>0</v>
      </c>
      <c r="DL95" s="2655">
        <f t="shared" si="586"/>
        <v>0</v>
      </c>
      <c r="DM95" s="2655">
        <f t="shared" si="587"/>
        <v>0</v>
      </c>
      <c r="DN95" s="2655">
        <f t="shared" si="588"/>
        <v>0</v>
      </c>
      <c r="DO95" s="2655">
        <f t="shared" si="589"/>
        <v>0</v>
      </c>
      <c r="DP95" s="2655">
        <f t="shared" si="542"/>
        <v>0</v>
      </c>
      <c r="DQ95" s="2655">
        <f t="shared" si="543"/>
        <v>0</v>
      </c>
      <c r="DR95" s="2655">
        <f t="shared" si="544"/>
        <v>0</v>
      </c>
      <c r="DS95" s="2655">
        <f t="shared" si="545"/>
        <v>0</v>
      </c>
      <c r="DT95" s="2655">
        <f t="shared" si="546"/>
        <v>0</v>
      </c>
      <c r="DU95" s="2655">
        <f t="shared" si="547"/>
        <v>0</v>
      </c>
      <c r="DV95" s="2655">
        <f t="shared" si="548"/>
        <v>0</v>
      </c>
      <c r="DW95" s="2655">
        <f t="shared" si="549"/>
        <v>0</v>
      </c>
      <c r="DX95" s="2655">
        <f t="shared" si="550"/>
        <v>0</v>
      </c>
      <c r="DY95" s="2655">
        <f t="shared" si="551"/>
        <v>0</v>
      </c>
      <c r="DZ95" s="2655">
        <f t="shared" si="590"/>
        <v>0</v>
      </c>
      <c r="EA95" s="2655">
        <f t="shared" si="591"/>
        <v>0</v>
      </c>
      <c r="EB95" s="2655">
        <f t="shared" si="592"/>
        <v>0</v>
      </c>
      <c r="EC95" s="2655">
        <f t="shared" si="593"/>
        <v>0</v>
      </c>
    </row>
    <row r="96" spans="1:133" ht="14.25" customHeight="1" x14ac:dyDescent="0.25">
      <c r="A96" s="1073" t="s">
        <v>1935</v>
      </c>
      <c r="B96" s="135">
        <f t="shared" ref="B96:C96" si="597">+D96+F96+H96+J96+L96+N96+P96+R96+T96+V96+X96+Z96+AB96+AD96+AF96+AH96+AJ96+AL96+AN96+AP96</f>
        <v>0</v>
      </c>
      <c r="C96" s="1849">
        <f t="shared" si="597"/>
        <v>0</v>
      </c>
      <c r="D96" s="1762"/>
      <c r="E96" s="37"/>
      <c r="F96" s="41"/>
      <c r="G96" s="37"/>
      <c r="H96" s="41"/>
      <c r="I96" s="92"/>
      <c r="J96" s="1762"/>
      <c r="K96" s="1762"/>
      <c r="L96" s="41"/>
      <c r="M96" s="92"/>
      <c r="N96" s="1762"/>
      <c r="O96" s="37"/>
      <c r="P96" s="41"/>
      <c r="Q96" s="37"/>
      <c r="R96" s="41"/>
      <c r="S96" s="37"/>
      <c r="T96" s="41"/>
      <c r="U96" s="37"/>
      <c r="V96" s="41"/>
      <c r="W96" s="37"/>
      <c r="X96" s="41"/>
      <c r="Y96" s="37"/>
      <c r="Z96" s="41"/>
      <c r="AA96" s="37"/>
      <c r="AB96" s="41"/>
      <c r="AC96" s="37"/>
      <c r="AD96" s="41"/>
      <c r="AE96" s="37"/>
      <c r="AF96" s="41"/>
      <c r="AG96" s="37"/>
      <c r="AH96" s="41"/>
      <c r="AI96" s="37"/>
      <c r="AJ96" s="41"/>
      <c r="AK96" s="37"/>
      <c r="AL96" s="41"/>
      <c r="AM96" s="37"/>
      <c r="AN96" s="41"/>
      <c r="AO96" s="37"/>
      <c r="AP96" s="41"/>
      <c r="AQ96" s="55"/>
      <c r="AR96" s="1762"/>
      <c r="AS96" s="55"/>
      <c r="AT96" s="40"/>
      <c r="AU96" s="55"/>
      <c r="AV96" s="1762"/>
      <c r="AW96" s="92"/>
      <c r="AX96" s="1754" t="str">
        <f t="shared" si="571"/>
        <v/>
      </c>
      <c r="CA96" s="1755" t="str">
        <f t="shared" si="521"/>
        <v/>
      </c>
      <c r="CB96" s="1755" t="str">
        <f t="shared" si="453"/>
        <v/>
      </c>
      <c r="CC96" s="1755" t="str">
        <f t="shared" ref="CC96:CD96" si="598">IF(AND($B96&gt;0,AV96=""),"* No olvide ingresar la columna "&amp;AV$10&amp;""&amp;" *(Digite CERO si no tiene). ",IF(AV96&gt;$B96," *El Número de "&amp;AV$10&amp;""&amp;" no puede superar el Total Procesados. ",""))</f>
        <v/>
      </c>
      <c r="CD96" s="1755" t="str">
        <f t="shared" si="598"/>
        <v/>
      </c>
      <c r="CE96" s="1755" t="str">
        <f t="shared" si="573"/>
        <v/>
      </c>
      <c r="CF96" s="1755" t="str">
        <f t="shared" si="574"/>
        <v/>
      </c>
      <c r="CG96" s="1755" t="str">
        <f t="shared" si="575"/>
        <v/>
      </c>
      <c r="CH96" s="1755" t="str">
        <f t="shared" si="576"/>
        <v/>
      </c>
      <c r="CI96" s="1755" t="str">
        <f t="shared" si="577"/>
        <v/>
      </c>
      <c r="CJ96" s="1755" t="str">
        <f t="shared" si="578"/>
        <v/>
      </c>
      <c r="CK96" s="1755" t="str">
        <f t="shared" si="527"/>
        <v/>
      </c>
      <c r="CL96" s="1755" t="str">
        <f t="shared" si="528"/>
        <v/>
      </c>
      <c r="CM96" s="1755" t="str">
        <f t="shared" si="529"/>
        <v/>
      </c>
      <c r="CN96" s="1755" t="str">
        <f t="shared" si="530"/>
        <v/>
      </c>
      <c r="CO96" s="1755" t="str">
        <f t="shared" si="531"/>
        <v/>
      </c>
      <c r="CP96" s="1755" t="str">
        <f t="shared" si="532"/>
        <v/>
      </c>
      <c r="CQ96" s="1755" t="str">
        <f t="shared" si="533"/>
        <v/>
      </c>
      <c r="CR96" s="1755" t="str">
        <f t="shared" si="534"/>
        <v/>
      </c>
      <c r="CS96" s="1755" t="str">
        <f t="shared" si="535"/>
        <v/>
      </c>
      <c r="CT96" s="1755" t="str">
        <f t="shared" si="536"/>
        <v/>
      </c>
      <c r="CU96" s="1755" t="str">
        <f t="shared" si="579"/>
        <v/>
      </c>
      <c r="CV96" s="1755" t="str">
        <f t="shared" si="580"/>
        <v/>
      </c>
      <c r="CW96" s="1755" t="str">
        <f t="shared" si="581"/>
        <v/>
      </c>
      <c r="CX96" s="1755" t="str">
        <f t="shared" si="582"/>
        <v/>
      </c>
      <c r="DE96" s="63"/>
      <c r="DF96" s="2658">
        <f t="shared" si="523"/>
        <v>0</v>
      </c>
      <c r="DG96" s="2655">
        <f t="shared" si="471"/>
        <v>0</v>
      </c>
      <c r="DH96" s="2655">
        <f t="shared" ref="DH96:DI96" si="599">IF(AND($B96&gt;0,AV96=""),1,IF(AV96&gt;$B96,1,0))</f>
        <v>0</v>
      </c>
      <c r="DI96" s="2655">
        <f t="shared" si="599"/>
        <v>0</v>
      </c>
      <c r="DJ96" s="2655">
        <f t="shared" si="584"/>
        <v>0</v>
      </c>
      <c r="DK96" s="2655">
        <f t="shared" si="585"/>
        <v>0</v>
      </c>
      <c r="DL96" s="2655">
        <f t="shared" si="586"/>
        <v>0</v>
      </c>
      <c r="DM96" s="2655">
        <f t="shared" si="587"/>
        <v>0</v>
      </c>
      <c r="DN96" s="2655">
        <f t="shared" si="588"/>
        <v>0</v>
      </c>
      <c r="DO96" s="2655">
        <f t="shared" si="589"/>
        <v>0</v>
      </c>
      <c r="DP96" s="2655">
        <f t="shared" si="542"/>
        <v>0</v>
      </c>
      <c r="DQ96" s="2655">
        <f t="shared" si="543"/>
        <v>0</v>
      </c>
      <c r="DR96" s="2655">
        <f t="shared" si="544"/>
        <v>0</v>
      </c>
      <c r="DS96" s="2655">
        <f t="shared" si="545"/>
        <v>0</v>
      </c>
      <c r="DT96" s="2655">
        <f t="shared" si="546"/>
        <v>0</v>
      </c>
      <c r="DU96" s="2655">
        <f t="shared" si="547"/>
        <v>0</v>
      </c>
      <c r="DV96" s="2655">
        <f t="shared" si="548"/>
        <v>0</v>
      </c>
      <c r="DW96" s="2655">
        <f t="shared" si="549"/>
        <v>0</v>
      </c>
      <c r="DX96" s="2655">
        <f t="shared" si="550"/>
        <v>0</v>
      </c>
      <c r="DY96" s="2655">
        <f t="shared" si="551"/>
        <v>0</v>
      </c>
      <c r="DZ96" s="2655">
        <f t="shared" si="590"/>
        <v>0</v>
      </c>
      <c r="EA96" s="2655">
        <f t="shared" si="591"/>
        <v>0</v>
      </c>
      <c r="EB96" s="2655">
        <f t="shared" si="592"/>
        <v>0</v>
      </c>
      <c r="EC96" s="2655">
        <f t="shared" si="593"/>
        <v>0</v>
      </c>
    </row>
    <row r="97" spans="1:133" ht="18" customHeight="1" x14ac:dyDescent="0.25">
      <c r="A97" s="2657" t="s">
        <v>1939</v>
      </c>
      <c r="B97" s="2657"/>
      <c r="C97" s="2657"/>
      <c r="D97" s="2657"/>
      <c r="E97" s="2657"/>
      <c r="F97" s="2657"/>
      <c r="G97" s="2657"/>
      <c r="H97" s="2657"/>
      <c r="I97" s="2657"/>
      <c r="J97" s="2657"/>
      <c r="K97" s="2657"/>
      <c r="L97" s="2657"/>
      <c r="M97" s="2657"/>
      <c r="N97" s="2657"/>
      <c r="O97" s="2657"/>
      <c r="P97" s="2657"/>
      <c r="Q97" s="2657"/>
      <c r="R97" s="2657"/>
      <c r="S97" s="2657"/>
      <c r="T97" s="2657"/>
      <c r="U97" s="2657"/>
      <c r="V97" s="2657"/>
      <c r="W97" s="2657"/>
      <c r="X97" s="2657"/>
      <c r="Y97" s="2657"/>
      <c r="Z97" s="2657"/>
      <c r="AA97" s="2657"/>
      <c r="AB97" s="2657"/>
      <c r="AC97" s="2657"/>
      <c r="AD97" s="2657"/>
      <c r="AE97" s="2657"/>
      <c r="AF97" s="2657"/>
      <c r="AG97" s="2657"/>
      <c r="AH97" s="2657"/>
      <c r="AI97" s="2657"/>
      <c r="AJ97" s="2657"/>
      <c r="AK97" s="2657"/>
      <c r="AL97" s="2657"/>
      <c r="AM97" s="2657"/>
      <c r="AN97" s="2657"/>
      <c r="AO97" s="2657"/>
      <c r="AP97" s="2657"/>
      <c r="AQ97" s="2657"/>
      <c r="AR97" s="64"/>
      <c r="AS97" s="64"/>
      <c r="AT97" s="64"/>
      <c r="AU97" s="64"/>
      <c r="AV97" s="64"/>
      <c r="AW97" s="64"/>
    </row>
    <row r="98" spans="1:133" ht="14.25" customHeight="1" x14ac:dyDescent="0.25">
      <c r="A98" s="3138" t="s">
        <v>1912</v>
      </c>
      <c r="B98" s="3240" t="s">
        <v>82</v>
      </c>
      <c r="C98" s="3149"/>
      <c r="D98" s="3159" t="s">
        <v>34</v>
      </c>
      <c r="E98" s="3124"/>
      <c r="F98" s="3124"/>
      <c r="G98" s="3124"/>
      <c r="H98" s="3124"/>
      <c r="I98" s="3124"/>
      <c r="J98" s="3124"/>
      <c r="K98" s="3124"/>
      <c r="L98" s="3124"/>
      <c r="M98" s="3124"/>
      <c r="N98" s="3124"/>
      <c r="O98" s="3124"/>
      <c r="P98" s="3124"/>
      <c r="Q98" s="3124"/>
      <c r="R98" s="3124"/>
      <c r="S98" s="3124"/>
      <c r="T98" s="3124"/>
      <c r="U98" s="3124"/>
      <c r="V98" s="3124"/>
      <c r="W98" s="3124"/>
      <c r="X98" s="3124"/>
      <c r="Y98" s="3124"/>
      <c r="Z98" s="3124"/>
      <c r="AA98" s="3124"/>
      <c r="AB98" s="3124"/>
      <c r="AC98" s="3124"/>
      <c r="AD98" s="3124"/>
      <c r="AE98" s="3124"/>
      <c r="AF98" s="3124"/>
      <c r="AG98" s="3124"/>
      <c r="AH98" s="3124"/>
      <c r="AI98" s="3124"/>
      <c r="AJ98" s="3124"/>
      <c r="AK98" s="3124"/>
      <c r="AL98" s="3124"/>
      <c r="AM98" s="3124"/>
      <c r="AN98" s="3124"/>
      <c r="AO98" s="3124"/>
      <c r="AP98" s="3124"/>
      <c r="AQ98" s="3135"/>
      <c r="AR98" s="3134" t="s">
        <v>1913</v>
      </c>
      <c r="AS98" s="3135"/>
      <c r="AT98" s="3422" t="s">
        <v>468</v>
      </c>
      <c r="AU98" s="3265"/>
      <c r="AV98" s="3224" t="s">
        <v>41</v>
      </c>
      <c r="AW98" s="3139" t="s">
        <v>42</v>
      </c>
    </row>
    <row r="99" spans="1:133" ht="14.25" customHeight="1" x14ac:dyDescent="0.25">
      <c r="A99" s="3128"/>
      <c r="B99" s="3142"/>
      <c r="C99" s="3140"/>
      <c r="D99" s="3143" t="s">
        <v>1914</v>
      </c>
      <c r="E99" s="3124"/>
      <c r="F99" s="3143" t="s">
        <v>1940</v>
      </c>
      <c r="G99" s="3124"/>
      <c r="H99" s="3143" t="s">
        <v>1915</v>
      </c>
      <c r="I99" s="3122"/>
      <c r="J99" s="3134" t="s">
        <v>1941</v>
      </c>
      <c r="K99" s="3124"/>
      <c r="L99" s="3143" t="s">
        <v>1382</v>
      </c>
      <c r="M99" s="3124"/>
      <c r="N99" s="3143" t="s">
        <v>99</v>
      </c>
      <c r="O99" s="3124"/>
      <c r="P99" s="3143" t="s">
        <v>49</v>
      </c>
      <c r="Q99" s="3124"/>
      <c r="R99" s="3143" t="s">
        <v>50</v>
      </c>
      <c r="S99" s="3124"/>
      <c r="T99" s="3143" t="s">
        <v>51</v>
      </c>
      <c r="U99" s="3122"/>
      <c r="V99" s="3143" t="s">
        <v>52</v>
      </c>
      <c r="W99" s="3122"/>
      <c r="X99" s="3143" t="s">
        <v>53</v>
      </c>
      <c r="Y99" s="3122"/>
      <c r="Z99" s="3143" t="s">
        <v>54</v>
      </c>
      <c r="AA99" s="3122"/>
      <c r="AB99" s="3143" t="s">
        <v>55</v>
      </c>
      <c r="AC99" s="3122"/>
      <c r="AD99" s="3143" t="s">
        <v>56</v>
      </c>
      <c r="AE99" s="3122"/>
      <c r="AF99" s="3143" t="s">
        <v>57</v>
      </c>
      <c r="AG99" s="3122"/>
      <c r="AH99" s="3143" t="s">
        <v>58</v>
      </c>
      <c r="AI99" s="3122"/>
      <c r="AJ99" s="3143" t="s">
        <v>59</v>
      </c>
      <c r="AK99" s="3122"/>
      <c r="AL99" s="3143" t="s">
        <v>60</v>
      </c>
      <c r="AM99" s="3122"/>
      <c r="AN99" s="3143" t="s">
        <v>61</v>
      </c>
      <c r="AO99" s="3122"/>
      <c r="AP99" s="3143" t="s">
        <v>62</v>
      </c>
      <c r="AQ99" s="3135"/>
      <c r="AR99" s="3224" t="s">
        <v>63</v>
      </c>
      <c r="AS99" s="3282" t="s">
        <v>64</v>
      </c>
      <c r="AT99" s="3137"/>
      <c r="AU99" s="3198"/>
      <c r="AV99" s="3225"/>
      <c r="AW99" s="3180"/>
    </row>
    <row r="100" spans="1:133" ht="14.25" customHeight="1" x14ac:dyDescent="0.25">
      <c r="A100" s="3129"/>
      <c r="B100" s="1800" t="s">
        <v>1916</v>
      </c>
      <c r="C100" s="75" t="s">
        <v>1917</v>
      </c>
      <c r="D100" s="27" t="s">
        <v>1916</v>
      </c>
      <c r="E100" s="23" t="s">
        <v>1917</v>
      </c>
      <c r="F100" s="27" t="s">
        <v>1916</v>
      </c>
      <c r="G100" s="23" t="s">
        <v>1917</v>
      </c>
      <c r="H100" s="27" t="s">
        <v>1916</v>
      </c>
      <c r="I100" s="75" t="s">
        <v>1917</v>
      </c>
      <c r="J100" s="1800" t="s">
        <v>1916</v>
      </c>
      <c r="K100" s="23" t="s">
        <v>1917</v>
      </c>
      <c r="L100" s="27" t="s">
        <v>1916</v>
      </c>
      <c r="M100" s="23" t="s">
        <v>1917</v>
      </c>
      <c r="N100" s="27" t="s">
        <v>1916</v>
      </c>
      <c r="O100" s="23" t="s">
        <v>1917</v>
      </c>
      <c r="P100" s="27" t="s">
        <v>1916</v>
      </c>
      <c r="Q100" s="23" t="s">
        <v>1917</v>
      </c>
      <c r="R100" s="27" t="s">
        <v>1916</v>
      </c>
      <c r="S100" s="23" t="s">
        <v>1917</v>
      </c>
      <c r="T100" s="27" t="s">
        <v>1916</v>
      </c>
      <c r="U100" s="23" t="s">
        <v>1917</v>
      </c>
      <c r="V100" s="27" t="s">
        <v>1916</v>
      </c>
      <c r="W100" s="23" t="s">
        <v>1917</v>
      </c>
      <c r="X100" s="27" t="s">
        <v>1916</v>
      </c>
      <c r="Y100" s="23" t="s">
        <v>1917</v>
      </c>
      <c r="Z100" s="27" t="s">
        <v>1916</v>
      </c>
      <c r="AA100" s="23" t="s">
        <v>1917</v>
      </c>
      <c r="AB100" s="27" t="s">
        <v>1916</v>
      </c>
      <c r="AC100" s="23" t="s">
        <v>1917</v>
      </c>
      <c r="AD100" s="27" t="s">
        <v>1916</v>
      </c>
      <c r="AE100" s="23" t="s">
        <v>1917</v>
      </c>
      <c r="AF100" s="27" t="s">
        <v>1916</v>
      </c>
      <c r="AG100" s="23" t="s">
        <v>1917</v>
      </c>
      <c r="AH100" s="27" t="s">
        <v>1916</v>
      </c>
      <c r="AI100" s="23" t="s">
        <v>1917</v>
      </c>
      <c r="AJ100" s="27" t="s">
        <v>1916</v>
      </c>
      <c r="AK100" s="23" t="s">
        <v>1917</v>
      </c>
      <c r="AL100" s="27" t="s">
        <v>1916</v>
      </c>
      <c r="AM100" s="23" t="s">
        <v>1917</v>
      </c>
      <c r="AN100" s="27" t="s">
        <v>1916</v>
      </c>
      <c r="AO100" s="23" t="s">
        <v>1917</v>
      </c>
      <c r="AP100" s="27" t="s">
        <v>1916</v>
      </c>
      <c r="AQ100" s="25" t="s">
        <v>1917</v>
      </c>
      <c r="AR100" s="3253"/>
      <c r="AS100" s="3283"/>
      <c r="AT100" s="2654" t="s">
        <v>473</v>
      </c>
      <c r="AU100" s="2324" t="s">
        <v>474</v>
      </c>
      <c r="AV100" s="3253"/>
      <c r="AW100" s="3140"/>
    </row>
    <row r="101" spans="1:133" ht="14.25" customHeight="1" x14ac:dyDescent="0.25">
      <c r="A101" s="160" t="s">
        <v>1918</v>
      </c>
      <c r="B101" s="376">
        <f t="shared" ref="B101:C101" si="600">+N101+P101+R101+T101+V101+X101+Z101+AB101+AD101+AF101+AH101+AJ101+AL101+AN101+AP101</f>
        <v>0</v>
      </c>
      <c r="C101" s="171">
        <f t="shared" si="600"/>
        <v>0</v>
      </c>
      <c r="D101" s="1828"/>
      <c r="E101" s="69"/>
      <c r="F101" s="85"/>
      <c r="G101" s="69"/>
      <c r="H101" s="85"/>
      <c r="I101" s="69"/>
      <c r="J101" s="85"/>
      <c r="K101" s="69"/>
      <c r="L101" s="85"/>
      <c r="M101" s="86"/>
      <c r="N101" s="1823"/>
      <c r="O101" s="67"/>
      <c r="P101" s="66"/>
      <c r="Q101" s="67"/>
      <c r="R101" s="66"/>
      <c r="S101" s="67"/>
      <c r="T101" s="66"/>
      <c r="U101" s="67"/>
      <c r="V101" s="66"/>
      <c r="W101" s="67"/>
      <c r="X101" s="66"/>
      <c r="Y101" s="67"/>
      <c r="Z101" s="66"/>
      <c r="AA101" s="67"/>
      <c r="AB101" s="66"/>
      <c r="AC101" s="67"/>
      <c r="AD101" s="66"/>
      <c r="AE101" s="67"/>
      <c r="AF101" s="66"/>
      <c r="AG101" s="67"/>
      <c r="AH101" s="66"/>
      <c r="AI101" s="67"/>
      <c r="AJ101" s="66"/>
      <c r="AK101" s="67"/>
      <c r="AL101" s="66"/>
      <c r="AM101" s="67"/>
      <c r="AN101" s="66"/>
      <c r="AO101" s="67"/>
      <c r="AP101" s="66"/>
      <c r="AQ101" s="68"/>
      <c r="AR101" s="2027"/>
      <c r="AS101" s="68"/>
      <c r="AT101" s="88"/>
      <c r="AU101" s="68"/>
      <c r="AV101" s="1823"/>
      <c r="AW101" s="87"/>
      <c r="AX101" s="1754" t="str">
        <f t="shared" ref="AX101:AX108" si="601">$CA101&amp;CB101&amp;CC101&amp;$CD101&amp;CJ101&amp;CK101&amp;CL101&amp;CM101&amp;CN101&amp;CO101&amp;CP101&amp;CQ101&amp;CR101&amp;CS101&amp;CT101&amp;CU101&amp;CV101&amp;CW101&amp;CX101</f>
        <v/>
      </c>
      <c r="CA101" s="1755" t="str">
        <f t="shared" ref="CA101:CA105" si="602">IF(B101&lt;&gt;(AS101)," * La suma de las columnas "&amp;AR$10&amp;""&amp;" DEBE SER IGUAL a los Exámenes Procesados. ","")</f>
        <v/>
      </c>
      <c r="CB101" s="1755" t="str">
        <f t="shared" ref="CB101:CB118" si="603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755" t="str">
        <f t="shared" ref="CC101:CD101" si="604">IF(AND($B101&gt;0,AV101=""),"* No olvide ingresar la columna "&amp;AV$10&amp;""&amp;" *(Digite CERO si no tiene). ",IF(AV101&gt;$B101," *El Número de "&amp;AV$10&amp;""&amp;" no puede superar el Total Procesados. ",""))</f>
        <v/>
      </c>
      <c r="CD101" s="1755" t="str">
        <f t="shared" si="604"/>
        <v/>
      </c>
      <c r="CE101" s="1756"/>
      <c r="CF101" s="1756"/>
      <c r="CG101" s="1756"/>
      <c r="CH101" s="1756"/>
      <c r="CI101" s="1756"/>
      <c r="CJ101" s="1755" t="str">
        <f t="shared" ref="CJ101:CJ109" si="605">IF(N101&lt;O101,CONCATENATE("* El total de Procesados debe ser mayor o igual al total de Reactivos en el grupo de edad ",$N$11),"")</f>
        <v/>
      </c>
      <c r="CK101" s="1755" t="str">
        <f t="shared" ref="CK101:CK109" si="606">IF(P101&lt;Q101,CONCATENATE("* El total de Procesados debe ser mayor o igual al total de Reactivos en el grupo de edad ",$P$11),"")</f>
        <v/>
      </c>
      <c r="CL101" s="1755" t="str">
        <f t="shared" ref="CL101:CL109" si="607">IF(R101&lt;S101,CONCATENATE("* El total de Procesados debe ser mayor o igual al total de Reactivos en el grupo de edad ",$R$11),"")</f>
        <v/>
      </c>
      <c r="CM101" s="1755" t="str">
        <f t="shared" ref="CM101:CM109" si="608">IF($T101&lt;$U101,CONCATENATE("* El total de Procesados debe ser mayor o igual al total de Reactivos en el grupo de edad ",$T$11),"")</f>
        <v/>
      </c>
      <c r="CN101" s="1755" t="str">
        <f t="shared" ref="CN101:CN109" si="609">IF(V101&lt;W101,CONCATENATE("* El total de Procesados debe ser mayor o igual al total de Reactivos en el grupo de edad ",$V$11),"")</f>
        <v/>
      </c>
      <c r="CO101" s="1755" t="str">
        <f t="shared" ref="CO101:CO109" si="610">IF(X101&lt;Y101,CONCATENATE("* El total de Procesados debe ser mayor o igual al total de Reactivos en el grupo de edad ",$X$11),"")</f>
        <v/>
      </c>
      <c r="CP101" s="1755" t="str">
        <f t="shared" ref="CP101:CP109" si="611">IF(Z101&lt;AA101,CONCATENATE("* El total de Procesados debe ser mayor o igual al total de Reactivos en el grupo de edad ",$Z$11),"")</f>
        <v/>
      </c>
      <c r="CQ101" s="1755" t="str">
        <f t="shared" ref="CQ101:CQ109" si="612">IF(AB101&lt;AC101,CONCATENATE("* El total de Procesados debe ser mayor o igual al total de Reactivos en el grupo de edad ",$AB$11),"")</f>
        <v/>
      </c>
      <c r="CR101" s="1755" t="str">
        <f t="shared" ref="CR101:CR109" si="613">IF(AD101&lt;AE101,CONCATENATE("* El total de Procesados debe ser mayor o igual al total de Reactivos en el grupo de edad ",$AD$11),"")</f>
        <v/>
      </c>
      <c r="CS101" s="1755" t="str">
        <f t="shared" ref="CS101:CS109" si="614">IF(AF101&lt;AG101,CONCATENATE("* El total de Procesados debe ser mayor o igual al total de Reactivos en el grupo de edad ",$AF$11),"")</f>
        <v/>
      </c>
      <c r="CT101" s="1755" t="str">
        <f t="shared" ref="CT101:CT109" si="615">IF(AH101&lt;AI101,CONCATENATE("* El total de Procesados debe ser mayor o igual al total de Reactivos en el grupo de edad ",$AH$11),"")</f>
        <v/>
      </c>
      <c r="CU101" s="1755" t="str">
        <f t="shared" ref="CU101:CU109" si="616">IF(AJ101&lt;AK101,CONCATENATE("* El total de Procesados debe ser mayor o igual al total de Reactivos en el grupo de edad ",$AJ$11),"")</f>
        <v/>
      </c>
      <c r="CV101" s="1755" t="str">
        <f t="shared" ref="CV101:CV109" si="617">IF(AL101&lt;AM101,CONCATENATE("* El total de Procesados debe ser mayor o igual al total de Reactivos en el grupo de edad ",$AL$11),"")</f>
        <v/>
      </c>
      <c r="CW101" s="1755" t="str">
        <f t="shared" ref="CW101:CW109" si="618">IF(AN101&lt;AO101,CONCATENATE("* El total de Procesados debe ser mayor o igual al total de Reactivos en el grupo de edad ",$AN$11),"")</f>
        <v/>
      </c>
      <c r="CX101" s="1755" t="str">
        <f t="shared" ref="CX101:CX109" si="619">IF(AP101&lt;AQ101,CONCATENATE("* El total de Procesados debe ser mayor o igual al total de Reactivos en el grupo de edad ",$AP$11),"")</f>
        <v/>
      </c>
      <c r="DE101" s="63"/>
      <c r="DF101" s="2658">
        <f t="shared" ref="DF101:DF105" si="620">IF(B101&lt;&gt;(AS101),1,0)</f>
        <v>0</v>
      </c>
      <c r="DG101" s="2655">
        <f t="shared" ref="DG101:DG118" si="621">IF(AND($B101&gt;0,AND(AT101="",AU101="")),1,IF((AT101+AU101)&gt;$B101,1,0))</f>
        <v>0</v>
      </c>
      <c r="DH101" s="2655">
        <f t="shared" ref="DH101:DI101" si="622">IF(AND($B101&gt;0,AV101=""),1,IF(AV101&gt;$B101,1,0))</f>
        <v>0</v>
      </c>
      <c r="DI101" s="2655">
        <f t="shared" si="622"/>
        <v>0</v>
      </c>
      <c r="DJ101" s="1756"/>
      <c r="DK101" s="1756"/>
      <c r="DL101" s="1756"/>
      <c r="DM101" s="1756"/>
      <c r="DN101" s="1756"/>
      <c r="DO101" s="2655">
        <f t="shared" ref="DO101:DO109" si="623">IF(N101&lt;O101,1,0)</f>
        <v>0</v>
      </c>
      <c r="DP101" s="2655">
        <f t="shared" ref="DP101:DP109" si="624">IF(P101&lt;Q101,1,0)</f>
        <v>0</v>
      </c>
      <c r="DQ101" s="2655">
        <f t="shared" ref="DQ101:DQ109" si="625">IF(R101&lt;S101,1,0)</f>
        <v>0</v>
      </c>
      <c r="DR101" s="2655">
        <f t="shared" ref="DR101:DR109" si="626">IF($T101&lt;$U101,1,0)</f>
        <v>0</v>
      </c>
      <c r="DS101" s="2655">
        <f t="shared" ref="DS101:DS109" si="627">IF(V101&lt;W101,1,0)</f>
        <v>0</v>
      </c>
      <c r="DT101" s="2655">
        <f t="shared" ref="DT101:DT109" si="628">IF(X101&lt;Y101,1,0)</f>
        <v>0</v>
      </c>
      <c r="DU101" s="2655">
        <f t="shared" ref="DU101:DU109" si="629">IF(Z101&lt;AA101,1,0)</f>
        <v>0</v>
      </c>
      <c r="DV101" s="2655">
        <f t="shared" ref="DV101:DV109" si="630">IF(AB101&lt;AC101,1,0)</f>
        <v>0</v>
      </c>
      <c r="DW101" s="2655">
        <f t="shared" ref="DW101:DW109" si="631">IF(AD101&lt;AE101,1,0)</f>
        <v>0</v>
      </c>
      <c r="DX101" s="2655">
        <f t="shared" ref="DX101:DX109" si="632">IF(AF101&lt;AG101,1,0)</f>
        <v>0</v>
      </c>
      <c r="DY101" s="2655">
        <f t="shared" ref="DY101:DY109" si="633">IF(AH101&lt;AI101,1,0)</f>
        <v>0</v>
      </c>
      <c r="DZ101" s="2655">
        <f t="shared" ref="DZ101:DZ109" si="634">IF(AJ101&lt;AK101,1,0)</f>
        <v>0</v>
      </c>
      <c r="EA101" s="2655">
        <f t="shared" ref="EA101:EA109" si="635">IF(AL101&lt;AM101,1,0)</f>
        <v>0</v>
      </c>
      <c r="EB101" s="2655">
        <f t="shared" ref="EB101:EB109" si="636">IF(AN101&lt;AO101,1,0)</f>
        <v>0</v>
      </c>
      <c r="EC101" s="2655">
        <f t="shared" ref="EC101:EC109" si="637">IF(AP101&lt;AQ101,1,0)</f>
        <v>0</v>
      </c>
    </row>
    <row r="102" spans="1:133" ht="14.25" customHeight="1" x14ac:dyDescent="0.25">
      <c r="A102" s="154" t="s">
        <v>1919</v>
      </c>
      <c r="B102" s="354">
        <f t="shared" ref="B102:C102" si="638">+N102+P102+R102+T102+V102+X102+Z102+AB102+AD102+AF102+AH102+AJ102+AL102+AN102+AP102</f>
        <v>0</v>
      </c>
      <c r="C102" s="186">
        <f t="shared" si="638"/>
        <v>0</v>
      </c>
      <c r="D102" s="1828"/>
      <c r="E102" s="69"/>
      <c r="F102" s="85"/>
      <c r="G102" s="69"/>
      <c r="H102" s="85"/>
      <c r="I102" s="69"/>
      <c r="J102" s="85"/>
      <c r="K102" s="69"/>
      <c r="L102" s="85"/>
      <c r="M102" s="86"/>
      <c r="N102" s="1823"/>
      <c r="O102" s="67"/>
      <c r="P102" s="66"/>
      <c r="Q102" s="67"/>
      <c r="R102" s="66"/>
      <c r="S102" s="67"/>
      <c r="T102" s="66"/>
      <c r="U102" s="67"/>
      <c r="V102" s="66"/>
      <c r="W102" s="67"/>
      <c r="X102" s="66"/>
      <c r="Y102" s="67"/>
      <c r="Z102" s="66"/>
      <c r="AA102" s="67"/>
      <c r="AB102" s="66"/>
      <c r="AC102" s="67"/>
      <c r="AD102" s="66"/>
      <c r="AE102" s="67"/>
      <c r="AF102" s="66"/>
      <c r="AG102" s="67"/>
      <c r="AH102" s="66"/>
      <c r="AI102" s="67"/>
      <c r="AJ102" s="66"/>
      <c r="AK102" s="67"/>
      <c r="AL102" s="66"/>
      <c r="AM102" s="67"/>
      <c r="AN102" s="66"/>
      <c r="AO102" s="67"/>
      <c r="AP102" s="66"/>
      <c r="AQ102" s="68"/>
      <c r="AR102" s="2027"/>
      <c r="AS102" s="68"/>
      <c r="AT102" s="88"/>
      <c r="AU102" s="68"/>
      <c r="AV102" s="1823"/>
      <c r="AW102" s="87"/>
      <c r="AX102" s="1754" t="str">
        <f t="shared" si="601"/>
        <v/>
      </c>
      <c r="CA102" s="1755" t="str">
        <f t="shared" si="602"/>
        <v/>
      </c>
      <c r="CB102" s="1755" t="str">
        <f t="shared" si="603"/>
        <v/>
      </c>
      <c r="CC102" s="1755" t="str">
        <f t="shared" ref="CC102:CD102" si="639">IF(AND($B102&gt;0,AV102=""),"* No olvide ingresar la columna "&amp;AV$10&amp;""&amp;" *(Digite CERO si no tiene). ",IF(AV102&gt;$B102," *El Número de "&amp;AV$10&amp;""&amp;" no puede superar el Total Procesados. ",""))</f>
        <v/>
      </c>
      <c r="CD102" s="1755" t="str">
        <f t="shared" si="639"/>
        <v/>
      </c>
      <c r="CE102" s="1756"/>
      <c r="CF102" s="1756"/>
      <c r="CG102" s="1756"/>
      <c r="CH102" s="1756"/>
      <c r="CI102" s="1756"/>
      <c r="CJ102" s="1755" t="str">
        <f t="shared" si="605"/>
        <v/>
      </c>
      <c r="CK102" s="1755" t="str">
        <f t="shared" si="606"/>
        <v/>
      </c>
      <c r="CL102" s="1755" t="str">
        <f t="shared" si="607"/>
        <v/>
      </c>
      <c r="CM102" s="1755" t="str">
        <f t="shared" si="608"/>
        <v/>
      </c>
      <c r="CN102" s="1755" t="str">
        <f t="shared" si="609"/>
        <v/>
      </c>
      <c r="CO102" s="1755" t="str">
        <f t="shared" si="610"/>
        <v/>
      </c>
      <c r="CP102" s="1755" t="str">
        <f t="shared" si="611"/>
        <v/>
      </c>
      <c r="CQ102" s="1755" t="str">
        <f t="shared" si="612"/>
        <v/>
      </c>
      <c r="CR102" s="1755" t="str">
        <f t="shared" si="613"/>
        <v/>
      </c>
      <c r="CS102" s="1755" t="str">
        <f t="shared" si="614"/>
        <v/>
      </c>
      <c r="CT102" s="1755" t="str">
        <f t="shared" si="615"/>
        <v/>
      </c>
      <c r="CU102" s="1755" t="str">
        <f t="shared" si="616"/>
        <v/>
      </c>
      <c r="CV102" s="1755" t="str">
        <f t="shared" si="617"/>
        <v/>
      </c>
      <c r="CW102" s="1755" t="str">
        <f t="shared" si="618"/>
        <v/>
      </c>
      <c r="CX102" s="1755" t="str">
        <f t="shared" si="619"/>
        <v/>
      </c>
      <c r="DE102" s="63"/>
      <c r="DF102" s="2658">
        <f t="shared" si="620"/>
        <v>0</v>
      </c>
      <c r="DG102" s="2655">
        <f t="shared" si="621"/>
        <v>0</v>
      </c>
      <c r="DH102" s="2655">
        <f t="shared" ref="DH102:DI102" si="640">IF(AND($B102&gt;0,AV102=""),1,IF(AV102&gt;$B102,1,0))</f>
        <v>0</v>
      </c>
      <c r="DI102" s="2655">
        <f t="shared" si="640"/>
        <v>0</v>
      </c>
      <c r="DJ102" s="1756"/>
      <c r="DK102" s="1756"/>
      <c r="DL102" s="1756"/>
      <c r="DM102" s="1756"/>
      <c r="DN102" s="1756"/>
      <c r="DO102" s="2655">
        <f t="shared" si="623"/>
        <v>0</v>
      </c>
      <c r="DP102" s="2655">
        <f t="shared" si="624"/>
        <v>0</v>
      </c>
      <c r="DQ102" s="2655">
        <f t="shared" si="625"/>
        <v>0</v>
      </c>
      <c r="DR102" s="2655">
        <f t="shared" si="626"/>
        <v>0</v>
      </c>
      <c r="DS102" s="2655">
        <f t="shared" si="627"/>
        <v>0</v>
      </c>
      <c r="DT102" s="2655">
        <f t="shared" si="628"/>
        <v>0</v>
      </c>
      <c r="DU102" s="2655">
        <f t="shared" si="629"/>
        <v>0</v>
      </c>
      <c r="DV102" s="2655">
        <f t="shared" si="630"/>
        <v>0</v>
      </c>
      <c r="DW102" s="2655">
        <f t="shared" si="631"/>
        <v>0</v>
      </c>
      <c r="DX102" s="2655">
        <f t="shared" si="632"/>
        <v>0</v>
      </c>
      <c r="DY102" s="2655">
        <f t="shared" si="633"/>
        <v>0</v>
      </c>
      <c r="DZ102" s="2655">
        <f t="shared" si="634"/>
        <v>0</v>
      </c>
      <c r="EA102" s="2655">
        <f t="shared" si="635"/>
        <v>0</v>
      </c>
      <c r="EB102" s="2655">
        <f t="shared" si="636"/>
        <v>0</v>
      </c>
      <c r="EC102" s="2655">
        <f t="shared" si="637"/>
        <v>0</v>
      </c>
    </row>
    <row r="103" spans="1:133" ht="14.25" customHeight="1" x14ac:dyDescent="0.25">
      <c r="A103" s="154" t="s">
        <v>1920</v>
      </c>
      <c r="B103" s="354">
        <f t="shared" ref="B103:C103" si="641">+N103+P103+R103+T103+V103+X103+Z103+AB103+AD103+AF103+AH103+AJ103+AL103+AN103+AP103</f>
        <v>0</v>
      </c>
      <c r="C103" s="186">
        <f t="shared" si="641"/>
        <v>0</v>
      </c>
      <c r="D103" s="1828"/>
      <c r="E103" s="69"/>
      <c r="F103" s="85"/>
      <c r="G103" s="69"/>
      <c r="H103" s="85"/>
      <c r="I103" s="69"/>
      <c r="J103" s="85"/>
      <c r="K103" s="69"/>
      <c r="L103" s="85"/>
      <c r="M103" s="86"/>
      <c r="N103" s="1823"/>
      <c r="O103" s="67"/>
      <c r="P103" s="66"/>
      <c r="Q103" s="67"/>
      <c r="R103" s="66"/>
      <c r="S103" s="67"/>
      <c r="T103" s="66"/>
      <c r="U103" s="67"/>
      <c r="V103" s="66"/>
      <c r="W103" s="67"/>
      <c r="X103" s="66"/>
      <c r="Y103" s="67"/>
      <c r="Z103" s="66"/>
      <c r="AA103" s="67"/>
      <c r="AB103" s="66"/>
      <c r="AC103" s="67"/>
      <c r="AD103" s="66"/>
      <c r="AE103" s="67"/>
      <c r="AF103" s="66"/>
      <c r="AG103" s="67"/>
      <c r="AH103" s="66"/>
      <c r="AI103" s="67"/>
      <c r="AJ103" s="66"/>
      <c r="AK103" s="67"/>
      <c r="AL103" s="66"/>
      <c r="AM103" s="67"/>
      <c r="AN103" s="66"/>
      <c r="AO103" s="67"/>
      <c r="AP103" s="66"/>
      <c r="AQ103" s="68"/>
      <c r="AR103" s="2027"/>
      <c r="AS103" s="68"/>
      <c r="AT103" s="88"/>
      <c r="AU103" s="68"/>
      <c r="AV103" s="1823"/>
      <c r="AW103" s="87"/>
      <c r="AX103" s="1754" t="str">
        <f t="shared" si="601"/>
        <v/>
      </c>
      <c r="CA103" s="1755" t="str">
        <f t="shared" si="602"/>
        <v/>
      </c>
      <c r="CB103" s="1755" t="str">
        <f t="shared" si="603"/>
        <v/>
      </c>
      <c r="CC103" s="1755" t="str">
        <f t="shared" ref="CC103:CD103" si="642">IF(AND($B103&gt;0,AV103=""),"* No olvide ingresar la columna "&amp;AV$10&amp;""&amp;" *(Digite CERO si no tiene). ",IF(AV103&gt;$B103," *El Número de "&amp;AV$10&amp;""&amp;" no puede superar el Total Procesados. ",""))</f>
        <v/>
      </c>
      <c r="CD103" s="1755" t="str">
        <f t="shared" si="642"/>
        <v/>
      </c>
      <c r="CE103" s="1756"/>
      <c r="CF103" s="1756"/>
      <c r="CG103" s="1756"/>
      <c r="CH103" s="1756"/>
      <c r="CI103" s="1756"/>
      <c r="CJ103" s="1755" t="str">
        <f t="shared" si="605"/>
        <v/>
      </c>
      <c r="CK103" s="1755" t="str">
        <f t="shared" si="606"/>
        <v/>
      </c>
      <c r="CL103" s="1755" t="str">
        <f t="shared" si="607"/>
        <v/>
      </c>
      <c r="CM103" s="1755" t="str">
        <f t="shared" si="608"/>
        <v/>
      </c>
      <c r="CN103" s="1755" t="str">
        <f t="shared" si="609"/>
        <v/>
      </c>
      <c r="CO103" s="1755" t="str">
        <f t="shared" si="610"/>
        <v/>
      </c>
      <c r="CP103" s="1755" t="str">
        <f t="shared" si="611"/>
        <v/>
      </c>
      <c r="CQ103" s="1755" t="str">
        <f t="shared" si="612"/>
        <v/>
      </c>
      <c r="CR103" s="1755" t="str">
        <f t="shared" si="613"/>
        <v/>
      </c>
      <c r="CS103" s="1755" t="str">
        <f t="shared" si="614"/>
        <v/>
      </c>
      <c r="CT103" s="1755" t="str">
        <f t="shared" si="615"/>
        <v/>
      </c>
      <c r="CU103" s="1755" t="str">
        <f t="shared" si="616"/>
        <v/>
      </c>
      <c r="CV103" s="1755" t="str">
        <f t="shared" si="617"/>
        <v/>
      </c>
      <c r="CW103" s="1755" t="str">
        <f t="shared" si="618"/>
        <v/>
      </c>
      <c r="CX103" s="1755" t="str">
        <f t="shared" si="619"/>
        <v/>
      </c>
      <c r="DE103" s="63"/>
      <c r="DF103" s="2658">
        <f t="shared" si="620"/>
        <v>0</v>
      </c>
      <c r="DG103" s="2655">
        <f t="shared" si="621"/>
        <v>0</v>
      </c>
      <c r="DH103" s="2655">
        <f t="shared" ref="DH103:DI103" si="643">IF(AND($B103&gt;0,AV103=""),1,IF(AV103&gt;$B103,1,0))</f>
        <v>0</v>
      </c>
      <c r="DI103" s="2655">
        <f t="shared" si="643"/>
        <v>0</v>
      </c>
      <c r="DJ103" s="1756"/>
      <c r="DK103" s="1756"/>
      <c r="DL103" s="1756"/>
      <c r="DM103" s="1756"/>
      <c r="DN103" s="1756"/>
      <c r="DO103" s="2655">
        <f t="shared" si="623"/>
        <v>0</v>
      </c>
      <c r="DP103" s="2655">
        <f t="shared" si="624"/>
        <v>0</v>
      </c>
      <c r="DQ103" s="2655">
        <f t="shared" si="625"/>
        <v>0</v>
      </c>
      <c r="DR103" s="2655">
        <f t="shared" si="626"/>
        <v>0</v>
      </c>
      <c r="DS103" s="2655">
        <f t="shared" si="627"/>
        <v>0</v>
      </c>
      <c r="DT103" s="2655">
        <f t="shared" si="628"/>
        <v>0</v>
      </c>
      <c r="DU103" s="2655">
        <f t="shared" si="629"/>
        <v>0</v>
      </c>
      <c r="DV103" s="2655">
        <f t="shared" si="630"/>
        <v>0</v>
      </c>
      <c r="DW103" s="2655">
        <f t="shared" si="631"/>
        <v>0</v>
      </c>
      <c r="DX103" s="2655">
        <f t="shared" si="632"/>
        <v>0</v>
      </c>
      <c r="DY103" s="2655">
        <f t="shared" si="633"/>
        <v>0</v>
      </c>
      <c r="DZ103" s="2655">
        <f t="shared" si="634"/>
        <v>0</v>
      </c>
      <c r="EA103" s="2655">
        <f t="shared" si="635"/>
        <v>0</v>
      </c>
      <c r="EB103" s="2655">
        <f t="shared" si="636"/>
        <v>0</v>
      </c>
      <c r="EC103" s="2655">
        <f t="shared" si="637"/>
        <v>0</v>
      </c>
    </row>
    <row r="104" spans="1:133" ht="14.25" customHeight="1" x14ac:dyDescent="0.25">
      <c r="A104" s="154" t="s">
        <v>1921</v>
      </c>
      <c r="B104" s="354">
        <f t="shared" ref="B104:C104" si="644">+N104+P104+R104+T104+V104+X104+Z104+AB104+AD104+AF104+AH104+AJ104+AL104+AN104+AP104</f>
        <v>0</v>
      </c>
      <c r="C104" s="186">
        <f t="shared" si="644"/>
        <v>0</v>
      </c>
      <c r="D104" s="1828"/>
      <c r="E104" s="69"/>
      <c r="F104" s="85"/>
      <c r="G104" s="69"/>
      <c r="H104" s="85"/>
      <c r="I104" s="69"/>
      <c r="J104" s="85"/>
      <c r="K104" s="69"/>
      <c r="L104" s="85"/>
      <c r="M104" s="86"/>
      <c r="N104" s="1823"/>
      <c r="O104" s="67"/>
      <c r="P104" s="66"/>
      <c r="Q104" s="67"/>
      <c r="R104" s="66"/>
      <c r="S104" s="67"/>
      <c r="T104" s="66"/>
      <c r="U104" s="67"/>
      <c r="V104" s="66"/>
      <c r="W104" s="67"/>
      <c r="X104" s="66"/>
      <c r="Y104" s="67"/>
      <c r="Z104" s="66"/>
      <c r="AA104" s="67"/>
      <c r="AB104" s="66"/>
      <c r="AC104" s="67"/>
      <c r="AD104" s="66"/>
      <c r="AE104" s="67"/>
      <c r="AF104" s="66"/>
      <c r="AG104" s="67"/>
      <c r="AH104" s="66"/>
      <c r="AI104" s="67"/>
      <c r="AJ104" s="66"/>
      <c r="AK104" s="67"/>
      <c r="AL104" s="66"/>
      <c r="AM104" s="67"/>
      <c r="AN104" s="66"/>
      <c r="AO104" s="67"/>
      <c r="AP104" s="66"/>
      <c r="AQ104" s="68"/>
      <c r="AR104" s="2027"/>
      <c r="AS104" s="68"/>
      <c r="AT104" s="88"/>
      <c r="AU104" s="68"/>
      <c r="AV104" s="1823"/>
      <c r="AW104" s="87"/>
      <c r="AX104" s="1754" t="str">
        <f t="shared" si="601"/>
        <v/>
      </c>
      <c r="CA104" s="1755" t="str">
        <f t="shared" si="602"/>
        <v/>
      </c>
      <c r="CB104" s="1755" t="str">
        <f t="shared" si="603"/>
        <v/>
      </c>
      <c r="CC104" s="1755" t="str">
        <f t="shared" ref="CC104:CD104" si="645">IF(AND($B104&gt;0,AV104=""),"* No olvide ingresar la columna "&amp;AV$10&amp;""&amp;" *(Digite CERO si no tiene). ",IF(AV104&gt;$B104," *El Número de "&amp;AV$10&amp;""&amp;" no puede superar el Total Procesados. ",""))</f>
        <v/>
      </c>
      <c r="CD104" s="1755" t="str">
        <f t="shared" si="645"/>
        <v/>
      </c>
      <c r="CE104" s="1756"/>
      <c r="CF104" s="1756"/>
      <c r="CG104" s="1756"/>
      <c r="CH104" s="1756"/>
      <c r="CI104" s="1756"/>
      <c r="CJ104" s="1755" t="str">
        <f t="shared" si="605"/>
        <v/>
      </c>
      <c r="CK104" s="1755" t="str">
        <f t="shared" si="606"/>
        <v/>
      </c>
      <c r="CL104" s="1755" t="str">
        <f t="shared" si="607"/>
        <v/>
      </c>
      <c r="CM104" s="1755" t="str">
        <f t="shared" si="608"/>
        <v/>
      </c>
      <c r="CN104" s="1755" t="str">
        <f t="shared" si="609"/>
        <v/>
      </c>
      <c r="CO104" s="1755" t="str">
        <f t="shared" si="610"/>
        <v/>
      </c>
      <c r="CP104" s="1755" t="str">
        <f t="shared" si="611"/>
        <v/>
      </c>
      <c r="CQ104" s="1755" t="str">
        <f t="shared" si="612"/>
        <v/>
      </c>
      <c r="CR104" s="1755" t="str">
        <f t="shared" si="613"/>
        <v/>
      </c>
      <c r="CS104" s="1755" t="str">
        <f t="shared" si="614"/>
        <v/>
      </c>
      <c r="CT104" s="1755" t="str">
        <f t="shared" si="615"/>
        <v/>
      </c>
      <c r="CU104" s="1755" t="str">
        <f t="shared" si="616"/>
        <v/>
      </c>
      <c r="CV104" s="1755" t="str">
        <f t="shared" si="617"/>
        <v/>
      </c>
      <c r="CW104" s="1755" t="str">
        <f t="shared" si="618"/>
        <v/>
      </c>
      <c r="CX104" s="1755" t="str">
        <f t="shared" si="619"/>
        <v/>
      </c>
      <c r="DE104" s="63"/>
      <c r="DF104" s="2658">
        <f t="shared" si="620"/>
        <v>0</v>
      </c>
      <c r="DG104" s="2655">
        <f t="shared" si="621"/>
        <v>0</v>
      </c>
      <c r="DH104" s="2655">
        <f t="shared" ref="DH104:DI104" si="646">IF(AND($B104&gt;0,AV104=""),1,IF(AV104&gt;$B104,1,0))</f>
        <v>0</v>
      </c>
      <c r="DI104" s="2655">
        <f t="shared" si="646"/>
        <v>0</v>
      </c>
      <c r="DJ104" s="1756"/>
      <c r="DK104" s="1756"/>
      <c r="DL104" s="1756"/>
      <c r="DM104" s="1756"/>
      <c r="DN104" s="1756"/>
      <c r="DO104" s="2655">
        <f t="shared" si="623"/>
        <v>0</v>
      </c>
      <c r="DP104" s="2655">
        <f t="shared" si="624"/>
        <v>0</v>
      </c>
      <c r="DQ104" s="2655">
        <f t="shared" si="625"/>
        <v>0</v>
      </c>
      <c r="DR104" s="2655">
        <f t="shared" si="626"/>
        <v>0</v>
      </c>
      <c r="DS104" s="2655">
        <f t="shared" si="627"/>
        <v>0</v>
      </c>
      <c r="DT104" s="2655">
        <f t="shared" si="628"/>
        <v>0</v>
      </c>
      <c r="DU104" s="2655">
        <f t="shared" si="629"/>
        <v>0</v>
      </c>
      <c r="DV104" s="2655">
        <f t="shared" si="630"/>
        <v>0</v>
      </c>
      <c r="DW104" s="2655">
        <f t="shared" si="631"/>
        <v>0</v>
      </c>
      <c r="DX104" s="2655">
        <f t="shared" si="632"/>
        <v>0</v>
      </c>
      <c r="DY104" s="2655">
        <f t="shared" si="633"/>
        <v>0</v>
      </c>
      <c r="DZ104" s="2655">
        <f t="shared" si="634"/>
        <v>0</v>
      </c>
      <c r="EA104" s="2655">
        <f t="shared" si="635"/>
        <v>0</v>
      </c>
      <c r="EB104" s="2655">
        <f t="shared" si="636"/>
        <v>0</v>
      </c>
      <c r="EC104" s="2655">
        <f t="shared" si="637"/>
        <v>0</v>
      </c>
    </row>
    <row r="105" spans="1:133" ht="14.25" customHeight="1" x14ac:dyDescent="0.25">
      <c r="A105" s="180" t="s">
        <v>1922</v>
      </c>
      <c r="B105" s="354">
        <f t="shared" ref="B105:C105" si="647">+N105+P105+R105+T105+V105+X105+Z105+AB105+AD105+AF105+AH105+AJ105+AL105+AN105+AP105</f>
        <v>0</v>
      </c>
      <c r="C105" s="186">
        <f t="shared" si="647"/>
        <v>0</v>
      </c>
      <c r="D105" s="1828"/>
      <c r="E105" s="69"/>
      <c r="F105" s="85"/>
      <c r="G105" s="69"/>
      <c r="H105" s="85"/>
      <c r="I105" s="69"/>
      <c r="J105" s="85"/>
      <c r="K105" s="69"/>
      <c r="L105" s="85"/>
      <c r="M105" s="86"/>
      <c r="N105" s="1823"/>
      <c r="O105" s="67"/>
      <c r="P105" s="66"/>
      <c r="Q105" s="67"/>
      <c r="R105" s="66"/>
      <c r="S105" s="67"/>
      <c r="T105" s="66"/>
      <c r="U105" s="67"/>
      <c r="V105" s="66"/>
      <c r="W105" s="67"/>
      <c r="X105" s="66"/>
      <c r="Y105" s="67"/>
      <c r="Z105" s="66"/>
      <c r="AA105" s="67"/>
      <c r="AB105" s="66"/>
      <c r="AC105" s="67"/>
      <c r="AD105" s="66"/>
      <c r="AE105" s="67"/>
      <c r="AF105" s="66"/>
      <c r="AG105" s="67"/>
      <c r="AH105" s="66"/>
      <c r="AI105" s="67"/>
      <c r="AJ105" s="66"/>
      <c r="AK105" s="67"/>
      <c r="AL105" s="66"/>
      <c r="AM105" s="67"/>
      <c r="AN105" s="66"/>
      <c r="AO105" s="67"/>
      <c r="AP105" s="66"/>
      <c r="AQ105" s="68"/>
      <c r="AR105" s="2027"/>
      <c r="AS105" s="68"/>
      <c r="AT105" s="88"/>
      <c r="AU105" s="68"/>
      <c r="AV105" s="1823"/>
      <c r="AW105" s="87"/>
      <c r="AX105" s="1754" t="str">
        <f t="shared" si="601"/>
        <v/>
      </c>
      <c r="CA105" s="1755" t="str">
        <f t="shared" si="602"/>
        <v/>
      </c>
      <c r="CB105" s="1755" t="str">
        <f t="shared" si="603"/>
        <v/>
      </c>
      <c r="CC105" s="1755" t="str">
        <f t="shared" ref="CC105:CD105" si="648">IF(AND($B105&gt;0,AV105=""),"* No olvide ingresar la columna "&amp;AV$10&amp;""&amp;" *(Digite CERO si no tiene). ",IF(AV105&gt;$B105," *El Número de "&amp;AV$10&amp;""&amp;" no puede superar el Total Procesados. ",""))</f>
        <v/>
      </c>
      <c r="CD105" s="1755" t="str">
        <f t="shared" si="648"/>
        <v/>
      </c>
      <c r="CE105" s="1756"/>
      <c r="CF105" s="1756"/>
      <c r="CG105" s="1756"/>
      <c r="CH105" s="1756"/>
      <c r="CI105" s="1756"/>
      <c r="CJ105" s="1755" t="str">
        <f t="shared" si="605"/>
        <v/>
      </c>
      <c r="CK105" s="1755" t="str">
        <f t="shared" si="606"/>
        <v/>
      </c>
      <c r="CL105" s="1755" t="str">
        <f t="shared" si="607"/>
        <v/>
      </c>
      <c r="CM105" s="1755" t="str">
        <f t="shared" si="608"/>
        <v/>
      </c>
      <c r="CN105" s="1755" t="str">
        <f t="shared" si="609"/>
        <v/>
      </c>
      <c r="CO105" s="1755" t="str">
        <f t="shared" si="610"/>
        <v/>
      </c>
      <c r="CP105" s="1755" t="str">
        <f t="shared" si="611"/>
        <v/>
      </c>
      <c r="CQ105" s="1755" t="str">
        <f t="shared" si="612"/>
        <v/>
      </c>
      <c r="CR105" s="1755" t="str">
        <f t="shared" si="613"/>
        <v/>
      </c>
      <c r="CS105" s="1755" t="str">
        <f t="shared" si="614"/>
        <v/>
      </c>
      <c r="CT105" s="1755" t="str">
        <f t="shared" si="615"/>
        <v/>
      </c>
      <c r="CU105" s="1755" t="str">
        <f t="shared" si="616"/>
        <v/>
      </c>
      <c r="CV105" s="1755" t="str">
        <f t="shared" si="617"/>
        <v/>
      </c>
      <c r="CW105" s="1755" t="str">
        <f t="shared" si="618"/>
        <v/>
      </c>
      <c r="CX105" s="1755" t="str">
        <f t="shared" si="619"/>
        <v/>
      </c>
      <c r="DE105" s="63"/>
      <c r="DF105" s="2658">
        <f t="shared" si="620"/>
        <v>0</v>
      </c>
      <c r="DG105" s="2655">
        <f t="shared" si="621"/>
        <v>0</v>
      </c>
      <c r="DH105" s="2655">
        <f t="shared" ref="DH105:DI105" si="649">IF(AND($B105&gt;0,AV105=""),1,IF(AV105&gt;$B105,1,0))</f>
        <v>0</v>
      </c>
      <c r="DI105" s="2655">
        <f t="shared" si="649"/>
        <v>0</v>
      </c>
      <c r="DJ105" s="1756"/>
      <c r="DK105" s="1756"/>
      <c r="DL105" s="1756"/>
      <c r="DM105" s="1756"/>
      <c r="DN105" s="1756"/>
      <c r="DO105" s="2655">
        <f t="shared" si="623"/>
        <v>0</v>
      </c>
      <c r="DP105" s="2655">
        <f t="shared" si="624"/>
        <v>0</v>
      </c>
      <c r="DQ105" s="2655">
        <f t="shared" si="625"/>
        <v>0</v>
      </c>
      <c r="DR105" s="2655">
        <f t="shared" si="626"/>
        <v>0</v>
      </c>
      <c r="DS105" s="2655">
        <f t="shared" si="627"/>
        <v>0</v>
      </c>
      <c r="DT105" s="2655">
        <f t="shared" si="628"/>
        <v>0</v>
      </c>
      <c r="DU105" s="2655">
        <f t="shared" si="629"/>
        <v>0</v>
      </c>
      <c r="DV105" s="2655">
        <f t="shared" si="630"/>
        <v>0</v>
      </c>
      <c r="DW105" s="2655">
        <f t="shared" si="631"/>
        <v>0</v>
      </c>
      <c r="DX105" s="2655">
        <f t="shared" si="632"/>
        <v>0</v>
      </c>
      <c r="DY105" s="2655">
        <f t="shared" si="633"/>
        <v>0</v>
      </c>
      <c r="DZ105" s="2655">
        <f t="shared" si="634"/>
        <v>0</v>
      </c>
      <c r="EA105" s="2655">
        <f t="shared" si="635"/>
        <v>0</v>
      </c>
      <c r="EB105" s="2655">
        <f t="shared" si="636"/>
        <v>0</v>
      </c>
      <c r="EC105" s="2655">
        <f t="shared" si="637"/>
        <v>0</v>
      </c>
    </row>
    <row r="106" spans="1:133" ht="14.25" customHeight="1" x14ac:dyDescent="0.25">
      <c r="A106" s="180" t="s">
        <v>1923</v>
      </c>
      <c r="B106" s="354">
        <f t="shared" ref="B106:C106" si="650">+N106+P106+R106+T106+V106+X106+Z106+AB106+AD106+AF106+AH106+AJ106+AL106+AN106+AP106</f>
        <v>0</v>
      </c>
      <c r="C106" s="186">
        <f t="shared" si="650"/>
        <v>0</v>
      </c>
      <c r="D106" s="1828"/>
      <c r="E106" s="69"/>
      <c r="F106" s="85"/>
      <c r="G106" s="69"/>
      <c r="H106" s="85"/>
      <c r="I106" s="69"/>
      <c r="J106" s="85"/>
      <c r="K106" s="69"/>
      <c r="L106" s="85"/>
      <c r="M106" s="86"/>
      <c r="N106" s="1823"/>
      <c r="O106" s="67"/>
      <c r="P106" s="66"/>
      <c r="Q106" s="67"/>
      <c r="R106" s="66"/>
      <c r="S106" s="67"/>
      <c r="T106" s="66"/>
      <c r="U106" s="67"/>
      <c r="V106" s="66"/>
      <c r="W106" s="67"/>
      <c r="X106" s="66"/>
      <c r="Y106" s="67"/>
      <c r="Z106" s="66"/>
      <c r="AA106" s="67"/>
      <c r="AB106" s="66"/>
      <c r="AC106" s="67"/>
      <c r="AD106" s="66"/>
      <c r="AE106" s="67"/>
      <c r="AF106" s="66"/>
      <c r="AG106" s="67"/>
      <c r="AH106" s="66"/>
      <c r="AI106" s="67"/>
      <c r="AJ106" s="66"/>
      <c r="AK106" s="67"/>
      <c r="AL106" s="66"/>
      <c r="AM106" s="67"/>
      <c r="AN106" s="66"/>
      <c r="AO106" s="67"/>
      <c r="AP106" s="66"/>
      <c r="AQ106" s="68"/>
      <c r="AR106" s="1823"/>
      <c r="AS106" s="68"/>
      <c r="AT106" s="88"/>
      <c r="AU106" s="68"/>
      <c r="AV106" s="1823"/>
      <c r="AW106" s="87"/>
      <c r="AX106" s="1754" t="str">
        <f t="shared" si="601"/>
        <v/>
      </c>
      <c r="CA106" s="1755" t="str">
        <f>IF(B106&lt;&gt;(AS106+AR106)," * La suma de las columnas "&amp;AR$10&amp;""&amp;" DEBE SER IGUAL a los Exámenes Procesados. ","")</f>
        <v/>
      </c>
      <c r="CB106" s="1755" t="str">
        <f t="shared" si="603"/>
        <v/>
      </c>
      <c r="CC106" s="1755" t="str">
        <f t="shared" ref="CC106:CD106" si="651">IF(AND($B106&gt;0,AV106=""),"* No olvide ingresar la columna "&amp;AV$10&amp;""&amp;" *(Digite CERO si no tiene). ",IF(AV106&gt;$B106," *El Número de "&amp;AV$10&amp;""&amp;" no puede superar el Total Procesados. ",""))</f>
        <v/>
      </c>
      <c r="CD106" s="1755" t="str">
        <f t="shared" si="651"/>
        <v/>
      </c>
      <c r="CE106" s="1756"/>
      <c r="CF106" s="1756"/>
      <c r="CG106" s="1756"/>
      <c r="CH106" s="1756"/>
      <c r="CI106" s="1756"/>
      <c r="CJ106" s="1755" t="str">
        <f t="shared" si="605"/>
        <v/>
      </c>
      <c r="CK106" s="1755" t="str">
        <f t="shared" si="606"/>
        <v/>
      </c>
      <c r="CL106" s="1755" t="str">
        <f t="shared" si="607"/>
        <v/>
      </c>
      <c r="CM106" s="1755" t="str">
        <f t="shared" si="608"/>
        <v/>
      </c>
      <c r="CN106" s="1755" t="str">
        <f t="shared" si="609"/>
        <v/>
      </c>
      <c r="CO106" s="1755" t="str">
        <f t="shared" si="610"/>
        <v/>
      </c>
      <c r="CP106" s="1755" t="str">
        <f t="shared" si="611"/>
        <v/>
      </c>
      <c r="CQ106" s="1755" t="str">
        <f t="shared" si="612"/>
        <v/>
      </c>
      <c r="CR106" s="1755" t="str">
        <f t="shared" si="613"/>
        <v/>
      </c>
      <c r="CS106" s="1755" t="str">
        <f t="shared" si="614"/>
        <v/>
      </c>
      <c r="CT106" s="1755" t="str">
        <f t="shared" si="615"/>
        <v/>
      </c>
      <c r="CU106" s="1755" t="str">
        <f t="shared" si="616"/>
        <v/>
      </c>
      <c r="CV106" s="1755" t="str">
        <f t="shared" si="617"/>
        <v/>
      </c>
      <c r="CW106" s="1755" t="str">
        <f t="shared" si="618"/>
        <v/>
      </c>
      <c r="CX106" s="1755" t="str">
        <f t="shared" si="619"/>
        <v/>
      </c>
      <c r="DE106" s="63"/>
      <c r="DF106" s="2658">
        <f>IF(B106&lt;&gt;(AS106+AR106),1,0)</f>
        <v>0</v>
      </c>
      <c r="DG106" s="2655">
        <f t="shared" si="621"/>
        <v>0</v>
      </c>
      <c r="DH106" s="2655">
        <f t="shared" ref="DH106:DI106" si="652">IF(AND($B106&gt;0,AV106=""),1,IF(AV106&gt;$B106,1,0))</f>
        <v>0</v>
      </c>
      <c r="DI106" s="2655">
        <f t="shared" si="652"/>
        <v>0</v>
      </c>
      <c r="DJ106" s="1756"/>
      <c r="DK106" s="1756"/>
      <c r="DL106" s="1756"/>
      <c r="DM106" s="1756"/>
      <c r="DN106" s="1756"/>
      <c r="DO106" s="2655">
        <f t="shared" si="623"/>
        <v>0</v>
      </c>
      <c r="DP106" s="2655">
        <f t="shared" si="624"/>
        <v>0</v>
      </c>
      <c r="DQ106" s="2655">
        <f t="shared" si="625"/>
        <v>0</v>
      </c>
      <c r="DR106" s="2655">
        <f t="shared" si="626"/>
        <v>0</v>
      </c>
      <c r="DS106" s="2655">
        <f t="shared" si="627"/>
        <v>0</v>
      </c>
      <c r="DT106" s="2655">
        <f t="shared" si="628"/>
        <v>0</v>
      </c>
      <c r="DU106" s="2655">
        <f t="shared" si="629"/>
        <v>0</v>
      </c>
      <c r="DV106" s="2655">
        <f t="shared" si="630"/>
        <v>0</v>
      </c>
      <c r="DW106" s="2655">
        <f t="shared" si="631"/>
        <v>0</v>
      </c>
      <c r="DX106" s="2655">
        <f t="shared" si="632"/>
        <v>0</v>
      </c>
      <c r="DY106" s="2655">
        <f t="shared" si="633"/>
        <v>0</v>
      </c>
      <c r="DZ106" s="2655">
        <f t="shared" si="634"/>
        <v>0</v>
      </c>
      <c r="EA106" s="2655">
        <f t="shared" si="635"/>
        <v>0</v>
      </c>
      <c r="EB106" s="2655">
        <f t="shared" si="636"/>
        <v>0</v>
      </c>
      <c r="EC106" s="2655">
        <f t="shared" si="637"/>
        <v>0</v>
      </c>
    </row>
    <row r="107" spans="1:133" ht="14.25" customHeight="1" x14ac:dyDescent="0.25">
      <c r="A107" s="180" t="s">
        <v>1924</v>
      </c>
      <c r="B107" s="354">
        <f t="shared" ref="B107:C107" si="653">+N107+P107+R107+T107+V107+X107+Z107+AB107+AD107+AF107+AH107+AJ107+AL107+AN107+AP107</f>
        <v>0</v>
      </c>
      <c r="C107" s="186">
        <f t="shared" si="653"/>
        <v>0</v>
      </c>
      <c r="D107" s="1828"/>
      <c r="E107" s="69"/>
      <c r="F107" s="85"/>
      <c r="G107" s="69"/>
      <c r="H107" s="85"/>
      <c r="I107" s="69"/>
      <c r="J107" s="85"/>
      <c r="K107" s="69"/>
      <c r="L107" s="85"/>
      <c r="M107" s="86"/>
      <c r="N107" s="1823"/>
      <c r="O107" s="67"/>
      <c r="P107" s="66"/>
      <c r="Q107" s="67"/>
      <c r="R107" s="66"/>
      <c r="S107" s="67"/>
      <c r="T107" s="66"/>
      <c r="U107" s="67"/>
      <c r="V107" s="66"/>
      <c r="W107" s="67"/>
      <c r="X107" s="66"/>
      <c r="Y107" s="67"/>
      <c r="Z107" s="66"/>
      <c r="AA107" s="67"/>
      <c r="AB107" s="66"/>
      <c r="AC107" s="67"/>
      <c r="AD107" s="66"/>
      <c r="AE107" s="67"/>
      <c r="AF107" s="66"/>
      <c r="AG107" s="67"/>
      <c r="AH107" s="66"/>
      <c r="AI107" s="67"/>
      <c r="AJ107" s="66"/>
      <c r="AK107" s="67"/>
      <c r="AL107" s="66"/>
      <c r="AM107" s="67"/>
      <c r="AN107" s="66"/>
      <c r="AO107" s="67"/>
      <c r="AP107" s="66"/>
      <c r="AQ107" s="68"/>
      <c r="AR107" s="2027"/>
      <c r="AS107" s="68"/>
      <c r="AT107" s="88"/>
      <c r="AU107" s="68"/>
      <c r="AV107" s="1823"/>
      <c r="AW107" s="87"/>
      <c r="AX107" s="1754" t="str">
        <f t="shared" si="601"/>
        <v/>
      </c>
      <c r="CA107" s="1755" t="str">
        <f t="shared" ref="CA107:CA109" si="654">IF(B107&lt;&gt;(AS107)," * La suma de las columnas "&amp;AR$10&amp;""&amp;" DEBE SER IGUAL a los Exámenes Procesados. ","")</f>
        <v/>
      </c>
      <c r="CB107" s="1755" t="str">
        <f t="shared" si="603"/>
        <v/>
      </c>
      <c r="CC107" s="1755" t="str">
        <f t="shared" ref="CC107:CD107" si="655">IF(AND($B107&gt;0,AV107=""),"* No olvide ingresar la columna "&amp;AV$10&amp;""&amp;" *(Digite CERO si no tiene). ",IF(AV107&gt;$B107," *El Número de "&amp;AV$10&amp;""&amp;" no puede superar el Total Procesados. ",""))</f>
        <v/>
      </c>
      <c r="CD107" s="1755" t="str">
        <f t="shared" si="655"/>
        <v/>
      </c>
      <c r="CE107" s="1756"/>
      <c r="CF107" s="1756"/>
      <c r="CG107" s="1756"/>
      <c r="CH107" s="1756"/>
      <c r="CI107" s="1756"/>
      <c r="CJ107" s="1755" t="str">
        <f t="shared" si="605"/>
        <v/>
      </c>
      <c r="CK107" s="1755" t="str">
        <f t="shared" si="606"/>
        <v/>
      </c>
      <c r="CL107" s="1755" t="str">
        <f t="shared" si="607"/>
        <v/>
      </c>
      <c r="CM107" s="1755" t="str">
        <f t="shared" si="608"/>
        <v/>
      </c>
      <c r="CN107" s="1755" t="str">
        <f t="shared" si="609"/>
        <v/>
      </c>
      <c r="CO107" s="1755" t="str">
        <f t="shared" si="610"/>
        <v/>
      </c>
      <c r="CP107" s="1755" t="str">
        <f t="shared" si="611"/>
        <v/>
      </c>
      <c r="CQ107" s="1755" t="str">
        <f t="shared" si="612"/>
        <v/>
      </c>
      <c r="CR107" s="1755" t="str">
        <f t="shared" si="613"/>
        <v/>
      </c>
      <c r="CS107" s="1755" t="str">
        <f t="shared" si="614"/>
        <v/>
      </c>
      <c r="CT107" s="1755" t="str">
        <f t="shared" si="615"/>
        <v/>
      </c>
      <c r="CU107" s="1755" t="str">
        <f t="shared" si="616"/>
        <v/>
      </c>
      <c r="CV107" s="1755" t="str">
        <f t="shared" si="617"/>
        <v/>
      </c>
      <c r="CW107" s="1755" t="str">
        <f t="shared" si="618"/>
        <v/>
      </c>
      <c r="CX107" s="1755" t="str">
        <f t="shared" si="619"/>
        <v/>
      </c>
      <c r="DE107" s="63"/>
      <c r="DF107" s="2658">
        <f t="shared" ref="DF107:DF109" si="656">IF(B107&lt;&gt;(AS107),1,0)</f>
        <v>0</v>
      </c>
      <c r="DG107" s="2655">
        <f t="shared" si="621"/>
        <v>0</v>
      </c>
      <c r="DH107" s="2655">
        <f t="shared" ref="DH107:DI107" si="657">IF(AND($B107&gt;0,AV107=""),1,IF(AV107&gt;$B107,1,0))</f>
        <v>0</v>
      </c>
      <c r="DI107" s="2655">
        <f t="shared" si="657"/>
        <v>0</v>
      </c>
      <c r="DJ107" s="1756"/>
      <c r="DK107" s="1756"/>
      <c r="DL107" s="1756"/>
      <c r="DM107" s="1756"/>
      <c r="DN107" s="1756"/>
      <c r="DO107" s="2655">
        <f t="shared" si="623"/>
        <v>0</v>
      </c>
      <c r="DP107" s="2655">
        <f t="shared" si="624"/>
        <v>0</v>
      </c>
      <c r="DQ107" s="2655">
        <f t="shared" si="625"/>
        <v>0</v>
      </c>
      <c r="DR107" s="2655">
        <f t="shared" si="626"/>
        <v>0</v>
      </c>
      <c r="DS107" s="2655">
        <f t="shared" si="627"/>
        <v>0</v>
      </c>
      <c r="DT107" s="2655">
        <f t="shared" si="628"/>
        <v>0</v>
      </c>
      <c r="DU107" s="2655">
        <f t="shared" si="629"/>
        <v>0</v>
      </c>
      <c r="DV107" s="2655">
        <f t="shared" si="630"/>
        <v>0</v>
      </c>
      <c r="DW107" s="2655">
        <f t="shared" si="631"/>
        <v>0</v>
      </c>
      <c r="DX107" s="2655">
        <f t="shared" si="632"/>
        <v>0</v>
      </c>
      <c r="DY107" s="2655">
        <f t="shared" si="633"/>
        <v>0</v>
      </c>
      <c r="DZ107" s="2655">
        <f t="shared" si="634"/>
        <v>0</v>
      </c>
      <c r="EA107" s="2655">
        <f t="shared" si="635"/>
        <v>0</v>
      </c>
      <c r="EB107" s="2655">
        <f t="shared" si="636"/>
        <v>0</v>
      </c>
      <c r="EC107" s="2655">
        <f t="shared" si="637"/>
        <v>0</v>
      </c>
    </row>
    <row r="108" spans="1:133" ht="14.25" customHeight="1" x14ac:dyDescent="0.25">
      <c r="A108" s="154" t="s">
        <v>1925</v>
      </c>
      <c r="B108" s="354">
        <f t="shared" ref="B108:C108" si="658">+N108+P108+R108+T108+V108+X108+Z108+AB108+AD108+AF108+AH108+AJ108+AL108+AN108+AP108</f>
        <v>0</v>
      </c>
      <c r="C108" s="186">
        <f t="shared" si="658"/>
        <v>0</v>
      </c>
      <c r="D108" s="1828"/>
      <c r="E108" s="69"/>
      <c r="F108" s="85"/>
      <c r="G108" s="69"/>
      <c r="H108" s="85"/>
      <c r="I108" s="69"/>
      <c r="J108" s="85"/>
      <c r="K108" s="69"/>
      <c r="L108" s="85"/>
      <c r="M108" s="86"/>
      <c r="N108" s="1823"/>
      <c r="O108" s="67"/>
      <c r="P108" s="66"/>
      <c r="Q108" s="67"/>
      <c r="R108" s="66"/>
      <c r="S108" s="67"/>
      <c r="T108" s="66"/>
      <c r="U108" s="67"/>
      <c r="V108" s="66"/>
      <c r="W108" s="67"/>
      <c r="X108" s="66"/>
      <c r="Y108" s="67"/>
      <c r="Z108" s="66"/>
      <c r="AA108" s="67"/>
      <c r="AB108" s="66"/>
      <c r="AC108" s="67"/>
      <c r="AD108" s="66"/>
      <c r="AE108" s="67"/>
      <c r="AF108" s="66"/>
      <c r="AG108" s="67"/>
      <c r="AH108" s="66"/>
      <c r="AI108" s="67"/>
      <c r="AJ108" s="66"/>
      <c r="AK108" s="67"/>
      <c r="AL108" s="66"/>
      <c r="AM108" s="67"/>
      <c r="AN108" s="66"/>
      <c r="AO108" s="67"/>
      <c r="AP108" s="66"/>
      <c r="AQ108" s="68"/>
      <c r="AR108" s="2027"/>
      <c r="AS108" s="68"/>
      <c r="AT108" s="88"/>
      <c r="AU108" s="68"/>
      <c r="AV108" s="1823"/>
      <c r="AW108" s="87"/>
      <c r="AX108" s="1754" t="str">
        <f t="shared" si="601"/>
        <v/>
      </c>
      <c r="CA108" s="1755" t="str">
        <f t="shared" si="654"/>
        <v/>
      </c>
      <c r="CB108" s="1755" t="str">
        <f t="shared" si="603"/>
        <v/>
      </c>
      <c r="CC108" s="1755" t="str">
        <f t="shared" ref="CC108:CD108" si="659">IF(AND($B108&gt;0,AV108=""),"* No olvide ingresar la columna "&amp;AV$10&amp;""&amp;" *(Digite CERO si no tiene). ",IF(AV108&gt;$B108," *El Número de "&amp;AV$10&amp;""&amp;" no puede superar el Total Procesados. ",""))</f>
        <v/>
      </c>
      <c r="CD108" s="1755" t="str">
        <f t="shared" si="659"/>
        <v/>
      </c>
      <c r="CE108" s="1756"/>
      <c r="CF108" s="1756"/>
      <c r="CG108" s="1756"/>
      <c r="CH108" s="1756"/>
      <c r="CI108" s="1756"/>
      <c r="CJ108" s="1755" t="str">
        <f t="shared" si="605"/>
        <v/>
      </c>
      <c r="CK108" s="1755" t="str">
        <f t="shared" si="606"/>
        <v/>
      </c>
      <c r="CL108" s="1755" t="str">
        <f t="shared" si="607"/>
        <v/>
      </c>
      <c r="CM108" s="1755" t="str">
        <f t="shared" si="608"/>
        <v/>
      </c>
      <c r="CN108" s="1755" t="str">
        <f t="shared" si="609"/>
        <v/>
      </c>
      <c r="CO108" s="1755" t="str">
        <f t="shared" si="610"/>
        <v/>
      </c>
      <c r="CP108" s="1755" t="str">
        <f t="shared" si="611"/>
        <v/>
      </c>
      <c r="CQ108" s="1755" t="str">
        <f t="shared" si="612"/>
        <v/>
      </c>
      <c r="CR108" s="1755" t="str">
        <f t="shared" si="613"/>
        <v/>
      </c>
      <c r="CS108" s="1755" t="str">
        <f t="shared" si="614"/>
        <v/>
      </c>
      <c r="CT108" s="1755" t="str">
        <f t="shared" si="615"/>
        <v/>
      </c>
      <c r="CU108" s="1755" t="str">
        <f t="shared" si="616"/>
        <v/>
      </c>
      <c r="CV108" s="1755" t="str">
        <f t="shared" si="617"/>
        <v/>
      </c>
      <c r="CW108" s="1755" t="str">
        <f t="shared" si="618"/>
        <v/>
      </c>
      <c r="CX108" s="1755" t="str">
        <f t="shared" si="619"/>
        <v/>
      </c>
      <c r="DE108" s="63"/>
      <c r="DF108" s="2658">
        <f t="shared" si="656"/>
        <v>0</v>
      </c>
      <c r="DG108" s="2655">
        <f t="shared" si="621"/>
        <v>0</v>
      </c>
      <c r="DH108" s="2655">
        <f t="shared" ref="DH108:DI108" si="660">IF(AND($B108&gt;0,AV108=""),1,IF(AV108&gt;$B108,1,0))</f>
        <v>0</v>
      </c>
      <c r="DI108" s="2655">
        <f t="shared" si="660"/>
        <v>0</v>
      </c>
      <c r="DJ108" s="1756"/>
      <c r="DK108" s="1756"/>
      <c r="DL108" s="1756"/>
      <c r="DM108" s="1756"/>
      <c r="DN108" s="1756"/>
      <c r="DO108" s="2655">
        <f t="shared" si="623"/>
        <v>0</v>
      </c>
      <c r="DP108" s="2655">
        <f t="shared" si="624"/>
        <v>0</v>
      </c>
      <c r="DQ108" s="2655">
        <f t="shared" si="625"/>
        <v>0</v>
      </c>
      <c r="DR108" s="2655">
        <f t="shared" si="626"/>
        <v>0</v>
      </c>
      <c r="DS108" s="2655">
        <f t="shared" si="627"/>
        <v>0</v>
      </c>
      <c r="DT108" s="2655">
        <f t="shared" si="628"/>
        <v>0</v>
      </c>
      <c r="DU108" s="2655">
        <f t="shared" si="629"/>
        <v>0</v>
      </c>
      <c r="DV108" s="2655">
        <f t="shared" si="630"/>
        <v>0</v>
      </c>
      <c r="DW108" s="2655">
        <f t="shared" si="631"/>
        <v>0</v>
      </c>
      <c r="DX108" s="2655">
        <f t="shared" si="632"/>
        <v>0</v>
      </c>
      <c r="DY108" s="2655">
        <f t="shared" si="633"/>
        <v>0</v>
      </c>
      <c r="DZ108" s="2655">
        <f t="shared" si="634"/>
        <v>0</v>
      </c>
      <c r="EA108" s="2655">
        <f t="shared" si="635"/>
        <v>0</v>
      </c>
      <c r="EB108" s="2655">
        <f t="shared" si="636"/>
        <v>0</v>
      </c>
      <c r="EC108" s="2655">
        <f t="shared" si="637"/>
        <v>0</v>
      </c>
    </row>
    <row r="109" spans="1:133" ht="14.25" customHeight="1" x14ac:dyDescent="0.25">
      <c r="A109" s="154" t="s">
        <v>1926</v>
      </c>
      <c r="B109" s="354">
        <f t="shared" ref="B109:C109" si="661">+D109+F109+H109+J109+L109+N109+P109+R109+T109+V109+X109+Z109+AB109+AD109+AF109+AH109+AJ109+AL109+AN109+AP109</f>
        <v>0</v>
      </c>
      <c r="C109" s="186">
        <f t="shared" si="661"/>
        <v>0</v>
      </c>
      <c r="D109" s="1823"/>
      <c r="E109" s="67"/>
      <c r="F109" s="66"/>
      <c r="G109" s="67"/>
      <c r="H109" s="66"/>
      <c r="I109" s="87"/>
      <c r="J109" s="1823"/>
      <c r="K109" s="1823"/>
      <c r="L109" s="66"/>
      <c r="M109" s="87"/>
      <c r="N109" s="1823"/>
      <c r="O109" s="67"/>
      <c r="P109" s="66"/>
      <c r="Q109" s="67"/>
      <c r="R109" s="66"/>
      <c r="S109" s="67"/>
      <c r="T109" s="66"/>
      <c r="U109" s="67"/>
      <c r="V109" s="66"/>
      <c r="W109" s="67"/>
      <c r="X109" s="66"/>
      <c r="Y109" s="67"/>
      <c r="Z109" s="66"/>
      <c r="AA109" s="67"/>
      <c r="AB109" s="66"/>
      <c r="AC109" s="67"/>
      <c r="AD109" s="66"/>
      <c r="AE109" s="67"/>
      <c r="AF109" s="66"/>
      <c r="AG109" s="67"/>
      <c r="AH109" s="66"/>
      <c r="AI109" s="67"/>
      <c r="AJ109" s="66"/>
      <c r="AK109" s="67"/>
      <c r="AL109" s="66"/>
      <c r="AM109" s="67"/>
      <c r="AN109" s="66"/>
      <c r="AO109" s="67"/>
      <c r="AP109" s="66"/>
      <c r="AQ109" s="68"/>
      <c r="AR109" s="2027"/>
      <c r="AS109" s="68"/>
      <c r="AT109" s="88"/>
      <c r="AU109" s="68"/>
      <c r="AV109" s="1823"/>
      <c r="AW109" s="87"/>
      <c r="AX109" s="1754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755" t="str">
        <f t="shared" si="654"/>
        <v/>
      </c>
      <c r="CB109" s="1755" t="str">
        <f t="shared" si="603"/>
        <v/>
      </c>
      <c r="CC109" s="1755" t="str">
        <f t="shared" ref="CC109:CD109" si="662">IF(AND($B109&gt;0,AV109=""),"* No olvide ingresar la columna "&amp;AV$10&amp;""&amp;" *(Digite CERO si no tiene). ",IF(AV109&gt;$B109," *El Número de "&amp;AV$10&amp;""&amp;" no puede superar el Total Procesados. ",""))</f>
        <v/>
      </c>
      <c r="CD109" s="1755" t="str">
        <f t="shared" si="662"/>
        <v/>
      </c>
      <c r="CE109" s="1755" t="str">
        <f t="shared" ref="CE109:CE110" si="663">IF(D109&lt;E109,CONCATENATE("* El total de Procesados debe ser mayor o igual al total de Reactivos en el grupo de edad ",$D$11),"")</f>
        <v/>
      </c>
      <c r="CF109" s="1755" t="str">
        <f t="shared" ref="CF109:CF110" si="664">IF(F109&lt;G109,CONCATENATE("* El total de Procesados debe ser mayor o igual al total de Reactivos en el grupo de edad ",$F$11),"")</f>
        <v/>
      </c>
      <c r="CG109" s="1755" t="str">
        <f t="shared" ref="CG109:CG110" si="665">IF(H109&lt;I109,CONCATENATE("* El total de Procesados debe ser mayor o igual al total de Reactivos en el grupo de edad ",$H$11),"")</f>
        <v/>
      </c>
      <c r="CH109" s="1755" t="str">
        <f>IF(J109&lt;K109,CONCATENATE("* El total de Procesados debe ser mayor o igual al total de Reactivos en el grupo de edad ",$J$11),"")</f>
        <v/>
      </c>
      <c r="CI109" s="1755" t="str">
        <f>IF(L109&lt;M109,CONCATENATE("* El total de Procesados debe ser mayor o igual al total de Reactivos en el grupo de edad ",$L$11),"")</f>
        <v/>
      </c>
      <c r="CJ109" s="1755" t="str">
        <f t="shared" si="605"/>
        <v/>
      </c>
      <c r="CK109" s="1755" t="str">
        <f t="shared" si="606"/>
        <v/>
      </c>
      <c r="CL109" s="1755" t="str">
        <f t="shared" si="607"/>
        <v/>
      </c>
      <c r="CM109" s="1755" t="str">
        <f t="shared" si="608"/>
        <v/>
      </c>
      <c r="CN109" s="1755" t="str">
        <f t="shared" si="609"/>
        <v/>
      </c>
      <c r="CO109" s="1755" t="str">
        <f t="shared" si="610"/>
        <v/>
      </c>
      <c r="CP109" s="1755" t="str">
        <f t="shared" si="611"/>
        <v/>
      </c>
      <c r="CQ109" s="1755" t="str">
        <f t="shared" si="612"/>
        <v/>
      </c>
      <c r="CR109" s="1755" t="str">
        <f t="shared" si="613"/>
        <v/>
      </c>
      <c r="CS109" s="1755" t="str">
        <f t="shared" si="614"/>
        <v/>
      </c>
      <c r="CT109" s="1755" t="str">
        <f t="shared" si="615"/>
        <v/>
      </c>
      <c r="CU109" s="1755" t="str">
        <f t="shared" si="616"/>
        <v/>
      </c>
      <c r="CV109" s="1755" t="str">
        <f t="shared" si="617"/>
        <v/>
      </c>
      <c r="CW109" s="1755" t="str">
        <f t="shared" si="618"/>
        <v/>
      </c>
      <c r="CX109" s="1755" t="str">
        <f t="shared" si="619"/>
        <v/>
      </c>
      <c r="DE109" s="63"/>
      <c r="DF109" s="2658">
        <f t="shared" si="656"/>
        <v>0</v>
      </c>
      <c r="DG109" s="2655">
        <f t="shared" si="621"/>
        <v>0</v>
      </c>
      <c r="DH109" s="2655">
        <f t="shared" ref="DH109:DI109" si="666">IF(AND($B109&gt;0,AV109=""),1,IF(AV109&gt;$B109,1,0))</f>
        <v>0</v>
      </c>
      <c r="DI109" s="2655">
        <f t="shared" si="666"/>
        <v>0</v>
      </c>
      <c r="DJ109" s="2655">
        <f t="shared" ref="DJ109:DJ110" si="667">IF(D109&lt;E109,1,0)</f>
        <v>0</v>
      </c>
      <c r="DK109" s="2655">
        <f t="shared" ref="DK109:DK110" si="668">IF(F109&lt;G109,1,0)</f>
        <v>0</v>
      </c>
      <c r="DL109" s="2655">
        <f t="shared" ref="DL109:DL110" si="669">IF(H109&lt;I109,1,0)</f>
        <v>0</v>
      </c>
      <c r="DM109" s="2655">
        <f>IF(J109&lt;K109,1,0)</f>
        <v>0</v>
      </c>
      <c r="DN109" s="2655">
        <f>IF(L109&lt;M109,1,0)</f>
        <v>0</v>
      </c>
      <c r="DO109" s="2655">
        <f t="shared" si="623"/>
        <v>0</v>
      </c>
      <c r="DP109" s="2655">
        <f t="shared" si="624"/>
        <v>0</v>
      </c>
      <c r="DQ109" s="2655">
        <f t="shared" si="625"/>
        <v>0</v>
      </c>
      <c r="DR109" s="2655">
        <f t="shared" si="626"/>
        <v>0</v>
      </c>
      <c r="DS109" s="2655">
        <f t="shared" si="627"/>
        <v>0</v>
      </c>
      <c r="DT109" s="2655">
        <f t="shared" si="628"/>
        <v>0</v>
      </c>
      <c r="DU109" s="2655">
        <f t="shared" si="629"/>
        <v>0</v>
      </c>
      <c r="DV109" s="2655">
        <f t="shared" si="630"/>
        <v>0</v>
      </c>
      <c r="DW109" s="2655">
        <f t="shared" si="631"/>
        <v>0</v>
      </c>
      <c r="DX109" s="2655">
        <f t="shared" si="632"/>
        <v>0</v>
      </c>
      <c r="DY109" s="2655">
        <f t="shared" si="633"/>
        <v>0</v>
      </c>
      <c r="DZ109" s="2655">
        <f t="shared" si="634"/>
        <v>0</v>
      </c>
      <c r="EA109" s="2655">
        <f t="shared" si="635"/>
        <v>0</v>
      </c>
      <c r="EB109" s="2655">
        <f t="shared" si="636"/>
        <v>0</v>
      </c>
      <c r="EC109" s="2655">
        <f t="shared" si="637"/>
        <v>0</v>
      </c>
    </row>
    <row r="110" spans="1:133" ht="14.25" customHeight="1" x14ac:dyDescent="0.25">
      <c r="A110" s="180" t="s">
        <v>1927</v>
      </c>
      <c r="B110" s="354">
        <f t="shared" ref="B110:C110" si="670">+D110+F110+H110</f>
        <v>0</v>
      </c>
      <c r="C110" s="186">
        <f t="shared" si="670"/>
        <v>0</v>
      </c>
      <c r="D110" s="1823"/>
      <c r="E110" s="67"/>
      <c r="F110" s="66"/>
      <c r="G110" s="67"/>
      <c r="H110" s="66"/>
      <c r="I110" s="87"/>
      <c r="J110" s="237"/>
      <c r="K110" s="852"/>
      <c r="L110" s="237"/>
      <c r="M110" s="852"/>
      <c r="N110" s="237"/>
      <c r="O110" s="852"/>
      <c r="P110" s="237"/>
      <c r="Q110" s="852"/>
      <c r="R110" s="237"/>
      <c r="S110" s="852"/>
      <c r="T110" s="237"/>
      <c r="U110" s="852"/>
      <c r="V110" s="237"/>
      <c r="W110" s="852"/>
      <c r="X110" s="237"/>
      <c r="Y110" s="852"/>
      <c r="Z110" s="237"/>
      <c r="AA110" s="852"/>
      <c r="AB110" s="237"/>
      <c r="AC110" s="852"/>
      <c r="AD110" s="237"/>
      <c r="AE110" s="852"/>
      <c r="AF110" s="237"/>
      <c r="AG110" s="852"/>
      <c r="AH110" s="237"/>
      <c r="AI110" s="852"/>
      <c r="AJ110" s="237"/>
      <c r="AK110" s="852"/>
      <c r="AL110" s="237"/>
      <c r="AM110" s="852"/>
      <c r="AN110" s="237"/>
      <c r="AO110" s="852"/>
      <c r="AP110" s="237"/>
      <c r="AQ110" s="1072"/>
      <c r="AR110" s="1823"/>
      <c r="AS110" s="68"/>
      <c r="AT110" s="88"/>
      <c r="AU110" s="68"/>
      <c r="AV110" s="1823"/>
      <c r="AW110" s="87"/>
      <c r="AX110" s="1754" t="str">
        <f>$CA110&amp;CB110&amp;CC110&amp;$CD110&amp;CE110&amp;CF110&amp;CG110</f>
        <v/>
      </c>
      <c r="CA110" s="1755" t="str">
        <f t="shared" ref="CA110:CA118" si="671">IF(B110&lt;&gt;(AS110+AR110)," * La suma de las columnas "&amp;AR$10&amp;""&amp;" DEBE SER IGUAL a los Exámenes Procesados. ","")</f>
        <v/>
      </c>
      <c r="CB110" s="1755" t="str">
        <f t="shared" si="603"/>
        <v/>
      </c>
      <c r="CC110" s="1755" t="str">
        <f t="shared" ref="CC110:CD110" si="672">IF(AND($B110&gt;0,AV110=""),"* No olvide ingresar la columna "&amp;AV$10&amp;""&amp;" *(Digite CERO si no tiene). ",IF(AV110&gt;$B110," *El Número de "&amp;AV$10&amp;""&amp;" no puede superar el Total Procesados. ",""))</f>
        <v/>
      </c>
      <c r="CD110" s="1755" t="str">
        <f t="shared" si="672"/>
        <v/>
      </c>
      <c r="CE110" s="1755" t="str">
        <f t="shared" si="663"/>
        <v/>
      </c>
      <c r="CF110" s="1755" t="str">
        <f t="shared" si="664"/>
        <v/>
      </c>
      <c r="CG110" s="1755" t="str">
        <f t="shared" si="665"/>
        <v/>
      </c>
      <c r="CH110" s="1758"/>
      <c r="CI110" s="1758"/>
      <c r="CJ110" s="2656"/>
      <c r="CK110" s="1758"/>
      <c r="CL110" s="1758"/>
      <c r="CM110" s="1758"/>
      <c r="CN110" s="1758"/>
      <c r="CO110" s="1758"/>
      <c r="CP110" s="1758"/>
      <c r="CQ110" s="1758"/>
      <c r="CR110" s="1758"/>
      <c r="CS110" s="1758"/>
      <c r="CT110" s="1758"/>
      <c r="CU110" s="1758"/>
      <c r="CV110" s="1758"/>
      <c r="CW110" s="1758"/>
      <c r="CX110" s="1758"/>
      <c r="DE110" s="63"/>
      <c r="DF110" s="2658">
        <f t="shared" ref="DF110:DF118" si="673">IF(B110&lt;&gt;(AS110+AR110),1,0)</f>
        <v>0</v>
      </c>
      <c r="DG110" s="2655">
        <f t="shared" si="621"/>
        <v>0</v>
      </c>
      <c r="DH110" s="2655">
        <f t="shared" ref="DH110:DI110" si="674">IF(AND($B110&gt;0,AV110=""),1,IF(AV110&gt;$B110,1,0))</f>
        <v>0</v>
      </c>
      <c r="DI110" s="2655">
        <f t="shared" si="674"/>
        <v>0</v>
      </c>
      <c r="DJ110" s="2655">
        <f t="shared" si="667"/>
        <v>0</v>
      </c>
      <c r="DK110" s="2655">
        <f t="shared" si="668"/>
        <v>0</v>
      </c>
      <c r="DL110" s="2655">
        <f t="shared" si="669"/>
        <v>0</v>
      </c>
      <c r="DM110" s="1758"/>
      <c r="DN110" s="1758"/>
      <c r="DO110" s="1756"/>
      <c r="DP110" s="1756"/>
      <c r="DQ110" s="1756"/>
      <c r="DR110" s="1756"/>
      <c r="DS110" s="1756"/>
      <c r="DT110" s="1756"/>
      <c r="DU110" s="1756"/>
      <c r="DV110" s="1756"/>
      <c r="DW110" s="1756"/>
      <c r="DX110" s="1756"/>
      <c r="DY110" s="1756"/>
      <c r="DZ110" s="1756"/>
      <c r="EA110" s="1756"/>
      <c r="EB110" s="1756"/>
      <c r="EC110" s="1756"/>
    </row>
    <row r="111" spans="1:133" ht="14.25" customHeight="1" x14ac:dyDescent="0.25">
      <c r="A111" s="180" t="s">
        <v>1928</v>
      </c>
      <c r="B111" s="354">
        <f t="shared" ref="B111:C111" si="675">+P111+R111+T111+V111+X111+Z111+AB111+AD111+AF111+AH111+AJ111+AL111+AN111+AP111</f>
        <v>0</v>
      </c>
      <c r="C111" s="186">
        <f t="shared" si="675"/>
        <v>0</v>
      </c>
      <c r="D111" s="1828"/>
      <c r="E111" s="69"/>
      <c r="F111" s="85"/>
      <c r="G111" s="69"/>
      <c r="H111" s="85"/>
      <c r="I111" s="69"/>
      <c r="J111" s="85"/>
      <c r="K111" s="69"/>
      <c r="L111" s="85"/>
      <c r="M111" s="86"/>
      <c r="N111" s="1828"/>
      <c r="O111" s="69"/>
      <c r="P111" s="66"/>
      <c r="Q111" s="67"/>
      <c r="R111" s="66"/>
      <c r="S111" s="67"/>
      <c r="T111" s="66"/>
      <c r="U111" s="67"/>
      <c r="V111" s="66"/>
      <c r="W111" s="67"/>
      <c r="X111" s="66"/>
      <c r="Y111" s="67"/>
      <c r="Z111" s="66"/>
      <c r="AA111" s="67"/>
      <c r="AB111" s="66"/>
      <c r="AC111" s="67"/>
      <c r="AD111" s="66"/>
      <c r="AE111" s="67"/>
      <c r="AF111" s="66"/>
      <c r="AG111" s="67"/>
      <c r="AH111" s="66"/>
      <c r="AI111" s="67"/>
      <c r="AJ111" s="66"/>
      <c r="AK111" s="67"/>
      <c r="AL111" s="66"/>
      <c r="AM111" s="67"/>
      <c r="AN111" s="66"/>
      <c r="AO111" s="67"/>
      <c r="AP111" s="66"/>
      <c r="AQ111" s="68"/>
      <c r="AR111" s="1823"/>
      <c r="AS111" s="68"/>
      <c r="AT111" s="88"/>
      <c r="AU111" s="68"/>
      <c r="AV111" s="1823"/>
      <c r="AW111" s="87"/>
      <c r="AX111" s="1754" t="str">
        <f>$CA111&amp;CB111&amp;CC111&amp;$CD111&amp;CK111&amp;CL111&amp;CM111&amp;CN111&amp;CO111&amp;CP111&amp;CQ111&amp;CR111&amp;CS111&amp;CT111&amp;CU111&amp;CV111&amp;CW111&amp;CX111</f>
        <v/>
      </c>
      <c r="CA111" s="1755" t="str">
        <f t="shared" si="671"/>
        <v/>
      </c>
      <c r="CB111" s="1755" t="str">
        <f t="shared" si="603"/>
        <v/>
      </c>
      <c r="CC111" s="1755" t="str">
        <f t="shared" ref="CC111:CD111" si="676">IF(AND($B111&gt;0,AV111=""),"* No olvide ingresar la columna "&amp;AV$10&amp;""&amp;" *(Digite CERO si no tiene). ",IF(AV111&gt;$B111," *El Número de "&amp;AV$10&amp;""&amp;" no puede superar el Total Procesados. ",""))</f>
        <v/>
      </c>
      <c r="CD111" s="1755" t="str">
        <f t="shared" si="676"/>
        <v/>
      </c>
      <c r="CE111" s="2656"/>
      <c r="CF111" s="2656"/>
      <c r="CG111" s="1758"/>
      <c r="CH111" s="1758"/>
      <c r="CI111" s="1758"/>
      <c r="CJ111" s="2656"/>
      <c r="CK111" s="1755" t="str">
        <f t="shared" ref="CK111:CK118" si="677">IF(P111&lt;Q111,CONCATENATE("* El total de Procesados debe ser mayor o igual al total de Reactivos en el grupo de edad ",$P$11),"")</f>
        <v/>
      </c>
      <c r="CL111" s="1755" t="str">
        <f t="shared" ref="CL111:CL118" si="678">IF(R111&lt;S111,CONCATENATE("* El total de Procesados debe ser mayor o igual al total de Reactivos en el grupo de edad ",$R$11),"")</f>
        <v/>
      </c>
      <c r="CM111" s="1755" t="str">
        <f t="shared" ref="CM111:CM118" si="679">IF($T111&lt;$U111,CONCATENATE("* El total de Procesados debe ser mayor o igual al total de Reactivos en el grupo de edad ",$T$11),"")</f>
        <v/>
      </c>
      <c r="CN111" s="1755" t="str">
        <f t="shared" ref="CN111:CN118" si="680">IF(V111&lt;W111,CONCATENATE("* El total de Procesados debe ser mayor o igual al total de Reactivos en el grupo de edad ",$V$11),"")</f>
        <v/>
      </c>
      <c r="CO111" s="1755" t="str">
        <f t="shared" ref="CO111:CO118" si="681">IF(X111&lt;Y111,CONCATENATE("* El total de Procesados debe ser mayor o igual al total de Reactivos en el grupo de edad ",$X$11),"")</f>
        <v/>
      </c>
      <c r="CP111" s="1755" t="str">
        <f t="shared" ref="CP111:CP118" si="682">IF(Z111&lt;AA111,CONCATENATE("* El total de Procesados debe ser mayor o igual al total de Reactivos en el grupo de edad ",$Z$11),"")</f>
        <v/>
      </c>
      <c r="CQ111" s="1755" t="str">
        <f t="shared" ref="CQ111:CQ118" si="683">IF(AB111&lt;AC111,CONCATENATE("* El total de Procesados debe ser mayor o igual al total de Reactivos en el grupo de edad ",$AB$11),"")</f>
        <v/>
      </c>
      <c r="CR111" s="1755" t="str">
        <f t="shared" ref="CR111:CR118" si="684">IF(AD111&lt;AE111,CONCATENATE("* El total de Procesados debe ser mayor o igual al total de Reactivos en el grupo de edad ",$AD$11),"")</f>
        <v/>
      </c>
      <c r="CS111" s="1755" t="str">
        <f t="shared" ref="CS111:CS118" si="685">IF(AF111&lt;AG111,CONCATENATE("* El total de Procesados debe ser mayor o igual al total de Reactivos en el grupo de edad ",$AF$11),"")</f>
        <v/>
      </c>
      <c r="CT111" s="1755" t="str">
        <f t="shared" ref="CT111:CT118" si="686">IF(AH111&lt;AI111,CONCATENATE("* El total de Procesados debe ser mayor o igual al total de Reactivos en el grupo de edad ",$AH$11),"")</f>
        <v/>
      </c>
      <c r="CU111" s="1755" t="str">
        <f t="shared" ref="CU111:CU114" si="687">IF(AJ111&lt;AK111,CONCATENATE("* El total de Procesados debe ser mayor o igual al total de Reactivos en el grupo de edad ",$AJ$11),"")</f>
        <v/>
      </c>
      <c r="CV111" s="1755" t="str">
        <f t="shared" ref="CV111:CV114" si="688">IF(AL111&lt;AM111,CONCATENATE("* El total de Procesados debe ser mayor o igual al total de Reactivos en el grupo de edad ",$AL$11),"")</f>
        <v/>
      </c>
      <c r="CW111" s="1755" t="str">
        <f t="shared" ref="CW111:CW114" si="689">IF(AN111&lt;AO111,CONCATENATE("* El total de Procesados debe ser mayor o igual al total de Reactivos en el grupo de edad ",$AN$11),"")</f>
        <v/>
      </c>
      <c r="CX111" s="1755" t="str">
        <f t="shared" ref="CX111:CX114" si="690">IF(AP111&lt;AQ111,CONCATENATE("* El total de Procesados debe ser mayor o igual al total de Reactivos en el grupo de edad ",$AP$11),"")</f>
        <v/>
      </c>
      <c r="DE111" s="63"/>
      <c r="DF111" s="2658">
        <f t="shared" si="673"/>
        <v>0</v>
      </c>
      <c r="DG111" s="2655">
        <f t="shared" si="621"/>
        <v>0</v>
      </c>
      <c r="DH111" s="2655">
        <f t="shared" ref="DH111:DI111" si="691">IF(AND($B111&gt;0,AV111=""),1,IF(AV111&gt;$B111,1,0))</f>
        <v>0</v>
      </c>
      <c r="DI111" s="2655">
        <f t="shared" si="691"/>
        <v>0</v>
      </c>
      <c r="DJ111" s="1758"/>
      <c r="DK111" s="1758"/>
      <c r="DL111" s="1758"/>
      <c r="DM111" s="1758"/>
      <c r="DN111" s="1758"/>
      <c r="DO111" s="1756"/>
      <c r="DP111" s="2655">
        <f t="shared" ref="DP111:DP118" si="692">IF(P111&lt;Q111,1,0)</f>
        <v>0</v>
      </c>
      <c r="DQ111" s="2655">
        <f t="shared" ref="DQ111:DQ118" si="693">IF(R111&lt;S111,1,0)</f>
        <v>0</v>
      </c>
      <c r="DR111" s="2655">
        <f t="shared" ref="DR111:DR118" si="694">IF($T111&lt;$U111,1,0)</f>
        <v>0</v>
      </c>
      <c r="DS111" s="2655">
        <f t="shared" ref="DS111:DS118" si="695">IF(V111&lt;W111,1,0)</f>
        <v>0</v>
      </c>
      <c r="DT111" s="2655">
        <f t="shared" ref="DT111:DT118" si="696">IF(X111&lt;Y111,1,0)</f>
        <v>0</v>
      </c>
      <c r="DU111" s="2655">
        <f t="shared" ref="DU111:DU118" si="697">IF(Z111&lt;AA111,1,0)</f>
        <v>0</v>
      </c>
      <c r="DV111" s="2655">
        <f t="shared" ref="DV111:DV118" si="698">IF(AB111&lt;AC111,1,0)</f>
        <v>0</v>
      </c>
      <c r="DW111" s="2655">
        <f t="shared" ref="DW111:DW118" si="699">IF(AD111&lt;AE111,1,0)</f>
        <v>0</v>
      </c>
      <c r="DX111" s="2655">
        <f t="shared" ref="DX111:DX118" si="700">IF(AF111&lt;AG111,1,0)</f>
        <v>0</v>
      </c>
      <c r="DY111" s="2655">
        <f t="shared" ref="DY111:DY118" si="701">IF(AH111&lt;AI111,1,0)</f>
        <v>0</v>
      </c>
      <c r="DZ111" s="2655">
        <f t="shared" ref="DZ111:DZ114" si="702">IF(AJ111&lt;AK111,1,0)</f>
        <v>0</v>
      </c>
      <c r="EA111" s="2655">
        <f t="shared" ref="EA111:EA114" si="703">IF(AL111&lt;AM111,1,0)</f>
        <v>0</v>
      </c>
      <c r="EB111" s="2655">
        <f t="shared" ref="EB111:EB114" si="704">IF(AN111&lt;AO111,1,0)</f>
        <v>0</v>
      </c>
      <c r="EC111" s="2655">
        <f t="shared" ref="EC111:EC114" si="705">IF(AP111&lt;AQ111,1,0)</f>
        <v>0</v>
      </c>
    </row>
    <row r="112" spans="1:133" ht="14.25" customHeight="1" x14ac:dyDescent="0.25">
      <c r="A112" s="154" t="s">
        <v>1929</v>
      </c>
      <c r="B112" s="354">
        <f t="shared" ref="B112:C112" si="706">+N112+P112+R112+T112+V112+X112+Z112+AB112+AD112+AF112+AH112+AJ112+AL112+AN112+AP112</f>
        <v>0</v>
      </c>
      <c r="C112" s="186">
        <f t="shared" si="706"/>
        <v>0</v>
      </c>
      <c r="D112" s="2027"/>
      <c r="E112" s="852"/>
      <c r="F112" s="237"/>
      <c r="G112" s="852"/>
      <c r="H112" s="237"/>
      <c r="I112" s="238"/>
      <c r="J112" s="2027"/>
      <c r="K112" s="2027"/>
      <c r="L112" s="237"/>
      <c r="M112" s="238"/>
      <c r="N112" s="1823"/>
      <c r="O112" s="67"/>
      <c r="P112" s="66"/>
      <c r="Q112" s="67"/>
      <c r="R112" s="66"/>
      <c r="S112" s="67"/>
      <c r="T112" s="66"/>
      <c r="U112" s="67"/>
      <c r="V112" s="66"/>
      <c r="W112" s="67"/>
      <c r="X112" s="66"/>
      <c r="Y112" s="67"/>
      <c r="Z112" s="66"/>
      <c r="AA112" s="67"/>
      <c r="AB112" s="66"/>
      <c r="AC112" s="67"/>
      <c r="AD112" s="66"/>
      <c r="AE112" s="67"/>
      <c r="AF112" s="66"/>
      <c r="AG112" s="67"/>
      <c r="AH112" s="66"/>
      <c r="AI112" s="67"/>
      <c r="AJ112" s="66"/>
      <c r="AK112" s="67"/>
      <c r="AL112" s="66"/>
      <c r="AM112" s="67"/>
      <c r="AN112" s="66"/>
      <c r="AO112" s="67"/>
      <c r="AP112" s="66"/>
      <c r="AQ112" s="68"/>
      <c r="AR112" s="1823"/>
      <c r="AS112" s="68"/>
      <c r="AT112" s="88"/>
      <c r="AU112" s="68"/>
      <c r="AV112" s="1823"/>
      <c r="AW112" s="87"/>
      <c r="AX112" s="1754" t="str">
        <f>$CA112&amp;CB112&amp;CC112&amp;$CD112&amp;CJ112&amp;CK112&amp;CL112&amp;CM112&amp;CN112&amp;CO112&amp;CP112&amp;CQ112&amp;CR112&amp;CS112&amp;CT112&amp;CU112&amp;CV112&amp;CW112&amp;CX112</f>
        <v/>
      </c>
      <c r="CA112" s="1755" t="str">
        <f t="shared" si="671"/>
        <v/>
      </c>
      <c r="CB112" s="1755" t="str">
        <f t="shared" si="603"/>
        <v/>
      </c>
      <c r="CC112" s="1755" t="str">
        <f t="shared" ref="CC112:CD112" si="707">IF(AND($B112&gt;0,AV112=""),"* No olvide ingresar la columna "&amp;AV$10&amp;""&amp;" *(Digite CERO si no tiene). ",IF(AV112&gt;$B112," *El Número de "&amp;AV$10&amp;""&amp;" no puede superar el Total Procesados. ",""))</f>
        <v/>
      </c>
      <c r="CD112" s="1755" t="str">
        <f t="shared" si="707"/>
        <v/>
      </c>
      <c r="CE112" s="2656"/>
      <c r="CF112" s="2656"/>
      <c r="CG112" s="1758"/>
      <c r="CH112" s="1758"/>
      <c r="CI112" s="1758"/>
      <c r="CJ112" s="1755" t="str">
        <f t="shared" ref="CJ112:CJ113" si="708">IF(N112&lt;O112,CONCATENATE("* El total de Procesados debe ser mayor o igual al total de Reactivos en el grupo de edad ",$N$11),"")</f>
        <v/>
      </c>
      <c r="CK112" s="1755" t="str">
        <f t="shared" si="677"/>
        <v/>
      </c>
      <c r="CL112" s="1755" t="str">
        <f t="shared" si="678"/>
        <v/>
      </c>
      <c r="CM112" s="1755" t="str">
        <f t="shared" si="679"/>
        <v/>
      </c>
      <c r="CN112" s="1755" t="str">
        <f t="shared" si="680"/>
        <v/>
      </c>
      <c r="CO112" s="1755" t="str">
        <f t="shared" si="681"/>
        <v/>
      </c>
      <c r="CP112" s="1755" t="str">
        <f t="shared" si="682"/>
        <v/>
      </c>
      <c r="CQ112" s="1755" t="str">
        <f t="shared" si="683"/>
        <v/>
      </c>
      <c r="CR112" s="1755" t="str">
        <f t="shared" si="684"/>
        <v/>
      </c>
      <c r="CS112" s="1755" t="str">
        <f t="shared" si="685"/>
        <v/>
      </c>
      <c r="CT112" s="1755" t="str">
        <f t="shared" si="686"/>
        <v/>
      </c>
      <c r="CU112" s="1755" t="str">
        <f t="shared" si="687"/>
        <v/>
      </c>
      <c r="CV112" s="1755" t="str">
        <f t="shared" si="688"/>
        <v/>
      </c>
      <c r="CW112" s="1755" t="str">
        <f t="shared" si="689"/>
        <v/>
      </c>
      <c r="CX112" s="1755" t="str">
        <f t="shared" si="690"/>
        <v/>
      </c>
      <c r="DE112" s="63"/>
      <c r="DF112" s="2658">
        <f t="shared" si="673"/>
        <v>0</v>
      </c>
      <c r="DG112" s="2655">
        <f t="shared" si="621"/>
        <v>0</v>
      </c>
      <c r="DH112" s="2655">
        <f t="shared" ref="DH112:DI112" si="709">IF(AND($B112&gt;0,AV112=""),1,IF(AV112&gt;$B112,1,0))</f>
        <v>0</v>
      </c>
      <c r="DI112" s="2655">
        <f t="shared" si="709"/>
        <v>0</v>
      </c>
      <c r="DJ112" s="1758"/>
      <c r="DK112" s="1758"/>
      <c r="DL112" s="1758"/>
      <c r="DM112" s="1758"/>
      <c r="DN112" s="1758"/>
      <c r="DO112" s="2655">
        <f t="shared" ref="DO112:DO113" si="710">IF(N112&lt;O112,1,0)</f>
        <v>0</v>
      </c>
      <c r="DP112" s="2655">
        <f t="shared" si="692"/>
        <v>0</v>
      </c>
      <c r="DQ112" s="2655">
        <f t="shared" si="693"/>
        <v>0</v>
      </c>
      <c r="DR112" s="2655">
        <f t="shared" si="694"/>
        <v>0</v>
      </c>
      <c r="DS112" s="2655">
        <f t="shared" si="695"/>
        <v>0</v>
      </c>
      <c r="DT112" s="2655">
        <f t="shared" si="696"/>
        <v>0</v>
      </c>
      <c r="DU112" s="2655">
        <f t="shared" si="697"/>
        <v>0</v>
      </c>
      <c r="DV112" s="2655">
        <f t="shared" si="698"/>
        <v>0</v>
      </c>
      <c r="DW112" s="2655">
        <f t="shared" si="699"/>
        <v>0</v>
      </c>
      <c r="DX112" s="2655">
        <f t="shared" si="700"/>
        <v>0</v>
      </c>
      <c r="DY112" s="2655">
        <f t="shared" si="701"/>
        <v>0</v>
      </c>
      <c r="DZ112" s="2655">
        <f t="shared" si="702"/>
        <v>0</v>
      </c>
      <c r="EA112" s="2655">
        <f t="shared" si="703"/>
        <v>0</v>
      </c>
      <c r="EB112" s="2655">
        <f t="shared" si="704"/>
        <v>0</v>
      </c>
      <c r="EC112" s="2655">
        <f t="shared" si="705"/>
        <v>0</v>
      </c>
    </row>
    <row r="113" spans="1:133" ht="14.25" customHeight="1" x14ac:dyDescent="0.25">
      <c r="A113" s="154" t="s">
        <v>1930</v>
      </c>
      <c r="B113" s="354">
        <f t="shared" ref="B113:C113" si="711">+D113+F113+H113+J113+L113+N113+P113+R113+T113+V113+X113+Z113+AB113+AD113+AF113+AH113+AJ113+AL113+AN113+AP113</f>
        <v>0</v>
      </c>
      <c r="C113" s="186">
        <f t="shared" si="711"/>
        <v>0</v>
      </c>
      <c r="D113" s="1823"/>
      <c r="E113" s="67"/>
      <c r="F113" s="66"/>
      <c r="G113" s="67"/>
      <c r="H113" s="66"/>
      <c r="I113" s="87"/>
      <c r="J113" s="1823"/>
      <c r="K113" s="1823"/>
      <c r="L113" s="66"/>
      <c r="M113" s="87"/>
      <c r="N113" s="1823"/>
      <c r="O113" s="67"/>
      <c r="P113" s="66"/>
      <c r="Q113" s="67"/>
      <c r="R113" s="66"/>
      <c r="S113" s="67"/>
      <c r="T113" s="66"/>
      <c r="U113" s="67"/>
      <c r="V113" s="66"/>
      <c r="W113" s="67"/>
      <c r="X113" s="66"/>
      <c r="Y113" s="67"/>
      <c r="Z113" s="66"/>
      <c r="AA113" s="67"/>
      <c r="AB113" s="66"/>
      <c r="AC113" s="67"/>
      <c r="AD113" s="66"/>
      <c r="AE113" s="67"/>
      <c r="AF113" s="66"/>
      <c r="AG113" s="67"/>
      <c r="AH113" s="66"/>
      <c r="AI113" s="67"/>
      <c r="AJ113" s="66"/>
      <c r="AK113" s="67"/>
      <c r="AL113" s="66"/>
      <c r="AM113" s="67"/>
      <c r="AN113" s="66"/>
      <c r="AO113" s="67"/>
      <c r="AP113" s="66"/>
      <c r="AQ113" s="68"/>
      <c r="AR113" s="1823"/>
      <c r="AS113" s="68"/>
      <c r="AT113" s="88"/>
      <c r="AU113" s="68"/>
      <c r="AV113" s="1823"/>
      <c r="AW113" s="87"/>
      <c r="AX113" s="1754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755" t="str">
        <f t="shared" si="671"/>
        <v/>
      </c>
      <c r="CB113" s="1755" t="str">
        <f t="shared" si="603"/>
        <v/>
      </c>
      <c r="CC113" s="1755" t="str">
        <f t="shared" ref="CC113:CD113" si="712">IF(AND($B113&gt;0,AV113=""),"* No olvide ingresar la columna "&amp;AV$10&amp;""&amp;" *(Digite CERO si no tiene). ",IF(AV113&gt;$B113," *El Número de "&amp;AV$10&amp;""&amp;" no puede superar el Total Procesados. ",""))</f>
        <v/>
      </c>
      <c r="CD113" s="1755" t="str">
        <f t="shared" si="712"/>
        <v/>
      </c>
      <c r="CE113" s="1755" t="str">
        <f>IF(D113&lt;E113,CONCATENATE("* El total de Procesados debe ser mayor o igual al total de Reactivos en el grupo de edad ",$D$11),"")</f>
        <v/>
      </c>
      <c r="CF113" s="1755" t="str">
        <f>IF(F113&lt;G113,CONCATENATE("* El total de Procesados debe ser mayor o igual al total de Reactivos en el grupo de edad ",$F$11),"")</f>
        <v/>
      </c>
      <c r="CG113" s="1755" t="str">
        <f>IF(H113&lt;I113,CONCATENATE("* El total de Procesados debe ser mayor o igual al total de Reactivos en el grupo de edad ",$H$11),"")</f>
        <v/>
      </c>
      <c r="CH113" s="1755" t="str">
        <f>IF(J113&lt;K113,CONCATENATE("* El total de Procesados debe ser mayor o igual al total de Reactivos en el grupo de edad ",$J$11),"")</f>
        <v/>
      </c>
      <c r="CI113" s="1755" t="str">
        <f>IF(L113&lt;M113,CONCATENATE("* El total de Procesados debe ser mayor o igual al total de Reactivos en el grupo de edad ",$L$11),"")</f>
        <v/>
      </c>
      <c r="CJ113" s="1755" t="str">
        <f t="shared" si="708"/>
        <v/>
      </c>
      <c r="CK113" s="1755" t="str">
        <f t="shared" si="677"/>
        <v/>
      </c>
      <c r="CL113" s="1755" t="str">
        <f t="shared" si="678"/>
        <v/>
      </c>
      <c r="CM113" s="1755" t="str">
        <f t="shared" si="679"/>
        <v/>
      </c>
      <c r="CN113" s="1755" t="str">
        <f t="shared" si="680"/>
        <v/>
      </c>
      <c r="CO113" s="1755" t="str">
        <f t="shared" si="681"/>
        <v/>
      </c>
      <c r="CP113" s="1755" t="str">
        <f t="shared" si="682"/>
        <v/>
      </c>
      <c r="CQ113" s="1755" t="str">
        <f t="shared" si="683"/>
        <v/>
      </c>
      <c r="CR113" s="1755" t="str">
        <f t="shared" si="684"/>
        <v/>
      </c>
      <c r="CS113" s="1755" t="str">
        <f t="shared" si="685"/>
        <v/>
      </c>
      <c r="CT113" s="1755" t="str">
        <f t="shared" si="686"/>
        <v/>
      </c>
      <c r="CU113" s="1755" t="str">
        <f t="shared" si="687"/>
        <v/>
      </c>
      <c r="CV113" s="1755" t="str">
        <f t="shared" si="688"/>
        <v/>
      </c>
      <c r="CW113" s="1755" t="str">
        <f t="shared" si="689"/>
        <v/>
      </c>
      <c r="CX113" s="1755" t="str">
        <f t="shared" si="690"/>
        <v/>
      </c>
      <c r="DE113" s="63"/>
      <c r="DF113" s="2658">
        <f t="shared" si="673"/>
        <v>0</v>
      </c>
      <c r="DG113" s="2655">
        <f t="shared" si="621"/>
        <v>0</v>
      </c>
      <c r="DH113" s="2655">
        <f t="shared" ref="DH113:DI113" si="713">IF(AND($B113&gt;0,AV113=""),1,IF(AV113&gt;$B113,1,0))</f>
        <v>0</v>
      </c>
      <c r="DI113" s="2655">
        <f t="shared" si="713"/>
        <v>0</v>
      </c>
      <c r="DJ113" s="2655">
        <f>IF(D113&lt;E113,1,0)</f>
        <v>0</v>
      </c>
      <c r="DK113" s="2655">
        <f>IF(F113&lt;G113,1,0)</f>
        <v>0</v>
      </c>
      <c r="DL113" s="2655">
        <f>IF(H113&lt;I113,1,0)</f>
        <v>0</v>
      </c>
      <c r="DM113" s="2655">
        <f>IF(J113&lt;K113,1,0)</f>
        <v>0</v>
      </c>
      <c r="DN113" s="2655">
        <f>IF(L113&lt;M113,1,0)</f>
        <v>0</v>
      </c>
      <c r="DO113" s="2655">
        <f t="shared" si="710"/>
        <v>0</v>
      </c>
      <c r="DP113" s="2655">
        <f t="shared" si="692"/>
        <v>0</v>
      </c>
      <c r="DQ113" s="2655">
        <f t="shared" si="693"/>
        <v>0</v>
      </c>
      <c r="DR113" s="2655">
        <f t="shared" si="694"/>
        <v>0</v>
      </c>
      <c r="DS113" s="2655">
        <f t="shared" si="695"/>
        <v>0</v>
      </c>
      <c r="DT113" s="2655">
        <f t="shared" si="696"/>
        <v>0</v>
      </c>
      <c r="DU113" s="2655">
        <f t="shared" si="697"/>
        <v>0</v>
      </c>
      <c r="DV113" s="2655">
        <f t="shared" si="698"/>
        <v>0</v>
      </c>
      <c r="DW113" s="2655">
        <f t="shared" si="699"/>
        <v>0</v>
      </c>
      <c r="DX113" s="2655">
        <f t="shared" si="700"/>
        <v>0</v>
      </c>
      <c r="DY113" s="2655">
        <f t="shared" si="701"/>
        <v>0</v>
      </c>
      <c r="DZ113" s="2655">
        <f t="shared" si="702"/>
        <v>0</v>
      </c>
      <c r="EA113" s="2655">
        <f t="shared" si="703"/>
        <v>0</v>
      </c>
      <c r="EB113" s="2655">
        <f t="shared" si="704"/>
        <v>0</v>
      </c>
      <c r="EC113" s="2655">
        <f t="shared" si="705"/>
        <v>0</v>
      </c>
    </row>
    <row r="114" spans="1:133" ht="14.25" customHeight="1" x14ac:dyDescent="0.25">
      <c r="A114" s="235" t="s">
        <v>1931</v>
      </c>
      <c r="B114" s="354">
        <f t="shared" ref="B114:C114" si="714">+P114+R114+T114+V114+X114+Z114+AB114+AD114+AF114+AH114+AJ114+AL114+AN114+AP114</f>
        <v>0</v>
      </c>
      <c r="C114" s="186">
        <f t="shared" si="714"/>
        <v>0</v>
      </c>
      <c r="D114" s="1828"/>
      <c r="E114" s="69"/>
      <c r="F114" s="85"/>
      <c r="G114" s="69"/>
      <c r="H114" s="85"/>
      <c r="I114" s="69"/>
      <c r="J114" s="85"/>
      <c r="K114" s="69"/>
      <c r="L114" s="85"/>
      <c r="M114" s="86"/>
      <c r="N114" s="1828"/>
      <c r="O114" s="69"/>
      <c r="P114" s="66"/>
      <c r="Q114" s="67"/>
      <c r="R114" s="66"/>
      <c r="S114" s="67"/>
      <c r="T114" s="66"/>
      <c r="U114" s="67"/>
      <c r="V114" s="66"/>
      <c r="W114" s="67"/>
      <c r="X114" s="66"/>
      <c r="Y114" s="67"/>
      <c r="Z114" s="66"/>
      <c r="AA114" s="67"/>
      <c r="AB114" s="66"/>
      <c r="AC114" s="67"/>
      <c r="AD114" s="66"/>
      <c r="AE114" s="67"/>
      <c r="AF114" s="66"/>
      <c r="AG114" s="67"/>
      <c r="AH114" s="66"/>
      <c r="AI114" s="67"/>
      <c r="AJ114" s="66"/>
      <c r="AK114" s="67"/>
      <c r="AL114" s="66"/>
      <c r="AM114" s="67"/>
      <c r="AN114" s="66"/>
      <c r="AO114" s="67"/>
      <c r="AP114" s="66"/>
      <c r="AQ114" s="68"/>
      <c r="AR114" s="1823"/>
      <c r="AS114" s="68"/>
      <c r="AT114" s="88"/>
      <c r="AU114" s="68"/>
      <c r="AV114" s="1823"/>
      <c r="AW114" s="87"/>
      <c r="AX114" s="1754" t="str">
        <f>$CA114&amp;CB114&amp;CC114&amp;$CD114&amp;CJ114&amp;CK114&amp;CL114&amp;CM114&amp;CN114&amp;CO114&amp;CP114&amp;CQ114&amp;CR114&amp;CS114&amp;CT114&amp;CU114&amp;CV114&amp;CW114&amp;CX114</f>
        <v/>
      </c>
      <c r="CA114" s="1755" t="str">
        <f t="shared" si="671"/>
        <v/>
      </c>
      <c r="CB114" s="1755" t="str">
        <f t="shared" si="603"/>
        <v/>
      </c>
      <c r="CC114" s="1755" t="str">
        <f t="shared" ref="CC114:CD114" si="715">IF(AND($B114&gt;0,AV114=""),"* No olvide ingresar la columna "&amp;AV$10&amp;""&amp;" *(Digite CERO si no tiene). ",IF(AV114&gt;$B114," *El Número de "&amp;AV$10&amp;""&amp;" no puede superar el Total Procesados. ",""))</f>
        <v/>
      </c>
      <c r="CD114" s="1755" t="str">
        <f t="shared" si="715"/>
        <v/>
      </c>
      <c r="CE114" s="2656"/>
      <c r="CF114" s="2656"/>
      <c r="CG114" s="1758"/>
      <c r="CH114" s="1758"/>
      <c r="CI114" s="1758"/>
      <c r="CJ114" s="2656"/>
      <c r="CK114" s="1755" t="str">
        <f t="shared" si="677"/>
        <v/>
      </c>
      <c r="CL114" s="1755" t="str">
        <f t="shared" si="678"/>
        <v/>
      </c>
      <c r="CM114" s="1755" t="str">
        <f t="shared" si="679"/>
        <v/>
      </c>
      <c r="CN114" s="1755" t="str">
        <f t="shared" si="680"/>
        <v/>
      </c>
      <c r="CO114" s="1755" t="str">
        <f t="shared" si="681"/>
        <v/>
      </c>
      <c r="CP114" s="1755" t="str">
        <f t="shared" si="682"/>
        <v/>
      </c>
      <c r="CQ114" s="1755" t="str">
        <f t="shared" si="683"/>
        <v/>
      </c>
      <c r="CR114" s="1755" t="str">
        <f t="shared" si="684"/>
        <v/>
      </c>
      <c r="CS114" s="1755" t="str">
        <f t="shared" si="685"/>
        <v/>
      </c>
      <c r="CT114" s="1755" t="str">
        <f t="shared" si="686"/>
        <v/>
      </c>
      <c r="CU114" s="1755" t="str">
        <f t="shared" si="687"/>
        <v/>
      </c>
      <c r="CV114" s="1755" t="str">
        <f t="shared" si="688"/>
        <v/>
      </c>
      <c r="CW114" s="1755" t="str">
        <f t="shared" si="689"/>
        <v/>
      </c>
      <c r="CX114" s="1755" t="str">
        <f t="shared" si="690"/>
        <v/>
      </c>
      <c r="DE114" s="63"/>
      <c r="DF114" s="2658">
        <f t="shared" si="673"/>
        <v>0</v>
      </c>
      <c r="DG114" s="2655">
        <f t="shared" si="621"/>
        <v>0</v>
      </c>
      <c r="DH114" s="2655">
        <f t="shared" ref="DH114:DI114" si="716">IF(AND($B114&gt;0,AV114=""),1,IF(AV114&gt;$B114,1,0))</f>
        <v>0</v>
      </c>
      <c r="DI114" s="2655">
        <f t="shared" si="716"/>
        <v>0</v>
      </c>
      <c r="DJ114" s="1758"/>
      <c r="DK114" s="1758"/>
      <c r="DL114" s="1758"/>
      <c r="DM114" s="1758"/>
      <c r="DN114" s="1758"/>
      <c r="DO114" s="1756"/>
      <c r="DP114" s="2655">
        <f t="shared" si="692"/>
        <v>0</v>
      </c>
      <c r="DQ114" s="2655">
        <f t="shared" si="693"/>
        <v>0</v>
      </c>
      <c r="DR114" s="2655">
        <f t="shared" si="694"/>
        <v>0</v>
      </c>
      <c r="DS114" s="2655">
        <f t="shared" si="695"/>
        <v>0</v>
      </c>
      <c r="DT114" s="2655">
        <f t="shared" si="696"/>
        <v>0</v>
      </c>
      <c r="DU114" s="2655">
        <f t="shared" si="697"/>
        <v>0</v>
      </c>
      <c r="DV114" s="2655">
        <f t="shared" si="698"/>
        <v>0</v>
      </c>
      <c r="DW114" s="2655">
        <f t="shared" si="699"/>
        <v>0</v>
      </c>
      <c r="DX114" s="2655">
        <f t="shared" si="700"/>
        <v>0</v>
      </c>
      <c r="DY114" s="2655">
        <f t="shared" si="701"/>
        <v>0</v>
      </c>
      <c r="DZ114" s="2655">
        <f t="shared" si="702"/>
        <v>0</v>
      </c>
      <c r="EA114" s="2655">
        <f t="shared" si="703"/>
        <v>0</v>
      </c>
      <c r="EB114" s="2655">
        <f t="shared" si="704"/>
        <v>0</v>
      </c>
      <c r="EC114" s="2655">
        <f t="shared" si="705"/>
        <v>0</v>
      </c>
    </row>
    <row r="115" spans="1:133" ht="14.25" customHeight="1" x14ac:dyDescent="0.25">
      <c r="A115" s="154" t="s">
        <v>1932</v>
      </c>
      <c r="B115" s="354">
        <f t="shared" ref="B115:C115" si="717">+P115+R115+T115+V115+X115+Z115+AB115+AD115+AF115+AH115</f>
        <v>0</v>
      </c>
      <c r="C115" s="186">
        <f t="shared" si="717"/>
        <v>0</v>
      </c>
      <c r="D115" s="1828"/>
      <c r="E115" s="69"/>
      <c r="F115" s="85"/>
      <c r="G115" s="69"/>
      <c r="H115" s="85"/>
      <c r="I115" s="69"/>
      <c r="J115" s="85"/>
      <c r="K115" s="69"/>
      <c r="L115" s="85"/>
      <c r="M115" s="86"/>
      <c r="N115" s="1828"/>
      <c r="O115" s="69"/>
      <c r="P115" s="66"/>
      <c r="Q115" s="67"/>
      <c r="R115" s="66"/>
      <c r="S115" s="67"/>
      <c r="T115" s="66"/>
      <c r="U115" s="67"/>
      <c r="V115" s="66"/>
      <c r="W115" s="67"/>
      <c r="X115" s="66"/>
      <c r="Y115" s="67"/>
      <c r="Z115" s="66"/>
      <c r="AA115" s="67"/>
      <c r="AB115" s="66"/>
      <c r="AC115" s="67"/>
      <c r="AD115" s="66"/>
      <c r="AE115" s="67"/>
      <c r="AF115" s="66"/>
      <c r="AG115" s="67"/>
      <c r="AH115" s="66"/>
      <c r="AI115" s="67"/>
      <c r="AJ115" s="85"/>
      <c r="AK115" s="69"/>
      <c r="AL115" s="85"/>
      <c r="AM115" s="69"/>
      <c r="AN115" s="85"/>
      <c r="AO115" s="69"/>
      <c r="AP115" s="85"/>
      <c r="AQ115" s="104"/>
      <c r="AR115" s="1823"/>
      <c r="AS115" s="68"/>
      <c r="AT115" s="88"/>
      <c r="AU115" s="68"/>
      <c r="AV115" s="1823"/>
      <c r="AW115" s="87"/>
      <c r="AX115" s="1754" t="str">
        <f>$CA115&amp;CB115&amp;CC115&amp;$CD115&amp;CK115&amp;CL115&amp;CM115&amp;CN115&amp;CO115&amp;CP115&amp;CQ115&amp;CR115&amp;CS115&amp;CT115</f>
        <v/>
      </c>
      <c r="CA115" s="1755" t="str">
        <f t="shared" si="671"/>
        <v/>
      </c>
      <c r="CB115" s="1755" t="str">
        <f t="shared" si="603"/>
        <v/>
      </c>
      <c r="CC115" s="1755" t="str">
        <f t="shared" ref="CC115:CD115" si="718">IF(AND($B115&gt;0,AV115=""),"* No olvide ingresar la columna "&amp;AV$10&amp;""&amp;" *(Digite CERO si no tiene). ",IF(AV115&gt;$B115," *El Número de "&amp;AV$10&amp;""&amp;" no puede superar el Total Procesados. ",""))</f>
        <v/>
      </c>
      <c r="CD115" s="1755" t="str">
        <f t="shared" si="718"/>
        <v/>
      </c>
      <c r="CE115" s="2656"/>
      <c r="CF115" s="2656"/>
      <c r="CG115" s="1758"/>
      <c r="CH115" s="1758"/>
      <c r="CI115" s="1758"/>
      <c r="CJ115" s="2656"/>
      <c r="CK115" s="1755" t="str">
        <f t="shared" si="677"/>
        <v/>
      </c>
      <c r="CL115" s="1755" t="str">
        <f t="shared" si="678"/>
        <v/>
      </c>
      <c r="CM115" s="1755" t="str">
        <f t="shared" si="679"/>
        <v/>
      </c>
      <c r="CN115" s="1755" t="str">
        <f t="shared" si="680"/>
        <v/>
      </c>
      <c r="CO115" s="1755" t="str">
        <f t="shared" si="681"/>
        <v/>
      </c>
      <c r="CP115" s="1755" t="str">
        <f t="shared" si="682"/>
        <v/>
      </c>
      <c r="CQ115" s="1755" t="str">
        <f t="shared" si="683"/>
        <v/>
      </c>
      <c r="CR115" s="1755" t="str">
        <f t="shared" si="684"/>
        <v/>
      </c>
      <c r="CS115" s="1755" t="str">
        <f t="shared" si="685"/>
        <v/>
      </c>
      <c r="CT115" s="1755" t="str">
        <f t="shared" si="686"/>
        <v/>
      </c>
      <c r="CU115" s="1756"/>
      <c r="CV115" s="1756"/>
      <c r="CW115" s="1756"/>
      <c r="CX115" s="1756"/>
      <c r="DE115" s="63"/>
      <c r="DF115" s="2658">
        <f t="shared" si="673"/>
        <v>0</v>
      </c>
      <c r="DG115" s="2655">
        <f t="shared" si="621"/>
        <v>0</v>
      </c>
      <c r="DH115" s="2655">
        <f t="shared" ref="DH115:DI115" si="719">IF(AND($B115&gt;0,AV115=""),1,IF(AV115&gt;$B115,1,0))</f>
        <v>0</v>
      </c>
      <c r="DI115" s="2655">
        <f t="shared" si="719"/>
        <v>0</v>
      </c>
      <c r="DJ115" s="1758"/>
      <c r="DK115" s="1758"/>
      <c r="DL115" s="1758"/>
      <c r="DM115" s="1758"/>
      <c r="DN115" s="1758"/>
      <c r="DO115" s="1756"/>
      <c r="DP115" s="2655">
        <f t="shared" si="692"/>
        <v>0</v>
      </c>
      <c r="DQ115" s="2655">
        <f t="shared" si="693"/>
        <v>0</v>
      </c>
      <c r="DR115" s="2655">
        <f t="shared" si="694"/>
        <v>0</v>
      </c>
      <c r="DS115" s="2655">
        <f t="shared" si="695"/>
        <v>0</v>
      </c>
      <c r="DT115" s="2655">
        <f t="shared" si="696"/>
        <v>0</v>
      </c>
      <c r="DU115" s="2655">
        <f t="shared" si="697"/>
        <v>0</v>
      </c>
      <c r="DV115" s="2655">
        <f t="shared" si="698"/>
        <v>0</v>
      </c>
      <c r="DW115" s="2655">
        <f t="shared" si="699"/>
        <v>0</v>
      </c>
      <c r="DX115" s="2655">
        <f t="shared" si="700"/>
        <v>0</v>
      </c>
      <c r="DY115" s="2655">
        <f t="shared" si="701"/>
        <v>0</v>
      </c>
      <c r="DZ115" s="1756"/>
      <c r="EA115" s="1756"/>
      <c r="EB115" s="1756"/>
      <c r="EC115" s="1756"/>
    </row>
    <row r="116" spans="1:133" ht="14.25" customHeight="1" x14ac:dyDescent="0.25">
      <c r="A116" s="154" t="s">
        <v>1933</v>
      </c>
      <c r="B116" s="354">
        <f t="shared" ref="B116:C116" si="720">+D116+F116+H116+J116+L116+N116+P116+R116+T116+V116+X116+Z116+AB116+AD116+AF116+AH116+AJ116+AL116+AN116+AP116</f>
        <v>0</v>
      </c>
      <c r="C116" s="186">
        <f t="shared" si="720"/>
        <v>0</v>
      </c>
      <c r="D116" s="1823"/>
      <c r="E116" s="67"/>
      <c r="F116" s="66"/>
      <c r="G116" s="67"/>
      <c r="H116" s="66"/>
      <c r="I116" s="87"/>
      <c r="J116" s="1823"/>
      <c r="K116" s="1823"/>
      <c r="L116" s="66"/>
      <c r="M116" s="87"/>
      <c r="N116" s="1823"/>
      <c r="O116" s="67"/>
      <c r="P116" s="66"/>
      <c r="Q116" s="67"/>
      <c r="R116" s="66"/>
      <c r="S116" s="67"/>
      <c r="T116" s="66"/>
      <c r="U116" s="67"/>
      <c r="V116" s="66"/>
      <c r="W116" s="67"/>
      <c r="X116" s="66"/>
      <c r="Y116" s="67"/>
      <c r="Z116" s="66"/>
      <c r="AA116" s="67"/>
      <c r="AB116" s="66"/>
      <c r="AC116" s="67"/>
      <c r="AD116" s="66"/>
      <c r="AE116" s="67"/>
      <c r="AF116" s="66"/>
      <c r="AG116" s="67"/>
      <c r="AH116" s="66"/>
      <c r="AI116" s="67"/>
      <c r="AJ116" s="66"/>
      <c r="AK116" s="67"/>
      <c r="AL116" s="66"/>
      <c r="AM116" s="67"/>
      <c r="AN116" s="66"/>
      <c r="AO116" s="67"/>
      <c r="AP116" s="66"/>
      <c r="AQ116" s="68"/>
      <c r="AR116" s="1823"/>
      <c r="AS116" s="68"/>
      <c r="AT116" s="88"/>
      <c r="AU116" s="68"/>
      <c r="AV116" s="1823"/>
      <c r="AW116" s="87"/>
      <c r="AX116" s="1754" t="str">
        <f t="shared" ref="AX116:AX118" si="721"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755" t="str">
        <f t="shared" si="671"/>
        <v/>
      </c>
      <c r="CB116" s="1755" t="str">
        <f t="shared" si="603"/>
        <v/>
      </c>
      <c r="CC116" s="1755" t="str">
        <f t="shared" ref="CC116:CD116" si="722">IF(AND($B116&gt;0,AV116=""),"* No olvide ingresar la columna "&amp;AV$10&amp;""&amp;" *(Digite CERO si no tiene). ",IF(AV116&gt;$B116," *El Número de "&amp;AV$10&amp;""&amp;" no puede superar el Total Procesados. ",""))</f>
        <v/>
      </c>
      <c r="CD116" s="1755" t="str">
        <f t="shared" si="722"/>
        <v/>
      </c>
      <c r="CE116" s="1755" t="str">
        <f t="shared" ref="CE116:CE118" si="723">IF(D116&lt;E116,CONCATENATE("* El total de Procesados debe ser mayor o igual al total de Reactivos en el grupo de edad ",$D$11),"")</f>
        <v/>
      </c>
      <c r="CF116" s="1755" t="str">
        <f t="shared" ref="CF116:CF118" si="724">IF(F116&lt;G116,CONCATENATE("* El total de Procesados debe ser mayor o igual al total de Reactivos en el grupo de edad ",$F$11),"")</f>
        <v/>
      </c>
      <c r="CG116" s="1755" t="str">
        <f t="shared" ref="CG116:CG118" si="725">IF(H116&lt;I116,CONCATENATE("* El total de Procesados debe ser mayor o igual al total de Reactivos en el grupo de edad ",$H$11),"")</f>
        <v/>
      </c>
      <c r="CH116" s="1755" t="str">
        <f t="shared" ref="CH116:CH118" si="726">IF(J116&lt;K116,CONCATENATE("* El total de Procesados debe ser mayor o igual al total de Reactivos en el grupo de edad ",$J$11),"")</f>
        <v/>
      </c>
      <c r="CI116" s="1755" t="str">
        <f t="shared" ref="CI116:CI118" si="727">IF(L116&lt;M116,CONCATENATE("* El total de Procesados debe ser mayor o igual al total de Reactivos en el grupo de edad ",$L$11),"")</f>
        <v/>
      </c>
      <c r="CJ116" s="1755" t="str">
        <f t="shared" ref="CJ116:CJ118" si="728">IF(N116&lt;O116,CONCATENATE("* El total de Procesados debe ser mayor o igual al total de Reactivos en el grupo de edad ",$N$11),"")</f>
        <v/>
      </c>
      <c r="CK116" s="1755" t="str">
        <f t="shared" si="677"/>
        <v/>
      </c>
      <c r="CL116" s="1755" t="str">
        <f t="shared" si="678"/>
        <v/>
      </c>
      <c r="CM116" s="1755" t="str">
        <f t="shared" si="679"/>
        <v/>
      </c>
      <c r="CN116" s="1755" t="str">
        <f t="shared" si="680"/>
        <v/>
      </c>
      <c r="CO116" s="1755" t="str">
        <f t="shared" si="681"/>
        <v/>
      </c>
      <c r="CP116" s="1755" t="str">
        <f t="shared" si="682"/>
        <v/>
      </c>
      <c r="CQ116" s="1755" t="str">
        <f t="shared" si="683"/>
        <v/>
      </c>
      <c r="CR116" s="1755" t="str">
        <f t="shared" si="684"/>
        <v/>
      </c>
      <c r="CS116" s="1755" t="str">
        <f t="shared" si="685"/>
        <v/>
      </c>
      <c r="CT116" s="1755" t="str">
        <f t="shared" si="686"/>
        <v/>
      </c>
      <c r="CU116" s="1755" t="str">
        <f t="shared" ref="CU116:CU118" si="729">IF(AJ116&lt;AK116,CONCATENATE("* El total de Procesados debe ser mayor o igual al total de Reactivos en el grupo de edad ",$AJ$11),"")</f>
        <v/>
      </c>
      <c r="CV116" s="1755" t="str">
        <f t="shared" ref="CV116:CV118" si="730">IF(AL116&lt;AM116,CONCATENATE("* El total de Procesados debe ser mayor o igual al total de Reactivos en el grupo de edad ",$AL$11),"")</f>
        <v/>
      </c>
      <c r="CW116" s="1755" t="str">
        <f t="shared" ref="CW116:CW118" si="731">IF(AN116&lt;AO116,CONCATENATE("* El total de Procesados debe ser mayor o igual al total de Reactivos en el grupo de edad ",$AN$11),"")</f>
        <v/>
      </c>
      <c r="CX116" s="1755" t="str">
        <f t="shared" ref="CX116:CX118" si="732">IF(AP116&lt;AQ116,CONCATENATE("* El total de Procesados debe ser mayor o igual al total de Reactivos en el grupo de edad ",$AP$11),"")</f>
        <v/>
      </c>
      <c r="DE116" s="63"/>
      <c r="DF116" s="2658">
        <f t="shared" si="673"/>
        <v>0</v>
      </c>
      <c r="DG116" s="2655">
        <f t="shared" si="621"/>
        <v>0</v>
      </c>
      <c r="DH116" s="2655">
        <f t="shared" ref="DH116:DI116" si="733">IF(AND($B116&gt;0,AV116=""),1,IF(AV116&gt;$B116,1,0))</f>
        <v>0</v>
      </c>
      <c r="DI116" s="2655">
        <f t="shared" si="733"/>
        <v>0</v>
      </c>
      <c r="DJ116" s="2655">
        <f t="shared" ref="DJ116:DJ118" si="734">IF(D116&lt;E116,1,0)</f>
        <v>0</v>
      </c>
      <c r="DK116" s="2655">
        <f t="shared" ref="DK116:DK118" si="735">IF(F116&lt;G116,1,0)</f>
        <v>0</v>
      </c>
      <c r="DL116" s="2655">
        <f t="shared" ref="DL116:DL118" si="736">IF(H116&lt;I116,1,0)</f>
        <v>0</v>
      </c>
      <c r="DM116" s="2655">
        <f t="shared" ref="DM116:DM118" si="737">IF(J116&lt;K116,1,0)</f>
        <v>0</v>
      </c>
      <c r="DN116" s="2655">
        <f t="shared" ref="DN116:DN118" si="738">IF(L116&lt;M116,1,0)</f>
        <v>0</v>
      </c>
      <c r="DO116" s="2655">
        <f t="shared" ref="DO116:DO118" si="739">IF(N116&lt;O116,1,0)</f>
        <v>0</v>
      </c>
      <c r="DP116" s="2655">
        <f t="shared" si="692"/>
        <v>0</v>
      </c>
      <c r="DQ116" s="2655">
        <f t="shared" si="693"/>
        <v>0</v>
      </c>
      <c r="DR116" s="2655">
        <f t="shared" si="694"/>
        <v>0</v>
      </c>
      <c r="DS116" s="2655">
        <f t="shared" si="695"/>
        <v>0</v>
      </c>
      <c r="DT116" s="2655">
        <f t="shared" si="696"/>
        <v>0</v>
      </c>
      <c r="DU116" s="2655">
        <f t="shared" si="697"/>
        <v>0</v>
      </c>
      <c r="DV116" s="2655">
        <f t="shared" si="698"/>
        <v>0</v>
      </c>
      <c r="DW116" s="2655">
        <f t="shared" si="699"/>
        <v>0</v>
      </c>
      <c r="DX116" s="2655">
        <f t="shared" si="700"/>
        <v>0</v>
      </c>
      <c r="DY116" s="2655">
        <f t="shared" si="701"/>
        <v>0</v>
      </c>
      <c r="DZ116" s="2655">
        <f t="shared" ref="DZ116:DZ118" si="740">IF(AJ116&lt;AK116,1,0)</f>
        <v>0</v>
      </c>
      <c r="EA116" s="2655">
        <f t="shared" ref="EA116:EA118" si="741">IF(AL116&lt;AM116,1,0)</f>
        <v>0</v>
      </c>
      <c r="EB116" s="2655">
        <f t="shared" ref="EB116:EB118" si="742">IF(AN116&lt;AO116,1,0)</f>
        <v>0</v>
      </c>
      <c r="EC116" s="2655">
        <f t="shared" ref="EC116:EC118" si="743">IF(AP116&lt;AQ116,1,0)</f>
        <v>0</v>
      </c>
    </row>
    <row r="117" spans="1:133" ht="14.25" customHeight="1" x14ac:dyDescent="0.25">
      <c r="A117" s="154" t="s">
        <v>1934</v>
      </c>
      <c r="B117" s="354">
        <f t="shared" ref="B117:C117" si="744">+D117+F117+H117+J117+L117+N117+P117+R117+T117+V117+X117+Z117+AB117+AD117+AF117+AH117+AJ117+AL117+AN117+AP117</f>
        <v>0</v>
      </c>
      <c r="C117" s="186">
        <f t="shared" si="744"/>
        <v>0</v>
      </c>
      <c r="D117" s="1823"/>
      <c r="E117" s="67"/>
      <c r="F117" s="66"/>
      <c r="G117" s="67"/>
      <c r="H117" s="66"/>
      <c r="I117" s="87"/>
      <c r="J117" s="1823"/>
      <c r="K117" s="1823"/>
      <c r="L117" s="66"/>
      <c r="M117" s="87"/>
      <c r="N117" s="1823"/>
      <c r="O117" s="67"/>
      <c r="P117" s="66"/>
      <c r="Q117" s="67"/>
      <c r="R117" s="66"/>
      <c r="S117" s="67"/>
      <c r="T117" s="66"/>
      <c r="U117" s="67"/>
      <c r="V117" s="66"/>
      <c r="W117" s="67"/>
      <c r="X117" s="66"/>
      <c r="Y117" s="67"/>
      <c r="Z117" s="66"/>
      <c r="AA117" s="67"/>
      <c r="AB117" s="66"/>
      <c r="AC117" s="67"/>
      <c r="AD117" s="66"/>
      <c r="AE117" s="67"/>
      <c r="AF117" s="66"/>
      <c r="AG117" s="67"/>
      <c r="AH117" s="66"/>
      <c r="AI117" s="67"/>
      <c r="AJ117" s="66"/>
      <c r="AK117" s="67"/>
      <c r="AL117" s="66"/>
      <c r="AM117" s="67"/>
      <c r="AN117" s="66"/>
      <c r="AO117" s="67"/>
      <c r="AP117" s="66"/>
      <c r="AQ117" s="68"/>
      <c r="AR117" s="1823"/>
      <c r="AS117" s="68"/>
      <c r="AT117" s="88"/>
      <c r="AU117" s="68"/>
      <c r="AV117" s="1823"/>
      <c r="AW117" s="87"/>
      <c r="AX117" s="1754" t="str">
        <f t="shared" si="721"/>
        <v/>
      </c>
      <c r="CA117" s="1755" t="str">
        <f t="shared" si="671"/>
        <v/>
      </c>
      <c r="CB117" s="1755" t="str">
        <f t="shared" si="603"/>
        <v/>
      </c>
      <c r="CC117" s="1755" t="str">
        <f t="shared" ref="CC117:CD117" si="745">IF(AND($B117&gt;0,AV117=""),"* No olvide ingresar la columna "&amp;AV$10&amp;""&amp;" *(Digite CERO si no tiene). ",IF(AV117&gt;$B117," *El Número de "&amp;AV$10&amp;""&amp;" no puede superar el Total Procesados. ",""))</f>
        <v/>
      </c>
      <c r="CD117" s="1755" t="str">
        <f t="shared" si="745"/>
        <v/>
      </c>
      <c r="CE117" s="1755" t="str">
        <f t="shared" si="723"/>
        <v/>
      </c>
      <c r="CF117" s="1755" t="str">
        <f t="shared" si="724"/>
        <v/>
      </c>
      <c r="CG117" s="1755" t="str">
        <f t="shared" si="725"/>
        <v/>
      </c>
      <c r="CH117" s="1755" t="str">
        <f t="shared" si="726"/>
        <v/>
      </c>
      <c r="CI117" s="1755" t="str">
        <f t="shared" si="727"/>
        <v/>
      </c>
      <c r="CJ117" s="1755" t="str">
        <f t="shared" si="728"/>
        <v/>
      </c>
      <c r="CK117" s="1755" t="str">
        <f t="shared" si="677"/>
        <v/>
      </c>
      <c r="CL117" s="1755" t="str">
        <f t="shared" si="678"/>
        <v/>
      </c>
      <c r="CM117" s="1755" t="str">
        <f t="shared" si="679"/>
        <v/>
      </c>
      <c r="CN117" s="1755" t="str">
        <f t="shared" si="680"/>
        <v/>
      </c>
      <c r="CO117" s="1755" t="str">
        <f t="shared" si="681"/>
        <v/>
      </c>
      <c r="CP117" s="1755" t="str">
        <f t="shared" si="682"/>
        <v/>
      </c>
      <c r="CQ117" s="1755" t="str">
        <f t="shared" si="683"/>
        <v/>
      </c>
      <c r="CR117" s="1755" t="str">
        <f t="shared" si="684"/>
        <v/>
      </c>
      <c r="CS117" s="1755" t="str">
        <f t="shared" si="685"/>
        <v/>
      </c>
      <c r="CT117" s="1755" t="str">
        <f t="shared" si="686"/>
        <v/>
      </c>
      <c r="CU117" s="1755" t="str">
        <f t="shared" si="729"/>
        <v/>
      </c>
      <c r="CV117" s="1755" t="str">
        <f t="shared" si="730"/>
        <v/>
      </c>
      <c r="CW117" s="1755" t="str">
        <f t="shared" si="731"/>
        <v/>
      </c>
      <c r="CX117" s="1755" t="str">
        <f t="shared" si="732"/>
        <v/>
      </c>
      <c r="DE117" s="63"/>
      <c r="DF117" s="2658">
        <f t="shared" si="673"/>
        <v>0</v>
      </c>
      <c r="DG117" s="2655">
        <f t="shared" si="621"/>
        <v>0</v>
      </c>
      <c r="DH117" s="2655">
        <f t="shared" ref="DH117:DI117" si="746">IF(AND($B117&gt;0,AV117=""),1,IF(AV117&gt;$B117,1,0))</f>
        <v>0</v>
      </c>
      <c r="DI117" s="2655">
        <f t="shared" si="746"/>
        <v>0</v>
      </c>
      <c r="DJ117" s="2655">
        <f t="shared" si="734"/>
        <v>0</v>
      </c>
      <c r="DK117" s="2655">
        <f t="shared" si="735"/>
        <v>0</v>
      </c>
      <c r="DL117" s="2655">
        <f t="shared" si="736"/>
        <v>0</v>
      </c>
      <c r="DM117" s="2655">
        <f t="shared" si="737"/>
        <v>0</v>
      </c>
      <c r="DN117" s="2655">
        <f t="shared" si="738"/>
        <v>0</v>
      </c>
      <c r="DO117" s="2655">
        <f t="shared" si="739"/>
        <v>0</v>
      </c>
      <c r="DP117" s="2655">
        <f t="shared" si="692"/>
        <v>0</v>
      </c>
      <c r="DQ117" s="2655">
        <f t="shared" si="693"/>
        <v>0</v>
      </c>
      <c r="DR117" s="2655">
        <f t="shared" si="694"/>
        <v>0</v>
      </c>
      <c r="DS117" s="2655">
        <f t="shared" si="695"/>
        <v>0</v>
      </c>
      <c r="DT117" s="2655">
        <f t="shared" si="696"/>
        <v>0</v>
      </c>
      <c r="DU117" s="2655">
        <f t="shared" si="697"/>
        <v>0</v>
      </c>
      <c r="DV117" s="2655">
        <f t="shared" si="698"/>
        <v>0</v>
      </c>
      <c r="DW117" s="2655">
        <f t="shared" si="699"/>
        <v>0</v>
      </c>
      <c r="DX117" s="2655">
        <f t="shared" si="700"/>
        <v>0</v>
      </c>
      <c r="DY117" s="2655">
        <f t="shared" si="701"/>
        <v>0</v>
      </c>
      <c r="DZ117" s="2655">
        <f t="shared" si="740"/>
        <v>0</v>
      </c>
      <c r="EA117" s="2655">
        <f t="shared" si="741"/>
        <v>0</v>
      </c>
      <c r="EB117" s="2655">
        <f t="shared" si="742"/>
        <v>0</v>
      </c>
      <c r="EC117" s="2655">
        <f t="shared" si="743"/>
        <v>0</v>
      </c>
    </row>
    <row r="118" spans="1:133" ht="14.25" customHeight="1" x14ac:dyDescent="0.25">
      <c r="A118" s="1073" t="s">
        <v>1935</v>
      </c>
      <c r="B118" s="135">
        <f t="shared" ref="B118:C118" si="747">+D118+F118+H118+J118+L118+N118+P118+R118+T118+V118+X118+Z118+AB118+AD118+AF118+AH118+AJ118+AL118+AN118+AP118</f>
        <v>0</v>
      </c>
      <c r="C118" s="1849">
        <f t="shared" si="747"/>
        <v>0</v>
      </c>
      <c r="D118" s="1762"/>
      <c r="E118" s="37"/>
      <c r="F118" s="41"/>
      <c r="G118" s="37"/>
      <c r="H118" s="41"/>
      <c r="I118" s="92"/>
      <c r="J118" s="1762"/>
      <c r="K118" s="1762"/>
      <c r="L118" s="41"/>
      <c r="M118" s="92"/>
      <c r="N118" s="1762"/>
      <c r="O118" s="37"/>
      <c r="P118" s="41"/>
      <c r="Q118" s="37"/>
      <c r="R118" s="41"/>
      <c r="S118" s="37"/>
      <c r="T118" s="41"/>
      <c r="U118" s="37"/>
      <c r="V118" s="41"/>
      <c r="W118" s="37"/>
      <c r="X118" s="41"/>
      <c r="Y118" s="37"/>
      <c r="Z118" s="41"/>
      <c r="AA118" s="37"/>
      <c r="AB118" s="41"/>
      <c r="AC118" s="37"/>
      <c r="AD118" s="41"/>
      <c r="AE118" s="37"/>
      <c r="AF118" s="41"/>
      <c r="AG118" s="37"/>
      <c r="AH118" s="41"/>
      <c r="AI118" s="37"/>
      <c r="AJ118" s="41"/>
      <c r="AK118" s="37"/>
      <c r="AL118" s="41"/>
      <c r="AM118" s="37"/>
      <c r="AN118" s="41"/>
      <c r="AO118" s="37"/>
      <c r="AP118" s="41"/>
      <c r="AQ118" s="55"/>
      <c r="AR118" s="1762"/>
      <c r="AS118" s="55"/>
      <c r="AT118" s="40"/>
      <c r="AU118" s="55"/>
      <c r="AV118" s="1762"/>
      <c r="AW118" s="92"/>
      <c r="AX118" s="1754" t="str">
        <f t="shared" si="721"/>
        <v/>
      </c>
      <c r="CA118" s="1755" t="str">
        <f t="shared" si="671"/>
        <v/>
      </c>
      <c r="CB118" s="1755" t="str">
        <f t="shared" si="603"/>
        <v/>
      </c>
      <c r="CC118" s="1755" t="str">
        <f t="shared" ref="CC118:CD118" si="748">IF(AND($B118&gt;0,AV118=""),"* No olvide ingresar la columna "&amp;AV$10&amp;""&amp;" *(Digite CERO si no tiene). ",IF(AV118&gt;$B118," *El Número de "&amp;AV$10&amp;""&amp;" no puede superar el Total Procesados. ",""))</f>
        <v/>
      </c>
      <c r="CD118" s="1755" t="str">
        <f t="shared" si="748"/>
        <v/>
      </c>
      <c r="CE118" s="1755" t="str">
        <f t="shared" si="723"/>
        <v/>
      </c>
      <c r="CF118" s="1755" t="str">
        <f t="shared" si="724"/>
        <v/>
      </c>
      <c r="CG118" s="1755" t="str">
        <f t="shared" si="725"/>
        <v/>
      </c>
      <c r="CH118" s="1755" t="str">
        <f t="shared" si="726"/>
        <v/>
      </c>
      <c r="CI118" s="1755" t="str">
        <f t="shared" si="727"/>
        <v/>
      </c>
      <c r="CJ118" s="1755" t="str">
        <f t="shared" si="728"/>
        <v/>
      </c>
      <c r="CK118" s="1755" t="str">
        <f t="shared" si="677"/>
        <v/>
      </c>
      <c r="CL118" s="1755" t="str">
        <f t="shared" si="678"/>
        <v/>
      </c>
      <c r="CM118" s="1755" t="str">
        <f t="shared" si="679"/>
        <v/>
      </c>
      <c r="CN118" s="1755" t="str">
        <f t="shared" si="680"/>
        <v/>
      </c>
      <c r="CO118" s="1755" t="str">
        <f t="shared" si="681"/>
        <v/>
      </c>
      <c r="CP118" s="1755" t="str">
        <f t="shared" si="682"/>
        <v/>
      </c>
      <c r="CQ118" s="1755" t="str">
        <f t="shared" si="683"/>
        <v/>
      </c>
      <c r="CR118" s="1755" t="str">
        <f t="shared" si="684"/>
        <v/>
      </c>
      <c r="CS118" s="1755" t="str">
        <f t="shared" si="685"/>
        <v/>
      </c>
      <c r="CT118" s="1755" t="str">
        <f t="shared" si="686"/>
        <v/>
      </c>
      <c r="CU118" s="1755" t="str">
        <f t="shared" si="729"/>
        <v/>
      </c>
      <c r="CV118" s="1755" t="str">
        <f t="shared" si="730"/>
        <v/>
      </c>
      <c r="CW118" s="1755" t="str">
        <f t="shared" si="731"/>
        <v/>
      </c>
      <c r="CX118" s="1755" t="str">
        <f t="shared" si="732"/>
        <v/>
      </c>
      <c r="DE118" s="63"/>
      <c r="DF118" s="2658">
        <f t="shared" si="673"/>
        <v>0</v>
      </c>
      <c r="DG118" s="2655">
        <f t="shared" si="621"/>
        <v>0</v>
      </c>
      <c r="DH118" s="2655">
        <f t="shared" ref="DH118:DI118" si="749">IF(AND($B118&gt;0,AV118=""),1,IF(AV118&gt;$B118,1,0))</f>
        <v>0</v>
      </c>
      <c r="DI118" s="2655">
        <f t="shared" si="749"/>
        <v>0</v>
      </c>
      <c r="DJ118" s="2655">
        <f t="shared" si="734"/>
        <v>0</v>
      </c>
      <c r="DK118" s="2655">
        <f t="shared" si="735"/>
        <v>0</v>
      </c>
      <c r="DL118" s="2655">
        <f t="shared" si="736"/>
        <v>0</v>
      </c>
      <c r="DM118" s="2655">
        <f t="shared" si="737"/>
        <v>0</v>
      </c>
      <c r="DN118" s="2655">
        <f t="shared" si="738"/>
        <v>0</v>
      </c>
      <c r="DO118" s="2655">
        <f t="shared" si="739"/>
        <v>0</v>
      </c>
      <c r="DP118" s="2655">
        <f t="shared" si="692"/>
        <v>0</v>
      </c>
      <c r="DQ118" s="2655">
        <f t="shared" si="693"/>
        <v>0</v>
      </c>
      <c r="DR118" s="2655">
        <f t="shared" si="694"/>
        <v>0</v>
      </c>
      <c r="DS118" s="2655">
        <f t="shared" si="695"/>
        <v>0</v>
      </c>
      <c r="DT118" s="2655">
        <f t="shared" si="696"/>
        <v>0</v>
      </c>
      <c r="DU118" s="2655">
        <f t="shared" si="697"/>
        <v>0</v>
      </c>
      <c r="DV118" s="2655">
        <f t="shared" si="698"/>
        <v>0</v>
      </c>
      <c r="DW118" s="2655">
        <f t="shared" si="699"/>
        <v>0</v>
      </c>
      <c r="DX118" s="2655">
        <f t="shared" si="700"/>
        <v>0</v>
      </c>
      <c r="DY118" s="2655">
        <f t="shared" si="701"/>
        <v>0</v>
      </c>
      <c r="DZ118" s="2655">
        <f t="shared" si="740"/>
        <v>0</v>
      </c>
      <c r="EA118" s="2655">
        <f t="shared" si="741"/>
        <v>0</v>
      </c>
      <c r="EB118" s="2655">
        <f t="shared" si="742"/>
        <v>0</v>
      </c>
      <c r="EC118" s="2655">
        <f t="shared" si="743"/>
        <v>0</v>
      </c>
    </row>
    <row r="119" spans="1:133" ht="18" customHeight="1" x14ac:dyDescent="0.25">
      <c r="A119" s="2657" t="s">
        <v>1942</v>
      </c>
      <c r="B119" s="2657"/>
      <c r="C119" s="2657"/>
      <c r="D119" s="2657"/>
      <c r="E119" s="2657"/>
      <c r="F119" s="2657"/>
      <c r="G119" s="2657"/>
      <c r="H119" s="2657"/>
      <c r="I119" s="2657"/>
      <c r="J119" s="2657"/>
      <c r="K119" s="2657"/>
      <c r="L119" s="2657"/>
      <c r="M119" s="2657"/>
      <c r="N119" s="2657"/>
      <c r="O119" s="2657"/>
      <c r="P119" s="2657"/>
      <c r="Q119" s="2657"/>
      <c r="R119" s="2657"/>
      <c r="S119" s="2657"/>
      <c r="T119" s="2657"/>
      <c r="U119" s="2657"/>
      <c r="V119" s="2657"/>
      <c r="W119" s="2657"/>
      <c r="X119" s="2657"/>
      <c r="Y119" s="2657"/>
      <c r="Z119" s="2657"/>
      <c r="AA119" s="2657"/>
      <c r="AB119" s="2657"/>
      <c r="AC119" s="2657"/>
      <c r="AD119" s="2657"/>
      <c r="AE119" s="2657"/>
      <c r="AF119" s="2657"/>
      <c r="AG119" s="2657"/>
      <c r="AH119" s="2657"/>
      <c r="AI119" s="2657"/>
      <c r="AJ119" s="2657"/>
      <c r="AK119" s="2657"/>
      <c r="AL119" s="2657"/>
      <c r="AM119" s="2657"/>
      <c r="AN119" s="2657"/>
      <c r="AO119" s="2657"/>
      <c r="AP119" s="2657"/>
      <c r="AQ119" s="2657"/>
      <c r="AR119" s="64"/>
      <c r="AS119" s="64"/>
      <c r="AT119" s="64"/>
      <c r="AU119" s="64"/>
      <c r="AV119" s="64"/>
      <c r="AW119" s="64"/>
      <c r="AX119" s="1754"/>
    </row>
    <row r="120" spans="1:133" ht="14.25" customHeight="1" x14ac:dyDescent="0.25">
      <c r="A120" s="3138" t="s">
        <v>1912</v>
      </c>
      <c r="B120" s="3240" t="s">
        <v>82</v>
      </c>
      <c r="C120" s="3149"/>
      <c r="D120" s="3159" t="s">
        <v>34</v>
      </c>
      <c r="E120" s="3124"/>
      <c r="F120" s="3124"/>
      <c r="G120" s="3124"/>
      <c r="H120" s="3124"/>
      <c r="I120" s="3124"/>
      <c r="J120" s="3124"/>
      <c r="K120" s="3124"/>
      <c r="L120" s="3124"/>
      <c r="M120" s="3124"/>
      <c r="N120" s="3124"/>
      <c r="O120" s="3124"/>
      <c r="P120" s="3124"/>
      <c r="Q120" s="3124"/>
      <c r="R120" s="3124"/>
      <c r="S120" s="3124"/>
      <c r="T120" s="3124"/>
      <c r="U120" s="3124"/>
      <c r="V120" s="3124"/>
      <c r="W120" s="3124"/>
      <c r="X120" s="3124"/>
      <c r="Y120" s="3124"/>
      <c r="Z120" s="3124"/>
      <c r="AA120" s="3124"/>
      <c r="AB120" s="3124"/>
      <c r="AC120" s="3124"/>
      <c r="AD120" s="3124"/>
      <c r="AE120" s="3124"/>
      <c r="AF120" s="3124"/>
      <c r="AG120" s="3124"/>
      <c r="AH120" s="3124"/>
      <c r="AI120" s="3124"/>
      <c r="AJ120" s="3124"/>
      <c r="AK120" s="3124"/>
      <c r="AL120" s="3124"/>
      <c r="AM120" s="3124"/>
      <c r="AN120" s="3124"/>
      <c r="AO120" s="3124"/>
      <c r="AP120" s="3124"/>
      <c r="AQ120" s="3135"/>
      <c r="AR120" s="3134" t="s">
        <v>1913</v>
      </c>
      <c r="AS120" s="3135"/>
      <c r="AT120" s="3422" t="s">
        <v>468</v>
      </c>
      <c r="AU120" s="3265"/>
      <c r="AV120" s="3224" t="s">
        <v>41</v>
      </c>
      <c r="AW120" s="3139" t="s">
        <v>42</v>
      </c>
    </row>
    <row r="121" spans="1:133" ht="14.25" customHeight="1" x14ac:dyDescent="0.25">
      <c r="A121" s="3128"/>
      <c r="B121" s="3142"/>
      <c r="C121" s="3140"/>
      <c r="D121" s="3143" t="s">
        <v>1914</v>
      </c>
      <c r="E121" s="3124"/>
      <c r="F121" s="3143" t="s">
        <v>952</v>
      </c>
      <c r="G121" s="3124"/>
      <c r="H121" s="3143" t="s">
        <v>1915</v>
      </c>
      <c r="I121" s="3122"/>
      <c r="J121" s="3134" t="s">
        <v>954</v>
      </c>
      <c r="K121" s="3124"/>
      <c r="L121" s="3143" t="s">
        <v>335</v>
      </c>
      <c r="M121" s="3124"/>
      <c r="N121" s="3143" t="s">
        <v>99</v>
      </c>
      <c r="O121" s="3124"/>
      <c r="P121" s="3143" t="s">
        <v>49</v>
      </c>
      <c r="Q121" s="3124"/>
      <c r="R121" s="3143" t="s">
        <v>50</v>
      </c>
      <c r="S121" s="3124"/>
      <c r="T121" s="3143" t="s">
        <v>51</v>
      </c>
      <c r="U121" s="3122"/>
      <c r="V121" s="3143" t="s">
        <v>52</v>
      </c>
      <c r="W121" s="3122"/>
      <c r="X121" s="3143" t="s">
        <v>53</v>
      </c>
      <c r="Y121" s="3122"/>
      <c r="Z121" s="3143" t="s">
        <v>54</v>
      </c>
      <c r="AA121" s="3122"/>
      <c r="AB121" s="3143" t="s">
        <v>55</v>
      </c>
      <c r="AC121" s="3122"/>
      <c r="AD121" s="3143" t="s">
        <v>56</v>
      </c>
      <c r="AE121" s="3122"/>
      <c r="AF121" s="3143" t="s">
        <v>57</v>
      </c>
      <c r="AG121" s="3122"/>
      <c r="AH121" s="3143" t="s">
        <v>58</v>
      </c>
      <c r="AI121" s="3122"/>
      <c r="AJ121" s="3143" t="s">
        <v>59</v>
      </c>
      <c r="AK121" s="3122"/>
      <c r="AL121" s="3143" t="s">
        <v>60</v>
      </c>
      <c r="AM121" s="3122"/>
      <c r="AN121" s="3143" t="s">
        <v>61</v>
      </c>
      <c r="AO121" s="3122"/>
      <c r="AP121" s="3143" t="s">
        <v>62</v>
      </c>
      <c r="AQ121" s="3135"/>
      <c r="AR121" s="3224" t="s">
        <v>63</v>
      </c>
      <c r="AS121" s="3282" t="s">
        <v>64</v>
      </c>
      <c r="AT121" s="3137"/>
      <c r="AU121" s="3198"/>
      <c r="AV121" s="3225"/>
      <c r="AW121" s="3180"/>
    </row>
    <row r="122" spans="1:133" ht="14.25" customHeight="1" x14ac:dyDescent="0.25">
      <c r="A122" s="3129"/>
      <c r="B122" s="1800" t="s">
        <v>1916</v>
      </c>
      <c r="C122" s="75" t="s">
        <v>1917</v>
      </c>
      <c r="D122" s="27" t="s">
        <v>1916</v>
      </c>
      <c r="E122" s="23" t="s">
        <v>1917</v>
      </c>
      <c r="F122" s="27" t="s">
        <v>1916</v>
      </c>
      <c r="G122" s="23" t="s">
        <v>1917</v>
      </c>
      <c r="H122" s="27" t="s">
        <v>1916</v>
      </c>
      <c r="I122" s="75" t="s">
        <v>1917</v>
      </c>
      <c r="J122" s="1800" t="s">
        <v>1916</v>
      </c>
      <c r="K122" s="23" t="s">
        <v>1917</v>
      </c>
      <c r="L122" s="27" t="s">
        <v>1916</v>
      </c>
      <c r="M122" s="23" t="s">
        <v>1917</v>
      </c>
      <c r="N122" s="27" t="s">
        <v>1916</v>
      </c>
      <c r="O122" s="23" t="s">
        <v>1917</v>
      </c>
      <c r="P122" s="27" t="s">
        <v>1916</v>
      </c>
      <c r="Q122" s="23" t="s">
        <v>1917</v>
      </c>
      <c r="R122" s="27" t="s">
        <v>1916</v>
      </c>
      <c r="S122" s="23" t="s">
        <v>1917</v>
      </c>
      <c r="T122" s="27" t="s">
        <v>1916</v>
      </c>
      <c r="U122" s="23" t="s">
        <v>1917</v>
      </c>
      <c r="V122" s="27" t="s">
        <v>1916</v>
      </c>
      <c r="W122" s="23" t="s">
        <v>1917</v>
      </c>
      <c r="X122" s="27" t="s">
        <v>1916</v>
      </c>
      <c r="Y122" s="23" t="s">
        <v>1917</v>
      </c>
      <c r="Z122" s="27" t="s">
        <v>1916</v>
      </c>
      <c r="AA122" s="23" t="s">
        <v>1917</v>
      </c>
      <c r="AB122" s="27" t="s">
        <v>1916</v>
      </c>
      <c r="AC122" s="23" t="s">
        <v>1917</v>
      </c>
      <c r="AD122" s="27" t="s">
        <v>1916</v>
      </c>
      <c r="AE122" s="23" t="s">
        <v>1917</v>
      </c>
      <c r="AF122" s="27" t="s">
        <v>1916</v>
      </c>
      <c r="AG122" s="23" t="s">
        <v>1917</v>
      </c>
      <c r="AH122" s="27" t="s">
        <v>1916</v>
      </c>
      <c r="AI122" s="23" t="s">
        <v>1917</v>
      </c>
      <c r="AJ122" s="27" t="s">
        <v>1916</v>
      </c>
      <c r="AK122" s="23" t="s">
        <v>1917</v>
      </c>
      <c r="AL122" s="27" t="s">
        <v>1916</v>
      </c>
      <c r="AM122" s="23" t="s">
        <v>1917</v>
      </c>
      <c r="AN122" s="27" t="s">
        <v>1916</v>
      </c>
      <c r="AO122" s="23" t="s">
        <v>1917</v>
      </c>
      <c r="AP122" s="27" t="s">
        <v>1916</v>
      </c>
      <c r="AQ122" s="25" t="s">
        <v>1917</v>
      </c>
      <c r="AR122" s="3253"/>
      <c r="AS122" s="3283"/>
      <c r="AT122" s="2654" t="s">
        <v>473</v>
      </c>
      <c r="AU122" s="2324" t="s">
        <v>474</v>
      </c>
      <c r="AV122" s="3253"/>
      <c r="AW122" s="3140"/>
    </row>
    <row r="123" spans="1:133" ht="14.25" customHeight="1" x14ac:dyDescent="0.25">
      <c r="A123" s="160" t="s">
        <v>1918</v>
      </c>
      <c r="B123" s="376">
        <f t="shared" ref="B123:C123" si="750">+N123+P123+R123+T123+V123+X123+Z123+AB123+AD123+AF123+AH123+AJ123+AL123+AN123+AP123</f>
        <v>0</v>
      </c>
      <c r="C123" s="171">
        <f t="shared" si="750"/>
        <v>0</v>
      </c>
      <c r="D123" s="1828"/>
      <c r="E123" s="69"/>
      <c r="F123" s="85"/>
      <c r="G123" s="69"/>
      <c r="H123" s="85"/>
      <c r="I123" s="69"/>
      <c r="J123" s="85"/>
      <c r="K123" s="69"/>
      <c r="L123" s="85"/>
      <c r="M123" s="86"/>
      <c r="N123" s="1823"/>
      <c r="O123" s="67"/>
      <c r="P123" s="66"/>
      <c r="Q123" s="67"/>
      <c r="R123" s="66"/>
      <c r="S123" s="67"/>
      <c r="T123" s="66"/>
      <c r="U123" s="67"/>
      <c r="V123" s="66"/>
      <c r="W123" s="67"/>
      <c r="X123" s="66"/>
      <c r="Y123" s="67"/>
      <c r="Z123" s="66"/>
      <c r="AA123" s="67"/>
      <c r="AB123" s="66"/>
      <c r="AC123" s="67"/>
      <c r="AD123" s="66"/>
      <c r="AE123" s="67"/>
      <c r="AF123" s="66"/>
      <c r="AG123" s="67"/>
      <c r="AH123" s="66"/>
      <c r="AI123" s="67"/>
      <c r="AJ123" s="66"/>
      <c r="AK123" s="67"/>
      <c r="AL123" s="66"/>
      <c r="AM123" s="67"/>
      <c r="AN123" s="66"/>
      <c r="AO123" s="67"/>
      <c r="AP123" s="66"/>
      <c r="AQ123" s="68"/>
      <c r="AR123" s="2027"/>
      <c r="AS123" s="68"/>
      <c r="AT123" s="88"/>
      <c r="AU123" s="68"/>
      <c r="AV123" s="1823"/>
      <c r="AW123" s="87"/>
      <c r="AX123" s="1754" t="str">
        <f t="shared" ref="AX123:AX130" si="751">$CA123&amp;CB123&amp;CC123&amp;$CD123&amp;CJ123&amp;CK123&amp;CL123&amp;CM123&amp;CN123&amp;CO123&amp;CP123&amp;CQ123&amp;CR123&amp;CS123&amp;CT123&amp;CU123&amp;CV123&amp;CW123&amp;CX123</f>
        <v/>
      </c>
      <c r="CA123" s="1755" t="str">
        <f t="shared" ref="CA123:CA127" si="752">IF(B123&lt;&gt;(AS123)," * La suma de las columnas "&amp;AR$10&amp;""&amp;" DEBE SER IGUAL a los Exámenes Procesados. ","")</f>
        <v/>
      </c>
      <c r="CB123" s="1755" t="str">
        <f t="shared" ref="CB123:CB140" si="753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755" t="str">
        <f t="shared" ref="CC123:CD123" si="754">IF(AND($B123&gt;0,AV123=""),"* No olvide ingresar la columna "&amp;AV$10&amp;""&amp;" *(Digite CERO si no tiene). ",IF(AV123&gt;$B123," *El Número de "&amp;AV$10&amp;""&amp;" no puede superar el Total Procesados. ",""))</f>
        <v/>
      </c>
      <c r="CD123" s="1755" t="str">
        <f t="shared" si="754"/>
        <v/>
      </c>
      <c r="CE123" s="1756"/>
      <c r="CF123" s="1756"/>
      <c r="CG123" s="1756"/>
      <c r="CH123" s="1756"/>
      <c r="CI123" s="1756"/>
      <c r="CJ123" s="1755" t="str">
        <f t="shared" ref="CJ123:CJ131" si="755">IF(N123&lt;O123,CONCATENATE("* El total de Procesados debe ser mayor o igual al total de Reactivos en el grupo de edad ",$N$11),"")</f>
        <v/>
      </c>
      <c r="CK123" s="1755" t="str">
        <f t="shared" ref="CK123:CK131" si="756">IF(P123&lt;Q123,CONCATENATE("* El total de Procesados debe ser mayor o igual al total de Reactivos en el grupo de edad ",$P$11),"")</f>
        <v/>
      </c>
      <c r="CL123" s="1755" t="str">
        <f t="shared" ref="CL123:CL131" si="757">IF(R123&lt;S123,CONCATENATE("* El total de Procesados debe ser mayor o igual al total de Reactivos en el grupo de edad ",$R$11),"")</f>
        <v/>
      </c>
      <c r="CM123" s="1755" t="str">
        <f t="shared" ref="CM123:CM131" si="758">IF($T123&lt;$U123,CONCATENATE("* El total de Procesados debe ser mayor o igual al total de Reactivos en el grupo de edad ",$T$11),"")</f>
        <v/>
      </c>
      <c r="CN123" s="1755" t="str">
        <f t="shared" ref="CN123:CN131" si="759">IF(V123&lt;W123,CONCATENATE("* El total de Procesados debe ser mayor o igual al total de Reactivos en el grupo de edad ",$V$11),"")</f>
        <v/>
      </c>
      <c r="CO123" s="1755" t="str">
        <f t="shared" ref="CO123:CO131" si="760">IF(X123&lt;Y123,CONCATENATE("* El total de Procesados debe ser mayor o igual al total de Reactivos en el grupo de edad ",$X$11),"")</f>
        <v/>
      </c>
      <c r="CP123" s="1755" t="str">
        <f t="shared" ref="CP123:CP131" si="761">IF(Z123&lt;AA123,CONCATENATE("* El total de Procesados debe ser mayor o igual al total de Reactivos en el grupo de edad ",$Z$11),"")</f>
        <v/>
      </c>
      <c r="CQ123" s="1755" t="str">
        <f t="shared" ref="CQ123:CQ131" si="762">IF(AB123&lt;AC123,CONCATENATE("* El total de Procesados debe ser mayor o igual al total de Reactivos en el grupo de edad ",$AB$11),"")</f>
        <v/>
      </c>
      <c r="CR123" s="1755" t="str">
        <f t="shared" ref="CR123:CR131" si="763">IF(AD123&lt;AE123,CONCATENATE("* El total de Procesados debe ser mayor o igual al total de Reactivos en el grupo de edad ",$AD$11),"")</f>
        <v/>
      </c>
      <c r="CS123" s="1755" t="str">
        <f t="shared" ref="CS123:CS131" si="764">IF(AF123&lt;AG123,CONCATENATE("* El total de Procesados debe ser mayor o igual al total de Reactivos en el grupo de edad ",$AF$11),"")</f>
        <v/>
      </c>
      <c r="CT123" s="1755" t="str">
        <f t="shared" ref="CT123:CT131" si="765">IF(AH123&lt;AI123,CONCATENATE("* El total de Procesados debe ser mayor o igual al total de Reactivos en el grupo de edad ",$AH$11),"")</f>
        <v/>
      </c>
      <c r="CU123" s="1755" t="str">
        <f t="shared" ref="CU123:CU131" si="766">IF(AJ123&lt;AK123,CONCATENATE("* El total de Procesados debe ser mayor o igual al total de Reactivos en el grupo de edad ",$AJ$11),"")</f>
        <v/>
      </c>
      <c r="CV123" s="1755" t="str">
        <f t="shared" ref="CV123:CV131" si="767">IF(AL123&lt;AM123,CONCATENATE("* El total de Procesados debe ser mayor o igual al total de Reactivos en el grupo de edad ",$AL$11),"")</f>
        <v/>
      </c>
      <c r="CW123" s="1755" t="str">
        <f t="shared" ref="CW123:CW131" si="768">IF(AN123&lt;AO123,CONCATENATE("* El total de Procesados debe ser mayor o igual al total de Reactivos en el grupo de edad ",$AN$11),"")</f>
        <v/>
      </c>
      <c r="CX123" s="1755" t="str">
        <f t="shared" ref="CX123:CX131" si="769">IF(AP123&lt;AQ123,CONCATENATE("* El total de Procesados debe ser mayor o igual al total de Reactivos en el grupo de edad ",$AP$11),"")</f>
        <v/>
      </c>
      <c r="DE123" s="63"/>
      <c r="DF123" s="2658">
        <f t="shared" ref="DF123:DF127" si="770">IF(B123&lt;&gt;(AS123),1,0)</f>
        <v>0</v>
      </c>
      <c r="DG123" s="2655">
        <f t="shared" ref="DG123:DG140" si="771">IF(AND($B123&gt;0,AND(AT123="",AU123="")),1,IF((AT123+AU123)&gt;$B123,1,0))</f>
        <v>0</v>
      </c>
      <c r="DH123" s="2655">
        <f t="shared" ref="DH123:DI123" si="772">IF(AND($B123&gt;0,AV123=""),1,IF(AV123&gt;$B123,1,0))</f>
        <v>0</v>
      </c>
      <c r="DI123" s="2655">
        <f t="shared" si="772"/>
        <v>0</v>
      </c>
      <c r="DJ123" s="1756"/>
      <c r="DK123" s="1756"/>
      <c r="DL123" s="1756"/>
      <c r="DM123" s="1756"/>
      <c r="DN123" s="1756"/>
      <c r="DO123" s="2655">
        <f t="shared" ref="DO123:DO131" si="773">IF(N123&lt;O123,1,0)</f>
        <v>0</v>
      </c>
      <c r="DP123" s="2655">
        <f t="shared" ref="DP123:DP131" si="774">IF(P123&lt;Q123,1,0)</f>
        <v>0</v>
      </c>
      <c r="DQ123" s="2655">
        <f t="shared" ref="DQ123:DQ131" si="775">IF(R123&lt;S123,1,0)</f>
        <v>0</v>
      </c>
      <c r="DR123" s="2655">
        <f t="shared" ref="DR123:DR131" si="776">IF($T123&lt;$U123,1,0)</f>
        <v>0</v>
      </c>
      <c r="DS123" s="2655">
        <f t="shared" ref="DS123:DS131" si="777">IF(V123&lt;W123,1,0)</f>
        <v>0</v>
      </c>
      <c r="DT123" s="2655">
        <f t="shared" ref="DT123:DT131" si="778">IF(X123&lt;Y123,1,0)</f>
        <v>0</v>
      </c>
      <c r="DU123" s="2655">
        <f t="shared" ref="DU123:DU131" si="779">IF(Z123&lt;AA123,1,0)</f>
        <v>0</v>
      </c>
      <c r="DV123" s="2655">
        <f t="shared" ref="DV123:DV131" si="780">IF(AB123&lt;AC123,1,0)</f>
        <v>0</v>
      </c>
      <c r="DW123" s="2655">
        <f t="shared" ref="DW123:DW131" si="781">IF(AD123&lt;AE123,1,0)</f>
        <v>0</v>
      </c>
      <c r="DX123" s="2655">
        <f t="shared" ref="DX123:DX131" si="782">IF(AF123&lt;AG123,1,0)</f>
        <v>0</v>
      </c>
      <c r="DY123" s="2655">
        <f t="shared" ref="DY123:DY131" si="783">IF(AH123&lt;AI123,1,0)</f>
        <v>0</v>
      </c>
      <c r="DZ123" s="2655">
        <f t="shared" ref="DZ123:DZ131" si="784">IF(AJ123&lt;AK123,1,0)</f>
        <v>0</v>
      </c>
      <c r="EA123" s="2655">
        <f t="shared" ref="EA123:EA131" si="785">IF(AL123&lt;AM123,1,0)</f>
        <v>0</v>
      </c>
      <c r="EB123" s="2655">
        <f t="shared" ref="EB123:EB131" si="786">IF(AN123&lt;AO123,1,0)</f>
        <v>0</v>
      </c>
      <c r="EC123" s="2655">
        <f t="shared" ref="EC123:EC131" si="787">IF(AP123&lt;AQ123,1,0)</f>
        <v>0</v>
      </c>
    </row>
    <row r="124" spans="1:133" ht="14.25" customHeight="1" x14ac:dyDescent="0.25">
      <c r="A124" s="154" t="s">
        <v>1919</v>
      </c>
      <c r="B124" s="354">
        <f t="shared" ref="B124:C124" si="788">+N124+P124+R124+T124+V124+X124+Z124+AB124+AD124+AF124+AH124+AJ124+AL124+AN124+AP124</f>
        <v>0</v>
      </c>
      <c r="C124" s="186">
        <f t="shared" si="788"/>
        <v>0</v>
      </c>
      <c r="D124" s="1828"/>
      <c r="E124" s="69"/>
      <c r="F124" s="85"/>
      <c r="G124" s="69"/>
      <c r="H124" s="85"/>
      <c r="I124" s="69"/>
      <c r="J124" s="85"/>
      <c r="K124" s="69"/>
      <c r="L124" s="85"/>
      <c r="M124" s="86"/>
      <c r="N124" s="1823"/>
      <c r="O124" s="67"/>
      <c r="P124" s="66"/>
      <c r="Q124" s="67"/>
      <c r="R124" s="66"/>
      <c r="S124" s="67"/>
      <c r="T124" s="66"/>
      <c r="U124" s="67"/>
      <c r="V124" s="66"/>
      <c r="W124" s="67"/>
      <c r="X124" s="66"/>
      <c r="Y124" s="67"/>
      <c r="Z124" s="66"/>
      <c r="AA124" s="67"/>
      <c r="AB124" s="66"/>
      <c r="AC124" s="67"/>
      <c r="AD124" s="66"/>
      <c r="AE124" s="67"/>
      <c r="AF124" s="66"/>
      <c r="AG124" s="67"/>
      <c r="AH124" s="66"/>
      <c r="AI124" s="67"/>
      <c r="AJ124" s="66"/>
      <c r="AK124" s="67"/>
      <c r="AL124" s="66"/>
      <c r="AM124" s="67"/>
      <c r="AN124" s="66"/>
      <c r="AO124" s="67"/>
      <c r="AP124" s="66"/>
      <c r="AQ124" s="68"/>
      <c r="AR124" s="2027"/>
      <c r="AS124" s="68"/>
      <c r="AT124" s="88"/>
      <c r="AU124" s="68"/>
      <c r="AV124" s="1823"/>
      <c r="AW124" s="87"/>
      <c r="AX124" s="1754" t="str">
        <f t="shared" si="751"/>
        <v/>
      </c>
      <c r="CA124" s="1755" t="str">
        <f t="shared" si="752"/>
        <v/>
      </c>
      <c r="CB124" s="1755" t="str">
        <f t="shared" si="753"/>
        <v/>
      </c>
      <c r="CC124" s="1755" t="str">
        <f t="shared" ref="CC124:CD124" si="789">IF(AND($B124&gt;0,AV124=""),"* No olvide ingresar la columna "&amp;AV$10&amp;""&amp;" *(Digite CERO si no tiene). ",IF(AV124&gt;$B124," *El Número de "&amp;AV$10&amp;""&amp;" no puede superar el Total Procesados. ",""))</f>
        <v/>
      </c>
      <c r="CD124" s="1755" t="str">
        <f t="shared" si="789"/>
        <v/>
      </c>
      <c r="CE124" s="1756"/>
      <c r="CF124" s="1756"/>
      <c r="CG124" s="1756"/>
      <c r="CH124" s="1756"/>
      <c r="CI124" s="1756"/>
      <c r="CJ124" s="1755" t="str">
        <f t="shared" si="755"/>
        <v/>
      </c>
      <c r="CK124" s="1755" t="str">
        <f t="shared" si="756"/>
        <v/>
      </c>
      <c r="CL124" s="1755" t="str">
        <f t="shared" si="757"/>
        <v/>
      </c>
      <c r="CM124" s="1755" t="str">
        <f t="shared" si="758"/>
        <v/>
      </c>
      <c r="CN124" s="1755" t="str">
        <f t="shared" si="759"/>
        <v/>
      </c>
      <c r="CO124" s="1755" t="str">
        <f t="shared" si="760"/>
        <v/>
      </c>
      <c r="CP124" s="1755" t="str">
        <f t="shared" si="761"/>
        <v/>
      </c>
      <c r="CQ124" s="1755" t="str">
        <f t="shared" si="762"/>
        <v/>
      </c>
      <c r="CR124" s="1755" t="str">
        <f t="shared" si="763"/>
        <v/>
      </c>
      <c r="CS124" s="1755" t="str">
        <f t="shared" si="764"/>
        <v/>
      </c>
      <c r="CT124" s="1755" t="str">
        <f t="shared" si="765"/>
        <v/>
      </c>
      <c r="CU124" s="1755" t="str">
        <f t="shared" si="766"/>
        <v/>
      </c>
      <c r="CV124" s="1755" t="str">
        <f t="shared" si="767"/>
        <v/>
      </c>
      <c r="CW124" s="1755" t="str">
        <f t="shared" si="768"/>
        <v/>
      </c>
      <c r="CX124" s="1755" t="str">
        <f t="shared" si="769"/>
        <v/>
      </c>
      <c r="DE124" s="63"/>
      <c r="DF124" s="2658">
        <f t="shared" si="770"/>
        <v>0</v>
      </c>
      <c r="DG124" s="2655">
        <f t="shared" si="771"/>
        <v>0</v>
      </c>
      <c r="DH124" s="2655">
        <f t="shared" ref="DH124:DI124" si="790">IF(AND($B124&gt;0,AV124=""),1,IF(AV124&gt;$B124,1,0))</f>
        <v>0</v>
      </c>
      <c r="DI124" s="2655">
        <f t="shared" si="790"/>
        <v>0</v>
      </c>
      <c r="DJ124" s="1756"/>
      <c r="DK124" s="1756"/>
      <c r="DL124" s="1756"/>
      <c r="DM124" s="1756"/>
      <c r="DN124" s="1756"/>
      <c r="DO124" s="2655">
        <f t="shared" si="773"/>
        <v>0</v>
      </c>
      <c r="DP124" s="2655">
        <f t="shared" si="774"/>
        <v>0</v>
      </c>
      <c r="DQ124" s="2655">
        <f t="shared" si="775"/>
        <v>0</v>
      </c>
      <c r="DR124" s="2655">
        <f t="shared" si="776"/>
        <v>0</v>
      </c>
      <c r="DS124" s="2655">
        <f t="shared" si="777"/>
        <v>0</v>
      </c>
      <c r="DT124" s="2655">
        <f t="shared" si="778"/>
        <v>0</v>
      </c>
      <c r="DU124" s="2655">
        <f t="shared" si="779"/>
        <v>0</v>
      </c>
      <c r="DV124" s="2655">
        <f t="shared" si="780"/>
        <v>0</v>
      </c>
      <c r="DW124" s="2655">
        <f t="shared" si="781"/>
        <v>0</v>
      </c>
      <c r="DX124" s="2655">
        <f t="shared" si="782"/>
        <v>0</v>
      </c>
      <c r="DY124" s="2655">
        <f t="shared" si="783"/>
        <v>0</v>
      </c>
      <c r="DZ124" s="2655">
        <f t="shared" si="784"/>
        <v>0</v>
      </c>
      <c r="EA124" s="2655">
        <f t="shared" si="785"/>
        <v>0</v>
      </c>
      <c r="EB124" s="2655">
        <f t="shared" si="786"/>
        <v>0</v>
      </c>
      <c r="EC124" s="2655">
        <f t="shared" si="787"/>
        <v>0</v>
      </c>
    </row>
    <row r="125" spans="1:133" ht="14.25" customHeight="1" x14ac:dyDescent="0.25">
      <c r="A125" s="154" t="s">
        <v>1920</v>
      </c>
      <c r="B125" s="354">
        <f t="shared" ref="B125:C125" si="791">+N125+P125+R125+T125+V125+X125+Z125+AB125+AD125+AF125+AH125+AJ125+AL125+AN125+AP125</f>
        <v>0</v>
      </c>
      <c r="C125" s="186">
        <f t="shared" si="791"/>
        <v>0</v>
      </c>
      <c r="D125" s="1828"/>
      <c r="E125" s="69"/>
      <c r="F125" s="85"/>
      <c r="G125" s="69"/>
      <c r="H125" s="85"/>
      <c r="I125" s="69"/>
      <c r="J125" s="85"/>
      <c r="K125" s="69"/>
      <c r="L125" s="85"/>
      <c r="M125" s="86"/>
      <c r="N125" s="1823"/>
      <c r="O125" s="67"/>
      <c r="P125" s="66"/>
      <c r="Q125" s="67"/>
      <c r="R125" s="66"/>
      <c r="S125" s="67"/>
      <c r="T125" s="66"/>
      <c r="U125" s="67"/>
      <c r="V125" s="66"/>
      <c r="W125" s="67"/>
      <c r="X125" s="66"/>
      <c r="Y125" s="67"/>
      <c r="Z125" s="66"/>
      <c r="AA125" s="67"/>
      <c r="AB125" s="66"/>
      <c r="AC125" s="67"/>
      <c r="AD125" s="66"/>
      <c r="AE125" s="67"/>
      <c r="AF125" s="66"/>
      <c r="AG125" s="67"/>
      <c r="AH125" s="66"/>
      <c r="AI125" s="67"/>
      <c r="AJ125" s="66"/>
      <c r="AK125" s="67"/>
      <c r="AL125" s="66"/>
      <c r="AM125" s="67"/>
      <c r="AN125" s="66"/>
      <c r="AO125" s="67"/>
      <c r="AP125" s="66"/>
      <c r="AQ125" s="68"/>
      <c r="AR125" s="2027"/>
      <c r="AS125" s="68"/>
      <c r="AT125" s="88"/>
      <c r="AU125" s="68"/>
      <c r="AV125" s="1823"/>
      <c r="AW125" s="87"/>
      <c r="AX125" s="1754" t="str">
        <f t="shared" si="751"/>
        <v/>
      </c>
      <c r="CA125" s="1755" t="str">
        <f t="shared" si="752"/>
        <v/>
      </c>
      <c r="CB125" s="1755" t="str">
        <f t="shared" si="753"/>
        <v/>
      </c>
      <c r="CC125" s="1755" t="str">
        <f t="shared" ref="CC125:CD125" si="792">IF(AND($B125&gt;0,AV125=""),"* No olvide ingresar la columna "&amp;AV$10&amp;""&amp;" *(Digite CERO si no tiene). ",IF(AV125&gt;$B125," *El Número de "&amp;AV$10&amp;""&amp;" no puede superar el Total Procesados. ",""))</f>
        <v/>
      </c>
      <c r="CD125" s="1755" t="str">
        <f t="shared" si="792"/>
        <v/>
      </c>
      <c r="CE125" s="1756"/>
      <c r="CF125" s="1756"/>
      <c r="CG125" s="1756"/>
      <c r="CH125" s="1756"/>
      <c r="CI125" s="1756"/>
      <c r="CJ125" s="1755" t="str">
        <f t="shared" si="755"/>
        <v/>
      </c>
      <c r="CK125" s="1755" t="str">
        <f t="shared" si="756"/>
        <v/>
      </c>
      <c r="CL125" s="1755" t="str">
        <f t="shared" si="757"/>
        <v/>
      </c>
      <c r="CM125" s="1755" t="str">
        <f t="shared" si="758"/>
        <v/>
      </c>
      <c r="CN125" s="1755" t="str">
        <f t="shared" si="759"/>
        <v/>
      </c>
      <c r="CO125" s="1755" t="str">
        <f t="shared" si="760"/>
        <v/>
      </c>
      <c r="CP125" s="1755" t="str">
        <f t="shared" si="761"/>
        <v/>
      </c>
      <c r="CQ125" s="1755" t="str">
        <f t="shared" si="762"/>
        <v/>
      </c>
      <c r="CR125" s="1755" t="str">
        <f t="shared" si="763"/>
        <v/>
      </c>
      <c r="CS125" s="1755" t="str">
        <f t="shared" si="764"/>
        <v/>
      </c>
      <c r="CT125" s="1755" t="str">
        <f t="shared" si="765"/>
        <v/>
      </c>
      <c r="CU125" s="1755" t="str">
        <f t="shared" si="766"/>
        <v/>
      </c>
      <c r="CV125" s="1755" t="str">
        <f t="shared" si="767"/>
        <v/>
      </c>
      <c r="CW125" s="1755" t="str">
        <f t="shared" si="768"/>
        <v/>
      </c>
      <c r="CX125" s="1755" t="str">
        <f t="shared" si="769"/>
        <v/>
      </c>
      <c r="DE125" s="63"/>
      <c r="DF125" s="2658">
        <f t="shared" si="770"/>
        <v>0</v>
      </c>
      <c r="DG125" s="2655">
        <f t="shared" si="771"/>
        <v>0</v>
      </c>
      <c r="DH125" s="2655">
        <f t="shared" ref="DH125:DI125" si="793">IF(AND($B125&gt;0,AV125=""),1,IF(AV125&gt;$B125,1,0))</f>
        <v>0</v>
      </c>
      <c r="DI125" s="2655">
        <f t="shared" si="793"/>
        <v>0</v>
      </c>
      <c r="DJ125" s="1756"/>
      <c r="DK125" s="1756"/>
      <c r="DL125" s="1756"/>
      <c r="DM125" s="1756"/>
      <c r="DN125" s="1756"/>
      <c r="DO125" s="2655">
        <f t="shared" si="773"/>
        <v>0</v>
      </c>
      <c r="DP125" s="2655">
        <f t="shared" si="774"/>
        <v>0</v>
      </c>
      <c r="DQ125" s="2655">
        <f t="shared" si="775"/>
        <v>0</v>
      </c>
      <c r="DR125" s="2655">
        <f t="shared" si="776"/>
        <v>0</v>
      </c>
      <c r="DS125" s="2655">
        <f t="shared" si="777"/>
        <v>0</v>
      </c>
      <c r="DT125" s="2655">
        <f t="shared" si="778"/>
        <v>0</v>
      </c>
      <c r="DU125" s="2655">
        <f t="shared" si="779"/>
        <v>0</v>
      </c>
      <c r="DV125" s="2655">
        <f t="shared" si="780"/>
        <v>0</v>
      </c>
      <c r="DW125" s="2655">
        <f t="shared" si="781"/>
        <v>0</v>
      </c>
      <c r="DX125" s="2655">
        <f t="shared" si="782"/>
        <v>0</v>
      </c>
      <c r="DY125" s="2655">
        <f t="shared" si="783"/>
        <v>0</v>
      </c>
      <c r="DZ125" s="2655">
        <f t="shared" si="784"/>
        <v>0</v>
      </c>
      <c r="EA125" s="2655">
        <f t="shared" si="785"/>
        <v>0</v>
      </c>
      <c r="EB125" s="2655">
        <f t="shared" si="786"/>
        <v>0</v>
      </c>
      <c r="EC125" s="2655">
        <f t="shared" si="787"/>
        <v>0</v>
      </c>
    </row>
    <row r="126" spans="1:133" ht="14.25" customHeight="1" x14ac:dyDescent="0.25">
      <c r="A126" s="154" t="s">
        <v>1921</v>
      </c>
      <c r="B126" s="354">
        <f t="shared" ref="B126:C126" si="794">+N126+P126+R126+T126+V126+X126+Z126+AB126+AD126+AF126+AH126+AJ126+AL126+AN126+AP126</f>
        <v>0</v>
      </c>
      <c r="C126" s="186">
        <f t="shared" si="794"/>
        <v>0</v>
      </c>
      <c r="D126" s="1828"/>
      <c r="E126" s="69"/>
      <c r="F126" s="85"/>
      <c r="G126" s="69"/>
      <c r="H126" s="85"/>
      <c r="I126" s="69"/>
      <c r="J126" s="85"/>
      <c r="K126" s="69"/>
      <c r="L126" s="85"/>
      <c r="M126" s="86"/>
      <c r="N126" s="1823"/>
      <c r="O126" s="67"/>
      <c r="P126" s="66"/>
      <c r="Q126" s="67"/>
      <c r="R126" s="66"/>
      <c r="S126" s="67"/>
      <c r="T126" s="66"/>
      <c r="U126" s="67"/>
      <c r="V126" s="66"/>
      <c r="W126" s="67"/>
      <c r="X126" s="66"/>
      <c r="Y126" s="67"/>
      <c r="Z126" s="66"/>
      <c r="AA126" s="67"/>
      <c r="AB126" s="66"/>
      <c r="AC126" s="67"/>
      <c r="AD126" s="66"/>
      <c r="AE126" s="67"/>
      <c r="AF126" s="66"/>
      <c r="AG126" s="67"/>
      <c r="AH126" s="66"/>
      <c r="AI126" s="67"/>
      <c r="AJ126" s="66"/>
      <c r="AK126" s="67"/>
      <c r="AL126" s="66"/>
      <c r="AM126" s="67"/>
      <c r="AN126" s="66"/>
      <c r="AO126" s="67"/>
      <c r="AP126" s="66"/>
      <c r="AQ126" s="68"/>
      <c r="AR126" s="2027"/>
      <c r="AS126" s="68"/>
      <c r="AT126" s="88"/>
      <c r="AU126" s="68"/>
      <c r="AV126" s="1823"/>
      <c r="AW126" s="87"/>
      <c r="AX126" s="1754" t="str">
        <f t="shared" si="751"/>
        <v/>
      </c>
      <c r="CA126" s="1755" t="str">
        <f t="shared" si="752"/>
        <v/>
      </c>
      <c r="CB126" s="1755" t="str">
        <f t="shared" si="753"/>
        <v/>
      </c>
      <c r="CC126" s="1755" t="str">
        <f t="shared" ref="CC126:CD126" si="795">IF(AND($B126&gt;0,AV126=""),"* No olvide ingresar la columna "&amp;AV$10&amp;""&amp;" *(Digite CERO si no tiene). ",IF(AV126&gt;$B126," *El Número de "&amp;AV$10&amp;""&amp;" no puede superar el Total Procesados. ",""))</f>
        <v/>
      </c>
      <c r="CD126" s="1755" t="str">
        <f t="shared" si="795"/>
        <v/>
      </c>
      <c r="CE126" s="1756"/>
      <c r="CF126" s="1756"/>
      <c r="CG126" s="1756"/>
      <c r="CH126" s="1756"/>
      <c r="CI126" s="1756"/>
      <c r="CJ126" s="1755" t="str">
        <f t="shared" si="755"/>
        <v/>
      </c>
      <c r="CK126" s="1755" t="str">
        <f t="shared" si="756"/>
        <v/>
      </c>
      <c r="CL126" s="1755" t="str">
        <f t="shared" si="757"/>
        <v/>
      </c>
      <c r="CM126" s="1755" t="str">
        <f t="shared" si="758"/>
        <v/>
      </c>
      <c r="CN126" s="1755" t="str">
        <f t="shared" si="759"/>
        <v/>
      </c>
      <c r="CO126" s="1755" t="str">
        <f t="shared" si="760"/>
        <v/>
      </c>
      <c r="CP126" s="1755" t="str">
        <f t="shared" si="761"/>
        <v/>
      </c>
      <c r="CQ126" s="1755" t="str">
        <f t="shared" si="762"/>
        <v/>
      </c>
      <c r="CR126" s="1755" t="str">
        <f t="shared" si="763"/>
        <v/>
      </c>
      <c r="CS126" s="1755" t="str">
        <f t="shared" si="764"/>
        <v/>
      </c>
      <c r="CT126" s="1755" t="str">
        <f t="shared" si="765"/>
        <v/>
      </c>
      <c r="CU126" s="1755" t="str">
        <f t="shared" si="766"/>
        <v/>
      </c>
      <c r="CV126" s="1755" t="str">
        <f t="shared" si="767"/>
        <v/>
      </c>
      <c r="CW126" s="1755" t="str">
        <f t="shared" si="768"/>
        <v/>
      </c>
      <c r="CX126" s="1755" t="str">
        <f t="shared" si="769"/>
        <v/>
      </c>
      <c r="DE126" s="63"/>
      <c r="DF126" s="2658">
        <f t="shared" si="770"/>
        <v>0</v>
      </c>
      <c r="DG126" s="2655">
        <f t="shared" si="771"/>
        <v>0</v>
      </c>
      <c r="DH126" s="2655">
        <f t="shared" ref="DH126:DI126" si="796">IF(AND($B126&gt;0,AV126=""),1,IF(AV126&gt;$B126,1,0))</f>
        <v>0</v>
      </c>
      <c r="DI126" s="2655">
        <f t="shared" si="796"/>
        <v>0</v>
      </c>
      <c r="DJ126" s="1756"/>
      <c r="DK126" s="1756"/>
      <c r="DL126" s="1756"/>
      <c r="DM126" s="1756"/>
      <c r="DN126" s="1756"/>
      <c r="DO126" s="2655">
        <f t="shared" si="773"/>
        <v>0</v>
      </c>
      <c r="DP126" s="2655">
        <f t="shared" si="774"/>
        <v>0</v>
      </c>
      <c r="DQ126" s="2655">
        <f t="shared" si="775"/>
        <v>0</v>
      </c>
      <c r="DR126" s="2655">
        <f t="shared" si="776"/>
        <v>0</v>
      </c>
      <c r="DS126" s="2655">
        <f t="shared" si="777"/>
        <v>0</v>
      </c>
      <c r="DT126" s="2655">
        <f t="shared" si="778"/>
        <v>0</v>
      </c>
      <c r="DU126" s="2655">
        <f t="shared" si="779"/>
        <v>0</v>
      </c>
      <c r="DV126" s="2655">
        <f t="shared" si="780"/>
        <v>0</v>
      </c>
      <c r="DW126" s="2655">
        <f t="shared" si="781"/>
        <v>0</v>
      </c>
      <c r="DX126" s="2655">
        <f t="shared" si="782"/>
        <v>0</v>
      </c>
      <c r="DY126" s="2655">
        <f t="shared" si="783"/>
        <v>0</v>
      </c>
      <c r="DZ126" s="2655">
        <f t="shared" si="784"/>
        <v>0</v>
      </c>
      <c r="EA126" s="2655">
        <f t="shared" si="785"/>
        <v>0</v>
      </c>
      <c r="EB126" s="2655">
        <f t="shared" si="786"/>
        <v>0</v>
      </c>
      <c r="EC126" s="2655">
        <f t="shared" si="787"/>
        <v>0</v>
      </c>
    </row>
    <row r="127" spans="1:133" ht="14.25" customHeight="1" x14ac:dyDescent="0.25">
      <c r="A127" s="180" t="s">
        <v>1922</v>
      </c>
      <c r="B127" s="354">
        <f t="shared" ref="B127:C127" si="797">+N127+P127+R127+T127+V127+X127+Z127+AB127+AD127+AF127+AH127+AJ127+AL127+AN127+AP127</f>
        <v>0</v>
      </c>
      <c r="C127" s="186">
        <f t="shared" si="797"/>
        <v>0</v>
      </c>
      <c r="D127" s="1828"/>
      <c r="E127" s="69"/>
      <c r="F127" s="85"/>
      <c r="G127" s="69"/>
      <c r="H127" s="85"/>
      <c r="I127" s="69"/>
      <c r="J127" s="85"/>
      <c r="K127" s="69"/>
      <c r="L127" s="85"/>
      <c r="M127" s="86"/>
      <c r="N127" s="1823"/>
      <c r="O127" s="67"/>
      <c r="P127" s="66"/>
      <c r="Q127" s="67"/>
      <c r="R127" s="66"/>
      <c r="S127" s="67"/>
      <c r="T127" s="66"/>
      <c r="U127" s="67"/>
      <c r="V127" s="66"/>
      <c r="W127" s="67"/>
      <c r="X127" s="66"/>
      <c r="Y127" s="67"/>
      <c r="Z127" s="66"/>
      <c r="AA127" s="67"/>
      <c r="AB127" s="66"/>
      <c r="AC127" s="67"/>
      <c r="AD127" s="66"/>
      <c r="AE127" s="67"/>
      <c r="AF127" s="66"/>
      <c r="AG127" s="67"/>
      <c r="AH127" s="66"/>
      <c r="AI127" s="67"/>
      <c r="AJ127" s="66"/>
      <c r="AK127" s="67"/>
      <c r="AL127" s="66"/>
      <c r="AM127" s="67"/>
      <c r="AN127" s="66"/>
      <c r="AO127" s="67"/>
      <c r="AP127" s="66"/>
      <c r="AQ127" s="68"/>
      <c r="AR127" s="2027"/>
      <c r="AS127" s="68"/>
      <c r="AT127" s="88"/>
      <c r="AU127" s="68"/>
      <c r="AV127" s="1823"/>
      <c r="AW127" s="87"/>
      <c r="AX127" s="1754" t="str">
        <f t="shared" si="751"/>
        <v/>
      </c>
      <c r="CA127" s="1755" t="str">
        <f t="shared" si="752"/>
        <v/>
      </c>
      <c r="CB127" s="1755" t="str">
        <f t="shared" si="753"/>
        <v/>
      </c>
      <c r="CC127" s="1755" t="str">
        <f t="shared" ref="CC127:CD127" si="798">IF(AND($B127&gt;0,AV127=""),"* No olvide ingresar la columna "&amp;AV$10&amp;""&amp;" *(Digite CERO si no tiene). ",IF(AV127&gt;$B127," *El Número de "&amp;AV$10&amp;""&amp;" no puede superar el Total Procesados. ",""))</f>
        <v/>
      </c>
      <c r="CD127" s="1755" t="str">
        <f t="shared" si="798"/>
        <v/>
      </c>
      <c r="CE127" s="1756"/>
      <c r="CF127" s="1756"/>
      <c r="CG127" s="1756"/>
      <c r="CH127" s="1756"/>
      <c r="CI127" s="1756"/>
      <c r="CJ127" s="1755" t="str">
        <f t="shared" si="755"/>
        <v/>
      </c>
      <c r="CK127" s="1755" t="str">
        <f t="shared" si="756"/>
        <v/>
      </c>
      <c r="CL127" s="1755" t="str">
        <f t="shared" si="757"/>
        <v/>
      </c>
      <c r="CM127" s="1755" t="str">
        <f t="shared" si="758"/>
        <v/>
      </c>
      <c r="CN127" s="1755" t="str">
        <f t="shared" si="759"/>
        <v/>
      </c>
      <c r="CO127" s="1755" t="str">
        <f t="shared" si="760"/>
        <v/>
      </c>
      <c r="CP127" s="1755" t="str">
        <f t="shared" si="761"/>
        <v/>
      </c>
      <c r="CQ127" s="1755" t="str">
        <f t="shared" si="762"/>
        <v/>
      </c>
      <c r="CR127" s="1755" t="str">
        <f t="shared" si="763"/>
        <v/>
      </c>
      <c r="CS127" s="1755" t="str">
        <f t="shared" si="764"/>
        <v/>
      </c>
      <c r="CT127" s="1755" t="str">
        <f t="shared" si="765"/>
        <v/>
      </c>
      <c r="CU127" s="1755" t="str">
        <f t="shared" si="766"/>
        <v/>
      </c>
      <c r="CV127" s="1755" t="str">
        <f t="shared" si="767"/>
        <v/>
      </c>
      <c r="CW127" s="1755" t="str">
        <f t="shared" si="768"/>
        <v/>
      </c>
      <c r="CX127" s="1755" t="str">
        <f t="shared" si="769"/>
        <v/>
      </c>
      <c r="DE127" s="63"/>
      <c r="DF127" s="2658">
        <f t="shared" si="770"/>
        <v>0</v>
      </c>
      <c r="DG127" s="2655">
        <f t="shared" si="771"/>
        <v>0</v>
      </c>
      <c r="DH127" s="2655">
        <f t="shared" ref="DH127:DI127" si="799">IF(AND($B127&gt;0,AV127=""),1,IF(AV127&gt;$B127,1,0))</f>
        <v>0</v>
      </c>
      <c r="DI127" s="2655">
        <f t="shared" si="799"/>
        <v>0</v>
      </c>
      <c r="DJ127" s="1756"/>
      <c r="DK127" s="1756"/>
      <c r="DL127" s="1756"/>
      <c r="DM127" s="1756"/>
      <c r="DN127" s="1756"/>
      <c r="DO127" s="2655">
        <f t="shared" si="773"/>
        <v>0</v>
      </c>
      <c r="DP127" s="2655">
        <f t="shared" si="774"/>
        <v>0</v>
      </c>
      <c r="DQ127" s="2655">
        <f t="shared" si="775"/>
        <v>0</v>
      </c>
      <c r="DR127" s="2655">
        <f t="shared" si="776"/>
        <v>0</v>
      </c>
      <c r="DS127" s="2655">
        <f t="shared" si="777"/>
        <v>0</v>
      </c>
      <c r="DT127" s="2655">
        <f t="shared" si="778"/>
        <v>0</v>
      </c>
      <c r="DU127" s="2655">
        <f t="shared" si="779"/>
        <v>0</v>
      </c>
      <c r="DV127" s="2655">
        <f t="shared" si="780"/>
        <v>0</v>
      </c>
      <c r="DW127" s="2655">
        <f t="shared" si="781"/>
        <v>0</v>
      </c>
      <c r="DX127" s="2655">
        <f t="shared" si="782"/>
        <v>0</v>
      </c>
      <c r="DY127" s="2655">
        <f t="shared" si="783"/>
        <v>0</v>
      </c>
      <c r="DZ127" s="2655">
        <f t="shared" si="784"/>
        <v>0</v>
      </c>
      <c r="EA127" s="2655">
        <f t="shared" si="785"/>
        <v>0</v>
      </c>
      <c r="EB127" s="2655">
        <f t="shared" si="786"/>
        <v>0</v>
      </c>
      <c r="EC127" s="2655">
        <f t="shared" si="787"/>
        <v>0</v>
      </c>
    </row>
    <row r="128" spans="1:133" ht="14.25" customHeight="1" x14ac:dyDescent="0.25">
      <c r="A128" s="180" t="s">
        <v>1923</v>
      </c>
      <c r="B128" s="354">
        <f t="shared" ref="B128:C128" si="800">+N128+P128+R128+T128+V128+X128+Z128+AB128+AD128+AF128+AH128+AJ128+AL128+AN128+AP128</f>
        <v>0</v>
      </c>
      <c r="C128" s="186">
        <f t="shared" si="800"/>
        <v>0</v>
      </c>
      <c r="D128" s="1828"/>
      <c r="E128" s="69"/>
      <c r="F128" s="85"/>
      <c r="G128" s="69"/>
      <c r="H128" s="85"/>
      <c r="I128" s="69"/>
      <c r="J128" s="85"/>
      <c r="K128" s="69"/>
      <c r="L128" s="85"/>
      <c r="M128" s="86"/>
      <c r="N128" s="1823"/>
      <c r="O128" s="67"/>
      <c r="P128" s="66"/>
      <c r="Q128" s="67"/>
      <c r="R128" s="66"/>
      <c r="S128" s="67"/>
      <c r="T128" s="66"/>
      <c r="U128" s="67"/>
      <c r="V128" s="66"/>
      <c r="W128" s="67"/>
      <c r="X128" s="66"/>
      <c r="Y128" s="67"/>
      <c r="Z128" s="66"/>
      <c r="AA128" s="67"/>
      <c r="AB128" s="66"/>
      <c r="AC128" s="67"/>
      <c r="AD128" s="66"/>
      <c r="AE128" s="67"/>
      <c r="AF128" s="66"/>
      <c r="AG128" s="67"/>
      <c r="AH128" s="66"/>
      <c r="AI128" s="67"/>
      <c r="AJ128" s="66"/>
      <c r="AK128" s="67"/>
      <c r="AL128" s="66"/>
      <c r="AM128" s="67"/>
      <c r="AN128" s="66"/>
      <c r="AO128" s="67"/>
      <c r="AP128" s="66"/>
      <c r="AQ128" s="68"/>
      <c r="AR128" s="1823"/>
      <c r="AS128" s="68"/>
      <c r="AT128" s="88"/>
      <c r="AU128" s="68"/>
      <c r="AV128" s="1823"/>
      <c r="AW128" s="87"/>
      <c r="AX128" s="1754" t="str">
        <f t="shared" si="751"/>
        <v/>
      </c>
      <c r="CA128" s="1755" t="str">
        <f>IF(B128&lt;&gt;(AS128+AR128)," * La suma de las columnas "&amp;AR$10&amp;""&amp;" DEBE SER IGUAL a los Exámenes Procesados. ","")</f>
        <v/>
      </c>
      <c r="CB128" s="1755" t="str">
        <f t="shared" si="753"/>
        <v/>
      </c>
      <c r="CC128" s="1755" t="str">
        <f t="shared" ref="CC128:CD128" si="801">IF(AND($B128&gt;0,AV128=""),"* No olvide ingresar la columna "&amp;AV$10&amp;""&amp;" *(Digite CERO si no tiene). ",IF(AV128&gt;$B128," *El Número de "&amp;AV$10&amp;""&amp;" no puede superar el Total Procesados. ",""))</f>
        <v/>
      </c>
      <c r="CD128" s="1755" t="str">
        <f t="shared" si="801"/>
        <v/>
      </c>
      <c r="CE128" s="1756"/>
      <c r="CF128" s="1756"/>
      <c r="CG128" s="1756"/>
      <c r="CH128" s="1756"/>
      <c r="CI128" s="1756"/>
      <c r="CJ128" s="1755" t="str">
        <f t="shared" si="755"/>
        <v/>
      </c>
      <c r="CK128" s="1755" t="str">
        <f t="shared" si="756"/>
        <v/>
      </c>
      <c r="CL128" s="1755" t="str">
        <f t="shared" si="757"/>
        <v/>
      </c>
      <c r="CM128" s="1755" t="str">
        <f t="shared" si="758"/>
        <v/>
      </c>
      <c r="CN128" s="1755" t="str">
        <f t="shared" si="759"/>
        <v/>
      </c>
      <c r="CO128" s="1755" t="str">
        <f t="shared" si="760"/>
        <v/>
      </c>
      <c r="CP128" s="1755" t="str">
        <f t="shared" si="761"/>
        <v/>
      </c>
      <c r="CQ128" s="1755" t="str">
        <f t="shared" si="762"/>
        <v/>
      </c>
      <c r="CR128" s="1755" t="str">
        <f t="shared" si="763"/>
        <v/>
      </c>
      <c r="CS128" s="1755" t="str">
        <f t="shared" si="764"/>
        <v/>
      </c>
      <c r="CT128" s="1755" t="str">
        <f t="shared" si="765"/>
        <v/>
      </c>
      <c r="CU128" s="1755" t="str">
        <f t="shared" si="766"/>
        <v/>
      </c>
      <c r="CV128" s="1755" t="str">
        <f t="shared" si="767"/>
        <v/>
      </c>
      <c r="CW128" s="1755" t="str">
        <f t="shared" si="768"/>
        <v/>
      </c>
      <c r="CX128" s="1755" t="str">
        <f t="shared" si="769"/>
        <v/>
      </c>
      <c r="DE128" s="63"/>
      <c r="DF128" s="2658">
        <f>IF(B128&lt;&gt;(AS128+AR128),1,0)</f>
        <v>0</v>
      </c>
      <c r="DG128" s="2655">
        <f t="shared" si="771"/>
        <v>0</v>
      </c>
      <c r="DH128" s="2655">
        <f t="shared" ref="DH128:DI128" si="802">IF(AND($B128&gt;0,AV128=""),1,IF(AV128&gt;$B128,1,0))</f>
        <v>0</v>
      </c>
      <c r="DI128" s="2655">
        <f t="shared" si="802"/>
        <v>0</v>
      </c>
      <c r="DJ128" s="1756"/>
      <c r="DK128" s="1756"/>
      <c r="DL128" s="1756"/>
      <c r="DM128" s="1756"/>
      <c r="DN128" s="1756"/>
      <c r="DO128" s="2655">
        <f t="shared" si="773"/>
        <v>0</v>
      </c>
      <c r="DP128" s="2655">
        <f t="shared" si="774"/>
        <v>0</v>
      </c>
      <c r="DQ128" s="2655">
        <f t="shared" si="775"/>
        <v>0</v>
      </c>
      <c r="DR128" s="2655">
        <f t="shared" si="776"/>
        <v>0</v>
      </c>
      <c r="DS128" s="2655">
        <f t="shared" si="777"/>
        <v>0</v>
      </c>
      <c r="DT128" s="2655">
        <f t="shared" si="778"/>
        <v>0</v>
      </c>
      <c r="DU128" s="2655">
        <f t="shared" si="779"/>
        <v>0</v>
      </c>
      <c r="DV128" s="2655">
        <f t="shared" si="780"/>
        <v>0</v>
      </c>
      <c r="DW128" s="2655">
        <f t="shared" si="781"/>
        <v>0</v>
      </c>
      <c r="DX128" s="2655">
        <f t="shared" si="782"/>
        <v>0</v>
      </c>
      <c r="DY128" s="2655">
        <f t="shared" si="783"/>
        <v>0</v>
      </c>
      <c r="DZ128" s="2655">
        <f t="shared" si="784"/>
        <v>0</v>
      </c>
      <c r="EA128" s="2655">
        <f t="shared" si="785"/>
        <v>0</v>
      </c>
      <c r="EB128" s="2655">
        <f t="shared" si="786"/>
        <v>0</v>
      </c>
      <c r="EC128" s="2655">
        <f t="shared" si="787"/>
        <v>0</v>
      </c>
    </row>
    <row r="129" spans="1:133" ht="14.25" customHeight="1" x14ac:dyDescent="0.25">
      <c r="A129" s="180" t="s">
        <v>1924</v>
      </c>
      <c r="B129" s="354">
        <f t="shared" ref="B129:C129" si="803">+N129+P129+R129+T129+V129+X129+Z129+AB129+AD129+AF129+AH129+AJ129+AL129+AN129+AP129</f>
        <v>0</v>
      </c>
      <c r="C129" s="186">
        <f t="shared" si="803"/>
        <v>0</v>
      </c>
      <c r="D129" s="1828"/>
      <c r="E129" s="69"/>
      <c r="F129" s="85"/>
      <c r="G129" s="69"/>
      <c r="H129" s="85"/>
      <c r="I129" s="69"/>
      <c r="J129" s="85"/>
      <c r="K129" s="69"/>
      <c r="L129" s="85"/>
      <c r="M129" s="86"/>
      <c r="N129" s="1823"/>
      <c r="O129" s="67"/>
      <c r="P129" s="66"/>
      <c r="Q129" s="67"/>
      <c r="R129" s="66"/>
      <c r="S129" s="67"/>
      <c r="T129" s="66"/>
      <c r="U129" s="67"/>
      <c r="V129" s="66"/>
      <c r="W129" s="67"/>
      <c r="X129" s="66"/>
      <c r="Y129" s="67"/>
      <c r="Z129" s="66"/>
      <c r="AA129" s="67"/>
      <c r="AB129" s="66"/>
      <c r="AC129" s="67"/>
      <c r="AD129" s="66"/>
      <c r="AE129" s="67"/>
      <c r="AF129" s="66"/>
      <c r="AG129" s="67"/>
      <c r="AH129" s="66"/>
      <c r="AI129" s="67"/>
      <c r="AJ129" s="66"/>
      <c r="AK129" s="67"/>
      <c r="AL129" s="66"/>
      <c r="AM129" s="67"/>
      <c r="AN129" s="66"/>
      <c r="AO129" s="67"/>
      <c r="AP129" s="66"/>
      <c r="AQ129" s="68"/>
      <c r="AR129" s="2027"/>
      <c r="AS129" s="68"/>
      <c r="AT129" s="88"/>
      <c r="AU129" s="68"/>
      <c r="AV129" s="1823"/>
      <c r="AW129" s="87"/>
      <c r="AX129" s="1754" t="str">
        <f t="shared" si="751"/>
        <v/>
      </c>
      <c r="CA129" s="1755" t="str">
        <f t="shared" ref="CA129:CA131" si="804">IF(B129&lt;&gt;(AS129)," * La suma de las columnas "&amp;AR$10&amp;""&amp;" DEBE SER IGUAL a los Exámenes Procesados. ","")</f>
        <v/>
      </c>
      <c r="CB129" s="1755" t="str">
        <f t="shared" si="753"/>
        <v/>
      </c>
      <c r="CC129" s="1755" t="str">
        <f t="shared" ref="CC129:CD129" si="805">IF(AND($B129&gt;0,AV129=""),"* No olvide ingresar la columna "&amp;AV$10&amp;""&amp;" *(Digite CERO si no tiene). ",IF(AV129&gt;$B129," *El Número de "&amp;AV$10&amp;""&amp;" no puede superar el Total Procesados. ",""))</f>
        <v/>
      </c>
      <c r="CD129" s="1755" t="str">
        <f t="shared" si="805"/>
        <v/>
      </c>
      <c r="CE129" s="1756"/>
      <c r="CF129" s="1756"/>
      <c r="CG129" s="1756"/>
      <c r="CH129" s="1756"/>
      <c r="CI129" s="1756"/>
      <c r="CJ129" s="1755" t="str">
        <f t="shared" si="755"/>
        <v/>
      </c>
      <c r="CK129" s="1755" t="str">
        <f t="shared" si="756"/>
        <v/>
      </c>
      <c r="CL129" s="1755" t="str">
        <f t="shared" si="757"/>
        <v/>
      </c>
      <c r="CM129" s="1755" t="str">
        <f t="shared" si="758"/>
        <v/>
      </c>
      <c r="CN129" s="1755" t="str">
        <f t="shared" si="759"/>
        <v/>
      </c>
      <c r="CO129" s="1755" t="str">
        <f t="shared" si="760"/>
        <v/>
      </c>
      <c r="CP129" s="1755" t="str">
        <f t="shared" si="761"/>
        <v/>
      </c>
      <c r="CQ129" s="1755" t="str">
        <f t="shared" si="762"/>
        <v/>
      </c>
      <c r="CR129" s="1755" t="str">
        <f t="shared" si="763"/>
        <v/>
      </c>
      <c r="CS129" s="1755" t="str">
        <f t="shared" si="764"/>
        <v/>
      </c>
      <c r="CT129" s="1755" t="str">
        <f t="shared" si="765"/>
        <v/>
      </c>
      <c r="CU129" s="1755" t="str">
        <f t="shared" si="766"/>
        <v/>
      </c>
      <c r="CV129" s="1755" t="str">
        <f t="shared" si="767"/>
        <v/>
      </c>
      <c r="CW129" s="1755" t="str">
        <f t="shared" si="768"/>
        <v/>
      </c>
      <c r="CX129" s="1755" t="str">
        <f t="shared" si="769"/>
        <v/>
      </c>
      <c r="DE129" s="63"/>
      <c r="DF129" s="2658">
        <f t="shared" ref="DF129:DF131" si="806">IF(B129&lt;&gt;(AS129),1,0)</f>
        <v>0</v>
      </c>
      <c r="DG129" s="2655">
        <f t="shared" si="771"/>
        <v>0</v>
      </c>
      <c r="DH129" s="2655">
        <f t="shared" ref="DH129:DI129" si="807">IF(AND($B129&gt;0,AV129=""),1,IF(AV129&gt;$B129,1,0))</f>
        <v>0</v>
      </c>
      <c r="DI129" s="2655">
        <f t="shared" si="807"/>
        <v>0</v>
      </c>
      <c r="DJ129" s="1756"/>
      <c r="DK129" s="1756"/>
      <c r="DL129" s="1756"/>
      <c r="DM129" s="1756"/>
      <c r="DN129" s="1756"/>
      <c r="DO129" s="2655">
        <f t="shared" si="773"/>
        <v>0</v>
      </c>
      <c r="DP129" s="2655">
        <f t="shared" si="774"/>
        <v>0</v>
      </c>
      <c r="DQ129" s="2655">
        <f t="shared" si="775"/>
        <v>0</v>
      </c>
      <c r="DR129" s="2655">
        <f t="shared" si="776"/>
        <v>0</v>
      </c>
      <c r="DS129" s="2655">
        <f t="shared" si="777"/>
        <v>0</v>
      </c>
      <c r="DT129" s="2655">
        <f t="shared" si="778"/>
        <v>0</v>
      </c>
      <c r="DU129" s="2655">
        <f t="shared" si="779"/>
        <v>0</v>
      </c>
      <c r="DV129" s="2655">
        <f t="shared" si="780"/>
        <v>0</v>
      </c>
      <c r="DW129" s="2655">
        <f t="shared" si="781"/>
        <v>0</v>
      </c>
      <c r="DX129" s="2655">
        <f t="shared" si="782"/>
        <v>0</v>
      </c>
      <c r="DY129" s="2655">
        <f t="shared" si="783"/>
        <v>0</v>
      </c>
      <c r="DZ129" s="2655">
        <f t="shared" si="784"/>
        <v>0</v>
      </c>
      <c r="EA129" s="2655">
        <f t="shared" si="785"/>
        <v>0</v>
      </c>
      <c r="EB129" s="2655">
        <f t="shared" si="786"/>
        <v>0</v>
      </c>
      <c r="EC129" s="2655">
        <f t="shared" si="787"/>
        <v>0</v>
      </c>
    </row>
    <row r="130" spans="1:133" ht="14.25" customHeight="1" x14ac:dyDescent="0.25">
      <c r="A130" s="154" t="s">
        <v>1925</v>
      </c>
      <c r="B130" s="354">
        <f t="shared" ref="B130:C130" si="808">+N130+P130+R130+T130+V130+X130+Z130+AB130+AD130+AF130+AH130+AJ130+AL130+AN130+AP130</f>
        <v>0</v>
      </c>
      <c r="C130" s="186">
        <f t="shared" si="808"/>
        <v>0</v>
      </c>
      <c r="D130" s="1828"/>
      <c r="E130" s="69"/>
      <c r="F130" s="85"/>
      <c r="G130" s="69"/>
      <c r="H130" s="85"/>
      <c r="I130" s="69"/>
      <c r="J130" s="85"/>
      <c r="K130" s="69"/>
      <c r="L130" s="85"/>
      <c r="M130" s="86"/>
      <c r="N130" s="1823"/>
      <c r="O130" s="67"/>
      <c r="P130" s="66"/>
      <c r="Q130" s="67"/>
      <c r="R130" s="66"/>
      <c r="S130" s="67"/>
      <c r="T130" s="66"/>
      <c r="U130" s="67"/>
      <c r="V130" s="66"/>
      <c r="W130" s="67"/>
      <c r="X130" s="66"/>
      <c r="Y130" s="67"/>
      <c r="Z130" s="66"/>
      <c r="AA130" s="67"/>
      <c r="AB130" s="66"/>
      <c r="AC130" s="67"/>
      <c r="AD130" s="66"/>
      <c r="AE130" s="67"/>
      <c r="AF130" s="66"/>
      <c r="AG130" s="67"/>
      <c r="AH130" s="66"/>
      <c r="AI130" s="67"/>
      <c r="AJ130" s="66"/>
      <c r="AK130" s="67"/>
      <c r="AL130" s="66"/>
      <c r="AM130" s="67"/>
      <c r="AN130" s="66"/>
      <c r="AO130" s="67"/>
      <c r="AP130" s="66"/>
      <c r="AQ130" s="68"/>
      <c r="AR130" s="2027"/>
      <c r="AS130" s="68"/>
      <c r="AT130" s="88"/>
      <c r="AU130" s="68"/>
      <c r="AV130" s="1823"/>
      <c r="AW130" s="87"/>
      <c r="AX130" s="1754" t="str">
        <f t="shared" si="751"/>
        <v/>
      </c>
      <c r="CA130" s="1755" t="str">
        <f t="shared" si="804"/>
        <v/>
      </c>
      <c r="CB130" s="1755" t="str">
        <f t="shared" si="753"/>
        <v/>
      </c>
      <c r="CC130" s="1755" t="str">
        <f t="shared" ref="CC130:CD130" si="809">IF(AND($B130&gt;0,AV130=""),"* No olvide ingresar la columna "&amp;AV$10&amp;""&amp;" *(Digite CERO si no tiene). ",IF(AV130&gt;$B130," *El Número de "&amp;AV$10&amp;""&amp;" no puede superar el Total Procesados. ",""))</f>
        <v/>
      </c>
      <c r="CD130" s="1755" t="str">
        <f t="shared" si="809"/>
        <v/>
      </c>
      <c r="CE130" s="1756"/>
      <c r="CF130" s="1756"/>
      <c r="CG130" s="1756"/>
      <c r="CH130" s="1756"/>
      <c r="CI130" s="1756"/>
      <c r="CJ130" s="1755" t="str">
        <f t="shared" si="755"/>
        <v/>
      </c>
      <c r="CK130" s="1755" t="str">
        <f t="shared" si="756"/>
        <v/>
      </c>
      <c r="CL130" s="1755" t="str">
        <f t="shared" si="757"/>
        <v/>
      </c>
      <c r="CM130" s="1755" t="str">
        <f t="shared" si="758"/>
        <v/>
      </c>
      <c r="CN130" s="1755" t="str">
        <f t="shared" si="759"/>
        <v/>
      </c>
      <c r="CO130" s="1755" t="str">
        <f t="shared" si="760"/>
        <v/>
      </c>
      <c r="CP130" s="1755" t="str">
        <f t="shared" si="761"/>
        <v/>
      </c>
      <c r="CQ130" s="1755" t="str">
        <f t="shared" si="762"/>
        <v/>
      </c>
      <c r="CR130" s="1755" t="str">
        <f t="shared" si="763"/>
        <v/>
      </c>
      <c r="CS130" s="1755" t="str">
        <f t="shared" si="764"/>
        <v/>
      </c>
      <c r="CT130" s="1755" t="str">
        <f t="shared" si="765"/>
        <v/>
      </c>
      <c r="CU130" s="1755" t="str">
        <f t="shared" si="766"/>
        <v/>
      </c>
      <c r="CV130" s="1755" t="str">
        <f t="shared" si="767"/>
        <v/>
      </c>
      <c r="CW130" s="1755" t="str">
        <f t="shared" si="768"/>
        <v/>
      </c>
      <c r="CX130" s="1755" t="str">
        <f t="shared" si="769"/>
        <v/>
      </c>
      <c r="DE130" s="63"/>
      <c r="DF130" s="2658">
        <f t="shared" si="806"/>
        <v>0</v>
      </c>
      <c r="DG130" s="2655">
        <f t="shared" si="771"/>
        <v>0</v>
      </c>
      <c r="DH130" s="2655">
        <f t="shared" ref="DH130:DI130" si="810">IF(AND($B130&gt;0,AV130=""),1,IF(AV130&gt;$B130,1,0))</f>
        <v>0</v>
      </c>
      <c r="DI130" s="2655">
        <f t="shared" si="810"/>
        <v>0</v>
      </c>
      <c r="DJ130" s="1756"/>
      <c r="DK130" s="1756"/>
      <c r="DL130" s="1756"/>
      <c r="DM130" s="1756"/>
      <c r="DN130" s="1756"/>
      <c r="DO130" s="2655">
        <f t="shared" si="773"/>
        <v>0</v>
      </c>
      <c r="DP130" s="2655">
        <f t="shared" si="774"/>
        <v>0</v>
      </c>
      <c r="DQ130" s="2655">
        <f t="shared" si="775"/>
        <v>0</v>
      </c>
      <c r="DR130" s="2655">
        <f t="shared" si="776"/>
        <v>0</v>
      </c>
      <c r="DS130" s="2655">
        <f t="shared" si="777"/>
        <v>0</v>
      </c>
      <c r="DT130" s="2655">
        <f t="shared" si="778"/>
        <v>0</v>
      </c>
      <c r="DU130" s="2655">
        <f t="shared" si="779"/>
        <v>0</v>
      </c>
      <c r="DV130" s="2655">
        <f t="shared" si="780"/>
        <v>0</v>
      </c>
      <c r="DW130" s="2655">
        <f t="shared" si="781"/>
        <v>0</v>
      </c>
      <c r="DX130" s="2655">
        <f t="shared" si="782"/>
        <v>0</v>
      </c>
      <c r="DY130" s="2655">
        <f t="shared" si="783"/>
        <v>0</v>
      </c>
      <c r="DZ130" s="2655">
        <f t="shared" si="784"/>
        <v>0</v>
      </c>
      <c r="EA130" s="2655">
        <f t="shared" si="785"/>
        <v>0</v>
      </c>
      <c r="EB130" s="2655">
        <f t="shared" si="786"/>
        <v>0</v>
      </c>
      <c r="EC130" s="2655">
        <f t="shared" si="787"/>
        <v>0</v>
      </c>
    </row>
    <row r="131" spans="1:133" ht="14.25" customHeight="1" x14ac:dyDescent="0.25">
      <c r="A131" s="154" t="s">
        <v>1926</v>
      </c>
      <c r="B131" s="354">
        <f t="shared" ref="B131:C131" si="811">+D131+F131+H131+J131+L131+N131+P131+R131+T131+V131+X131+Z131+AB131+AD131+AF131+AH131+AJ131+AL131+AN131+AP131</f>
        <v>0</v>
      </c>
      <c r="C131" s="186">
        <f t="shared" si="811"/>
        <v>0</v>
      </c>
      <c r="D131" s="1823"/>
      <c r="E131" s="67"/>
      <c r="F131" s="66"/>
      <c r="G131" s="67"/>
      <c r="H131" s="66"/>
      <c r="I131" s="87"/>
      <c r="J131" s="1823"/>
      <c r="K131" s="1823"/>
      <c r="L131" s="66"/>
      <c r="M131" s="87"/>
      <c r="N131" s="1823"/>
      <c r="O131" s="67"/>
      <c r="P131" s="66"/>
      <c r="Q131" s="67"/>
      <c r="R131" s="66"/>
      <c r="S131" s="67"/>
      <c r="T131" s="66"/>
      <c r="U131" s="67"/>
      <c r="V131" s="66"/>
      <c r="W131" s="67"/>
      <c r="X131" s="66"/>
      <c r="Y131" s="67"/>
      <c r="Z131" s="66"/>
      <c r="AA131" s="67"/>
      <c r="AB131" s="66"/>
      <c r="AC131" s="67"/>
      <c r="AD131" s="66"/>
      <c r="AE131" s="67"/>
      <c r="AF131" s="66"/>
      <c r="AG131" s="67"/>
      <c r="AH131" s="66"/>
      <c r="AI131" s="67"/>
      <c r="AJ131" s="66"/>
      <c r="AK131" s="67"/>
      <c r="AL131" s="66"/>
      <c r="AM131" s="67"/>
      <c r="AN131" s="66"/>
      <c r="AO131" s="67"/>
      <c r="AP131" s="66"/>
      <c r="AQ131" s="68"/>
      <c r="AR131" s="2027"/>
      <c r="AS131" s="68"/>
      <c r="AT131" s="88"/>
      <c r="AU131" s="68"/>
      <c r="AV131" s="1823"/>
      <c r="AW131" s="87"/>
      <c r="AX131" s="1754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755" t="str">
        <f t="shared" si="804"/>
        <v/>
      </c>
      <c r="CB131" s="1755" t="str">
        <f t="shared" si="753"/>
        <v/>
      </c>
      <c r="CC131" s="1755" t="str">
        <f t="shared" ref="CC131:CD131" si="812">IF(AND($B131&gt;0,AV131=""),"* No olvide ingresar la columna "&amp;AV$10&amp;""&amp;" *(Digite CERO si no tiene). ",IF(AV131&gt;$B131," *El Número de "&amp;AV$10&amp;""&amp;" no puede superar el Total Procesados. ",""))</f>
        <v/>
      </c>
      <c r="CD131" s="1755" t="str">
        <f t="shared" si="812"/>
        <v/>
      </c>
      <c r="CE131" s="1755" t="str">
        <f t="shared" ref="CE131:CE132" si="813">IF(D131&lt;E131,CONCATENATE("* El total de Procesados debe ser mayor o igual al total de Reactivos en el grupo de edad ",$D$11),"")</f>
        <v/>
      </c>
      <c r="CF131" s="1755" t="str">
        <f t="shared" ref="CF131:CF132" si="814">IF(F131&lt;G131,CONCATENATE("* El total de Procesados debe ser mayor o igual al total de Reactivos en el grupo de edad ",$F$11),"")</f>
        <v/>
      </c>
      <c r="CG131" s="1755" t="str">
        <f t="shared" ref="CG131:CG132" si="815">IF(H131&lt;I131,CONCATENATE("* El total de Procesados debe ser mayor o igual al total de Reactivos en el grupo de edad ",$H$11),"")</f>
        <v/>
      </c>
      <c r="CH131" s="1755" t="str">
        <f>IF(J131&lt;K131,CONCATENATE("* El total de Procesados debe ser mayor o igual al total de Reactivos en el grupo de edad ",$J$11),"")</f>
        <v/>
      </c>
      <c r="CI131" s="1755" t="str">
        <f>IF(L131&lt;M131,CONCATENATE("* El total de Procesados debe ser mayor o igual al total de Reactivos en el grupo de edad ",$L$11),"")</f>
        <v/>
      </c>
      <c r="CJ131" s="1755" t="str">
        <f t="shared" si="755"/>
        <v/>
      </c>
      <c r="CK131" s="1755" t="str">
        <f t="shared" si="756"/>
        <v/>
      </c>
      <c r="CL131" s="1755" t="str">
        <f t="shared" si="757"/>
        <v/>
      </c>
      <c r="CM131" s="1755" t="str">
        <f t="shared" si="758"/>
        <v/>
      </c>
      <c r="CN131" s="1755" t="str">
        <f t="shared" si="759"/>
        <v/>
      </c>
      <c r="CO131" s="1755" t="str">
        <f t="shared" si="760"/>
        <v/>
      </c>
      <c r="CP131" s="1755" t="str">
        <f t="shared" si="761"/>
        <v/>
      </c>
      <c r="CQ131" s="1755" t="str">
        <f t="shared" si="762"/>
        <v/>
      </c>
      <c r="CR131" s="1755" t="str">
        <f t="shared" si="763"/>
        <v/>
      </c>
      <c r="CS131" s="1755" t="str">
        <f t="shared" si="764"/>
        <v/>
      </c>
      <c r="CT131" s="1755" t="str">
        <f t="shared" si="765"/>
        <v/>
      </c>
      <c r="CU131" s="1755" t="str">
        <f t="shared" si="766"/>
        <v/>
      </c>
      <c r="CV131" s="1755" t="str">
        <f t="shared" si="767"/>
        <v/>
      </c>
      <c r="CW131" s="1755" t="str">
        <f t="shared" si="768"/>
        <v/>
      </c>
      <c r="CX131" s="1755" t="str">
        <f t="shared" si="769"/>
        <v/>
      </c>
      <c r="DE131" s="63"/>
      <c r="DF131" s="2658">
        <f t="shared" si="806"/>
        <v>0</v>
      </c>
      <c r="DG131" s="2655">
        <f t="shared" si="771"/>
        <v>0</v>
      </c>
      <c r="DH131" s="2655">
        <f t="shared" ref="DH131:DI131" si="816">IF(AND($B131&gt;0,AV131=""),1,IF(AV131&gt;$B131,1,0))</f>
        <v>0</v>
      </c>
      <c r="DI131" s="2655">
        <f t="shared" si="816"/>
        <v>0</v>
      </c>
      <c r="DJ131" s="2655">
        <f t="shared" ref="DJ131:DJ132" si="817">IF(D131&lt;E131,1,0)</f>
        <v>0</v>
      </c>
      <c r="DK131" s="2655">
        <f t="shared" ref="DK131:DK132" si="818">IF(F131&lt;G131,1,0)</f>
        <v>0</v>
      </c>
      <c r="DL131" s="2655">
        <f t="shared" ref="DL131:DL132" si="819">IF(H131&lt;I131,1,0)</f>
        <v>0</v>
      </c>
      <c r="DM131" s="2655">
        <f>IF(J131&lt;K131,1,0)</f>
        <v>0</v>
      </c>
      <c r="DN131" s="2655">
        <f>IF(L131&lt;M131,1,0)</f>
        <v>0</v>
      </c>
      <c r="DO131" s="2655">
        <f t="shared" si="773"/>
        <v>0</v>
      </c>
      <c r="DP131" s="2655">
        <f t="shared" si="774"/>
        <v>0</v>
      </c>
      <c r="DQ131" s="2655">
        <f t="shared" si="775"/>
        <v>0</v>
      </c>
      <c r="DR131" s="2655">
        <f t="shared" si="776"/>
        <v>0</v>
      </c>
      <c r="DS131" s="2655">
        <f t="shared" si="777"/>
        <v>0</v>
      </c>
      <c r="DT131" s="2655">
        <f t="shared" si="778"/>
        <v>0</v>
      </c>
      <c r="DU131" s="2655">
        <f t="shared" si="779"/>
        <v>0</v>
      </c>
      <c r="DV131" s="2655">
        <f t="shared" si="780"/>
        <v>0</v>
      </c>
      <c r="DW131" s="2655">
        <f t="shared" si="781"/>
        <v>0</v>
      </c>
      <c r="DX131" s="2655">
        <f t="shared" si="782"/>
        <v>0</v>
      </c>
      <c r="DY131" s="2655">
        <f t="shared" si="783"/>
        <v>0</v>
      </c>
      <c r="DZ131" s="2655">
        <f t="shared" si="784"/>
        <v>0</v>
      </c>
      <c r="EA131" s="2655">
        <f t="shared" si="785"/>
        <v>0</v>
      </c>
      <c r="EB131" s="2655">
        <f t="shared" si="786"/>
        <v>0</v>
      </c>
      <c r="EC131" s="2655">
        <f t="shared" si="787"/>
        <v>0</v>
      </c>
    </row>
    <row r="132" spans="1:133" ht="14.25" customHeight="1" x14ac:dyDescent="0.25">
      <c r="A132" s="180" t="s">
        <v>1927</v>
      </c>
      <c r="B132" s="354">
        <f t="shared" ref="B132:C132" si="820">+D132+F132+H132</f>
        <v>0</v>
      </c>
      <c r="C132" s="186">
        <f t="shared" si="820"/>
        <v>0</v>
      </c>
      <c r="D132" s="1823"/>
      <c r="E132" s="67"/>
      <c r="F132" s="66"/>
      <c r="G132" s="67"/>
      <c r="H132" s="66"/>
      <c r="I132" s="87"/>
      <c r="J132" s="237"/>
      <c r="K132" s="852"/>
      <c r="L132" s="237"/>
      <c r="M132" s="852"/>
      <c r="N132" s="237"/>
      <c r="O132" s="852"/>
      <c r="P132" s="237"/>
      <c r="Q132" s="852"/>
      <c r="R132" s="237"/>
      <c r="S132" s="852"/>
      <c r="T132" s="237"/>
      <c r="U132" s="852"/>
      <c r="V132" s="237"/>
      <c r="W132" s="852"/>
      <c r="X132" s="237"/>
      <c r="Y132" s="852"/>
      <c r="Z132" s="237"/>
      <c r="AA132" s="852"/>
      <c r="AB132" s="237"/>
      <c r="AC132" s="852"/>
      <c r="AD132" s="237"/>
      <c r="AE132" s="852"/>
      <c r="AF132" s="237"/>
      <c r="AG132" s="852"/>
      <c r="AH132" s="237"/>
      <c r="AI132" s="852"/>
      <c r="AJ132" s="237"/>
      <c r="AK132" s="852"/>
      <c r="AL132" s="237"/>
      <c r="AM132" s="852"/>
      <c r="AN132" s="237"/>
      <c r="AO132" s="852"/>
      <c r="AP132" s="237"/>
      <c r="AQ132" s="1072"/>
      <c r="AR132" s="1823"/>
      <c r="AS132" s="68"/>
      <c r="AT132" s="88"/>
      <c r="AU132" s="68"/>
      <c r="AV132" s="1823"/>
      <c r="AW132" s="87"/>
      <c r="AX132" s="1754" t="str">
        <f>$CA132&amp;CB132&amp;CC132&amp;$CD132&amp;CE132&amp;CF132&amp;CG132</f>
        <v/>
      </c>
      <c r="CA132" s="1755" t="str">
        <f t="shared" ref="CA132:CA140" si="821">IF(B132&lt;&gt;(AS132+AR132)," * La suma de las columnas "&amp;AR$10&amp;""&amp;" DEBE SER IGUAL a los Exámenes Procesados. ","")</f>
        <v/>
      </c>
      <c r="CB132" s="1755" t="str">
        <f t="shared" si="753"/>
        <v/>
      </c>
      <c r="CC132" s="1755" t="str">
        <f t="shared" ref="CC132:CD132" si="822">IF(AND($B132&gt;0,AV132=""),"* No olvide ingresar la columna "&amp;AV$10&amp;""&amp;" *(Digite CERO si no tiene). ",IF(AV132&gt;$B132," *El Número de "&amp;AV$10&amp;""&amp;" no puede superar el Total Procesados. ",""))</f>
        <v/>
      </c>
      <c r="CD132" s="1755" t="str">
        <f t="shared" si="822"/>
        <v/>
      </c>
      <c r="CE132" s="1755" t="str">
        <f t="shared" si="813"/>
        <v/>
      </c>
      <c r="CF132" s="1755" t="str">
        <f t="shared" si="814"/>
        <v/>
      </c>
      <c r="CG132" s="1755" t="str">
        <f t="shared" si="815"/>
        <v/>
      </c>
      <c r="CH132" s="1758"/>
      <c r="CI132" s="1758"/>
      <c r="CJ132" s="2656"/>
      <c r="CK132" s="1758"/>
      <c r="CL132" s="1758"/>
      <c r="CM132" s="1758"/>
      <c r="CN132" s="1758"/>
      <c r="CO132" s="1758"/>
      <c r="CP132" s="1758"/>
      <c r="CQ132" s="1758"/>
      <c r="CR132" s="1758"/>
      <c r="CS132" s="1758"/>
      <c r="CT132" s="1758"/>
      <c r="CU132" s="1758"/>
      <c r="CV132" s="1758"/>
      <c r="CW132" s="1758"/>
      <c r="CX132" s="1758"/>
      <c r="DE132" s="63"/>
      <c r="DF132" s="2658">
        <f t="shared" ref="DF132:DF140" si="823">IF(B132&lt;&gt;(AS132+AR132),1,0)</f>
        <v>0</v>
      </c>
      <c r="DG132" s="2655">
        <f t="shared" si="771"/>
        <v>0</v>
      </c>
      <c r="DH132" s="2655">
        <f t="shared" ref="DH132:DI132" si="824">IF(AND($B132&gt;0,AV132=""),1,IF(AV132&gt;$B132,1,0))</f>
        <v>0</v>
      </c>
      <c r="DI132" s="2655">
        <f t="shared" si="824"/>
        <v>0</v>
      </c>
      <c r="DJ132" s="2655">
        <f t="shared" si="817"/>
        <v>0</v>
      </c>
      <c r="DK132" s="2655">
        <f t="shared" si="818"/>
        <v>0</v>
      </c>
      <c r="DL132" s="2655">
        <f t="shared" si="819"/>
        <v>0</v>
      </c>
      <c r="DM132" s="1758"/>
      <c r="DN132" s="1758"/>
      <c r="DO132" s="1756"/>
      <c r="DP132" s="1756"/>
      <c r="DQ132" s="1756"/>
      <c r="DR132" s="1756"/>
      <c r="DS132" s="1756"/>
      <c r="DT132" s="1756"/>
      <c r="DU132" s="1756"/>
      <c r="DV132" s="1756"/>
      <c r="DW132" s="1756"/>
      <c r="DX132" s="1756"/>
      <c r="DY132" s="1756"/>
      <c r="DZ132" s="1756"/>
      <c r="EA132" s="1756"/>
      <c r="EB132" s="1756"/>
      <c r="EC132" s="1756"/>
    </row>
    <row r="133" spans="1:133" ht="14.25" customHeight="1" x14ac:dyDescent="0.25">
      <c r="A133" s="180" t="s">
        <v>1928</v>
      </c>
      <c r="B133" s="354">
        <f t="shared" ref="B133:C133" si="825">+P133+R133+T133+V133+X133+Z133+AB133+AD133+AF133+AH133+AJ133+AL133+AN133+AP133</f>
        <v>0</v>
      </c>
      <c r="C133" s="186">
        <f t="shared" si="825"/>
        <v>0</v>
      </c>
      <c r="D133" s="1828"/>
      <c r="E133" s="69"/>
      <c r="F133" s="85"/>
      <c r="G133" s="69"/>
      <c r="H133" s="85"/>
      <c r="I133" s="69"/>
      <c r="J133" s="85"/>
      <c r="K133" s="69"/>
      <c r="L133" s="85"/>
      <c r="M133" s="86"/>
      <c r="N133" s="1828"/>
      <c r="O133" s="69"/>
      <c r="P133" s="66"/>
      <c r="Q133" s="67"/>
      <c r="R133" s="66"/>
      <c r="S133" s="67"/>
      <c r="T133" s="66"/>
      <c r="U133" s="67"/>
      <c r="V133" s="66"/>
      <c r="W133" s="67"/>
      <c r="X133" s="66"/>
      <c r="Y133" s="67"/>
      <c r="Z133" s="66"/>
      <c r="AA133" s="67"/>
      <c r="AB133" s="66"/>
      <c r="AC133" s="67"/>
      <c r="AD133" s="66"/>
      <c r="AE133" s="67"/>
      <c r="AF133" s="66"/>
      <c r="AG133" s="67"/>
      <c r="AH133" s="66"/>
      <c r="AI133" s="67"/>
      <c r="AJ133" s="66"/>
      <c r="AK133" s="67"/>
      <c r="AL133" s="66"/>
      <c r="AM133" s="67"/>
      <c r="AN133" s="66"/>
      <c r="AO133" s="67"/>
      <c r="AP133" s="66"/>
      <c r="AQ133" s="68"/>
      <c r="AR133" s="1823"/>
      <c r="AS133" s="68"/>
      <c r="AT133" s="88"/>
      <c r="AU133" s="68"/>
      <c r="AV133" s="1823"/>
      <c r="AW133" s="87"/>
      <c r="AX133" s="1754" t="str">
        <f>$CA133&amp;CB133&amp;CC133&amp;$CD133&amp;CK133&amp;CL133&amp;CM133&amp;CN133&amp;CO133&amp;CP133&amp;CQ133&amp;CR133&amp;CS133&amp;CT133&amp;CU133&amp;CV133&amp;CW133&amp;CX133</f>
        <v/>
      </c>
      <c r="CA133" s="1755" t="str">
        <f t="shared" si="821"/>
        <v/>
      </c>
      <c r="CB133" s="1755" t="str">
        <f t="shared" si="753"/>
        <v/>
      </c>
      <c r="CC133" s="1755" t="str">
        <f t="shared" ref="CC133:CD133" si="826">IF(AND($B133&gt;0,AV133=""),"* No olvide ingresar la columna "&amp;AV$10&amp;""&amp;" *(Digite CERO si no tiene). ",IF(AV133&gt;$B133," *El Número de "&amp;AV$10&amp;""&amp;" no puede superar el Total Procesados. ",""))</f>
        <v/>
      </c>
      <c r="CD133" s="1755" t="str">
        <f t="shared" si="826"/>
        <v/>
      </c>
      <c r="CE133" s="2656"/>
      <c r="CF133" s="2656"/>
      <c r="CG133" s="1758"/>
      <c r="CH133" s="1758"/>
      <c r="CI133" s="1758"/>
      <c r="CJ133" s="2656"/>
      <c r="CK133" s="1755" t="str">
        <f t="shared" ref="CK133:CK140" si="827">IF(P133&lt;Q133,CONCATENATE("* El total de Procesados debe ser mayor o igual al total de Reactivos en el grupo de edad ",$P$11),"")</f>
        <v/>
      </c>
      <c r="CL133" s="1755" t="str">
        <f t="shared" ref="CL133:CL140" si="828">IF(R133&lt;S133,CONCATENATE("* El total de Procesados debe ser mayor o igual al total de Reactivos en el grupo de edad ",$R$11),"")</f>
        <v/>
      </c>
      <c r="CM133" s="1755" t="str">
        <f t="shared" ref="CM133:CM140" si="829">IF($T133&lt;$U133,CONCATENATE("* El total de Procesados debe ser mayor o igual al total de Reactivos en el grupo de edad ",$T$11),"")</f>
        <v/>
      </c>
      <c r="CN133" s="1755" t="str">
        <f t="shared" ref="CN133:CN140" si="830">IF(V133&lt;W133,CONCATENATE("* El total de Procesados debe ser mayor o igual al total de Reactivos en el grupo de edad ",$V$11),"")</f>
        <v/>
      </c>
      <c r="CO133" s="1755" t="str">
        <f t="shared" ref="CO133:CO140" si="831">IF(X133&lt;Y133,CONCATENATE("* El total de Procesados debe ser mayor o igual al total de Reactivos en el grupo de edad ",$X$11),"")</f>
        <v/>
      </c>
      <c r="CP133" s="1755" t="str">
        <f t="shared" ref="CP133:CP140" si="832">IF(Z133&lt;AA133,CONCATENATE("* El total de Procesados debe ser mayor o igual al total de Reactivos en el grupo de edad ",$Z$11),"")</f>
        <v/>
      </c>
      <c r="CQ133" s="1755" t="str">
        <f t="shared" ref="CQ133:CQ140" si="833">IF(AB133&lt;AC133,CONCATENATE("* El total de Procesados debe ser mayor o igual al total de Reactivos en el grupo de edad ",$AB$11),"")</f>
        <v/>
      </c>
      <c r="CR133" s="1755" t="str">
        <f t="shared" ref="CR133:CR140" si="834">IF(AD133&lt;AE133,CONCATENATE("* El total de Procesados debe ser mayor o igual al total de Reactivos en el grupo de edad ",$AD$11),"")</f>
        <v/>
      </c>
      <c r="CS133" s="1755" t="str">
        <f t="shared" ref="CS133:CS140" si="835">IF(AF133&lt;AG133,CONCATENATE("* El total de Procesados debe ser mayor o igual al total de Reactivos en el grupo de edad ",$AF$11),"")</f>
        <v/>
      </c>
      <c r="CT133" s="1755" t="str">
        <f t="shared" ref="CT133:CT140" si="836">IF(AH133&lt;AI133,CONCATENATE("* El total de Procesados debe ser mayor o igual al total de Reactivos en el grupo de edad ",$AH$11),"")</f>
        <v/>
      </c>
      <c r="CU133" s="1755" t="str">
        <f t="shared" ref="CU133:CU136" si="837">IF(AJ133&lt;AK133,CONCATENATE("* El total de Procesados debe ser mayor o igual al total de Reactivos en el grupo de edad ",$AJ$11),"")</f>
        <v/>
      </c>
      <c r="CV133" s="1755" t="str">
        <f t="shared" ref="CV133:CV136" si="838">IF(AL133&lt;AM133,CONCATENATE("* El total de Procesados debe ser mayor o igual al total de Reactivos en el grupo de edad ",$AL$11),"")</f>
        <v/>
      </c>
      <c r="CW133" s="1755" t="str">
        <f t="shared" ref="CW133:CW136" si="839">IF(AN133&lt;AO133,CONCATENATE("* El total de Procesados debe ser mayor o igual al total de Reactivos en el grupo de edad ",$AN$11),"")</f>
        <v/>
      </c>
      <c r="CX133" s="1755" t="str">
        <f t="shared" ref="CX133:CX136" si="840">IF(AP133&lt;AQ133,CONCATENATE("* El total de Procesados debe ser mayor o igual al total de Reactivos en el grupo de edad ",$AP$11),"")</f>
        <v/>
      </c>
      <c r="DE133" s="63"/>
      <c r="DF133" s="2658">
        <f t="shared" si="823"/>
        <v>0</v>
      </c>
      <c r="DG133" s="2655">
        <f t="shared" si="771"/>
        <v>0</v>
      </c>
      <c r="DH133" s="2655">
        <f t="shared" ref="DH133:DI133" si="841">IF(AND($B133&gt;0,AV133=""),1,IF(AV133&gt;$B133,1,0))</f>
        <v>0</v>
      </c>
      <c r="DI133" s="2655">
        <f t="shared" si="841"/>
        <v>0</v>
      </c>
      <c r="DJ133" s="1758"/>
      <c r="DK133" s="1758"/>
      <c r="DL133" s="1758"/>
      <c r="DM133" s="1758"/>
      <c r="DN133" s="1758"/>
      <c r="DO133" s="1756"/>
      <c r="DP133" s="2655">
        <f t="shared" ref="DP133:DP140" si="842">IF(P133&lt;Q133,1,0)</f>
        <v>0</v>
      </c>
      <c r="DQ133" s="2655">
        <f t="shared" ref="DQ133:DQ140" si="843">IF(R133&lt;S133,1,0)</f>
        <v>0</v>
      </c>
      <c r="DR133" s="2655">
        <f t="shared" ref="DR133:DR140" si="844">IF($T133&lt;$U133,1,0)</f>
        <v>0</v>
      </c>
      <c r="DS133" s="2655">
        <f t="shared" ref="DS133:DS140" si="845">IF(V133&lt;W133,1,0)</f>
        <v>0</v>
      </c>
      <c r="DT133" s="2655">
        <f t="shared" ref="DT133:DT140" si="846">IF(X133&lt;Y133,1,0)</f>
        <v>0</v>
      </c>
      <c r="DU133" s="2655">
        <f t="shared" ref="DU133:DU140" si="847">IF(Z133&lt;AA133,1,0)</f>
        <v>0</v>
      </c>
      <c r="DV133" s="2655">
        <f t="shared" ref="DV133:DV140" si="848">IF(AB133&lt;AC133,1,0)</f>
        <v>0</v>
      </c>
      <c r="DW133" s="2655">
        <f t="shared" ref="DW133:DW140" si="849">IF(AD133&lt;AE133,1,0)</f>
        <v>0</v>
      </c>
      <c r="DX133" s="2655">
        <f t="shared" ref="DX133:DX140" si="850">IF(AF133&lt;AG133,1,0)</f>
        <v>0</v>
      </c>
      <c r="DY133" s="2655">
        <f t="shared" ref="DY133:DY140" si="851">IF(AH133&lt;AI133,1,0)</f>
        <v>0</v>
      </c>
      <c r="DZ133" s="2655">
        <f t="shared" ref="DZ133:DZ136" si="852">IF(AJ133&lt;AK133,1,0)</f>
        <v>0</v>
      </c>
      <c r="EA133" s="2655">
        <f t="shared" ref="EA133:EA136" si="853">IF(AL133&lt;AM133,1,0)</f>
        <v>0</v>
      </c>
      <c r="EB133" s="2655">
        <f t="shared" ref="EB133:EB136" si="854">IF(AN133&lt;AO133,1,0)</f>
        <v>0</v>
      </c>
      <c r="EC133" s="2655">
        <f t="shared" ref="EC133:EC136" si="855">IF(AP133&lt;AQ133,1,0)</f>
        <v>0</v>
      </c>
    </row>
    <row r="134" spans="1:133" ht="14.25" customHeight="1" x14ac:dyDescent="0.25">
      <c r="A134" s="154" t="s">
        <v>1929</v>
      </c>
      <c r="B134" s="354">
        <f t="shared" ref="B134:C134" si="856">+N134+P134+R134+T134+V134+X134+Z134+AB134+AD134+AF134+AH134+AJ134+AL134+AN134+AP134</f>
        <v>0</v>
      </c>
      <c r="C134" s="186">
        <f t="shared" si="856"/>
        <v>0</v>
      </c>
      <c r="D134" s="2027"/>
      <c r="E134" s="852"/>
      <c r="F134" s="237"/>
      <c r="G134" s="852"/>
      <c r="H134" s="237"/>
      <c r="I134" s="238"/>
      <c r="J134" s="2027"/>
      <c r="K134" s="2027"/>
      <c r="L134" s="237"/>
      <c r="M134" s="238"/>
      <c r="N134" s="1823"/>
      <c r="O134" s="67"/>
      <c r="P134" s="66"/>
      <c r="Q134" s="67"/>
      <c r="R134" s="66"/>
      <c r="S134" s="67"/>
      <c r="T134" s="66"/>
      <c r="U134" s="67"/>
      <c r="V134" s="66"/>
      <c r="W134" s="67"/>
      <c r="X134" s="66"/>
      <c r="Y134" s="67"/>
      <c r="Z134" s="66"/>
      <c r="AA134" s="67"/>
      <c r="AB134" s="66"/>
      <c r="AC134" s="67"/>
      <c r="AD134" s="66"/>
      <c r="AE134" s="67"/>
      <c r="AF134" s="66"/>
      <c r="AG134" s="67"/>
      <c r="AH134" s="66"/>
      <c r="AI134" s="67"/>
      <c r="AJ134" s="66"/>
      <c r="AK134" s="67"/>
      <c r="AL134" s="66"/>
      <c r="AM134" s="67"/>
      <c r="AN134" s="66"/>
      <c r="AO134" s="67"/>
      <c r="AP134" s="66"/>
      <c r="AQ134" s="68"/>
      <c r="AR134" s="1823"/>
      <c r="AS134" s="68"/>
      <c r="AT134" s="88"/>
      <c r="AU134" s="68"/>
      <c r="AV134" s="1823"/>
      <c r="AW134" s="87"/>
      <c r="AX134" s="1754" t="str">
        <f>$CA134&amp;CB134&amp;CC134&amp;$CD134&amp;CJ134&amp;CK134&amp;CL134&amp;CM134&amp;CN134&amp;CO134&amp;CP134&amp;CQ134&amp;CR134&amp;CS134&amp;CT134&amp;CU134&amp;CV134&amp;CW134&amp;CX134</f>
        <v/>
      </c>
      <c r="CA134" s="1755" t="str">
        <f t="shared" si="821"/>
        <v/>
      </c>
      <c r="CB134" s="1755" t="str">
        <f t="shared" si="753"/>
        <v/>
      </c>
      <c r="CC134" s="1755" t="str">
        <f t="shared" ref="CC134:CD134" si="857">IF(AND($B134&gt;0,AV134=""),"* No olvide ingresar la columna "&amp;AV$10&amp;""&amp;" *(Digite CERO si no tiene). ",IF(AV134&gt;$B134," *El Número de "&amp;AV$10&amp;""&amp;" no puede superar el Total Procesados. ",""))</f>
        <v/>
      </c>
      <c r="CD134" s="1755" t="str">
        <f t="shared" si="857"/>
        <v/>
      </c>
      <c r="CE134" s="2656"/>
      <c r="CF134" s="2656"/>
      <c r="CG134" s="1758"/>
      <c r="CH134" s="1758"/>
      <c r="CI134" s="1758"/>
      <c r="CJ134" s="1755" t="str">
        <f t="shared" ref="CJ134:CJ135" si="858">IF(N134&lt;O134,CONCATENATE("* El total de Procesados debe ser mayor o igual al total de Reactivos en el grupo de edad ",$N$11),"")</f>
        <v/>
      </c>
      <c r="CK134" s="1755" t="str">
        <f t="shared" si="827"/>
        <v/>
      </c>
      <c r="CL134" s="1755" t="str">
        <f t="shared" si="828"/>
        <v/>
      </c>
      <c r="CM134" s="1755" t="str">
        <f t="shared" si="829"/>
        <v/>
      </c>
      <c r="CN134" s="1755" t="str">
        <f t="shared" si="830"/>
        <v/>
      </c>
      <c r="CO134" s="1755" t="str">
        <f t="shared" si="831"/>
        <v/>
      </c>
      <c r="CP134" s="1755" t="str">
        <f t="shared" si="832"/>
        <v/>
      </c>
      <c r="CQ134" s="1755" t="str">
        <f t="shared" si="833"/>
        <v/>
      </c>
      <c r="CR134" s="1755" t="str">
        <f t="shared" si="834"/>
        <v/>
      </c>
      <c r="CS134" s="1755" t="str">
        <f t="shared" si="835"/>
        <v/>
      </c>
      <c r="CT134" s="1755" t="str">
        <f t="shared" si="836"/>
        <v/>
      </c>
      <c r="CU134" s="1755" t="str">
        <f t="shared" si="837"/>
        <v/>
      </c>
      <c r="CV134" s="1755" t="str">
        <f t="shared" si="838"/>
        <v/>
      </c>
      <c r="CW134" s="1755" t="str">
        <f t="shared" si="839"/>
        <v/>
      </c>
      <c r="CX134" s="1755" t="str">
        <f t="shared" si="840"/>
        <v/>
      </c>
      <c r="DE134" s="63"/>
      <c r="DF134" s="2658">
        <f t="shared" si="823"/>
        <v>0</v>
      </c>
      <c r="DG134" s="2655">
        <f t="shared" si="771"/>
        <v>0</v>
      </c>
      <c r="DH134" s="2655">
        <f t="shared" ref="DH134:DI134" si="859">IF(AND($B134&gt;0,AV134=""),1,IF(AV134&gt;$B134,1,0))</f>
        <v>0</v>
      </c>
      <c r="DI134" s="2655">
        <f t="shared" si="859"/>
        <v>0</v>
      </c>
      <c r="DJ134" s="1758"/>
      <c r="DK134" s="1758"/>
      <c r="DL134" s="1758"/>
      <c r="DM134" s="1758"/>
      <c r="DN134" s="1758"/>
      <c r="DO134" s="2655">
        <f t="shared" ref="DO134:DO135" si="860">IF(N134&lt;O134,1,0)</f>
        <v>0</v>
      </c>
      <c r="DP134" s="2655">
        <f t="shared" si="842"/>
        <v>0</v>
      </c>
      <c r="DQ134" s="2655">
        <f t="shared" si="843"/>
        <v>0</v>
      </c>
      <c r="DR134" s="2655">
        <f t="shared" si="844"/>
        <v>0</v>
      </c>
      <c r="DS134" s="2655">
        <f t="shared" si="845"/>
        <v>0</v>
      </c>
      <c r="DT134" s="2655">
        <f t="shared" si="846"/>
        <v>0</v>
      </c>
      <c r="DU134" s="2655">
        <f t="shared" si="847"/>
        <v>0</v>
      </c>
      <c r="DV134" s="2655">
        <f t="shared" si="848"/>
        <v>0</v>
      </c>
      <c r="DW134" s="2655">
        <f t="shared" si="849"/>
        <v>0</v>
      </c>
      <c r="DX134" s="2655">
        <f t="shared" si="850"/>
        <v>0</v>
      </c>
      <c r="DY134" s="2655">
        <f t="shared" si="851"/>
        <v>0</v>
      </c>
      <c r="DZ134" s="2655">
        <f t="shared" si="852"/>
        <v>0</v>
      </c>
      <c r="EA134" s="2655">
        <f t="shared" si="853"/>
        <v>0</v>
      </c>
      <c r="EB134" s="2655">
        <f t="shared" si="854"/>
        <v>0</v>
      </c>
      <c r="EC134" s="2655">
        <f t="shared" si="855"/>
        <v>0</v>
      </c>
    </row>
    <row r="135" spans="1:133" ht="14.25" customHeight="1" x14ac:dyDescent="0.25">
      <c r="A135" s="154" t="s">
        <v>1930</v>
      </c>
      <c r="B135" s="354">
        <f t="shared" ref="B135:C135" si="861">+D135+F135+H135+J135+L135+N135+P135+R135+T135+V135+X135+Z135+AB135+AD135+AF135+AH135+AJ135+AL135+AN135+AP135</f>
        <v>0</v>
      </c>
      <c r="C135" s="186">
        <f t="shared" si="861"/>
        <v>0</v>
      </c>
      <c r="D135" s="1823"/>
      <c r="E135" s="67"/>
      <c r="F135" s="66"/>
      <c r="G135" s="67"/>
      <c r="H135" s="66"/>
      <c r="I135" s="87"/>
      <c r="J135" s="1823"/>
      <c r="K135" s="1823"/>
      <c r="L135" s="66"/>
      <c r="M135" s="87"/>
      <c r="N135" s="1823"/>
      <c r="O135" s="67"/>
      <c r="P135" s="66"/>
      <c r="Q135" s="67"/>
      <c r="R135" s="66"/>
      <c r="S135" s="67"/>
      <c r="T135" s="66"/>
      <c r="U135" s="67"/>
      <c r="V135" s="66"/>
      <c r="W135" s="67"/>
      <c r="X135" s="66"/>
      <c r="Y135" s="67"/>
      <c r="Z135" s="66"/>
      <c r="AA135" s="67"/>
      <c r="AB135" s="66"/>
      <c r="AC135" s="67"/>
      <c r="AD135" s="66"/>
      <c r="AE135" s="67"/>
      <c r="AF135" s="66"/>
      <c r="AG135" s="67"/>
      <c r="AH135" s="66"/>
      <c r="AI135" s="67"/>
      <c r="AJ135" s="66"/>
      <c r="AK135" s="67"/>
      <c r="AL135" s="66"/>
      <c r="AM135" s="67"/>
      <c r="AN135" s="66"/>
      <c r="AO135" s="67"/>
      <c r="AP135" s="66"/>
      <c r="AQ135" s="68"/>
      <c r="AR135" s="1823"/>
      <c r="AS135" s="68"/>
      <c r="AT135" s="88"/>
      <c r="AU135" s="68"/>
      <c r="AV135" s="1823"/>
      <c r="AW135" s="87"/>
      <c r="AX135" s="1754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755" t="str">
        <f t="shared" si="821"/>
        <v/>
      </c>
      <c r="CB135" s="1755" t="str">
        <f t="shared" si="753"/>
        <v/>
      </c>
      <c r="CC135" s="1755" t="str">
        <f t="shared" ref="CC135:CD135" si="862">IF(AND($B135&gt;0,AV135=""),"* No olvide ingresar la columna "&amp;AV$10&amp;""&amp;" *(Digite CERO si no tiene). ",IF(AV135&gt;$B135," *El Número de "&amp;AV$10&amp;""&amp;" no puede superar el Total Procesados. ",""))</f>
        <v/>
      </c>
      <c r="CD135" s="1755" t="str">
        <f t="shared" si="862"/>
        <v/>
      </c>
      <c r="CE135" s="1755" t="str">
        <f>IF(D135&lt;E135,CONCATENATE("* El total de Procesados debe ser mayor o igual al total de Reactivos en el grupo de edad ",$D$11),"")</f>
        <v/>
      </c>
      <c r="CF135" s="1755" t="str">
        <f>IF(F135&lt;G135,CONCATENATE("* El total de Procesados debe ser mayor o igual al total de Reactivos en el grupo de edad ",$F$11),"")</f>
        <v/>
      </c>
      <c r="CG135" s="1755" t="str">
        <f>IF(H135&lt;I135,CONCATENATE("* El total de Procesados debe ser mayor o igual al total de Reactivos en el grupo de edad ",$H$11),"")</f>
        <v/>
      </c>
      <c r="CH135" s="1755" t="str">
        <f>IF(J135&lt;K135,CONCATENATE("* El total de Procesados debe ser mayor o igual al total de Reactivos en el grupo de edad ",$J$11),"")</f>
        <v/>
      </c>
      <c r="CI135" s="1755" t="str">
        <f>IF(L135&lt;M135,CONCATENATE("* El total de Procesados debe ser mayor o igual al total de Reactivos en el grupo de edad ",$L$11),"")</f>
        <v/>
      </c>
      <c r="CJ135" s="1755" t="str">
        <f t="shared" si="858"/>
        <v/>
      </c>
      <c r="CK135" s="1755" t="str">
        <f t="shared" si="827"/>
        <v/>
      </c>
      <c r="CL135" s="1755" t="str">
        <f t="shared" si="828"/>
        <v/>
      </c>
      <c r="CM135" s="1755" t="str">
        <f t="shared" si="829"/>
        <v/>
      </c>
      <c r="CN135" s="1755" t="str">
        <f t="shared" si="830"/>
        <v/>
      </c>
      <c r="CO135" s="1755" t="str">
        <f t="shared" si="831"/>
        <v/>
      </c>
      <c r="CP135" s="1755" t="str">
        <f t="shared" si="832"/>
        <v/>
      </c>
      <c r="CQ135" s="1755" t="str">
        <f t="shared" si="833"/>
        <v/>
      </c>
      <c r="CR135" s="1755" t="str">
        <f t="shared" si="834"/>
        <v/>
      </c>
      <c r="CS135" s="1755" t="str">
        <f t="shared" si="835"/>
        <v/>
      </c>
      <c r="CT135" s="1755" t="str">
        <f t="shared" si="836"/>
        <v/>
      </c>
      <c r="CU135" s="1755" t="str">
        <f t="shared" si="837"/>
        <v/>
      </c>
      <c r="CV135" s="1755" t="str">
        <f t="shared" si="838"/>
        <v/>
      </c>
      <c r="CW135" s="1755" t="str">
        <f t="shared" si="839"/>
        <v/>
      </c>
      <c r="CX135" s="1755" t="str">
        <f t="shared" si="840"/>
        <v/>
      </c>
      <c r="DE135" s="63"/>
      <c r="DF135" s="2658">
        <f t="shared" si="823"/>
        <v>0</v>
      </c>
      <c r="DG135" s="2655">
        <f t="shared" si="771"/>
        <v>0</v>
      </c>
      <c r="DH135" s="2655">
        <f t="shared" ref="DH135:DI135" si="863">IF(AND($B135&gt;0,AV135=""),1,IF(AV135&gt;$B135,1,0))</f>
        <v>0</v>
      </c>
      <c r="DI135" s="2655">
        <f t="shared" si="863"/>
        <v>0</v>
      </c>
      <c r="DJ135" s="2655">
        <f>IF(D135&lt;E135,1,0)</f>
        <v>0</v>
      </c>
      <c r="DK135" s="2655">
        <f>IF(F135&lt;G135,1,0)</f>
        <v>0</v>
      </c>
      <c r="DL135" s="2655">
        <f>IF(H135&lt;I135,1,0)</f>
        <v>0</v>
      </c>
      <c r="DM135" s="2655">
        <f>IF(J135&lt;K135,1,0)</f>
        <v>0</v>
      </c>
      <c r="DN135" s="2655">
        <f>IF(L135&lt;M135,1,0)</f>
        <v>0</v>
      </c>
      <c r="DO135" s="2655">
        <f t="shared" si="860"/>
        <v>0</v>
      </c>
      <c r="DP135" s="2655">
        <f t="shared" si="842"/>
        <v>0</v>
      </c>
      <c r="DQ135" s="2655">
        <f t="shared" si="843"/>
        <v>0</v>
      </c>
      <c r="DR135" s="2655">
        <f t="shared" si="844"/>
        <v>0</v>
      </c>
      <c r="DS135" s="2655">
        <f t="shared" si="845"/>
        <v>0</v>
      </c>
      <c r="DT135" s="2655">
        <f t="shared" si="846"/>
        <v>0</v>
      </c>
      <c r="DU135" s="2655">
        <f t="shared" si="847"/>
        <v>0</v>
      </c>
      <c r="DV135" s="2655">
        <f t="shared" si="848"/>
        <v>0</v>
      </c>
      <c r="DW135" s="2655">
        <f t="shared" si="849"/>
        <v>0</v>
      </c>
      <c r="DX135" s="2655">
        <f t="shared" si="850"/>
        <v>0</v>
      </c>
      <c r="DY135" s="2655">
        <f t="shared" si="851"/>
        <v>0</v>
      </c>
      <c r="DZ135" s="2655">
        <f t="shared" si="852"/>
        <v>0</v>
      </c>
      <c r="EA135" s="2655">
        <f t="shared" si="853"/>
        <v>0</v>
      </c>
      <c r="EB135" s="2655">
        <f t="shared" si="854"/>
        <v>0</v>
      </c>
      <c r="EC135" s="2655">
        <f t="shared" si="855"/>
        <v>0</v>
      </c>
    </row>
    <row r="136" spans="1:133" ht="14.25" customHeight="1" x14ac:dyDescent="0.25">
      <c r="A136" s="235" t="s">
        <v>1931</v>
      </c>
      <c r="B136" s="354">
        <f t="shared" ref="B136:C136" si="864">+P136+R136+T136+V136+X136+Z136+AB136+AD136+AF136+AH136+AJ136+AL136+AN136+AP136</f>
        <v>0</v>
      </c>
      <c r="C136" s="186">
        <f t="shared" si="864"/>
        <v>0</v>
      </c>
      <c r="D136" s="1828"/>
      <c r="E136" s="69"/>
      <c r="F136" s="85"/>
      <c r="G136" s="69"/>
      <c r="H136" s="85"/>
      <c r="I136" s="69"/>
      <c r="J136" s="85"/>
      <c r="K136" s="69"/>
      <c r="L136" s="85"/>
      <c r="M136" s="86"/>
      <c r="N136" s="1828"/>
      <c r="O136" s="69"/>
      <c r="P136" s="66"/>
      <c r="Q136" s="67"/>
      <c r="R136" s="66"/>
      <c r="S136" s="67"/>
      <c r="T136" s="66"/>
      <c r="U136" s="67"/>
      <c r="V136" s="66"/>
      <c r="W136" s="67"/>
      <c r="X136" s="66"/>
      <c r="Y136" s="67"/>
      <c r="Z136" s="66"/>
      <c r="AA136" s="67"/>
      <c r="AB136" s="66"/>
      <c r="AC136" s="67"/>
      <c r="AD136" s="66"/>
      <c r="AE136" s="67"/>
      <c r="AF136" s="66"/>
      <c r="AG136" s="67"/>
      <c r="AH136" s="66"/>
      <c r="AI136" s="67"/>
      <c r="AJ136" s="66"/>
      <c r="AK136" s="67"/>
      <c r="AL136" s="66"/>
      <c r="AM136" s="67"/>
      <c r="AN136" s="66"/>
      <c r="AO136" s="67"/>
      <c r="AP136" s="66"/>
      <c r="AQ136" s="68"/>
      <c r="AR136" s="1823"/>
      <c r="AS136" s="68"/>
      <c r="AT136" s="88"/>
      <c r="AU136" s="68"/>
      <c r="AV136" s="1823"/>
      <c r="AW136" s="87"/>
      <c r="AX136" s="1754" t="str">
        <f>$CA136&amp;CB136&amp;CC136&amp;$CD136&amp;CJ136&amp;CK136&amp;CL136&amp;CM136&amp;CN136&amp;CO136&amp;CP136&amp;CQ136&amp;CR136&amp;CS136&amp;CT136&amp;CU136&amp;CV136&amp;CW136&amp;CX136</f>
        <v/>
      </c>
      <c r="CA136" s="1755" t="str">
        <f t="shared" si="821"/>
        <v/>
      </c>
      <c r="CB136" s="1755" t="str">
        <f t="shared" si="753"/>
        <v/>
      </c>
      <c r="CC136" s="1755" t="str">
        <f t="shared" ref="CC136:CD136" si="865">IF(AND($B136&gt;0,AV136=""),"* No olvide ingresar la columna "&amp;AV$10&amp;""&amp;" *(Digite CERO si no tiene). ",IF(AV136&gt;$B136," *El Número de "&amp;AV$10&amp;""&amp;" no puede superar el Total Procesados. ",""))</f>
        <v/>
      </c>
      <c r="CD136" s="1755" t="str">
        <f t="shared" si="865"/>
        <v/>
      </c>
      <c r="CE136" s="2656"/>
      <c r="CF136" s="2656"/>
      <c r="CG136" s="1758"/>
      <c r="CH136" s="1758"/>
      <c r="CI136" s="1758"/>
      <c r="CJ136" s="2656"/>
      <c r="CK136" s="1755" t="str">
        <f t="shared" si="827"/>
        <v/>
      </c>
      <c r="CL136" s="1755" t="str">
        <f t="shared" si="828"/>
        <v/>
      </c>
      <c r="CM136" s="1755" t="str">
        <f t="shared" si="829"/>
        <v/>
      </c>
      <c r="CN136" s="1755" t="str">
        <f t="shared" si="830"/>
        <v/>
      </c>
      <c r="CO136" s="1755" t="str">
        <f t="shared" si="831"/>
        <v/>
      </c>
      <c r="CP136" s="1755" t="str">
        <f t="shared" si="832"/>
        <v/>
      </c>
      <c r="CQ136" s="1755" t="str">
        <f t="shared" si="833"/>
        <v/>
      </c>
      <c r="CR136" s="1755" t="str">
        <f t="shared" si="834"/>
        <v/>
      </c>
      <c r="CS136" s="1755" t="str">
        <f t="shared" si="835"/>
        <v/>
      </c>
      <c r="CT136" s="1755" t="str">
        <f t="shared" si="836"/>
        <v/>
      </c>
      <c r="CU136" s="1755" t="str">
        <f t="shared" si="837"/>
        <v/>
      </c>
      <c r="CV136" s="1755" t="str">
        <f t="shared" si="838"/>
        <v/>
      </c>
      <c r="CW136" s="1755" t="str">
        <f t="shared" si="839"/>
        <v/>
      </c>
      <c r="CX136" s="1755" t="str">
        <f t="shared" si="840"/>
        <v/>
      </c>
      <c r="DE136" s="63"/>
      <c r="DF136" s="2658">
        <f t="shared" si="823"/>
        <v>0</v>
      </c>
      <c r="DG136" s="2655">
        <f t="shared" si="771"/>
        <v>0</v>
      </c>
      <c r="DH136" s="2655">
        <f t="shared" ref="DH136:DI136" si="866">IF(AND($B136&gt;0,AV136=""),1,IF(AV136&gt;$B136,1,0))</f>
        <v>0</v>
      </c>
      <c r="DI136" s="2655">
        <f t="shared" si="866"/>
        <v>0</v>
      </c>
      <c r="DJ136" s="1758"/>
      <c r="DK136" s="1758"/>
      <c r="DL136" s="1758"/>
      <c r="DM136" s="1758"/>
      <c r="DN136" s="1758"/>
      <c r="DO136" s="1756"/>
      <c r="DP136" s="2655">
        <f t="shared" si="842"/>
        <v>0</v>
      </c>
      <c r="DQ136" s="2655">
        <f t="shared" si="843"/>
        <v>0</v>
      </c>
      <c r="DR136" s="2655">
        <f t="shared" si="844"/>
        <v>0</v>
      </c>
      <c r="DS136" s="2655">
        <f t="shared" si="845"/>
        <v>0</v>
      </c>
      <c r="DT136" s="2655">
        <f t="shared" si="846"/>
        <v>0</v>
      </c>
      <c r="DU136" s="2655">
        <f t="shared" si="847"/>
        <v>0</v>
      </c>
      <c r="DV136" s="2655">
        <f t="shared" si="848"/>
        <v>0</v>
      </c>
      <c r="DW136" s="2655">
        <f t="shared" si="849"/>
        <v>0</v>
      </c>
      <c r="DX136" s="2655">
        <f t="shared" si="850"/>
        <v>0</v>
      </c>
      <c r="DY136" s="2655">
        <f t="shared" si="851"/>
        <v>0</v>
      </c>
      <c r="DZ136" s="2655">
        <f t="shared" si="852"/>
        <v>0</v>
      </c>
      <c r="EA136" s="2655">
        <f t="shared" si="853"/>
        <v>0</v>
      </c>
      <c r="EB136" s="2655">
        <f t="shared" si="854"/>
        <v>0</v>
      </c>
      <c r="EC136" s="2655">
        <f t="shared" si="855"/>
        <v>0</v>
      </c>
    </row>
    <row r="137" spans="1:133" ht="14.25" customHeight="1" x14ac:dyDescent="0.25">
      <c r="A137" s="154" t="s">
        <v>1932</v>
      </c>
      <c r="B137" s="354">
        <f t="shared" ref="B137:C137" si="867">+P137+R137+T137+V137+X137+Z137+AB137+AD137+AF137+AH137</f>
        <v>0</v>
      </c>
      <c r="C137" s="186">
        <f t="shared" si="867"/>
        <v>0</v>
      </c>
      <c r="D137" s="1828"/>
      <c r="E137" s="69"/>
      <c r="F137" s="85"/>
      <c r="G137" s="69"/>
      <c r="H137" s="85"/>
      <c r="I137" s="69"/>
      <c r="J137" s="85"/>
      <c r="K137" s="69"/>
      <c r="L137" s="85"/>
      <c r="M137" s="86"/>
      <c r="N137" s="1828"/>
      <c r="O137" s="69"/>
      <c r="P137" s="66"/>
      <c r="Q137" s="67"/>
      <c r="R137" s="66"/>
      <c r="S137" s="67"/>
      <c r="T137" s="66"/>
      <c r="U137" s="67"/>
      <c r="V137" s="66"/>
      <c r="W137" s="67"/>
      <c r="X137" s="66"/>
      <c r="Y137" s="67"/>
      <c r="Z137" s="66"/>
      <c r="AA137" s="67"/>
      <c r="AB137" s="66"/>
      <c r="AC137" s="67"/>
      <c r="AD137" s="66"/>
      <c r="AE137" s="67"/>
      <c r="AF137" s="66"/>
      <c r="AG137" s="67"/>
      <c r="AH137" s="66"/>
      <c r="AI137" s="67"/>
      <c r="AJ137" s="85"/>
      <c r="AK137" s="69"/>
      <c r="AL137" s="85"/>
      <c r="AM137" s="69"/>
      <c r="AN137" s="85"/>
      <c r="AO137" s="69"/>
      <c r="AP137" s="85"/>
      <c r="AQ137" s="104"/>
      <c r="AR137" s="1823"/>
      <c r="AS137" s="68"/>
      <c r="AT137" s="88"/>
      <c r="AU137" s="68"/>
      <c r="AV137" s="1823"/>
      <c r="AW137" s="87"/>
      <c r="AX137" s="1754" t="str">
        <f>$CA137&amp;CB137&amp;CC137&amp;$CD137&amp;CK137&amp;CL137&amp;CM137&amp;CN137&amp;CO137&amp;CP137&amp;CQ137&amp;CR137&amp;CS137&amp;CT137</f>
        <v/>
      </c>
      <c r="CA137" s="1755" t="str">
        <f t="shared" si="821"/>
        <v/>
      </c>
      <c r="CB137" s="1755" t="str">
        <f t="shared" si="753"/>
        <v/>
      </c>
      <c r="CC137" s="1755" t="str">
        <f t="shared" ref="CC137:CD137" si="868">IF(AND($B137&gt;0,AV137=""),"* No olvide ingresar la columna "&amp;AV$10&amp;""&amp;" *(Digite CERO si no tiene). ",IF(AV137&gt;$B137," *El Número de "&amp;AV$10&amp;""&amp;" no puede superar el Total Procesados. ",""))</f>
        <v/>
      </c>
      <c r="CD137" s="1755" t="str">
        <f t="shared" si="868"/>
        <v/>
      </c>
      <c r="CE137" s="2656"/>
      <c r="CF137" s="2656"/>
      <c r="CG137" s="1758"/>
      <c r="CH137" s="1758"/>
      <c r="CI137" s="1758"/>
      <c r="CJ137" s="2656"/>
      <c r="CK137" s="1755" t="str">
        <f t="shared" si="827"/>
        <v/>
      </c>
      <c r="CL137" s="1755" t="str">
        <f t="shared" si="828"/>
        <v/>
      </c>
      <c r="CM137" s="1755" t="str">
        <f t="shared" si="829"/>
        <v/>
      </c>
      <c r="CN137" s="1755" t="str">
        <f t="shared" si="830"/>
        <v/>
      </c>
      <c r="CO137" s="1755" t="str">
        <f t="shared" si="831"/>
        <v/>
      </c>
      <c r="CP137" s="1755" t="str">
        <f t="shared" si="832"/>
        <v/>
      </c>
      <c r="CQ137" s="1755" t="str">
        <f t="shared" si="833"/>
        <v/>
      </c>
      <c r="CR137" s="1755" t="str">
        <f t="shared" si="834"/>
        <v/>
      </c>
      <c r="CS137" s="1755" t="str">
        <f t="shared" si="835"/>
        <v/>
      </c>
      <c r="CT137" s="1755" t="str">
        <f t="shared" si="836"/>
        <v/>
      </c>
      <c r="CU137" s="1756"/>
      <c r="CV137" s="1756"/>
      <c r="CW137" s="1756"/>
      <c r="CX137" s="1756"/>
      <c r="DE137" s="63"/>
      <c r="DF137" s="2658">
        <f t="shared" si="823"/>
        <v>0</v>
      </c>
      <c r="DG137" s="2655">
        <f t="shared" si="771"/>
        <v>0</v>
      </c>
      <c r="DH137" s="2655">
        <f t="shared" ref="DH137:DI137" si="869">IF(AND($B137&gt;0,AV137=""),1,IF(AV137&gt;$B137,1,0))</f>
        <v>0</v>
      </c>
      <c r="DI137" s="2655">
        <f t="shared" si="869"/>
        <v>0</v>
      </c>
      <c r="DJ137" s="1758"/>
      <c r="DK137" s="1758"/>
      <c r="DL137" s="1758"/>
      <c r="DM137" s="1758"/>
      <c r="DN137" s="1758"/>
      <c r="DO137" s="1756"/>
      <c r="DP137" s="2655">
        <f t="shared" si="842"/>
        <v>0</v>
      </c>
      <c r="DQ137" s="2655">
        <f t="shared" si="843"/>
        <v>0</v>
      </c>
      <c r="DR137" s="2655">
        <f t="shared" si="844"/>
        <v>0</v>
      </c>
      <c r="DS137" s="2655">
        <f t="shared" si="845"/>
        <v>0</v>
      </c>
      <c r="DT137" s="2655">
        <f t="shared" si="846"/>
        <v>0</v>
      </c>
      <c r="DU137" s="2655">
        <f t="shared" si="847"/>
        <v>0</v>
      </c>
      <c r="DV137" s="2655">
        <f t="shared" si="848"/>
        <v>0</v>
      </c>
      <c r="DW137" s="2655">
        <f t="shared" si="849"/>
        <v>0</v>
      </c>
      <c r="DX137" s="2655">
        <f t="shared" si="850"/>
        <v>0</v>
      </c>
      <c r="DY137" s="2655">
        <f t="shared" si="851"/>
        <v>0</v>
      </c>
      <c r="DZ137" s="1756"/>
      <c r="EA137" s="1756"/>
      <c r="EB137" s="1756"/>
      <c r="EC137" s="1756"/>
    </row>
    <row r="138" spans="1:133" ht="14.25" customHeight="1" x14ac:dyDescent="0.25">
      <c r="A138" s="154" t="s">
        <v>1933</v>
      </c>
      <c r="B138" s="354">
        <f t="shared" ref="B138:C138" si="870">+D138+F138+H138+J138+L138+N138+P138+R138+T138+V138+X138+Z138+AB138+AD138+AF138+AH138+AJ138+AL138+AN138+AP138</f>
        <v>0</v>
      </c>
      <c r="C138" s="186">
        <f t="shared" si="870"/>
        <v>0</v>
      </c>
      <c r="D138" s="1823"/>
      <c r="E138" s="67"/>
      <c r="F138" s="66"/>
      <c r="G138" s="67"/>
      <c r="H138" s="66"/>
      <c r="I138" s="87"/>
      <c r="J138" s="1823"/>
      <c r="K138" s="1823"/>
      <c r="L138" s="66"/>
      <c r="M138" s="87"/>
      <c r="N138" s="1823"/>
      <c r="O138" s="67"/>
      <c r="P138" s="66"/>
      <c r="Q138" s="67"/>
      <c r="R138" s="66"/>
      <c r="S138" s="67"/>
      <c r="T138" s="66"/>
      <c r="U138" s="67"/>
      <c r="V138" s="66"/>
      <c r="W138" s="67"/>
      <c r="X138" s="66"/>
      <c r="Y138" s="67"/>
      <c r="Z138" s="66"/>
      <c r="AA138" s="67"/>
      <c r="AB138" s="66"/>
      <c r="AC138" s="67"/>
      <c r="AD138" s="66"/>
      <c r="AE138" s="67"/>
      <c r="AF138" s="66"/>
      <c r="AG138" s="67"/>
      <c r="AH138" s="66"/>
      <c r="AI138" s="67"/>
      <c r="AJ138" s="66"/>
      <c r="AK138" s="67"/>
      <c r="AL138" s="66"/>
      <c r="AM138" s="67"/>
      <c r="AN138" s="66"/>
      <c r="AO138" s="67"/>
      <c r="AP138" s="66"/>
      <c r="AQ138" s="68"/>
      <c r="AR138" s="1823"/>
      <c r="AS138" s="68"/>
      <c r="AT138" s="88"/>
      <c r="AU138" s="68"/>
      <c r="AV138" s="1823"/>
      <c r="AW138" s="87"/>
      <c r="AX138" s="1754" t="str">
        <f t="shared" ref="AX138:AX140" si="871"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755" t="str">
        <f t="shared" si="821"/>
        <v/>
      </c>
      <c r="CB138" s="1755" t="str">
        <f t="shared" si="753"/>
        <v/>
      </c>
      <c r="CC138" s="1755" t="str">
        <f t="shared" ref="CC138:CD138" si="872">IF(AND($B138&gt;0,AV138=""),"* No olvide ingresar la columna "&amp;AV$10&amp;""&amp;" *(Digite CERO si no tiene). ",IF(AV138&gt;$B138," *El Número de "&amp;AV$10&amp;""&amp;" no puede superar el Total Procesados. ",""))</f>
        <v/>
      </c>
      <c r="CD138" s="1755" t="str">
        <f t="shared" si="872"/>
        <v/>
      </c>
      <c r="CE138" s="1755" t="str">
        <f t="shared" ref="CE138:CE140" si="873">IF(D138&lt;E138,CONCATENATE("* El total de Procesados debe ser mayor o igual al total de Reactivos en el grupo de edad ",$D$11),"")</f>
        <v/>
      </c>
      <c r="CF138" s="1755" t="str">
        <f t="shared" ref="CF138:CF140" si="874">IF(F138&lt;G138,CONCATENATE("* El total de Procesados debe ser mayor o igual al total de Reactivos en el grupo de edad ",$F$11),"")</f>
        <v/>
      </c>
      <c r="CG138" s="1755" t="str">
        <f t="shared" ref="CG138:CG140" si="875">IF(H138&lt;I138,CONCATENATE("* El total de Procesados debe ser mayor o igual al total de Reactivos en el grupo de edad ",$H$11),"")</f>
        <v/>
      </c>
      <c r="CH138" s="1755" t="str">
        <f t="shared" ref="CH138:CH140" si="876">IF(J138&lt;K138,CONCATENATE("* El total de Procesados debe ser mayor o igual al total de Reactivos en el grupo de edad ",$J$11),"")</f>
        <v/>
      </c>
      <c r="CI138" s="1755" t="str">
        <f t="shared" ref="CI138:CI140" si="877">IF(L138&lt;M138,CONCATENATE("* El total de Procesados debe ser mayor o igual al total de Reactivos en el grupo de edad ",$L$11),"")</f>
        <v/>
      </c>
      <c r="CJ138" s="1755" t="str">
        <f t="shared" ref="CJ138:CJ140" si="878">IF(N138&lt;O138,CONCATENATE("* El total de Procesados debe ser mayor o igual al total de Reactivos en el grupo de edad ",$N$11),"")</f>
        <v/>
      </c>
      <c r="CK138" s="1755" t="str">
        <f t="shared" si="827"/>
        <v/>
      </c>
      <c r="CL138" s="1755" t="str">
        <f t="shared" si="828"/>
        <v/>
      </c>
      <c r="CM138" s="1755" t="str">
        <f t="shared" si="829"/>
        <v/>
      </c>
      <c r="CN138" s="1755" t="str">
        <f t="shared" si="830"/>
        <v/>
      </c>
      <c r="CO138" s="1755" t="str">
        <f t="shared" si="831"/>
        <v/>
      </c>
      <c r="CP138" s="1755" t="str">
        <f t="shared" si="832"/>
        <v/>
      </c>
      <c r="CQ138" s="1755" t="str">
        <f t="shared" si="833"/>
        <v/>
      </c>
      <c r="CR138" s="1755" t="str">
        <f t="shared" si="834"/>
        <v/>
      </c>
      <c r="CS138" s="1755" t="str">
        <f t="shared" si="835"/>
        <v/>
      </c>
      <c r="CT138" s="1755" t="str">
        <f t="shared" si="836"/>
        <v/>
      </c>
      <c r="CU138" s="1755" t="str">
        <f t="shared" ref="CU138:CU140" si="879">IF(AJ138&lt;AK138,CONCATENATE("* El total de Procesados debe ser mayor o igual al total de Reactivos en el grupo de edad ",$AJ$11),"")</f>
        <v/>
      </c>
      <c r="CV138" s="1755" t="str">
        <f t="shared" ref="CV138:CV140" si="880">IF(AL138&lt;AM138,CONCATENATE("* El total de Procesados debe ser mayor o igual al total de Reactivos en el grupo de edad ",$AL$11),"")</f>
        <v/>
      </c>
      <c r="CW138" s="1755" t="str">
        <f t="shared" ref="CW138:CW140" si="881">IF(AN138&lt;AO138,CONCATENATE("* El total de Procesados debe ser mayor o igual al total de Reactivos en el grupo de edad ",$AN$11),"")</f>
        <v/>
      </c>
      <c r="CX138" s="1755" t="str">
        <f t="shared" ref="CX138:CX140" si="882">IF(AP138&lt;AQ138,CONCATENATE("* El total de Procesados debe ser mayor o igual al total de Reactivos en el grupo de edad ",$AP$11),"")</f>
        <v/>
      </c>
      <c r="DE138" s="63"/>
      <c r="DF138" s="2658">
        <f t="shared" si="823"/>
        <v>0</v>
      </c>
      <c r="DG138" s="2655">
        <f t="shared" si="771"/>
        <v>0</v>
      </c>
      <c r="DH138" s="2655">
        <f t="shared" ref="DH138:DI138" si="883">IF(AND($B138&gt;0,AV138=""),1,IF(AV138&gt;$B138,1,0))</f>
        <v>0</v>
      </c>
      <c r="DI138" s="2655">
        <f t="shared" si="883"/>
        <v>0</v>
      </c>
      <c r="DJ138" s="2655">
        <f t="shared" ref="DJ138:DJ140" si="884">IF(D138&lt;E138,1,0)</f>
        <v>0</v>
      </c>
      <c r="DK138" s="2655">
        <f t="shared" ref="DK138:DK140" si="885">IF(F138&lt;G138,1,0)</f>
        <v>0</v>
      </c>
      <c r="DL138" s="2655">
        <f t="shared" ref="DL138:DL140" si="886">IF(H138&lt;I138,1,0)</f>
        <v>0</v>
      </c>
      <c r="DM138" s="2655">
        <f t="shared" ref="DM138:DM140" si="887">IF(J138&lt;K138,1,0)</f>
        <v>0</v>
      </c>
      <c r="DN138" s="2655">
        <f t="shared" ref="DN138:DN140" si="888">IF(L138&lt;M138,1,0)</f>
        <v>0</v>
      </c>
      <c r="DO138" s="2655">
        <f t="shared" ref="DO138:DO140" si="889">IF(N138&lt;O138,1,0)</f>
        <v>0</v>
      </c>
      <c r="DP138" s="2655">
        <f t="shared" si="842"/>
        <v>0</v>
      </c>
      <c r="DQ138" s="2655">
        <f t="shared" si="843"/>
        <v>0</v>
      </c>
      <c r="DR138" s="2655">
        <f t="shared" si="844"/>
        <v>0</v>
      </c>
      <c r="DS138" s="2655">
        <f t="shared" si="845"/>
        <v>0</v>
      </c>
      <c r="DT138" s="2655">
        <f t="shared" si="846"/>
        <v>0</v>
      </c>
      <c r="DU138" s="2655">
        <f t="shared" si="847"/>
        <v>0</v>
      </c>
      <c r="DV138" s="2655">
        <f t="shared" si="848"/>
        <v>0</v>
      </c>
      <c r="DW138" s="2655">
        <f t="shared" si="849"/>
        <v>0</v>
      </c>
      <c r="DX138" s="2655">
        <f t="shared" si="850"/>
        <v>0</v>
      </c>
      <c r="DY138" s="2655">
        <f t="shared" si="851"/>
        <v>0</v>
      </c>
      <c r="DZ138" s="2655">
        <f t="shared" ref="DZ138:DZ140" si="890">IF(AJ138&lt;AK138,1,0)</f>
        <v>0</v>
      </c>
      <c r="EA138" s="2655">
        <f t="shared" ref="EA138:EA140" si="891">IF(AL138&lt;AM138,1,0)</f>
        <v>0</v>
      </c>
      <c r="EB138" s="2655">
        <f t="shared" ref="EB138:EB140" si="892">IF(AN138&lt;AO138,1,0)</f>
        <v>0</v>
      </c>
      <c r="EC138" s="2655">
        <f t="shared" ref="EC138:EC140" si="893">IF(AP138&lt;AQ138,1,0)</f>
        <v>0</v>
      </c>
    </row>
    <row r="139" spans="1:133" ht="14.25" customHeight="1" x14ac:dyDescent="0.25">
      <c r="A139" s="154" t="s">
        <v>1934</v>
      </c>
      <c r="B139" s="354">
        <f t="shared" ref="B139:C139" si="894">+D139+F139+H139+J139+L139+N139+P139+R139+T139+V139+X139+Z139+AB139+AD139+AF139+AH139+AJ139+AL139+AN139+AP139</f>
        <v>0</v>
      </c>
      <c r="C139" s="186">
        <f t="shared" si="894"/>
        <v>0</v>
      </c>
      <c r="D139" s="1823"/>
      <c r="E139" s="67"/>
      <c r="F139" s="66"/>
      <c r="G139" s="67"/>
      <c r="H139" s="66"/>
      <c r="I139" s="87"/>
      <c r="J139" s="1823"/>
      <c r="K139" s="1823"/>
      <c r="L139" s="66"/>
      <c r="M139" s="87"/>
      <c r="N139" s="1823"/>
      <c r="O139" s="67"/>
      <c r="P139" s="66"/>
      <c r="Q139" s="67"/>
      <c r="R139" s="66"/>
      <c r="S139" s="67"/>
      <c r="T139" s="66"/>
      <c r="U139" s="67"/>
      <c r="V139" s="66"/>
      <c r="W139" s="67"/>
      <c r="X139" s="66"/>
      <c r="Y139" s="67"/>
      <c r="Z139" s="66"/>
      <c r="AA139" s="67"/>
      <c r="AB139" s="66"/>
      <c r="AC139" s="67"/>
      <c r="AD139" s="66"/>
      <c r="AE139" s="67"/>
      <c r="AF139" s="66"/>
      <c r="AG139" s="67"/>
      <c r="AH139" s="66"/>
      <c r="AI139" s="67"/>
      <c r="AJ139" s="66"/>
      <c r="AK139" s="67"/>
      <c r="AL139" s="66"/>
      <c r="AM139" s="67"/>
      <c r="AN139" s="66"/>
      <c r="AO139" s="67"/>
      <c r="AP139" s="66"/>
      <c r="AQ139" s="68"/>
      <c r="AR139" s="1823"/>
      <c r="AS139" s="68"/>
      <c r="AT139" s="88"/>
      <c r="AU139" s="68"/>
      <c r="AV139" s="1823"/>
      <c r="AW139" s="87"/>
      <c r="AX139" s="1754" t="str">
        <f t="shared" si="871"/>
        <v/>
      </c>
      <c r="CA139" s="1755" t="str">
        <f t="shared" si="821"/>
        <v/>
      </c>
      <c r="CB139" s="1755" t="str">
        <f t="shared" si="753"/>
        <v/>
      </c>
      <c r="CC139" s="1755" t="str">
        <f t="shared" ref="CC139:CD139" si="895">IF(AND($B139&gt;0,AV139=""),"* No olvide ingresar la columna "&amp;AV$10&amp;""&amp;" *(Digite CERO si no tiene). ",IF(AV139&gt;$B139," *El Número de "&amp;AV$10&amp;""&amp;" no puede superar el Total Procesados. ",""))</f>
        <v/>
      </c>
      <c r="CD139" s="1755" t="str">
        <f t="shared" si="895"/>
        <v/>
      </c>
      <c r="CE139" s="1755" t="str">
        <f t="shared" si="873"/>
        <v/>
      </c>
      <c r="CF139" s="1755" t="str">
        <f t="shared" si="874"/>
        <v/>
      </c>
      <c r="CG139" s="1755" t="str">
        <f t="shared" si="875"/>
        <v/>
      </c>
      <c r="CH139" s="1755" t="str">
        <f t="shared" si="876"/>
        <v/>
      </c>
      <c r="CI139" s="1755" t="str">
        <f t="shared" si="877"/>
        <v/>
      </c>
      <c r="CJ139" s="1755" t="str">
        <f t="shared" si="878"/>
        <v/>
      </c>
      <c r="CK139" s="1755" t="str">
        <f t="shared" si="827"/>
        <v/>
      </c>
      <c r="CL139" s="1755" t="str">
        <f t="shared" si="828"/>
        <v/>
      </c>
      <c r="CM139" s="1755" t="str">
        <f t="shared" si="829"/>
        <v/>
      </c>
      <c r="CN139" s="1755" t="str">
        <f t="shared" si="830"/>
        <v/>
      </c>
      <c r="CO139" s="1755" t="str">
        <f t="shared" si="831"/>
        <v/>
      </c>
      <c r="CP139" s="1755" t="str">
        <f t="shared" si="832"/>
        <v/>
      </c>
      <c r="CQ139" s="1755" t="str">
        <f t="shared" si="833"/>
        <v/>
      </c>
      <c r="CR139" s="1755" t="str">
        <f t="shared" si="834"/>
        <v/>
      </c>
      <c r="CS139" s="1755" t="str">
        <f t="shared" si="835"/>
        <v/>
      </c>
      <c r="CT139" s="1755" t="str">
        <f t="shared" si="836"/>
        <v/>
      </c>
      <c r="CU139" s="1755" t="str">
        <f t="shared" si="879"/>
        <v/>
      </c>
      <c r="CV139" s="1755" t="str">
        <f t="shared" si="880"/>
        <v/>
      </c>
      <c r="CW139" s="1755" t="str">
        <f t="shared" si="881"/>
        <v/>
      </c>
      <c r="CX139" s="1755" t="str">
        <f t="shared" si="882"/>
        <v/>
      </c>
      <c r="DE139" s="63"/>
      <c r="DF139" s="2658">
        <f t="shared" si="823"/>
        <v>0</v>
      </c>
      <c r="DG139" s="2655">
        <f t="shared" si="771"/>
        <v>0</v>
      </c>
      <c r="DH139" s="2655">
        <f t="shared" ref="DH139:DI139" si="896">IF(AND($B139&gt;0,AV139=""),1,IF(AV139&gt;$B139,1,0))</f>
        <v>0</v>
      </c>
      <c r="DI139" s="2655">
        <f t="shared" si="896"/>
        <v>0</v>
      </c>
      <c r="DJ139" s="2655">
        <f t="shared" si="884"/>
        <v>0</v>
      </c>
      <c r="DK139" s="2655">
        <f t="shared" si="885"/>
        <v>0</v>
      </c>
      <c r="DL139" s="2655">
        <f t="shared" si="886"/>
        <v>0</v>
      </c>
      <c r="DM139" s="2655">
        <f t="shared" si="887"/>
        <v>0</v>
      </c>
      <c r="DN139" s="2655">
        <f t="shared" si="888"/>
        <v>0</v>
      </c>
      <c r="DO139" s="2655">
        <f t="shared" si="889"/>
        <v>0</v>
      </c>
      <c r="DP139" s="2655">
        <f t="shared" si="842"/>
        <v>0</v>
      </c>
      <c r="DQ139" s="2655">
        <f t="shared" si="843"/>
        <v>0</v>
      </c>
      <c r="DR139" s="2655">
        <f t="shared" si="844"/>
        <v>0</v>
      </c>
      <c r="DS139" s="2655">
        <f t="shared" si="845"/>
        <v>0</v>
      </c>
      <c r="DT139" s="2655">
        <f t="shared" si="846"/>
        <v>0</v>
      </c>
      <c r="DU139" s="2655">
        <f t="shared" si="847"/>
        <v>0</v>
      </c>
      <c r="DV139" s="2655">
        <f t="shared" si="848"/>
        <v>0</v>
      </c>
      <c r="DW139" s="2655">
        <f t="shared" si="849"/>
        <v>0</v>
      </c>
      <c r="DX139" s="2655">
        <f t="shared" si="850"/>
        <v>0</v>
      </c>
      <c r="DY139" s="2655">
        <f t="shared" si="851"/>
        <v>0</v>
      </c>
      <c r="DZ139" s="2655">
        <f t="shared" si="890"/>
        <v>0</v>
      </c>
      <c r="EA139" s="2655">
        <f t="shared" si="891"/>
        <v>0</v>
      </c>
      <c r="EB139" s="2655">
        <f t="shared" si="892"/>
        <v>0</v>
      </c>
      <c r="EC139" s="2655">
        <f t="shared" si="893"/>
        <v>0</v>
      </c>
    </row>
    <row r="140" spans="1:133" ht="14.25" customHeight="1" x14ac:dyDescent="0.25">
      <c r="A140" s="1073" t="s">
        <v>1935</v>
      </c>
      <c r="B140" s="135">
        <f t="shared" ref="B140:C140" si="897">+D140+F140+H140+J140+L140+N140+P140+R140+T140+V140+X140+Z140+AB140+AD140+AF140+AH140+AJ140+AL140+AN140+AP140</f>
        <v>0</v>
      </c>
      <c r="C140" s="1849">
        <f t="shared" si="897"/>
        <v>0</v>
      </c>
      <c r="D140" s="1762"/>
      <c r="E140" s="37"/>
      <c r="F140" s="41"/>
      <c r="G140" s="37"/>
      <c r="H140" s="41"/>
      <c r="I140" s="92"/>
      <c r="J140" s="1762"/>
      <c r="K140" s="1762"/>
      <c r="L140" s="41"/>
      <c r="M140" s="92"/>
      <c r="N140" s="1762"/>
      <c r="O140" s="37"/>
      <c r="P140" s="41"/>
      <c r="Q140" s="37"/>
      <c r="R140" s="41"/>
      <c r="S140" s="37"/>
      <c r="T140" s="41"/>
      <c r="U140" s="37"/>
      <c r="V140" s="41"/>
      <c r="W140" s="37"/>
      <c r="X140" s="41"/>
      <c r="Y140" s="37"/>
      <c r="Z140" s="41"/>
      <c r="AA140" s="37"/>
      <c r="AB140" s="41"/>
      <c r="AC140" s="37"/>
      <c r="AD140" s="41"/>
      <c r="AE140" s="37"/>
      <c r="AF140" s="41"/>
      <c r="AG140" s="37"/>
      <c r="AH140" s="41"/>
      <c r="AI140" s="37"/>
      <c r="AJ140" s="41"/>
      <c r="AK140" s="37"/>
      <c r="AL140" s="41"/>
      <c r="AM140" s="37"/>
      <c r="AN140" s="41"/>
      <c r="AO140" s="37"/>
      <c r="AP140" s="41"/>
      <c r="AQ140" s="55"/>
      <c r="AR140" s="1762"/>
      <c r="AS140" s="55"/>
      <c r="AT140" s="40"/>
      <c r="AU140" s="55"/>
      <c r="AV140" s="1762"/>
      <c r="AW140" s="92"/>
      <c r="AX140" s="1754" t="str">
        <f t="shared" si="871"/>
        <v/>
      </c>
      <c r="CA140" s="1755" t="str">
        <f t="shared" si="821"/>
        <v/>
      </c>
      <c r="CB140" s="1755" t="str">
        <f t="shared" si="753"/>
        <v/>
      </c>
      <c r="CC140" s="1755" t="str">
        <f t="shared" ref="CC140:CD140" si="898">IF(AND($B140&gt;0,AV140=""),"* No olvide ingresar la columna "&amp;AV$10&amp;""&amp;" *(Digite CERO si no tiene). ",IF(AV140&gt;$B140," *El Número de "&amp;AV$10&amp;""&amp;" no puede superar el Total Procesados. ",""))</f>
        <v/>
      </c>
      <c r="CD140" s="1755" t="str">
        <f t="shared" si="898"/>
        <v/>
      </c>
      <c r="CE140" s="1755" t="str">
        <f t="shared" si="873"/>
        <v/>
      </c>
      <c r="CF140" s="1755" t="str">
        <f t="shared" si="874"/>
        <v/>
      </c>
      <c r="CG140" s="1755" t="str">
        <f t="shared" si="875"/>
        <v/>
      </c>
      <c r="CH140" s="1755" t="str">
        <f t="shared" si="876"/>
        <v/>
      </c>
      <c r="CI140" s="1755" t="str">
        <f t="shared" si="877"/>
        <v/>
      </c>
      <c r="CJ140" s="1755" t="str">
        <f t="shared" si="878"/>
        <v/>
      </c>
      <c r="CK140" s="1755" t="str">
        <f t="shared" si="827"/>
        <v/>
      </c>
      <c r="CL140" s="1755" t="str">
        <f t="shared" si="828"/>
        <v/>
      </c>
      <c r="CM140" s="1755" t="str">
        <f t="shared" si="829"/>
        <v/>
      </c>
      <c r="CN140" s="1755" t="str">
        <f t="shared" si="830"/>
        <v/>
      </c>
      <c r="CO140" s="1755" t="str">
        <f t="shared" si="831"/>
        <v/>
      </c>
      <c r="CP140" s="1755" t="str">
        <f t="shared" si="832"/>
        <v/>
      </c>
      <c r="CQ140" s="1755" t="str">
        <f t="shared" si="833"/>
        <v/>
      </c>
      <c r="CR140" s="1755" t="str">
        <f t="shared" si="834"/>
        <v/>
      </c>
      <c r="CS140" s="1755" t="str">
        <f t="shared" si="835"/>
        <v/>
      </c>
      <c r="CT140" s="1755" t="str">
        <f t="shared" si="836"/>
        <v/>
      </c>
      <c r="CU140" s="1755" t="str">
        <f t="shared" si="879"/>
        <v/>
      </c>
      <c r="CV140" s="1755" t="str">
        <f t="shared" si="880"/>
        <v/>
      </c>
      <c r="CW140" s="1755" t="str">
        <f t="shared" si="881"/>
        <v/>
      </c>
      <c r="CX140" s="1755" t="str">
        <f t="shared" si="882"/>
        <v/>
      </c>
      <c r="DE140" s="63"/>
      <c r="DF140" s="2658">
        <f t="shared" si="823"/>
        <v>0</v>
      </c>
      <c r="DG140" s="2655">
        <f t="shared" si="771"/>
        <v>0</v>
      </c>
      <c r="DH140" s="2655">
        <f t="shared" ref="DH140:DI140" si="899">IF(AND($B140&gt;0,AV140=""),1,IF(AV140&gt;$B140,1,0))</f>
        <v>0</v>
      </c>
      <c r="DI140" s="2655">
        <f t="shared" si="899"/>
        <v>0</v>
      </c>
      <c r="DJ140" s="2655">
        <f t="shared" si="884"/>
        <v>0</v>
      </c>
      <c r="DK140" s="2655">
        <f t="shared" si="885"/>
        <v>0</v>
      </c>
      <c r="DL140" s="2655">
        <f t="shared" si="886"/>
        <v>0</v>
      </c>
      <c r="DM140" s="2655">
        <f t="shared" si="887"/>
        <v>0</v>
      </c>
      <c r="DN140" s="2655">
        <f t="shared" si="888"/>
        <v>0</v>
      </c>
      <c r="DO140" s="2655">
        <f t="shared" si="889"/>
        <v>0</v>
      </c>
      <c r="DP140" s="2655">
        <f t="shared" si="842"/>
        <v>0</v>
      </c>
      <c r="DQ140" s="2655">
        <f t="shared" si="843"/>
        <v>0</v>
      </c>
      <c r="DR140" s="2655">
        <f t="shared" si="844"/>
        <v>0</v>
      </c>
      <c r="DS140" s="2655">
        <f t="shared" si="845"/>
        <v>0</v>
      </c>
      <c r="DT140" s="2655">
        <f t="shared" si="846"/>
        <v>0</v>
      </c>
      <c r="DU140" s="2655">
        <f t="shared" si="847"/>
        <v>0</v>
      </c>
      <c r="DV140" s="2655">
        <f t="shared" si="848"/>
        <v>0</v>
      </c>
      <c r="DW140" s="2655">
        <f t="shared" si="849"/>
        <v>0</v>
      </c>
      <c r="DX140" s="2655">
        <f t="shared" si="850"/>
        <v>0</v>
      </c>
      <c r="DY140" s="2655">
        <f t="shared" si="851"/>
        <v>0</v>
      </c>
      <c r="DZ140" s="2655">
        <f t="shared" si="890"/>
        <v>0</v>
      </c>
      <c r="EA140" s="2655">
        <f t="shared" si="891"/>
        <v>0</v>
      </c>
      <c r="EB140" s="2655">
        <f t="shared" si="892"/>
        <v>0</v>
      </c>
      <c r="EC140" s="2655">
        <f t="shared" si="893"/>
        <v>0</v>
      </c>
    </row>
    <row r="141" spans="1:133" ht="18" customHeight="1" x14ac:dyDescent="0.25">
      <c r="A141" s="3423" t="s">
        <v>1943</v>
      </c>
      <c r="B141" s="3124"/>
      <c r="C141" s="3124"/>
      <c r="D141" s="3124"/>
      <c r="E141" s="3124"/>
      <c r="F141" s="3124"/>
      <c r="G141" s="3124"/>
      <c r="H141" s="3124"/>
      <c r="I141" s="3124"/>
      <c r="J141" s="3124"/>
      <c r="K141" s="3124"/>
      <c r="L141" s="3124"/>
      <c r="M141" s="3124"/>
      <c r="N141" s="3124"/>
      <c r="O141" s="3124"/>
      <c r="P141" s="3124"/>
    </row>
    <row r="142" spans="1:133" ht="14.25" customHeight="1" x14ac:dyDescent="0.25">
      <c r="A142" s="3148" t="s">
        <v>1944</v>
      </c>
      <c r="B142" s="3149"/>
      <c r="C142" s="3159" t="s">
        <v>1945</v>
      </c>
      <c r="D142" s="3124"/>
      <c r="E142" s="3122"/>
      <c r="F142" s="3159" t="s">
        <v>1946</v>
      </c>
      <c r="G142" s="3124"/>
      <c r="H142" s="3122"/>
      <c r="I142" s="3159" t="s">
        <v>1947</v>
      </c>
      <c r="J142" s="3124"/>
      <c r="K142" s="3122"/>
      <c r="L142" s="3159" t="s">
        <v>1948</v>
      </c>
      <c r="M142" s="3124"/>
      <c r="N142" s="3122"/>
      <c r="O142" s="3159" t="s">
        <v>737</v>
      </c>
      <c r="P142" s="3122"/>
    </row>
    <row r="143" spans="1:133" ht="14.25" customHeight="1" x14ac:dyDescent="0.25">
      <c r="A143" s="3150"/>
      <c r="B143" s="3140"/>
      <c r="C143" s="27" t="s">
        <v>1916</v>
      </c>
      <c r="D143" s="23" t="s">
        <v>1917</v>
      </c>
      <c r="E143" s="1743" t="s">
        <v>1949</v>
      </c>
      <c r="F143" s="27" t="s">
        <v>1916</v>
      </c>
      <c r="G143" s="23" t="s">
        <v>1917</v>
      </c>
      <c r="H143" s="1743" t="s">
        <v>1949</v>
      </c>
      <c r="I143" s="27" t="s">
        <v>1916</v>
      </c>
      <c r="J143" s="23" t="s">
        <v>1917</v>
      </c>
      <c r="K143" s="1743" t="s">
        <v>1949</v>
      </c>
      <c r="L143" s="27" t="s">
        <v>1916</v>
      </c>
      <c r="M143" s="23" t="s">
        <v>1917</v>
      </c>
      <c r="N143" s="1743" t="s">
        <v>1949</v>
      </c>
      <c r="O143" s="27" t="s">
        <v>1916</v>
      </c>
      <c r="P143" s="75" t="s">
        <v>1917</v>
      </c>
    </row>
    <row r="144" spans="1:133" ht="14.25" customHeight="1" x14ac:dyDescent="0.25">
      <c r="A144" s="3435" t="s">
        <v>1950</v>
      </c>
      <c r="B144" s="3149"/>
      <c r="C144" s="296"/>
      <c r="D144" s="50"/>
      <c r="E144" s="1752"/>
      <c r="F144" s="296"/>
      <c r="G144" s="50"/>
      <c r="H144" s="1752"/>
      <c r="I144" s="296"/>
      <c r="J144" s="50"/>
      <c r="K144" s="1752"/>
      <c r="L144" s="296"/>
      <c r="M144" s="50"/>
      <c r="N144" s="1752"/>
      <c r="O144" s="296"/>
      <c r="P144" s="1074"/>
      <c r="Q144" s="1754" t="str">
        <f t="shared" ref="Q144:Q148" si="900">$CA144&amp;CB144&amp;$CC144&amp;CD144&amp;$CE144&amp;CF144&amp;$CG144&amp;CH144&amp;$CI144</f>
        <v/>
      </c>
      <c r="R144" s="1754"/>
      <c r="S144" s="1754"/>
      <c r="T144" s="1754"/>
      <c r="U144" s="1754"/>
      <c r="V144" s="1754"/>
      <c r="W144" s="1754"/>
      <c r="X144" s="1754"/>
      <c r="Y144" s="1754"/>
      <c r="Z144" s="1754"/>
      <c r="AA144" s="1754"/>
      <c r="AB144" s="1754"/>
      <c r="AC144" s="1870"/>
      <c r="AD144" s="1870"/>
      <c r="AE144" s="1871"/>
      <c r="AF144" s="1871"/>
      <c r="AG144" s="1871"/>
      <c r="AH144" s="1871"/>
      <c r="AI144" s="1871"/>
      <c r="AJ144" s="1871"/>
      <c r="AK144" s="1871"/>
      <c r="AL144" s="1871"/>
      <c r="AM144" s="1871"/>
      <c r="AN144" s="1871"/>
      <c r="AO144" s="1871"/>
      <c r="AP144" s="1871"/>
      <c r="AQ144" s="1871"/>
      <c r="AR144" s="1871"/>
      <c r="AS144" s="1871"/>
      <c r="AT144" s="1871"/>
      <c r="AU144" s="1871"/>
      <c r="AV144" s="1871"/>
      <c r="AW144" s="1871"/>
      <c r="AX144" s="1870"/>
      <c r="AY144" s="1870"/>
      <c r="AZ144" s="1870"/>
      <c r="BA144" s="1870"/>
      <c r="BB144" s="1870"/>
      <c r="BC144" s="1870"/>
      <c r="BD144" s="1870"/>
      <c r="BE144" s="1870"/>
      <c r="BF144" s="1870"/>
      <c r="BG144" s="1870"/>
      <c r="BH144" s="1870"/>
      <c r="BI144" s="1870"/>
      <c r="BJ144" s="1870"/>
      <c r="BK144" s="1870"/>
      <c r="BL144" s="1870"/>
      <c r="BM144" s="1870"/>
      <c r="BN144" s="1871"/>
      <c r="BO144" s="1871"/>
      <c r="BP144" s="1871"/>
      <c r="BQ144" s="1871"/>
      <c r="BR144" s="1871"/>
      <c r="BS144" s="1871"/>
      <c r="BT144" s="1871"/>
      <c r="BU144" s="1871"/>
      <c r="BV144" s="1870"/>
      <c r="BW144" s="1870"/>
      <c r="BX144" s="1870"/>
      <c r="BY144" s="1870"/>
      <c r="BZ144" s="1870"/>
      <c r="CA144" s="1755" t="str">
        <f t="shared" ref="CA144:CA148" si="901">IF(C144&gt;=D144,"","* Los Exámenes Reactivos de Hepatitis B NO DEBEN ser mayor a los Exámenes Procesados. ")</f>
        <v/>
      </c>
      <c r="CB144" s="1755" t="str">
        <f t="shared" ref="CB144:CB148" si="902">IF(C144&gt;=E144,"","* Los Exámenes Confirmados de Hepatitis B NO DEBEN ser mayor a los exámenes Procesados. ")</f>
        <v/>
      </c>
      <c r="CC144" s="1755" t="str">
        <f t="shared" ref="CC144:CC148" si="903">IF(F144&gt;=G144,"","* Los Exámenes Reactivos de Hepatitis C NO DEBEN ser mayor a los Exámenes Procesados. ")</f>
        <v/>
      </c>
      <c r="CD144" s="1755" t="str">
        <f t="shared" ref="CD144:CD148" si="904">IF(F144&gt;=H144,"","* Los Exámenes Confirmados de Hepatitis C NO DEBEN ser mayor a los Exámenes Procesados. ")</f>
        <v/>
      </c>
      <c r="CE144" s="1755" t="str">
        <f t="shared" ref="CE144:CE148" si="905">IF(I144&gt;=J144,"","* Los Exámenes Reactivos de CHAGAS NO DEBEN ser mayor a los Exámenes Procesados. ")</f>
        <v/>
      </c>
      <c r="CF144" s="1755" t="str">
        <f t="shared" ref="CF144:CF148" si="906">IF(I144&gt;=K144,"","* Los Exámenes Confirmados de CHAGAS NO DEBEN ser mayor a los Exámenes Procesados. ")</f>
        <v/>
      </c>
      <c r="CG144" s="1755" t="str">
        <f t="shared" ref="CG144:CG148" si="907">IF(L144&gt;=M144,"","* Los Exámenes Reactivos de HTLV1 NO DEBEN ser mayor a los Exámenes Procesados. ")</f>
        <v/>
      </c>
      <c r="CH144" s="1755" t="str">
        <f t="shared" ref="CH144:CH148" si="908">IF(L144&gt;=N144,"","* Los Exámenes Confirmados de HTLV1 NO DEBEN ser mayor a los Exámenes Procesados. ")</f>
        <v/>
      </c>
      <c r="CI144" s="1755" t="str">
        <f t="shared" ref="CI144:CI148" si="909">IF(O144&gt;=P144,"","* Los exámenes Reactivos de SIFILIS NO DEBEN ser mayor a los exámenes Procesados. ")</f>
        <v/>
      </c>
      <c r="CJ144" s="63"/>
      <c r="DF144" s="2655">
        <f t="shared" ref="DF144:DF148" si="910">IF(C144&gt;=D144,0,1)</f>
        <v>0</v>
      </c>
      <c r="DG144" s="2655">
        <f t="shared" ref="DG144:DG148" si="911">IF(E144&gt;C144,1,0)</f>
        <v>0</v>
      </c>
      <c r="DH144" s="2655">
        <f t="shared" ref="DH144:DH148" si="912">IF(F144&gt;=G144,0,1)</f>
        <v>0</v>
      </c>
      <c r="DI144" s="2655">
        <f t="shared" ref="DI144:DI148" si="913">IF(F144&gt;=H144,0,1)</f>
        <v>0</v>
      </c>
      <c r="DJ144" s="2655">
        <f t="shared" ref="DJ144:DJ148" si="914">IF(I144&gt;=J144,0,1)</f>
        <v>0</v>
      </c>
      <c r="DK144" s="2655">
        <f t="shared" ref="DK144:DK148" si="915">IF(I144&gt;=K144,0,1)</f>
        <v>0</v>
      </c>
      <c r="DL144" s="2655">
        <f t="shared" ref="DL144:DL148" si="916">IF(L144&gt;=M144,0,1)</f>
        <v>0</v>
      </c>
      <c r="DM144" s="2655">
        <f t="shared" ref="DM144:DM148" si="917">IF(L144&gt;=N144,0,1)</f>
        <v>0</v>
      </c>
      <c r="DN144" s="2655">
        <f t="shared" ref="DN144:DN148" si="918">IF(O144&gt;=P144,0,1)</f>
        <v>0</v>
      </c>
    </row>
    <row r="145" spans="1:133" ht="14.25" customHeight="1" x14ac:dyDescent="0.25">
      <c r="A145" s="3132" t="s">
        <v>1951</v>
      </c>
      <c r="B145" s="163" t="s">
        <v>1952</v>
      </c>
      <c r="C145" s="33"/>
      <c r="D145" s="34"/>
      <c r="E145" s="1801"/>
      <c r="F145" s="33"/>
      <c r="G145" s="34"/>
      <c r="H145" s="1801"/>
      <c r="I145" s="33"/>
      <c r="J145" s="34"/>
      <c r="K145" s="1801"/>
      <c r="L145" s="33"/>
      <c r="M145" s="34"/>
      <c r="N145" s="1801"/>
      <c r="O145" s="33"/>
      <c r="P145" s="80"/>
      <c r="Q145" s="1754" t="str">
        <f t="shared" si="900"/>
        <v/>
      </c>
      <c r="R145" s="1754"/>
      <c r="S145" s="1754"/>
      <c r="T145" s="1754"/>
      <c r="U145" s="1754"/>
      <c r="V145" s="1754"/>
      <c r="W145" s="1754"/>
      <c r="X145" s="1754"/>
      <c r="Y145" s="1754"/>
      <c r="Z145" s="1754"/>
      <c r="AA145" s="1754"/>
      <c r="AB145" s="1754"/>
      <c r="AC145" s="1870"/>
      <c r="AD145" s="1870"/>
      <c r="AE145" s="1871"/>
      <c r="AF145" s="1871"/>
      <c r="AG145" s="1871"/>
      <c r="AH145" s="1871"/>
      <c r="AI145" s="1871"/>
      <c r="AJ145" s="1871"/>
      <c r="AK145" s="1871"/>
      <c r="AL145" s="1871"/>
      <c r="AM145" s="1871"/>
      <c r="AN145" s="1871"/>
      <c r="AO145" s="1871"/>
      <c r="AP145" s="1871"/>
      <c r="AQ145" s="1871"/>
      <c r="AR145" s="1871"/>
      <c r="AS145" s="1871"/>
      <c r="AT145" s="1871"/>
      <c r="AU145" s="1871"/>
      <c r="AV145" s="1871"/>
      <c r="AW145" s="1871"/>
      <c r="AX145" s="1870"/>
      <c r="AY145" s="1870"/>
      <c r="AZ145" s="1870"/>
      <c r="BA145" s="1870"/>
      <c r="BB145" s="1870"/>
      <c r="BC145" s="1870"/>
      <c r="BD145" s="1870"/>
      <c r="BE145" s="1870"/>
      <c r="BF145" s="1870"/>
      <c r="BG145" s="1870"/>
      <c r="BH145" s="1870"/>
      <c r="BI145" s="1870"/>
      <c r="BJ145" s="1870"/>
      <c r="BK145" s="1870"/>
      <c r="BL145" s="1870"/>
      <c r="BM145" s="1870"/>
      <c r="BN145" s="1871"/>
      <c r="BO145" s="1871"/>
      <c r="BP145" s="1871"/>
      <c r="BQ145" s="1871"/>
      <c r="BR145" s="1871"/>
      <c r="BS145" s="1871"/>
      <c r="BT145" s="1871"/>
      <c r="BU145" s="1871"/>
      <c r="BV145" s="1870"/>
      <c r="BW145" s="1870"/>
      <c r="BX145" s="1870"/>
      <c r="BY145" s="1870"/>
      <c r="BZ145" s="1870"/>
      <c r="CA145" s="1755" t="str">
        <f t="shared" si="901"/>
        <v/>
      </c>
      <c r="CB145" s="1755" t="str">
        <f t="shared" si="902"/>
        <v/>
      </c>
      <c r="CC145" s="1755" t="str">
        <f t="shared" si="903"/>
        <v/>
      </c>
      <c r="CD145" s="1755" t="str">
        <f t="shared" si="904"/>
        <v/>
      </c>
      <c r="CE145" s="1755" t="str">
        <f t="shared" si="905"/>
        <v/>
      </c>
      <c r="CF145" s="1755" t="str">
        <f t="shared" si="906"/>
        <v/>
      </c>
      <c r="CG145" s="1755" t="str">
        <f t="shared" si="907"/>
        <v/>
      </c>
      <c r="CH145" s="1755" t="str">
        <f t="shared" si="908"/>
        <v/>
      </c>
      <c r="CI145" s="1755" t="str">
        <f t="shared" si="909"/>
        <v/>
      </c>
      <c r="CJ145" s="63"/>
      <c r="DF145" s="2655">
        <f t="shared" si="910"/>
        <v>0</v>
      </c>
      <c r="DG145" s="2655">
        <f t="shared" si="911"/>
        <v>0</v>
      </c>
      <c r="DH145" s="2655">
        <f t="shared" si="912"/>
        <v>0</v>
      </c>
      <c r="DI145" s="2655">
        <f t="shared" si="913"/>
        <v>0</v>
      </c>
      <c r="DJ145" s="2655">
        <f t="shared" si="914"/>
        <v>0</v>
      </c>
      <c r="DK145" s="2655">
        <f t="shared" si="915"/>
        <v>0</v>
      </c>
      <c r="DL145" s="2655">
        <f t="shared" si="916"/>
        <v>0</v>
      </c>
      <c r="DM145" s="2655">
        <f t="shared" si="917"/>
        <v>0</v>
      </c>
      <c r="DN145" s="2655">
        <f t="shared" si="918"/>
        <v>0</v>
      </c>
    </row>
    <row r="146" spans="1:133" ht="14.25" customHeight="1" x14ac:dyDescent="0.25">
      <c r="A146" s="3128"/>
      <c r="B146" s="180" t="s">
        <v>1953</v>
      </c>
      <c r="C146" s="1786"/>
      <c r="D146" s="1746"/>
      <c r="E146" s="1751"/>
      <c r="F146" s="1786"/>
      <c r="G146" s="1746"/>
      <c r="H146" s="1751"/>
      <c r="I146" s="1786"/>
      <c r="J146" s="1746"/>
      <c r="K146" s="1751"/>
      <c r="L146" s="1786"/>
      <c r="M146" s="1746"/>
      <c r="N146" s="1751"/>
      <c r="O146" s="1786"/>
      <c r="P146" s="1865"/>
      <c r="Q146" s="1754" t="str">
        <f t="shared" si="900"/>
        <v/>
      </c>
      <c r="R146" s="1754"/>
      <c r="S146" s="1754"/>
      <c r="T146" s="1754"/>
      <c r="U146" s="1754"/>
      <c r="V146" s="1754"/>
      <c r="W146" s="1754"/>
      <c r="X146" s="1754"/>
      <c r="Y146" s="1754"/>
      <c r="Z146" s="1754"/>
      <c r="AA146" s="1754"/>
      <c r="AB146" s="1754"/>
      <c r="AC146" s="1870"/>
      <c r="AD146" s="1870"/>
      <c r="AE146" s="1871"/>
      <c r="AF146" s="1871"/>
      <c r="AG146" s="1871"/>
      <c r="AH146" s="1871"/>
      <c r="AI146" s="1871"/>
      <c r="AJ146" s="1871"/>
      <c r="AK146" s="1871"/>
      <c r="AL146" s="1871"/>
      <c r="AM146" s="1871"/>
      <c r="AN146" s="1871"/>
      <c r="AO146" s="1871"/>
      <c r="AP146" s="1871"/>
      <c r="AQ146" s="1871"/>
      <c r="AR146" s="1871"/>
      <c r="AS146" s="1871"/>
      <c r="AT146" s="1871"/>
      <c r="AU146" s="1871"/>
      <c r="AV146" s="1871"/>
      <c r="AW146" s="1871"/>
      <c r="AX146" s="1870"/>
      <c r="AY146" s="1870"/>
      <c r="AZ146" s="1870"/>
      <c r="BA146" s="1870"/>
      <c r="BB146" s="1870"/>
      <c r="BC146" s="1870"/>
      <c r="BD146" s="1870"/>
      <c r="BE146" s="1870"/>
      <c r="BF146" s="1870"/>
      <c r="BG146" s="1870"/>
      <c r="BH146" s="1870"/>
      <c r="BI146" s="1870"/>
      <c r="BJ146" s="1870"/>
      <c r="BK146" s="1870"/>
      <c r="BL146" s="1870"/>
      <c r="BM146" s="1870"/>
      <c r="BN146" s="1871"/>
      <c r="BO146" s="1871"/>
      <c r="BP146" s="1871"/>
      <c r="BQ146" s="1871"/>
      <c r="BR146" s="1871"/>
      <c r="BS146" s="1871"/>
      <c r="BT146" s="1871"/>
      <c r="BU146" s="1871"/>
      <c r="BV146" s="1870"/>
      <c r="BW146" s="1870"/>
      <c r="BX146" s="1870"/>
      <c r="BY146" s="1870"/>
      <c r="BZ146" s="1870"/>
      <c r="CA146" s="1755" t="str">
        <f t="shared" si="901"/>
        <v/>
      </c>
      <c r="CB146" s="1755" t="str">
        <f t="shared" si="902"/>
        <v/>
      </c>
      <c r="CC146" s="1755" t="str">
        <f t="shared" si="903"/>
        <v/>
      </c>
      <c r="CD146" s="1755" t="str">
        <f t="shared" si="904"/>
        <v/>
      </c>
      <c r="CE146" s="1755" t="str">
        <f t="shared" si="905"/>
        <v/>
      </c>
      <c r="CF146" s="1755" t="str">
        <f t="shared" si="906"/>
        <v/>
      </c>
      <c r="CG146" s="1755" t="str">
        <f t="shared" si="907"/>
        <v/>
      </c>
      <c r="CH146" s="1755" t="str">
        <f t="shared" si="908"/>
        <v/>
      </c>
      <c r="CI146" s="1755" t="str">
        <f t="shared" si="909"/>
        <v/>
      </c>
      <c r="CJ146" s="63"/>
      <c r="DF146" s="2655">
        <f t="shared" si="910"/>
        <v>0</v>
      </c>
      <c r="DG146" s="2655">
        <f t="shared" si="911"/>
        <v>0</v>
      </c>
      <c r="DH146" s="2655">
        <f t="shared" si="912"/>
        <v>0</v>
      </c>
      <c r="DI146" s="2655">
        <f t="shared" si="913"/>
        <v>0</v>
      </c>
      <c r="DJ146" s="2655">
        <f t="shared" si="914"/>
        <v>0</v>
      </c>
      <c r="DK146" s="2655">
        <f t="shared" si="915"/>
        <v>0</v>
      </c>
      <c r="DL146" s="2655">
        <f t="shared" si="916"/>
        <v>0</v>
      </c>
      <c r="DM146" s="2655">
        <f t="shared" si="917"/>
        <v>0</v>
      </c>
      <c r="DN146" s="2655">
        <f t="shared" si="918"/>
        <v>0</v>
      </c>
    </row>
    <row r="147" spans="1:133" ht="14.25" customHeight="1" x14ac:dyDescent="0.25">
      <c r="A147" s="3129"/>
      <c r="B147" s="2659" t="s">
        <v>1954</v>
      </c>
      <c r="C147" s="1784"/>
      <c r="D147" s="42"/>
      <c r="E147" s="1839"/>
      <c r="F147" s="1784"/>
      <c r="G147" s="42"/>
      <c r="H147" s="1839"/>
      <c r="I147" s="1784"/>
      <c r="J147" s="42"/>
      <c r="K147" s="1839"/>
      <c r="L147" s="1784"/>
      <c r="M147" s="42"/>
      <c r="N147" s="1839"/>
      <c r="O147" s="1784"/>
      <c r="P147" s="1834"/>
      <c r="Q147" s="1754" t="str">
        <f t="shared" si="900"/>
        <v/>
      </c>
      <c r="R147" s="1754"/>
      <c r="S147" s="1754"/>
      <c r="T147" s="1754"/>
      <c r="U147" s="1754"/>
      <c r="V147" s="1754"/>
      <c r="W147" s="1754"/>
      <c r="X147" s="1754"/>
      <c r="Y147" s="1754"/>
      <c r="Z147" s="1754"/>
      <c r="AA147" s="1754"/>
      <c r="AB147" s="1754"/>
      <c r="AC147" s="1870"/>
      <c r="AD147" s="1870"/>
      <c r="AE147" s="1871"/>
      <c r="AF147" s="1871"/>
      <c r="AG147" s="1871"/>
      <c r="AH147" s="1871"/>
      <c r="AI147" s="1871"/>
      <c r="AJ147" s="1871"/>
      <c r="AK147" s="1871"/>
      <c r="AL147" s="1871"/>
      <c r="AM147" s="1871"/>
      <c r="AN147" s="1871"/>
      <c r="AO147" s="1871"/>
      <c r="AP147" s="1871"/>
      <c r="AQ147" s="1871"/>
      <c r="AR147" s="1871"/>
      <c r="AS147" s="1871"/>
      <c r="AT147" s="1871"/>
      <c r="AU147" s="1871"/>
      <c r="AV147" s="1871"/>
      <c r="AW147" s="1871"/>
      <c r="AX147" s="1870"/>
      <c r="AY147" s="1870"/>
      <c r="AZ147" s="1870"/>
      <c r="BA147" s="1870"/>
      <c r="BB147" s="1870"/>
      <c r="BC147" s="1870"/>
      <c r="BD147" s="1870"/>
      <c r="BE147" s="1870"/>
      <c r="BF147" s="1870"/>
      <c r="BG147" s="1870"/>
      <c r="BH147" s="1870"/>
      <c r="BI147" s="1870"/>
      <c r="BJ147" s="1870"/>
      <c r="BK147" s="1870"/>
      <c r="BL147" s="1870"/>
      <c r="BM147" s="1870"/>
      <c r="BN147" s="1871"/>
      <c r="BO147" s="1871"/>
      <c r="BP147" s="1871"/>
      <c r="BQ147" s="1871"/>
      <c r="BR147" s="1871"/>
      <c r="BS147" s="1871"/>
      <c r="BT147" s="1871"/>
      <c r="BU147" s="1871"/>
      <c r="BV147" s="1870"/>
      <c r="BW147" s="1870"/>
      <c r="BX147" s="1870"/>
      <c r="BY147" s="1870"/>
      <c r="BZ147" s="1870"/>
      <c r="CA147" s="1755" t="str">
        <f t="shared" si="901"/>
        <v/>
      </c>
      <c r="CB147" s="1755" t="str">
        <f t="shared" si="902"/>
        <v/>
      </c>
      <c r="CC147" s="1755" t="str">
        <f t="shared" si="903"/>
        <v/>
      </c>
      <c r="CD147" s="1755" t="str">
        <f t="shared" si="904"/>
        <v/>
      </c>
      <c r="CE147" s="1755" t="str">
        <f t="shared" si="905"/>
        <v/>
      </c>
      <c r="CF147" s="1755" t="str">
        <f t="shared" si="906"/>
        <v/>
      </c>
      <c r="CG147" s="1755" t="str">
        <f t="shared" si="907"/>
        <v/>
      </c>
      <c r="CH147" s="1755" t="str">
        <f t="shared" si="908"/>
        <v/>
      </c>
      <c r="CI147" s="1755" t="str">
        <f t="shared" si="909"/>
        <v/>
      </c>
      <c r="CJ147" s="63"/>
      <c r="DF147" s="2655">
        <f t="shared" si="910"/>
        <v>0</v>
      </c>
      <c r="DG147" s="2655">
        <f t="shared" si="911"/>
        <v>0</v>
      </c>
      <c r="DH147" s="2655">
        <f t="shared" si="912"/>
        <v>0</v>
      </c>
      <c r="DI147" s="2655">
        <f t="shared" si="913"/>
        <v>0</v>
      </c>
      <c r="DJ147" s="2655">
        <f t="shared" si="914"/>
        <v>0</v>
      </c>
      <c r="DK147" s="2655">
        <f t="shared" si="915"/>
        <v>0</v>
      </c>
      <c r="DL147" s="2655">
        <f t="shared" si="916"/>
        <v>0</v>
      </c>
      <c r="DM147" s="2655">
        <f t="shared" si="917"/>
        <v>0</v>
      </c>
      <c r="DN147" s="2655">
        <f t="shared" si="918"/>
        <v>0</v>
      </c>
    </row>
    <row r="148" spans="1:133" ht="14.25" customHeight="1" x14ac:dyDescent="0.25">
      <c r="A148" s="3293" t="s">
        <v>1955</v>
      </c>
      <c r="B148" s="3140"/>
      <c r="C148" s="1784"/>
      <c r="D148" s="42"/>
      <c r="E148" s="1839"/>
      <c r="F148" s="1784"/>
      <c r="G148" s="42"/>
      <c r="H148" s="1839"/>
      <c r="I148" s="1784"/>
      <c r="J148" s="42"/>
      <c r="K148" s="1839"/>
      <c r="L148" s="1784"/>
      <c r="M148" s="42"/>
      <c r="N148" s="1839"/>
      <c r="O148" s="1784"/>
      <c r="P148" s="1834"/>
      <c r="Q148" s="1754" t="str">
        <f t="shared" si="900"/>
        <v/>
      </c>
      <c r="R148" s="1754"/>
      <c r="S148" s="1754"/>
      <c r="T148" s="1754"/>
      <c r="U148" s="1754"/>
      <c r="V148" s="1754"/>
      <c r="W148" s="1754"/>
      <c r="X148" s="1754"/>
      <c r="Y148" s="1754"/>
      <c r="Z148" s="1754"/>
      <c r="AA148" s="1754"/>
      <c r="AB148" s="1754"/>
      <c r="AC148" s="1870"/>
      <c r="AD148" s="1870"/>
      <c r="AE148" s="1871"/>
      <c r="AF148" s="1871"/>
      <c r="AG148" s="1871"/>
      <c r="AH148" s="1871"/>
      <c r="AI148" s="1871"/>
      <c r="AJ148" s="1871"/>
      <c r="AK148" s="1871"/>
      <c r="AL148" s="1871"/>
      <c r="AM148" s="1871"/>
      <c r="AN148" s="1871"/>
      <c r="AO148" s="1871"/>
      <c r="AP148" s="1871"/>
      <c r="AQ148" s="1871"/>
      <c r="AR148" s="1871"/>
      <c r="AS148" s="1871"/>
      <c r="AT148" s="1871"/>
      <c r="AU148" s="1871"/>
      <c r="AV148" s="1871"/>
      <c r="AW148" s="1871"/>
      <c r="AX148" s="1870"/>
      <c r="AY148" s="1870"/>
      <c r="AZ148" s="1870"/>
      <c r="BA148" s="1870"/>
      <c r="BB148" s="1870"/>
      <c r="BC148" s="1870"/>
      <c r="BD148" s="1870"/>
      <c r="BE148" s="1870"/>
      <c r="BF148" s="1870"/>
      <c r="BG148" s="1870"/>
      <c r="BH148" s="1870"/>
      <c r="BI148" s="1870"/>
      <c r="BJ148" s="1870"/>
      <c r="BK148" s="1870"/>
      <c r="BL148" s="1870"/>
      <c r="BM148" s="1870"/>
      <c r="BN148" s="1871"/>
      <c r="BO148" s="1871"/>
      <c r="BP148" s="1871"/>
      <c r="BQ148" s="1871"/>
      <c r="BR148" s="1871"/>
      <c r="BS148" s="1871"/>
      <c r="BT148" s="1871"/>
      <c r="BU148" s="1871"/>
      <c r="BV148" s="1870"/>
      <c r="BW148" s="1870"/>
      <c r="BX148" s="1870"/>
      <c r="BY148" s="1870"/>
      <c r="BZ148" s="1870"/>
      <c r="CA148" s="1755" t="str">
        <f t="shared" si="901"/>
        <v/>
      </c>
      <c r="CB148" s="1755" t="str">
        <f t="shared" si="902"/>
        <v/>
      </c>
      <c r="CC148" s="1755" t="str">
        <f t="shared" si="903"/>
        <v/>
      </c>
      <c r="CD148" s="1755" t="str">
        <f t="shared" si="904"/>
        <v/>
      </c>
      <c r="CE148" s="1755" t="str">
        <f t="shared" si="905"/>
        <v/>
      </c>
      <c r="CF148" s="1755" t="str">
        <f t="shared" si="906"/>
        <v/>
      </c>
      <c r="CG148" s="1755" t="str">
        <f t="shared" si="907"/>
        <v/>
      </c>
      <c r="CH148" s="1755" t="str">
        <f t="shared" si="908"/>
        <v/>
      </c>
      <c r="CI148" s="1755" t="str">
        <f t="shared" si="909"/>
        <v/>
      </c>
      <c r="CJ148" s="63"/>
      <c r="DF148" s="2655">
        <f t="shared" si="910"/>
        <v>0</v>
      </c>
      <c r="DG148" s="2655">
        <f t="shared" si="911"/>
        <v>0</v>
      </c>
      <c r="DH148" s="2655">
        <f t="shared" si="912"/>
        <v>0</v>
      </c>
      <c r="DI148" s="2655">
        <f t="shared" si="913"/>
        <v>0</v>
      </c>
      <c r="DJ148" s="2655">
        <f t="shared" si="914"/>
        <v>0</v>
      </c>
      <c r="DK148" s="2655">
        <f t="shared" si="915"/>
        <v>0</v>
      </c>
      <c r="DL148" s="2655">
        <f t="shared" si="916"/>
        <v>0</v>
      </c>
      <c r="DM148" s="2655">
        <f t="shared" si="917"/>
        <v>0</v>
      </c>
      <c r="DN148" s="2655">
        <f t="shared" si="918"/>
        <v>0</v>
      </c>
    </row>
    <row r="149" spans="1:133" ht="18" customHeight="1" x14ac:dyDescent="0.25">
      <c r="A149" s="3423" t="s">
        <v>1956</v>
      </c>
      <c r="B149" s="3124"/>
      <c r="C149" s="3124"/>
      <c r="D149" s="3124"/>
      <c r="E149" s="3124"/>
      <c r="F149" s="3124"/>
      <c r="G149" s="3124"/>
      <c r="H149" s="3124"/>
      <c r="I149" s="3124"/>
      <c r="J149" s="3124"/>
      <c r="K149" s="3124"/>
      <c r="L149" s="3124"/>
      <c r="M149" s="3124"/>
      <c r="N149" s="3124"/>
      <c r="O149" s="3124"/>
      <c r="P149" s="3124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  <c r="AH149" s="143"/>
      <c r="AI149" s="143"/>
      <c r="AJ149" s="143"/>
      <c r="AK149" s="143"/>
      <c r="AL149" s="143"/>
      <c r="AM149" s="143"/>
      <c r="AN149" s="143"/>
      <c r="AO149" s="143"/>
      <c r="AP149" s="143"/>
      <c r="AQ149" s="143"/>
      <c r="AR149" s="143"/>
      <c r="AS149" s="143"/>
      <c r="AT149" s="143"/>
      <c r="AU149" s="143"/>
      <c r="AV149" s="143"/>
      <c r="AW149" s="143"/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  <c r="BJ149" s="143"/>
      <c r="BK149" s="143"/>
      <c r="BL149" s="143"/>
      <c r="BM149" s="143"/>
      <c r="BN149" s="143"/>
      <c r="BO149" s="143"/>
      <c r="BP149" s="143"/>
      <c r="BQ149" s="143"/>
      <c r="BR149" s="143"/>
      <c r="BS149" s="143"/>
      <c r="BT149" s="143"/>
      <c r="BU149" s="143"/>
      <c r="BV149" s="143"/>
      <c r="BW149" s="143"/>
      <c r="BX149" s="143"/>
      <c r="BY149" s="143"/>
      <c r="BZ149" s="143"/>
      <c r="CA149" s="143"/>
      <c r="CB149" s="143"/>
      <c r="CC149" s="143"/>
      <c r="CD149" s="143"/>
      <c r="CE149" s="143"/>
      <c r="CF149" s="143"/>
      <c r="CG149" s="143"/>
      <c r="CH149" s="143"/>
      <c r="CI149" s="143"/>
      <c r="CJ149" s="143"/>
      <c r="CK149" s="143"/>
      <c r="CL149" s="143"/>
      <c r="CM149" s="143"/>
      <c r="CN149" s="143"/>
      <c r="CO149" s="143"/>
      <c r="CP149" s="143"/>
      <c r="CQ149" s="143"/>
      <c r="CR149" s="143"/>
      <c r="CS149" s="143"/>
      <c r="CT149" s="143"/>
      <c r="CU149" s="143"/>
      <c r="CV149" s="143"/>
      <c r="CW149" s="143"/>
      <c r="CX149" s="143"/>
      <c r="CY149" s="143"/>
      <c r="CZ149" s="143"/>
      <c r="DA149" s="143"/>
      <c r="DB149" s="143"/>
      <c r="DC149" s="143"/>
      <c r="DD149" s="143"/>
      <c r="DE149" s="143"/>
      <c r="DF149" s="143"/>
      <c r="DG149" s="143"/>
      <c r="DH149" s="143"/>
      <c r="DI149" s="143"/>
      <c r="DJ149" s="143"/>
      <c r="DK149" s="143"/>
      <c r="DL149" s="143"/>
      <c r="DM149" s="143"/>
      <c r="DN149" s="143"/>
      <c r="DO149" s="143"/>
      <c r="DP149" s="143"/>
      <c r="DQ149" s="143"/>
      <c r="DR149" s="143"/>
      <c r="DS149" s="143"/>
      <c r="DT149" s="143"/>
      <c r="DU149" s="143"/>
      <c r="DV149" s="143"/>
      <c r="DW149" s="143"/>
      <c r="DX149" s="143"/>
      <c r="DY149" s="143"/>
      <c r="DZ149" s="143"/>
      <c r="EA149" s="143"/>
      <c r="EB149" s="143"/>
      <c r="EC149" s="143"/>
    </row>
    <row r="150" spans="1:133" ht="14.25" customHeight="1" x14ac:dyDescent="0.25">
      <c r="A150" s="3148" t="s">
        <v>1944</v>
      </c>
      <c r="B150" s="3149"/>
      <c r="C150" s="3159" t="s">
        <v>1945</v>
      </c>
      <c r="D150" s="3124"/>
      <c r="E150" s="3122"/>
      <c r="F150" s="3159" t="s">
        <v>1946</v>
      </c>
      <c r="G150" s="3124"/>
      <c r="H150" s="3122"/>
      <c r="I150" s="3159" t="s">
        <v>1947</v>
      </c>
      <c r="J150" s="3124"/>
      <c r="K150" s="3122"/>
      <c r="L150" s="3159" t="s">
        <v>1948</v>
      </c>
      <c r="M150" s="3124"/>
      <c r="N150" s="3122"/>
      <c r="O150" s="3159" t="s">
        <v>737</v>
      </c>
      <c r="P150" s="3122"/>
    </row>
    <row r="151" spans="1:133" ht="14.25" customHeight="1" x14ac:dyDescent="0.25">
      <c r="A151" s="3150"/>
      <c r="B151" s="3140"/>
      <c r="C151" s="1075" t="s">
        <v>1916</v>
      </c>
      <c r="D151" s="1076" t="s">
        <v>1917</v>
      </c>
      <c r="E151" s="2660" t="s">
        <v>1949</v>
      </c>
      <c r="F151" s="1075" t="s">
        <v>1916</v>
      </c>
      <c r="G151" s="1076" t="s">
        <v>1917</v>
      </c>
      <c r="H151" s="2660" t="s">
        <v>1949</v>
      </c>
      <c r="I151" s="1075" t="s">
        <v>1916</v>
      </c>
      <c r="J151" s="1076" t="s">
        <v>1917</v>
      </c>
      <c r="K151" s="2660" t="s">
        <v>1949</v>
      </c>
      <c r="L151" s="1075" t="s">
        <v>1916</v>
      </c>
      <c r="M151" s="1076" t="s">
        <v>1917</v>
      </c>
      <c r="N151" s="2660" t="s">
        <v>1949</v>
      </c>
      <c r="O151" s="1075" t="s">
        <v>1916</v>
      </c>
      <c r="P151" s="1077" t="s">
        <v>1917</v>
      </c>
    </row>
    <row r="152" spans="1:133" ht="14.25" customHeight="1" x14ac:dyDescent="0.25">
      <c r="A152" s="3434" t="s">
        <v>1950</v>
      </c>
      <c r="B152" s="3149"/>
      <c r="C152" s="296"/>
      <c r="D152" s="50"/>
      <c r="E152" s="1752"/>
      <c r="F152" s="296"/>
      <c r="G152" s="50"/>
      <c r="H152" s="1752"/>
      <c r="I152" s="296"/>
      <c r="J152" s="50"/>
      <c r="K152" s="1752"/>
      <c r="L152" s="296"/>
      <c r="M152" s="50"/>
      <c r="N152" s="1752"/>
      <c r="O152" s="296"/>
      <c r="P152" s="1074"/>
      <c r="Q152" s="1754" t="str">
        <f t="shared" ref="Q152:Q156" si="919">$CA152&amp;CB152&amp;$CC152&amp;CD152&amp;$CE152&amp;CF152&amp;$CG152&amp;CH152&amp;$CI152</f>
        <v/>
      </c>
      <c r="R152" s="1754"/>
      <c r="S152" s="1754"/>
      <c r="T152" s="1754"/>
      <c r="U152" s="1754"/>
      <c r="V152" s="1754"/>
      <c r="W152" s="1754"/>
      <c r="X152" s="1754"/>
      <c r="Y152" s="1754"/>
      <c r="Z152" s="1754"/>
      <c r="AA152" s="1754"/>
      <c r="AB152" s="1754"/>
      <c r="AC152" s="1870"/>
      <c r="AD152" s="1870"/>
      <c r="AE152" s="1871"/>
      <c r="AF152" s="1871"/>
      <c r="AG152" s="1871"/>
      <c r="AH152" s="1871"/>
      <c r="AI152" s="1871"/>
      <c r="AJ152" s="1871"/>
      <c r="AK152" s="1871"/>
      <c r="AL152" s="1871"/>
      <c r="AM152" s="1871"/>
      <c r="AN152" s="1871"/>
      <c r="AO152" s="1871"/>
      <c r="AP152" s="1871"/>
      <c r="AQ152" s="1871"/>
      <c r="AR152" s="1871"/>
      <c r="AS152" s="1871"/>
      <c r="AT152" s="1871"/>
      <c r="AU152" s="1871"/>
      <c r="AV152" s="1871"/>
      <c r="AW152" s="1871"/>
      <c r="AX152" s="1870"/>
      <c r="AY152" s="1870"/>
      <c r="AZ152" s="1870"/>
      <c r="BA152" s="1870"/>
      <c r="BB152" s="1870"/>
      <c r="BC152" s="1870"/>
      <c r="BD152" s="1870"/>
      <c r="BE152" s="1870"/>
      <c r="BF152" s="1870"/>
      <c r="BG152" s="1870"/>
      <c r="BH152" s="1870"/>
      <c r="BI152" s="1870"/>
      <c r="BJ152" s="1870"/>
      <c r="BK152" s="1870"/>
      <c r="BL152" s="1870"/>
      <c r="BM152" s="1870"/>
      <c r="BN152" s="1871"/>
      <c r="BO152" s="1871"/>
      <c r="BP152" s="1871"/>
      <c r="BQ152" s="1871"/>
      <c r="BR152" s="1871"/>
      <c r="BS152" s="1871"/>
      <c r="BT152" s="1871"/>
      <c r="BU152" s="1871"/>
      <c r="BV152" s="1870"/>
      <c r="BW152" s="1870"/>
      <c r="BX152" s="1870"/>
      <c r="BY152" s="1870"/>
      <c r="BZ152" s="1870"/>
      <c r="CA152" s="1755" t="str">
        <f t="shared" ref="CA152:CA156" si="920">IF(C152&gt;=D152,"","* Los Exámenes Reactivos de Hepatitis B NO DEBEN ser mayor a los Exámenes Procesados. ")</f>
        <v/>
      </c>
      <c r="CB152" s="1755" t="str">
        <f t="shared" ref="CB152:CB156" si="921">IF(C152&gt;=E152,"","* Los Exámenes Confirmados de Hepatitis B NO DEBEN ser mayor a los exámenes Procesados. ")</f>
        <v/>
      </c>
      <c r="CC152" s="1755" t="str">
        <f t="shared" ref="CC152:CC156" si="922">IF(F152&gt;=G152,"","* Los Exámenes Reactivos de Hepatitis C NO DEBEN ser mayor a los Exámenes Procesados. ")</f>
        <v/>
      </c>
      <c r="CD152" s="1755" t="str">
        <f t="shared" ref="CD152:CD156" si="923">IF(F152&gt;=H152,"","* Los Exámenes Confirmados de Hepatitis C NO DEBEN ser mayor a los Exámenes Procesados. ")</f>
        <v/>
      </c>
      <c r="CE152" s="1755" t="str">
        <f t="shared" ref="CE152:CE156" si="924">IF(I152&gt;=J152,"","* Los Exámenes Reactivos de CHAGAS NO DEBEN ser mayor a los Exámenes Procesados. ")</f>
        <v/>
      </c>
      <c r="CF152" s="1755" t="str">
        <f t="shared" ref="CF152:CF156" si="925">IF(I152&gt;=K152,"","* Los Exámenes Confirmados de CHAGAS NO DEBEN ser mayor a los Exámenes Procesados. ")</f>
        <v/>
      </c>
      <c r="CG152" s="1755" t="str">
        <f t="shared" ref="CG152:CG156" si="926">IF(L152&gt;=M152,"","* Los Exámenes Reactivos de HTLV1 NO DEBEN ser mayor a los Exámenes Procesados. ")</f>
        <v/>
      </c>
      <c r="CH152" s="1755" t="str">
        <f t="shared" ref="CH152:CH156" si="927">IF(L152&gt;=N152,"","* Los Exámenes Confirmados de HTLV1 NO DEBEN ser mayor a los Exámenes Procesados. ")</f>
        <v/>
      </c>
      <c r="CI152" s="1755" t="str">
        <f t="shared" ref="CI152:CI156" si="928">IF(O152&gt;=P152,"","* Los exámenes Reactivos de SIFILIS NO DEBEN ser mayor a los exámenes Procesados. ")</f>
        <v/>
      </c>
      <c r="CJ152" s="63"/>
      <c r="DF152" s="2655">
        <f t="shared" ref="DF152:DF156" si="929">IF(C152&gt;=D152,0,1)</f>
        <v>0</v>
      </c>
      <c r="DG152" s="2655">
        <f t="shared" ref="DG152:DG156" si="930">IF(E152&gt;C152,1,0)</f>
        <v>0</v>
      </c>
      <c r="DH152" s="2655">
        <f t="shared" ref="DH152:DH156" si="931">IF(F152&gt;=G152,0,1)</f>
        <v>0</v>
      </c>
      <c r="DI152" s="2655">
        <f t="shared" ref="DI152:DI156" si="932">IF(F152&gt;=H152,0,1)</f>
        <v>0</v>
      </c>
      <c r="DJ152" s="2655">
        <f t="shared" ref="DJ152:DJ156" si="933">IF(I152&gt;=J152,0,1)</f>
        <v>0</v>
      </c>
      <c r="DK152" s="2655">
        <f t="shared" ref="DK152:DK156" si="934">IF(I152&gt;=K152,0,1)</f>
        <v>0</v>
      </c>
      <c r="DL152" s="2655">
        <f t="shared" ref="DL152:DL156" si="935">IF(L152&gt;=M152,0,1)</f>
        <v>0</v>
      </c>
      <c r="DM152" s="2655">
        <f t="shared" ref="DM152:DM156" si="936">IF(L152&gt;=N152,0,1)</f>
        <v>0</v>
      </c>
      <c r="DN152" s="2655">
        <f t="shared" ref="DN152:DN156" si="937">IF(O152&gt;=P152,0,1)</f>
        <v>0</v>
      </c>
    </row>
    <row r="153" spans="1:133" ht="14.25" customHeight="1" x14ac:dyDescent="0.25">
      <c r="A153" s="3132" t="s">
        <v>1951</v>
      </c>
      <c r="B153" s="196" t="s">
        <v>1952</v>
      </c>
      <c r="C153" s="33"/>
      <c r="D153" s="34"/>
      <c r="E153" s="1801"/>
      <c r="F153" s="33"/>
      <c r="G153" s="34"/>
      <c r="H153" s="1801"/>
      <c r="I153" s="33"/>
      <c r="J153" s="34"/>
      <c r="K153" s="1801"/>
      <c r="L153" s="33"/>
      <c r="M153" s="34"/>
      <c r="N153" s="1801"/>
      <c r="O153" s="33"/>
      <c r="P153" s="80"/>
      <c r="Q153" s="1754" t="str">
        <f t="shared" si="919"/>
        <v/>
      </c>
      <c r="R153" s="1754"/>
      <c r="S153" s="1754"/>
      <c r="T153" s="1754"/>
      <c r="U153" s="1754"/>
      <c r="V153" s="1754"/>
      <c r="W153" s="1754"/>
      <c r="X153" s="1754"/>
      <c r="Y153" s="1754"/>
      <c r="Z153" s="1754"/>
      <c r="AA153" s="1754"/>
      <c r="AB153" s="1754"/>
      <c r="AC153" s="1870"/>
      <c r="AD153" s="1870"/>
      <c r="AE153" s="1871"/>
      <c r="AF153" s="1871"/>
      <c r="AG153" s="1871"/>
      <c r="AH153" s="1871"/>
      <c r="AI153" s="1871"/>
      <c r="AJ153" s="1871"/>
      <c r="AK153" s="1871"/>
      <c r="AL153" s="1871"/>
      <c r="AM153" s="1871"/>
      <c r="AN153" s="1871"/>
      <c r="AO153" s="1871"/>
      <c r="AP153" s="1871"/>
      <c r="AQ153" s="1871"/>
      <c r="AR153" s="1871"/>
      <c r="AS153" s="1871"/>
      <c r="AT153" s="1871"/>
      <c r="AU153" s="1871"/>
      <c r="AV153" s="1871"/>
      <c r="AW153" s="1871"/>
      <c r="AX153" s="1870"/>
      <c r="AY153" s="1870"/>
      <c r="AZ153" s="1870"/>
      <c r="BA153" s="1870"/>
      <c r="BB153" s="1870"/>
      <c r="BC153" s="1870"/>
      <c r="BD153" s="1870"/>
      <c r="BE153" s="1870"/>
      <c r="BF153" s="1870"/>
      <c r="BG153" s="1870"/>
      <c r="BH153" s="1870"/>
      <c r="BI153" s="1870"/>
      <c r="BJ153" s="1870"/>
      <c r="BK153" s="1870"/>
      <c r="BL153" s="1870"/>
      <c r="BM153" s="1870"/>
      <c r="BN153" s="1871"/>
      <c r="BO153" s="1871"/>
      <c r="BP153" s="1871"/>
      <c r="BQ153" s="1871"/>
      <c r="BR153" s="1871"/>
      <c r="BS153" s="1871"/>
      <c r="BT153" s="1871"/>
      <c r="BU153" s="1871"/>
      <c r="BV153" s="1870"/>
      <c r="BW153" s="1870"/>
      <c r="BX153" s="1870"/>
      <c r="BY153" s="1870"/>
      <c r="BZ153" s="1870"/>
      <c r="CA153" s="1755" t="str">
        <f t="shared" si="920"/>
        <v/>
      </c>
      <c r="CB153" s="1755" t="str">
        <f t="shared" si="921"/>
        <v/>
      </c>
      <c r="CC153" s="1755" t="str">
        <f t="shared" si="922"/>
        <v/>
      </c>
      <c r="CD153" s="1755" t="str">
        <f t="shared" si="923"/>
        <v/>
      </c>
      <c r="CE153" s="1755" t="str">
        <f t="shared" si="924"/>
        <v/>
      </c>
      <c r="CF153" s="1755" t="str">
        <f t="shared" si="925"/>
        <v/>
      </c>
      <c r="CG153" s="1755" t="str">
        <f t="shared" si="926"/>
        <v/>
      </c>
      <c r="CH153" s="1755" t="str">
        <f t="shared" si="927"/>
        <v/>
      </c>
      <c r="CI153" s="1755" t="str">
        <f t="shared" si="928"/>
        <v/>
      </c>
      <c r="CJ153" s="63"/>
      <c r="DF153" s="2655">
        <f t="shared" si="929"/>
        <v>0</v>
      </c>
      <c r="DG153" s="2655">
        <f t="shared" si="930"/>
        <v>0</v>
      </c>
      <c r="DH153" s="2655">
        <f t="shared" si="931"/>
        <v>0</v>
      </c>
      <c r="DI153" s="2655">
        <f t="shared" si="932"/>
        <v>0</v>
      </c>
      <c r="DJ153" s="2655">
        <f t="shared" si="933"/>
        <v>0</v>
      </c>
      <c r="DK153" s="2655">
        <f t="shared" si="934"/>
        <v>0</v>
      </c>
      <c r="DL153" s="2655">
        <f t="shared" si="935"/>
        <v>0</v>
      </c>
      <c r="DM153" s="2655">
        <f t="shared" si="936"/>
        <v>0</v>
      </c>
      <c r="DN153" s="2655">
        <f t="shared" si="937"/>
        <v>0</v>
      </c>
    </row>
    <row r="154" spans="1:133" ht="14.25" customHeight="1" x14ac:dyDescent="0.25">
      <c r="A154" s="3128"/>
      <c r="B154" s="201" t="s">
        <v>1953</v>
      </c>
      <c r="C154" s="1786"/>
      <c r="D154" s="1746"/>
      <c r="E154" s="1751"/>
      <c r="F154" s="1786"/>
      <c r="G154" s="1746"/>
      <c r="H154" s="1751"/>
      <c r="I154" s="1786"/>
      <c r="J154" s="1746"/>
      <c r="K154" s="1751"/>
      <c r="L154" s="1786"/>
      <c r="M154" s="1746"/>
      <c r="N154" s="1751"/>
      <c r="O154" s="1786"/>
      <c r="P154" s="1865"/>
      <c r="Q154" s="1754" t="str">
        <f t="shared" si="919"/>
        <v/>
      </c>
      <c r="R154" s="1754"/>
      <c r="S154" s="1754"/>
      <c r="T154" s="1754"/>
      <c r="U154" s="1754"/>
      <c r="V154" s="1754"/>
      <c r="W154" s="1754"/>
      <c r="X154" s="1754"/>
      <c r="Y154" s="1754"/>
      <c r="Z154" s="1754"/>
      <c r="AA154" s="1754"/>
      <c r="AB154" s="1754"/>
      <c r="AC154" s="1870"/>
      <c r="AD154" s="1870"/>
      <c r="AE154" s="1871"/>
      <c r="AF154" s="1871"/>
      <c r="AG154" s="1871"/>
      <c r="AH154" s="1871"/>
      <c r="AI154" s="1871"/>
      <c r="AJ154" s="1871"/>
      <c r="AK154" s="1871"/>
      <c r="AL154" s="1871"/>
      <c r="AM154" s="1871"/>
      <c r="AN154" s="1871"/>
      <c r="AO154" s="1871"/>
      <c r="AP154" s="1871"/>
      <c r="AQ154" s="1871"/>
      <c r="AR154" s="1871"/>
      <c r="AS154" s="1871"/>
      <c r="AT154" s="1871"/>
      <c r="AU154" s="1871"/>
      <c r="AV154" s="1871"/>
      <c r="AW154" s="1871"/>
      <c r="AX154" s="1870"/>
      <c r="AY154" s="1870"/>
      <c r="AZ154" s="1870"/>
      <c r="BA154" s="1870"/>
      <c r="BB154" s="1870"/>
      <c r="BC154" s="1870"/>
      <c r="BD154" s="1870"/>
      <c r="BE154" s="1870"/>
      <c r="BF154" s="1870"/>
      <c r="BG154" s="1870"/>
      <c r="BH154" s="1870"/>
      <c r="BI154" s="1870"/>
      <c r="BJ154" s="1870"/>
      <c r="BK154" s="1870"/>
      <c r="BL154" s="1870"/>
      <c r="BM154" s="1870"/>
      <c r="BN154" s="1871"/>
      <c r="BO154" s="1871"/>
      <c r="BP154" s="1871"/>
      <c r="BQ154" s="1871"/>
      <c r="BR154" s="1871"/>
      <c r="BS154" s="1871"/>
      <c r="BT154" s="1871"/>
      <c r="BU154" s="1871"/>
      <c r="BV154" s="1870"/>
      <c r="BW154" s="1870"/>
      <c r="BX154" s="1870"/>
      <c r="BY154" s="1870"/>
      <c r="BZ154" s="1870"/>
      <c r="CA154" s="1755" t="str">
        <f t="shared" si="920"/>
        <v/>
      </c>
      <c r="CB154" s="1755" t="str">
        <f t="shared" si="921"/>
        <v/>
      </c>
      <c r="CC154" s="1755" t="str">
        <f t="shared" si="922"/>
        <v/>
      </c>
      <c r="CD154" s="1755" t="str">
        <f t="shared" si="923"/>
        <v/>
      </c>
      <c r="CE154" s="1755" t="str">
        <f t="shared" si="924"/>
        <v/>
      </c>
      <c r="CF154" s="1755" t="str">
        <f t="shared" si="925"/>
        <v/>
      </c>
      <c r="CG154" s="1755" t="str">
        <f t="shared" si="926"/>
        <v/>
      </c>
      <c r="CH154" s="1755" t="str">
        <f t="shared" si="927"/>
        <v/>
      </c>
      <c r="CI154" s="1755" t="str">
        <f t="shared" si="928"/>
        <v/>
      </c>
      <c r="CJ154" s="63"/>
      <c r="DF154" s="2655">
        <f t="shared" si="929"/>
        <v>0</v>
      </c>
      <c r="DG154" s="2655">
        <f t="shared" si="930"/>
        <v>0</v>
      </c>
      <c r="DH154" s="2655">
        <f t="shared" si="931"/>
        <v>0</v>
      </c>
      <c r="DI154" s="2655">
        <f t="shared" si="932"/>
        <v>0</v>
      </c>
      <c r="DJ154" s="2655">
        <f t="shared" si="933"/>
        <v>0</v>
      </c>
      <c r="DK154" s="2655">
        <f t="shared" si="934"/>
        <v>0</v>
      </c>
      <c r="DL154" s="2655">
        <f t="shared" si="935"/>
        <v>0</v>
      </c>
      <c r="DM154" s="2655">
        <f t="shared" si="936"/>
        <v>0</v>
      </c>
      <c r="DN154" s="2655">
        <f t="shared" si="937"/>
        <v>0</v>
      </c>
    </row>
    <row r="155" spans="1:133" ht="14.25" customHeight="1" x14ac:dyDescent="0.25">
      <c r="A155" s="3129"/>
      <c r="B155" s="2165" t="s">
        <v>1954</v>
      </c>
      <c r="C155" s="1784"/>
      <c r="D155" s="42"/>
      <c r="E155" s="1839"/>
      <c r="F155" s="1784"/>
      <c r="G155" s="42"/>
      <c r="H155" s="1839"/>
      <c r="I155" s="1784"/>
      <c r="J155" s="42"/>
      <c r="K155" s="1839"/>
      <c r="L155" s="1784"/>
      <c r="M155" s="42"/>
      <c r="N155" s="1839"/>
      <c r="O155" s="1784"/>
      <c r="P155" s="1834"/>
      <c r="Q155" s="1754" t="str">
        <f t="shared" si="919"/>
        <v/>
      </c>
      <c r="R155" s="1754"/>
      <c r="S155" s="1754"/>
      <c r="T155" s="1754"/>
      <c r="U155" s="1754"/>
      <c r="V155" s="1754"/>
      <c r="W155" s="1754"/>
      <c r="X155" s="1754"/>
      <c r="Y155" s="1754"/>
      <c r="Z155" s="1754"/>
      <c r="AA155" s="1754"/>
      <c r="AB155" s="1754"/>
      <c r="AC155" s="1870"/>
      <c r="AD155" s="1870"/>
      <c r="AE155" s="1871"/>
      <c r="AF155" s="1871"/>
      <c r="AG155" s="1871"/>
      <c r="AH155" s="1871"/>
      <c r="AI155" s="1871"/>
      <c r="AJ155" s="1871"/>
      <c r="AK155" s="1871"/>
      <c r="AL155" s="1871"/>
      <c r="AM155" s="1871"/>
      <c r="AN155" s="1871"/>
      <c r="AO155" s="1871"/>
      <c r="AP155" s="1871"/>
      <c r="AQ155" s="1871"/>
      <c r="AR155" s="1871"/>
      <c r="AS155" s="1871"/>
      <c r="AT155" s="1871"/>
      <c r="AU155" s="1871"/>
      <c r="AV155" s="1871"/>
      <c r="AW155" s="1871"/>
      <c r="AX155" s="1870"/>
      <c r="AY155" s="1870"/>
      <c r="AZ155" s="1870"/>
      <c r="BA155" s="1870"/>
      <c r="BB155" s="1870"/>
      <c r="BC155" s="1870"/>
      <c r="BD155" s="1870"/>
      <c r="BE155" s="1870"/>
      <c r="BF155" s="1870"/>
      <c r="BG155" s="1870"/>
      <c r="BH155" s="1870"/>
      <c r="BI155" s="1870"/>
      <c r="BJ155" s="1870"/>
      <c r="BK155" s="1870"/>
      <c r="BL155" s="1870"/>
      <c r="BM155" s="1870"/>
      <c r="BN155" s="1871"/>
      <c r="BO155" s="1871"/>
      <c r="BP155" s="1871"/>
      <c r="BQ155" s="1871"/>
      <c r="BR155" s="1871"/>
      <c r="BS155" s="1871"/>
      <c r="BT155" s="1871"/>
      <c r="BU155" s="1871"/>
      <c r="BV155" s="1870"/>
      <c r="BW155" s="1870"/>
      <c r="BX155" s="1870"/>
      <c r="BY155" s="1870"/>
      <c r="BZ155" s="1870"/>
      <c r="CA155" s="1755" t="str">
        <f t="shared" si="920"/>
        <v/>
      </c>
      <c r="CB155" s="1755" t="str">
        <f t="shared" si="921"/>
        <v/>
      </c>
      <c r="CC155" s="1755" t="str">
        <f t="shared" si="922"/>
        <v/>
      </c>
      <c r="CD155" s="1755" t="str">
        <f t="shared" si="923"/>
        <v/>
      </c>
      <c r="CE155" s="1755" t="str">
        <f t="shared" si="924"/>
        <v/>
      </c>
      <c r="CF155" s="1755" t="str">
        <f t="shared" si="925"/>
        <v/>
      </c>
      <c r="CG155" s="1755" t="str">
        <f t="shared" si="926"/>
        <v/>
      </c>
      <c r="CH155" s="1755" t="str">
        <f t="shared" si="927"/>
        <v/>
      </c>
      <c r="CI155" s="1755" t="str">
        <f t="shared" si="928"/>
        <v/>
      </c>
      <c r="CJ155" s="63"/>
      <c r="DF155" s="2655">
        <f t="shared" si="929"/>
        <v>0</v>
      </c>
      <c r="DG155" s="2655">
        <f t="shared" si="930"/>
        <v>0</v>
      </c>
      <c r="DH155" s="2655">
        <f t="shared" si="931"/>
        <v>0</v>
      </c>
      <c r="DI155" s="2655">
        <f t="shared" si="932"/>
        <v>0</v>
      </c>
      <c r="DJ155" s="2655">
        <f t="shared" si="933"/>
        <v>0</v>
      </c>
      <c r="DK155" s="2655">
        <f t="shared" si="934"/>
        <v>0</v>
      </c>
      <c r="DL155" s="2655">
        <f t="shared" si="935"/>
        <v>0</v>
      </c>
      <c r="DM155" s="2655">
        <f t="shared" si="936"/>
        <v>0</v>
      </c>
      <c r="DN155" s="2655">
        <f t="shared" si="937"/>
        <v>0</v>
      </c>
    </row>
    <row r="156" spans="1:133" ht="14.25" customHeight="1" x14ac:dyDescent="0.25">
      <c r="A156" s="3315" t="s">
        <v>1955</v>
      </c>
      <c r="B156" s="3140"/>
      <c r="C156" s="1784"/>
      <c r="D156" s="42"/>
      <c r="E156" s="1839"/>
      <c r="F156" s="1784"/>
      <c r="G156" s="42"/>
      <c r="H156" s="1839"/>
      <c r="I156" s="1784"/>
      <c r="J156" s="42"/>
      <c r="K156" s="1839"/>
      <c r="L156" s="1784"/>
      <c r="M156" s="42"/>
      <c r="N156" s="1839"/>
      <c r="O156" s="1784"/>
      <c r="P156" s="1834"/>
      <c r="Q156" s="1754" t="str">
        <f t="shared" si="919"/>
        <v/>
      </c>
      <c r="R156" s="1754"/>
      <c r="S156" s="1754"/>
      <c r="T156" s="1754"/>
      <c r="U156" s="1754"/>
      <c r="V156" s="1754"/>
      <c r="W156" s="1754"/>
      <c r="X156" s="1754"/>
      <c r="Y156" s="1754"/>
      <c r="Z156" s="1754"/>
      <c r="AA156" s="1754"/>
      <c r="AB156" s="1754"/>
      <c r="AC156" s="1870"/>
      <c r="AD156" s="1870"/>
      <c r="AE156" s="1871"/>
      <c r="AF156" s="1871"/>
      <c r="AG156" s="1871"/>
      <c r="AH156" s="1871"/>
      <c r="AI156" s="1871"/>
      <c r="AJ156" s="1871"/>
      <c r="AK156" s="1871"/>
      <c r="AL156" s="1871"/>
      <c r="AM156" s="1871"/>
      <c r="AN156" s="1871"/>
      <c r="AO156" s="1871"/>
      <c r="AP156" s="1871"/>
      <c r="AQ156" s="1871"/>
      <c r="AR156" s="1871"/>
      <c r="AS156" s="1871"/>
      <c r="AT156" s="1871"/>
      <c r="AU156" s="1871"/>
      <c r="AV156" s="1871"/>
      <c r="AW156" s="1871"/>
      <c r="AX156" s="1870"/>
      <c r="AY156" s="1870"/>
      <c r="AZ156" s="1870"/>
      <c r="BA156" s="1870"/>
      <c r="BB156" s="1870"/>
      <c r="BC156" s="1870"/>
      <c r="BD156" s="1870"/>
      <c r="BE156" s="1870"/>
      <c r="BF156" s="1870"/>
      <c r="BG156" s="1870"/>
      <c r="BH156" s="1870"/>
      <c r="BI156" s="1870"/>
      <c r="BJ156" s="1870"/>
      <c r="BK156" s="1870"/>
      <c r="BL156" s="1870"/>
      <c r="BM156" s="1870"/>
      <c r="BN156" s="1871"/>
      <c r="BO156" s="1871"/>
      <c r="BP156" s="1871"/>
      <c r="BQ156" s="1871"/>
      <c r="BR156" s="1871"/>
      <c r="BS156" s="1871"/>
      <c r="BT156" s="1871"/>
      <c r="BU156" s="1871"/>
      <c r="BV156" s="1870"/>
      <c r="BW156" s="1870"/>
      <c r="BX156" s="1870"/>
      <c r="BY156" s="1870"/>
      <c r="BZ156" s="1870"/>
      <c r="CA156" s="1755" t="str">
        <f t="shared" si="920"/>
        <v/>
      </c>
      <c r="CB156" s="1755" t="str">
        <f t="shared" si="921"/>
        <v/>
      </c>
      <c r="CC156" s="1755" t="str">
        <f t="shared" si="922"/>
        <v/>
      </c>
      <c r="CD156" s="1755" t="str">
        <f t="shared" si="923"/>
        <v/>
      </c>
      <c r="CE156" s="1755" t="str">
        <f t="shared" si="924"/>
        <v/>
      </c>
      <c r="CF156" s="1755" t="str">
        <f t="shared" si="925"/>
        <v/>
      </c>
      <c r="CG156" s="1755" t="str">
        <f t="shared" si="926"/>
        <v/>
      </c>
      <c r="CH156" s="1755" t="str">
        <f t="shared" si="927"/>
        <v/>
      </c>
      <c r="CI156" s="1755" t="str">
        <f t="shared" si="928"/>
        <v/>
      </c>
      <c r="CJ156" s="63"/>
      <c r="DF156" s="2655">
        <f t="shared" si="929"/>
        <v>0</v>
      </c>
      <c r="DG156" s="2655">
        <f t="shared" si="930"/>
        <v>0</v>
      </c>
      <c r="DH156" s="2655">
        <f t="shared" si="931"/>
        <v>0</v>
      </c>
      <c r="DI156" s="2655">
        <f t="shared" si="932"/>
        <v>0</v>
      </c>
      <c r="DJ156" s="2655">
        <f t="shared" si="933"/>
        <v>0</v>
      </c>
      <c r="DK156" s="2655">
        <f t="shared" si="934"/>
        <v>0</v>
      </c>
      <c r="DL156" s="2655">
        <f t="shared" si="935"/>
        <v>0</v>
      </c>
      <c r="DM156" s="2655">
        <f t="shared" si="936"/>
        <v>0</v>
      </c>
      <c r="DN156" s="2655">
        <f t="shared" si="937"/>
        <v>0</v>
      </c>
    </row>
    <row r="157" spans="1:133" ht="18" customHeight="1" x14ac:dyDescent="0.25">
      <c r="A157" s="3423" t="s">
        <v>1957</v>
      </c>
      <c r="B157" s="3124"/>
      <c r="C157" s="3124"/>
      <c r="D157" s="3124"/>
      <c r="E157" s="3124"/>
      <c r="F157" s="3124"/>
      <c r="G157" s="3124"/>
      <c r="H157" s="3124"/>
      <c r="I157" s="2662"/>
      <c r="J157" s="2662"/>
      <c r="K157" s="2662"/>
      <c r="L157" s="2662"/>
      <c r="M157" s="2662"/>
      <c r="N157" s="2662"/>
      <c r="O157" s="2662"/>
      <c r="P157" s="2662"/>
      <c r="Q157" s="2662"/>
      <c r="R157" s="2662"/>
      <c r="S157" s="2662"/>
      <c r="T157" s="2662"/>
      <c r="U157" s="2662"/>
      <c r="V157" s="2662"/>
      <c r="W157" s="2662"/>
      <c r="X157" s="2662"/>
      <c r="Y157" s="2662"/>
      <c r="Z157" s="2662"/>
      <c r="AA157" s="2662"/>
      <c r="AB157" s="2662"/>
      <c r="AC157" s="2662"/>
      <c r="AD157" s="2662"/>
      <c r="AE157" s="2662"/>
      <c r="AF157" s="2662"/>
      <c r="AG157" s="2662"/>
      <c r="AH157" s="2662"/>
      <c r="AI157" s="2662"/>
      <c r="AJ157" s="2662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</row>
    <row r="158" spans="1:133" ht="14.25" customHeight="1" x14ac:dyDescent="0.25">
      <c r="A158" s="3148" t="s">
        <v>1944</v>
      </c>
      <c r="B158" s="3149"/>
      <c r="C158" s="3240" t="s">
        <v>82</v>
      </c>
      <c r="D158" s="3149"/>
      <c r="E158" s="3159" t="s">
        <v>34</v>
      </c>
      <c r="F158" s="3124"/>
      <c r="G158" s="3124"/>
      <c r="H158" s="3124"/>
      <c r="I158" s="3124"/>
      <c r="J158" s="3124"/>
      <c r="K158" s="3124"/>
      <c r="L158" s="3124"/>
      <c r="M158" s="3124"/>
      <c r="N158" s="3124"/>
      <c r="O158" s="3124"/>
      <c r="P158" s="3124"/>
      <c r="Q158" s="3124"/>
      <c r="R158" s="3124"/>
      <c r="S158" s="3124"/>
      <c r="T158" s="3124"/>
      <c r="U158" s="3124"/>
      <c r="V158" s="3124"/>
      <c r="W158" s="3124"/>
      <c r="X158" s="3124"/>
      <c r="Y158" s="3124"/>
      <c r="Z158" s="3124"/>
      <c r="AA158" s="3124"/>
      <c r="AB158" s="3124"/>
      <c r="AC158" s="3124"/>
      <c r="AD158" s="3124"/>
      <c r="AE158" s="3124"/>
      <c r="AF158" s="3124"/>
      <c r="AG158" s="3124"/>
      <c r="AH158" s="3124"/>
      <c r="AI158" s="3124"/>
      <c r="AJ158" s="3135"/>
      <c r="AK158" s="3232" t="s">
        <v>1958</v>
      </c>
      <c r="AL158" s="3124"/>
      <c r="AM158" s="3124"/>
      <c r="AN158" s="3135"/>
      <c r="AO158" s="3432" t="s">
        <v>468</v>
      </c>
      <c r="AP158" s="3124"/>
      <c r="AQ158" s="3124"/>
      <c r="AR158" s="3135"/>
      <c r="AS158" s="3422" t="s">
        <v>331</v>
      </c>
      <c r="AT158" s="3265"/>
      <c r="AU158" s="3422" t="s">
        <v>42</v>
      </c>
      <c r="AV158" s="3265"/>
      <c r="AW158" s="3195" t="s">
        <v>1959</v>
      </c>
      <c r="AX158" s="3149"/>
    </row>
    <row r="159" spans="1:133" ht="14.25" customHeight="1" x14ac:dyDescent="0.25">
      <c r="A159" s="3179"/>
      <c r="B159" s="3180"/>
      <c r="C159" s="3142"/>
      <c r="D159" s="3140"/>
      <c r="E159" s="3143" t="s">
        <v>1960</v>
      </c>
      <c r="F159" s="3124"/>
      <c r="G159" s="3143" t="s">
        <v>1915</v>
      </c>
      <c r="H159" s="3124"/>
      <c r="I159" s="3143" t="s">
        <v>954</v>
      </c>
      <c r="J159" s="3124"/>
      <c r="K159" s="3159" t="s">
        <v>335</v>
      </c>
      <c r="L159" s="3122"/>
      <c r="M159" s="3159" t="s">
        <v>99</v>
      </c>
      <c r="N159" s="3122"/>
      <c r="O159" s="3159" t="s">
        <v>49</v>
      </c>
      <c r="P159" s="3122"/>
      <c r="Q159" s="3159" t="s">
        <v>50</v>
      </c>
      <c r="R159" s="3122"/>
      <c r="S159" s="3159" t="s">
        <v>51</v>
      </c>
      <c r="T159" s="3122"/>
      <c r="U159" s="3159" t="s">
        <v>52</v>
      </c>
      <c r="V159" s="3122"/>
      <c r="W159" s="3159" t="s">
        <v>53</v>
      </c>
      <c r="X159" s="3122"/>
      <c r="Y159" s="3159" t="s">
        <v>54</v>
      </c>
      <c r="Z159" s="3122"/>
      <c r="AA159" s="3159" t="s">
        <v>55</v>
      </c>
      <c r="AB159" s="3122"/>
      <c r="AC159" s="3159" t="s">
        <v>56</v>
      </c>
      <c r="AD159" s="3122"/>
      <c r="AE159" s="3159" t="s">
        <v>57</v>
      </c>
      <c r="AF159" s="3122"/>
      <c r="AG159" s="3159" t="s">
        <v>58</v>
      </c>
      <c r="AH159" s="3122"/>
      <c r="AI159" s="3159" t="s">
        <v>1961</v>
      </c>
      <c r="AJ159" s="3135"/>
      <c r="AK159" s="3431" t="s">
        <v>63</v>
      </c>
      <c r="AL159" s="3122"/>
      <c r="AM159" s="3211" t="s">
        <v>64</v>
      </c>
      <c r="AN159" s="3135"/>
      <c r="AO159" s="3431" t="s">
        <v>473</v>
      </c>
      <c r="AP159" s="3122"/>
      <c r="AQ159" s="3303" t="s">
        <v>474</v>
      </c>
      <c r="AR159" s="3135"/>
      <c r="AS159" s="3137"/>
      <c r="AT159" s="3198"/>
      <c r="AU159" s="3137"/>
      <c r="AV159" s="3198"/>
      <c r="AW159" s="3142"/>
      <c r="AX159" s="3140"/>
    </row>
    <row r="160" spans="1:133" ht="14.25" customHeight="1" x14ac:dyDescent="0.25">
      <c r="A160" s="3150"/>
      <c r="B160" s="3140"/>
      <c r="C160" s="27" t="s">
        <v>1916</v>
      </c>
      <c r="D160" s="23" t="s">
        <v>1962</v>
      </c>
      <c r="E160" s="27" t="s">
        <v>1916</v>
      </c>
      <c r="F160" s="23" t="s">
        <v>1962</v>
      </c>
      <c r="G160" s="27" t="s">
        <v>1916</v>
      </c>
      <c r="H160" s="23" t="s">
        <v>1962</v>
      </c>
      <c r="I160" s="27" t="s">
        <v>1916</v>
      </c>
      <c r="J160" s="23" t="s">
        <v>1962</v>
      </c>
      <c r="K160" s="27" t="s">
        <v>1916</v>
      </c>
      <c r="L160" s="23" t="s">
        <v>1962</v>
      </c>
      <c r="M160" s="27" t="s">
        <v>1916</v>
      </c>
      <c r="N160" s="23" t="s">
        <v>1962</v>
      </c>
      <c r="O160" s="27" t="s">
        <v>1916</v>
      </c>
      <c r="P160" s="23" t="s">
        <v>1962</v>
      </c>
      <c r="Q160" s="27" t="s">
        <v>1916</v>
      </c>
      <c r="R160" s="23" t="s">
        <v>1962</v>
      </c>
      <c r="S160" s="27" t="s">
        <v>1916</v>
      </c>
      <c r="T160" s="23" t="s">
        <v>1962</v>
      </c>
      <c r="U160" s="27" t="s">
        <v>1916</v>
      </c>
      <c r="V160" s="23" t="s">
        <v>1962</v>
      </c>
      <c r="W160" s="27" t="s">
        <v>1916</v>
      </c>
      <c r="X160" s="23" t="s">
        <v>1962</v>
      </c>
      <c r="Y160" s="27" t="s">
        <v>1916</v>
      </c>
      <c r="Z160" s="23" t="s">
        <v>1962</v>
      </c>
      <c r="AA160" s="27" t="s">
        <v>1916</v>
      </c>
      <c r="AB160" s="23" t="s">
        <v>1962</v>
      </c>
      <c r="AC160" s="27" t="s">
        <v>1916</v>
      </c>
      <c r="AD160" s="23" t="s">
        <v>1962</v>
      </c>
      <c r="AE160" s="27" t="s">
        <v>1916</v>
      </c>
      <c r="AF160" s="23" t="s">
        <v>1962</v>
      </c>
      <c r="AG160" s="27" t="s">
        <v>1916</v>
      </c>
      <c r="AH160" s="23" t="s">
        <v>1962</v>
      </c>
      <c r="AI160" s="27" t="s">
        <v>1916</v>
      </c>
      <c r="AJ160" s="25" t="s">
        <v>1962</v>
      </c>
      <c r="AK160" s="1800" t="s">
        <v>1916</v>
      </c>
      <c r="AL160" s="23" t="s">
        <v>1962</v>
      </c>
      <c r="AM160" s="27" t="s">
        <v>1916</v>
      </c>
      <c r="AN160" s="23" t="s">
        <v>1962</v>
      </c>
      <c r="AO160" s="113" t="s">
        <v>1916</v>
      </c>
      <c r="AP160" s="23" t="s">
        <v>1962</v>
      </c>
      <c r="AQ160" s="27" t="s">
        <v>1916</v>
      </c>
      <c r="AR160" s="23" t="s">
        <v>1962</v>
      </c>
      <c r="AS160" s="113" t="s">
        <v>1916</v>
      </c>
      <c r="AT160" s="23" t="s">
        <v>1962</v>
      </c>
      <c r="AU160" s="113" t="s">
        <v>1916</v>
      </c>
      <c r="AV160" s="75" t="s">
        <v>1962</v>
      </c>
      <c r="AW160" s="113" t="s">
        <v>1916</v>
      </c>
      <c r="AX160" s="75" t="s">
        <v>1962</v>
      </c>
    </row>
    <row r="161" spans="1:130" ht="14.25" customHeight="1" x14ac:dyDescent="0.25">
      <c r="A161" s="3425" t="s">
        <v>1963</v>
      </c>
      <c r="B161" s="3152"/>
      <c r="C161" s="354">
        <f t="shared" ref="C161:D161" si="938">+M161+O161+Q161+S161+U161+W161+Y161+AA161+AC161+AE161</f>
        <v>0</v>
      </c>
      <c r="D161" s="741">
        <f t="shared" si="938"/>
        <v>0</v>
      </c>
      <c r="E161" s="30"/>
      <c r="F161" s="31"/>
      <c r="G161" s="30"/>
      <c r="H161" s="31"/>
      <c r="I161" s="30"/>
      <c r="J161" s="31"/>
      <c r="K161" s="30"/>
      <c r="L161" s="31"/>
      <c r="M161" s="33"/>
      <c r="N161" s="34"/>
      <c r="O161" s="33"/>
      <c r="P161" s="34"/>
      <c r="Q161" s="33"/>
      <c r="R161" s="34"/>
      <c r="S161" s="33"/>
      <c r="T161" s="34"/>
      <c r="U161" s="33"/>
      <c r="V161" s="34"/>
      <c r="W161" s="33"/>
      <c r="X161" s="34"/>
      <c r="Y161" s="33"/>
      <c r="Z161" s="34"/>
      <c r="AA161" s="33"/>
      <c r="AB161" s="34"/>
      <c r="AC161" s="33"/>
      <c r="AD161" s="34"/>
      <c r="AE161" s="33"/>
      <c r="AF161" s="34"/>
      <c r="AG161" s="30"/>
      <c r="AH161" s="79"/>
      <c r="AI161" s="30"/>
      <c r="AJ161" s="32"/>
      <c r="AK161" s="2010"/>
      <c r="AL161" s="1947"/>
      <c r="AM161" s="1786"/>
      <c r="AN161" s="1768"/>
      <c r="AO161" s="88"/>
      <c r="AP161" s="1802"/>
      <c r="AQ161" s="1823"/>
      <c r="AR161" s="218"/>
      <c r="AS161" s="88"/>
      <c r="AT161" s="218"/>
      <c r="AU161" s="88"/>
      <c r="AV161" s="1802"/>
      <c r="AW161" s="88"/>
      <c r="AX161" s="1802"/>
      <c r="AY161" s="1754" t="str">
        <f t="shared" ref="AY161:AY163" si="939">$CA161&amp;$CC161&amp;CD161&amp;CE161&amp;CF161&amp;CG161&amp;CH161&amp;CI161&amp;CJ161&amp;CK161&amp;CL161&amp;CM161&amp;CN161&amp;CO161&amp;CP161&amp;CQ161&amp;CR161&amp;CS161&amp;CT161&amp;CU161&amp;CV161&amp;CW161</f>
        <v/>
      </c>
      <c r="CA161" s="2663" t="str">
        <f t="shared" ref="CA161:CA183" si="940">IF(D161&gt;C161," * El Total de Exámenes Confirmados Positivos por ISP NO DEBE SUPERAR los  Exámenes Procesados. ","")</f>
        <v/>
      </c>
      <c r="CB161" s="2664"/>
      <c r="CC161" s="1755" t="str">
        <f t="shared" ref="CC161:CC183" si="941">IF(AN161&gt;AM161," * El número de Exámenes por Sexo Mujeres Confirmados positivos por ISP NO PUEDE Superar al número de Procesados. ","")</f>
        <v/>
      </c>
      <c r="CD161" s="63"/>
      <c r="CE161" s="63"/>
      <c r="CF161" s="63"/>
      <c r="CG161" s="63"/>
      <c r="CH161" s="63"/>
      <c r="CI161" s="1755" t="str">
        <f t="shared" ref="CI161:CI183" si="942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64"/>
      <c r="CK161" s="1755" t="str">
        <f t="shared" ref="CK161:CK183" si="943">IF((AM161+AK161)&lt;&gt;C161," * El N° de exámenes Procesados por SEXO (Hombres + Mujeres)no puede ser distinto al Total de exámenes procesados","")</f>
        <v/>
      </c>
      <c r="CL161" s="1755" t="str">
        <f t="shared" ref="CL161:CL183" si="944">IF((AN161+AL161)&lt;&gt;D161," * El N° de exámenes Confirmados positivos por ISP por Sexo (Hombres+Mujeres) no puede ser distinto al N° Total de exámenes Confirmados positivos por ISP ","")</f>
        <v/>
      </c>
      <c r="CM161" s="1755" t="str">
        <f t="shared" ref="CM161:CM183" si="945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755" t="str">
        <f t="shared" ref="CN161:CN183" si="946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755" t="str">
        <f t="shared" ref="CO161:CO183" si="947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755" t="str">
        <f t="shared" ref="CP161:CP183" si="948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755" t="str">
        <f t="shared" ref="CQ161:CQ183" si="949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63"/>
      <c r="CS161" s="63"/>
      <c r="CT161" s="2228" t="str">
        <f t="shared" ref="CT161:CT169" si="950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228" t="str">
        <f t="shared" ref="CU161:CU169" si="951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2665">
        <f t="shared" ref="DF161:DF183" si="952">IF(D161&gt;C161,1,0)</f>
        <v>0</v>
      </c>
      <c r="DG161" s="2664"/>
      <c r="DH161" s="2658">
        <f t="shared" ref="DH161:DH183" si="953">IF(AN161&gt;AM161,1,0)</f>
        <v>0</v>
      </c>
      <c r="DI161" s="63"/>
      <c r="DJ161" s="63"/>
      <c r="DK161" s="63"/>
      <c r="DL161" s="63"/>
      <c r="DM161" s="63"/>
      <c r="DN161" s="2658">
        <f t="shared" ref="DN161:DN183" si="954">IF(AND(C161&gt;0,AND(AO161="",AQ161="")),1,IF((AO161+AQ161)&gt;C161,1,0))</f>
        <v>0</v>
      </c>
      <c r="DO161" s="64"/>
      <c r="DP161" s="2658">
        <f t="shared" ref="DP161:DQ161" si="955">IF((AM161+AK161)&lt;&gt;C161,1,0)</f>
        <v>0</v>
      </c>
      <c r="DQ161" s="2658">
        <f t="shared" si="955"/>
        <v>0</v>
      </c>
      <c r="DR161" s="2658">
        <f t="shared" ref="DR161:DR183" si="956">IF(AND(C161&gt;0,AS161=""),1,IF(AS161&gt;C161,1,0))</f>
        <v>0</v>
      </c>
      <c r="DS161" s="2658">
        <f t="shared" ref="DS161:DS183" si="957">IF(AND(C161&gt;0,AU161=""),1,IF(AU161&gt;C161,1,0))</f>
        <v>0</v>
      </c>
      <c r="DT161" s="2658">
        <f t="shared" ref="DT161:DT183" si="958">IF(AND(D161&gt;0,AND(AP161="",AR161="")),1,IF((AP161+AR161)&gt;D161,1,0))</f>
        <v>0</v>
      </c>
      <c r="DU161" s="2658">
        <f t="shared" ref="DU161:DU183" si="959">IF(AND(D161&gt;0,AT161=""),1,IF(AT161&gt;D161,1,0))</f>
        <v>0</v>
      </c>
      <c r="DV161" s="2658">
        <f t="shared" ref="DV161:DV183" si="960">IF(AND(D161&gt;0,AV161=""),1,IF(AV161&gt;D161,1,0))</f>
        <v>0</v>
      </c>
      <c r="DW161" s="63"/>
      <c r="DX161" s="63"/>
      <c r="DY161" s="2420">
        <f t="shared" ref="DY161:DZ161" si="961">IF(AND((M161+O161)&gt;0,AW161=""),1,IF(AW161&gt;(M161+O161),1,0))</f>
        <v>0</v>
      </c>
      <c r="DZ161" s="2420">
        <f t="shared" si="961"/>
        <v>0</v>
      </c>
    </row>
    <row r="162" spans="1:130" ht="14.25" customHeight="1" x14ac:dyDescent="0.25">
      <c r="A162" s="3424" t="s">
        <v>1964</v>
      </c>
      <c r="B162" s="3157"/>
      <c r="C162" s="354">
        <f t="shared" ref="C162:D162" si="962">+M162+O162+Q162+S162+U162+W162+Y162+AA162+AC162+AE162</f>
        <v>0</v>
      </c>
      <c r="D162" s="744">
        <f t="shared" si="962"/>
        <v>0</v>
      </c>
      <c r="E162" s="85"/>
      <c r="F162" s="69"/>
      <c r="G162" s="85"/>
      <c r="H162" s="69"/>
      <c r="I162" s="85"/>
      <c r="J162" s="69"/>
      <c r="K162" s="85"/>
      <c r="L162" s="69"/>
      <c r="M162" s="1786"/>
      <c r="N162" s="1746"/>
      <c r="O162" s="1786"/>
      <c r="P162" s="1746"/>
      <c r="Q162" s="1786"/>
      <c r="R162" s="1746"/>
      <c r="S162" s="1786"/>
      <c r="T162" s="1746"/>
      <c r="U162" s="1786"/>
      <c r="V162" s="1746"/>
      <c r="W162" s="1786"/>
      <c r="X162" s="1746"/>
      <c r="Y162" s="1786"/>
      <c r="Z162" s="1746"/>
      <c r="AA162" s="1786"/>
      <c r="AB162" s="1746"/>
      <c r="AC162" s="1786"/>
      <c r="AD162" s="1746"/>
      <c r="AE162" s="1786"/>
      <c r="AF162" s="1746"/>
      <c r="AG162" s="85"/>
      <c r="AH162" s="86"/>
      <c r="AI162" s="85"/>
      <c r="AJ162" s="104"/>
      <c r="AK162" s="2027"/>
      <c r="AL162" s="1949"/>
      <c r="AM162" s="66"/>
      <c r="AN162" s="218"/>
      <c r="AO162" s="88"/>
      <c r="AP162" s="1802"/>
      <c r="AQ162" s="1823"/>
      <c r="AR162" s="218"/>
      <c r="AS162" s="88"/>
      <c r="AT162" s="218"/>
      <c r="AU162" s="88"/>
      <c r="AV162" s="1802"/>
      <c r="AW162" s="88"/>
      <c r="AX162" s="1802"/>
      <c r="AY162" s="1754" t="str">
        <f t="shared" si="939"/>
        <v/>
      </c>
      <c r="CA162" s="2663" t="str">
        <f t="shared" si="940"/>
        <v/>
      </c>
      <c r="CB162" s="2664"/>
      <c r="CC162" s="1755" t="str">
        <f t="shared" si="941"/>
        <v/>
      </c>
      <c r="CD162" s="63"/>
      <c r="CE162" s="63"/>
      <c r="CF162" s="63"/>
      <c r="CG162" s="63"/>
      <c r="CH162" s="63"/>
      <c r="CI162" s="1755" t="str">
        <f t="shared" si="942"/>
        <v/>
      </c>
      <c r="CJ162" s="64"/>
      <c r="CK162" s="1755" t="str">
        <f t="shared" si="943"/>
        <v/>
      </c>
      <c r="CL162" s="1755" t="str">
        <f t="shared" si="944"/>
        <v/>
      </c>
      <c r="CM162" s="1755" t="str">
        <f t="shared" si="945"/>
        <v/>
      </c>
      <c r="CN162" s="1755" t="str">
        <f t="shared" si="946"/>
        <v/>
      </c>
      <c r="CO162" s="1755" t="str">
        <f t="shared" si="947"/>
        <v/>
      </c>
      <c r="CP162" s="1755" t="str">
        <f t="shared" si="948"/>
        <v/>
      </c>
      <c r="CQ162" s="1755" t="str">
        <f t="shared" si="949"/>
        <v/>
      </c>
      <c r="CR162" s="63"/>
      <c r="CS162" s="63"/>
      <c r="CT162" s="2228" t="str">
        <f t="shared" si="950"/>
        <v/>
      </c>
      <c r="CU162" s="2228" t="str">
        <f t="shared" si="951"/>
        <v/>
      </c>
      <c r="DF162" s="2665">
        <f t="shared" si="952"/>
        <v>0</v>
      </c>
      <c r="DG162" s="2664"/>
      <c r="DH162" s="2658">
        <f t="shared" si="953"/>
        <v>0</v>
      </c>
      <c r="DI162" s="63"/>
      <c r="DJ162" s="63"/>
      <c r="DK162" s="63"/>
      <c r="DL162" s="63"/>
      <c r="DM162" s="63"/>
      <c r="DN162" s="2658">
        <f t="shared" si="954"/>
        <v>0</v>
      </c>
      <c r="DO162" s="64"/>
      <c r="DP162" s="2658">
        <f t="shared" ref="DP162:DQ162" si="963">IF((AM162+AK162)&lt;&gt;C162,1,0)</f>
        <v>0</v>
      </c>
      <c r="DQ162" s="2658">
        <f t="shared" si="963"/>
        <v>0</v>
      </c>
      <c r="DR162" s="2658">
        <f t="shared" si="956"/>
        <v>0</v>
      </c>
      <c r="DS162" s="2658">
        <f t="shared" si="957"/>
        <v>0</v>
      </c>
      <c r="DT162" s="2658">
        <f t="shared" si="958"/>
        <v>0</v>
      </c>
      <c r="DU162" s="2658">
        <f t="shared" si="959"/>
        <v>0</v>
      </c>
      <c r="DV162" s="2658">
        <f t="shared" si="960"/>
        <v>0</v>
      </c>
      <c r="DW162" s="63"/>
      <c r="DX162" s="63"/>
      <c r="DY162" s="2420">
        <f t="shared" ref="DY162:DZ162" si="964">IF(AND((M162+O162)&gt;0,AW162=""),1,IF(AW162&gt;(M162+O162),1,0))</f>
        <v>0</v>
      </c>
      <c r="DZ162" s="2420">
        <f t="shared" si="964"/>
        <v>0</v>
      </c>
    </row>
    <row r="163" spans="1:130" ht="14.25" customHeight="1" x14ac:dyDescent="0.25">
      <c r="A163" s="3424" t="s">
        <v>1965</v>
      </c>
      <c r="B163" s="3157"/>
      <c r="C163" s="354">
        <f t="shared" ref="C163:D163" si="965">+M163+O163+Q163+S163+U163+W163+Y163+AA163+AC163+AE163</f>
        <v>0</v>
      </c>
      <c r="D163" s="744">
        <f t="shared" si="965"/>
        <v>0</v>
      </c>
      <c r="E163" s="85"/>
      <c r="F163" s="69"/>
      <c r="G163" s="85"/>
      <c r="H163" s="69"/>
      <c r="I163" s="85"/>
      <c r="J163" s="69"/>
      <c r="K163" s="85"/>
      <c r="L163" s="69"/>
      <c r="M163" s="66"/>
      <c r="N163" s="67"/>
      <c r="O163" s="66"/>
      <c r="P163" s="67"/>
      <c r="Q163" s="66"/>
      <c r="R163" s="67"/>
      <c r="S163" s="66"/>
      <c r="T163" s="67"/>
      <c r="U163" s="66"/>
      <c r="V163" s="67"/>
      <c r="W163" s="66"/>
      <c r="X163" s="67"/>
      <c r="Y163" s="66"/>
      <c r="Z163" s="67"/>
      <c r="AA163" s="66"/>
      <c r="AB163" s="67"/>
      <c r="AC163" s="66"/>
      <c r="AD163" s="67"/>
      <c r="AE163" s="66"/>
      <c r="AF163" s="67"/>
      <c r="AG163" s="85"/>
      <c r="AH163" s="86"/>
      <c r="AI163" s="85"/>
      <c r="AJ163" s="104"/>
      <c r="AK163" s="2027"/>
      <c r="AL163" s="1949"/>
      <c r="AM163" s="66"/>
      <c r="AN163" s="218"/>
      <c r="AO163" s="88"/>
      <c r="AP163" s="1802"/>
      <c r="AQ163" s="1823"/>
      <c r="AR163" s="218"/>
      <c r="AS163" s="88"/>
      <c r="AT163" s="218"/>
      <c r="AU163" s="88"/>
      <c r="AV163" s="1802"/>
      <c r="AW163" s="88"/>
      <c r="AX163" s="1802"/>
      <c r="AY163" s="1754" t="str">
        <f t="shared" si="939"/>
        <v/>
      </c>
      <c r="CA163" s="2663" t="str">
        <f t="shared" si="940"/>
        <v/>
      </c>
      <c r="CB163" s="2664"/>
      <c r="CC163" s="1755" t="str">
        <f t="shared" si="941"/>
        <v/>
      </c>
      <c r="CD163" s="63"/>
      <c r="CE163" s="63"/>
      <c r="CF163" s="63"/>
      <c r="CG163" s="63"/>
      <c r="CH163" s="63"/>
      <c r="CI163" s="1755" t="str">
        <f t="shared" si="942"/>
        <v/>
      </c>
      <c r="CJ163" s="64"/>
      <c r="CK163" s="1755" t="str">
        <f t="shared" si="943"/>
        <v/>
      </c>
      <c r="CL163" s="1755" t="str">
        <f t="shared" si="944"/>
        <v/>
      </c>
      <c r="CM163" s="1755" t="str">
        <f t="shared" si="945"/>
        <v/>
      </c>
      <c r="CN163" s="1755" t="str">
        <f t="shared" si="946"/>
        <v/>
      </c>
      <c r="CO163" s="1755" t="str">
        <f t="shared" si="947"/>
        <v/>
      </c>
      <c r="CP163" s="1755" t="str">
        <f t="shared" si="948"/>
        <v/>
      </c>
      <c r="CQ163" s="1755" t="str">
        <f t="shared" si="949"/>
        <v/>
      </c>
      <c r="CR163" s="63"/>
      <c r="CS163" s="63"/>
      <c r="CT163" s="2228" t="str">
        <f t="shared" si="950"/>
        <v/>
      </c>
      <c r="CU163" s="2228" t="str">
        <f t="shared" si="951"/>
        <v/>
      </c>
      <c r="DF163" s="2665">
        <f t="shared" si="952"/>
        <v>0</v>
      </c>
      <c r="DG163" s="2664"/>
      <c r="DH163" s="2658">
        <f t="shared" si="953"/>
        <v>0</v>
      </c>
      <c r="DI163" s="63"/>
      <c r="DJ163" s="63"/>
      <c r="DK163" s="63"/>
      <c r="DL163" s="63"/>
      <c r="DM163" s="63"/>
      <c r="DN163" s="2658">
        <f t="shared" si="954"/>
        <v>0</v>
      </c>
      <c r="DO163" s="64"/>
      <c r="DP163" s="2658">
        <f t="shared" ref="DP163:DQ163" si="966">IF((AM163+AK163)&lt;&gt;C163,1,0)</f>
        <v>0</v>
      </c>
      <c r="DQ163" s="2658">
        <f t="shared" si="966"/>
        <v>0</v>
      </c>
      <c r="DR163" s="2658">
        <f t="shared" si="956"/>
        <v>0</v>
      </c>
      <c r="DS163" s="2658">
        <f t="shared" si="957"/>
        <v>0</v>
      </c>
      <c r="DT163" s="2658">
        <f t="shared" si="958"/>
        <v>0</v>
      </c>
      <c r="DU163" s="2658">
        <f t="shared" si="959"/>
        <v>0</v>
      </c>
      <c r="DV163" s="2658">
        <f t="shared" si="960"/>
        <v>0</v>
      </c>
      <c r="DW163" s="63"/>
      <c r="DX163" s="63"/>
      <c r="DY163" s="2420">
        <f t="shared" ref="DY163:DZ163" si="967">IF(AND((M163+O163)&gt;0,AW163=""),1,IF(AW163&gt;(M163+O163),1,0))</f>
        <v>0</v>
      </c>
      <c r="DZ163" s="2420">
        <f t="shared" si="967"/>
        <v>0</v>
      </c>
    </row>
    <row r="164" spans="1:130" ht="14.25" customHeight="1" x14ac:dyDescent="0.25">
      <c r="A164" s="3424" t="s">
        <v>1928</v>
      </c>
      <c r="B164" s="3157"/>
      <c r="C164" s="354">
        <f t="shared" ref="C164:D164" si="968">+O164+Q164+S164+U164+W164+Y164+AA164+AC164+AE164+AG164+AI164</f>
        <v>0</v>
      </c>
      <c r="D164" s="742">
        <f t="shared" si="968"/>
        <v>0</v>
      </c>
      <c r="E164" s="85"/>
      <c r="F164" s="69"/>
      <c r="G164" s="85"/>
      <c r="H164" s="69"/>
      <c r="I164" s="85"/>
      <c r="J164" s="69"/>
      <c r="K164" s="85"/>
      <c r="L164" s="69"/>
      <c r="M164" s="85"/>
      <c r="N164" s="69"/>
      <c r="O164" s="66"/>
      <c r="P164" s="67"/>
      <c r="Q164" s="66"/>
      <c r="R164" s="67"/>
      <c r="S164" s="66"/>
      <c r="T164" s="67"/>
      <c r="U164" s="66"/>
      <c r="V164" s="67"/>
      <c r="W164" s="66"/>
      <c r="X164" s="67"/>
      <c r="Y164" s="66"/>
      <c r="Z164" s="67"/>
      <c r="AA164" s="66"/>
      <c r="AB164" s="67"/>
      <c r="AC164" s="66"/>
      <c r="AD164" s="67"/>
      <c r="AE164" s="66"/>
      <c r="AF164" s="67"/>
      <c r="AG164" s="66"/>
      <c r="AH164" s="67"/>
      <c r="AI164" s="66"/>
      <c r="AJ164" s="67"/>
      <c r="AK164" s="88"/>
      <c r="AL164" s="1802"/>
      <c r="AM164" s="66"/>
      <c r="AN164" s="218"/>
      <c r="AO164" s="88"/>
      <c r="AP164" s="1802"/>
      <c r="AQ164" s="1823"/>
      <c r="AR164" s="218"/>
      <c r="AS164" s="88"/>
      <c r="AT164" s="218"/>
      <c r="AU164" s="88"/>
      <c r="AV164" s="1802"/>
      <c r="AW164" s="88"/>
      <c r="AX164" s="1802"/>
      <c r="AY164" s="1754" t="str">
        <f t="shared" ref="AY164:AY169" si="969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2663" t="str">
        <f t="shared" si="940"/>
        <v/>
      </c>
      <c r="CB164" s="1755" t="str">
        <f t="shared" ref="CB164:CB183" si="970">IF(AL164&gt;AK164," * El número de Exámenes por Sexo Hombres Confirmados positivos por ISP NO PUEDE Superar al número de Procesados. ","")</f>
        <v/>
      </c>
      <c r="CC164" s="1755" t="str">
        <f t="shared" si="941"/>
        <v/>
      </c>
      <c r="CD164" s="63"/>
      <c r="CE164" s="63"/>
      <c r="CF164" s="63"/>
      <c r="CG164" s="63"/>
      <c r="CH164" s="63"/>
      <c r="CI164" s="1755" t="str">
        <f t="shared" si="942"/>
        <v/>
      </c>
      <c r="CJ164" s="64"/>
      <c r="CK164" s="1755" t="str">
        <f t="shared" si="943"/>
        <v/>
      </c>
      <c r="CL164" s="1755" t="str">
        <f t="shared" si="944"/>
        <v/>
      </c>
      <c r="CM164" s="1755" t="str">
        <f t="shared" si="945"/>
        <v/>
      </c>
      <c r="CN164" s="1755" t="str">
        <f t="shared" si="946"/>
        <v/>
      </c>
      <c r="CO164" s="1755" t="str">
        <f t="shared" si="947"/>
        <v/>
      </c>
      <c r="CP164" s="1755" t="str">
        <f t="shared" si="948"/>
        <v/>
      </c>
      <c r="CQ164" s="1755" t="str">
        <f t="shared" si="949"/>
        <v/>
      </c>
      <c r="CR164" s="63"/>
      <c r="CS164" s="63"/>
      <c r="CT164" s="2228" t="str">
        <f t="shared" si="950"/>
        <v/>
      </c>
      <c r="CU164" s="2228" t="str">
        <f t="shared" si="951"/>
        <v/>
      </c>
      <c r="DF164" s="2665">
        <f t="shared" si="952"/>
        <v>0</v>
      </c>
      <c r="DG164" s="2658">
        <f t="shared" ref="DG164:DG183" si="971">IF(AL164&gt;AK164,1,0)</f>
        <v>0</v>
      </c>
      <c r="DH164" s="2658">
        <f t="shared" si="953"/>
        <v>0</v>
      </c>
      <c r="DI164" s="63"/>
      <c r="DJ164" s="63"/>
      <c r="DK164" s="63"/>
      <c r="DL164" s="63"/>
      <c r="DM164" s="63"/>
      <c r="DN164" s="2658">
        <f t="shared" si="954"/>
        <v>0</v>
      </c>
      <c r="DO164" s="64"/>
      <c r="DP164" s="2658">
        <f t="shared" ref="DP164:DQ164" si="972">IF((AM164+AK164)&lt;&gt;C164,1,0)</f>
        <v>0</v>
      </c>
      <c r="DQ164" s="2658">
        <f t="shared" si="972"/>
        <v>0</v>
      </c>
      <c r="DR164" s="2658">
        <f t="shared" si="956"/>
        <v>0</v>
      </c>
      <c r="DS164" s="2658">
        <f t="shared" si="957"/>
        <v>0</v>
      </c>
      <c r="DT164" s="2658">
        <f t="shared" si="958"/>
        <v>0</v>
      </c>
      <c r="DU164" s="2658">
        <f t="shared" si="959"/>
        <v>0</v>
      </c>
      <c r="DV164" s="2658">
        <f t="shared" si="960"/>
        <v>0</v>
      </c>
      <c r="DW164" s="63"/>
      <c r="DX164" s="63"/>
      <c r="DY164" s="2420">
        <f t="shared" ref="DY164:DZ164" si="973">IF(AND((M164+O164)&gt;0,AW164=""),1,IF(AW164&gt;(M164+O164),1,0))</f>
        <v>0</v>
      </c>
      <c r="DZ164" s="2420">
        <f t="shared" si="973"/>
        <v>0</v>
      </c>
    </row>
    <row r="165" spans="1:130" ht="14.25" customHeight="1" x14ac:dyDescent="0.25">
      <c r="A165" s="3424" t="s">
        <v>1934</v>
      </c>
      <c r="B165" s="3157"/>
      <c r="C165" s="354">
        <f t="shared" ref="C165:D165" si="974">+E165+G165+I165+K165+M165+O165+Q165+S165+U165+W165+Y165+AA165+AC165+AE165+AG165+AI165</f>
        <v>0</v>
      </c>
      <c r="D165" s="742">
        <f t="shared" si="974"/>
        <v>0</v>
      </c>
      <c r="E165" s="66"/>
      <c r="F165" s="67"/>
      <c r="G165" s="66"/>
      <c r="H165" s="67"/>
      <c r="I165" s="66"/>
      <c r="J165" s="67"/>
      <c r="K165" s="66"/>
      <c r="L165" s="67"/>
      <c r="M165" s="66"/>
      <c r="N165" s="67"/>
      <c r="O165" s="66"/>
      <c r="P165" s="67"/>
      <c r="Q165" s="66"/>
      <c r="R165" s="67"/>
      <c r="S165" s="66"/>
      <c r="T165" s="67"/>
      <c r="U165" s="66"/>
      <c r="V165" s="67"/>
      <c r="W165" s="66"/>
      <c r="X165" s="67"/>
      <c r="Y165" s="66"/>
      <c r="Z165" s="67"/>
      <c r="AA165" s="66"/>
      <c r="AB165" s="67"/>
      <c r="AC165" s="66"/>
      <c r="AD165" s="67"/>
      <c r="AE165" s="66"/>
      <c r="AF165" s="67"/>
      <c r="AG165" s="66"/>
      <c r="AH165" s="67"/>
      <c r="AI165" s="66"/>
      <c r="AJ165" s="67"/>
      <c r="AK165" s="1078"/>
      <c r="AL165" s="2353"/>
      <c r="AM165" s="819"/>
      <c r="AN165" s="218"/>
      <c r="AO165" s="88"/>
      <c r="AP165" s="1802"/>
      <c r="AQ165" s="1823"/>
      <c r="AR165" s="218"/>
      <c r="AS165" s="88"/>
      <c r="AT165" s="218"/>
      <c r="AU165" s="88"/>
      <c r="AV165" s="1802"/>
      <c r="AW165" s="88"/>
      <c r="AX165" s="1802"/>
      <c r="AY165" s="1754" t="str">
        <f t="shared" si="969"/>
        <v/>
      </c>
      <c r="CA165" s="2663" t="str">
        <f t="shared" si="940"/>
        <v/>
      </c>
      <c r="CB165" s="1755" t="str">
        <f t="shared" si="970"/>
        <v/>
      </c>
      <c r="CC165" s="1755" t="str">
        <f t="shared" si="941"/>
        <v/>
      </c>
      <c r="CD165" s="63"/>
      <c r="CE165" s="63"/>
      <c r="CF165" s="63"/>
      <c r="CG165" s="63"/>
      <c r="CH165" s="63"/>
      <c r="CI165" s="1755" t="str">
        <f t="shared" si="942"/>
        <v/>
      </c>
      <c r="CJ165" s="64"/>
      <c r="CK165" s="1755" t="str">
        <f t="shared" si="943"/>
        <v/>
      </c>
      <c r="CL165" s="1755" t="str">
        <f t="shared" si="944"/>
        <v/>
      </c>
      <c r="CM165" s="1755" t="str">
        <f t="shared" si="945"/>
        <v/>
      </c>
      <c r="CN165" s="1755" t="str">
        <f t="shared" si="946"/>
        <v/>
      </c>
      <c r="CO165" s="1755" t="str">
        <f t="shared" si="947"/>
        <v/>
      </c>
      <c r="CP165" s="1755" t="str">
        <f t="shared" si="948"/>
        <v/>
      </c>
      <c r="CQ165" s="1755" t="str">
        <f t="shared" si="949"/>
        <v/>
      </c>
      <c r="CR165" s="63"/>
      <c r="CS165" s="63"/>
      <c r="CT165" s="2228" t="str">
        <f t="shared" si="950"/>
        <v/>
      </c>
      <c r="CU165" s="2228" t="str">
        <f t="shared" si="951"/>
        <v/>
      </c>
      <c r="DF165" s="2665">
        <f t="shared" si="952"/>
        <v>0</v>
      </c>
      <c r="DG165" s="2658">
        <f t="shared" si="971"/>
        <v>0</v>
      </c>
      <c r="DH165" s="2658">
        <f t="shared" si="953"/>
        <v>0</v>
      </c>
      <c r="DI165" s="63"/>
      <c r="DJ165" s="63"/>
      <c r="DK165" s="63"/>
      <c r="DL165" s="63"/>
      <c r="DM165" s="63"/>
      <c r="DN165" s="2658">
        <f t="shared" si="954"/>
        <v>0</v>
      </c>
      <c r="DO165" s="64"/>
      <c r="DP165" s="2658">
        <f t="shared" ref="DP165:DQ165" si="975">IF((AM165+AK165)&lt;&gt;C165,1,0)</f>
        <v>0</v>
      </c>
      <c r="DQ165" s="2658">
        <f t="shared" si="975"/>
        <v>0</v>
      </c>
      <c r="DR165" s="2658">
        <f t="shared" si="956"/>
        <v>0</v>
      </c>
      <c r="DS165" s="2658">
        <f t="shared" si="957"/>
        <v>0</v>
      </c>
      <c r="DT165" s="2658">
        <f t="shared" si="958"/>
        <v>0</v>
      </c>
      <c r="DU165" s="2658">
        <f t="shared" si="959"/>
        <v>0</v>
      </c>
      <c r="DV165" s="2658">
        <f t="shared" si="960"/>
        <v>0</v>
      </c>
      <c r="DW165" s="63"/>
      <c r="DX165" s="63"/>
      <c r="DY165" s="2420">
        <f t="shared" ref="DY165:DZ165" si="976">IF(AND((M165+O165)&gt;0,AW165=""),1,IF(AW165&gt;(M165+O165),1,0))</f>
        <v>0</v>
      </c>
      <c r="DZ165" s="2420">
        <f t="shared" si="976"/>
        <v>0</v>
      </c>
    </row>
    <row r="166" spans="1:130" ht="14.25" customHeight="1" x14ac:dyDescent="0.25">
      <c r="A166" s="3424" t="s">
        <v>1966</v>
      </c>
      <c r="B166" s="3157"/>
      <c r="C166" s="354">
        <f t="shared" ref="C166:D166" si="977">+E166+G166+I166+K166+M166+O166+Q166+S166+U166+W166+Y166+AA166+AC166+AE166+AG166+AI166</f>
        <v>0</v>
      </c>
      <c r="D166" s="744">
        <f t="shared" si="977"/>
        <v>0</v>
      </c>
      <c r="E166" s="66"/>
      <c r="F166" s="67"/>
      <c r="G166" s="66"/>
      <c r="H166" s="67"/>
      <c r="I166" s="66"/>
      <c r="J166" s="67"/>
      <c r="K166" s="66"/>
      <c r="L166" s="67"/>
      <c r="M166" s="66"/>
      <c r="N166" s="67"/>
      <c r="O166" s="66"/>
      <c r="P166" s="67"/>
      <c r="Q166" s="66"/>
      <c r="R166" s="67"/>
      <c r="S166" s="66"/>
      <c r="T166" s="67"/>
      <c r="U166" s="66"/>
      <c r="V166" s="67"/>
      <c r="W166" s="66"/>
      <c r="X166" s="67"/>
      <c r="Y166" s="66"/>
      <c r="Z166" s="67"/>
      <c r="AA166" s="66"/>
      <c r="AB166" s="67"/>
      <c r="AC166" s="66"/>
      <c r="AD166" s="67"/>
      <c r="AE166" s="66"/>
      <c r="AF166" s="67"/>
      <c r="AG166" s="66"/>
      <c r="AH166" s="67"/>
      <c r="AI166" s="66"/>
      <c r="AJ166" s="67"/>
      <c r="AK166" s="88"/>
      <c r="AL166" s="1802"/>
      <c r="AM166" s="66"/>
      <c r="AN166" s="218"/>
      <c r="AO166" s="88"/>
      <c r="AP166" s="1802"/>
      <c r="AQ166" s="1823"/>
      <c r="AR166" s="218"/>
      <c r="AS166" s="88"/>
      <c r="AT166" s="218"/>
      <c r="AU166" s="88"/>
      <c r="AV166" s="1802"/>
      <c r="AW166" s="88"/>
      <c r="AX166" s="1802"/>
      <c r="AY166" s="1754" t="str">
        <f t="shared" si="969"/>
        <v/>
      </c>
      <c r="CA166" s="2663" t="str">
        <f t="shared" si="940"/>
        <v/>
      </c>
      <c r="CB166" s="1755" t="str">
        <f t="shared" si="970"/>
        <v/>
      </c>
      <c r="CC166" s="1755" t="str">
        <f t="shared" si="941"/>
        <v/>
      </c>
      <c r="CD166" s="63"/>
      <c r="CE166" s="63"/>
      <c r="CF166" s="63"/>
      <c r="CG166" s="63"/>
      <c r="CH166" s="63"/>
      <c r="CI166" s="1755" t="str">
        <f t="shared" si="942"/>
        <v/>
      </c>
      <c r="CJ166" s="64"/>
      <c r="CK166" s="1755" t="str">
        <f t="shared" si="943"/>
        <v/>
      </c>
      <c r="CL166" s="1755" t="str">
        <f t="shared" si="944"/>
        <v/>
      </c>
      <c r="CM166" s="1755" t="str">
        <f t="shared" si="945"/>
        <v/>
      </c>
      <c r="CN166" s="1755" t="str">
        <f t="shared" si="946"/>
        <v/>
      </c>
      <c r="CO166" s="1755" t="str">
        <f t="shared" si="947"/>
        <v/>
      </c>
      <c r="CP166" s="1755" t="str">
        <f t="shared" si="948"/>
        <v/>
      </c>
      <c r="CQ166" s="1755" t="str">
        <f t="shared" si="949"/>
        <v/>
      </c>
      <c r="CR166" s="63"/>
      <c r="CS166" s="63"/>
      <c r="CT166" s="2228" t="str">
        <f t="shared" si="950"/>
        <v/>
      </c>
      <c r="CU166" s="2228" t="str">
        <f t="shared" si="951"/>
        <v/>
      </c>
      <c r="DF166" s="2665">
        <f t="shared" si="952"/>
        <v>0</v>
      </c>
      <c r="DG166" s="2658">
        <f t="shared" si="971"/>
        <v>0</v>
      </c>
      <c r="DH166" s="2658">
        <f t="shared" si="953"/>
        <v>0</v>
      </c>
      <c r="DI166" s="63"/>
      <c r="DJ166" s="63"/>
      <c r="DK166" s="63"/>
      <c r="DL166" s="63"/>
      <c r="DM166" s="63"/>
      <c r="DN166" s="2658">
        <f t="shared" si="954"/>
        <v>0</v>
      </c>
      <c r="DO166" s="64"/>
      <c r="DP166" s="2658">
        <f t="shared" ref="DP166:DQ166" si="978">IF((AM166+AK166)&lt;&gt;C166,1,0)</f>
        <v>0</v>
      </c>
      <c r="DQ166" s="2658">
        <f t="shared" si="978"/>
        <v>0</v>
      </c>
      <c r="DR166" s="2658">
        <f t="shared" si="956"/>
        <v>0</v>
      </c>
      <c r="DS166" s="2658">
        <f t="shared" si="957"/>
        <v>0</v>
      </c>
      <c r="DT166" s="2658">
        <f t="shared" si="958"/>
        <v>0</v>
      </c>
      <c r="DU166" s="2658">
        <f t="shared" si="959"/>
        <v>0</v>
      </c>
      <c r="DV166" s="2658">
        <f t="shared" si="960"/>
        <v>0</v>
      </c>
      <c r="DW166" s="63"/>
      <c r="DX166" s="63"/>
      <c r="DY166" s="2420">
        <f t="shared" ref="DY166:DZ166" si="979">IF(AND((M166+O166)&gt;0,AW166=""),1,IF(AW166&gt;(M166+O166),1,0))</f>
        <v>0</v>
      </c>
      <c r="DZ166" s="2420">
        <f t="shared" si="979"/>
        <v>0</v>
      </c>
    </row>
    <row r="167" spans="1:130" ht="14.25" customHeight="1" x14ac:dyDescent="0.25">
      <c r="A167" s="3424" t="s">
        <v>1967</v>
      </c>
      <c r="B167" s="3157"/>
      <c r="C167" s="354">
        <f t="shared" ref="C167:D167" si="980">+O167+Q167+S167+U167+W167+Y167+AA167+AC167+AE167+AG167+AI167</f>
        <v>0</v>
      </c>
      <c r="D167" s="744">
        <f t="shared" si="980"/>
        <v>0</v>
      </c>
      <c r="E167" s="85"/>
      <c r="F167" s="69"/>
      <c r="G167" s="85"/>
      <c r="H167" s="69"/>
      <c r="I167" s="85"/>
      <c r="J167" s="69"/>
      <c r="K167" s="85"/>
      <c r="L167" s="69"/>
      <c r="M167" s="85"/>
      <c r="N167" s="69"/>
      <c r="O167" s="66"/>
      <c r="P167" s="67"/>
      <c r="Q167" s="66"/>
      <c r="R167" s="67"/>
      <c r="S167" s="66"/>
      <c r="T167" s="67"/>
      <c r="U167" s="66"/>
      <c r="V167" s="67"/>
      <c r="W167" s="66"/>
      <c r="X167" s="67"/>
      <c r="Y167" s="66"/>
      <c r="Z167" s="67"/>
      <c r="AA167" s="66"/>
      <c r="AB167" s="67"/>
      <c r="AC167" s="66"/>
      <c r="AD167" s="67"/>
      <c r="AE167" s="66"/>
      <c r="AF167" s="67"/>
      <c r="AG167" s="66"/>
      <c r="AH167" s="67"/>
      <c r="AI167" s="66"/>
      <c r="AJ167" s="67"/>
      <c r="AK167" s="88"/>
      <c r="AL167" s="1802"/>
      <c r="AM167" s="66"/>
      <c r="AN167" s="218"/>
      <c r="AO167" s="88"/>
      <c r="AP167" s="1802"/>
      <c r="AQ167" s="1823"/>
      <c r="AR167" s="218"/>
      <c r="AS167" s="88"/>
      <c r="AT167" s="218"/>
      <c r="AU167" s="88"/>
      <c r="AV167" s="1802"/>
      <c r="AW167" s="88"/>
      <c r="AX167" s="1802"/>
      <c r="AY167" s="1754" t="str">
        <f t="shared" si="969"/>
        <v/>
      </c>
      <c r="CA167" s="2663" t="str">
        <f t="shared" si="940"/>
        <v/>
      </c>
      <c r="CB167" s="1755" t="str">
        <f t="shared" si="970"/>
        <v/>
      </c>
      <c r="CC167" s="1755" t="str">
        <f t="shared" si="941"/>
        <v/>
      </c>
      <c r="CD167" s="63"/>
      <c r="CE167" s="63"/>
      <c r="CF167" s="63"/>
      <c r="CG167" s="63"/>
      <c r="CH167" s="63"/>
      <c r="CI167" s="1755" t="str">
        <f t="shared" si="942"/>
        <v/>
      </c>
      <c r="CJ167" s="64"/>
      <c r="CK167" s="1755" t="str">
        <f t="shared" si="943"/>
        <v/>
      </c>
      <c r="CL167" s="1755" t="str">
        <f t="shared" si="944"/>
        <v/>
      </c>
      <c r="CM167" s="1755" t="str">
        <f t="shared" si="945"/>
        <v/>
      </c>
      <c r="CN167" s="1755" t="str">
        <f t="shared" si="946"/>
        <v/>
      </c>
      <c r="CO167" s="1755" t="str">
        <f t="shared" si="947"/>
        <v/>
      </c>
      <c r="CP167" s="1755" t="str">
        <f t="shared" si="948"/>
        <v/>
      </c>
      <c r="CQ167" s="1755" t="str">
        <f t="shared" si="949"/>
        <v/>
      </c>
      <c r="CR167" s="63"/>
      <c r="CS167" s="63"/>
      <c r="CT167" s="2228" t="str">
        <f t="shared" si="950"/>
        <v/>
      </c>
      <c r="CU167" s="2228" t="str">
        <f t="shared" si="951"/>
        <v/>
      </c>
      <c r="DF167" s="2665">
        <f t="shared" si="952"/>
        <v>0</v>
      </c>
      <c r="DG167" s="2658">
        <f t="shared" si="971"/>
        <v>0</v>
      </c>
      <c r="DH167" s="2658">
        <f t="shared" si="953"/>
        <v>0</v>
      </c>
      <c r="DI167" s="63"/>
      <c r="DJ167" s="63"/>
      <c r="DK167" s="63"/>
      <c r="DL167" s="63"/>
      <c r="DM167" s="63"/>
      <c r="DN167" s="2658">
        <f t="shared" si="954"/>
        <v>0</v>
      </c>
      <c r="DO167" s="64"/>
      <c r="DP167" s="2658">
        <f t="shared" ref="DP167:DQ167" si="981">IF((AM167+AK167)&lt;&gt;C167,1,0)</f>
        <v>0</v>
      </c>
      <c r="DQ167" s="2658">
        <f t="shared" si="981"/>
        <v>0</v>
      </c>
      <c r="DR167" s="2658">
        <f t="shared" si="956"/>
        <v>0</v>
      </c>
      <c r="DS167" s="2658">
        <f t="shared" si="957"/>
        <v>0</v>
      </c>
      <c r="DT167" s="2658">
        <f t="shared" si="958"/>
        <v>0</v>
      </c>
      <c r="DU167" s="2658">
        <f t="shared" si="959"/>
        <v>0</v>
      </c>
      <c r="DV167" s="2658">
        <f t="shared" si="960"/>
        <v>0</v>
      </c>
      <c r="DW167" s="63"/>
      <c r="DX167" s="63"/>
      <c r="DY167" s="2420">
        <f t="shared" ref="DY167:DZ167" si="982">IF(AND((M167+O167)&gt;0,AW167=""),1,IF(AW167&gt;(M167+O167),1,0))</f>
        <v>0</v>
      </c>
      <c r="DZ167" s="2420">
        <f t="shared" si="982"/>
        <v>0</v>
      </c>
    </row>
    <row r="168" spans="1:130" ht="14.25" customHeight="1" x14ac:dyDescent="0.25">
      <c r="A168" s="3424" t="s">
        <v>1931</v>
      </c>
      <c r="B168" s="3157"/>
      <c r="C168" s="354">
        <f t="shared" ref="C168:D168" si="983">+O168+Q168+S168+U168+W168+Y168+AA168+AC168+AE168+AG168+AI168</f>
        <v>0</v>
      </c>
      <c r="D168" s="744">
        <f t="shared" si="983"/>
        <v>0</v>
      </c>
      <c r="E168" s="85"/>
      <c r="F168" s="69"/>
      <c r="G168" s="85"/>
      <c r="H168" s="69"/>
      <c r="I168" s="85"/>
      <c r="J168" s="69"/>
      <c r="K168" s="85"/>
      <c r="L168" s="69"/>
      <c r="M168" s="85"/>
      <c r="N168" s="69"/>
      <c r="O168" s="66"/>
      <c r="P168" s="67"/>
      <c r="Q168" s="66"/>
      <c r="R168" s="67"/>
      <c r="S168" s="66"/>
      <c r="T168" s="67"/>
      <c r="U168" s="66"/>
      <c r="V168" s="67"/>
      <c r="W168" s="66"/>
      <c r="X168" s="67"/>
      <c r="Y168" s="66"/>
      <c r="Z168" s="67"/>
      <c r="AA168" s="66"/>
      <c r="AB168" s="67"/>
      <c r="AC168" s="66"/>
      <c r="AD168" s="67"/>
      <c r="AE168" s="66"/>
      <c r="AF168" s="67"/>
      <c r="AG168" s="66"/>
      <c r="AH168" s="67"/>
      <c r="AI168" s="66"/>
      <c r="AJ168" s="67"/>
      <c r="AK168" s="88"/>
      <c r="AL168" s="1802"/>
      <c r="AM168" s="66"/>
      <c r="AN168" s="218"/>
      <c r="AO168" s="88"/>
      <c r="AP168" s="1802"/>
      <c r="AQ168" s="1823"/>
      <c r="AR168" s="218"/>
      <c r="AS168" s="88"/>
      <c r="AT168" s="218"/>
      <c r="AU168" s="88"/>
      <c r="AV168" s="1802"/>
      <c r="AW168" s="88"/>
      <c r="AX168" s="1802"/>
      <c r="AY168" s="1754" t="str">
        <f t="shared" si="969"/>
        <v/>
      </c>
      <c r="CA168" s="2663" t="str">
        <f t="shared" si="940"/>
        <v/>
      </c>
      <c r="CB168" s="1755" t="str">
        <f t="shared" si="970"/>
        <v/>
      </c>
      <c r="CC168" s="1755" t="str">
        <f t="shared" si="941"/>
        <v/>
      </c>
      <c r="CD168" s="63"/>
      <c r="CE168" s="63"/>
      <c r="CF168" s="63"/>
      <c r="CG168" s="63"/>
      <c r="CH168" s="63"/>
      <c r="CI168" s="1755" t="str">
        <f t="shared" si="942"/>
        <v/>
      </c>
      <c r="CJ168" s="64"/>
      <c r="CK168" s="1755" t="str">
        <f t="shared" si="943"/>
        <v/>
      </c>
      <c r="CL168" s="1755" t="str">
        <f t="shared" si="944"/>
        <v/>
      </c>
      <c r="CM168" s="1755" t="str">
        <f t="shared" si="945"/>
        <v/>
      </c>
      <c r="CN168" s="1755" t="str">
        <f t="shared" si="946"/>
        <v/>
      </c>
      <c r="CO168" s="1755" t="str">
        <f t="shared" si="947"/>
        <v/>
      </c>
      <c r="CP168" s="1755" t="str">
        <f t="shared" si="948"/>
        <v/>
      </c>
      <c r="CQ168" s="1755" t="str">
        <f t="shared" si="949"/>
        <v/>
      </c>
      <c r="CR168" s="63"/>
      <c r="CS168" s="63"/>
      <c r="CT168" s="2228" t="str">
        <f t="shared" si="950"/>
        <v/>
      </c>
      <c r="CU168" s="2228" t="str">
        <f t="shared" si="951"/>
        <v/>
      </c>
      <c r="DF168" s="2665">
        <f t="shared" si="952"/>
        <v>0</v>
      </c>
      <c r="DG168" s="2658">
        <f t="shared" si="971"/>
        <v>0</v>
      </c>
      <c r="DH168" s="2658">
        <f t="shared" si="953"/>
        <v>0</v>
      </c>
      <c r="DI168" s="63"/>
      <c r="DJ168" s="63"/>
      <c r="DK168" s="63"/>
      <c r="DL168" s="63"/>
      <c r="DM168" s="63"/>
      <c r="DN168" s="2658">
        <f t="shared" si="954"/>
        <v>0</v>
      </c>
      <c r="DO168" s="64"/>
      <c r="DP168" s="2658">
        <f t="shared" ref="DP168:DQ168" si="984">IF((AM168+AK168)&lt;&gt;C168,1,0)</f>
        <v>0</v>
      </c>
      <c r="DQ168" s="2658">
        <f t="shared" si="984"/>
        <v>0</v>
      </c>
      <c r="DR168" s="2658">
        <f t="shared" si="956"/>
        <v>0</v>
      </c>
      <c r="DS168" s="2658">
        <f t="shared" si="957"/>
        <v>0</v>
      </c>
      <c r="DT168" s="2658">
        <f t="shared" si="958"/>
        <v>0</v>
      </c>
      <c r="DU168" s="2658">
        <f t="shared" si="959"/>
        <v>0</v>
      </c>
      <c r="DV168" s="2658">
        <f t="shared" si="960"/>
        <v>0</v>
      </c>
      <c r="DW168" s="63"/>
      <c r="DX168" s="63"/>
      <c r="DY168" s="2420">
        <f t="shared" ref="DY168:DZ168" si="985">IF(AND((M168+O168)&gt;0,AW168=""),1,IF(AW168&gt;(M168+O168),1,0))</f>
        <v>0</v>
      </c>
      <c r="DZ168" s="2420">
        <f t="shared" si="985"/>
        <v>0</v>
      </c>
    </row>
    <row r="169" spans="1:130" ht="14.25" customHeight="1" x14ac:dyDescent="0.25">
      <c r="A169" s="3426" t="s">
        <v>1968</v>
      </c>
      <c r="B169" s="3183"/>
      <c r="C169" s="400">
        <f t="shared" ref="C169:D169" si="986">+E169+G169+I169+K169+M169+O169+Q169+S169+U169+W169+Y169+AA169+AC169+AE169+AG169+AI169</f>
        <v>0</v>
      </c>
      <c r="D169" s="2421">
        <f t="shared" si="986"/>
        <v>0</v>
      </c>
      <c r="E169" s="1905"/>
      <c r="F169" s="1780"/>
      <c r="G169" s="1905"/>
      <c r="H169" s="1780"/>
      <c r="I169" s="1905"/>
      <c r="J169" s="1780"/>
      <c r="K169" s="1905"/>
      <c r="L169" s="1780"/>
      <c r="M169" s="1905"/>
      <c r="N169" s="1780"/>
      <c r="O169" s="1905"/>
      <c r="P169" s="1780"/>
      <c r="Q169" s="1905"/>
      <c r="R169" s="1780"/>
      <c r="S169" s="1905"/>
      <c r="T169" s="1780"/>
      <c r="U169" s="1905"/>
      <c r="V169" s="1780"/>
      <c r="W169" s="1905"/>
      <c r="X169" s="1780"/>
      <c r="Y169" s="1905"/>
      <c r="Z169" s="1780"/>
      <c r="AA169" s="1905"/>
      <c r="AB169" s="1780"/>
      <c r="AC169" s="1905"/>
      <c r="AD169" s="1780"/>
      <c r="AE169" s="1905"/>
      <c r="AF169" s="1780"/>
      <c r="AG169" s="1905"/>
      <c r="AH169" s="1780"/>
      <c r="AI169" s="1905"/>
      <c r="AJ169" s="1780"/>
      <c r="AK169" s="1779"/>
      <c r="AL169" s="190"/>
      <c r="AM169" s="1905"/>
      <c r="AN169" s="291"/>
      <c r="AO169" s="1779"/>
      <c r="AP169" s="190"/>
      <c r="AQ169" s="2007"/>
      <c r="AR169" s="291"/>
      <c r="AS169" s="40"/>
      <c r="AT169" s="1763"/>
      <c r="AU169" s="1779"/>
      <c r="AV169" s="190"/>
      <c r="AW169" s="1779"/>
      <c r="AX169" s="190"/>
      <c r="AY169" s="1754" t="str">
        <f t="shared" si="969"/>
        <v/>
      </c>
      <c r="CA169" s="2663" t="str">
        <f t="shared" si="940"/>
        <v/>
      </c>
      <c r="CB169" s="1755" t="str">
        <f t="shared" si="970"/>
        <v/>
      </c>
      <c r="CC169" s="1755" t="str">
        <f t="shared" si="941"/>
        <v/>
      </c>
      <c r="CD169" s="63"/>
      <c r="CE169" s="63"/>
      <c r="CF169" s="63"/>
      <c r="CG169" s="63"/>
      <c r="CH169" s="63"/>
      <c r="CI169" s="1755" t="str">
        <f t="shared" si="942"/>
        <v/>
      </c>
      <c r="CJ169" s="64"/>
      <c r="CK169" s="1755" t="str">
        <f t="shared" si="943"/>
        <v/>
      </c>
      <c r="CL169" s="1755" t="str">
        <f t="shared" si="944"/>
        <v/>
      </c>
      <c r="CM169" s="1755" t="str">
        <f t="shared" si="945"/>
        <v/>
      </c>
      <c r="CN169" s="1755" t="str">
        <f t="shared" si="946"/>
        <v/>
      </c>
      <c r="CO169" s="1755" t="str">
        <f t="shared" si="947"/>
        <v/>
      </c>
      <c r="CP169" s="1755" t="str">
        <f t="shared" si="948"/>
        <v/>
      </c>
      <c r="CQ169" s="1755" t="str">
        <f t="shared" si="949"/>
        <v/>
      </c>
      <c r="CR169" s="63"/>
      <c r="CS169" s="63"/>
      <c r="CT169" s="2228" t="str">
        <f t="shared" si="950"/>
        <v/>
      </c>
      <c r="CU169" s="2228" t="str">
        <f t="shared" si="951"/>
        <v/>
      </c>
      <c r="DF169" s="2665">
        <f t="shared" si="952"/>
        <v>0</v>
      </c>
      <c r="DG169" s="2658">
        <f t="shared" si="971"/>
        <v>0</v>
      </c>
      <c r="DH169" s="2658">
        <f t="shared" si="953"/>
        <v>0</v>
      </c>
      <c r="DI169" s="63"/>
      <c r="DJ169" s="63"/>
      <c r="DK169" s="63"/>
      <c r="DL169" s="63"/>
      <c r="DM169" s="63"/>
      <c r="DN169" s="2658">
        <f t="shared" si="954"/>
        <v>0</v>
      </c>
      <c r="DO169" s="64"/>
      <c r="DP169" s="2658">
        <f t="shared" ref="DP169:DQ169" si="987">IF((AM169+AK169)&lt;&gt;C169,1,0)</f>
        <v>0</v>
      </c>
      <c r="DQ169" s="2658">
        <f t="shared" si="987"/>
        <v>0</v>
      </c>
      <c r="DR169" s="2658">
        <f t="shared" si="956"/>
        <v>0</v>
      </c>
      <c r="DS169" s="2658">
        <f t="shared" si="957"/>
        <v>0</v>
      </c>
      <c r="DT169" s="2658">
        <f t="shared" si="958"/>
        <v>0</v>
      </c>
      <c r="DU169" s="2658">
        <f t="shared" si="959"/>
        <v>0</v>
      </c>
      <c r="DV169" s="2658">
        <f t="shared" si="960"/>
        <v>0</v>
      </c>
      <c r="DW169" s="63"/>
      <c r="DX169" s="63"/>
      <c r="DY169" s="2420">
        <f t="shared" ref="DY169:DZ169" si="988">IF(AND((M169+O169)&gt;0,AW169=""),1,IF(AW169&gt;(M169+O169),1,0))</f>
        <v>0</v>
      </c>
      <c r="DZ169" s="2420">
        <f t="shared" si="988"/>
        <v>0</v>
      </c>
    </row>
    <row r="170" spans="1:130" ht="14.25" customHeight="1" x14ac:dyDescent="0.25">
      <c r="A170" s="3132" t="s">
        <v>1951</v>
      </c>
      <c r="B170" s="196" t="s">
        <v>1952</v>
      </c>
      <c r="C170" s="350">
        <f t="shared" ref="C170:D170" si="989">+O170+Q170+S170+U170+W170+Y170+AA170+AC170+AE170+AG170</f>
        <v>0</v>
      </c>
      <c r="D170" s="741">
        <f t="shared" si="989"/>
        <v>0</v>
      </c>
      <c r="E170" s="30"/>
      <c r="F170" s="31"/>
      <c r="G170" s="30"/>
      <c r="H170" s="31"/>
      <c r="I170" s="30"/>
      <c r="J170" s="31"/>
      <c r="K170" s="30"/>
      <c r="L170" s="31"/>
      <c r="M170" s="30"/>
      <c r="N170" s="31"/>
      <c r="O170" s="33"/>
      <c r="P170" s="34"/>
      <c r="Q170" s="33"/>
      <c r="R170" s="34"/>
      <c r="S170" s="33"/>
      <c r="T170" s="34"/>
      <c r="U170" s="33"/>
      <c r="V170" s="34"/>
      <c r="W170" s="33"/>
      <c r="X170" s="34"/>
      <c r="Y170" s="33"/>
      <c r="Z170" s="34"/>
      <c r="AA170" s="33"/>
      <c r="AB170" s="34"/>
      <c r="AC170" s="33"/>
      <c r="AD170" s="34"/>
      <c r="AE170" s="33"/>
      <c r="AF170" s="34"/>
      <c r="AG170" s="33"/>
      <c r="AH170" s="34"/>
      <c r="AI170" s="1079"/>
      <c r="AJ170" s="1080"/>
      <c r="AK170" s="81"/>
      <c r="AL170" s="1801"/>
      <c r="AM170" s="33"/>
      <c r="AN170" s="1749"/>
      <c r="AO170" s="81"/>
      <c r="AP170" s="1801"/>
      <c r="AQ170" s="1748"/>
      <c r="AR170" s="1749"/>
      <c r="AS170" s="1750"/>
      <c r="AT170" s="1768"/>
      <c r="AU170" s="1748"/>
      <c r="AV170" s="1749"/>
      <c r="AW170" s="1081"/>
      <c r="AX170" s="2046"/>
      <c r="AY170" s="1754" t="str">
        <f t="shared" ref="AY170:AY172" si="990">$CA170&amp;CB170&amp;$CC170&amp;CD170&amp;CE170&amp;CF170&amp;CG170&amp;CH170&amp;CI170&amp;CJ170&amp;CK170&amp;CL170&amp;CM170&amp;CN170&amp;CO170&amp;CP170&amp;CQ170&amp;CR170&amp;CS170</f>
        <v/>
      </c>
      <c r="CA170" s="2663" t="str">
        <f t="shared" si="940"/>
        <v/>
      </c>
      <c r="CB170" s="1755" t="str">
        <f t="shared" si="970"/>
        <v/>
      </c>
      <c r="CC170" s="1755" t="str">
        <f t="shared" si="941"/>
        <v/>
      </c>
      <c r="CD170" s="63"/>
      <c r="CE170" s="63"/>
      <c r="CF170" s="63"/>
      <c r="CG170" s="63"/>
      <c r="CH170" s="63"/>
      <c r="CI170" s="1755" t="str">
        <f t="shared" si="942"/>
        <v/>
      </c>
      <c r="CJ170" s="64"/>
      <c r="CK170" s="1755" t="str">
        <f t="shared" si="943"/>
        <v/>
      </c>
      <c r="CL170" s="1755" t="str">
        <f t="shared" si="944"/>
        <v/>
      </c>
      <c r="CM170" s="1755" t="str">
        <f t="shared" si="945"/>
        <v/>
      </c>
      <c r="CN170" s="1755" t="str">
        <f t="shared" si="946"/>
        <v/>
      </c>
      <c r="CO170" s="1755" t="str">
        <f t="shared" si="947"/>
        <v/>
      </c>
      <c r="CP170" s="1755" t="str">
        <f t="shared" si="948"/>
        <v/>
      </c>
      <c r="CQ170" s="1755" t="str">
        <f t="shared" si="949"/>
        <v/>
      </c>
      <c r="CR170" s="63"/>
      <c r="CS170" s="63"/>
      <c r="CT170" s="1759"/>
      <c r="CU170" s="1759"/>
      <c r="DF170" s="2665">
        <f t="shared" si="952"/>
        <v>0</v>
      </c>
      <c r="DG170" s="2658">
        <f t="shared" si="971"/>
        <v>0</v>
      </c>
      <c r="DH170" s="2658">
        <f t="shared" si="953"/>
        <v>0</v>
      </c>
      <c r="DI170" s="63"/>
      <c r="DJ170" s="63"/>
      <c r="DK170" s="63"/>
      <c r="DL170" s="63"/>
      <c r="DM170" s="63"/>
      <c r="DN170" s="2658">
        <f t="shared" si="954"/>
        <v>0</v>
      </c>
      <c r="DO170" s="64"/>
      <c r="DP170" s="2658">
        <f t="shared" ref="DP170:DQ170" si="991">IF((AM170+AK170)&lt;&gt;C170,1,0)</f>
        <v>0</v>
      </c>
      <c r="DQ170" s="2658">
        <f t="shared" si="991"/>
        <v>0</v>
      </c>
      <c r="DR170" s="2658">
        <f t="shared" si="956"/>
        <v>0</v>
      </c>
      <c r="DS170" s="2658">
        <f t="shared" si="957"/>
        <v>0</v>
      </c>
      <c r="DT170" s="2658">
        <f t="shared" si="958"/>
        <v>0</v>
      </c>
      <c r="DU170" s="2658">
        <f t="shared" si="959"/>
        <v>0</v>
      </c>
      <c r="DV170" s="2658">
        <f t="shared" si="960"/>
        <v>0</v>
      </c>
      <c r="DW170" s="63"/>
      <c r="DX170" s="63"/>
      <c r="DY170" s="1759"/>
      <c r="DZ170" s="1759"/>
    </row>
    <row r="171" spans="1:130" ht="14.25" customHeight="1" x14ac:dyDescent="0.25">
      <c r="A171" s="3128"/>
      <c r="B171" s="201" t="s">
        <v>1953</v>
      </c>
      <c r="C171" s="354">
        <f t="shared" ref="C171:D171" si="992">+O171+Q171+S171+U171+W171+Y171+AA171+AC171+AE171+AG171</f>
        <v>0</v>
      </c>
      <c r="D171" s="744">
        <f t="shared" si="992"/>
        <v>0</v>
      </c>
      <c r="E171" s="85"/>
      <c r="F171" s="69"/>
      <c r="G171" s="85"/>
      <c r="H171" s="69"/>
      <c r="I171" s="85"/>
      <c r="J171" s="69"/>
      <c r="K171" s="85"/>
      <c r="L171" s="69"/>
      <c r="M171" s="85"/>
      <c r="N171" s="69"/>
      <c r="O171" s="66"/>
      <c r="P171" s="67"/>
      <c r="Q171" s="66"/>
      <c r="R171" s="67"/>
      <c r="S171" s="66"/>
      <c r="T171" s="67"/>
      <c r="U171" s="66"/>
      <c r="V171" s="67"/>
      <c r="W171" s="66"/>
      <c r="X171" s="67"/>
      <c r="Y171" s="66"/>
      <c r="Z171" s="67"/>
      <c r="AA171" s="66"/>
      <c r="AB171" s="67"/>
      <c r="AC171" s="66"/>
      <c r="AD171" s="67"/>
      <c r="AE171" s="66"/>
      <c r="AF171" s="67"/>
      <c r="AG171" s="66"/>
      <c r="AH171" s="67"/>
      <c r="AI171" s="85"/>
      <c r="AJ171" s="86"/>
      <c r="AK171" s="88"/>
      <c r="AL171" s="1802"/>
      <c r="AM171" s="66"/>
      <c r="AN171" s="218"/>
      <c r="AO171" s="88"/>
      <c r="AP171" s="1802"/>
      <c r="AQ171" s="1823"/>
      <c r="AR171" s="218"/>
      <c r="AS171" s="88"/>
      <c r="AT171" s="218"/>
      <c r="AU171" s="1823"/>
      <c r="AV171" s="218"/>
      <c r="AW171" s="239"/>
      <c r="AX171" s="1949"/>
      <c r="AY171" s="1754" t="str">
        <f t="shared" si="990"/>
        <v/>
      </c>
      <c r="CA171" s="2663" t="str">
        <f t="shared" si="940"/>
        <v/>
      </c>
      <c r="CB171" s="1755" t="str">
        <f t="shared" si="970"/>
        <v/>
      </c>
      <c r="CC171" s="1755" t="str">
        <f t="shared" si="941"/>
        <v/>
      </c>
      <c r="CD171" s="63"/>
      <c r="CE171" s="63"/>
      <c r="CF171" s="63"/>
      <c r="CG171" s="63"/>
      <c r="CH171" s="63"/>
      <c r="CI171" s="1755" t="str">
        <f t="shared" si="942"/>
        <v/>
      </c>
      <c r="CJ171" s="64"/>
      <c r="CK171" s="1755" t="str">
        <f t="shared" si="943"/>
        <v/>
      </c>
      <c r="CL171" s="1755" t="str">
        <f t="shared" si="944"/>
        <v/>
      </c>
      <c r="CM171" s="1755" t="str">
        <f t="shared" si="945"/>
        <v/>
      </c>
      <c r="CN171" s="1755" t="str">
        <f t="shared" si="946"/>
        <v/>
      </c>
      <c r="CO171" s="1755" t="str">
        <f t="shared" si="947"/>
        <v/>
      </c>
      <c r="CP171" s="1755" t="str">
        <f t="shared" si="948"/>
        <v/>
      </c>
      <c r="CQ171" s="1755" t="str">
        <f t="shared" si="949"/>
        <v/>
      </c>
      <c r="CR171" s="63"/>
      <c r="CS171" s="63"/>
      <c r="CT171" s="1759"/>
      <c r="CU171" s="1759"/>
      <c r="DF171" s="2665">
        <f t="shared" si="952"/>
        <v>0</v>
      </c>
      <c r="DG171" s="2658">
        <f t="shared" si="971"/>
        <v>0</v>
      </c>
      <c r="DH171" s="2658">
        <f t="shared" si="953"/>
        <v>0</v>
      </c>
      <c r="DI171" s="63"/>
      <c r="DJ171" s="63"/>
      <c r="DK171" s="63"/>
      <c r="DL171" s="63"/>
      <c r="DM171" s="63"/>
      <c r="DN171" s="2658">
        <f t="shared" si="954"/>
        <v>0</v>
      </c>
      <c r="DO171" s="64"/>
      <c r="DP171" s="2658">
        <f t="shared" ref="DP171:DQ171" si="993">IF((AM171+AK171)&lt;&gt;C171,1,0)</f>
        <v>0</v>
      </c>
      <c r="DQ171" s="2658">
        <f t="shared" si="993"/>
        <v>0</v>
      </c>
      <c r="DR171" s="2658">
        <f t="shared" si="956"/>
        <v>0</v>
      </c>
      <c r="DS171" s="2658">
        <f t="shared" si="957"/>
        <v>0</v>
      </c>
      <c r="DT171" s="2658">
        <f t="shared" si="958"/>
        <v>0</v>
      </c>
      <c r="DU171" s="2658">
        <f t="shared" si="959"/>
        <v>0</v>
      </c>
      <c r="DV171" s="2658">
        <f t="shared" si="960"/>
        <v>0</v>
      </c>
      <c r="DW171" s="63"/>
      <c r="DX171" s="63"/>
      <c r="DY171" s="1759"/>
      <c r="DZ171" s="1759"/>
    </row>
    <row r="172" spans="1:130" ht="14.25" customHeight="1" x14ac:dyDescent="0.25">
      <c r="A172" s="3129"/>
      <c r="B172" s="974" t="s">
        <v>1954</v>
      </c>
      <c r="C172" s="400">
        <f t="shared" ref="C172:D172" si="994">+O172+Q172+S172+U172+W172+Y172+AA172+AC172+AE172+AG172</f>
        <v>0</v>
      </c>
      <c r="D172" s="743">
        <f t="shared" si="994"/>
        <v>0</v>
      </c>
      <c r="E172" s="36"/>
      <c r="F172" s="38"/>
      <c r="G172" s="36"/>
      <c r="H172" s="38"/>
      <c r="I172" s="36"/>
      <c r="J172" s="38"/>
      <c r="K172" s="36"/>
      <c r="L172" s="38"/>
      <c r="M172" s="36"/>
      <c r="N172" s="38"/>
      <c r="O172" s="41"/>
      <c r="P172" s="37"/>
      <c r="Q172" s="41"/>
      <c r="R172" s="37"/>
      <c r="S172" s="41"/>
      <c r="T172" s="37"/>
      <c r="U172" s="41"/>
      <c r="V172" s="37"/>
      <c r="W172" s="41"/>
      <c r="X172" s="37"/>
      <c r="Y172" s="41"/>
      <c r="Z172" s="37"/>
      <c r="AA172" s="41"/>
      <c r="AB172" s="37"/>
      <c r="AC172" s="41"/>
      <c r="AD172" s="37"/>
      <c r="AE172" s="41"/>
      <c r="AF172" s="37"/>
      <c r="AG172" s="41"/>
      <c r="AH172" s="37"/>
      <c r="AI172" s="36"/>
      <c r="AJ172" s="39"/>
      <c r="AK172" s="40"/>
      <c r="AL172" s="1764"/>
      <c r="AM172" s="41"/>
      <c r="AN172" s="1763"/>
      <c r="AO172" s="40"/>
      <c r="AP172" s="1764"/>
      <c r="AQ172" s="1762"/>
      <c r="AR172" s="1763"/>
      <c r="AS172" s="40"/>
      <c r="AT172" s="1763"/>
      <c r="AU172" s="1762"/>
      <c r="AV172" s="1763"/>
      <c r="AW172" s="73"/>
      <c r="AX172" s="1785"/>
      <c r="AY172" s="1754" t="str">
        <f t="shared" si="990"/>
        <v/>
      </c>
      <c r="CA172" s="2663" t="str">
        <f t="shared" si="940"/>
        <v/>
      </c>
      <c r="CB172" s="1755" t="str">
        <f t="shared" si="970"/>
        <v/>
      </c>
      <c r="CC172" s="1755" t="str">
        <f t="shared" si="941"/>
        <v/>
      </c>
      <c r="CD172" s="63"/>
      <c r="CE172" s="63"/>
      <c r="CF172" s="63"/>
      <c r="CG172" s="63"/>
      <c r="CH172" s="63"/>
      <c r="CI172" s="1755" t="str">
        <f t="shared" si="942"/>
        <v/>
      </c>
      <c r="CJ172" s="64"/>
      <c r="CK172" s="1755" t="str">
        <f t="shared" si="943"/>
        <v/>
      </c>
      <c r="CL172" s="1755" t="str">
        <f t="shared" si="944"/>
        <v/>
      </c>
      <c r="CM172" s="1755" t="str">
        <f t="shared" si="945"/>
        <v/>
      </c>
      <c r="CN172" s="1755" t="str">
        <f t="shared" si="946"/>
        <v/>
      </c>
      <c r="CO172" s="1755" t="str">
        <f t="shared" si="947"/>
        <v/>
      </c>
      <c r="CP172" s="1755" t="str">
        <f t="shared" si="948"/>
        <v/>
      </c>
      <c r="CQ172" s="1755" t="str">
        <f t="shared" si="949"/>
        <v/>
      </c>
      <c r="CR172" s="63"/>
      <c r="CS172" s="63"/>
      <c r="CT172" s="1759"/>
      <c r="CU172" s="1759"/>
      <c r="DF172" s="2665">
        <f t="shared" si="952"/>
        <v>0</v>
      </c>
      <c r="DG172" s="2658">
        <f t="shared" si="971"/>
        <v>0</v>
      </c>
      <c r="DH172" s="2658">
        <f t="shared" si="953"/>
        <v>0</v>
      </c>
      <c r="DI172" s="63"/>
      <c r="DJ172" s="63"/>
      <c r="DK172" s="63"/>
      <c r="DL172" s="63"/>
      <c r="DM172" s="63"/>
      <c r="DN172" s="2658">
        <f t="shared" si="954"/>
        <v>0</v>
      </c>
      <c r="DO172" s="64"/>
      <c r="DP172" s="2658">
        <f t="shared" ref="DP172:DQ172" si="995">IF((AM172+AK172)&lt;&gt;C172,1,0)</f>
        <v>0</v>
      </c>
      <c r="DQ172" s="2658">
        <f t="shared" si="995"/>
        <v>0</v>
      </c>
      <c r="DR172" s="2658">
        <f t="shared" si="956"/>
        <v>0</v>
      </c>
      <c r="DS172" s="2658">
        <f t="shared" si="957"/>
        <v>0</v>
      </c>
      <c r="DT172" s="2658">
        <f t="shared" si="958"/>
        <v>0</v>
      </c>
      <c r="DU172" s="2658">
        <f t="shared" si="959"/>
        <v>0</v>
      </c>
      <c r="DV172" s="2658">
        <f t="shared" si="960"/>
        <v>0</v>
      </c>
      <c r="DW172" s="63"/>
      <c r="DX172" s="63"/>
      <c r="DY172" s="1759"/>
      <c r="DZ172" s="1759"/>
    </row>
    <row r="173" spans="1:130" ht="14.25" customHeight="1" x14ac:dyDescent="0.25">
      <c r="A173" s="3427" t="s">
        <v>1933</v>
      </c>
      <c r="B173" s="3292"/>
      <c r="C173" s="350">
        <f t="shared" ref="C173:D173" si="996">+E173+G173+I173+K173+M173+O173+Q173+S173+U173+W173+Y173+AA173+AC173+AE173+AG173+AI173</f>
        <v>0</v>
      </c>
      <c r="D173" s="744">
        <f t="shared" si="996"/>
        <v>0</v>
      </c>
      <c r="E173" s="1786"/>
      <c r="F173" s="1746"/>
      <c r="G173" s="1786"/>
      <c r="H173" s="1746"/>
      <c r="I173" s="1786"/>
      <c r="J173" s="1746"/>
      <c r="K173" s="1786"/>
      <c r="L173" s="1746"/>
      <c r="M173" s="1771"/>
      <c r="N173" s="1770"/>
      <c r="O173" s="1771"/>
      <c r="P173" s="1770"/>
      <c r="Q173" s="1771"/>
      <c r="R173" s="1770"/>
      <c r="S173" s="1771"/>
      <c r="T173" s="1770"/>
      <c r="U173" s="1771"/>
      <c r="V173" s="1770"/>
      <c r="W173" s="1771"/>
      <c r="X173" s="1770"/>
      <c r="Y173" s="1771"/>
      <c r="Z173" s="1770"/>
      <c r="AA173" s="1771"/>
      <c r="AB173" s="1770"/>
      <c r="AC173" s="1771"/>
      <c r="AD173" s="2004"/>
      <c r="AE173" s="1771"/>
      <c r="AF173" s="2004"/>
      <c r="AG173" s="296"/>
      <c r="AH173" s="1074"/>
      <c r="AI173" s="1771"/>
      <c r="AJ173" s="1770"/>
      <c r="AK173" s="1750"/>
      <c r="AL173" s="1751"/>
      <c r="AM173" s="1786"/>
      <c r="AN173" s="1768"/>
      <c r="AO173" s="1750"/>
      <c r="AP173" s="1751"/>
      <c r="AQ173" s="1794"/>
      <c r="AR173" s="1768"/>
      <c r="AS173" s="1750"/>
      <c r="AT173" s="1768"/>
      <c r="AU173" s="1750"/>
      <c r="AV173" s="1751"/>
      <c r="AW173" s="1750"/>
      <c r="AX173" s="1751"/>
      <c r="AY173" s="1754" t="str">
        <f t="shared" ref="AY173:AY183" si="997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2663" t="str">
        <f t="shared" si="940"/>
        <v/>
      </c>
      <c r="CB173" s="1755" t="str">
        <f t="shared" si="970"/>
        <v/>
      </c>
      <c r="CC173" s="1755" t="str">
        <f t="shared" si="941"/>
        <v/>
      </c>
      <c r="CD173" s="63"/>
      <c r="CE173" s="63"/>
      <c r="CF173" s="63"/>
      <c r="CG173" s="63"/>
      <c r="CH173" s="63"/>
      <c r="CI173" s="1755" t="str">
        <f t="shared" si="942"/>
        <v/>
      </c>
      <c r="CJ173" s="64"/>
      <c r="CK173" s="1755" t="str">
        <f t="shared" si="943"/>
        <v/>
      </c>
      <c r="CL173" s="1755" t="str">
        <f t="shared" si="944"/>
        <v/>
      </c>
      <c r="CM173" s="1755" t="str">
        <f t="shared" si="945"/>
        <v/>
      </c>
      <c r="CN173" s="1755" t="str">
        <f t="shared" si="946"/>
        <v/>
      </c>
      <c r="CO173" s="1755" t="str">
        <f t="shared" si="947"/>
        <v/>
      </c>
      <c r="CP173" s="1755" t="str">
        <f t="shared" si="948"/>
        <v/>
      </c>
      <c r="CQ173" s="1755" t="str">
        <f t="shared" si="949"/>
        <v/>
      </c>
      <c r="CR173" s="63"/>
      <c r="CS173" s="63"/>
      <c r="CT173" s="2228" t="str">
        <f t="shared" ref="CT173:CT183" si="998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228" t="str">
        <f t="shared" ref="CU173:CU183" si="999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2665">
        <f t="shared" si="952"/>
        <v>0</v>
      </c>
      <c r="DG173" s="2658">
        <f t="shared" si="971"/>
        <v>0</v>
      </c>
      <c r="DH173" s="2658">
        <f t="shared" si="953"/>
        <v>0</v>
      </c>
      <c r="DI173" s="63"/>
      <c r="DJ173" s="63"/>
      <c r="DK173" s="63"/>
      <c r="DL173" s="63"/>
      <c r="DM173" s="63"/>
      <c r="DN173" s="2658">
        <f t="shared" si="954"/>
        <v>0</v>
      </c>
      <c r="DO173" s="64"/>
      <c r="DP173" s="2658">
        <f t="shared" ref="DP173:DQ173" si="1000">IF((AM173+AK173)&lt;&gt;C173,1,0)</f>
        <v>0</v>
      </c>
      <c r="DQ173" s="2658">
        <f t="shared" si="1000"/>
        <v>0</v>
      </c>
      <c r="DR173" s="2658">
        <f t="shared" si="956"/>
        <v>0</v>
      </c>
      <c r="DS173" s="2658">
        <f t="shared" si="957"/>
        <v>0</v>
      </c>
      <c r="DT173" s="2658">
        <f t="shared" si="958"/>
        <v>0</v>
      </c>
      <c r="DU173" s="2658">
        <f t="shared" si="959"/>
        <v>0</v>
      </c>
      <c r="DV173" s="2658">
        <f t="shared" si="960"/>
        <v>0</v>
      </c>
      <c r="DW173" s="63"/>
      <c r="DX173" s="63"/>
      <c r="DY173" s="2420">
        <f t="shared" ref="DY173:DZ173" si="1001">IF(AND((M173+O173)&gt;0,AW173=""),1,IF(AW173&gt;(M173+O173),1,0))</f>
        <v>0</v>
      </c>
      <c r="DZ173" s="2420">
        <f t="shared" si="1001"/>
        <v>0</v>
      </c>
    </row>
    <row r="174" spans="1:130" ht="14.25" customHeight="1" x14ac:dyDescent="0.25">
      <c r="A174" s="3424" t="s">
        <v>1969</v>
      </c>
      <c r="B174" s="3157"/>
      <c r="C174" s="354">
        <f t="shared" ref="C174:D174" si="1002">+E174+G174+I174+K174+M174+O174+Q174+S174+U174+W174+Y174+AA174+AC174+AE174+AG174+AI174</f>
        <v>0</v>
      </c>
      <c r="D174" s="742">
        <f t="shared" si="1002"/>
        <v>0</v>
      </c>
      <c r="E174" s="66"/>
      <c r="F174" s="67"/>
      <c r="G174" s="66"/>
      <c r="H174" s="67"/>
      <c r="I174" s="66"/>
      <c r="J174" s="67"/>
      <c r="K174" s="66"/>
      <c r="L174" s="67"/>
      <c r="M174" s="66"/>
      <c r="N174" s="67"/>
      <c r="O174" s="1905"/>
      <c r="P174" s="1780"/>
      <c r="Q174" s="1905"/>
      <c r="R174" s="1780"/>
      <c r="S174" s="1905"/>
      <c r="T174" s="1780"/>
      <c r="U174" s="1905"/>
      <c r="V174" s="1780"/>
      <c r="W174" s="1905"/>
      <c r="X174" s="1780"/>
      <c r="Y174" s="1905"/>
      <c r="Z174" s="1780"/>
      <c r="AA174" s="1905"/>
      <c r="AB174" s="1780"/>
      <c r="AC174" s="1905"/>
      <c r="AD174" s="1907"/>
      <c r="AE174" s="1905"/>
      <c r="AF174" s="1907"/>
      <c r="AG174" s="1905"/>
      <c r="AH174" s="1906"/>
      <c r="AI174" s="1905"/>
      <c r="AJ174" s="1780"/>
      <c r="AK174" s="1779"/>
      <c r="AL174" s="190"/>
      <c r="AM174" s="1905"/>
      <c r="AN174" s="291"/>
      <c r="AO174" s="1779"/>
      <c r="AP174" s="190"/>
      <c r="AQ174" s="2007"/>
      <c r="AR174" s="291"/>
      <c r="AS174" s="1779"/>
      <c r="AT174" s="291"/>
      <c r="AU174" s="1779"/>
      <c r="AV174" s="190"/>
      <c r="AW174" s="1779"/>
      <c r="AX174" s="190"/>
      <c r="AY174" s="1754" t="str">
        <f t="shared" si="997"/>
        <v/>
      </c>
      <c r="CA174" s="2663" t="str">
        <f t="shared" si="940"/>
        <v/>
      </c>
      <c r="CB174" s="1755" t="str">
        <f t="shared" si="970"/>
        <v/>
      </c>
      <c r="CC174" s="1755" t="str">
        <f t="shared" si="941"/>
        <v/>
      </c>
      <c r="CD174" s="63"/>
      <c r="CE174" s="63"/>
      <c r="CF174" s="63"/>
      <c r="CG174" s="63"/>
      <c r="CH174" s="63"/>
      <c r="CI174" s="1755" t="str">
        <f t="shared" si="942"/>
        <v/>
      </c>
      <c r="CJ174" s="64"/>
      <c r="CK174" s="1755" t="str">
        <f t="shared" si="943"/>
        <v/>
      </c>
      <c r="CL174" s="1755" t="str">
        <f t="shared" si="944"/>
        <v/>
      </c>
      <c r="CM174" s="1755" t="str">
        <f t="shared" si="945"/>
        <v/>
      </c>
      <c r="CN174" s="1755" t="str">
        <f t="shared" si="946"/>
        <v/>
      </c>
      <c r="CO174" s="1755" t="str">
        <f t="shared" si="947"/>
        <v/>
      </c>
      <c r="CP174" s="1755" t="str">
        <f t="shared" si="948"/>
        <v/>
      </c>
      <c r="CQ174" s="1755" t="str">
        <f t="shared" si="949"/>
        <v/>
      </c>
      <c r="CR174" s="63"/>
      <c r="CS174" s="63"/>
      <c r="CT174" s="2228" t="str">
        <f t="shared" si="998"/>
        <v/>
      </c>
      <c r="CU174" s="2228" t="str">
        <f t="shared" si="999"/>
        <v/>
      </c>
      <c r="DF174" s="2665">
        <f t="shared" si="952"/>
        <v>0</v>
      </c>
      <c r="DG174" s="2658">
        <f t="shared" si="971"/>
        <v>0</v>
      </c>
      <c r="DH174" s="2658">
        <f t="shared" si="953"/>
        <v>0</v>
      </c>
      <c r="DI174" s="63"/>
      <c r="DJ174" s="63"/>
      <c r="DK174" s="63"/>
      <c r="DL174" s="63"/>
      <c r="DM174" s="63"/>
      <c r="DN174" s="2658">
        <f t="shared" si="954"/>
        <v>0</v>
      </c>
      <c r="DO174" s="64"/>
      <c r="DP174" s="2658">
        <f t="shared" ref="DP174:DQ174" si="1003">IF((AM174+AK174)&lt;&gt;C174,1,0)</f>
        <v>0</v>
      </c>
      <c r="DQ174" s="2658">
        <f t="shared" si="1003"/>
        <v>0</v>
      </c>
      <c r="DR174" s="2658">
        <f t="shared" si="956"/>
        <v>0</v>
      </c>
      <c r="DS174" s="2658">
        <f t="shared" si="957"/>
        <v>0</v>
      </c>
      <c r="DT174" s="2658">
        <f t="shared" si="958"/>
        <v>0</v>
      </c>
      <c r="DU174" s="2658">
        <f t="shared" si="959"/>
        <v>0</v>
      </c>
      <c r="DV174" s="2658">
        <f t="shared" si="960"/>
        <v>0</v>
      </c>
      <c r="DW174" s="63"/>
      <c r="DX174" s="63"/>
      <c r="DY174" s="2420">
        <f t="shared" ref="DY174:DZ174" si="1004">IF(AND((M174+O174)&gt;0,AW174=""),1,IF(AW174&gt;(M174+O174),1,0))</f>
        <v>0</v>
      </c>
      <c r="DZ174" s="2420">
        <f t="shared" si="1004"/>
        <v>0</v>
      </c>
    </row>
    <row r="175" spans="1:130" ht="14.25" customHeight="1" x14ac:dyDescent="0.25">
      <c r="A175" s="3424" t="s">
        <v>1935</v>
      </c>
      <c r="B175" s="3157"/>
      <c r="C175" s="354">
        <f t="shared" ref="C175:D175" si="1005">+E175+G175+I175+K175+M175+O175+Q175+S175+U175+W175+Y175+AA175+AC175+AE175+AG175+AI175</f>
        <v>0</v>
      </c>
      <c r="D175" s="742">
        <f t="shared" si="1005"/>
        <v>0</v>
      </c>
      <c r="E175" s="66"/>
      <c r="F175" s="67"/>
      <c r="G175" s="66"/>
      <c r="H175" s="67"/>
      <c r="I175" s="66"/>
      <c r="J175" s="67"/>
      <c r="K175" s="66"/>
      <c r="L175" s="67"/>
      <c r="M175" s="66"/>
      <c r="N175" s="67"/>
      <c r="O175" s="1905"/>
      <c r="P175" s="1780"/>
      <c r="Q175" s="1905"/>
      <c r="R175" s="1780"/>
      <c r="S175" s="1905"/>
      <c r="T175" s="1780"/>
      <c r="U175" s="1905"/>
      <c r="V175" s="1780"/>
      <c r="W175" s="1905"/>
      <c r="X175" s="1780"/>
      <c r="Y175" s="1905"/>
      <c r="Z175" s="1780"/>
      <c r="AA175" s="1905"/>
      <c r="AB175" s="1780"/>
      <c r="AC175" s="1905"/>
      <c r="AD175" s="1907"/>
      <c r="AE175" s="1905"/>
      <c r="AF175" s="1907"/>
      <c r="AG175" s="1905"/>
      <c r="AH175" s="1906"/>
      <c r="AI175" s="1905"/>
      <c r="AJ175" s="1780"/>
      <c r="AK175" s="1779"/>
      <c r="AL175" s="190"/>
      <c r="AM175" s="1905"/>
      <c r="AN175" s="291"/>
      <c r="AO175" s="1779"/>
      <c r="AP175" s="190"/>
      <c r="AQ175" s="2007"/>
      <c r="AR175" s="291"/>
      <c r="AS175" s="1779"/>
      <c r="AT175" s="291"/>
      <c r="AU175" s="1779"/>
      <c r="AV175" s="190"/>
      <c r="AW175" s="1779"/>
      <c r="AX175" s="190"/>
      <c r="AY175" s="1754" t="str">
        <f t="shared" si="997"/>
        <v/>
      </c>
      <c r="CA175" s="2663" t="str">
        <f t="shared" si="940"/>
        <v/>
      </c>
      <c r="CB175" s="1755" t="str">
        <f t="shared" si="970"/>
        <v/>
      </c>
      <c r="CC175" s="1755" t="str">
        <f t="shared" si="941"/>
        <v/>
      </c>
      <c r="CD175" s="63"/>
      <c r="CE175" s="63"/>
      <c r="CF175" s="63"/>
      <c r="CG175" s="63"/>
      <c r="CH175" s="63"/>
      <c r="CI175" s="1755" t="str">
        <f t="shared" si="942"/>
        <v/>
      </c>
      <c r="CJ175" s="64"/>
      <c r="CK175" s="1755" t="str">
        <f t="shared" si="943"/>
        <v/>
      </c>
      <c r="CL175" s="1755" t="str">
        <f t="shared" si="944"/>
        <v/>
      </c>
      <c r="CM175" s="1755" t="str">
        <f t="shared" si="945"/>
        <v/>
      </c>
      <c r="CN175" s="1755" t="str">
        <f t="shared" si="946"/>
        <v/>
      </c>
      <c r="CO175" s="1755" t="str">
        <f t="shared" si="947"/>
        <v/>
      </c>
      <c r="CP175" s="1755" t="str">
        <f t="shared" si="948"/>
        <v/>
      </c>
      <c r="CQ175" s="1755" t="str">
        <f t="shared" si="949"/>
        <v/>
      </c>
      <c r="CR175" s="63"/>
      <c r="CS175" s="63"/>
      <c r="CT175" s="2228" t="str">
        <f t="shared" si="998"/>
        <v/>
      </c>
      <c r="CU175" s="2228" t="str">
        <f t="shared" si="999"/>
        <v/>
      </c>
      <c r="DF175" s="2665">
        <f t="shared" si="952"/>
        <v>0</v>
      </c>
      <c r="DG175" s="2658">
        <f t="shared" si="971"/>
        <v>0</v>
      </c>
      <c r="DH175" s="2658">
        <f t="shared" si="953"/>
        <v>0</v>
      </c>
      <c r="DI175" s="63"/>
      <c r="DJ175" s="63"/>
      <c r="DK175" s="63"/>
      <c r="DL175" s="63"/>
      <c r="DM175" s="63"/>
      <c r="DN175" s="2658">
        <f t="shared" si="954"/>
        <v>0</v>
      </c>
      <c r="DO175" s="64"/>
      <c r="DP175" s="2658">
        <f t="shared" ref="DP175:DQ175" si="1006">IF((AM175+AK175)&lt;&gt;C175,1,0)</f>
        <v>0</v>
      </c>
      <c r="DQ175" s="2658">
        <f t="shared" si="1006"/>
        <v>0</v>
      </c>
      <c r="DR175" s="2658">
        <f t="shared" si="956"/>
        <v>0</v>
      </c>
      <c r="DS175" s="2658">
        <f t="shared" si="957"/>
        <v>0</v>
      </c>
      <c r="DT175" s="2658">
        <f t="shared" si="958"/>
        <v>0</v>
      </c>
      <c r="DU175" s="2658">
        <f t="shared" si="959"/>
        <v>0</v>
      </c>
      <c r="DV175" s="2658">
        <f t="shared" si="960"/>
        <v>0</v>
      </c>
      <c r="DW175" s="63"/>
      <c r="DX175" s="63"/>
      <c r="DY175" s="2420">
        <f t="shared" ref="DY175:DZ175" si="1007">IF(AND((M175+O175)&gt;0,AW175=""),1,IF(AW175&gt;(M175+O175),1,0))</f>
        <v>0</v>
      </c>
      <c r="DZ175" s="2420">
        <f t="shared" si="1007"/>
        <v>0</v>
      </c>
    </row>
    <row r="176" spans="1:130" ht="14.25" customHeight="1" x14ac:dyDescent="0.25">
      <c r="A176" s="3424" t="s">
        <v>1970</v>
      </c>
      <c r="B176" s="3157"/>
      <c r="C176" s="354">
        <f t="shared" ref="C176:D176" si="1008">+O176+Q176+S176+U176+W176+Y176+AA176+AC176+AE176+AG176+AI176</f>
        <v>0</v>
      </c>
      <c r="D176" s="1082">
        <f t="shared" si="1008"/>
        <v>0</v>
      </c>
      <c r="E176" s="85"/>
      <c r="F176" s="69"/>
      <c r="G176" s="85"/>
      <c r="H176" s="69"/>
      <c r="I176" s="85"/>
      <c r="J176" s="69"/>
      <c r="K176" s="85"/>
      <c r="L176" s="69"/>
      <c r="M176" s="85"/>
      <c r="N176" s="69"/>
      <c r="O176" s="1905"/>
      <c r="P176" s="1780"/>
      <c r="Q176" s="1905"/>
      <c r="R176" s="1780"/>
      <c r="S176" s="1905"/>
      <c r="T176" s="1780"/>
      <c r="U176" s="1905"/>
      <c r="V176" s="1780"/>
      <c r="W176" s="1905"/>
      <c r="X176" s="1780"/>
      <c r="Y176" s="1905"/>
      <c r="Z176" s="1780"/>
      <c r="AA176" s="1905"/>
      <c r="AB176" s="1780"/>
      <c r="AC176" s="1905"/>
      <c r="AD176" s="1907"/>
      <c r="AE176" s="1905"/>
      <c r="AF176" s="1907"/>
      <c r="AG176" s="1905"/>
      <c r="AH176" s="1906"/>
      <c r="AI176" s="1905"/>
      <c r="AJ176" s="1780"/>
      <c r="AK176" s="1779"/>
      <c r="AL176" s="190"/>
      <c r="AM176" s="1905"/>
      <c r="AN176" s="291"/>
      <c r="AO176" s="1779"/>
      <c r="AP176" s="190"/>
      <c r="AQ176" s="2007"/>
      <c r="AR176" s="291"/>
      <c r="AS176" s="1779"/>
      <c r="AT176" s="291"/>
      <c r="AU176" s="1779"/>
      <c r="AV176" s="190"/>
      <c r="AW176" s="1779"/>
      <c r="AX176" s="190"/>
      <c r="AY176" s="1754" t="str">
        <f t="shared" si="997"/>
        <v/>
      </c>
      <c r="CA176" s="2663" t="str">
        <f t="shared" si="940"/>
        <v/>
      </c>
      <c r="CB176" s="1755" t="str">
        <f t="shared" si="970"/>
        <v/>
      </c>
      <c r="CC176" s="1755" t="str">
        <f t="shared" si="941"/>
        <v/>
      </c>
      <c r="CD176" s="63"/>
      <c r="CE176" s="63"/>
      <c r="CF176" s="63"/>
      <c r="CG176" s="63"/>
      <c r="CH176" s="63"/>
      <c r="CI176" s="1755" t="str">
        <f t="shared" si="942"/>
        <v/>
      </c>
      <c r="CJ176" s="64"/>
      <c r="CK176" s="1755" t="str">
        <f t="shared" si="943"/>
        <v/>
      </c>
      <c r="CL176" s="1755" t="str">
        <f t="shared" si="944"/>
        <v/>
      </c>
      <c r="CM176" s="1755" t="str">
        <f t="shared" si="945"/>
        <v/>
      </c>
      <c r="CN176" s="1755" t="str">
        <f t="shared" si="946"/>
        <v/>
      </c>
      <c r="CO176" s="1755" t="str">
        <f t="shared" si="947"/>
        <v/>
      </c>
      <c r="CP176" s="1755" t="str">
        <f t="shared" si="948"/>
        <v/>
      </c>
      <c r="CQ176" s="1755" t="str">
        <f t="shared" si="949"/>
        <v/>
      </c>
      <c r="CR176" s="63"/>
      <c r="CS176" s="63"/>
      <c r="CT176" s="2228" t="str">
        <f t="shared" si="998"/>
        <v/>
      </c>
      <c r="CU176" s="2228" t="str">
        <f t="shared" si="999"/>
        <v/>
      </c>
      <c r="DF176" s="2665">
        <f t="shared" si="952"/>
        <v>0</v>
      </c>
      <c r="DG176" s="2658">
        <f t="shared" si="971"/>
        <v>0</v>
      </c>
      <c r="DH176" s="2658">
        <f t="shared" si="953"/>
        <v>0</v>
      </c>
      <c r="DI176" s="63"/>
      <c r="DJ176" s="63"/>
      <c r="DK176" s="63"/>
      <c r="DL176" s="63"/>
      <c r="DM176" s="63"/>
      <c r="DN176" s="2658">
        <f t="shared" si="954"/>
        <v>0</v>
      </c>
      <c r="DO176" s="64"/>
      <c r="DP176" s="2658">
        <f t="shared" ref="DP176:DQ176" si="1009">IF((AM176+AK176)&lt;&gt;C176,1,0)</f>
        <v>0</v>
      </c>
      <c r="DQ176" s="2658">
        <f t="shared" si="1009"/>
        <v>0</v>
      </c>
      <c r="DR176" s="2658">
        <f t="shared" si="956"/>
        <v>0</v>
      </c>
      <c r="DS176" s="2658">
        <f t="shared" si="957"/>
        <v>0</v>
      </c>
      <c r="DT176" s="2658">
        <f t="shared" si="958"/>
        <v>0</v>
      </c>
      <c r="DU176" s="2658">
        <f t="shared" si="959"/>
        <v>0</v>
      </c>
      <c r="DV176" s="2658">
        <f t="shared" si="960"/>
        <v>0</v>
      </c>
      <c r="DW176" s="63"/>
      <c r="DX176" s="63"/>
      <c r="DY176" s="2420">
        <f t="shared" ref="DY176:DZ176" si="1010">IF(AND((M176+O176)&gt;0,AW176=""),1,IF(AW176&gt;(M176+O176),1,0))</f>
        <v>0</v>
      </c>
      <c r="DZ176" s="2420">
        <f t="shared" si="1010"/>
        <v>0</v>
      </c>
    </row>
    <row r="177" spans="1:130" ht="14.25" customHeight="1" x14ac:dyDescent="0.25">
      <c r="A177" s="3424" t="s">
        <v>1971</v>
      </c>
      <c r="B177" s="3157"/>
      <c r="C177" s="354">
        <f t="shared" ref="C177:D177" si="1011">+O177+Q177+S177+U177+W177+Y177+AA177+AC177+AE177+AG177+AI177</f>
        <v>0</v>
      </c>
      <c r="D177" s="1082">
        <f t="shared" si="1011"/>
        <v>0</v>
      </c>
      <c r="E177" s="85"/>
      <c r="F177" s="69"/>
      <c r="G177" s="85"/>
      <c r="H177" s="69"/>
      <c r="I177" s="85"/>
      <c r="J177" s="69"/>
      <c r="K177" s="85"/>
      <c r="L177" s="69"/>
      <c r="M177" s="85"/>
      <c r="N177" s="69"/>
      <c r="O177" s="1905"/>
      <c r="P177" s="1780"/>
      <c r="Q177" s="1905"/>
      <c r="R177" s="1780"/>
      <c r="S177" s="1905"/>
      <c r="T177" s="1780"/>
      <c r="U177" s="1905"/>
      <c r="V177" s="1780"/>
      <c r="W177" s="1905"/>
      <c r="X177" s="1780"/>
      <c r="Y177" s="1905"/>
      <c r="Z177" s="1780"/>
      <c r="AA177" s="1905"/>
      <c r="AB177" s="1780"/>
      <c r="AC177" s="1905"/>
      <c r="AD177" s="1907"/>
      <c r="AE177" s="1905"/>
      <c r="AF177" s="1907"/>
      <c r="AG177" s="66"/>
      <c r="AH177" s="190"/>
      <c r="AI177" s="66"/>
      <c r="AJ177" s="2007"/>
      <c r="AK177" s="1779"/>
      <c r="AL177" s="190"/>
      <c r="AM177" s="1905"/>
      <c r="AN177" s="291"/>
      <c r="AO177" s="1779"/>
      <c r="AP177" s="190"/>
      <c r="AQ177" s="2007"/>
      <c r="AR177" s="291"/>
      <c r="AS177" s="1779"/>
      <c r="AT177" s="291"/>
      <c r="AU177" s="1779"/>
      <c r="AV177" s="190"/>
      <c r="AW177" s="1779"/>
      <c r="AX177" s="190"/>
      <c r="AY177" s="1754" t="str">
        <f t="shared" si="997"/>
        <v/>
      </c>
      <c r="CA177" s="2663" t="str">
        <f t="shared" si="940"/>
        <v/>
      </c>
      <c r="CB177" s="1755" t="str">
        <f t="shared" si="970"/>
        <v/>
      </c>
      <c r="CC177" s="1755" t="str">
        <f t="shared" si="941"/>
        <v/>
      </c>
      <c r="CD177" s="63"/>
      <c r="CE177" s="63"/>
      <c r="CF177" s="63"/>
      <c r="CG177" s="63"/>
      <c r="CH177" s="63"/>
      <c r="CI177" s="1755" t="str">
        <f t="shared" si="942"/>
        <v/>
      </c>
      <c r="CJ177" s="64"/>
      <c r="CK177" s="1755" t="str">
        <f t="shared" si="943"/>
        <v/>
      </c>
      <c r="CL177" s="1755" t="str">
        <f t="shared" si="944"/>
        <v/>
      </c>
      <c r="CM177" s="1755" t="str">
        <f t="shared" si="945"/>
        <v/>
      </c>
      <c r="CN177" s="1755" t="str">
        <f t="shared" si="946"/>
        <v/>
      </c>
      <c r="CO177" s="1755" t="str">
        <f t="shared" si="947"/>
        <v/>
      </c>
      <c r="CP177" s="1755" t="str">
        <f t="shared" si="948"/>
        <v/>
      </c>
      <c r="CQ177" s="1755" t="str">
        <f t="shared" si="949"/>
        <v/>
      </c>
      <c r="CR177" s="63"/>
      <c r="CS177" s="63"/>
      <c r="CT177" s="2228" t="str">
        <f t="shared" si="998"/>
        <v/>
      </c>
      <c r="CU177" s="2228" t="str">
        <f t="shared" si="999"/>
        <v/>
      </c>
      <c r="DF177" s="2665">
        <f t="shared" si="952"/>
        <v>0</v>
      </c>
      <c r="DG177" s="2658">
        <f t="shared" si="971"/>
        <v>0</v>
      </c>
      <c r="DH177" s="2658">
        <f t="shared" si="953"/>
        <v>0</v>
      </c>
      <c r="DI177" s="63"/>
      <c r="DJ177" s="63"/>
      <c r="DK177" s="63"/>
      <c r="DL177" s="63"/>
      <c r="DM177" s="63"/>
      <c r="DN177" s="2658">
        <f t="shared" si="954"/>
        <v>0</v>
      </c>
      <c r="DO177" s="64"/>
      <c r="DP177" s="2658">
        <f t="shared" ref="DP177:DQ177" si="1012">IF((AM177+AK177)&lt;&gt;C177,1,0)</f>
        <v>0</v>
      </c>
      <c r="DQ177" s="2658">
        <f t="shared" si="1012"/>
        <v>0</v>
      </c>
      <c r="DR177" s="2658">
        <f t="shared" si="956"/>
        <v>0</v>
      </c>
      <c r="DS177" s="2658">
        <f t="shared" si="957"/>
        <v>0</v>
      </c>
      <c r="DT177" s="2658">
        <f t="shared" si="958"/>
        <v>0</v>
      </c>
      <c r="DU177" s="2658">
        <f t="shared" si="959"/>
        <v>0</v>
      </c>
      <c r="DV177" s="2658">
        <f t="shared" si="960"/>
        <v>0</v>
      </c>
      <c r="DW177" s="63"/>
      <c r="DX177" s="63"/>
      <c r="DY177" s="2420">
        <f t="shared" ref="DY177:DZ177" si="1013">IF(AND((M177+O177)&gt;0,AW177=""),1,IF(AW177&gt;(M177+O177),1,0))</f>
        <v>0</v>
      </c>
      <c r="DZ177" s="2420">
        <f t="shared" si="1013"/>
        <v>0</v>
      </c>
    </row>
    <row r="178" spans="1:130" ht="14.25" customHeight="1" x14ac:dyDescent="0.25">
      <c r="A178" s="3424" t="s">
        <v>1972</v>
      </c>
      <c r="B178" s="3157"/>
      <c r="C178" s="354">
        <f t="shared" ref="C178:D178" si="1014">+O178+Q178+S178+U178+W178+Y178+AA178+AC178+AE178+AG178+AI178</f>
        <v>0</v>
      </c>
      <c r="D178" s="1082">
        <f t="shared" si="1014"/>
        <v>0</v>
      </c>
      <c r="E178" s="85"/>
      <c r="F178" s="69"/>
      <c r="G178" s="85"/>
      <c r="H178" s="69"/>
      <c r="I178" s="85"/>
      <c r="J178" s="69"/>
      <c r="K178" s="85"/>
      <c r="L178" s="69"/>
      <c r="M178" s="85"/>
      <c r="N178" s="69"/>
      <c r="O178" s="1905"/>
      <c r="P178" s="1780"/>
      <c r="Q178" s="1905"/>
      <c r="R178" s="1780"/>
      <c r="S178" s="1905"/>
      <c r="T178" s="1780"/>
      <c r="U178" s="1905"/>
      <c r="V178" s="1780"/>
      <c r="W178" s="1905"/>
      <c r="X178" s="1780"/>
      <c r="Y178" s="1905"/>
      <c r="Z178" s="1780"/>
      <c r="AA178" s="1905"/>
      <c r="AB178" s="1780"/>
      <c r="AC178" s="1905"/>
      <c r="AD178" s="1907"/>
      <c r="AE178" s="1905"/>
      <c r="AF178" s="1907"/>
      <c r="AG178" s="1905"/>
      <c r="AH178" s="1906"/>
      <c r="AI178" s="1905"/>
      <c r="AJ178" s="1780"/>
      <c r="AK178" s="1779"/>
      <c r="AL178" s="190"/>
      <c r="AM178" s="1905"/>
      <c r="AN178" s="291"/>
      <c r="AO178" s="1779"/>
      <c r="AP178" s="190"/>
      <c r="AQ178" s="2007"/>
      <c r="AR178" s="291"/>
      <c r="AS178" s="1779"/>
      <c r="AT178" s="291"/>
      <c r="AU178" s="1779"/>
      <c r="AV178" s="190"/>
      <c r="AW178" s="1779"/>
      <c r="AX178" s="190"/>
      <c r="AY178" s="1754" t="str">
        <f t="shared" si="997"/>
        <v/>
      </c>
      <c r="CA178" s="2663" t="str">
        <f t="shared" si="940"/>
        <v/>
      </c>
      <c r="CB178" s="1755" t="str">
        <f t="shared" si="970"/>
        <v/>
      </c>
      <c r="CC178" s="1755" t="str">
        <f t="shared" si="941"/>
        <v/>
      </c>
      <c r="CD178" s="63"/>
      <c r="CE178" s="63"/>
      <c r="CF178" s="63"/>
      <c r="CG178" s="63"/>
      <c r="CH178" s="63"/>
      <c r="CI178" s="1755" t="str">
        <f t="shared" si="942"/>
        <v/>
      </c>
      <c r="CJ178" s="64"/>
      <c r="CK178" s="1755" t="str">
        <f t="shared" si="943"/>
        <v/>
      </c>
      <c r="CL178" s="1755" t="str">
        <f t="shared" si="944"/>
        <v/>
      </c>
      <c r="CM178" s="1755" t="str">
        <f t="shared" si="945"/>
        <v/>
      </c>
      <c r="CN178" s="1755" t="str">
        <f t="shared" si="946"/>
        <v/>
      </c>
      <c r="CO178" s="1755" t="str">
        <f t="shared" si="947"/>
        <v/>
      </c>
      <c r="CP178" s="1755" t="str">
        <f t="shared" si="948"/>
        <v/>
      </c>
      <c r="CQ178" s="1755" t="str">
        <f t="shared" si="949"/>
        <v/>
      </c>
      <c r="CR178" s="63"/>
      <c r="CS178" s="63"/>
      <c r="CT178" s="2228" t="str">
        <f t="shared" si="998"/>
        <v/>
      </c>
      <c r="CU178" s="2228" t="str">
        <f t="shared" si="999"/>
        <v/>
      </c>
      <c r="DF178" s="2665">
        <f t="shared" si="952"/>
        <v>0</v>
      </c>
      <c r="DG178" s="2658">
        <f t="shared" si="971"/>
        <v>0</v>
      </c>
      <c r="DH178" s="2658">
        <f t="shared" si="953"/>
        <v>0</v>
      </c>
      <c r="DI178" s="63"/>
      <c r="DJ178" s="63"/>
      <c r="DK178" s="63"/>
      <c r="DL178" s="63"/>
      <c r="DM178" s="63"/>
      <c r="DN178" s="2658">
        <f t="shared" si="954"/>
        <v>0</v>
      </c>
      <c r="DO178" s="64"/>
      <c r="DP178" s="2658">
        <f t="shared" ref="DP178:DQ178" si="1015">IF((AM178+AK178)&lt;&gt;C178,1,0)</f>
        <v>0</v>
      </c>
      <c r="DQ178" s="2658">
        <f t="shared" si="1015"/>
        <v>0</v>
      </c>
      <c r="DR178" s="2658">
        <f t="shared" si="956"/>
        <v>0</v>
      </c>
      <c r="DS178" s="2658">
        <f t="shared" si="957"/>
        <v>0</v>
      </c>
      <c r="DT178" s="2658">
        <f t="shared" si="958"/>
        <v>0</v>
      </c>
      <c r="DU178" s="2658">
        <f t="shared" si="959"/>
        <v>0</v>
      </c>
      <c r="DV178" s="2658">
        <f t="shared" si="960"/>
        <v>0</v>
      </c>
      <c r="DW178" s="63"/>
      <c r="DX178" s="63"/>
      <c r="DY178" s="2420">
        <f t="shared" ref="DY178:DZ178" si="1016">IF(AND((M178+O178)&gt;0,AW178=""),1,IF(AW178&gt;(M178+O178),1,0))</f>
        <v>0</v>
      </c>
      <c r="DZ178" s="2420">
        <f t="shared" si="1016"/>
        <v>0</v>
      </c>
    </row>
    <row r="179" spans="1:130" ht="14.25" customHeight="1" x14ac:dyDescent="0.25">
      <c r="A179" s="3424" t="s">
        <v>1973</v>
      </c>
      <c r="B179" s="3157"/>
      <c r="C179" s="354">
        <f t="shared" ref="C179:D179" si="1017">+E179+G179+I179+K179+M179+O179+Q179+S179+U179+W179+Y179+AA179+AC179+AE179+AG179+AI179</f>
        <v>0</v>
      </c>
      <c r="D179" s="1082">
        <f t="shared" si="1017"/>
        <v>0</v>
      </c>
      <c r="E179" s="1905"/>
      <c r="F179" s="1780"/>
      <c r="G179" s="1905"/>
      <c r="H179" s="1780"/>
      <c r="I179" s="1905"/>
      <c r="J179" s="1780"/>
      <c r="K179" s="1905"/>
      <c r="L179" s="1780"/>
      <c r="M179" s="1905"/>
      <c r="N179" s="1780"/>
      <c r="O179" s="1905"/>
      <c r="P179" s="1780"/>
      <c r="Q179" s="1905"/>
      <c r="R179" s="1780"/>
      <c r="S179" s="1905"/>
      <c r="T179" s="1780"/>
      <c r="U179" s="1905"/>
      <c r="V179" s="1780"/>
      <c r="W179" s="1905"/>
      <c r="X179" s="1780"/>
      <c r="Y179" s="1905"/>
      <c r="Z179" s="1780"/>
      <c r="AA179" s="1905"/>
      <c r="AB179" s="1780"/>
      <c r="AC179" s="1905"/>
      <c r="AD179" s="1907"/>
      <c r="AE179" s="1905"/>
      <c r="AF179" s="1907"/>
      <c r="AG179" s="1905"/>
      <c r="AH179" s="1906"/>
      <c r="AI179" s="1905"/>
      <c r="AJ179" s="1780"/>
      <c r="AK179" s="1779"/>
      <c r="AL179" s="190"/>
      <c r="AM179" s="1905"/>
      <c r="AN179" s="291"/>
      <c r="AO179" s="1779"/>
      <c r="AP179" s="190"/>
      <c r="AQ179" s="2007"/>
      <c r="AR179" s="291"/>
      <c r="AS179" s="1779"/>
      <c r="AT179" s="291"/>
      <c r="AU179" s="1779"/>
      <c r="AV179" s="190"/>
      <c r="AW179" s="1779"/>
      <c r="AX179" s="190"/>
      <c r="AY179" s="1754" t="str">
        <f t="shared" si="997"/>
        <v/>
      </c>
      <c r="CA179" s="2663" t="str">
        <f t="shared" si="940"/>
        <v/>
      </c>
      <c r="CB179" s="1755" t="str">
        <f t="shared" si="970"/>
        <v/>
      </c>
      <c r="CC179" s="1755" t="str">
        <f t="shared" si="941"/>
        <v/>
      </c>
      <c r="CD179" s="63"/>
      <c r="CE179" s="63"/>
      <c r="CF179" s="63"/>
      <c r="CG179" s="63"/>
      <c r="CH179" s="63"/>
      <c r="CI179" s="1755" t="str">
        <f t="shared" si="942"/>
        <v/>
      </c>
      <c r="CJ179" s="64"/>
      <c r="CK179" s="1755" t="str">
        <f t="shared" si="943"/>
        <v/>
      </c>
      <c r="CL179" s="1755" t="str">
        <f t="shared" si="944"/>
        <v/>
      </c>
      <c r="CM179" s="1755" t="str">
        <f t="shared" si="945"/>
        <v/>
      </c>
      <c r="CN179" s="1755" t="str">
        <f t="shared" si="946"/>
        <v/>
      </c>
      <c r="CO179" s="1755" t="str">
        <f t="shared" si="947"/>
        <v/>
      </c>
      <c r="CP179" s="1755" t="str">
        <f t="shared" si="948"/>
        <v/>
      </c>
      <c r="CQ179" s="1755" t="str">
        <f t="shared" si="949"/>
        <v/>
      </c>
      <c r="CR179" s="63"/>
      <c r="CS179" s="63"/>
      <c r="CT179" s="2228" t="str">
        <f t="shared" si="998"/>
        <v/>
      </c>
      <c r="CU179" s="2228" t="str">
        <f t="shared" si="999"/>
        <v/>
      </c>
      <c r="DF179" s="2665">
        <f t="shared" si="952"/>
        <v>0</v>
      </c>
      <c r="DG179" s="2658">
        <f t="shared" si="971"/>
        <v>0</v>
      </c>
      <c r="DH179" s="2658">
        <f t="shared" si="953"/>
        <v>0</v>
      </c>
      <c r="DI179" s="63"/>
      <c r="DJ179" s="63"/>
      <c r="DK179" s="63"/>
      <c r="DL179" s="63"/>
      <c r="DM179" s="63"/>
      <c r="DN179" s="2658">
        <f t="shared" si="954"/>
        <v>0</v>
      </c>
      <c r="DO179" s="64"/>
      <c r="DP179" s="2658">
        <f t="shared" ref="DP179:DQ179" si="1018">IF((AM179+AK179)&lt;&gt;C179,1,0)</f>
        <v>0</v>
      </c>
      <c r="DQ179" s="2658">
        <f t="shared" si="1018"/>
        <v>0</v>
      </c>
      <c r="DR179" s="2658">
        <f t="shared" si="956"/>
        <v>0</v>
      </c>
      <c r="DS179" s="2658">
        <f t="shared" si="957"/>
        <v>0</v>
      </c>
      <c r="DT179" s="2658">
        <f t="shared" si="958"/>
        <v>0</v>
      </c>
      <c r="DU179" s="2658">
        <f t="shared" si="959"/>
        <v>0</v>
      </c>
      <c r="DV179" s="2658">
        <f t="shared" si="960"/>
        <v>0</v>
      </c>
      <c r="DW179" s="63"/>
      <c r="DX179" s="63"/>
      <c r="DY179" s="2420">
        <f t="shared" ref="DY179:DZ179" si="1019">IF(AND((M179+O179)&gt;0,AW179=""),1,IF(AW179&gt;(M179+O179),1,0))</f>
        <v>0</v>
      </c>
      <c r="DZ179" s="2420">
        <f t="shared" si="1019"/>
        <v>0</v>
      </c>
    </row>
    <row r="180" spans="1:130" ht="14.25" customHeight="1" x14ac:dyDescent="0.25">
      <c r="A180" s="3424" t="s">
        <v>1974</v>
      </c>
      <c r="B180" s="3157"/>
      <c r="C180" s="354">
        <f t="shared" ref="C180:D180" si="1020">+E180+G180+I180+K180+M180+O180+Q180+S180+U180+W180+Y180+AA180+AC180+AE180+AG180+AI180</f>
        <v>0</v>
      </c>
      <c r="D180" s="1082">
        <f t="shared" si="1020"/>
        <v>0</v>
      </c>
      <c r="E180" s="1905"/>
      <c r="F180" s="1780"/>
      <c r="G180" s="1905"/>
      <c r="H180" s="1780"/>
      <c r="I180" s="1905"/>
      <c r="J180" s="1780"/>
      <c r="K180" s="1905"/>
      <c r="L180" s="1780"/>
      <c r="M180" s="1905"/>
      <c r="N180" s="1780"/>
      <c r="O180" s="1905"/>
      <c r="P180" s="1780"/>
      <c r="Q180" s="1905"/>
      <c r="R180" s="1780"/>
      <c r="S180" s="1905"/>
      <c r="T180" s="1780"/>
      <c r="U180" s="1905"/>
      <c r="V180" s="1780"/>
      <c r="W180" s="1905"/>
      <c r="X180" s="1780"/>
      <c r="Y180" s="1905"/>
      <c r="Z180" s="1780"/>
      <c r="AA180" s="1905"/>
      <c r="AB180" s="1780"/>
      <c r="AC180" s="1905"/>
      <c r="AD180" s="1907"/>
      <c r="AE180" s="1905"/>
      <c r="AF180" s="1907"/>
      <c r="AG180" s="1905"/>
      <c r="AH180" s="1906"/>
      <c r="AI180" s="1905"/>
      <c r="AJ180" s="1780"/>
      <c r="AK180" s="1779"/>
      <c r="AL180" s="190"/>
      <c r="AM180" s="1905"/>
      <c r="AN180" s="291"/>
      <c r="AO180" s="1779"/>
      <c r="AP180" s="190"/>
      <c r="AQ180" s="2007"/>
      <c r="AR180" s="291"/>
      <c r="AS180" s="1779"/>
      <c r="AT180" s="291"/>
      <c r="AU180" s="1779"/>
      <c r="AV180" s="190"/>
      <c r="AW180" s="1779"/>
      <c r="AX180" s="190"/>
      <c r="AY180" s="1754" t="str">
        <f t="shared" si="997"/>
        <v/>
      </c>
      <c r="CA180" s="2663" t="str">
        <f t="shared" si="940"/>
        <v/>
      </c>
      <c r="CB180" s="1755" t="str">
        <f t="shared" si="970"/>
        <v/>
      </c>
      <c r="CC180" s="1755" t="str">
        <f t="shared" si="941"/>
        <v/>
      </c>
      <c r="CD180" s="63"/>
      <c r="CE180" s="63"/>
      <c r="CF180" s="63"/>
      <c r="CG180" s="63"/>
      <c r="CH180" s="63"/>
      <c r="CI180" s="1755" t="str">
        <f t="shared" si="942"/>
        <v/>
      </c>
      <c r="CJ180" s="64"/>
      <c r="CK180" s="1755" t="str">
        <f t="shared" si="943"/>
        <v/>
      </c>
      <c r="CL180" s="1755" t="str">
        <f t="shared" si="944"/>
        <v/>
      </c>
      <c r="CM180" s="1755" t="str">
        <f t="shared" si="945"/>
        <v/>
      </c>
      <c r="CN180" s="1755" t="str">
        <f t="shared" si="946"/>
        <v/>
      </c>
      <c r="CO180" s="1755" t="str">
        <f t="shared" si="947"/>
        <v/>
      </c>
      <c r="CP180" s="1755" t="str">
        <f t="shared" si="948"/>
        <v/>
      </c>
      <c r="CQ180" s="1755" t="str">
        <f t="shared" si="949"/>
        <v/>
      </c>
      <c r="CR180" s="63"/>
      <c r="CS180" s="63"/>
      <c r="CT180" s="2228" t="str">
        <f t="shared" si="998"/>
        <v/>
      </c>
      <c r="CU180" s="2228" t="str">
        <f t="shared" si="999"/>
        <v/>
      </c>
      <c r="DF180" s="2665">
        <f t="shared" si="952"/>
        <v>0</v>
      </c>
      <c r="DG180" s="2658">
        <f t="shared" si="971"/>
        <v>0</v>
      </c>
      <c r="DH180" s="2658">
        <f t="shared" si="953"/>
        <v>0</v>
      </c>
      <c r="DI180" s="63"/>
      <c r="DJ180" s="63"/>
      <c r="DK180" s="63"/>
      <c r="DL180" s="63"/>
      <c r="DM180" s="63"/>
      <c r="DN180" s="2658">
        <f t="shared" si="954"/>
        <v>0</v>
      </c>
      <c r="DO180" s="64"/>
      <c r="DP180" s="2658">
        <f t="shared" ref="DP180:DQ180" si="1021">IF((AM180+AK180)&lt;&gt;C180,1,0)</f>
        <v>0</v>
      </c>
      <c r="DQ180" s="2658">
        <f t="shared" si="1021"/>
        <v>0</v>
      </c>
      <c r="DR180" s="2658">
        <f t="shared" si="956"/>
        <v>0</v>
      </c>
      <c r="DS180" s="2658">
        <f t="shared" si="957"/>
        <v>0</v>
      </c>
      <c r="DT180" s="2658">
        <f t="shared" si="958"/>
        <v>0</v>
      </c>
      <c r="DU180" s="2658">
        <f t="shared" si="959"/>
        <v>0</v>
      </c>
      <c r="DV180" s="2658">
        <f t="shared" si="960"/>
        <v>0</v>
      </c>
      <c r="DW180" s="63"/>
      <c r="DX180" s="63"/>
      <c r="DY180" s="2420">
        <f t="shared" ref="DY180:DZ180" si="1022">IF(AND((M180+O180)&gt;0,AW180=""),1,IF(AW180&gt;(M180+O180),1,0))</f>
        <v>0</v>
      </c>
      <c r="DZ180" s="2420">
        <f t="shared" si="1022"/>
        <v>0</v>
      </c>
    </row>
    <row r="181" spans="1:130" ht="14.25" customHeight="1" x14ac:dyDescent="0.25">
      <c r="A181" s="3424" t="s">
        <v>1975</v>
      </c>
      <c r="B181" s="3157"/>
      <c r="C181" s="354">
        <f t="shared" ref="C181:D181" si="1023">+E181+G181+I181+K181+M181+O181+Q181+S181+U181+W181+Y181+AA181+AC181+AE181+AG181+AI181</f>
        <v>0</v>
      </c>
      <c r="D181" s="1082">
        <f t="shared" si="1023"/>
        <v>0</v>
      </c>
      <c r="E181" s="1905"/>
      <c r="F181" s="1780"/>
      <c r="G181" s="1905"/>
      <c r="H181" s="1780"/>
      <c r="I181" s="1905"/>
      <c r="J181" s="1780"/>
      <c r="K181" s="1905"/>
      <c r="L181" s="1780"/>
      <c r="M181" s="1905"/>
      <c r="N181" s="1780"/>
      <c r="O181" s="1905"/>
      <c r="P181" s="1780"/>
      <c r="Q181" s="1905"/>
      <c r="R181" s="1780"/>
      <c r="S181" s="1905"/>
      <c r="T181" s="1780"/>
      <c r="U181" s="1905"/>
      <c r="V181" s="1780"/>
      <c r="W181" s="1905"/>
      <c r="X181" s="1780"/>
      <c r="Y181" s="1905"/>
      <c r="Z181" s="1780"/>
      <c r="AA181" s="1905"/>
      <c r="AB181" s="1780"/>
      <c r="AC181" s="1905"/>
      <c r="AD181" s="1907"/>
      <c r="AE181" s="1905"/>
      <c r="AF181" s="1907"/>
      <c r="AG181" s="1905"/>
      <c r="AH181" s="1906"/>
      <c r="AI181" s="1905"/>
      <c r="AJ181" s="1780"/>
      <c r="AK181" s="1779"/>
      <c r="AL181" s="190"/>
      <c r="AM181" s="1905"/>
      <c r="AN181" s="291"/>
      <c r="AO181" s="1779"/>
      <c r="AP181" s="190"/>
      <c r="AQ181" s="2007"/>
      <c r="AR181" s="291"/>
      <c r="AS181" s="1779"/>
      <c r="AT181" s="291"/>
      <c r="AU181" s="1779"/>
      <c r="AV181" s="190"/>
      <c r="AW181" s="1779"/>
      <c r="AX181" s="190"/>
      <c r="AY181" s="1754" t="str">
        <f t="shared" si="997"/>
        <v/>
      </c>
      <c r="CA181" s="2663" t="str">
        <f t="shared" si="940"/>
        <v/>
      </c>
      <c r="CB181" s="1755" t="str">
        <f t="shared" si="970"/>
        <v/>
      </c>
      <c r="CC181" s="1755" t="str">
        <f t="shared" si="941"/>
        <v/>
      </c>
      <c r="CD181" s="63"/>
      <c r="CE181" s="63"/>
      <c r="CF181" s="63"/>
      <c r="CG181" s="63"/>
      <c r="CH181" s="63"/>
      <c r="CI181" s="1755" t="str">
        <f t="shared" si="942"/>
        <v/>
      </c>
      <c r="CJ181" s="64"/>
      <c r="CK181" s="1755" t="str">
        <f t="shared" si="943"/>
        <v/>
      </c>
      <c r="CL181" s="1755" t="str">
        <f t="shared" si="944"/>
        <v/>
      </c>
      <c r="CM181" s="1755" t="str">
        <f t="shared" si="945"/>
        <v/>
      </c>
      <c r="CN181" s="1755" t="str">
        <f t="shared" si="946"/>
        <v/>
      </c>
      <c r="CO181" s="1755" t="str">
        <f t="shared" si="947"/>
        <v/>
      </c>
      <c r="CP181" s="1755" t="str">
        <f t="shared" si="948"/>
        <v/>
      </c>
      <c r="CQ181" s="1755" t="str">
        <f t="shared" si="949"/>
        <v/>
      </c>
      <c r="CR181" s="63"/>
      <c r="CS181" s="63"/>
      <c r="CT181" s="2228" t="str">
        <f t="shared" si="998"/>
        <v/>
      </c>
      <c r="CU181" s="2228" t="str">
        <f t="shared" si="999"/>
        <v/>
      </c>
      <c r="DF181" s="2665">
        <f t="shared" si="952"/>
        <v>0</v>
      </c>
      <c r="DG181" s="2658">
        <f t="shared" si="971"/>
        <v>0</v>
      </c>
      <c r="DH181" s="2658">
        <f t="shared" si="953"/>
        <v>0</v>
      </c>
      <c r="DI181" s="63"/>
      <c r="DJ181" s="63"/>
      <c r="DK181" s="63"/>
      <c r="DL181" s="63"/>
      <c r="DM181" s="63"/>
      <c r="DN181" s="2658">
        <f t="shared" si="954"/>
        <v>0</v>
      </c>
      <c r="DO181" s="64"/>
      <c r="DP181" s="2658">
        <f t="shared" ref="DP181:DQ181" si="1024">IF((AM181+AK181)&lt;&gt;C181,1,0)</f>
        <v>0</v>
      </c>
      <c r="DQ181" s="2658">
        <f t="shared" si="1024"/>
        <v>0</v>
      </c>
      <c r="DR181" s="2658">
        <f t="shared" si="956"/>
        <v>0</v>
      </c>
      <c r="DS181" s="2658">
        <f t="shared" si="957"/>
        <v>0</v>
      </c>
      <c r="DT181" s="2658">
        <f t="shared" si="958"/>
        <v>0</v>
      </c>
      <c r="DU181" s="2658">
        <f t="shared" si="959"/>
        <v>0</v>
      </c>
      <c r="DV181" s="2658">
        <f t="shared" si="960"/>
        <v>0</v>
      </c>
      <c r="DW181" s="63"/>
      <c r="DX181" s="63"/>
      <c r="DY181" s="2420">
        <f t="shared" ref="DY181:DZ181" si="1025">IF(AND((M181+O181)&gt;0,AW181=""),1,IF(AW181&gt;(M181+O181),1,0))</f>
        <v>0</v>
      </c>
      <c r="DZ181" s="2420">
        <f t="shared" si="1025"/>
        <v>0</v>
      </c>
    </row>
    <row r="182" spans="1:130" ht="14.25" customHeight="1" x14ac:dyDescent="0.25">
      <c r="A182" s="3424" t="s">
        <v>1976</v>
      </c>
      <c r="B182" s="3157"/>
      <c r="C182" s="354">
        <f t="shared" ref="C182:D182" si="1026">+E182+G182+I182+K182+M182+O182+Q182+S182+U182+W182+Y182+AA182+AC182+AE182+AG182+AI182</f>
        <v>0</v>
      </c>
      <c r="D182" s="1082">
        <f t="shared" si="1026"/>
        <v>0</v>
      </c>
      <c r="E182" s="1905"/>
      <c r="F182" s="1780"/>
      <c r="G182" s="1905"/>
      <c r="H182" s="1780"/>
      <c r="I182" s="1905"/>
      <c r="J182" s="1780"/>
      <c r="K182" s="1905"/>
      <c r="L182" s="1780"/>
      <c r="M182" s="1905"/>
      <c r="N182" s="1780"/>
      <c r="O182" s="1905"/>
      <c r="P182" s="1780"/>
      <c r="Q182" s="1905"/>
      <c r="R182" s="1780"/>
      <c r="S182" s="1905"/>
      <c r="T182" s="1780"/>
      <c r="U182" s="1905"/>
      <c r="V182" s="1780"/>
      <c r="W182" s="1905"/>
      <c r="X182" s="1780"/>
      <c r="Y182" s="1905"/>
      <c r="Z182" s="1780"/>
      <c r="AA182" s="1905"/>
      <c r="AB182" s="1780"/>
      <c r="AC182" s="1905"/>
      <c r="AD182" s="1907"/>
      <c r="AE182" s="1905"/>
      <c r="AF182" s="1907"/>
      <c r="AG182" s="1905"/>
      <c r="AH182" s="1906"/>
      <c r="AI182" s="1905"/>
      <c r="AJ182" s="1780"/>
      <c r="AK182" s="1779"/>
      <c r="AL182" s="190"/>
      <c r="AM182" s="1905"/>
      <c r="AN182" s="291"/>
      <c r="AO182" s="1779"/>
      <c r="AP182" s="190"/>
      <c r="AQ182" s="2007"/>
      <c r="AR182" s="291"/>
      <c r="AS182" s="1779"/>
      <c r="AT182" s="291"/>
      <c r="AU182" s="1779"/>
      <c r="AV182" s="190"/>
      <c r="AW182" s="1779"/>
      <c r="AX182" s="190"/>
      <c r="AY182" s="1754" t="str">
        <f t="shared" si="997"/>
        <v/>
      </c>
      <c r="CA182" s="2663" t="str">
        <f t="shared" si="940"/>
        <v/>
      </c>
      <c r="CB182" s="1755" t="str">
        <f t="shared" si="970"/>
        <v/>
      </c>
      <c r="CC182" s="1755" t="str">
        <f t="shared" si="941"/>
        <v/>
      </c>
      <c r="CD182" s="63"/>
      <c r="CE182" s="63"/>
      <c r="CF182" s="63"/>
      <c r="CG182" s="63"/>
      <c r="CH182" s="63"/>
      <c r="CI182" s="1755" t="str">
        <f t="shared" si="942"/>
        <v/>
      </c>
      <c r="CJ182" s="64"/>
      <c r="CK182" s="1755" t="str">
        <f t="shared" si="943"/>
        <v/>
      </c>
      <c r="CL182" s="1755" t="str">
        <f t="shared" si="944"/>
        <v/>
      </c>
      <c r="CM182" s="1755" t="str">
        <f t="shared" si="945"/>
        <v/>
      </c>
      <c r="CN182" s="1755" t="str">
        <f t="shared" si="946"/>
        <v/>
      </c>
      <c r="CO182" s="1755" t="str">
        <f t="shared" si="947"/>
        <v/>
      </c>
      <c r="CP182" s="1755" t="str">
        <f t="shared" si="948"/>
        <v/>
      </c>
      <c r="CQ182" s="1755" t="str">
        <f t="shared" si="949"/>
        <v/>
      </c>
      <c r="CR182" s="63"/>
      <c r="CS182" s="63"/>
      <c r="CT182" s="2228" t="str">
        <f t="shared" si="998"/>
        <v/>
      </c>
      <c r="CU182" s="2228" t="str">
        <f t="shared" si="999"/>
        <v/>
      </c>
      <c r="DF182" s="2665">
        <f t="shared" si="952"/>
        <v>0</v>
      </c>
      <c r="DG182" s="2658">
        <f t="shared" si="971"/>
        <v>0</v>
      </c>
      <c r="DH182" s="2658">
        <f t="shared" si="953"/>
        <v>0</v>
      </c>
      <c r="DI182" s="63"/>
      <c r="DJ182" s="63"/>
      <c r="DK182" s="63"/>
      <c r="DL182" s="63"/>
      <c r="DM182" s="63"/>
      <c r="DN182" s="2658">
        <f t="shared" si="954"/>
        <v>0</v>
      </c>
      <c r="DO182" s="64"/>
      <c r="DP182" s="2658">
        <f t="shared" ref="DP182:DQ182" si="1027">IF((AM182+AK182)&lt;&gt;C182,1,0)</f>
        <v>0</v>
      </c>
      <c r="DQ182" s="2658">
        <f t="shared" si="1027"/>
        <v>0</v>
      </c>
      <c r="DR182" s="2658">
        <f t="shared" si="956"/>
        <v>0</v>
      </c>
      <c r="DS182" s="2658">
        <f t="shared" si="957"/>
        <v>0</v>
      </c>
      <c r="DT182" s="2658">
        <f t="shared" si="958"/>
        <v>0</v>
      </c>
      <c r="DU182" s="2658">
        <f t="shared" si="959"/>
        <v>0</v>
      </c>
      <c r="DV182" s="2658">
        <f t="shared" si="960"/>
        <v>0</v>
      </c>
      <c r="DW182" s="63"/>
      <c r="DX182" s="63"/>
      <c r="DY182" s="2420">
        <f t="shared" ref="DY182:DZ182" si="1028">IF(AND((M182+O182)&gt;0,AW182=""),1,IF(AW182&gt;(M182+O182),1,0))</f>
        <v>0</v>
      </c>
      <c r="DZ182" s="2420">
        <f t="shared" si="1028"/>
        <v>0</v>
      </c>
    </row>
    <row r="183" spans="1:130" ht="14.25" customHeight="1" x14ac:dyDescent="0.25">
      <c r="A183" s="3428" t="s">
        <v>1977</v>
      </c>
      <c r="B183" s="3205"/>
      <c r="C183" s="400">
        <f t="shared" ref="C183:D183" si="1029">+E183+G183+I183+K183+M183+O183+Q183+S183+U183+W183+Y183+AA183+AC183+AE183+AG183+AI183</f>
        <v>0</v>
      </c>
      <c r="D183" s="743">
        <f t="shared" si="1029"/>
        <v>0</v>
      </c>
      <c r="E183" s="41"/>
      <c r="F183" s="37"/>
      <c r="G183" s="41"/>
      <c r="H183" s="37"/>
      <c r="I183" s="41"/>
      <c r="J183" s="37"/>
      <c r="K183" s="41"/>
      <c r="L183" s="37"/>
      <c r="M183" s="41"/>
      <c r="N183" s="92"/>
      <c r="O183" s="41"/>
      <c r="P183" s="37"/>
      <c r="Q183" s="41"/>
      <c r="R183" s="37"/>
      <c r="S183" s="41"/>
      <c r="T183" s="37"/>
      <c r="U183" s="41"/>
      <c r="V183" s="37"/>
      <c r="W183" s="41"/>
      <c r="X183" s="37"/>
      <c r="Y183" s="41"/>
      <c r="Z183" s="37"/>
      <c r="AA183" s="41"/>
      <c r="AB183" s="37"/>
      <c r="AC183" s="41"/>
      <c r="AD183" s="1899"/>
      <c r="AE183" s="41"/>
      <c r="AF183" s="1899"/>
      <c r="AG183" s="41"/>
      <c r="AH183" s="92"/>
      <c r="AI183" s="41"/>
      <c r="AJ183" s="37"/>
      <c r="AK183" s="40"/>
      <c r="AL183" s="1764"/>
      <c r="AM183" s="41"/>
      <c r="AN183" s="1763"/>
      <c r="AO183" s="40"/>
      <c r="AP183" s="1764"/>
      <c r="AQ183" s="1762"/>
      <c r="AR183" s="1763"/>
      <c r="AS183" s="40"/>
      <c r="AT183" s="1763"/>
      <c r="AU183" s="40"/>
      <c r="AV183" s="1764"/>
      <c r="AW183" s="40"/>
      <c r="AX183" s="1764"/>
      <c r="AY183" s="1754" t="str">
        <f t="shared" si="997"/>
        <v/>
      </c>
      <c r="CA183" s="2663" t="str">
        <f t="shared" si="940"/>
        <v/>
      </c>
      <c r="CB183" s="1755" t="str">
        <f t="shared" si="970"/>
        <v/>
      </c>
      <c r="CC183" s="1755" t="str">
        <f t="shared" si="941"/>
        <v/>
      </c>
      <c r="CD183" s="63"/>
      <c r="CE183" s="63"/>
      <c r="CF183" s="63"/>
      <c r="CG183" s="63"/>
      <c r="CH183" s="63"/>
      <c r="CI183" s="1755" t="str">
        <f t="shared" si="942"/>
        <v/>
      </c>
      <c r="CJ183" s="64"/>
      <c r="CK183" s="1755" t="str">
        <f t="shared" si="943"/>
        <v/>
      </c>
      <c r="CL183" s="1755" t="str">
        <f t="shared" si="944"/>
        <v/>
      </c>
      <c r="CM183" s="1755" t="str">
        <f t="shared" si="945"/>
        <v/>
      </c>
      <c r="CN183" s="1755" t="str">
        <f t="shared" si="946"/>
        <v/>
      </c>
      <c r="CO183" s="1755" t="str">
        <f t="shared" si="947"/>
        <v/>
      </c>
      <c r="CP183" s="1755" t="str">
        <f t="shared" si="948"/>
        <v/>
      </c>
      <c r="CQ183" s="1755" t="str">
        <f t="shared" si="949"/>
        <v/>
      </c>
      <c r="CR183" s="63"/>
      <c r="CS183" s="63"/>
      <c r="CT183" s="2228" t="str">
        <f t="shared" si="998"/>
        <v/>
      </c>
      <c r="CU183" s="2228" t="str">
        <f t="shared" si="999"/>
        <v/>
      </c>
      <c r="DF183" s="2665">
        <f t="shared" si="952"/>
        <v>0</v>
      </c>
      <c r="DG183" s="2658">
        <f t="shared" si="971"/>
        <v>0</v>
      </c>
      <c r="DH183" s="2658">
        <f t="shared" si="953"/>
        <v>0</v>
      </c>
      <c r="DI183" s="63"/>
      <c r="DJ183" s="63"/>
      <c r="DK183" s="63"/>
      <c r="DL183" s="63"/>
      <c r="DM183" s="63"/>
      <c r="DN183" s="2658">
        <f t="shared" si="954"/>
        <v>0</v>
      </c>
      <c r="DO183" s="64"/>
      <c r="DP183" s="2658">
        <f t="shared" ref="DP183:DQ183" si="1030">IF((AM183+AK183)&lt;&gt;C183,1,0)</f>
        <v>0</v>
      </c>
      <c r="DQ183" s="2658">
        <f t="shared" si="1030"/>
        <v>0</v>
      </c>
      <c r="DR183" s="2658">
        <f t="shared" si="956"/>
        <v>0</v>
      </c>
      <c r="DS183" s="2658">
        <f t="shared" si="957"/>
        <v>0</v>
      </c>
      <c r="DT183" s="2658">
        <f t="shared" si="958"/>
        <v>0</v>
      </c>
      <c r="DU183" s="2658">
        <f t="shared" si="959"/>
        <v>0</v>
      </c>
      <c r="DV183" s="2658">
        <f t="shared" si="960"/>
        <v>0</v>
      </c>
      <c r="DW183" s="63"/>
      <c r="DX183" s="63"/>
      <c r="DY183" s="2420">
        <f t="shared" ref="DY183:DZ183" si="1031">IF(AND((M183+O183)&gt;0,AW183=""),1,IF(AW183&gt;(M183+O183),1,0))</f>
        <v>0</v>
      </c>
      <c r="DZ183" s="2420">
        <f t="shared" si="1031"/>
        <v>0</v>
      </c>
    </row>
    <row r="184" spans="1:130" ht="18" customHeight="1" x14ac:dyDescent="0.25">
      <c r="A184" s="3423" t="s">
        <v>1978</v>
      </c>
      <c r="B184" s="3124"/>
      <c r="C184" s="3124"/>
      <c r="D184" s="3124"/>
      <c r="E184" s="3124"/>
      <c r="F184" s="3124"/>
      <c r="G184" s="3124"/>
      <c r="H184" s="3124"/>
      <c r="I184" s="1083"/>
      <c r="J184" s="1083"/>
      <c r="K184" s="1083"/>
      <c r="L184" s="1083"/>
      <c r="M184" s="1083"/>
      <c r="N184" s="1083"/>
      <c r="O184" s="1083"/>
      <c r="P184" s="1083"/>
      <c r="Q184" s="1083"/>
      <c r="R184" s="1083"/>
      <c r="S184" s="1083"/>
      <c r="T184" s="1083"/>
      <c r="U184" s="1083"/>
      <c r="V184" s="1083"/>
      <c r="W184" s="1083"/>
      <c r="X184" s="1083"/>
      <c r="Y184" s="1083"/>
      <c r="Z184" s="1083"/>
      <c r="AA184" s="1083"/>
      <c r="AB184" s="1083"/>
      <c r="AC184" s="1083"/>
      <c r="AD184" s="1083"/>
      <c r="AE184" s="1083"/>
      <c r="AF184" s="1083"/>
      <c r="AG184" s="1083"/>
      <c r="AH184" s="1083"/>
      <c r="AI184" s="1083"/>
      <c r="AJ184" s="1083"/>
      <c r="AK184" s="1084"/>
      <c r="AL184" s="1084"/>
      <c r="AM184" s="1084"/>
      <c r="AN184" s="1084"/>
      <c r="AO184" s="1084"/>
      <c r="AP184" s="1084"/>
      <c r="AQ184" s="1084"/>
      <c r="AR184" s="1084"/>
      <c r="AS184" s="1084"/>
      <c r="AT184" s="1084"/>
      <c r="AU184" s="1084"/>
      <c r="AV184" s="1084"/>
      <c r="AW184" s="1084"/>
      <c r="AX184" s="1084"/>
    </row>
    <row r="185" spans="1:130" ht="14.25" customHeight="1" x14ac:dyDescent="0.25">
      <c r="A185" s="3148" t="s">
        <v>1944</v>
      </c>
      <c r="B185" s="3149"/>
      <c r="C185" s="3240" t="s">
        <v>82</v>
      </c>
      <c r="D185" s="3149"/>
      <c r="E185" s="3159" t="s">
        <v>34</v>
      </c>
      <c r="F185" s="3124"/>
      <c r="G185" s="3124"/>
      <c r="H185" s="3124"/>
      <c r="I185" s="3124"/>
      <c r="J185" s="3124"/>
      <c r="K185" s="3124"/>
      <c r="L185" s="3124"/>
      <c r="M185" s="3124"/>
      <c r="N185" s="3124"/>
      <c r="O185" s="3124"/>
      <c r="P185" s="3124"/>
      <c r="Q185" s="3124"/>
      <c r="R185" s="3124"/>
      <c r="S185" s="3124"/>
      <c r="T185" s="3124"/>
      <c r="U185" s="3124"/>
      <c r="V185" s="3124"/>
      <c r="W185" s="3124"/>
      <c r="X185" s="3124"/>
      <c r="Y185" s="3124"/>
      <c r="Z185" s="3124"/>
      <c r="AA185" s="3124"/>
      <c r="AB185" s="3124"/>
      <c r="AC185" s="3124"/>
      <c r="AD185" s="3124"/>
      <c r="AE185" s="3124"/>
      <c r="AF185" s="3124"/>
      <c r="AG185" s="3124"/>
      <c r="AH185" s="3124"/>
      <c r="AI185" s="3124"/>
      <c r="AJ185" s="3135"/>
      <c r="AK185" s="3232" t="s">
        <v>1958</v>
      </c>
      <c r="AL185" s="3124"/>
      <c r="AM185" s="3124"/>
      <c r="AN185" s="3135"/>
      <c r="AO185" s="3432" t="s">
        <v>468</v>
      </c>
      <c r="AP185" s="3124"/>
      <c r="AQ185" s="3124"/>
      <c r="AR185" s="3135"/>
      <c r="AS185" s="3422" t="s">
        <v>331</v>
      </c>
      <c r="AT185" s="3265"/>
      <c r="AU185" s="3422" t="s">
        <v>42</v>
      </c>
      <c r="AV185" s="3265"/>
      <c r="AW185" s="3195" t="s">
        <v>1959</v>
      </c>
      <c r="AX185" s="3149"/>
    </row>
    <row r="186" spans="1:130" ht="14.25" customHeight="1" x14ac:dyDescent="0.25">
      <c r="A186" s="3179"/>
      <c r="B186" s="3180"/>
      <c r="C186" s="3142"/>
      <c r="D186" s="3140"/>
      <c r="E186" s="3143" t="s">
        <v>1960</v>
      </c>
      <c r="F186" s="3124"/>
      <c r="G186" s="3143" t="s">
        <v>1915</v>
      </c>
      <c r="H186" s="3124"/>
      <c r="I186" s="3143" t="s">
        <v>954</v>
      </c>
      <c r="J186" s="3124"/>
      <c r="K186" s="3159" t="s">
        <v>335</v>
      </c>
      <c r="L186" s="3122"/>
      <c r="M186" s="3159" t="s">
        <v>99</v>
      </c>
      <c r="N186" s="3122"/>
      <c r="O186" s="3159" t="s">
        <v>49</v>
      </c>
      <c r="P186" s="3122"/>
      <c r="Q186" s="3159" t="s">
        <v>50</v>
      </c>
      <c r="R186" s="3122"/>
      <c r="S186" s="3159" t="s">
        <v>51</v>
      </c>
      <c r="T186" s="3122"/>
      <c r="U186" s="3159" t="s">
        <v>52</v>
      </c>
      <c r="V186" s="3122"/>
      <c r="W186" s="3159" t="s">
        <v>53</v>
      </c>
      <c r="X186" s="3122"/>
      <c r="Y186" s="3159" t="s">
        <v>54</v>
      </c>
      <c r="Z186" s="3122"/>
      <c r="AA186" s="3159" t="s">
        <v>55</v>
      </c>
      <c r="AB186" s="3122"/>
      <c r="AC186" s="3159" t="s">
        <v>56</v>
      </c>
      <c r="AD186" s="3122"/>
      <c r="AE186" s="3159" t="s">
        <v>57</v>
      </c>
      <c r="AF186" s="3122"/>
      <c r="AG186" s="3159" t="s">
        <v>58</v>
      </c>
      <c r="AH186" s="3122"/>
      <c r="AI186" s="3159" t="s">
        <v>1961</v>
      </c>
      <c r="AJ186" s="3135"/>
      <c r="AK186" s="3431" t="s">
        <v>63</v>
      </c>
      <c r="AL186" s="3122"/>
      <c r="AM186" s="3211" t="s">
        <v>64</v>
      </c>
      <c r="AN186" s="3135"/>
      <c r="AO186" s="3431" t="s">
        <v>474</v>
      </c>
      <c r="AP186" s="3122"/>
      <c r="AQ186" s="3303" t="s">
        <v>473</v>
      </c>
      <c r="AR186" s="3135"/>
      <c r="AS186" s="3137"/>
      <c r="AT186" s="3198"/>
      <c r="AU186" s="3137"/>
      <c r="AV186" s="3198"/>
      <c r="AW186" s="3142"/>
      <c r="AX186" s="3140"/>
    </row>
    <row r="187" spans="1:130" ht="14.25" customHeight="1" x14ac:dyDescent="0.25">
      <c r="A187" s="3150"/>
      <c r="B187" s="3140"/>
      <c r="C187" s="27" t="s">
        <v>1916</v>
      </c>
      <c r="D187" s="23" t="s">
        <v>1962</v>
      </c>
      <c r="E187" s="27" t="s">
        <v>1916</v>
      </c>
      <c r="F187" s="23" t="s">
        <v>1962</v>
      </c>
      <c r="G187" s="27" t="s">
        <v>1916</v>
      </c>
      <c r="H187" s="23" t="s">
        <v>1962</v>
      </c>
      <c r="I187" s="27" t="s">
        <v>1916</v>
      </c>
      <c r="J187" s="23" t="s">
        <v>1962</v>
      </c>
      <c r="K187" s="27" t="s">
        <v>1916</v>
      </c>
      <c r="L187" s="23" t="s">
        <v>1962</v>
      </c>
      <c r="M187" s="27" t="s">
        <v>1916</v>
      </c>
      <c r="N187" s="23" t="s">
        <v>1962</v>
      </c>
      <c r="O187" s="27" t="s">
        <v>1916</v>
      </c>
      <c r="P187" s="23" t="s">
        <v>1962</v>
      </c>
      <c r="Q187" s="27" t="s">
        <v>1916</v>
      </c>
      <c r="R187" s="23" t="s">
        <v>1962</v>
      </c>
      <c r="S187" s="27" t="s">
        <v>1916</v>
      </c>
      <c r="T187" s="23" t="s">
        <v>1962</v>
      </c>
      <c r="U187" s="27" t="s">
        <v>1916</v>
      </c>
      <c r="V187" s="23" t="s">
        <v>1962</v>
      </c>
      <c r="W187" s="27" t="s">
        <v>1916</v>
      </c>
      <c r="X187" s="23" t="s">
        <v>1962</v>
      </c>
      <c r="Y187" s="27" t="s">
        <v>1916</v>
      </c>
      <c r="Z187" s="23" t="s">
        <v>1962</v>
      </c>
      <c r="AA187" s="27" t="s">
        <v>1916</v>
      </c>
      <c r="AB187" s="23" t="s">
        <v>1962</v>
      </c>
      <c r="AC187" s="27" t="s">
        <v>1916</v>
      </c>
      <c r="AD187" s="23" t="s">
        <v>1962</v>
      </c>
      <c r="AE187" s="27" t="s">
        <v>1916</v>
      </c>
      <c r="AF187" s="23" t="s">
        <v>1962</v>
      </c>
      <c r="AG187" s="27" t="s">
        <v>1916</v>
      </c>
      <c r="AH187" s="23" t="s">
        <v>1962</v>
      </c>
      <c r="AI187" s="27" t="s">
        <v>1916</v>
      </c>
      <c r="AJ187" s="25" t="s">
        <v>1962</v>
      </c>
      <c r="AK187" s="1800" t="s">
        <v>1916</v>
      </c>
      <c r="AL187" s="23" t="s">
        <v>1962</v>
      </c>
      <c r="AM187" s="27" t="s">
        <v>1916</v>
      </c>
      <c r="AN187" s="23" t="s">
        <v>1962</v>
      </c>
      <c r="AO187" s="113" t="s">
        <v>1916</v>
      </c>
      <c r="AP187" s="23" t="s">
        <v>1962</v>
      </c>
      <c r="AQ187" s="27" t="s">
        <v>1916</v>
      </c>
      <c r="AR187" s="23" t="s">
        <v>1962</v>
      </c>
      <c r="AS187" s="113" t="s">
        <v>1916</v>
      </c>
      <c r="AT187" s="23" t="s">
        <v>1962</v>
      </c>
      <c r="AU187" s="113" t="s">
        <v>1916</v>
      </c>
      <c r="AV187" s="75" t="s">
        <v>1962</v>
      </c>
      <c r="AW187" s="113" t="s">
        <v>1916</v>
      </c>
      <c r="AX187" s="75" t="s">
        <v>1962</v>
      </c>
    </row>
    <row r="188" spans="1:130" ht="14.25" customHeight="1" x14ac:dyDescent="0.25">
      <c r="A188" s="3425" t="s">
        <v>1963</v>
      </c>
      <c r="B188" s="3152"/>
      <c r="C188" s="376">
        <f t="shared" ref="C188:D188" si="1032">+M188+O188+Q188+S188+U188+W188+Y188+AA188+AC188+AE188</f>
        <v>0</v>
      </c>
      <c r="D188" s="741">
        <f t="shared" si="1032"/>
        <v>0</v>
      </c>
      <c r="E188" s="30"/>
      <c r="F188" s="31"/>
      <c r="G188" s="30"/>
      <c r="H188" s="31"/>
      <c r="I188" s="30"/>
      <c r="J188" s="31"/>
      <c r="K188" s="30"/>
      <c r="L188" s="31"/>
      <c r="M188" s="33"/>
      <c r="N188" s="34"/>
      <c r="O188" s="33"/>
      <c r="P188" s="34"/>
      <c r="Q188" s="33"/>
      <c r="R188" s="34"/>
      <c r="S188" s="33"/>
      <c r="T188" s="34"/>
      <c r="U188" s="33"/>
      <c r="V188" s="34"/>
      <c r="W188" s="33"/>
      <c r="X188" s="34"/>
      <c r="Y188" s="33"/>
      <c r="Z188" s="34"/>
      <c r="AA188" s="33"/>
      <c r="AB188" s="34"/>
      <c r="AC188" s="33"/>
      <c r="AD188" s="34"/>
      <c r="AE188" s="33"/>
      <c r="AF188" s="34"/>
      <c r="AG188" s="30"/>
      <c r="AH188" s="79"/>
      <c r="AI188" s="30"/>
      <c r="AJ188" s="32"/>
      <c r="AK188" s="2010"/>
      <c r="AL188" s="1947"/>
      <c r="AM188" s="1786"/>
      <c r="AN188" s="1768"/>
      <c r="AO188" s="88"/>
      <c r="AP188" s="1802"/>
      <c r="AQ188" s="1823"/>
      <c r="AR188" s="218"/>
      <c r="AS188" s="88"/>
      <c r="AT188" s="218"/>
      <c r="AU188" s="88"/>
      <c r="AV188" s="1802"/>
      <c r="AW188" s="88"/>
      <c r="AX188" s="1802"/>
      <c r="AY188" s="1754" t="str">
        <f>$CA188&amp;$CC188&amp;CD188&amp;CE188&amp;CF188&amp;CG188&amp;CH188&amp;CI188&amp;CJ188&amp;CK188&amp;CL188&amp;CM188&amp;CN188&amp;CO188&amp;CP188&amp;CQ188&amp;CR188&amp;CS188&amp;CT188&amp;CU188</f>
        <v/>
      </c>
      <c r="CA188" s="2663" t="str">
        <f t="shared" ref="CA188:CA210" si="1033">IF(D188&gt;C188," * El Total de Exámenes Confirmados Positivos por ISP NO DEBE SUPERAR los Exámenes Procesados. ","")</f>
        <v/>
      </c>
      <c r="CB188" s="2664"/>
      <c r="CC188" s="1755" t="str">
        <f t="shared" ref="CC188:CC210" si="1034">IF(AN188&gt;AM188," * El número de Exámenes por Sexo Mujeres Confirmados positivos por ISP NO PUEDE Superar al número de Procesados. ","")</f>
        <v/>
      </c>
      <c r="CD188" s="63"/>
      <c r="CE188" s="63"/>
      <c r="CF188" s="63"/>
      <c r="CG188" s="63"/>
      <c r="CH188" s="63"/>
      <c r="CI188" s="1755" t="str">
        <f t="shared" ref="CI188:CI210" si="1035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4"/>
      <c r="CK188" s="1755" t="str">
        <f t="shared" ref="CK188:CK210" si="1036">IF((AM188+AK188)&lt;&gt;C188," * El N° de exámenes Procesados por SEXO (Hombres + Mujeres)no puede ser distinto al Total de exámenes procesados","")</f>
        <v/>
      </c>
      <c r="CL188" s="1755" t="str">
        <f t="shared" ref="CL188:CL210" si="1037">IF((AN188+AL188)&lt;&gt;D188," * El N° de exámenes Confirmados positivos por ISP por Sexo (Hombres+Mujeres) no puede ser distinto al N° Total de exámenes Confirmados positivos por ISP ","")</f>
        <v/>
      </c>
      <c r="CM188" s="1755" t="str">
        <f t="shared" ref="CM188:CM210" si="1038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755" t="str">
        <f t="shared" ref="CN188:CN210" si="1039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755" t="str">
        <f t="shared" ref="CO188:CO210" si="1040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755" t="str">
        <f t="shared" ref="CP188:CP210" si="1041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755" t="str">
        <f t="shared" ref="CQ188:CQ210" si="1042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63"/>
      <c r="CS188" s="63"/>
      <c r="CT188" s="2228" t="str">
        <f t="shared" ref="CT188:CT196" si="1043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228" t="str">
        <f t="shared" ref="CU188:CU196" si="1044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2665">
        <f t="shared" ref="DF188:DF210" si="1045">IF(D188&gt;C188,1,0)</f>
        <v>0</v>
      </c>
      <c r="DG188" s="2664"/>
      <c r="DH188" s="2658">
        <f t="shared" ref="DH188:DH210" si="1046">IF(AN188&gt;AM188,1,0)</f>
        <v>0</v>
      </c>
      <c r="DI188" s="63"/>
      <c r="DJ188" s="63"/>
      <c r="DK188" s="63"/>
      <c r="DL188" s="63"/>
      <c r="DM188" s="63"/>
      <c r="DN188" s="2658">
        <f t="shared" ref="DN188:DN210" si="1047">IF(AND(C188&gt;0,AND(AO188="",AQ188="")),1,IF((AO188+AQ188)&gt;C188,1,0))</f>
        <v>0</v>
      </c>
      <c r="DO188" s="64"/>
      <c r="DP188" s="2658">
        <f t="shared" ref="DP188:DQ188" si="1048">IF((AM188+AK188)&lt;&gt;C188,1,0)</f>
        <v>0</v>
      </c>
      <c r="DQ188" s="2658">
        <f t="shared" si="1048"/>
        <v>0</v>
      </c>
      <c r="DR188" s="2658">
        <f t="shared" ref="DR188:DR210" si="1049">IF(AND(C188&gt;0,AS188=""),1,IF(AS188&gt;C188,1,0))</f>
        <v>0</v>
      </c>
      <c r="DS188" s="2658">
        <f t="shared" ref="DS188:DS210" si="1050">IF(AND(C188&gt;0,AU188=""),1,IF(AU188&gt;C188,1,0))</f>
        <v>0</v>
      </c>
      <c r="DT188" s="2658">
        <f t="shared" ref="DT188:DT210" si="1051">IF(AND(D188&gt;0,OR(AP188="",AR188="")),1,IF((AP188+AR188)&gt;D188,1,0))</f>
        <v>0</v>
      </c>
      <c r="DU188" s="2658">
        <f t="shared" ref="DU188:DU210" si="1052">IF(AND(D188&gt;0,AT188=""),1,IF(AT188&gt;D188,1,0))</f>
        <v>0</v>
      </c>
      <c r="DV188" s="2658">
        <f t="shared" ref="DV188:DV210" si="1053">IF(AND(D188&gt;0,AV188=""),1,IF(AV188&gt;D188,1,0))</f>
        <v>0</v>
      </c>
      <c r="DW188" s="63"/>
      <c r="DX188" s="63"/>
      <c r="DY188" s="2658">
        <f t="shared" ref="DY188:DZ188" si="1054">IF(AND((M188+O188)&gt;0,AW188=""),1,IF(AW188&gt;(M188+O188),1,0))</f>
        <v>0</v>
      </c>
      <c r="DZ188" s="2658">
        <f t="shared" si="1054"/>
        <v>0</v>
      </c>
    </row>
    <row r="189" spans="1:130" ht="14.25" customHeight="1" x14ac:dyDescent="0.25">
      <c r="A189" s="3424" t="s">
        <v>1964</v>
      </c>
      <c r="B189" s="3157"/>
      <c r="C189" s="354">
        <f t="shared" ref="C189:D189" si="1055">+M189+O189+Q189+S189+U189+W189+Y189+AA189+AC189+AE189</f>
        <v>0</v>
      </c>
      <c r="D189" s="744">
        <f t="shared" si="1055"/>
        <v>0</v>
      </c>
      <c r="E189" s="85"/>
      <c r="F189" s="69"/>
      <c r="G189" s="85"/>
      <c r="H189" s="69"/>
      <c r="I189" s="85"/>
      <c r="J189" s="69"/>
      <c r="K189" s="85"/>
      <c r="L189" s="69"/>
      <c r="M189" s="1786"/>
      <c r="N189" s="1746"/>
      <c r="O189" s="1786"/>
      <c r="P189" s="1746"/>
      <c r="Q189" s="1786"/>
      <c r="R189" s="1746"/>
      <c r="S189" s="1786"/>
      <c r="T189" s="1746"/>
      <c r="U189" s="1786"/>
      <c r="V189" s="1746"/>
      <c r="W189" s="1786"/>
      <c r="X189" s="1746"/>
      <c r="Y189" s="1786"/>
      <c r="Z189" s="1746"/>
      <c r="AA189" s="1786"/>
      <c r="AB189" s="1746"/>
      <c r="AC189" s="1786"/>
      <c r="AD189" s="1746"/>
      <c r="AE189" s="1786"/>
      <c r="AF189" s="1746"/>
      <c r="AG189" s="85"/>
      <c r="AH189" s="86"/>
      <c r="AI189" s="85"/>
      <c r="AJ189" s="104"/>
      <c r="AK189" s="2027"/>
      <c r="AL189" s="1949"/>
      <c r="AM189" s="66"/>
      <c r="AN189" s="218"/>
      <c r="AO189" s="88"/>
      <c r="AP189" s="1802"/>
      <c r="AQ189" s="1823"/>
      <c r="AR189" s="218"/>
      <c r="AS189" s="88"/>
      <c r="AT189" s="218"/>
      <c r="AU189" s="88"/>
      <c r="AV189" s="1802"/>
      <c r="AW189" s="88"/>
      <c r="AX189" s="1802"/>
      <c r="AY189" s="1754" t="str">
        <f t="shared" ref="AY189:AY190" si="1056">$CA189&amp;$CC189&amp;CD189&amp;CE189&amp;CF189&amp;CG189&amp;CH189&amp;CI189&amp;CJ189&amp;CK189&amp;CL189&amp;CM189&amp;CN189&amp;CO189&amp;CP189&amp;CQ189&amp;CR189&amp;CS189&amp;CT189</f>
        <v/>
      </c>
      <c r="CA189" s="2663" t="str">
        <f t="shared" si="1033"/>
        <v/>
      </c>
      <c r="CB189" s="2664"/>
      <c r="CC189" s="1755" t="str">
        <f t="shared" si="1034"/>
        <v/>
      </c>
      <c r="CD189" s="63"/>
      <c r="CE189" s="63"/>
      <c r="CF189" s="63"/>
      <c r="CG189" s="63"/>
      <c r="CH189" s="63"/>
      <c r="CI189" s="1755" t="str">
        <f t="shared" si="1035"/>
        <v/>
      </c>
      <c r="CJ189" s="64"/>
      <c r="CK189" s="1755" t="str">
        <f t="shared" si="1036"/>
        <v/>
      </c>
      <c r="CL189" s="1755" t="str">
        <f t="shared" si="1037"/>
        <v/>
      </c>
      <c r="CM189" s="1755" t="str">
        <f t="shared" si="1038"/>
        <v/>
      </c>
      <c r="CN189" s="1755" t="str">
        <f t="shared" si="1039"/>
        <v/>
      </c>
      <c r="CO189" s="1755" t="str">
        <f t="shared" si="1040"/>
        <v/>
      </c>
      <c r="CP189" s="1755" t="str">
        <f t="shared" si="1041"/>
        <v/>
      </c>
      <c r="CQ189" s="1755" t="str">
        <f t="shared" si="1042"/>
        <v/>
      </c>
      <c r="CR189" s="63"/>
      <c r="CS189" s="63"/>
      <c r="CT189" s="2228" t="str">
        <f t="shared" si="1043"/>
        <v/>
      </c>
      <c r="CU189" s="2228" t="str">
        <f t="shared" si="1044"/>
        <v/>
      </c>
      <c r="DF189" s="2665">
        <f t="shared" si="1045"/>
        <v>0</v>
      </c>
      <c r="DG189" s="2664"/>
      <c r="DH189" s="2658">
        <f t="shared" si="1046"/>
        <v>0</v>
      </c>
      <c r="DI189" s="63"/>
      <c r="DJ189" s="63"/>
      <c r="DK189" s="63"/>
      <c r="DL189" s="63"/>
      <c r="DM189" s="63"/>
      <c r="DN189" s="2658">
        <f t="shared" si="1047"/>
        <v>0</v>
      </c>
      <c r="DO189" s="64"/>
      <c r="DP189" s="2658">
        <f t="shared" ref="DP189:DQ189" si="1057">IF((AM189+AK189)&lt;&gt;C189,1,0)</f>
        <v>0</v>
      </c>
      <c r="DQ189" s="2658">
        <f t="shared" si="1057"/>
        <v>0</v>
      </c>
      <c r="DR189" s="2658">
        <f t="shared" si="1049"/>
        <v>0</v>
      </c>
      <c r="DS189" s="2658">
        <f t="shared" si="1050"/>
        <v>0</v>
      </c>
      <c r="DT189" s="2658">
        <f t="shared" si="1051"/>
        <v>0</v>
      </c>
      <c r="DU189" s="2658">
        <f t="shared" si="1052"/>
        <v>0</v>
      </c>
      <c r="DV189" s="2658">
        <f t="shared" si="1053"/>
        <v>0</v>
      </c>
      <c r="DW189" s="63"/>
      <c r="DX189" s="63"/>
      <c r="DY189" s="2658">
        <f t="shared" ref="DY189:DZ189" si="1058">IF(AND((M189+O189)&gt;0,AW189=""),1,IF(AW189&gt;(M189+O189),1,0))</f>
        <v>0</v>
      </c>
      <c r="DZ189" s="2658">
        <f t="shared" si="1058"/>
        <v>0</v>
      </c>
    </row>
    <row r="190" spans="1:130" ht="14.25" customHeight="1" x14ac:dyDescent="0.25">
      <c r="A190" s="3424" t="s">
        <v>1965</v>
      </c>
      <c r="B190" s="3157"/>
      <c r="C190" s="354">
        <f t="shared" ref="C190:D190" si="1059">+M190+O190+Q190+S190+U190+W190+Y190+AA190+AC190+AE190</f>
        <v>0</v>
      </c>
      <c r="D190" s="744">
        <f t="shared" si="1059"/>
        <v>0</v>
      </c>
      <c r="E190" s="85"/>
      <c r="F190" s="69"/>
      <c r="G190" s="85"/>
      <c r="H190" s="69"/>
      <c r="I190" s="85"/>
      <c r="J190" s="69"/>
      <c r="K190" s="85"/>
      <c r="L190" s="69"/>
      <c r="M190" s="66"/>
      <c r="N190" s="67"/>
      <c r="O190" s="66"/>
      <c r="P190" s="67"/>
      <c r="Q190" s="66"/>
      <c r="R190" s="67"/>
      <c r="S190" s="66"/>
      <c r="T190" s="67"/>
      <c r="U190" s="66"/>
      <c r="V190" s="67"/>
      <c r="W190" s="66"/>
      <c r="X190" s="67"/>
      <c r="Y190" s="66"/>
      <c r="Z190" s="67"/>
      <c r="AA190" s="66"/>
      <c r="AB190" s="67"/>
      <c r="AC190" s="66"/>
      <c r="AD190" s="67"/>
      <c r="AE190" s="66"/>
      <c r="AF190" s="67"/>
      <c r="AG190" s="85"/>
      <c r="AH190" s="86"/>
      <c r="AI190" s="85"/>
      <c r="AJ190" s="104"/>
      <c r="AK190" s="2027"/>
      <c r="AL190" s="1949"/>
      <c r="AM190" s="66"/>
      <c r="AN190" s="218"/>
      <c r="AO190" s="88"/>
      <c r="AP190" s="1802"/>
      <c r="AQ190" s="1823"/>
      <c r="AR190" s="218"/>
      <c r="AS190" s="88"/>
      <c r="AT190" s="218"/>
      <c r="AU190" s="88"/>
      <c r="AV190" s="1802"/>
      <c r="AW190" s="88"/>
      <c r="AX190" s="1802"/>
      <c r="AY190" s="1754" t="str">
        <f t="shared" si="1056"/>
        <v/>
      </c>
      <c r="CA190" s="2663" t="str">
        <f t="shared" si="1033"/>
        <v/>
      </c>
      <c r="CB190" s="2664"/>
      <c r="CC190" s="1755" t="str">
        <f t="shared" si="1034"/>
        <v/>
      </c>
      <c r="CD190" s="63"/>
      <c r="CE190" s="63"/>
      <c r="CF190" s="63"/>
      <c r="CG190" s="63"/>
      <c r="CH190" s="63"/>
      <c r="CI190" s="1755" t="str">
        <f t="shared" si="1035"/>
        <v/>
      </c>
      <c r="CJ190" s="64"/>
      <c r="CK190" s="1755" t="str">
        <f t="shared" si="1036"/>
        <v/>
      </c>
      <c r="CL190" s="1755" t="str">
        <f t="shared" si="1037"/>
        <v/>
      </c>
      <c r="CM190" s="1755" t="str">
        <f t="shared" si="1038"/>
        <v/>
      </c>
      <c r="CN190" s="1755" t="str">
        <f t="shared" si="1039"/>
        <v/>
      </c>
      <c r="CO190" s="1755" t="str">
        <f t="shared" si="1040"/>
        <v/>
      </c>
      <c r="CP190" s="1755" t="str">
        <f t="shared" si="1041"/>
        <v/>
      </c>
      <c r="CQ190" s="1755" t="str">
        <f t="shared" si="1042"/>
        <v/>
      </c>
      <c r="CR190" s="63"/>
      <c r="CS190" s="63"/>
      <c r="CT190" s="2228" t="str">
        <f t="shared" si="1043"/>
        <v/>
      </c>
      <c r="CU190" s="2228" t="str">
        <f t="shared" si="1044"/>
        <v/>
      </c>
      <c r="DF190" s="2665">
        <f t="shared" si="1045"/>
        <v>0</v>
      </c>
      <c r="DG190" s="2664"/>
      <c r="DH190" s="2658">
        <f t="shared" si="1046"/>
        <v>0</v>
      </c>
      <c r="DI190" s="63"/>
      <c r="DJ190" s="63"/>
      <c r="DK190" s="63"/>
      <c r="DL190" s="63"/>
      <c r="DM190" s="63"/>
      <c r="DN190" s="2658">
        <f t="shared" si="1047"/>
        <v>0</v>
      </c>
      <c r="DO190" s="64"/>
      <c r="DP190" s="2658">
        <f t="shared" ref="DP190:DQ190" si="1060">IF((AM190+AK190)&lt;&gt;C190,1,0)</f>
        <v>0</v>
      </c>
      <c r="DQ190" s="2658">
        <f t="shared" si="1060"/>
        <v>0</v>
      </c>
      <c r="DR190" s="2658">
        <f t="shared" si="1049"/>
        <v>0</v>
      </c>
      <c r="DS190" s="2658">
        <f t="shared" si="1050"/>
        <v>0</v>
      </c>
      <c r="DT190" s="2658">
        <f t="shared" si="1051"/>
        <v>0</v>
      </c>
      <c r="DU190" s="2658">
        <f t="shared" si="1052"/>
        <v>0</v>
      </c>
      <c r="DV190" s="2658">
        <f t="shared" si="1053"/>
        <v>0</v>
      </c>
      <c r="DW190" s="63"/>
      <c r="DX190" s="63"/>
      <c r="DY190" s="2658">
        <f t="shared" ref="DY190:DZ190" si="1061">IF(AND((M190+O190)&gt;0,AW190=""),1,IF(AW190&gt;(M190+O190),1,0))</f>
        <v>0</v>
      </c>
      <c r="DZ190" s="2658">
        <f t="shared" si="1061"/>
        <v>0</v>
      </c>
    </row>
    <row r="191" spans="1:130" ht="14.25" customHeight="1" x14ac:dyDescent="0.25">
      <c r="A191" s="3424" t="s">
        <v>1928</v>
      </c>
      <c r="B191" s="3157"/>
      <c r="C191" s="354">
        <f t="shared" ref="C191:D191" si="1062">+O191+Q191+S191+U191+W191+Y191+AA191+AC191+AE191+AG191+AI191</f>
        <v>0</v>
      </c>
      <c r="D191" s="742">
        <f t="shared" si="1062"/>
        <v>0</v>
      </c>
      <c r="E191" s="85"/>
      <c r="F191" s="69"/>
      <c r="G191" s="85"/>
      <c r="H191" s="69"/>
      <c r="I191" s="85"/>
      <c r="J191" s="69"/>
      <c r="K191" s="85"/>
      <c r="L191" s="69"/>
      <c r="M191" s="85"/>
      <c r="N191" s="69"/>
      <c r="O191" s="66"/>
      <c r="P191" s="67"/>
      <c r="Q191" s="66"/>
      <c r="R191" s="67"/>
      <c r="S191" s="66"/>
      <c r="T191" s="67"/>
      <c r="U191" s="66"/>
      <c r="V191" s="67"/>
      <c r="W191" s="66"/>
      <c r="X191" s="67"/>
      <c r="Y191" s="66"/>
      <c r="Z191" s="67"/>
      <c r="AA191" s="66"/>
      <c r="AB191" s="67"/>
      <c r="AC191" s="66"/>
      <c r="AD191" s="67"/>
      <c r="AE191" s="66"/>
      <c r="AF191" s="67"/>
      <c r="AG191" s="66"/>
      <c r="AH191" s="67"/>
      <c r="AI191" s="66"/>
      <c r="AJ191" s="67"/>
      <c r="AK191" s="88"/>
      <c r="AL191" s="1802"/>
      <c r="AM191" s="66"/>
      <c r="AN191" s="218"/>
      <c r="AO191" s="88"/>
      <c r="AP191" s="1802"/>
      <c r="AQ191" s="1823"/>
      <c r="AR191" s="218"/>
      <c r="AS191" s="88"/>
      <c r="AT191" s="218"/>
      <c r="AU191" s="88"/>
      <c r="AV191" s="1802"/>
      <c r="AW191" s="88"/>
      <c r="AX191" s="1802"/>
      <c r="AY191" s="1754" t="str">
        <f t="shared" ref="AY191:AY196" si="1063">$CA191&amp;CB191&amp;$CC191&amp;CD191&amp;CE191&amp;CF191&amp;CG191&amp;CH191&amp;CI191&amp;CJ191&amp;CK191&amp;CL191&amp;CM191&amp;CN191&amp;CO191&amp;CP191&amp;CQ191&amp;CR191&amp;CS191&amp;CT191&amp;CU191</f>
        <v/>
      </c>
      <c r="CA191" s="2663" t="str">
        <f t="shared" si="1033"/>
        <v/>
      </c>
      <c r="CB191" s="1755" t="str">
        <f t="shared" ref="CB191:CB210" si="1064">IF(AL191&gt;AK191," * El número de Exámenes por Sexo Hombres Confirmados positivos por ISP NO PUEDE Superar al número de Procesados. ","")</f>
        <v/>
      </c>
      <c r="CC191" s="1755" t="str">
        <f t="shared" si="1034"/>
        <v/>
      </c>
      <c r="CD191" s="63"/>
      <c r="CE191" s="63"/>
      <c r="CF191" s="63"/>
      <c r="CG191" s="63"/>
      <c r="CH191" s="63"/>
      <c r="CI191" s="1755" t="str">
        <f t="shared" si="1035"/>
        <v/>
      </c>
      <c r="CJ191" s="64"/>
      <c r="CK191" s="1755" t="str">
        <f t="shared" si="1036"/>
        <v/>
      </c>
      <c r="CL191" s="1755" t="str">
        <f t="shared" si="1037"/>
        <v/>
      </c>
      <c r="CM191" s="1755" t="str">
        <f t="shared" si="1038"/>
        <v/>
      </c>
      <c r="CN191" s="1755" t="str">
        <f t="shared" si="1039"/>
        <v/>
      </c>
      <c r="CO191" s="1755" t="str">
        <f t="shared" si="1040"/>
        <v/>
      </c>
      <c r="CP191" s="1755" t="str">
        <f t="shared" si="1041"/>
        <v/>
      </c>
      <c r="CQ191" s="1755" t="str">
        <f t="shared" si="1042"/>
        <v/>
      </c>
      <c r="CR191" s="63"/>
      <c r="CS191" s="63"/>
      <c r="CT191" s="2228" t="str">
        <f t="shared" si="1043"/>
        <v/>
      </c>
      <c r="CU191" s="2228" t="str">
        <f t="shared" si="1044"/>
        <v/>
      </c>
      <c r="DF191" s="2665">
        <f t="shared" si="1045"/>
        <v>0</v>
      </c>
      <c r="DG191" s="2658">
        <f t="shared" ref="DG191:DG210" si="1065">IF(AL191&gt;AK191,1,0)</f>
        <v>0</v>
      </c>
      <c r="DH191" s="2658">
        <f t="shared" si="1046"/>
        <v>0</v>
      </c>
      <c r="DI191" s="63"/>
      <c r="DJ191" s="63"/>
      <c r="DK191" s="63"/>
      <c r="DL191" s="63"/>
      <c r="DM191" s="63"/>
      <c r="DN191" s="2658">
        <f t="shared" si="1047"/>
        <v>0</v>
      </c>
      <c r="DO191" s="64"/>
      <c r="DP191" s="2658">
        <f t="shared" ref="DP191:DQ191" si="1066">IF((AM191+AK191)&lt;&gt;C191,1,0)</f>
        <v>0</v>
      </c>
      <c r="DQ191" s="2658">
        <f t="shared" si="1066"/>
        <v>0</v>
      </c>
      <c r="DR191" s="2658">
        <f t="shared" si="1049"/>
        <v>0</v>
      </c>
      <c r="DS191" s="2658">
        <f t="shared" si="1050"/>
        <v>0</v>
      </c>
      <c r="DT191" s="2658">
        <f t="shared" si="1051"/>
        <v>0</v>
      </c>
      <c r="DU191" s="2658">
        <f t="shared" si="1052"/>
        <v>0</v>
      </c>
      <c r="DV191" s="2658">
        <f t="shared" si="1053"/>
        <v>0</v>
      </c>
      <c r="DW191" s="63"/>
      <c r="DX191" s="63"/>
      <c r="DY191" s="2658">
        <f t="shared" ref="DY191:DZ191" si="1067">IF(AND((M191+O191)&gt;0,AW191=""),1,IF(AW191&gt;(M191+O191),1,0))</f>
        <v>0</v>
      </c>
      <c r="DZ191" s="2658">
        <f t="shared" si="1067"/>
        <v>0</v>
      </c>
    </row>
    <row r="192" spans="1:130" ht="14.25" customHeight="1" x14ac:dyDescent="0.25">
      <c r="A192" s="3424" t="s">
        <v>1934</v>
      </c>
      <c r="B192" s="3157"/>
      <c r="C192" s="354">
        <f t="shared" ref="C192:D192" si="1068">+E192+G192+I192+K192+M192+O192+Q192+S192+U192+W192+Y192+AA192+AC192+AE192+AG192+AI192</f>
        <v>0</v>
      </c>
      <c r="D192" s="742">
        <f t="shared" si="1068"/>
        <v>0</v>
      </c>
      <c r="E192" s="66"/>
      <c r="F192" s="67"/>
      <c r="G192" s="66"/>
      <c r="H192" s="67"/>
      <c r="I192" s="66"/>
      <c r="J192" s="67"/>
      <c r="K192" s="66"/>
      <c r="L192" s="67"/>
      <c r="M192" s="66"/>
      <c r="N192" s="67"/>
      <c r="O192" s="66"/>
      <c r="P192" s="67"/>
      <c r="Q192" s="66"/>
      <c r="R192" s="67"/>
      <c r="S192" s="66"/>
      <c r="T192" s="67"/>
      <c r="U192" s="66"/>
      <c r="V192" s="67"/>
      <c r="W192" s="66"/>
      <c r="X192" s="67"/>
      <c r="Y192" s="66"/>
      <c r="Z192" s="67"/>
      <c r="AA192" s="66"/>
      <c r="AB192" s="67"/>
      <c r="AC192" s="66"/>
      <c r="AD192" s="67"/>
      <c r="AE192" s="66"/>
      <c r="AF192" s="67"/>
      <c r="AG192" s="66"/>
      <c r="AH192" s="67"/>
      <c r="AI192" s="66"/>
      <c r="AJ192" s="67"/>
      <c r="AK192" s="1078"/>
      <c r="AL192" s="2353"/>
      <c r="AM192" s="819"/>
      <c r="AN192" s="218"/>
      <c r="AO192" s="88"/>
      <c r="AP192" s="1802"/>
      <c r="AQ192" s="1823"/>
      <c r="AR192" s="218"/>
      <c r="AS192" s="88"/>
      <c r="AT192" s="218"/>
      <c r="AU192" s="88"/>
      <c r="AV192" s="1802"/>
      <c r="AW192" s="88"/>
      <c r="AX192" s="1802"/>
      <c r="AY192" s="1754" t="str">
        <f t="shared" si="1063"/>
        <v/>
      </c>
      <c r="CA192" s="2663" t="str">
        <f t="shared" si="1033"/>
        <v/>
      </c>
      <c r="CB192" s="1755" t="str">
        <f t="shared" si="1064"/>
        <v/>
      </c>
      <c r="CC192" s="1755" t="str">
        <f t="shared" si="1034"/>
        <v/>
      </c>
      <c r="CD192" s="63"/>
      <c r="CE192" s="63"/>
      <c r="CF192" s="63"/>
      <c r="CG192" s="63"/>
      <c r="CH192" s="63"/>
      <c r="CI192" s="1755" t="str">
        <f t="shared" si="1035"/>
        <v/>
      </c>
      <c r="CJ192" s="64"/>
      <c r="CK192" s="1755" t="str">
        <f t="shared" si="1036"/>
        <v/>
      </c>
      <c r="CL192" s="1755" t="str">
        <f t="shared" si="1037"/>
        <v/>
      </c>
      <c r="CM192" s="1755" t="str">
        <f t="shared" si="1038"/>
        <v/>
      </c>
      <c r="CN192" s="1755" t="str">
        <f t="shared" si="1039"/>
        <v/>
      </c>
      <c r="CO192" s="1755" t="str">
        <f t="shared" si="1040"/>
        <v/>
      </c>
      <c r="CP192" s="1755" t="str">
        <f t="shared" si="1041"/>
        <v/>
      </c>
      <c r="CQ192" s="1755" t="str">
        <f t="shared" si="1042"/>
        <v/>
      </c>
      <c r="CR192" s="63"/>
      <c r="CS192" s="63"/>
      <c r="CT192" s="2228" t="str">
        <f t="shared" si="1043"/>
        <v/>
      </c>
      <c r="CU192" s="2228" t="str">
        <f t="shared" si="1044"/>
        <v/>
      </c>
      <c r="DF192" s="2665">
        <f t="shared" si="1045"/>
        <v>0</v>
      </c>
      <c r="DG192" s="2658">
        <f t="shared" si="1065"/>
        <v>0</v>
      </c>
      <c r="DH192" s="2658">
        <f t="shared" si="1046"/>
        <v>0</v>
      </c>
      <c r="DI192" s="63"/>
      <c r="DJ192" s="63"/>
      <c r="DK192" s="63"/>
      <c r="DL192" s="63"/>
      <c r="DM192" s="63"/>
      <c r="DN192" s="2658">
        <f t="shared" si="1047"/>
        <v>0</v>
      </c>
      <c r="DO192" s="64"/>
      <c r="DP192" s="2658">
        <f t="shared" ref="DP192:DQ192" si="1069">IF((AM192+AK192)&lt;&gt;C192,1,0)</f>
        <v>0</v>
      </c>
      <c r="DQ192" s="2658">
        <f t="shared" si="1069"/>
        <v>0</v>
      </c>
      <c r="DR192" s="2658">
        <f t="shared" si="1049"/>
        <v>0</v>
      </c>
      <c r="DS192" s="2658">
        <f t="shared" si="1050"/>
        <v>0</v>
      </c>
      <c r="DT192" s="2658">
        <f t="shared" si="1051"/>
        <v>0</v>
      </c>
      <c r="DU192" s="2658">
        <f t="shared" si="1052"/>
        <v>0</v>
      </c>
      <c r="DV192" s="2658">
        <f t="shared" si="1053"/>
        <v>0</v>
      </c>
      <c r="DW192" s="63"/>
      <c r="DX192" s="63"/>
      <c r="DY192" s="2658">
        <f t="shared" ref="DY192:DZ192" si="1070">IF(AND((M192+O192)&gt;0,AW192=""),1,IF(AW192&gt;(M192+O192),1,0))</f>
        <v>0</v>
      </c>
      <c r="DZ192" s="2658">
        <f t="shared" si="1070"/>
        <v>0</v>
      </c>
    </row>
    <row r="193" spans="1:130" ht="14.25" customHeight="1" x14ac:dyDescent="0.25">
      <c r="A193" s="3424" t="s">
        <v>1966</v>
      </c>
      <c r="B193" s="3157"/>
      <c r="C193" s="354">
        <f t="shared" ref="C193:D193" si="1071">+E193+G193+I193+K193+M193+O193+Q193+S193+U193+W193+Y193+AA193+AC193+AE193+AG193+AI193</f>
        <v>0</v>
      </c>
      <c r="D193" s="744">
        <f t="shared" si="1071"/>
        <v>0</v>
      </c>
      <c r="E193" s="66"/>
      <c r="F193" s="67"/>
      <c r="G193" s="66"/>
      <c r="H193" s="67"/>
      <c r="I193" s="66"/>
      <c r="J193" s="67"/>
      <c r="K193" s="66"/>
      <c r="L193" s="67"/>
      <c r="M193" s="66"/>
      <c r="N193" s="67"/>
      <c r="O193" s="66"/>
      <c r="P193" s="67"/>
      <c r="Q193" s="66"/>
      <c r="R193" s="67"/>
      <c r="S193" s="66"/>
      <c r="T193" s="67"/>
      <c r="U193" s="66"/>
      <c r="V193" s="67"/>
      <c r="W193" s="66"/>
      <c r="X193" s="67"/>
      <c r="Y193" s="66"/>
      <c r="Z193" s="67"/>
      <c r="AA193" s="66"/>
      <c r="AB193" s="67"/>
      <c r="AC193" s="66"/>
      <c r="AD193" s="67"/>
      <c r="AE193" s="66"/>
      <c r="AF193" s="67"/>
      <c r="AG193" s="66"/>
      <c r="AH193" s="67"/>
      <c r="AI193" s="66"/>
      <c r="AJ193" s="67"/>
      <c r="AK193" s="88"/>
      <c r="AL193" s="1802"/>
      <c r="AM193" s="66"/>
      <c r="AN193" s="218"/>
      <c r="AO193" s="88"/>
      <c r="AP193" s="1802"/>
      <c r="AQ193" s="1823"/>
      <c r="AR193" s="218"/>
      <c r="AS193" s="88"/>
      <c r="AT193" s="218"/>
      <c r="AU193" s="88"/>
      <c r="AV193" s="1802"/>
      <c r="AW193" s="88"/>
      <c r="AX193" s="1802"/>
      <c r="AY193" s="1754" t="str">
        <f t="shared" si="1063"/>
        <v/>
      </c>
      <c r="CA193" s="2663" t="str">
        <f t="shared" si="1033"/>
        <v/>
      </c>
      <c r="CB193" s="1755" t="str">
        <f t="shared" si="1064"/>
        <v/>
      </c>
      <c r="CC193" s="1755" t="str">
        <f t="shared" si="1034"/>
        <v/>
      </c>
      <c r="CD193" s="63"/>
      <c r="CE193" s="63"/>
      <c r="CF193" s="63"/>
      <c r="CG193" s="63"/>
      <c r="CH193" s="63"/>
      <c r="CI193" s="1755" t="str">
        <f t="shared" si="1035"/>
        <v/>
      </c>
      <c r="CJ193" s="64"/>
      <c r="CK193" s="1755" t="str">
        <f t="shared" si="1036"/>
        <v/>
      </c>
      <c r="CL193" s="1755" t="str">
        <f t="shared" si="1037"/>
        <v/>
      </c>
      <c r="CM193" s="1755" t="str">
        <f t="shared" si="1038"/>
        <v/>
      </c>
      <c r="CN193" s="1755" t="str">
        <f t="shared" si="1039"/>
        <v/>
      </c>
      <c r="CO193" s="1755" t="str">
        <f t="shared" si="1040"/>
        <v/>
      </c>
      <c r="CP193" s="1755" t="str">
        <f t="shared" si="1041"/>
        <v/>
      </c>
      <c r="CQ193" s="1755" t="str">
        <f t="shared" si="1042"/>
        <v/>
      </c>
      <c r="CR193" s="63"/>
      <c r="CS193" s="63"/>
      <c r="CT193" s="2228" t="str">
        <f t="shared" si="1043"/>
        <v/>
      </c>
      <c r="CU193" s="2228" t="str">
        <f t="shared" si="1044"/>
        <v/>
      </c>
      <c r="DF193" s="2665">
        <f t="shared" si="1045"/>
        <v>0</v>
      </c>
      <c r="DG193" s="2658">
        <f t="shared" si="1065"/>
        <v>0</v>
      </c>
      <c r="DH193" s="2658">
        <f t="shared" si="1046"/>
        <v>0</v>
      </c>
      <c r="DI193" s="63"/>
      <c r="DJ193" s="63"/>
      <c r="DK193" s="63"/>
      <c r="DL193" s="63"/>
      <c r="DM193" s="63"/>
      <c r="DN193" s="2658">
        <f t="shared" si="1047"/>
        <v>0</v>
      </c>
      <c r="DO193" s="64"/>
      <c r="DP193" s="2658">
        <f t="shared" ref="DP193:DQ193" si="1072">IF((AM193+AK193)&lt;&gt;C193,1,0)</f>
        <v>0</v>
      </c>
      <c r="DQ193" s="2658">
        <f t="shared" si="1072"/>
        <v>0</v>
      </c>
      <c r="DR193" s="2658">
        <f t="shared" si="1049"/>
        <v>0</v>
      </c>
      <c r="DS193" s="2658">
        <f t="shared" si="1050"/>
        <v>0</v>
      </c>
      <c r="DT193" s="2658">
        <f t="shared" si="1051"/>
        <v>0</v>
      </c>
      <c r="DU193" s="2658">
        <f t="shared" si="1052"/>
        <v>0</v>
      </c>
      <c r="DV193" s="2658">
        <f t="shared" si="1053"/>
        <v>0</v>
      </c>
      <c r="DW193" s="63"/>
      <c r="DX193" s="63"/>
      <c r="DY193" s="2658">
        <f t="shared" ref="DY193:DZ193" si="1073">IF(AND((M193+O193)&gt;0,AW193=""),1,IF(AW193&gt;(M193+O193),1,0))</f>
        <v>0</v>
      </c>
      <c r="DZ193" s="2658">
        <f t="shared" si="1073"/>
        <v>0</v>
      </c>
    </row>
    <row r="194" spans="1:130" ht="14.25" customHeight="1" x14ac:dyDescent="0.25">
      <c r="A194" s="3424" t="s">
        <v>1967</v>
      </c>
      <c r="B194" s="3157"/>
      <c r="C194" s="354">
        <f t="shared" ref="C194:D194" si="1074">+O194+Q194+S194+U194+W194+Y194+AA194+AC194+AE194+AG194+AI194</f>
        <v>0</v>
      </c>
      <c r="D194" s="744">
        <f t="shared" si="1074"/>
        <v>0</v>
      </c>
      <c r="E194" s="85"/>
      <c r="F194" s="69"/>
      <c r="G194" s="85"/>
      <c r="H194" s="69"/>
      <c r="I194" s="85"/>
      <c r="J194" s="69"/>
      <c r="K194" s="85"/>
      <c r="L194" s="69"/>
      <c r="M194" s="85"/>
      <c r="N194" s="69"/>
      <c r="O194" s="66"/>
      <c r="P194" s="67"/>
      <c r="Q194" s="66"/>
      <c r="R194" s="67"/>
      <c r="S194" s="66"/>
      <c r="T194" s="67"/>
      <c r="U194" s="66"/>
      <c r="V194" s="67"/>
      <c r="W194" s="66"/>
      <c r="X194" s="67"/>
      <c r="Y194" s="66"/>
      <c r="Z194" s="67"/>
      <c r="AA194" s="66"/>
      <c r="AB194" s="67"/>
      <c r="AC194" s="66"/>
      <c r="AD194" s="67"/>
      <c r="AE194" s="66"/>
      <c r="AF194" s="67"/>
      <c r="AG194" s="66"/>
      <c r="AH194" s="67"/>
      <c r="AI194" s="66"/>
      <c r="AJ194" s="67"/>
      <c r="AK194" s="88"/>
      <c r="AL194" s="1802"/>
      <c r="AM194" s="66"/>
      <c r="AN194" s="218"/>
      <c r="AO194" s="88"/>
      <c r="AP194" s="1802"/>
      <c r="AQ194" s="1823"/>
      <c r="AR194" s="218"/>
      <c r="AS194" s="88"/>
      <c r="AT194" s="218"/>
      <c r="AU194" s="88"/>
      <c r="AV194" s="1802"/>
      <c r="AW194" s="88"/>
      <c r="AX194" s="1802"/>
      <c r="AY194" s="1754" t="str">
        <f t="shared" si="1063"/>
        <v/>
      </c>
      <c r="CA194" s="2663" t="str">
        <f t="shared" si="1033"/>
        <v/>
      </c>
      <c r="CB194" s="1755" t="str">
        <f t="shared" si="1064"/>
        <v/>
      </c>
      <c r="CC194" s="1755" t="str">
        <f t="shared" si="1034"/>
        <v/>
      </c>
      <c r="CD194" s="63"/>
      <c r="CE194" s="63"/>
      <c r="CF194" s="63"/>
      <c r="CG194" s="63"/>
      <c r="CH194" s="63"/>
      <c r="CI194" s="1755" t="str">
        <f t="shared" si="1035"/>
        <v/>
      </c>
      <c r="CJ194" s="64"/>
      <c r="CK194" s="1755" t="str">
        <f t="shared" si="1036"/>
        <v/>
      </c>
      <c r="CL194" s="1755" t="str">
        <f t="shared" si="1037"/>
        <v/>
      </c>
      <c r="CM194" s="1755" t="str">
        <f t="shared" si="1038"/>
        <v/>
      </c>
      <c r="CN194" s="1755" t="str">
        <f t="shared" si="1039"/>
        <v/>
      </c>
      <c r="CO194" s="1755" t="str">
        <f t="shared" si="1040"/>
        <v/>
      </c>
      <c r="CP194" s="1755" t="str">
        <f t="shared" si="1041"/>
        <v/>
      </c>
      <c r="CQ194" s="1755" t="str">
        <f t="shared" si="1042"/>
        <v/>
      </c>
      <c r="CR194" s="63"/>
      <c r="CS194" s="63"/>
      <c r="CT194" s="2228" t="str">
        <f t="shared" si="1043"/>
        <v/>
      </c>
      <c r="CU194" s="2228" t="str">
        <f t="shared" si="1044"/>
        <v/>
      </c>
      <c r="DF194" s="2665">
        <f t="shared" si="1045"/>
        <v>0</v>
      </c>
      <c r="DG194" s="2658">
        <f t="shared" si="1065"/>
        <v>0</v>
      </c>
      <c r="DH194" s="2658">
        <f t="shared" si="1046"/>
        <v>0</v>
      </c>
      <c r="DI194" s="63"/>
      <c r="DJ194" s="63"/>
      <c r="DK194" s="63"/>
      <c r="DL194" s="63"/>
      <c r="DM194" s="63"/>
      <c r="DN194" s="2658">
        <f t="shared" si="1047"/>
        <v>0</v>
      </c>
      <c r="DO194" s="64"/>
      <c r="DP194" s="2658">
        <f t="shared" ref="DP194:DQ194" si="1075">IF((AM194+AK194)&lt;&gt;C194,1,0)</f>
        <v>0</v>
      </c>
      <c r="DQ194" s="2658">
        <f t="shared" si="1075"/>
        <v>0</v>
      </c>
      <c r="DR194" s="2658">
        <f t="shared" si="1049"/>
        <v>0</v>
      </c>
      <c r="DS194" s="2658">
        <f t="shared" si="1050"/>
        <v>0</v>
      </c>
      <c r="DT194" s="2658">
        <f t="shared" si="1051"/>
        <v>0</v>
      </c>
      <c r="DU194" s="2658">
        <f t="shared" si="1052"/>
        <v>0</v>
      </c>
      <c r="DV194" s="2658">
        <f t="shared" si="1053"/>
        <v>0</v>
      </c>
      <c r="DW194" s="63"/>
      <c r="DX194" s="63"/>
      <c r="DY194" s="2658">
        <f t="shared" ref="DY194:DZ194" si="1076">IF(AND((M194+O194)&gt;0,AW194=""),1,IF(AW194&gt;(M194+O194),1,0))</f>
        <v>0</v>
      </c>
      <c r="DZ194" s="2658">
        <f t="shared" si="1076"/>
        <v>0</v>
      </c>
    </row>
    <row r="195" spans="1:130" ht="14.25" customHeight="1" x14ac:dyDescent="0.25">
      <c r="A195" s="3424" t="s">
        <v>1931</v>
      </c>
      <c r="B195" s="3157"/>
      <c r="C195" s="354">
        <f t="shared" ref="C195:D195" si="1077">+O195+Q195+S195+U195+W195+Y195+AA195+AC195+AE195+AG195+AI195</f>
        <v>0</v>
      </c>
      <c r="D195" s="744">
        <f t="shared" si="1077"/>
        <v>0</v>
      </c>
      <c r="E195" s="85"/>
      <c r="F195" s="69"/>
      <c r="G195" s="85"/>
      <c r="H195" s="69"/>
      <c r="I195" s="85"/>
      <c r="J195" s="69"/>
      <c r="K195" s="85"/>
      <c r="L195" s="69"/>
      <c r="M195" s="85"/>
      <c r="N195" s="69"/>
      <c r="O195" s="66"/>
      <c r="P195" s="67"/>
      <c r="Q195" s="66"/>
      <c r="R195" s="67"/>
      <c r="S195" s="66"/>
      <c r="T195" s="67"/>
      <c r="U195" s="66"/>
      <c r="V195" s="67"/>
      <c r="W195" s="66"/>
      <c r="X195" s="67"/>
      <c r="Y195" s="66"/>
      <c r="Z195" s="67"/>
      <c r="AA195" s="66"/>
      <c r="AB195" s="67"/>
      <c r="AC195" s="66"/>
      <c r="AD195" s="67"/>
      <c r="AE195" s="66"/>
      <c r="AF195" s="67"/>
      <c r="AG195" s="66"/>
      <c r="AH195" s="67"/>
      <c r="AI195" s="66"/>
      <c r="AJ195" s="67"/>
      <c r="AK195" s="88"/>
      <c r="AL195" s="1802"/>
      <c r="AM195" s="66"/>
      <c r="AN195" s="218"/>
      <c r="AO195" s="88"/>
      <c r="AP195" s="1802"/>
      <c r="AQ195" s="1823"/>
      <c r="AR195" s="218"/>
      <c r="AS195" s="88"/>
      <c r="AT195" s="218"/>
      <c r="AU195" s="88"/>
      <c r="AV195" s="1802"/>
      <c r="AW195" s="88"/>
      <c r="AX195" s="1802"/>
      <c r="AY195" s="1754" t="str">
        <f t="shared" si="1063"/>
        <v/>
      </c>
      <c r="CA195" s="2663" t="str">
        <f t="shared" si="1033"/>
        <v/>
      </c>
      <c r="CB195" s="1755" t="str">
        <f t="shared" si="1064"/>
        <v/>
      </c>
      <c r="CC195" s="1755" t="str">
        <f t="shared" si="1034"/>
        <v/>
      </c>
      <c r="CD195" s="63"/>
      <c r="CE195" s="63"/>
      <c r="CF195" s="63"/>
      <c r="CG195" s="63"/>
      <c r="CH195" s="63"/>
      <c r="CI195" s="1755" t="str">
        <f t="shared" si="1035"/>
        <v/>
      </c>
      <c r="CJ195" s="64"/>
      <c r="CK195" s="1755" t="str">
        <f t="shared" si="1036"/>
        <v/>
      </c>
      <c r="CL195" s="1755" t="str">
        <f t="shared" si="1037"/>
        <v/>
      </c>
      <c r="CM195" s="1755" t="str">
        <f t="shared" si="1038"/>
        <v/>
      </c>
      <c r="CN195" s="1755" t="str">
        <f t="shared" si="1039"/>
        <v/>
      </c>
      <c r="CO195" s="1755" t="str">
        <f t="shared" si="1040"/>
        <v/>
      </c>
      <c r="CP195" s="1755" t="str">
        <f t="shared" si="1041"/>
        <v/>
      </c>
      <c r="CQ195" s="1755" t="str">
        <f t="shared" si="1042"/>
        <v/>
      </c>
      <c r="CR195" s="63"/>
      <c r="CS195" s="63"/>
      <c r="CT195" s="2228" t="str">
        <f t="shared" si="1043"/>
        <v/>
      </c>
      <c r="CU195" s="2228" t="str">
        <f t="shared" si="1044"/>
        <v/>
      </c>
      <c r="DF195" s="2665">
        <f t="shared" si="1045"/>
        <v>0</v>
      </c>
      <c r="DG195" s="2658">
        <f t="shared" si="1065"/>
        <v>0</v>
      </c>
      <c r="DH195" s="2658">
        <f t="shared" si="1046"/>
        <v>0</v>
      </c>
      <c r="DI195" s="63"/>
      <c r="DJ195" s="63"/>
      <c r="DK195" s="63"/>
      <c r="DL195" s="63"/>
      <c r="DM195" s="63"/>
      <c r="DN195" s="2658">
        <f t="shared" si="1047"/>
        <v>0</v>
      </c>
      <c r="DO195" s="64"/>
      <c r="DP195" s="2658">
        <f t="shared" ref="DP195:DQ195" si="1078">IF((AM195+AK195)&lt;&gt;C195,1,0)</f>
        <v>0</v>
      </c>
      <c r="DQ195" s="2658">
        <f t="shared" si="1078"/>
        <v>0</v>
      </c>
      <c r="DR195" s="2658">
        <f t="shared" si="1049"/>
        <v>0</v>
      </c>
      <c r="DS195" s="2658">
        <f t="shared" si="1050"/>
        <v>0</v>
      </c>
      <c r="DT195" s="2658">
        <f t="shared" si="1051"/>
        <v>0</v>
      </c>
      <c r="DU195" s="2658">
        <f t="shared" si="1052"/>
        <v>0</v>
      </c>
      <c r="DV195" s="2658">
        <f t="shared" si="1053"/>
        <v>0</v>
      </c>
      <c r="DW195" s="63"/>
      <c r="DX195" s="63"/>
      <c r="DY195" s="2658">
        <f t="shared" ref="DY195:DZ195" si="1079">IF(AND((M195+O195)&gt;0,AW195=""),1,IF(AW195&gt;(M195+O195),1,0))</f>
        <v>0</v>
      </c>
      <c r="DZ195" s="2658">
        <f t="shared" si="1079"/>
        <v>0</v>
      </c>
    </row>
    <row r="196" spans="1:130" ht="14.25" customHeight="1" x14ac:dyDescent="0.25">
      <c r="A196" s="3426" t="s">
        <v>1968</v>
      </c>
      <c r="B196" s="3183"/>
      <c r="C196" s="400">
        <f t="shared" ref="C196:D196" si="1080">+E196+G196+I196+K196+M196+O196+Q196+S196+U196+W196+Y196+AA196+AC196+AE196+AG196+AI196</f>
        <v>0</v>
      </c>
      <c r="D196" s="2421">
        <f t="shared" si="1080"/>
        <v>0</v>
      </c>
      <c r="E196" s="1905"/>
      <c r="F196" s="1780"/>
      <c r="G196" s="1905"/>
      <c r="H196" s="1780"/>
      <c r="I196" s="1905"/>
      <c r="J196" s="1780"/>
      <c r="K196" s="1905"/>
      <c r="L196" s="1780"/>
      <c r="M196" s="1905"/>
      <c r="N196" s="1780"/>
      <c r="O196" s="1905"/>
      <c r="P196" s="1780"/>
      <c r="Q196" s="1905"/>
      <c r="R196" s="1780"/>
      <c r="S196" s="1905"/>
      <c r="T196" s="1780"/>
      <c r="U196" s="1905"/>
      <c r="V196" s="1780"/>
      <c r="W196" s="1905"/>
      <c r="X196" s="1780"/>
      <c r="Y196" s="1905"/>
      <c r="Z196" s="1780"/>
      <c r="AA196" s="1905"/>
      <c r="AB196" s="1780"/>
      <c r="AC196" s="1905"/>
      <c r="AD196" s="1780"/>
      <c r="AE196" s="1905"/>
      <c r="AF196" s="1780"/>
      <c r="AG196" s="1905"/>
      <c r="AH196" s="1780"/>
      <c r="AI196" s="1905"/>
      <c r="AJ196" s="1780"/>
      <c r="AK196" s="1779"/>
      <c r="AL196" s="190"/>
      <c r="AM196" s="1905"/>
      <c r="AN196" s="291"/>
      <c r="AO196" s="1779"/>
      <c r="AP196" s="190"/>
      <c r="AQ196" s="2007"/>
      <c r="AR196" s="291"/>
      <c r="AS196" s="40"/>
      <c r="AT196" s="1763"/>
      <c r="AU196" s="1779"/>
      <c r="AV196" s="190"/>
      <c r="AW196" s="1779"/>
      <c r="AX196" s="190"/>
      <c r="AY196" s="1754" t="str">
        <f t="shared" si="1063"/>
        <v/>
      </c>
      <c r="CA196" s="2663" t="str">
        <f t="shared" si="1033"/>
        <v/>
      </c>
      <c r="CB196" s="1755" t="str">
        <f t="shared" si="1064"/>
        <v/>
      </c>
      <c r="CC196" s="1755" t="str">
        <f t="shared" si="1034"/>
        <v/>
      </c>
      <c r="CD196" s="63"/>
      <c r="CE196" s="63"/>
      <c r="CF196" s="63"/>
      <c r="CG196" s="63"/>
      <c r="CH196" s="63"/>
      <c r="CI196" s="1755" t="str">
        <f t="shared" si="1035"/>
        <v/>
      </c>
      <c r="CJ196" s="64"/>
      <c r="CK196" s="1755" t="str">
        <f t="shared" si="1036"/>
        <v/>
      </c>
      <c r="CL196" s="1755" t="str">
        <f t="shared" si="1037"/>
        <v/>
      </c>
      <c r="CM196" s="1755" t="str">
        <f t="shared" si="1038"/>
        <v/>
      </c>
      <c r="CN196" s="1755" t="str">
        <f t="shared" si="1039"/>
        <v/>
      </c>
      <c r="CO196" s="1755" t="str">
        <f t="shared" si="1040"/>
        <v/>
      </c>
      <c r="CP196" s="1755" t="str">
        <f t="shared" si="1041"/>
        <v/>
      </c>
      <c r="CQ196" s="1755" t="str">
        <f t="shared" si="1042"/>
        <v/>
      </c>
      <c r="CR196" s="63"/>
      <c r="CS196" s="63"/>
      <c r="CT196" s="2228" t="str">
        <f t="shared" si="1043"/>
        <v/>
      </c>
      <c r="CU196" s="2228" t="str">
        <f t="shared" si="1044"/>
        <v/>
      </c>
      <c r="DF196" s="2665">
        <f t="shared" si="1045"/>
        <v>0</v>
      </c>
      <c r="DG196" s="2658">
        <f t="shared" si="1065"/>
        <v>0</v>
      </c>
      <c r="DH196" s="2658">
        <f t="shared" si="1046"/>
        <v>0</v>
      </c>
      <c r="DI196" s="63"/>
      <c r="DJ196" s="63"/>
      <c r="DK196" s="63"/>
      <c r="DL196" s="63"/>
      <c r="DM196" s="63"/>
      <c r="DN196" s="2658">
        <f t="shared" si="1047"/>
        <v>0</v>
      </c>
      <c r="DO196" s="64"/>
      <c r="DP196" s="2658">
        <f t="shared" ref="DP196:DQ196" si="1081">IF((AM196+AK196)&lt;&gt;C196,1,0)</f>
        <v>0</v>
      </c>
      <c r="DQ196" s="2658">
        <f t="shared" si="1081"/>
        <v>0</v>
      </c>
      <c r="DR196" s="2658">
        <f t="shared" si="1049"/>
        <v>0</v>
      </c>
      <c r="DS196" s="2658">
        <f t="shared" si="1050"/>
        <v>0</v>
      </c>
      <c r="DT196" s="2658">
        <f t="shared" si="1051"/>
        <v>0</v>
      </c>
      <c r="DU196" s="2658">
        <f t="shared" si="1052"/>
        <v>0</v>
      </c>
      <c r="DV196" s="2658">
        <f t="shared" si="1053"/>
        <v>0</v>
      </c>
      <c r="DW196" s="63"/>
      <c r="DX196" s="63"/>
      <c r="DY196" s="2658">
        <f t="shared" ref="DY196:DZ196" si="1082">IF(AND((M196+O196)&gt;0,AW196=""),1,IF(AW196&gt;(M196+O196),1,0))</f>
        <v>0</v>
      </c>
      <c r="DZ196" s="2658">
        <f t="shared" si="1082"/>
        <v>0</v>
      </c>
    </row>
    <row r="197" spans="1:130" ht="14.25" customHeight="1" x14ac:dyDescent="0.25">
      <c r="A197" s="3132" t="s">
        <v>1951</v>
      </c>
      <c r="B197" s="196" t="s">
        <v>1952</v>
      </c>
      <c r="C197" s="350">
        <f t="shared" ref="C197:D197" si="1083">+O197+Q197+S197+U197+W197+Y197+AA197+AC197+AE197+AG197</f>
        <v>0</v>
      </c>
      <c r="D197" s="741">
        <f t="shared" si="1083"/>
        <v>0</v>
      </c>
      <c r="E197" s="30"/>
      <c r="F197" s="31"/>
      <c r="G197" s="30"/>
      <c r="H197" s="31"/>
      <c r="I197" s="30"/>
      <c r="J197" s="31"/>
      <c r="K197" s="30"/>
      <c r="L197" s="31"/>
      <c r="M197" s="30"/>
      <c r="N197" s="31"/>
      <c r="O197" s="33"/>
      <c r="P197" s="34"/>
      <c r="Q197" s="33"/>
      <c r="R197" s="34"/>
      <c r="S197" s="33"/>
      <c r="T197" s="34"/>
      <c r="U197" s="33"/>
      <c r="V197" s="34"/>
      <c r="W197" s="33"/>
      <c r="X197" s="34"/>
      <c r="Y197" s="33"/>
      <c r="Z197" s="34"/>
      <c r="AA197" s="33"/>
      <c r="AB197" s="34"/>
      <c r="AC197" s="33"/>
      <c r="AD197" s="34"/>
      <c r="AE197" s="33"/>
      <c r="AF197" s="34"/>
      <c r="AG197" s="33"/>
      <c r="AH197" s="34"/>
      <c r="AI197" s="1079"/>
      <c r="AJ197" s="1080"/>
      <c r="AK197" s="81"/>
      <c r="AL197" s="1801"/>
      <c r="AM197" s="33"/>
      <c r="AN197" s="1749"/>
      <c r="AO197" s="81"/>
      <c r="AP197" s="1801"/>
      <c r="AQ197" s="1748"/>
      <c r="AR197" s="1749"/>
      <c r="AS197" s="1750"/>
      <c r="AT197" s="1768"/>
      <c r="AU197" s="1748"/>
      <c r="AV197" s="1749"/>
      <c r="AW197" s="1081"/>
      <c r="AX197" s="2046"/>
      <c r="AY197" s="1754" t="str">
        <f t="shared" ref="AY197:AY199" si="1084">$CA197&amp;CB197&amp;$CC197&amp;CD197&amp;CE197&amp;CF197&amp;CG197&amp;CH197&amp;CI197&amp;CJ197&amp;CK197&amp;CL197&amp;CM197&amp;CN197&amp;CO197&amp;CP197&amp;CQ197&amp;CR197&amp;CS197</f>
        <v/>
      </c>
      <c r="CA197" s="2663" t="str">
        <f t="shared" si="1033"/>
        <v/>
      </c>
      <c r="CB197" s="1755" t="str">
        <f t="shared" si="1064"/>
        <v/>
      </c>
      <c r="CC197" s="1755" t="str">
        <f t="shared" si="1034"/>
        <v/>
      </c>
      <c r="CD197" s="63"/>
      <c r="CE197" s="63"/>
      <c r="CF197" s="63"/>
      <c r="CG197" s="63"/>
      <c r="CH197" s="63"/>
      <c r="CI197" s="1755" t="str">
        <f t="shared" si="1035"/>
        <v/>
      </c>
      <c r="CJ197" s="64"/>
      <c r="CK197" s="1755" t="str">
        <f t="shared" si="1036"/>
        <v/>
      </c>
      <c r="CL197" s="1755" t="str">
        <f t="shared" si="1037"/>
        <v/>
      </c>
      <c r="CM197" s="1755" t="str">
        <f t="shared" si="1038"/>
        <v/>
      </c>
      <c r="CN197" s="1755" t="str">
        <f t="shared" si="1039"/>
        <v/>
      </c>
      <c r="CO197" s="1755" t="str">
        <f t="shared" si="1040"/>
        <v/>
      </c>
      <c r="CP197" s="1755" t="str">
        <f t="shared" si="1041"/>
        <v/>
      </c>
      <c r="CQ197" s="1755" t="str">
        <f t="shared" si="1042"/>
        <v/>
      </c>
      <c r="CR197" s="63"/>
      <c r="CS197" s="63"/>
      <c r="CT197" s="1758"/>
      <c r="CU197" s="1758"/>
      <c r="DF197" s="2665">
        <f t="shared" si="1045"/>
        <v>0</v>
      </c>
      <c r="DG197" s="2658">
        <f t="shared" si="1065"/>
        <v>0</v>
      </c>
      <c r="DH197" s="2658">
        <f t="shared" si="1046"/>
        <v>0</v>
      </c>
      <c r="DI197" s="63"/>
      <c r="DJ197" s="63"/>
      <c r="DK197" s="63"/>
      <c r="DL197" s="63"/>
      <c r="DM197" s="63"/>
      <c r="DN197" s="2658">
        <f t="shared" si="1047"/>
        <v>0</v>
      </c>
      <c r="DO197" s="64"/>
      <c r="DP197" s="2658">
        <f t="shared" ref="DP197:DQ197" si="1085">IF((AM197+AK197)&lt;&gt;C197,1,0)</f>
        <v>0</v>
      </c>
      <c r="DQ197" s="2658">
        <f t="shared" si="1085"/>
        <v>0</v>
      </c>
      <c r="DR197" s="2658">
        <f t="shared" si="1049"/>
        <v>0</v>
      </c>
      <c r="DS197" s="2658">
        <f t="shared" si="1050"/>
        <v>0</v>
      </c>
      <c r="DT197" s="2658">
        <f t="shared" si="1051"/>
        <v>0</v>
      </c>
      <c r="DU197" s="2658">
        <f t="shared" si="1052"/>
        <v>0</v>
      </c>
      <c r="DV197" s="2658">
        <f t="shared" si="1053"/>
        <v>0</v>
      </c>
      <c r="DW197" s="63"/>
      <c r="DX197" s="63"/>
      <c r="DY197" s="1759"/>
      <c r="DZ197" s="1759"/>
    </row>
    <row r="198" spans="1:130" ht="14.25" customHeight="1" x14ac:dyDescent="0.25">
      <c r="A198" s="3128"/>
      <c r="B198" s="201" t="s">
        <v>1953</v>
      </c>
      <c r="C198" s="354">
        <f t="shared" ref="C198:D198" si="1086">+O198+Q198+S198+U198+W198+Y198+AA198+AC198+AE198+AG198</f>
        <v>0</v>
      </c>
      <c r="D198" s="744">
        <f t="shared" si="1086"/>
        <v>0</v>
      </c>
      <c r="E198" s="85"/>
      <c r="F198" s="69"/>
      <c r="G198" s="85"/>
      <c r="H198" s="69"/>
      <c r="I198" s="85"/>
      <c r="J198" s="69"/>
      <c r="K198" s="85"/>
      <c r="L198" s="69"/>
      <c r="M198" s="85"/>
      <c r="N198" s="69"/>
      <c r="O198" s="66"/>
      <c r="P198" s="67"/>
      <c r="Q198" s="66"/>
      <c r="R198" s="67"/>
      <c r="S198" s="66"/>
      <c r="T198" s="67"/>
      <c r="U198" s="66"/>
      <c r="V198" s="67"/>
      <c r="W198" s="66"/>
      <c r="X198" s="67"/>
      <c r="Y198" s="66"/>
      <c r="Z198" s="67"/>
      <c r="AA198" s="66"/>
      <c r="AB198" s="67"/>
      <c r="AC198" s="66"/>
      <c r="AD198" s="67"/>
      <c r="AE198" s="66"/>
      <c r="AF198" s="67"/>
      <c r="AG198" s="66"/>
      <c r="AH198" s="67"/>
      <c r="AI198" s="85"/>
      <c r="AJ198" s="86"/>
      <c r="AK198" s="88"/>
      <c r="AL198" s="1802"/>
      <c r="AM198" s="66"/>
      <c r="AN198" s="218"/>
      <c r="AO198" s="88"/>
      <c r="AP198" s="1802"/>
      <c r="AQ198" s="1823"/>
      <c r="AR198" s="218"/>
      <c r="AS198" s="88"/>
      <c r="AT198" s="218"/>
      <c r="AU198" s="1823"/>
      <c r="AV198" s="218"/>
      <c r="AW198" s="239"/>
      <c r="AX198" s="1949"/>
      <c r="AY198" s="1754" t="str">
        <f t="shared" si="1084"/>
        <v/>
      </c>
      <c r="CA198" s="2663" t="str">
        <f t="shared" si="1033"/>
        <v/>
      </c>
      <c r="CB198" s="1755" t="str">
        <f t="shared" si="1064"/>
        <v/>
      </c>
      <c r="CC198" s="1755" t="str">
        <f t="shared" si="1034"/>
        <v/>
      </c>
      <c r="CD198" s="63"/>
      <c r="CE198" s="63"/>
      <c r="CF198" s="63"/>
      <c r="CG198" s="63"/>
      <c r="CH198" s="63"/>
      <c r="CI198" s="1755" t="str">
        <f t="shared" si="1035"/>
        <v/>
      </c>
      <c r="CJ198" s="64"/>
      <c r="CK198" s="1755" t="str">
        <f t="shared" si="1036"/>
        <v/>
      </c>
      <c r="CL198" s="1755" t="str">
        <f t="shared" si="1037"/>
        <v/>
      </c>
      <c r="CM198" s="1755" t="str">
        <f t="shared" si="1038"/>
        <v/>
      </c>
      <c r="CN198" s="1755" t="str">
        <f t="shared" si="1039"/>
        <v/>
      </c>
      <c r="CO198" s="1755" t="str">
        <f t="shared" si="1040"/>
        <v/>
      </c>
      <c r="CP198" s="1755" t="str">
        <f t="shared" si="1041"/>
        <v/>
      </c>
      <c r="CQ198" s="1755" t="str">
        <f t="shared" si="1042"/>
        <v/>
      </c>
      <c r="CR198" s="63"/>
      <c r="CS198" s="63"/>
      <c r="CT198" s="1758"/>
      <c r="CU198" s="1758"/>
      <c r="DF198" s="2665">
        <f t="shared" si="1045"/>
        <v>0</v>
      </c>
      <c r="DG198" s="2658">
        <f t="shared" si="1065"/>
        <v>0</v>
      </c>
      <c r="DH198" s="2658">
        <f t="shared" si="1046"/>
        <v>0</v>
      </c>
      <c r="DI198" s="63"/>
      <c r="DJ198" s="63"/>
      <c r="DK198" s="63"/>
      <c r="DL198" s="63"/>
      <c r="DM198" s="63"/>
      <c r="DN198" s="2658">
        <f t="shared" si="1047"/>
        <v>0</v>
      </c>
      <c r="DO198" s="64"/>
      <c r="DP198" s="2658">
        <f t="shared" ref="DP198:DQ198" si="1087">IF((AM198+AK198)&lt;&gt;C198,1,0)</f>
        <v>0</v>
      </c>
      <c r="DQ198" s="2658">
        <f t="shared" si="1087"/>
        <v>0</v>
      </c>
      <c r="DR198" s="2658">
        <f t="shared" si="1049"/>
        <v>0</v>
      </c>
      <c r="DS198" s="2658">
        <f t="shared" si="1050"/>
        <v>0</v>
      </c>
      <c r="DT198" s="2658">
        <f t="shared" si="1051"/>
        <v>0</v>
      </c>
      <c r="DU198" s="2658">
        <f t="shared" si="1052"/>
        <v>0</v>
      </c>
      <c r="DV198" s="2658">
        <f t="shared" si="1053"/>
        <v>0</v>
      </c>
      <c r="DW198" s="63"/>
      <c r="DX198" s="63"/>
      <c r="DY198" s="1759"/>
      <c r="DZ198" s="1759"/>
    </row>
    <row r="199" spans="1:130" ht="14.25" customHeight="1" x14ac:dyDescent="0.25">
      <c r="A199" s="3129"/>
      <c r="B199" s="974" t="s">
        <v>1954</v>
      </c>
      <c r="C199" s="400">
        <f t="shared" ref="C199:D199" si="1088">+O199+Q199+S199+U199+W199+Y199+AA199+AC199+AE199+AG199</f>
        <v>0</v>
      </c>
      <c r="D199" s="743">
        <f t="shared" si="1088"/>
        <v>0</v>
      </c>
      <c r="E199" s="36"/>
      <c r="F199" s="38"/>
      <c r="G199" s="36"/>
      <c r="H199" s="38"/>
      <c r="I199" s="36"/>
      <c r="J199" s="38"/>
      <c r="K199" s="36"/>
      <c r="L199" s="38"/>
      <c r="M199" s="36"/>
      <c r="N199" s="38"/>
      <c r="O199" s="41"/>
      <c r="P199" s="37"/>
      <c r="Q199" s="41"/>
      <c r="R199" s="37"/>
      <c r="S199" s="41"/>
      <c r="T199" s="37"/>
      <c r="U199" s="41"/>
      <c r="V199" s="37"/>
      <c r="W199" s="41"/>
      <c r="X199" s="37"/>
      <c r="Y199" s="41"/>
      <c r="Z199" s="37"/>
      <c r="AA199" s="41"/>
      <c r="AB199" s="37"/>
      <c r="AC199" s="41"/>
      <c r="AD199" s="37"/>
      <c r="AE199" s="41"/>
      <c r="AF199" s="37"/>
      <c r="AG199" s="41"/>
      <c r="AH199" s="37"/>
      <c r="AI199" s="36"/>
      <c r="AJ199" s="39"/>
      <c r="AK199" s="40"/>
      <c r="AL199" s="1764"/>
      <c r="AM199" s="41"/>
      <c r="AN199" s="1763"/>
      <c r="AO199" s="40"/>
      <c r="AP199" s="1764"/>
      <c r="AQ199" s="1762"/>
      <c r="AR199" s="1763"/>
      <c r="AS199" s="40"/>
      <c r="AT199" s="1763"/>
      <c r="AU199" s="1762"/>
      <c r="AV199" s="1763"/>
      <c r="AW199" s="73"/>
      <c r="AX199" s="1785"/>
      <c r="AY199" s="1754" t="str">
        <f t="shared" si="1084"/>
        <v/>
      </c>
      <c r="CA199" s="2663" t="str">
        <f t="shared" si="1033"/>
        <v/>
      </c>
      <c r="CB199" s="1755" t="str">
        <f t="shared" si="1064"/>
        <v/>
      </c>
      <c r="CC199" s="1755" t="str">
        <f t="shared" si="1034"/>
        <v/>
      </c>
      <c r="CD199" s="63"/>
      <c r="CE199" s="63"/>
      <c r="CF199" s="63"/>
      <c r="CG199" s="63"/>
      <c r="CH199" s="63"/>
      <c r="CI199" s="1755" t="str">
        <f t="shared" si="1035"/>
        <v/>
      </c>
      <c r="CJ199" s="64"/>
      <c r="CK199" s="1755" t="str">
        <f t="shared" si="1036"/>
        <v/>
      </c>
      <c r="CL199" s="1755" t="str">
        <f t="shared" si="1037"/>
        <v/>
      </c>
      <c r="CM199" s="1755" t="str">
        <f t="shared" si="1038"/>
        <v/>
      </c>
      <c r="CN199" s="1755" t="str">
        <f t="shared" si="1039"/>
        <v/>
      </c>
      <c r="CO199" s="1755" t="str">
        <f t="shared" si="1040"/>
        <v/>
      </c>
      <c r="CP199" s="1755" t="str">
        <f t="shared" si="1041"/>
        <v/>
      </c>
      <c r="CQ199" s="1755" t="str">
        <f t="shared" si="1042"/>
        <v/>
      </c>
      <c r="CR199" s="63"/>
      <c r="CS199" s="63"/>
      <c r="CT199" s="1758"/>
      <c r="CU199" s="1758"/>
      <c r="DF199" s="2665">
        <f t="shared" si="1045"/>
        <v>0</v>
      </c>
      <c r="DG199" s="2658">
        <f t="shared" si="1065"/>
        <v>0</v>
      </c>
      <c r="DH199" s="2658">
        <f t="shared" si="1046"/>
        <v>0</v>
      </c>
      <c r="DI199" s="63"/>
      <c r="DJ199" s="63"/>
      <c r="DK199" s="63"/>
      <c r="DL199" s="63"/>
      <c r="DM199" s="63"/>
      <c r="DN199" s="2658">
        <f t="shared" si="1047"/>
        <v>0</v>
      </c>
      <c r="DO199" s="64"/>
      <c r="DP199" s="2658">
        <f t="shared" ref="DP199:DQ199" si="1089">IF((AM199+AK199)&lt;&gt;C199,1,0)</f>
        <v>0</v>
      </c>
      <c r="DQ199" s="2658">
        <f t="shared" si="1089"/>
        <v>0</v>
      </c>
      <c r="DR199" s="2658">
        <f t="shared" si="1049"/>
        <v>0</v>
      </c>
      <c r="DS199" s="2658">
        <f t="shared" si="1050"/>
        <v>0</v>
      </c>
      <c r="DT199" s="2658">
        <f t="shared" si="1051"/>
        <v>0</v>
      </c>
      <c r="DU199" s="2658">
        <f t="shared" si="1052"/>
        <v>0</v>
      </c>
      <c r="DV199" s="2658">
        <f t="shared" si="1053"/>
        <v>0</v>
      </c>
      <c r="DW199" s="63"/>
      <c r="DX199" s="63"/>
      <c r="DY199" s="1759"/>
      <c r="DZ199" s="1759"/>
    </row>
    <row r="200" spans="1:130" ht="14.25" customHeight="1" x14ac:dyDescent="0.25">
      <c r="A200" s="3427" t="s">
        <v>1933</v>
      </c>
      <c r="B200" s="3292"/>
      <c r="C200" s="350">
        <f t="shared" ref="C200:D200" si="1090">+E200+G200+I200+K200+M200+O200+Q200+S200+U200+W200+Y200+AA200+AC200+AE200+AG200+AI200</f>
        <v>0</v>
      </c>
      <c r="D200" s="744">
        <f t="shared" si="1090"/>
        <v>0</v>
      </c>
      <c r="E200" s="1786"/>
      <c r="F200" s="1746"/>
      <c r="G200" s="1786"/>
      <c r="H200" s="1746"/>
      <c r="I200" s="1786"/>
      <c r="J200" s="1746"/>
      <c r="K200" s="1786"/>
      <c r="L200" s="1746"/>
      <c r="M200" s="1771"/>
      <c r="N200" s="1770"/>
      <c r="O200" s="1771"/>
      <c r="P200" s="1770"/>
      <c r="Q200" s="1771"/>
      <c r="R200" s="1770"/>
      <c r="S200" s="1771"/>
      <c r="T200" s="1770"/>
      <c r="U200" s="1771"/>
      <c r="V200" s="1770"/>
      <c r="W200" s="1771"/>
      <c r="X200" s="1770"/>
      <c r="Y200" s="1771"/>
      <c r="Z200" s="1770"/>
      <c r="AA200" s="1771"/>
      <c r="AB200" s="1770"/>
      <c r="AC200" s="1771"/>
      <c r="AD200" s="2004"/>
      <c r="AE200" s="1771"/>
      <c r="AF200" s="2004"/>
      <c r="AG200" s="296"/>
      <c r="AH200" s="1074"/>
      <c r="AI200" s="1771"/>
      <c r="AJ200" s="1770"/>
      <c r="AK200" s="1750"/>
      <c r="AL200" s="1751"/>
      <c r="AM200" s="1786"/>
      <c r="AN200" s="1768"/>
      <c r="AO200" s="1750"/>
      <c r="AP200" s="1751"/>
      <c r="AQ200" s="1794"/>
      <c r="AR200" s="1768"/>
      <c r="AS200" s="1750"/>
      <c r="AT200" s="1768"/>
      <c r="AU200" s="1750"/>
      <c r="AV200" s="1751"/>
      <c r="AW200" s="1750"/>
      <c r="AX200" s="1751"/>
      <c r="AY200" s="1754" t="str">
        <f t="shared" ref="AY200:AY210" si="1091">$CA200&amp;CB200&amp;$CC200&amp;CD200&amp;CE200&amp;CF200&amp;CG200&amp;CH200&amp;CI200&amp;CJ200&amp;CK200&amp;CL200&amp;CM200&amp;CN200&amp;CO200&amp;CP200&amp;CQ200&amp;CR200&amp;CS200&amp;CT200&amp;CU200</f>
        <v/>
      </c>
      <c r="CA200" s="2663" t="str">
        <f t="shared" si="1033"/>
        <v/>
      </c>
      <c r="CB200" s="1755" t="str">
        <f t="shared" si="1064"/>
        <v/>
      </c>
      <c r="CC200" s="1755" t="str">
        <f t="shared" si="1034"/>
        <v/>
      </c>
      <c r="CD200" s="63"/>
      <c r="CE200" s="63"/>
      <c r="CF200" s="63"/>
      <c r="CG200" s="63"/>
      <c r="CH200" s="63"/>
      <c r="CI200" s="1755" t="str">
        <f t="shared" si="1035"/>
        <v/>
      </c>
      <c r="CJ200" s="64"/>
      <c r="CK200" s="1755" t="str">
        <f t="shared" si="1036"/>
        <v/>
      </c>
      <c r="CL200" s="1755" t="str">
        <f t="shared" si="1037"/>
        <v/>
      </c>
      <c r="CM200" s="1755" t="str">
        <f t="shared" si="1038"/>
        <v/>
      </c>
      <c r="CN200" s="1755" t="str">
        <f t="shared" si="1039"/>
        <v/>
      </c>
      <c r="CO200" s="1755" t="str">
        <f t="shared" si="1040"/>
        <v/>
      </c>
      <c r="CP200" s="1755" t="str">
        <f t="shared" si="1041"/>
        <v/>
      </c>
      <c r="CQ200" s="1755" t="str">
        <f t="shared" si="1042"/>
        <v/>
      </c>
      <c r="CR200" s="63"/>
      <c r="CS200" s="63"/>
      <c r="CT200" s="2228" t="str">
        <f t="shared" ref="CT200:CT210" si="1092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228" t="str">
        <f t="shared" ref="CU200:CU210" si="1093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2665">
        <f t="shared" si="1045"/>
        <v>0</v>
      </c>
      <c r="DG200" s="2658">
        <f t="shared" si="1065"/>
        <v>0</v>
      </c>
      <c r="DH200" s="2658">
        <f t="shared" si="1046"/>
        <v>0</v>
      </c>
      <c r="DI200" s="63"/>
      <c r="DJ200" s="63"/>
      <c r="DK200" s="63"/>
      <c r="DL200" s="63"/>
      <c r="DM200" s="63"/>
      <c r="DN200" s="2658">
        <f t="shared" si="1047"/>
        <v>0</v>
      </c>
      <c r="DO200" s="64"/>
      <c r="DP200" s="2658">
        <f t="shared" ref="DP200:DQ200" si="1094">IF((AM200+AK200)&lt;&gt;C200,1,0)</f>
        <v>0</v>
      </c>
      <c r="DQ200" s="2658">
        <f t="shared" si="1094"/>
        <v>0</v>
      </c>
      <c r="DR200" s="2658">
        <f t="shared" si="1049"/>
        <v>0</v>
      </c>
      <c r="DS200" s="2658">
        <f t="shared" si="1050"/>
        <v>0</v>
      </c>
      <c r="DT200" s="2658">
        <f t="shared" si="1051"/>
        <v>0</v>
      </c>
      <c r="DU200" s="2658">
        <f t="shared" si="1052"/>
        <v>0</v>
      </c>
      <c r="DV200" s="2658">
        <f t="shared" si="1053"/>
        <v>0</v>
      </c>
      <c r="DW200" s="63"/>
      <c r="DX200" s="63"/>
      <c r="DY200" s="2658">
        <f t="shared" ref="DY200:DZ200" si="1095">IF(AND((M200+O200)&gt;0,AW200=""),1,IF(AW200&gt;(M200+O200),1,0))</f>
        <v>0</v>
      </c>
      <c r="DZ200" s="2658">
        <f t="shared" si="1095"/>
        <v>0</v>
      </c>
    </row>
    <row r="201" spans="1:130" ht="14.25" customHeight="1" x14ac:dyDescent="0.25">
      <c r="A201" s="3424" t="s">
        <v>1969</v>
      </c>
      <c r="B201" s="3157"/>
      <c r="C201" s="354">
        <f t="shared" ref="C201:D201" si="1096">+E201+G201+I201+K201+M201+O201+Q201+S201+U201+W201+Y201+AA201+AC201+AE201+AG201+AI201</f>
        <v>0</v>
      </c>
      <c r="D201" s="742">
        <f t="shared" si="1096"/>
        <v>0</v>
      </c>
      <c r="E201" s="66"/>
      <c r="F201" s="67"/>
      <c r="G201" s="66"/>
      <c r="H201" s="67"/>
      <c r="I201" s="66"/>
      <c r="J201" s="67"/>
      <c r="K201" s="66"/>
      <c r="L201" s="67"/>
      <c r="M201" s="66"/>
      <c r="N201" s="67"/>
      <c r="O201" s="1905"/>
      <c r="P201" s="1780"/>
      <c r="Q201" s="1905"/>
      <c r="R201" s="1780"/>
      <c r="S201" s="1905"/>
      <c r="T201" s="1780"/>
      <c r="U201" s="1905"/>
      <c r="V201" s="1780"/>
      <c r="W201" s="1905"/>
      <c r="X201" s="1780"/>
      <c r="Y201" s="1905"/>
      <c r="Z201" s="1780"/>
      <c r="AA201" s="1905"/>
      <c r="AB201" s="1780"/>
      <c r="AC201" s="1905"/>
      <c r="AD201" s="1907"/>
      <c r="AE201" s="1905"/>
      <c r="AF201" s="1907"/>
      <c r="AG201" s="1905"/>
      <c r="AH201" s="1906"/>
      <c r="AI201" s="1905"/>
      <c r="AJ201" s="1780"/>
      <c r="AK201" s="1779"/>
      <c r="AL201" s="190"/>
      <c r="AM201" s="1905"/>
      <c r="AN201" s="291"/>
      <c r="AO201" s="1779"/>
      <c r="AP201" s="190"/>
      <c r="AQ201" s="2007"/>
      <c r="AR201" s="291"/>
      <c r="AS201" s="1779"/>
      <c r="AT201" s="291"/>
      <c r="AU201" s="1779"/>
      <c r="AV201" s="190"/>
      <c r="AW201" s="1779"/>
      <c r="AX201" s="190"/>
      <c r="AY201" s="1754" t="str">
        <f t="shared" si="1091"/>
        <v/>
      </c>
      <c r="CA201" s="2663" t="str">
        <f t="shared" si="1033"/>
        <v/>
      </c>
      <c r="CB201" s="1755" t="str">
        <f t="shared" si="1064"/>
        <v/>
      </c>
      <c r="CC201" s="1755" t="str">
        <f t="shared" si="1034"/>
        <v/>
      </c>
      <c r="CD201" s="63"/>
      <c r="CE201" s="63"/>
      <c r="CF201" s="63"/>
      <c r="CG201" s="63"/>
      <c r="CH201" s="63"/>
      <c r="CI201" s="1755" t="str">
        <f t="shared" si="1035"/>
        <v/>
      </c>
      <c r="CJ201" s="64"/>
      <c r="CK201" s="1755" t="str">
        <f t="shared" si="1036"/>
        <v/>
      </c>
      <c r="CL201" s="1755" t="str">
        <f t="shared" si="1037"/>
        <v/>
      </c>
      <c r="CM201" s="1755" t="str">
        <f t="shared" si="1038"/>
        <v/>
      </c>
      <c r="CN201" s="1755" t="str">
        <f t="shared" si="1039"/>
        <v/>
      </c>
      <c r="CO201" s="1755" t="str">
        <f t="shared" si="1040"/>
        <v/>
      </c>
      <c r="CP201" s="1755" t="str">
        <f t="shared" si="1041"/>
        <v/>
      </c>
      <c r="CQ201" s="1755" t="str">
        <f t="shared" si="1042"/>
        <v/>
      </c>
      <c r="CR201" s="63"/>
      <c r="CS201" s="63"/>
      <c r="CT201" s="2228" t="str">
        <f t="shared" si="1092"/>
        <v/>
      </c>
      <c r="CU201" s="2228" t="str">
        <f t="shared" si="1093"/>
        <v/>
      </c>
      <c r="DF201" s="2665">
        <f t="shared" si="1045"/>
        <v>0</v>
      </c>
      <c r="DG201" s="2658">
        <f t="shared" si="1065"/>
        <v>0</v>
      </c>
      <c r="DH201" s="2658">
        <f t="shared" si="1046"/>
        <v>0</v>
      </c>
      <c r="DI201" s="63"/>
      <c r="DJ201" s="63"/>
      <c r="DK201" s="63"/>
      <c r="DL201" s="63"/>
      <c r="DM201" s="63"/>
      <c r="DN201" s="2658">
        <f t="shared" si="1047"/>
        <v>0</v>
      </c>
      <c r="DO201" s="64"/>
      <c r="DP201" s="2658">
        <f t="shared" ref="DP201:DQ201" si="1097">IF((AM201+AK201)&lt;&gt;C201,1,0)</f>
        <v>0</v>
      </c>
      <c r="DQ201" s="2658">
        <f t="shared" si="1097"/>
        <v>0</v>
      </c>
      <c r="DR201" s="2658">
        <f t="shared" si="1049"/>
        <v>0</v>
      </c>
      <c r="DS201" s="2658">
        <f t="shared" si="1050"/>
        <v>0</v>
      </c>
      <c r="DT201" s="2658">
        <f t="shared" si="1051"/>
        <v>0</v>
      </c>
      <c r="DU201" s="2658">
        <f t="shared" si="1052"/>
        <v>0</v>
      </c>
      <c r="DV201" s="2658">
        <f t="shared" si="1053"/>
        <v>0</v>
      </c>
      <c r="DW201" s="63"/>
      <c r="DX201" s="63"/>
      <c r="DY201" s="2658">
        <f t="shared" ref="DY201:DZ201" si="1098">IF(AND((M201+O201)&gt;0,AW201=""),1,IF(AW201&gt;(M201+O201),1,0))</f>
        <v>0</v>
      </c>
      <c r="DZ201" s="2658">
        <f t="shared" si="1098"/>
        <v>0</v>
      </c>
    </row>
    <row r="202" spans="1:130" ht="14.25" customHeight="1" x14ac:dyDescent="0.25">
      <c r="A202" s="3424" t="s">
        <v>1935</v>
      </c>
      <c r="B202" s="3157"/>
      <c r="C202" s="354">
        <f t="shared" ref="C202:D202" si="1099">+E202+G202+I202+K202+M202+O202+Q202+S202+U202+W202+Y202+AA202+AC202+AE202+AG202+AI202</f>
        <v>0</v>
      </c>
      <c r="D202" s="742">
        <f t="shared" si="1099"/>
        <v>0</v>
      </c>
      <c r="E202" s="66"/>
      <c r="F202" s="67"/>
      <c r="G202" s="66"/>
      <c r="H202" s="67"/>
      <c r="I202" s="66"/>
      <c r="J202" s="67"/>
      <c r="K202" s="66"/>
      <c r="L202" s="67"/>
      <c r="M202" s="66"/>
      <c r="N202" s="67"/>
      <c r="O202" s="1905"/>
      <c r="P202" s="1780"/>
      <c r="Q202" s="1905"/>
      <c r="R202" s="1780"/>
      <c r="S202" s="1905"/>
      <c r="T202" s="1780"/>
      <c r="U202" s="1905"/>
      <c r="V202" s="1780"/>
      <c r="W202" s="1905"/>
      <c r="X202" s="1780"/>
      <c r="Y202" s="1905"/>
      <c r="Z202" s="1780"/>
      <c r="AA202" s="1905"/>
      <c r="AB202" s="1780"/>
      <c r="AC202" s="1905"/>
      <c r="AD202" s="1907"/>
      <c r="AE202" s="1905"/>
      <c r="AF202" s="1907"/>
      <c r="AG202" s="1905"/>
      <c r="AH202" s="1906"/>
      <c r="AI202" s="1905"/>
      <c r="AJ202" s="1780"/>
      <c r="AK202" s="1779"/>
      <c r="AL202" s="190"/>
      <c r="AM202" s="1905"/>
      <c r="AN202" s="291"/>
      <c r="AO202" s="1779"/>
      <c r="AP202" s="190"/>
      <c r="AQ202" s="2007"/>
      <c r="AR202" s="291"/>
      <c r="AS202" s="1779"/>
      <c r="AT202" s="291"/>
      <c r="AU202" s="1779"/>
      <c r="AV202" s="190"/>
      <c r="AW202" s="1779"/>
      <c r="AX202" s="190"/>
      <c r="AY202" s="1754" t="str">
        <f t="shared" si="1091"/>
        <v/>
      </c>
      <c r="CA202" s="2663" t="str">
        <f t="shared" si="1033"/>
        <v/>
      </c>
      <c r="CB202" s="1755" t="str">
        <f t="shared" si="1064"/>
        <v/>
      </c>
      <c r="CC202" s="1755" t="str">
        <f t="shared" si="1034"/>
        <v/>
      </c>
      <c r="CD202" s="63"/>
      <c r="CE202" s="63"/>
      <c r="CF202" s="63"/>
      <c r="CG202" s="63"/>
      <c r="CH202" s="63"/>
      <c r="CI202" s="1755" t="str">
        <f t="shared" si="1035"/>
        <v/>
      </c>
      <c r="CJ202" s="64"/>
      <c r="CK202" s="1755" t="str">
        <f t="shared" si="1036"/>
        <v/>
      </c>
      <c r="CL202" s="1755" t="str">
        <f t="shared" si="1037"/>
        <v/>
      </c>
      <c r="CM202" s="1755" t="str">
        <f t="shared" si="1038"/>
        <v/>
      </c>
      <c r="CN202" s="1755" t="str">
        <f t="shared" si="1039"/>
        <v/>
      </c>
      <c r="CO202" s="1755" t="str">
        <f t="shared" si="1040"/>
        <v/>
      </c>
      <c r="CP202" s="1755" t="str">
        <f t="shared" si="1041"/>
        <v/>
      </c>
      <c r="CQ202" s="1755" t="str">
        <f t="shared" si="1042"/>
        <v/>
      </c>
      <c r="CR202" s="63"/>
      <c r="CS202" s="63"/>
      <c r="CT202" s="2228" t="str">
        <f t="shared" si="1092"/>
        <v/>
      </c>
      <c r="CU202" s="2228" t="str">
        <f t="shared" si="1093"/>
        <v/>
      </c>
      <c r="DF202" s="2665">
        <f t="shared" si="1045"/>
        <v>0</v>
      </c>
      <c r="DG202" s="2658">
        <f t="shared" si="1065"/>
        <v>0</v>
      </c>
      <c r="DH202" s="2658">
        <f t="shared" si="1046"/>
        <v>0</v>
      </c>
      <c r="DI202" s="63"/>
      <c r="DJ202" s="63"/>
      <c r="DK202" s="63"/>
      <c r="DL202" s="63"/>
      <c r="DM202" s="63"/>
      <c r="DN202" s="2658">
        <f t="shared" si="1047"/>
        <v>0</v>
      </c>
      <c r="DO202" s="64"/>
      <c r="DP202" s="2658">
        <f t="shared" ref="DP202:DQ202" si="1100">IF((AM202+AK202)&lt;&gt;C202,1,0)</f>
        <v>0</v>
      </c>
      <c r="DQ202" s="2658">
        <f t="shared" si="1100"/>
        <v>0</v>
      </c>
      <c r="DR202" s="2658">
        <f t="shared" si="1049"/>
        <v>0</v>
      </c>
      <c r="DS202" s="2658">
        <f t="shared" si="1050"/>
        <v>0</v>
      </c>
      <c r="DT202" s="2658">
        <f t="shared" si="1051"/>
        <v>0</v>
      </c>
      <c r="DU202" s="2658">
        <f t="shared" si="1052"/>
        <v>0</v>
      </c>
      <c r="DV202" s="2658">
        <f t="shared" si="1053"/>
        <v>0</v>
      </c>
      <c r="DW202" s="63"/>
      <c r="DX202" s="63"/>
      <c r="DY202" s="2658">
        <f t="shared" ref="DY202:DZ202" si="1101">IF(AND((M202+O202)&gt;0,AW202=""),1,IF(AW202&gt;(M202+O202),1,0))</f>
        <v>0</v>
      </c>
      <c r="DZ202" s="2658">
        <f t="shared" si="1101"/>
        <v>0</v>
      </c>
    </row>
    <row r="203" spans="1:130" ht="14.25" customHeight="1" x14ac:dyDescent="0.25">
      <c r="A203" s="3424" t="s">
        <v>1970</v>
      </c>
      <c r="B203" s="3157"/>
      <c r="C203" s="354">
        <f t="shared" ref="C203:D203" si="1102">+O203+Q203+S203+U203+W203+Y203+AA203+AC203+AE203+AG203+AI203</f>
        <v>0</v>
      </c>
      <c r="D203" s="1082">
        <f t="shared" si="1102"/>
        <v>0</v>
      </c>
      <c r="E203" s="85"/>
      <c r="F203" s="69"/>
      <c r="G203" s="85"/>
      <c r="H203" s="69"/>
      <c r="I203" s="85"/>
      <c r="J203" s="69"/>
      <c r="K203" s="85"/>
      <c r="L203" s="69"/>
      <c r="M203" s="85"/>
      <c r="N203" s="69"/>
      <c r="O203" s="1905"/>
      <c r="P203" s="1780"/>
      <c r="Q203" s="1905"/>
      <c r="R203" s="1780"/>
      <c r="S203" s="1905"/>
      <c r="T203" s="1780"/>
      <c r="U203" s="1905"/>
      <c r="V203" s="1780"/>
      <c r="W203" s="1905"/>
      <c r="X203" s="1780"/>
      <c r="Y203" s="1905"/>
      <c r="Z203" s="1780"/>
      <c r="AA203" s="1905"/>
      <c r="AB203" s="1780"/>
      <c r="AC203" s="1905"/>
      <c r="AD203" s="1907"/>
      <c r="AE203" s="1905"/>
      <c r="AF203" s="1907"/>
      <c r="AG203" s="1905"/>
      <c r="AH203" s="1906"/>
      <c r="AI203" s="1905"/>
      <c r="AJ203" s="1780"/>
      <c r="AK203" s="1779"/>
      <c r="AL203" s="190"/>
      <c r="AM203" s="1905"/>
      <c r="AN203" s="291"/>
      <c r="AO203" s="1779"/>
      <c r="AP203" s="190"/>
      <c r="AQ203" s="2007"/>
      <c r="AR203" s="291"/>
      <c r="AS203" s="1779"/>
      <c r="AT203" s="291"/>
      <c r="AU203" s="1779"/>
      <c r="AV203" s="190"/>
      <c r="AW203" s="1779"/>
      <c r="AX203" s="190"/>
      <c r="AY203" s="1754" t="str">
        <f t="shared" si="1091"/>
        <v/>
      </c>
      <c r="CA203" s="2663" t="str">
        <f t="shared" si="1033"/>
        <v/>
      </c>
      <c r="CB203" s="1755" t="str">
        <f t="shared" si="1064"/>
        <v/>
      </c>
      <c r="CC203" s="1755" t="str">
        <f t="shared" si="1034"/>
        <v/>
      </c>
      <c r="CD203" s="63"/>
      <c r="CE203" s="63"/>
      <c r="CF203" s="63"/>
      <c r="CG203" s="63"/>
      <c r="CH203" s="63"/>
      <c r="CI203" s="1755" t="str">
        <f t="shared" si="1035"/>
        <v/>
      </c>
      <c r="CJ203" s="64"/>
      <c r="CK203" s="1755" t="str">
        <f t="shared" si="1036"/>
        <v/>
      </c>
      <c r="CL203" s="1755" t="str">
        <f t="shared" si="1037"/>
        <v/>
      </c>
      <c r="CM203" s="1755" t="str">
        <f t="shared" si="1038"/>
        <v/>
      </c>
      <c r="CN203" s="1755" t="str">
        <f t="shared" si="1039"/>
        <v/>
      </c>
      <c r="CO203" s="1755" t="str">
        <f t="shared" si="1040"/>
        <v/>
      </c>
      <c r="CP203" s="1755" t="str">
        <f t="shared" si="1041"/>
        <v/>
      </c>
      <c r="CQ203" s="1755" t="str">
        <f t="shared" si="1042"/>
        <v/>
      </c>
      <c r="CR203" s="63"/>
      <c r="CS203" s="63"/>
      <c r="CT203" s="2228" t="str">
        <f t="shared" si="1092"/>
        <v/>
      </c>
      <c r="CU203" s="2228" t="str">
        <f t="shared" si="1093"/>
        <v/>
      </c>
      <c r="DF203" s="2665">
        <f t="shared" si="1045"/>
        <v>0</v>
      </c>
      <c r="DG203" s="2658">
        <f t="shared" si="1065"/>
        <v>0</v>
      </c>
      <c r="DH203" s="2658">
        <f t="shared" si="1046"/>
        <v>0</v>
      </c>
      <c r="DI203" s="63"/>
      <c r="DJ203" s="63"/>
      <c r="DK203" s="63"/>
      <c r="DL203" s="63"/>
      <c r="DM203" s="63"/>
      <c r="DN203" s="2658">
        <f t="shared" si="1047"/>
        <v>0</v>
      </c>
      <c r="DO203" s="64"/>
      <c r="DP203" s="2658">
        <f t="shared" ref="DP203:DQ203" si="1103">IF((AM203+AK203)&lt;&gt;C203,1,0)</f>
        <v>0</v>
      </c>
      <c r="DQ203" s="2658">
        <f t="shared" si="1103"/>
        <v>0</v>
      </c>
      <c r="DR203" s="2658">
        <f t="shared" si="1049"/>
        <v>0</v>
      </c>
      <c r="DS203" s="2658">
        <f t="shared" si="1050"/>
        <v>0</v>
      </c>
      <c r="DT203" s="2658">
        <f t="shared" si="1051"/>
        <v>0</v>
      </c>
      <c r="DU203" s="2658">
        <f t="shared" si="1052"/>
        <v>0</v>
      </c>
      <c r="DV203" s="2658">
        <f t="shared" si="1053"/>
        <v>0</v>
      </c>
      <c r="DW203" s="63"/>
      <c r="DX203" s="63"/>
      <c r="DY203" s="2658">
        <f t="shared" ref="DY203:DZ203" si="1104">IF(AND((M203+O203)&gt;0,AW203=""),1,IF(AW203&gt;(M203+O203),1,0))</f>
        <v>0</v>
      </c>
      <c r="DZ203" s="2658">
        <f t="shared" si="1104"/>
        <v>0</v>
      </c>
    </row>
    <row r="204" spans="1:130" ht="14.25" customHeight="1" x14ac:dyDescent="0.25">
      <c r="A204" s="3424" t="s">
        <v>1971</v>
      </c>
      <c r="B204" s="3157"/>
      <c r="C204" s="354">
        <f t="shared" ref="C204:D204" si="1105">+O204+Q204+S204+U204+W204+Y204+AA204+AC204+AE204+AG204+AI204</f>
        <v>0</v>
      </c>
      <c r="D204" s="1082">
        <f t="shared" si="1105"/>
        <v>0</v>
      </c>
      <c r="E204" s="85"/>
      <c r="F204" s="69"/>
      <c r="G204" s="85"/>
      <c r="H204" s="69"/>
      <c r="I204" s="85"/>
      <c r="J204" s="69"/>
      <c r="K204" s="85"/>
      <c r="L204" s="69"/>
      <c r="M204" s="85"/>
      <c r="N204" s="69"/>
      <c r="O204" s="1905"/>
      <c r="P204" s="1780"/>
      <c r="Q204" s="1905"/>
      <c r="R204" s="1780"/>
      <c r="S204" s="1905"/>
      <c r="T204" s="1780"/>
      <c r="U204" s="1905"/>
      <c r="V204" s="1780"/>
      <c r="W204" s="1905"/>
      <c r="X204" s="1780"/>
      <c r="Y204" s="1905"/>
      <c r="Z204" s="1780"/>
      <c r="AA204" s="1905"/>
      <c r="AB204" s="1780"/>
      <c r="AC204" s="1905"/>
      <c r="AD204" s="1907"/>
      <c r="AE204" s="1905"/>
      <c r="AF204" s="1907"/>
      <c r="AG204" s="66"/>
      <c r="AH204" s="190"/>
      <c r="AI204" s="66"/>
      <c r="AJ204" s="2007"/>
      <c r="AK204" s="1779"/>
      <c r="AL204" s="190"/>
      <c r="AM204" s="1905"/>
      <c r="AN204" s="291"/>
      <c r="AO204" s="1779"/>
      <c r="AP204" s="190"/>
      <c r="AQ204" s="2007"/>
      <c r="AR204" s="291"/>
      <c r="AS204" s="1779"/>
      <c r="AT204" s="291"/>
      <c r="AU204" s="1779"/>
      <c r="AV204" s="190"/>
      <c r="AW204" s="1779"/>
      <c r="AX204" s="190"/>
      <c r="AY204" s="1754" t="str">
        <f t="shared" si="1091"/>
        <v/>
      </c>
      <c r="CA204" s="2663" t="str">
        <f t="shared" si="1033"/>
        <v/>
      </c>
      <c r="CB204" s="1755" t="str">
        <f t="shared" si="1064"/>
        <v/>
      </c>
      <c r="CC204" s="1755" t="str">
        <f t="shared" si="1034"/>
        <v/>
      </c>
      <c r="CD204" s="63"/>
      <c r="CE204" s="63"/>
      <c r="CF204" s="63"/>
      <c r="CG204" s="63"/>
      <c r="CH204" s="63"/>
      <c r="CI204" s="1755" t="str">
        <f t="shared" si="1035"/>
        <v/>
      </c>
      <c r="CJ204" s="64"/>
      <c r="CK204" s="1755" t="str">
        <f t="shared" si="1036"/>
        <v/>
      </c>
      <c r="CL204" s="1755" t="str">
        <f t="shared" si="1037"/>
        <v/>
      </c>
      <c r="CM204" s="1755" t="str">
        <f t="shared" si="1038"/>
        <v/>
      </c>
      <c r="CN204" s="1755" t="str">
        <f t="shared" si="1039"/>
        <v/>
      </c>
      <c r="CO204" s="1755" t="str">
        <f t="shared" si="1040"/>
        <v/>
      </c>
      <c r="CP204" s="1755" t="str">
        <f t="shared" si="1041"/>
        <v/>
      </c>
      <c r="CQ204" s="1755" t="str">
        <f t="shared" si="1042"/>
        <v/>
      </c>
      <c r="CR204" s="63"/>
      <c r="CS204" s="63"/>
      <c r="CT204" s="2228" t="str">
        <f t="shared" si="1092"/>
        <v/>
      </c>
      <c r="CU204" s="2228" t="str">
        <f t="shared" si="1093"/>
        <v/>
      </c>
      <c r="DF204" s="2665">
        <f t="shared" si="1045"/>
        <v>0</v>
      </c>
      <c r="DG204" s="2658">
        <f t="shared" si="1065"/>
        <v>0</v>
      </c>
      <c r="DH204" s="2658">
        <f t="shared" si="1046"/>
        <v>0</v>
      </c>
      <c r="DI204" s="63"/>
      <c r="DJ204" s="63"/>
      <c r="DK204" s="63"/>
      <c r="DL204" s="63"/>
      <c r="DM204" s="63"/>
      <c r="DN204" s="2658">
        <f t="shared" si="1047"/>
        <v>0</v>
      </c>
      <c r="DO204" s="64"/>
      <c r="DP204" s="2658">
        <f t="shared" ref="DP204:DQ204" si="1106">IF((AM204+AK204)&lt;&gt;C204,1,0)</f>
        <v>0</v>
      </c>
      <c r="DQ204" s="2658">
        <f t="shared" si="1106"/>
        <v>0</v>
      </c>
      <c r="DR204" s="2658">
        <f t="shared" si="1049"/>
        <v>0</v>
      </c>
      <c r="DS204" s="2658">
        <f t="shared" si="1050"/>
        <v>0</v>
      </c>
      <c r="DT204" s="2658">
        <f t="shared" si="1051"/>
        <v>0</v>
      </c>
      <c r="DU204" s="2658">
        <f t="shared" si="1052"/>
        <v>0</v>
      </c>
      <c r="DV204" s="2658">
        <f t="shared" si="1053"/>
        <v>0</v>
      </c>
      <c r="DW204" s="63"/>
      <c r="DX204" s="63"/>
      <c r="DY204" s="2658">
        <f t="shared" ref="DY204:DZ204" si="1107">IF(AND((M204+O204)&gt;0,AW204=""),1,IF(AW204&gt;(M204+O204),1,0))</f>
        <v>0</v>
      </c>
      <c r="DZ204" s="2658">
        <f t="shared" si="1107"/>
        <v>0</v>
      </c>
    </row>
    <row r="205" spans="1:130" ht="14.25" customHeight="1" x14ac:dyDescent="0.25">
      <c r="A205" s="3424" t="s">
        <v>1972</v>
      </c>
      <c r="B205" s="3157"/>
      <c r="C205" s="354">
        <f t="shared" ref="C205:D205" si="1108">+O205+Q205+S205+U205+W205+Y205+AA205+AC205+AE205+AG205+AI205</f>
        <v>0</v>
      </c>
      <c r="D205" s="1082">
        <f t="shared" si="1108"/>
        <v>0</v>
      </c>
      <c r="E205" s="85"/>
      <c r="F205" s="69"/>
      <c r="G205" s="85"/>
      <c r="H205" s="69"/>
      <c r="I205" s="85"/>
      <c r="J205" s="69"/>
      <c r="K205" s="85"/>
      <c r="L205" s="69"/>
      <c r="M205" s="85"/>
      <c r="N205" s="69"/>
      <c r="O205" s="1905"/>
      <c r="P205" s="1780"/>
      <c r="Q205" s="1905"/>
      <c r="R205" s="1780"/>
      <c r="S205" s="1905"/>
      <c r="T205" s="1780"/>
      <c r="U205" s="1905"/>
      <c r="V205" s="1780"/>
      <c r="W205" s="1905"/>
      <c r="X205" s="1780"/>
      <c r="Y205" s="1905"/>
      <c r="Z205" s="1780"/>
      <c r="AA205" s="1905"/>
      <c r="AB205" s="1780"/>
      <c r="AC205" s="1905"/>
      <c r="AD205" s="1907"/>
      <c r="AE205" s="1905"/>
      <c r="AF205" s="1907"/>
      <c r="AG205" s="1905"/>
      <c r="AH205" s="1906"/>
      <c r="AI205" s="1905"/>
      <c r="AJ205" s="1780"/>
      <c r="AK205" s="1779"/>
      <c r="AL205" s="190"/>
      <c r="AM205" s="1905"/>
      <c r="AN205" s="291"/>
      <c r="AO205" s="1779"/>
      <c r="AP205" s="190"/>
      <c r="AQ205" s="2007"/>
      <c r="AR205" s="291"/>
      <c r="AS205" s="1779"/>
      <c r="AT205" s="291"/>
      <c r="AU205" s="1779"/>
      <c r="AV205" s="190"/>
      <c r="AW205" s="1779"/>
      <c r="AX205" s="190"/>
      <c r="AY205" s="1754" t="str">
        <f t="shared" si="1091"/>
        <v/>
      </c>
      <c r="CA205" s="2663" t="str">
        <f t="shared" si="1033"/>
        <v/>
      </c>
      <c r="CB205" s="1755" t="str">
        <f t="shared" si="1064"/>
        <v/>
      </c>
      <c r="CC205" s="1755" t="str">
        <f t="shared" si="1034"/>
        <v/>
      </c>
      <c r="CD205" s="63"/>
      <c r="CE205" s="63"/>
      <c r="CF205" s="63"/>
      <c r="CG205" s="63"/>
      <c r="CH205" s="63"/>
      <c r="CI205" s="1755" t="str">
        <f t="shared" si="1035"/>
        <v/>
      </c>
      <c r="CJ205" s="64"/>
      <c r="CK205" s="1755" t="str">
        <f t="shared" si="1036"/>
        <v/>
      </c>
      <c r="CL205" s="1755" t="str">
        <f t="shared" si="1037"/>
        <v/>
      </c>
      <c r="CM205" s="1755" t="str">
        <f t="shared" si="1038"/>
        <v/>
      </c>
      <c r="CN205" s="1755" t="str">
        <f t="shared" si="1039"/>
        <v/>
      </c>
      <c r="CO205" s="1755" t="str">
        <f t="shared" si="1040"/>
        <v/>
      </c>
      <c r="CP205" s="1755" t="str">
        <f t="shared" si="1041"/>
        <v/>
      </c>
      <c r="CQ205" s="1755" t="str">
        <f t="shared" si="1042"/>
        <v/>
      </c>
      <c r="CR205" s="63"/>
      <c r="CS205" s="63"/>
      <c r="CT205" s="2228" t="str">
        <f t="shared" si="1092"/>
        <v/>
      </c>
      <c r="CU205" s="2228" t="str">
        <f t="shared" si="1093"/>
        <v/>
      </c>
      <c r="DF205" s="2665">
        <f t="shared" si="1045"/>
        <v>0</v>
      </c>
      <c r="DG205" s="2658">
        <f t="shared" si="1065"/>
        <v>0</v>
      </c>
      <c r="DH205" s="2658">
        <f t="shared" si="1046"/>
        <v>0</v>
      </c>
      <c r="DI205" s="63"/>
      <c r="DJ205" s="63"/>
      <c r="DK205" s="63"/>
      <c r="DL205" s="63"/>
      <c r="DM205" s="63"/>
      <c r="DN205" s="2658">
        <f t="shared" si="1047"/>
        <v>0</v>
      </c>
      <c r="DO205" s="64"/>
      <c r="DP205" s="2658">
        <f t="shared" ref="DP205:DQ205" si="1109">IF((AM205+AK205)&lt;&gt;C205,1,0)</f>
        <v>0</v>
      </c>
      <c r="DQ205" s="2658">
        <f t="shared" si="1109"/>
        <v>0</v>
      </c>
      <c r="DR205" s="2658">
        <f t="shared" si="1049"/>
        <v>0</v>
      </c>
      <c r="DS205" s="2658">
        <f t="shared" si="1050"/>
        <v>0</v>
      </c>
      <c r="DT205" s="2658">
        <f t="shared" si="1051"/>
        <v>0</v>
      </c>
      <c r="DU205" s="2658">
        <f t="shared" si="1052"/>
        <v>0</v>
      </c>
      <c r="DV205" s="2658">
        <f t="shared" si="1053"/>
        <v>0</v>
      </c>
      <c r="DW205" s="63"/>
      <c r="DX205" s="63"/>
      <c r="DY205" s="2658">
        <f t="shared" ref="DY205:DZ205" si="1110">IF(AND((M205+O205)&gt;0,AW205=""),1,IF(AW205&gt;(M205+O205),1,0))</f>
        <v>0</v>
      </c>
      <c r="DZ205" s="2658">
        <f t="shared" si="1110"/>
        <v>0</v>
      </c>
    </row>
    <row r="206" spans="1:130" ht="14.25" customHeight="1" x14ac:dyDescent="0.25">
      <c r="A206" s="3424" t="s">
        <v>1973</v>
      </c>
      <c r="B206" s="3157"/>
      <c r="C206" s="354">
        <f t="shared" ref="C206:D206" si="1111">+E206+G206+I206+K206+M206+O206+Q206+S206+U206+W206+Y206+AA206+AC206+AE206+AG206+AI206</f>
        <v>0</v>
      </c>
      <c r="D206" s="1082">
        <f t="shared" si="1111"/>
        <v>0</v>
      </c>
      <c r="E206" s="1905"/>
      <c r="F206" s="1780"/>
      <c r="G206" s="1905"/>
      <c r="H206" s="1780"/>
      <c r="I206" s="1905"/>
      <c r="J206" s="1780"/>
      <c r="K206" s="1905"/>
      <c r="L206" s="1780"/>
      <c r="M206" s="1905"/>
      <c r="N206" s="1780"/>
      <c r="O206" s="1905"/>
      <c r="P206" s="1780"/>
      <c r="Q206" s="1905"/>
      <c r="R206" s="1780"/>
      <c r="S206" s="1905"/>
      <c r="T206" s="1780"/>
      <c r="U206" s="1905"/>
      <c r="V206" s="1780"/>
      <c r="W206" s="1905"/>
      <c r="X206" s="1780"/>
      <c r="Y206" s="1905"/>
      <c r="Z206" s="1780"/>
      <c r="AA206" s="1905"/>
      <c r="AB206" s="1780"/>
      <c r="AC206" s="1905"/>
      <c r="AD206" s="1907"/>
      <c r="AE206" s="1905"/>
      <c r="AF206" s="1907"/>
      <c r="AG206" s="1905"/>
      <c r="AH206" s="1906"/>
      <c r="AI206" s="1905"/>
      <c r="AJ206" s="1780"/>
      <c r="AK206" s="1779"/>
      <c r="AL206" s="190"/>
      <c r="AM206" s="1905"/>
      <c r="AN206" s="291"/>
      <c r="AO206" s="1779"/>
      <c r="AP206" s="190"/>
      <c r="AQ206" s="2007"/>
      <c r="AR206" s="291"/>
      <c r="AS206" s="1779"/>
      <c r="AT206" s="291"/>
      <c r="AU206" s="1779"/>
      <c r="AV206" s="190"/>
      <c r="AW206" s="1779"/>
      <c r="AX206" s="190"/>
      <c r="AY206" s="1754" t="str">
        <f t="shared" si="1091"/>
        <v/>
      </c>
      <c r="CA206" s="2663" t="str">
        <f t="shared" si="1033"/>
        <v/>
      </c>
      <c r="CB206" s="1755" t="str">
        <f t="shared" si="1064"/>
        <v/>
      </c>
      <c r="CC206" s="1755" t="str">
        <f t="shared" si="1034"/>
        <v/>
      </c>
      <c r="CD206" s="63"/>
      <c r="CE206" s="63"/>
      <c r="CF206" s="63"/>
      <c r="CG206" s="63"/>
      <c r="CH206" s="63"/>
      <c r="CI206" s="1755" t="str">
        <f t="shared" si="1035"/>
        <v/>
      </c>
      <c r="CJ206" s="64"/>
      <c r="CK206" s="1755" t="str">
        <f t="shared" si="1036"/>
        <v/>
      </c>
      <c r="CL206" s="1755" t="str">
        <f t="shared" si="1037"/>
        <v/>
      </c>
      <c r="CM206" s="1755" t="str">
        <f t="shared" si="1038"/>
        <v/>
      </c>
      <c r="CN206" s="1755" t="str">
        <f t="shared" si="1039"/>
        <v/>
      </c>
      <c r="CO206" s="1755" t="str">
        <f t="shared" si="1040"/>
        <v/>
      </c>
      <c r="CP206" s="1755" t="str">
        <f t="shared" si="1041"/>
        <v/>
      </c>
      <c r="CQ206" s="1755" t="str">
        <f t="shared" si="1042"/>
        <v/>
      </c>
      <c r="CR206" s="63"/>
      <c r="CS206" s="63"/>
      <c r="CT206" s="2228" t="str">
        <f t="shared" si="1092"/>
        <v/>
      </c>
      <c r="CU206" s="2228" t="str">
        <f t="shared" si="1093"/>
        <v/>
      </c>
      <c r="DF206" s="2665">
        <f t="shared" si="1045"/>
        <v>0</v>
      </c>
      <c r="DG206" s="2658">
        <f t="shared" si="1065"/>
        <v>0</v>
      </c>
      <c r="DH206" s="2658">
        <f t="shared" si="1046"/>
        <v>0</v>
      </c>
      <c r="DI206" s="63"/>
      <c r="DJ206" s="63"/>
      <c r="DK206" s="63"/>
      <c r="DL206" s="63"/>
      <c r="DM206" s="63"/>
      <c r="DN206" s="2658">
        <f t="shared" si="1047"/>
        <v>0</v>
      </c>
      <c r="DO206" s="64"/>
      <c r="DP206" s="2658">
        <f t="shared" ref="DP206:DQ206" si="1112">IF((AM206+AK206)&lt;&gt;C206,1,0)</f>
        <v>0</v>
      </c>
      <c r="DQ206" s="2658">
        <f t="shared" si="1112"/>
        <v>0</v>
      </c>
      <c r="DR206" s="2658">
        <f t="shared" si="1049"/>
        <v>0</v>
      </c>
      <c r="DS206" s="2658">
        <f t="shared" si="1050"/>
        <v>0</v>
      </c>
      <c r="DT206" s="2658">
        <f t="shared" si="1051"/>
        <v>0</v>
      </c>
      <c r="DU206" s="2658">
        <f t="shared" si="1052"/>
        <v>0</v>
      </c>
      <c r="DV206" s="2658">
        <f t="shared" si="1053"/>
        <v>0</v>
      </c>
      <c r="DW206" s="63"/>
      <c r="DX206" s="63"/>
      <c r="DY206" s="2658">
        <f t="shared" ref="DY206:DZ206" si="1113">IF(AND((M206+O206)&gt;0,AW206=""),1,IF(AW206&gt;(M206+O206),1,0))</f>
        <v>0</v>
      </c>
      <c r="DZ206" s="2658">
        <f t="shared" si="1113"/>
        <v>0</v>
      </c>
    </row>
    <row r="207" spans="1:130" ht="14.25" customHeight="1" x14ac:dyDescent="0.25">
      <c r="A207" s="3424" t="s">
        <v>1974</v>
      </c>
      <c r="B207" s="3157"/>
      <c r="C207" s="354">
        <f t="shared" ref="C207:D207" si="1114">+E207+G207+I207+K207+M207+O207+Q207+S207+U207+W207+Y207+AA207+AC207+AE207+AG207+AI207</f>
        <v>0</v>
      </c>
      <c r="D207" s="1082">
        <f t="shared" si="1114"/>
        <v>0</v>
      </c>
      <c r="E207" s="1905"/>
      <c r="F207" s="1780"/>
      <c r="G207" s="1905"/>
      <c r="H207" s="1780"/>
      <c r="I207" s="1905"/>
      <c r="J207" s="1780"/>
      <c r="K207" s="1905"/>
      <c r="L207" s="1780"/>
      <c r="M207" s="1905"/>
      <c r="N207" s="1780"/>
      <c r="O207" s="1905"/>
      <c r="P207" s="1780"/>
      <c r="Q207" s="1905"/>
      <c r="R207" s="1780"/>
      <c r="S207" s="1905"/>
      <c r="T207" s="1780"/>
      <c r="U207" s="1905"/>
      <c r="V207" s="1780"/>
      <c r="W207" s="1905"/>
      <c r="X207" s="1780"/>
      <c r="Y207" s="1905"/>
      <c r="Z207" s="1780"/>
      <c r="AA207" s="1905"/>
      <c r="AB207" s="1780"/>
      <c r="AC207" s="1905"/>
      <c r="AD207" s="1907"/>
      <c r="AE207" s="1905"/>
      <c r="AF207" s="1907"/>
      <c r="AG207" s="1905"/>
      <c r="AH207" s="1906"/>
      <c r="AI207" s="1905"/>
      <c r="AJ207" s="1780"/>
      <c r="AK207" s="1779"/>
      <c r="AL207" s="190"/>
      <c r="AM207" s="1905"/>
      <c r="AN207" s="291"/>
      <c r="AO207" s="1779"/>
      <c r="AP207" s="190"/>
      <c r="AQ207" s="2007"/>
      <c r="AR207" s="291"/>
      <c r="AS207" s="1779"/>
      <c r="AT207" s="291"/>
      <c r="AU207" s="1779"/>
      <c r="AV207" s="190"/>
      <c r="AW207" s="1779"/>
      <c r="AX207" s="190"/>
      <c r="AY207" s="1754" t="str">
        <f t="shared" si="1091"/>
        <v/>
      </c>
      <c r="CA207" s="2663" t="str">
        <f t="shared" si="1033"/>
        <v/>
      </c>
      <c r="CB207" s="1755" t="str">
        <f t="shared" si="1064"/>
        <v/>
      </c>
      <c r="CC207" s="1755" t="str">
        <f t="shared" si="1034"/>
        <v/>
      </c>
      <c r="CD207" s="63"/>
      <c r="CE207" s="63"/>
      <c r="CF207" s="63"/>
      <c r="CG207" s="63"/>
      <c r="CH207" s="63"/>
      <c r="CI207" s="1755" t="str">
        <f t="shared" si="1035"/>
        <v/>
      </c>
      <c r="CJ207" s="64"/>
      <c r="CK207" s="1755" t="str">
        <f t="shared" si="1036"/>
        <v/>
      </c>
      <c r="CL207" s="1755" t="str">
        <f t="shared" si="1037"/>
        <v/>
      </c>
      <c r="CM207" s="1755" t="str">
        <f t="shared" si="1038"/>
        <v/>
      </c>
      <c r="CN207" s="1755" t="str">
        <f t="shared" si="1039"/>
        <v/>
      </c>
      <c r="CO207" s="1755" t="str">
        <f t="shared" si="1040"/>
        <v/>
      </c>
      <c r="CP207" s="1755" t="str">
        <f t="shared" si="1041"/>
        <v/>
      </c>
      <c r="CQ207" s="1755" t="str">
        <f t="shared" si="1042"/>
        <v/>
      </c>
      <c r="CR207" s="63"/>
      <c r="CS207" s="63"/>
      <c r="CT207" s="2228" t="str">
        <f t="shared" si="1092"/>
        <v/>
      </c>
      <c r="CU207" s="2228" t="str">
        <f t="shared" si="1093"/>
        <v/>
      </c>
      <c r="DF207" s="2665">
        <f t="shared" si="1045"/>
        <v>0</v>
      </c>
      <c r="DG207" s="2658">
        <f t="shared" si="1065"/>
        <v>0</v>
      </c>
      <c r="DH207" s="2658">
        <f t="shared" si="1046"/>
        <v>0</v>
      </c>
      <c r="DI207" s="63"/>
      <c r="DJ207" s="63"/>
      <c r="DK207" s="63"/>
      <c r="DL207" s="63"/>
      <c r="DM207" s="63"/>
      <c r="DN207" s="2658">
        <f t="shared" si="1047"/>
        <v>0</v>
      </c>
      <c r="DO207" s="64"/>
      <c r="DP207" s="2658">
        <f t="shared" ref="DP207:DQ207" si="1115">IF((AM207+AK207)&lt;&gt;C207,1,0)</f>
        <v>0</v>
      </c>
      <c r="DQ207" s="2658">
        <f t="shared" si="1115"/>
        <v>0</v>
      </c>
      <c r="DR207" s="2658">
        <f t="shared" si="1049"/>
        <v>0</v>
      </c>
      <c r="DS207" s="2658">
        <f t="shared" si="1050"/>
        <v>0</v>
      </c>
      <c r="DT207" s="2658">
        <f t="shared" si="1051"/>
        <v>0</v>
      </c>
      <c r="DU207" s="2658">
        <f t="shared" si="1052"/>
        <v>0</v>
      </c>
      <c r="DV207" s="2658">
        <f t="shared" si="1053"/>
        <v>0</v>
      </c>
      <c r="DW207" s="63"/>
      <c r="DX207" s="63"/>
      <c r="DY207" s="2658">
        <f t="shared" ref="DY207:DZ207" si="1116">IF(AND((M207+O207)&gt;0,AW207=""),1,IF(AW207&gt;(M207+O207),1,0))</f>
        <v>0</v>
      </c>
      <c r="DZ207" s="2658">
        <f t="shared" si="1116"/>
        <v>0</v>
      </c>
    </row>
    <row r="208" spans="1:130" ht="14.25" customHeight="1" x14ac:dyDescent="0.25">
      <c r="A208" s="3424" t="s">
        <v>1975</v>
      </c>
      <c r="B208" s="3157"/>
      <c r="C208" s="354">
        <f t="shared" ref="C208:D208" si="1117">+E208+G208+I208+K208+M208+O208+Q208+S208+U208+W208+Y208+AA208+AC208+AE208+AG208+AI208</f>
        <v>0</v>
      </c>
      <c r="D208" s="1082">
        <f t="shared" si="1117"/>
        <v>0</v>
      </c>
      <c r="E208" s="1905"/>
      <c r="F208" s="1780"/>
      <c r="G208" s="1905"/>
      <c r="H208" s="1780"/>
      <c r="I208" s="1905"/>
      <c r="J208" s="1780"/>
      <c r="K208" s="1905"/>
      <c r="L208" s="1780"/>
      <c r="M208" s="1905"/>
      <c r="N208" s="1780"/>
      <c r="O208" s="1905"/>
      <c r="P208" s="1780"/>
      <c r="Q208" s="1905"/>
      <c r="R208" s="1780"/>
      <c r="S208" s="1905"/>
      <c r="T208" s="1780"/>
      <c r="U208" s="1905"/>
      <c r="V208" s="1780"/>
      <c r="W208" s="1905"/>
      <c r="X208" s="1780"/>
      <c r="Y208" s="1905"/>
      <c r="Z208" s="1780"/>
      <c r="AA208" s="1905"/>
      <c r="AB208" s="1780"/>
      <c r="AC208" s="1905"/>
      <c r="AD208" s="1907"/>
      <c r="AE208" s="1905"/>
      <c r="AF208" s="1907"/>
      <c r="AG208" s="1905"/>
      <c r="AH208" s="1906"/>
      <c r="AI208" s="1905"/>
      <c r="AJ208" s="1780"/>
      <c r="AK208" s="1779"/>
      <c r="AL208" s="190"/>
      <c r="AM208" s="1905"/>
      <c r="AN208" s="291"/>
      <c r="AO208" s="1779"/>
      <c r="AP208" s="190"/>
      <c r="AQ208" s="2007"/>
      <c r="AR208" s="291"/>
      <c r="AS208" s="1779"/>
      <c r="AT208" s="291"/>
      <c r="AU208" s="1779"/>
      <c r="AV208" s="190"/>
      <c r="AW208" s="1779"/>
      <c r="AX208" s="190"/>
      <c r="AY208" s="1754" t="str">
        <f t="shared" si="1091"/>
        <v/>
      </c>
      <c r="CA208" s="2663" t="str">
        <f t="shared" si="1033"/>
        <v/>
      </c>
      <c r="CB208" s="1755" t="str">
        <f t="shared" si="1064"/>
        <v/>
      </c>
      <c r="CC208" s="1755" t="str">
        <f t="shared" si="1034"/>
        <v/>
      </c>
      <c r="CD208" s="63"/>
      <c r="CE208" s="63"/>
      <c r="CF208" s="63"/>
      <c r="CG208" s="63"/>
      <c r="CH208" s="63"/>
      <c r="CI208" s="1755" t="str">
        <f t="shared" si="1035"/>
        <v/>
      </c>
      <c r="CJ208" s="64"/>
      <c r="CK208" s="1755" t="str">
        <f t="shared" si="1036"/>
        <v/>
      </c>
      <c r="CL208" s="1755" t="str">
        <f t="shared" si="1037"/>
        <v/>
      </c>
      <c r="CM208" s="1755" t="str">
        <f t="shared" si="1038"/>
        <v/>
      </c>
      <c r="CN208" s="1755" t="str">
        <f t="shared" si="1039"/>
        <v/>
      </c>
      <c r="CO208" s="1755" t="str">
        <f t="shared" si="1040"/>
        <v/>
      </c>
      <c r="CP208" s="1755" t="str">
        <f t="shared" si="1041"/>
        <v/>
      </c>
      <c r="CQ208" s="1755" t="str">
        <f t="shared" si="1042"/>
        <v/>
      </c>
      <c r="CR208" s="63"/>
      <c r="CS208" s="63"/>
      <c r="CT208" s="2228" t="str">
        <f t="shared" si="1092"/>
        <v/>
      </c>
      <c r="CU208" s="2228" t="str">
        <f t="shared" si="1093"/>
        <v/>
      </c>
      <c r="DF208" s="2665">
        <f t="shared" si="1045"/>
        <v>0</v>
      </c>
      <c r="DG208" s="2658">
        <f t="shared" si="1065"/>
        <v>0</v>
      </c>
      <c r="DH208" s="2658">
        <f t="shared" si="1046"/>
        <v>0</v>
      </c>
      <c r="DI208" s="63"/>
      <c r="DJ208" s="63"/>
      <c r="DK208" s="63"/>
      <c r="DL208" s="63"/>
      <c r="DM208" s="63"/>
      <c r="DN208" s="2658">
        <f t="shared" si="1047"/>
        <v>0</v>
      </c>
      <c r="DO208" s="64"/>
      <c r="DP208" s="2658">
        <f t="shared" ref="DP208:DQ208" si="1118">IF((AM208+AK208)&lt;&gt;C208,1,0)</f>
        <v>0</v>
      </c>
      <c r="DQ208" s="2658">
        <f t="shared" si="1118"/>
        <v>0</v>
      </c>
      <c r="DR208" s="2658">
        <f t="shared" si="1049"/>
        <v>0</v>
      </c>
      <c r="DS208" s="2658">
        <f t="shared" si="1050"/>
        <v>0</v>
      </c>
      <c r="DT208" s="2658">
        <f t="shared" si="1051"/>
        <v>0</v>
      </c>
      <c r="DU208" s="2658">
        <f t="shared" si="1052"/>
        <v>0</v>
      </c>
      <c r="DV208" s="2658">
        <f t="shared" si="1053"/>
        <v>0</v>
      </c>
      <c r="DW208" s="63"/>
      <c r="DX208" s="63"/>
      <c r="DY208" s="2658">
        <f t="shared" ref="DY208:DZ208" si="1119">IF(AND((M208+O208)&gt;0,AW208=""),1,IF(AW208&gt;(M208+O208),1,0))</f>
        <v>0</v>
      </c>
      <c r="DZ208" s="2658">
        <f t="shared" si="1119"/>
        <v>0</v>
      </c>
    </row>
    <row r="209" spans="1:133" ht="14.25" customHeight="1" x14ac:dyDescent="0.25">
      <c r="A209" s="3424" t="s">
        <v>1976</v>
      </c>
      <c r="B209" s="3157"/>
      <c r="C209" s="354">
        <f t="shared" ref="C209:D209" si="1120">+E209+G209+I209+K209+M209+O209+Q209+S209+U209+W209+Y209+AA209+AC209+AE209+AG209+AI209</f>
        <v>0</v>
      </c>
      <c r="D209" s="1082">
        <f t="shared" si="1120"/>
        <v>0</v>
      </c>
      <c r="E209" s="1905"/>
      <c r="F209" s="1780"/>
      <c r="G209" s="1905"/>
      <c r="H209" s="1780"/>
      <c r="I209" s="1905"/>
      <c r="J209" s="1780"/>
      <c r="K209" s="1905"/>
      <c r="L209" s="1780"/>
      <c r="M209" s="1905"/>
      <c r="N209" s="1780"/>
      <c r="O209" s="1905"/>
      <c r="P209" s="1780"/>
      <c r="Q209" s="1905"/>
      <c r="R209" s="1780"/>
      <c r="S209" s="1905"/>
      <c r="T209" s="1780"/>
      <c r="U209" s="1905"/>
      <c r="V209" s="1780"/>
      <c r="W209" s="1905"/>
      <c r="X209" s="1780"/>
      <c r="Y209" s="1905"/>
      <c r="Z209" s="1780"/>
      <c r="AA209" s="1905"/>
      <c r="AB209" s="1780"/>
      <c r="AC209" s="1905"/>
      <c r="AD209" s="1907"/>
      <c r="AE209" s="1905"/>
      <c r="AF209" s="1907"/>
      <c r="AG209" s="1905"/>
      <c r="AH209" s="1906"/>
      <c r="AI209" s="1905"/>
      <c r="AJ209" s="1780"/>
      <c r="AK209" s="1779"/>
      <c r="AL209" s="190"/>
      <c r="AM209" s="1905"/>
      <c r="AN209" s="291"/>
      <c r="AO209" s="1779"/>
      <c r="AP209" s="190"/>
      <c r="AQ209" s="2007"/>
      <c r="AR209" s="291"/>
      <c r="AS209" s="1779"/>
      <c r="AT209" s="291"/>
      <c r="AU209" s="1779"/>
      <c r="AV209" s="190"/>
      <c r="AW209" s="1779"/>
      <c r="AX209" s="190"/>
      <c r="AY209" s="1754" t="str">
        <f t="shared" si="1091"/>
        <v/>
      </c>
      <c r="CA209" s="2663" t="str">
        <f t="shared" si="1033"/>
        <v/>
      </c>
      <c r="CB209" s="1755" t="str">
        <f t="shared" si="1064"/>
        <v/>
      </c>
      <c r="CC209" s="1755" t="str">
        <f t="shared" si="1034"/>
        <v/>
      </c>
      <c r="CD209" s="63"/>
      <c r="CE209" s="63"/>
      <c r="CF209" s="63"/>
      <c r="CG209" s="63"/>
      <c r="CH209" s="63"/>
      <c r="CI209" s="1755" t="str">
        <f t="shared" si="1035"/>
        <v/>
      </c>
      <c r="CJ209" s="64"/>
      <c r="CK209" s="1755" t="str">
        <f t="shared" si="1036"/>
        <v/>
      </c>
      <c r="CL209" s="1755" t="str">
        <f t="shared" si="1037"/>
        <v/>
      </c>
      <c r="CM209" s="1755" t="str">
        <f t="shared" si="1038"/>
        <v/>
      </c>
      <c r="CN209" s="1755" t="str">
        <f t="shared" si="1039"/>
        <v/>
      </c>
      <c r="CO209" s="1755" t="str">
        <f t="shared" si="1040"/>
        <v/>
      </c>
      <c r="CP209" s="1755" t="str">
        <f t="shared" si="1041"/>
        <v/>
      </c>
      <c r="CQ209" s="1755" t="str">
        <f t="shared" si="1042"/>
        <v/>
      </c>
      <c r="CR209" s="63"/>
      <c r="CS209" s="63"/>
      <c r="CT209" s="2228" t="str">
        <f t="shared" si="1092"/>
        <v/>
      </c>
      <c r="CU209" s="2228" t="str">
        <f t="shared" si="1093"/>
        <v/>
      </c>
      <c r="DF209" s="2665">
        <f t="shared" si="1045"/>
        <v>0</v>
      </c>
      <c r="DG209" s="2658">
        <f t="shared" si="1065"/>
        <v>0</v>
      </c>
      <c r="DH209" s="2658">
        <f t="shared" si="1046"/>
        <v>0</v>
      </c>
      <c r="DI209" s="63"/>
      <c r="DJ209" s="63"/>
      <c r="DK209" s="63"/>
      <c r="DL209" s="63"/>
      <c r="DM209" s="63"/>
      <c r="DN209" s="2658">
        <f t="shared" si="1047"/>
        <v>0</v>
      </c>
      <c r="DO209" s="64"/>
      <c r="DP209" s="2658">
        <f t="shared" ref="DP209:DQ209" si="1121">IF((AM209+AK209)&lt;&gt;C209,1,0)</f>
        <v>0</v>
      </c>
      <c r="DQ209" s="2658">
        <f t="shared" si="1121"/>
        <v>0</v>
      </c>
      <c r="DR209" s="2658">
        <f t="shared" si="1049"/>
        <v>0</v>
      </c>
      <c r="DS209" s="2658">
        <f t="shared" si="1050"/>
        <v>0</v>
      </c>
      <c r="DT209" s="2658">
        <f t="shared" si="1051"/>
        <v>0</v>
      </c>
      <c r="DU209" s="2658">
        <f t="shared" si="1052"/>
        <v>0</v>
      </c>
      <c r="DV209" s="2658">
        <f t="shared" si="1053"/>
        <v>0</v>
      </c>
      <c r="DW209" s="63"/>
      <c r="DX209" s="63"/>
      <c r="DY209" s="2658">
        <f t="shared" ref="DY209:DZ209" si="1122">IF(AND((M209+O209)&gt;0,AW209=""),1,IF(AW209&gt;(M209+O209),1,0))</f>
        <v>0</v>
      </c>
      <c r="DZ209" s="2658">
        <f t="shared" si="1122"/>
        <v>0</v>
      </c>
    </row>
    <row r="210" spans="1:133" ht="14.25" customHeight="1" x14ac:dyDescent="0.25">
      <c r="A210" s="3428" t="s">
        <v>1977</v>
      </c>
      <c r="B210" s="3205"/>
      <c r="C210" s="400">
        <f t="shared" ref="C210:D210" si="1123">+E210+G210+I210+K210+M210+O210+Q210+S210+U210+W210+Y210+AA210+AC210+AE210+AG210+AI210</f>
        <v>0</v>
      </c>
      <c r="D210" s="743">
        <f t="shared" si="1123"/>
        <v>0</v>
      </c>
      <c r="E210" s="41"/>
      <c r="F210" s="37"/>
      <c r="G210" s="41"/>
      <c r="H210" s="37"/>
      <c r="I210" s="41"/>
      <c r="J210" s="37"/>
      <c r="K210" s="41"/>
      <c r="L210" s="37"/>
      <c r="M210" s="41"/>
      <c r="N210" s="92"/>
      <c r="O210" s="41"/>
      <c r="P210" s="37"/>
      <c r="Q210" s="41"/>
      <c r="R210" s="37"/>
      <c r="S210" s="41"/>
      <c r="T210" s="37"/>
      <c r="U210" s="41"/>
      <c r="V210" s="37"/>
      <c r="W210" s="41"/>
      <c r="X210" s="37"/>
      <c r="Y210" s="41"/>
      <c r="Z210" s="37"/>
      <c r="AA210" s="41"/>
      <c r="AB210" s="37"/>
      <c r="AC210" s="41"/>
      <c r="AD210" s="1899"/>
      <c r="AE210" s="41"/>
      <c r="AF210" s="1899"/>
      <c r="AG210" s="41"/>
      <c r="AH210" s="92"/>
      <c r="AI210" s="41"/>
      <c r="AJ210" s="37"/>
      <c r="AK210" s="40"/>
      <c r="AL210" s="1764"/>
      <c r="AM210" s="41"/>
      <c r="AN210" s="1763"/>
      <c r="AO210" s="40"/>
      <c r="AP210" s="1764"/>
      <c r="AQ210" s="1762"/>
      <c r="AR210" s="1763"/>
      <c r="AS210" s="40"/>
      <c r="AT210" s="1763"/>
      <c r="AU210" s="40"/>
      <c r="AV210" s="1764"/>
      <c r="AW210" s="40"/>
      <c r="AX210" s="1764"/>
      <c r="AY210" s="1754" t="str">
        <f t="shared" si="1091"/>
        <v/>
      </c>
      <c r="CA210" s="2663" t="str">
        <f t="shared" si="1033"/>
        <v/>
      </c>
      <c r="CB210" s="1755" t="str">
        <f t="shared" si="1064"/>
        <v/>
      </c>
      <c r="CC210" s="1755" t="str">
        <f t="shared" si="1034"/>
        <v/>
      </c>
      <c r="CD210" s="63"/>
      <c r="CE210" s="63"/>
      <c r="CF210" s="63"/>
      <c r="CG210" s="63"/>
      <c r="CH210" s="63"/>
      <c r="CI210" s="1755" t="str">
        <f t="shared" si="1035"/>
        <v/>
      </c>
      <c r="CJ210" s="64"/>
      <c r="CK210" s="1755" t="str">
        <f t="shared" si="1036"/>
        <v/>
      </c>
      <c r="CL210" s="1755" t="str">
        <f t="shared" si="1037"/>
        <v/>
      </c>
      <c r="CM210" s="1755" t="str">
        <f t="shared" si="1038"/>
        <v/>
      </c>
      <c r="CN210" s="1755" t="str">
        <f t="shared" si="1039"/>
        <v/>
      </c>
      <c r="CO210" s="1755" t="str">
        <f t="shared" si="1040"/>
        <v/>
      </c>
      <c r="CP210" s="1755" t="str">
        <f t="shared" si="1041"/>
        <v/>
      </c>
      <c r="CQ210" s="1755" t="str">
        <f t="shared" si="1042"/>
        <v/>
      </c>
      <c r="CR210" s="63"/>
      <c r="CS210" s="63"/>
      <c r="CT210" s="2228" t="str">
        <f t="shared" si="1092"/>
        <v/>
      </c>
      <c r="CU210" s="2228" t="str">
        <f t="shared" si="1093"/>
        <v/>
      </c>
      <c r="DF210" s="2665">
        <f t="shared" si="1045"/>
        <v>0</v>
      </c>
      <c r="DG210" s="2658">
        <f t="shared" si="1065"/>
        <v>0</v>
      </c>
      <c r="DH210" s="2658">
        <f t="shared" si="1046"/>
        <v>0</v>
      </c>
      <c r="DI210" s="63"/>
      <c r="DJ210" s="63"/>
      <c r="DK210" s="63"/>
      <c r="DL210" s="63"/>
      <c r="DM210" s="63"/>
      <c r="DN210" s="2658">
        <f t="shared" si="1047"/>
        <v>0</v>
      </c>
      <c r="DO210" s="64"/>
      <c r="DP210" s="2658">
        <f t="shared" ref="DP210:DQ210" si="1124">IF((AM210+AK210)&lt;&gt;C210,1,0)</f>
        <v>0</v>
      </c>
      <c r="DQ210" s="2658">
        <f t="shared" si="1124"/>
        <v>0</v>
      </c>
      <c r="DR210" s="2658">
        <f t="shared" si="1049"/>
        <v>0</v>
      </c>
      <c r="DS210" s="2658">
        <f t="shared" si="1050"/>
        <v>0</v>
      </c>
      <c r="DT210" s="2658">
        <f t="shared" si="1051"/>
        <v>0</v>
      </c>
      <c r="DU210" s="2658">
        <f t="shared" si="1052"/>
        <v>0</v>
      </c>
      <c r="DV210" s="2658">
        <f t="shared" si="1053"/>
        <v>0</v>
      </c>
      <c r="DW210" s="63"/>
      <c r="DX210" s="63"/>
      <c r="DY210" s="2658">
        <f t="shared" ref="DY210:DZ210" si="1125">IF(AND((M210+O210)&gt;0,AW210=""),1,IF(AW210&gt;(M210+O210),1,0))</f>
        <v>0</v>
      </c>
      <c r="DZ210" s="2658">
        <f t="shared" si="1125"/>
        <v>0</v>
      </c>
    </row>
    <row r="211" spans="1:133" ht="18" customHeight="1" x14ac:dyDescent="0.25">
      <c r="A211" s="1085" t="s">
        <v>1979</v>
      </c>
      <c r="B211" s="1085"/>
      <c r="C211" s="1085"/>
      <c r="D211" s="1085"/>
      <c r="E211" s="1085"/>
      <c r="F211" s="1085"/>
      <c r="G211" s="1085"/>
      <c r="H211" s="1085"/>
      <c r="I211" s="1085"/>
      <c r="J211" s="1085"/>
      <c r="K211" s="1085"/>
      <c r="L211" s="1085"/>
      <c r="M211" s="1085"/>
      <c r="N211" s="1085"/>
      <c r="O211" s="1085"/>
      <c r="P211" s="1085"/>
      <c r="Q211" s="1085"/>
      <c r="R211" s="1085"/>
      <c r="S211" s="1085"/>
      <c r="T211" s="1085"/>
      <c r="U211" s="1085"/>
      <c r="V211" s="1085"/>
      <c r="W211" s="1085"/>
      <c r="X211" s="1085"/>
      <c r="Y211" s="1085"/>
      <c r="Z211" s="1085"/>
      <c r="AA211" s="1085"/>
      <c r="AB211" s="1085"/>
      <c r="AC211" s="1085"/>
      <c r="AD211" s="1085"/>
      <c r="AE211" s="1085"/>
      <c r="AF211" s="1085"/>
      <c r="AG211" s="1085"/>
      <c r="AH211" s="1085"/>
      <c r="AI211" s="1085"/>
      <c r="AJ211" s="1085"/>
      <c r="AK211" s="1085"/>
      <c r="AL211" s="64"/>
      <c r="AM211" s="64"/>
      <c r="AN211" s="64"/>
      <c r="AO211" s="64"/>
      <c r="AP211" s="64"/>
      <c r="AQ211" s="64"/>
    </row>
    <row r="212" spans="1:133" ht="23.25" customHeight="1" x14ac:dyDescent="0.25">
      <c r="A212" s="3268" t="s">
        <v>1944</v>
      </c>
      <c r="B212" s="3208" t="s">
        <v>82</v>
      </c>
      <c r="C212" s="3149"/>
      <c r="D212" s="3263" t="s">
        <v>34</v>
      </c>
      <c r="E212" s="3124"/>
      <c r="F212" s="3124"/>
      <c r="G212" s="3124"/>
      <c r="H212" s="3124"/>
      <c r="I212" s="3124"/>
      <c r="J212" s="3124"/>
      <c r="K212" s="3124"/>
      <c r="L212" s="3124"/>
      <c r="M212" s="3124"/>
      <c r="N212" s="3124"/>
      <c r="O212" s="3124"/>
      <c r="P212" s="3124"/>
      <c r="Q212" s="3124"/>
      <c r="R212" s="3124"/>
      <c r="S212" s="3124"/>
      <c r="T212" s="3124"/>
      <c r="U212" s="3124"/>
      <c r="V212" s="3124"/>
      <c r="W212" s="3124"/>
      <c r="X212" s="3124"/>
      <c r="Y212" s="3124"/>
      <c r="Z212" s="3124"/>
      <c r="AA212" s="3124"/>
      <c r="AB212" s="3124"/>
      <c r="AC212" s="3124"/>
      <c r="AD212" s="3124"/>
      <c r="AE212" s="3124"/>
      <c r="AF212" s="3124"/>
      <c r="AG212" s="3124"/>
      <c r="AH212" s="3124"/>
      <c r="AI212" s="3124"/>
      <c r="AJ212" s="3124"/>
      <c r="AK212" s="3135"/>
      <c r="AL212" s="3303" t="s">
        <v>1980</v>
      </c>
      <c r="AM212" s="3135"/>
      <c r="AN212" s="3181" t="s">
        <v>468</v>
      </c>
      <c r="AO212" s="3135"/>
      <c r="AP212" s="3186" t="s">
        <v>41</v>
      </c>
      <c r="AQ212" s="3250" t="s">
        <v>42</v>
      </c>
    </row>
    <row r="213" spans="1:133" ht="14.25" customHeight="1" x14ac:dyDescent="0.25">
      <c r="A213" s="3128"/>
      <c r="B213" s="3150"/>
      <c r="C213" s="3140"/>
      <c r="D213" s="3263" t="s">
        <v>352</v>
      </c>
      <c r="E213" s="3122"/>
      <c r="F213" s="3263" t="s">
        <v>335</v>
      </c>
      <c r="G213" s="3122"/>
      <c r="H213" s="3263" t="s">
        <v>99</v>
      </c>
      <c r="I213" s="3122"/>
      <c r="J213" s="3263" t="s">
        <v>49</v>
      </c>
      <c r="K213" s="3122"/>
      <c r="L213" s="3263" t="s">
        <v>50</v>
      </c>
      <c r="M213" s="3122"/>
      <c r="N213" s="3263" t="s">
        <v>51</v>
      </c>
      <c r="O213" s="3122"/>
      <c r="P213" s="3263" t="s">
        <v>52</v>
      </c>
      <c r="Q213" s="3122"/>
      <c r="R213" s="3263" t="s">
        <v>53</v>
      </c>
      <c r="S213" s="3122"/>
      <c r="T213" s="3263" t="s">
        <v>54</v>
      </c>
      <c r="U213" s="3122"/>
      <c r="V213" s="3263" t="s">
        <v>55</v>
      </c>
      <c r="W213" s="3122"/>
      <c r="X213" s="3263" t="s">
        <v>56</v>
      </c>
      <c r="Y213" s="3122"/>
      <c r="Z213" s="3263" t="s">
        <v>57</v>
      </c>
      <c r="AA213" s="3122"/>
      <c r="AB213" s="3263" t="s">
        <v>58</v>
      </c>
      <c r="AC213" s="3122"/>
      <c r="AD213" s="3263" t="s">
        <v>59</v>
      </c>
      <c r="AE213" s="3122"/>
      <c r="AF213" s="3263" t="s">
        <v>60</v>
      </c>
      <c r="AG213" s="3122"/>
      <c r="AH213" s="3263" t="s">
        <v>61</v>
      </c>
      <c r="AI213" s="3122"/>
      <c r="AJ213" s="3263" t="s">
        <v>62</v>
      </c>
      <c r="AK213" s="3135"/>
      <c r="AL213" s="3274" t="s">
        <v>63</v>
      </c>
      <c r="AM213" s="3297" t="s">
        <v>64</v>
      </c>
      <c r="AN213" s="3167" t="s">
        <v>473</v>
      </c>
      <c r="AO213" s="3429" t="s">
        <v>474</v>
      </c>
      <c r="AP213" s="3180"/>
      <c r="AQ213" s="3128"/>
    </row>
    <row r="214" spans="1:133" ht="14.25" customHeight="1" x14ac:dyDescent="0.25">
      <c r="A214" s="3129"/>
      <c r="B214" s="2096" t="s">
        <v>1916</v>
      </c>
      <c r="C214" s="1856" t="s">
        <v>1917</v>
      </c>
      <c r="D214" s="519" t="s">
        <v>1916</v>
      </c>
      <c r="E214" s="2184" t="s">
        <v>1917</v>
      </c>
      <c r="F214" s="519" t="s">
        <v>1916</v>
      </c>
      <c r="G214" s="2184" t="s">
        <v>1917</v>
      </c>
      <c r="H214" s="519" t="s">
        <v>1916</v>
      </c>
      <c r="I214" s="2184" t="s">
        <v>1917</v>
      </c>
      <c r="J214" s="519" t="s">
        <v>1916</v>
      </c>
      <c r="K214" s="2184" t="s">
        <v>1917</v>
      </c>
      <c r="L214" s="519" t="s">
        <v>1916</v>
      </c>
      <c r="M214" s="2184" t="s">
        <v>1917</v>
      </c>
      <c r="N214" s="519" t="s">
        <v>1916</v>
      </c>
      <c r="O214" s="2184" t="s">
        <v>1917</v>
      </c>
      <c r="P214" s="519" t="s">
        <v>1916</v>
      </c>
      <c r="Q214" s="2184" t="s">
        <v>1917</v>
      </c>
      <c r="R214" s="519" t="s">
        <v>1916</v>
      </c>
      <c r="S214" s="2184" t="s">
        <v>1917</v>
      </c>
      <c r="T214" s="519" t="s">
        <v>1916</v>
      </c>
      <c r="U214" s="2184" t="s">
        <v>1917</v>
      </c>
      <c r="V214" s="519" t="s">
        <v>1916</v>
      </c>
      <c r="W214" s="2184" t="s">
        <v>1917</v>
      </c>
      <c r="X214" s="519" t="s">
        <v>1916</v>
      </c>
      <c r="Y214" s="2184" t="s">
        <v>1917</v>
      </c>
      <c r="Z214" s="519" t="s">
        <v>1916</v>
      </c>
      <c r="AA214" s="2184" t="s">
        <v>1917</v>
      </c>
      <c r="AB214" s="519" t="s">
        <v>1916</v>
      </c>
      <c r="AC214" s="2184" t="s">
        <v>1917</v>
      </c>
      <c r="AD214" s="519" t="s">
        <v>1916</v>
      </c>
      <c r="AE214" s="2184" t="s">
        <v>1917</v>
      </c>
      <c r="AF214" s="519" t="s">
        <v>1916</v>
      </c>
      <c r="AG214" s="2184" t="s">
        <v>1917</v>
      </c>
      <c r="AH214" s="519" t="s">
        <v>1916</v>
      </c>
      <c r="AI214" s="2184" t="s">
        <v>1917</v>
      </c>
      <c r="AJ214" s="519" t="s">
        <v>1916</v>
      </c>
      <c r="AK214" s="2666" t="s">
        <v>1917</v>
      </c>
      <c r="AL214" s="3253"/>
      <c r="AM214" s="3198"/>
      <c r="AN214" s="3168"/>
      <c r="AO214" s="3198"/>
      <c r="AP214" s="3140"/>
      <c r="AQ214" s="3129"/>
      <c r="DF214" s="64"/>
    </row>
    <row r="215" spans="1:133" ht="14.25" customHeight="1" x14ac:dyDescent="0.25">
      <c r="A215" s="278" t="s">
        <v>464</v>
      </c>
      <c r="B215" s="376">
        <f t="shared" ref="B215:C215" si="1126">SUM(H215+J215+L215+N215+P215+R215+T215+V215+X215)</f>
        <v>0</v>
      </c>
      <c r="C215" s="171">
        <f t="shared" si="1126"/>
        <v>0</v>
      </c>
      <c r="D215" s="2027"/>
      <c r="E215" s="852"/>
      <c r="F215" s="237"/>
      <c r="G215" s="852"/>
      <c r="H215" s="66"/>
      <c r="I215" s="67"/>
      <c r="J215" s="66"/>
      <c r="K215" s="67"/>
      <c r="L215" s="66"/>
      <c r="M215" s="67"/>
      <c r="N215" s="66"/>
      <c r="O215" s="67"/>
      <c r="P215" s="66"/>
      <c r="Q215" s="67"/>
      <c r="R215" s="66"/>
      <c r="S215" s="67"/>
      <c r="T215" s="66"/>
      <c r="U215" s="67"/>
      <c r="V215" s="66"/>
      <c r="W215" s="67"/>
      <c r="X215" s="66"/>
      <c r="Y215" s="67"/>
      <c r="Z215" s="237"/>
      <c r="AA215" s="852"/>
      <c r="AB215" s="237"/>
      <c r="AC215" s="852"/>
      <c r="AD215" s="237"/>
      <c r="AE215" s="852"/>
      <c r="AF215" s="237"/>
      <c r="AG215" s="852"/>
      <c r="AH215" s="237"/>
      <c r="AI215" s="852"/>
      <c r="AJ215" s="237"/>
      <c r="AK215" s="1072"/>
      <c r="AL215" s="2027"/>
      <c r="AM215" s="53"/>
      <c r="AN215" s="81"/>
      <c r="AO215" s="218"/>
      <c r="AP215" s="1823"/>
      <c r="AQ215" s="106"/>
      <c r="AR215" s="1754" t="str">
        <f t="shared" ref="AR215:AR221" si="1127">$CA215&amp;CB215&amp;CC215&amp;CD215&amp;CE215&amp;CG215&amp;CF215&amp;CH215&amp;CI215</f>
        <v/>
      </c>
      <c r="CA215" s="2663" t="str">
        <f t="shared" ref="CA215:CA221" si="1128">IF(C215&gt;B215," * El Total de Exámenes reactivos NO DEBE SUPERAR los Exámenes Procesados. ","")</f>
        <v/>
      </c>
      <c r="CB215" s="1755" t="str">
        <f t="shared" ref="CB215:CB221" si="1129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755" t="str">
        <f t="shared" ref="CC215:CC221" si="1130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755" t="str">
        <f t="shared" ref="CD215:CD221" si="1131">IF(AND(B215&gt;0,AP215="")," * No olvide digitar la variable Pueblos originarios. Digite cero si no tiene.",IF(AP215&gt;B215," * La variable Pueblos originarios no puede ser mayor que el Total de Procesados.",""))</f>
        <v/>
      </c>
      <c r="CE215" s="1755" t="str">
        <f t="shared" ref="CE215:CE221" si="1132">IF(AND(B215&gt;0,AQ215="")," * No olvide digitar la variable Migrantes. Digite cero si no tiene.",IF(AQ215&gt;B215," * La variable Migrantes no puede ser mayor que el Total de Procesados.",""))</f>
        <v/>
      </c>
      <c r="CF215" s="63"/>
      <c r="CG215" s="64"/>
      <c r="CH215" s="64"/>
      <c r="CI215" s="64"/>
      <c r="CJ215" s="64"/>
      <c r="DF215" s="2655">
        <f t="shared" ref="DF215:DF221" si="1133">IF(C215&gt;B215,1,0)</f>
        <v>0</v>
      </c>
      <c r="DG215" s="2655">
        <f t="shared" ref="DG215:DG221" si="1134">IF(AND(B215&gt;0,AND(AL215+AM215="")),1,IF(B215&lt;&gt;(AL215+AM215),1,0))</f>
        <v>0</v>
      </c>
      <c r="DH215" s="2655">
        <f t="shared" ref="DH215:DH221" si="1135">IF(AND(B215&gt;0,AND(AN215="",AO215="")),1,IF((AN215+AO215)&gt;B215,1,0))</f>
        <v>0</v>
      </c>
      <c r="DI215" s="2655">
        <f t="shared" ref="DI215:DI221" si="1136">IF(AND(B215&gt;0,AP215=""),1,IF(AP215&gt;B215,1,0))</f>
        <v>0</v>
      </c>
      <c r="DJ215" s="2655">
        <f t="shared" ref="DJ215:DJ221" si="1137">IF(AND(B215&gt;0,AQ215=""),1,IF(AQ215&gt;B215,1,0))</f>
        <v>0</v>
      </c>
      <c r="DK215" s="63"/>
      <c r="DL215" s="63"/>
      <c r="DM215" s="63"/>
      <c r="DN215" s="63"/>
      <c r="DO215" s="63"/>
    </row>
    <row r="216" spans="1:133" ht="14.25" customHeight="1" x14ac:dyDescent="0.25">
      <c r="A216" s="278" t="s">
        <v>1981</v>
      </c>
      <c r="B216" s="354">
        <f>SUM(J216+L216+N216+P216+R216+T216+V216+X216+Z216+AB216+AD216+AF216+AH216+AJ216)</f>
        <v>0</v>
      </c>
      <c r="C216" s="186">
        <f>SUM(I216+K216+M216+O216+Q216+S216+U216+W216+Y216+AA216+AC216+AE216+AG216+AI216+AK216)</f>
        <v>0</v>
      </c>
      <c r="D216" s="2027"/>
      <c r="E216" s="852"/>
      <c r="F216" s="237"/>
      <c r="G216" s="852"/>
      <c r="H216" s="237"/>
      <c r="I216" s="852"/>
      <c r="J216" s="66"/>
      <c r="K216" s="67"/>
      <c r="L216" s="66"/>
      <c r="M216" s="67"/>
      <c r="N216" s="66"/>
      <c r="O216" s="67"/>
      <c r="P216" s="66"/>
      <c r="Q216" s="67"/>
      <c r="R216" s="66"/>
      <c r="S216" s="67"/>
      <c r="T216" s="66"/>
      <c r="U216" s="67"/>
      <c r="V216" s="66"/>
      <c r="W216" s="67"/>
      <c r="X216" s="66"/>
      <c r="Y216" s="67"/>
      <c r="Z216" s="66"/>
      <c r="AA216" s="67"/>
      <c r="AB216" s="66"/>
      <c r="AC216" s="67"/>
      <c r="AD216" s="66"/>
      <c r="AE216" s="67"/>
      <c r="AF216" s="66"/>
      <c r="AG216" s="67"/>
      <c r="AH216" s="66"/>
      <c r="AI216" s="67"/>
      <c r="AJ216" s="66"/>
      <c r="AK216" s="68"/>
      <c r="AL216" s="1823"/>
      <c r="AM216" s="68"/>
      <c r="AN216" s="88"/>
      <c r="AO216" s="218"/>
      <c r="AP216" s="1823"/>
      <c r="AQ216" s="106"/>
      <c r="AR216" s="1754" t="str">
        <f t="shared" si="1127"/>
        <v/>
      </c>
      <c r="CA216" s="2663" t="str">
        <f t="shared" si="1128"/>
        <v/>
      </c>
      <c r="CB216" s="1755" t="str">
        <f t="shared" si="1129"/>
        <v/>
      </c>
      <c r="CC216" s="1755" t="str">
        <f t="shared" si="1130"/>
        <v/>
      </c>
      <c r="CD216" s="1755" t="str">
        <f t="shared" si="1131"/>
        <v/>
      </c>
      <c r="CE216" s="1755" t="str">
        <f t="shared" si="1132"/>
        <v/>
      </c>
      <c r="CF216" s="63"/>
      <c r="CG216" s="64"/>
      <c r="CH216" s="64"/>
      <c r="CI216" s="64"/>
      <c r="DF216" s="2655">
        <f t="shared" si="1133"/>
        <v>0</v>
      </c>
      <c r="DG216" s="2655">
        <f t="shared" si="1134"/>
        <v>0</v>
      </c>
      <c r="DH216" s="2655">
        <f t="shared" si="1135"/>
        <v>0</v>
      </c>
      <c r="DI216" s="2655">
        <f t="shared" si="1136"/>
        <v>0</v>
      </c>
      <c r="DJ216" s="2655">
        <f t="shared" si="1137"/>
        <v>0</v>
      </c>
      <c r="DK216" s="63"/>
      <c r="DL216" s="63"/>
      <c r="DM216" s="63"/>
      <c r="DN216" s="63"/>
      <c r="DO216" s="63"/>
    </row>
    <row r="217" spans="1:133" ht="14.25" customHeight="1" x14ac:dyDescent="0.25">
      <c r="A217" s="278" t="s">
        <v>1982</v>
      </c>
      <c r="B217" s="354">
        <f t="shared" ref="B217:C217" si="1138">SUM(D217+F217+H217+J217+L217+N217+P217+R217+T217+V217+X217+Z217+AB217+AD217+AF217+AH217+AJ217)</f>
        <v>0</v>
      </c>
      <c r="C217" s="186">
        <f t="shared" si="1138"/>
        <v>0</v>
      </c>
      <c r="D217" s="1823"/>
      <c r="E217" s="67"/>
      <c r="F217" s="66"/>
      <c r="G217" s="67"/>
      <c r="H217" s="66"/>
      <c r="I217" s="67"/>
      <c r="J217" s="66"/>
      <c r="K217" s="67"/>
      <c r="L217" s="66"/>
      <c r="M217" s="67"/>
      <c r="N217" s="66"/>
      <c r="O217" s="67"/>
      <c r="P217" s="66"/>
      <c r="Q217" s="67"/>
      <c r="R217" s="66"/>
      <c r="S217" s="67"/>
      <c r="T217" s="66"/>
      <c r="U217" s="67"/>
      <c r="V217" s="66"/>
      <c r="W217" s="67"/>
      <c r="X217" s="66"/>
      <c r="Y217" s="67"/>
      <c r="Z217" s="66"/>
      <c r="AA217" s="67"/>
      <c r="AB217" s="66"/>
      <c r="AC217" s="67"/>
      <c r="AD217" s="66"/>
      <c r="AE217" s="67"/>
      <c r="AF217" s="66"/>
      <c r="AG217" s="67"/>
      <c r="AH217" s="66"/>
      <c r="AI217" s="67"/>
      <c r="AJ217" s="66"/>
      <c r="AK217" s="68"/>
      <c r="AL217" s="1823"/>
      <c r="AM217" s="68"/>
      <c r="AN217" s="88"/>
      <c r="AO217" s="218"/>
      <c r="AP217" s="1823"/>
      <c r="AQ217" s="106"/>
      <c r="AR217" s="1754" t="str">
        <f t="shared" si="1127"/>
        <v/>
      </c>
      <c r="CA217" s="2663" t="str">
        <f t="shared" si="1128"/>
        <v/>
      </c>
      <c r="CB217" s="1755" t="str">
        <f t="shared" si="1129"/>
        <v/>
      </c>
      <c r="CC217" s="1755" t="str">
        <f t="shared" si="1130"/>
        <v/>
      </c>
      <c r="CD217" s="1755" t="str">
        <f t="shared" si="1131"/>
        <v/>
      </c>
      <c r="CE217" s="1755" t="str">
        <f t="shared" si="1132"/>
        <v/>
      </c>
      <c r="CF217" s="63"/>
      <c r="CG217" s="64"/>
      <c r="CH217" s="64"/>
      <c r="CI217" s="64"/>
      <c r="DF217" s="2655">
        <f t="shared" si="1133"/>
        <v>0</v>
      </c>
      <c r="DG217" s="2655">
        <f t="shared" si="1134"/>
        <v>0</v>
      </c>
      <c r="DH217" s="2655">
        <f t="shared" si="1135"/>
        <v>0</v>
      </c>
      <c r="DI217" s="2655">
        <f t="shared" si="1136"/>
        <v>0</v>
      </c>
      <c r="DJ217" s="2655">
        <f t="shared" si="1137"/>
        <v>0</v>
      </c>
      <c r="DK217" s="63"/>
      <c r="DL217" s="63"/>
      <c r="DM217" s="63"/>
      <c r="DN217" s="63"/>
      <c r="DO217" s="63"/>
    </row>
    <row r="218" spans="1:133" ht="14.25" customHeight="1" x14ac:dyDescent="0.25">
      <c r="A218" s="278" t="s">
        <v>1983</v>
      </c>
      <c r="B218" s="354">
        <f t="shared" ref="B218:C218" si="1139">SUM(D218+F218+H218+J218+L218+N218+P218+R218+T218+V218+X218+Z218+AB218+AD218+AF218+AH218+AJ218)</f>
        <v>0</v>
      </c>
      <c r="C218" s="186">
        <f t="shared" si="1139"/>
        <v>0</v>
      </c>
      <c r="D218" s="1823"/>
      <c r="E218" s="67"/>
      <c r="F218" s="66"/>
      <c r="G218" s="67"/>
      <c r="H218" s="66"/>
      <c r="I218" s="67"/>
      <c r="J218" s="66"/>
      <c r="K218" s="67"/>
      <c r="L218" s="66"/>
      <c r="M218" s="67"/>
      <c r="N218" s="66"/>
      <c r="O218" s="67"/>
      <c r="P218" s="66"/>
      <c r="Q218" s="67"/>
      <c r="R218" s="66"/>
      <c r="S218" s="67"/>
      <c r="T218" s="66"/>
      <c r="U218" s="67"/>
      <c r="V218" s="66"/>
      <c r="W218" s="67"/>
      <c r="X218" s="66"/>
      <c r="Y218" s="67"/>
      <c r="Z218" s="66"/>
      <c r="AA218" s="67"/>
      <c r="AB218" s="66"/>
      <c r="AC218" s="67"/>
      <c r="AD218" s="66"/>
      <c r="AE218" s="67"/>
      <c r="AF218" s="66"/>
      <c r="AG218" s="67"/>
      <c r="AH218" s="66"/>
      <c r="AI218" s="67"/>
      <c r="AJ218" s="66"/>
      <c r="AK218" s="68"/>
      <c r="AL218" s="1823"/>
      <c r="AM218" s="68"/>
      <c r="AN218" s="88"/>
      <c r="AO218" s="218"/>
      <c r="AP218" s="1823"/>
      <c r="AQ218" s="106"/>
      <c r="AR218" s="1754" t="str">
        <f t="shared" si="1127"/>
        <v/>
      </c>
      <c r="CA218" s="2663" t="str">
        <f t="shared" si="1128"/>
        <v/>
      </c>
      <c r="CB218" s="1755" t="str">
        <f t="shared" si="1129"/>
        <v/>
      </c>
      <c r="CC218" s="1755" t="str">
        <f t="shared" si="1130"/>
        <v/>
      </c>
      <c r="CD218" s="1755" t="str">
        <f t="shared" si="1131"/>
        <v/>
      </c>
      <c r="CE218" s="1755" t="str">
        <f t="shared" si="1132"/>
        <v/>
      </c>
      <c r="CF218" s="63"/>
      <c r="CG218" s="64"/>
      <c r="CH218" s="64"/>
      <c r="CI218" s="64"/>
      <c r="DF218" s="2655">
        <f t="shared" si="1133"/>
        <v>0</v>
      </c>
      <c r="DG218" s="2655">
        <f t="shared" si="1134"/>
        <v>0</v>
      </c>
      <c r="DH218" s="2655">
        <f t="shared" si="1135"/>
        <v>0</v>
      </c>
      <c r="DI218" s="2655">
        <f t="shared" si="1136"/>
        <v>0</v>
      </c>
      <c r="DJ218" s="2655">
        <f t="shared" si="1137"/>
        <v>0</v>
      </c>
      <c r="DK218" s="63"/>
      <c r="DL218" s="63"/>
      <c r="DM218" s="63"/>
      <c r="DN218" s="63"/>
      <c r="DO218" s="63"/>
    </row>
    <row r="219" spans="1:133" ht="14.25" customHeight="1" x14ac:dyDescent="0.25">
      <c r="A219" s="279" t="s">
        <v>1984</v>
      </c>
      <c r="B219" s="354">
        <f t="shared" ref="B219:C219" si="1140">SUM(D219+F219+H219+J219+L219+N219+P219+R219+T219+V219+X219+Z219+AB219+AD219+AF219+AH219+AJ219)</f>
        <v>0</v>
      </c>
      <c r="C219" s="186">
        <f t="shared" si="1140"/>
        <v>0</v>
      </c>
      <c r="D219" s="1823"/>
      <c r="E219" s="67"/>
      <c r="F219" s="66"/>
      <c r="G219" s="67"/>
      <c r="H219" s="66"/>
      <c r="I219" s="67"/>
      <c r="J219" s="66"/>
      <c r="K219" s="67"/>
      <c r="L219" s="66"/>
      <c r="M219" s="67"/>
      <c r="N219" s="66"/>
      <c r="O219" s="67"/>
      <c r="P219" s="66"/>
      <c r="Q219" s="67"/>
      <c r="R219" s="66"/>
      <c r="S219" s="67"/>
      <c r="T219" s="66"/>
      <c r="U219" s="67"/>
      <c r="V219" s="66"/>
      <c r="W219" s="67"/>
      <c r="X219" s="66"/>
      <c r="Y219" s="67"/>
      <c r="Z219" s="66"/>
      <c r="AA219" s="67"/>
      <c r="AB219" s="66"/>
      <c r="AC219" s="67"/>
      <c r="AD219" s="66"/>
      <c r="AE219" s="67"/>
      <c r="AF219" s="66"/>
      <c r="AG219" s="67"/>
      <c r="AH219" s="66"/>
      <c r="AI219" s="67"/>
      <c r="AJ219" s="66"/>
      <c r="AK219" s="68"/>
      <c r="AL219" s="1823"/>
      <c r="AM219" s="68"/>
      <c r="AN219" s="88"/>
      <c r="AO219" s="218"/>
      <c r="AP219" s="1823"/>
      <c r="AQ219" s="106"/>
      <c r="AR219" s="1754" t="str">
        <f t="shared" si="1127"/>
        <v/>
      </c>
      <c r="CA219" s="2663" t="str">
        <f t="shared" si="1128"/>
        <v/>
      </c>
      <c r="CB219" s="1755" t="str">
        <f t="shared" si="1129"/>
        <v/>
      </c>
      <c r="CC219" s="1755" t="str">
        <f t="shared" si="1130"/>
        <v/>
      </c>
      <c r="CD219" s="1755" t="str">
        <f t="shared" si="1131"/>
        <v/>
      </c>
      <c r="CE219" s="1755" t="str">
        <f t="shared" si="1132"/>
        <v/>
      </c>
      <c r="CF219" s="63"/>
      <c r="CG219" s="64"/>
      <c r="CH219" s="64"/>
      <c r="CI219" s="64"/>
      <c r="DF219" s="2655">
        <f t="shared" si="1133"/>
        <v>0</v>
      </c>
      <c r="DG219" s="2655">
        <f t="shared" si="1134"/>
        <v>0</v>
      </c>
      <c r="DH219" s="2655">
        <f t="shared" si="1135"/>
        <v>0</v>
      </c>
      <c r="DI219" s="2655">
        <f t="shared" si="1136"/>
        <v>0</v>
      </c>
      <c r="DJ219" s="2655">
        <f t="shared" si="1137"/>
        <v>0</v>
      </c>
      <c r="DK219" s="63"/>
      <c r="DL219" s="63"/>
      <c r="DM219" s="63"/>
      <c r="DN219" s="63"/>
      <c r="DO219" s="63"/>
    </row>
    <row r="220" spans="1:133" ht="14.25" customHeight="1" x14ac:dyDescent="0.25">
      <c r="A220" s="278" t="s">
        <v>1935</v>
      </c>
      <c r="B220" s="354">
        <f t="shared" ref="B220:C220" si="1141">SUM(D220+F220+H220+J220+L220+N220+P220+R220+T220+V220+X220+Z220+AB220+AD220+AF220+AH220+AJ220)</f>
        <v>0</v>
      </c>
      <c r="C220" s="186">
        <f t="shared" si="1141"/>
        <v>0</v>
      </c>
      <c r="D220" s="1823"/>
      <c r="E220" s="67"/>
      <c r="F220" s="66"/>
      <c r="G220" s="67"/>
      <c r="H220" s="66"/>
      <c r="I220" s="67"/>
      <c r="J220" s="66"/>
      <c r="K220" s="67"/>
      <c r="L220" s="66"/>
      <c r="M220" s="67"/>
      <c r="N220" s="66"/>
      <c r="O220" s="67"/>
      <c r="P220" s="66"/>
      <c r="Q220" s="67"/>
      <c r="R220" s="66"/>
      <c r="S220" s="67"/>
      <c r="T220" s="66"/>
      <c r="U220" s="67"/>
      <c r="V220" s="66"/>
      <c r="W220" s="67"/>
      <c r="X220" s="66"/>
      <c r="Y220" s="67"/>
      <c r="Z220" s="66"/>
      <c r="AA220" s="67"/>
      <c r="AB220" s="66"/>
      <c r="AC220" s="67"/>
      <c r="AD220" s="66"/>
      <c r="AE220" s="67"/>
      <c r="AF220" s="66"/>
      <c r="AG220" s="67"/>
      <c r="AH220" s="66"/>
      <c r="AI220" s="67"/>
      <c r="AJ220" s="66"/>
      <c r="AK220" s="68"/>
      <c r="AL220" s="1823"/>
      <c r="AM220" s="68"/>
      <c r="AN220" s="88"/>
      <c r="AO220" s="218"/>
      <c r="AP220" s="1823"/>
      <c r="AQ220" s="106"/>
      <c r="AR220" s="1754" t="str">
        <f t="shared" si="1127"/>
        <v/>
      </c>
      <c r="CA220" s="2663" t="str">
        <f t="shared" si="1128"/>
        <v/>
      </c>
      <c r="CB220" s="1755" t="str">
        <f t="shared" si="1129"/>
        <v/>
      </c>
      <c r="CC220" s="1755" t="str">
        <f t="shared" si="1130"/>
        <v/>
      </c>
      <c r="CD220" s="1755" t="str">
        <f t="shared" si="1131"/>
        <v/>
      </c>
      <c r="CE220" s="1755" t="str">
        <f t="shared" si="1132"/>
        <v/>
      </c>
      <c r="CF220" s="63"/>
      <c r="CG220" s="64"/>
      <c r="CH220" s="64"/>
      <c r="CI220" s="64"/>
      <c r="DF220" s="2655">
        <f t="shared" si="1133"/>
        <v>0</v>
      </c>
      <c r="DG220" s="2655">
        <f t="shared" si="1134"/>
        <v>0</v>
      </c>
      <c r="DH220" s="2655">
        <f t="shared" si="1135"/>
        <v>0</v>
      </c>
      <c r="DI220" s="2655">
        <f t="shared" si="1136"/>
        <v>0</v>
      </c>
      <c r="DJ220" s="2655">
        <f t="shared" si="1137"/>
        <v>0</v>
      </c>
      <c r="DK220" s="63"/>
      <c r="DL220" s="63"/>
      <c r="DM220" s="63"/>
      <c r="DN220" s="63"/>
      <c r="DO220" s="63"/>
    </row>
    <row r="221" spans="1:133" ht="14.25" customHeight="1" x14ac:dyDescent="0.25">
      <c r="A221" s="276" t="s">
        <v>608</v>
      </c>
      <c r="B221" s="135">
        <f t="shared" ref="B221:C221" si="1142">SUM(D221+F221+H221+J221+L221+N221+P221+R221+T221+V221+X221+Z221+AB221+AD221+AF221+AH221+AJ221)</f>
        <v>0</v>
      </c>
      <c r="C221" s="1849">
        <f t="shared" si="1142"/>
        <v>0</v>
      </c>
      <c r="D221" s="1762"/>
      <c r="E221" s="37"/>
      <c r="F221" s="41"/>
      <c r="G221" s="37"/>
      <c r="H221" s="41"/>
      <c r="I221" s="37"/>
      <c r="J221" s="41"/>
      <c r="K221" s="37"/>
      <c r="L221" s="41"/>
      <c r="M221" s="37"/>
      <c r="N221" s="41"/>
      <c r="O221" s="37"/>
      <c r="P221" s="41"/>
      <c r="Q221" s="37"/>
      <c r="R221" s="41"/>
      <c r="S221" s="37"/>
      <c r="T221" s="41"/>
      <c r="U221" s="37"/>
      <c r="V221" s="41"/>
      <c r="W221" s="37"/>
      <c r="X221" s="41"/>
      <c r="Y221" s="37"/>
      <c r="Z221" s="41"/>
      <c r="AA221" s="37"/>
      <c r="AB221" s="41"/>
      <c r="AC221" s="37"/>
      <c r="AD221" s="41"/>
      <c r="AE221" s="37"/>
      <c r="AF221" s="41"/>
      <c r="AG221" s="37"/>
      <c r="AH221" s="41"/>
      <c r="AI221" s="37"/>
      <c r="AJ221" s="41"/>
      <c r="AK221" s="55"/>
      <c r="AL221" s="1762"/>
      <c r="AM221" s="55"/>
      <c r="AN221" s="40"/>
      <c r="AO221" s="1763"/>
      <c r="AP221" s="1762"/>
      <c r="AQ221" s="56"/>
      <c r="AR221" s="1754" t="str">
        <f t="shared" si="1127"/>
        <v/>
      </c>
      <c r="CA221" s="2663" t="str">
        <f t="shared" si="1128"/>
        <v/>
      </c>
      <c r="CB221" s="1755" t="str">
        <f t="shared" si="1129"/>
        <v/>
      </c>
      <c r="CC221" s="1755" t="str">
        <f t="shared" si="1130"/>
        <v/>
      </c>
      <c r="CD221" s="1755" t="str">
        <f t="shared" si="1131"/>
        <v/>
      </c>
      <c r="CE221" s="1755" t="str">
        <f t="shared" si="1132"/>
        <v/>
      </c>
      <c r="CF221" s="63"/>
      <c r="CG221" s="64"/>
      <c r="CH221" s="64"/>
      <c r="CI221" s="64"/>
      <c r="DF221" s="2655">
        <f t="shared" si="1133"/>
        <v>0</v>
      </c>
      <c r="DG221" s="2655">
        <f t="shared" si="1134"/>
        <v>0</v>
      </c>
      <c r="DH221" s="2655">
        <f t="shared" si="1135"/>
        <v>0</v>
      </c>
      <c r="DI221" s="2655">
        <f t="shared" si="1136"/>
        <v>0</v>
      </c>
      <c r="DJ221" s="2655">
        <f t="shared" si="1137"/>
        <v>0</v>
      </c>
      <c r="DK221" s="63"/>
      <c r="DL221" s="63"/>
      <c r="DM221" s="63"/>
      <c r="DN221" s="63"/>
      <c r="DO221" s="63"/>
    </row>
    <row r="222" spans="1:133" ht="18" customHeight="1" x14ac:dyDescent="0.25">
      <c r="A222" s="886" t="s">
        <v>1985</v>
      </c>
      <c r="B222" s="886"/>
      <c r="C222" s="886"/>
      <c r="D222" s="886"/>
      <c r="E222" s="886"/>
      <c r="F222" s="886"/>
      <c r="G222" s="886"/>
      <c r="H222" s="886"/>
      <c r="I222" s="886"/>
      <c r="J222" s="886"/>
      <c r="K222" s="886"/>
      <c r="L222" s="886"/>
      <c r="M222" s="886"/>
      <c r="N222" s="886"/>
      <c r="O222" s="886"/>
      <c r="P222" s="886"/>
      <c r="Q222" s="886"/>
      <c r="R222" s="886"/>
      <c r="S222" s="886"/>
      <c r="T222" s="886"/>
      <c r="U222" s="886"/>
      <c r="V222" s="886"/>
      <c r="W222" s="886"/>
      <c r="X222" s="886"/>
      <c r="Y222" s="886"/>
      <c r="Z222" s="886"/>
      <c r="AA222" s="886"/>
      <c r="AB222" s="886"/>
      <c r="AC222" s="886"/>
      <c r="AD222" s="886"/>
      <c r="AE222" s="886"/>
      <c r="AF222" s="886"/>
      <c r="AG222" s="886"/>
      <c r="AH222" s="886"/>
      <c r="AI222" s="886"/>
      <c r="AJ222" s="886"/>
      <c r="AK222" s="886"/>
      <c r="AL222" s="886"/>
      <c r="AM222" s="886"/>
      <c r="AN222" s="178"/>
      <c r="AO222" s="178"/>
      <c r="AP222" s="178"/>
      <c r="AQ222" s="178"/>
      <c r="AR222" s="143"/>
      <c r="AS222" s="143"/>
      <c r="AT222" s="143"/>
      <c r="AU222" s="143"/>
      <c r="AV222" s="143"/>
      <c r="AW222" s="143"/>
      <c r="AX222" s="143"/>
      <c r="AY222" s="143"/>
      <c r="AZ222" s="143"/>
      <c r="BA222" s="143"/>
      <c r="BB222" s="143"/>
      <c r="BC222" s="143"/>
      <c r="BD222" s="143"/>
      <c r="BE222" s="143"/>
      <c r="BF222" s="143"/>
      <c r="BG222" s="143"/>
      <c r="BH222" s="143"/>
      <c r="BI222" s="143"/>
      <c r="BJ222" s="143"/>
      <c r="BK222" s="143"/>
      <c r="BL222" s="143"/>
      <c r="BM222" s="143"/>
      <c r="BN222" s="143"/>
      <c r="BO222" s="143"/>
      <c r="BP222" s="143"/>
      <c r="BQ222" s="143"/>
      <c r="BR222" s="143"/>
      <c r="BS222" s="143"/>
      <c r="BT222" s="143"/>
      <c r="BU222" s="143"/>
      <c r="BV222" s="143"/>
      <c r="BW222" s="143"/>
      <c r="BX222" s="143"/>
      <c r="BY222" s="143"/>
      <c r="BZ222" s="143"/>
      <c r="CA222" s="143"/>
      <c r="CB222" s="143"/>
      <c r="CC222" s="143"/>
      <c r="CD222" s="143"/>
      <c r="CE222" s="143"/>
      <c r="CF222" s="143"/>
      <c r="CG222" s="143"/>
      <c r="CH222" s="143"/>
      <c r="CI222" s="143"/>
      <c r="CJ222" s="143"/>
      <c r="CK222" s="143"/>
      <c r="CL222" s="143"/>
      <c r="CM222" s="143"/>
      <c r="CN222" s="143"/>
      <c r="CO222" s="143"/>
      <c r="CP222" s="143"/>
      <c r="CQ222" s="143"/>
      <c r="CR222" s="143"/>
      <c r="CS222" s="143"/>
      <c r="CT222" s="143"/>
      <c r="CU222" s="143"/>
      <c r="CV222" s="143"/>
      <c r="CW222" s="143"/>
      <c r="CX222" s="143"/>
      <c r="CY222" s="143"/>
      <c r="CZ222" s="143"/>
      <c r="DA222" s="143"/>
      <c r="DB222" s="143"/>
      <c r="DC222" s="143"/>
      <c r="DD222" s="143"/>
      <c r="DE222" s="143"/>
      <c r="DF222" s="143"/>
      <c r="DG222" s="143"/>
      <c r="DH222" s="143"/>
      <c r="DI222" s="143"/>
      <c r="DJ222" s="143"/>
      <c r="DK222" s="143"/>
      <c r="DL222" s="143"/>
      <c r="DM222" s="143"/>
      <c r="DN222" s="143"/>
      <c r="DO222" s="143"/>
      <c r="DP222" s="143"/>
      <c r="DQ222" s="143"/>
      <c r="DR222" s="143"/>
      <c r="DS222" s="143"/>
      <c r="DT222" s="143"/>
      <c r="DU222" s="143"/>
      <c r="DV222" s="143"/>
      <c r="DW222" s="143"/>
      <c r="DX222" s="143"/>
      <c r="DY222" s="143"/>
      <c r="DZ222" s="143"/>
      <c r="EA222" s="143"/>
      <c r="EB222" s="143"/>
      <c r="EC222" s="143"/>
    </row>
    <row r="223" spans="1:133" ht="14.25" customHeight="1" x14ac:dyDescent="0.25">
      <c r="A223" s="3268" t="s">
        <v>1944</v>
      </c>
      <c r="B223" s="3208" t="s">
        <v>82</v>
      </c>
      <c r="C223" s="3149"/>
      <c r="D223" s="3263" t="s">
        <v>34</v>
      </c>
      <c r="E223" s="3124"/>
      <c r="F223" s="3124"/>
      <c r="G223" s="3124"/>
      <c r="H223" s="3124"/>
      <c r="I223" s="3124"/>
      <c r="J223" s="3124"/>
      <c r="K223" s="3124"/>
      <c r="L223" s="3124"/>
      <c r="M223" s="3124"/>
      <c r="N223" s="3124"/>
      <c r="O223" s="3124"/>
      <c r="P223" s="3124"/>
      <c r="Q223" s="3124"/>
      <c r="R223" s="3124"/>
      <c r="S223" s="3124"/>
      <c r="T223" s="3124"/>
      <c r="U223" s="3124"/>
      <c r="V223" s="3124"/>
      <c r="W223" s="3124"/>
      <c r="X223" s="3124"/>
      <c r="Y223" s="3124"/>
      <c r="Z223" s="3124"/>
      <c r="AA223" s="3124"/>
      <c r="AB223" s="3124"/>
      <c r="AC223" s="3124"/>
      <c r="AD223" s="3124"/>
      <c r="AE223" s="3124"/>
      <c r="AF223" s="3124"/>
      <c r="AG223" s="3124"/>
      <c r="AH223" s="3124"/>
      <c r="AI223" s="3124"/>
      <c r="AJ223" s="3124"/>
      <c r="AK223" s="3135"/>
      <c r="AL223" s="3303" t="s">
        <v>1913</v>
      </c>
      <c r="AM223" s="3135"/>
      <c r="AN223" s="3181" t="s">
        <v>468</v>
      </c>
      <c r="AO223" s="3135"/>
      <c r="AP223" s="3186" t="s">
        <v>41</v>
      </c>
      <c r="AQ223" s="3250" t="s">
        <v>42</v>
      </c>
    </row>
    <row r="224" spans="1:133" ht="14.25" customHeight="1" x14ac:dyDescent="0.25">
      <c r="A224" s="3128"/>
      <c r="B224" s="3150"/>
      <c r="C224" s="3140"/>
      <c r="D224" s="3263" t="s">
        <v>352</v>
      </c>
      <c r="E224" s="3122"/>
      <c r="F224" s="3263" t="s">
        <v>335</v>
      </c>
      <c r="G224" s="3122"/>
      <c r="H224" s="3263" t="s">
        <v>99</v>
      </c>
      <c r="I224" s="3122"/>
      <c r="J224" s="3263" t="s">
        <v>49</v>
      </c>
      <c r="K224" s="3122"/>
      <c r="L224" s="3263" t="s">
        <v>50</v>
      </c>
      <c r="M224" s="3122"/>
      <c r="N224" s="3263" t="s">
        <v>51</v>
      </c>
      <c r="O224" s="3122"/>
      <c r="P224" s="3263" t="s">
        <v>52</v>
      </c>
      <c r="Q224" s="3122"/>
      <c r="R224" s="3263" t="s">
        <v>53</v>
      </c>
      <c r="S224" s="3122"/>
      <c r="T224" s="3263" t="s">
        <v>54</v>
      </c>
      <c r="U224" s="3122"/>
      <c r="V224" s="3263" t="s">
        <v>55</v>
      </c>
      <c r="W224" s="3122"/>
      <c r="X224" s="3263" t="s">
        <v>56</v>
      </c>
      <c r="Y224" s="3122"/>
      <c r="Z224" s="3263" t="s">
        <v>57</v>
      </c>
      <c r="AA224" s="3122"/>
      <c r="AB224" s="3263" t="s">
        <v>58</v>
      </c>
      <c r="AC224" s="3122"/>
      <c r="AD224" s="3263" t="s">
        <v>59</v>
      </c>
      <c r="AE224" s="3122"/>
      <c r="AF224" s="3263" t="s">
        <v>60</v>
      </c>
      <c r="AG224" s="3122"/>
      <c r="AH224" s="3263" t="s">
        <v>61</v>
      </c>
      <c r="AI224" s="3122"/>
      <c r="AJ224" s="3263" t="s">
        <v>62</v>
      </c>
      <c r="AK224" s="3135"/>
      <c r="AL224" s="3274" t="s">
        <v>63</v>
      </c>
      <c r="AM224" s="3297" t="s">
        <v>64</v>
      </c>
      <c r="AN224" s="3167" t="s">
        <v>473</v>
      </c>
      <c r="AO224" s="3429" t="s">
        <v>474</v>
      </c>
      <c r="AP224" s="3180"/>
      <c r="AQ224" s="3128"/>
    </row>
    <row r="225" spans="1:132" ht="14.25" customHeight="1" x14ac:dyDescent="0.25">
      <c r="A225" s="3129"/>
      <c r="B225" s="2096" t="s">
        <v>1916</v>
      </c>
      <c r="C225" s="1856" t="s">
        <v>1917</v>
      </c>
      <c r="D225" s="519" t="s">
        <v>1916</v>
      </c>
      <c r="E225" s="2184" t="s">
        <v>1917</v>
      </c>
      <c r="F225" s="519" t="s">
        <v>1916</v>
      </c>
      <c r="G225" s="2184" t="s">
        <v>1917</v>
      </c>
      <c r="H225" s="519" t="s">
        <v>1916</v>
      </c>
      <c r="I225" s="2184" t="s">
        <v>1917</v>
      </c>
      <c r="J225" s="519" t="s">
        <v>1916</v>
      </c>
      <c r="K225" s="2184" t="s">
        <v>1917</v>
      </c>
      <c r="L225" s="519" t="s">
        <v>1916</v>
      </c>
      <c r="M225" s="2184" t="s">
        <v>1917</v>
      </c>
      <c r="N225" s="519" t="s">
        <v>1916</v>
      </c>
      <c r="O225" s="2184" t="s">
        <v>1917</v>
      </c>
      <c r="P225" s="519" t="s">
        <v>1916</v>
      </c>
      <c r="Q225" s="2184" t="s">
        <v>1917</v>
      </c>
      <c r="R225" s="519" t="s">
        <v>1916</v>
      </c>
      <c r="S225" s="2184" t="s">
        <v>1917</v>
      </c>
      <c r="T225" s="519" t="s">
        <v>1916</v>
      </c>
      <c r="U225" s="2184" t="s">
        <v>1917</v>
      </c>
      <c r="V225" s="519" t="s">
        <v>1916</v>
      </c>
      <c r="W225" s="2184" t="s">
        <v>1917</v>
      </c>
      <c r="X225" s="519" t="s">
        <v>1916</v>
      </c>
      <c r="Y225" s="2184" t="s">
        <v>1917</v>
      </c>
      <c r="Z225" s="519" t="s">
        <v>1916</v>
      </c>
      <c r="AA225" s="2184" t="s">
        <v>1917</v>
      </c>
      <c r="AB225" s="519" t="s">
        <v>1916</v>
      </c>
      <c r="AC225" s="2184" t="s">
        <v>1917</v>
      </c>
      <c r="AD225" s="519" t="s">
        <v>1916</v>
      </c>
      <c r="AE225" s="2184" t="s">
        <v>1917</v>
      </c>
      <c r="AF225" s="519" t="s">
        <v>1916</v>
      </c>
      <c r="AG225" s="2184" t="s">
        <v>1917</v>
      </c>
      <c r="AH225" s="519" t="s">
        <v>1916</v>
      </c>
      <c r="AI225" s="2184" t="s">
        <v>1917</v>
      </c>
      <c r="AJ225" s="519" t="s">
        <v>1916</v>
      </c>
      <c r="AK225" s="2666" t="s">
        <v>1917</v>
      </c>
      <c r="AL225" s="3253"/>
      <c r="AM225" s="3198"/>
      <c r="AN225" s="3168"/>
      <c r="AO225" s="3198"/>
      <c r="AP225" s="3140"/>
      <c r="AQ225" s="3129"/>
    </row>
    <row r="226" spans="1:132" ht="14.25" customHeight="1" x14ac:dyDescent="0.25">
      <c r="A226" s="278" t="s">
        <v>464</v>
      </c>
      <c r="B226" s="376">
        <f t="shared" ref="B226:C226" si="1143">SUM(D226+F226+H226+J226+L226+N226+P226+R226+T226+V226+X226+Z226+AB226+AD226+AF226+AH226+AJ226)</f>
        <v>0</v>
      </c>
      <c r="C226" s="171">
        <f t="shared" si="1143"/>
        <v>0</v>
      </c>
      <c r="D226" s="2027"/>
      <c r="E226" s="852"/>
      <c r="F226" s="237"/>
      <c r="G226" s="852"/>
      <c r="H226" s="66"/>
      <c r="I226" s="67"/>
      <c r="J226" s="66"/>
      <c r="K226" s="67"/>
      <c r="L226" s="66"/>
      <c r="M226" s="67"/>
      <c r="N226" s="66"/>
      <c r="O226" s="67"/>
      <c r="P226" s="66"/>
      <c r="Q226" s="67"/>
      <c r="R226" s="66"/>
      <c r="S226" s="67"/>
      <c r="T226" s="66"/>
      <c r="U226" s="67"/>
      <c r="V226" s="66"/>
      <c r="W226" s="67"/>
      <c r="X226" s="66"/>
      <c r="Y226" s="67"/>
      <c r="Z226" s="237"/>
      <c r="AA226" s="852"/>
      <c r="AB226" s="237"/>
      <c r="AC226" s="852"/>
      <c r="AD226" s="237"/>
      <c r="AE226" s="852"/>
      <c r="AF226" s="237"/>
      <c r="AG226" s="852"/>
      <c r="AH226" s="237"/>
      <c r="AI226" s="852"/>
      <c r="AJ226" s="237"/>
      <c r="AK226" s="1072"/>
      <c r="AL226" s="2027"/>
      <c r="AM226" s="53"/>
      <c r="AN226" s="81"/>
      <c r="AO226" s="218"/>
      <c r="AP226" s="1823"/>
      <c r="AQ226" s="106"/>
      <c r="AR226" s="1754" t="str">
        <f t="shared" ref="AR226:AR232" si="1144">$CA226&amp;CB226&amp;CC226&amp;CD226&amp;CE226&amp;CG226&amp;CF226</f>
        <v/>
      </c>
      <c r="CA226" s="2663" t="str">
        <f t="shared" ref="CA226:CA232" si="1145">IF(C226&gt;B226," * El Total de Exámenes reactivos NO DEBE SUPERAR los Exámenes Procesados. ","")</f>
        <v/>
      </c>
      <c r="CB226" s="1755" t="str">
        <f t="shared" ref="CB226:CB232" si="1146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755" t="str">
        <f t="shared" ref="CC226:CC232" si="1147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755" t="str">
        <f t="shared" ref="CD226:CD232" si="1148">IF(AND(B226&gt;0,AP226="")," * No olvide digitar la variable Pueblos originarios. Digite cero si no tiene.",IF(AP226&gt;B226," * La variable Pueblos originarios no puede ser mayor que el Total de Procesados.",""))</f>
        <v/>
      </c>
      <c r="CE226" s="1755" t="str">
        <f t="shared" ref="CE226:CE232" si="1149">IF(AND(B226&gt;0,AQ226="")," * No olvide digitar la variable Migrantes. Digite cero si no tiene.",IF(AQ226&gt;B226," * La variable Migrantes no puede ser mayor que el Total de Procesados.",""))</f>
        <v/>
      </c>
      <c r="CF226" s="63"/>
      <c r="CG226" s="64"/>
      <c r="CH226" s="64"/>
      <c r="CI226" s="64"/>
      <c r="CJ226" s="64"/>
      <c r="DF226" s="2655">
        <f t="shared" ref="DF226:DF232" si="1150">IF(C226&gt;B226,1,0)</f>
        <v>0</v>
      </c>
      <c r="DG226" s="2655">
        <f t="shared" ref="DG226:DG232" si="1151">IF(AND(B226&gt;0,AND(AL226+AM226="")),1,IF(B226&lt;&gt;(AL226+AM226),1,0))</f>
        <v>0</v>
      </c>
      <c r="DH226" s="2655">
        <f t="shared" ref="DH226:DH232" si="1152">IF(AND(B226&gt;0,AND(AN226="",AO226="")),1,IF((AN226+AO226)&gt;B226,1,0))</f>
        <v>0</v>
      </c>
      <c r="DI226" s="2655">
        <f t="shared" ref="DI226:DI232" si="1153">IF(AND(B226&gt;0,AP226=""),1,IF(AP226&gt;B226,1,0))</f>
        <v>0</v>
      </c>
      <c r="DJ226" s="2655">
        <f t="shared" ref="DJ226:DJ232" si="1154">IF(AND(B226&gt;0,AQ226=""),1,IF(AQ226&gt;B226,1,0))</f>
        <v>0</v>
      </c>
      <c r="DK226" s="63"/>
    </row>
    <row r="227" spans="1:132" ht="14.25" customHeight="1" x14ac:dyDescent="0.25">
      <c r="A227" s="278" t="s">
        <v>1981</v>
      </c>
      <c r="B227" s="354">
        <f t="shared" ref="B227:C227" si="1155">SUM(D227+F227+H227+J227+L227+N227+P227+R227+T227+V227+X227+Z227+AB227+AD227+AF227+AH227+AJ227)</f>
        <v>0</v>
      </c>
      <c r="C227" s="186">
        <f t="shared" si="1155"/>
        <v>0</v>
      </c>
      <c r="D227" s="2027"/>
      <c r="E227" s="852"/>
      <c r="F227" s="237"/>
      <c r="G227" s="852"/>
      <c r="H227" s="237"/>
      <c r="I227" s="852"/>
      <c r="J227" s="66"/>
      <c r="K227" s="67"/>
      <c r="L227" s="66"/>
      <c r="M227" s="67"/>
      <c r="N227" s="66"/>
      <c r="O227" s="67"/>
      <c r="P227" s="66"/>
      <c r="Q227" s="67"/>
      <c r="R227" s="66"/>
      <c r="S227" s="67"/>
      <c r="T227" s="66"/>
      <c r="U227" s="67"/>
      <c r="V227" s="66"/>
      <c r="W227" s="67"/>
      <c r="X227" s="66"/>
      <c r="Y227" s="67"/>
      <c r="Z227" s="66"/>
      <c r="AA227" s="67"/>
      <c r="AB227" s="66"/>
      <c r="AC227" s="67"/>
      <c r="AD227" s="66"/>
      <c r="AE227" s="67"/>
      <c r="AF227" s="66"/>
      <c r="AG227" s="67"/>
      <c r="AH227" s="66"/>
      <c r="AI227" s="67"/>
      <c r="AJ227" s="66"/>
      <c r="AK227" s="68"/>
      <c r="AL227" s="1823"/>
      <c r="AM227" s="68"/>
      <c r="AN227" s="88"/>
      <c r="AO227" s="218"/>
      <c r="AP227" s="1823"/>
      <c r="AQ227" s="106"/>
      <c r="AR227" s="1754" t="str">
        <f t="shared" si="1144"/>
        <v/>
      </c>
      <c r="CA227" s="2663" t="str">
        <f t="shared" si="1145"/>
        <v/>
      </c>
      <c r="CB227" s="1755" t="str">
        <f t="shared" si="1146"/>
        <v/>
      </c>
      <c r="CC227" s="1755" t="str">
        <f t="shared" si="1147"/>
        <v/>
      </c>
      <c r="CD227" s="1755" t="str">
        <f t="shared" si="1148"/>
        <v/>
      </c>
      <c r="CE227" s="1755" t="str">
        <f t="shared" si="1149"/>
        <v/>
      </c>
      <c r="CF227" s="63"/>
      <c r="CG227" s="64"/>
      <c r="DF227" s="2655">
        <f t="shared" si="1150"/>
        <v>0</v>
      </c>
      <c r="DG227" s="2655">
        <f t="shared" si="1151"/>
        <v>0</v>
      </c>
      <c r="DH227" s="2655">
        <f t="shared" si="1152"/>
        <v>0</v>
      </c>
      <c r="DI227" s="2655">
        <f t="shared" si="1153"/>
        <v>0</v>
      </c>
      <c r="DJ227" s="2655">
        <f t="shared" si="1154"/>
        <v>0</v>
      </c>
      <c r="DK227" s="63"/>
    </row>
    <row r="228" spans="1:132" ht="14.25" customHeight="1" x14ac:dyDescent="0.25">
      <c r="A228" s="278" t="s">
        <v>1982</v>
      </c>
      <c r="B228" s="354">
        <f t="shared" ref="B228:C228" si="1156">SUM(D228+F228+H228+J228+L228+N228+P228+R228+T228+V228+X228+Z228+AB228+AD228+AF228+AH228+AJ228)</f>
        <v>0</v>
      </c>
      <c r="C228" s="186">
        <f t="shared" si="1156"/>
        <v>0</v>
      </c>
      <c r="D228" s="1823"/>
      <c r="E228" s="67"/>
      <c r="F228" s="66"/>
      <c r="G228" s="67"/>
      <c r="H228" s="66"/>
      <c r="I228" s="67"/>
      <c r="J228" s="66"/>
      <c r="K228" s="67"/>
      <c r="L228" s="66"/>
      <c r="M228" s="67"/>
      <c r="N228" s="66"/>
      <c r="O228" s="67"/>
      <c r="P228" s="66"/>
      <c r="Q228" s="67"/>
      <c r="R228" s="66"/>
      <c r="S228" s="67"/>
      <c r="T228" s="66"/>
      <c r="U228" s="67"/>
      <c r="V228" s="66"/>
      <c r="W228" s="67"/>
      <c r="X228" s="66"/>
      <c r="Y228" s="67"/>
      <c r="Z228" s="66"/>
      <c r="AA228" s="67"/>
      <c r="AB228" s="66"/>
      <c r="AC228" s="67"/>
      <c r="AD228" s="66"/>
      <c r="AE228" s="67"/>
      <c r="AF228" s="66"/>
      <c r="AG228" s="67"/>
      <c r="AH228" s="66"/>
      <c r="AI228" s="67"/>
      <c r="AJ228" s="66"/>
      <c r="AK228" s="68"/>
      <c r="AL228" s="1823"/>
      <c r="AM228" s="68"/>
      <c r="AN228" s="88"/>
      <c r="AO228" s="218"/>
      <c r="AP228" s="1823"/>
      <c r="AQ228" s="106"/>
      <c r="AR228" s="1754" t="str">
        <f t="shared" si="1144"/>
        <v/>
      </c>
      <c r="CA228" s="2663" t="str">
        <f t="shared" si="1145"/>
        <v/>
      </c>
      <c r="CB228" s="1755" t="str">
        <f t="shared" si="1146"/>
        <v/>
      </c>
      <c r="CC228" s="1755" t="str">
        <f t="shared" si="1147"/>
        <v/>
      </c>
      <c r="CD228" s="1755" t="str">
        <f t="shared" si="1148"/>
        <v/>
      </c>
      <c r="CE228" s="1755" t="str">
        <f t="shared" si="1149"/>
        <v/>
      </c>
      <c r="CF228" s="63"/>
      <c r="CG228" s="64"/>
      <c r="DF228" s="2655">
        <f t="shared" si="1150"/>
        <v>0</v>
      </c>
      <c r="DG228" s="2655">
        <f t="shared" si="1151"/>
        <v>0</v>
      </c>
      <c r="DH228" s="2655">
        <f t="shared" si="1152"/>
        <v>0</v>
      </c>
      <c r="DI228" s="2655">
        <f t="shared" si="1153"/>
        <v>0</v>
      </c>
      <c r="DJ228" s="2655">
        <f t="shared" si="1154"/>
        <v>0</v>
      </c>
      <c r="DK228" s="63"/>
    </row>
    <row r="229" spans="1:132" ht="14.25" customHeight="1" x14ac:dyDescent="0.25">
      <c r="A229" s="278" t="s">
        <v>1983</v>
      </c>
      <c r="B229" s="354">
        <f t="shared" ref="B229:C229" si="1157">SUM(D229+F229+H229+J229+L229+N229+P229+R229+T229+V229+X229+Z229+AB229+AD229+AF229+AH229+AJ229)</f>
        <v>0</v>
      </c>
      <c r="C229" s="186">
        <f t="shared" si="1157"/>
        <v>0</v>
      </c>
      <c r="D229" s="1823"/>
      <c r="E229" s="67"/>
      <c r="F229" s="66"/>
      <c r="G229" s="67"/>
      <c r="H229" s="66"/>
      <c r="I229" s="67"/>
      <c r="J229" s="66"/>
      <c r="K229" s="67"/>
      <c r="L229" s="66"/>
      <c r="M229" s="67"/>
      <c r="N229" s="66"/>
      <c r="O229" s="67"/>
      <c r="P229" s="66"/>
      <c r="Q229" s="67"/>
      <c r="R229" s="66"/>
      <c r="S229" s="67"/>
      <c r="T229" s="66"/>
      <c r="U229" s="67"/>
      <c r="V229" s="66"/>
      <c r="W229" s="67"/>
      <c r="X229" s="66"/>
      <c r="Y229" s="67"/>
      <c r="Z229" s="66"/>
      <c r="AA229" s="67"/>
      <c r="AB229" s="66"/>
      <c r="AC229" s="67"/>
      <c r="AD229" s="66"/>
      <c r="AE229" s="67"/>
      <c r="AF229" s="66"/>
      <c r="AG229" s="67"/>
      <c r="AH229" s="66"/>
      <c r="AI229" s="67"/>
      <c r="AJ229" s="66"/>
      <c r="AK229" s="68"/>
      <c r="AL229" s="1823"/>
      <c r="AM229" s="68"/>
      <c r="AN229" s="88"/>
      <c r="AO229" s="218"/>
      <c r="AP229" s="1823"/>
      <c r="AQ229" s="106"/>
      <c r="AR229" s="1754" t="str">
        <f t="shared" si="1144"/>
        <v/>
      </c>
      <c r="CA229" s="2663" t="str">
        <f t="shared" si="1145"/>
        <v/>
      </c>
      <c r="CB229" s="1755" t="str">
        <f t="shared" si="1146"/>
        <v/>
      </c>
      <c r="CC229" s="1755" t="str">
        <f t="shared" si="1147"/>
        <v/>
      </c>
      <c r="CD229" s="1755" t="str">
        <f t="shared" si="1148"/>
        <v/>
      </c>
      <c r="CE229" s="1755" t="str">
        <f t="shared" si="1149"/>
        <v/>
      </c>
      <c r="CF229" s="63"/>
      <c r="CG229" s="64"/>
      <c r="DF229" s="2655">
        <f t="shared" si="1150"/>
        <v>0</v>
      </c>
      <c r="DG229" s="2655">
        <f t="shared" si="1151"/>
        <v>0</v>
      </c>
      <c r="DH229" s="2655">
        <f t="shared" si="1152"/>
        <v>0</v>
      </c>
      <c r="DI229" s="2655">
        <f t="shared" si="1153"/>
        <v>0</v>
      </c>
      <c r="DJ229" s="2655">
        <f t="shared" si="1154"/>
        <v>0</v>
      </c>
      <c r="DK229" s="63"/>
    </row>
    <row r="230" spans="1:132" ht="14.25" customHeight="1" x14ac:dyDescent="0.25">
      <c r="A230" s="279" t="s">
        <v>1986</v>
      </c>
      <c r="B230" s="354">
        <f t="shared" ref="B230:C230" si="1158">SUM(D230+F230+H230+J230+L230+N230+P230+R230+T230+V230+X230+Z230+AB230+AD230+AF230+AH230+AJ230)</f>
        <v>0</v>
      </c>
      <c r="C230" s="186">
        <f t="shared" si="1158"/>
        <v>0</v>
      </c>
      <c r="D230" s="1823"/>
      <c r="E230" s="67"/>
      <c r="F230" s="66"/>
      <c r="G230" s="67"/>
      <c r="H230" s="66"/>
      <c r="I230" s="67"/>
      <c r="J230" s="66"/>
      <c r="K230" s="67"/>
      <c r="L230" s="66"/>
      <c r="M230" s="67"/>
      <c r="N230" s="66"/>
      <c r="O230" s="67"/>
      <c r="P230" s="66"/>
      <c r="Q230" s="67"/>
      <c r="R230" s="66"/>
      <c r="S230" s="67"/>
      <c r="T230" s="66"/>
      <c r="U230" s="67"/>
      <c r="V230" s="66"/>
      <c r="W230" s="67"/>
      <c r="X230" s="66"/>
      <c r="Y230" s="67"/>
      <c r="Z230" s="66"/>
      <c r="AA230" s="67"/>
      <c r="AB230" s="66"/>
      <c r="AC230" s="67"/>
      <c r="AD230" s="66"/>
      <c r="AE230" s="67"/>
      <c r="AF230" s="66"/>
      <c r="AG230" s="67"/>
      <c r="AH230" s="66"/>
      <c r="AI230" s="67"/>
      <c r="AJ230" s="66"/>
      <c r="AK230" s="68"/>
      <c r="AL230" s="1823"/>
      <c r="AM230" s="68"/>
      <c r="AN230" s="88"/>
      <c r="AO230" s="218"/>
      <c r="AP230" s="1823"/>
      <c r="AQ230" s="106"/>
      <c r="AR230" s="1754" t="str">
        <f t="shared" si="1144"/>
        <v/>
      </c>
      <c r="CA230" s="2663" t="str">
        <f t="shared" si="1145"/>
        <v/>
      </c>
      <c r="CB230" s="1755" t="str">
        <f t="shared" si="1146"/>
        <v/>
      </c>
      <c r="CC230" s="1755" t="str">
        <f t="shared" si="1147"/>
        <v/>
      </c>
      <c r="CD230" s="1755" t="str">
        <f t="shared" si="1148"/>
        <v/>
      </c>
      <c r="CE230" s="1755" t="str">
        <f t="shared" si="1149"/>
        <v/>
      </c>
      <c r="CF230" s="63"/>
      <c r="CG230" s="64"/>
      <c r="DF230" s="2655">
        <f t="shared" si="1150"/>
        <v>0</v>
      </c>
      <c r="DG230" s="2655">
        <f t="shared" si="1151"/>
        <v>0</v>
      </c>
      <c r="DH230" s="2655">
        <f t="shared" si="1152"/>
        <v>0</v>
      </c>
      <c r="DI230" s="2655">
        <f t="shared" si="1153"/>
        <v>0</v>
      </c>
      <c r="DJ230" s="2655">
        <f t="shared" si="1154"/>
        <v>0</v>
      </c>
      <c r="DK230" s="63"/>
    </row>
    <row r="231" spans="1:132" ht="14.25" customHeight="1" x14ac:dyDescent="0.25">
      <c r="A231" s="278" t="s">
        <v>1935</v>
      </c>
      <c r="B231" s="354">
        <f t="shared" ref="B231:C231" si="1159">SUM(D231+F231+H231+J231+L231+N231+P231+R231+T231+V231+X231+Z231+AB231+AD231+AF231+AH231+AJ231)</f>
        <v>0</v>
      </c>
      <c r="C231" s="186">
        <f t="shared" si="1159"/>
        <v>0</v>
      </c>
      <c r="D231" s="1823"/>
      <c r="E231" s="67"/>
      <c r="F231" s="66"/>
      <c r="G231" s="67"/>
      <c r="H231" s="66"/>
      <c r="I231" s="67"/>
      <c r="J231" s="66"/>
      <c r="K231" s="67"/>
      <c r="L231" s="66"/>
      <c r="M231" s="67"/>
      <c r="N231" s="66"/>
      <c r="O231" s="67"/>
      <c r="P231" s="66"/>
      <c r="Q231" s="67"/>
      <c r="R231" s="66"/>
      <c r="S231" s="67"/>
      <c r="T231" s="66"/>
      <c r="U231" s="67"/>
      <c r="V231" s="66"/>
      <c r="W231" s="67"/>
      <c r="X231" s="66"/>
      <c r="Y231" s="67"/>
      <c r="Z231" s="66"/>
      <c r="AA231" s="67"/>
      <c r="AB231" s="66"/>
      <c r="AC231" s="67"/>
      <c r="AD231" s="66"/>
      <c r="AE231" s="67"/>
      <c r="AF231" s="66"/>
      <c r="AG231" s="67"/>
      <c r="AH231" s="66"/>
      <c r="AI231" s="67"/>
      <c r="AJ231" s="66"/>
      <c r="AK231" s="68"/>
      <c r="AL231" s="1823"/>
      <c r="AM231" s="68"/>
      <c r="AN231" s="88"/>
      <c r="AO231" s="218"/>
      <c r="AP231" s="1823"/>
      <c r="AQ231" s="106"/>
      <c r="AR231" s="1754" t="str">
        <f t="shared" si="1144"/>
        <v/>
      </c>
      <c r="CA231" s="2663" t="str">
        <f t="shared" si="1145"/>
        <v/>
      </c>
      <c r="CB231" s="1755" t="str">
        <f t="shared" si="1146"/>
        <v/>
      </c>
      <c r="CC231" s="1755" t="str">
        <f t="shared" si="1147"/>
        <v/>
      </c>
      <c r="CD231" s="1755" t="str">
        <f t="shared" si="1148"/>
        <v/>
      </c>
      <c r="CE231" s="1755" t="str">
        <f t="shared" si="1149"/>
        <v/>
      </c>
      <c r="CF231" s="63"/>
      <c r="CG231" s="64"/>
      <c r="DF231" s="2655">
        <f t="shared" si="1150"/>
        <v>0</v>
      </c>
      <c r="DG231" s="2655">
        <f t="shared" si="1151"/>
        <v>0</v>
      </c>
      <c r="DH231" s="2655">
        <f t="shared" si="1152"/>
        <v>0</v>
      </c>
      <c r="DI231" s="2655">
        <f t="shared" si="1153"/>
        <v>0</v>
      </c>
      <c r="DJ231" s="2655">
        <f t="shared" si="1154"/>
        <v>0</v>
      </c>
      <c r="DK231" s="63"/>
    </row>
    <row r="232" spans="1:132" ht="14.25" customHeight="1" x14ac:dyDescent="0.25">
      <c r="A232" s="276" t="s">
        <v>608</v>
      </c>
      <c r="B232" s="135">
        <f t="shared" ref="B232:C232" si="1160">SUM(D232+F232+H232+J232+L232+N232+P232+R232+T232+V232+X232+Z232+AB232+AD232+AF232+AH232+AJ232)</f>
        <v>0</v>
      </c>
      <c r="C232" s="1849">
        <f t="shared" si="1160"/>
        <v>0</v>
      </c>
      <c r="D232" s="1762"/>
      <c r="E232" s="37"/>
      <c r="F232" s="41"/>
      <c r="G232" s="37"/>
      <c r="H232" s="41"/>
      <c r="I232" s="37"/>
      <c r="J232" s="41"/>
      <c r="K232" s="37"/>
      <c r="L232" s="41"/>
      <c r="M232" s="37"/>
      <c r="N232" s="41"/>
      <c r="O232" s="37"/>
      <c r="P232" s="41"/>
      <c r="Q232" s="37"/>
      <c r="R232" s="41"/>
      <c r="S232" s="37"/>
      <c r="T232" s="41"/>
      <c r="U232" s="37"/>
      <c r="V232" s="41"/>
      <c r="W232" s="37"/>
      <c r="X232" s="41"/>
      <c r="Y232" s="37"/>
      <c r="Z232" s="41"/>
      <c r="AA232" s="37"/>
      <c r="AB232" s="41"/>
      <c r="AC232" s="37"/>
      <c r="AD232" s="41"/>
      <c r="AE232" s="37"/>
      <c r="AF232" s="41"/>
      <c r="AG232" s="37"/>
      <c r="AH232" s="41"/>
      <c r="AI232" s="37"/>
      <c r="AJ232" s="41"/>
      <c r="AK232" s="55"/>
      <c r="AL232" s="1762"/>
      <c r="AM232" s="55"/>
      <c r="AN232" s="40"/>
      <c r="AO232" s="1763"/>
      <c r="AP232" s="1762"/>
      <c r="AQ232" s="56"/>
      <c r="AR232" s="1754" t="str">
        <f t="shared" si="1144"/>
        <v/>
      </c>
      <c r="CA232" s="2663" t="str">
        <f t="shared" si="1145"/>
        <v/>
      </c>
      <c r="CB232" s="1755" t="str">
        <f t="shared" si="1146"/>
        <v/>
      </c>
      <c r="CC232" s="1755" t="str">
        <f t="shared" si="1147"/>
        <v/>
      </c>
      <c r="CD232" s="1755" t="str">
        <f t="shared" si="1148"/>
        <v/>
      </c>
      <c r="CE232" s="1755" t="str">
        <f t="shared" si="1149"/>
        <v/>
      </c>
      <c r="CF232" s="63"/>
      <c r="CG232" s="64"/>
      <c r="DF232" s="2655">
        <f t="shared" si="1150"/>
        <v>0</v>
      </c>
      <c r="DG232" s="2655">
        <f t="shared" si="1151"/>
        <v>0</v>
      </c>
      <c r="DH232" s="2655">
        <f t="shared" si="1152"/>
        <v>0</v>
      </c>
      <c r="DI232" s="2655">
        <f t="shared" si="1153"/>
        <v>0</v>
      </c>
      <c r="DJ232" s="2655">
        <f t="shared" si="1154"/>
        <v>0</v>
      </c>
      <c r="DK232" s="63"/>
    </row>
    <row r="233" spans="1:132" ht="18" customHeight="1" x14ac:dyDescent="0.25">
      <c r="A233" s="886" t="s">
        <v>1987</v>
      </c>
      <c r="B233" s="886"/>
      <c r="C233" s="886"/>
      <c r="D233" s="886"/>
      <c r="E233" s="886"/>
      <c r="F233" s="886"/>
      <c r="G233" s="886"/>
      <c r="H233" s="886"/>
      <c r="I233" s="886"/>
      <c r="J233" s="886"/>
      <c r="K233" s="886"/>
      <c r="L233" s="886"/>
      <c r="M233" s="886"/>
      <c r="N233" s="886"/>
      <c r="O233" s="886"/>
      <c r="P233" s="886"/>
      <c r="Q233" s="886"/>
      <c r="R233" s="886"/>
      <c r="S233" s="886"/>
      <c r="T233" s="886"/>
      <c r="U233" s="886"/>
      <c r="V233" s="886"/>
      <c r="W233" s="886"/>
      <c r="X233" s="886"/>
      <c r="Y233" s="886"/>
      <c r="Z233" s="886"/>
      <c r="AA233" s="886"/>
      <c r="AB233" s="886"/>
      <c r="AC233" s="886"/>
      <c r="AD233" s="886"/>
      <c r="AE233" s="886"/>
      <c r="AF233" s="886"/>
      <c r="AG233" s="886"/>
      <c r="AH233" s="886"/>
      <c r="AI233" s="886"/>
      <c r="AJ233" s="886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</row>
    <row r="234" spans="1:132" ht="14.25" customHeight="1" x14ac:dyDescent="0.25">
      <c r="A234" s="3208" t="s">
        <v>1988</v>
      </c>
      <c r="B234" s="3149"/>
      <c r="C234" s="3430" t="s">
        <v>82</v>
      </c>
      <c r="D234" s="3149"/>
      <c r="E234" s="3263" t="s">
        <v>34</v>
      </c>
      <c r="F234" s="3124"/>
      <c r="G234" s="3124"/>
      <c r="H234" s="3124"/>
      <c r="I234" s="3124"/>
      <c r="J234" s="3124"/>
      <c r="K234" s="3124"/>
      <c r="L234" s="3124"/>
      <c r="M234" s="3124"/>
      <c r="N234" s="3124"/>
      <c r="O234" s="3124"/>
      <c r="P234" s="3124"/>
      <c r="Q234" s="3124"/>
      <c r="R234" s="3124"/>
      <c r="S234" s="3124"/>
      <c r="T234" s="3124"/>
      <c r="U234" s="3124"/>
      <c r="V234" s="3124"/>
      <c r="W234" s="3124"/>
      <c r="X234" s="3124"/>
      <c r="Y234" s="3124"/>
      <c r="Z234" s="3124"/>
      <c r="AA234" s="3124"/>
      <c r="AB234" s="3124"/>
      <c r="AC234" s="3124"/>
      <c r="AD234" s="3124"/>
      <c r="AE234" s="3124"/>
      <c r="AF234" s="3124"/>
      <c r="AG234" s="3124"/>
      <c r="AH234" s="3124"/>
      <c r="AI234" s="3124"/>
      <c r="AJ234" s="3135"/>
      <c r="AK234" s="3432" t="s">
        <v>1958</v>
      </c>
      <c r="AL234" s="3124"/>
      <c r="AM234" s="3124"/>
      <c r="AN234" s="3135"/>
      <c r="AO234" s="3432" t="s">
        <v>468</v>
      </c>
      <c r="AP234" s="3124"/>
      <c r="AQ234" s="3124"/>
      <c r="AR234" s="3135"/>
      <c r="AS234" s="3422" t="s">
        <v>331</v>
      </c>
      <c r="AT234" s="3265"/>
      <c r="AU234" s="3422" t="s">
        <v>42</v>
      </c>
      <c r="AV234" s="3265"/>
      <c r="AW234" s="3195" t="s">
        <v>1959</v>
      </c>
      <c r="AX234" s="3149"/>
    </row>
    <row r="235" spans="1:132" ht="14.25" customHeight="1" x14ac:dyDescent="0.25">
      <c r="A235" s="3179"/>
      <c r="B235" s="3180"/>
      <c r="C235" s="3142"/>
      <c r="D235" s="3140"/>
      <c r="E235" s="3143" t="s">
        <v>1960</v>
      </c>
      <c r="F235" s="3124"/>
      <c r="G235" s="3143" t="s">
        <v>1915</v>
      </c>
      <c r="H235" s="3124"/>
      <c r="I235" s="3143" t="s">
        <v>954</v>
      </c>
      <c r="J235" s="3124"/>
      <c r="K235" s="3159" t="s">
        <v>335</v>
      </c>
      <c r="L235" s="3122"/>
      <c r="M235" s="3159" t="s">
        <v>99</v>
      </c>
      <c r="N235" s="3122"/>
      <c r="O235" s="3159" t="s">
        <v>49</v>
      </c>
      <c r="P235" s="3122"/>
      <c r="Q235" s="3159" t="s">
        <v>50</v>
      </c>
      <c r="R235" s="3122"/>
      <c r="S235" s="3159" t="s">
        <v>51</v>
      </c>
      <c r="T235" s="3122"/>
      <c r="U235" s="3159" t="s">
        <v>52</v>
      </c>
      <c r="V235" s="3122"/>
      <c r="W235" s="3158" t="s">
        <v>53</v>
      </c>
      <c r="X235" s="3122"/>
      <c r="Y235" s="3158" t="s">
        <v>54</v>
      </c>
      <c r="Z235" s="3122"/>
      <c r="AA235" s="3158" t="s">
        <v>55</v>
      </c>
      <c r="AB235" s="3122"/>
      <c r="AC235" s="3159" t="s">
        <v>56</v>
      </c>
      <c r="AD235" s="3122"/>
      <c r="AE235" s="3158" t="s">
        <v>57</v>
      </c>
      <c r="AF235" s="3122"/>
      <c r="AG235" s="3158" t="s">
        <v>58</v>
      </c>
      <c r="AH235" s="3122"/>
      <c r="AI235" s="3158" t="s">
        <v>1989</v>
      </c>
      <c r="AJ235" s="3135"/>
      <c r="AK235" s="3431" t="s">
        <v>63</v>
      </c>
      <c r="AL235" s="3122"/>
      <c r="AM235" s="3303" t="s">
        <v>64</v>
      </c>
      <c r="AN235" s="3135"/>
      <c r="AO235" s="3431" t="s">
        <v>473</v>
      </c>
      <c r="AP235" s="3122"/>
      <c r="AQ235" s="3303" t="s">
        <v>474</v>
      </c>
      <c r="AR235" s="3135"/>
      <c r="AS235" s="3137"/>
      <c r="AT235" s="3198"/>
      <c r="AU235" s="3137"/>
      <c r="AV235" s="3198"/>
      <c r="AW235" s="3142"/>
      <c r="AX235" s="3140"/>
    </row>
    <row r="236" spans="1:132" ht="14.25" customHeight="1" x14ac:dyDescent="0.25">
      <c r="A236" s="3150"/>
      <c r="B236" s="3140"/>
      <c r="C236" s="1800" t="s">
        <v>1916</v>
      </c>
      <c r="D236" s="75" t="s">
        <v>1962</v>
      </c>
      <c r="E236" s="27" t="s">
        <v>1916</v>
      </c>
      <c r="F236" s="75" t="s">
        <v>1962</v>
      </c>
      <c r="G236" s="27" t="s">
        <v>1916</v>
      </c>
      <c r="H236" s="75" t="s">
        <v>1962</v>
      </c>
      <c r="I236" s="1800" t="s">
        <v>1916</v>
      </c>
      <c r="J236" s="75" t="s">
        <v>1962</v>
      </c>
      <c r="K236" s="1800" t="s">
        <v>1916</v>
      </c>
      <c r="L236" s="75" t="s">
        <v>1962</v>
      </c>
      <c r="M236" s="27" t="s">
        <v>1916</v>
      </c>
      <c r="N236" s="75" t="s">
        <v>1962</v>
      </c>
      <c r="O236" s="27" t="s">
        <v>1916</v>
      </c>
      <c r="P236" s="75" t="s">
        <v>1962</v>
      </c>
      <c r="Q236" s="27" t="s">
        <v>1916</v>
      </c>
      <c r="R236" s="75" t="s">
        <v>1962</v>
      </c>
      <c r="S236" s="27" t="s">
        <v>1916</v>
      </c>
      <c r="T236" s="75" t="s">
        <v>1962</v>
      </c>
      <c r="U236" s="27" t="s">
        <v>1916</v>
      </c>
      <c r="V236" s="75" t="s">
        <v>1962</v>
      </c>
      <c r="W236" s="1800" t="s">
        <v>1916</v>
      </c>
      <c r="X236" s="75" t="s">
        <v>1962</v>
      </c>
      <c r="Y236" s="1800" t="s">
        <v>1916</v>
      </c>
      <c r="Z236" s="75" t="s">
        <v>1962</v>
      </c>
      <c r="AA236" s="1800" t="s">
        <v>1916</v>
      </c>
      <c r="AB236" s="75" t="s">
        <v>1962</v>
      </c>
      <c r="AC236" s="27" t="s">
        <v>1916</v>
      </c>
      <c r="AD236" s="75" t="s">
        <v>1962</v>
      </c>
      <c r="AE236" s="1800" t="s">
        <v>1916</v>
      </c>
      <c r="AF236" s="75" t="s">
        <v>1962</v>
      </c>
      <c r="AG236" s="1800" t="s">
        <v>1916</v>
      </c>
      <c r="AH236" s="75" t="s">
        <v>1962</v>
      </c>
      <c r="AI236" s="1800" t="s">
        <v>1916</v>
      </c>
      <c r="AJ236" s="75" t="s">
        <v>1962</v>
      </c>
      <c r="AK236" s="113" t="s">
        <v>1916</v>
      </c>
      <c r="AL236" s="75" t="s">
        <v>1962</v>
      </c>
      <c r="AM236" s="1800" t="s">
        <v>1916</v>
      </c>
      <c r="AN236" s="25" t="s">
        <v>1962</v>
      </c>
      <c r="AO236" s="113" t="s">
        <v>1916</v>
      </c>
      <c r="AP236" s="75" t="s">
        <v>1962</v>
      </c>
      <c r="AQ236" s="1800" t="s">
        <v>1916</v>
      </c>
      <c r="AR236" s="25" t="s">
        <v>1962</v>
      </c>
      <c r="AS236" s="113" t="s">
        <v>1916</v>
      </c>
      <c r="AT236" s="1810" t="s">
        <v>1962</v>
      </c>
      <c r="AU236" s="113" t="s">
        <v>1916</v>
      </c>
      <c r="AV236" s="1810" t="s">
        <v>1962</v>
      </c>
      <c r="AW236" s="1800" t="s">
        <v>1916</v>
      </c>
      <c r="AX236" s="75" t="s">
        <v>1962</v>
      </c>
    </row>
    <row r="237" spans="1:132" ht="15" customHeight="1" x14ac:dyDescent="0.25">
      <c r="A237" s="3132" t="s">
        <v>1990</v>
      </c>
      <c r="B237" s="28" t="s">
        <v>1963</v>
      </c>
      <c r="C237" s="233">
        <f t="shared" ref="C237:D237" si="1161">+M237+O237+Q237+S237+U237+W237+Y237+AA237+AC237</f>
        <v>0</v>
      </c>
      <c r="D237" s="171">
        <f t="shared" si="1161"/>
        <v>0</v>
      </c>
      <c r="E237" s="1086"/>
      <c r="F237" s="1087"/>
      <c r="G237" s="1088"/>
      <c r="H237" s="1087"/>
      <c r="I237" s="1088"/>
      <c r="J237" s="1087"/>
      <c r="K237" s="1088"/>
      <c r="L237" s="1087"/>
      <c r="M237" s="1823"/>
      <c r="N237" s="1802"/>
      <c r="O237" s="67"/>
      <c r="P237" s="1802"/>
      <c r="Q237" s="66"/>
      <c r="R237" s="1802"/>
      <c r="S237" s="66"/>
      <c r="T237" s="1802"/>
      <c r="U237" s="66"/>
      <c r="V237" s="1802"/>
      <c r="W237" s="1823"/>
      <c r="X237" s="1802"/>
      <c r="Y237" s="1823"/>
      <c r="Z237" s="1802"/>
      <c r="AA237" s="1823"/>
      <c r="AB237" s="1802"/>
      <c r="AC237" s="66"/>
      <c r="AD237" s="1802"/>
      <c r="AE237" s="2027"/>
      <c r="AF237" s="1949"/>
      <c r="AG237" s="2027"/>
      <c r="AH237" s="1949"/>
      <c r="AI237" s="2027"/>
      <c r="AJ237" s="241"/>
      <c r="AK237" s="239"/>
      <c r="AL237" s="1949"/>
      <c r="AM237" s="1823"/>
      <c r="AN237" s="218"/>
      <c r="AO237" s="88"/>
      <c r="AP237" s="1802"/>
      <c r="AQ237" s="1823"/>
      <c r="AR237" s="218"/>
      <c r="AS237" s="88"/>
      <c r="AT237" s="218"/>
      <c r="AU237" s="88"/>
      <c r="AV237" s="218"/>
      <c r="AW237" s="1823"/>
      <c r="AX237" s="1802"/>
      <c r="AY237" s="1754" t="str">
        <f t="shared" ref="AY237:AY239" si="1162">$CA237&amp;$CC237&amp;CD237&amp;CE237&amp;CF237&amp;CG237&amp;CH237&amp;CI237&amp;CJ237&amp;CK237&amp;CL237&amp;CM237&amp;CN237&amp;CO237&amp;CP237&amp;CQ237&amp;CR237&amp;CS237&amp;CT237&amp;CU237&amp;CV237&amp;CW237</f>
        <v/>
      </c>
      <c r="CA237" s="2663" t="str">
        <f t="shared" ref="CA237:CA259" si="1163">IF(D237&gt;C237," * El Total de Exámenes Confirmados Positivos por ISP NO DEBE SUPERAR los Exámenes Procesados. ","")</f>
        <v/>
      </c>
      <c r="CB237" s="2664"/>
      <c r="CC237" s="1755" t="str">
        <f t="shared" ref="CC237:CC259" si="1164">IF(AN237&gt;AM237," * El número de Exámenes por Sexo Mujeres Confirmados positivos por ISP NO PUEDE Superar al número de Procesados. ","")</f>
        <v/>
      </c>
      <c r="CD237" s="63"/>
      <c r="CE237" s="63"/>
      <c r="CF237" s="63"/>
      <c r="CG237" s="63"/>
      <c r="CH237" s="63"/>
      <c r="CI237" s="1755" t="str">
        <f t="shared" ref="CI237:CI259" si="1165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4"/>
      <c r="CK237" s="1755" t="str">
        <f t="shared" ref="CK237:CK259" si="1166">IF((AM237+AK237)&lt;&gt;C237," * El N° de exámenes Procesados por SEXO (Hombres + Mujeres)no puede ser distinto al Total de exámenes procesados","")</f>
        <v/>
      </c>
      <c r="CL237" s="1755" t="str">
        <f t="shared" ref="CL237:CL259" si="1167">IF((AN237+AL237)&lt;&gt;D237," * El N° de exámenes Confirmados positivos por ISP por Sexo (Hombres+Mujeres) no puede ser distinto al N° Total de exámenes Confirmados positivos por ISP ","")</f>
        <v/>
      </c>
      <c r="CM237" s="1755" t="str">
        <f t="shared" ref="CM237:CM259" si="1168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755" t="str">
        <f t="shared" ref="CN237:CN259" si="1169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755" t="str">
        <f t="shared" ref="CO237:CO259" si="1170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755" t="str">
        <f t="shared" ref="CP237:CP259" si="1171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755" t="str">
        <f t="shared" ref="CQ237:CQ259" si="1172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63"/>
      <c r="CS237" s="63"/>
      <c r="CT237" s="2228" t="str">
        <f t="shared" ref="CT237:CT259" si="1173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228" t="str">
        <f t="shared" ref="CU237:CU259" si="1174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2665">
        <f t="shared" ref="DF237:DF259" si="1175">IF(D237&gt;C237,1,0)</f>
        <v>0</v>
      </c>
      <c r="DG237" s="2664"/>
      <c r="DH237" s="2658">
        <f t="shared" ref="DH237:DH259" si="1176">IF(AN237&gt;AM237,1,0)</f>
        <v>0</v>
      </c>
      <c r="DI237" s="63"/>
      <c r="DJ237" s="63"/>
      <c r="DK237" s="63"/>
      <c r="DL237" s="63"/>
      <c r="DM237" s="63"/>
      <c r="DN237" s="2658">
        <f t="shared" ref="DN237:DN259" si="1177">IF(AND(C237&gt;0,AND(AO237="",AQ237="")),1,IF((AO237+AQ237)&gt;C237,1,0))</f>
        <v>0</v>
      </c>
      <c r="DO237" s="64"/>
      <c r="DP237" s="2658">
        <f t="shared" ref="DP237:DQ237" si="1178">IF((AM237+AK237)&lt;&gt;C237,1,0)</f>
        <v>0</v>
      </c>
      <c r="DQ237" s="2658">
        <f t="shared" si="1178"/>
        <v>0</v>
      </c>
      <c r="DR237" s="2658">
        <f t="shared" ref="DR237:DR259" si="1179">IF(AND(C237&gt;0,AS237=""),1,IF(AS237&gt;C237,1,0))</f>
        <v>0</v>
      </c>
      <c r="DS237" s="2658">
        <f t="shared" ref="DS237:DS259" si="1180">IF(AND(C237&gt;0,AU237=""),1,IF(AU237&gt;C237,1,0))</f>
        <v>0</v>
      </c>
      <c r="DT237" s="2658">
        <f t="shared" ref="DT237:DT259" si="1181">IF(AND(D237&gt;0,OR(AP237="",AR237="")),1,IF((AP237+AR237)&gt;D237,1,0))</f>
        <v>0</v>
      </c>
      <c r="DU237" s="2658">
        <f t="shared" ref="DU237:DU259" si="1182">IF(AND(D237&gt;0,AT237=""),1,IF(AT237&gt;D237,1,0))</f>
        <v>0</v>
      </c>
      <c r="DV237" s="2658">
        <f t="shared" ref="DV237:DV259" si="1183">IF(AND(D237&gt;0,AV237=""),1,IF(AV237&gt;D237,1,0))</f>
        <v>0</v>
      </c>
      <c r="DW237" s="63"/>
      <c r="DX237" s="63"/>
      <c r="DY237" s="2658">
        <f t="shared" ref="DY237:DZ237" si="1184">IF(AND((M237+O237)&gt;0,AW237=""),1,IF(AW237&gt;(M237+O237),1,0))</f>
        <v>0</v>
      </c>
      <c r="DZ237" s="2658">
        <f t="shared" si="1184"/>
        <v>0</v>
      </c>
      <c r="EA237" s="2420">
        <f t="shared" ref="EA237:EB237" si="1185">IF(AND((M237+O237)&gt;0,AW237=""),1,0)</f>
        <v>0</v>
      </c>
      <c r="EB237" s="2420">
        <f t="shared" si="1185"/>
        <v>0</v>
      </c>
    </row>
    <row r="238" spans="1:132" ht="15" customHeight="1" x14ac:dyDescent="0.25">
      <c r="A238" s="3128"/>
      <c r="B238" s="65" t="s">
        <v>1964</v>
      </c>
      <c r="C238" s="236">
        <f t="shared" ref="C238:D238" si="1186">+M238+O238+Q238+S238+U238+W238+Y238+AA238+AC238</f>
        <v>0</v>
      </c>
      <c r="D238" s="186">
        <f t="shared" si="1186"/>
        <v>0</v>
      </c>
      <c r="E238" s="1089"/>
      <c r="F238" s="1090"/>
      <c r="G238" s="1091"/>
      <c r="H238" s="1090"/>
      <c r="I238" s="1091"/>
      <c r="J238" s="1090"/>
      <c r="K238" s="1091"/>
      <c r="L238" s="1090"/>
      <c r="M238" s="1823"/>
      <c r="N238" s="1802"/>
      <c r="O238" s="67"/>
      <c r="P238" s="1802"/>
      <c r="Q238" s="66"/>
      <c r="R238" s="1802"/>
      <c r="S238" s="66"/>
      <c r="T238" s="1802"/>
      <c r="U238" s="66"/>
      <c r="V238" s="1802"/>
      <c r="W238" s="1823"/>
      <c r="X238" s="1802"/>
      <c r="Y238" s="1823"/>
      <c r="Z238" s="1802"/>
      <c r="AA238" s="1823"/>
      <c r="AB238" s="1802"/>
      <c r="AC238" s="66"/>
      <c r="AD238" s="1802"/>
      <c r="AE238" s="2027"/>
      <c r="AF238" s="1949"/>
      <c r="AG238" s="2027"/>
      <c r="AH238" s="1949"/>
      <c r="AI238" s="2027"/>
      <c r="AJ238" s="241"/>
      <c r="AK238" s="239"/>
      <c r="AL238" s="1949"/>
      <c r="AM238" s="1823"/>
      <c r="AN238" s="218"/>
      <c r="AO238" s="88"/>
      <c r="AP238" s="1802"/>
      <c r="AQ238" s="1823"/>
      <c r="AR238" s="218"/>
      <c r="AS238" s="88"/>
      <c r="AT238" s="218"/>
      <c r="AU238" s="88"/>
      <c r="AV238" s="218"/>
      <c r="AW238" s="1823"/>
      <c r="AX238" s="1802"/>
      <c r="AY238" s="1754" t="str">
        <f t="shared" si="1162"/>
        <v/>
      </c>
      <c r="CA238" s="2663" t="str">
        <f t="shared" si="1163"/>
        <v/>
      </c>
      <c r="CB238" s="2664"/>
      <c r="CC238" s="1755" t="str">
        <f t="shared" si="1164"/>
        <v/>
      </c>
      <c r="CD238" s="63"/>
      <c r="CE238" s="63"/>
      <c r="CF238" s="63"/>
      <c r="CG238" s="63"/>
      <c r="CH238" s="63"/>
      <c r="CI238" s="1755" t="str">
        <f t="shared" si="1165"/>
        <v/>
      </c>
      <c r="CJ238" s="64"/>
      <c r="CK238" s="1755" t="str">
        <f t="shared" si="1166"/>
        <v/>
      </c>
      <c r="CL238" s="1755" t="str">
        <f t="shared" si="1167"/>
        <v/>
      </c>
      <c r="CM238" s="1755" t="str">
        <f t="shared" si="1168"/>
        <v/>
      </c>
      <c r="CN238" s="1755" t="str">
        <f t="shared" si="1169"/>
        <v/>
      </c>
      <c r="CO238" s="1755" t="str">
        <f t="shared" si="1170"/>
        <v/>
      </c>
      <c r="CP238" s="1755" t="str">
        <f t="shared" si="1171"/>
        <v/>
      </c>
      <c r="CQ238" s="1755" t="str">
        <f t="shared" si="1172"/>
        <v/>
      </c>
      <c r="CR238" s="63"/>
      <c r="CS238" s="63"/>
      <c r="CT238" s="2228" t="str">
        <f t="shared" si="1173"/>
        <v/>
      </c>
      <c r="CU238" s="2228" t="str">
        <f t="shared" si="1174"/>
        <v/>
      </c>
      <c r="DF238" s="2665">
        <f t="shared" si="1175"/>
        <v>0</v>
      </c>
      <c r="DG238" s="2664"/>
      <c r="DH238" s="2658">
        <f t="shared" si="1176"/>
        <v>0</v>
      </c>
      <c r="DI238" s="63"/>
      <c r="DJ238" s="63"/>
      <c r="DK238" s="63"/>
      <c r="DL238" s="63"/>
      <c r="DM238" s="63"/>
      <c r="DN238" s="2658">
        <f t="shared" si="1177"/>
        <v>0</v>
      </c>
      <c r="DO238" s="64"/>
      <c r="DP238" s="2658">
        <f t="shared" ref="DP238:DQ238" si="1187">IF((AM238+AK238)&lt;&gt;C238,1,0)</f>
        <v>0</v>
      </c>
      <c r="DQ238" s="2658">
        <f t="shared" si="1187"/>
        <v>0</v>
      </c>
      <c r="DR238" s="2658">
        <f t="shared" si="1179"/>
        <v>0</v>
      </c>
      <c r="DS238" s="2658">
        <f t="shared" si="1180"/>
        <v>0</v>
      </c>
      <c r="DT238" s="2658">
        <f t="shared" si="1181"/>
        <v>0</v>
      </c>
      <c r="DU238" s="2658">
        <f t="shared" si="1182"/>
        <v>0</v>
      </c>
      <c r="DV238" s="2658">
        <f t="shared" si="1183"/>
        <v>0</v>
      </c>
      <c r="DW238" s="63"/>
      <c r="DX238" s="63"/>
      <c r="DY238" s="2658">
        <f t="shared" ref="DY238:DZ238" si="1188">IF(AND((M238+O238)&gt;0,AW238=""),1,IF(AW238&gt;(M238+O238),1,0))</f>
        <v>0</v>
      </c>
      <c r="DZ238" s="2658">
        <f t="shared" si="1188"/>
        <v>0</v>
      </c>
      <c r="EA238" s="2420">
        <f t="shared" ref="EA238:EB238" si="1189">IF(AND((M238+O238)&gt;0,AW238=""),1,0)</f>
        <v>0</v>
      </c>
      <c r="EB238" s="2420">
        <f t="shared" si="1189"/>
        <v>0</v>
      </c>
    </row>
    <row r="239" spans="1:132" ht="15" customHeight="1" x14ac:dyDescent="0.25">
      <c r="A239" s="3128"/>
      <c r="B239" s="280" t="s">
        <v>1991</v>
      </c>
      <c r="C239" s="236">
        <f t="shared" ref="C239:D239" si="1190">+M239+O239+Q239+S239+U239+W239+Y239+AA239+AC239</f>
        <v>0</v>
      </c>
      <c r="D239" s="186">
        <f t="shared" si="1190"/>
        <v>0</v>
      </c>
      <c r="E239" s="1089"/>
      <c r="F239" s="1090"/>
      <c r="G239" s="1091"/>
      <c r="H239" s="1090"/>
      <c r="I239" s="1091"/>
      <c r="J239" s="1090"/>
      <c r="K239" s="1091"/>
      <c r="L239" s="1090"/>
      <c r="M239" s="1092"/>
      <c r="N239" s="1093"/>
      <c r="O239" s="67"/>
      <c r="P239" s="1802"/>
      <c r="Q239" s="66"/>
      <c r="R239" s="1802"/>
      <c r="S239" s="66"/>
      <c r="T239" s="1802"/>
      <c r="U239" s="66"/>
      <c r="V239" s="1802"/>
      <c r="W239" s="1823"/>
      <c r="X239" s="1802"/>
      <c r="Y239" s="1823"/>
      <c r="Z239" s="1802"/>
      <c r="AA239" s="1823"/>
      <c r="AB239" s="1802"/>
      <c r="AC239" s="66"/>
      <c r="AD239" s="1802"/>
      <c r="AE239" s="2027"/>
      <c r="AF239" s="1949"/>
      <c r="AG239" s="2027"/>
      <c r="AH239" s="1949"/>
      <c r="AI239" s="2027"/>
      <c r="AJ239" s="241"/>
      <c r="AK239" s="239"/>
      <c r="AL239" s="1949"/>
      <c r="AM239" s="1823"/>
      <c r="AN239" s="218"/>
      <c r="AO239" s="88"/>
      <c r="AP239" s="1802"/>
      <c r="AQ239" s="1823"/>
      <c r="AR239" s="218"/>
      <c r="AS239" s="88"/>
      <c r="AT239" s="218"/>
      <c r="AU239" s="88"/>
      <c r="AV239" s="218"/>
      <c r="AW239" s="1823"/>
      <c r="AX239" s="1802"/>
      <c r="AY239" s="1754" t="str">
        <f t="shared" si="1162"/>
        <v/>
      </c>
      <c r="CA239" s="2663" t="str">
        <f t="shared" si="1163"/>
        <v/>
      </c>
      <c r="CB239" s="2664"/>
      <c r="CC239" s="1755" t="str">
        <f t="shared" si="1164"/>
        <v/>
      </c>
      <c r="CD239" s="63"/>
      <c r="CE239" s="63"/>
      <c r="CF239" s="63"/>
      <c r="CG239" s="63"/>
      <c r="CH239" s="63"/>
      <c r="CI239" s="1755" t="str">
        <f t="shared" si="1165"/>
        <v/>
      </c>
      <c r="CJ239" s="64"/>
      <c r="CK239" s="1755" t="str">
        <f t="shared" si="1166"/>
        <v/>
      </c>
      <c r="CL239" s="1755" t="str">
        <f t="shared" si="1167"/>
        <v/>
      </c>
      <c r="CM239" s="1755" t="str">
        <f t="shared" si="1168"/>
        <v/>
      </c>
      <c r="CN239" s="1755" t="str">
        <f t="shared" si="1169"/>
        <v/>
      </c>
      <c r="CO239" s="1755" t="str">
        <f t="shared" si="1170"/>
        <v/>
      </c>
      <c r="CP239" s="1755" t="str">
        <f t="shared" si="1171"/>
        <v/>
      </c>
      <c r="CQ239" s="1755" t="str">
        <f t="shared" si="1172"/>
        <v/>
      </c>
      <c r="CR239" s="63"/>
      <c r="CS239" s="63"/>
      <c r="CT239" s="2228" t="str">
        <f t="shared" si="1173"/>
        <v/>
      </c>
      <c r="CU239" s="2228" t="str">
        <f t="shared" si="1174"/>
        <v/>
      </c>
      <c r="DF239" s="2665">
        <f t="shared" si="1175"/>
        <v>0</v>
      </c>
      <c r="DG239" s="2664"/>
      <c r="DH239" s="2658">
        <f t="shared" si="1176"/>
        <v>0</v>
      </c>
      <c r="DI239" s="63"/>
      <c r="DJ239" s="63"/>
      <c r="DK239" s="63"/>
      <c r="DL239" s="63"/>
      <c r="DM239" s="63"/>
      <c r="DN239" s="2658">
        <f t="shared" si="1177"/>
        <v>0</v>
      </c>
      <c r="DO239" s="64"/>
      <c r="DP239" s="2658">
        <f t="shared" ref="DP239:DQ239" si="1191">IF((AM239+AK239)&lt;&gt;C239,1,0)</f>
        <v>0</v>
      </c>
      <c r="DQ239" s="2658">
        <f t="shared" si="1191"/>
        <v>0</v>
      </c>
      <c r="DR239" s="2658">
        <f t="shared" si="1179"/>
        <v>0</v>
      </c>
      <c r="DS239" s="2658">
        <f t="shared" si="1180"/>
        <v>0</v>
      </c>
      <c r="DT239" s="2658">
        <f t="shared" si="1181"/>
        <v>0</v>
      </c>
      <c r="DU239" s="2658">
        <f t="shared" si="1182"/>
        <v>0</v>
      </c>
      <c r="DV239" s="2658">
        <f t="shared" si="1183"/>
        <v>0</v>
      </c>
      <c r="DW239" s="63"/>
      <c r="DX239" s="63"/>
      <c r="DY239" s="2658">
        <f t="shared" ref="DY239:DZ239" si="1192">IF(AND((M239+O239)&gt;0,AW239=""),1,IF(AW239&gt;(M239+O239),1,0))</f>
        <v>0</v>
      </c>
      <c r="DZ239" s="2658">
        <f t="shared" si="1192"/>
        <v>0</v>
      </c>
      <c r="EA239" s="2420">
        <f t="shared" ref="EA239:EB239" si="1193">IF(AND((M239+O239)&gt;0,AW239=""),1,0)</f>
        <v>0</v>
      </c>
      <c r="EB239" s="2420">
        <f t="shared" si="1193"/>
        <v>0</v>
      </c>
    </row>
    <row r="240" spans="1:132" ht="15" customHeight="1" x14ac:dyDescent="0.25">
      <c r="A240" s="3128"/>
      <c r="B240" s="280" t="s">
        <v>1928</v>
      </c>
      <c r="C240" s="236">
        <f t="shared" ref="C240:D240" si="1194">+O240+Q240+S240+U240+W240+Y240+AA240+AC240+AE240+AG240+AI240</f>
        <v>0</v>
      </c>
      <c r="D240" s="186">
        <f t="shared" si="1194"/>
        <v>0</v>
      </c>
      <c r="E240" s="1089"/>
      <c r="F240" s="1090"/>
      <c r="G240" s="1091"/>
      <c r="H240" s="1090"/>
      <c r="I240" s="1091"/>
      <c r="J240" s="1090"/>
      <c r="K240" s="1091"/>
      <c r="L240" s="1090"/>
      <c r="M240" s="1094"/>
      <c r="N240" s="1095"/>
      <c r="O240" s="1823"/>
      <c r="P240" s="1802"/>
      <c r="Q240" s="66"/>
      <c r="R240" s="1802"/>
      <c r="S240" s="66"/>
      <c r="T240" s="1802"/>
      <c r="U240" s="66"/>
      <c r="V240" s="1802"/>
      <c r="W240" s="1823"/>
      <c r="X240" s="1802"/>
      <c r="Y240" s="1823"/>
      <c r="Z240" s="1802"/>
      <c r="AA240" s="1823"/>
      <c r="AB240" s="1802"/>
      <c r="AC240" s="66"/>
      <c r="AD240" s="1802"/>
      <c r="AE240" s="1823"/>
      <c r="AF240" s="1802"/>
      <c r="AG240" s="1823"/>
      <c r="AH240" s="1802"/>
      <c r="AI240" s="1823"/>
      <c r="AJ240" s="218"/>
      <c r="AK240" s="88"/>
      <c r="AL240" s="1802"/>
      <c r="AM240" s="1823"/>
      <c r="AN240" s="218"/>
      <c r="AO240" s="88"/>
      <c r="AP240" s="1802"/>
      <c r="AQ240" s="1823"/>
      <c r="AR240" s="218"/>
      <c r="AS240" s="88"/>
      <c r="AT240" s="218"/>
      <c r="AU240" s="88"/>
      <c r="AV240" s="218"/>
      <c r="AW240" s="1823"/>
      <c r="AX240" s="1802"/>
      <c r="AY240" s="1754" t="str">
        <f t="shared" ref="AY240:AY259" si="1195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2663" t="str">
        <f t="shared" si="1163"/>
        <v/>
      </c>
      <c r="CB240" s="1755" t="str">
        <f t="shared" ref="CB240:CB259" si="1196">IF(AL240&gt;AK240," * El número de Exámenes por Sexo Hombres Confirmados positivos por ISP NO PUEDE Superar al número de Procesados. ","")</f>
        <v/>
      </c>
      <c r="CC240" s="1755" t="str">
        <f t="shared" si="1164"/>
        <v/>
      </c>
      <c r="CD240" s="63"/>
      <c r="CE240" s="63"/>
      <c r="CF240" s="63"/>
      <c r="CG240" s="63"/>
      <c r="CH240" s="63"/>
      <c r="CI240" s="1755" t="str">
        <f t="shared" si="1165"/>
        <v/>
      </c>
      <c r="CJ240" s="64"/>
      <c r="CK240" s="1755" t="str">
        <f t="shared" si="1166"/>
        <v/>
      </c>
      <c r="CL240" s="1755" t="str">
        <f t="shared" si="1167"/>
        <v/>
      </c>
      <c r="CM240" s="1755" t="str">
        <f t="shared" si="1168"/>
        <v/>
      </c>
      <c r="CN240" s="1755" t="str">
        <f t="shared" si="1169"/>
        <v/>
      </c>
      <c r="CO240" s="1755" t="str">
        <f t="shared" si="1170"/>
        <v/>
      </c>
      <c r="CP240" s="1755" t="str">
        <f t="shared" si="1171"/>
        <v/>
      </c>
      <c r="CQ240" s="1755" t="str">
        <f t="shared" si="1172"/>
        <v/>
      </c>
      <c r="CR240" s="63"/>
      <c r="CS240" s="63"/>
      <c r="CT240" s="2228" t="str">
        <f t="shared" si="1173"/>
        <v/>
      </c>
      <c r="CU240" s="2228" t="str">
        <f t="shared" si="1174"/>
        <v/>
      </c>
      <c r="DF240" s="2665">
        <f t="shared" si="1175"/>
        <v>0</v>
      </c>
      <c r="DG240" s="2658">
        <f t="shared" ref="DG240:DG259" si="1197">IF(AL240&gt;AK240,1,0)</f>
        <v>0</v>
      </c>
      <c r="DH240" s="2658">
        <f t="shared" si="1176"/>
        <v>0</v>
      </c>
      <c r="DI240" s="63"/>
      <c r="DJ240" s="63"/>
      <c r="DK240" s="63"/>
      <c r="DL240" s="63"/>
      <c r="DM240" s="63"/>
      <c r="DN240" s="2658">
        <f t="shared" si="1177"/>
        <v>0</v>
      </c>
      <c r="DO240" s="64"/>
      <c r="DP240" s="2658">
        <f t="shared" ref="DP240:DQ240" si="1198">IF((AM240+AK240)&lt;&gt;C240,1,0)</f>
        <v>0</v>
      </c>
      <c r="DQ240" s="2658">
        <f t="shared" si="1198"/>
        <v>0</v>
      </c>
      <c r="DR240" s="2658">
        <f t="shared" si="1179"/>
        <v>0</v>
      </c>
      <c r="DS240" s="2658">
        <f t="shared" si="1180"/>
        <v>0</v>
      </c>
      <c r="DT240" s="2658">
        <f t="shared" si="1181"/>
        <v>0</v>
      </c>
      <c r="DU240" s="2658">
        <f t="shared" si="1182"/>
        <v>0</v>
      </c>
      <c r="DV240" s="2658">
        <f t="shared" si="1183"/>
        <v>0</v>
      </c>
      <c r="DW240" s="63"/>
      <c r="DX240" s="63"/>
      <c r="DY240" s="2658">
        <f t="shared" ref="DY240:DZ240" si="1199">IF(AND((M240+O240)&gt;0,AW240=""),1,IF(AW240&gt;(M240+O240),1,0))</f>
        <v>0</v>
      </c>
      <c r="DZ240" s="2658">
        <f t="shared" si="1199"/>
        <v>0</v>
      </c>
      <c r="EA240" s="2420">
        <f t="shared" ref="EA240:EB240" si="1200">IF(AND((M240+O240)&gt;0,AW240=""),1,0)</f>
        <v>0</v>
      </c>
      <c r="EB240" s="2420">
        <f t="shared" si="1200"/>
        <v>0</v>
      </c>
    </row>
    <row r="241" spans="1:132" ht="15" customHeight="1" x14ac:dyDescent="0.25">
      <c r="A241" s="3128"/>
      <c r="B241" s="65" t="s">
        <v>1966</v>
      </c>
      <c r="C241" s="236">
        <f t="shared" ref="C241:D241" si="1201">+E241+G241+I241+K241+M241+O241+Q241+S241+U241+W241+Y241+AA241+AC241+AE241+AG241+AI241</f>
        <v>0</v>
      </c>
      <c r="D241" s="186">
        <f t="shared" si="1201"/>
        <v>0</v>
      </c>
      <c r="E241" s="1794"/>
      <c r="F241" s="1751"/>
      <c r="G241" s="1794"/>
      <c r="H241" s="1751"/>
      <c r="I241" s="1794"/>
      <c r="J241" s="1751"/>
      <c r="K241" s="1794"/>
      <c r="L241" s="1751"/>
      <c r="M241" s="1794"/>
      <c r="N241" s="1751"/>
      <c r="O241" s="67"/>
      <c r="P241" s="1802"/>
      <c r="Q241" s="66"/>
      <c r="R241" s="1802"/>
      <c r="S241" s="66"/>
      <c r="T241" s="1802"/>
      <c r="U241" s="66"/>
      <c r="V241" s="1802"/>
      <c r="W241" s="1823"/>
      <c r="X241" s="1802"/>
      <c r="Y241" s="1823"/>
      <c r="Z241" s="1802"/>
      <c r="AA241" s="1823"/>
      <c r="AB241" s="1802"/>
      <c r="AC241" s="66"/>
      <c r="AD241" s="1802"/>
      <c r="AE241" s="1823"/>
      <c r="AF241" s="1802"/>
      <c r="AG241" s="1823"/>
      <c r="AH241" s="1802"/>
      <c r="AI241" s="1823"/>
      <c r="AJ241" s="218"/>
      <c r="AK241" s="88"/>
      <c r="AL241" s="1802"/>
      <c r="AM241" s="1823"/>
      <c r="AN241" s="218"/>
      <c r="AO241" s="88"/>
      <c r="AP241" s="1802"/>
      <c r="AQ241" s="1823"/>
      <c r="AR241" s="218"/>
      <c r="AS241" s="88"/>
      <c r="AT241" s="218"/>
      <c r="AU241" s="88"/>
      <c r="AV241" s="218"/>
      <c r="AW241" s="1823"/>
      <c r="AX241" s="1802"/>
      <c r="AY241" s="1754" t="str">
        <f t="shared" si="1195"/>
        <v/>
      </c>
      <c r="CA241" s="2663" t="str">
        <f t="shared" si="1163"/>
        <v/>
      </c>
      <c r="CB241" s="1755" t="str">
        <f t="shared" si="1196"/>
        <v/>
      </c>
      <c r="CC241" s="1755" t="str">
        <f t="shared" si="1164"/>
        <v/>
      </c>
      <c r="CD241" s="63"/>
      <c r="CE241" s="63"/>
      <c r="CF241" s="63"/>
      <c r="CG241" s="63"/>
      <c r="CH241" s="63"/>
      <c r="CI241" s="1755" t="str">
        <f t="shared" si="1165"/>
        <v/>
      </c>
      <c r="CJ241" s="64"/>
      <c r="CK241" s="1755" t="str">
        <f t="shared" si="1166"/>
        <v/>
      </c>
      <c r="CL241" s="1755" t="str">
        <f t="shared" si="1167"/>
        <v/>
      </c>
      <c r="CM241" s="1755" t="str">
        <f t="shared" si="1168"/>
        <v/>
      </c>
      <c r="CN241" s="1755" t="str">
        <f t="shared" si="1169"/>
        <v/>
      </c>
      <c r="CO241" s="1755" t="str">
        <f t="shared" si="1170"/>
        <v/>
      </c>
      <c r="CP241" s="1755" t="str">
        <f t="shared" si="1171"/>
        <v/>
      </c>
      <c r="CQ241" s="1755" t="str">
        <f t="shared" si="1172"/>
        <v/>
      </c>
      <c r="CR241" s="63"/>
      <c r="CS241" s="63"/>
      <c r="CT241" s="2228" t="str">
        <f t="shared" si="1173"/>
        <v/>
      </c>
      <c r="CU241" s="2228" t="str">
        <f t="shared" si="1174"/>
        <v/>
      </c>
      <c r="DF241" s="2665">
        <f t="shared" si="1175"/>
        <v>0</v>
      </c>
      <c r="DG241" s="2658">
        <f t="shared" si="1197"/>
        <v>0</v>
      </c>
      <c r="DH241" s="2658">
        <f t="shared" si="1176"/>
        <v>0</v>
      </c>
      <c r="DI241" s="63"/>
      <c r="DJ241" s="63"/>
      <c r="DK241" s="63"/>
      <c r="DL241" s="63"/>
      <c r="DM241" s="63"/>
      <c r="DN241" s="2658">
        <f t="shared" si="1177"/>
        <v>0</v>
      </c>
      <c r="DO241" s="64"/>
      <c r="DP241" s="2658">
        <f t="shared" ref="DP241:DQ241" si="1202">IF((AM241+AK241)&lt;&gt;C241,1,0)</f>
        <v>0</v>
      </c>
      <c r="DQ241" s="2658">
        <f t="shared" si="1202"/>
        <v>0</v>
      </c>
      <c r="DR241" s="2658">
        <f t="shared" si="1179"/>
        <v>0</v>
      </c>
      <c r="DS241" s="2658">
        <f t="shared" si="1180"/>
        <v>0</v>
      </c>
      <c r="DT241" s="2658">
        <f t="shared" si="1181"/>
        <v>0</v>
      </c>
      <c r="DU241" s="2658">
        <f t="shared" si="1182"/>
        <v>0</v>
      </c>
      <c r="DV241" s="2658">
        <f t="shared" si="1183"/>
        <v>0</v>
      </c>
      <c r="DW241" s="63"/>
      <c r="DX241" s="63"/>
      <c r="DY241" s="2658">
        <f t="shared" ref="DY241:DZ241" si="1203">IF(AND((M241+O241)&gt;0,AW241=""),1,IF(AW241&gt;(M241+O241),1,0))</f>
        <v>0</v>
      </c>
      <c r="DZ241" s="2658">
        <f t="shared" si="1203"/>
        <v>0</v>
      </c>
      <c r="EA241" s="2420">
        <f t="shared" ref="EA241:EB241" si="1204">IF(AND((M241+O241)&gt;0,AW241=""),1,0)</f>
        <v>0</v>
      </c>
      <c r="EB241" s="2420">
        <f t="shared" si="1204"/>
        <v>0</v>
      </c>
    </row>
    <row r="242" spans="1:132" ht="24" customHeight="1" x14ac:dyDescent="0.25">
      <c r="A242" s="3128"/>
      <c r="B242" s="1096" t="s">
        <v>1967</v>
      </c>
      <c r="C242" s="208">
        <f t="shared" ref="C242:D242" si="1205">+M242+O242+Q242+S242+U242+W242+Y242+AA242+AC242+AE242+AG242+AI242</f>
        <v>0</v>
      </c>
      <c r="D242" s="186">
        <f t="shared" si="1205"/>
        <v>0</v>
      </c>
      <c r="E242" s="1089"/>
      <c r="F242" s="1090"/>
      <c r="G242" s="1091"/>
      <c r="H242" s="1090"/>
      <c r="I242" s="1091"/>
      <c r="J242" s="1090"/>
      <c r="K242" s="1091"/>
      <c r="L242" s="1090"/>
      <c r="M242" s="66"/>
      <c r="N242" s="1802"/>
      <c r="O242" s="1823"/>
      <c r="P242" s="1802"/>
      <c r="Q242" s="66"/>
      <c r="R242" s="1802"/>
      <c r="S242" s="66"/>
      <c r="T242" s="1802"/>
      <c r="U242" s="66"/>
      <c r="V242" s="1802"/>
      <c r="W242" s="1823"/>
      <c r="X242" s="1802"/>
      <c r="Y242" s="1823"/>
      <c r="Z242" s="1802"/>
      <c r="AA242" s="1823"/>
      <c r="AB242" s="1802"/>
      <c r="AC242" s="66"/>
      <c r="AD242" s="1802"/>
      <c r="AE242" s="1823"/>
      <c r="AF242" s="1802"/>
      <c r="AG242" s="1823"/>
      <c r="AH242" s="1802"/>
      <c r="AI242" s="1823"/>
      <c r="AJ242" s="218"/>
      <c r="AK242" s="88"/>
      <c r="AL242" s="1802"/>
      <c r="AM242" s="1823"/>
      <c r="AN242" s="218"/>
      <c r="AO242" s="88"/>
      <c r="AP242" s="1802"/>
      <c r="AQ242" s="1823"/>
      <c r="AR242" s="218"/>
      <c r="AS242" s="88"/>
      <c r="AT242" s="218"/>
      <c r="AU242" s="88"/>
      <c r="AV242" s="218"/>
      <c r="AW242" s="1823"/>
      <c r="AX242" s="1802"/>
      <c r="AY242" s="1754" t="str">
        <f t="shared" si="1195"/>
        <v/>
      </c>
      <c r="CA242" s="2663" t="str">
        <f t="shared" si="1163"/>
        <v/>
      </c>
      <c r="CB242" s="1755" t="str">
        <f t="shared" si="1196"/>
        <v/>
      </c>
      <c r="CC242" s="1755" t="str">
        <f t="shared" si="1164"/>
        <v/>
      </c>
      <c r="CD242" s="63"/>
      <c r="CE242" s="63"/>
      <c r="CF242" s="63"/>
      <c r="CG242" s="63"/>
      <c r="CH242" s="63"/>
      <c r="CI242" s="1755" t="str">
        <f t="shared" si="1165"/>
        <v/>
      </c>
      <c r="CJ242" s="64"/>
      <c r="CK242" s="1755" t="str">
        <f t="shared" si="1166"/>
        <v/>
      </c>
      <c r="CL242" s="1755" t="str">
        <f t="shared" si="1167"/>
        <v/>
      </c>
      <c r="CM242" s="1755" t="str">
        <f t="shared" si="1168"/>
        <v/>
      </c>
      <c r="CN242" s="1755" t="str">
        <f t="shared" si="1169"/>
        <v/>
      </c>
      <c r="CO242" s="1755" t="str">
        <f t="shared" si="1170"/>
        <v/>
      </c>
      <c r="CP242" s="1755" t="str">
        <f t="shared" si="1171"/>
        <v/>
      </c>
      <c r="CQ242" s="1755" t="str">
        <f t="shared" si="1172"/>
        <v/>
      </c>
      <c r="CR242" s="63"/>
      <c r="CS242" s="63"/>
      <c r="CT242" s="2228" t="str">
        <f t="shared" si="1173"/>
        <v/>
      </c>
      <c r="CU242" s="2228" t="str">
        <f t="shared" si="1174"/>
        <v/>
      </c>
      <c r="DF242" s="2665">
        <f t="shared" si="1175"/>
        <v>0</v>
      </c>
      <c r="DG242" s="2658">
        <f t="shared" si="1197"/>
        <v>0</v>
      </c>
      <c r="DH242" s="2658">
        <f t="shared" si="1176"/>
        <v>0</v>
      </c>
      <c r="DI242" s="63"/>
      <c r="DJ242" s="63"/>
      <c r="DK242" s="63"/>
      <c r="DL242" s="63"/>
      <c r="DM242" s="63"/>
      <c r="DN242" s="2658">
        <f t="shared" si="1177"/>
        <v>0</v>
      </c>
      <c r="DO242" s="64"/>
      <c r="DP242" s="2658">
        <f t="shared" ref="DP242:DQ242" si="1206">IF((AM242+AK242)&lt;&gt;C242,1,0)</f>
        <v>0</v>
      </c>
      <c r="DQ242" s="2658">
        <f t="shared" si="1206"/>
        <v>0</v>
      </c>
      <c r="DR242" s="2658">
        <f t="shared" si="1179"/>
        <v>0</v>
      </c>
      <c r="DS242" s="2658">
        <f t="shared" si="1180"/>
        <v>0</v>
      </c>
      <c r="DT242" s="2658">
        <f t="shared" si="1181"/>
        <v>0</v>
      </c>
      <c r="DU242" s="2658">
        <f t="shared" si="1182"/>
        <v>0</v>
      </c>
      <c r="DV242" s="2658">
        <f t="shared" si="1183"/>
        <v>0</v>
      </c>
      <c r="DW242" s="63"/>
      <c r="DX242" s="63"/>
      <c r="DY242" s="2658">
        <f t="shared" ref="DY242:DZ242" si="1207">IF(AND((M242+O242)&gt;0,AW242=""),1,IF(AW242&gt;(M242+O242),1,0))</f>
        <v>0</v>
      </c>
      <c r="DZ242" s="2658">
        <f t="shared" si="1207"/>
        <v>0</v>
      </c>
      <c r="EA242" s="2420">
        <f t="shared" ref="EA242:EB242" si="1208">IF(AND((M242+O242)&gt;0,AW242=""),1,0)</f>
        <v>0</v>
      </c>
      <c r="EB242" s="2420">
        <f t="shared" si="1208"/>
        <v>0</v>
      </c>
    </row>
    <row r="243" spans="1:132" ht="15" customHeight="1" x14ac:dyDescent="0.25">
      <c r="A243" s="3128"/>
      <c r="B243" s="65" t="s">
        <v>1992</v>
      </c>
      <c r="C243" s="236">
        <f t="shared" ref="C243:D243" si="1209">+O243+Q243+S243+U243+W243+Y243+AA243+AC243+AE243+AG243+AI243</f>
        <v>0</v>
      </c>
      <c r="D243" s="186">
        <f t="shared" si="1209"/>
        <v>0</v>
      </c>
      <c r="E243" s="1089"/>
      <c r="F243" s="1090"/>
      <c r="G243" s="1091"/>
      <c r="H243" s="1090"/>
      <c r="I243" s="1091"/>
      <c r="J243" s="1090"/>
      <c r="K243" s="1091"/>
      <c r="L243" s="1090"/>
      <c r="M243" s="1097"/>
      <c r="N243" s="1098"/>
      <c r="O243" s="1823"/>
      <c r="P243" s="1802"/>
      <c r="Q243" s="66"/>
      <c r="R243" s="1802"/>
      <c r="S243" s="66"/>
      <c r="T243" s="1802"/>
      <c r="U243" s="66"/>
      <c r="V243" s="1802"/>
      <c r="W243" s="1823"/>
      <c r="X243" s="1802"/>
      <c r="Y243" s="1823"/>
      <c r="Z243" s="1802"/>
      <c r="AA243" s="1823"/>
      <c r="AB243" s="1802"/>
      <c r="AC243" s="66"/>
      <c r="AD243" s="1802"/>
      <c r="AE243" s="1823"/>
      <c r="AF243" s="1802"/>
      <c r="AG243" s="1823"/>
      <c r="AH243" s="1802"/>
      <c r="AI243" s="1823"/>
      <c r="AJ243" s="218"/>
      <c r="AK243" s="88"/>
      <c r="AL243" s="1802"/>
      <c r="AM243" s="1823"/>
      <c r="AN243" s="218"/>
      <c r="AO243" s="88"/>
      <c r="AP243" s="1802"/>
      <c r="AQ243" s="1823"/>
      <c r="AR243" s="218"/>
      <c r="AS243" s="88"/>
      <c r="AT243" s="218"/>
      <c r="AU243" s="88"/>
      <c r="AV243" s="218"/>
      <c r="AW243" s="1823"/>
      <c r="AX243" s="1802"/>
      <c r="AY243" s="1754" t="str">
        <f t="shared" si="1195"/>
        <v/>
      </c>
      <c r="CA243" s="2663" t="str">
        <f t="shared" si="1163"/>
        <v/>
      </c>
      <c r="CB243" s="1755" t="str">
        <f t="shared" si="1196"/>
        <v/>
      </c>
      <c r="CC243" s="1755" t="str">
        <f t="shared" si="1164"/>
        <v/>
      </c>
      <c r="CD243" s="63"/>
      <c r="CE243" s="63"/>
      <c r="CF243" s="63"/>
      <c r="CG243" s="63"/>
      <c r="CH243" s="63"/>
      <c r="CI243" s="1755" t="str">
        <f t="shared" si="1165"/>
        <v/>
      </c>
      <c r="CJ243" s="64"/>
      <c r="CK243" s="1755" t="str">
        <f t="shared" si="1166"/>
        <v/>
      </c>
      <c r="CL243" s="1755" t="str">
        <f t="shared" si="1167"/>
        <v/>
      </c>
      <c r="CM243" s="1755" t="str">
        <f t="shared" si="1168"/>
        <v/>
      </c>
      <c r="CN243" s="1755" t="str">
        <f t="shared" si="1169"/>
        <v/>
      </c>
      <c r="CO243" s="1755" t="str">
        <f t="shared" si="1170"/>
        <v/>
      </c>
      <c r="CP243" s="1755" t="str">
        <f t="shared" si="1171"/>
        <v/>
      </c>
      <c r="CQ243" s="1755" t="str">
        <f t="shared" si="1172"/>
        <v/>
      </c>
      <c r="CR243" s="63"/>
      <c r="CS243" s="63"/>
      <c r="CT243" s="2228" t="str">
        <f t="shared" si="1173"/>
        <v/>
      </c>
      <c r="CU243" s="2228" t="str">
        <f t="shared" si="1174"/>
        <v/>
      </c>
      <c r="DF243" s="2665">
        <f t="shared" si="1175"/>
        <v>0</v>
      </c>
      <c r="DG243" s="2658">
        <f t="shared" si="1197"/>
        <v>0</v>
      </c>
      <c r="DH243" s="2658">
        <f t="shared" si="1176"/>
        <v>0</v>
      </c>
      <c r="DI243" s="63"/>
      <c r="DJ243" s="63"/>
      <c r="DK243" s="63"/>
      <c r="DL243" s="63"/>
      <c r="DM243" s="63"/>
      <c r="DN243" s="2658">
        <f t="shared" si="1177"/>
        <v>0</v>
      </c>
      <c r="DO243" s="64"/>
      <c r="DP243" s="2658">
        <f t="shared" ref="DP243:DQ243" si="1210">IF((AM243+AK243)&lt;&gt;C243,1,0)</f>
        <v>0</v>
      </c>
      <c r="DQ243" s="2658">
        <f t="shared" si="1210"/>
        <v>0</v>
      </c>
      <c r="DR243" s="2658">
        <f t="shared" si="1179"/>
        <v>0</v>
      </c>
      <c r="DS243" s="2658">
        <f t="shared" si="1180"/>
        <v>0</v>
      </c>
      <c r="DT243" s="2658">
        <f t="shared" si="1181"/>
        <v>0</v>
      </c>
      <c r="DU243" s="2658">
        <f t="shared" si="1182"/>
        <v>0</v>
      </c>
      <c r="DV243" s="2658">
        <f t="shared" si="1183"/>
        <v>0</v>
      </c>
      <c r="DW243" s="63"/>
      <c r="DX243" s="63"/>
      <c r="DY243" s="2658">
        <f t="shared" ref="DY243:DZ243" si="1211">IF(AND((M243+O243)&gt;0,AW243=""),1,IF(AW243&gt;(M243+O243),1,0))</f>
        <v>0</v>
      </c>
      <c r="DZ243" s="2658">
        <f t="shared" si="1211"/>
        <v>0</v>
      </c>
      <c r="EA243" s="2420">
        <f t="shared" ref="EA243:EB243" si="1212">IF(AND((M243+O243)&gt;0,AW243=""),1,0)</f>
        <v>0</v>
      </c>
      <c r="EB243" s="2420">
        <f t="shared" si="1212"/>
        <v>0</v>
      </c>
    </row>
    <row r="244" spans="1:132" ht="24" customHeight="1" x14ac:dyDescent="0.25">
      <c r="A244" s="3128"/>
      <c r="B244" s="280" t="s">
        <v>1968</v>
      </c>
      <c r="C244" s="236">
        <f t="shared" ref="C244:D244" si="1213">+E244+G244+I244+K244+M244+O244+Q244+S244+U244+W244+Y244+AA244+AC244+AE244+AG244+AI244</f>
        <v>0</v>
      </c>
      <c r="D244" s="186">
        <f t="shared" si="1213"/>
        <v>0</v>
      </c>
      <c r="E244" s="1794"/>
      <c r="F244" s="1751"/>
      <c r="G244" s="1794"/>
      <c r="H244" s="1751"/>
      <c r="I244" s="1794"/>
      <c r="J244" s="1751"/>
      <c r="K244" s="1794"/>
      <c r="L244" s="1751"/>
      <c r="M244" s="66"/>
      <c r="N244" s="1802"/>
      <c r="O244" s="1823"/>
      <c r="P244" s="1802"/>
      <c r="Q244" s="66"/>
      <c r="R244" s="1802"/>
      <c r="S244" s="66"/>
      <c r="T244" s="1802"/>
      <c r="U244" s="66"/>
      <c r="V244" s="1802"/>
      <c r="W244" s="1823"/>
      <c r="X244" s="1802"/>
      <c r="Y244" s="1823"/>
      <c r="Z244" s="1802"/>
      <c r="AA244" s="1823"/>
      <c r="AB244" s="1802"/>
      <c r="AC244" s="66"/>
      <c r="AD244" s="1802"/>
      <c r="AE244" s="1823"/>
      <c r="AF244" s="1802"/>
      <c r="AG244" s="1823"/>
      <c r="AH244" s="1802"/>
      <c r="AI244" s="1823"/>
      <c r="AJ244" s="218"/>
      <c r="AK244" s="88"/>
      <c r="AL244" s="1802"/>
      <c r="AM244" s="1823"/>
      <c r="AN244" s="218"/>
      <c r="AO244" s="88"/>
      <c r="AP244" s="1802"/>
      <c r="AQ244" s="1823"/>
      <c r="AR244" s="218"/>
      <c r="AS244" s="88"/>
      <c r="AT244" s="218"/>
      <c r="AU244" s="88"/>
      <c r="AV244" s="218"/>
      <c r="AW244" s="1823"/>
      <c r="AX244" s="1802"/>
      <c r="AY244" s="1754" t="str">
        <f t="shared" si="1195"/>
        <v/>
      </c>
      <c r="CA244" s="2663" t="str">
        <f t="shared" si="1163"/>
        <v/>
      </c>
      <c r="CB244" s="1755" t="str">
        <f t="shared" si="1196"/>
        <v/>
      </c>
      <c r="CC244" s="1755" t="str">
        <f t="shared" si="1164"/>
        <v/>
      </c>
      <c r="CD244" s="63"/>
      <c r="CE244" s="63"/>
      <c r="CF244" s="63"/>
      <c r="CG244" s="63"/>
      <c r="CH244" s="63"/>
      <c r="CI244" s="1755" t="str">
        <f t="shared" si="1165"/>
        <v/>
      </c>
      <c r="CJ244" s="64"/>
      <c r="CK244" s="1755" t="str">
        <f t="shared" si="1166"/>
        <v/>
      </c>
      <c r="CL244" s="1755" t="str">
        <f t="shared" si="1167"/>
        <v/>
      </c>
      <c r="CM244" s="1755" t="str">
        <f t="shared" si="1168"/>
        <v/>
      </c>
      <c r="CN244" s="1755" t="str">
        <f t="shared" si="1169"/>
        <v/>
      </c>
      <c r="CO244" s="1755" t="str">
        <f t="shared" si="1170"/>
        <v/>
      </c>
      <c r="CP244" s="1755" t="str">
        <f t="shared" si="1171"/>
        <v/>
      </c>
      <c r="CQ244" s="1755" t="str">
        <f t="shared" si="1172"/>
        <v/>
      </c>
      <c r="CR244" s="63"/>
      <c r="CS244" s="63"/>
      <c r="CT244" s="2228" t="str">
        <f t="shared" si="1173"/>
        <v/>
      </c>
      <c r="CU244" s="2228" t="str">
        <f t="shared" si="1174"/>
        <v/>
      </c>
      <c r="DF244" s="2665">
        <f t="shared" si="1175"/>
        <v>0</v>
      </c>
      <c r="DG244" s="2658">
        <f t="shared" si="1197"/>
        <v>0</v>
      </c>
      <c r="DH244" s="2658">
        <f t="shared" si="1176"/>
        <v>0</v>
      </c>
      <c r="DI244" s="63"/>
      <c r="DJ244" s="63"/>
      <c r="DK244" s="63"/>
      <c r="DL244" s="63"/>
      <c r="DM244" s="63"/>
      <c r="DN244" s="2658">
        <f t="shared" si="1177"/>
        <v>0</v>
      </c>
      <c r="DO244" s="64"/>
      <c r="DP244" s="2658">
        <f t="shared" ref="DP244:DQ244" si="1214">IF((AM244+AK244)&lt;&gt;C244,1,0)</f>
        <v>0</v>
      </c>
      <c r="DQ244" s="2658">
        <f t="shared" si="1214"/>
        <v>0</v>
      </c>
      <c r="DR244" s="2658">
        <f t="shared" si="1179"/>
        <v>0</v>
      </c>
      <c r="DS244" s="2658">
        <f t="shared" si="1180"/>
        <v>0</v>
      </c>
      <c r="DT244" s="2658">
        <f t="shared" si="1181"/>
        <v>0</v>
      </c>
      <c r="DU244" s="2658">
        <f t="shared" si="1182"/>
        <v>0</v>
      </c>
      <c r="DV244" s="2658">
        <f t="shared" si="1183"/>
        <v>0</v>
      </c>
      <c r="DW244" s="63"/>
      <c r="DX244" s="63"/>
      <c r="DY244" s="2658">
        <f t="shared" ref="DY244:DZ244" si="1215">IF(AND((M244+O244)&gt;0,AW244=""),1,IF(AW244&gt;(M244+O244),1,0))</f>
        <v>0</v>
      </c>
      <c r="DZ244" s="2658">
        <f t="shared" si="1215"/>
        <v>0</v>
      </c>
      <c r="EA244" s="2420">
        <f t="shared" ref="EA244:EB244" si="1216">IF(AND((M244+O244)&gt;0,AW244=""),1,0)</f>
        <v>0</v>
      </c>
      <c r="EB244" s="2420">
        <f t="shared" si="1216"/>
        <v>0</v>
      </c>
    </row>
    <row r="245" spans="1:132" ht="15" customHeight="1" x14ac:dyDescent="0.25">
      <c r="A245" s="3128"/>
      <c r="B245" s="280" t="s">
        <v>1933</v>
      </c>
      <c r="C245" s="236">
        <f t="shared" ref="C245:D245" si="1217">+M245+O245+Q245+S245+U245+W245+Y245+AA245+AC245+AE245+AG245+AI245</f>
        <v>0</v>
      </c>
      <c r="D245" s="186">
        <f t="shared" si="1217"/>
        <v>0</v>
      </c>
      <c r="E245" s="1089"/>
      <c r="F245" s="1090"/>
      <c r="G245" s="1091"/>
      <c r="H245" s="1090"/>
      <c r="I245" s="1091"/>
      <c r="J245" s="1090"/>
      <c r="K245" s="1091"/>
      <c r="L245" s="1090"/>
      <c r="M245" s="1823"/>
      <c r="N245" s="1802"/>
      <c r="O245" s="67"/>
      <c r="P245" s="1802"/>
      <c r="Q245" s="66"/>
      <c r="R245" s="1802"/>
      <c r="S245" s="66"/>
      <c r="T245" s="1802"/>
      <c r="U245" s="66"/>
      <c r="V245" s="1802"/>
      <c r="W245" s="1823"/>
      <c r="X245" s="1802"/>
      <c r="Y245" s="1823"/>
      <c r="Z245" s="1802"/>
      <c r="AA245" s="1823"/>
      <c r="AB245" s="1802"/>
      <c r="AC245" s="66"/>
      <c r="AD245" s="1802"/>
      <c r="AE245" s="1823"/>
      <c r="AF245" s="1802"/>
      <c r="AG245" s="1823"/>
      <c r="AH245" s="1802"/>
      <c r="AI245" s="1823"/>
      <c r="AJ245" s="218"/>
      <c r="AK245" s="88"/>
      <c r="AL245" s="1802"/>
      <c r="AM245" s="1823"/>
      <c r="AN245" s="218"/>
      <c r="AO245" s="88"/>
      <c r="AP245" s="1802"/>
      <c r="AQ245" s="1823"/>
      <c r="AR245" s="218"/>
      <c r="AS245" s="88"/>
      <c r="AT245" s="218"/>
      <c r="AU245" s="88"/>
      <c r="AV245" s="218"/>
      <c r="AW245" s="1823"/>
      <c r="AX245" s="1802"/>
      <c r="AY245" s="1754" t="str">
        <f t="shared" si="1195"/>
        <v/>
      </c>
      <c r="CA245" s="2663" t="str">
        <f t="shared" si="1163"/>
        <v/>
      </c>
      <c r="CB245" s="1755" t="str">
        <f t="shared" si="1196"/>
        <v/>
      </c>
      <c r="CC245" s="1755" t="str">
        <f t="shared" si="1164"/>
        <v/>
      </c>
      <c r="CD245" s="63"/>
      <c r="CE245" s="63"/>
      <c r="CF245" s="63"/>
      <c r="CG245" s="63"/>
      <c r="CH245" s="63"/>
      <c r="CI245" s="1755" t="str">
        <f t="shared" si="1165"/>
        <v/>
      </c>
      <c r="CJ245" s="64"/>
      <c r="CK245" s="1755" t="str">
        <f t="shared" si="1166"/>
        <v/>
      </c>
      <c r="CL245" s="1755" t="str">
        <f t="shared" si="1167"/>
        <v/>
      </c>
      <c r="CM245" s="1755" t="str">
        <f t="shared" si="1168"/>
        <v/>
      </c>
      <c r="CN245" s="1755" t="str">
        <f t="shared" si="1169"/>
        <v/>
      </c>
      <c r="CO245" s="1755" t="str">
        <f t="shared" si="1170"/>
        <v/>
      </c>
      <c r="CP245" s="1755" t="str">
        <f t="shared" si="1171"/>
        <v/>
      </c>
      <c r="CQ245" s="1755" t="str">
        <f t="shared" si="1172"/>
        <v/>
      </c>
      <c r="CR245" s="63"/>
      <c r="CS245" s="63"/>
      <c r="CT245" s="2228" t="str">
        <f t="shared" si="1173"/>
        <v/>
      </c>
      <c r="CU245" s="2228" t="str">
        <f t="shared" si="1174"/>
        <v/>
      </c>
      <c r="DF245" s="2665">
        <f t="shared" si="1175"/>
        <v>0</v>
      </c>
      <c r="DG245" s="2658">
        <f t="shared" si="1197"/>
        <v>0</v>
      </c>
      <c r="DH245" s="2658">
        <f t="shared" si="1176"/>
        <v>0</v>
      </c>
      <c r="DI245" s="63"/>
      <c r="DJ245" s="63"/>
      <c r="DK245" s="63"/>
      <c r="DL245" s="63"/>
      <c r="DM245" s="63"/>
      <c r="DN245" s="2658">
        <f t="shared" si="1177"/>
        <v>0</v>
      </c>
      <c r="DO245" s="64"/>
      <c r="DP245" s="2658">
        <f t="shared" ref="DP245:DQ245" si="1218">IF((AM245+AK245)&lt;&gt;C245,1,0)</f>
        <v>0</v>
      </c>
      <c r="DQ245" s="2658">
        <f t="shared" si="1218"/>
        <v>0</v>
      </c>
      <c r="DR245" s="2658">
        <f t="shared" si="1179"/>
        <v>0</v>
      </c>
      <c r="DS245" s="2658">
        <f t="shared" si="1180"/>
        <v>0</v>
      </c>
      <c r="DT245" s="2658">
        <f t="shared" si="1181"/>
        <v>0</v>
      </c>
      <c r="DU245" s="2658">
        <f t="shared" si="1182"/>
        <v>0</v>
      </c>
      <c r="DV245" s="2658">
        <f t="shared" si="1183"/>
        <v>0</v>
      </c>
      <c r="DW245" s="63"/>
      <c r="DX245" s="63"/>
      <c r="DY245" s="2658">
        <f t="shared" ref="DY245:DZ245" si="1219">IF(AND((M245+O245)&gt;0,AW245=""),1,IF(AW245&gt;(M245+O245),1,0))</f>
        <v>0</v>
      </c>
      <c r="DZ245" s="2658">
        <f t="shared" si="1219"/>
        <v>0</v>
      </c>
      <c r="EA245" s="2420">
        <f t="shared" ref="EA245:EB245" si="1220">IF(AND((M245+O245)&gt;0,AW245=""),1,0)</f>
        <v>0</v>
      </c>
      <c r="EB245" s="2420">
        <f t="shared" si="1220"/>
        <v>0</v>
      </c>
    </row>
    <row r="246" spans="1:132" ht="15" customHeight="1" x14ac:dyDescent="0.25">
      <c r="A246" s="3128"/>
      <c r="B246" s="65" t="s">
        <v>1969</v>
      </c>
      <c r="C246" s="236">
        <f t="shared" ref="C246:D246" si="1221">+M246+O246+Q246+S246+U246+W246+Y246+AA246+AC246+AE246+AG246+AI246</f>
        <v>0</v>
      </c>
      <c r="D246" s="186">
        <f t="shared" si="1221"/>
        <v>0</v>
      </c>
      <c r="E246" s="1089"/>
      <c r="F246" s="1090"/>
      <c r="G246" s="1091"/>
      <c r="H246" s="1090"/>
      <c r="I246" s="1091"/>
      <c r="J246" s="1090"/>
      <c r="K246" s="1091"/>
      <c r="L246" s="1090"/>
      <c r="M246" s="1823"/>
      <c r="N246" s="1802"/>
      <c r="O246" s="1823"/>
      <c r="P246" s="1802"/>
      <c r="Q246" s="66"/>
      <c r="R246" s="1802"/>
      <c r="S246" s="66"/>
      <c r="T246" s="1802"/>
      <c r="U246" s="66"/>
      <c r="V246" s="1802"/>
      <c r="W246" s="1823"/>
      <c r="X246" s="1802"/>
      <c r="Y246" s="1823"/>
      <c r="Z246" s="1802"/>
      <c r="AA246" s="1823"/>
      <c r="AB246" s="1802"/>
      <c r="AC246" s="66"/>
      <c r="AD246" s="1802"/>
      <c r="AE246" s="1823"/>
      <c r="AF246" s="1802"/>
      <c r="AG246" s="1823"/>
      <c r="AH246" s="1802"/>
      <c r="AI246" s="1823"/>
      <c r="AJ246" s="218"/>
      <c r="AK246" s="88"/>
      <c r="AL246" s="1802"/>
      <c r="AM246" s="1823"/>
      <c r="AN246" s="218"/>
      <c r="AO246" s="88"/>
      <c r="AP246" s="1802"/>
      <c r="AQ246" s="1823"/>
      <c r="AR246" s="218"/>
      <c r="AS246" s="88"/>
      <c r="AT246" s="218"/>
      <c r="AU246" s="88"/>
      <c r="AV246" s="218"/>
      <c r="AW246" s="1823"/>
      <c r="AX246" s="1802"/>
      <c r="AY246" s="1754" t="str">
        <f t="shared" si="1195"/>
        <v/>
      </c>
      <c r="CA246" s="2663" t="str">
        <f t="shared" si="1163"/>
        <v/>
      </c>
      <c r="CB246" s="1755" t="str">
        <f t="shared" si="1196"/>
        <v/>
      </c>
      <c r="CC246" s="1755" t="str">
        <f t="shared" si="1164"/>
        <v/>
      </c>
      <c r="CD246" s="63"/>
      <c r="CE246" s="63"/>
      <c r="CF246" s="63"/>
      <c r="CG246" s="63"/>
      <c r="CH246" s="63"/>
      <c r="CI246" s="1755" t="str">
        <f t="shared" si="1165"/>
        <v/>
      </c>
      <c r="CJ246" s="64"/>
      <c r="CK246" s="1755" t="str">
        <f t="shared" si="1166"/>
        <v/>
      </c>
      <c r="CL246" s="1755" t="str">
        <f t="shared" si="1167"/>
        <v/>
      </c>
      <c r="CM246" s="1755" t="str">
        <f t="shared" si="1168"/>
        <v/>
      </c>
      <c r="CN246" s="1755" t="str">
        <f t="shared" si="1169"/>
        <v/>
      </c>
      <c r="CO246" s="1755" t="str">
        <f t="shared" si="1170"/>
        <v/>
      </c>
      <c r="CP246" s="1755" t="str">
        <f t="shared" si="1171"/>
        <v/>
      </c>
      <c r="CQ246" s="1755" t="str">
        <f t="shared" si="1172"/>
        <v/>
      </c>
      <c r="CR246" s="63"/>
      <c r="CS246" s="63"/>
      <c r="CT246" s="2228" t="str">
        <f t="shared" si="1173"/>
        <v/>
      </c>
      <c r="CU246" s="2228" t="str">
        <f t="shared" si="1174"/>
        <v/>
      </c>
      <c r="DF246" s="2665">
        <f t="shared" si="1175"/>
        <v>0</v>
      </c>
      <c r="DG246" s="2658">
        <f t="shared" si="1197"/>
        <v>0</v>
      </c>
      <c r="DH246" s="2658">
        <f t="shared" si="1176"/>
        <v>0</v>
      </c>
      <c r="DI246" s="63"/>
      <c r="DJ246" s="63"/>
      <c r="DK246" s="63"/>
      <c r="DL246" s="63"/>
      <c r="DM246" s="63"/>
      <c r="DN246" s="2658">
        <f t="shared" si="1177"/>
        <v>0</v>
      </c>
      <c r="DO246" s="64"/>
      <c r="DP246" s="2658">
        <f t="shared" ref="DP246:DQ246" si="1222">IF((AM246+AK246)&lt;&gt;C246,1,0)</f>
        <v>0</v>
      </c>
      <c r="DQ246" s="2658">
        <f t="shared" si="1222"/>
        <v>0</v>
      </c>
      <c r="DR246" s="2658">
        <f t="shared" si="1179"/>
        <v>0</v>
      </c>
      <c r="DS246" s="2658">
        <f t="shared" si="1180"/>
        <v>0</v>
      </c>
      <c r="DT246" s="2658">
        <f t="shared" si="1181"/>
        <v>0</v>
      </c>
      <c r="DU246" s="2658">
        <f t="shared" si="1182"/>
        <v>0</v>
      </c>
      <c r="DV246" s="2658">
        <f t="shared" si="1183"/>
        <v>0</v>
      </c>
      <c r="DW246" s="63"/>
      <c r="DX246" s="63"/>
      <c r="DY246" s="2658">
        <f t="shared" ref="DY246:DZ246" si="1223">IF(AND((M246+O246)&gt;0,AW246=""),1,IF(AW246&gt;(M246+O246),1,0))</f>
        <v>0</v>
      </c>
      <c r="DZ246" s="2658">
        <f t="shared" si="1223"/>
        <v>0</v>
      </c>
      <c r="EA246" s="2420">
        <f t="shared" ref="EA246:EB246" si="1224">IF(AND((M246+O246)&gt;0,AW246=""),1,0)</f>
        <v>0</v>
      </c>
      <c r="EB246" s="2420">
        <f t="shared" si="1224"/>
        <v>0</v>
      </c>
    </row>
    <row r="247" spans="1:132" ht="15" customHeight="1" x14ac:dyDescent="0.25">
      <c r="A247" s="3128"/>
      <c r="B247" s="65" t="s">
        <v>1935</v>
      </c>
      <c r="C247" s="236">
        <f t="shared" ref="C247:D247" si="1225">+E247+G247+I247+K247+M247+O247+Q247+S247+U247+W247+Y247+AA247+AC247+AE247+AG247+AI247</f>
        <v>0</v>
      </c>
      <c r="D247" s="186">
        <f t="shared" si="1225"/>
        <v>0</v>
      </c>
      <c r="E247" s="1794"/>
      <c r="F247" s="1751"/>
      <c r="G247" s="1794"/>
      <c r="H247" s="1751"/>
      <c r="I247" s="1794"/>
      <c r="J247" s="1751"/>
      <c r="K247" s="1794"/>
      <c r="L247" s="1751"/>
      <c r="M247" s="1823"/>
      <c r="N247" s="1802"/>
      <c r="O247" s="1823"/>
      <c r="P247" s="1802"/>
      <c r="Q247" s="66"/>
      <c r="R247" s="1802"/>
      <c r="S247" s="66"/>
      <c r="T247" s="1802"/>
      <c r="U247" s="66"/>
      <c r="V247" s="1802"/>
      <c r="W247" s="1823"/>
      <c r="X247" s="1802"/>
      <c r="Y247" s="1823"/>
      <c r="Z247" s="1802"/>
      <c r="AA247" s="1823"/>
      <c r="AB247" s="1802"/>
      <c r="AC247" s="66"/>
      <c r="AD247" s="1802"/>
      <c r="AE247" s="1823"/>
      <c r="AF247" s="1802"/>
      <c r="AG247" s="1823"/>
      <c r="AH247" s="1802"/>
      <c r="AI247" s="1823"/>
      <c r="AJ247" s="218"/>
      <c r="AK247" s="88"/>
      <c r="AL247" s="1802"/>
      <c r="AM247" s="1823"/>
      <c r="AN247" s="218"/>
      <c r="AO247" s="88"/>
      <c r="AP247" s="1802"/>
      <c r="AQ247" s="1823"/>
      <c r="AR247" s="218"/>
      <c r="AS247" s="88"/>
      <c r="AT247" s="218"/>
      <c r="AU247" s="88"/>
      <c r="AV247" s="218"/>
      <c r="AW247" s="1823"/>
      <c r="AX247" s="1802"/>
      <c r="AY247" s="1754" t="str">
        <f t="shared" si="1195"/>
        <v/>
      </c>
      <c r="CA247" s="2663" t="str">
        <f t="shared" si="1163"/>
        <v/>
      </c>
      <c r="CB247" s="1755" t="str">
        <f t="shared" si="1196"/>
        <v/>
      </c>
      <c r="CC247" s="1755" t="str">
        <f t="shared" si="1164"/>
        <v/>
      </c>
      <c r="CD247" s="63"/>
      <c r="CE247" s="63"/>
      <c r="CF247" s="63"/>
      <c r="CG247" s="63"/>
      <c r="CH247" s="63"/>
      <c r="CI247" s="1755" t="str">
        <f t="shared" si="1165"/>
        <v/>
      </c>
      <c r="CJ247" s="64"/>
      <c r="CK247" s="1755" t="str">
        <f t="shared" si="1166"/>
        <v/>
      </c>
      <c r="CL247" s="1755" t="str">
        <f t="shared" si="1167"/>
        <v/>
      </c>
      <c r="CM247" s="1755" t="str">
        <f t="shared" si="1168"/>
        <v/>
      </c>
      <c r="CN247" s="1755" t="str">
        <f t="shared" si="1169"/>
        <v/>
      </c>
      <c r="CO247" s="1755" t="str">
        <f t="shared" si="1170"/>
        <v/>
      </c>
      <c r="CP247" s="1755" t="str">
        <f t="shared" si="1171"/>
        <v/>
      </c>
      <c r="CQ247" s="1755" t="str">
        <f t="shared" si="1172"/>
        <v/>
      </c>
      <c r="CR247" s="63"/>
      <c r="CS247" s="63"/>
      <c r="CT247" s="2228" t="str">
        <f t="shared" si="1173"/>
        <v/>
      </c>
      <c r="CU247" s="2228" t="str">
        <f t="shared" si="1174"/>
        <v/>
      </c>
      <c r="DF247" s="2665">
        <f t="shared" si="1175"/>
        <v>0</v>
      </c>
      <c r="DG247" s="2658">
        <f t="shared" si="1197"/>
        <v>0</v>
      </c>
      <c r="DH247" s="2658">
        <f t="shared" si="1176"/>
        <v>0</v>
      </c>
      <c r="DI247" s="63"/>
      <c r="DJ247" s="63"/>
      <c r="DK247" s="63"/>
      <c r="DL247" s="63"/>
      <c r="DM247" s="63"/>
      <c r="DN247" s="2658">
        <f t="shared" si="1177"/>
        <v>0</v>
      </c>
      <c r="DO247" s="64"/>
      <c r="DP247" s="2658">
        <f t="shared" ref="DP247:DQ247" si="1226">IF((AM247+AK247)&lt;&gt;C247,1,0)</f>
        <v>0</v>
      </c>
      <c r="DQ247" s="2658">
        <f t="shared" si="1226"/>
        <v>0</v>
      </c>
      <c r="DR247" s="2658">
        <f t="shared" si="1179"/>
        <v>0</v>
      </c>
      <c r="DS247" s="2658">
        <f t="shared" si="1180"/>
        <v>0</v>
      </c>
      <c r="DT247" s="2658">
        <f t="shared" si="1181"/>
        <v>0</v>
      </c>
      <c r="DU247" s="2658">
        <f t="shared" si="1182"/>
        <v>0</v>
      </c>
      <c r="DV247" s="2658">
        <f t="shared" si="1183"/>
        <v>0</v>
      </c>
      <c r="DW247" s="63"/>
      <c r="DX247" s="63"/>
      <c r="DY247" s="2658">
        <f t="shared" ref="DY247:DZ247" si="1227">IF(AND((M247+O247)&gt;0,AW247=""),1,IF(AW247&gt;(M247+O247),1,0))</f>
        <v>0</v>
      </c>
      <c r="DZ247" s="2658">
        <f t="shared" si="1227"/>
        <v>0</v>
      </c>
      <c r="EA247" s="2420">
        <f t="shared" ref="EA247:EB247" si="1228">IF(AND((M247+O247)&gt;0,AW247=""),1,0)</f>
        <v>0</v>
      </c>
      <c r="EB247" s="2420">
        <f t="shared" si="1228"/>
        <v>0</v>
      </c>
    </row>
    <row r="248" spans="1:132" ht="15" customHeight="1" x14ac:dyDescent="0.25">
      <c r="A248" s="3128"/>
      <c r="B248" s="65" t="s">
        <v>1970</v>
      </c>
      <c r="C248" s="236">
        <f t="shared" ref="C248:D248" si="1229">+O248+Q248+S248+U248+W248+Y248+AA248+AC248+AE248+AG248+AI248</f>
        <v>0</v>
      </c>
      <c r="D248" s="186">
        <f t="shared" si="1229"/>
        <v>0</v>
      </c>
      <c r="E248" s="1089"/>
      <c r="F248" s="1090"/>
      <c r="G248" s="1091"/>
      <c r="H248" s="1090"/>
      <c r="I248" s="1091"/>
      <c r="J248" s="1090"/>
      <c r="K248" s="1091"/>
      <c r="L248" s="1090"/>
      <c r="M248" s="1091"/>
      <c r="N248" s="1090"/>
      <c r="O248" s="1823"/>
      <c r="P248" s="1802"/>
      <c r="Q248" s="66"/>
      <c r="R248" s="1802"/>
      <c r="S248" s="66"/>
      <c r="T248" s="1802"/>
      <c r="U248" s="66"/>
      <c r="V248" s="1802"/>
      <c r="W248" s="1823"/>
      <c r="X248" s="1802"/>
      <c r="Y248" s="1823"/>
      <c r="Z248" s="1802"/>
      <c r="AA248" s="1823"/>
      <c r="AB248" s="1802"/>
      <c r="AC248" s="66"/>
      <c r="AD248" s="1802"/>
      <c r="AE248" s="1823"/>
      <c r="AF248" s="1802"/>
      <c r="AG248" s="1823"/>
      <c r="AH248" s="1802"/>
      <c r="AI248" s="1823"/>
      <c r="AJ248" s="218"/>
      <c r="AK248" s="88"/>
      <c r="AL248" s="1802"/>
      <c r="AM248" s="1823"/>
      <c r="AN248" s="218"/>
      <c r="AO248" s="88"/>
      <c r="AP248" s="1802"/>
      <c r="AQ248" s="1823"/>
      <c r="AR248" s="218"/>
      <c r="AS248" s="88"/>
      <c r="AT248" s="218"/>
      <c r="AU248" s="88"/>
      <c r="AV248" s="218"/>
      <c r="AW248" s="1823"/>
      <c r="AX248" s="1802"/>
      <c r="AY248" s="1754" t="str">
        <f t="shared" si="1195"/>
        <v/>
      </c>
      <c r="CA248" s="2663" t="str">
        <f t="shared" si="1163"/>
        <v/>
      </c>
      <c r="CB248" s="1755" t="str">
        <f t="shared" si="1196"/>
        <v/>
      </c>
      <c r="CC248" s="1755" t="str">
        <f t="shared" si="1164"/>
        <v/>
      </c>
      <c r="CD248" s="63"/>
      <c r="CE248" s="63"/>
      <c r="CF248" s="63"/>
      <c r="CG248" s="63"/>
      <c r="CH248" s="63"/>
      <c r="CI248" s="1755" t="str">
        <f t="shared" si="1165"/>
        <v/>
      </c>
      <c r="CJ248" s="64"/>
      <c r="CK248" s="1755" t="str">
        <f t="shared" si="1166"/>
        <v/>
      </c>
      <c r="CL248" s="1755" t="str">
        <f t="shared" si="1167"/>
        <v/>
      </c>
      <c r="CM248" s="1755" t="str">
        <f t="shared" si="1168"/>
        <v/>
      </c>
      <c r="CN248" s="1755" t="str">
        <f t="shared" si="1169"/>
        <v/>
      </c>
      <c r="CO248" s="1755" t="str">
        <f t="shared" si="1170"/>
        <v/>
      </c>
      <c r="CP248" s="1755" t="str">
        <f t="shared" si="1171"/>
        <v/>
      </c>
      <c r="CQ248" s="1755" t="str">
        <f t="shared" si="1172"/>
        <v/>
      </c>
      <c r="CR248" s="63"/>
      <c r="CS248" s="63"/>
      <c r="CT248" s="2228" t="str">
        <f t="shared" si="1173"/>
        <v/>
      </c>
      <c r="CU248" s="2228" t="str">
        <f t="shared" si="1174"/>
        <v/>
      </c>
      <c r="DF248" s="2665">
        <f t="shared" si="1175"/>
        <v>0</v>
      </c>
      <c r="DG248" s="2658">
        <f t="shared" si="1197"/>
        <v>0</v>
      </c>
      <c r="DH248" s="2658">
        <f t="shared" si="1176"/>
        <v>0</v>
      </c>
      <c r="DI248" s="63"/>
      <c r="DJ248" s="63"/>
      <c r="DK248" s="63"/>
      <c r="DL248" s="63"/>
      <c r="DM248" s="63"/>
      <c r="DN248" s="2658">
        <f t="shared" si="1177"/>
        <v>0</v>
      </c>
      <c r="DO248" s="64"/>
      <c r="DP248" s="2658">
        <f t="shared" ref="DP248:DQ248" si="1230">IF((AM248+AK248)&lt;&gt;C248,1,0)</f>
        <v>0</v>
      </c>
      <c r="DQ248" s="2658">
        <f t="shared" si="1230"/>
        <v>0</v>
      </c>
      <c r="DR248" s="2658">
        <f t="shared" si="1179"/>
        <v>0</v>
      </c>
      <c r="DS248" s="2658">
        <f t="shared" si="1180"/>
        <v>0</v>
      </c>
      <c r="DT248" s="2658">
        <f t="shared" si="1181"/>
        <v>0</v>
      </c>
      <c r="DU248" s="2658">
        <f t="shared" si="1182"/>
        <v>0</v>
      </c>
      <c r="DV248" s="2658">
        <f t="shared" si="1183"/>
        <v>0</v>
      </c>
      <c r="DW248" s="63"/>
      <c r="DX248" s="63"/>
      <c r="DY248" s="2658">
        <f t="shared" ref="DY248:DZ248" si="1231">IF(AND((M248+O248)&gt;0,AW248=""),1,IF(AW248&gt;(M248+O248),1,0))</f>
        <v>0</v>
      </c>
      <c r="DZ248" s="2658">
        <f t="shared" si="1231"/>
        <v>0</v>
      </c>
      <c r="EA248" s="2420">
        <f t="shared" ref="EA248:EB248" si="1232">IF(AND((M248+O248)&gt;0,AW248=""),1,0)</f>
        <v>0</v>
      </c>
      <c r="EB248" s="2420">
        <f t="shared" si="1232"/>
        <v>0</v>
      </c>
    </row>
    <row r="249" spans="1:132" ht="15" customHeight="1" x14ac:dyDescent="0.25">
      <c r="A249" s="3128"/>
      <c r="B249" s="280" t="s">
        <v>1971</v>
      </c>
      <c r="C249" s="236">
        <f t="shared" ref="C249:D249" si="1233">+M249+O249+Q249+S249+U249+W249+Y249+AA249+AC249+AE249+AG249+AI249</f>
        <v>0</v>
      </c>
      <c r="D249" s="186">
        <f t="shared" si="1233"/>
        <v>0</v>
      </c>
      <c r="E249" s="1089"/>
      <c r="F249" s="1099"/>
      <c r="G249" s="1091"/>
      <c r="H249" s="1090"/>
      <c r="I249" s="1091"/>
      <c r="J249" s="1090"/>
      <c r="K249" s="1091"/>
      <c r="L249" s="1090"/>
      <c r="M249" s="66"/>
      <c r="N249" s="1802"/>
      <c r="O249" s="1823"/>
      <c r="P249" s="1802"/>
      <c r="Q249" s="66"/>
      <c r="R249" s="1802"/>
      <c r="S249" s="66"/>
      <c r="T249" s="1802"/>
      <c r="U249" s="66"/>
      <c r="V249" s="1802"/>
      <c r="W249" s="1823"/>
      <c r="X249" s="1802"/>
      <c r="Y249" s="1823"/>
      <c r="Z249" s="1802"/>
      <c r="AA249" s="1823"/>
      <c r="AB249" s="1802"/>
      <c r="AC249" s="66"/>
      <c r="AD249" s="1802"/>
      <c r="AE249" s="1823"/>
      <c r="AF249" s="1802"/>
      <c r="AG249" s="1823"/>
      <c r="AH249" s="1802"/>
      <c r="AI249" s="1823"/>
      <c r="AJ249" s="218"/>
      <c r="AK249" s="88"/>
      <c r="AL249" s="1802"/>
      <c r="AM249" s="1823"/>
      <c r="AN249" s="218"/>
      <c r="AO249" s="88"/>
      <c r="AP249" s="1802"/>
      <c r="AQ249" s="1823"/>
      <c r="AR249" s="218"/>
      <c r="AS249" s="88"/>
      <c r="AT249" s="218"/>
      <c r="AU249" s="88"/>
      <c r="AV249" s="218"/>
      <c r="AW249" s="1823"/>
      <c r="AX249" s="1802"/>
      <c r="AY249" s="1754" t="str">
        <f t="shared" si="1195"/>
        <v/>
      </c>
      <c r="CA249" s="2663" t="str">
        <f t="shared" si="1163"/>
        <v/>
      </c>
      <c r="CB249" s="1755" t="str">
        <f t="shared" si="1196"/>
        <v/>
      </c>
      <c r="CC249" s="1755" t="str">
        <f t="shared" si="1164"/>
        <v/>
      </c>
      <c r="CD249" s="63"/>
      <c r="CE249" s="63"/>
      <c r="CF249" s="63"/>
      <c r="CG249" s="63"/>
      <c r="CH249" s="63"/>
      <c r="CI249" s="1755" t="str">
        <f t="shared" si="1165"/>
        <v/>
      </c>
      <c r="CJ249" s="64"/>
      <c r="CK249" s="1755" t="str">
        <f t="shared" si="1166"/>
        <v/>
      </c>
      <c r="CL249" s="1755" t="str">
        <f t="shared" si="1167"/>
        <v/>
      </c>
      <c r="CM249" s="1755" t="str">
        <f t="shared" si="1168"/>
        <v/>
      </c>
      <c r="CN249" s="1755" t="str">
        <f t="shared" si="1169"/>
        <v/>
      </c>
      <c r="CO249" s="1755" t="str">
        <f t="shared" si="1170"/>
        <v/>
      </c>
      <c r="CP249" s="1755" t="str">
        <f t="shared" si="1171"/>
        <v/>
      </c>
      <c r="CQ249" s="1755" t="str">
        <f t="shared" si="1172"/>
        <v/>
      </c>
      <c r="CR249" s="63"/>
      <c r="CS249" s="63"/>
      <c r="CT249" s="2228" t="str">
        <f t="shared" si="1173"/>
        <v/>
      </c>
      <c r="CU249" s="2228" t="str">
        <f t="shared" si="1174"/>
        <v/>
      </c>
      <c r="DF249" s="2665">
        <f t="shared" si="1175"/>
        <v>0</v>
      </c>
      <c r="DG249" s="2658">
        <f t="shared" si="1197"/>
        <v>0</v>
      </c>
      <c r="DH249" s="2658">
        <f t="shared" si="1176"/>
        <v>0</v>
      </c>
      <c r="DI249" s="63"/>
      <c r="DJ249" s="63"/>
      <c r="DK249" s="63"/>
      <c r="DL249" s="63"/>
      <c r="DM249" s="63"/>
      <c r="DN249" s="2658">
        <f t="shared" si="1177"/>
        <v>0</v>
      </c>
      <c r="DO249" s="64"/>
      <c r="DP249" s="2658">
        <f t="shared" ref="DP249:DQ249" si="1234">IF((AM249+AK249)&lt;&gt;C249,1,0)</f>
        <v>0</v>
      </c>
      <c r="DQ249" s="2658">
        <f t="shared" si="1234"/>
        <v>0</v>
      </c>
      <c r="DR249" s="2658">
        <f t="shared" si="1179"/>
        <v>0</v>
      </c>
      <c r="DS249" s="2658">
        <f t="shared" si="1180"/>
        <v>0</v>
      </c>
      <c r="DT249" s="2658">
        <f t="shared" si="1181"/>
        <v>0</v>
      </c>
      <c r="DU249" s="2658">
        <f t="shared" si="1182"/>
        <v>0</v>
      </c>
      <c r="DV249" s="2658">
        <f t="shared" si="1183"/>
        <v>0</v>
      </c>
      <c r="DW249" s="63"/>
      <c r="DX249" s="63"/>
      <c r="DY249" s="2658">
        <f t="shared" ref="DY249:DZ249" si="1235">IF(AND((M249+O249)&gt;0,AW249=""),1,IF(AW249&gt;(M249+O249),1,0))</f>
        <v>0</v>
      </c>
      <c r="DZ249" s="2658">
        <f t="shared" si="1235"/>
        <v>0</v>
      </c>
      <c r="EA249" s="2420">
        <f t="shared" ref="EA249:EB249" si="1236">IF(AND((M249+O249)&gt;0,AW249=""),1,0)</f>
        <v>0</v>
      </c>
      <c r="EB249" s="2420">
        <f t="shared" si="1236"/>
        <v>0</v>
      </c>
    </row>
    <row r="250" spans="1:132" ht="23.25" customHeight="1" x14ac:dyDescent="0.25">
      <c r="A250" s="3128"/>
      <c r="B250" s="280" t="s">
        <v>1972</v>
      </c>
      <c r="C250" s="236">
        <f t="shared" ref="C250:D250" si="1237">+O250+Q250+S250+U250+W250+Y250+AA250+AC250+AE250+AG250+AI250</f>
        <v>0</v>
      </c>
      <c r="D250" s="186">
        <f t="shared" si="1237"/>
        <v>0</v>
      </c>
      <c r="E250" s="1089"/>
      <c r="F250" s="1090"/>
      <c r="G250" s="1091"/>
      <c r="H250" s="1099"/>
      <c r="I250" s="1091"/>
      <c r="J250" s="1090"/>
      <c r="K250" s="1091"/>
      <c r="L250" s="1090"/>
      <c r="M250" s="1097"/>
      <c r="N250" s="1098"/>
      <c r="O250" s="1823"/>
      <c r="P250" s="1802"/>
      <c r="Q250" s="66"/>
      <c r="R250" s="1802"/>
      <c r="S250" s="66"/>
      <c r="T250" s="1802"/>
      <c r="U250" s="66"/>
      <c r="V250" s="1802"/>
      <c r="W250" s="1823"/>
      <c r="X250" s="1802"/>
      <c r="Y250" s="1823"/>
      <c r="Z250" s="1802"/>
      <c r="AA250" s="1823"/>
      <c r="AB250" s="1802"/>
      <c r="AC250" s="66"/>
      <c r="AD250" s="1802"/>
      <c r="AE250" s="1823"/>
      <c r="AF250" s="1802"/>
      <c r="AG250" s="1823"/>
      <c r="AH250" s="1802"/>
      <c r="AI250" s="1823"/>
      <c r="AJ250" s="218"/>
      <c r="AK250" s="88"/>
      <c r="AL250" s="1802"/>
      <c r="AM250" s="1823"/>
      <c r="AN250" s="218"/>
      <c r="AO250" s="88"/>
      <c r="AP250" s="1802"/>
      <c r="AQ250" s="1823"/>
      <c r="AR250" s="218"/>
      <c r="AS250" s="88"/>
      <c r="AT250" s="218"/>
      <c r="AU250" s="88"/>
      <c r="AV250" s="218"/>
      <c r="AW250" s="1823"/>
      <c r="AX250" s="1802"/>
      <c r="AY250" s="1754" t="str">
        <f t="shared" si="1195"/>
        <v/>
      </c>
      <c r="CA250" s="2663" t="str">
        <f t="shared" si="1163"/>
        <v/>
      </c>
      <c r="CB250" s="1755" t="str">
        <f t="shared" si="1196"/>
        <v/>
      </c>
      <c r="CC250" s="1755" t="str">
        <f t="shared" si="1164"/>
        <v/>
      </c>
      <c r="CD250" s="63"/>
      <c r="CE250" s="63"/>
      <c r="CF250" s="63"/>
      <c r="CG250" s="63"/>
      <c r="CH250" s="63"/>
      <c r="CI250" s="1755" t="str">
        <f t="shared" si="1165"/>
        <v/>
      </c>
      <c r="CJ250" s="64"/>
      <c r="CK250" s="1755" t="str">
        <f t="shared" si="1166"/>
        <v/>
      </c>
      <c r="CL250" s="1755" t="str">
        <f t="shared" si="1167"/>
        <v/>
      </c>
      <c r="CM250" s="1755" t="str">
        <f t="shared" si="1168"/>
        <v/>
      </c>
      <c r="CN250" s="1755" t="str">
        <f t="shared" si="1169"/>
        <v/>
      </c>
      <c r="CO250" s="1755" t="str">
        <f t="shared" si="1170"/>
        <v/>
      </c>
      <c r="CP250" s="1755" t="str">
        <f t="shared" si="1171"/>
        <v/>
      </c>
      <c r="CQ250" s="1755" t="str">
        <f t="shared" si="1172"/>
        <v/>
      </c>
      <c r="CR250" s="63"/>
      <c r="CS250" s="63"/>
      <c r="CT250" s="2228" t="str">
        <f t="shared" si="1173"/>
        <v/>
      </c>
      <c r="CU250" s="2228" t="str">
        <f t="shared" si="1174"/>
        <v/>
      </c>
      <c r="DF250" s="2665">
        <f t="shared" si="1175"/>
        <v>0</v>
      </c>
      <c r="DG250" s="2658">
        <f t="shared" si="1197"/>
        <v>0</v>
      </c>
      <c r="DH250" s="2658">
        <f t="shared" si="1176"/>
        <v>0</v>
      </c>
      <c r="DI250" s="63"/>
      <c r="DJ250" s="63"/>
      <c r="DK250" s="63"/>
      <c r="DL250" s="63"/>
      <c r="DM250" s="63"/>
      <c r="DN250" s="2658">
        <f t="shared" si="1177"/>
        <v>0</v>
      </c>
      <c r="DO250" s="64"/>
      <c r="DP250" s="2658">
        <f t="shared" ref="DP250:DQ250" si="1238">IF((AM250+AK250)&lt;&gt;C250,1,0)</f>
        <v>0</v>
      </c>
      <c r="DQ250" s="2658">
        <f t="shared" si="1238"/>
        <v>0</v>
      </c>
      <c r="DR250" s="2658">
        <f t="shared" si="1179"/>
        <v>0</v>
      </c>
      <c r="DS250" s="2658">
        <f t="shared" si="1180"/>
        <v>0</v>
      </c>
      <c r="DT250" s="2658">
        <f t="shared" si="1181"/>
        <v>0</v>
      </c>
      <c r="DU250" s="2658">
        <f t="shared" si="1182"/>
        <v>0</v>
      </c>
      <c r="DV250" s="2658">
        <f t="shared" si="1183"/>
        <v>0</v>
      </c>
      <c r="DW250" s="63"/>
      <c r="DX250" s="63"/>
      <c r="DY250" s="2658">
        <f t="shared" ref="DY250:DZ250" si="1239">IF(AND((M250+O250)&gt;0,AW250=""),1,IF(AW250&gt;(M250+O250),1,0))</f>
        <v>0</v>
      </c>
      <c r="DZ250" s="2658">
        <f t="shared" si="1239"/>
        <v>0</v>
      </c>
      <c r="EA250" s="2420">
        <f t="shared" ref="EA250:EB250" si="1240">IF(AND((M250+O250)&gt;0,AW250=""),1,0)</f>
        <v>0</v>
      </c>
      <c r="EB250" s="2420">
        <f t="shared" si="1240"/>
        <v>0</v>
      </c>
    </row>
    <row r="251" spans="1:132" ht="23.25" customHeight="1" x14ac:dyDescent="0.25">
      <c r="A251" s="3128"/>
      <c r="B251" s="280" t="s">
        <v>1973</v>
      </c>
      <c r="C251" s="236">
        <f t="shared" ref="C251:D251" si="1241">+M251+O251+Q251+S251+U251+W251+Y251+AA251+AC251+AE251+AG251+AI251</f>
        <v>0</v>
      </c>
      <c r="D251" s="186">
        <f t="shared" si="1241"/>
        <v>0</v>
      </c>
      <c r="E251" s="1089"/>
      <c r="F251" s="1090"/>
      <c r="G251" s="1091"/>
      <c r="H251" s="1090"/>
      <c r="I251" s="1091"/>
      <c r="J251" s="1099"/>
      <c r="K251" s="1091"/>
      <c r="L251" s="1090"/>
      <c r="M251" s="1794"/>
      <c r="N251" s="1865"/>
      <c r="O251" s="1823"/>
      <c r="P251" s="87"/>
      <c r="Q251" s="66"/>
      <c r="R251" s="87"/>
      <c r="S251" s="66"/>
      <c r="T251" s="87"/>
      <c r="U251" s="66"/>
      <c r="V251" s="87"/>
      <c r="W251" s="1823"/>
      <c r="X251" s="87"/>
      <c r="Y251" s="1823"/>
      <c r="Z251" s="87"/>
      <c r="AA251" s="1823"/>
      <c r="AB251" s="87"/>
      <c r="AC251" s="66"/>
      <c r="AD251" s="87"/>
      <c r="AE251" s="1823"/>
      <c r="AF251" s="87"/>
      <c r="AG251" s="1823"/>
      <c r="AH251" s="87"/>
      <c r="AI251" s="1823"/>
      <c r="AJ251" s="68"/>
      <c r="AK251" s="88"/>
      <c r="AL251" s="87"/>
      <c r="AM251" s="1823"/>
      <c r="AN251" s="68"/>
      <c r="AO251" s="88"/>
      <c r="AP251" s="87"/>
      <c r="AQ251" s="1823"/>
      <c r="AR251" s="68"/>
      <c r="AS251" s="88"/>
      <c r="AT251" s="218"/>
      <c r="AU251" s="88"/>
      <c r="AV251" s="218"/>
      <c r="AW251" s="1823"/>
      <c r="AX251" s="87"/>
      <c r="AY251" s="1754" t="str">
        <f t="shared" si="1195"/>
        <v/>
      </c>
      <c r="CA251" s="2663" t="str">
        <f t="shared" si="1163"/>
        <v/>
      </c>
      <c r="CB251" s="1755" t="str">
        <f t="shared" si="1196"/>
        <v/>
      </c>
      <c r="CC251" s="1755" t="str">
        <f t="shared" si="1164"/>
        <v/>
      </c>
      <c r="CD251" s="63"/>
      <c r="CE251" s="63"/>
      <c r="CF251" s="63"/>
      <c r="CG251" s="63"/>
      <c r="CH251" s="63"/>
      <c r="CI251" s="1755" t="str">
        <f t="shared" si="1165"/>
        <v/>
      </c>
      <c r="CJ251" s="64"/>
      <c r="CK251" s="1755" t="str">
        <f t="shared" si="1166"/>
        <v/>
      </c>
      <c r="CL251" s="1755" t="str">
        <f t="shared" si="1167"/>
        <v/>
      </c>
      <c r="CM251" s="1755" t="str">
        <f t="shared" si="1168"/>
        <v/>
      </c>
      <c r="CN251" s="1755" t="str">
        <f t="shared" si="1169"/>
        <v/>
      </c>
      <c r="CO251" s="1755" t="str">
        <f t="shared" si="1170"/>
        <v/>
      </c>
      <c r="CP251" s="1755" t="str">
        <f t="shared" si="1171"/>
        <v/>
      </c>
      <c r="CQ251" s="1755" t="str">
        <f t="shared" si="1172"/>
        <v/>
      </c>
      <c r="CR251" s="63"/>
      <c r="CS251" s="63"/>
      <c r="CT251" s="2228" t="str">
        <f t="shared" si="1173"/>
        <v/>
      </c>
      <c r="CU251" s="2228" t="str">
        <f t="shared" si="1174"/>
        <v/>
      </c>
      <c r="DF251" s="2665">
        <f t="shared" si="1175"/>
        <v>0</v>
      </c>
      <c r="DG251" s="2658">
        <f t="shared" si="1197"/>
        <v>0</v>
      </c>
      <c r="DH251" s="2658">
        <f t="shared" si="1176"/>
        <v>0</v>
      </c>
      <c r="DI251" s="63"/>
      <c r="DJ251" s="63"/>
      <c r="DK251" s="63"/>
      <c r="DL251" s="63"/>
      <c r="DM251" s="63"/>
      <c r="DN251" s="2658">
        <f t="shared" si="1177"/>
        <v>0</v>
      </c>
      <c r="DO251" s="64"/>
      <c r="DP251" s="2658">
        <f t="shared" ref="DP251:DQ251" si="1242">IF((AM251+AK251)&lt;&gt;C251,1,0)</f>
        <v>0</v>
      </c>
      <c r="DQ251" s="2658">
        <f t="shared" si="1242"/>
        <v>0</v>
      </c>
      <c r="DR251" s="2658">
        <f t="shared" si="1179"/>
        <v>0</v>
      </c>
      <c r="DS251" s="2658">
        <f t="shared" si="1180"/>
        <v>0</v>
      </c>
      <c r="DT251" s="2658">
        <f t="shared" si="1181"/>
        <v>0</v>
      </c>
      <c r="DU251" s="2658">
        <f t="shared" si="1182"/>
        <v>0</v>
      </c>
      <c r="DV251" s="2658">
        <f t="shared" si="1183"/>
        <v>0</v>
      </c>
      <c r="DW251" s="63"/>
      <c r="DX251" s="63"/>
      <c r="DY251" s="2658">
        <f t="shared" ref="DY251:DZ251" si="1243">IF(AND((M251+O251)&gt;0,AW251=""),1,IF(AW251&gt;(M251+O251),1,0))</f>
        <v>0</v>
      </c>
      <c r="DZ251" s="2658">
        <f t="shared" si="1243"/>
        <v>0</v>
      </c>
      <c r="EA251" s="2420">
        <f t="shared" ref="EA251:EB251" si="1244">IF(AND((M251+O251)&gt;0,AW251=""),1,0)</f>
        <v>0</v>
      </c>
      <c r="EB251" s="2420">
        <f t="shared" si="1244"/>
        <v>0</v>
      </c>
    </row>
    <row r="252" spans="1:132" ht="15" customHeight="1" x14ac:dyDescent="0.25">
      <c r="A252" s="3128"/>
      <c r="B252" s="280" t="s">
        <v>1993</v>
      </c>
      <c r="C252" s="236">
        <f t="shared" ref="C252:D252" si="1245">+M252+O252+Q252+S252+U252+W252+Y252+AA252+AC252+AE252+AG252+AI252</f>
        <v>0</v>
      </c>
      <c r="D252" s="186">
        <f t="shared" si="1245"/>
        <v>0</v>
      </c>
      <c r="E252" s="1089"/>
      <c r="F252" s="1090"/>
      <c r="G252" s="1091"/>
      <c r="H252" s="1090"/>
      <c r="I252" s="1091"/>
      <c r="J252" s="1090"/>
      <c r="K252" s="1091"/>
      <c r="L252" s="1090"/>
      <c r="M252" s="1823"/>
      <c r="N252" s="87"/>
      <c r="O252" s="1823"/>
      <c r="P252" s="87"/>
      <c r="Q252" s="66"/>
      <c r="R252" s="87"/>
      <c r="S252" s="66"/>
      <c r="T252" s="87"/>
      <c r="U252" s="66"/>
      <c r="V252" s="87"/>
      <c r="W252" s="1823"/>
      <c r="X252" s="87"/>
      <c r="Y252" s="1823"/>
      <c r="Z252" s="87"/>
      <c r="AA252" s="1823"/>
      <c r="AB252" s="87"/>
      <c r="AC252" s="66"/>
      <c r="AD252" s="87"/>
      <c r="AE252" s="1823"/>
      <c r="AF252" s="87"/>
      <c r="AG252" s="1823"/>
      <c r="AH252" s="87"/>
      <c r="AI252" s="1823"/>
      <c r="AJ252" s="68"/>
      <c r="AK252" s="88"/>
      <c r="AL252" s="87"/>
      <c r="AM252" s="1823"/>
      <c r="AN252" s="68"/>
      <c r="AO252" s="88"/>
      <c r="AP252" s="87"/>
      <c r="AQ252" s="1823"/>
      <c r="AR252" s="68"/>
      <c r="AS252" s="88"/>
      <c r="AT252" s="218"/>
      <c r="AU252" s="88"/>
      <c r="AV252" s="218"/>
      <c r="AW252" s="1823"/>
      <c r="AX252" s="87"/>
      <c r="AY252" s="1754" t="str">
        <f t="shared" si="1195"/>
        <v/>
      </c>
      <c r="CA252" s="2663" t="str">
        <f t="shared" si="1163"/>
        <v/>
      </c>
      <c r="CB252" s="1755" t="str">
        <f t="shared" si="1196"/>
        <v/>
      </c>
      <c r="CC252" s="1755" t="str">
        <f t="shared" si="1164"/>
        <v/>
      </c>
      <c r="CD252" s="63"/>
      <c r="CE252" s="63"/>
      <c r="CF252" s="63"/>
      <c r="CG252" s="63"/>
      <c r="CH252" s="63"/>
      <c r="CI252" s="1755" t="str">
        <f t="shared" si="1165"/>
        <v/>
      </c>
      <c r="CJ252" s="64"/>
      <c r="CK252" s="1755" t="str">
        <f t="shared" si="1166"/>
        <v/>
      </c>
      <c r="CL252" s="1755" t="str">
        <f t="shared" si="1167"/>
        <v/>
      </c>
      <c r="CM252" s="1755" t="str">
        <f t="shared" si="1168"/>
        <v/>
      </c>
      <c r="CN252" s="1755" t="str">
        <f t="shared" si="1169"/>
        <v/>
      </c>
      <c r="CO252" s="1755" t="str">
        <f t="shared" si="1170"/>
        <v/>
      </c>
      <c r="CP252" s="1755" t="str">
        <f t="shared" si="1171"/>
        <v/>
      </c>
      <c r="CQ252" s="1755" t="str">
        <f t="shared" si="1172"/>
        <v/>
      </c>
      <c r="CR252" s="63"/>
      <c r="CS252" s="63"/>
      <c r="CT252" s="2228" t="str">
        <f t="shared" si="1173"/>
        <v/>
      </c>
      <c r="CU252" s="2228" t="str">
        <f t="shared" si="1174"/>
        <v/>
      </c>
      <c r="DF252" s="2665">
        <f t="shared" si="1175"/>
        <v>0</v>
      </c>
      <c r="DG252" s="2658">
        <f t="shared" si="1197"/>
        <v>0</v>
      </c>
      <c r="DH252" s="2658">
        <f t="shared" si="1176"/>
        <v>0</v>
      </c>
      <c r="DI252" s="63"/>
      <c r="DJ252" s="63"/>
      <c r="DK252" s="63"/>
      <c r="DL252" s="63"/>
      <c r="DM252" s="63"/>
      <c r="DN252" s="2658">
        <f t="shared" si="1177"/>
        <v>0</v>
      </c>
      <c r="DO252" s="64"/>
      <c r="DP252" s="2658">
        <f t="shared" ref="DP252:DQ252" si="1246">IF((AM252+AK252)&lt;&gt;C252,1,0)</f>
        <v>0</v>
      </c>
      <c r="DQ252" s="2658">
        <f t="shared" si="1246"/>
        <v>0</v>
      </c>
      <c r="DR252" s="2658">
        <f t="shared" si="1179"/>
        <v>0</v>
      </c>
      <c r="DS252" s="2658">
        <f t="shared" si="1180"/>
        <v>0</v>
      </c>
      <c r="DT252" s="2658">
        <f t="shared" si="1181"/>
        <v>0</v>
      </c>
      <c r="DU252" s="2658">
        <f t="shared" si="1182"/>
        <v>0</v>
      </c>
      <c r="DV252" s="2658">
        <f t="shared" si="1183"/>
        <v>0</v>
      </c>
      <c r="DW252" s="63"/>
      <c r="DX252" s="63"/>
      <c r="DY252" s="2658">
        <f t="shared" ref="DY252:DZ252" si="1247">IF(AND((M252+O252)&gt;0,AW252=""),1,IF(AW252&gt;(M252+O252),1,0))</f>
        <v>0</v>
      </c>
      <c r="DZ252" s="2658">
        <f t="shared" si="1247"/>
        <v>0</v>
      </c>
      <c r="EA252" s="2420">
        <f t="shared" ref="EA252:EB252" si="1248">IF(AND((M252+O252)&gt;0,AW252=""),1,0)</f>
        <v>0</v>
      </c>
      <c r="EB252" s="2420">
        <f t="shared" si="1248"/>
        <v>0</v>
      </c>
    </row>
    <row r="253" spans="1:132" ht="15" customHeight="1" x14ac:dyDescent="0.25">
      <c r="A253" s="3128"/>
      <c r="B253" s="280" t="s">
        <v>1994</v>
      </c>
      <c r="C253" s="236">
        <f t="shared" ref="C253:D253" si="1249">+M253+O253+Q253+S253+U253+W253+Y253+AA253+AC253+AE253+AG253+AI253</f>
        <v>0</v>
      </c>
      <c r="D253" s="186">
        <f t="shared" si="1249"/>
        <v>0</v>
      </c>
      <c r="E253" s="1089"/>
      <c r="F253" s="1090"/>
      <c r="G253" s="1091"/>
      <c r="H253" s="1090"/>
      <c r="I253" s="1091"/>
      <c r="J253" s="1090"/>
      <c r="K253" s="1091"/>
      <c r="L253" s="1090"/>
      <c r="M253" s="1823"/>
      <c r="N253" s="87"/>
      <c r="O253" s="1823"/>
      <c r="P253" s="87"/>
      <c r="Q253" s="66"/>
      <c r="R253" s="87"/>
      <c r="S253" s="66"/>
      <c r="T253" s="87"/>
      <c r="U253" s="66"/>
      <c r="V253" s="87"/>
      <c r="W253" s="1823"/>
      <c r="X253" s="87"/>
      <c r="Y253" s="1823"/>
      <c r="Z253" s="87"/>
      <c r="AA253" s="1823"/>
      <c r="AB253" s="87"/>
      <c r="AC253" s="66"/>
      <c r="AD253" s="87"/>
      <c r="AE253" s="1823"/>
      <c r="AF253" s="87"/>
      <c r="AG253" s="1823"/>
      <c r="AH253" s="87"/>
      <c r="AI253" s="1823"/>
      <c r="AJ253" s="68"/>
      <c r="AK253" s="88"/>
      <c r="AL253" s="87"/>
      <c r="AM253" s="1823"/>
      <c r="AN253" s="68"/>
      <c r="AO253" s="88"/>
      <c r="AP253" s="87"/>
      <c r="AQ253" s="1823"/>
      <c r="AR253" s="68"/>
      <c r="AS253" s="88"/>
      <c r="AT253" s="218"/>
      <c r="AU253" s="88"/>
      <c r="AV253" s="218"/>
      <c r="AW253" s="1823"/>
      <c r="AX253" s="87"/>
      <c r="AY253" s="1754" t="str">
        <f t="shared" si="1195"/>
        <v/>
      </c>
      <c r="CA253" s="2663" t="str">
        <f t="shared" si="1163"/>
        <v/>
      </c>
      <c r="CB253" s="1755" t="str">
        <f t="shared" si="1196"/>
        <v/>
      </c>
      <c r="CC253" s="1755" t="str">
        <f t="shared" si="1164"/>
        <v/>
      </c>
      <c r="CD253" s="63"/>
      <c r="CE253" s="63"/>
      <c r="CF253" s="63"/>
      <c r="CG253" s="63"/>
      <c r="CH253" s="63"/>
      <c r="CI253" s="1755" t="str">
        <f t="shared" si="1165"/>
        <v/>
      </c>
      <c r="CJ253" s="64"/>
      <c r="CK253" s="1755" t="str">
        <f t="shared" si="1166"/>
        <v/>
      </c>
      <c r="CL253" s="1755" t="str">
        <f t="shared" si="1167"/>
        <v/>
      </c>
      <c r="CM253" s="1755" t="str">
        <f t="shared" si="1168"/>
        <v/>
      </c>
      <c r="CN253" s="1755" t="str">
        <f t="shared" si="1169"/>
        <v/>
      </c>
      <c r="CO253" s="1755" t="str">
        <f t="shared" si="1170"/>
        <v/>
      </c>
      <c r="CP253" s="1755" t="str">
        <f t="shared" si="1171"/>
        <v/>
      </c>
      <c r="CQ253" s="1755" t="str">
        <f t="shared" si="1172"/>
        <v/>
      </c>
      <c r="CR253" s="63"/>
      <c r="CS253" s="63"/>
      <c r="CT253" s="2228" t="str">
        <f t="shared" si="1173"/>
        <v/>
      </c>
      <c r="CU253" s="2228" t="str">
        <f t="shared" si="1174"/>
        <v/>
      </c>
      <c r="DF253" s="2665">
        <f t="shared" si="1175"/>
        <v>0</v>
      </c>
      <c r="DG253" s="2658">
        <f t="shared" si="1197"/>
        <v>0</v>
      </c>
      <c r="DH253" s="2658">
        <f t="shared" si="1176"/>
        <v>0</v>
      </c>
      <c r="DI253" s="63"/>
      <c r="DJ253" s="63"/>
      <c r="DK253" s="63"/>
      <c r="DL253" s="63"/>
      <c r="DM253" s="63"/>
      <c r="DN253" s="2658">
        <f t="shared" si="1177"/>
        <v>0</v>
      </c>
      <c r="DO253" s="64"/>
      <c r="DP253" s="2658">
        <f t="shared" ref="DP253:DQ253" si="1250">IF((AM253+AK253)&lt;&gt;C253,1,0)</f>
        <v>0</v>
      </c>
      <c r="DQ253" s="2658">
        <f t="shared" si="1250"/>
        <v>0</v>
      </c>
      <c r="DR253" s="2658">
        <f t="shared" si="1179"/>
        <v>0</v>
      </c>
      <c r="DS253" s="2658">
        <f t="shared" si="1180"/>
        <v>0</v>
      </c>
      <c r="DT253" s="2658">
        <f t="shared" si="1181"/>
        <v>0</v>
      </c>
      <c r="DU253" s="2658">
        <f t="shared" si="1182"/>
        <v>0</v>
      </c>
      <c r="DV253" s="2658">
        <f t="shared" si="1183"/>
        <v>0</v>
      </c>
      <c r="DW253" s="63"/>
      <c r="DX253" s="63"/>
      <c r="DY253" s="2658">
        <f t="shared" ref="DY253:DZ253" si="1251">IF(AND((M253+O253)&gt;0,AW253=""),1,IF(AW253&gt;(M253+O253),1,0))</f>
        <v>0</v>
      </c>
      <c r="DZ253" s="2658">
        <f t="shared" si="1251"/>
        <v>0</v>
      </c>
      <c r="EA253" s="2420">
        <f t="shared" ref="EA253:EB253" si="1252">IF(AND((M253+O253)&gt;0,AW253=""),1,0)</f>
        <v>0</v>
      </c>
      <c r="EB253" s="2420">
        <f t="shared" si="1252"/>
        <v>0</v>
      </c>
    </row>
    <row r="254" spans="1:132" ht="15" customHeight="1" x14ac:dyDescent="0.25">
      <c r="A254" s="3128"/>
      <c r="B254" s="65" t="s">
        <v>1976</v>
      </c>
      <c r="C254" s="236">
        <f t="shared" ref="C254:D254" si="1253">+M254+O254+Q254+S254+U254+W254+Y254+AA254+AC254+AE254+AG254+AI254</f>
        <v>0</v>
      </c>
      <c r="D254" s="186">
        <f t="shared" si="1253"/>
        <v>0</v>
      </c>
      <c r="E254" s="1089"/>
      <c r="F254" s="1090"/>
      <c r="G254" s="1091"/>
      <c r="H254" s="1090"/>
      <c r="I254" s="1091"/>
      <c r="J254" s="1090"/>
      <c r="K254" s="1091"/>
      <c r="L254" s="1099"/>
      <c r="M254" s="1823"/>
      <c r="N254" s="87"/>
      <c r="O254" s="1823"/>
      <c r="P254" s="87"/>
      <c r="Q254" s="66"/>
      <c r="R254" s="87"/>
      <c r="S254" s="66"/>
      <c r="T254" s="87"/>
      <c r="U254" s="66"/>
      <c r="V254" s="87"/>
      <c r="W254" s="1823"/>
      <c r="X254" s="87"/>
      <c r="Y254" s="1823"/>
      <c r="Z254" s="87"/>
      <c r="AA254" s="1823"/>
      <c r="AB254" s="87"/>
      <c r="AC254" s="66"/>
      <c r="AD254" s="87"/>
      <c r="AE254" s="1823"/>
      <c r="AF254" s="87"/>
      <c r="AG254" s="1823"/>
      <c r="AH254" s="87"/>
      <c r="AI254" s="1823"/>
      <c r="AJ254" s="68"/>
      <c r="AK254" s="88"/>
      <c r="AL254" s="87"/>
      <c r="AM254" s="1823"/>
      <c r="AN254" s="68"/>
      <c r="AO254" s="88"/>
      <c r="AP254" s="87"/>
      <c r="AQ254" s="1823"/>
      <c r="AR254" s="68"/>
      <c r="AS254" s="88"/>
      <c r="AT254" s="218"/>
      <c r="AU254" s="88"/>
      <c r="AV254" s="218"/>
      <c r="AW254" s="1823"/>
      <c r="AX254" s="87"/>
      <c r="AY254" s="1754" t="str">
        <f t="shared" si="1195"/>
        <v/>
      </c>
      <c r="CA254" s="2663" t="str">
        <f t="shared" si="1163"/>
        <v/>
      </c>
      <c r="CB254" s="1755" t="str">
        <f t="shared" si="1196"/>
        <v/>
      </c>
      <c r="CC254" s="1755" t="str">
        <f t="shared" si="1164"/>
        <v/>
      </c>
      <c r="CD254" s="63"/>
      <c r="CE254" s="63"/>
      <c r="CF254" s="63"/>
      <c r="CG254" s="63"/>
      <c r="CH254" s="63"/>
      <c r="CI254" s="1755" t="str">
        <f t="shared" si="1165"/>
        <v/>
      </c>
      <c r="CJ254" s="64"/>
      <c r="CK254" s="1755" t="str">
        <f t="shared" si="1166"/>
        <v/>
      </c>
      <c r="CL254" s="1755" t="str">
        <f t="shared" si="1167"/>
        <v/>
      </c>
      <c r="CM254" s="1755" t="str">
        <f t="shared" si="1168"/>
        <v/>
      </c>
      <c r="CN254" s="1755" t="str">
        <f t="shared" si="1169"/>
        <v/>
      </c>
      <c r="CO254" s="1755" t="str">
        <f t="shared" si="1170"/>
        <v/>
      </c>
      <c r="CP254" s="1755" t="str">
        <f t="shared" si="1171"/>
        <v/>
      </c>
      <c r="CQ254" s="1755" t="str">
        <f t="shared" si="1172"/>
        <v/>
      </c>
      <c r="CR254" s="63"/>
      <c r="CS254" s="63"/>
      <c r="CT254" s="2228" t="str">
        <f t="shared" si="1173"/>
        <v/>
      </c>
      <c r="CU254" s="2228" t="str">
        <f t="shared" si="1174"/>
        <v/>
      </c>
      <c r="DF254" s="2665">
        <f t="shared" si="1175"/>
        <v>0</v>
      </c>
      <c r="DG254" s="2658">
        <f t="shared" si="1197"/>
        <v>0</v>
      </c>
      <c r="DH254" s="2658">
        <f t="shared" si="1176"/>
        <v>0</v>
      </c>
      <c r="DI254" s="63"/>
      <c r="DJ254" s="63"/>
      <c r="DK254" s="63"/>
      <c r="DL254" s="63"/>
      <c r="DM254" s="63"/>
      <c r="DN254" s="2658">
        <f t="shared" si="1177"/>
        <v>0</v>
      </c>
      <c r="DO254" s="64"/>
      <c r="DP254" s="2658">
        <f t="shared" ref="DP254:DQ254" si="1254">IF((AM254+AK254)&lt;&gt;C254,1,0)</f>
        <v>0</v>
      </c>
      <c r="DQ254" s="2658">
        <f t="shared" si="1254"/>
        <v>0</v>
      </c>
      <c r="DR254" s="2658">
        <f t="shared" si="1179"/>
        <v>0</v>
      </c>
      <c r="DS254" s="2658">
        <f t="shared" si="1180"/>
        <v>0</v>
      </c>
      <c r="DT254" s="2658">
        <f t="shared" si="1181"/>
        <v>0</v>
      </c>
      <c r="DU254" s="2658">
        <f t="shared" si="1182"/>
        <v>0</v>
      </c>
      <c r="DV254" s="2658">
        <f t="shared" si="1183"/>
        <v>0</v>
      </c>
      <c r="DW254" s="63"/>
      <c r="DX254" s="63"/>
      <c r="DY254" s="2658">
        <f t="shared" ref="DY254:DZ254" si="1255">IF(AND((M254+O254)&gt;0,AW254=""),1,IF(AW254&gt;(M254+O254),1,0))</f>
        <v>0</v>
      </c>
      <c r="DZ254" s="2658">
        <f t="shared" si="1255"/>
        <v>0</v>
      </c>
      <c r="EA254" s="2420">
        <f t="shared" ref="EA254:EB254" si="1256">IF(AND((M254+O254)&gt;0,AW254=""),1,0)</f>
        <v>0</v>
      </c>
      <c r="EB254" s="2420">
        <f t="shared" si="1256"/>
        <v>0</v>
      </c>
    </row>
    <row r="255" spans="1:132" ht="15" customHeight="1" x14ac:dyDescent="0.25">
      <c r="A255" s="3129"/>
      <c r="B255" s="35" t="s">
        <v>1977</v>
      </c>
      <c r="C255" s="1100">
        <f t="shared" ref="C255:D255" si="1257">+M255+O255+Q255+S255+U255+W255+Y255+AA255+AC255+AE255+AG255+AI255</f>
        <v>0</v>
      </c>
      <c r="D255" s="173">
        <f t="shared" si="1257"/>
        <v>0</v>
      </c>
      <c r="E255" s="2667"/>
      <c r="F255" s="2668"/>
      <c r="G255" s="2669"/>
      <c r="H255" s="2668"/>
      <c r="I255" s="2669"/>
      <c r="J255" s="2668"/>
      <c r="K255" s="2669"/>
      <c r="L255" s="2668"/>
      <c r="M255" s="1762"/>
      <c r="N255" s="92"/>
      <c r="O255" s="1762"/>
      <c r="P255" s="92"/>
      <c r="Q255" s="41"/>
      <c r="R255" s="92"/>
      <c r="S255" s="41"/>
      <c r="T255" s="92"/>
      <c r="U255" s="41"/>
      <c r="V255" s="92"/>
      <c r="W255" s="1762"/>
      <c r="X255" s="92"/>
      <c r="Y255" s="1762"/>
      <c r="Z255" s="92"/>
      <c r="AA255" s="1762"/>
      <c r="AB255" s="92"/>
      <c r="AC255" s="41"/>
      <c r="AD255" s="92"/>
      <c r="AE255" s="1762"/>
      <c r="AF255" s="92"/>
      <c r="AG255" s="1762"/>
      <c r="AH255" s="92"/>
      <c r="AI255" s="1762"/>
      <c r="AJ255" s="55"/>
      <c r="AK255" s="40"/>
      <c r="AL255" s="92"/>
      <c r="AM255" s="1762"/>
      <c r="AN255" s="55"/>
      <c r="AO255" s="40"/>
      <c r="AP255" s="92"/>
      <c r="AQ255" s="1762"/>
      <c r="AR255" s="55"/>
      <c r="AS255" s="40"/>
      <c r="AT255" s="1763"/>
      <c r="AU255" s="40"/>
      <c r="AV255" s="1763"/>
      <c r="AW255" s="1762"/>
      <c r="AX255" s="92"/>
      <c r="AY255" s="1754" t="str">
        <f t="shared" si="1195"/>
        <v/>
      </c>
      <c r="CA255" s="2663" t="str">
        <f t="shared" si="1163"/>
        <v/>
      </c>
      <c r="CB255" s="1755" t="str">
        <f t="shared" si="1196"/>
        <v/>
      </c>
      <c r="CC255" s="1755" t="str">
        <f t="shared" si="1164"/>
        <v/>
      </c>
      <c r="CD255" s="63"/>
      <c r="CE255" s="63"/>
      <c r="CF255" s="63"/>
      <c r="CG255" s="63"/>
      <c r="CH255" s="63"/>
      <c r="CI255" s="1755" t="str">
        <f t="shared" si="1165"/>
        <v/>
      </c>
      <c r="CJ255" s="64"/>
      <c r="CK255" s="1755" t="str">
        <f t="shared" si="1166"/>
        <v/>
      </c>
      <c r="CL255" s="1755" t="str">
        <f t="shared" si="1167"/>
        <v/>
      </c>
      <c r="CM255" s="1755" t="str">
        <f t="shared" si="1168"/>
        <v/>
      </c>
      <c r="CN255" s="1755" t="str">
        <f t="shared" si="1169"/>
        <v/>
      </c>
      <c r="CO255" s="1755" t="str">
        <f t="shared" si="1170"/>
        <v/>
      </c>
      <c r="CP255" s="1755" t="str">
        <f t="shared" si="1171"/>
        <v/>
      </c>
      <c r="CQ255" s="1755" t="str">
        <f t="shared" si="1172"/>
        <v/>
      </c>
      <c r="CR255" s="63"/>
      <c r="CS255" s="63"/>
      <c r="CT255" s="2228" t="str">
        <f t="shared" si="1173"/>
        <v/>
      </c>
      <c r="CU255" s="2228" t="str">
        <f t="shared" si="1174"/>
        <v/>
      </c>
      <c r="DF255" s="2665">
        <f t="shared" si="1175"/>
        <v>0</v>
      </c>
      <c r="DG255" s="2658">
        <f t="shared" si="1197"/>
        <v>0</v>
      </c>
      <c r="DH255" s="2658">
        <f t="shared" si="1176"/>
        <v>0</v>
      </c>
      <c r="DI255" s="63"/>
      <c r="DJ255" s="63"/>
      <c r="DK255" s="63"/>
      <c r="DL255" s="63"/>
      <c r="DM255" s="63"/>
      <c r="DN255" s="2658">
        <f t="shared" si="1177"/>
        <v>0</v>
      </c>
      <c r="DO255" s="64"/>
      <c r="DP255" s="2658">
        <f t="shared" ref="DP255:DQ255" si="1258">IF((AM255+AK255)&lt;&gt;C255,1,0)</f>
        <v>0</v>
      </c>
      <c r="DQ255" s="2658">
        <f t="shared" si="1258"/>
        <v>0</v>
      </c>
      <c r="DR255" s="2658">
        <f t="shared" si="1179"/>
        <v>0</v>
      </c>
      <c r="DS255" s="2658">
        <f t="shared" si="1180"/>
        <v>0</v>
      </c>
      <c r="DT255" s="2658">
        <f t="shared" si="1181"/>
        <v>0</v>
      </c>
      <c r="DU255" s="2658">
        <f t="shared" si="1182"/>
        <v>0</v>
      </c>
      <c r="DV255" s="2658">
        <f t="shared" si="1183"/>
        <v>0</v>
      </c>
      <c r="DW255" s="63"/>
      <c r="DX255" s="63"/>
      <c r="DY255" s="2658">
        <f t="shared" ref="DY255:DZ255" si="1259">IF(AND((M255+O255)&gt;0,AW255=""),1,IF(AW255&gt;(M255+O255),1,0))</f>
        <v>0</v>
      </c>
      <c r="DZ255" s="2658">
        <f t="shared" si="1259"/>
        <v>0</v>
      </c>
      <c r="EA255" s="2420">
        <f t="shared" ref="EA255:EB255" si="1260">IF(AND((M255+O255)&gt;0,AW255=""),1,0)</f>
        <v>0</v>
      </c>
      <c r="EB255" s="2420">
        <f t="shared" si="1260"/>
        <v>0</v>
      </c>
    </row>
    <row r="256" spans="1:132" ht="15" customHeight="1" x14ac:dyDescent="0.25">
      <c r="A256" s="3132" t="s">
        <v>1995</v>
      </c>
      <c r="B256" s="219" t="s">
        <v>1996</v>
      </c>
      <c r="C256" s="206">
        <f t="shared" ref="C256:D256" si="1261">+E256+G256+I256+K256+M256+O256+Q256+S256+U256+W256+Y256+AA256+AC256+AE256+AG256+AI256</f>
        <v>0</v>
      </c>
      <c r="D256" s="1897">
        <f t="shared" si="1261"/>
        <v>0</v>
      </c>
      <c r="E256" s="1794"/>
      <c r="F256" s="1865"/>
      <c r="G256" s="1794"/>
      <c r="H256" s="1865"/>
      <c r="I256" s="1794"/>
      <c r="J256" s="1865"/>
      <c r="K256" s="1794"/>
      <c r="L256" s="1865"/>
      <c r="M256" s="1794"/>
      <c r="N256" s="1865"/>
      <c r="O256" s="1794"/>
      <c r="P256" s="1865"/>
      <c r="Q256" s="1786"/>
      <c r="R256" s="1865"/>
      <c r="S256" s="1786"/>
      <c r="T256" s="1865"/>
      <c r="U256" s="1786"/>
      <c r="V256" s="1865"/>
      <c r="W256" s="1794"/>
      <c r="X256" s="1865"/>
      <c r="Y256" s="1794"/>
      <c r="Z256" s="1865"/>
      <c r="AA256" s="1794"/>
      <c r="AB256" s="1865"/>
      <c r="AC256" s="1786"/>
      <c r="AD256" s="1865"/>
      <c r="AE256" s="1794"/>
      <c r="AF256" s="1865"/>
      <c r="AG256" s="1794"/>
      <c r="AH256" s="1865"/>
      <c r="AI256" s="1794"/>
      <c r="AJ256" s="153"/>
      <c r="AK256" s="1750"/>
      <c r="AL256" s="1865"/>
      <c r="AM256" s="1794"/>
      <c r="AN256" s="153"/>
      <c r="AO256" s="1750"/>
      <c r="AP256" s="1865"/>
      <c r="AQ256" s="1794"/>
      <c r="AR256" s="153"/>
      <c r="AS256" s="1750"/>
      <c r="AT256" s="1768"/>
      <c r="AU256" s="1750"/>
      <c r="AV256" s="1768"/>
      <c r="AW256" s="1794"/>
      <c r="AX256" s="1865"/>
      <c r="AY256" s="1754" t="str">
        <f t="shared" si="1195"/>
        <v/>
      </c>
      <c r="CA256" s="2663" t="str">
        <f t="shared" si="1163"/>
        <v/>
      </c>
      <c r="CB256" s="1755" t="str">
        <f t="shared" si="1196"/>
        <v/>
      </c>
      <c r="CC256" s="1755" t="str">
        <f t="shared" si="1164"/>
        <v/>
      </c>
      <c r="CD256" s="63"/>
      <c r="CE256" s="63"/>
      <c r="CF256" s="63"/>
      <c r="CG256" s="63"/>
      <c r="CH256" s="63"/>
      <c r="CI256" s="1755" t="str">
        <f t="shared" si="1165"/>
        <v/>
      </c>
      <c r="CJ256" s="64"/>
      <c r="CK256" s="1755" t="str">
        <f t="shared" si="1166"/>
        <v/>
      </c>
      <c r="CL256" s="1755" t="str">
        <f t="shared" si="1167"/>
        <v/>
      </c>
      <c r="CM256" s="1755" t="str">
        <f t="shared" si="1168"/>
        <v/>
      </c>
      <c r="CN256" s="1755" t="str">
        <f t="shared" si="1169"/>
        <v/>
      </c>
      <c r="CO256" s="1755" t="str">
        <f t="shared" si="1170"/>
        <v/>
      </c>
      <c r="CP256" s="1755" t="str">
        <f t="shared" si="1171"/>
        <v/>
      </c>
      <c r="CQ256" s="1755" t="str">
        <f t="shared" si="1172"/>
        <v/>
      </c>
      <c r="CR256" s="63"/>
      <c r="CS256" s="63"/>
      <c r="CT256" s="2228" t="str">
        <f t="shared" si="1173"/>
        <v/>
      </c>
      <c r="CU256" s="2228" t="str">
        <f t="shared" si="1174"/>
        <v/>
      </c>
      <c r="DF256" s="2665">
        <f t="shared" si="1175"/>
        <v>0</v>
      </c>
      <c r="DG256" s="2658">
        <f t="shared" si="1197"/>
        <v>0</v>
      </c>
      <c r="DH256" s="2658">
        <f t="shared" si="1176"/>
        <v>0</v>
      </c>
      <c r="DI256" s="63"/>
      <c r="DJ256" s="63"/>
      <c r="DK256" s="63"/>
      <c r="DL256" s="63"/>
      <c r="DM256" s="63"/>
      <c r="DN256" s="2658">
        <f t="shared" si="1177"/>
        <v>0</v>
      </c>
      <c r="DO256" s="64"/>
      <c r="DP256" s="2658">
        <f t="shared" ref="DP256:DQ256" si="1262">IF((AM256+AK256)&lt;&gt;C256,1,0)</f>
        <v>0</v>
      </c>
      <c r="DQ256" s="2658">
        <f t="shared" si="1262"/>
        <v>0</v>
      </c>
      <c r="DR256" s="2658">
        <f t="shared" si="1179"/>
        <v>0</v>
      </c>
      <c r="DS256" s="2658">
        <f t="shared" si="1180"/>
        <v>0</v>
      </c>
      <c r="DT256" s="2658">
        <f t="shared" si="1181"/>
        <v>0</v>
      </c>
      <c r="DU256" s="2658">
        <f t="shared" si="1182"/>
        <v>0</v>
      </c>
      <c r="DV256" s="2658">
        <f t="shared" si="1183"/>
        <v>0</v>
      </c>
      <c r="DW256" s="63"/>
      <c r="DX256" s="63"/>
      <c r="DY256" s="2658">
        <f t="shared" ref="DY256:DZ256" si="1263">IF(AND((M256+O256)&gt;0,AW256=""),1,IF(AW256&gt;(M256+O256),1,0))</f>
        <v>0</v>
      </c>
      <c r="DZ256" s="2658">
        <f t="shared" si="1263"/>
        <v>0</v>
      </c>
      <c r="EA256" s="2420">
        <f t="shared" ref="EA256:EB256" si="1264">IF(AND((M256+O256)&gt;0,AW256=""),1,0)</f>
        <v>0</v>
      </c>
      <c r="EB256" s="2420">
        <f t="shared" si="1264"/>
        <v>0</v>
      </c>
    </row>
    <row r="257" spans="1:132" ht="15" customHeight="1" x14ac:dyDescent="0.25">
      <c r="A257" s="3128"/>
      <c r="B257" s="65" t="s">
        <v>1997</v>
      </c>
      <c r="C257" s="236">
        <f t="shared" ref="C257:D257" si="1265">+E257+G257+I257+K257+M257+O257+Q257+S257+U257+W257+Y257+AA257+AC257+AE257+AG257+AI257</f>
        <v>0</v>
      </c>
      <c r="D257" s="186">
        <f t="shared" si="1265"/>
        <v>0</v>
      </c>
      <c r="E257" s="1823"/>
      <c r="F257" s="87"/>
      <c r="G257" s="1823"/>
      <c r="H257" s="87"/>
      <c r="I257" s="1823"/>
      <c r="J257" s="87"/>
      <c r="K257" s="1823"/>
      <c r="L257" s="87"/>
      <c r="M257" s="1823"/>
      <c r="N257" s="87"/>
      <c r="O257" s="1823"/>
      <c r="P257" s="87"/>
      <c r="Q257" s="66"/>
      <c r="R257" s="87"/>
      <c r="S257" s="66"/>
      <c r="T257" s="87"/>
      <c r="U257" s="66"/>
      <c r="V257" s="87"/>
      <c r="W257" s="1823"/>
      <c r="X257" s="87"/>
      <c r="Y257" s="1823"/>
      <c r="Z257" s="87"/>
      <c r="AA257" s="1823"/>
      <c r="AB257" s="87"/>
      <c r="AC257" s="66"/>
      <c r="AD257" s="87"/>
      <c r="AE257" s="1823"/>
      <c r="AF257" s="87"/>
      <c r="AG257" s="1823"/>
      <c r="AH257" s="87"/>
      <c r="AI257" s="1823"/>
      <c r="AJ257" s="68"/>
      <c r="AK257" s="88"/>
      <c r="AL257" s="87"/>
      <c r="AM257" s="1823"/>
      <c r="AN257" s="68"/>
      <c r="AO257" s="88"/>
      <c r="AP257" s="87"/>
      <c r="AQ257" s="1823"/>
      <c r="AR257" s="68"/>
      <c r="AS257" s="88"/>
      <c r="AT257" s="218"/>
      <c r="AU257" s="88"/>
      <c r="AV257" s="218"/>
      <c r="AW257" s="1823"/>
      <c r="AX257" s="87"/>
      <c r="AY257" s="1754" t="str">
        <f t="shared" si="1195"/>
        <v/>
      </c>
      <c r="CA257" s="2663" t="str">
        <f t="shared" si="1163"/>
        <v/>
      </c>
      <c r="CB257" s="1755" t="str">
        <f t="shared" si="1196"/>
        <v/>
      </c>
      <c r="CC257" s="1755" t="str">
        <f t="shared" si="1164"/>
        <v/>
      </c>
      <c r="CD257" s="63"/>
      <c r="CE257" s="63"/>
      <c r="CF257" s="63"/>
      <c r="CG257" s="63"/>
      <c r="CH257" s="63"/>
      <c r="CI257" s="1755" t="str">
        <f t="shared" si="1165"/>
        <v/>
      </c>
      <c r="CJ257" s="64"/>
      <c r="CK257" s="1755" t="str">
        <f t="shared" si="1166"/>
        <v/>
      </c>
      <c r="CL257" s="1755" t="str">
        <f t="shared" si="1167"/>
        <v/>
      </c>
      <c r="CM257" s="1755" t="str">
        <f t="shared" si="1168"/>
        <v/>
      </c>
      <c r="CN257" s="1755" t="str">
        <f t="shared" si="1169"/>
        <v/>
      </c>
      <c r="CO257" s="1755" t="str">
        <f t="shared" si="1170"/>
        <v/>
      </c>
      <c r="CP257" s="1755" t="str">
        <f t="shared" si="1171"/>
        <v/>
      </c>
      <c r="CQ257" s="1755" t="str">
        <f t="shared" si="1172"/>
        <v/>
      </c>
      <c r="CR257" s="63"/>
      <c r="CS257" s="63"/>
      <c r="CT257" s="2228" t="str">
        <f t="shared" si="1173"/>
        <v/>
      </c>
      <c r="CU257" s="2228" t="str">
        <f t="shared" si="1174"/>
        <v/>
      </c>
      <c r="DF257" s="2665">
        <f t="shared" si="1175"/>
        <v>0</v>
      </c>
      <c r="DG257" s="2658">
        <f t="shared" si="1197"/>
        <v>0</v>
      </c>
      <c r="DH257" s="2658">
        <f t="shared" si="1176"/>
        <v>0</v>
      </c>
      <c r="DI257" s="63"/>
      <c r="DJ257" s="63"/>
      <c r="DK257" s="63"/>
      <c r="DL257" s="63"/>
      <c r="DM257" s="63"/>
      <c r="DN257" s="2658">
        <f t="shared" si="1177"/>
        <v>0</v>
      </c>
      <c r="DO257" s="64"/>
      <c r="DP257" s="2658">
        <f t="shared" ref="DP257:DQ257" si="1266">IF((AM257+AK257)&lt;&gt;C257,1,0)</f>
        <v>0</v>
      </c>
      <c r="DQ257" s="2658">
        <f t="shared" si="1266"/>
        <v>0</v>
      </c>
      <c r="DR257" s="2658">
        <f t="shared" si="1179"/>
        <v>0</v>
      </c>
      <c r="DS257" s="2658">
        <f t="shared" si="1180"/>
        <v>0</v>
      </c>
      <c r="DT257" s="2658">
        <f t="shared" si="1181"/>
        <v>0</v>
      </c>
      <c r="DU257" s="2658">
        <f t="shared" si="1182"/>
        <v>0</v>
      </c>
      <c r="DV257" s="2658">
        <f t="shared" si="1183"/>
        <v>0</v>
      </c>
      <c r="DW257" s="63"/>
      <c r="DX257" s="63"/>
      <c r="DY257" s="2658">
        <f t="shared" ref="DY257:DZ257" si="1267">IF(AND((M257+O257)&gt;0,AW257=""),1,IF(AW257&gt;(M257+O257),1,0))</f>
        <v>0</v>
      </c>
      <c r="DZ257" s="2658">
        <f t="shared" si="1267"/>
        <v>0</v>
      </c>
      <c r="EA257" s="2420">
        <f t="shared" ref="EA257:EB257" si="1268">IF(AND((M257+O257)&gt;0,AW257=""),1,0)</f>
        <v>0</v>
      </c>
      <c r="EB257" s="2420">
        <f t="shared" si="1268"/>
        <v>0</v>
      </c>
    </row>
    <row r="258" spans="1:132" ht="15" customHeight="1" x14ac:dyDescent="0.25">
      <c r="A258" s="3128"/>
      <c r="B258" s="65" t="s">
        <v>1998</v>
      </c>
      <c r="C258" s="236">
        <f t="shared" ref="C258:D258" si="1269">+E258+G258+I258+K258+M258+O258+Q258+S258+U258+W258+Y258+AA258+AC258+AE258+AG258+AI258</f>
        <v>0</v>
      </c>
      <c r="D258" s="186">
        <f t="shared" si="1269"/>
        <v>0</v>
      </c>
      <c r="E258" s="1823"/>
      <c r="F258" s="87"/>
      <c r="G258" s="1823"/>
      <c r="H258" s="87"/>
      <c r="I258" s="1823"/>
      <c r="J258" s="87"/>
      <c r="K258" s="1823"/>
      <c r="L258" s="87"/>
      <c r="M258" s="1823"/>
      <c r="N258" s="87"/>
      <c r="O258" s="1823"/>
      <c r="P258" s="87"/>
      <c r="Q258" s="66"/>
      <c r="R258" s="87"/>
      <c r="S258" s="66"/>
      <c r="T258" s="87"/>
      <c r="U258" s="66"/>
      <c r="V258" s="87"/>
      <c r="W258" s="1823"/>
      <c r="X258" s="87"/>
      <c r="Y258" s="1823"/>
      <c r="Z258" s="87"/>
      <c r="AA258" s="1823"/>
      <c r="AB258" s="87"/>
      <c r="AC258" s="66"/>
      <c r="AD258" s="87"/>
      <c r="AE258" s="1823"/>
      <c r="AF258" s="87"/>
      <c r="AG258" s="1823"/>
      <c r="AH258" s="87"/>
      <c r="AI258" s="1823"/>
      <c r="AJ258" s="68"/>
      <c r="AK258" s="88"/>
      <c r="AL258" s="87"/>
      <c r="AM258" s="1823"/>
      <c r="AN258" s="68"/>
      <c r="AO258" s="88"/>
      <c r="AP258" s="87"/>
      <c r="AQ258" s="1823"/>
      <c r="AR258" s="68"/>
      <c r="AS258" s="88"/>
      <c r="AT258" s="218"/>
      <c r="AU258" s="88"/>
      <c r="AV258" s="218"/>
      <c r="AW258" s="1823"/>
      <c r="AX258" s="87"/>
      <c r="AY258" s="1754" t="str">
        <f t="shared" si="1195"/>
        <v/>
      </c>
      <c r="CA258" s="2663" t="str">
        <f t="shared" si="1163"/>
        <v/>
      </c>
      <c r="CB258" s="1755" t="str">
        <f t="shared" si="1196"/>
        <v/>
      </c>
      <c r="CC258" s="1755" t="str">
        <f t="shared" si="1164"/>
        <v/>
      </c>
      <c r="CD258" s="63"/>
      <c r="CE258" s="63"/>
      <c r="CF258" s="63"/>
      <c r="CG258" s="63"/>
      <c r="CH258" s="63"/>
      <c r="CI258" s="1755" t="str">
        <f t="shared" si="1165"/>
        <v/>
      </c>
      <c r="CJ258" s="64"/>
      <c r="CK258" s="1755" t="str">
        <f t="shared" si="1166"/>
        <v/>
      </c>
      <c r="CL258" s="1755" t="str">
        <f t="shared" si="1167"/>
        <v/>
      </c>
      <c r="CM258" s="1755" t="str">
        <f t="shared" si="1168"/>
        <v/>
      </c>
      <c r="CN258" s="1755" t="str">
        <f t="shared" si="1169"/>
        <v/>
      </c>
      <c r="CO258" s="1755" t="str">
        <f t="shared" si="1170"/>
        <v/>
      </c>
      <c r="CP258" s="1755" t="str">
        <f t="shared" si="1171"/>
        <v/>
      </c>
      <c r="CQ258" s="1755" t="str">
        <f t="shared" si="1172"/>
        <v/>
      </c>
      <c r="CR258" s="63"/>
      <c r="CS258" s="63"/>
      <c r="CT258" s="2228" t="str">
        <f t="shared" si="1173"/>
        <v/>
      </c>
      <c r="CU258" s="2228" t="str">
        <f t="shared" si="1174"/>
        <v/>
      </c>
      <c r="DF258" s="2665">
        <f t="shared" si="1175"/>
        <v>0</v>
      </c>
      <c r="DG258" s="2658">
        <f t="shared" si="1197"/>
        <v>0</v>
      </c>
      <c r="DH258" s="2658">
        <f t="shared" si="1176"/>
        <v>0</v>
      </c>
      <c r="DI258" s="63"/>
      <c r="DJ258" s="63"/>
      <c r="DK258" s="63"/>
      <c r="DL258" s="63"/>
      <c r="DM258" s="63"/>
      <c r="DN258" s="2658">
        <f t="shared" si="1177"/>
        <v>0</v>
      </c>
      <c r="DO258" s="64"/>
      <c r="DP258" s="2658">
        <f t="shared" ref="DP258:DQ258" si="1270">IF((AM258+AK258)&lt;&gt;C258,1,0)</f>
        <v>0</v>
      </c>
      <c r="DQ258" s="2658">
        <f t="shared" si="1270"/>
        <v>0</v>
      </c>
      <c r="DR258" s="2658">
        <f t="shared" si="1179"/>
        <v>0</v>
      </c>
      <c r="DS258" s="2658">
        <f t="shared" si="1180"/>
        <v>0</v>
      </c>
      <c r="DT258" s="2658">
        <f t="shared" si="1181"/>
        <v>0</v>
      </c>
      <c r="DU258" s="2658">
        <f t="shared" si="1182"/>
        <v>0</v>
      </c>
      <c r="DV258" s="2658">
        <f t="shared" si="1183"/>
        <v>0</v>
      </c>
      <c r="DW258" s="63"/>
      <c r="DX258" s="63"/>
      <c r="DY258" s="2658">
        <f t="shared" ref="DY258:DZ258" si="1271">IF(AND((M258+O258)&gt;0,AW258=""),1,IF(AW258&gt;(M258+O258),1,0))</f>
        <v>0</v>
      </c>
      <c r="DZ258" s="2658">
        <f t="shared" si="1271"/>
        <v>0</v>
      </c>
      <c r="EA258" s="2420">
        <f t="shared" ref="EA258:EB258" si="1272">IF(AND((M258+O258)&gt;0,AW258=""),1,0)</f>
        <v>0</v>
      </c>
      <c r="EB258" s="2420">
        <f t="shared" si="1272"/>
        <v>0</v>
      </c>
    </row>
    <row r="259" spans="1:132" ht="15" customHeight="1" x14ac:dyDescent="0.25">
      <c r="A259" s="3129"/>
      <c r="B259" s="193" t="s">
        <v>1999</v>
      </c>
      <c r="C259" s="1100">
        <f t="shared" ref="C259:D259" si="1273">+E259+G259+I259+K259+M259+O259+Q259+S259+U259+W259+Y259+AA259+AC259+AE259+AG259+AI259</f>
        <v>0</v>
      </c>
      <c r="D259" s="173">
        <f t="shared" si="1273"/>
        <v>0</v>
      </c>
      <c r="E259" s="1762"/>
      <c r="F259" s="92"/>
      <c r="G259" s="1762"/>
      <c r="H259" s="92"/>
      <c r="I259" s="1762"/>
      <c r="J259" s="92"/>
      <c r="K259" s="1762"/>
      <c r="L259" s="92"/>
      <c r="M259" s="1762"/>
      <c r="N259" s="92"/>
      <c r="O259" s="1762"/>
      <c r="P259" s="92"/>
      <c r="Q259" s="41"/>
      <c r="R259" s="92"/>
      <c r="S259" s="41"/>
      <c r="T259" s="92"/>
      <c r="U259" s="41"/>
      <c r="V259" s="92"/>
      <c r="W259" s="1762"/>
      <c r="X259" s="92"/>
      <c r="Y259" s="1762"/>
      <c r="Z259" s="92"/>
      <c r="AA259" s="1762"/>
      <c r="AB259" s="92"/>
      <c r="AC259" s="41"/>
      <c r="AD259" s="92"/>
      <c r="AE259" s="1762"/>
      <c r="AF259" s="92"/>
      <c r="AG259" s="1762"/>
      <c r="AH259" s="92"/>
      <c r="AI259" s="1762"/>
      <c r="AJ259" s="55"/>
      <c r="AK259" s="40"/>
      <c r="AL259" s="92"/>
      <c r="AM259" s="1762"/>
      <c r="AN259" s="55"/>
      <c r="AO259" s="40"/>
      <c r="AP259" s="92"/>
      <c r="AQ259" s="1762"/>
      <c r="AR259" s="55"/>
      <c r="AS259" s="40"/>
      <c r="AT259" s="1763"/>
      <c r="AU259" s="40"/>
      <c r="AV259" s="1763"/>
      <c r="AW259" s="1762"/>
      <c r="AX259" s="92"/>
      <c r="AY259" s="1754" t="str">
        <f t="shared" si="1195"/>
        <v/>
      </c>
      <c r="CA259" s="2663" t="str">
        <f t="shared" si="1163"/>
        <v/>
      </c>
      <c r="CB259" s="1755" t="str">
        <f t="shared" si="1196"/>
        <v/>
      </c>
      <c r="CC259" s="1755" t="str">
        <f t="shared" si="1164"/>
        <v/>
      </c>
      <c r="CD259" s="63"/>
      <c r="CE259" s="63"/>
      <c r="CF259" s="63"/>
      <c r="CG259" s="63"/>
      <c r="CH259" s="63"/>
      <c r="CI259" s="1755" t="str">
        <f t="shared" si="1165"/>
        <v/>
      </c>
      <c r="CJ259" s="64"/>
      <c r="CK259" s="1755" t="str">
        <f t="shared" si="1166"/>
        <v/>
      </c>
      <c r="CL259" s="1755" t="str">
        <f t="shared" si="1167"/>
        <v/>
      </c>
      <c r="CM259" s="1755" t="str">
        <f t="shared" si="1168"/>
        <v/>
      </c>
      <c r="CN259" s="1755" t="str">
        <f t="shared" si="1169"/>
        <v/>
      </c>
      <c r="CO259" s="1755" t="str">
        <f t="shared" si="1170"/>
        <v/>
      </c>
      <c r="CP259" s="1755" t="str">
        <f t="shared" si="1171"/>
        <v/>
      </c>
      <c r="CQ259" s="1755" t="str">
        <f t="shared" si="1172"/>
        <v/>
      </c>
      <c r="CR259" s="63"/>
      <c r="CS259" s="63"/>
      <c r="CT259" s="2228" t="str">
        <f t="shared" si="1173"/>
        <v/>
      </c>
      <c r="CU259" s="2228" t="str">
        <f t="shared" si="1174"/>
        <v/>
      </c>
      <c r="DF259" s="2665">
        <f t="shared" si="1175"/>
        <v>0</v>
      </c>
      <c r="DG259" s="2658">
        <f t="shared" si="1197"/>
        <v>0</v>
      </c>
      <c r="DH259" s="2658">
        <f t="shared" si="1176"/>
        <v>0</v>
      </c>
      <c r="DI259" s="63"/>
      <c r="DJ259" s="63"/>
      <c r="DK259" s="63"/>
      <c r="DL259" s="63"/>
      <c r="DM259" s="63"/>
      <c r="DN259" s="2658">
        <f t="shared" si="1177"/>
        <v>0</v>
      </c>
      <c r="DO259" s="64"/>
      <c r="DP259" s="2658">
        <f t="shared" ref="DP259:DQ259" si="1274">IF((AM259+AK259)&lt;&gt;C259,1,0)</f>
        <v>0</v>
      </c>
      <c r="DQ259" s="2658">
        <f t="shared" si="1274"/>
        <v>0</v>
      </c>
      <c r="DR259" s="2658">
        <f t="shared" si="1179"/>
        <v>0</v>
      </c>
      <c r="DS259" s="2658">
        <f t="shared" si="1180"/>
        <v>0</v>
      </c>
      <c r="DT259" s="2658">
        <f t="shared" si="1181"/>
        <v>0</v>
      </c>
      <c r="DU259" s="2658">
        <f t="shared" si="1182"/>
        <v>0</v>
      </c>
      <c r="DV259" s="2658">
        <f t="shared" si="1183"/>
        <v>0</v>
      </c>
      <c r="DW259" s="63"/>
      <c r="DX259" s="63"/>
      <c r="DY259" s="2658">
        <f t="shared" ref="DY259:DZ259" si="1275">IF(AND((M259+O259)&gt;0,AW259=""),1,IF(AW259&gt;(M259+O259),1,0))</f>
        <v>0</v>
      </c>
      <c r="DZ259" s="2658">
        <f t="shared" si="1275"/>
        <v>0</v>
      </c>
      <c r="EA259" s="2420">
        <f t="shared" ref="EA259:EB259" si="1276">IF(AND((M259+O259)&gt;0,AW259=""),1,0)</f>
        <v>0</v>
      </c>
      <c r="EB259" s="2420">
        <f t="shared" si="1276"/>
        <v>0</v>
      </c>
    </row>
    <row r="260" spans="1:132" ht="18" customHeight="1" x14ac:dyDescent="0.25">
      <c r="A260" s="3155" t="s">
        <v>2000</v>
      </c>
      <c r="B260" s="3124"/>
      <c r="C260" s="3124"/>
      <c r="D260" s="3124"/>
      <c r="E260" s="3124"/>
      <c r="F260" s="3124"/>
      <c r="G260" s="3124"/>
      <c r="H260" s="3124"/>
      <c r="I260" s="3124"/>
      <c r="J260" s="3124"/>
      <c r="K260" s="3124"/>
      <c r="L260" s="3124"/>
      <c r="M260" s="3124"/>
      <c r="N260" s="3124"/>
      <c r="O260" s="3124"/>
      <c r="P260" s="3124"/>
      <c r="Q260" s="3124"/>
      <c r="R260" s="3124"/>
      <c r="S260" s="3124"/>
      <c r="T260" s="3124"/>
      <c r="U260" s="3124"/>
      <c r="V260" s="3124"/>
      <c r="W260" s="3124"/>
      <c r="X260" s="3124"/>
      <c r="Y260" s="3124"/>
      <c r="Z260" s="3124"/>
      <c r="AA260" s="3124"/>
      <c r="AB260" s="3124"/>
      <c r="AC260" s="64"/>
      <c r="AD260" s="64"/>
    </row>
    <row r="261" spans="1:132" ht="14.25" customHeight="1" x14ac:dyDescent="0.25">
      <c r="A261" s="3268" t="s">
        <v>714</v>
      </c>
      <c r="B261" s="3242" t="s">
        <v>82</v>
      </c>
      <c r="C261" s="3161"/>
      <c r="D261" s="3149"/>
      <c r="E261" s="3263" t="s">
        <v>106</v>
      </c>
      <c r="F261" s="3124"/>
      <c r="G261" s="3124"/>
      <c r="H261" s="3124"/>
      <c r="I261" s="3124"/>
      <c r="J261" s="3124"/>
      <c r="K261" s="3124"/>
      <c r="L261" s="3124"/>
      <c r="M261" s="3124"/>
      <c r="N261" s="3124"/>
      <c r="O261" s="3124"/>
      <c r="P261" s="3124"/>
      <c r="Q261" s="3124"/>
      <c r="R261" s="3124"/>
      <c r="S261" s="3124"/>
      <c r="T261" s="3124"/>
      <c r="U261" s="3124"/>
      <c r="V261" s="3124"/>
      <c r="W261" s="3124"/>
      <c r="X261" s="3124"/>
      <c r="Y261" s="3124"/>
      <c r="Z261" s="3124"/>
      <c r="AA261" s="3124"/>
      <c r="AB261" s="3135"/>
      <c r="AC261" s="3274" t="s">
        <v>41</v>
      </c>
      <c r="AD261" s="3186" t="s">
        <v>42</v>
      </c>
    </row>
    <row r="262" spans="1:132" ht="15" customHeight="1" x14ac:dyDescent="0.25">
      <c r="A262" s="3128"/>
      <c r="B262" s="3179"/>
      <c r="C262" s="3131"/>
      <c r="D262" s="3180"/>
      <c r="E262" s="3211" t="s">
        <v>1226</v>
      </c>
      <c r="F262" s="3122"/>
      <c r="G262" s="3211" t="s">
        <v>50</v>
      </c>
      <c r="H262" s="3122"/>
      <c r="I262" s="3211" t="s">
        <v>51</v>
      </c>
      <c r="J262" s="3122"/>
      <c r="K262" s="3211" t="s">
        <v>52</v>
      </c>
      <c r="L262" s="3122"/>
      <c r="M262" s="3211" t="s">
        <v>53</v>
      </c>
      <c r="N262" s="3122"/>
      <c r="O262" s="3211" t="s">
        <v>54</v>
      </c>
      <c r="P262" s="3122"/>
      <c r="Q262" s="3211" t="s">
        <v>55</v>
      </c>
      <c r="R262" s="3122"/>
      <c r="S262" s="3211" t="s">
        <v>56</v>
      </c>
      <c r="T262" s="3122"/>
      <c r="U262" s="3211" t="s">
        <v>2001</v>
      </c>
      <c r="V262" s="3122"/>
      <c r="W262" s="3211" t="s">
        <v>1629</v>
      </c>
      <c r="X262" s="3122"/>
      <c r="Y262" s="3211" t="s">
        <v>317</v>
      </c>
      <c r="Z262" s="3122"/>
      <c r="AA262" s="3211" t="s">
        <v>754</v>
      </c>
      <c r="AB262" s="3135"/>
      <c r="AC262" s="3225"/>
      <c r="AD262" s="3180"/>
    </row>
    <row r="263" spans="1:132" ht="14.25" customHeight="1" x14ac:dyDescent="0.25">
      <c r="A263" s="3129"/>
      <c r="B263" s="1101" t="s">
        <v>398</v>
      </c>
      <c r="C263" s="1800" t="s">
        <v>63</v>
      </c>
      <c r="D263" s="1743" t="s">
        <v>64</v>
      </c>
      <c r="E263" s="27" t="s">
        <v>63</v>
      </c>
      <c r="F263" s="1743" t="s">
        <v>64</v>
      </c>
      <c r="G263" s="27" t="s">
        <v>63</v>
      </c>
      <c r="H263" s="1743" t="s">
        <v>64</v>
      </c>
      <c r="I263" s="27" t="s">
        <v>63</v>
      </c>
      <c r="J263" s="1743" t="s">
        <v>64</v>
      </c>
      <c r="K263" s="27" t="s">
        <v>63</v>
      </c>
      <c r="L263" s="1743" t="s">
        <v>64</v>
      </c>
      <c r="M263" s="27" t="s">
        <v>63</v>
      </c>
      <c r="N263" s="1743" t="s">
        <v>64</v>
      </c>
      <c r="O263" s="27" t="s">
        <v>63</v>
      </c>
      <c r="P263" s="1743" t="s">
        <v>64</v>
      </c>
      <c r="Q263" s="27" t="s">
        <v>63</v>
      </c>
      <c r="R263" s="1743" t="s">
        <v>64</v>
      </c>
      <c r="S263" s="27" t="s">
        <v>63</v>
      </c>
      <c r="T263" s="1743" t="s">
        <v>64</v>
      </c>
      <c r="U263" s="27" t="s">
        <v>63</v>
      </c>
      <c r="V263" s="1743" t="s">
        <v>64</v>
      </c>
      <c r="W263" s="27" t="s">
        <v>63</v>
      </c>
      <c r="X263" s="1743" t="s">
        <v>64</v>
      </c>
      <c r="Y263" s="27" t="s">
        <v>63</v>
      </c>
      <c r="Z263" s="1743" t="s">
        <v>64</v>
      </c>
      <c r="AA263" s="27" t="s">
        <v>63</v>
      </c>
      <c r="AB263" s="25" t="s">
        <v>64</v>
      </c>
      <c r="AC263" s="3253"/>
      <c r="AD263" s="3140"/>
    </row>
    <row r="264" spans="1:132" ht="14.25" customHeight="1" x14ac:dyDescent="0.25">
      <c r="A264" s="1102" t="s">
        <v>2002</v>
      </c>
      <c r="B264" s="169">
        <f t="shared" ref="B264:B265" si="1277">SUM(C264:D264)</f>
        <v>0</v>
      </c>
      <c r="C264" s="340">
        <f t="shared" ref="C264:D264" si="1278">+E264+G264+I264+K264+M264+O264+Q264+S264+U264+W264+Y264+AA264</f>
        <v>0</v>
      </c>
      <c r="D264" s="171">
        <f t="shared" si="1278"/>
        <v>0</v>
      </c>
      <c r="E264" s="355"/>
      <c r="F264" s="2084"/>
      <c r="G264" s="355"/>
      <c r="H264" s="2084"/>
      <c r="I264" s="355"/>
      <c r="J264" s="2084"/>
      <c r="K264" s="355"/>
      <c r="L264" s="2084"/>
      <c r="M264" s="355"/>
      <c r="N264" s="2084"/>
      <c r="O264" s="355"/>
      <c r="P264" s="2084"/>
      <c r="Q264" s="355"/>
      <c r="R264" s="2084"/>
      <c r="S264" s="355"/>
      <c r="T264" s="2084"/>
      <c r="U264" s="355"/>
      <c r="V264" s="2084"/>
      <c r="W264" s="355"/>
      <c r="X264" s="2084"/>
      <c r="Y264" s="355"/>
      <c r="Z264" s="2084"/>
      <c r="AA264" s="355"/>
      <c r="AB264" s="362"/>
      <c r="AC264" s="2135"/>
      <c r="AD264" s="2128"/>
      <c r="AE264" s="63" t="str">
        <f t="shared" ref="AE264:AE265" si="1279">$CA264&amp;CB264</f>
        <v/>
      </c>
      <c r="CA264" s="2663" t="str">
        <f t="shared" ref="CA264:CA265" si="1280">IF(AND(B264&gt;0,AC264="")," * No olvide digitar la variable Pueblos originarios. Digite Cero si no tiene.",IF(AC264&gt;B264," * La variable Pueblos originarios No puede ser mayor al Total Ambos Sexos.",""))</f>
        <v/>
      </c>
      <c r="CB264" s="2663" t="str">
        <f t="shared" ref="CB264:CB265" si="1281">IF(AND(B264&gt;0,AD264="")," * No olvide digitar la variable Migrantes. Digite Cero si no tiene.",IF(AD264&gt;B264," * La variable Migrantes No puede ser mayor al Total Ambos Sexos.",""))</f>
        <v/>
      </c>
      <c r="CC264" s="63"/>
      <c r="CD264" s="63"/>
      <c r="DF264" s="1757">
        <f t="shared" ref="DF264:DF265" si="1282">IF(AND(B264&gt;0,AC264=""),1,IF(AC264&gt;B264,1,0))</f>
        <v>0</v>
      </c>
      <c r="DG264" s="1757">
        <f t="shared" ref="DG264:DG265" si="1283">IF(AND(B264&gt;0,AD264=""),1,IF(AD264&gt;B264,1,0))</f>
        <v>0</v>
      </c>
    </row>
    <row r="265" spans="1:132" ht="14.25" customHeight="1" x14ac:dyDescent="0.25">
      <c r="A265" s="1103" t="s">
        <v>2003</v>
      </c>
      <c r="B265" s="215">
        <f t="shared" si="1277"/>
        <v>0</v>
      </c>
      <c r="C265" s="2045">
        <f t="shared" ref="C265:D265" si="1284">+E265+G265+I265+K265+M265+O265+Q265+S265+U265+W265+Y265+AA265</f>
        <v>0</v>
      </c>
      <c r="D265" s="2670">
        <f t="shared" si="1284"/>
        <v>0</v>
      </c>
      <c r="E265" s="131"/>
      <c r="F265" s="1847"/>
      <c r="G265" s="131"/>
      <c r="H265" s="1847"/>
      <c r="I265" s="131"/>
      <c r="J265" s="1847"/>
      <c r="K265" s="131"/>
      <c r="L265" s="1847"/>
      <c r="M265" s="131"/>
      <c r="N265" s="1847"/>
      <c r="O265" s="131"/>
      <c r="P265" s="1847"/>
      <c r="Q265" s="131"/>
      <c r="R265" s="1847"/>
      <c r="S265" s="131"/>
      <c r="T265" s="1847"/>
      <c r="U265" s="131"/>
      <c r="V265" s="1847"/>
      <c r="W265" s="131"/>
      <c r="X265" s="1847"/>
      <c r="Y265" s="131"/>
      <c r="Z265" s="1847"/>
      <c r="AA265" s="131"/>
      <c r="AB265" s="373"/>
      <c r="AC265" s="2137"/>
      <c r="AD265" s="372"/>
      <c r="AE265" s="63" t="str">
        <f t="shared" si="1279"/>
        <v/>
      </c>
      <c r="CA265" s="2663" t="str">
        <f t="shared" si="1280"/>
        <v/>
      </c>
      <c r="CB265" s="2663" t="str">
        <f t="shared" si="1281"/>
        <v/>
      </c>
      <c r="CC265" s="63"/>
      <c r="CD265" s="63"/>
      <c r="DF265" s="1757">
        <f t="shared" si="1282"/>
        <v>0</v>
      </c>
      <c r="DG265" s="1757">
        <f t="shared" si="1283"/>
        <v>0</v>
      </c>
    </row>
    <row r="266" spans="1:132" ht="18" customHeight="1" x14ac:dyDescent="0.25">
      <c r="A266" s="3166" t="s">
        <v>2004</v>
      </c>
      <c r="B266" s="3142"/>
      <c r="C266" s="3142"/>
      <c r="D266" s="3142"/>
      <c r="E266" s="3142"/>
      <c r="F266" s="3142"/>
      <c r="G266" s="3142"/>
      <c r="H266" s="3142"/>
      <c r="I266" s="3142"/>
      <c r="J266" s="3142"/>
      <c r="K266" s="3142"/>
      <c r="L266" s="3142"/>
      <c r="M266" s="3142"/>
      <c r="N266" s="3142"/>
      <c r="O266" s="3142"/>
      <c r="P266" s="3142"/>
      <c r="Q266" s="3142"/>
      <c r="R266" s="3142"/>
      <c r="S266" s="3142"/>
      <c r="T266" s="3142"/>
      <c r="U266" s="3142"/>
      <c r="V266" s="3142"/>
      <c r="W266" s="3142"/>
      <c r="X266" s="3142"/>
      <c r="Y266" s="3142"/>
      <c r="Z266" s="3142"/>
      <c r="AA266" s="3142"/>
      <c r="AB266" s="3142"/>
      <c r="AC266" s="3142"/>
      <c r="AD266" s="3142"/>
      <c r="AE266" s="3142"/>
      <c r="AF266" s="3142"/>
      <c r="AG266" s="3142"/>
      <c r="AH266" s="3142"/>
      <c r="AI266" s="3142"/>
      <c r="AJ266" s="3142"/>
      <c r="AK266" s="64"/>
      <c r="AL266" s="64"/>
    </row>
    <row r="267" spans="1:132" ht="14.25" customHeight="1" x14ac:dyDescent="0.25">
      <c r="A267" s="3268" t="s">
        <v>714</v>
      </c>
      <c r="B267" s="3242" t="s">
        <v>82</v>
      </c>
      <c r="C267" s="3161"/>
      <c r="D267" s="3149"/>
      <c r="E267" s="3263" t="s">
        <v>106</v>
      </c>
      <c r="F267" s="3124"/>
      <c r="G267" s="3124"/>
      <c r="H267" s="3124"/>
      <c r="I267" s="3124"/>
      <c r="J267" s="3124"/>
      <c r="K267" s="3124"/>
      <c r="L267" s="3124"/>
      <c r="M267" s="3124"/>
      <c r="N267" s="3124"/>
      <c r="O267" s="3124"/>
      <c r="P267" s="3124"/>
      <c r="Q267" s="3124"/>
      <c r="R267" s="3124"/>
      <c r="S267" s="3124"/>
      <c r="T267" s="3124"/>
      <c r="U267" s="3124"/>
      <c r="V267" s="3124"/>
      <c r="W267" s="3124"/>
      <c r="X267" s="3124"/>
      <c r="Y267" s="3124"/>
      <c r="Z267" s="3124"/>
      <c r="AA267" s="3124"/>
      <c r="AB267" s="3124"/>
      <c r="AC267" s="3124"/>
      <c r="AD267" s="3124"/>
      <c r="AE267" s="3124"/>
      <c r="AF267" s="3124"/>
      <c r="AG267" s="3124"/>
      <c r="AH267" s="3124"/>
      <c r="AI267" s="3124"/>
      <c r="AJ267" s="3135"/>
      <c r="AK267" s="3274" t="s">
        <v>41</v>
      </c>
      <c r="AL267" s="3186" t="s">
        <v>42</v>
      </c>
    </row>
    <row r="268" spans="1:132" ht="15" customHeight="1" x14ac:dyDescent="0.25">
      <c r="A268" s="3128"/>
      <c r="B268" s="3179"/>
      <c r="C268" s="3131"/>
      <c r="D268" s="3180"/>
      <c r="E268" s="3211" t="s">
        <v>485</v>
      </c>
      <c r="F268" s="3122"/>
      <c r="G268" s="3433" t="s">
        <v>2005</v>
      </c>
      <c r="H268" s="3122"/>
      <c r="I268" s="3433" t="s">
        <v>2006</v>
      </c>
      <c r="J268" s="3122"/>
      <c r="K268" s="3433" t="s">
        <v>312</v>
      </c>
      <c r="L268" s="3122"/>
      <c r="M268" s="3211" t="s">
        <v>49</v>
      </c>
      <c r="N268" s="3122"/>
      <c r="O268" s="3211" t="s">
        <v>50</v>
      </c>
      <c r="P268" s="3122"/>
      <c r="Q268" s="3211" t="s">
        <v>51</v>
      </c>
      <c r="R268" s="3122"/>
      <c r="S268" s="3211" t="s">
        <v>52</v>
      </c>
      <c r="T268" s="3122"/>
      <c r="U268" s="3211" t="s">
        <v>53</v>
      </c>
      <c r="V268" s="3122"/>
      <c r="W268" s="3211" t="s">
        <v>54</v>
      </c>
      <c r="X268" s="3122"/>
      <c r="Y268" s="3211" t="s">
        <v>55</v>
      </c>
      <c r="Z268" s="3122"/>
      <c r="AA268" s="3211" t="s">
        <v>56</v>
      </c>
      <c r="AB268" s="3122"/>
      <c r="AC268" s="3211" t="s">
        <v>2001</v>
      </c>
      <c r="AD268" s="3122"/>
      <c r="AE268" s="3211" t="s">
        <v>1629</v>
      </c>
      <c r="AF268" s="3122"/>
      <c r="AG268" s="3211" t="s">
        <v>317</v>
      </c>
      <c r="AH268" s="3122"/>
      <c r="AI268" s="3211" t="s">
        <v>754</v>
      </c>
      <c r="AJ268" s="3135"/>
      <c r="AK268" s="3225"/>
      <c r="AL268" s="3180"/>
    </row>
    <row r="269" spans="1:132" ht="14.25" customHeight="1" x14ac:dyDescent="0.25">
      <c r="A269" s="3129"/>
      <c r="B269" s="1101" t="s">
        <v>398</v>
      </c>
      <c r="C269" s="1800" t="s">
        <v>63</v>
      </c>
      <c r="D269" s="1743" t="s">
        <v>64</v>
      </c>
      <c r="E269" s="27" t="s">
        <v>63</v>
      </c>
      <c r="F269" s="1743" t="s">
        <v>64</v>
      </c>
      <c r="G269" s="27" t="s">
        <v>63</v>
      </c>
      <c r="H269" s="1743" t="s">
        <v>64</v>
      </c>
      <c r="I269" s="27" t="s">
        <v>63</v>
      </c>
      <c r="J269" s="1743" t="s">
        <v>64</v>
      </c>
      <c r="K269" s="27" t="s">
        <v>63</v>
      </c>
      <c r="L269" s="1743" t="s">
        <v>64</v>
      </c>
      <c r="M269" s="27" t="s">
        <v>63</v>
      </c>
      <c r="N269" s="1743" t="s">
        <v>64</v>
      </c>
      <c r="O269" s="27" t="s">
        <v>63</v>
      </c>
      <c r="P269" s="1743" t="s">
        <v>64</v>
      </c>
      <c r="Q269" s="27" t="s">
        <v>63</v>
      </c>
      <c r="R269" s="1743" t="s">
        <v>64</v>
      </c>
      <c r="S269" s="27" t="s">
        <v>63</v>
      </c>
      <c r="T269" s="1743" t="s">
        <v>64</v>
      </c>
      <c r="U269" s="27" t="s">
        <v>63</v>
      </c>
      <c r="V269" s="1743" t="s">
        <v>64</v>
      </c>
      <c r="W269" s="27" t="s">
        <v>63</v>
      </c>
      <c r="X269" s="1743" t="s">
        <v>64</v>
      </c>
      <c r="Y269" s="27" t="s">
        <v>63</v>
      </c>
      <c r="Z269" s="1743" t="s">
        <v>64</v>
      </c>
      <c r="AA269" s="27" t="s">
        <v>63</v>
      </c>
      <c r="AB269" s="1743" t="s">
        <v>64</v>
      </c>
      <c r="AC269" s="27" t="s">
        <v>63</v>
      </c>
      <c r="AD269" s="1743" t="s">
        <v>64</v>
      </c>
      <c r="AE269" s="27" t="s">
        <v>63</v>
      </c>
      <c r="AF269" s="1743" t="s">
        <v>64</v>
      </c>
      <c r="AG269" s="27" t="s">
        <v>63</v>
      </c>
      <c r="AH269" s="1743" t="s">
        <v>64</v>
      </c>
      <c r="AI269" s="27" t="s">
        <v>63</v>
      </c>
      <c r="AJ269" s="1810" t="s">
        <v>64</v>
      </c>
      <c r="AK269" s="3253"/>
      <c r="AL269" s="3140"/>
    </row>
    <row r="270" spans="1:132" ht="14.25" customHeight="1" x14ac:dyDescent="0.25">
      <c r="A270" s="1102" t="s">
        <v>2007</v>
      </c>
      <c r="B270" s="581">
        <f t="shared" ref="B270:B272" si="1285">SUM(C270:D270)</f>
        <v>0</v>
      </c>
      <c r="C270" s="1104">
        <f t="shared" ref="C270:D270" si="1286">+E270+G270+I270+K270+M270+O270+Q270+S270+U270+W270+Y270+AA270+AC270+AE270+AG270+AI270</f>
        <v>0</v>
      </c>
      <c r="D270" s="171">
        <f t="shared" si="1286"/>
        <v>0</v>
      </c>
      <c r="E270" s="355"/>
      <c r="F270" s="356"/>
      <c r="G270" s="355"/>
      <c r="H270" s="356"/>
      <c r="I270" s="355"/>
      <c r="J270" s="356"/>
      <c r="K270" s="355"/>
      <c r="L270" s="356"/>
      <c r="M270" s="355"/>
      <c r="N270" s="356"/>
      <c r="O270" s="355"/>
      <c r="P270" s="356"/>
      <c r="Q270" s="355"/>
      <c r="R270" s="356"/>
      <c r="S270" s="355"/>
      <c r="T270" s="356"/>
      <c r="U270" s="355"/>
      <c r="V270" s="356"/>
      <c r="W270" s="355"/>
      <c r="X270" s="356"/>
      <c r="Y270" s="355"/>
      <c r="Z270" s="356"/>
      <c r="AA270" s="355"/>
      <c r="AB270" s="356"/>
      <c r="AC270" s="355"/>
      <c r="AD270" s="356"/>
      <c r="AE270" s="355"/>
      <c r="AF270" s="356"/>
      <c r="AG270" s="355"/>
      <c r="AH270" s="356"/>
      <c r="AI270" s="355"/>
      <c r="AJ270" s="362"/>
      <c r="AK270" s="2084"/>
      <c r="AL270" s="356"/>
      <c r="CA270" s="2656"/>
      <c r="DF270" s="1758"/>
      <c r="DG270" s="1758"/>
    </row>
    <row r="271" spans="1:132" ht="14.25" customHeight="1" x14ac:dyDescent="0.25">
      <c r="A271" s="1105" t="s">
        <v>2008</v>
      </c>
      <c r="B271" s="184">
        <f t="shared" si="1285"/>
        <v>0</v>
      </c>
      <c r="C271" s="208">
        <f t="shared" ref="C271:D271" si="1287">+E271+G271+I271+K271+M271+O271+Q271+S271+U271+W271+Y271+AA271+AC271+AE271+AG271+AI271</f>
        <v>0</v>
      </c>
      <c r="D271" s="186">
        <f t="shared" si="1287"/>
        <v>0</v>
      </c>
      <c r="E271" s="355"/>
      <c r="F271" s="356"/>
      <c r="G271" s="355"/>
      <c r="H271" s="356"/>
      <c r="I271" s="355"/>
      <c r="J271" s="356"/>
      <c r="K271" s="355"/>
      <c r="L271" s="356"/>
      <c r="M271" s="355"/>
      <c r="N271" s="356"/>
      <c r="O271" s="355"/>
      <c r="P271" s="356"/>
      <c r="Q271" s="355"/>
      <c r="R271" s="356"/>
      <c r="S271" s="355"/>
      <c r="T271" s="356"/>
      <c r="U271" s="355"/>
      <c r="V271" s="356"/>
      <c r="W271" s="355"/>
      <c r="X271" s="356"/>
      <c r="Y271" s="355"/>
      <c r="Z271" s="356"/>
      <c r="AA271" s="355"/>
      <c r="AB271" s="356"/>
      <c r="AC271" s="355"/>
      <c r="AD271" s="356"/>
      <c r="AE271" s="355"/>
      <c r="AF271" s="356"/>
      <c r="AG271" s="355"/>
      <c r="AH271" s="356"/>
      <c r="AI271" s="355"/>
      <c r="AJ271" s="362"/>
      <c r="AK271" s="2084"/>
      <c r="AL271" s="356"/>
      <c r="AM271" s="63" t="str">
        <f t="shared" ref="AM271:AM272" si="1288">$CA271&amp;$CB271</f>
        <v/>
      </c>
      <c r="CA271" s="2663" t="str">
        <f t="shared" ref="CA271:CA272" si="1289">IF(AND(B271&gt;0,AK271="")," * No olvide digitar la variable pueblos originarios. Digite Cero si no tiene.",IF(AK271&gt;B271," * La variable Pueblos originarios No puede ser mayor al Total Ambos Sexos.",""))</f>
        <v/>
      </c>
      <c r="CB271" s="2663" t="str">
        <f t="shared" ref="CB271:CB272" si="1290">IF(AND(B271&gt;0,AL271="")," * No olvide digitar la variable Migrantes. Digite Cero si no tiene.",IF(AL271&gt;B271," * La variable Migrantes No puede ser mayor al Total Ambos Sexos.",""))</f>
        <v/>
      </c>
      <c r="CI271" s="63"/>
      <c r="CJ271" s="63"/>
      <c r="CK271" s="63"/>
      <c r="DF271" s="1757">
        <f t="shared" ref="DF271:DF272" si="1291">IF(AND(B271&gt;0,AK271=""),1,IF(AK271&gt;B271,1,0))</f>
        <v>0</v>
      </c>
      <c r="DG271" s="1757">
        <f t="shared" ref="DG271:DG272" si="1292">IF(AND(B271&gt;0,AL271=""),1,IF(AL271&gt;B271,1,0))</f>
        <v>0</v>
      </c>
    </row>
    <row r="272" spans="1:132" ht="14.25" customHeight="1" x14ac:dyDescent="0.25">
      <c r="A272" s="1106" t="s">
        <v>2009</v>
      </c>
      <c r="B272" s="135">
        <f t="shared" si="1285"/>
        <v>0</v>
      </c>
      <c r="C272" s="1884">
        <f t="shared" ref="C272:D272" si="1293">+E272+G272+I272+K272+M272+O272+Q272+S272+U272+W272+Y272+AA272+AC272+AE272+AG272+AI272</f>
        <v>0</v>
      </c>
      <c r="D272" s="1849">
        <f t="shared" si="1293"/>
        <v>0</v>
      </c>
      <c r="E272" s="2074"/>
      <c r="F272" s="2142"/>
      <c r="G272" s="2074"/>
      <c r="H272" s="2142"/>
      <c r="I272" s="2074"/>
      <c r="J272" s="2142"/>
      <c r="K272" s="2074"/>
      <c r="L272" s="2142"/>
      <c r="M272" s="2074"/>
      <c r="N272" s="2142"/>
      <c r="O272" s="2074"/>
      <c r="P272" s="2142"/>
      <c r="Q272" s="2074"/>
      <c r="R272" s="2142"/>
      <c r="S272" s="2074"/>
      <c r="T272" s="2142"/>
      <c r="U272" s="2074"/>
      <c r="V272" s="2142"/>
      <c r="W272" s="2074"/>
      <c r="X272" s="2142"/>
      <c r="Y272" s="2074"/>
      <c r="Z272" s="2142"/>
      <c r="AA272" s="2074"/>
      <c r="AB272" s="2142"/>
      <c r="AC272" s="2074"/>
      <c r="AD272" s="2142"/>
      <c r="AE272" s="2074"/>
      <c r="AF272" s="2142"/>
      <c r="AG272" s="2074"/>
      <c r="AH272" s="2142"/>
      <c r="AI272" s="2074"/>
      <c r="AJ272" s="2161"/>
      <c r="AK272" s="2162"/>
      <c r="AL272" s="2142"/>
      <c r="AM272" s="63" t="str">
        <f t="shared" si="1288"/>
        <v/>
      </c>
      <c r="CA272" s="2663" t="str">
        <f t="shared" si="1289"/>
        <v/>
      </c>
      <c r="CB272" s="2663" t="str">
        <f t="shared" si="1290"/>
        <v/>
      </c>
      <c r="DF272" s="1757">
        <f t="shared" si="1291"/>
        <v>0</v>
      </c>
      <c r="DG272" s="1757">
        <f t="shared" si="1292"/>
        <v>0</v>
      </c>
    </row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spans="1:2" ht="14.25" customHeight="1" x14ac:dyDescent="0.25"/>
    <row r="306" spans="1:2" ht="14.25" customHeight="1" x14ac:dyDescent="0.25"/>
    <row r="307" spans="1:2" ht="14.25" customHeight="1" x14ac:dyDescent="0.25"/>
    <row r="308" spans="1:2" ht="14.25" customHeight="1" x14ac:dyDescent="0.25"/>
    <row r="309" spans="1:2" ht="14.25" customHeight="1" x14ac:dyDescent="0.25"/>
    <row r="310" spans="1:2" ht="14.25" customHeight="1" x14ac:dyDescent="0.25"/>
    <row r="311" spans="1:2" ht="14.25" hidden="1" customHeight="1" x14ac:dyDescent="0.25">
      <c r="A311" s="1860">
        <f>SUM(B13:C30,B35:C52,B57:C74,B79:C96,B101:C118,B123:C140,C144:P148,C152:P156,C161:D183,C188:D210,B215:C221,B226:C232,C237:D259,B264:D265,B270:D272)</f>
        <v>0</v>
      </c>
      <c r="B311" s="1860">
        <f>SUM(DF13:EC272)</f>
        <v>0</v>
      </c>
    </row>
  </sheetData>
  <mergeCells count="421">
    <mergeCell ref="AS158:AT159"/>
    <mergeCell ref="AU158:AV159"/>
    <mergeCell ref="AW158:AX159"/>
    <mergeCell ref="E159:F159"/>
    <mergeCell ref="AQ159:AR159"/>
    <mergeCell ref="C185:D186"/>
    <mergeCell ref="E186:F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M186:AN186"/>
    <mergeCell ref="AO186:AP186"/>
    <mergeCell ref="E185:AJ185"/>
    <mergeCell ref="AK185:AN185"/>
    <mergeCell ref="AO185:AR185"/>
    <mergeCell ref="AS185:AT186"/>
    <mergeCell ref="AU185:AV186"/>
    <mergeCell ref="AW185:AX186"/>
    <mergeCell ref="AQ186:AR186"/>
    <mergeCell ref="AC159:AD159"/>
    <mergeCell ref="AE159:AF159"/>
    <mergeCell ref="AG159:AH159"/>
    <mergeCell ref="AI159:AJ159"/>
    <mergeCell ref="AK159:AL159"/>
    <mergeCell ref="AM159:AN159"/>
    <mergeCell ref="AO159:AP159"/>
    <mergeCell ref="E158:AJ158"/>
    <mergeCell ref="AK158:AN158"/>
    <mergeCell ref="AO158:AR158"/>
    <mergeCell ref="Y159:Z159"/>
    <mergeCell ref="O159:P159"/>
    <mergeCell ref="Q159:R159"/>
    <mergeCell ref="S159:T159"/>
    <mergeCell ref="U159:V159"/>
    <mergeCell ref="W159:X159"/>
    <mergeCell ref="AA159:AB159"/>
    <mergeCell ref="M159:N159"/>
    <mergeCell ref="A152:B152"/>
    <mergeCell ref="I159:J159"/>
    <mergeCell ref="K159:L159"/>
    <mergeCell ref="A144:B144"/>
    <mergeCell ref="A145:A147"/>
    <mergeCell ref="A148:B148"/>
    <mergeCell ref="A149:P149"/>
    <mergeCell ref="C150:E150"/>
    <mergeCell ref="F150:H150"/>
    <mergeCell ref="O150:P150"/>
    <mergeCell ref="AV120:AV122"/>
    <mergeCell ref="AW120:AW122"/>
    <mergeCell ref="AJ121:AK121"/>
    <mergeCell ref="AL121:AM121"/>
    <mergeCell ref="AN121:AO121"/>
    <mergeCell ref="AP121:AQ121"/>
    <mergeCell ref="AR121:AR122"/>
    <mergeCell ref="AS121:AS122"/>
    <mergeCell ref="AF121:AG121"/>
    <mergeCell ref="AH121:AI121"/>
    <mergeCell ref="D120:AQ120"/>
    <mergeCell ref="AR120:AS120"/>
    <mergeCell ref="AT120:AU121"/>
    <mergeCell ref="L121:M121"/>
    <mergeCell ref="N121:O121"/>
    <mergeCell ref="AV76:AV78"/>
    <mergeCell ref="AW76:AW78"/>
    <mergeCell ref="AR77:AR78"/>
    <mergeCell ref="AS77:AS78"/>
    <mergeCell ref="D77:E77"/>
    <mergeCell ref="F77:G77"/>
    <mergeCell ref="A98:A100"/>
    <mergeCell ref="B98:C99"/>
    <mergeCell ref="D98:AQ98"/>
    <mergeCell ref="AR98:AS98"/>
    <mergeCell ref="AT98:AU99"/>
    <mergeCell ref="H99:I99"/>
    <mergeCell ref="J99:K99"/>
    <mergeCell ref="L99:M99"/>
    <mergeCell ref="N99:O99"/>
    <mergeCell ref="P99:Q99"/>
    <mergeCell ref="R99:S99"/>
    <mergeCell ref="T99:U99"/>
    <mergeCell ref="V99:W99"/>
    <mergeCell ref="X99:Y99"/>
    <mergeCell ref="Z99:AA99"/>
    <mergeCell ref="AB99:AC99"/>
    <mergeCell ref="AD99:AE99"/>
    <mergeCell ref="D99:E99"/>
    <mergeCell ref="AV98:AV100"/>
    <mergeCell ref="AW98:AW100"/>
    <mergeCell ref="AJ99:AK99"/>
    <mergeCell ref="AL99:AM99"/>
    <mergeCell ref="AN99:AO99"/>
    <mergeCell ref="AP99:AQ99"/>
    <mergeCell ref="AR99:AR100"/>
    <mergeCell ref="AS99:AS100"/>
    <mergeCell ref="AF99:AG99"/>
    <mergeCell ref="AH99:AI99"/>
    <mergeCell ref="AK267:AK269"/>
    <mergeCell ref="AL267:AL269"/>
    <mergeCell ref="I262:J262"/>
    <mergeCell ref="K262:L262"/>
    <mergeCell ref="M262:N262"/>
    <mergeCell ref="O262:P262"/>
    <mergeCell ref="Q262:R262"/>
    <mergeCell ref="S262:T262"/>
    <mergeCell ref="U262:V262"/>
    <mergeCell ref="W262:X262"/>
    <mergeCell ref="AC261:AC263"/>
    <mergeCell ref="AD261:AD263"/>
    <mergeCell ref="I268:J268"/>
    <mergeCell ref="K268:L268"/>
    <mergeCell ref="AA268:AB268"/>
    <mergeCell ref="AC268:AD268"/>
    <mergeCell ref="AE268:AF268"/>
    <mergeCell ref="AG268:AH268"/>
    <mergeCell ref="AI268:AJ268"/>
    <mergeCell ref="Y262:Z262"/>
    <mergeCell ref="AA262:AB262"/>
    <mergeCell ref="A266:AJ266"/>
    <mergeCell ref="B267:D268"/>
    <mergeCell ref="E267:AJ267"/>
    <mergeCell ref="B261:D262"/>
    <mergeCell ref="E261:AB261"/>
    <mergeCell ref="E268:F268"/>
    <mergeCell ref="G268:H268"/>
    <mergeCell ref="E262:F262"/>
    <mergeCell ref="G262:H262"/>
    <mergeCell ref="M268:N268"/>
    <mergeCell ref="O268:P268"/>
    <mergeCell ref="Q268:R268"/>
    <mergeCell ref="S268:T268"/>
    <mergeCell ref="U268:V268"/>
    <mergeCell ref="W268:X268"/>
    <mergeCell ref="Y268:Z268"/>
    <mergeCell ref="AH213:AI213"/>
    <mergeCell ref="AJ213:AK213"/>
    <mergeCell ref="D223:AK223"/>
    <mergeCell ref="D224:E224"/>
    <mergeCell ref="F224:G224"/>
    <mergeCell ref="H224:I224"/>
    <mergeCell ref="J224:K224"/>
    <mergeCell ref="P224:Q224"/>
    <mergeCell ref="R224:S224"/>
    <mergeCell ref="T224:U224"/>
    <mergeCell ref="L224:M224"/>
    <mergeCell ref="N224:O224"/>
    <mergeCell ref="V224:W224"/>
    <mergeCell ref="X224:Y224"/>
    <mergeCell ref="Z224:AA224"/>
    <mergeCell ref="AB224:AC224"/>
    <mergeCell ref="AD224:AE224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W235:X235"/>
    <mergeCell ref="Y235:Z235"/>
    <mergeCell ref="AA235:AB235"/>
    <mergeCell ref="AC235:AD235"/>
    <mergeCell ref="AE235:AF235"/>
    <mergeCell ref="AG235:AH235"/>
    <mergeCell ref="AI235:AJ235"/>
    <mergeCell ref="AK235:AL235"/>
    <mergeCell ref="AM235:AN235"/>
    <mergeCell ref="M235:N235"/>
    <mergeCell ref="U235:V235"/>
    <mergeCell ref="AO235:AP235"/>
    <mergeCell ref="AQ235:AR235"/>
    <mergeCell ref="E234:AJ234"/>
    <mergeCell ref="AK234:AN234"/>
    <mergeCell ref="AO234:AR234"/>
    <mergeCell ref="A188:B188"/>
    <mergeCell ref="A189:B189"/>
    <mergeCell ref="A190:B190"/>
    <mergeCell ref="A191:B191"/>
    <mergeCell ref="A192:B192"/>
    <mergeCell ref="A193:B193"/>
    <mergeCell ref="F213:G213"/>
    <mergeCell ref="H213:I213"/>
    <mergeCell ref="J213:K213"/>
    <mergeCell ref="A237:A255"/>
    <mergeCell ref="A256:A259"/>
    <mergeCell ref="A261:A263"/>
    <mergeCell ref="A267:A269"/>
    <mergeCell ref="A203:B203"/>
    <mergeCell ref="A204:B204"/>
    <mergeCell ref="A205:B205"/>
    <mergeCell ref="A206:B206"/>
    <mergeCell ref="A207:B207"/>
    <mergeCell ref="A208:B208"/>
    <mergeCell ref="A209:B209"/>
    <mergeCell ref="A223:A225"/>
    <mergeCell ref="B223:C224"/>
    <mergeCell ref="A260:AB260"/>
    <mergeCell ref="A210:B210"/>
    <mergeCell ref="A212:A214"/>
    <mergeCell ref="D212:AK212"/>
    <mergeCell ref="AF213:AG213"/>
    <mergeCell ref="A234:B236"/>
    <mergeCell ref="C234:D235"/>
    <mergeCell ref="O235:P235"/>
    <mergeCell ref="Q235:R235"/>
    <mergeCell ref="S235:T235"/>
    <mergeCell ref="K235:L235"/>
    <mergeCell ref="AL212:AM212"/>
    <mergeCell ref="AN212:AO212"/>
    <mergeCell ref="AP212:AP214"/>
    <mergeCell ref="AQ212:AQ214"/>
    <mergeCell ref="A194:B194"/>
    <mergeCell ref="A195:B195"/>
    <mergeCell ref="A196:B196"/>
    <mergeCell ref="A197:A199"/>
    <mergeCell ref="A200:B200"/>
    <mergeCell ref="A201:B201"/>
    <mergeCell ref="A202:B202"/>
    <mergeCell ref="L213:M213"/>
    <mergeCell ref="N213:O213"/>
    <mergeCell ref="P213:Q213"/>
    <mergeCell ref="R213:S213"/>
    <mergeCell ref="T213:U213"/>
    <mergeCell ref="AM213:AM214"/>
    <mergeCell ref="B212:C213"/>
    <mergeCell ref="D213:E213"/>
    <mergeCell ref="V213:W213"/>
    <mergeCell ref="X213:Y213"/>
    <mergeCell ref="Z213:AA213"/>
    <mergeCell ref="AB213:AC213"/>
    <mergeCell ref="AD213:AE213"/>
    <mergeCell ref="AL223:AM223"/>
    <mergeCell ref="AL224:AL225"/>
    <mergeCell ref="AM224:AM225"/>
    <mergeCell ref="AN213:AN214"/>
    <mergeCell ref="AO213:AO214"/>
    <mergeCell ref="AN223:AO223"/>
    <mergeCell ref="AP223:AP225"/>
    <mergeCell ref="AQ223:AQ225"/>
    <mergeCell ref="AN224:AN225"/>
    <mergeCell ref="AO224:AO225"/>
    <mergeCell ref="AL213:AL214"/>
    <mergeCell ref="A177:B177"/>
    <mergeCell ref="A178:B178"/>
    <mergeCell ref="A179:B179"/>
    <mergeCell ref="Q186:R186"/>
    <mergeCell ref="S186:T186"/>
    <mergeCell ref="U186:V186"/>
    <mergeCell ref="A168:B168"/>
    <mergeCell ref="A169:B169"/>
    <mergeCell ref="A170:A172"/>
    <mergeCell ref="A173:B173"/>
    <mergeCell ref="A174:B174"/>
    <mergeCell ref="A175:B175"/>
    <mergeCell ref="A176:B176"/>
    <mergeCell ref="A185:B187"/>
    <mergeCell ref="A183:B183"/>
    <mergeCell ref="A180:B180"/>
    <mergeCell ref="A181:B181"/>
    <mergeCell ref="A182:B182"/>
    <mergeCell ref="A184:H184"/>
    <mergeCell ref="G186:H186"/>
    <mergeCell ref="I186:J186"/>
    <mergeCell ref="K186:L186"/>
    <mergeCell ref="M186:N186"/>
    <mergeCell ref="O186:P186"/>
    <mergeCell ref="A162:B162"/>
    <mergeCell ref="A163:B163"/>
    <mergeCell ref="A164:B164"/>
    <mergeCell ref="A165:B165"/>
    <mergeCell ref="A166:B166"/>
    <mergeCell ref="A167:B167"/>
    <mergeCell ref="A153:A155"/>
    <mergeCell ref="A156:B156"/>
    <mergeCell ref="A157:H157"/>
    <mergeCell ref="A158:B160"/>
    <mergeCell ref="C158:D159"/>
    <mergeCell ref="A161:B161"/>
    <mergeCell ref="G159:H159"/>
    <mergeCell ref="A76:A78"/>
    <mergeCell ref="B76:C77"/>
    <mergeCell ref="D76:AQ76"/>
    <mergeCell ref="AP77:AQ77"/>
    <mergeCell ref="AF77:AG77"/>
    <mergeCell ref="AH77:AI77"/>
    <mergeCell ref="I150:K150"/>
    <mergeCell ref="L150:N150"/>
    <mergeCell ref="AB77:AC77"/>
    <mergeCell ref="AD77:AE77"/>
    <mergeCell ref="F99:G99"/>
    <mergeCell ref="V77:W77"/>
    <mergeCell ref="X77:Y77"/>
    <mergeCell ref="Z77:AA77"/>
    <mergeCell ref="A120:A122"/>
    <mergeCell ref="B120:C121"/>
    <mergeCell ref="L142:N142"/>
    <mergeCell ref="O142:P142"/>
    <mergeCell ref="A141:P141"/>
    <mergeCell ref="A142:B143"/>
    <mergeCell ref="C142:E142"/>
    <mergeCell ref="F142:H142"/>
    <mergeCell ref="I142:K142"/>
    <mergeCell ref="A150:B151"/>
    <mergeCell ref="AR76:AS76"/>
    <mergeCell ref="AT76:AU77"/>
    <mergeCell ref="D121:E121"/>
    <mergeCell ref="F121:G121"/>
    <mergeCell ref="H121:I121"/>
    <mergeCell ref="J121:K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H77:I77"/>
    <mergeCell ref="J77:K77"/>
    <mergeCell ref="L77:M77"/>
    <mergeCell ref="N77:O77"/>
    <mergeCell ref="P77:Q77"/>
    <mergeCell ref="R77:S77"/>
    <mergeCell ref="T77:U77"/>
    <mergeCell ref="AJ77:AK77"/>
    <mergeCell ref="AL77:AM77"/>
    <mergeCell ref="AN77:AO77"/>
    <mergeCell ref="A54:A56"/>
    <mergeCell ref="B54:C55"/>
    <mergeCell ref="D54:AQ54"/>
    <mergeCell ref="AR54:AS54"/>
    <mergeCell ref="AT54:AU55"/>
    <mergeCell ref="H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AB55:AC55"/>
    <mergeCell ref="AD55:AE55"/>
    <mergeCell ref="D55:E55"/>
    <mergeCell ref="F55:G55"/>
    <mergeCell ref="AV54:AV56"/>
    <mergeCell ref="AW54:AW56"/>
    <mergeCell ref="AJ55:AK55"/>
    <mergeCell ref="AL55:AM55"/>
    <mergeCell ref="AN55:AO55"/>
    <mergeCell ref="AP55:AQ55"/>
    <mergeCell ref="AR55:AR56"/>
    <mergeCell ref="AS55:AS56"/>
    <mergeCell ref="AF55:AG55"/>
    <mergeCell ref="AH55:AI55"/>
    <mergeCell ref="A32:A34"/>
    <mergeCell ref="B32:C33"/>
    <mergeCell ref="D32:AQ32"/>
    <mergeCell ref="AR32:AS32"/>
    <mergeCell ref="AT32:AU33"/>
    <mergeCell ref="H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AD33:AE33"/>
    <mergeCell ref="D33:E33"/>
    <mergeCell ref="F33:G33"/>
    <mergeCell ref="AV32:AV34"/>
    <mergeCell ref="AW32:AW34"/>
    <mergeCell ref="AJ33:AK33"/>
    <mergeCell ref="AL33:AM33"/>
    <mergeCell ref="AN33:AO33"/>
    <mergeCell ref="AP33:AQ33"/>
    <mergeCell ref="AR33:AR34"/>
    <mergeCell ref="AS33:AS34"/>
    <mergeCell ref="AF33:AG33"/>
    <mergeCell ref="AH33:AI33"/>
    <mergeCell ref="AT10:AU11"/>
    <mergeCell ref="AV10:AV12"/>
    <mergeCell ref="AW10:AW12"/>
    <mergeCell ref="AS11:AS12"/>
    <mergeCell ref="J11:K11"/>
    <mergeCell ref="L11:M11"/>
    <mergeCell ref="N11:O11"/>
    <mergeCell ref="P11:Q11"/>
    <mergeCell ref="R11:S11"/>
    <mergeCell ref="T11:U11"/>
    <mergeCell ref="V11:W11"/>
    <mergeCell ref="X11:Y11"/>
    <mergeCell ref="Z11:AA11"/>
    <mergeCell ref="AB11:AC11"/>
    <mergeCell ref="AD11:AE11"/>
    <mergeCell ref="AF11:AG11"/>
    <mergeCell ref="B10:C11"/>
    <mergeCell ref="D11:E11"/>
    <mergeCell ref="AH11:AI11"/>
    <mergeCell ref="AJ11:AK11"/>
    <mergeCell ref="AL11:AM11"/>
    <mergeCell ref="AN11:AO11"/>
    <mergeCell ref="AP11:AQ11"/>
    <mergeCell ref="AR11:AR12"/>
    <mergeCell ref="A6:P6"/>
    <mergeCell ref="A10:A12"/>
    <mergeCell ref="D10:AQ10"/>
    <mergeCell ref="AR10:AS10"/>
    <mergeCell ref="F11:G11"/>
    <mergeCell ref="H11:I11"/>
  </mergeCells>
  <dataValidations count="8">
    <dataValidation type="decimal" allowBlank="1" showErrorMessage="1" sqref="D79:AW96" xr:uid="{00000000-0002-0000-0A00-000000000000}">
      <formula1>0</formula1>
      <formula2>9.99999999999999E+44</formula2>
    </dataValidation>
    <dataValidation type="decimal" allowBlank="1" showErrorMessage="1" sqref="D101:AW118 E161:AX183 D226:AQ232" xr:uid="{00000000-0002-0000-0A00-000001000000}">
      <formula1>0</formula1>
      <formula2>9.99999999999999E+36</formula2>
    </dataValidation>
    <dataValidation type="decimal" allowBlank="1" showErrorMessage="1" sqref="D57:AW74" xr:uid="{00000000-0002-0000-0A00-000002000000}">
      <formula1>0</formula1>
      <formula2>9.99999999999999E+39</formula2>
    </dataValidation>
    <dataValidation type="decimal" operator="greaterThanOrEqual" allowBlank="1" showErrorMessage="1" sqref="C144:P148 C152:P156 E264:AD265" xr:uid="{00000000-0002-0000-0A00-000003000000}">
      <formula1>0</formula1>
    </dataValidation>
    <dataValidation type="decimal" allowBlank="1" showErrorMessage="1" sqref="D35:AW52 D123:AW140" xr:uid="{00000000-0002-0000-0A00-000004000000}">
      <formula1>0</formula1>
      <formula2>9.99999999999999E+40</formula2>
    </dataValidation>
    <dataValidation type="decimal" allowBlank="1" showErrorMessage="1" sqref="D13:AW30 E188:AX210 D215:AQ221" xr:uid="{00000000-0002-0000-0A00-000005000000}">
      <formula1>0</formula1>
      <formula2>9.99999999999999E+38</formula2>
    </dataValidation>
    <dataValidation type="decimal" allowBlank="1" showErrorMessage="1" sqref="E237:AX259" xr:uid="{00000000-0002-0000-0A00-000006000000}">
      <formula1>0</formula1>
      <formula2>9.99999999999999E+35</formula2>
    </dataValidation>
    <dataValidation type="decimal" allowBlank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000"/>
  <sheetViews>
    <sheetView showGridLines="0" workbookViewId="0"/>
  </sheetViews>
  <sheetFormatPr baseColWidth="10" defaultColWidth="14.42578125" defaultRowHeight="15" customHeight="1" x14ac:dyDescent="0.25"/>
  <cols>
    <col min="1" max="1" width="60.140625" customWidth="1"/>
    <col min="2" max="2" width="12" customWidth="1"/>
    <col min="3" max="3" width="12.7109375" customWidth="1"/>
    <col min="4" max="78" width="11.42578125" customWidth="1"/>
    <col min="79" max="86" width="11.42578125" hidden="1" customWidth="1"/>
  </cols>
  <sheetData>
    <row r="1" spans="1:86" ht="14.25" customHeight="1" x14ac:dyDescent="0.25">
      <c r="A1" s="1727" t="s">
        <v>28</v>
      </c>
    </row>
    <row r="2" spans="1:86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8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ht="14.25" customHeight="1" x14ac:dyDescent="0.25">
      <c r="A4" s="1727" t="str">
        <f>CONCATENATE("MES: ",NOMBRE!B6, " (",NOMBRE!C6,NOMBRE!D6,")")</f>
        <v>MES: NOVIEMBRE (11)</v>
      </c>
    </row>
    <row r="5" spans="1:86" ht="14.25" customHeight="1" x14ac:dyDescent="0.25">
      <c r="A5" s="1727" t="str">
        <f>CONCATENATE("AÑO: ",NOMBRE!B7)</f>
        <v>AÑO: 2025</v>
      </c>
    </row>
    <row r="6" spans="1:86" ht="18" customHeight="1" x14ac:dyDescent="0.25">
      <c r="A6" s="3164" t="s">
        <v>2010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</row>
    <row r="7" spans="1:86" ht="14.25" customHeight="1" x14ac:dyDescent="0.25"/>
    <row r="8" spans="1:86" ht="18" customHeight="1" x14ac:dyDescent="0.25">
      <c r="A8" s="3436" t="s">
        <v>2011</v>
      </c>
      <c r="B8" s="3142"/>
      <c r="C8" s="3142"/>
      <c r="D8" s="3142"/>
      <c r="E8" s="3142"/>
      <c r="F8" s="3142"/>
      <c r="G8" s="3142"/>
      <c r="H8" s="3142"/>
      <c r="I8" s="3142"/>
      <c r="J8" s="3142"/>
      <c r="K8" s="3142"/>
      <c r="L8" s="2671"/>
      <c r="M8" s="2671"/>
    </row>
    <row r="9" spans="1:86" ht="14.25" customHeight="1" x14ac:dyDescent="0.25">
      <c r="A9" s="3250"/>
      <c r="B9" s="3268" t="s">
        <v>82</v>
      </c>
      <c r="C9" s="3263" t="s">
        <v>2012</v>
      </c>
      <c r="D9" s="3124"/>
      <c r="E9" s="3124"/>
      <c r="F9" s="3124"/>
      <c r="G9" s="3124"/>
      <c r="H9" s="3124"/>
      <c r="I9" s="3124"/>
      <c r="J9" s="3124"/>
      <c r="K9" s="3135"/>
      <c r="L9" s="3185" t="s">
        <v>41</v>
      </c>
      <c r="M9" s="3186" t="s">
        <v>42</v>
      </c>
    </row>
    <row r="10" spans="1:86" ht="14.25" customHeight="1" x14ac:dyDescent="0.25">
      <c r="A10" s="3129"/>
      <c r="B10" s="3129"/>
      <c r="C10" s="488" t="s">
        <v>99</v>
      </c>
      <c r="D10" s="489" t="s">
        <v>49</v>
      </c>
      <c r="E10" s="489" t="s">
        <v>50</v>
      </c>
      <c r="F10" s="489" t="s">
        <v>51</v>
      </c>
      <c r="G10" s="489" t="s">
        <v>52</v>
      </c>
      <c r="H10" s="489" t="s">
        <v>53</v>
      </c>
      <c r="I10" s="489" t="s">
        <v>54</v>
      </c>
      <c r="J10" s="489" t="s">
        <v>55</v>
      </c>
      <c r="K10" s="2146" t="s">
        <v>56</v>
      </c>
      <c r="L10" s="3168"/>
      <c r="M10" s="3140"/>
    </row>
    <row r="11" spans="1:86" ht="18" customHeight="1" x14ac:dyDescent="0.25">
      <c r="A11" s="2672" t="s">
        <v>2013</v>
      </c>
      <c r="B11" s="1107"/>
      <c r="C11" s="1108"/>
      <c r="D11" s="1108"/>
      <c r="E11" s="1108"/>
      <c r="F11" s="1108"/>
      <c r="G11" s="1108"/>
      <c r="H11" s="1108"/>
      <c r="I11" s="1108"/>
      <c r="J11" s="1108"/>
      <c r="K11" s="1109"/>
      <c r="L11" s="1110"/>
      <c r="M11" s="1111"/>
    </row>
    <row r="12" spans="1:86" ht="14.25" customHeight="1" x14ac:dyDescent="0.25">
      <c r="A12" s="1112" t="s">
        <v>2014</v>
      </c>
      <c r="B12" s="341">
        <f t="shared" ref="B12:B13" si="0">SUM(C12:K12)</f>
        <v>0</v>
      </c>
      <c r="C12" s="33">
        <v>0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1749">
        <v>0</v>
      </c>
      <c r="L12" s="81">
        <v>0</v>
      </c>
      <c r="M12" s="1801">
        <v>0</v>
      </c>
      <c r="N12" s="63" t="str">
        <f t="shared" ref="N12:N19" si="1">$CA12&amp;CB12</f>
        <v/>
      </c>
      <c r="CA12" s="2663" t="str">
        <f t="shared" ref="CA12:CA13" si="2">IF(AND(B12&gt;0,L12="")," * No olvide digitar la variable Pueblos Originarios. Digite cero si no tiene.",IF(L12&gt;B12, " * La variable Pueblos Originarios no puede ser mayor al Total.",""))</f>
        <v/>
      </c>
      <c r="CB12" s="2663" t="str">
        <f t="shared" ref="CB12:CB13" si="3">IF(AND(B12&gt;0,M12="")," * No olvide digitar la variable Migrantes. Digite cero si no tiene.",IF(M12&gt;B12, " * La variable Migrantes no puede ser mayor al Total.",""))</f>
        <v/>
      </c>
      <c r="CC12" s="63"/>
      <c r="CD12" s="63"/>
      <c r="CG12" s="1757">
        <f t="shared" ref="CG12:CG13" si="4">IF(AND(B12&gt;0,L12=""),1,IF(L12&gt;B12,1,0))</f>
        <v>0</v>
      </c>
      <c r="CH12" s="1757">
        <f t="shared" ref="CH12:CH13" si="5">IF(AND(B12&gt;0,M12=""),1,IF(M12&gt;B12,1,0))</f>
        <v>0</v>
      </c>
    </row>
    <row r="13" spans="1:86" ht="14.25" customHeight="1" x14ac:dyDescent="0.25">
      <c r="A13" s="1113" t="s">
        <v>2015</v>
      </c>
      <c r="B13" s="1849">
        <f t="shared" si="0"/>
        <v>0</v>
      </c>
      <c r="C13" s="1784"/>
      <c r="D13" s="42"/>
      <c r="E13" s="42"/>
      <c r="F13" s="42"/>
      <c r="G13" s="42"/>
      <c r="H13" s="42"/>
      <c r="I13" s="42"/>
      <c r="J13" s="42"/>
      <c r="K13" s="2047"/>
      <c r="L13" s="123"/>
      <c r="M13" s="1839"/>
      <c r="N13" s="63" t="str">
        <f t="shared" si="1"/>
        <v/>
      </c>
      <c r="CA13" s="2663" t="str">
        <f t="shared" si="2"/>
        <v/>
      </c>
      <c r="CB13" s="2663" t="str">
        <f t="shared" si="3"/>
        <v/>
      </c>
      <c r="CG13" s="1757">
        <f t="shared" si="4"/>
        <v>0</v>
      </c>
      <c r="CH13" s="1757">
        <f t="shared" si="5"/>
        <v>0</v>
      </c>
    </row>
    <row r="14" spans="1:86" ht="18" customHeight="1" x14ac:dyDescent="0.25">
      <c r="A14" s="2673" t="s">
        <v>2016</v>
      </c>
      <c r="B14" s="2674"/>
      <c r="C14" s="2143"/>
      <c r="D14" s="2143"/>
      <c r="E14" s="2143"/>
      <c r="F14" s="2143"/>
      <c r="G14" s="2143"/>
      <c r="H14" s="2143"/>
      <c r="I14" s="2143"/>
      <c r="J14" s="2143"/>
      <c r="K14" s="2675"/>
      <c r="L14" s="1114"/>
      <c r="M14" s="2292"/>
      <c r="N14" s="63" t="str">
        <f t="shared" si="1"/>
        <v/>
      </c>
      <c r="CA14" s="64"/>
    </row>
    <row r="15" spans="1:86" ht="14.25" customHeight="1" x14ac:dyDescent="0.25">
      <c r="A15" s="1112" t="s">
        <v>2017</v>
      </c>
      <c r="B15" s="171">
        <f t="shared" ref="B15:B16" si="6">SUM(C15:K15)</f>
        <v>0</v>
      </c>
      <c r="C15" s="33"/>
      <c r="D15" s="34"/>
      <c r="E15" s="34"/>
      <c r="F15" s="34"/>
      <c r="G15" s="34"/>
      <c r="H15" s="34"/>
      <c r="I15" s="34"/>
      <c r="J15" s="34"/>
      <c r="K15" s="1749"/>
      <c r="L15" s="81"/>
      <c r="M15" s="1801"/>
      <c r="N15" s="63" t="str">
        <f t="shared" si="1"/>
        <v/>
      </c>
      <c r="CA15" s="2663" t="str">
        <f t="shared" ref="CA15:CA16" si="7">IF(AND(B15&gt;0,L15="")," * No olvide digitar la variable Pueblos Originarios. Digite cero si no tiene.",IF(L15&gt;B15, " * La variable Pueblos Originarios no puede ser mayor al Total.",""))</f>
        <v/>
      </c>
      <c r="CB15" s="2663" t="str">
        <f t="shared" ref="CB15:CB16" si="8">IF(AND(B15&gt;0,M15="")," * No olvide digitar la variable Migrantes. Digite cero si no tiene.",IF(M15&gt;B15, " * La variable Migrantes no puede ser mayor al Total.",""))</f>
        <v/>
      </c>
      <c r="CG15" s="1757">
        <f t="shared" ref="CG15:CG16" si="9">IF(AND(B15&gt;0,L15=""),1,IF(L15&gt;B15,1,0))</f>
        <v>0</v>
      </c>
      <c r="CH15" s="1757">
        <f t="shared" ref="CH15:CH16" si="10">IF(AND(B15&gt;0,M15=""),1,IF(M15&gt;B15,1,0))</f>
        <v>0</v>
      </c>
    </row>
    <row r="16" spans="1:86" ht="14.25" customHeight="1" x14ac:dyDescent="0.25">
      <c r="A16" s="1113" t="s">
        <v>2018</v>
      </c>
      <c r="B16" s="1849">
        <f t="shared" si="6"/>
        <v>0</v>
      </c>
      <c r="C16" s="1784"/>
      <c r="D16" s="42"/>
      <c r="E16" s="42"/>
      <c r="F16" s="42"/>
      <c r="G16" s="42"/>
      <c r="H16" s="42"/>
      <c r="I16" s="42"/>
      <c r="J16" s="42"/>
      <c r="K16" s="2047"/>
      <c r="L16" s="123"/>
      <c r="M16" s="1839"/>
      <c r="N16" s="63" t="str">
        <f t="shared" si="1"/>
        <v/>
      </c>
      <c r="CA16" s="2663" t="str">
        <f t="shared" si="7"/>
        <v/>
      </c>
      <c r="CB16" s="2663" t="str">
        <f t="shared" si="8"/>
        <v/>
      </c>
      <c r="CG16" s="1757">
        <f t="shared" si="9"/>
        <v>0</v>
      </c>
      <c r="CH16" s="1757">
        <f t="shared" si="10"/>
        <v>0</v>
      </c>
    </row>
    <row r="17" spans="1:86" ht="18" customHeight="1" x14ac:dyDescent="0.25">
      <c r="A17" s="1115" t="s">
        <v>2019</v>
      </c>
      <c r="B17" s="2674"/>
      <c r="C17" s="2143"/>
      <c r="D17" s="2143"/>
      <c r="E17" s="2143"/>
      <c r="F17" s="2143"/>
      <c r="G17" s="2143"/>
      <c r="H17" s="2143"/>
      <c r="I17" s="2143"/>
      <c r="J17" s="2143"/>
      <c r="K17" s="2675"/>
      <c r="L17" s="1114"/>
      <c r="M17" s="2292"/>
      <c r="N17" s="63" t="str">
        <f t="shared" si="1"/>
        <v/>
      </c>
      <c r="CA17" s="64"/>
    </row>
    <row r="18" spans="1:86" ht="14.25" customHeight="1" x14ac:dyDescent="0.25">
      <c r="A18" s="790" t="s">
        <v>2020</v>
      </c>
      <c r="B18" s="1897">
        <f t="shared" ref="B18:B19" si="11">SUM(C18:K18)</f>
        <v>0</v>
      </c>
      <c r="C18" s="1786"/>
      <c r="D18" s="1746"/>
      <c r="E18" s="1746"/>
      <c r="F18" s="1746"/>
      <c r="G18" s="1746"/>
      <c r="H18" s="1746"/>
      <c r="I18" s="1746"/>
      <c r="J18" s="1746"/>
      <c r="K18" s="1768"/>
      <c r="L18" s="1750"/>
      <c r="M18" s="1751"/>
      <c r="N18" s="63" t="str">
        <f t="shared" si="1"/>
        <v/>
      </c>
      <c r="CA18" s="2663" t="str">
        <f t="shared" ref="CA18:CA19" si="12">IF(AND(B18&gt;0,L18="")," * No olvide digitar la variable Pueblos Originarios. Digite cero si no tiene.",IF(L18&gt;B18, " * La variable Pueblos Originarios no puede ser mayor al Total.",""))</f>
        <v/>
      </c>
      <c r="CB18" s="2663" t="str">
        <f t="shared" ref="CB18:CB19" si="13">IF(AND(B18&gt;0,M18="")," * No olvide digitar la variable Migrantes. Digite cero si no tiene.",IF(M18&gt;B18, " * La variable Migrantes no puede ser mayor al Total.",""))</f>
        <v/>
      </c>
      <c r="CG18" s="1757">
        <f t="shared" ref="CG18:CG19" si="14">IF(AND(B18&gt;0,L18=""),1,IF(L18&gt;B18,1,0))</f>
        <v>0</v>
      </c>
      <c r="CH18" s="1757">
        <f t="shared" ref="CH18:CH19" si="15">IF(AND(B18&gt;0,M18=""),1,IF(M18&gt;B18,1,0))</f>
        <v>0</v>
      </c>
    </row>
    <row r="19" spans="1:86" ht="14.25" customHeight="1" x14ac:dyDescent="0.25">
      <c r="A19" s="1113" t="s">
        <v>2018</v>
      </c>
      <c r="B19" s="1849">
        <f t="shared" si="11"/>
        <v>0</v>
      </c>
      <c r="C19" s="1784"/>
      <c r="D19" s="42"/>
      <c r="E19" s="42"/>
      <c r="F19" s="42"/>
      <c r="G19" s="42"/>
      <c r="H19" s="42"/>
      <c r="I19" s="42"/>
      <c r="J19" s="42"/>
      <c r="K19" s="2047"/>
      <c r="L19" s="123"/>
      <c r="M19" s="1839"/>
      <c r="N19" s="63" t="str">
        <f t="shared" si="1"/>
        <v/>
      </c>
      <c r="CA19" s="2663" t="str">
        <f t="shared" si="12"/>
        <v/>
      </c>
      <c r="CB19" s="2663" t="str">
        <f t="shared" si="13"/>
        <v/>
      </c>
      <c r="CG19" s="1757">
        <f t="shared" si="14"/>
        <v>0</v>
      </c>
      <c r="CH19" s="1757">
        <f t="shared" si="15"/>
        <v>0</v>
      </c>
    </row>
    <row r="20" spans="1:86" ht="18" customHeight="1" x14ac:dyDescent="0.25">
      <c r="A20" s="3437" t="s">
        <v>2021</v>
      </c>
      <c r="B20" s="3124"/>
      <c r="C20" s="3124"/>
      <c r="D20" s="3124"/>
      <c r="CA20" s="64"/>
    </row>
    <row r="21" spans="1:86" ht="14.25" customHeight="1" x14ac:dyDescent="0.25">
      <c r="A21" s="1116"/>
      <c r="B21" s="1117" t="s">
        <v>82</v>
      </c>
      <c r="C21" s="543" t="s">
        <v>41</v>
      </c>
      <c r="D21" s="2184" t="s">
        <v>42</v>
      </c>
      <c r="CA21" s="64"/>
    </row>
    <row r="22" spans="1:86" ht="14.25" customHeight="1" x14ac:dyDescent="0.25">
      <c r="A22" s="790" t="s">
        <v>2022</v>
      </c>
      <c r="B22" s="846"/>
      <c r="C22" s="81"/>
      <c r="D22" s="1801"/>
      <c r="E22" s="1754" t="str">
        <f t="shared" ref="E22:E23" si="16">CA22&amp;CB22</f>
        <v/>
      </c>
      <c r="CA22" s="2663" t="str">
        <f t="shared" ref="CA22:CA23" si="17">IF(AND(B22&gt;0,C22="")," * No olvide digitar la variable Pueblos Originarios. Digite cero si no tiene.",IF(C22&gt;B22, " * La variable Pueblos Originarios no puede ser mayor al Total.",""))</f>
        <v/>
      </c>
      <c r="CB22" s="2663" t="str">
        <f t="shared" ref="CB22:CB23" si="18">IF(AND(B22&gt;0,D22="")," * No olvide digitar la variable Migrantes. Digite cero si no tiene.",IF(D22&gt;B22, " * La variable Migrantes no puede ser mayor al Total.",""))</f>
        <v/>
      </c>
      <c r="CG22" s="2655">
        <f t="shared" ref="CG22:CG23" si="19">IF(AND(B22&gt;0,C22=""),1,IF(C22&gt;B22,1,0))</f>
        <v>0</v>
      </c>
      <c r="CH22" s="2655">
        <f t="shared" ref="CH22:CH23" si="20">IF(AND(B22&gt;0,D22=""),1,IF(D22&gt;B22,1,0))</f>
        <v>0</v>
      </c>
    </row>
    <row r="23" spans="1:86" ht="14.25" customHeight="1" x14ac:dyDescent="0.25">
      <c r="A23" s="390" t="s">
        <v>2023</v>
      </c>
      <c r="B23" s="848"/>
      <c r="C23" s="123"/>
      <c r="D23" s="1839"/>
      <c r="E23" s="1754" t="str">
        <f t="shared" si="16"/>
        <v/>
      </c>
      <c r="CA23" s="2663" t="str">
        <f t="shared" si="17"/>
        <v/>
      </c>
      <c r="CB23" s="2663" t="str">
        <f t="shared" si="18"/>
        <v/>
      </c>
      <c r="CG23" s="2655">
        <f t="shared" si="19"/>
        <v>0</v>
      </c>
      <c r="CH23" s="2655">
        <f t="shared" si="20"/>
        <v>0</v>
      </c>
    </row>
    <row r="24" spans="1:86" ht="18" customHeight="1" x14ac:dyDescent="0.25">
      <c r="A24" s="3438" t="s">
        <v>2024</v>
      </c>
      <c r="B24" s="3142"/>
      <c r="C24" s="3142"/>
      <c r="D24" s="3142"/>
      <c r="E24" s="3142"/>
      <c r="F24" s="3142"/>
      <c r="G24" s="3142"/>
      <c r="H24" s="3142"/>
      <c r="I24" s="3142"/>
      <c r="J24" s="3142"/>
      <c r="K24" s="3142"/>
      <c r="CA24" s="64"/>
    </row>
    <row r="25" spans="1:86" ht="14.25" customHeight="1" x14ac:dyDescent="0.25">
      <c r="A25" s="3439"/>
      <c r="B25" s="3250" t="s">
        <v>82</v>
      </c>
      <c r="C25" s="3440" t="s">
        <v>2012</v>
      </c>
      <c r="D25" s="3124"/>
      <c r="E25" s="3124"/>
      <c r="F25" s="3124"/>
      <c r="G25" s="3124"/>
      <c r="H25" s="3124"/>
      <c r="I25" s="3124"/>
      <c r="J25" s="3124"/>
      <c r="K25" s="3135"/>
      <c r="L25" s="3186" t="s">
        <v>41</v>
      </c>
      <c r="M25" s="3250" t="s">
        <v>42</v>
      </c>
      <c r="CA25" s="64"/>
    </row>
    <row r="26" spans="1:86" ht="14.25" customHeight="1" x14ac:dyDescent="0.25">
      <c r="A26" s="3129"/>
      <c r="B26" s="3129"/>
      <c r="C26" s="2676" t="s">
        <v>99</v>
      </c>
      <c r="D26" s="489" t="s">
        <v>49</v>
      </c>
      <c r="E26" s="489" t="s">
        <v>50</v>
      </c>
      <c r="F26" s="489" t="s">
        <v>51</v>
      </c>
      <c r="G26" s="489" t="s">
        <v>52</v>
      </c>
      <c r="H26" s="489" t="s">
        <v>53</v>
      </c>
      <c r="I26" s="489" t="s">
        <v>54</v>
      </c>
      <c r="J26" s="489" t="s">
        <v>55</v>
      </c>
      <c r="K26" s="2146" t="s">
        <v>56</v>
      </c>
      <c r="L26" s="3140"/>
      <c r="M26" s="3129"/>
      <c r="CA26" s="64"/>
    </row>
    <row r="27" spans="1:86" ht="14.25" customHeight="1" x14ac:dyDescent="0.25">
      <c r="A27" s="790" t="s">
        <v>2025</v>
      </c>
      <c r="B27" s="171">
        <f t="shared" ref="B27:B32" si="21">SUM(C27:K27)</f>
        <v>0</v>
      </c>
      <c r="C27" s="1786"/>
      <c r="D27" s="1746"/>
      <c r="E27" s="1746"/>
      <c r="F27" s="1746"/>
      <c r="G27" s="1746"/>
      <c r="H27" s="1746"/>
      <c r="I27" s="1746"/>
      <c r="J27" s="1746"/>
      <c r="K27" s="1768"/>
      <c r="L27" s="1794"/>
      <c r="M27" s="1825"/>
      <c r="N27" s="1754" t="str">
        <f t="shared" ref="N27:N32" si="22">$CA27&amp;CB27</f>
        <v/>
      </c>
      <c r="CA27" s="2663" t="str">
        <f t="shared" ref="CA27:CA32" si="23">IF(AND(B27&gt;0,L27="")," No olvide digitar la variable Pueblos Originarios. Digite cero si no tiene.",IF(L27&gt;B27," * La variable Pueblos Originarios no puede ser mayor al Total.",""))</f>
        <v/>
      </c>
      <c r="CB27" s="2663" t="str">
        <f t="shared" ref="CB27:CB32" si="24">IF(AND(B27&gt;0,M27="")," No olvide digitar la variable Migrantes. Digite cero si no tiene.",IF(M27&gt;B27," * La variable Migrantes no puede ser mayor al Total.",""))</f>
        <v/>
      </c>
      <c r="CG27" s="2655">
        <f t="shared" ref="CG27:CG32" si="25">IF(AND(B27&gt;0,L27=""),1,IF(L27&gt;B27,1,0))</f>
        <v>0</v>
      </c>
      <c r="CH27" s="2655">
        <f t="shared" ref="CH27:CH32" si="26">IF(AND(B27&gt;0,M27=""),1,IF(M27&gt;B27,1,0))</f>
        <v>0</v>
      </c>
    </row>
    <row r="28" spans="1:86" ht="14.25" customHeight="1" x14ac:dyDescent="0.25">
      <c r="A28" s="790" t="s">
        <v>2026</v>
      </c>
      <c r="B28" s="186">
        <f t="shared" si="21"/>
        <v>0</v>
      </c>
      <c r="C28" s="1786"/>
      <c r="D28" s="1746"/>
      <c r="E28" s="1746"/>
      <c r="F28" s="1746"/>
      <c r="G28" s="1746"/>
      <c r="H28" s="1746"/>
      <c r="I28" s="1746"/>
      <c r="J28" s="1746"/>
      <c r="K28" s="1768"/>
      <c r="L28" s="1794"/>
      <c r="M28" s="1825"/>
      <c r="N28" s="1754" t="str">
        <f t="shared" si="22"/>
        <v/>
      </c>
      <c r="CA28" s="2663" t="str">
        <f t="shared" si="23"/>
        <v/>
      </c>
      <c r="CB28" s="2663" t="str">
        <f t="shared" si="24"/>
        <v/>
      </c>
      <c r="CG28" s="2655">
        <f t="shared" si="25"/>
        <v>0</v>
      </c>
      <c r="CH28" s="2655">
        <f t="shared" si="26"/>
        <v>0</v>
      </c>
    </row>
    <row r="29" spans="1:86" ht="14.25" customHeight="1" x14ac:dyDescent="0.25">
      <c r="A29" s="790" t="s">
        <v>2027</v>
      </c>
      <c r="B29" s="186">
        <f t="shared" si="21"/>
        <v>0</v>
      </c>
      <c r="C29" s="1786"/>
      <c r="D29" s="1746"/>
      <c r="E29" s="1746"/>
      <c r="F29" s="1746"/>
      <c r="G29" s="1746"/>
      <c r="H29" s="1746"/>
      <c r="I29" s="1746"/>
      <c r="J29" s="1746"/>
      <c r="K29" s="1768"/>
      <c r="L29" s="1794"/>
      <c r="M29" s="1825"/>
      <c r="N29" s="1754" t="str">
        <f t="shared" si="22"/>
        <v/>
      </c>
      <c r="CA29" s="2663" t="str">
        <f t="shared" si="23"/>
        <v/>
      </c>
      <c r="CB29" s="2663" t="str">
        <f t="shared" si="24"/>
        <v/>
      </c>
      <c r="CG29" s="2655">
        <f t="shared" si="25"/>
        <v>0</v>
      </c>
      <c r="CH29" s="2655">
        <f t="shared" si="26"/>
        <v>0</v>
      </c>
    </row>
    <row r="30" spans="1:86" ht="14.25" customHeight="1" x14ac:dyDescent="0.25">
      <c r="A30" s="790" t="s">
        <v>2028</v>
      </c>
      <c r="B30" s="186">
        <f t="shared" si="21"/>
        <v>0</v>
      </c>
      <c r="C30" s="1786"/>
      <c r="D30" s="1746"/>
      <c r="E30" s="1746"/>
      <c r="F30" s="1746"/>
      <c r="G30" s="1746"/>
      <c r="H30" s="1746"/>
      <c r="I30" s="1746"/>
      <c r="J30" s="1746"/>
      <c r="K30" s="1768"/>
      <c r="L30" s="1794"/>
      <c r="M30" s="1825"/>
      <c r="N30" s="1754" t="str">
        <f t="shared" si="22"/>
        <v/>
      </c>
      <c r="CA30" s="2663" t="str">
        <f t="shared" si="23"/>
        <v/>
      </c>
      <c r="CB30" s="2663" t="str">
        <f t="shared" si="24"/>
        <v/>
      </c>
      <c r="CG30" s="2655">
        <f t="shared" si="25"/>
        <v>0</v>
      </c>
      <c r="CH30" s="2655">
        <f t="shared" si="26"/>
        <v>0</v>
      </c>
    </row>
    <row r="31" spans="1:86" ht="14.25" customHeight="1" x14ac:dyDescent="0.25">
      <c r="A31" s="790" t="s">
        <v>2029</v>
      </c>
      <c r="B31" s="186">
        <f t="shared" si="21"/>
        <v>0</v>
      </c>
      <c r="C31" s="1786"/>
      <c r="D31" s="1746"/>
      <c r="E31" s="1746"/>
      <c r="F31" s="1746"/>
      <c r="G31" s="1746"/>
      <c r="H31" s="1746"/>
      <c r="I31" s="1746"/>
      <c r="J31" s="1746"/>
      <c r="K31" s="1768"/>
      <c r="L31" s="1794"/>
      <c r="M31" s="1825"/>
      <c r="N31" s="1754" t="str">
        <f t="shared" si="22"/>
        <v/>
      </c>
      <c r="CA31" s="2663" t="str">
        <f t="shared" si="23"/>
        <v/>
      </c>
      <c r="CB31" s="2663" t="str">
        <f t="shared" si="24"/>
        <v/>
      </c>
      <c r="CG31" s="2655">
        <f t="shared" si="25"/>
        <v>0</v>
      </c>
      <c r="CH31" s="2655">
        <f t="shared" si="26"/>
        <v>0</v>
      </c>
    </row>
    <row r="32" spans="1:86" ht="14.25" customHeight="1" x14ac:dyDescent="0.25">
      <c r="A32" s="1113" t="s">
        <v>2030</v>
      </c>
      <c r="B32" s="1849">
        <f t="shared" si="21"/>
        <v>0</v>
      </c>
      <c r="C32" s="41"/>
      <c r="D32" s="37"/>
      <c r="E32" s="37"/>
      <c r="F32" s="37"/>
      <c r="G32" s="37"/>
      <c r="H32" s="37"/>
      <c r="I32" s="37"/>
      <c r="J32" s="37"/>
      <c r="K32" s="1763"/>
      <c r="L32" s="1762"/>
      <c r="M32" s="56"/>
      <c r="N32" s="1754" t="str">
        <f t="shared" si="22"/>
        <v/>
      </c>
      <c r="CA32" s="2663" t="str">
        <f t="shared" si="23"/>
        <v/>
      </c>
      <c r="CB32" s="2663" t="str">
        <f t="shared" si="24"/>
        <v/>
      </c>
      <c r="CG32" s="2655">
        <f t="shared" si="25"/>
        <v>0</v>
      </c>
      <c r="CH32" s="2655">
        <f t="shared" si="26"/>
        <v>0</v>
      </c>
    </row>
    <row r="33" spans="1:86" ht="18" customHeight="1" x14ac:dyDescent="0.25">
      <c r="A33" s="3437" t="s">
        <v>2031</v>
      </c>
      <c r="B33" s="3124"/>
      <c r="C33" s="3124"/>
      <c r="D33" s="3124"/>
      <c r="CA33" s="64"/>
    </row>
    <row r="34" spans="1:86" ht="14.25" customHeight="1" x14ac:dyDescent="0.25">
      <c r="A34" s="1118"/>
      <c r="B34" s="1117" t="s">
        <v>82</v>
      </c>
      <c r="C34" s="543" t="s">
        <v>41</v>
      </c>
      <c r="D34" s="2184" t="s">
        <v>42</v>
      </c>
      <c r="CA34" s="64"/>
    </row>
    <row r="35" spans="1:86" ht="14.25" customHeight="1" x14ac:dyDescent="0.25">
      <c r="A35" s="790" t="s">
        <v>2032</v>
      </c>
      <c r="B35" s="847"/>
      <c r="C35" s="1794"/>
      <c r="D35" s="1865"/>
      <c r="E35" s="1754" t="str">
        <f t="shared" ref="E35:E36" si="27">CA35&amp;CB35</f>
        <v/>
      </c>
      <c r="CA35" s="2663" t="str">
        <f t="shared" ref="CA35:CA36" si="28">IF(AND(B35&gt;0,C35="")," No olvide digitar la variable Pueblos Originarios. Digite cero si no tiene.",IF(C35&gt;B35," * La variable Pueblos Originarios no puede ser mayor al Total.",""))</f>
        <v/>
      </c>
      <c r="CB35" s="2663" t="str">
        <f t="shared" ref="CB35:CB36" si="29">IF(AND(B35&gt;0,D35="")," No olvide digitar la variable Migrantes. Digite cero si no tiene.",IF(D35&gt;B35," * La variable Migrantes no puede ser mayor al Total.",""))</f>
        <v/>
      </c>
      <c r="CG35" s="2655">
        <f t="shared" ref="CG35:CG36" si="30">IF(AND(B35&gt;0,C35=""),1,IF(C35&gt;B35,1,0))</f>
        <v>0</v>
      </c>
      <c r="CH35" s="2655">
        <f t="shared" ref="CH35:CH36" si="31">IF(AND(B35&gt;0,D35=""),1,IF(D35&gt;B35,1,0))</f>
        <v>0</v>
      </c>
    </row>
    <row r="36" spans="1:86" ht="14.25" customHeight="1" x14ac:dyDescent="0.25">
      <c r="A36" s="390" t="s">
        <v>2033</v>
      </c>
      <c r="B36" s="1119"/>
      <c r="C36" s="1762"/>
      <c r="D36" s="92"/>
      <c r="E36" s="1754" t="str">
        <f t="shared" si="27"/>
        <v/>
      </c>
      <c r="CA36" s="2663" t="str">
        <f t="shared" si="28"/>
        <v/>
      </c>
      <c r="CB36" s="2663" t="str">
        <f t="shared" si="29"/>
        <v/>
      </c>
      <c r="CG36" s="2655">
        <f t="shared" si="30"/>
        <v>0</v>
      </c>
      <c r="CH36" s="2655">
        <f t="shared" si="31"/>
        <v>0</v>
      </c>
    </row>
    <row r="37" spans="1:86" ht="18" customHeight="1" x14ac:dyDescent="0.25">
      <c r="A37" s="3438" t="s">
        <v>2034</v>
      </c>
      <c r="B37" s="3142"/>
      <c r="C37" s="3142"/>
      <c r="D37" s="3142"/>
      <c r="E37" s="3142"/>
      <c r="F37" s="3142"/>
      <c r="G37" s="3142"/>
      <c r="H37" s="3142"/>
      <c r="I37" s="3142"/>
      <c r="J37" s="3142"/>
      <c r="K37" s="3142"/>
      <c r="CA37" s="64"/>
      <c r="CB37" s="64"/>
    </row>
    <row r="38" spans="1:86" ht="14.25" customHeight="1" x14ac:dyDescent="0.25">
      <c r="A38" s="3441"/>
      <c r="B38" s="3442" t="s">
        <v>82</v>
      </c>
      <c r="C38" s="3263" t="s">
        <v>2012</v>
      </c>
      <c r="D38" s="3124"/>
      <c r="E38" s="3124"/>
      <c r="F38" s="3124"/>
      <c r="G38" s="3124"/>
      <c r="H38" s="3124"/>
      <c r="I38" s="3124"/>
      <c r="J38" s="3124"/>
      <c r="K38" s="3135"/>
      <c r="L38" s="3185" t="s">
        <v>41</v>
      </c>
      <c r="M38" s="3186" t="s">
        <v>42</v>
      </c>
      <c r="CA38" s="64"/>
    </row>
    <row r="39" spans="1:86" ht="14.25" customHeight="1" x14ac:dyDescent="0.25">
      <c r="A39" s="3129"/>
      <c r="B39" s="3140"/>
      <c r="C39" s="488" t="s">
        <v>99</v>
      </c>
      <c r="D39" s="489" t="s">
        <v>49</v>
      </c>
      <c r="E39" s="489" t="s">
        <v>50</v>
      </c>
      <c r="F39" s="489" t="s">
        <v>51</v>
      </c>
      <c r="G39" s="489" t="s">
        <v>52</v>
      </c>
      <c r="H39" s="489" t="s">
        <v>53</v>
      </c>
      <c r="I39" s="489" t="s">
        <v>54</v>
      </c>
      <c r="J39" s="489" t="s">
        <v>55</v>
      </c>
      <c r="K39" s="2146" t="s">
        <v>56</v>
      </c>
      <c r="L39" s="3168"/>
      <c r="M39" s="3140"/>
      <c r="CA39" s="64"/>
    </row>
    <row r="40" spans="1:86" ht="14.25" customHeight="1" x14ac:dyDescent="0.25">
      <c r="A40" s="790" t="s">
        <v>2035</v>
      </c>
      <c r="B40" s="128">
        <f t="shared" ref="B40:B47" si="32">SUM(C40:K40)</f>
        <v>0</v>
      </c>
      <c r="C40" s="1823"/>
      <c r="D40" s="1794"/>
      <c r="E40" s="1794"/>
      <c r="F40" s="1794"/>
      <c r="G40" s="1794"/>
      <c r="H40" s="1794"/>
      <c r="I40" s="1794"/>
      <c r="J40" s="1794"/>
      <c r="K40" s="1768"/>
      <c r="L40" s="1750"/>
      <c r="M40" s="1751"/>
      <c r="N40" s="1754" t="str">
        <f t="shared" ref="N40:N47" si="33">$CA40&amp;CB40</f>
        <v/>
      </c>
      <c r="CA40" s="2663" t="str">
        <f t="shared" ref="CA40:CA47" si="34">IF(AND(B40&gt;0,L40="")," No olvide digitar la variable Pueblos Originarios. Digite cero si no tiene.",IF(L40&gt;B40," * La variable Pueblos Originarios no puede ser mayor al Total.",""))</f>
        <v/>
      </c>
      <c r="CB40" s="2663" t="str">
        <f t="shared" ref="CB40:CB47" si="35">IF(AND(B40&gt;0,M40="")," No olvide digitar la variable Migrantes. Digite cero si no tiene.",IF(M40&gt;B40," * La variable Migrantes no puede ser mayor al Total.",""))</f>
        <v/>
      </c>
      <c r="CG40" s="2655">
        <f t="shared" ref="CG40:CG47" si="36">IF(AND(B40&gt;0,L40=""),1,IF(L40&gt;B40,1,0))</f>
        <v>0</v>
      </c>
      <c r="CH40" s="2655">
        <f t="shared" ref="CH40:CH47" si="37">IF(AND(B40&gt;0,M40=""),1,IF(M40&gt;B40,1,0))</f>
        <v>0</v>
      </c>
    </row>
    <row r="41" spans="1:86" ht="14.25" customHeight="1" x14ac:dyDescent="0.25">
      <c r="A41" s="790" t="s">
        <v>2036</v>
      </c>
      <c r="B41" s="128">
        <f t="shared" si="32"/>
        <v>0</v>
      </c>
      <c r="C41" s="1823"/>
      <c r="D41" s="1794"/>
      <c r="E41" s="1794"/>
      <c r="F41" s="1794"/>
      <c r="G41" s="1794"/>
      <c r="H41" s="1794"/>
      <c r="I41" s="1794"/>
      <c r="J41" s="1794"/>
      <c r="K41" s="1768"/>
      <c r="L41" s="1750"/>
      <c r="M41" s="1751"/>
      <c r="N41" s="1754" t="str">
        <f t="shared" si="33"/>
        <v/>
      </c>
      <c r="CA41" s="2663" t="str">
        <f t="shared" si="34"/>
        <v/>
      </c>
      <c r="CB41" s="2663" t="str">
        <f t="shared" si="35"/>
        <v/>
      </c>
      <c r="CG41" s="2655">
        <f t="shared" si="36"/>
        <v>0</v>
      </c>
      <c r="CH41" s="2655">
        <f t="shared" si="37"/>
        <v>0</v>
      </c>
    </row>
    <row r="42" spans="1:86" ht="14.25" customHeight="1" x14ac:dyDescent="0.25">
      <c r="A42" s="790" t="s">
        <v>2037</v>
      </c>
      <c r="B42" s="128">
        <f t="shared" si="32"/>
        <v>0</v>
      </c>
      <c r="C42" s="1823"/>
      <c r="D42" s="1794"/>
      <c r="E42" s="1794"/>
      <c r="F42" s="1794"/>
      <c r="G42" s="1794"/>
      <c r="H42" s="1794"/>
      <c r="I42" s="1794"/>
      <c r="J42" s="1794"/>
      <c r="K42" s="1768"/>
      <c r="L42" s="1750"/>
      <c r="M42" s="1751"/>
      <c r="N42" s="1754" t="str">
        <f t="shared" si="33"/>
        <v/>
      </c>
      <c r="CA42" s="2663" t="str">
        <f t="shared" si="34"/>
        <v/>
      </c>
      <c r="CB42" s="2663" t="str">
        <f t="shared" si="35"/>
        <v/>
      </c>
      <c r="CG42" s="2655">
        <f t="shared" si="36"/>
        <v>0</v>
      </c>
      <c r="CH42" s="2655">
        <f t="shared" si="37"/>
        <v>0</v>
      </c>
    </row>
    <row r="43" spans="1:86" ht="14.25" customHeight="1" x14ac:dyDescent="0.25">
      <c r="A43" s="1113" t="s">
        <v>2038</v>
      </c>
      <c r="B43" s="129">
        <f t="shared" si="32"/>
        <v>0</v>
      </c>
      <c r="C43" s="1762"/>
      <c r="D43" s="1830"/>
      <c r="E43" s="1830"/>
      <c r="F43" s="1830"/>
      <c r="G43" s="1830"/>
      <c r="H43" s="1830"/>
      <c r="I43" s="1830"/>
      <c r="J43" s="1830"/>
      <c r="K43" s="2047"/>
      <c r="L43" s="123"/>
      <c r="M43" s="1839"/>
      <c r="N43" s="1754" t="str">
        <f t="shared" si="33"/>
        <v/>
      </c>
      <c r="CA43" s="2663" t="str">
        <f t="shared" si="34"/>
        <v/>
      </c>
      <c r="CB43" s="2663" t="str">
        <f t="shared" si="35"/>
        <v/>
      </c>
      <c r="CG43" s="2655">
        <f t="shared" si="36"/>
        <v>0</v>
      </c>
      <c r="CH43" s="2655">
        <f t="shared" si="37"/>
        <v>0</v>
      </c>
    </row>
    <row r="44" spans="1:86" ht="14.25" customHeight="1" x14ac:dyDescent="0.25">
      <c r="A44" s="790" t="s">
        <v>2039</v>
      </c>
      <c r="B44" s="124">
        <f t="shared" si="32"/>
        <v>0</v>
      </c>
      <c r="C44" s="1794"/>
      <c r="D44" s="1794"/>
      <c r="E44" s="1794"/>
      <c r="F44" s="1794"/>
      <c r="G44" s="1794"/>
      <c r="H44" s="1794"/>
      <c r="I44" s="1794"/>
      <c r="J44" s="1794"/>
      <c r="K44" s="1768"/>
      <c r="L44" s="1750"/>
      <c r="M44" s="1751"/>
      <c r="N44" s="1754" t="str">
        <f t="shared" si="33"/>
        <v/>
      </c>
      <c r="CA44" s="2663" t="str">
        <f t="shared" si="34"/>
        <v/>
      </c>
      <c r="CB44" s="2663" t="str">
        <f t="shared" si="35"/>
        <v/>
      </c>
      <c r="CG44" s="2655">
        <f t="shared" si="36"/>
        <v>0</v>
      </c>
      <c r="CH44" s="2655">
        <f t="shared" si="37"/>
        <v>0</v>
      </c>
    </row>
    <row r="45" spans="1:86" ht="14.25" customHeight="1" x14ac:dyDescent="0.25">
      <c r="A45" s="790" t="s">
        <v>2040</v>
      </c>
      <c r="B45" s="128">
        <f t="shared" si="32"/>
        <v>0</v>
      </c>
      <c r="C45" s="1823"/>
      <c r="D45" s="1794"/>
      <c r="E45" s="1794"/>
      <c r="F45" s="1794"/>
      <c r="G45" s="1794"/>
      <c r="H45" s="1794"/>
      <c r="I45" s="1794"/>
      <c r="J45" s="1794"/>
      <c r="K45" s="1768"/>
      <c r="L45" s="1750"/>
      <c r="M45" s="1751"/>
      <c r="N45" s="1754" t="str">
        <f t="shared" si="33"/>
        <v/>
      </c>
      <c r="CA45" s="2663" t="str">
        <f t="shared" si="34"/>
        <v/>
      </c>
      <c r="CB45" s="2663" t="str">
        <f t="shared" si="35"/>
        <v/>
      </c>
      <c r="CG45" s="2655">
        <f t="shared" si="36"/>
        <v>0</v>
      </c>
      <c r="CH45" s="2655">
        <f t="shared" si="37"/>
        <v>0</v>
      </c>
    </row>
    <row r="46" spans="1:86" ht="14.25" customHeight="1" x14ac:dyDescent="0.25">
      <c r="A46" s="790" t="s">
        <v>2041</v>
      </c>
      <c r="B46" s="128">
        <f t="shared" si="32"/>
        <v>0</v>
      </c>
      <c r="C46" s="1823"/>
      <c r="D46" s="1794"/>
      <c r="E46" s="1794"/>
      <c r="F46" s="1794"/>
      <c r="G46" s="1794"/>
      <c r="H46" s="1794"/>
      <c r="I46" s="1794"/>
      <c r="J46" s="1794"/>
      <c r="K46" s="1768"/>
      <c r="L46" s="1750"/>
      <c r="M46" s="1751"/>
      <c r="N46" s="1754" t="str">
        <f t="shared" si="33"/>
        <v/>
      </c>
      <c r="CA46" s="2663" t="str">
        <f t="shared" si="34"/>
        <v/>
      </c>
      <c r="CB46" s="2663" t="str">
        <f t="shared" si="35"/>
        <v/>
      </c>
      <c r="CG46" s="2655">
        <f t="shared" si="36"/>
        <v>0</v>
      </c>
      <c r="CH46" s="2655">
        <f t="shared" si="37"/>
        <v>0</v>
      </c>
    </row>
    <row r="47" spans="1:86" ht="14.25" customHeight="1" x14ac:dyDescent="0.25">
      <c r="A47" s="390" t="s">
        <v>2042</v>
      </c>
      <c r="B47" s="129">
        <f t="shared" si="32"/>
        <v>0</v>
      </c>
      <c r="C47" s="1762"/>
      <c r="D47" s="1762"/>
      <c r="E47" s="1762"/>
      <c r="F47" s="1762"/>
      <c r="G47" s="1762"/>
      <c r="H47" s="1762"/>
      <c r="I47" s="1762"/>
      <c r="J47" s="1762"/>
      <c r="K47" s="1763"/>
      <c r="L47" s="40"/>
      <c r="M47" s="1764"/>
      <c r="N47" s="1754" t="str">
        <f t="shared" si="33"/>
        <v/>
      </c>
      <c r="CA47" s="2663" t="str">
        <f t="shared" si="34"/>
        <v/>
      </c>
      <c r="CB47" s="2663" t="str">
        <f t="shared" si="35"/>
        <v/>
      </c>
      <c r="CG47" s="2655">
        <f t="shared" si="36"/>
        <v>0</v>
      </c>
      <c r="CH47" s="2655">
        <f t="shared" si="37"/>
        <v>0</v>
      </c>
    </row>
    <row r="48" spans="1:86" ht="18" customHeight="1" x14ac:dyDescent="0.25">
      <c r="A48" s="3443" t="s">
        <v>2043</v>
      </c>
      <c r="B48" s="3131"/>
      <c r="C48" s="3131"/>
      <c r="D48" s="3131"/>
      <c r="E48" s="3131"/>
      <c r="F48" s="3131"/>
      <c r="G48" s="3131"/>
      <c r="H48" s="3131"/>
      <c r="I48" s="3131"/>
      <c r="J48" s="3131"/>
      <c r="K48" s="3131"/>
      <c r="CA48" s="64"/>
    </row>
    <row r="49" spans="1:86" ht="14.25" customHeight="1" x14ac:dyDescent="0.25">
      <c r="A49" s="740"/>
      <c r="B49" s="1117" t="s">
        <v>82</v>
      </c>
      <c r="C49" s="543" t="s">
        <v>41</v>
      </c>
      <c r="D49" s="2184" t="s">
        <v>42</v>
      </c>
      <c r="CA49" s="64"/>
    </row>
    <row r="50" spans="1:86" ht="14.25" customHeight="1" x14ac:dyDescent="0.25">
      <c r="A50" s="790" t="s">
        <v>2044</v>
      </c>
      <c r="B50" s="218"/>
      <c r="C50" s="1823"/>
      <c r="D50" s="1802"/>
      <c r="E50" s="1754" t="str">
        <f t="shared" ref="E50:E53" si="38">CA50&amp;CB50</f>
        <v/>
      </c>
      <c r="CA50" s="2663" t="str">
        <f t="shared" ref="CA50:CA53" si="39">IF(AND(B50&gt;0,C50="")," No olvide digitar la variable Pueblos Originarios. Digite cero si no tiene.",IF(C50&gt;B50," * La variable Pueblos Originarios no puede ser mayor al Total.",""))</f>
        <v/>
      </c>
      <c r="CB50" s="2663" t="str">
        <f t="shared" ref="CB50:CB53" si="40">IF(AND(B50&gt;0,D50="")," No olvide digitar la variable Migrantes. Digite cero si no tiene.",IF(D50&gt;B50," * La variable Migrantes no puede ser mayor al Total.",""))</f>
        <v/>
      </c>
      <c r="CG50" s="2655">
        <f t="shared" ref="CG50:CG53" si="41">IF(AND(B50&gt;0,C50=""),1,IF(C50&gt;B50,1,0))</f>
        <v>0</v>
      </c>
      <c r="CH50" s="2655">
        <f t="shared" ref="CH50:CH53" si="42">IF(AND(B50&gt;0,D50=""),1,IF(D50&gt;B50,1,0))</f>
        <v>0</v>
      </c>
    </row>
    <row r="51" spans="1:86" ht="14.25" customHeight="1" x14ac:dyDescent="0.25">
      <c r="A51" s="790" t="s">
        <v>2045</v>
      </c>
      <c r="B51" s="218"/>
      <c r="C51" s="1823"/>
      <c r="D51" s="1802"/>
      <c r="E51" s="1754" t="str">
        <f t="shared" si="38"/>
        <v/>
      </c>
      <c r="CA51" s="2663" t="str">
        <f t="shared" si="39"/>
        <v/>
      </c>
      <c r="CB51" s="2663" t="str">
        <f t="shared" si="40"/>
        <v/>
      </c>
      <c r="CG51" s="2655">
        <f t="shared" si="41"/>
        <v>0</v>
      </c>
      <c r="CH51" s="2655">
        <f t="shared" si="42"/>
        <v>0</v>
      </c>
    </row>
    <row r="52" spans="1:86" ht="14.25" customHeight="1" x14ac:dyDescent="0.25">
      <c r="A52" s="790" t="s">
        <v>2046</v>
      </c>
      <c r="B52" s="218"/>
      <c r="C52" s="1823"/>
      <c r="D52" s="1802"/>
      <c r="E52" s="1754" t="str">
        <f t="shared" si="38"/>
        <v/>
      </c>
      <c r="CA52" s="2663" t="str">
        <f t="shared" si="39"/>
        <v/>
      </c>
      <c r="CB52" s="2663" t="str">
        <f t="shared" si="40"/>
        <v/>
      </c>
      <c r="CG52" s="2655">
        <f t="shared" si="41"/>
        <v>0</v>
      </c>
      <c r="CH52" s="2655">
        <f t="shared" si="42"/>
        <v>0</v>
      </c>
    </row>
    <row r="53" spans="1:86" ht="14.25" customHeight="1" x14ac:dyDescent="0.25">
      <c r="A53" s="390" t="s">
        <v>2047</v>
      </c>
      <c r="B53" s="1763"/>
      <c r="C53" s="1762"/>
      <c r="D53" s="1764"/>
      <c r="E53" s="1754" t="str">
        <f t="shared" si="38"/>
        <v/>
      </c>
      <c r="CA53" s="2663" t="str">
        <f t="shared" si="39"/>
        <v/>
      </c>
      <c r="CB53" s="2663" t="str">
        <f t="shared" si="40"/>
        <v/>
      </c>
      <c r="CG53" s="2655">
        <f t="shared" si="41"/>
        <v>0</v>
      </c>
      <c r="CH53" s="2655">
        <f t="shared" si="42"/>
        <v>0</v>
      </c>
    </row>
    <row r="54" spans="1:86" ht="18" customHeight="1" x14ac:dyDescent="0.25">
      <c r="A54" s="3437" t="s">
        <v>2048</v>
      </c>
      <c r="B54" s="3124"/>
      <c r="C54" s="3124"/>
      <c r="D54" s="3124"/>
      <c r="CA54" s="64"/>
    </row>
    <row r="55" spans="1:86" ht="14.25" customHeight="1" x14ac:dyDescent="0.25">
      <c r="A55" s="1120"/>
      <c r="B55" s="1117" t="s">
        <v>82</v>
      </c>
      <c r="C55" s="543" t="s">
        <v>41</v>
      </c>
      <c r="D55" s="2184" t="s">
        <v>42</v>
      </c>
      <c r="CA55" s="64"/>
    </row>
    <row r="56" spans="1:86" ht="14.25" customHeight="1" x14ac:dyDescent="0.25">
      <c r="A56" s="790" t="s">
        <v>2049</v>
      </c>
      <c r="B56" s="218"/>
      <c r="C56" s="1823"/>
      <c r="D56" s="1802"/>
      <c r="E56" s="1754" t="str">
        <f t="shared" ref="E56:E59" si="43">CA56&amp;CB56</f>
        <v/>
      </c>
      <c r="CA56" s="2663" t="str">
        <f t="shared" ref="CA56:CA59" si="44">IF(AND(B56&gt;0,C56="")," No olvide digitar la variable Pueblos Originarios. Digite cero si no tiene.",IF(C56&gt;B56," * La variable Pueblos Originarios no puede ser mayor al Total.",""))</f>
        <v/>
      </c>
      <c r="CB56" s="2663" t="str">
        <f t="shared" ref="CB56:CB59" si="45">IF(AND(B56&gt;0,D56="")," No olvide digitar la variable Migrantes. Digite cero si no tiene.",IF(D56&gt;B56," * La variable Migrantes no puede ser mayor al Total.",""))</f>
        <v/>
      </c>
      <c r="CG56" s="2655">
        <f t="shared" ref="CG56:CG59" si="46">IF(AND(B56&gt;0,C56=""),1,IF(C56&gt;B56,1,0))</f>
        <v>0</v>
      </c>
      <c r="CH56" s="2655">
        <f t="shared" ref="CH56:CH59" si="47">IF(AND(B56&gt;0,D56=""),1,IF(D56&gt;B56,1,0))</f>
        <v>0</v>
      </c>
    </row>
    <row r="57" spans="1:86" ht="14.25" customHeight="1" x14ac:dyDescent="0.25">
      <c r="A57" s="790" t="s">
        <v>2045</v>
      </c>
      <c r="B57" s="218"/>
      <c r="C57" s="1823"/>
      <c r="D57" s="1802"/>
      <c r="E57" s="1754" t="str">
        <f t="shared" si="43"/>
        <v/>
      </c>
      <c r="CA57" s="2663" t="str">
        <f t="shared" si="44"/>
        <v/>
      </c>
      <c r="CB57" s="2663" t="str">
        <f t="shared" si="45"/>
        <v/>
      </c>
      <c r="CG57" s="2655">
        <f t="shared" si="46"/>
        <v>0</v>
      </c>
      <c r="CH57" s="2655">
        <f t="shared" si="47"/>
        <v>0</v>
      </c>
    </row>
    <row r="58" spans="1:86" ht="14.25" customHeight="1" x14ac:dyDescent="0.25">
      <c r="A58" s="790" t="s">
        <v>2050</v>
      </c>
      <c r="B58" s="218"/>
      <c r="C58" s="1823"/>
      <c r="D58" s="1802"/>
      <c r="E58" s="1754" t="str">
        <f t="shared" si="43"/>
        <v/>
      </c>
      <c r="CA58" s="2663" t="str">
        <f t="shared" si="44"/>
        <v/>
      </c>
      <c r="CB58" s="2663" t="str">
        <f t="shared" si="45"/>
        <v/>
      </c>
      <c r="CG58" s="2655">
        <f t="shared" si="46"/>
        <v>0</v>
      </c>
      <c r="CH58" s="2655">
        <f t="shared" si="47"/>
        <v>0</v>
      </c>
    </row>
    <row r="59" spans="1:86" ht="14.25" customHeight="1" x14ac:dyDescent="0.25">
      <c r="A59" s="1113" t="s">
        <v>2051</v>
      </c>
      <c r="B59" s="1119"/>
      <c r="C59" s="40"/>
      <c r="D59" s="1764"/>
      <c r="E59" s="1754" t="str">
        <f t="shared" si="43"/>
        <v/>
      </c>
      <c r="CA59" s="2663" t="str">
        <f t="shared" si="44"/>
        <v/>
      </c>
      <c r="CB59" s="2663" t="str">
        <f t="shared" si="45"/>
        <v/>
      </c>
      <c r="CG59" s="2655">
        <f t="shared" si="46"/>
        <v>0</v>
      </c>
      <c r="CH59" s="2655">
        <f t="shared" si="47"/>
        <v>0</v>
      </c>
    </row>
    <row r="60" spans="1:86" ht="18" customHeight="1" x14ac:dyDescent="0.25">
      <c r="A60" s="3438" t="s">
        <v>2052</v>
      </c>
      <c r="B60" s="3142"/>
      <c r="C60" s="3142"/>
      <c r="D60" s="3142"/>
      <c r="E60" s="3142"/>
      <c r="F60" s="3142"/>
      <c r="G60" s="3142"/>
      <c r="H60" s="3142"/>
      <c r="I60" s="3142"/>
      <c r="J60" s="3142"/>
      <c r="K60" s="3142"/>
      <c r="L60" s="143"/>
      <c r="M60" s="143"/>
      <c r="CA60" s="64"/>
    </row>
    <row r="61" spans="1:86" ht="14.25" customHeight="1" x14ac:dyDescent="0.25">
      <c r="A61" s="3250"/>
      <c r="B61" s="3268" t="s">
        <v>82</v>
      </c>
      <c r="C61" s="3440" t="s">
        <v>2012</v>
      </c>
      <c r="D61" s="3124"/>
      <c r="E61" s="3124"/>
      <c r="F61" s="3124"/>
      <c r="G61" s="3124"/>
      <c r="H61" s="3124"/>
      <c r="I61" s="3124"/>
      <c r="J61" s="3124"/>
      <c r="K61" s="3135"/>
      <c r="L61" s="3274" t="s">
        <v>41</v>
      </c>
      <c r="M61" s="3186" t="s">
        <v>42</v>
      </c>
      <c r="CA61" s="64"/>
    </row>
    <row r="62" spans="1:86" ht="14.25" customHeight="1" x14ac:dyDescent="0.25">
      <c r="A62" s="3129"/>
      <c r="B62" s="3129"/>
      <c r="C62" s="2676" t="s">
        <v>99</v>
      </c>
      <c r="D62" s="489" t="s">
        <v>49</v>
      </c>
      <c r="E62" s="489" t="s">
        <v>50</v>
      </c>
      <c r="F62" s="489" t="s">
        <v>51</v>
      </c>
      <c r="G62" s="489" t="s">
        <v>52</v>
      </c>
      <c r="H62" s="489" t="s">
        <v>53</v>
      </c>
      <c r="I62" s="489" t="s">
        <v>54</v>
      </c>
      <c r="J62" s="489" t="s">
        <v>55</v>
      </c>
      <c r="K62" s="1121" t="s">
        <v>56</v>
      </c>
      <c r="L62" s="3253"/>
      <c r="M62" s="3140"/>
      <c r="CA62" s="64"/>
    </row>
    <row r="63" spans="1:86" ht="14.25" customHeight="1" x14ac:dyDescent="0.25">
      <c r="A63" s="1122" t="s">
        <v>2053</v>
      </c>
      <c r="B63" s="1123"/>
      <c r="C63" s="1124"/>
      <c r="D63" s="1124"/>
      <c r="E63" s="1124"/>
      <c r="F63" s="1124"/>
      <c r="G63" s="1124"/>
      <c r="H63" s="1124"/>
      <c r="I63" s="1124"/>
      <c r="J63" s="1124"/>
      <c r="K63" s="1125"/>
      <c r="L63" s="1126"/>
      <c r="M63" s="1111"/>
      <c r="CA63" s="64"/>
    </row>
    <row r="64" spans="1:86" ht="14.25" customHeight="1" x14ac:dyDescent="0.25">
      <c r="A64" s="1112" t="s">
        <v>2054</v>
      </c>
      <c r="B64" s="2361">
        <f t="shared" ref="B64:B65" si="48">SUM(C64:K64)</f>
        <v>5</v>
      </c>
      <c r="C64" s="1748">
        <v>0</v>
      </c>
      <c r="D64" s="1748">
        <v>0</v>
      </c>
      <c r="E64" s="1748">
        <v>1</v>
      </c>
      <c r="F64" s="1748">
        <v>2</v>
      </c>
      <c r="G64" s="1748">
        <v>1</v>
      </c>
      <c r="H64" s="1748">
        <v>1</v>
      </c>
      <c r="I64" s="1748">
        <v>0</v>
      </c>
      <c r="J64" s="1748">
        <v>0</v>
      </c>
      <c r="K64" s="53">
        <v>0</v>
      </c>
      <c r="L64" s="1748">
        <v>0</v>
      </c>
      <c r="M64" s="1801">
        <v>0</v>
      </c>
      <c r="N64" s="1754" t="str">
        <f t="shared" ref="N64:N65" si="49">$CA64&amp;$CB64</f>
        <v/>
      </c>
      <c r="CA64" s="2663" t="str">
        <f t="shared" ref="CA64:CA65" si="50">IF(AND(B64&gt;0,L64="")," No olvide digitar la variable Pueblos Originarios. Digite cero si no tiene.",IF(L64&gt;B64," * La variable Pueblos Originarios no puede ser mayor al Total.",""))</f>
        <v/>
      </c>
      <c r="CB64" s="2663" t="str">
        <f t="shared" ref="CB64:CB65" si="51">IF(AND(B64&gt;0,M64="")," No olvide digitar la variable Migrantes. Digite cero si no tiene.",IF(M64&gt;B64," * La variable Migrantes no puede ser mayor al Total.",""))</f>
        <v/>
      </c>
      <c r="CG64" s="2655">
        <f t="shared" ref="CG64:CG65" si="52">IF(AND(B64&gt;0,L64=""),1,IF(L64&gt;B64,1,0))</f>
        <v>0</v>
      </c>
      <c r="CH64" s="2655">
        <f t="shared" ref="CH64:CH65" si="53">IF(AND(B64&gt;0,M64=""),1,IF(M64&gt;B64,1,0))</f>
        <v>0</v>
      </c>
    </row>
    <row r="65" spans="1:86" ht="14.25" customHeight="1" x14ac:dyDescent="0.25">
      <c r="A65" s="390" t="s">
        <v>2055</v>
      </c>
      <c r="B65" s="2677">
        <f t="shared" si="48"/>
        <v>1</v>
      </c>
      <c r="C65" s="1762">
        <v>0</v>
      </c>
      <c r="D65" s="1762">
        <v>0</v>
      </c>
      <c r="E65" s="1762">
        <v>0</v>
      </c>
      <c r="F65" s="1762">
        <v>1</v>
      </c>
      <c r="G65" s="1762">
        <v>0</v>
      </c>
      <c r="H65" s="1762">
        <v>0</v>
      </c>
      <c r="I65" s="1762">
        <v>0</v>
      </c>
      <c r="J65" s="1762">
        <v>0</v>
      </c>
      <c r="K65" s="55">
        <v>0</v>
      </c>
      <c r="L65" s="1762">
        <v>0</v>
      </c>
      <c r="M65" s="1764">
        <v>0</v>
      </c>
      <c r="N65" s="1754" t="str">
        <f t="shared" si="49"/>
        <v/>
      </c>
      <c r="CA65" s="2663" t="str">
        <f t="shared" si="50"/>
        <v/>
      </c>
      <c r="CB65" s="2663" t="str">
        <f t="shared" si="51"/>
        <v/>
      </c>
      <c r="CG65" s="2655">
        <f t="shared" si="52"/>
        <v>0</v>
      </c>
      <c r="CH65" s="2655">
        <f t="shared" si="53"/>
        <v>0</v>
      </c>
    </row>
    <row r="66" spans="1:86" ht="14.25" customHeight="1" x14ac:dyDescent="0.25">
      <c r="A66" s="1127" t="s">
        <v>2056</v>
      </c>
      <c r="B66" s="2678"/>
      <c r="C66" s="1829"/>
      <c r="D66" s="2679"/>
      <c r="E66" s="1829"/>
      <c r="F66" s="2679"/>
      <c r="G66" s="1829"/>
      <c r="H66" s="2679"/>
      <c r="I66" s="1829"/>
      <c r="J66" s="2679"/>
      <c r="K66" s="2680"/>
      <c r="L66" s="2681"/>
      <c r="M66" s="2577"/>
      <c r="CA66" s="64"/>
    </row>
    <row r="67" spans="1:86" ht="14.25" customHeight="1" x14ac:dyDescent="0.25">
      <c r="A67" s="1112" t="s">
        <v>2057</v>
      </c>
      <c r="B67" s="2361">
        <f t="shared" ref="B67:B68" si="54">SUM(C67:K67)</f>
        <v>0</v>
      </c>
      <c r="C67" s="1748"/>
      <c r="D67" s="1748"/>
      <c r="E67" s="1748"/>
      <c r="F67" s="1748"/>
      <c r="G67" s="1748"/>
      <c r="H67" s="1748"/>
      <c r="I67" s="1748"/>
      <c r="J67" s="1748"/>
      <c r="K67" s="53"/>
      <c r="L67" s="1748"/>
      <c r="M67" s="1801"/>
      <c r="N67" s="1754" t="str">
        <f t="shared" ref="N67:N68" si="55">$CA67&amp;$CB67</f>
        <v/>
      </c>
      <c r="CA67" s="2663" t="str">
        <f t="shared" ref="CA67:CA68" si="56">IF(AND(B67&gt;0,L67="")," No olvide digitar la variable Pueblos Originarios. Digite cero si no tiene.",IF(L67&gt;B67," * La variable Pueblos Originarios no puede ser mayor al Total.",""))</f>
        <v/>
      </c>
      <c r="CB67" s="2663" t="str">
        <f t="shared" ref="CB67:CB68" si="57">IF(AND(B67&gt;0,M67="")," No olvide digitar la variable Migrantes. Digite cero si no tiene.",IF(M67&gt;B67," * La variable Migrantes no puede ser mayor al Total.",""))</f>
        <v/>
      </c>
      <c r="CG67" s="2655">
        <f t="shared" ref="CG67:CG68" si="58">IF(AND(B67&gt;0,L67=""),1,IF(L67&gt;B67,1,0))</f>
        <v>0</v>
      </c>
      <c r="CH67" s="2655">
        <f t="shared" ref="CH67:CH68" si="59">IF(AND(B67&gt;0,M67=""),1,IF(M67&gt;B67,1,0))</f>
        <v>0</v>
      </c>
    </row>
    <row r="68" spans="1:86" ht="14.25" customHeight="1" x14ac:dyDescent="0.25">
      <c r="A68" s="390" t="s">
        <v>2058</v>
      </c>
      <c r="B68" s="2677">
        <f t="shared" si="54"/>
        <v>0</v>
      </c>
      <c r="C68" s="1762"/>
      <c r="D68" s="1762"/>
      <c r="E68" s="1762"/>
      <c r="F68" s="1762"/>
      <c r="G68" s="1762"/>
      <c r="H68" s="1762"/>
      <c r="I68" s="1762"/>
      <c r="J68" s="1762"/>
      <c r="K68" s="55"/>
      <c r="L68" s="1830"/>
      <c r="M68" s="1839"/>
      <c r="N68" s="1754" t="str">
        <f t="shared" si="55"/>
        <v/>
      </c>
      <c r="CA68" s="2663" t="str">
        <f t="shared" si="56"/>
        <v/>
      </c>
      <c r="CB68" s="2663" t="str">
        <f t="shared" si="57"/>
        <v/>
      </c>
      <c r="CG68" s="2655">
        <f t="shared" si="58"/>
        <v>0</v>
      </c>
      <c r="CH68" s="2655">
        <f t="shared" si="59"/>
        <v>0</v>
      </c>
    </row>
    <row r="69" spans="1:86" ht="14.25" customHeight="1" x14ac:dyDescent="0.25">
      <c r="A69" s="1127" t="s">
        <v>2059</v>
      </c>
      <c r="B69" s="2678"/>
      <c r="C69" s="1829"/>
      <c r="D69" s="2679"/>
      <c r="E69" s="1829"/>
      <c r="F69" s="2679"/>
      <c r="G69" s="1829"/>
      <c r="H69" s="2679"/>
      <c r="I69" s="1829"/>
      <c r="J69" s="2679"/>
      <c r="K69" s="2680"/>
      <c r="L69" s="1128"/>
      <c r="M69" s="2577"/>
      <c r="CA69" s="64"/>
    </row>
    <row r="70" spans="1:86" ht="14.25" customHeight="1" x14ac:dyDescent="0.25">
      <c r="A70" s="1112" t="s">
        <v>2060</v>
      </c>
      <c r="B70" s="2361">
        <f t="shared" ref="B70:B71" si="60">SUM(C70:K70)</f>
        <v>0</v>
      </c>
      <c r="C70" s="1748"/>
      <c r="D70" s="1748"/>
      <c r="E70" s="1748"/>
      <c r="F70" s="1748"/>
      <c r="G70" s="1748"/>
      <c r="H70" s="1748"/>
      <c r="I70" s="1748"/>
      <c r="J70" s="1748"/>
      <c r="K70" s="53"/>
      <c r="L70" s="1748"/>
      <c r="M70" s="1801"/>
      <c r="N70" s="1754" t="str">
        <f t="shared" ref="N70:N71" si="61">$CA70&amp;$CB70</f>
        <v/>
      </c>
      <c r="CA70" s="2663" t="str">
        <f t="shared" ref="CA70:CA71" si="62">IF(AND(B70&gt;0,L70="")," No olvide digitar la variable Pueblos Originarios. Digite cero si no tiene.",IF(L70&gt;B70," * La variable Pueblos Originarios no puede ser mayor al Total.",""))</f>
        <v/>
      </c>
      <c r="CB70" s="2663" t="str">
        <f t="shared" ref="CB70:CB71" si="63">IF(AND(B70&gt;0,M70="")," No olvide digitar la variable Migrantes. Digite cero si no tiene.",IF(M70&gt;B70," * La variable Migrantes no puede ser mayor al Total.",""))</f>
        <v/>
      </c>
      <c r="CG70" s="2655">
        <f t="shared" ref="CG70:CG71" si="64">IF(AND(B70&gt;0,L70=""),1,IF(L70&gt;B70,1,0))</f>
        <v>0</v>
      </c>
      <c r="CH70" s="2655">
        <f t="shared" ref="CH70:CH71" si="65">IF(AND(B70&gt;0,M70=""),1,IF(M70&gt;B70,1,0))</f>
        <v>0</v>
      </c>
    </row>
    <row r="71" spans="1:86" ht="14.25" customHeight="1" x14ac:dyDescent="0.25">
      <c r="A71" s="390" t="s">
        <v>2061</v>
      </c>
      <c r="B71" s="2677">
        <f t="shared" si="60"/>
        <v>0</v>
      </c>
      <c r="C71" s="1762"/>
      <c r="D71" s="1762"/>
      <c r="E71" s="1762"/>
      <c r="F71" s="1762"/>
      <c r="G71" s="1762"/>
      <c r="H71" s="1762"/>
      <c r="I71" s="1762"/>
      <c r="J71" s="1762"/>
      <c r="K71" s="55"/>
      <c r="L71" s="1762"/>
      <c r="M71" s="1764"/>
      <c r="N71" s="1754" t="str">
        <f t="shared" si="61"/>
        <v/>
      </c>
      <c r="CA71" s="2663" t="str">
        <f t="shared" si="62"/>
        <v/>
      </c>
      <c r="CB71" s="2663" t="str">
        <f t="shared" si="63"/>
        <v/>
      </c>
      <c r="CG71" s="2655">
        <f t="shared" si="64"/>
        <v>0</v>
      </c>
      <c r="CH71" s="2655">
        <f t="shared" si="65"/>
        <v>0</v>
      </c>
    </row>
    <row r="72" spans="1:86" ht="14.25" customHeight="1" x14ac:dyDescent="0.25">
      <c r="A72" s="1127" t="s">
        <v>2062</v>
      </c>
      <c r="B72" s="2678"/>
      <c r="C72" s="1829"/>
      <c r="D72" s="2681"/>
      <c r="E72" s="1829"/>
      <c r="F72" s="2681"/>
      <c r="G72" s="1829"/>
      <c r="H72" s="2681"/>
      <c r="I72" s="1829"/>
      <c r="J72" s="2681"/>
      <c r="K72" s="2680"/>
      <c r="L72" s="2681"/>
      <c r="M72" s="2577"/>
      <c r="CA72" s="64"/>
    </row>
    <row r="73" spans="1:86" ht="14.25" customHeight="1" x14ac:dyDescent="0.25">
      <c r="A73" s="1113" t="s">
        <v>2063</v>
      </c>
      <c r="B73" s="2682">
        <f>SUM(C73:K73)</f>
        <v>0</v>
      </c>
      <c r="C73" s="1830"/>
      <c r="D73" s="1830"/>
      <c r="E73" s="1830"/>
      <c r="F73" s="1830"/>
      <c r="G73" s="1830"/>
      <c r="H73" s="1830"/>
      <c r="I73" s="1830"/>
      <c r="J73" s="1830"/>
      <c r="K73" s="1831"/>
      <c r="L73" s="1830"/>
      <c r="M73" s="1839"/>
      <c r="N73" s="1754" t="str">
        <f>$CA73&amp;$CB73</f>
        <v/>
      </c>
      <c r="CA73" s="2663" t="str">
        <f>IF(AND(B73&gt;0,L73="")," No olvide digitar la variable Pueblos Originarios. Digite cero si no tiene.",IF(L73&gt;B73," * La variable Pueblos Originarios no puede ser mayor al Total.",""))</f>
        <v/>
      </c>
      <c r="CB73" s="2663" t="str">
        <f>IF(AND(B73&gt;0,M73="")," No olvide digitar la variable Migrantes. Digite cero si no tiene.",IF(M73&gt;B73," * La variable Migrantes no puede ser mayor al Total.",""))</f>
        <v/>
      </c>
      <c r="CG73" s="2655">
        <f>IF(AND(B73&gt;0,L73=""),1,IF(L73&gt;B73,1,0))</f>
        <v>0</v>
      </c>
      <c r="CH73" s="2655">
        <f>IF(AND(B73&gt;0,M73=""),1,IF(M73&gt;B73,1,0))</f>
        <v>0</v>
      </c>
    </row>
    <row r="74" spans="1:86" ht="18" customHeight="1" x14ac:dyDescent="0.25">
      <c r="A74" s="3437" t="s">
        <v>2064</v>
      </c>
      <c r="B74" s="3124"/>
      <c r="C74" s="3124"/>
      <c r="D74" s="3124"/>
      <c r="E74" s="3124"/>
      <c r="F74" s="3124"/>
      <c r="G74" s="3124"/>
      <c r="H74" s="3124"/>
      <c r="I74" s="3124"/>
      <c r="J74" s="3124"/>
      <c r="K74" s="3124"/>
      <c r="CA74" s="64"/>
    </row>
    <row r="75" spans="1:86" ht="14.25" customHeight="1" x14ac:dyDescent="0.25">
      <c r="A75" s="3250"/>
      <c r="B75" s="3268" t="s">
        <v>82</v>
      </c>
      <c r="C75" s="3440" t="s">
        <v>34</v>
      </c>
      <c r="D75" s="3124"/>
      <c r="E75" s="3124"/>
      <c r="F75" s="3124"/>
      <c r="G75" s="3124"/>
      <c r="H75" s="3124"/>
      <c r="I75" s="3124"/>
      <c r="J75" s="3124"/>
      <c r="K75" s="3135"/>
      <c r="L75" s="3274" t="s">
        <v>41</v>
      </c>
      <c r="M75" s="3186" t="s">
        <v>42</v>
      </c>
      <c r="CA75" s="64"/>
    </row>
    <row r="76" spans="1:86" ht="14.25" customHeight="1" x14ac:dyDescent="0.25">
      <c r="A76" s="3129"/>
      <c r="B76" s="3129"/>
      <c r="C76" s="2676" t="s">
        <v>99</v>
      </c>
      <c r="D76" s="489" t="s">
        <v>49</v>
      </c>
      <c r="E76" s="489" t="s">
        <v>50</v>
      </c>
      <c r="F76" s="489" t="s">
        <v>51</v>
      </c>
      <c r="G76" s="489" t="s">
        <v>52</v>
      </c>
      <c r="H76" s="489" t="s">
        <v>53</v>
      </c>
      <c r="I76" s="489" t="s">
        <v>54</v>
      </c>
      <c r="J76" s="489" t="s">
        <v>55</v>
      </c>
      <c r="K76" s="1121" t="s">
        <v>56</v>
      </c>
      <c r="L76" s="3253"/>
      <c r="M76" s="3140"/>
      <c r="CA76" s="64"/>
    </row>
    <row r="77" spans="1:86" ht="22.5" customHeight="1" x14ac:dyDescent="0.25">
      <c r="A77" s="2683" t="s">
        <v>2065</v>
      </c>
      <c r="B77" s="1129"/>
      <c r="C77" s="1124"/>
      <c r="D77" s="1124"/>
      <c r="E77" s="1124"/>
      <c r="F77" s="1124"/>
      <c r="G77" s="1124"/>
      <c r="H77" s="1124"/>
      <c r="I77" s="1124"/>
      <c r="J77" s="1124"/>
      <c r="K77" s="1130"/>
      <c r="L77" s="1126"/>
      <c r="M77" s="1111"/>
      <c r="CA77" s="64"/>
    </row>
    <row r="78" spans="1:86" ht="14.25" customHeight="1" x14ac:dyDescent="0.25">
      <c r="A78" s="790" t="s">
        <v>2066</v>
      </c>
      <c r="B78" s="2684">
        <f t="shared" ref="B78:B80" si="66">SUM(C78:K78)</f>
        <v>13</v>
      </c>
      <c r="C78" s="1794">
        <v>0</v>
      </c>
      <c r="D78" s="1794">
        <v>0</v>
      </c>
      <c r="E78" s="1794">
        <v>4</v>
      </c>
      <c r="F78" s="1794">
        <v>4</v>
      </c>
      <c r="G78" s="1794">
        <v>3</v>
      </c>
      <c r="H78" s="1794">
        <v>2</v>
      </c>
      <c r="I78" s="1794">
        <v>0</v>
      </c>
      <c r="J78" s="1794">
        <v>0</v>
      </c>
      <c r="K78" s="153">
        <v>0</v>
      </c>
      <c r="L78" s="1794">
        <v>1</v>
      </c>
      <c r="M78" s="1751">
        <v>0</v>
      </c>
      <c r="N78" s="1754" t="str">
        <f t="shared" ref="N78:N80" si="67">$CA78&amp;$CB78</f>
        <v/>
      </c>
      <c r="CA78" s="2663" t="str">
        <f t="shared" ref="CA78:CA80" si="68">IF(AND(B78&gt;0,L78="")," No olvide digitar la variable Pueblos Originarios. Digite cero si no tiene.",IF(L78&gt;B78," * La variable Pueblos Originarios no puede ser mayor al Total.",""))</f>
        <v/>
      </c>
      <c r="CB78" s="2663" t="str">
        <f t="shared" ref="CB78:CB80" si="69">IF(AND(B78&gt;0,M78="")," No olvide digitar la variable Migrantes. Digite cero si no tiene.",IF(M78&gt;B78," * La variable Migrantes no puede ser mayor al Total.",""))</f>
        <v/>
      </c>
      <c r="CG78" s="2655">
        <f t="shared" ref="CG78:CG80" si="70">IF(AND(B78&gt;0,L78=""),1,IF(L78&gt;B78,1,0))</f>
        <v>0</v>
      </c>
      <c r="CH78" s="2655">
        <f t="shared" ref="CH78:CH80" si="71">IF(AND(B78&gt;0,M78=""),1,IF(M78&gt;B78,1,0))</f>
        <v>0</v>
      </c>
    </row>
    <row r="79" spans="1:86" ht="14.25" customHeight="1" x14ac:dyDescent="0.25">
      <c r="A79" s="790" t="s">
        <v>2067</v>
      </c>
      <c r="B79" s="2684">
        <f t="shared" si="66"/>
        <v>0</v>
      </c>
      <c r="C79" s="1794"/>
      <c r="D79" s="1794"/>
      <c r="E79" s="1794"/>
      <c r="F79" s="1794"/>
      <c r="G79" s="1794"/>
      <c r="H79" s="1794"/>
      <c r="I79" s="1794"/>
      <c r="J79" s="1794"/>
      <c r="K79" s="153"/>
      <c r="L79" s="1794"/>
      <c r="M79" s="1751"/>
      <c r="N79" s="1754" t="str">
        <f t="shared" si="67"/>
        <v/>
      </c>
      <c r="CA79" s="2663" t="str">
        <f t="shared" si="68"/>
        <v/>
      </c>
      <c r="CB79" s="2663" t="str">
        <f t="shared" si="69"/>
        <v/>
      </c>
      <c r="CG79" s="2655">
        <f t="shared" si="70"/>
        <v>0</v>
      </c>
      <c r="CH79" s="2655">
        <f t="shared" si="71"/>
        <v>0</v>
      </c>
    </row>
    <row r="80" spans="1:86" ht="14.25" customHeight="1" x14ac:dyDescent="0.25">
      <c r="A80" s="1131" t="s">
        <v>2068</v>
      </c>
      <c r="B80" s="1132">
        <f t="shared" si="66"/>
        <v>0</v>
      </c>
      <c r="C80" s="1762"/>
      <c r="D80" s="1762"/>
      <c r="E80" s="1762"/>
      <c r="F80" s="1762"/>
      <c r="G80" s="1762"/>
      <c r="H80" s="1762"/>
      <c r="I80" s="1762"/>
      <c r="J80" s="1762"/>
      <c r="K80" s="55"/>
      <c r="L80" s="1762"/>
      <c r="M80" s="1764"/>
      <c r="N80" s="1754" t="str">
        <f t="shared" si="67"/>
        <v/>
      </c>
      <c r="CA80" s="2663" t="str">
        <f t="shared" si="68"/>
        <v/>
      </c>
      <c r="CB80" s="2663" t="str">
        <f t="shared" si="69"/>
        <v/>
      </c>
      <c r="CG80" s="2655">
        <f t="shared" si="70"/>
        <v>0</v>
      </c>
      <c r="CH80" s="2655">
        <f t="shared" si="71"/>
        <v>0</v>
      </c>
    </row>
    <row r="81" spans="1:86" ht="21" customHeight="1" x14ac:dyDescent="0.25">
      <c r="A81" s="1127" t="s">
        <v>2069</v>
      </c>
      <c r="B81" s="2685"/>
      <c r="C81" s="2681"/>
      <c r="D81" s="2681"/>
      <c r="E81" s="2681"/>
      <c r="F81" s="2681"/>
      <c r="G81" s="2681"/>
      <c r="H81" s="2681"/>
      <c r="I81" s="2681"/>
      <c r="J81" s="2681"/>
      <c r="K81" s="2686"/>
      <c r="L81" s="2681"/>
      <c r="M81" s="2577"/>
      <c r="CA81" s="64"/>
    </row>
    <row r="82" spans="1:86" ht="14.25" customHeight="1" x14ac:dyDescent="0.25">
      <c r="A82" s="790" t="s">
        <v>2066</v>
      </c>
      <c r="B82" s="2684">
        <f t="shared" ref="B82:B84" si="72">SUM(C82:K82)</f>
        <v>0</v>
      </c>
      <c r="C82" s="1794"/>
      <c r="D82" s="1794"/>
      <c r="E82" s="1794"/>
      <c r="F82" s="1794"/>
      <c r="G82" s="1794"/>
      <c r="H82" s="1794"/>
      <c r="I82" s="1794"/>
      <c r="J82" s="1794"/>
      <c r="K82" s="153"/>
      <c r="L82" s="1794"/>
      <c r="M82" s="1751"/>
      <c r="N82" s="1754" t="str">
        <f t="shared" ref="N82:N84" si="73">$CA82&amp;$CB82</f>
        <v/>
      </c>
      <c r="CA82" s="2663" t="str">
        <f t="shared" ref="CA82:CA84" si="74">IF(AND(B82&gt;0,L82="")," No olvide digitar la variable Pueblos Originarios. Digite cero si no tiene.",IF(L82&gt;B82," * La variable Pueblos Originarios no puede ser mayor al Total.",""))</f>
        <v/>
      </c>
      <c r="CB82" s="2663" t="str">
        <f t="shared" ref="CB82:CB84" si="75">IF(AND(B82&gt;0,M82="")," No olvide digitar la variable Migrantes. Digite cero si no tiene.",IF(M82&gt;B82," * La variable Migrantes no puede ser mayor al Total.",""))</f>
        <v/>
      </c>
      <c r="CG82" s="2655">
        <f t="shared" ref="CG82:CG84" si="76">IF(AND(B82&gt;0,L82=""),1,IF(L82&gt;B82,1,0))</f>
        <v>0</v>
      </c>
      <c r="CH82" s="2655">
        <f t="shared" ref="CH82:CH84" si="77">IF(AND(B82&gt;0,M82=""),1,IF(M82&gt;B82,1,0))</f>
        <v>0</v>
      </c>
    </row>
    <row r="83" spans="1:86" ht="14.25" customHeight="1" x14ac:dyDescent="0.25">
      <c r="A83" s="790" t="s">
        <v>2067</v>
      </c>
      <c r="B83" s="2684">
        <f t="shared" si="72"/>
        <v>0</v>
      </c>
      <c r="C83" s="1794"/>
      <c r="D83" s="1794"/>
      <c r="E83" s="1794"/>
      <c r="F83" s="1794"/>
      <c r="G83" s="1794"/>
      <c r="H83" s="1794"/>
      <c r="I83" s="1794"/>
      <c r="J83" s="1794"/>
      <c r="K83" s="153"/>
      <c r="L83" s="1794"/>
      <c r="M83" s="1751"/>
      <c r="N83" s="1754" t="str">
        <f t="shared" si="73"/>
        <v/>
      </c>
      <c r="CA83" s="2663" t="str">
        <f t="shared" si="74"/>
        <v/>
      </c>
      <c r="CB83" s="2663" t="str">
        <f t="shared" si="75"/>
        <v/>
      </c>
      <c r="CG83" s="2655">
        <f t="shared" si="76"/>
        <v>0</v>
      </c>
      <c r="CH83" s="2655">
        <f t="shared" si="77"/>
        <v>0</v>
      </c>
    </row>
    <row r="84" spans="1:86" ht="14.25" customHeight="1" x14ac:dyDescent="0.25">
      <c r="A84" s="1131" t="s">
        <v>2068</v>
      </c>
      <c r="B84" s="1132">
        <f t="shared" si="72"/>
        <v>0</v>
      </c>
      <c r="C84" s="1762"/>
      <c r="D84" s="1762"/>
      <c r="E84" s="1762"/>
      <c r="F84" s="1762"/>
      <c r="G84" s="1762"/>
      <c r="H84" s="1762"/>
      <c r="I84" s="1762"/>
      <c r="J84" s="1762"/>
      <c r="K84" s="55"/>
      <c r="L84" s="1762"/>
      <c r="M84" s="1764"/>
      <c r="N84" s="1754" t="str">
        <f t="shared" si="73"/>
        <v/>
      </c>
      <c r="CA84" s="2663" t="str">
        <f t="shared" si="74"/>
        <v/>
      </c>
      <c r="CB84" s="2663" t="str">
        <f t="shared" si="75"/>
        <v/>
      </c>
      <c r="CG84" s="2655">
        <f t="shared" si="76"/>
        <v>0</v>
      </c>
      <c r="CH84" s="2655">
        <f t="shared" si="77"/>
        <v>0</v>
      </c>
    </row>
    <row r="85" spans="1:86" ht="21" customHeight="1" x14ac:dyDescent="0.25">
      <c r="A85" s="1127" t="s">
        <v>2070</v>
      </c>
      <c r="B85" s="2685"/>
      <c r="C85" s="2681"/>
      <c r="D85" s="2681"/>
      <c r="E85" s="2681"/>
      <c r="F85" s="2681"/>
      <c r="G85" s="2681"/>
      <c r="H85" s="2681"/>
      <c r="I85" s="2681"/>
      <c r="J85" s="2681"/>
      <c r="K85" s="2686"/>
      <c r="L85" s="2681"/>
      <c r="M85" s="2577"/>
      <c r="CA85" s="64"/>
    </row>
    <row r="86" spans="1:86" ht="14.25" customHeight="1" x14ac:dyDescent="0.25">
      <c r="A86" s="790" t="s">
        <v>2066</v>
      </c>
      <c r="B86" s="2684">
        <f t="shared" ref="B86:B88" si="78">SUM(C86:K86)</f>
        <v>0</v>
      </c>
      <c r="C86" s="1794"/>
      <c r="D86" s="1794"/>
      <c r="E86" s="1794"/>
      <c r="F86" s="1794"/>
      <c r="G86" s="1794"/>
      <c r="H86" s="1794"/>
      <c r="I86" s="1794"/>
      <c r="J86" s="1794"/>
      <c r="K86" s="153"/>
      <c r="L86" s="1794"/>
      <c r="M86" s="1751"/>
      <c r="N86" s="1754" t="str">
        <f t="shared" ref="N86:N88" si="79">$CA86&amp;$CB86</f>
        <v/>
      </c>
      <c r="CA86" s="2663" t="str">
        <f t="shared" ref="CA86:CA88" si="80">IF(AND(B86&gt;0,L86="")," No olvide digitar la variable Pueblos Originarios. Digite cero si no tiene.",IF(L86&gt;B86," * La variable Pueblos Originarios no puede ser mayor al Total.",""))</f>
        <v/>
      </c>
      <c r="CB86" s="2663" t="str">
        <f t="shared" ref="CB86:CB88" si="81">IF(AND(B86&gt;0,M86="")," No olvide digitar la variable Migrantes. Digite cero si no tiene.",IF(M86&gt;B86," * La variable Migrantes no puede ser mayor al Total.",""))</f>
        <v/>
      </c>
      <c r="CG86" s="2655">
        <f t="shared" ref="CG86:CG88" si="82">IF(AND(B86&gt;0,L86=""),1,IF(L86&gt;B86,1,0))</f>
        <v>0</v>
      </c>
      <c r="CH86" s="2655">
        <f t="shared" ref="CH86:CH88" si="83">IF(AND(B86&gt;0,M86=""),1,IF(M86&gt;B86,1,0))</f>
        <v>0</v>
      </c>
    </row>
    <row r="87" spans="1:86" ht="14.25" customHeight="1" x14ac:dyDescent="0.25">
      <c r="A87" s="790" t="s">
        <v>2067</v>
      </c>
      <c r="B87" s="2684">
        <f t="shared" si="78"/>
        <v>0</v>
      </c>
      <c r="C87" s="1794"/>
      <c r="D87" s="1794"/>
      <c r="E87" s="1794"/>
      <c r="F87" s="1794"/>
      <c r="G87" s="1794"/>
      <c r="H87" s="1794"/>
      <c r="I87" s="1794"/>
      <c r="J87" s="1794"/>
      <c r="K87" s="153"/>
      <c r="L87" s="1794"/>
      <c r="M87" s="1751"/>
      <c r="N87" s="1754" t="str">
        <f t="shared" si="79"/>
        <v/>
      </c>
      <c r="CA87" s="2663" t="str">
        <f t="shared" si="80"/>
        <v/>
      </c>
      <c r="CB87" s="2663" t="str">
        <f t="shared" si="81"/>
        <v/>
      </c>
      <c r="CG87" s="2655">
        <f t="shared" si="82"/>
        <v>0</v>
      </c>
      <c r="CH87" s="2655">
        <f t="shared" si="83"/>
        <v>0</v>
      </c>
    </row>
    <row r="88" spans="1:86" ht="14.25" customHeight="1" x14ac:dyDescent="0.25">
      <c r="A88" s="1131" t="s">
        <v>2071</v>
      </c>
      <c r="B88" s="1132">
        <f t="shared" si="78"/>
        <v>0</v>
      </c>
      <c r="C88" s="1762"/>
      <c r="D88" s="1762"/>
      <c r="E88" s="1762"/>
      <c r="F88" s="1762"/>
      <c r="G88" s="1762"/>
      <c r="H88" s="1762"/>
      <c r="I88" s="1762"/>
      <c r="J88" s="1762"/>
      <c r="K88" s="55"/>
      <c r="L88" s="1830"/>
      <c r="M88" s="1839"/>
      <c r="N88" s="1754" t="str">
        <f t="shared" si="79"/>
        <v/>
      </c>
      <c r="CA88" s="2663" t="str">
        <f t="shared" si="80"/>
        <v/>
      </c>
      <c r="CB88" s="2663" t="str">
        <f t="shared" si="81"/>
        <v/>
      </c>
      <c r="CG88" s="2655">
        <f t="shared" si="82"/>
        <v>0</v>
      </c>
      <c r="CH88" s="2655">
        <f t="shared" si="83"/>
        <v>0</v>
      </c>
    </row>
    <row r="89" spans="1:86" ht="18" customHeight="1" x14ac:dyDescent="0.25">
      <c r="A89" s="3443" t="s">
        <v>2072</v>
      </c>
      <c r="B89" s="3131"/>
      <c r="C89" s="3131"/>
      <c r="D89" s="3131"/>
      <c r="E89" s="3131"/>
      <c r="F89" s="3131"/>
      <c r="G89" s="3131"/>
      <c r="H89" s="3131"/>
      <c r="I89" s="3131"/>
      <c r="J89" s="3131"/>
      <c r="K89" s="3131"/>
      <c r="CA89" s="64"/>
    </row>
    <row r="90" spans="1:86" ht="14.25" customHeight="1" x14ac:dyDescent="0.25">
      <c r="A90" s="740"/>
      <c r="B90" s="1117" t="s">
        <v>82</v>
      </c>
      <c r="C90" s="2687" t="s">
        <v>41</v>
      </c>
      <c r="D90" s="2184" t="s">
        <v>42</v>
      </c>
      <c r="CA90" s="64"/>
    </row>
    <row r="91" spans="1:86" ht="14.25" customHeight="1" x14ac:dyDescent="0.25">
      <c r="A91" s="1112" t="s">
        <v>2073</v>
      </c>
      <c r="B91" s="847"/>
      <c r="C91" s="1794"/>
      <c r="D91" s="1751"/>
      <c r="E91" s="1754" t="str">
        <f t="shared" ref="E91:E92" si="84">CA91&amp;CB91</f>
        <v/>
      </c>
      <c r="CA91" s="2663" t="str">
        <f t="shared" ref="CA91:CA92" si="85">IF(AND(B91&gt;0,C91="")," No olvide digitar la variable Pueblos Originarios. Digite cero si no tiene.",IF(C91&gt;B91," * La variable Pueblos Originarios no puede ser mayor al Total.",""))</f>
        <v/>
      </c>
      <c r="CB91" s="2663" t="str">
        <f t="shared" ref="CB91:CB92" si="86">IF(AND(B91&gt;0,D91="")," No olvide digitar la variable Migrantes. Digite cero si no tiene.",IF(D91&gt;B91," * La variable Migrantes no puede ser mayor al Total.",""))</f>
        <v/>
      </c>
      <c r="CG91" s="2655">
        <f t="shared" ref="CG91:CG92" si="87">IF(AND(B91&gt;0,C91=""),1,IF(C91&gt;B91,1,0))</f>
        <v>0</v>
      </c>
      <c r="CH91" s="2655">
        <f t="shared" ref="CH91:CH92" si="88">IF(AND(B91&gt;0,D91=""),1,IF(D91&gt;B91,1,0))</f>
        <v>0</v>
      </c>
    </row>
    <row r="92" spans="1:86" ht="14.25" customHeight="1" x14ac:dyDescent="0.25">
      <c r="A92" s="1131" t="s">
        <v>2074</v>
      </c>
      <c r="B92" s="1119"/>
      <c r="C92" s="1762"/>
      <c r="D92" s="1764"/>
      <c r="E92" s="1754" t="str">
        <f t="shared" si="84"/>
        <v/>
      </c>
      <c r="CA92" s="2663" t="str">
        <f t="shared" si="85"/>
        <v/>
      </c>
      <c r="CB92" s="2663" t="str">
        <f t="shared" si="86"/>
        <v/>
      </c>
      <c r="CG92" s="2655">
        <f t="shared" si="87"/>
        <v>0</v>
      </c>
      <c r="CH92" s="2655">
        <f t="shared" si="88"/>
        <v>0</v>
      </c>
    </row>
    <row r="93" spans="1:86" ht="18" customHeight="1" x14ac:dyDescent="0.25">
      <c r="A93" s="3437" t="s">
        <v>2075</v>
      </c>
      <c r="B93" s="3124"/>
      <c r="C93" s="3124"/>
      <c r="D93" s="3124"/>
      <c r="CA93" s="64"/>
    </row>
    <row r="94" spans="1:86" ht="14.25" customHeight="1" x14ac:dyDescent="0.25">
      <c r="A94" s="740"/>
      <c r="B94" s="1117" t="s">
        <v>82</v>
      </c>
      <c r="C94" s="2687" t="s">
        <v>41</v>
      </c>
      <c r="D94" s="2184" t="s">
        <v>42</v>
      </c>
      <c r="CA94" s="64"/>
    </row>
    <row r="95" spans="1:86" ht="17.25" customHeight="1" x14ac:dyDescent="0.25">
      <c r="A95" s="790" t="s">
        <v>2076</v>
      </c>
      <c r="B95" s="847"/>
      <c r="C95" s="1794"/>
      <c r="D95" s="1751"/>
      <c r="E95" s="1754" t="str">
        <f t="shared" ref="E95:E96" si="89">CA95&amp;CB95</f>
        <v/>
      </c>
      <c r="CA95" s="2663" t="str">
        <f t="shared" ref="CA95:CA96" si="90">IF(AND(B95&gt;0,C95="")," No olvide digitar la variable Pueblos Originarios. Digite cero si no tiene.",IF(C95&gt;B95," * La variable Pueblos Originarios no puede ser mayor al Total.",""))</f>
        <v/>
      </c>
      <c r="CB95" s="2663" t="str">
        <f t="shared" ref="CB95:CB96" si="91">IF(AND(B95&gt;0,D95="")," No olvide digitar la variable Migrantes. Digite cero si no tiene.",IF(D95&gt;B95," * La variable Migrantes no puede ser mayor al Total.",""))</f>
        <v/>
      </c>
      <c r="CG95" s="2655">
        <f t="shared" ref="CG95:CG96" si="92">IF(AND(B95&gt;0,C95=""),1,IF(C95&gt;B95,1,0))</f>
        <v>0</v>
      </c>
      <c r="CH95" s="2655">
        <f t="shared" ref="CH95:CH96" si="93">IF(AND(B95&gt;0,D95=""),1,IF(D95&gt;B95,1,0))</f>
        <v>0</v>
      </c>
    </row>
    <row r="96" spans="1:86" ht="14.25" customHeight="1" x14ac:dyDescent="0.25">
      <c r="A96" s="390" t="s">
        <v>2077</v>
      </c>
      <c r="B96" s="1119"/>
      <c r="C96" s="1762"/>
      <c r="D96" s="1764"/>
      <c r="E96" s="1754" t="str">
        <f t="shared" si="89"/>
        <v/>
      </c>
      <c r="CA96" s="2663" t="str">
        <f t="shared" si="90"/>
        <v/>
      </c>
      <c r="CB96" s="2663" t="str">
        <f t="shared" si="91"/>
        <v/>
      </c>
      <c r="CG96" s="2655">
        <f t="shared" si="92"/>
        <v>0</v>
      </c>
      <c r="CH96" s="2655">
        <f t="shared" si="93"/>
        <v>0</v>
      </c>
    </row>
    <row r="97" spans="1:86" ht="14.25" customHeight="1" x14ac:dyDescent="0.25">
      <c r="A97" s="3444" t="s">
        <v>2078</v>
      </c>
      <c r="B97" s="3165"/>
      <c r="C97" s="3165"/>
      <c r="D97" s="3165"/>
      <c r="E97" s="3165"/>
      <c r="F97" s="3165"/>
      <c r="G97" s="3165"/>
      <c r="H97" s="3165"/>
      <c r="I97" s="3165"/>
      <c r="J97" s="3165"/>
      <c r="K97" s="3165"/>
      <c r="L97" s="3165"/>
      <c r="M97" s="3165"/>
      <c r="N97" s="3165"/>
      <c r="O97" s="3165"/>
      <c r="P97" s="3165"/>
      <c r="Q97" s="3165"/>
      <c r="R97" s="3165"/>
      <c r="S97" s="64"/>
      <c r="T97" s="64"/>
    </row>
    <row r="98" spans="1:86" ht="14.25" customHeight="1" x14ac:dyDescent="0.25">
      <c r="A98" s="3250" t="s">
        <v>714</v>
      </c>
      <c r="B98" s="3250" t="s">
        <v>82</v>
      </c>
      <c r="C98" s="3211" t="s">
        <v>2079</v>
      </c>
      <c r="D98" s="3124"/>
      <c r="E98" s="3124"/>
      <c r="F98" s="3124"/>
      <c r="G98" s="3124"/>
      <c r="H98" s="3124"/>
      <c r="I98" s="3124"/>
      <c r="J98" s="3124"/>
      <c r="K98" s="3124"/>
      <c r="L98" s="3135"/>
      <c r="M98" s="3185" t="s">
        <v>41</v>
      </c>
      <c r="N98" s="3186" t="s">
        <v>42</v>
      </c>
    </row>
    <row r="99" spans="1:86" ht="14.25" customHeight="1" x14ac:dyDescent="0.25">
      <c r="A99" s="3129"/>
      <c r="B99" s="3129"/>
      <c r="C99" s="519" t="s">
        <v>99</v>
      </c>
      <c r="D99" s="287" t="s">
        <v>49</v>
      </c>
      <c r="E99" s="287" t="s">
        <v>50</v>
      </c>
      <c r="F99" s="287" t="s">
        <v>51</v>
      </c>
      <c r="G99" s="287" t="s">
        <v>52</v>
      </c>
      <c r="H99" s="287" t="s">
        <v>53</v>
      </c>
      <c r="I99" s="287" t="s">
        <v>54</v>
      </c>
      <c r="J99" s="287" t="s">
        <v>55</v>
      </c>
      <c r="K99" s="287" t="s">
        <v>56</v>
      </c>
      <c r="L99" s="2666" t="s">
        <v>721</v>
      </c>
      <c r="M99" s="3168"/>
      <c r="N99" s="3140"/>
    </row>
    <row r="100" spans="1:86" ht="14.25" customHeight="1" x14ac:dyDescent="0.25">
      <c r="A100" s="1133" t="s">
        <v>2080</v>
      </c>
      <c r="B100" s="435">
        <f t="shared" ref="B100:B105" si="94">SUM(C100:L100)</f>
        <v>13</v>
      </c>
      <c r="C100" s="1843">
        <v>0</v>
      </c>
      <c r="D100" s="1845">
        <v>0</v>
      </c>
      <c r="E100" s="1845">
        <v>4</v>
      </c>
      <c r="F100" s="1845">
        <v>4</v>
      </c>
      <c r="G100" s="1845">
        <v>3</v>
      </c>
      <c r="H100" s="1845">
        <v>2</v>
      </c>
      <c r="I100" s="1845">
        <v>0</v>
      </c>
      <c r="J100" s="1845">
        <v>0</v>
      </c>
      <c r="K100" s="1845">
        <v>0</v>
      </c>
      <c r="L100" s="1846">
        <v>0</v>
      </c>
      <c r="M100" s="443">
        <v>1</v>
      </c>
      <c r="N100" s="1844">
        <v>0</v>
      </c>
      <c r="O100" s="63" t="s">
        <v>2081</v>
      </c>
      <c r="CA100" s="2663" t="str">
        <f t="shared" ref="CA100:CA105" si="95">IF(AND($B100&gt;0,M100="")," No olvide digitar la variable Pueblos Originarios. Digite cero si no tiene.",IF(M100&gt;$B100," * La variable Pueblos Originarios no puede ser mayor al Total.",""))</f>
        <v/>
      </c>
      <c r="CB100" s="2663" t="str">
        <f t="shared" ref="CB100:CB105" si="96">IF(AND($B100&gt;0,N100="")," No olvide digitar la variable Migrantes. Digite cero si no tiene.",IF(N100&gt;$B100," * La variable Migrantes no puede ser mayor al Total.",""))</f>
        <v/>
      </c>
      <c r="CG100" s="2655">
        <f t="shared" ref="CG100:CG105" si="97">IF(AND(B100&gt;0,M100=""),1,IF(M100&gt;B100,1,0))</f>
        <v>0</v>
      </c>
      <c r="CH100" s="2655">
        <f t="shared" ref="CH100:CH105" si="98">IF(AND(B100&gt;0,N100=""),1,IF(N100&gt;B100,1,0))</f>
        <v>0</v>
      </c>
    </row>
    <row r="101" spans="1:86" ht="14.25" customHeight="1" x14ac:dyDescent="0.25">
      <c r="A101" s="1134" t="s">
        <v>2082</v>
      </c>
      <c r="B101" s="1135">
        <f t="shared" si="94"/>
        <v>7</v>
      </c>
      <c r="C101" s="355">
        <v>0</v>
      </c>
      <c r="D101" s="452">
        <v>0</v>
      </c>
      <c r="E101" s="452">
        <v>3</v>
      </c>
      <c r="F101" s="452">
        <v>2</v>
      </c>
      <c r="G101" s="452">
        <v>1</v>
      </c>
      <c r="H101" s="452">
        <v>1</v>
      </c>
      <c r="I101" s="452">
        <v>0</v>
      </c>
      <c r="J101" s="452">
        <v>0</v>
      </c>
      <c r="K101" s="452">
        <v>0</v>
      </c>
      <c r="L101" s="444">
        <v>0</v>
      </c>
      <c r="M101" s="443">
        <v>1</v>
      </c>
      <c r="N101" s="2057">
        <v>0</v>
      </c>
      <c r="O101" s="63" t="s">
        <v>2081</v>
      </c>
      <c r="CA101" s="2663" t="str">
        <f t="shared" si="95"/>
        <v/>
      </c>
      <c r="CB101" s="2663" t="str">
        <f t="shared" si="96"/>
        <v/>
      </c>
      <c r="CG101" s="2655">
        <f t="shared" si="97"/>
        <v>0</v>
      </c>
      <c r="CH101" s="2655">
        <f t="shared" si="98"/>
        <v>0</v>
      </c>
    </row>
    <row r="102" spans="1:86" ht="14.25" customHeight="1" x14ac:dyDescent="0.25">
      <c r="A102" s="1134" t="s">
        <v>2083</v>
      </c>
      <c r="B102" s="128">
        <f t="shared" si="94"/>
        <v>0</v>
      </c>
      <c r="C102" s="355">
        <v>0</v>
      </c>
      <c r="D102" s="452">
        <v>0</v>
      </c>
      <c r="E102" s="452">
        <v>0</v>
      </c>
      <c r="F102" s="452">
        <v>0</v>
      </c>
      <c r="G102" s="452">
        <v>0</v>
      </c>
      <c r="H102" s="452">
        <v>0</v>
      </c>
      <c r="I102" s="452">
        <v>0</v>
      </c>
      <c r="J102" s="452">
        <v>0</v>
      </c>
      <c r="K102" s="452">
        <v>0</v>
      </c>
      <c r="L102" s="444">
        <v>0</v>
      </c>
      <c r="M102" s="443">
        <v>0</v>
      </c>
      <c r="N102" s="2057">
        <v>0</v>
      </c>
      <c r="O102" s="63" t="s">
        <v>2081</v>
      </c>
      <c r="CA102" s="2663" t="str">
        <f t="shared" si="95"/>
        <v/>
      </c>
      <c r="CB102" s="2663" t="str">
        <f t="shared" si="96"/>
        <v/>
      </c>
      <c r="CG102" s="2655">
        <f t="shared" si="97"/>
        <v>0</v>
      </c>
      <c r="CH102" s="2655">
        <f t="shared" si="98"/>
        <v>0</v>
      </c>
    </row>
    <row r="103" spans="1:86" ht="14.25" customHeight="1" x14ac:dyDescent="0.25">
      <c r="A103" s="1134" t="s">
        <v>2084</v>
      </c>
      <c r="B103" s="128">
        <f t="shared" si="94"/>
        <v>0</v>
      </c>
      <c r="C103" s="355">
        <v>0</v>
      </c>
      <c r="D103" s="452">
        <v>0</v>
      </c>
      <c r="E103" s="452">
        <v>0</v>
      </c>
      <c r="F103" s="452">
        <v>0</v>
      </c>
      <c r="G103" s="452">
        <v>0</v>
      </c>
      <c r="H103" s="452">
        <v>0</v>
      </c>
      <c r="I103" s="452">
        <v>0</v>
      </c>
      <c r="J103" s="452">
        <v>0</v>
      </c>
      <c r="K103" s="452">
        <v>0</v>
      </c>
      <c r="L103" s="444">
        <v>0</v>
      </c>
      <c r="M103" s="443">
        <v>0</v>
      </c>
      <c r="N103" s="2057">
        <v>0</v>
      </c>
      <c r="O103" s="63" t="s">
        <v>2081</v>
      </c>
      <c r="CA103" s="2663" t="str">
        <f t="shared" si="95"/>
        <v/>
      </c>
      <c r="CB103" s="2663" t="str">
        <f t="shared" si="96"/>
        <v/>
      </c>
      <c r="CG103" s="2655">
        <f t="shared" si="97"/>
        <v>0</v>
      </c>
      <c r="CH103" s="2655">
        <f t="shared" si="98"/>
        <v>0</v>
      </c>
    </row>
    <row r="104" spans="1:86" ht="14.25" customHeight="1" x14ac:dyDescent="0.25">
      <c r="A104" s="1134" t="s">
        <v>2085</v>
      </c>
      <c r="B104" s="128">
        <f t="shared" si="94"/>
        <v>4</v>
      </c>
      <c r="C104" s="2070">
        <v>0</v>
      </c>
      <c r="D104" s="2229">
        <v>1</v>
      </c>
      <c r="E104" s="2229">
        <v>1</v>
      </c>
      <c r="F104" s="2229">
        <v>1</v>
      </c>
      <c r="G104" s="2229">
        <v>1</v>
      </c>
      <c r="H104" s="2229">
        <v>0</v>
      </c>
      <c r="I104" s="2229">
        <v>0</v>
      </c>
      <c r="J104" s="2229">
        <v>0</v>
      </c>
      <c r="K104" s="2229">
        <v>0</v>
      </c>
      <c r="L104" s="487">
        <v>0</v>
      </c>
      <c r="M104" s="2226">
        <v>0</v>
      </c>
      <c r="N104" s="370">
        <v>0</v>
      </c>
      <c r="O104" s="63"/>
      <c r="CA104" s="2663" t="str">
        <f t="shared" si="95"/>
        <v/>
      </c>
      <c r="CB104" s="2663" t="str">
        <f t="shared" si="96"/>
        <v/>
      </c>
      <c r="CG104" s="2655">
        <f t="shared" si="97"/>
        <v>0</v>
      </c>
      <c r="CH104" s="2655">
        <f t="shared" si="98"/>
        <v>0</v>
      </c>
    </row>
    <row r="105" spans="1:86" ht="14.25" customHeight="1" x14ac:dyDescent="0.25">
      <c r="A105" s="1136" t="s">
        <v>2086</v>
      </c>
      <c r="B105" s="129">
        <f t="shared" si="94"/>
        <v>0</v>
      </c>
      <c r="C105" s="131">
        <v>0</v>
      </c>
      <c r="D105" s="132">
        <v>0</v>
      </c>
      <c r="E105" s="132">
        <v>0</v>
      </c>
      <c r="F105" s="132">
        <v>0</v>
      </c>
      <c r="G105" s="132">
        <v>0</v>
      </c>
      <c r="H105" s="132">
        <v>0</v>
      </c>
      <c r="I105" s="132">
        <v>0</v>
      </c>
      <c r="J105" s="132">
        <v>0</v>
      </c>
      <c r="K105" s="132">
        <v>0</v>
      </c>
      <c r="L105" s="1848">
        <v>0</v>
      </c>
      <c r="M105" s="142">
        <v>0</v>
      </c>
      <c r="N105" s="1847">
        <v>0</v>
      </c>
      <c r="O105" s="63" t="s">
        <v>2081</v>
      </c>
      <c r="CA105" s="2663" t="str">
        <f t="shared" si="95"/>
        <v/>
      </c>
      <c r="CB105" s="2663" t="str">
        <f t="shared" si="96"/>
        <v/>
      </c>
      <c r="CG105" s="2655">
        <f t="shared" si="97"/>
        <v>0</v>
      </c>
      <c r="CH105" s="2655">
        <f t="shared" si="98"/>
        <v>0</v>
      </c>
    </row>
    <row r="106" spans="1:86" ht="14.25" customHeight="1" x14ac:dyDescent="0.25">
      <c r="A106" s="3155" t="s">
        <v>2087</v>
      </c>
      <c r="B106" s="3124"/>
      <c r="C106" s="3124"/>
      <c r="D106" s="3124"/>
      <c r="E106" s="3124"/>
      <c r="F106" s="3124"/>
      <c r="G106" s="3124"/>
      <c r="H106" s="3124"/>
      <c r="I106" s="3124"/>
      <c r="J106" s="3124"/>
      <c r="K106" s="3124"/>
      <c r="L106" s="3124"/>
      <c r="M106" s="3124"/>
      <c r="N106" s="3124"/>
      <c r="O106" s="3124"/>
      <c r="P106" s="3124"/>
      <c r="Q106" s="3124"/>
      <c r="R106" s="3124"/>
      <c r="S106" s="178"/>
      <c r="T106" s="178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</row>
    <row r="107" spans="1:86" ht="14.25" customHeight="1" x14ac:dyDescent="0.25">
      <c r="A107" s="3250" t="s">
        <v>2088</v>
      </c>
      <c r="B107" s="3250" t="s">
        <v>82</v>
      </c>
      <c r="C107" s="3263" t="s">
        <v>34</v>
      </c>
      <c r="D107" s="3124"/>
      <c r="E107" s="3124"/>
      <c r="F107" s="3124"/>
      <c r="G107" s="3124"/>
      <c r="H107" s="3124"/>
      <c r="I107" s="3124"/>
      <c r="J107" s="3124"/>
      <c r="K107" s="3124"/>
      <c r="L107" s="3124"/>
      <c r="M107" s="3124"/>
      <c r="N107" s="3124"/>
      <c r="O107" s="3124"/>
      <c r="P107" s="3124"/>
      <c r="Q107" s="3124"/>
      <c r="R107" s="3135"/>
      <c r="S107" s="3185" t="s">
        <v>41</v>
      </c>
      <c r="T107" s="3186" t="s">
        <v>42</v>
      </c>
    </row>
    <row r="108" spans="1:86" ht="14.25" customHeight="1" x14ac:dyDescent="0.25">
      <c r="A108" s="3129"/>
      <c r="B108" s="3129"/>
      <c r="C108" s="519" t="s">
        <v>85</v>
      </c>
      <c r="D108" s="287" t="s">
        <v>86</v>
      </c>
      <c r="E108" s="287" t="s">
        <v>87</v>
      </c>
      <c r="F108" s="287" t="s">
        <v>88</v>
      </c>
      <c r="G108" s="287" t="s">
        <v>89</v>
      </c>
      <c r="H108" s="287" t="s">
        <v>2089</v>
      </c>
      <c r="I108" s="287" t="s">
        <v>91</v>
      </c>
      <c r="J108" s="287" t="s">
        <v>2090</v>
      </c>
      <c r="K108" s="287" t="s">
        <v>2091</v>
      </c>
      <c r="L108" s="287" t="s">
        <v>2092</v>
      </c>
      <c r="M108" s="287" t="s">
        <v>2093</v>
      </c>
      <c r="N108" s="287" t="s">
        <v>2094</v>
      </c>
      <c r="O108" s="287" t="s">
        <v>413</v>
      </c>
      <c r="P108" s="1137" t="s">
        <v>2095</v>
      </c>
      <c r="Q108" s="1137" t="s">
        <v>2096</v>
      </c>
      <c r="R108" s="2688" t="s">
        <v>2097</v>
      </c>
      <c r="S108" s="3168"/>
      <c r="T108" s="3140"/>
    </row>
    <row r="109" spans="1:86" ht="14.25" customHeight="1" x14ac:dyDescent="0.25">
      <c r="A109" s="1133" t="s">
        <v>2098</v>
      </c>
      <c r="B109" s="435">
        <f t="shared" ref="B109:B113" si="99">SUM(C109:R109)</f>
        <v>0</v>
      </c>
      <c r="C109" s="126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841"/>
      <c r="S109" s="440"/>
      <c r="T109" s="1840"/>
      <c r="U109" s="63" t="s">
        <v>2081</v>
      </c>
      <c r="CA109" s="2663" t="str">
        <f t="shared" ref="CA109:CA113" si="100">IF(AND($B109&gt;0,S109="")," No olvide digitar la variable Pueblos Originarios. Digite cero si no tiene.",IF(S109&gt;$B109," * La variable Pueblos Originarios no puede ser mayor al Total.",""))</f>
        <v/>
      </c>
      <c r="CB109" s="2663" t="str">
        <f t="shared" ref="CB109:CB113" si="101">IF(AND($B109&gt;0,T109="")," No olvide digitar la variable Migrantes. Digite cero si no tiene.",IF(T109&gt;$B109," * La variable Migrantes no puede ser mayor al Total.",""))</f>
        <v/>
      </c>
      <c r="CG109" s="2655">
        <f t="shared" ref="CG109:CG113" si="102">IF(AND(B109&gt;0,S109=""),1,IF(S109&gt;B109,1,0))</f>
        <v>0</v>
      </c>
      <c r="CH109" s="2655">
        <f t="shared" ref="CH109:CH113" si="103">IF(AND(B109&gt;0,T109=""),1,IF(T109&gt;B109,1,0))</f>
        <v>0</v>
      </c>
    </row>
    <row r="110" spans="1:86" ht="14.25" customHeight="1" x14ac:dyDescent="0.25">
      <c r="A110" s="1134" t="s">
        <v>2099</v>
      </c>
      <c r="B110" s="436">
        <f t="shared" si="99"/>
        <v>0</v>
      </c>
      <c r="C110" s="355"/>
      <c r="D110" s="452"/>
      <c r="E110" s="452"/>
      <c r="F110" s="452"/>
      <c r="G110" s="452"/>
      <c r="H110" s="452"/>
      <c r="I110" s="452"/>
      <c r="J110" s="452"/>
      <c r="K110" s="452"/>
      <c r="L110" s="452"/>
      <c r="M110" s="452"/>
      <c r="N110" s="452"/>
      <c r="O110" s="452"/>
      <c r="P110" s="452"/>
      <c r="Q110" s="452"/>
      <c r="R110" s="444"/>
      <c r="S110" s="443"/>
      <c r="T110" s="2057"/>
      <c r="U110" s="63" t="s">
        <v>2081</v>
      </c>
      <c r="CA110" s="2663" t="str">
        <f t="shared" si="100"/>
        <v/>
      </c>
      <c r="CB110" s="2663" t="str">
        <f t="shared" si="101"/>
        <v/>
      </c>
      <c r="CG110" s="2655">
        <f t="shared" si="102"/>
        <v>0</v>
      </c>
      <c r="CH110" s="2655">
        <f t="shared" si="103"/>
        <v>0</v>
      </c>
    </row>
    <row r="111" spans="1:86" ht="14.25" customHeight="1" x14ac:dyDescent="0.25">
      <c r="A111" s="1105" t="s">
        <v>2100</v>
      </c>
      <c r="B111" s="1135">
        <f t="shared" si="99"/>
        <v>0</v>
      </c>
      <c r="C111" s="355"/>
      <c r="D111" s="452"/>
      <c r="E111" s="452"/>
      <c r="F111" s="452"/>
      <c r="G111" s="452"/>
      <c r="H111" s="452"/>
      <c r="I111" s="452"/>
      <c r="J111" s="452"/>
      <c r="K111" s="452"/>
      <c r="L111" s="452"/>
      <c r="M111" s="452"/>
      <c r="N111" s="452"/>
      <c r="O111" s="452"/>
      <c r="P111" s="452"/>
      <c r="Q111" s="452"/>
      <c r="R111" s="444"/>
      <c r="S111" s="443"/>
      <c r="T111" s="2057"/>
      <c r="U111" s="63" t="s">
        <v>2081</v>
      </c>
      <c r="CA111" s="2663" t="str">
        <f t="shared" si="100"/>
        <v/>
      </c>
      <c r="CB111" s="2663" t="str">
        <f t="shared" si="101"/>
        <v/>
      </c>
      <c r="CG111" s="2655">
        <f t="shared" si="102"/>
        <v>0</v>
      </c>
      <c r="CH111" s="2655">
        <f t="shared" si="103"/>
        <v>0</v>
      </c>
    </row>
    <row r="112" spans="1:86" ht="14.25" customHeight="1" x14ac:dyDescent="0.25">
      <c r="A112" s="792" t="s">
        <v>2101</v>
      </c>
      <c r="B112" s="128">
        <f t="shared" si="99"/>
        <v>0</v>
      </c>
      <c r="C112" s="355"/>
      <c r="D112" s="452"/>
      <c r="E112" s="452"/>
      <c r="F112" s="452"/>
      <c r="G112" s="452"/>
      <c r="H112" s="452"/>
      <c r="I112" s="452"/>
      <c r="J112" s="452"/>
      <c r="K112" s="452"/>
      <c r="L112" s="452"/>
      <c r="M112" s="452"/>
      <c r="N112" s="452"/>
      <c r="O112" s="452"/>
      <c r="P112" s="452"/>
      <c r="Q112" s="452"/>
      <c r="R112" s="444"/>
      <c r="S112" s="443"/>
      <c r="T112" s="2057"/>
      <c r="U112" s="63" t="s">
        <v>2081</v>
      </c>
      <c r="CA112" s="2663" t="str">
        <f t="shared" si="100"/>
        <v/>
      </c>
      <c r="CB112" s="2663" t="str">
        <f t="shared" si="101"/>
        <v/>
      </c>
      <c r="CG112" s="2655">
        <f t="shared" si="102"/>
        <v>0</v>
      </c>
      <c r="CH112" s="2655">
        <f t="shared" si="103"/>
        <v>0</v>
      </c>
    </row>
    <row r="113" spans="1:86" ht="14.25" customHeight="1" x14ac:dyDescent="0.25">
      <c r="A113" s="1113" t="s">
        <v>2102</v>
      </c>
      <c r="B113" s="134">
        <f t="shared" si="99"/>
        <v>0</v>
      </c>
      <c r="C113" s="2074"/>
      <c r="D113" s="477"/>
      <c r="E113" s="477"/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477"/>
      <c r="R113" s="2094"/>
      <c r="S113" s="527"/>
      <c r="T113" s="2093"/>
      <c r="U113" s="63" t="s">
        <v>2081</v>
      </c>
      <c r="CA113" s="2663" t="str">
        <f t="shared" si="100"/>
        <v/>
      </c>
      <c r="CB113" s="2663" t="str">
        <f t="shared" si="101"/>
        <v/>
      </c>
      <c r="CG113" s="2655">
        <f t="shared" si="102"/>
        <v>0</v>
      </c>
      <c r="CH113" s="2655">
        <f t="shared" si="103"/>
        <v>0</v>
      </c>
    </row>
    <row r="114" spans="1:86" ht="14.25" customHeight="1" x14ac:dyDescent="0.25">
      <c r="A114" s="3166" t="s">
        <v>2103</v>
      </c>
      <c r="B114" s="3142"/>
      <c r="C114" s="3142"/>
      <c r="D114" s="3142"/>
      <c r="E114" s="3142"/>
      <c r="F114" s="3142"/>
      <c r="G114" s="3142"/>
      <c r="H114" s="3142"/>
      <c r="I114" s="3142"/>
      <c r="J114" s="3142"/>
      <c r="K114" s="3142"/>
      <c r="L114" s="3142"/>
      <c r="M114" s="3142"/>
      <c r="N114" s="3142"/>
      <c r="O114" s="3142"/>
      <c r="P114" s="3142"/>
      <c r="Q114" s="3142"/>
      <c r="R114" s="3142"/>
      <c r="S114" s="3142"/>
      <c r="T114" s="3142"/>
      <c r="U114" s="3142"/>
      <c r="V114" s="3142"/>
      <c r="W114" s="3142"/>
      <c r="X114" s="3142"/>
      <c r="Y114" s="3142"/>
      <c r="Z114" s="3142"/>
      <c r="AA114" s="3142"/>
      <c r="AB114" s="3142"/>
      <c r="AC114" s="3142"/>
      <c r="AD114" s="3142"/>
      <c r="AE114" s="3142"/>
      <c r="AF114" s="3142"/>
      <c r="AG114" s="3142"/>
      <c r="AH114" s="3142"/>
      <c r="AI114" s="3142"/>
      <c r="AJ114" s="3142"/>
    </row>
    <row r="115" spans="1:86" ht="14.25" customHeight="1" x14ac:dyDescent="0.25">
      <c r="A115" s="3268" t="s">
        <v>714</v>
      </c>
      <c r="B115" s="3242" t="s">
        <v>82</v>
      </c>
      <c r="C115" s="3161"/>
      <c r="D115" s="3149"/>
      <c r="E115" s="3263" t="s">
        <v>106</v>
      </c>
      <c r="F115" s="3124"/>
      <c r="G115" s="3124"/>
      <c r="H115" s="3124"/>
      <c r="I115" s="3124"/>
      <c r="J115" s="3124"/>
      <c r="K115" s="3124"/>
      <c r="L115" s="3124"/>
      <c r="M115" s="3124"/>
      <c r="N115" s="3124"/>
      <c r="O115" s="3124"/>
      <c r="P115" s="3124"/>
      <c r="Q115" s="3124"/>
      <c r="R115" s="3124"/>
      <c r="S115" s="3124"/>
      <c r="T115" s="3124"/>
      <c r="U115" s="3124"/>
      <c r="V115" s="3124"/>
      <c r="W115" s="3124"/>
      <c r="X115" s="3124"/>
      <c r="Y115" s="3124"/>
      <c r="Z115" s="3124"/>
      <c r="AA115" s="3124"/>
      <c r="AB115" s="3124"/>
      <c r="AC115" s="3124"/>
      <c r="AD115" s="3124"/>
      <c r="AE115" s="3124"/>
      <c r="AF115" s="3124"/>
      <c r="AG115" s="3124"/>
      <c r="AH115" s="3124"/>
      <c r="AI115" s="3124"/>
      <c r="AJ115" s="3122"/>
    </row>
    <row r="116" spans="1:86" ht="14.25" customHeight="1" x14ac:dyDescent="0.25">
      <c r="A116" s="3128"/>
      <c r="B116" s="3196" t="s">
        <v>398</v>
      </c>
      <c r="C116" s="3224" t="s">
        <v>63</v>
      </c>
      <c r="D116" s="3139" t="s">
        <v>64</v>
      </c>
      <c r="E116" s="3211" t="s">
        <v>485</v>
      </c>
      <c r="F116" s="3122"/>
      <c r="G116" s="3433" t="s">
        <v>2005</v>
      </c>
      <c r="H116" s="3122"/>
      <c r="I116" s="3433" t="s">
        <v>2006</v>
      </c>
      <c r="J116" s="3122"/>
      <c r="K116" s="3433" t="s">
        <v>312</v>
      </c>
      <c r="L116" s="3122"/>
      <c r="M116" s="3211" t="s">
        <v>49</v>
      </c>
      <c r="N116" s="3122"/>
      <c r="O116" s="3211" t="s">
        <v>50</v>
      </c>
      <c r="P116" s="3122"/>
      <c r="Q116" s="3211" t="s">
        <v>51</v>
      </c>
      <c r="R116" s="3122"/>
      <c r="S116" s="3211" t="s">
        <v>52</v>
      </c>
      <c r="T116" s="3122"/>
      <c r="U116" s="3211" t="s">
        <v>53</v>
      </c>
      <c r="V116" s="3122"/>
      <c r="W116" s="3211" t="s">
        <v>54</v>
      </c>
      <c r="X116" s="3122"/>
      <c r="Y116" s="3211" t="s">
        <v>55</v>
      </c>
      <c r="Z116" s="3122"/>
      <c r="AA116" s="3211" t="s">
        <v>56</v>
      </c>
      <c r="AB116" s="3122"/>
      <c r="AC116" s="3211" t="s">
        <v>2001</v>
      </c>
      <c r="AD116" s="3122"/>
      <c r="AE116" s="3211" t="s">
        <v>1629</v>
      </c>
      <c r="AF116" s="3122"/>
      <c r="AG116" s="3211" t="s">
        <v>317</v>
      </c>
      <c r="AH116" s="3122"/>
      <c r="AI116" s="3211" t="s">
        <v>754</v>
      </c>
      <c r="AJ116" s="3122"/>
    </row>
    <row r="117" spans="1:86" ht="14.25" customHeight="1" x14ac:dyDescent="0.25">
      <c r="A117" s="3129"/>
      <c r="B117" s="3176"/>
      <c r="C117" s="3253"/>
      <c r="D117" s="3140"/>
      <c r="E117" s="27" t="s">
        <v>63</v>
      </c>
      <c r="F117" s="1743" t="s">
        <v>64</v>
      </c>
      <c r="G117" s="27" t="s">
        <v>63</v>
      </c>
      <c r="H117" s="1737" t="s">
        <v>64</v>
      </c>
      <c r="I117" s="27" t="s">
        <v>63</v>
      </c>
      <c r="J117" s="1743" t="s">
        <v>64</v>
      </c>
      <c r="K117" s="27" t="s">
        <v>63</v>
      </c>
      <c r="L117" s="1743" t="s">
        <v>64</v>
      </c>
      <c r="M117" s="1736" t="s">
        <v>63</v>
      </c>
      <c r="N117" s="1743" t="s">
        <v>64</v>
      </c>
      <c r="O117" s="27" t="s">
        <v>63</v>
      </c>
      <c r="P117" s="1743" t="s">
        <v>64</v>
      </c>
      <c r="Q117" s="27" t="s">
        <v>63</v>
      </c>
      <c r="R117" s="1743" t="s">
        <v>64</v>
      </c>
      <c r="S117" s="27" t="s">
        <v>63</v>
      </c>
      <c r="T117" s="1743" t="s">
        <v>64</v>
      </c>
      <c r="U117" s="27" t="s">
        <v>63</v>
      </c>
      <c r="V117" s="1743" t="s">
        <v>64</v>
      </c>
      <c r="W117" s="27" t="s">
        <v>63</v>
      </c>
      <c r="X117" s="1743" t="s">
        <v>64</v>
      </c>
      <c r="Y117" s="27" t="s">
        <v>63</v>
      </c>
      <c r="Z117" s="1743" t="s">
        <v>64</v>
      </c>
      <c r="AA117" s="27" t="s">
        <v>63</v>
      </c>
      <c r="AB117" s="1743" t="s">
        <v>64</v>
      </c>
      <c r="AC117" s="27" t="s">
        <v>63</v>
      </c>
      <c r="AD117" s="1743" t="s">
        <v>64</v>
      </c>
      <c r="AE117" s="27" t="s">
        <v>63</v>
      </c>
      <c r="AF117" s="1743" t="s">
        <v>64</v>
      </c>
      <c r="AG117" s="27" t="s">
        <v>63</v>
      </c>
      <c r="AH117" s="1743" t="s">
        <v>64</v>
      </c>
      <c r="AI117" s="27" t="s">
        <v>63</v>
      </c>
      <c r="AJ117" s="1743" t="s">
        <v>64</v>
      </c>
    </row>
    <row r="118" spans="1:86" ht="14.25" customHeight="1" x14ac:dyDescent="0.25">
      <c r="A118" s="1112" t="s">
        <v>2104</v>
      </c>
      <c r="B118" s="169">
        <f t="shared" ref="B118:B123" si="104">SUM(C118:D118)</f>
        <v>0</v>
      </c>
      <c r="C118" s="340">
        <f t="shared" ref="C118:D118" si="105">+E118+G118+I118+K118+M118+O118+Q118+S118+U118+W118+Y118+AA118+AC118+AE118+AG118+AI118</f>
        <v>0</v>
      </c>
      <c r="D118" s="171">
        <f t="shared" si="105"/>
        <v>0</v>
      </c>
      <c r="E118" s="33"/>
      <c r="F118" s="1802"/>
      <c r="G118" s="33"/>
      <c r="H118" s="1802"/>
      <c r="I118" s="33"/>
      <c r="J118" s="1802"/>
      <c r="K118" s="33"/>
      <c r="L118" s="1802"/>
      <c r="M118" s="33"/>
      <c r="N118" s="1802"/>
      <c r="O118" s="33"/>
      <c r="P118" s="1802"/>
      <c r="Q118" s="33"/>
      <c r="R118" s="1802"/>
      <c r="S118" s="33"/>
      <c r="T118" s="1802"/>
      <c r="U118" s="33"/>
      <c r="V118" s="1802"/>
      <c r="W118" s="33"/>
      <c r="X118" s="1802"/>
      <c r="Y118" s="33"/>
      <c r="Z118" s="1802"/>
      <c r="AA118" s="33"/>
      <c r="AB118" s="1802"/>
      <c r="AC118" s="66"/>
      <c r="AD118" s="1802"/>
      <c r="AE118" s="66"/>
      <c r="AF118" s="1802"/>
      <c r="AG118" s="66"/>
      <c r="AH118" s="1802"/>
      <c r="AI118" s="66"/>
      <c r="AJ118" s="1802"/>
    </row>
    <row r="119" spans="1:86" ht="14.25" customHeight="1" x14ac:dyDescent="0.25">
      <c r="A119" s="1105" t="s">
        <v>2105</v>
      </c>
      <c r="B119" s="184">
        <f t="shared" si="104"/>
        <v>0</v>
      </c>
      <c r="C119" s="208">
        <f t="shared" ref="C119:D119" si="106">+E119+G119+I119+K119+M119+O119+Q119+S119+U119+W119+Y119+AA119+AC119+AE119+AG119+AI119</f>
        <v>0</v>
      </c>
      <c r="D119" s="186">
        <f t="shared" si="106"/>
        <v>0</v>
      </c>
      <c r="E119" s="66"/>
      <c r="F119" s="1802"/>
      <c r="G119" s="66"/>
      <c r="H119" s="1802"/>
      <c r="I119" s="66"/>
      <c r="J119" s="1802"/>
      <c r="K119" s="66"/>
      <c r="L119" s="1802"/>
      <c r="M119" s="66"/>
      <c r="N119" s="1802"/>
      <c r="O119" s="66"/>
      <c r="P119" s="1802"/>
      <c r="Q119" s="66"/>
      <c r="R119" s="1802"/>
      <c r="S119" s="66"/>
      <c r="T119" s="1802"/>
      <c r="U119" s="66"/>
      <c r="V119" s="1802"/>
      <c r="W119" s="66"/>
      <c r="X119" s="1802"/>
      <c r="Y119" s="66"/>
      <c r="Z119" s="1802"/>
      <c r="AA119" s="66"/>
      <c r="AB119" s="1802"/>
      <c r="AC119" s="66"/>
      <c r="AD119" s="1802"/>
      <c r="AE119" s="66"/>
      <c r="AF119" s="1802"/>
      <c r="AG119" s="66"/>
      <c r="AH119" s="1802"/>
      <c r="AI119" s="66"/>
      <c r="AJ119" s="1802"/>
    </row>
    <row r="120" spans="1:86" ht="14.25" customHeight="1" x14ac:dyDescent="0.25">
      <c r="A120" s="1105" t="s">
        <v>2106</v>
      </c>
      <c r="B120" s="184">
        <f t="shared" si="104"/>
        <v>0</v>
      </c>
      <c r="C120" s="208">
        <f t="shared" ref="C120:D120" si="107">+E120+G120+I120+K120+M120+O120+Q120+S120+U120+W120+Y120+AA120+AC120+AE120+AG120+AI120</f>
        <v>0</v>
      </c>
      <c r="D120" s="186">
        <f t="shared" si="107"/>
        <v>0</v>
      </c>
      <c r="E120" s="66"/>
      <c r="F120" s="1802"/>
      <c r="G120" s="66"/>
      <c r="H120" s="1802"/>
      <c r="I120" s="66"/>
      <c r="J120" s="1802"/>
      <c r="K120" s="66"/>
      <c r="L120" s="1802"/>
      <c r="M120" s="66"/>
      <c r="N120" s="1802"/>
      <c r="O120" s="66"/>
      <c r="P120" s="1802"/>
      <c r="Q120" s="66"/>
      <c r="R120" s="1802"/>
      <c r="S120" s="66"/>
      <c r="T120" s="1802"/>
      <c r="U120" s="66"/>
      <c r="V120" s="1802"/>
      <c r="W120" s="66"/>
      <c r="X120" s="1802"/>
      <c r="Y120" s="66"/>
      <c r="Z120" s="1802"/>
      <c r="AA120" s="66"/>
      <c r="AB120" s="1802"/>
      <c r="AC120" s="66"/>
      <c r="AD120" s="1802"/>
      <c r="AE120" s="66"/>
      <c r="AF120" s="1802"/>
      <c r="AG120" s="66"/>
      <c r="AH120" s="1802"/>
      <c r="AI120" s="66"/>
      <c r="AJ120" s="1802"/>
    </row>
    <row r="121" spans="1:86" ht="14.25" customHeight="1" x14ac:dyDescent="0.25">
      <c r="A121" s="1105" t="s">
        <v>2107</v>
      </c>
      <c r="B121" s="181">
        <f t="shared" si="104"/>
        <v>0</v>
      </c>
      <c r="C121" s="284">
        <f t="shared" ref="C121:D121" si="108">+E121+G121+I121+K121+M121+O121+Q121+S121+U121+W121+Y121+AA121+AC121+AE121+AG121+AI121</f>
        <v>0</v>
      </c>
      <c r="D121" s="1897">
        <f t="shared" si="108"/>
        <v>0</v>
      </c>
      <c r="E121" s="1786"/>
      <c r="F121" s="1751"/>
      <c r="G121" s="1786"/>
      <c r="H121" s="1751"/>
      <c r="I121" s="1786"/>
      <c r="J121" s="1751"/>
      <c r="K121" s="1786"/>
      <c r="L121" s="1751"/>
      <c r="M121" s="1786"/>
      <c r="N121" s="1751"/>
      <c r="O121" s="1786"/>
      <c r="P121" s="1751"/>
      <c r="Q121" s="1786"/>
      <c r="R121" s="1751"/>
      <c r="S121" s="1786"/>
      <c r="T121" s="1751"/>
      <c r="U121" s="1786"/>
      <c r="V121" s="1751"/>
      <c r="W121" s="1786"/>
      <c r="X121" s="1751"/>
      <c r="Y121" s="1786"/>
      <c r="Z121" s="1751"/>
      <c r="AA121" s="1786"/>
      <c r="AB121" s="1751"/>
      <c r="AC121" s="1786"/>
      <c r="AD121" s="1751"/>
      <c r="AE121" s="1786"/>
      <c r="AF121" s="1751"/>
      <c r="AG121" s="1786"/>
      <c r="AH121" s="1751"/>
      <c r="AI121" s="1786"/>
      <c r="AJ121" s="1751"/>
    </row>
    <row r="122" spans="1:86" ht="14.25" customHeight="1" x14ac:dyDescent="0.25">
      <c r="A122" s="1105" t="s">
        <v>2108</v>
      </c>
      <c r="B122" s="184">
        <f t="shared" si="104"/>
        <v>0</v>
      </c>
      <c r="C122" s="208">
        <f t="shared" ref="C122:D122" si="109">+E122+G122+I122+K122+M122+O122+Q122+S122+U122+W122+Y122+AA122+AC122+AE122+AG122+AI122</f>
        <v>0</v>
      </c>
      <c r="D122" s="186">
        <f t="shared" si="109"/>
        <v>0</v>
      </c>
      <c r="E122" s="66"/>
      <c r="F122" s="1802"/>
      <c r="G122" s="66"/>
      <c r="H122" s="1802"/>
      <c r="I122" s="66"/>
      <c r="J122" s="1802"/>
      <c r="K122" s="66"/>
      <c r="L122" s="1802"/>
      <c r="M122" s="66"/>
      <c r="N122" s="1802"/>
      <c r="O122" s="66"/>
      <c r="P122" s="1802"/>
      <c r="Q122" s="66"/>
      <c r="R122" s="1802"/>
      <c r="S122" s="66"/>
      <c r="T122" s="1802"/>
      <c r="U122" s="66"/>
      <c r="V122" s="1802"/>
      <c r="W122" s="66"/>
      <c r="X122" s="1802"/>
      <c r="Y122" s="66"/>
      <c r="Z122" s="1802"/>
      <c r="AA122" s="66"/>
      <c r="AB122" s="1802"/>
      <c r="AC122" s="66"/>
      <c r="AD122" s="1802"/>
      <c r="AE122" s="66"/>
      <c r="AF122" s="1802"/>
      <c r="AG122" s="66"/>
      <c r="AH122" s="1802"/>
      <c r="AI122" s="66"/>
      <c r="AJ122" s="1802"/>
    </row>
    <row r="123" spans="1:86" ht="14.25" customHeight="1" x14ac:dyDescent="0.25">
      <c r="A123" s="1103" t="s">
        <v>2109</v>
      </c>
      <c r="B123" s="215">
        <f t="shared" si="104"/>
        <v>0</v>
      </c>
      <c r="C123" s="2045">
        <f t="shared" ref="C123:D123" si="110">+E123+G123+I123+K123+M123+O123+Q123+S123+U123+W123+Y123+AA123+AC123+AE123+AG123+AI123</f>
        <v>0</v>
      </c>
      <c r="D123" s="173">
        <f t="shared" si="110"/>
        <v>0</v>
      </c>
      <c r="E123" s="41"/>
      <c r="F123" s="1764"/>
      <c r="G123" s="41"/>
      <c r="H123" s="1764"/>
      <c r="I123" s="41"/>
      <c r="J123" s="1764"/>
      <c r="K123" s="41"/>
      <c r="L123" s="1764"/>
      <c r="M123" s="41"/>
      <c r="N123" s="1764"/>
      <c r="O123" s="41"/>
      <c r="P123" s="1764"/>
      <c r="Q123" s="41"/>
      <c r="R123" s="1764"/>
      <c r="S123" s="41"/>
      <c r="T123" s="1764"/>
      <c r="U123" s="41"/>
      <c r="V123" s="1764"/>
      <c r="W123" s="41"/>
      <c r="X123" s="1764"/>
      <c r="Y123" s="41"/>
      <c r="Z123" s="1764"/>
      <c r="AA123" s="41"/>
      <c r="AB123" s="1764"/>
      <c r="AC123" s="41"/>
      <c r="AD123" s="1764"/>
      <c r="AE123" s="41"/>
      <c r="AF123" s="1764"/>
      <c r="AG123" s="41"/>
      <c r="AH123" s="1764"/>
      <c r="AI123" s="41"/>
      <c r="AJ123" s="1764"/>
    </row>
    <row r="124" spans="1:86" ht="14.25" customHeight="1" x14ac:dyDescent="0.25"/>
    <row r="125" spans="1:86" ht="14.25" customHeight="1" x14ac:dyDescent="0.25"/>
    <row r="126" spans="1:86" ht="14.25" customHeight="1" x14ac:dyDescent="0.25"/>
    <row r="127" spans="1:86" ht="14.25" customHeight="1" x14ac:dyDescent="0.25"/>
    <row r="128" spans="1:86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spans="1:2" ht="14.25" customHeight="1" x14ac:dyDescent="0.25"/>
    <row r="146" spans="1:2" ht="14.25" customHeight="1" x14ac:dyDescent="0.25"/>
    <row r="147" spans="1:2" ht="14.25" customHeight="1" x14ac:dyDescent="0.25"/>
    <row r="148" spans="1:2" ht="14.25" customHeight="1" x14ac:dyDescent="0.25"/>
    <row r="149" spans="1:2" ht="14.25" customHeight="1" x14ac:dyDescent="0.25"/>
    <row r="150" spans="1:2" ht="14.25" hidden="1" customHeight="1" x14ac:dyDescent="0.25">
      <c r="A150" s="2689">
        <f>SUM(B12:B13,B15:B16,B18:B19,B22:B23,B27:B32,B35:B36,B40:B47,B50:B53,B56:B59,B64:B65,B67:B68,B70:B71,B73,B78:B80,B82:B84,B86:B88,B91:B92,B95:B96,B100:B105,B109:B113,B118:B123)</f>
        <v>43</v>
      </c>
      <c r="B150" s="1860">
        <f>SUM(CG12:CH113)</f>
        <v>0</v>
      </c>
    </row>
    <row r="151" spans="1:2" ht="14.25" customHeight="1" x14ac:dyDescent="0.25"/>
    <row r="152" spans="1:2" ht="14.25" customHeight="1" x14ac:dyDescent="0.25"/>
    <row r="153" spans="1:2" ht="14.25" customHeight="1" x14ac:dyDescent="0.25"/>
    <row r="154" spans="1:2" ht="14.25" customHeight="1" x14ac:dyDescent="0.25"/>
    <row r="155" spans="1:2" ht="14.25" customHeight="1" x14ac:dyDescent="0.25"/>
    <row r="156" spans="1:2" ht="14.25" customHeight="1" x14ac:dyDescent="0.25"/>
    <row r="157" spans="1:2" ht="14.25" customHeight="1" x14ac:dyDescent="0.25"/>
    <row r="158" spans="1:2" ht="14.25" customHeight="1" x14ac:dyDescent="0.25"/>
    <row r="159" spans="1:2" ht="14.25" customHeight="1" x14ac:dyDescent="0.25"/>
    <row r="160" spans="1:2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72">
    <mergeCell ref="M75:M76"/>
    <mergeCell ref="A89:K89"/>
    <mergeCell ref="A93:D93"/>
    <mergeCell ref="A97:R97"/>
    <mergeCell ref="A98:A99"/>
    <mergeCell ref="B98:B99"/>
    <mergeCell ref="M98:M99"/>
    <mergeCell ref="N98:N99"/>
    <mergeCell ref="A74:K74"/>
    <mergeCell ref="A75:A76"/>
    <mergeCell ref="B75:B76"/>
    <mergeCell ref="C75:K75"/>
    <mergeCell ref="L75:L76"/>
    <mergeCell ref="M38:M39"/>
    <mergeCell ref="A48:K48"/>
    <mergeCell ref="A54:D54"/>
    <mergeCell ref="A60:K60"/>
    <mergeCell ref="A61:A62"/>
    <mergeCell ref="B61:B62"/>
    <mergeCell ref="L61:L62"/>
    <mergeCell ref="M61:M62"/>
    <mergeCell ref="C61:K61"/>
    <mergeCell ref="A37:K37"/>
    <mergeCell ref="A38:A39"/>
    <mergeCell ref="B38:B39"/>
    <mergeCell ref="C38:K38"/>
    <mergeCell ref="L38:L39"/>
    <mergeCell ref="AI116:AJ116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L25:L26"/>
    <mergeCell ref="M25:M26"/>
    <mergeCell ref="A33:D33"/>
    <mergeCell ref="S107:S108"/>
    <mergeCell ref="T107:T108"/>
    <mergeCell ref="A114:AJ114"/>
    <mergeCell ref="W116:X116"/>
    <mergeCell ref="Y116:Z116"/>
    <mergeCell ref="AA116:AB116"/>
    <mergeCell ref="AC116:AD116"/>
    <mergeCell ref="AE116:AF116"/>
    <mergeCell ref="AG116:AH116"/>
    <mergeCell ref="E115:AJ115"/>
    <mergeCell ref="K116:L116"/>
    <mergeCell ref="M116:N116"/>
    <mergeCell ref="O116:P116"/>
    <mergeCell ref="Q116:R116"/>
    <mergeCell ref="S116:T116"/>
    <mergeCell ref="U116:V116"/>
    <mergeCell ref="E116:F116"/>
    <mergeCell ref="C98:L98"/>
    <mergeCell ref="A106:R106"/>
    <mergeCell ref="B107:B108"/>
    <mergeCell ref="C107:R107"/>
    <mergeCell ref="G116:H116"/>
    <mergeCell ref="I116:J116"/>
    <mergeCell ref="A107:A108"/>
    <mergeCell ref="A115:A117"/>
    <mergeCell ref="B115:D115"/>
    <mergeCell ref="B116:B117"/>
    <mergeCell ref="C116:C117"/>
    <mergeCell ref="D116:D117"/>
  </mergeCells>
  <dataValidations count="7">
    <dataValidation type="decimal" allowBlank="1" showErrorMessage="1" sqref="C78:M80 C109:T113" xr:uid="{00000000-0002-0000-0B00-000000000000}">
      <formula1>0</formula1>
      <formula2>9.99999999999999E+36</formula2>
    </dataValidation>
    <dataValidation type="decimal" operator="equal" allowBlank="1" showErrorMessage="1" sqref="B11:M11 B14:M14 B17:M17 B63:M63 B66:M66 B69:M69 B72:M72 B77:M77 B81:M81 B85:M85" xr:uid="{00000000-0002-0000-0B00-000001000000}">
      <formula1>0</formula1>
    </dataValidation>
    <dataValidation type="decimal" operator="greaterThanOrEqual" allowBlank="1" showErrorMessage="1" sqref="B12:M13 B15:M16 B18:M19 B22:D23 C27:M32 B35:D36 C40:M47 B50:D53 B56:D59 C64:M65 C67:M68 C70:M71 C73:M73 B91:D92 B95:D96" xr:uid="{00000000-0002-0000-0B00-000002000000}">
      <formula1>0</formula1>
    </dataValidation>
    <dataValidation type="decimal" allowBlank="1" showErrorMessage="1" sqref="C86:M88" xr:uid="{00000000-0002-0000-0B00-000003000000}">
      <formula1>0</formula1>
      <formula2>9.99999999999999E+39</formula2>
    </dataValidation>
    <dataValidation type="decimal" allowBlank="1" showErrorMessage="1" sqref="C100:N105" xr:uid="{00000000-0002-0000-0B00-000004000000}">
      <formula1>0</formula1>
      <formula2>9.99999999999999E+37</formula2>
    </dataValidation>
    <dataValidation type="decimal" allowBlank="1" showErrorMessage="1" sqref="C82:M84" xr:uid="{00000000-0002-0000-0B00-000005000000}">
      <formula1>0</formula1>
      <formula2>9.99999999999999E+35</formula2>
    </dataValidation>
    <dataValidation type="decimal" allowBlank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1000"/>
  <sheetViews>
    <sheetView showGridLines="0" workbookViewId="0"/>
  </sheetViews>
  <sheetFormatPr baseColWidth="10" defaultColWidth="14.42578125" defaultRowHeight="15" customHeight="1" x14ac:dyDescent="0.25"/>
  <cols>
    <col min="1" max="1" width="43.140625" customWidth="1"/>
    <col min="2" max="2" width="31.7109375" customWidth="1"/>
    <col min="3" max="3" width="18.85546875" customWidth="1"/>
    <col min="4" max="4" width="17.140625" customWidth="1"/>
    <col min="5" max="5" width="14" customWidth="1"/>
    <col min="6" max="6" width="14.5703125" customWidth="1"/>
    <col min="7" max="7" width="11.5703125" customWidth="1"/>
    <col min="8" max="8" width="14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3" max="13" width="11.42578125" customWidth="1"/>
    <col min="14" max="14" width="13.5703125" customWidth="1"/>
    <col min="15" max="37" width="11.42578125" customWidth="1"/>
    <col min="38" max="38" width="13.7109375" customWidth="1"/>
    <col min="39" max="39" width="11.42578125" customWidth="1"/>
    <col min="40" max="40" width="12.7109375" customWidth="1"/>
    <col min="41" max="41" width="13" customWidth="1"/>
    <col min="42" max="42" width="13.140625" customWidth="1"/>
    <col min="43" max="43" width="11.42578125" customWidth="1"/>
    <col min="44" max="44" width="12.42578125" customWidth="1"/>
    <col min="45" max="74" width="11.42578125" customWidth="1"/>
    <col min="75" max="76" width="11.7109375" customWidth="1"/>
    <col min="77" max="77" width="11.42578125" customWidth="1"/>
    <col min="78" max="96" width="11.42578125" hidden="1" customWidth="1"/>
    <col min="97" max="111" width="11.42578125" customWidth="1"/>
  </cols>
  <sheetData>
    <row r="1" spans="1:111" ht="14.25" customHeight="1" x14ac:dyDescent="0.25">
      <c r="A1" s="1727" t="s">
        <v>28</v>
      </c>
    </row>
    <row r="2" spans="1:111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111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ht="14.25" customHeight="1" x14ac:dyDescent="0.25">
      <c r="A4" s="1727" t="str">
        <f>CONCATENATE("MES: ",NOMBRE!B6, " (",NOMBRE!C6,NOMBRE!D6,")")</f>
        <v>MES: NOVIEMBRE (11)</v>
      </c>
    </row>
    <row r="5" spans="1:111" ht="14.25" customHeight="1" x14ac:dyDescent="0.25">
      <c r="A5" s="1727" t="str">
        <f>CONCATENATE("AÑO: ",NOMBRE!B7)</f>
        <v>AÑO: 2025</v>
      </c>
    </row>
    <row r="6" spans="1:111" ht="18" customHeight="1" x14ac:dyDescent="0.25">
      <c r="A6" s="3164" t="s">
        <v>2110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1871"/>
      <c r="V6" s="1871"/>
      <c r="W6" s="1871"/>
      <c r="X6" s="1871"/>
      <c r="Y6" s="1871"/>
      <c r="Z6" s="1871"/>
      <c r="AA6" s="1871"/>
      <c r="AB6" s="1871"/>
      <c r="AC6" s="1871"/>
      <c r="AD6" s="1871"/>
      <c r="AE6" s="1871"/>
      <c r="AF6" s="1871"/>
      <c r="AG6" s="1871"/>
      <c r="AH6" s="1871"/>
      <c r="AI6" s="1871"/>
      <c r="AJ6" s="1871"/>
      <c r="AK6" s="1871"/>
      <c r="AL6" s="1871"/>
      <c r="AM6" s="1871"/>
      <c r="AN6" s="1871"/>
      <c r="AO6" s="1871"/>
      <c r="AP6" s="1871"/>
      <c r="AQ6" s="1871"/>
      <c r="AR6" s="1871"/>
      <c r="AS6" s="1871"/>
      <c r="AT6" s="1871"/>
      <c r="AU6" s="1871"/>
      <c r="AV6" s="1871"/>
      <c r="AW6" s="1871"/>
      <c r="AX6" s="1871"/>
      <c r="AY6" s="1871"/>
      <c r="AZ6" s="1871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1871"/>
      <c r="DB6" s="1871"/>
      <c r="DC6" s="1871"/>
      <c r="DD6" s="1871"/>
      <c r="DE6" s="1871"/>
      <c r="DF6" s="1871"/>
      <c r="DG6" s="1871"/>
    </row>
    <row r="7" spans="1:111" ht="14.25" customHeight="1" x14ac:dyDescent="0.25"/>
    <row r="8" spans="1:111" ht="18" customHeight="1" x14ac:dyDescent="0.25">
      <c r="A8" s="3223" t="s">
        <v>2111</v>
      </c>
      <c r="B8" s="3165"/>
      <c r="C8" s="3165"/>
      <c r="D8" s="3165"/>
      <c r="E8" s="3165"/>
      <c r="F8" s="3165"/>
      <c r="G8" s="3165"/>
      <c r="H8" s="3165"/>
      <c r="I8" s="3165"/>
      <c r="J8" s="3165"/>
      <c r="K8" s="3165"/>
      <c r="L8" s="3165"/>
      <c r="M8" s="3165"/>
      <c r="N8" s="3165"/>
      <c r="O8" s="3165"/>
      <c r="P8" s="3165"/>
      <c r="Q8" s="3165"/>
      <c r="R8" s="3165"/>
      <c r="S8" s="3165"/>
      <c r="T8" s="3165"/>
      <c r="U8" s="3165"/>
      <c r="V8" s="3165"/>
      <c r="W8" s="3165"/>
      <c r="X8" s="3165"/>
      <c r="Y8" s="3165"/>
      <c r="Z8" s="3165"/>
      <c r="AA8" s="3165"/>
      <c r="AB8" s="3165"/>
      <c r="AC8" s="3165"/>
      <c r="AD8" s="3165"/>
      <c r="AE8" s="3165"/>
      <c r="AF8" s="3165"/>
      <c r="AG8" s="3165"/>
      <c r="AH8" s="3165"/>
      <c r="AI8" s="3165"/>
      <c r="AJ8" s="3165"/>
      <c r="AK8" s="3165"/>
      <c r="AL8" s="3165"/>
      <c r="AM8" s="3165"/>
    </row>
    <row r="9" spans="1:111" ht="18" customHeight="1" x14ac:dyDescent="0.25">
      <c r="A9" s="3166" t="s">
        <v>2112</v>
      </c>
      <c r="B9" s="3142"/>
      <c r="C9" s="3142"/>
      <c r="D9" s="3142"/>
      <c r="E9" s="3142"/>
      <c r="F9" s="3142"/>
      <c r="G9" s="3142"/>
      <c r="H9" s="3142"/>
      <c r="I9" s="3142"/>
      <c r="J9" s="3142"/>
      <c r="K9" s="3142"/>
      <c r="L9" s="3142"/>
      <c r="M9" s="3142"/>
      <c r="N9" s="3142"/>
      <c r="O9" s="3142"/>
      <c r="P9" s="3142"/>
      <c r="Q9" s="3142"/>
      <c r="R9" s="3142"/>
      <c r="S9" s="3142"/>
      <c r="T9" s="3142"/>
      <c r="U9" s="3142"/>
      <c r="V9" s="3142"/>
      <c r="W9" s="3142"/>
      <c r="X9" s="3142"/>
      <c r="Y9" s="3142"/>
      <c r="Z9" s="3142"/>
      <c r="AA9" s="3142"/>
      <c r="AB9" s="3142"/>
      <c r="AC9" s="3142"/>
      <c r="AD9" s="3142"/>
      <c r="AE9" s="3142"/>
      <c r="AF9" s="3142"/>
      <c r="AG9" s="3142"/>
      <c r="AH9" s="3142"/>
      <c r="AI9" s="3142"/>
      <c r="AJ9" s="3142"/>
      <c r="AK9" s="3142"/>
      <c r="AL9" s="3142"/>
      <c r="AM9" s="3142"/>
    </row>
    <row r="10" spans="1:111" ht="18" customHeight="1" x14ac:dyDescent="0.25">
      <c r="A10" s="3445" t="s">
        <v>2113</v>
      </c>
      <c r="B10" s="3153" t="s">
        <v>32</v>
      </c>
      <c r="C10" s="3148" t="s">
        <v>311</v>
      </c>
      <c r="D10" s="3161"/>
      <c r="E10" s="3149"/>
      <c r="F10" s="3201" t="s">
        <v>106</v>
      </c>
      <c r="G10" s="3161"/>
      <c r="H10" s="3161"/>
      <c r="I10" s="3161"/>
      <c r="J10" s="3161"/>
      <c r="K10" s="3161"/>
      <c r="L10" s="3161"/>
      <c r="M10" s="3161"/>
      <c r="N10" s="3161"/>
      <c r="O10" s="3161"/>
      <c r="P10" s="3161"/>
      <c r="Q10" s="3161"/>
      <c r="R10" s="3161"/>
      <c r="S10" s="3161"/>
      <c r="T10" s="3161"/>
      <c r="U10" s="3161"/>
      <c r="V10" s="3161"/>
      <c r="W10" s="3161"/>
      <c r="X10" s="3161"/>
      <c r="Y10" s="3161"/>
      <c r="Z10" s="3161"/>
      <c r="AA10" s="3161"/>
      <c r="AB10" s="3161"/>
      <c r="AC10" s="3161"/>
      <c r="AD10" s="3161"/>
      <c r="AE10" s="3161"/>
      <c r="AF10" s="3161"/>
      <c r="AG10" s="3161"/>
      <c r="AH10" s="3161"/>
      <c r="AI10" s="3161"/>
      <c r="AJ10" s="3161"/>
      <c r="AK10" s="3161"/>
      <c r="AL10" s="3161"/>
      <c r="AM10" s="3265"/>
      <c r="AN10" s="3254" t="s">
        <v>2114</v>
      </c>
      <c r="AO10" s="3195" t="s">
        <v>468</v>
      </c>
      <c r="AP10" s="3149"/>
      <c r="AQ10" s="3138" t="s">
        <v>41</v>
      </c>
      <c r="AR10" s="3138" t="s">
        <v>42</v>
      </c>
      <c r="AS10" s="3138" t="s">
        <v>1959</v>
      </c>
      <c r="AT10" s="3138" t="s">
        <v>39</v>
      </c>
      <c r="AU10" s="3138" t="s">
        <v>2115</v>
      </c>
    </row>
    <row r="11" spans="1:111" ht="18" customHeight="1" x14ac:dyDescent="0.25">
      <c r="A11" s="3131"/>
      <c r="B11" s="3128"/>
      <c r="C11" s="3150"/>
      <c r="D11" s="3142"/>
      <c r="E11" s="3140"/>
      <c r="F11" s="3143" t="s">
        <v>352</v>
      </c>
      <c r="G11" s="3122"/>
      <c r="H11" s="3143" t="s">
        <v>335</v>
      </c>
      <c r="I11" s="3122"/>
      <c r="J11" s="3143" t="s">
        <v>99</v>
      </c>
      <c r="K11" s="3122"/>
      <c r="L11" s="3143" t="s">
        <v>2116</v>
      </c>
      <c r="M11" s="3122"/>
      <c r="N11" s="3143" t="s">
        <v>314</v>
      </c>
      <c r="O11" s="3122"/>
      <c r="P11" s="3143" t="s">
        <v>992</v>
      </c>
      <c r="Q11" s="3122"/>
      <c r="R11" s="3143" t="s">
        <v>645</v>
      </c>
      <c r="S11" s="3122"/>
      <c r="T11" s="3143" t="s">
        <v>2117</v>
      </c>
      <c r="U11" s="3122"/>
      <c r="V11" s="3143" t="s">
        <v>646</v>
      </c>
      <c r="W11" s="3122"/>
      <c r="X11" s="3143" t="s">
        <v>2118</v>
      </c>
      <c r="Y11" s="3122"/>
      <c r="Z11" s="3143" t="s">
        <v>2119</v>
      </c>
      <c r="AA11" s="3122"/>
      <c r="AB11" s="3143" t="s">
        <v>2001</v>
      </c>
      <c r="AC11" s="3122"/>
      <c r="AD11" s="3143" t="s">
        <v>1629</v>
      </c>
      <c r="AE11" s="3122"/>
      <c r="AF11" s="3143" t="s">
        <v>317</v>
      </c>
      <c r="AG11" s="3122"/>
      <c r="AH11" s="3143" t="s">
        <v>2120</v>
      </c>
      <c r="AI11" s="3122"/>
      <c r="AJ11" s="3143" t="s">
        <v>2121</v>
      </c>
      <c r="AK11" s="3122"/>
      <c r="AL11" s="3159" t="s">
        <v>62</v>
      </c>
      <c r="AM11" s="3135"/>
      <c r="AN11" s="3145"/>
      <c r="AO11" s="3142"/>
      <c r="AP11" s="3140"/>
      <c r="AQ11" s="3128"/>
      <c r="AR11" s="3128"/>
      <c r="AS11" s="3128"/>
      <c r="AT11" s="3128"/>
      <c r="AU11" s="3128"/>
    </row>
    <row r="12" spans="1:111" ht="18" customHeight="1" x14ac:dyDescent="0.25">
      <c r="A12" s="3131"/>
      <c r="B12" s="3129"/>
      <c r="C12" s="27" t="s">
        <v>84</v>
      </c>
      <c r="D12" s="1800" t="s">
        <v>63</v>
      </c>
      <c r="E12" s="1743" t="s">
        <v>64</v>
      </c>
      <c r="F12" s="27" t="s">
        <v>63</v>
      </c>
      <c r="G12" s="1743" t="s">
        <v>64</v>
      </c>
      <c r="H12" s="27" t="s">
        <v>63</v>
      </c>
      <c r="I12" s="1743" t="s">
        <v>64</v>
      </c>
      <c r="J12" s="27" t="s">
        <v>63</v>
      </c>
      <c r="K12" s="1743" t="s">
        <v>64</v>
      </c>
      <c r="L12" s="27" t="s">
        <v>63</v>
      </c>
      <c r="M12" s="1743" t="s">
        <v>64</v>
      </c>
      <c r="N12" s="27" t="s">
        <v>63</v>
      </c>
      <c r="O12" s="1743" t="s">
        <v>64</v>
      </c>
      <c r="P12" s="27" t="s">
        <v>63</v>
      </c>
      <c r="Q12" s="1743" t="s">
        <v>64</v>
      </c>
      <c r="R12" s="27" t="s">
        <v>63</v>
      </c>
      <c r="S12" s="1743" t="s">
        <v>64</v>
      </c>
      <c r="T12" s="27" t="s">
        <v>63</v>
      </c>
      <c r="U12" s="1743" t="s">
        <v>64</v>
      </c>
      <c r="V12" s="27" t="s">
        <v>63</v>
      </c>
      <c r="W12" s="1743" t="s">
        <v>64</v>
      </c>
      <c r="X12" s="27" t="s">
        <v>63</v>
      </c>
      <c r="Y12" s="1743" t="s">
        <v>64</v>
      </c>
      <c r="Z12" s="27" t="s">
        <v>63</v>
      </c>
      <c r="AA12" s="1743" t="s">
        <v>64</v>
      </c>
      <c r="AB12" s="27" t="s">
        <v>63</v>
      </c>
      <c r="AC12" s="1743" t="s">
        <v>64</v>
      </c>
      <c r="AD12" s="27" t="s">
        <v>63</v>
      </c>
      <c r="AE12" s="1743" t="s">
        <v>64</v>
      </c>
      <c r="AF12" s="27" t="s">
        <v>63</v>
      </c>
      <c r="AG12" s="1743" t="s">
        <v>64</v>
      </c>
      <c r="AH12" s="27" t="s">
        <v>63</v>
      </c>
      <c r="AI12" s="1743" t="s">
        <v>64</v>
      </c>
      <c r="AJ12" s="27" t="s">
        <v>63</v>
      </c>
      <c r="AK12" s="1743" t="s">
        <v>64</v>
      </c>
      <c r="AL12" s="27" t="s">
        <v>63</v>
      </c>
      <c r="AM12" s="1743" t="s">
        <v>64</v>
      </c>
      <c r="AN12" s="3146"/>
      <c r="AO12" s="1925" t="s">
        <v>473</v>
      </c>
      <c r="AP12" s="1740" t="s">
        <v>1598</v>
      </c>
      <c r="AQ12" s="3129"/>
      <c r="AR12" s="3129"/>
      <c r="AS12" s="3129"/>
      <c r="AT12" s="3129"/>
      <c r="AU12" s="3129"/>
    </row>
    <row r="13" spans="1:111" ht="14.25" customHeight="1" x14ac:dyDescent="0.25">
      <c r="A13" s="3132" t="s">
        <v>2122</v>
      </c>
      <c r="B13" s="1790" t="s">
        <v>69</v>
      </c>
      <c r="C13" s="376">
        <f t="shared" ref="C13:C89" si="0">SUM(D13+E13)</f>
        <v>0</v>
      </c>
      <c r="D13" s="233">
        <f t="shared" ref="D13:E13" si="1">+F13+H13+J13+L13+N13+P13+R13+T13+V13+X13+Z13+AB13+AD13+AF13+AH13+AJ13+AL13</f>
        <v>0</v>
      </c>
      <c r="E13" s="2690">
        <f t="shared" si="1"/>
        <v>0</v>
      </c>
      <c r="F13" s="296"/>
      <c r="G13" s="2015"/>
      <c r="H13" s="296"/>
      <c r="I13" s="2015"/>
      <c r="J13" s="296"/>
      <c r="K13" s="1074"/>
      <c r="L13" s="296"/>
      <c r="M13" s="1074"/>
      <c r="N13" s="296"/>
      <c r="O13" s="1074"/>
      <c r="P13" s="296"/>
      <c r="Q13" s="1074"/>
      <c r="R13" s="296"/>
      <c r="S13" s="1074"/>
      <c r="T13" s="296"/>
      <c r="U13" s="1074"/>
      <c r="V13" s="296"/>
      <c r="W13" s="1074"/>
      <c r="X13" s="296"/>
      <c r="Y13" s="1074"/>
      <c r="Z13" s="296"/>
      <c r="AA13" s="1074"/>
      <c r="AB13" s="296"/>
      <c r="AC13" s="1074"/>
      <c r="AD13" s="296"/>
      <c r="AE13" s="1074"/>
      <c r="AF13" s="296"/>
      <c r="AG13" s="1074"/>
      <c r="AH13" s="296"/>
      <c r="AI13" s="1074"/>
      <c r="AJ13" s="296"/>
      <c r="AK13" s="1074"/>
      <c r="AL13" s="2691"/>
      <c r="AM13" s="1138"/>
      <c r="AN13" s="222"/>
      <c r="AO13" s="2692"/>
      <c r="AP13" s="1801"/>
      <c r="AQ13" s="220"/>
      <c r="AR13" s="220"/>
      <c r="AS13" s="433"/>
      <c r="AT13" s="106"/>
      <c r="AU13" s="106"/>
      <c r="AV13" s="1754" t="str">
        <f t="shared" ref="AV13:AV56" si="2">$CA13&amp;$CB13&amp;CC13&amp;CD13&amp;CE13&amp;CG13&amp;CH13</f>
        <v/>
      </c>
      <c r="CA13" s="1755" t="str">
        <f t="shared" ref="CA13:CA89" si="3">IF(AND($C13&lt;&gt;0,AN13=""),"* No olvide ingresar la columna Espacios Amigables /adolescentes (Digite CERO si no tiene). ",IF(AN13&gt;$C13,"* El Número de Espacios Amigables no puede superar el Total. ",""))</f>
        <v/>
      </c>
      <c r="CB13" s="1755" t="str">
        <f t="shared" ref="CB13:CB89" si="4">IF(AND(E13&gt;0,OR(AO13="")),"No olvide digitar los campos *TRANS Masculino (Digite CERO si no tiene).",IF(AO13&gt;E13,"* El Número de TRANS Masculino no puede superar el Total Mujeres. ",""))</f>
        <v/>
      </c>
      <c r="CC13" s="1755" t="str">
        <f t="shared" ref="CC13:CC73" si="5">IF(AND(D13&gt;0,OR(AP13="")),"No olvide digitar los campos *TRANS Femenino (Digite CERO si no tiene).",IF(AP13&gt;$D13,"* El Número de TRANS Femenino no puede superar el Total Hombres. ",""))</f>
        <v/>
      </c>
      <c r="CD13" s="1755" t="str">
        <f t="shared" ref="CD13:CD89" si="6">IF(AND($C13&lt;&gt;0,AQ13=""),"* No olvide ingresar la columna Pueblos Originarios (Digite CERO si no tiene).  ",IF(AQ13&gt;$C13,"* El Número de Pueblos Originarios no puede superar el Total. ",""))</f>
        <v/>
      </c>
      <c r="CE13" s="1755" t="str">
        <f t="shared" ref="CE13:CE89" si="7">IF(AND($C13&lt;&gt;0,AR13=""),"* No olvide ingresar la columna Migrantes (Digite CERO si no tiene).  ",IF(AR13&gt;$C13,"* El Número de Migrantes no puede superar el Total. ",""))</f>
        <v/>
      </c>
      <c r="CF13" s="1756"/>
      <c r="CG13" s="1755" t="str">
        <f t="shared" ref="CG13:CG89" si="8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755" t="str">
        <f t="shared" ref="CH13:CH89" si="9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63"/>
      <c r="CJ13" s="1757">
        <f t="shared" ref="CJ13:CJ89" si="10">IF(AND($C13&lt;&gt;0,AN13=""),1,IF(AN13&gt;$C13,1,0))</f>
        <v>0</v>
      </c>
      <c r="CK13" s="1757">
        <f t="shared" ref="CK13:CK89" si="11">IF(AND(E13&gt;0,OR(AO13="")),1,IF(AO13&gt;E13,1,0))</f>
        <v>0</v>
      </c>
      <c r="CL13" s="1757">
        <f t="shared" ref="CL13:CL73" si="12">IF(AND(D13&gt;0,OR(AP13="")),1,IF(AP13&gt;D13,1,0))</f>
        <v>0</v>
      </c>
      <c r="CM13" s="1757">
        <f t="shared" ref="CM13:CN13" si="13">IF(AND($C13&lt;&gt;0,AQ13=""),1,IF(AQ13&gt;$C13,1,0))</f>
        <v>0</v>
      </c>
      <c r="CN13" s="1757">
        <f t="shared" si="13"/>
        <v>0</v>
      </c>
      <c r="CO13" s="1758"/>
      <c r="CP13" s="1757">
        <f t="shared" ref="CP13:CQ13" si="14">IF(AND($C13&lt;&gt;0,AT13=""),1,IF(AT13&gt;$C13,1,0))</f>
        <v>0</v>
      </c>
      <c r="CQ13" s="1757">
        <f t="shared" si="14"/>
        <v>0</v>
      </c>
      <c r="CR13" s="63"/>
      <c r="CS13" s="63"/>
      <c r="CT13" s="63"/>
      <c r="CU13" s="63"/>
    </row>
    <row r="14" spans="1:111" ht="14.25" customHeight="1" x14ac:dyDescent="0.25">
      <c r="A14" s="3128"/>
      <c r="B14" s="275" t="s">
        <v>103</v>
      </c>
      <c r="C14" s="354">
        <f t="shared" si="0"/>
        <v>0</v>
      </c>
      <c r="D14" s="236">
        <f t="shared" ref="D14:E14" si="15">+F14+H14+J14+L14+N14+P14+R14+T14+V14+X14+Z14+AB14+AD14+AF14+AH14+AJ14+AL14</f>
        <v>0</v>
      </c>
      <c r="E14" s="2693">
        <f t="shared" si="15"/>
        <v>0</v>
      </c>
      <c r="F14" s="66"/>
      <c r="G14" s="1802"/>
      <c r="H14" s="66"/>
      <c r="I14" s="1802"/>
      <c r="J14" s="66"/>
      <c r="K14" s="87"/>
      <c r="L14" s="66"/>
      <c r="M14" s="87"/>
      <c r="N14" s="66"/>
      <c r="O14" s="87"/>
      <c r="P14" s="66"/>
      <c r="Q14" s="87"/>
      <c r="R14" s="66"/>
      <c r="S14" s="87"/>
      <c r="T14" s="66"/>
      <c r="U14" s="87"/>
      <c r="V14" s="66"/>
      <c r="W14" s="87"/>
      <c r="X14" s="66"/>
      <c r="Y14" s="87"/>
      <c r="Z14" s="66"/>
      <c r="AA14" s="87"/>
      <c r="AB14" s="66"/>
      <c r="AC14" s="87"/>
      <c r="AD14" s="66"/>
      <c r="AE14" s="87"/>
      <c r="AF14" s="66"/>
      <c r="AG14" s="87"/>
      <c r="AH14" s="66"/>
      <c r="AI14" s="87"/>
      <c r="AJ14" s="66"/>
      <c r="AK14" s="87"/>
      <c r="AL14" s="1898"/>
      <c r="AM14" s="68"/>
      <c r="AN14" s="336"/>
      <c r="AO14" s="1823"/>
      <c r="AP14" s="1802"/>
      <c r="AQ14" s="106"/>
      <c r="AR14" s="106"/>
      <c r="AS14" s="434"/>
      <c r="AT14" s="106"/>
      <c r="AU14" s="106"/>
      <c r="AV14" s="1754" t="str">
        <f t="shared" si="2"/>
        <v/>
      </c>
      <c r="CA14" s="1755" t="str">
        <f t="shared" si="3"/>
        <v/>
      </c>
      <c r="CB14" s="1755" t="str">
        <f t="shared" si="4"/>
        <v/>
      </c>
      <c r="CC14" s="1755" t="str">
        <f t="shared" si="5"/>
        <v/>
      </c>
      <c r="CD14" s="1755" t="str">
        <f t="shared" si="6"/>
        <v/>
      </c>
      <c r="CE14" s="1755" t="str">
        <f t="shared" si="7"/>
        <v/>
      </c>
      <c r="CF14" s="1756"/>
      <c r="CG14" s="1755" t="str">
        <f t="shared" si="8"/>
        <v/>
      </c>
      <c r="CH14" s="1755" t="str">
        <f t="shared" si="9"/>
        <v/>
      </c>
      <c r="CI14" s="63"/>
      <c r="CJ14" s="1757">
        <f t="shared" si="10"/>
        <v>0</v>
      </c>
      <c r="CK14" s="1757">
        <f t="shared" si="11"/>
        <v>0</v>
      </c>
      <c r="CL14" s="1757">
        <f t="shared" si="12"/>
        <v>0</v>
      </c>
      <c r="CM14" s="1757">
        <f t="shared" ref="CM14:CN14" si="16">IF(AND($C14&lt;&gt;0,AQ14=""),1,IF(AQ14&gt;$C14,1,0))</f>
        <v>0</v>
      </c>
      <c r="CN14" s="1757">
        <f t="shared" si="16"/>
        <v>0</v>
      </c>
      <c r="CO14" s="1758"/>
      <c r="CP14" s="1757">
        <f t="shared" ref="CP14:CQ14" si="17">IF(AND($C14&lt;&gt;0,AT14=""),1,IF(AT14&gt;$C14,1,0))</f>
        <v>0</v>
      </c>
      <c r="CQ14" s="1757">
        <f t="shared" si="17"/>
        <v>0</v>
      </c>
    </row>
    <row r="15" spans="1:111" ht="14.25" customHeight="1" x14ac:dyDescent="0.25">
      <c r="A15" s="3128"/>
      <c r="B15" s="275" t="s">
        <v>70</v>
      </c>
      <c r="C15" s="354">
        <f t="shared" si="0"/>
        <v>0</v>
      </c>
      <c r="D15" s="236">
        <f t="shared" ref="D15:E15" si="18">+F15+H15+J15+L15+N15+P15+R15+T15+V15+X15+Z15+AB15+AD15+AF15+AH15+AJ15+AL15</f>
        <v>0</v>
      </c>
      <c r="E15" s="2693">
        <f t="shared" si="18"/>
        <v>0</v>
      </c>
      <c r="F15" s="66"/>
      <c r="G15" s="1802"/>
      <c r="H15" s="66"/>
      <c r="I15" s="1802"/>
      <c r="J15" s="66"/>
      <c r="K15" s="87"/>
      <c r="L15" s="66"/>
      <c r="M15" s="87"/>
      <c r="N15" s="66"/>
      <c r="O15" s="87"/>
      <c r="P15" s="66"/>
      <c r="Q15" s="87"/>
      <c r="R15" s="66"/>
      <c r="S15" s="87"/>
      <c r="T15" s="66"/>
      <c r="U15" s="87"/>
      <c r="V15" s="66"/>
      <c r="W15" s="87"/>
      <c r="X15" s="66"/>
      <c r="Y15" s="87"/>
      <c r="Z15" s="66"/>
      <c r="AA15" s="87"/>
      <c r="AB15" s="66"/>
      <c r="AC15" s="87"/>
      <c r="AD15" s="66"/>
      <c r="AE15" s="87"/>
      <c r="AF15" s="66"/>
      <c r="AG15" s="87"/>
      <c r="AH15" s="66"/>
      <c r="AI15" s="87"/>
      <c r="AJ15" s="66"/>
      <c r="AK15" s="87"/>
      <c r="AL15" s="1898"/>
      <c r="AM15" s="68"/>
      <c r="AN15" s="336"/>
      <c r="AO15" s="1823"/>
      <c r="AP15" s="1802"/>
      <c r="AQ15" s="106"/>
      <c r="AR15" s="106"/>
      <c r="AS15" s="434"/>
      <c r="AT15" s="106"/>
      <c r="AU15" s="106"/>
      <c r="AV15" s="1754" t="str">
        <f t="shared" si="2"/>
        <v/>
      </c>
      <c r="CA15" s="1755" t="str">
        <f t="shared" si="3"/>
        <v/>
      </c>
      <c r="CB15" s="1755" t="str">
        <f t="shared" si="4"/>
        <v/>
      </c>
      <c r="CC15" s="1755" t="str">
        <f t="shared" si="5"/>
        <v/>
      </c>
      <c r="CD15" s="1755" t="str">
        <f t="shared" si="6"/>
        <v/>
      </c>
      <c r="CE15" s="1755" t="str">
        <f t="shared" si="7"/>
        <v/>
      </c>
      <c r="CF15" s="1756"/>
      <c r="CG15" s="1755" t="str">
        <f t="shared" si="8"/>
        <v/>
      </c>
      <c r="CH15" s="1755" t="str">
        <f t="shared" si="9"/>
        <v/>
      </c>
      <c r="CI15" s="63"/>
      <c r="CJ15" s="1757">
        <f t="shared" si="10"/>
        <v>0</v>
      </c>
      <c r="CK15" s="1757">
        <f t="shared" si="11"/>
        <v>0</v>
      </c>
      <c r="CL15" s="1757">
        <f t="shared" si="12"/>
        <v>0</v>
      </c>
      <c r="CM15" s="1757">
        <f t="shared" ref="CM15:CN15" si="19">IF(AND($C15&lt;&gt;0,AQ15=""),1,IF(AQ15&gt;$C15,1,0))</f>
        <v>0</v>
      </c>
      <c r="CN15" s="1757">
        <f t="shared" si="19"/>
        <v>0</v>
      </c>
      <c r="CO15" s="1758"/>
      <c r="CP15" s="1757">
        <f t="shared" ref="CP15:CQ15" si="20">IF(AND($C15&lt;&gt;0,AT15=""),1,IF(AT15&gt;$C15,1,0))</f>
        <v>0</v>
      </c>
      <c r="CQ15" s="1757">
        <f t="shared" si="20"/>
        <v>0</v>
      </c>
    </row>
    <row r="16" spans="1:111" ht="14.25" customHeight="1" x14ac:dyDescent="0.25">
      <c r="A16" s="3128"/>
      <c r="B16" s="275" t="s">
        <v>110</v>
      </c>
      <c r="C16" s="354">
        <f t="shared" si="0"/>
        <v>0</v>
      </c>
      <c r="D16" s="236">
        <f t="shared" ref="D16:E16" si="21">+F16+H16+J16+L16+N16+P16+R16+T16+V16+X16+Z16+AB16+AD16+AF16+AH16+AJ16+AL16</f>
        <v>0</v>
      </c>
      <c r="E16" s="2693">
        <f t="shared" si="21"/>
        <v>0</v>
      </c>
      <c r="F16" s="66"/>
      <c r="G16" s="1802"/>
      <c r="H16" s="66"/>
      <c r="I16" s="1802"/>
      <c r="J16" s="66"/>
      <c r="K16" s="87"/>
      <c r="L16" s="66"/>
      <c r="M16" s="87"/>
      <c r="N16" s="66"/>
      <c r="O16" s="87"/>
      <c r="P16" s="66"/>
      <c r="Q16" s="87"/>
      <c r="R16" s="66"/>
      <c r="S16" s="87"/>
      <c r="T16" s="66"/>
      <c r="U16" s="87"/>
      <c r="V16" s="66"/>
      <c r="W16" s="87"/>
      <c r="X16" s="66"/>
      <c r="Y16" s="87"/>
      <c r="Z16" s="66"/>
      <c r="AA16" s="87"/>
      <c r="AB16" s="66"/>
      <c r="AC16" s="87"/>
      <c r="AD16" s="66"/>
      <c r="AE16" s="87"/>
      <c r="AF16" s="66"/>
      <c r="AG16" s="87"/>
      <c r="AH16" s="66"/>
      <c r="AI16" s="87"/>
      <c r="AJ16" s="66"/>
      <c r="AK16" s="87"/>
      <c r="AL16" s="1898"/>
      <c r="AM16" s="68"/>
      <c r="AN16" s="336"/>
      <c r="AO16" s="1823"/>
      <c r="AP16" s="1802"/>
      <c r="AQ16" s="106"/>
      <c r="AR16" s="106"/>
      <c r="AS16" s="434"/>
      <c r="AT16" s="106"/>
      <c r="AU16" s="106"/>
      <c r="AV16" s="1754" t="str">
        <f t="shared" si="2"/>
        <v/>
      </c>
      <c r="CA16" s="1755" t="str">
        <f t="shared" si="3"/>
        <v/>
      </c>
      <c r="CB16" s="1755" t="str">
        <f t="shared" si="4"/>
        <v/>
      </c>
      <c r="CC16" s="1755" t="str">
        <f t="shared" si="5"/>
        <v/>
      </c>
      <c r="CD16" s="1755" t="str">
        <f t="shared" si="6"/>
        <v/>
      </c>
      <c r="CE16" s="1755" t="str">
        <f t="shared" si="7"/>
        <v/>
      </c>
      <c r="CF16" s="1756"/>
      <c r="CG16" s="1755" t="str">
        <f t="shared" si="8"/>
        <v/>
      </c>
      <c r="CH16" s="1755" t="str">
        <f t="shared" si="9"/>
        <v/>
      </c>
      <c r="CI16" s="63"/>
      <c r="CJ16" s="1757">
        <f t="shared" si="10"/>
        <v>0</v>
      </c>
      <c r="CK16" s="1757">
        <f t="shared" si="11"/>
        <v>0</v>
      </c>
      <c r="CL16" s="1757">
        <f t="shared" si="12"/>
        <v>0</v>
      </c>
      <c r="CM16" s="1757">
        <f t="shared" ref="CM16:CN16" si="22">IF(AND($C16&lt;&gt;0,AQ16=""),1,IF(AQ16&gt;$C16,1,0))</f>
        <v>0</v>
      </c>
      <c r="CN16" s="1757">
        <f t="shared" si="22"/>
        <v>0</v>
      </c>
      <c r="CO16" s="1758"/>
      <c r="CP16" s="1757">
        <f t="shared" ref="CP16:CQ16" si="23">IF(AND($C16&lt;&gt;0,AT16=""),1,IF(AT16&gt;$C16,1,0))</f>
        <v>0</v>
      </c>
      <c r="CQ16" s="1757">
        <f t="shared" si="23"/>
        <v>0</v>
      </c>
    </row>
    <row r="17" spans="1:99" ht="14.25" customHeight="1" x14ac:dyDescent="0.25">
      <c r="A17" s="3128"/>
      <c r="B17" s="275" t="s">
        <v>1055</v>
      </c>
      <c r="C17" s="354">
        <f t="shared" si="0"/>
        <v>0</v>
      </c>
      <c r="D17" s="236">
        <f t="shared" ref="D17:E17" si="24">+F17+H17+J17+L17+N17+P17+R17+T17+V17+X17+Z17+AB17+AD17+AF17+AH17+AJ17+AL17</f>
        <v>0</v>
      </c>
      <c r="E17" s="2693">
        <f t="shared" si="24"/>
        <v>0</v>
      </c>
      <c r="F17" s="66"/>
      <c r="G17" s="1802"/>
      <c r="H17" s="66"/>
      <c r="I17" s="1802"/>
      <c r="J17" s="66"/>
      <c r="K17" s="87"/>
      <c r="L17" s="66"/>
      <c r="M17" s="87"/>
      <c r="N17" s="66"/>
      <c r="O17" s="87"/>
      <c r="P17" s="66"/>
      <c r="Q17" s="87"/>
      <c r="R17" s="66"/>
      <c r="S17" s="87"/>
      <c r="T17" s="66"/>
      <c r="U17" s="87"/>
      <c r="V17" s="66"/>
      <c r="W17" s="87"/>
      <c r="X17" s="66"/>
      <c r="Y17" s="87"/>
      <c r="Z17" s="66"/>
      <c r="AA17" s="87"/>
      <c r="AB17" s="66"/>
      <c r="AC17" s="87"/>
      <c r="AD17" s="66"/>
      <c r="AE17" s="87"/>
      <c r="AF17" s="66"/>
      <c r="AG17" s="87"/>
      <c r="AH17" s="66"/>
      <c r="AI17" s="87"/>
      <c r="AJ17" s="66"/>
      <c r="AK17" s="87"/>
      <c r="AL17" s="1898"/>
      <c r="AM17" s="68"/>
      <c r="AN17" s="336"/>
      <c r="AO17" s="1823"/>
      <c r="AP17" s="1802"/>
      <c r="AQ17" s="106"/>
      <c r="AR17" s="106"/>
      <c r="AS17" s="434"/>
      <c r="AT17" s="106"/>
      <c r="AU17" s="106"/>
      <c r="AV17" s="1754" t="str">
        <f t="shared" si="2"/>
        <v/>
      </c>
      <c r="CA17" s="1755" t="str">
        <f t="shared" si="3"/>
        <v/>
      </c>
      <c r="CB17" s="1755" t="str">
        <f t="shared" si="4"/>
        <v/>
      </c>
      <c r="CC17" s="1755" t="str">
        <f t="shared" si="5"/>
        <v/>
      </c>
      <c r="CD17" s="1755" t="str">
        <f t="shared" si="6"/>
        <v/>
      </c>
      <c r="CE17" s="1755" t="str">
        <f t="shared" si="7"/>
        <v/>
      </c>
      <c r="CF17" s="1756"/>
      <c r="CG17" s="1755" t="str">
        <f t="shared" si="8"/>
        <v/>
      </c>
      <c r="CH17" s="1755" t="str">
        <f t="shared" si="9"/>
        <v/>
      </c>
      <c r="CI17" s="63"/>
      <c r="CJ17" s="1757">
        <f t="shared" si="10"/>
        <v>0</v>
      </c>
      <c r="CK17" s="1757">
        <f t="shared" si="11"/>
        <v>0</v>
      </c>
      <c r="CL17" s="1757">
        <f t="shared" si="12"/>
        <v>0</v>
      </c>
      <c r="CM17" s="1757">
        <f t="shared" ref="CM17:CN17" si="25">IF(AND($C17&lt;&gt;0,AQ17=""),1,IF(AQ17&gt;$C17,1,0))</f>
        <v>0</v>
      </c>
      <c r="CN17" s="1757">
        <f t="shared" si="25"/>
        <v>0</v>
      </c>
      <c r="CO17" s="1758"/>
      <c r="CP17" s="1757">
        <f t="shared" ref="CP17:CQ17" si="26">IF(AND($C17&lt;&gt;0,AT17=""),1,IF(AT17&gt;$C17,1,0))</f>
        <v>0</v>
      </c>
      <c r="CQ17" s="1757">
        <f t="shared" si="26"/>
        <v>0</v>
      </c>
    </row>
    <row r="18" spans="1:99" ht="14.25" customHeight="1" x14ac:dyDescent="0.25">
      <c r="A18" s="3128"/>
      <c r="B18" s="275" t="s">
        <v>1054</v>
      </c>
      <c r="C18" s="354">
        <f t="shared" si="0"/>
        <v>0</v>
      </c>
      <c r="D18" s="236">
        <f t="shared" ref="D18:E18" si="27">+F18+H18+J18+L18+N18+P18+R18+T18+V18+X18+Z18+AB18+AD18+AF18+AH18+AJ18+AL18</f>
        <v>0</v>
      </c>
      <c r="E18" s="2693">
        <f t="shared" si="27"/>
        <v>0</v>
      </c>
      <c r="F18" s="66"/>
      <c r="G18" s="1802"/>
      <c r="H18" s="66"/>
      <c r="I18" s="1802"/>
      <c r="J18" s="66"/>
      <c r="K18" s="87"/>
      <c r="L18" s="66"/>
      <c r="M18" s="87"/>
      <c r="N18" s="66"/>
      <c r="O18" s="87"/>
      <c r="P18" s="66"/>
      <c r="Q18" s="87"/>
      <c r="R18" s="66"/>
      <c r="S18" s="87"/>
      <c r="T18" s="66"/>
      <c r="U18" s="87"/>
      <c r="V18" s="66"/>
      <c r="W18" s="87"/>
      <c r="X18" s="66"/>
      <c r="Y18" s="87"/>
      <c r="Z18" s="66"/>
      <c r="AA18" s="87"/>
      <c r="AB18" s="66"/>
      <c r="AC18" s="87"/>
      <c r="AD18" s="66"/>
      <c r="AE18" s="87"/>
      <c r="AF18" s="66"/>
      <c r="AG18" s="87"/>
      <c r="AH18" s="66"/>
      <c r="AI18" s="87"/>
      <c r="AJ18" s="66"/>
      <c r="AK18" s="87"/>
      <c r="AL18" s="1898"/>
      <c r="AM18" s="68"/>
      <c r="AN18" s="336"/>
      <c r="AO18" s="1823"/>
      <c r="AP18" s="1802"/>
      <c r="AQ18" s="106"/>
      <c r="AR18" s="106"/>
      <c r="AS18" s="434"/>
      <c r="AT18" s="106"/>
      <c r="AU18" s="106"/>
      <c r="AV18" s="1754" t="str">
        <f t="shared" si="2"/>
        <v/>
      </c>
      <c r="CA18" s="1755" t="str">
        <f t="shared" si="3"/>
        <v/>
      </c>
      <c r="CB18" s="1755" t="str">
        <f t="shared" si="4"/>
        <v/>
      </c>
      <c r="CC18" s="1755" t="str">
        <f t="shared" si="5"/>
        <v/>
      </c>
      <c r="CD18" s="1755" t="str">
        <f t="shared" si="6"/>
        <v/>
      </c>
      <c r="CE18" s="1755" t="str">
        <f t="shared" si="7"/>
        <v/>
      </c>
      <c r="CF18" s="1756"/>
      <c r="CG18" s="1755" t="str">
        <f t="shared" si="8"/>
        <v/>
      </c>
      <c r="CH18" s="1755" t="str">
        <f t="shared" si="9"/>
        <v/>
      </c>
      <c r="CI18" s="63"/>
      <c r="CJ18" s="1757">
        <f t="shared" si="10"/>
        <v>0</v>
      </c>
      <c r="CK18" s="1757">
        <f t="shared" si="11"/>
        <v>0</v>
      </c>
      <c r="CL18" s="1757">
        <f t="shared" si="12"/>
        <v>0</v>
      </c>
      <c r="CM18" s="1757">
        <f t="shared" ref="CM18:CN18" si="28">IF(AND($C18&lt;&gt;0,AQ18=""),1,IF(AQ18&gt;$C18,1,0))</f>
        <v>0</v>
      </c>
      <c r="CN18" s="1757">
        <f t="shared" si="28"/>
        <v>0</v>
      </c>
      <c r="CO18" s="1758"/>
      <c r="CP18" s="1757">
        <f t="shared" ref="CP18:CQ18" si="29">IF(AND($C18&lt;&gt;0,AT18=""),1,IF(AT18&gt;$C18,1,0))</f>
        <v>0</v>
      </c>
      <c r="CQ18" s="1757">
        <f t="shared" si="29"/>
        <v>0</v>
      </c>
    </row>
    <row r="19" spans="1:99" ht="14.25" customHeight="1" x14ac:dyDescent="0.25">
      <c r="A19" s="3128"/>
      <c r="B19" s="275" t="s">
        <v>1455</v>
      </c>
      <c r="C19" s="354">
        <f t="shared" si="0"/>
        <v>0</v>
      </c>
      <c r="D19" s="236">
        <f t="shared" ref="D19:E19" si="30">+F19+H19+J19+L19+N19+P19+R19+T19+V19+X19+Z19+AB19+AD19+AF19+AH19+AJ19+AL19</f>
        <v>0</v>
      </c>
      <c r="E19" s="2693">
        <f t="shared" si="30"/>
        <v>0</v>
      </c>
      <c r="F19" s="66"/>
      <c r="G19" s="1802"/>
      <c r="H19" s="66"/>
      <c r="I19" s="1802"/>
      <c r="J19" s="66"/>
      <c r="K19" s="87"/>
      <c r="L19" s="66"/>
      <c r="M19" s="87"/>
      <c r="N19" s="66"/>
      <c r="O19" s="87"/>
      <c r="P19" s="66"/>
      <c r="Q19" s="87"/>
      <c r="R19" s="66"/>
      <c r="S19" s="87"/>
      <c r="T19" s="66"/>
      <c r="U19" s="87"/>
      <c r="V19" s="66"/>
      <c r="W19" s="87"/>
      <c r="X19" s="66"/>
      <c r="Y19" s="87"/>
      <c r="Z19" s="66"/>
      <c r="AA19" s="87"/>
      <c r="AB19" s="66"/>
      <c r="AC19" s="87"/>
      <c r="AD19" s="66"/>
      <c r="AE19" s="87"/>
      <c r="AF19" s="66"/>
      <c r="AG19" s="87"/>
      <c r="AH19" s="66"/>
      <c r="AI19" s="87"/>
      <c r="AJ19" s="66"/>
      <c r="AK19" s="87"/>
      <c r="AL19" s="1898"/>
      <c r="AM19" s="68"/>
      <c r="AN19" s="336"/>
      <c r="AO19" s="1823"/>
      <c r="AP19" s="1802"/>
      <c r="AQ19" s="106"/>
      <c r="AR19" s="106"/>
      <c r="AS19" s="434"/>
      <c r="AT19" s="106"/>
      <c r="AU19" s="106"/>
      <c r="AV19" s="1754" t="str">
        <f t="shared" si="2"/>
        <v/>
      </c>
      <c r="CA19" s="1755" t="str">
        <f t="shared" si="3"/>
        <v/>
      </c>
      <c r="CB19" s="1755" t="str">
        <f t="shared" si="4"/>
        <v/>
      </c>
      <c r="CC19" s="1755" t="str">
        <f t="shared" si="5"/>
        <v/>
      </c>
      <c r="CD19" s="1755" t="str">
        <f t="shared" si="6"/>
        <v/>
      </c>
      <c r="CE19" s="1755" t="str">
        <f t="shared" si="7"/>
        <v/>
      </c>
      <c r="CF19" s="1756"/>
      <c r="CG19" s="1755" t="str">
        <f t="shared" si="8"/>
        <v/>
      </c>
      <c r="CH19" s="1755" t="str">
        <f t="shared" si="9"/>
        <v/>
      </c>
      <c r="CI19" s="63"/>
      <c r="CJ19" s="1757">
        <f t="shared" si="10"/>
        <v>0</v>
      </c>
      <c r="CK19" s="1757">
        <f t="shared" si="11"/>
        <v>0</v>
      </c>
      <c r="CL19" s="1757">
        <f t="shared" si="12"/>
        <v>0</v>
      </c>
      <c r="CM19" s="1757">
        <f t="shared" ref="CM19:CN19" si="31">IF(AND($C19&lt;&gt;0,AQ19=""),1,IF(AQ19&gt;$C19,1,0))</f>
        <v>0</v>
      </c>
      <c r="CN19" s="1757">
        <f t="shared" si="31"/>
        <v>0</v>
      </c>
      <c r="CO19" s="1758"/>
      <c r="CP19" s="1757">
        <f t="shared" ref="CP19:CQ19" si="32">IF(AND($C19&lt;&gt;0,AT19=""),1,IF(AT19&gt;$C19,1,0))</f>
        <v>0</v>
      </c>
      <c r="CQ19" s="1757">
        <f t="shared" si="32"/>
        <v>0</v>
      </c>
    </row>
    <row r="20" spans="1:99" ht="14.25" customHeight="1" x14ac:dyDescent="0.25">
      <c r="A20" s="3128"/>
      <c r="B20" s="511" t="s">
        <v>2123</v>
      </c>
      <c r="C20" s="184">
        <f t="shared" si="0"/>
        <v>0</v>
      </c>
      <c r="D20" s="208">
        <f t="shared" ref="D20:E20" si="33">+F20+H20+J20+L20+N20+P20+R20+T20+V20+X20+Z20+AB20+AD20+AF20+AH20+AJ20+AL20</f>
        <v>0</v>
      </c>
      <c r="E20" s="2450">
        <f t="shared" si="33"/>
        <v>0</v>
      </c>
      <c r="F20" s="1905"/>
      <c r="G20" s="190"/>
      <c r="H20" s="1905"/>
      <c r="I20" s="190"/>
      <c r="J20" s="1905"/>
      <c r="K20" s="1906"/>
      <c r="L20" s="1905"/>
      <c r="M20" s="1906"/>
      <c r="N20" s="1905"/>
      <c r="O20" s="1906"/>
      <c r="P20" s="1905"/>
      <c r="Q20" s="1906"/>
      <c r="R20" s="1905"/>
      <c r="S20" s="1906"/>
      <c r="T20" s="1905"/>
      <c r="U20" s="1906"/>
      <c r="V20" s="1905"/>
      <c r="W20" s="1906"/>
      <c r="X20" s="1905"/>
      <c r="Y20" s="1906"/>
      <c r="Z20" s="1905"/>
      <c r="AA20" s="1906"/>
      <c r="AB20" s="1905"/>
      <c r="AC20" s="1906"/>
      <c r="AD20" s="1905"/>
      <c r="AE20" s="1906"/>
      <c r="AF20" s="1905"/>
      <c r="AG20" s="1906"/>
      <c r="AH20" s="1905"/>
      <c r="AI20" s="1906"/>
      <c r="AJ20" s="1905"/>
      <c r="AK20" s="1906"/>
      <c r="AL20" s="189"/>
      <c r="AM20" s="1977"/>
      <c r="AN20" s="336"/>
      <c r="AO20" s="2007"/>
      <c r="AP20" s="1802"/>
      <c r="AQ20" s="106"/>
      <c r="AR20" s="106"/>
      <c r="AS20" s="434"/>
      <c r="AT20" s="106"/>
      <c r="AU20" s="106"/>
      <c r="AV20" s="1754" t="str">
        <f t="shared" si="2"/>
        <v/>
      </c>
      <c r="CA20" s="1755" t="str">
        <f t="shared" si="3"/>
        <v/>
      </c>
      <c r="CB20" s="1755" t="str">
        <f t="shared" si="4"/>
        <v/>
      </c>
      <c r="CC20" s="1755" t="str">
        <f t="shared" si="5"/>
        <v/>
      </c>
      <c r="CD20" s="1755" t="str">
        <f t="shared" si="6"/>
        <v/>
      </c>
      <c r="CE20" s="1755" t="str">
        <f t="shared" si="7"/>
        <v/>
      </c>
      <c r="CF20" s="1756"/>
      <c r="CG20" s="1755" t="str">
        <f t="shared" si="8"/>
        <v/>
      </c>
      <c r="CH20" s="1755" t="str">
        <f t="shared" si="9"/>
        <v/>
      </c>
      <c r="CI20" s="63"/>
      <c r="CJ20" s="1757">
        <f t="shared" si="10"/>
        <v>0</v>
      </c>
      <c r="CK20" s="1757">
        <f t="shared" si="11"/>
        <v>0</v>
      </c>
      <c r="CL20" s="1757">
        <f t="shared" si="12"/>
        <v>0</v>
      </c>
      <c r="CM20" s="1757">
        <f t="shared" ref="CM20:CN20" si="34">IF(AND($C20&lt;&gt;0,AQ20=""),1,IF(AQ20&gt;$C20,1,0))</f>
        <v>0</v>
      </c>
      <c r="CN20" s="1757">
        <f t="shared" si="34"/>
        <v>0</v>
      </c>
      <c r="CO20" s="1758"/>
      <c r="CP20" s="1757">
        <f t="shared" ref="CP20:CQ20" si="35">IF(AND($C20&lt;&gt;0,AT20=""),1,IF(AT20&gt;$C20,1,0))</f>
        <v>0</v>
      </c>
      <c r="CQ20" s="1757">
        <f t="shared" si="35"/>
        <v>0</v>
      </c>
    </row>
    <row r="21" spans="1:99" ht="14.25" customHeight="1" x14ac:dyDescent="0.25">
      <c r="A21" s="3128"/>
      <c r="B21" s="275" t="s">
        <v>2124</v>
      </c>
      <c r="C21" s="354">
        <f t="shared" si="0"/>
        <v>0</v>
      </c>
      <c r="D21" s="236">
        <f t="shared" ref="D21:E21" si="36">+F21+H21+J21+L21+N21+P21+R21+T21+V21+X21+Z21+AB21+AD21+AF21+AH21+AJ21+AL21</f>
        <v>0</v>
      </c>
      <c r="E21" s="2693">
        <f t="shared" si="36"/>
        <v>0</v>
      </c>
      <c r="F21" s="66"/>
      <c r="G21" s="1802"/>
      <c r="H21" s="66"/>
      <c r="I21" s="1802"/>
      <c r="J21" s="66"/>
      <c r="K21" s="87"/>
      <c r="L21" s="66"/>
      <c r="M21" s="87"/>
      <c r="N21" s="66"/>
      <c r="O21" s="87"/>
      <c r="P21" s="66"/>
      <c r="Q21" s="87"/>
      <c r="R21" s="66"/>
      <c r="S21" s="87"/>
      <c r="T21" s="66"/>
      <c r="U21" s="87"/>
      <c r="V21" s="66"/>
      <c r="W21" s="87"/>
      <c r="X21" s="66"/>
      <c r="Y21" s="87"/>
      <c r="Z21" s="66"/>
      <c r="AA21" s="87"/>
      <c r="AB21" s="66"/>
      <c r="AC21" s="87"/>
      <c r="AD21" s="66"/>
      <c r="AE21" s="87"/>
      <c r="AF21" s="66"/>
      <c r="AG21" s="87"/>
      <c r="AH21" s="66"/>
      <c r="AI21" s="87"/>
      <c r="AJ21" s="66"/>
      <c r="AK21" s="87"/>
      <c r="AL21" s="1898"/>
      <c r="AM21" s="68"/>
      <c r="AN21" s="336"/>
      <c r="AO21" s="1823"/>
      <c r="AP21" s="1802"/>
      <c r="AQ21" s="106"/>
      <c r="AR21" s="106"/>
      <c r="AS21" s="434"/>
      <c r="AT21" s="106"/>
      <c r="AU21" s="106"/>
      <c r="AV21" s="1754" t="str">
        <f t="shared" si="2"/>
        <v/>
      </c>
      <c r="CA21" s="1755" t="str">
        <f t="shared" si="3"/>
        <v/>
      </c>
      <c r="CB21" s="1755" t="str">
        <f t="shared" si="4"/>
        <v/>
      </c>
      <c r="CC21" s="1755" t="str">
        <f t="shared" si="5"/>
        <v/>
      </c>
      <c r="CD21" s="1755" t="str">
        <f t="shared" si="6"/>
        <v/>
      </c>
      <c r="CE21" s="1755" t="str">
        <f t="shared" si="7"/>
        <v/>
      </c>
      <c r="CF21" s="1756"/>
      <c r="CG21" s="1755" t="str">
        <f t="shared" si="8"/>
        <v/>
      </c>
      <c r="CH21" s="1755" t="str">
        <f t="shared" si="9"/>
        <v/>
      </c>
      <c r="CI21" s="63"/>
      <c r="CJ21" s="1757">
        <f t="shared" si="10"/>
        <v>0</v>
      </c>
      <c r="CK21" s="1757">
        <f t="shared" si="11"/>
        <v>0</v>
      </c>
      <c r="CL21" s="1757">
        <f t="shared" si="12"/>
        <v>0</v>
      </c>
      <c r="CM21" s="1757">
        <f t="shared" ref="CM21:CN21" si="37">IF(AND($C21&lt;&gt;0,AQ21=""),1,IF(AQ21&gt;$C21,1,0))</f>
        <v>0</v>
      </c>
      <c r="CN21" s="1757">
        <f t="shared" si="37"/>
        <v>0</v>
      </c>
      <c r="CO21" s="1758"/>
      <c r="CP21" s="1757">
        <f t="shared" ref="CP21:CQ21" si="38">IF(AND($C21&lt;&gt;0,AT21=""),1,IF(AT21&gt;$C21,1,0))</f>
        <v>0</v>
      </c>
      <c r="CQ21" s="1757">
        <f t="shared" si="38"/>
        <v>0</v>
      </c>
    </row>
    <row r="22" spans="1:99" ht="14.25" customHeight="1" x14ac:dyDescent="0.25">
      <c r="A22" s="3128"/>
      <c r="B22" s="137" t="s">
        <v>2125</v>
      </c>
      <c r="C22" s="354">
        <f t="shared" si="0"/>
        <v>0</v>
      </c>
      <c r="D22" s="2694">
        <f t="shared" ref="D22:E22" si="39">+F22+H22+J22+L22+N22+P22+R22+T22+V22+X22+Z22+AB22+AD22+AF22+AH22+AJ22+AL22</f>
        <v>0</v>
      </c>
      <c r="E22" s="1139">
        <f t="shared" si="39"/>
        <v>0</v>
      </c>
      <c r="F22" s="66"/>
      <c r="G22" s="1802"/>
      <c r="H22" s="66"/>
      <c r="I22" s="1802"/>
      <c r="J22" s="66"/>
      <c r="K22" s="87"/>
      <c r="L22" s="66"/>
      <c r="M22" s="87"/>
      <c r="N22" s="66"/>
      <c r="O22" s="87"/>
      <c r="P22" s="66"/>
      <c r="Q22" s="87"/>
      <c r="R22" s="66"/>
      <c r="S22" s="87"/>
      <c r="T22" s="66"/>
      <c r="U22" s="87"/>
      <c r="V22" s="66"/>
      <c r="W22" s="87"/>
      <c r="X22" s="66"/>
      <c r="Y22" s="87"/>
      <c r="Z22" s="66"/>
      <c r="AA22" s="87"/>
      <c r="AB22" s="66"/>
      <c r="AC22" s="87"/>
      <c r="AD22" s="66"/>
      <c r="AE22" s="87"/>
      <c r="AF22" s="66"/>
      <c r="AG22" s="87"/>
      <c r="AH22" s="66"/>
      <c r="AI22" s="87"/>
      <c r="AJ22" s="66"/>
      <c r="AK22" s="87"/>
      <c r="AL22" s="2695"/>
      <c r="AM22" s="68"/>
      <c r="AN22" s="336"/>
      <c r="AO22" s="1823"/>
      <c r="AP22" s="1802"/>
      <c r="AQ22" s="106"/>
      <c r="AR22" s="106"/>
      <c r="AS22" s="434"/>
      <c r="AT22" s="106"/>
      <c r="AU22" s="106"/>
      <c r="AV22" s="1754" t="str">
        <f t="shared" si="2"/>
        <v/>
      </c>
      <c r="CA22" s="1755" t="str">
        <f t="shared" si="3"/>
        <v/>
      </c>
      <c r="CB22" s="1755" t="str">
        <f t="shared" si="4"/>
        <v/>
      </c>
      <c r="CC22" s="1755" t="str">
        <f t="shared" si="5"/>
        <v/>
      </c>
      <c r="CD22" s="1755" t="str">
        <f t="shared" si="6"/>
        <v/>
      </c>
      <c r="CE22" s="1755" t="str">
        <f t="shared" si="7"/>
        <v/>
      </c>
      <c r="CF22" s="1756"/>
      <c r="CG22" s="1755" t="str">
        <f t="shared" si="8"/>
        <v/>
      </c>
      <c r="CH22" s="1755" t="str">
        <f t="shared" si="9"/>
        <v/>
      </c>
      <c r="CI22" s="63"/>
      <c r="CJ22" s="1757">
        <f t="shared" si="10"/>
        <v>0</v>
      </c>
      <c r="CK22" s="1757">
        <f t="shared" si="11"/>
        <v>0</v>
      </c>
      <c r="CL22" s="1757">
        <f t="shared" si="12"/>
        <v>0</v>
      </c>
      <c r="CM22" s="1757">
        <f t="shared" ref="CM22:CN22" si="40">IF(AND($C22&lt;&gt;0,AQ22=""),1,IF(AQ22&gt;$C22,1,0))</f>
        <v>0</v>
      </c>
      <c r="CN22" s="1757">
        <f t="shared" si="40"/>
        <v>0</v>
      </c>
      <c r="CO22" s="1758"/>
      <c r="CP22" s="1757">
        <f t="shared" ref="CP22:CQ22" si="41">IF(AND($C22&lt;&gt;0,AT22=""),1,IF(AT22&gt;$C22,1,0))</f>
        <v>0</v>
      </c>
      <c r="CQ22" s="1757">
        <f t="shared" si="41"/>
        <v>0</v>
      </c>
    </row>
    <row r="23" spans="1:99" ht="14.25" customHeight="1" x14ac:dyDescent="0.25">
      <c r="A23" s="3129"/>
      <c r="B23" s="485" t="s">
        <v>104</v>
      </c>
      <c r="C23" s="400">
        <f t="shared" si="0"/>
        <v>0</v>
      </c>
      <c r="D23" s="1100">
        <f t="shared" ref="D23:E23" si="42">+F23+H23+J23+L23+N23+P23+R23+T23+V23+X23+Z23+AB23+AD23+AF23+AH23+AJ23+AL23</f>
        <v>0</v>
      </c>
      <c r="E23" s="2696">
        <f t="shared" si="42"/>
        <v>0</v>
      </c>
      <c r="F23" s="1784"/>
      <c r="G23" s="1839"/>
      <c r="H23" s="1784"/>
      <c r="I23" s="1839"/>
      <c r="J23" s="1784"/>
      <c r="K23" s="1834"/>
      <c r="L23" s="1784"/>
      <c r="M23" s="1834"/>
      <c r="N23" s="1784"/>
      <c r="O23" s="1834"/>
      <c r="P23" s="1784"/>
      <c r="Q23" s="1834"/>
      <c r="R23" s="1784"/>
      <c r="S23" s="1834"/>
      <c r="T23" s="1784"/>
      <c r="U23" s="1834"/>
      <c r="V23" s="1784"/>
      <c r="W23" s="1834"/>
      <c r="X23" s="1784"/>
      <c r="Y23" s="1834"/>
      <c r="Z23" s="1784"/>
      <c r="AA23" s="1834"/>
      <c r="AB23" s="1784"/>
      <c r="AC23" s="1834"/>
      <c r="AD23" s="1784"/>
      <c r="AE23" s="1834"/>
      <c r="AF23" s="1784"/>
      <c r="AG23" s="1834"/>
      <c r="AH23" s="1784"/>
      <c r="AI23" s="1834"/>
      <c r="AJ23" s="1784"/>
      <c r="AK23" s="1834"/>
      <c r="AL23" s="41"/>
      <c r="AM23" s="1831"/>
      <c r="AN23" s="223"/>
      <c r="AO23" s="1830"/>
      <c r="AP23" s="1764"/>
      <c r="AQ23" s="56"/>
      <c r="AR23" s="56"/>
      <c r="AS23" s="43"/>
      <c r="AT23" s="56"/>
      <c r="AU23" s="56"/>
      <c r="AV23" s="1754" t="str">
        <f t="shared" si="2"/>
        <v/>
      </c>
      <c r="CA23" s="1755" t="str">
        <f t="shared" si="3"/>
        <v/>
      </c>
      <c r="CB23" s="1755" t="str">
        <f t="shared" si="4"/>
        <v/>
      </c>
      <c r="CC23" s="1755" t="str">
        <f t="shared" si="5"/>
        <v/>
      </c>
      <c r="CD23" s="1755" t="str">
        <f t="shared" si="6"/>
        <v/>
      </c>
      <c r="CE23" s="1755" t="str">
        <f t="shared" si="7"/>
        <v/>
      </c>
      <c r="CF23" s="1756"/>
      <c r="CG23" s="1755" t="str">
        <f t="shared" si="8"/>
        <v/>
      </c>
      <c r="CH23" s="1755" t="str">
        <f t="shared" si="9"/>
        <v/>
      </c>
      <c r="CI23" s="63"/>
      <c r="CJ23" s="1757">
        <f t="shared" si="10"/>
        <v>0</v>
      </c>
      <c r="CK23" s="1757">
        <f t="shared" si="11"/>
        <v>0</v>
      </c>
      <c r="CL23" s="1757">
        <f t="shared" si="12"/>
        <v>0</v>
      </c>
      <c r="CM23" s="1757">
        <f t="shared" ref="CM23:CN23" si="43">IF(AND($C23&lt;&gt;0,AQ23=""),1,IF(AQ23&gt;$C23,1,0))</f>
        <v>0</v>
      </c>
      <c r="CN23" s="1757">
        <f t="shared" si="43"/>
        <v>0</v>
      </c>
      <c r="CO23" s="1758"/>
      <c r="CP23" s="1757">
        <f t="shared" ref="CP23:CQ23" si="44">IF(AND($C23&lt;&gt;0,AT23=""),1,IF(AT23&gt;$C23,1,0))</f>
        <v>0</v>
      </c>
      <c r="CQ23" s="1757">
        <f t="shared" si="44"/>
        <v>0</v>
      </c>
    </row>
    <row r="24" spans="1:99" ht="14.25" customHeight="1" x14ac:dyDescent="0.25">
      <c r="A24" s="3132" t="s">
        <v>2126</v>
      </c>
      <c r="B24" s="1790" t="s">
        <v>69</v>
      </c>
      <c r="C24" s="376">
        <f t="shared" si="0"/>
        <v>0</v>
      </c>
      <c r="D24" s="233">
        <f t="shared" ref="D24:E24" si="45">+F24+H24+J24+L24+N24+P24+R24+T24+V24+X24+Z24+AB24+AD24+AF24+AH24+AJ24+AL24</f>
        <v>0</v>
      </c>
      <c r="E24" s="2690">
        <f t="shared" si="45"/>
        <v>0</v>
      </c>
      <c r="F24" s="296"/>
      <c r="G24" s="2015"/>
      <c r="H24" s="296"/>
      <c r="I24" s="2015"/>
      <c r="J24" s="296"/>
      <c r="K24" s="1074"/>
      <c r="L24" s="296"/>
      <c r="M24" s="1074"/>
      <c r="N24" s="296"/>
      <c r="O24" s="1074"/>
      <c r="P24" s="296"/>
      <c r="Q24" s="1074"/>
      <c r="R24" s="296"/>
      <c r="S24" s="1074"/>
      <c r="T24" s="296"/>
      <c r="U24" s="1074"/>
      <c r="V24" s="296"/>
      <c r="W24" s="1074"/>
      <c r="X24" s="296"/>
      <c r="Y24" s="1074"/>
      <c r="Z24" s="296"/>
      <c r="AA24" s="1074"/>
      <c r="AB24" s="296"/>
      <c r="AC24" s="1074"/>
      <c r="AD24" s="296"/>
      <c r="AE24" s="1074"/>
      <c r="AF24" s="296"/>
      <c r="AG24" s="1074"/>
      <c r="AH24" s="296"/>
      <c r="AI24" s="1074"/>
      <c r="AJ24" s="296"/>
      <c r="AK24" s="1074"/>
      <c r="AL24" s="2691"/>
      <c r="AM24" s="1138"/>
      <c r="AN24" s="222"/>
      <c r="AO24" s="2692"/>
      <c r="AP24" s="1801"/>
      <c r="AQ24" s="220"/>
      <c r="AR24" s="220"/>
      <c r="AS24" s="433"/>
      <c r="AT24" s="106"/>
      <c r="AU24" s="106"/>
      <c r="AV24" s="1754" t="str">
        <f t="shared" si="2"/>
        <v/>
      </c>
      <c r="CA24" s="1755" t="str">
        <f t="shared" si="3"/>
        <v/>
      </c>
      <c r="CB24" s="1755" t="str">
        <f t="shared" si="4"/>
        <v/>
      </c>
      <c r="CC24" s="1755" t="str">
        <f t="shared" si="5"/>
        <v/>
      </c>
      <c r="CD24" s="1755" t="str">
        <f t="shared" si="6"/>
        <v/>
      </c>
      <c r="CE24" s="1755" t="str">
        <f t="shared" si="7"/>
        <v/>
      </c>
      <c r="CF24" s="1756"/>
      <c r="CG24" s="1755" t="str">
        <f t="shared" si="8"/>
        <v/>
      </c>
      <c r="CH24" s="1755" t="str">
        <f t="shared" si="9"/>
        <v/>
      </c>
      <c r="CI24" s="63"/>
      <c r="CJ24" s="1757">
        <f t="shared" si="10"/>
        <v>0</v>
      </c>
      <c r="CK24" s="1757">
        <f t="shared" si="11"/>
        <v>0</v>
      </c>
      <c r="CL24" s="1757">
        <f t="shared" si="12"/>
        <v>0</v>
      </c>
      <c r="CM24" s="1757">
        <f t="shared" ref="CM24:CN24" si="46">IF(AND($C24&lt;&gt;0,AQ24=""),1,IF(AQ24&gt;$C24,1,0))</f>
        <v>0</v>
      </c>
      <c r="CN24" s="1757">
        <f t="shared" si="46"/>
        <v>0</v>
      </c>
      <c r="CO24" s="1758"/>
      <c r="CP24" s="1757">
        <f t="shared" ref="CP24:CQ24" si="47">IF(AND($C24&lt;&gt;0,AT24=""),1,IF(AT24&gt;$C24,1,0))</f>
        <v>0</v>
      </c>
      <c r="CQ24" s="1757">
        <f t="shared" si="47"/>
        <v>0</v>
      </c>
      <c r="CR24" s="63"/>
      <c r="CS24" s="63"/>
      <c r="CT24" s="63"/>
      <c r="CU24" s="63"/>
    </row>
    <row r="25" spans="1:99" ht="14.25" customHeight="1" x14ac:dyDescent="0.25">
      <c r="A25" s="3128"/>
      <c r="B25" s="275" t="s">
        <v>103</v>
      </c>
      <c r="C25" s="354">
        <f t="shared" si="0"/>
        <v>0</v>
      </c>
      <c r="D25" s="236">
        <f t="shared" ref="D25:E25" si="48">+F25+H25+J25+L25+N25+P25+R25+T25+V25+X25+Z25+AB25+AD25+AF25+AH25+AJ25+AL25</f>
        <v>0</v>
      </c>
      <c r="E25" s="2693">
        <f t="shared" si="48"/>
        <v>0</v>
      </c>
      <c r="F25" s="66"/>
      <c r="G25" s="1802"/>
      <c r="H25" s="66"/>
      <c r="I25" s="1802"/>
      <c r="J25" s="66"/>
      <c r="K25" s="87"/>
      <c r="L25" s="66"/>
      <c r="M25" s="87"/>
      <c r="N25" s="66"/>
      <c r="O25" s="87"/>
      <c r="P25" s="66"/>
      <c r="Q25" s="87"/>
      <c r="R25" s="66"/>
      <c r="S25" s="87"/>
      <c r="T25" s="66"/>
      <c r="U25" s="87"/>
      <c r="V25" s="66"/>
      <c r="W25" s="87"/>
      <c r="X25" s="66"/>
      <c r="Y25" s="87"/>
      <c r="Z25" s="66"/>
      <c r="AA25" s="87"/>
      <c r="AB25" s="66"/>
      <c r="AC25" s="87"/>
      <c r="AD25" s="66"/>
      <c r="AE25" s="87"/>
      <c r="AF25" s="66"/>
      <c r="AG25" s="87"/>
      <c r="AH25" s="66"/>
      <c r="AI25" s="87"/>
      <c r="AJ25" s="66"/>
      <c r="AK25" s="87"/>
      <c r="AL25" s="1898"/>
      <c r="AM25" s="68"/>
      <c r="AN25" s="336"/>
      <c r="AO25" s="1823"/>
      <c r="AP25" s="1802"/>
      <c r="AQ25" s="106"/>
      <c r="AR25" s="106"/>
      <c r="AS25" s="434"/>
      <c r="AT25" s="106"/>
      <c r="AU25" s="106"/>
      <c r="AV25" s="1754" t="str">
        <f t="shared" si="2"/>
        <v/>
      </c>
      <c r="CA25" s="1755" t="str">
        <f t="shared" si="3"/>
        <v/>
      </c>
      <c r="CB25" s="1755" t="str">
        <f t="shared" si="4"/>
        <v/>
      </c>
      <c r="CC25" s="1755" t="str">
        <f t="shared" si="5"/>
        <v/>
      </c>
      <c r="CD25" s="1755" t="str">
        <f t="shared" si="6"/>
        <v/>
      </c>
      <c r="CE25" s="1755" t="str">
        <f t="shared" si="7"/>
        <v/>
      </c>
      <c r="CF25" s="1756"/>
      <c r="CG25" s="1755" t="str">
        <f t="shared" si="8"/>
        <v/>
      </c>
      <c r="CH25" s="1755" t="str">
        <f t="shared" si="9"/>
        <v/>
      </c>
      <c r="CI25" s="63"/>
      <c r="CJ25" s="1757">
        <f t="shared" si="10"/>
        <v>0</v>
      </c>
      <c r="CK25" s="1757">
        <f t="shared" si="11"/>
        <v>0</v>
      </c>
      <c r="CL25" s="1757">
        <f t="shared" si="12"/>
        <v>0</v>
      </c>
      <c r="CM25" s="1757">
        <f t="shared" ref="CM25:CN25" si="49">IF(AND($C25&lt;&gt;0,AQ25=""),1,IF(AQ25&gt;$C25,1,0))</f>
        <v>0</v>
      </c>
      <c r="CN25" s="1757">
        <f t="shared" si="49"/>
        <v>0</v>
      </c>
      <c r="CO25" s="1758"/>
      <c r="CP25" s="1757">
        <f t="shared" ref="CP25:CQ25" si="50">IF(AND($C25&lt;&gt;0,AT25=""),1,IF(AT25&gt;$C25,1,0))</f>
        <v>0</v>
      </c>
      <c r="CQ25" s="1757">
        <f t="shared" si="50"/>
        <v>0</v>
      </c>
    </row>
    <row r="26" spans="1:99" ht="14.25" customHeight="1" x14ac:dyDescent="0.25">
      <c r="A26" s="3128"/>
      <c r="B26" s="275" t="s">
        <v>70</v>
      </c>
      <c r="C26" s="354">
        <f t="shared" si="0"/>
        <v>0</v>
      </c>
      <c r="D26" s="236">
        <f t="shared" ref="D26:E26" si="51">+F26+H26+J26+L26+N26+P26+R26+T26+V26+X26+Z26+AB26+AD26+AF26+AH26+AJ26+AL26</f>
        <v>0</v>
      </c>
      <c r="E26" s="2693">
        <f t="shared" si="51"/>
        <v>0</v>
      </c>
      <c r="F26" s="66"/>
      <c r="G26" s="1802"/>
      <c r="H26" s="66"/>
      <c r="I26" s="1802"/>
      <c r="J26" s="66"/>
      <c r="K26" s="87"/>
      <c r="L26" s="66"/>
      <c r="M26" s="87"/>
      <c r="N26" s="66"/>
      <c r="O26" s="87"/>
      <c r="P26" s="66"/>
      <c r="Q26" s="87"/>
      <c r="R26" s="66"/>
      <c r="S26" s="87"/>
      <c r="T26" s="66"/>
      <c r="U26" s="87"/>
      <c r="V26" s="66"/>
      <c r="W26" s="87"/>
      <c r="X26" s="66"/>
      <c r="Y26" s="87"/>
      <c r="Z26" s="66"/>
      <c r="AA26" s="87"/>
      <c r="AB26" s="66"/>
      <c r="AC26" s="87"/>
      <c r="AD26" s="66"/>
      <c r="AE26" s="87"/>
      <c r="AF26" s="66"/>
      <c r="AG26" s="87"/>
      <c r="AH26" s="66"/>
      <c r="AI26" s="87"/>
      <c r="AJ26" s="66"/>
      <c r="AK26" s="87"/>
      <c r="AL26" s="1898"/>
      <c r="AM26" s="68"/>
      <c r="AN26" s="336"/>
      <c r="AO26" s="1823"/>
      <c r="AP26" s="1802"/>
      <c r="AQ26" s="106"/>
      <c r="AR26" s="106"/>
      <c r="AS26" s="434"/>
      <c r="AT26" s="106"/>
      <c r="AU26" s="106"/>
      <c r="AV26" s="1754" t="str">
        <f t="shared" si="2"/>
        <v/>
      </c>
      <c r="CA26" s="1755" t="str">
        <f t="shared" si="3"/>
        <v/>
      </c>
      <c r="CB26" s="1755" t="str">
        <f t="shared" si="4"/>
        <v/>
      </c>
      <c r="CC26" s="1755" t="str">
        <f t="shared" si="5"/>
        <v/>
      </c>
      <c r="CD26" s="1755" t="str">
        <f t="shared" si="6"/>
        <v/>
      </c>
      <c r="CE26" s="1755" t="str">
        <f t="shared" si="7"/>
        <v/>
      </c>
      <c r="CF26" s="1756"/>
      <c r="CG26" s="1755" t="str">
        <f t="shared" si="8"/>
        <v/>
      </c>
      <c r="CH26" s="1755" t="str">
        <f t="shared" si="9"/>
        <v/>
      </c>
      <c r="CI26" s="63"/>
      <c r="CJ26" s="1757">
        <f t="shared" si="10"/>
        <v>0</v>
      </c>
      <c r="CK26" s="1757">
        <f t="shared" si="11"/>
        <v>0</v>
      </c>
      <c r="CL26" s="1757">
        <f t="shared" si="12"/>
        <v>0</v>
      </c>
      <c r="CM26" s="1757">
        <f t="shared" ref="CM26:CN26" si="52">IF(AND($C26&lt;&gt;0,AQ26=""),1,IF(AQ26&gt;$C26,1,0))</f>
        <v>0</v>
      </c>
      <c r="CN26" s="1757">
        <f t="shared" si="52"/>
        <v>0</v>
      </c>
      <c r="CO26" s="1758"/>
      <c r="CP26" s="1757">
        <f t="shared" ref="CP26:CQ26" si="53">IF(AND($C26&lt;&gt;0,AT26=""),1,IF(AT26&gt;$C26,1,0))</f>
        <v>0</v>
      </c>
      <c r="CQ26" s="1757">
        <f t="shared" si="53"/>
        <v>0</v>
      </c>
    </row>
    <row r="27" spans="1:99" ht="14.25" customHeight="1" x14ac:dyDescent="0.25">
      <c r="A27" s="3128"/>
      <c r="B27" s="275" t="s">
        <v>110</v>
      </c>
      <c r="C27" s="354">
        <f t="shared" si="0"/>
        <v>0</v>
      </c>
      <c r="D27" s="236">
        <f t="shared" ref="D27:E27" si="54">+F27+H27+J27+L27+N27+P27+R27+T27+V27+X27+Z27+AB27+AD27+AF27+AH27+AJ27+AL27</f>
        <v>0</v>
      </c>
      <c r="E27" s="2693">
        <f t="shared" si="54"/>
        <v>0</v>
      </c>
      <c r="F27" s="66"/>
      <c r="G27" s="1802"/>
      <c r="H27" s="66"/>
      <c r="I27" s="1802"/>
      <c r="J27" s="66"/>
      <c r="K27" s="87"/>
      <c r="L27" s="66"/>
      <c r="M27" s="87"/>
      <c r="N27" s="66"/>
      <c r="O27" s="87"/>
      <c r="P27" s="66"/>
      <c r="Q27" s="87"/>
      <c r="R27" s="66"/>
      <c r="S27" s="87"/>
      <c r="T27" s="66"/>
      <c r="U27" s="87"/>
      <c r="V27" s="66"/>
      <c r="W27" s="87"/>
      <c r="X27" s="66"/>
      <c r="Y27" s="87"/>
      <c r="Z27" s="66"/>
      <c r="AA27" s="87"/>
      <c r="AB27" s="66"/>
      <c r="AC27" s="87"/>
      <c r="AD27" s="66"/>
      <c r="AE27" s="87"/>
      <c r="AF27" s="66"/>
      <c r="AG27" s="87"/>
      <c r="AH27" s="66"/>
      <c r="AI27" s="87"/>
      <c r="AJ27" s="66"/>
      <c r="AK27" s="87"/>
      <c r="AL27" s="1898"/>
      <c r="AM27" s="68"/>
      <c r="AN27" s="336"/>
      <c r="AO27" s="1823"/>
      <c r="AP27" s="1802"/>
      <c r="AQ27" s="106"/>
      <c r="AR27" s="106"/>
      <c r="AS27" s="434"/>
      <c r="AT27" s="106"/>
      <c r="AU27" s="106"/>
      <c r="AV27" s="1754" t="str">
        <f t="shared" si="2"/>
        <v/>
      </c>
      <c r="CA27" s="1755" t="str">
        <f t="shared" si="3"/>
        <v/>
      </c>
      <c r="CB27" s="1755" t="str">
        <f t="shared" si="4"/>
        <v/>
      </c>
      <c r="CC27" s="1755" t="str">
        <f t="shared" si="5"/>
        <v/>
      </c>
      <c r="CD27" s="1755" t="str">
        <f t="shared" si="6"/>
        <v/>
      </c>
      <c r="CE27" s="1755" t="str">
        <f t="shared" si="7"/>
        <v/>
      </c>
      <c r="CF27" s="1756"/>
      <c r="CG27" s="1755" t="str">
        <f t="shared" si="8"/>
        <v/>
      </c>
      <c r="CH27" s="1755" t="str">
        <f t="shared" si="9"/>
        <v/>
      </c>
      <c r="CI27" s="63"/>
      <c r="CJ27" s="1757">
        <f t="shared" si="10"/>
        <v>0</v>
      </c>
      <c r="CK27" s="1757">
        <f t="shared" si="11"/>
        <v>0</v>
      </c>
      <c r="CL27" s="1757">
        <f t="shared" si="12"/>
        <v>0</v>
      </c>
      <c r="CM27" s="1757">
        <f t="shared" ref="CM27:CN27" si="55">IF(AND($C27&lt;&gt;0,AQ27=""),1,IF(AQ27&gt;$C27,1,0))</f>
        <v>0</v>
      </c>
      <c r="CN27" s="1757">
        <f t="shared" si="55"/>
        <v>0</v>
      </c>
      <c r="CO27" s="1758"/>
      <c r="CP27" s="1757">
        <f t="shared" ref="CP27:CQ27" si="56">IF(AND($C27&lt;&gt;0,AT27=""),1,IF(AT27&gt;$C27,1,0))</f>
        <v>0</v>
      </c>
      <c r="CQ27" s="1757">
        <f t="shared" si="56"/>
        <v>0</v>
      </c>
    </row>
    <row r="28" spans="1:99" ht="14.25" customHeight="1" x14ac:dyDescent="0.25">
      <c r="A28" s="3128"/>
      <c r="B28" s="275" t="s">
        <v>1055</v>
      </c>
      <c r="C28" s="354">
        <f t="shared" si="0"/>
        <v>0</v>
      </c>
      <c r="D28" s="236">
        <f t="shared" ref="D28:E28" si="57">+F28+H28+J28+L28+N28+P28+R28+T28+V28+X28+Z28+AB28+AD28+AF28+AH28+AJ28+AL28</f>
        <v>0</v>
      </c>
      <c r="E28" s="2693">
        <f t="shared" si="57"/>
        <v>0</v>
      </c>
      <c r="F28" s="66"/>
      <c r="G28" s="1802"/>
      <c r="H28" s="66"/>
      <c r="I28" s="1802"/>
      <c r="J28" s="66"/>
      <c r="K28" s="87"/>
      <c r="L28" s="66"/>
      <c r="M28" s="87"/>
      <c r="N28" s="66"/>
      <c r="O28" s="87"/>
      <c r="P28" s="66"/>
      <c r="Q28" s="87"/>
      <c r="R28" s="66"/>
      <c r="S28" s="87"/>
      <c r="T28" s="66"/>
      <c r="U28" s="87"/>
      <c r="V28" s="66"/>
      <c r="W28" s="87"/>
      <c r="X28" s="66"/>
      <c r="Y28" s="87"/>
      <c r="Z28" s="66"/>
      <c r="AA28" s="87"/>
      <c r="AB28" s="66"/>
      <c r="AC28" s="87"/>
      <c r="AD28" s="66"/>
      <c r="AE28" s="87"/>
      <c r="AF28" s="66"/>
      <c r="AG28" s="87"/>
      <c r="AH28" s="66"/>
      <c r="AI28" s="87"/>
      <c r="AJ28" s="66"/>
      <c r="AK28" s="87"/>
      <c r="AL28" s="1898"/>
      <c r="AM28" s="68"/>
      <c r="AN28" s="336"/>
      <c r="AO28" s="1823"/>
      <c r="AP28" s="1802"/>
      <c r="AQ28" s="106"/>
      <c r="AR28" s="106"/>
      <c r="AS28" s="434"/>
      <c r="AT28" s="106"/>
      <c r="AU28" s="106"/>
      <c r="AV28" s="1754" t="str">
        <f t="shared" si="2"/>
        <v/>
      </c>
      <c r="CA28" s="1755" t="str">
        <f t="shared" si="3"/>
        <v/>
      </c>
      <c r="CB28" s="1755" t="str">
        <f t="shared" si="4"/>
        <v/>
      </c>
      <c r="CC28" s="1755" t="str">
        <f t="shared" si="5"/>
        <v/>
      </c>
      <c r="CD28" s="1755" t="str">
        <f t="shared" si="6"/>
        <v/>
      </c>
      <c r="CE28" s="1755" t="str">
        <f t="shared" si="7"/>
        <v/>
      </c>
      <c r="CF28" s="1756"/>
      <c r="CG28" s="1755" t="str">
        <f t="shared" si="8"/>
        <v/>
      </c>
      <c r="CH28" s="1755" t="str">
        <f t="shared" si="9"/>
        <v/>
      </c>
      <c r="CI28" s="63"/>
      <c r="CJ28" s="1757">
        <f t="shared" si="10"/>
        <v>0</v>
      </c>
      <c r="CK28" s="1757">
        <f t="shared" si="11"/>
        <v>0</v>
      </c>
      <c r="CL28" s="1757">
        <f t="shared" si="12"/>
        <v>0</v>
      </c>
      <c r="CM28" s="1757">
        <f t="shared" ref="CM28:CN28" si="58">IF(AND($C28&lt;&gt;0,AQ28=""),1,IF(AQ28&gt;$C28,1,0))</f>
        <v>0</v>
      </c>
      <c r="CN28" s="1757">
        <f t="shared" si="58"/>
        <v>0</v>
      </c>
      <c r="CO28" s="1758"/>
      <c r="CP28" s="1757">
        <f t="shared" ref="CP28:CQ28" si="59">IF(AND($C28&lt;&gt;0,AT28=""),1,IF(AT28&gt;$C28,1,0))</f>
        <v>0</v>
      </c>
      <c r="CQ28" s="1757">
        <f t="shared" si="59"/>
        <v>0</v>
      </c>
    </row>
    <row r="29" spans="1:99" ht="14.25" customHeight="1" x14ac:dyDescent="0.25">
      <c r="A29" s="3128"/>
      <c r="B29" s="275" t="s">
        <v>1054</v>
      </c>
      <c r="C29" s="354">
        <f t="shared" si="0"/>
        <v>0</v>
      </c>
      <c r="D29" s="236">
        <f t="shared" ref="D29:E29" si="60">+F29+H29+J29+L29+N29+P29+R29+T29+V29+X29+Z29+AB29+AD29+AF29+AH29+AJ29+AL29</f>
        <v>0</v>
      </c>
      <c r="E29" s="2693">
        <f t="shared" si="60"/>
        <v>0</v>
      </c>
      <c r="F29" s="66"/>
      <c r="G29" s="1802"/>
      <c r="H29" s="66"/>
      <c r="I29" s="1802"/>
      <c r="J29" s="66"/>
      <c r="K29" s="87"/>
      <c r="L29" s="66"/>
      <c r="M29" s="87"/>
      <c r="N29" s="66"/>
      <c r="O29" s="87"/>
      <c r="P29" s="66"/>
      <c r="Q29" s="87"/>
      <c r="R29" s="66"/>
      <c r="S29" s="87"/>
      <c r="T29" s="66"/>
      <c r="U29" s="87"/>
      <c r="V29" s="66"/>
      <c r="W29" s="87"/>
      <c r="X29" s="66"/>
      <c r="Y29" s="87"/>
      <c r="Z29" s="66"/>
      <c r="AA29" s="87"/>
      <c r="AB29" s="66"/>
      <c r="AC29" s="87"/>
      <c r="AD29" s="66"/>
      <c r="AE29" s="87"/>
      <c r="AF29" s="66"/>
      <c r="AG29" s="87"/>
      <c r="AH29" s="66"/>
      <c r="AI29" s="87"/>
      <c r="AJ29" s="66"/>
      <c r="AK29" s="87"/>
      <c r="AL29" s="1898"/>
      <c r="AM29" s="68"/>
      <c r="AN29" s="336"/>
      <c r="AO29" s="1823"/>
      <c r="AP29" s="1802"/>
      <c r="AQ29" s="106"/>
      <c r="AR29" s="106"/>
      <c r="AS29" s="434"/>
      <c r="AT29" s="106"/>
      <c r="AU29" s="106"/>
      <c r="AV29" s="1754" t="str">
        <f t="shared" si="2"/>
        <v/>
      </c>
      <c r="CA29" s="1755" t="str">
        <f t="shared" si="3"/>
        <v/>
      </c>
      <c r="CB29" s="1755" t="str">
        <f t="shared" si="4"/>
        <v/>
      </c>
      <c r="CC29" s="1755" t="str">
        <f t="shared" si="5"/>
        <v/>
      </c>
      <c r="CD29" s="1755" t="str">
        <f t="shared" si="6"/>
        <v/>
      </c>
      <c r="CE29" s="1755" t="str">
        <f t="shared" si="7"/>
        <v/>
      </c>
      <c r="CF29" s="1756"/>
      <c r="CG29" s="1755" t="str">
        <f t="shared" si="8"/>
        <v/>
      </c>
      <c r="CH29" s="1755" t="str">
        <f t="shared" si="9"/>
        <v/>
      </c>
      <c r="CI29" s="63"/>
      <c r="CJ29" s="1757">
        <f t="shared" si="10"/>
        <v>0</v>
      </c>
      <c r="CK29" s="1757">
        <f t="shared" si="11"/>
        <v>0</v>
      </c>
      <c r="CL29" s="1757">
        <f t="shared" si="12"/>
        <v>0</v>
      </c>
      <c r="CM29" s="1757">
        <f t="shared" ref="CM29:CN29" si="61">IF(AND($C29&lt;&gt;0,AQ29=""),1,IF(AQ29&gt;$C29,1,0))</f>
        <v>0</v>
      </c>
      <c r="CN29" s="1757">
        <f t="shared" si="61"/>
        <v>0</v>
      </c>
      <c r="CO29" s="1758"/>
      <c r="CP29" s="1757">
        <f t="shared" ref="CP29:CQ29" si="62">IF(AND($C29&lt;&gt;0,AT29=""),1,IF(AT29&gt;$C29,1,0))</f>
        <v>0</v>
      </c>
      <c r="CQ29" s="1757">
        <f t="shared" si="62"/>
        <v>0</v>
      </c>
    </row>
    <row r="30" spans="1:99" ht="14.25" customHeight="1" x14ac:dyDescent="0.25">
      <c r="A30" s="3128"/>
      <c r="B30" s="275" t="s">
        <v>1455</v>
      </c>
      <c r="C30" s="354">
        <f t="shared" si="0"/>
        <v>0</v>
      </c>
      <c r="D30" s="236">
        <f t="shared" ref="D30:E30" si="63">+F30+H30+J30+L30+N30+P30+R30+T30+V30+X30+Z30+AB30+AD30+AF30+AH30+AJ30+AL30</f>
        <v>0</v>
      </c>
      <c r="E30" s="2693">
        <f t="shared" si="63"/>
        <v>0</v>
      </c>
      <c r="F30" s="66"/>
      <c r="G30" s="1802"/>
      <c r="H30" s="66"/>
      <c r="I30" s="1802"/>
      <c r="J30" s="66"/>
      <c r="K30" s="87"/>
      <c r="L30" s="66"/>
      <c r="M30" s="87"/>
      <c r="N30" s="66"/>
      <c r="O30" s="87"/>
      <c r="P30" s="66"/>
      <c r="Q30" s="87"/>
      <c r="R30" s="66"/>
      <c r="S30" s="87"/>
      <c r="T30" s="66"/>
      <c r="U30" s="87"/>
      <c r="V30" s="66"/>
      <c r="W30" s="87"/>
      <c r="X30" s="66"/>
      <c r="Y30" s="87"/>
      <c r="Z30" s="66"/>
      <c r="AA30" s="87"/>
      <c r="AB30" s="66"/>
      <c r="AC30" s="87"/>
      <c r="AD30" s="66"/>
      <c r="AE30" s="87"/>
      <c r="AF30" s="66"/>
      <c r="AG30" s="87"/>
      <c r="AH30" s="66"/>
      <c r="AI30" s="87"/>
      <c r="AJ30" s="66"/>
      <c r="AK30" s="87"/>
      <c r="AL30" s="1898"/>
      <c r="AM30" s="68"/>
      <c r="AN30" s="336"/>
      <c r="AO30" s="1823"/>
      <c r="AP30" s="1802"/>
      <c r="AQ30" s="106"/>
      <c r="AR30" s="106"/>
      <c r="AS30" s="434"/>
      <c r="AT30" s="106"/>
      <c r="AU30" s="106"/>
      <c r="AV30" s="1754" t="str">
        <f t="shared" si="2"/>
        <v/>
      </c>
      <c r="CA30" s="1755" t="str">
        <f t="shared" si="3"/>
        <v/>
      </c>
      <c r="CB30" s="1755" t="str">
        <f t="shared" si="4"/>
        <v/>
      </c>
      <c r="CC30" s="1755" t="str">
        <f t="shared" si="5"/>
        <v/>
      </c>
      <c r="CD30" s="1755" t="str">
        <f t="shared" si="6"/>
        <v/>
      </c>
      <c r="CE30" s="1755" t="str">
        <f t="shared" si="7"/>
        <v/>
      </c>
      <c r="CF30" s="1756"/>
      <c r="CG30" s="1755" t="str">
        <f t="shared" si="8"/>
        <v/>
      </c>
      <c r="CH30" s="1755" t="str">
        <f t="shared" si="9"/>
        <v/>
      </c>
      <c r="CI30" s="63"/>
      <c r="CJ30" s="1757">
        <f t="shared" si="10"/>
        <v>0</v>
      </c>
      <c r="CK30" s="1757">
        <f t="shared" si="11"/>
        <v>0</v>
      </c>
      <c r="CL30" s="1757">
        <f t="shared" si="12"/>
        <v>0</v>
      </c>
      <c r="CM30" s="1757">
        <f t="shared" ref="CM30:CN30" si="64">IF(AND($C30&lt;&gt;0,AQ30=""),1,IF(AQ30&gt;$C30,1,0))</f>
        <v>0</v>
      </c>
      <c r="CN30" s="1757">
        <f t="shared" si="64"/>
        <v>0</v>
      </c>
      <c r="CO30" s="1758"/>
      <c r="CP30" s="1757">
        <f t="shared" ref="CP30:CQ30" si="65">IF(AND($C30&lt;&gt;0,AT30=""),1,IF(AT30&gt;$C30,1,0))</f>
        <v>0</v>
      </c>
      <c r="CQ30" s="1757">
        <f t="shared" si="65"/>
        <v>0</v>
      </c>
    </row>
    <row r="31" spans="1:99" ht="14.25" customHeight="1" x14ac:dyDescent="0.25">
      <c r="A31" s="3128"/>
      <c r="B31" s="511" t="s">
        <v>2123</v>
      </c>
      <c r="C31" s="184">
        <f t="shared" si="0"/>
        <v>0</v>
      </c>
      <c r="D31" s="208">
        <f t="shared" ref="D31:E31" si="66">+F31+H31+J31+L31+N31+P31+R31+T31+V31+X31+Z31+AB31+AD31+AF31+AH31+AJ31+AL31</f>
        <v>0</v>
      </c>
      <c r="E31" s="2450">
        <f t="shared" si="66"/>
        <v>0</v>
      </c>
      <c r="F31" s="1905"/>
      <c r="G31" s="190"/>
      <c r="H31" s="1905"/>
      <c r="I31" s="190"/>
      <c r="J31" s="1905"/>
      <c r="K31" s="1906"/>
      <c r="L31" s="1905"/>
      <c r="M31" s="1906"/>
      <c r="N31" s="1905"/>
      <c r="O31" s="1906"/>
      <c r="P31" s="1905"/>
      <c r="Q31" s="1906"/>
      <c r="R31" s="1905"/>
      <c r="S31" s="1906"/>
      <c r="T31" s="1905"/>
      <c r="U31" s="1906"/>
      <c r="V31" s="1905"/>
      <c r="W31" s="1906"/>
      <c r="X31" s="1905"/>
      <c r="Y31" s="1906"/>
      <c r="Z31" s="1905"/>
      <c r="AA31" s="1906"/>
      <c r="AB31" s="1905"/>
      <c r="AC31" s="1906"/>
      <c r="AD31" s="1905"/>
      <c r="AE31" s="1906"/>
      <c r="AF31" s="1905"/>
      <c r="AG31" s="1906"/>
      <c r="AH31" s="1905"/>
      <c r="AI31" s="1906"/>
      <c r="AJ31" s="1905"/>
      <c r="AK31" s="1906"/>
      <c r="AL31" s="189"/>
      <c r="AM31" s="1977"/>
      <c r="AN31" s="336"/>
      <c r="AO31" s="2007"/>
      <c r="AP31" s="1802"/>
      <c r="AQ31" s="106"/>
      <c r="AR31" s="106"/>
      <c r="AS31" s="434"/>
      <c r="AT31" s="106"/>
      <c r="AU31" s="106"/>
      <c r="AV31" s="1754" t="str">
        <f t="shared" si="2"/>
        <v/>
      </c>
      <c r="CA31" s="1755" t="str">
        <f t="shared" si="3"/>
        <v/>
      </c>
      <c r="CB31" s="1755" t="str">
        <f t="shared" si="4"/>
        <v/>
      </c>
      <c r="CC31" s="1755" t="str">
        <f t="shared" si="5"/>
        <v/>
      </c>
      <c r="CD31" s="1755" t="str">
        <f t="shared" si="6"/>
        <v/>
      </c>
      <c r="CE31" s="1755" t="str">
        <f t="shared" si="7"/>
        <v/>
      </c>
      <c r="CF31" s="1756"/>
      <c r="CG31" s="1755" t="str">
        <f t="shared" si="8"/>
        <v/>
      </c>
      <c r="CH31" s="1755" t="str">
        <f t="shared" si="9"/>
        <v/>
      </c>
      <c r="CI31" s="63"/>
      <c r="CJ31" s="1757">
        <f t="shared" si="10"/>
        <v>0</v>
      </c>
      <c r="CK31" s="1757">
        <f t="shared" si="11"/>
        <v>0</v>
      </c>
      <c r="CL31" s="1757">
        <f t="shared" si="12"/>
        <v>0</v>
      </c>
      <c r="CM31" s="1757">
        <f t="shared" ref="CM31:CN31" si="67">IF(AND($C31&lt;&gt;0,AQ31=""),1,IF(AQ31&gt;$C31,1,0))</f>
        <v>0</v>
      </c>
      <c r="CN31" s="1757">
        <f t="shared" si="67"/>
        <v>0</v>
      </c>
      <c r="CO31" s="1758"/>
      <c r="CP31" s="1757">
        <f t="shared" ref="CP31:CQ31" si="68">IF(AND($C31&lt;&gt;0,AT31=""),1,IF(AT31&gt;$C31,1,0))</f>
        <v>0</v>
      </c>
      <c r="CQ31" s="1757">
        <f t="shared" si="68"/>
        <v>0</v>
      </c>
    </row>
    <row r="32" spans="1:99" ht="14.25" customHeight="1" x14ac:dyDescent="0.25">
      <c r="A32" s="3128"/>
      <c r="B32" s="275" t="s">
        <v>2124</v>
      </c>
      <c r="C32" s="354">
        <f t="shared" si="0"/>
        <v>0</v>
      </c>
      <c r="D32" s="236">
        <f t="shared" ref="D32:E32" si="69">+F32+H32+J32+L32+N32+P32+R32+T32+V32+X32+Z32+AB32+AD32+AF32+AH32+AJ32+AL32</f>
        <v>0</v>
      </c>
      <c r="E32" s="2693">
        <f t="shared" si="69"/>
        <v>0</v>
      </c>
      <c r="F32" s="66"/>
      <c r="G32" s="1802"/>
      <c r="H32" s="66"/>
      <c r="I32" s="1802"/>
      <c r="J32" s="66"/>
      <c r="K32" s="87"/>
      <c r="L32" s="66"/>
      <c r="M32" s="87"/>
      <c r="N32" s="66"/>
      <c r="O32" s="87"/>
      <c r="P32" s="66"/>
      <c r="Q32" s="87"/>
      <c r="R32" s="66"/>
      <c r="S32" s="87"/>
      <c r="T32" s="66"/>
      <c r="U32" s="87"/>
      <c r="V32" s="66"/>
      <c r="W32" s="87"/>
      <c r="X32" s="66"/>
      <c r="Y32" s="87"/>
      <c r="Z32" s="66"/>
      <c r="AA32" s="87"/>
      <c r="AB32" s="66"/>
      <c r="AC32" s="87"/>
      <c r="AD32" s="66"/>
      <c r="AE32" s="87"/>
      <c r="AF32" s="66"/>
      <c r="AG32" s="87"/>
      <c r="AH32" s="66"/>
      <c r="AI32" s="87"/>
      <c r="AJ32" s="66"/>
      <c r="AK32" s="87"/>
      <c r="AL32" s="1898"/>
      <c r="AM32" s="68"/>
      <c r="AN32" s="336"/>
      <c r="AO32" s="1823"/>
      <c r="AP32" s="1802"/>
      <c r="AQ32" s="106"/>
      <c r="AR32" s="106"/>
      <c r="AS32" s="434"/>
      <c r="AT32" s="106"/>
      <c r="AU32" s="106"/>
      <c r="AV32" s="1754" t="str">
        <f t="shared" si="2"/>
        <v/>
      </c>
      <c r="CA32" s="1755" t="str">
        <f t="shared" si="3"/>
        <v/>
      </c>
      <c r="CB32" s="1755" t="str">
        <f t="shared" si="4"/>
        <v/>
      </c>
      <c r="CC32" s="1755" t="str">
        <f t="shared" si="5"/>
        <v/>
      </c>
      <c r="CD32" s="1755" t="str">
        <f t="shared" si="6"/>
        <v/>
      </c>
      <c r="CE32" s="1755" t="str">
        <f t="shared" si="7"/>
        <v/>
      </c>
      <c r="CF32" s="1756"/>
      <c r="CG32" s="1755" t="str">
        <f t="shared" si="8"/>
        <v/>
      </c>
      <c r="CH32" s="1755" t="str">
        <f t="shared" si="9"/>
        <v/>
      </c>
      <c r="CI32" s="63"/>
      <c r="CJ32" s="1757">
        <f t="shared" si="10"/>
        <v>0</v>
      </c>
      <c r="CK32" s="1757">
        <f t="shared" si="11"/>
        <v>0</v>
      </c>
      <c r="CL32" s="1757">
        <f t="shared" si="12"/>
        <v>0</v>
      </c>
      <c r="CM32" s="1757">
        <f t="shared" ref="CM32:CN32" si="70">IF(AND($C32&lt;&gt;0,AQ32=""),1,IF(AQ32&gt;$C32,1,0))</f>
        <v>0</v>
      </c>
      <c r="CN32" s="1757">
        <f t="shared" si="70"/>
        <v>0</v>
      </c>
      <c r="CO32" s="1758"/>
      <c r="CP32" s="1757">
        <f t="shared" ref="CP32:CQ32" si="71">IF(AND($C32&lt;&gt;0,AT32=""),1,IF(AT32&gt;$C32,1,0))</f>
        <v>0</v>
      </c>
      <c r="CQ32" s="1757">
        <f t="shared" si="71"/>
        <v>0</v>
      </c>
    </row>
    <row r="33" spans="1:95" ht="14.25" customHeight="1" x14ac:dyDescent="0.25">
      <c r="A33" s="3128"/>
      <c r="B33" s="137" t="s">
        <v>2125</v>
      </c>
      <c r="C33" s="354">
        <f t="shared" si="0"/>
        <v>0</v>
      </c>
      <c r="D33" s="2694">
        <f t="shared" ref="D33:E33" si="72">+F33+H33+J33+L33+N33+P33+R33+T33+V33+X33+Z33+AB33+AD33+AF33+AH33+AJ33+AL33</f>
        <v>0</v>
      </c>
      <c r="E33" s="1139">
        <f t="shared" si="72"/>
        <v>0</v>
      </c>
      <c r="F33" s="66"/>
      <c r="G33" s="1802"/>
      <c r="H33" s="66"/>
      <c r="I33" s="1802"/>
      <c r="J33" s="66"/>
      <c r="K33" s="87"/>
      <c r="L33" s="66"/>
      <c r="M33" s="87"/>
      <c r="N33" s="66"/>
      <c r="O33" s="87"/>
      <c r="P33" s="66"/>
      <c r="Q33" s="87"/>
      <c r="R33" s="66"/>
      <c r="S33" s="87"/>
      <c r="T33" s="66"/>
      <c r="U33" s="87"/>
      <c r="V33" s="66"/>
      <c r="W33" s="87"/>
      <c r="X33" s="66"/>
      <c r="Y33" s="87"/>
      <c r="Z33" s="66"/>
      <c r="AA33" s="87"/>
      <c r="AB33" s="66"/>
      <c r="AC33" s="87"/>
      <c r="AD33" s="66"/>
      <c r="AE33" s="87"/>
      <c r="AF33" s="66"/>
      <c r="AG33" s="87"/>
      <c r="AH33" s="66"/>
      <c r="AI33" s="87"/>
      <c r="AJ33" s="66"/>
      <c r="AK33" s="87"/>
      <c r="AL33" s="2695"/>
      <c r="AM33" s="68"/>
      <c r="AN33" s="336"/>
      <c r="AO33" s="1823"/>
      <c r="AP33" s="1802"/>
      <c r="AQ33" s="106"/>
      <c r="AR33" s="106"/>
      <c r="AS33" s="434"/>
      <c r="AT33" s="106"/>
      <c r="AU33" s="106"/>
      <c r="AV33" s="1754" t="str">
        <f t="shared" si="2"/>
        <v/>
      </c>
      <c r="CA33" s="1755" t="str">
        <f t="shared" si="3"/>
        <v/>
      </c>
      <c r="CB33" s="1755" t="str">
        <f t="shared" si="4"/>
        <v/>
      </c>
      <c r="CC33" s="1755" t="str">
        <f t="shared" si="5"/>
        <v/>
      </c>
      <c r="CD33" s="1755" t="str">
        <f t="shared" si="6"/>
        <v/>
      </c>
      <c r="CE33" s="1755" t="str">
        <f t="shared" si="7"/>
        <v/>
      </c>
      <c r="CF33" s="1756"/>
      <c r="CG33" s="1755" t="str">
        <f t="shared" si="8"/>
        <v/>
      </c>
      <c r="CH33" s="1755" t="str">
        <f t="shared" si="9"/>
        <v/>
      </c>
      <c r="CI33" s="63"/>
      <c r="CJ33" s="1757">
        <f t="shared" si="10"/>
        <v>0</v>
      </c>
      <c r="CK33" s="1757">
        <f t="shared" si="11"/>
        <v>0</v>
      </c>
      <c r="CL33" s="1757">
        <f t="shared" si="12"/>
        <v>0</v>
      </c>
      <c r="CM33" s="1757">
        <f t="shared" ref="CM33:CN33" si="73">IF(AND($C33&lt;&gt;0,AQ33=""),1,IF(AQ33&gt;$C33,1,0))</f>
        <v>0</v>
      </c>
      <c r="CN33" s="1757">
        <f t="shared" si="73"/>
        <v>0</v>
      </c>
      <c r="CO33" s="1758"/>
      <c r="CP33" s="1757">
        <f t="shared" ref="CP33:CQ33" si="74">IF(AND($C33&lt;&gt;0,AT33=""),1,IF(AT33&gt;$C33,1,0))</f>
        <v>0</v>
      </c>
      <c r="CQ33" s="1757">
        <f t="shared" si="74"/>
        <v>0</v>
      </c>
    </row>
    <row r="34" spans="1:95" ht="14.25" customHeight="1" x14ac:dyDescent="0.25">
      <c r="A34" s="3129"/>
      <c r="B34" s="485" t="s">
        <v>104</v>
      </c>
      <c r="C34" s="400">
        <f t="shared" si="0"/>
        <v>0</v>
      </c>
      <c r="D34" s="1100">
        <f t="shared" ref="D34:E34" si="75">+F34+H34+J34+L34+N34+P34+R34+T34+V34+X34+Z34+AB34+AD34+AF34+AH34+AJ34+AL34</f>
        <v>0</v>
      </c>
      <c r="E34" s="2696">
        <f t="shared" si="75"/>
        <v>0</v>
      </c>
      <c r="F34" s="1784"/>
      <c r="G34" s="1839"/>
      <c r="H34" s="1784"/>
      <c r="I34" s="1839"/>
      <c r="J34" s="1784"/>
      <c r="K34" s="1834"/>
      <c r="L34" s="1784"/>
      <c r="M34" s="1834"/>
      <c r="N34" s="1784"/>
      <c r="O34" s="1834"/>
      <c r="P34" s="1784"/>
      <c r="Q34" s="1834"/>
      <c r="R34" s="1784"/>
      <c r="S34" s="1834"/>
      <c r="T34" s="1784"/>
      <c r="U34" s="1834"/>
      <c r="V34" s="1784"/>
      <c r="W34" s="1834"/>
      <c r="X34" s="1784"/>
      <c r="Y34" s="1834"/>
      <c r="Z34" s="1784"/>
      <c r="AA34" s="1834"/>
      <c r="AB34" s="1784"/>
      <c r="AC34" s="1834"/>
      <c r="AD34" s="1784"/>
      <c r="AE34" s="1834"/>
      <c r="AF34" s="1784"/>
      <c r="AG34" s="1834"/>
      <c r="AH34" s="1784"/>
      <c r="AI34" s="1834"/>
      <c r="AJ34" s="1784"/>
      <c r="AK34" s="1834"/>
      <c r="AL34" s="41"/>
      <c r="AM34" s="1831"/>
      <c r="AN34" s="223"/>
      <c r="AO34" s="1830"/>
      <c r="AP34" s="1764"/>
      <c r="AQ34" s="56"/>
      <c r="AR34" s="56"/>
      <c r="AS34" s="43"/>
      <c r="AT34" s="56"/>
      <c r="AU34" s="56"/>
      <c r="AV34" s="1754" t="str">
        <f t="shared" si="2"/>
        <v/>
      </c>
      <c r="CA34" s="1755" t="str">
        <f t="shared" si="3"/>
        <v/>
      </c>
      <c r="CB34" s="1755" t="str">
        <f t="shared" si="4"/>
        <v/>
      </c>
      <c r="CC34" s="1755" t="str">
        <f t="shared" si="5"/>
        <v/>
      </c>
      <c r="CD34" s="1755" t="str">
        <f t="shared" si="6"/>
        <v/>
      </c>
      <c r="CE34" s="1755" t="str">
        <f t="shared" si="7"/>
        <v/>
      </c>
      <c r="CF34" s="1756"/>
      <c r="CG34" s="1755" t="str">
        <f t="shared" si="8"/>
        <v/>
      </c>
      <c r="CH34" s="1755" t="str">
        <f t="shared" si="9"/>
        <v/>
      </c>
      <c r="CI34" s="63"/>
      <c r="CJ34" s="1757">
        <f t="shared" si="10"/>
        <v>0</v>
      </c>
      <c r="CK34" s="1757">
        <f t="shared" si="11"/>
        <v>0</v>
      </c>
      <c r="CL34" s="1757">
        <f t="shared" si="12"/>
        <v>0</v>
      </c>
      <c r="CM34" s="1757">
        <f t="shared" ref="CM34:CN34" si="76">IF(AND($C34&lt;&gt;0,AQ34=""),1,IF(AQ34&gt;$C34,1,0))</f>
        <v>0</v>
      </c>
      <c r="CN34" s="1757">
        <f t="shared" si="76"/>
        <v>0</v>
      </c>
      <c r="CO34" s="1758"/>
      <c r="CP34" s="1757">
        <f t="shared" ref="CP34:CQ34" si="77">IF(AND($C34&lt;&gt;0,AT34=""),1,IF(AT34&gt;$C34,1,0))</f>
        <v>0</v>
      </c>
      <c r="CQ34" s="1757">
        <f t="shared" si="77"/>
        <v>0</v>
      </c>
    </row>
    <row r="35" spans="1:95" ht="14.25" customHeight="1" x14ac:dyDescent="0.25">
      <c r="A35" s="3132" t="s">
        <v>208</v>
      </c>
      <c r="B35" s="1790" t="s">
        <v>69</v>
      </c>
      <c r="C35" s="376">
        <f t="shared" si="0"/>
        <v>0</v>
      </c>
      <c r="D35" s="233">
        <f t="shared" ref="D35:E35" si="78">SUM(H35+J35+L35+N35+P35+R35+T35+V35+X35+Z35+AB35+AD35+AF35+AH35+AJ35+AL35)</f>
        <v>0</v>
      </c>
      <c r="E35" s="2690">
        <f t="shared" si="78"/>
        <v>0</v>
      </c>
      <c r="F35" s="1079"/>
      <c r="G35" s="2697"/>
      <c r="H35" s="296"/>
      <c r="I35" s="2015"/>
      <c r="J35" s="296"/>
      <c r="K35" s="1074"/>
      <c r="L35" s="296"/>
      <c r="M35" s="1074"/>
      <c r="N35" s="296"/>
      <c r="O35" s="1074"/>
      <c r="P35" s="296"/>
      <c r="Q35" s="1074"/>
      <c r="R35" s="296"/>
      <c r="S35" s="1074"/>
      <c r="T35" s="296"/>
      <c r="U35" s="1074"/>
      <c r="V35" s="296"/>
      <c r="W35" s="1074"/>
      <c r="X35" s="296"/>
      <c r="Y35" s="1074"/>
      <c r="Z35" s="296"/>
      <c r="AA35" s="1074"/>
      <c r="AB35" s="296"/>
      <c r="AC35" s="1074"/>
      <c r="AD35" s="296"/>
      <c r="AE35" s="1074"/>
      <c r="AF35" s="296"/>
      <c r="AG35" s="1074"/>
      <c r="AH35" s="296"/>
      <c r="AI35" s="1074"/>
      <c r="AJ35" s="296"/>
      <c r="AK35" s="1074"/>
      <c r="AL35" s="2691"/>
      <c r="AM35" s="1138"/>
      <c r="AN35" s="105"/>
      <c r="AO35" s="2692"/>
      <c r="AP35" s="1801"/>
      <c r="AQ35" s="220"/>
      <c r="AR35" s="220"/>
      <c r="AS35" s="433"/>
      <c r="AT35" s="1825"/>
      <c r="AU35" s="1825"/>
      <c r="AV35" s="1754" t="str">
        <f t="shared" si="2"/>
        <v/>
      </c>
      <c r="CA35" s="1755" t="str">
        <f t="shared" si="3"/>
        <v/>
      </c>
      <c r="CB35" s="1755" t="str">
        <f t="shared" si="4"/>
        <v/>
      </c>
      <c r="CC35" s="1755" t="str">
        <f t="shared" si="5"/>
        <v/>
      </c>
      <c r="CD35" s="1755" t="str">
        <f t="shared" si="6"/>
        <v/>
      </c>
      <c r="CE35" s="1755" t="str">
        <f t="shared" si="7"/>
        <v/>
      </c>
      <c r="CF35" s="1756"/>
      <c r="CG35" s="1755" t="str">
        <f t="shared" si="8"/>
        <v/>
      </c>
      <c r="CH35" s="1755" t="str">
        <f t="shared" si="9"/>
        <v/>
      </c>
      <c r="CI35" s="63"/>
      <c r="CJ35" s="1757">
        <f t="shared" si="10"/>
        <v>0</v>
      </c>
      <c r="CK35" s="1757">
        <f t="shared" si="11"/>
        <v>0</v>
      </c>
      <c r="CL35" s="1757">
        <f t="shared" si="12"/>
        <v>0</v>
      </c>
      <c r="CM35" s="1757">
        <f t="shared" ref="CM35:CN35" si="79">IF(AND($C35&lt;&gt;0,AQ35=""),1,IF(AQ35&gt;$C35,1,0))</f>
        <v>0</v>
      </c>
      <c r="CN35" s="1757">
        <f t="shared" si="79"/>
        <v>0</v>
      </c>
      <c r="CO35" s="1758"/>
      <c r="CP35" s="1757">
        <f t="shared" ref="CP35:CQ35" si="80">IF(AND($C35&lt;&gt;0,AT35=""),1,IF(AT35&gt;$C35,1,0))</f>
        <v>0</v>
      </c>
      <c r="CQ35" s="1757">
        <f t="shared" si="80"/>
        <v>0</v>
      </c>
    </row>
    <row r="36" spans="1:95" ht="14.25" customHeight="1" x14ac:dyDescent="0.25">
      <c r="A36" s="3128"/>
      <c r="B36" s="275" t="s">
        <v>1453</v>
      </c>
      <c r="C36" s="354">
        <f t="shared" si="0"/>
        <v>0</v>
      </c>
      <c r="D36" s="236">
        <f t="shared" ref="D36:E36" si="81">SUM(H36+J36+L36+N36+P36+R36+T36+V36+X36+Z36+AB36+AD36+AF36+AH36+AJ36+AL36)</f>
        <v>0</v>
      </c>
      <c r="E36" s="2693">
        <f t="shared" si="81"/>
        <v>0</v>
      </c>
      <c r="F36" s="1773"/>
      <c r="G36" s="1140"/>
      <c r="H36" s="66"/>
      <c r="I36" s="1802"/>
      <c r="J36" s="66"/>
      <c r="K36" s="87"/>
      <c r="L36" s="66"/>
      <c r="M36" s="87"/>
      <c r="N36" s="66"/>
      <c r="O36" s="87"/>
      <c r="P36" s="66"/>
      <c r="Q36" s="87"/>
      <c r="R36" s="66"/>
      <c r="S36" s="87"/>
      <c r="T36" s="66"/>
      <c r="U36" s="87"/>
      <c r="V36" s="66"/>
      <c r="W36" s="87"/>
      <c r="X36" s="66"/>
      <c r="Y36" s="87"/>
      <c r="Z36" s="66"/>
      <c r="AA36" s="87"/>
      <c r="AB36" s="66"/>
      <c r="AC36" s="87"/>
      <c r="AD36" s="66"/>
      <c r="AE36" s="87"/>
      <c r="AF36" s="66"/>
      <c r="AG36" s="87"/>
      <c r="AH36" s="66"/>
      <c r="AI36" s="87"/>
      <c r="AJ36" s="66"/>
      <c r="AK36" s="87"/>
      <c r="AL36" s="1898"/>
      <c r="AM36" s="68"/>
      <c r="AN36" s="336"/>
      <c r="AO36" s="1823"/>
      <c r="AP36" s="1802"/>
      <c r="AQ36" s="106"/>
      <c r="AR36" s="106"/>
      <c r="AS36" s="434"/>
      <c r="AT36" s="106"/>
      <c r="AU36" s="106"/>
      <c r="AV36" s="1754" t="str">
        <f t="shared" si="2"/>
        <v/>
      </c>
      <c r="CA36" s="1755" t="str">
        <f t="shared" si="3"/>
        <v/>
      </c>
      <c r="CB36" s="1755" t="str">
        <f t="shared" si="4"/>
        <v/>
      </c>
      <c r="CC36" s="1755" t="str">
        <f t="shared" si="5"/>
        <v/>
      </c>
      <c r="CD36" s="1755" t="str">
        <f t="shared" si="6"/>
        <v/>
      </c>
      <c r="CE36" s="1755" t="str">
        <f t="shared" si="7"/>
        <v/>
      </c>
      <c r="CF36" s="1756"/>
      <c r="CG36" s="1755" t="str">
        <f t="shared" si="8"/>
        <v/>
      </c>
      <c r="CH36" s="1755" t="str">
        <f t="shared" si="9"/>
        <v/>
      </c>
      <c r="CI36" s="63"/>
      <c r="CJ36" s="1757">
        <f t="shared" si="10"/>
        <v>0</v>
      </c>
      <c r="CK36" s="1757">
        <f t="shared" si="11"/>
        <v>0</v>
      </c>
      <c r="CL36" s="1757">
        <f t="shared" si="12"/>
        <v>0</v>
      </c>
      <c r="CM36" s="1757">
        <f t="shared" ref="CM36:CN36" si="82">IF(AND($C36&lt;&gt;0,AQ36=""),1,IF(AQ36&gt;$C36,1,0))</f>
        <v>0</v>
      </c>
      <c r="CN36" s="1757">
        <f t="shared" si="82"/>
        <v>0</v>
      </c>
      <c r="CO36" s="1758"/>
      <c r="CP36" s="1757">
        <f t="shared" ref="CP36:CQ36" si="83">IF(AND($C36&lt;&gt;0,AT36=""),1,IF(AT36&gt;$C36,1,0))</f>
        <v>0</v>
      </c>
      <c r="CQ36" s="1757">
        <f t="shared" si="83"/>
        <v>0</v>
      </c>
    </row>
    <row r="37" spans="1:95" ht="14.25" customHeight="1" x14ac:dyDescent="0.25">
      <c r="A37" s="3128"/>
      <c r="B37" s="275" t="s">
        <v>70</v>
      </c>
      <c r="C37" s="354">
        <f t="shared" si="0"/>
        <v>0</v>
      </c>
      <c r="D37" s="236">
        <f t="shared" ref="D37:E37" si="84">SUM(H37+J37+L37+N37+P37+R37+T37+V37+X37+Z37+AB37+AD37+AF37+AH37+AJ37+AL37)</f>
        <v>0</v>
      </c>
      <c r="E37" s="2693">
        <f t="shared" si="84"/>
        <v>0</v>
      </c>
      <c r="F37" s="1773"/>
      <c r="G37" s="1140"/>
      <c r="H37" s="66"/>
      <c r="I37" s="1802"/>
      <c r="J37" s="66"/>
      <c r="K37" s="87"/>
      <c r="L37" s="66"/>
      <c r="M37" s="87"/>
      <c r="N37" s="66"/>
      <c r="O37" s="87"/>
      <c r="P37" s="66"/>
      <c r="Q37" s="87"/>
      <c r="R37" s="66"/>
      <c r="S37" s="87"/>
      <c r="T37" s="66"/>
      <c r="U37" s="87"/>
      <c r="V37" s="66"/>
      <c r="W37" s="87"/>
      <c r="X37" s="66"/>
      <c r="Y37" s="87"/>
      <c r="Z37" s="66"/>
      <c r="AA37" s="87"/>
      <c r="AB37" s="66"/>
      <c r="AC37" s="87"/>
      <c r="AD37" s="66"/>
      <c r="AE37" s="87"/>
      <c r="AF37" s="66"/>
      <c r="AG37" s="87"/>
      <c r="AH37" s="66"/>
      <c r="AI37" s="87"/>
      <c r="AJ37" s="66"/>
      <c r="AK37" s="87"/>
      <c r="AL37" s="1898"/>
      <c r="AM37" s="68"/>
      <c r="AN37" s="336"/>
      <c r="AO37" s="1823"/>
      <c r="AP37" s="1802"/>
      <c r="AQ37" s="106"/>
      <c r="AR37" s="106"/>
      <c r="AS37" s="434"/>
      <c r="AT37" s="106"/>
      <c r="AU37" s="106"/>
      <c r="AV37" s="1754" t="str">
        <f t="shared" si="2"/>
        <v/>
      </c>
      <c r="CA37" s="1755" t="str">
        <f t="shared" si="3"/>
        <v/>
      </c>
      <c r="CB37" s="1755" t="str">
        <f t="shared" si="4"/>
        <v/>
      </c>
      <c r="CC37" s="1755" t="str">
        <f t="shared" si="5"/>
        <v/>
      </c>
      <c r="CD37" s="1755" t="str">
        <f t="shared" si="6"/>
        <v/>
      </c>
      <c r="CE37" s="1755" t="str">
        <f t="shared" si="7"/>
        <v/>
      </c>
      <c r="CF37" s="1756"/>
      <c r="CG37" s="1755" t="str">
        <f t="shared" si="8"/>
        <v/>
      </c>
      <c r="CH37" s="1755" t="str">
        <f t="shared" si="9"/>
        <v/>
      </c>
      <c r="CI37" s="63"/>
      <c r="CJ37" s="1757">
        <f t="shared" si="10"/>
        <v>0</v>
      </c>
      <c r="CK37" s="1757">
        <f t="shared" si="11"/>
        <v>0</v>
      </c>
      <c r="CL37" s="1757">
        <f t="shared" si="12"/>
        <v>0</v>
      </c>
      <c r="CM37" s="1757">
        <f t="shared" ref="CM37:CN37" si="85">IF(AND($C37&lt;&gt;0,AQ37=""),1,IF(AQ37&gt;$C37,1,0))</f>
        <v>0</v>
      </c>
      <c r="CN37" s="1757">
        <f t="shared" si="85"/>
        <v>0</v>
      </c>
      <c r="CO37" s="1758"/>
      <c r="CP37" s="1757">
        <f t="shared" ref="CP37:CQ37" si="86">IF(AND($C37&lt;&gt;0,AT37=""),1,IF(AT37&gt;$C37,1,0))</f>
        <v>0</v>
      </c>
      <c r="CQ37" s="1757">
        <f t="shared" si="86"/>
        <v>0</v>
      </c>
    </row>
    <row r="38" spans="1:95" ht="14.25" customHeight="1" x14ac:dyDescent="0.25">
      <c r="A38" s="3128"/>
      <c r="B38" s="275" t="s">
        <v>110</v>
      </c>
      <c r="C38" s="354">
        <f t="shared" si="0"/>
        <v>0</v>
      </c>
      <c r="D38" s="236">
        <f t="shared" ref="D38:E38" si="87">SUM(H38+J38+L38+N38+P38+R38+T38+V38+X38+Z38+AB38+AD38+AF38+AH38+AJ38+AL38)</f>
        <v>0</v>
      </c>
      <c r="E38" s="2693">
        <f t="shared" si="87"/>
        <v>0</v>
      </c>
      <c r="F38" s="1773"/>
      <c r="G38" s="1140"/>
      <c r="H38" s="66"/>
      <c r="I38" s="1802"/>
      <c r="J38" s="66"/>
      <c r="K38" s="87"/>
      <c r="L38" s="66"/>
      <c r="M38" s="87"/>
      <c r="N38" s="66"/>
      <c r="O38" s="87"/>
      <c r="P38" s="66"/>
      <c r="Q38" s="87"/>
      <c r="R38" s="66"/>
      <c r="S38" s="87"/>
      <c r="T38" s="66"/>
      <c r="U38" s="87"/>
      <c r="V38" s="66"/>
      <c r="W38" s="87"/>
      <c r="X38" s="66"/>
      <c r="Y38" s="87"/>
      <c r="Z38" s="66"/>
      <c r="AA38" s="87"/>
      <c r="AB38" s="66"/>
      <c r="AC38" s="87"/>
      <c r="AD38" s="66"/>
      <c r="AE38" s="87"/>
      <c r="AF38" s="66"/>
      <c r="AG38" s="87"/>
      <c r="AH38" s="66"/>
      <c r="AI38" s="87"/>
      <c r="AJ38" s="66"/>
      <c r="AK38" s="87"/>
      <c r="AL38" s="1898"/>
      <c r="AM38" s="68"/>
      <c r="AN38" s="336"/>
      <c r="AO38" s="1823"/>
      <c r="AP38" s="1802"/>
      <c r="AQ38" s="106"/>
      <c r="AR38" s="106"/>
      <c r="AS38" s="434"/>
      <c r="AT38" s="106"/>
      <c r="AU38" s="106"/>
      <c r="AV38" s="1754" t="str">
        <f t="shared" si="2"/>
        <v/>
      </c>
      <c r="CA38" s="1755" t="str">
        <f t="shared" si="3"/>
        <v/>
      </c>
      <c r="CB38" s="1755" t="str">
        <f t="shared" si="4"/>
        <v/>
      </c>
      <c r="CC38" s="1755" t="str">
        <f t="shared" si="5"/>
        <v/>
      </c>
      <c r="CD38" s="1755" t="str">
        <f t="shared" si="6"/>
        <v/>
      </c>
      <c r="CE38" s="1755" t="str">
        <f t="shared" si="7"/>
        <v/>
      </c>
      <c r="CF38" s="1756"/>
      <c r="CG38" s="1755" t="str">
        <f t="shared" si="8"/>
        <v/>
      </c>
      <c r="CH38" s="1755" t="str">
        <f t="shared" si="9"/>
        <v/>
      </c>
      <c r="CI38" s="63"/>
      <c r="CJ38" s="1757">
        <f t="shared" si="10"/>
        <v>0</v>
      </c>
      <c r="CK38" s="1757">
        <f t="shared" si="11"/>
        <v>0</v>
      </c>
      <c r="CL38" s="1757">
        <f t="shared" si="12"/>
        <v>0</v>
      </c>
      <c r="CM38" s="1757">
        <f t="shared" ref="CM38:CN38" si="88">IF(AND($C38&lt;&gt;0,AQ38=""),1,IF(AQ38&gt;$C38,1,0))</f>
        <v>0</v>
      </c>
      <c r="CN38" s="1757">
        <f t="shared" si="88"/>
        <v>0</v>
      </c>
      <c r="CO38" s="1758"/>
      <c r="CP38" s="1757">
        <f t="shared" ref="CP38:CQ38" si="89">IF(AND($C38&lt;&gt;0,AT38=""),1,IF(AT38&gt;$C38,1,0))</f>
        <v>0</v>
      </c>
      <c r="CQ38" s="1757">
        <f t="shared" si="89"/>
        <v>0</v>
      </c>
    </row>
    <row r="39" spans="1:95" ht="14.25" customHeight="1" x14ac:dyDescent="0.25">
      <c r="A39" s="3128"/>
      <c r="B39" s="275" t="s">
        <v>2127</v>
      </c>
      <c r="C39" s="354">
        <f t="shared" si="0"/>
        <v>0</v>
      </c>
      <c r="D39" s="236">
        <f t="shared" ref="D39:E39" si="90">SUM(H39+J39+L39+N39+P39+R39+T39+V39+X39+Z39+AB39+AD39+AF39+AH39+AJ39+AL39)</f>
        <v>0</v>
      </c>
      <c r="E39" s="2693">
        <f t="shared" si="90"/>
        <v>0</v>
      </c>
      <c r="F39" s="1773"/>
      <c r="G39" s="1140"/>
      <c r="H39" s="66"/>
      <c r="I39" s="1802"/>
      <c r="J39" s="66"/>
      <c r="K39" s="87"/>
      <c r="L39" s="66"/>
      <c r="M39" s="87"/>
      <c r="N39" s="66"/>
      <c r="O39" s="87"/>
      <c r="P39" s="66"/>
      <c r="Q39" s="87"/>
      <c r="R39" s="66"/>
      <c r="S39" s="87"/>
      <c r="T39" s="66"/>
      <c r="U39" s="87"/>
      <c r="V39" s="66"/>
      <c r="W39" s="87"/>
      <c r="X39" s="66"/>
      <c r="Y39" s="87"/>
      <c r="Z39" s="66"/>
      <c r="AA39" s="87"/>
      <c r="AB39" s="66"/>
      <c r="AC39" s="87"/>
      <c r="AD39" s="66"/>
      <c r="AE39" s="87"/>
      <c r="AF39" s="66"/>
      <c r="AG39" s="87"/>
      <c r="AH39" s="66"/>
      <c r="AI39" s="87"/>
      <c r="AJ39" s="66"/>
      <c r="AK39" s="87"/>
      <c r="AL39" s="1898"/>
      <c r="AM39" s="68"/>
      <c r="AN39" s="336"/>
      <c r="AO39" s="1823"/>
      <c r="AP39" s="1802"/>
      <c r="AQ39" s="106"/>
      <c r="AR39" s="106"/>
      <c r="AS39" s="434"/>
      <c r="AT39" s="106"/>
      <c r="AU39" s="106"/>
      <c r="AV39" s="1754" t="str">
        <f t="shared" si="2"/>
        <v/>
      </c>
      <c r="CA39" s="1755" t="str">
        <f t="shared" si="3"/>
        <v/>
      </c>
      <c r="CB39" s="1755" t="str">
        <f t="shared" si="4"/>
        <v/>
      </c>
      <c r="CC39" s="1755" t="str">
        <f t="shared" si="5"/>
        <v/>
      </c>
      <c r="CD39" s="1755" t="str">
        <f t="shared" si="6"/>
        <v/>
      </c>
      <c r="CE39" s="1755" t="str">
        <f t="shared" si="7"/>
        <v/>
      </c>
      <c r="CF39" s="1756"/>
      <c r="CG39" s="1755" t="str">
        <f t="shared" si="8"/>
        <v/>
      </c>
      <c r="CH39" s="1755" t="str">
        <f t="shared" si="9"/>
        <v/>
      </c>
      <c r="CI39" s="63"/>
      <c r="CJ39" s="1757">
        <f t="shared" si="10"/>
        <v>0</v>
      </c>
      <c r="CK39" s="1757">
        <f t="shared" si="11"/>
        <v>0</v>
      </c>
      <c r="CL39" s="1757">
        <f t="shared" si="12"/>
        <v>0</v>
      </c>
      <c r="CM39" s="1757">
        <f t="shared" ref="CM39:CN39" si="91">IF(AND($C39&lt;&gt;0,AQ39=""),1,IF(AQ39&gt;$C39,1,0))</f>
        <v>0</v>
      </c>
      <c r="CN39" s="1757">
        <f t="shared" si="91"/>
        <v>0</v>
      </c>
      <c r="CO39" s="1758"/>
      <c r="CP39" s="1757">
        <f t="shared" ref="CP39:CQ39" si="92">IF(AND($C39&lt;&gt;0,AT39=""),1,IF(AT39&gt;$C39,1,0))</f>
        <v>0</v>
      </c>
      <c r="CQ39" s="1757">
        <f t="shared" si="92"/>
        <v>0</v>
      </c>
    </row>
    <row r="40" spans="1:95" ht="14.25" customHeight="1" x14ac:dyDescent="0.25">
      <c r="A40" s="3128"/>
      <c r="B40" s="275" t="s">
        <v>2128</v>
      </c>
      <c r="C40" s="354">
        <f t="shared" si="0"/>
        <v>0</v>
      </c>
      <c r="D40" s="236">
        <f t="shared" ref="D40:E40" si="93">SUM(H40+J40+L40+N40+P40+R40+T40+V40+X40+Z40+AB40+AD40+AF40+AH40+AJ40+AL40)</f>
        <v>0</v>
      </c>
      <c r="E40" s="2693">
        <f t="shared" si="93"/>
        <v>0</v>
      </c>
      <c r="F40" s="1773"/>
      <c r="G40" s="1140"/>
      <c r="H40" s="66"/>
      <c r="I40" s="1802"/>
      <c r="J40" s="66"/>
      <c r="K40" s="87"/>
      <c r="L40" s="66"/>
      <c r="M40" s="87"/>
      <c r="N40" s="66"/>
      <c r="O40" s="87"/>
      <c r="P40" s="66"/>
      <c r="Q40" s="87"/>
      <c r="R40" s="66"/>
      <c r="S40" s="87"/>
      <c r="T40" s="66"/>
      <c r="U40" s="87"/>
      <c r="V40" s="66"/>
      <c r="W40" s="87"/>
      <c r="X40" s="66"/>
      <c r="Y40" s="87"/>
      <c r="Z40" s="66"/>
      <c r="AA40" s="87"/>
      <c r="AB40" s="66"/>
      <c r="AC40" s="87"/>
      <c r="AD40" s="66"/>
      <c r="AE40" s="87"/>
      <c r="AF40" s="66"/>
      <c r="AG40" s="87"/>
      <c r="AH40" s="66"/>
      <c r="AI40" s="87"/>
      <c r="AJ40" s="66"/>
      <c r="AK40" s="87"/>
      <c r="AL40" s="1898"/>
      <c r="AM40" s="68"/>
      <c r="AN40" s="336"/>
      <c r="AO40" s="1823"/>
      <c r="AP40" s="1802"/>
      <c r="AQ40" s="106"/>
      <c r="AR40" s="106"/>
      <c r="AS40" s="434"/>
      <c r="AT40" s="106"/>
      <c r="AU40" s="106"/>
      <c r="AV40" s="1754" t="str">
        <f t="shared" si="2"/>
        <v/>
      </c>
      <c r="CA40" s="1755" t="str">
        <f t="shared" si="3"/>
        <v/>
      </c>
      <c r="CB40" s="1755" t="str">
        <f t="shared" si="4"/>
        <v/>
      </c>
      <c r="CC40" s="1755" t="str">
        <f t="shared" si="5"/>
        <v/>
      </c>
      <c r="CD40" s="1755" t="str">
        <f t="shared" si="6"/>
        <v/>
      </c>
      <c r="CE40" s="1755" t="str">
        <f t="shared" si="7"/>
        <v/>
      </c>
      <c r="CF40" s="1756"/>
      <c r="CG40" s="1755" t="str">
        <f t="shared" si="8"/>
        <v/>
      </c>
      <c r="CH40" s="1755" t="str">
        <f t="shared" si="9"/>
        <v/>
      </c>
      <c r="CI40" s="63"/>
      <c r="CJ40" s="1757">
        <f t="shared" si="10"/>
        <v>0</v>
      </c>
      <c r="CK40" s="1757">
        <f t="shared" si="11"/>
        <v>0</v>
      </c>
      <c r="CL40" s="1757">
        <f t="shared" si="12"/>
        <v>0</v>
      </c>
      <c r="CM40" s="1757">
        <f t="shared" ref="CM40:CN40" si="94">IF(AND($C40&lt;&gt;0,AQ40=""),1,IF(AQ40&gt;$C40,1,0))</f>
        <v>0</v>
      </c>
      <c r="CN40" s="1757">
        <f t="shared" si="94"/>
        <v>0</v>
      </c>
      <c r="CO40" s="1758"/>
      <c r="CP40" s="1757">
        <f t="shared" ref="CP40:CQ40" si="95">IF(AND($C40&lt;&gt;0,AT40=""),1,IF(AT40&gt;$C40,1,0))</f>
        <v>0</v>
      </c>
      <c r="CQ40" s="1757">
        <f t="shared" si="95"/>
        <v>0</v>
      </c>
    </row>
    <row r="41" spans="1:95" ht="14.25" customHeight="1" x14ac:dyDescent="0.25">
      <c r="A41" s="3128"/>
      <c r="B41" s="275" t="s">
        <v>1455</v>
      </c>
      <c r="C41" s="354">
        <f t="shared" si="0"/>
        <v>1</v>
      </c>
      <c r="D41" s="236">
        <f t="shared" ref="D41:E41" si="96">SUM(H41+J41+L41+N41+P41+R41+T41+V41+X41+Z41+AB41+AD41+AF41+AH41+AJ41+AL41)</f>
        <v>0</v>
      </c>
      <c r="E41" s="2693">
        <f t="shared" si="96"/>
        <v>1</v>
      </c>
      <c r="F41" s="1773"/>
      <c r="G41" s="1140"/>
      <c r="H41" s="66">
        <v>0</v>
      </c>
      <c r="I41" s="1802">
        <v>0</v>
      </c>
      <c r="J41" s="66">
        <v>0</v>
      </c>
      <c r="K41" s="87">
        <v>0</v>
      </c>
      <c r="L41" s="66">
        <v>0</v>
      </c>
      <c r="M41" s="87">
        <v>0</v>
      </c>
      <c r="N41" s="66">
        <v>0</v>
      </c>
      <c r="O41" s="87">
        <v>0</v>
      </c>
      <c r="P41" s="66">
        <v>0</v>
      </c>
      <c r="Q41" s="87">
        <v>0</v>
      </c>
      <c r="R41" s="66">
        <v>0</v>
      </c>
      <c r="S41" s="87">
        <v>0</v>
      </c>
      <c r="T41" s="66">
        <v>0</v>
      </c>
      <c r="U41" s="87">
        <v>0</v>
      </c>
      <c r="V41" s="66">
        <v>0</v>
      </c>
      <c r="W41" s="87">
        <v>0</v>
      </c>
      <c r="X41" s="66">
        <v>0</v>
      </c>
      <c r="Y41" s="87">
        <v>0</v>
      </c>
      <c r="Z41" s="66">
        <v>0</v>
      </c>
      <c r="AA41" s="87">
        <v>0</v>
      </c>
      <c r="AB41" s="66">
        <v>0</v>
      </c>
      <c r="AC41" s="87">
        <v>1</v>
      </c>
      <c r="AD41" s="66">
        <v>0</v>
      </c>
      <c r="AE41" s="87">
        <v>0</v>
      </c>
      <c r="AF41" s="66">
        <v>0</v>
      </c>
      <c r="AG41" s="87">
        <v>0</v>
      </c>
      <c r="AH41" s="66">
        <v>0</v>
      </c>
      <c r="AI41" s="87">
        <v>0</v>
      </c>
      <c r="AJ41" s="66">
        <v>0</v>
      </c>
      <c r="AK41" s="87">
        <v>0</v>
      </c>
      <c r="AL41" s="1898">
        <v>0</v>
      </c>
      <c r="AM41" s="68">
        <v>0</v>
      </c>
      <c r="AN41" s="336">
        <v>0</v>
      </c>
      <c r="AO41" s="1823">
        <v>0</v>
      </c>
      <c r="AP41" s="1802">
        <v>0</v>
      </c>
      <c r="AQ41" s="106">
        <v>0</v>
      </c>
      <c r="AR41" s="106">
        <v>0</v>
      </c>
      <c r="AS41" s="434"/>
      <c r="AT41" s="106">
        <v>0</v>
      </c>
      <c r="AU41" s="106">
        <v>0</v>
      </c>
      <c r="AV41" s="1754" t="str">
        <f t="shared" si="2"/>
        <v/>
      </c>
      <c r="CA41" s="1755" t="str">
        <f t="shared" si="3"/>
        <v/>
      </c>
      <c r="CB41" s="1755" t="str">
        <f t="shared" si="4"/>
        <v/>
      </c>
      <c r="CC41" s="1755" t="str">
        <f t="shared" si="5"/>
        <v/>
      </c>
      <c r="CD41" s="1755" t="str">
        <f t="shared" si="6"/>
        <v/>
      </c>
      <c r="CE41" s="1755" t="str">
        <f t="shared" si="7"/>
        <v/>
      </c>
      <c r="CF41" s="1756"/>
      <c r="CG41" s="1755" t="str">
        <f t="shared" si="8"/>
        <v/>
      </c>
      <c r="CH41" s="1755" t="str">
        <f t="shared" si="9"/>
        <v/>
      </c>
      <c r="CI41" s="63"/>
      <c r="CJ41" s="1757">
        <f t="shared" si="10"/>
        <v>0</v>
      </c>
      <c r="CK41" s="1757">
        <f t="shared" si="11"/>
        <v>0</v>
      </c>
      <c r="CL41" s="1757">
        <f t="shared" si="12"/>
        <v>0</v>
      </c>
      <c r="CM41" s="1757">
        <f t="shared" ref="CM41:CN41" si="97">IF(AND($C41&lt;&gt;0,AQ41=""),1,IF(AQ41&gt;$C41,1,0))</f>
        <v>0</v>
      </c>
      <c r="CN41" s="1757">
        <f t="shared" si="97"/>
        <v>0</v>
      </c>
      <c r="CO41" s="1758"/>
      <c r="CP41" s="1757">
        <f t="shared" ref="CP41:CQ41" si="98">IF(AND($C41&lt;&gt;0,AT41=""),1,IF(AT41&gt;$C41,1,0))</f>
        <v>0</v>
      </c>
      <c r="CQ41" s="1757">
        <f t="shared" si="98"/>
        <v>0</v>
      </c>
    </row>
    <row r="42" spans="1:95" ht="14.25" customHeight="1" x14ac:dyDescent="0.25">
      <c r="A42" s="3128"/>
      <c r="B42" s="511" t="s">
        <v>2123</v>
      </c>
      <c r="C42" s="184">
        <f t="shared" si="0"/>
        <v>0</v>
      </c>
      <c r="D42" s="208">
        <f t="shared" ref="D42:E42" si="99">SUM(H42+J42+L42+N42+P42+R42+T42+V42+X42+Z42+AB42+AD42+AF42+AH42+AJ42+AL42)</f>
        <v>0</v>
      </c>
      <c r="E42" s="2450">
        <f t="shared" si="99"/>
        <v>0</v>
      </c>
      <c r="F42" s="1773"/>
      <c r="G42" s="1140"/>
      <c r="H42" s="1905"/>
      <c r="I42" s="190"/>
      <c r="J42" s="1905"/>
      <c r="K42" s="1906"/>
      <c r="L42" s="1905"/>
      <c r="M42" s="1906"/>
      <c r="N42" s="1905"/>
      <c r="O42" s="1906"/>
      <c r="P42" s="1905"/>
      <c r="Q42" s="1906"/>
      <c r="R42" s="1905"/>
      <c r="S42" s="1906"/>
      <c r="T42" s="1905"/>
      <c r="U42" s="1906"/>
      <c r="V42" s="1905"/>
      <c r="W42" s="1906"/>
      <c r="X42" s="1905"/>
      <c r="Y42" s="1906"/>
      <c r="Z42" s="1905"/>
      <c r="AA42" s="1906"/>
      <c r="AB42" s="1905"/>
      <c r="AC42" s="1906"/>
      <c r="AD42" s="1905"/>
      <c r="AE42" s="1906"/>
      <c r="AF42" s="1905"/>
      <c r="AG42" s="1906"/>
      <c r="AH42" s="1905"/>
      <c r="AI42" s="1906"/>
      <c r="AJ42" s="1905"/>
      <c r="AK42" s="1906"/>
      <c r="AL42" s="189"/>
      <c r="AM42" s="1977"/>
      <c r="AN42" s="336"/>
      <c r="AO42" s="2007"/>
      <c r="AP42" s="1802"/>
      <c r="AQ42" s="106"/>
      <c r="AR42" s="106"/>
      <c r="AS42" s="434"/>
      <c r="AT42" s="106"/>
      <c r="AU42" s="106"/>
      <c r="AV42" s="1754" t="str">
        <f t="shared" si="2"/>
        <v/>
      </c>
      <c r="CA42" s="1755" t="str">
        <f t="shared" si="3"/>
        <v/>
      </c>
      <c r="CB42" s="1755" t="str">
        <f t="shared" si="4"/>
        <v/>
      </c>
      <c r="CC42" s="1755" t="str">
        <f t="shared" si="5"/>
        <v/>
      </c>
      <c r="CD42" s="1755" t="str">
        <f t="shared" si="6"/>
        <v/>
      </c>
      <c r="CE42" s="1755" t="str">
        <f t="shared" si="7"/>
        <v/>
      </c>
      <c r="CF42" s="1756"/>
      <c r="CG42" s="1755" t="str">
        <f t="shared" si="8"/>
        <v/>
      </c>
      <c r="CH42" s="1755" t="str">
        <f t="shared" si="9"/>
        <v/>
      </c>
      <c r="CI42" s="63"/>
      <c r="CJ42" s="1757">
        <f t="shared" si="10"/>
        <v>0</v>
      </c>
      <c r="CK42" s="1757">
        <f t="shared" si="11"/>
        <v>0</v>
      </c>
      <c r="CL42" s="1757">
        <f t="shared" si="12"/>
        <v>0</v>
      </c>
      <c r="CM42" s="1757">
        <f t="shared" ref="CM42:CN42" si="100">IF(AND($C42&lt;&gt;0,AQ42=""),1,IF(AQ42&gt;$C42,1,0))</f>
        <v>0</v>
      </c>
      <c r="CN42" s="1757">
        <f t="shared" si="100"/>
        <v>0</v>
      </c>
      <c r="CO42" s="1758"/>
      <c r="CP42" s="1757">
        <f t="shared" ref="CP42:CQ42" si="101">IF(AND($C42&lt;&gt;0,AT42=""),1,IF(AT42&gt;$C42,1,0))</f>
        <v>0</v>
      </c>
      <c r="CQ42" s="1757">
        <f t="shared" si="101"/>
        <v>0</v>
      </c>
    </row>
    <row r="43" spans="1:95" ht="14.25" customHeight="1" x14ac:dyDescent="0.25">
      <c r="A43" s="3128"/>
      <c r="B43" s="275" t="s">
        <v>2124</v>
      </c>
      <c r="C43" s="354">
        <f t="shared" si="0"/>
        <v>0</v>
      </c>
      <c r="D43" s="236">
        <f t="shared" ref="D43:E43" si="102">SUM(H43+J43+L43+N43+P43+R43+T43+V43+X43+Z43+AB43+AD43+AF43+AH43+AJ43+AL43)</f>
        <v>0</v>
      </c>
      <c r="E43" s="2693">
        <f t="shared" si="102"/>
        <v>0</v>
      </c>
      <c r="F43" s="1773"/>
      <c r="G43" s="86"/>
      <c r="H43" s="66"/>
      <c r="I43" s="1802"/>
      <c r="J43" s="66"/>
      <c r="K43" s="87"/>
      <c r="L43" s="66"/>
      <c r="M43" s="87"/>
      <c r="N43" s="66"/>
      <c r="O43" s="87"/>
      <c r="P43" s="66"/>
      <c r="Q43" s="87"/>
      <c r="R43" s="66"/>
      <c r="S43" s="87"/>
      <c r="T43" s="66"/>
      <c r="U43" s="87"/>
      <c r="V43" s="66"/>
      <c r="W43" s="87"/>
      <c r="X43" s="66"/>
      <c r="Y43" s="87"/>
      <c r="Z43" s="66"/>
      <c r="AA43" s="87"/>
      <c r="AB43" s="66"/>
      <c r="AC43" s="87"/>
      <c r="AD43" s="66"/>
      <c r="AE43" s="87"/>
      <c r="AF43" s="66"/>
      <c r="AG43" s="87"/>
      <c r="AH43" s="66"/>
      <c r="AI43" s="87"/>
      <c r="AJ43" s="66"/>
      <c r="AK43" s="87"/>
      <c r="AL43" s="1898"/>
      <c r="AM43" s="68"/>
      <c r="AN43" s="336"/>
      <c r="AO43" s="1823"/>
      <c r="AP43" s="1802"/>
      <c r="AQ43" s="106"/>
      <c r="AR43" s="106"/>
      <c r="AS43" s="434"/>
      <c r="AT43" s="106"/>
      <c r="AU43" s="106"/>
      <c r="AV43" s="1754" t="str">
        <f t="shared" si="2"/>
        <v/>
      </c>
      <c r="CA43" s="1755" t="str">
        <f t="shared" si="3"/>
        <v/>
      </c>
      <c r="CB43" s="1755" t="str">
        <f t="shared" si="4"/>
        <v/>
      </c>
      <c r="CC43" s="1755" t="str">
        <f t="shared" si="5"/>
        <v/>
      </c>
      <c r="CD43" s="1755" t="str">
        <f t="shared" si="6"/>
        <v/>
      </c>
      <c r="CE43" s="1755" t="str">
        <f t="shared" si="7"/>
        <v/>
      </c>
      <c r="CF43" s="1756"/>
      <c r="CG43" s="1755" t="str">
        <f t="shared" si="8"/>
        <v/>
      </c>
      <c r="CH43" s="1755" t="str">
        <f t="shared" si="9"/>
        <v/>
      </c>
      <c r="CI43" s="63"/>
      <c r="CJ43" s="1757">
        <f t="shared" si="10"/>
        <v>0</v>
      </c>
      <c r="CK43" s="1757">
        <f t="shared" si="11"/>
        <v>0</v>
      </c>
      <c r="CL43" s="1757">
        <f t="shared" si="12"/>
        <v>0</v>
      </c>
      <c r="CM43" s="1757">
        <f t="shared" ref="CM43:CN43" si="103">IF(AND($C43&lt;&gt;0,AQ43=""),1,IF(AQ43&gt;$C43,1,0))</f>
        <v>0</v>
      </c>
      <c r="CN43" s="1757">
        <f t="shared" si="103"/>
        <v>0</v>
      </c>
      <c r="CO43" s="1758"/>
      <c r="CP43" s="1757">
        <f t="shared" ref="CP43:CQ43" si="104">IF(AND($C43&lt;&gt;0,AT43=""),1,IF(AT43&gt;$C43,1,0))</f>
        <v>0</v>
      </c>
      <c r="CQ43" s="1757">
        <f t="shared" si="104"/>
        <v>0</v>
      </c>
    </row>
    <row r="44" spans="1:95" ht="14.25" customHeight="1" x14ac:dyDescent="0.25">
      <c r="A44" s="3128"/>
      <c r="B44" s="137" t="s">
        <v>2125</v>
      </c>
      <c r="C44" s="354">
        <f t="shared" si="0"/>
        <v>0</v>
      </c>
      <c r="D44" s="236">
        <f t="shared" ref="D44:E44" si="105">SUM(H44+J44+L44+N44+P44+R44+T44+V44+X44+Z44+AB44+AD44+AF44+AH44+AJ44+AL44)</f>
        <v>0</v>
      </c>
      <c r="E44" s="1139">
        <f t="shared" si="105"/>
        <v>0</v>
      </c>
      <c r="F44" s="1773"/>
      <c r="G44" s="1811"/>
      <c r="H44" s="1786"/>
      <c r="I44" s="1751"/>
      <c r="J44" s="1786"/>
      <c r="K44" s="1865"/>
      <c r="L44" s="1786"/>
      <c r="M44" s="1865"/>
      <c r="N44" s="1786"/>
      <c r="O44" s="1865"/>
      <c r="P44" s="1786"/>
      <c r="Q44" s="1865"/>
      <c r="R44" s="66"/>
      <c r="S44" s="87"/>
      <c r="T44" s="66"/>
      <c r="U44" s="87"/>
      <c r="V44" s="66"/>
      <c r="W44" s="87"/>
      <c r="X44" s="66"/>
      <c r="Y44" s="87"/>
      <c r="Z44" s="66"/>
      <c r="AA44" s="87"/>
      <c r="AB44" s="66"/>
      <c r="AC44" s="87"/>
      <c r="AD44" s="66"/>
      <c r="AE44" s="87"/>
      <c r="AF44" s="66"/>
      <c r="AG44" s="87"/>
      <c r="AH44" s="66"/>
      <c r="AI44" s="87"/>
      <c r="AJ44" s="66"/>
      <c r="AK44" s="87"/>
      <c r="AL44" s="1898"/>
      <c r="AM44" s="68"/>
      <c r="AN44" s="336"/>
      <c r="AO44" s="1823"/>
      <c r="AP44" s="1802"/>
      <c r="AQ44" s="106"/>
      <c r="AR44" s="106"/>
      <c r="AS44" s="434"/>
      <c r="AT44" s="106"/>
      <c r="AU44" s="106"/>
      <c r="AV44" s="1754" t="str">
        <f t="shared" si="2"/>
        <v/>
      </c>
      <c r="CA44" s="1755" t="str">
        <f t="shared" si="3"/>
        <v/>
      </c>
      <c r="CB44" s="1755" t="str">
        <f t="shared" si="4"/>
        <v/>
      </c>
      <c r="CC44" s="1755" t="str">
        <f t="shared" si="5"/>
        <v/>
      </c>
      <c r="CD44" s="1755" t="str">
        <f t="shared" si="6"/>
        <v/>
      </c>
      <c r="CE44" s="1755" t="str">
        <f t="shared" si="7"/>
        <v/>
      </c>
      <c r="CF44" s="1756"/>
      <c r="CG44" s="1755" t="str">
        <f t="shared" si="8"/>
        <v/>
      </c>
      <c r="CH44" s="1755" t="str">
        <f t="shared" si="9"/>
        <v/>
      </c>
      <c r="CI44" s="63"/>
      <c r="CJ44" s="1757">
        <f t="shared" si="10"/>
        <v>0</v>
      </c>
      <c r="CK44" s="1757">
        <f t="shared" si="11"/>
        <v>0</v>
      </c>
      <c r="CL44" s="1757">
        <f t="shared" si="12"/>
        <v>0</v>
      </c>
      <c r="CM44" s="1757">
        <f t="shared" ref="CM44:CN44" si="106">IF(AND($C44&lt;&gt;0,AQ44=""),1,IF(AQ44&gt;$C44,1,0))</f>
        <v>0</v>
      </c>
      <c r="CN44" s="1757">
        <f t="shared" si="106"/>
        <v>0</v>
      </c>
      <c r="CO44" s="1758"/>
      <c r="CP44" s="1757">
        <f t="shared" ref="CP44:CQ44" si="107">IF(AND($C44&lt;&gt;0,AT44=""),1,IF(AT44&gt;$C44,1,0))</f>
        <v>0</v>
      </c>
      <c r="CQ44" s="1757">
        <f t="shared" si="107"/>
        <v>0</v>
      </c>
    </row>
    <row r="45" spans="1:95" ht="14.25" customHeight="1" x14ac:dyDescent="0.25">
      <c r="A45" s="3129"/>
      <c r="B45" s="485" t="s">
        <v>104</v>
      </c>
      <c r="C45" s="400">
        <f t="shared" si="0"/>
        <v>0</v>
      </c>
      <c r="D45" s="1100">
        <f t="shared" ref="D45:E45" si="108">SUM(H45+J45+L45+N45+P45+R45+T45+V45+X45+Z45+AB45+AD45+AF45+AH45+AJ45+AL45)</f>
        <v>0</v>
      </c>
      <c r="E45" s="2696">
        <f t="shared" si="108"/>
        <v>0</v>
      </c>
      <c r="F45" s="36"/>
      <c r="G45" s="2698"/>
      <c r="H45" s="1784"/>
      <c r="I45" s="1839"/>
      <c r="J45" s="1784"/>
      <c r="K45" s="1834"/>
      <c r="L45" s="1784"/>
      <c r="M45" s="1834"/>
      <c r="N45" s="1784"/>
      <c r="O45" s="1834"/>
      <c r="P45" s="1784"/>
      <c r="Q45" s="1834"/>
      <c r="R45" s="1784"/>
      <c r="S45" s="1834"/>
      <c r="T45" s="1784"/>
      <c r="U45" s="1834"/>
      <c r="V45" s="1784"/>
      <c r="W45" s="1834"/>
      <c r="X45" s="1784"/>
      <c r="Y45" s="1834"/>
      <c r="Z45" s="1784"/>
      <c r="AA45" s="1834"/>
      <c r="AB45" s="1784"/>
      <c r="AC45" s="1834"/>
      <c r="AD45" s="1784"/>
      <c r="AE45" s="1834"/>
      <c r="AF45" s="1784"/>
      <c r="AG45" s="1834"/>
      <c r="AH45" s="1784"/>
      <c r="AI45" s="1834"/>
      <c r="AJ45" s="1784"/>
      <c r="AK45" s="1834"/>
      <c r="AL45" s="1919"/>
      <c r="AM45" s="1831"/>
      <c r="AN45" s="223"/>
      <c r="AO45" s="1830"/>
      <c r="AP45" s="1764"/>
      <c r="AQ45" s="56"/>
      <c r="AR45" s="56"/>
      <c r="AS45" s="43"/>
      <c r="AT45" s="56"/>
      <c r="AU45" s="56"/>
      <c r="AV45" s="1754" t="str">
        <f t="shared" si="2"/>
        <v/>
      </c>
      <c r="CA45" s="1755" t="str">
        <f t="shared" si="3"/>
        <v/>
      </c>
      <c r="CB45" s="1755" t="str">
        <f t="shared" si="4"/>
        <v/>
      </c>
      <c r="CC45" s="1755" t="str">
        <f t="shared" si="5"/>
        <v/>
      </c>
      <c r="CD45" s="1755" t="str">
        <f t="shared" si="6"/>
        <v/>
      </c>
      <c r="CE45" s="1755" t="str">
        <f t="shared" si="7"/>
        <v/>
      </c>
      <c r="CF45" s="1756"/>
      <c r="CG45" s="1755" t="str">
        <f t="shared" si="8"/>
        <v/>
      </c>
      <c r="CH45" s="1755" t="str">
        <f t="shared" si="9"/>
        <v/>
      </c>
      <c r="CI45" s="63"/>
      <c r="CJ45" s="1757">
        <f t="shared" si="10"/>
        <v>0</v>
      </c>
      <c r="CK45" s="1757">
        <f t="shared" si="11"/>
        <v>0</v>
      </c>
      <c r="CL45" s="1757">
        <f t="shared" si="12"/>
        <v>0</v>
      </c>
      <c r="CM45" s="1757">
        <f t="shared" ref="CM45:CN45" si="109">IF(AND($C45&lt;&gt;0,AQ45=""),1,IF(AQ45&gt;$C45,1,0))</f>
        <v>0</v>
      </c>
      <c r="CN45" s="1757">
        <f t="shared" si="109"/>
        <v>0</v>
      </c>
      <c r="CO45" s="1758"/>
      <c r="CP45" s="1757">
        <f t="shared" ref="CP45:CQ45" si="110">IF(AND($C45&lt;&gt;0,AT45=""),1,IF(AT45&gt;$C45,1,0))</f>
        <v>0</v>
      </c>
      <c r="CQ45" s="1757">
        <f t="shared" si="110"/>
        <v>0</v>
      </c>
    </row>
    <row r="46" spans="1:95" ht="14.25" customHeight="1" x14ac:dyDescent="0.25">
      <c r="A46" s="3132" t="s">
        <v>2129</v>
      </c>
      <c r="B46" s="1790" t="s">
        <v>69</v>
      </c>
      <c r="C46" s="376">
        <f t="shared" si="0"/>
        <v>0</v>
      </c>
      <c r="D46" s="233">
        <f t="shared" ref="D46:E46" si="111">SUM(H46+J46+L46+N46+P46+R46+T46+V46+X46+Z46+AB46+AD46+AF46+AH46+AJ46+AL46)</f>
        <v>0</v>
      </c>
      <c r="E46" s="2690">
        <f t="shared" si="111"/>
        <v>0</v>
      </c>
      <c r="F46" s="1079"/>
      <c r="G46" s="2697"/>
      <c r="H46" s="296"/>
      <c r="I46" s="2015"/>
      <c r="J46" s="296"/>
      <c r="K46" s="1074"/>
      <c r="L46" s="296"/>
      <c r="M46" s="1074"/>
      <c r="N46" s="296"/>
      <c r="O46" s="1074"/>
      <c r="P46" s="296"/>
      <c r="Q46" s="1074"/>
      <c r="R46" s="296"/>
      <c r="S46" s="1074"/>
      <c r="T46" s="296"/>
      <c r="U46" s="1074"/>
      <c r="V46" s="296"/>
      <c r="W46" s="1074"/>
      <c r="X46" s="296"/>
      <c r="Y46" s="1074"/>
      <c r="Z46" s="296"/>
      <c r="AA46" s="1074"/>
      <c r="AB46" s="296"/>
      <c r="AC46" s="1074"/>
      <c r="AD46" s="296"/>
      <c r="AE46" s="1074"/>
      <c r="AF46" s="296"/>
      <c r="AG46" s="1074"/>
      <c r="AH46" s="296"/>
      <c r="AI46" s="1074"/>
      <c r="AJ46" s="296"/>
      <c r="AK46" s="1074"/>
      <c r="AL46" s="2691"/>
      <c r="AM46" s="1138"/>
      <c r="AN46" s="105"/>
      <c r="AO46" s="2692"/>
      <c r="AP46" s="1801"/>
      <c r="AQ46" s="1825"/>
      <c r="AR46" s="1825"/>
      <c r="AS46" s="2699"/>
      <c r="AT46" s="1825"/>
      <c r="AU46" s="1825"/>
      <c r="AV46" s="1754" t="str">
        <f t="shared" si="2"/>
        <v/>
      </c>
      <c r="CA46" s="1755" t="str">
        <f t="shared" si="3"/>
        <v/>
      </c>
      <c r="CB46" s="1755" t="str">
        <f t="shared" si="4"/>
        <v/>
      </c>
      <c r="CC46" s="1755" t="str">
        <f t="shared" si="5"/>
        <v/>
      </c>
      <c r="CD46" s="1755" t="str">
        <f t="shared" si="6"/>
        <v/>
      </c>
      <c r="CE46" s="1755" t="str">
        <f t="shared" si="7"/>
        <v/>
      </c>
      <c r="CF46" s="1756"/>
      <c r="CG46" s="1755" t="str">
        <f t="shared" si="8"/>
        <v/>
      </c>
      <c r="CH46" s="1755" t="str">
        <f t="shared" si="9"/>
        <v/>
      </c>
      <c r="CI46" s="63"/>
      <c r="CJ46" s="1757">
        <f t="shared" si="10"/>
        <v>0</v>
      </c>
      <c r="CK46" s="1757">
        <f t="shared" si="11"/>
        <v>0</v>
      </c>
      <c r="CL46" s="1757">
        <f t="shared" si="12"/>
        <v>0</v>
      </c>
      <c r="CM46" s="1757">
        <f t="shared" ref="CM46:CN46" si="112">IF(AND($C46&lt;&gt;0,AQ46=""),1,IF(AQ46&gt;$C46,1,0))</f>
        <v>0</v>
      </c>
      <c r="CN46" s="1757">
        <f t="shared" si="112"/>
        <v>0</v>
      </c>
      <c r="CO46" s="1758"/>
      <c r="CP46" s="1757">
        <f t="shared" ref="CP46:CQ46" si="113">IF(AND($C46&lt;&gt;0,AT46=""),1,IF(AT46&gt;$C46,1,0))</f>
        <v>0</v>
      </c>
      <c r="CQ46" s="1757">
        <f t="shared" si="113"/>
        <v>0</v>
      </c>
    </row>
    <row r="47" spans="1:95" ht="14.25" customHeight="1" x14ac:dyDescent="0.25">
      <c r="A47" s="3128"/>
      <c r="B47" s="275" t="s">
        <v>103</v>
      </c>
      <c r="C47" s="354">
        <f t="shared" si="0"/>
        <v>0</v>
      </c>
      <c r="D47" s="236">
        <f t="shared" ref="D47:E47" si="114">SUM(H47+J47+L47+N47+P47+R47+T47+V47+X47+Z47+AB47+AD47+AF47+AH47+AJ47+AL47)</f>
        <v>0</v>
      </c>
      <c r="E47" s="2693">
        <f t="shared" si="114"/>
        <v>0</v>
      </c>
      <c r="F47" s="1773"/>
      <c r="G47" s="1140"/>
      <c r="H47" s="66"/>
      <c r="I47" s="1802"/>
      <c r="J47" s="66"/>
      <c r="K47" s="87"/>
      <c r="L47" s="66"/>
      <c r="M47" s="87"/>
      <c r="N47" s="66"/>
      <c r="O47" s="87"/>
      <c r="P47" s="66"/>
      <c r="Q47" s="87"/>
      <c r="R47" s="66"/>
      <c r="S47" s="87"/>
      <c r="T47" s="66"/>
      <c r="U47" s="87"/>
      <c r="V47" s="66"/>
      <c r="W47" s="87"/>
      <c r="X47" s="66"/>
      <c r="Y47" s="87"/>
      <c r="Z47" s="66"/>
      <c r="AA47" s="87"/>
      <c r="AB47" s="66"/>
      <c r="AC47" s="87"/>
      <c r="AD47" s="66"/>
      <c r="AE47" s="87"/>
      <c r="AF47" s="66"/>
      <c r="AG47" s="87"/>
      <c r="AH47" s="66"/>
      <c r="AI47" s="87"/>
      <c r="AJ47" s="66"/>
      <c r="AK47" s="87"/>
      <c r="AL47" s="1898"/>
      <c r="AM47" s="68"/>
      <c r="AN47" s="336"/>
      <c r="AO47" s="1823"/>
      <c r="AP47" s="1802"/>
      <c r="AQ47" s="106"/>
      <c r="AR47" s="106"/>
      <c r="AS47" s="434"/>
      <c r="AT47" s="106"/>
      <c r="AU47" s="106"/>
      <c r="AV47" s="1754" t="str">
        <f t="shared" si="2"/>
        <v/>
      </c>
      <c r="CA47" s="1755" t="str">
        <f t="shared" si="3"/>
        <v/>
      </c>
      <c r="CB47" s="1755" t="str">
        <f t="shared" si="4"/>
        <v/>
      </c>
      <c r="CC47" s="1755" t="str">
        <f t="shared" si="5"/>
        <v/>
      </c>
      <c r="CD47" s="1755" t="str">
        <f t="shared" si="6"/>
        <v/>
      </c>
      <c r="CE47" s="1755" t="str">
        <f t="shared" si="7"/>
        <v/>
      </c>
      <c r="CF47" s="1756"/>
      <c r="CG47" s="1755" t="str">
        <f t="shared" si="8"/>
        <v/>
      </c>
      <c r="CH47" s="1755" t="str">
        <f t="shared" si="9"/>
        <v/>
      </c>
      <c r="CI47" s="63"/>
      <c r="CJ47" s="1757">
        <f t="shared" si="10"/>
        <v>0</v>
      </c>
      <c r="CK47" s="1757">
        <f t="shared" si="11"/>
        <v>0</v>
      </c>
      <c r="CL47" s="1757">
        <f t="shared" si="12"/>
        <v>0</v>
      </c>
      <c r="CM47" s="1757">
        <f t="shared" ref="CM47:CN47" si="115">IF(AND($C47&lt;&gt;0,AQ47=""),1,IF(AQ47&gt;$C47,1,0))</f>
        <v>0</v>
      </c>
      <c r="CN47" s="1757">
        <f t="shared" si="115"/>
        <v>0</v>
      </c>
      <c r="CO47" s="1758"/>
      <c r="CP47" s="1757">
        <f t="shared" ref="CP47:CQ47" si="116">IF(AND($C47&lt;&gt;0,AT47=""),1,IF(AT47&gt;$C47,1,0))</f>
        <v>0</v>
      </c>
      <c r="CQ47" s="1757">
        <f t="shared" si="116"/>
        <v>0</v>
      </c>
    </row>
    <row r="48" spans="1:95" ht="14.25" customHeight="1" x14ac:dyDescent="0.25">
      <c r="A48" s="3128"/>
      <c r="B48" s="275" t="s">
        <v>70</v>
      </c>
      <c r="C48" s="354">
        <f t="shared" si="0"/>
        <v>0</v>
      </c>
      <c r="D48" s="236">
        <f t="shared" ref="D48:E48" si="117">SUM(H48+J48+L48+N48+P48+R48+T48+V48+X48+Z48+AB48+AD48+AF48+AH48+AJ48+AL48)</f>
        <v>0</v>
      </c>
      <c r="E48" s="2693">
        <f t="shared" si="117"/>
        <v>0</v>
      </c>
      <c r="F48" s="1773"/>
      <c r="G48" s="1140"/>
      <c r="H48" s="66"/>
      <c r="I48" s="1802"/>
      <c r="J48" s="66"/>
      <c r="K48" s="87"/>
      <c r="L48" s="66"/>
      <c r="M48" s="87"/>
      <c r="N48" s="66"/>
      <c r="O48" s="87"/>
      <c r="P48" s="66"/>
      <c r="Q48" s="87"/>
      <c r="R48" s="66"/>
      <c r="S48" s="87"/>
      <c r="T48" s="66"/>
      <c r="U48" s="87"/>
      <c r="V48" s="66"/>
      <c r="W48" s="87"/>
      <c r="X48" s="66"/>
      <c r="Y48" s="87"/>
      <c r="Z48" s="66"/>
      <c r="AA48" s="87"/>
      <c r="AB48" s="66"/>
      <c r="AC48" s="87"/>
      <c r="AD48" s="66"/>
      <c r="AE48" s="87"/>
      <c r="AF48" s="66"/>
      <c r="AG48" s="87"/>
      <c r="AH48" s="66"/>
      <c r="AI48" s="87"/>
      <c r="AJ48" s="66"/>
      <c r="AK48" s="87"/>
      <c r="AL48" s="1898"/>
      <c r="AM48" s="68"/>
      <c r="AN48" s="336"/>
      <c r="AO48" s="1823"/>
      <c r="AP48" s="1802"/>
      <c r="AQ48" s="106"/>
      <c r="AR48" s="106"/>
      <c r="AS48" s="434"/>
      <c r="AT48" s="106"/>
      <c r="AU48" s="106"/>
      <c r="AV48" s="1754" t="str">
        <f t="shared" si="2"/>
        <v/>
      </c>
      <c r="CA48" s="1755" t="str">
        <f t="shared" si="3"/>
        <v/>
      </c>
      <c r="CB48" s="1755" t="str">
        <f t="shared" si="4"/>
        <v/>
      </c>
      <c r="CC48" s="1755" t="str">
        <f t="shared" si="5"/>
        <v/>
      </c>
      <c r="CD48" s="1755" t="str">
        <f t="shared" si="6"/>
        <v/>
      </c>
      <c r="CE48" s="1755" t="str">
        <f t="shared" si="7"/>
        <v/>
      </c>
      <c r="CF48" s="1756"/>
      <c r="CG48" s="1755" t="str">
        <f t="shared" si="8"/>
        <v/>
      </c>
      <c r="CH48" s="1755" t="str">
        <f t="shared" si="9"/>
        <v/>
      </c>
      <c r="CI48" s="63"/>
      <c r="CJ48" s="1757">
        <f t="shared" si="10"/>
        <v>0</v>
      </c>
      <c r="CK48" s="1757">
        <f t="shared" si="11"/>
        <v>0</v>
      </c>
      <c r="CL48" s="1757">
        <f t="shared" si="12"/>
        <v>0</v>
      </c>
      <c r="CM48" s="1757">
        <f t="shared" ref="CM48:CN48" si="118">IF(AND($C48&lt;&gt;0,AQ48=""),1,IF(AQ48&gt;$C48,1,0))</f>
        <v>0</v>
      </c>
      <c r="CN48" s="1757">
        <f t="shared" si="118"/>
        <v>0</v>
      </c>
      <c r="CO48" s="1758"/>
      <c r="CP48" s="1757">
        <f t="shared" ref="CP48:CQ48" si="119">IF(AND($C48&lt;&gt;0,AT48=""),1,IF(AT48&gt;$C48,1,0))</f>
        <v>0</v>
      </c>
      <c r="CQ48" s="1757">
        <f t="shared" si="119"/>
        <v>0</v>
      </c>
    </row>
    <row r="49" spans="1:95" ht="14.25" customHeight="1" x14ac:dyDescent="0.25">
      <c r="A49" s="3128"/>
      <c r="B49" s="275" t="s">
        <v>110</v>
      </c>
      <c r="C49" s="354">
        <f t="shared" si="0"/>
        <v>0</v>
      </c>
      <c r="D49" s="236">
        <f t="shared" ref="D49:E49" si="120">SUM(H49+J49+L49+N49+P49+R49+T49+V49+X49+Z49+AB49+AD49+AF49+AH49+AJ49+AL49)</f>
        <v>0</v>
      </c>
      <c r="E49" s="2693">
        <f t="shared" si="120"/>
        <v>0</v>
      </c>
      <c r="F49" s="1773"/>
      <c r="G49" s="1140"/>
      <c r="H49" s="66"/>
      <c r="I49" s="1802"/>
      <c r="J49" s="66"/>
      <c r="K49" s="87"/>
      <c r="L49" s="66"/>
      <c r="M49" s="87"/>
      <c r="N49" s="66"/>
      <c r="O49" s="87"/>
      <c r="P49" s="66"/>
      <c r="Q49" s="87"/>
      <c r="R49" s="66"/>
      <c r="S49" s="87"/>
      <c r="T49" s="66"/>
      <c r="U49" s="87"/>
      <c r="V49" s="66"/>
      <c r="W49" s="87"/>
      <c r="X49" s="66"/>
      <c r="Y49" s="87"/>
      <c r="Z49" s="66"/>
      <c r="AA49" s="87"/>
      <c r="AB49" s="66"/>
      <c r="AC49" s="87"/>
      <c r="AD49" s="66"/>
      <c r="AE49" s="87"/>
      <c r="AF49" s="66"/>
      <c r="AG49" s="87"/>
      <c r="AH49" s="66"/>
      <c r="AI49" s="87"/>
      <c r="AJ49" s="66"/>
      <c r="AK49" s="87"/>
      <c r="AL49" s="1898"/>
      <c r="AM49" s="68"/>
      <c r="AN49" s="336"/>
      <c r="AO49" s="1823"/>
      <c r="AP49" s="1802"/>
      <c r="AQ49" s="106"/>
      <c r="AR49" s="106"/>
      <c r="AS49" s="434"/>
      <c r="AT49" s="106"/>
      <c r="AU49" s="106"/>
      <c r="AV49" s="1754" t="str">
        <f t="shared" si="2"/>
        <v/>
      </c>
      <c r="CA49" s="1755" t="str">
        <f t="shared" si="3"/>
        <v/>
      </c>
      <c r="CB49" s="1755" t="str">
        <f t="shared" si="4"/>
        <v/>
      </c>
      <c r="CC49" s="1755" t="str">
        <f t="shared" si="5"/>
        <v/>
      </c>
      <c r="CD49" s="1755" t="str">
        <f t="shared" si="6"/>
        <v/>
      </c>
      <c r="CE49" s="1755" t="str">
        <f t="shared" si="7"/>
        <v/>
      </c>
      <c r="CF49" s="1756"/>
      <c r="CG49" s="1755" t="str">
        <f t="shared" si="8"/>
        <v/>
      </c>
      <c r="CH49" s="1755" t="str">
        <f t="shared" si="9"/>
        <v/>
      </c>
      <c r="CI49" s="63"/>
      <c r="CJ49" s="1757">
        <f t="shared" si="10"/>
        <v>0</v>
      </c>
      <c r="CK49" s="1757">
        <f t="shared" si="11"/>
        <v>0</v>
      </c>
      <c r="CL49" s="1757">
        <f t="shared" si="12"/>
        <v>0</v>
      </c>
      <c r="CM49" s="1757">
        <f t="shared" ref="CM49:CN49" si="121">IF(AND($C49&lt;&gt;0,AQ49=""),1,IF(AQ49&gt;$C49,1,0))</f>
        <v>0</v>
      </c>
      <c r="CN49" s="1757">
        <f t="shared" si="121"/>
        <v>0</v>
      </c>
      <c r="CO49" s="1758"/>
      <c r="CP49" s="1757">
        <f t="shared" ref="CP49:CQ49" si="122">IF(AND($C49&lt;&gt;0,AT49=""),1,IF(AT49&gt;$C49,1,0))</f>
        <v>0</v>
      </c>
      <c r="CQ49" s="1757">
        <f t="shared" si="122"/>
        <v>0</v>
      </c>
    </row>
    <row r="50" spans="1:95" ht="14.25" customHeight="1" x14ac:dyDescent="0.25">
      <c r="A50" s="3128"/>
      <c r="B50" s="275" t="s">
        <v>2127</v>
      </c>
      <c r="C50" s="354">
        <f t="shared" si="0"/>
        <v>0</v>
      </c>
      <c r="D50" s="236">
        <f t="shared" ref="D50:E50" si="123">SUM(H50+J50+L50+N50+P50+R50+T50+V50+X50+Z50+AB50+AD50+AF50+AH50+AJ50+AL50)</f>
        <v>0</v>
      </c>
      <c r="E50" s="2693">
        <f t="shared" si="123"/>
        <v>0</v>
      </c>
      <c r="F50" s="1773"/>
      <c r="G50" s="1140"/>
      <c r="H50" s="66"/>
      <c r="I50" s="1802"/>
      <c r="J50" s="66"/>
      <c r="K50" s="87"/>
      <c r="L50" s="66"/>
      <c r="M50" s="87"/>
      <c r="N50" s="66"/>
      <c r="O50" s="87"/>
      <c r="P50" s="66"/>
      <c r="Q50" s="87"/>
      <c r="R50" s="66"/>
      <c r="S50" s="87"/>
      <c r="T50" s="66"/>
      <c r="U50" s="87"/>
      <c r="V50" s="66"/>
      <c r="W50" s="87"/>
      <c r="X50" s="66"/>
      <c r="Y50" s="87"/>
      <c r="Z50" s="66"/>
      <c r="AA50" s="87"/>
      <c r="AB50" s="66"/>
      <c r="AC50" s="87"/>
      <c r="AD50" s="66"/>
      <c r="AE50" s="87"/>
      <c r="AF50" s="66"/>
      <c r="AG50" s="87"/>
      <c r="AH50" s="66"/>
      <c r="AI50" s="87"/>
      <c r="AJ50" s="66"/>
      <c r="AK50" s="87"/>
      <c r="AL50" s="1898"/>
      <c r="AM50" s="68"/>
      <c r="AN50" s="336"/>
      <c r="AO50" s="1823"/>
      <c r="AP50" s="1802"/>
      <c r="AQ50" s="106"/>
      <c r="AR50" s="106"/>
      <c r="AS50" s="434"/>
      <c r="AT50" s="106"/>
      <c r="AU50" s="106"/>
      <c r="AV50" s="1754" t="str">
        <f t="shared" si="2"/>
        <v/>
      </c>
      <c r="CA50" s="1755" t="str">
        <f t="shared" si="3"/>
        <v/>
      </c>
      <c r="CB50" s="1755" t="str">
        <f t="shared" si="4"/>
        <v/>
      </c>
      <c r="CC50" s="1755" t="str">
        <f t="shared" si="5"/>
        <v/>
      </c>
      <c r="CD50" s="1755" t="str">
        <f t="shared" si="6"/>
        <v/>
      </c>
      <c r="CE50" s="1755" t="str">
        <f t="shared" si="7"/>
        <v/>
      </c>
      <c r="CF50" s="1756"/>
      <c r="CG50" s="1755" t="str">
        <f t="shared" si="8"/>
        <v/>
      </c>
      <c r="CH50" s="1755" t="str">
        <f t="shared" si="9"/>
        <v/>
      </c>
      <c r="CI50" s="63"/>
      <c r="CJ50" s="1757">
        <f t="shared" si="10"/>
        <v>0</v>
      </c>
      <c r="CK50" s="1757">
        <f t="shared" si="11"/>
        <v>0</v>
      </c>
      <c r="CL50" s="1757">
        <f t="shared" si="12"/>
        <v>0</v>
      </c>
      <c r="CM50" s="1757">
        <f t="shared" ref="CM50:CN50" si="124">IF(AND($C50&lt;&gt;0,AQ50=""),1,IF(AQ50&gt;$C50,1,0))</f>
        <v>0</v>
      </c>
      <c r="CN50" s="1757">
        <f t="shared" si="124"/>
        <v>0</v>
      </c>
      <c r="CO50" s="1758"/>
      <c r="CP50" s="1757">
        <f t="shared" ref="CP50:CQ50" si="125">IF(AND($C50&lt;&gt;0,AT50=""),1,IF(AT50&gt;$C50,1,0))</f>
        <v>0</v>
      </c>
      <c r="CQ50" s="1757">
        <f t="shared" si="125"/>
        <v>0</v>
      </c>
    </row>
    <row r="51" spans="1:95" ht="14.25" customHeight="1" x14ac:dyDescent="0.25">
      <c r="A51" s="3128"/>
      <c r="B51" s="275" t="s">
        <v>1054</v>
      </c>
      <c r="C51" s="354">
        <f t="shared" si="0"/>
        <v>0</v>
      </c>
      <c r="D51" s="236">
        <f t="shared" ref="D51:E51" si="126">SUM(H51+J51+L51+N51+P51+R51+T51+V51+X51+Z51+AB51+AD51+AF51+AH51+AJ51+AL51)</f>
        <v>0</v>
      </c>
      <c r="E51" s="2693">
        <f t="shared" si="126"/>
        <v>0</v>
      </c>
      <c r="F51" s="1773"/>
      <c r="G51" s="1140"/>
      <c r="H51" s="66"/>
      <c r="I51" s="1802"/>
      <c r="J51" s="66"/>
      <c r="K51" s="87"/>
      <c r="L51" s="66"/>
      <c r="M51" s="87"/>
      <c r="N51" s="66"/>
      <c r="O51" s="87"/>
      <c r="P51" s="66"/>
      <c r="Q51" s="87"/>
      <c r="R51" s="66"/>
      <c r="S51" s="87"/>
      <c r="T51" s="66"/>
      <c r="U51" s="87"/>
      <c r="V51" s="66"/>
      <c r="W51" s="87"/>
      <c r="X51" s="66"/>
      <c r="Y51" s="87"/>
      <c r="Z51" s="66"/>
      <c r="AA51" s="87"/>
      <c r="AB51" s="66"/>
      <c r="AC51" s="87"/>
      <c r="AD51" s="66"/>
      <c r="AE51" s="87"/>
      <c r="AF51" s="66"/>
      <c r="AG51" s="87"/>
      <c r="AH51" s="66"/>
      <c r="AI51" s="87"/>
      <c r="AJ51" s="66"/>
      <c r="AK51" s="87"/>
      <c r="AL51" s="1898"/>
      <c r="AM51" s="68"/>
      <c r="AN51" s="336"/>
      <c r="AO51" s="1823"/>
      <c r="AP51" s="1802"/>
      <c r="AQ51" s="106"/>
      <c r="AR51" s="106"/>
      <c r="AS51" s="434"/>
      <c r="AT51" s="106"/>
      <c r="AU51" s="106"/>
      <c r="AV51" s="1754" t="str">
        <f t="shared" si="2"/>
        <v/>
      </c>
      <c r="CA51" s="1755" t="str">
        <f t="shared" si="3"/>
        <v/>
      </c>
      <c r="CB51" s="1755" t="str">
        <f t="shared" si="4"/>
        <v/>
      </c>
      <c r="CC51" s="1755" t="str">
        <f t="shared" si="5"/>
        <v/>
      </c>
      <c r="CD51" s="1755" t="str">
        <f t="shared" si="6"/>
        <v/>
      </c>
      <c r="CE51" s="1755" t="str">
        <f t="shared" si="7"/>
        <v/>
      </c>
      <c r="CF51" s="1756"/>
      <c r="CG51" s="1755" t="str">
        <f t="shared" si="8"/>
        <v/>
      </c>
      <c r="CH51" s="1755" t="str">
        <f t="shared" si="9"/>
        <v/>
      </c>
      <c r="CI51" s="63"/>
      <c r="CJ51" s="1757">
        <f t="shared" si="10"/>
        <v>0</v>
      </c>
      <c r="CK51" s="1757">
        <f t="shared" si="11"/>
        <v>0</v>
      </c>
      <c r="CL51" s="1757">
        <f t="shared" si="12"/>
        <v>0</v>
      </c>
      <c r="CM51" s="1757">
        <f t="shared" ref="CM51:CN51" si="127">IF(AND($C51&lt;&gt;0,AQ51=""),1,IF(AQ51&gt;$C51,1,0))</f>
        <v>0</v>
      </c>
      <c r="CN51" s="1757">
        <f t="shared" si="127"/>
        <v>0</v>
      </c>
      <c r="CO51" s="1758"/>
      <c r="CP51" s="1757">
        <f t="shared" ref="CP51:CQ51" si="128">IF(AND($C51&lt;&gt;0,AT51=""),1,IF(AT51&gt;$C51,1,0))</f>
        <v>0</v>
      </c>
      <c r="CQ51" s="1757">
        <f t="shared" si="128"/>
        <v>0</v>
      </c>
    </row>
    <row r="52" spans="1:95" ht="14.25" customHeight="1" x14ac:dyDescent="0.25">
      <c r="A52" s="3128"/>
      <c r="B52" s="275" t="s">
        <v>1455</v>
      </c>
      <c r="C52" s="354">
        <f t="shared" si="0"/>
        <v>0</v>
      </c>
      <c r="D52" s="236">
        <f t="shared" ref="D52:E52" si="129">SUM(H52+J52+L52+N52+P52+R52+T52+V52+X52+Z52+AB52+AD52+AF52+AH52+AJ52+AL52)</f>
        <v>0</v>
      </c>
      <c r="E52" s="2693">
        <f t="shared" si="129"/>
        <v>0</v>
      </c>
      <c r="F52" s="1773"/>
      <c r="G52" s="1140"/>
      <c r="H52" s="66"/>
      <c r="I52" s="1802"/>
      <c r="J52" s="66"/>
      <c r="K52" s="87"/>
      <c r="L52" s="66"/>
      <c r="M52" s="87"/>
      <c r="N52" s="66"/>
      <c r="O52" s="87"/>
      <c r="P52" s="66"/>
      <c r="Q52" s="87"/>
      <c r="R52" s="66"/>
      <c r="S52" s="87"/>
      <c r="T52" s="66"/>
      <c r="U52" s="87"/>
      <c r="V52" s="66"/>
      <c r="W52" s="87"/>
      <c r="X52" s="66"/>
      <c r="Y52" s="87"/>
      <c r="Z52" s="66"/>
      <c r="AA52" s="87"/>
      <c r="AB52" s="66"/>
      <c r="AC52" s="87"/>
      <c r="AD52" s="66"/>
      <c r="AE52" s="87"/>
      <c r="AF52" s="66"/>
      <c r="AG52" s="87"/>
      <c r="AH52" s="66"/>
      <c r="AI52" s="87"/>
      <c r="AJ52" s="66"/>
      <c r="AK52" s="87"/>
      <c r="AL52" s="1898"/>
      <c r="AM52" s="68"/>
      <c r="AN52" s="336"/>
      <c r="AO52" s="1823"/>
      <c r="AP52" s="1802"/>
      <c r="AQ52" s="106"/>
      <c r="AR52" s="106"/>
      <c r="AS52" s="434"/>
      <c r="AT52" s="106"/>
      <c r="AU52" s="106"/>
      <c r="AV52" s="1754" t="str">
        <f t="shared" si="2"/>
        <v/>
      </c>
      <c r="CA52" s="1755" t="str">
        <f t="shared" si="3"/>
        <v/>
      </c>
      <c r="CB52" s="1755" t="str">
        <f t="shared" si="4"/>
        <v/>
      </c>
      <c r="CC52" s="1755" t="str">
        <f t="shared" si="5"/>
        <v/>
      </c>
      <c r="CD52" s="1755" t="str">
        <f t="shared" si="6"/>
        <v/>
      </c>
      <c r="CE52" s="1755" t="str">
        <f t="shared" si="7"/>
        <v/>
      </c>
      <c r="CF52" s="1756"/>
      <c r="CG52" s="1755" t="str">
        <f t="shared" si="8"/>
        <v/>
      </c>
      <c r="CH52" s="1755" t="str">
        <f t="shared" si="9"/>
        <v/>
      </c>
      <c r="CI52" s="63"/>
      <c r="CJ52" s="1757">
        <f t="shared" si="10"/>
        <v>0</v>
      </c>
      <c r="CK52" s="1757">
        <f t="shared" si="11"/>
        <v>0</v>
      </c>
      <c r="CL52" s="1757">
        <f t="shared" si="12"/>
        <v>0</v>
      </c>
      <c r="CM52" s="1757">
        <f t="shared" ref="CM52:CN52" si="130">IF(AND($C52&lt;&gt;0,AQ52=""),1,IF(AQ52&gt;$C52,1,0))</f>
        <v>0</v>
      </c>
      <c r="CN52" s="1757">
        <f t="shared" si="130"/>
        <v>0</v>
      </c>
      <c r="CO52" s="1758"/>
      <c r="CP52" s="1757">
        <f t="shared" ref="CP52:CQ52" si="131">IF(AND($C52&lt;&gt;0,AT52=""),1,IF(AT52&gt;$C52,1,0))</f>
        <v>0</v>
      </c>
      <c r="CQ52" s="1757">
        <f t="shared" si="131"/>
        <v>0</v>
      </c>
    </row>
    <row r="53" spans="1:95" ht="14.25" customHeight="1" x14ac:dyDescent="0.25">
      <c r="A53" s="3128"/>
      <c r="B53" s="511" t="s">
        <v>2123</v>
      </c>
      <c r="C53" s="184">
        <f t="shared" si="0"/>
        <v>0</v>
      </c>
      <c r="D53" s="208">
        <f t="shared" ref="D53:E53" si="132">SUM(H53+J53+L53+N53+P53+R53+T53+V53+X53+Z53+AB53+AD53+AF53+AH53+AJ53+AL53)</f>
        <v>0</v>
      </c>
      <c r="E53" s="2450">
        <f t="shared" si="132"/>
        <v>0</v>
      </c>
      <c r="F53" s="1773"/>
      <c r="G53" s="1140"/>
      <c r="H53" s="1905"/>
      <c r="I53" s="190"/>
      <c r="J53" s="1905"/>
      <c r="K53" s="1906"/>
      <c r="L53" s="1905"/>
      <c r="M53" s="1906"/>
      <c r="N53" s="1905"/>
      <c r="O53" s="1906"/>
      <c r="P53" s="1905"/>
      <c r="Q53" s="1906"/>
      <c r="R53" s="1905"/>
      <c r="S53" s="1906"/>
      <c r="T53" s="1905"/>
      <c r="U53" s="1906"/>
      <c r="V53" s="1905"/>
      <c r="W53" s="1906"/>
      <c r="X53" s="1905"/>
      <c r="Y53" s="1906"/>
      <c r="Z53" s="1905"/>
      <c r="AA53" s="1906"/>
      <c r="AB53" s="1905"/>
      <c r="AC53" s="1906"/>
      <c r="AD53" s="1905"/>
      <c r="AE53" s="1906"/>
      <c r="AF53" s="1905"/>
      <c r="AG53" s="1906"/>
      <c r="AH53" s="1905"/>
      <c r="AI53" s="1906"/>
      <c r="AJ53" s="1905"/>
      <c r="AK53" s="1906"/>
      <c r="AL53" s="189"/>
      <c r="AM53" s="1977"/>
      <c r="AN53" s="336"/>
      <c r="AO53" s="2007"/>
      <c r="AP53" s="1802"/>
      <c r="AQ53" s="106"/>
      <c r="AR53" s="106"/>
      <c r="AS53" s="434"/>
      <c r="AT53" s="106"/>
      <c r="AU53" s="106"/>
      <c r="AV53" s="1754" t="str">
        <f t="shared" si="2"/>
        <v/>
      </c>
      <c r="CA53" s="1755" t="str">
        <f t="shared" si="3"/>
        <v/>
      </c>
      <c r="CB53" s="1755" t="str">
        <f t="shared" si="4"/>
        <v/>
      </c>
      <c r="CC53" s="1755" t="str">
        <f t="shared" si="5"/>
        <v/>
      </c>
      <c r="CD53" s="1755" t="str">
        <f t="shared" si="6"/>
        <v/>
      </c>
      <c r="CE53" s="1755" t="str">
        <f t="shared" si="7"/>
        <v/>
      </c>
      <c r="CF53" s="1756"/>
      <c r="CG53" s="1755" t="str">
        <f t="shared" si="8"/>
        <v/>
      </c>
      <c r="CH53" s="1755" t="str">
        <f t="shared" si="9"/>
        <v/>
      </c>
      <c r="CI53" s="63"/>
      <c r="CJ53" s="1757">
        <f t="shared" si="10"/>
        <v>0</v>
      </c>
      <c r="CK53" s="1757">
        <f t="shared" si="11"/>
        <v>0</v>
      </c>
      <c r="CL53" s="1757">
        <f t="shared" si="12"/>
        <v>0</v>
      </c>
      <c r="CM53" s="1757">
        <f t="shared" ref="CM53:CN53" si="133">IF(AND($C53&lt;&gt;0,AQ53=""),1,IF(AQ53&gt;$C53,1,0))</f>
        <v>0</v>
      </c>
      <c r="CN53" s="1757">
        <f t="shared" si="133"/>
        <v>0</v>
      </c>
      <c r="CO53" s="1758"/>
      <c r="CP53" s="1757">
        <f t="shared" ref="CP53:CQ53" si="134">IF(AND($C53&lt;&gt;0,AT53=""),1,IF(AT53&gt;$C53,1,0))</f>
        <v>0</v>
      </c>
      <c r="CQ53" s="1757">
        <f t="shared" si="134"/>
        <v>0</v>
      </c>
    </row>
    <row r="54" spans="1:95" ht="14.25" customHeight="1" x14ac:dyDescent="0.25">
      <c r="A54" s="3128"/>
      <c r="B54" s="275" t="s">
        <v>2124</v>
      </c>
      <c r="C54" s="354">
        <f t="shared" si="0"/>
        <v>0</v>
      </c>
      <c r="D54" s="236">
        <f t="shared" ref="D54:E54" si="135">SUM(H54+J54+L54+N54+P54+R54+T54+V54+X54+Z54+AB54+AD54+AF54+AH54+AJ54+AL54)</f>
        <v>0</v>
      </c>
      <c r="E54" s="2693">
        <f t="shared" si="135"/>
        <v>0</v>
      </c>
      <c r="F54" s="1773"/>
      <c r="G54" s="86"/>
      <c r="H54" s="66"/>
      <c r="I54" s="1802"/>
      <c r="J54" s="66"/>
      <c r="K54" s="87"/>
      <c r="L54" s="66"/>
      <c r="M54" s="87"/>
      <c r="N54" s="66"/>
      <c r="O54" s="87"/>
      <c r="P54" s="66"/>
      <c r="Q54" s="87"/>
      <c r="R54" s="66"/>
      <c r="S54" s="87"/>
      <c r="T54" s="66"/>
      <c r="U54" s="87"/>
      <c r="V54" s="66"/>
      <c r="W54" s="87"/>
      <c r="X54" s="66"/>
      <c r="Y54" s="87"/>
      <c r="Z54" s="66"/>
      <c r="AA54" s="87"/>
      <c r="AB54" s="66"/>
      <c r="AC54" s="87"/>
      <c r="AD54" s="66"/>
      <c r="AE54" s="87"/>
      <c r="AF54" s="66"/>
      <c r="AG54" s="87"/>
      <c r="AH54" s="66"/>
      <c r="AI54" s="87"/>
      <c r="AJ54" s="66"/>
      <c r="AK54" s="87"/>
      <c r="AL54" s="1898"/>
      <c r="AM54" s="68"/>
      <c r="AN54" s="336"/>
      <c r="AO54" s="1823"/>
      <c r="AP54" s="1802"/>
      <c r="AQ54" s="106"/>
      <c r="AR54" s="106"/>
      <c r="AS54" s="434"/>
      <c r="AT54" s="106"/>
      <c r="AU54" s="106"/>
      <c r="AV54" s="1754" t="str">
        <f t="shared" si="2"/>
        <v/>
      </c>
      <c r="CA54" s="1755" t="str">
        <f t="shared" si="3"/>
        <v/>
      </c>
      <c r="CB54" s="1755" t="str">
        <f t="shared" si="4"/>
        <v/>
      </c>
      <c r="CC54" s="1755" t="str">
        <f t="shared" si="5"/>
        <v/>
      </c>
      <c r="CD54" s="1755" t="str">
        <f t="shared" si="6"/>
        <v/>
      </c>
      <c r="CE54" s="1755" t="str">
        <f t="shared" si="7"/>
        <v/>
      </c>
      <c r="CF54" s="1756"/>
      <c r="CG54" s="1755" t="str">
        <f t="shared" si="8"/>
        <v/>
      </c>
      <c r="CH54" s="1755" t="str">
        <f t="shared" si="9"/>
        <v/>
      </c>
      <c r="CI54" s="63"/>
      <c r="CJ54" s="1757">
        <f t="shared" si="10"/>
        <v>0</v>
      </c>
      <c r="CK54" s="1757">
        <f t="shared" si="11"/>
        <v>0</v>
      </c>
      <c r="CL54" s="1757">
        <f t="shared" si="12"/>
        <v>0</v>
      </c>
      <c r="CM54" s="1757">
        <f t="shared" ref="CM54:CN54" si="136">IF(AND($C54&lt;&gt;0,AQ54=""),1,IF(AQ54&gt;$C54,1,0))</f>
        <v>0</v>
      </c>
      <c r="CN54" s="1757">
        <f t="shared" si="136"/>
        <v>0</v>
      </c>
      <c r="CO54" s="1758"/>
      <c r="CP54" s="1757">
        <f t="shared" ref="CP54:CQ54" si="137">IF(AND($C54&lt;&gt;0,AT54=""),1,IF(AT54&gt;$C54,1,0))</f>
        <v>0</v>
      </c>
      <c r="CQ54" s="1757">
        <f t="shared" si="137"/>
        <v>0</v>
      </c>
    </row>
    <row r="55" spans="1:95" ht="14.25" customHeight="1" x14ac:dyDescent="0.25">
      <c r="A55" s="3128"/>
      <c r="B55" s="137" t="s">
        <v>2125</v>
      </c>
      <c r="C55" s="354">
        <f t="shared" si="0"/>
        <v>0</v>
      </c>
      <c r="D55" s="236">
        <f t="shared" ref="D55:E55" si="138">SUM(H55+J55+L55+N55+P55+R55+T55+V55+X55+Z55+AB55+AD55+AF55+AH55+AJ55+AL55)</f>
        <v>0</v>
      </c>
      <c r="E55" s="1139">
        <f t="shared" si="138"/>
        <v>0</v>
      </c>
      <c r="F55" s="1773"/>
      <c r="G55" s="1811"/>
      <c r="H55" s="66"/>
      <c r="I55" s="1802"/>
      <c r="J55" s="66"/>
      <c r="K55" s="87"/>
      <c r="L55" s="66"/>
      <c r="M55" s="87"/>
      <c r="N55" s="66"/>
      <c r="O55" s="87"/>
      <c r="P55" s="66"/>
      <c r="Q55" s="87"/>
      <c r="R55" s="66"/>
      <c r="S55" s="87"/>
      <c r="T55" s="66"/>
      <c r="U55" s="87"/>
      <c r="V55" s="66"/>
      <c r="W55" s="87"/>
      <c r="X55" s="66"/>
      <c r="Y55" s="87"/>
      <c r="Z55" s="66"/>
      <c r="AA55" s="87"/>
      <c r="AB55" s="66"/>
      <c r="AC55" s="87"/>
      <c r="AD55" s="66"/>
      <c r="AE55" s="87"/>
      <c r="AF55" s="66"/>
      <c r="AG55" s="1833"/>
      <c r="AH55" s="66"/>
      <c r="AI55" s="87"/>
      <c r="AJ55" s="66"/>
      <c r="AK55" s="87"/>
      <c r="AL55" s="1898"/>
      <c r="AM55" s="68"/>
      <c r="AN55" s="336"/>
      <c r="AO55" s="1823"/>
      <c r="AP55" s="1802"/>
      <c r="AQ55" s="106"/>
      <c r="AR55" s="106"/>
      <c r="AS55" s="434"/>
      <c r="AT55" s="106"/>
      <c r="AU55" s="106"/>
      <c r="AV55" s="1754" t="str">
        <f t="shared" si="2"/>
        <v/>
      </c>
      <c r="CA55" s="1755" t="str">
        <f t="shared" si="3"/>
        <v/>
      </c>
      <c r="CB55" s="1755" t="str">
        <f t="shared" si="4"/>
        <v/>
      </c>
      <c r="CC55" s="1755" t="str">
        <f t="shared" si="5"/>
        <v/>
      </c>
      <c r="CD55" s="1755" t="str">
        <f t="shared" si="6"/>
        <v/>
      </c>
      <c r="CE55" s="1755" t="str">
        <f t="shared" si="7"/>
        <v/>
      </c>
      <c r="CF55" s="1756"/>
      <c r="CG55" s="1755" t="str">
        <f t="shared" si="8"/>
        <v/>
      </c>
      <c r="CH55" s="1755" t="str">
        <f t="shared" si="9"/>
        <v/>
      </c>
      <c r="CI55" s="63"/>
      <c r="CJ55" s="1757">
        <f t="shared" si="10"/>
        <v>0</v>
      </c>
      <c r="CK55" s="1757">
        <f t="shared" si="11"/>
        <v>0</v>
      </c>
      <c r="CL55" s="1757">
        <f t="shared" si="12"/>
        <v>0</v>
      </c>
      <c r="CM55" s="1757">
        <f t="shared" ref="CM55:CN55" si="139">IF(AND($C55&lt;&gt;0,AQ55=""),1,IF(AQ55&gt;$C55,1,0))</f>
        <v>0</v>
      </c>
      <c r="CN55" s="1757">
        <f t="shared" si="139"/>
        <v>0</v>
      </c>
      <c r="CO55" s="1758"/>
      <c r="CP55" s="1757">
        <f t="shared" ref="CP55:CQ55" si="140">IF(AND($C55&lt;&gt;0,AT55=""),1,IF(AT55&gt;$C55,1,0))</f>
        <v>0</v>
      </c>
      <c r="CQ55" s="1757">
        <f t="shared" si="140"/>
        <v>0</v>
      </c>
    </row>
    <row r="56" spans="1:95" ht="14.25" customHeight="1" x14ac:dyDescent="0.25">
      <c r="A56" s="3129"/>
      <c r="B56" s="485" t="s">
        <v>104</v>
      </c>
      <c r="C56" s="400">
        <f t="shared" si="0"/>
        <v>0</v>
      </c>
      <c r="D56" s="1100">
        <f t="shared" ref="D56:E56" si="141">SUM(H56+J56+L56+N56+P56+R56+T56+V56+X56+Z56+AB56+AD56+AF56+AH56+AJ56+AL56)</f>
        <v>0</v>
      </c>
      <c r="E56" s="2696">
        <f t="shared" si="141"/>
        <v>0</v>
      </c>
      <c r="F56" s="36"/>
      <c r="G56" s="2698"/>
      <c r="H56" s="1784"/>
      <c r="I56" s="1839"/>
      <c r="J56" s="1784"/>
      <c r="K56" s="1834"/>
      <c r="L56" s="1784"/>
      <c r="M56" s="1834"/>
      <c r="N56" s="1784"/>
      <c r="O56" s="1834"/>
      <c r="P56" s="1784"/>
      <c r="Q56" s="1834"/>
      <c r="R56" s="1784"/>
      <c r="S56" s="1834"/>
      <c r="T56" s="1784"/>
      <c r="U56" s="1834"/>
      <c r="V56" s="1784"/>
      <c r="W56" s="1834"/>
      <c r="X56" s="1784"/>
      <c r="Y56" s="1834"/>
      <c r="Z56" s="1784"/>
      <c r="AA56" s="1834"/>
      <c r="AB56" s="1784"/>
      <c r="AC56" s="1834"/>
      <c r="AD56" s="1784"/>
      <c r="AE56" s="1834"/>
      <c r="AF56" s="1784"/>
      <c r="AG56" s="1834"/>
      <c r="AH56" s="1784"/>
      <c r="AI56" s="1834"/>
      <c r="AJ56" s="1784"/>
      <c r="AK56" s="1834"/>
      <c r="AL56" s="1919"/>
      <c r="AM56" s="1831"/>
      <c r="AN56" s="223"/>
      <c r="AO56" s="1830"/>
      <c r="AP56" s="1764"/>
      <c r="AQ56" s="56"/>
      <c r="AR56" s="56"/>
      <c r="AS56" s="434"/>
      <c r="AT56" s="106"/>
      <c r="AU56" s="106"/>
      <c r="AV56" s="1754" t="str">
        <f t="shared" si="2"/>
        <v/>
      </c>
      <c r="CA56" s="1755" t="str">
        <f t="shared" si="3"/>
        <v/>
      </c>
      <c r="CB56" s="1755" t="str">
        <f t="shared" si="4"/>
        <v/>
      </c>
      <c r="CC56" s="1755" t="str">
        <f t="shared" si="5"/>
        <v/>
      </c>
      <c r="CD56" s="1755" t="str">
        <f t="shared" si="6"/>
        <v/>
      </c>
      <c r="CE56" s="1755" t="str">
        <f t="shared" si="7"/>
        <v/>
      </c>
      <c r="CF56" s="1756"/>
      <c r="CG56" s="1755" t="str">
        <f t="shared" si="8"/>
        <v/>
      </c>
      <c r="CH56" s="1755" t="str">
        <f t="shared" si="9"/>
        <v/>
      </c>
      <c r="CI56" s="63"/>
      <c r="CJ56" s="1757">
        <f t="shared" si="10"/>
        <v>0</v>
      </c>
      <c r="CK56" s="1757">
        <f t="shared" si="11"/>
        <v>0</v>
      </c>
      <c r="CL56" s="1757">
        <f t="shared" si="12"/>
        <v>0</v>
      </c>
      <c r="CM56" s="1757">
        <f t="shared" ref="CM56:CN56" si="142">IF(AND($C56&lt;&gt;0,AQ56=""),1,IF(AQ56&gt;$C56,1,0))</f>
        <v>0</v>
      </c>
      <c r="CN56" s="1757">
        <f t="shared" si="142"/>
        <v>0</v>
      </c>
      <c r="CO56" s="1758"/>
      <c r="CP56" s="1757">
        <f t="shared" ref="CP56:CQ56" si="143">IF(AND($C56&lt;&gt;0,AT56=""),1,IF(AT56&gt;$C56,1,0))</f>
        <v>0</v>
      </c>
      <c r="CQ56" s="1757">
        <f t="shared" si="143"/>
        <v>0</v>
      </c>
    </row>
    <row r="57" spans="1:95" ht="14.25" customHeight="1" x14ac:dyDescent="0.25">
      <c r="A57" s="3132" t="s">
        <v>2130</v>
      </c>
      <c r="B57" s="1790" t="s">
        <v>69</v>
      </c>
      <c r="C57" s="376">
        <f t="shared" si="0"/>
        <v>0</v>
      </c>
      <c r="D57" s="233">
        <f t="shared" ref="D57:E57" si="144">SUM(J57+L57+N57+P57+R57+T57+V57+X57+Z57+AB57+AD57+AF57+AH57+AJ57+AL57)</f>
        <v>0</v>
      </c>
      <c r="E57" s="2690">
        <f t="shared" si="144"/>
        <v>0</v>
      </c>
      <c r="F57" s="1079"/>
      <c r="G57" s="2697"/>
      <c r="H57" s="1079"/>
      <c r="I57" s="2697"/>
      <c r="J57" s="296"/>
      <c r="K57" s="1074"/>
      <c r="L57" s="296"/>
      <c r="M57" s="1074"/>
      <c r="N57" s="296"/>
      <c r="O57" s="1074"/>
      <c r="P57" s="296"/>
      <c r="Q57" s="1074"/>
      <c r="R57" s="296"/>
      <c r="S57" s="1074"/>
      <c r="T57" s="296"/>
      <c r="U57" s="1074"/>
      <c r="V57" s="296"/>
      <c r="W57" s="1074"/>
      <c r="X57" s="296"/>
      <c r="Y57" s="1074"/>
      <c r="Z57" s="296"/>
      <c r="AA57" s="1074"/>
      <c r="AB57" s="296"/>
      <c r="AC57" s="1074"/>
      <c r="AD57" s="296"/>
      <c r="AE57" s="1074"/>
      <c r="AF57" s="296"/>
      <c r="AG57" s="1074"/>
      <c r="AH57" s="296"/>
      <c r="AI57" s="1074"/>
      <c r="AJ57" s="296"/>
      <c r="AK57" s="1074"/>
      <c r="AL57" s="2691"/>
      <c r="AM57" s="1138"/>
      <c r="AN57" s="105"/>
      <c r="AO57" s="2692"/>
      <c r="AP57" s="2015"/>
      <c r="AQ57" s="1141"/>
      <c r="AR57" s="1141"/>
      <c r="AS57" s="1141"/>
      <c r="AT57" s="1141"/>
      <c r="AU57" s="1141"/>
      <c r="AV57" s="1754" t="str">
        <f t="shared" ref="AV57:AV89" si="145">$CA57&amp;$CB57&amp;CC57&amp;CD57&amp;CE57&amp;CF57&amp;CG57&amp;CH57</f>
        <v/>
      </c>
      <c r="CA57" s="1755" t="str">
        <f t="shared" si="3"/>
        <v/>
      </c>
      <c r="CB57" s="1755" t="str">
        <f t="shared" si="4"/>
        <v/>
      </c>
      <c r="CC57" s="1755" t="str">
        <f t="shared" si="5"/>
        <v/>
      </c>
      <c r="CD57" s="1755" t="str">
        <f t="shared" si="6"/>
        <v/>
      </c>
      <c r="CE57" s="1755" t="str">
        <f t="shared" si="7"/>
        <v/>
      </c>
      <c r="CF57" s="2700" t="str">
        <f t="shared" ref="CF57:CF89" si="146">IF(AND(SUM(J57:M57)&gt;0,AS57=""),"* No olvide digitar la variable 14-18 años. Si no tiene digite Cero.",IF(AS57&gt;SUM(J57:M57),"* La variable 14-18 años no puede ser mayor al total por grupo edad de 10 a 19 años. ",""))</f>
        <v/>
      </c>
      <c r="CG57" s="1755" t="str">
        <f t="shared" si="8"/>
        <v/>
      </c>
      <c r="CH57" s="1755" t="str">
        <f t="shared" si="9"/>
        <v/>
      </c>
      <c r="CI57" s="63"/>
      <c r="CJ57" s="1757">
        <f t="shared" si="10"/>
        <v>0</v>
      </c>
      <c r="CK57" s="1757">
        <f t="shared" si="11"/>
        <v>0</v>
      </c>
      <c r="CL57" s="1757">
        <f t="shared" si="12"/>
        <v>0</v>
      </c>
      <c r="CM57" s="1757">
        <f t="shared" ref="CM57:CN57" si="147">IF(AND($C57&lt;&gt;0,AQ57=""),1,IF(AQ57&gt;$C57,1,0))</f>
        <v>0</v>
      </c>
      <c r="CN57" s="1757">
        <f t="shared" si="147"/>
        <v>0</v>
      </c>
      <c r="CO57" s="2655">
        <f t="shared" ref="CO57:CO89" si="148">IF(AND(SUM(J57:M57)&gt;0,AS57=""),1,IF(AS57&gt;SUM(J57:M57),1,0))</f>
        <v>0</v>
      </c>
      <c r="CP57" s="1757">
        <f t="shared" ref="CP57:CQ57" si="149">IF(AND($C57&lt;&gt;0,AT57=""),1,IF(AT57&gt;$C57,1,0))</f>
        <v>0</v>
      </c>
      <c r="CQ57" s="1757">
        <f t="shared" si="149"/>
        <v>0</v>
      </c>
    </row>
    <row r="58" spans="1:95" ht="14.25" customHeight="1" x14ac:dyDescent="0.25">
      <c r="A58" s="3128"/>
      <c r="B58" s="275" t="s">
        <v>103</v>
      </c>
      <c r="C58" s="354">
        <f t="shared" si="0"/>
        <v>0</v>
      </c>
      <c r="D58" s="236">
        <f t="shared" ref="D58:E58" si="150">SUM(J58+L58+N58+P58+R58+T58+V58+X58+Z58+AB58+AD58+AF58+AH58+AJ58+AL58)</f>
        <v>0</v>
      </c>
      <c r="E58" s="2693">
        <f t="shared" si="150"/>
        <v>0</v>
      </c>
      <c r="F58" s="1773"/>
      <c r="G58" s="1140"/>
      <c r="H58" s="1773"/>
      <c r="I58" s="1140"/>
      <c r="J58" s="66"/>
      <c r="K58" s="87"/>
      <c r="L58" s="66"/>
      <c r="M58" s="87"/>
      <c r="N58" s="66"/>
      <c r="O58" s="87"/>
      <c r="P58" s="66"/>
      <c r="Q58" s="87"/>
      <c r="R58" s="66"/>
      <c r="S58" s="87"/>
      <c r="T58" s="66"/>
      <c r="U58" s="87"/>
      <c r="V58" s="66"/>
      <c r="W58" s="87"/>
      <c r="X58" s="66"/>
      <c r="Y58" s="87"/>
      <c r="Z58" s="66"/>
      <c r="AA58" s="87"/>
      <c r="AB58" s="66"/>
      <c r="AC58" s="87"/>
      <c r="AD58" s="66"/>
      <c r="AE58" s="87"/>
      <c r="AF58" s="66"/>
      <c r="AG58" s="87"/>
      <c r="AH58" s="66"/>
      <c r="AI58" s="87"/>
      <c r="AJ58" s="66"/>
      <c r="AK58" s="87"/>
      <c r="AL58" s="1898"/>
      <c r="AM58" s="68"/>
      <c r="AN58" s="336"/>
      <c r="AO58" s="1823"/>
      <c r="AP58" s="1802"/>
      <c r="AQ58" s="106"/>
      <c r="AR58" s="106"/>
      <c r="AS58" s="106"/>
      <c r="AT58" s="106"/>
      <c r="AU58" s="106"/>
      <c r="AV58" s="1754" t="str">
        <f t="shared" si="145"/>
        <v/>
      </c>
      <c r="CA58" s="1755" t="str">
        <f t="shared" si="3"/>
        <v/>
      </c>
      <c r="CB58" s="1755" t="str">
        <f t="shared" si="4"/>
        <v/>
      </c>
      <c r="CC58" s="1755" t="str">
        <f t="shared" si="5"/>
        <v/>
      </c>
      <c r="CD58" s="1755" t="str">
        <f t="shared" si="6"/>
        <v/>
      </c>
      <c r="CE58" s="1755" t="str">
        <f t="shared" si="7"/>
        <v/>
      </c>
      <c r="CF58" s="2700" t="str">
        <f t="shared" si="146"/>
        <v/>
      </c>
      <c r="CG58" s="1755" t="str">
        <f t="shared" si="8"/>
        <v/>
      </c>
      <c r="CH58" s="1755" t="str">
        <f t="shared" si="9"/>
        <v/>
      </c>
      <c r="CI58" s="63"/>
      <c r="CJ58" s="1757">
        <f t="shared" si="10"/>
        <v>0</v>
      </c>
      <c r="CK58" s="1757">
        <f t="shared" si="11"/>
        <v>0</v>
      </c>
      <c r="CL58" s="1757">
        <f t="shared" si="12"/>
        <v>0</v>
      </c>
      <c r="CM58" s="1757">
        <f t="shared" ref="CM58:CN58" si="151">IF(AND($C58&lt;&gt;0,AQ58=""),1,IF(AQ58&gt;$C58,1,0))</f>
        <v>0</v>
      </c>
      <c r="CN58" s="1757">
        <f t="shared" si="151"/>
        <v>0</v>
      </c>
      <c r="CO58" s="2655">
        <f t="shared" si="148"/>
        <v>0</v>
      </c>
      <c r="CP58" s="1757">
        <f t="shared" ref="CP58:CQ58" si="152">IF(AND($C58&lt;&gt;0,AT58=""),1,IF(AT58&gt;$C58,1,0))</f>
        <v>0</v>
      </c>
      <c r="CQ58" s="1757">
        <f t="shared" si="152"/>
        <v>0</v>
      </c>
    </row>
    <row r="59" spans="1:95" ht="14.25" customHeight="1" x14ac:dyDescent="0.25">
      <c r="A59" s="3128"/>
      <c r="B59" s="275" t="s">
        <v>70</v>
      </c>
      <c r="C59" s="354">
        <f t="shared" si="0"/>
        <v>43</v>
      </c>
      <c r="D59" s="236">
        <f t="shared" ref="D59:E59" si="153">SUM(J59+L59+N59+P59+R59+T59+V59+X59+Z59+AB59+AD59+AF59+AH59+AJ59+AL59)</f>
        <v>13</v>
      </c>
      <c r="E59" s="2693">
        <f t="shared" si="153"/>
        <v>30</v>
      </c>
      <c r="F59" s="1773"/>
      <c r="G59" s="1140"/>
      <c r="H59" s="1773"/>
      <c r="I59" s="1140"/>
      <c r="J59" s="66">
        <v>5</v>
      </c>
      <c r="K59" s="87">
        <v>3</v>
      </c>
      <c r="L59" s="66">
        <v>8</v>
      </c>
      <c r="M59" s="87">
        <v>11</v>
      </c>
      <c r="N59" s="66">
        <v>0</v>
      </c>
      <c r="O59" s="87">
        <v>4</v>
      </c>
      <c r="P59" s="66">
        <v>0</v>
      </c>
      <c r="Q59" s="87">
        <v>6</v>
      </c>
      <c r="R59" s="66">
        <v>0</v>
      </c>
      <c r="S59" s="87">
        <v>4</v>
      </c>
      <c r="T59" s="66">
        <v>0</v>
      </c>
      <c r="U59" s="87">
        <v>0</v>
      </c>
      <c r="V59" s="66">
        <v>0</v>
      </c>
      <c r="W59" s="87">
        <v>1</v>
      </c>
      <c r="X59" s="66">
        <v>0</v>
      </c>
      <c r="Y59" s="87">
        <v>1</v>
      </c>
      <c r="Z59" s="66">
        <v>0</v>
      </c>
      <c r="AA59" s="87">
        <v>0</v>
      </c>
      <c r="AB59" s="66">
        <v>0</v>
      </c>
      <c r="AC59" s="87">
        <v>0</v>
      </c>
      <c r="AD59" s="66">
        <v>0</v>
      </c>
      <c r="AE59" s="87">
        <v>0</v>
      </c>
      <c r="AF59" s="66">
        <v>0</v>
      </c>
      <c r="AG59" s="87">
        <v>0</v>
      </c>
      <c r="AH59" s="66">
        <v>0</v>
      </c>
      <c r="AI59" s="87">
        <v>0</v>
      </c>
      <c r="AJ59" s="66">
        <v>0</v>
      </c>
      <c r="AK59" s="87">
        <v>0</v>
      </c>
      <c r="AL59" s="1898">
        <v>0</v>
      </c>
      <c r="AM59" s="68">
        <v>0</v>
      </c>
      <c r="AN59" s="336">
        <v>20</v>
      </c>
      <c r="AO59" s="1823">
        <v>0</v>
      </c>
      <c r="AP59" s="1802">
        <v>0</v>
      </c>
      <c r="AQ59" s="106">
        <v>6</v>
      </c>
      <c r="AR59" s="106">
        <v>0</v>
      </c>
      <c r="AS59" s="106">
        <v>21</v>
      </c>
      <c r="AT59" s="106">
        <v>0</v>
      </c>
      <c r="AU59" s="106">
        <v>0</v>
      </c>
      <c r="AV59" s="1754" t="str">
        <f t="shared" si="145"/>
        <v/>
      </c>
      <c r="CA59" s="1755" t="str">
        <f t="shared" si="3"/>
        <v/>
      </c>
      <c r="CB59" s="1755" t="str">
        <f t="shared" si="4"/>
        <v/>
      </c>
      <c r="CC59" s="1755" t="str">
        <f t="shared" si="5"/>
        <v/>
      </c>
      <c r="CD59" s="1755" t="str">
        <f t="shared" si="6"/>
        <v/>
      </c>
      <c r="CE59" s="1755" t="str">
        <f t="shared" si="7"/>
        <v/>
      </c>
      <c r="CF59" s="2700" t="str">
        <f t="shared" si="146"/>
        <v/>
      </c>
      <c r="CG59" s="1755" t="str">
        <f t="shared" si="8"/>
        <v/>
      </c>
      <c r="CH59" s="1755" t="str">
        <f t="shared" si="9"/>
        <v/>
      </c>
      <c r="CI59" s="63"/>
      <c r="CJ59" s="1757">
        <f t="shared" si="10"/>
        <v>0</v>
      </c>
      <c r="CK59" s="1757">
        <f t="shared" si="11"/>
        <v>0</v>
      </c>
      <c r="CL59" s="1757">
        <f t="shared" si="12"/>
        <v>0</v>
      </c>
      <c r="CM59" s="1757">
        <f t="shared" ref="CM59:CN59" si="154">IF(AND($C59&lt;&gt;0,AQ59=""),1,IF(AQ59&gt;$C59,1,0))</f>
        <v>0</v>
      </c>
      <c r="CN59" s="1757">
        <f t="shared" si="154"/>
        <v>0</v>
      </c>
      <c r="CO59" s="2655">
        <f t="shared" si="148"/>
        <v>0</v>
      </c>
      <c r="CP59" s="1757">
        <f t="shared" ref="CP59:CQ59" si="155">IF(AND($C59&lt;&gt;0,AT59=""),1,IF(AT59&gt;$C59,1,0))</f>
        <v>0</v>
      </c>
      <c r="CQ59" s="1757">
        <f t="shared" si="155"/>
        <v>0</v>
      </c>
    </row>
    <row r="60" spans="1:95" ht="14.25" customHeight="1" x14ac:dyDescent="0.25">
      <c r="A60" s="3128"/>
      <c r="B60" s="275" t="s">
        <v>1054</v>
      </c>
      <c r="C60" s="354">
        <f t="shared" si="0"/>
        <v>0</v>
      </c>
      <c r="D60" s="236">
        <f t="shared" ref="D60:E60" si="156">SUM(J60+L60+N60+P60+R60+T60+V60+X60+Z60+AB60+AD60+AF60+AH60+AJ60+AL60)</f>
        <v>0</v>
      </c>
      <c r="E60" s="2693">
        <f t="shared" si="156"/>
        <v>0</v>
      </c>
      <c r="F60" s="1773"/>
      <c r="G60" s="1140"/>
      <c r="H60" s="1773"/>
      <c r="I60" s="1140"/>
      <c r="J60" s="66"/>
      <c r="K60" s="87"/>
      <c r="L60" s="66"/>
      <c r="M60" s="87"/>
      <c r="N60" s="66"/>
      <c r="O60" s="87"/>
      <c r="P60" s="66"/>
      <c r="Q60" s="87"/>
      <c r="R60" s="66"/>
      <c r="S60" s="87"/>
      <c r="T60" s="66"/>
      <c r="U60" s="87"/>
      <c r="V60" s="66"/>
      <c r="W60" s="87"/>
      <c r="X60" s="66"/>
      <c r="Y60" s="87"/>
      <c r="Z60" s="66"/>
      <c r="AA60" s="87"/>
      <c r="AB60" s="66"/>
      <c r="AC60" s="87"/>
      <c r="AD60" s="66"/>
      <c r="AE60" s="87"/>
      <c r="AF60" s="66"/>
      <c r="AG60" s="87"/>
      <c r="AH60" s="66"/>
      <c r="AI60" s="87"/>
      <c r="AJ60" s="66"/>
      <c r="AK60" s="87"/>
      <c r="AL60" s="1898"/>
      <c r="AM60" s="68"/>
      <c r="AN60" s="336"/>
      <c r="AO60" s="1823"/>
      <c r="AP60" s="1802"/>
      <c r="AQ60" s="106"/>
      <c r="AR60" s="106"/>
      <c r="AS60" s="106"/>
      <c r="AT60" s="106"/>
      <c r="AU60" s="106"/>
      <c r="AV60" s="1754" t="str">
        <f t="shared" si="145"/>
        <v/>
      </c>
      <c r="CA60" s="1755" t="str">
        <f t="shared" si="3"/>
        <v/>
      </c>
      <c r="CB60" s="1755" t="str">
        <f t="shared" si="4"/>
        <v/>
      </c>
      <c r="CC60" s="1755" t="str">
        <f t="shared" si="5"/>
        <v/>
      </c>
      <c r="CD60" s="1755" t="str">
        <f t="shared" si="6"/>
        <v/>
      </c>
      <c r="CE60" s="1755" t="str">
        <f t="shared" si="7"/>
        <v/>
      </c>
      <c r="CF60" s="2700" t="str">
        <f t="shared" si="146"/>
        <v/>
      </c>
      <c r="CG60" s="1755" t="str">
        <f t="shared" si="8"/>
        <v/>
      </c>
      <c r="CH60" s="1755" t="str">
        <f t="shared" si="9"/>
        <v/>
      </c>
      <c r="CI60" s="63"/>
      <c r="CJ60" s="1757">
        <f t="shared" si="10"/>
        <v>0</v>
      </c>
      <c r="CK60" s="1757">
        <f t="shared" si="11"/>
        <v>0</v>
      </c>
      <c r="CL60" s="1757">
        <f t="shared" si="12"/>
        <v>0</v>
      </c>
      <c r="CM60" s="1757">
        <f t="shared" ref="CM60:CN60" si="157">IF(AND($C60&lt;&gt;0,AQ60=""),1,IF(AQ60&gt;$C60,1,0))</f>
        <v>0</v>
      </c>
      <c r="CN60" s="1757">
        <f t="shared" si="157"/>
        <v>0</v>
      </c>
      <c r="CO60" s="2655">
        <f t="shared" si="148"/>
        <v>0</v>
      </c>
      <c r="CP60" s="1757">
        <f t="shared" ref="CP60:CQ60" si="158">IF(AND($C60&lt;&gt;0,AT60=""),1,IF(AT60&gt;$C60,1,0))</f>
        <v>0</v>
      </c>
      <c r="CQ60" s="1757">
        <f t="shared" si="158"/>
        <v>0</v>
      </c>
    </row>
    <row r="61" spans="1:95" ht="14.25" customHeight="1" x14ac:dyDescent="0.25">
      <c r="A61" s="3128"/>
      <c r="B61" s="65" t="s">
        <v>2125</v>
      </c>
      <c r="C61" s="381">
        <f t="shared" si="0"/>
        <v>0</v>
      </c>
      <c r="D61" s="236">
        <f t="shared" ref="D61:E61" si="159">SUM(J61+L61+N61+P61+R61+T61+V61+X61+Z61+AB61+AD61+AF61+AH61+AJ61+AL61)</f>
        <v>0</v>
      </c>
      <c r="E61" s="1139">
        <f t="shared" si="159"/>
        <v>0</v>
      </c>
      <c r="F61" s="1773"/>
      <c r="G61" s="1140"/>
      <c r="H61" s="1773"/>
      <c r="I61" s="1140"/>
      <c r="J61" s="1905"/>
      <c r="K61" s="1906"/>
      <c r="L61" s="1905"/>
      <c r="M61" s="1906"/>
      <c r="N61" s="1905"/>
      <c r="O61" s="1906"/>
      <c r="P61" s="1905"/>
      <c r="Q61" s="1906"/>
      <c r="R61" s="1905"/>
      <c r="S61" s="1906"/>
      <c r="T61" s="1905"/>
      <c r="U61" s="1906"/>
      <c r="V61" s="1905"/>
      <c r="W61" s="1906"/>
      <c r="X61" s="1905"/>
      <c r="Y61" s="1906"/>
      <c r="Z61" s="1905"/>
      <c r="AA61" s="1906"/>
      <c r="AB61" s="1905"/>
      <c r="AC61" s="1906"/>
      <c r="AD61" s="1905"/>
      <c r="AE61" s="1906"/>
      <c r="AF61" s="1905"/>
      <c r="AG61" s="1906"/>
      <c r="AH61" s="1905"/>
      <c r="AI61" s="1906"/>
      <c r="AJ61" s="1905"/>
      <c r="AK61" s="1906"/>
      <c r="AL61" s="189"/>
      <c r="AM61" s="1977"/>
      <c r="AN61" s="336"/>
      <c r="AO61" s="2007"/>
      <c r="AP61" s="190"/>
      <c r="AQ61" s="1142"/>
      <c r="AR61" s="1142"/>
      <c r="AS61" s="1142"/>
      <c r="AT61" s="1142"/>
      <c r="AU61" s="1142"/>
      <c r="AV61" s="1754" t="str">
        <f t="shared" si="145"/>
        <v/>
      </c>
      <c r="CA61" s="1755" t="str">
        <f t="shared" si="3"/>
        <v/>
      </c>
      <c r="CB61" s="1755" t="str">
        <f t="shared" si="4"/>
        <v/>
      </c>
      <c r="CC61" s="1755" t="str">
        <f t="shared" si="5"/>
        <v/>
      </c>
      <c r="CD61" s="1755" t="str">
        <f t="shared" si="6"/>
        <v/>
      </c>
      <c r="CE61" s="1755" t="str">
        <f t="shared" si="7"/>
        <v/>
      </c>
      <c r="CF61" s="2700" t="str">
        <f t="shared" si="146"/>
        <v/>
      </c>
      <c r="CG61" s="1755" t="str">
        <f t="shared" si="8"/>
        <v/>
      </c>
      <c r="CH61" s="1755" t="str">
        <f t="shared" si="9"/>
        <v/>
      </c>
      <c r="CI61" s="63"/>
      <c r="CJ61" s="1757">
        <f t="shared" si="10"/>
        <v>0</v>
      </c>
      <c r="CK61" s="1757">
        <f t="shared" si="11"/>
        <v>0</v>
      </c>
      <c r="CL61" s="1757">
        <f t="shared" si="12"/>
        <v>0</v>
      </c>
      <c r="CM61" s="1757">
        <f t="shared" ref="CM61:CN61" si="160">IF(AND($C61&lt;&gt;0,AQ61=""),1,IF(AQ61&gt;$C61,1,0))</f>
        <v>0</v>
      </c>
      <c r="CN61" s="1757">
        <f t="shared" si="160"/>
        <v>0</v>
      </c>
      <c r="CO61" s="2655">
        <f t="shared" si="148"/>
        <v>0</v>
      </c>
      <c r="CP61" s="1757">
        <f t="shared" ref="CP61:CQ61" si="161">IF(AND($C61&lt;&gt;0,AT61=""),1,IF(AT61&gt;$C61,1,0))</f>
        <v>0</v>
      </c>
      <c r="CQ61" s="1757">
        <f t="shared" si="161"/>
        <v>0</v>
      </c>
    </row>
    <row r="62" spans="1:95" ht="14.25" customHeight="1" x14ac:dyDescent="0.25">
      <c r="A62" s="3129"/>
      <c r="B62" s="485" t="s">
        <v>2124</v>
      </c>
      <c r="C62" s="400">
        <f t="shared" si="0"/>
        <v>0</v>
      </c>
      <c r="D62" s="1100">
        <f t="shared" ref="D62:E62" si="162">SUM(J62+L62+N62+P62+R62+T62+V62+X62+Z62+AB62+AD62+AF62+AH62+AJ62+AL62)</f>
        <v>0</v>
      </c>
      <c r="E62" s="2696">
        <f t="shared" si="162"/>
        <v>0</v>
      </c>
      <c r="F62" s="36"/>
      <c r="G62" s="1817"/>
      <c r="H62" s="36"/>
      <c r="I62" s="1817"/>
      <c r="J62" s="41"/>
      <c r="K62" s="92"/>
      <c r="L62" s="41"/>
      <c r="M62" s="92"/>
      <c r="N62" s="41"/>
      <c r="O62" s="92"/>
      <c r="P62" s="41"/>
      <c r="Q62" s="92"/>
      <c r="R62" s="41"/>
      <c r="S62" s="92"/>
      <c r="T62" s="41"/>
      <c r="U62" s="92"/>
      <c r="V62" s="41"/>
      <c r="W62" s="92"/>
      <c r="X62" s="41"/>
      <c r="Y62" s="92"/>
      <c r="Z62" s="41"/>
      <c r="AA62" s="92"/>
      <c r="AB62" s="41"/>
      <c r="AC62" s="92"/>
      <c r="AD62" s="41"/>
      <c r="AE62" s="92"/>
      <c r="AF62" s="41"/>
      <c r="AG62" s="92"/>
      <c r="AH62" s="41"/>
      <c r="AI62" s="92"/>
      <c r="AJ62" s="41"/>
      <c r="AK62" s="92"/>
      <c r="AL62" s="1818"/>
      <c r="AM62" s="55"/>
      <c r="AN62" s="223"/>
      <c r="AO62" s="1762"/>
      <c r="AP62" s="1764"/>
      <c r="AQ62" s="56"/>
      <c r="AR62" s="56"/>
      <c r="AS62" s="56"/>
      <c r="AT62" s="56"/>
      <c r="AU62" s="56"/>
      <c r="AV62" s="1754" t="str">
        <f t="shared" si="145"/>
        <v/>
      </c>
      <c r="CA62" s="1755" t="str">
        <f t="shared" si="3"/>
        <v/>
      </c>
      <c r="CB62" s="1755" t="str">
        <f t="shared" si="4"/>
        <v/>
      </c>
      <c r="CC62" s="1755" t="str">
        <f t="shared" si="5"/>
        <v/>
      </c>
      <c r="CD62" s="1755" t="str">
        <f t="shared" si="6"/>
        <v/>
      </c>
      <c r="CE62" s="1755" t="str">
        <f t="shared" si="7"/>
        <v/>
      </c>
      <c r="CF62" s="2700" t="str">
        <f t="shared" si="146"/>
        <v/>
      </c>
      <c r="CG62" s="1755" t="str">
        <f t="shared" si="8"/>
        <v/>
      </c>
      <c r="CH62" s="1755" t="str">
        <f t="shared" si="9"/>
        <v/>
      </c>
      <c r="CI62" s="63"/>
      <c r="CJ62" s="1757">
        <f t="shared" si="10"/>
        <v>0</v>
      </c>
      <c r="CK62" s="1757">
        <f t="shared" si="11"/>
        <v>0</v>
      </c>
      <c r="CL62" s="1757">
        <f t="shared" si="12"/>
        <v>0</v>
      </c>
      <c r="CM62" s="1757">
        <f t="shared" ref="CM62:CN62" si="163">IF(AND($C62&lt;&gt;0,AQ62=""),1,IF(AQ62&gt;$C62,1,0))</f>
        <v>0</v>
      </c>
      <c r="CN62" s="1757">
        <f t="shared" si="163"/>
        <v>0</v>
      </c>
      <c r="CO62" s="2655">
        <f t="shared" si="148"/>
        <v>0</v>
      </c>
      <c r="CP62" s="1757">
        <f t="shared" ref="CP62:CQ62" si="164">IF(AND($C62&lt;&gt;0,AT62=""),1,IF(AT62&gt;$C62,1,0))</f>
        <v>0</v>
      </c>
      <c r="CQ62" s="1757">
        <f t="shared" si="164"/>
        <v>0</v>
      </c>
    </row>
    <row r="63" spans="1:95" ht="14.25" customHeight="1" x14ac:dyDescent="0.25">
      <c r="A63" s="3132" t="s">
        <v>2131</v>
      </c>
      <c r="B63" s="1790" t="s">
        <v>69</v>
      </c>
      <c r="C63" s="376">
        <f t="shared" si="0"/>
        <v>0</v>
      </c>
      <c r="D63" s="233">
        <f t="shared" ref="D63:E63" si="165">SUM(J63+L63+N63+P63+R63+T63+V63+X63+Z63+AB63)</f>
        <v>0</v>
      </c>
      <c r="E63" s="2690">
        <f t="shared" si="165"/>
        <v>0</v>
      </c>
      <c r="F63" s="1079"/>
      <c r="G63" s="2697"/>
      <c r="H63" s="1079"/>
      <c r="I63" s="2697"/>
      <c r="J63" s="296"/>
      <c r="K63" s="1074"/>
      <c r="L63" s="296"/>
      <c r="M63" s="1074"/>
      <c r="N63" s="296"/>
      <c r="O63" s="1074"/>
      <c r="P63" s="296"/>
      <c r="Q63" s="1074"/>
      <c r="R63" s="296"/>
      <c r="S63" s="1074"/>
      <c r="T63" s="296"/>
      <c r="U63" s="1074"/>
      <c r="V63" s="296"/>
      <c r="W63" s="1074"/>
      <c r="X63" s="296"/>
      <c r="Y63" s="1074"/>
      <c r="Z63" s="296"/>
      <c r="AA63" s="1074"/>
      <c r="AB63" s="66"/>
      <c r="AC63" s="87"/>
      <c r="AD63" s="237"/>
      <c r="AE63" s="238"/>
      <c r="AF63" s="30"/>
      <c r="AG63" s="79"/>
      <c r="AH63" s="30"/>
      <c r="AI63" s="79"/>
      <c r="AJ63" s="30"/>
      <c r="AK63" s="79"/>
      <c r="AL63" s="103"/>
      <c r="AM63" s="32"/>
      <c r="AN63" s="105"/>
      <c r="AO63" s="1748"/>
      <c r="AP63" s="1801"/>
      <c r="AQ63" s="220"/>
      <c r="AR63" s="220"/>
      <c r="AS63" s="220"/>
      <c r="AT63" s="220"/>
      <c r="AU63" s="220"/>
      <c r="AV63" s="1754" t="str">
        <f t="shared" si="145"/>
        <v/>
      </c>
      <c r="CA63" s="1755" t="str">
        <f t="shared" si="3"/>
        <v/>
      </c>
      <c r="CB63" s="1755" t="str">
        <f t="shared" si="4"/>
        <v/>
      </c>
      <c r="CC63" s="1755" t="str">
        <f t="shared" si="5"/>
        <v/>
      </c>
      <c r="CD63" s="1755" t="str">
        <f t="shared" si="6"/>
        <v/>
      </c>
      <c r="CE63" s="1755" t="str">
        <f t="shared" si="7"/>
        <v/>
      </c>
      <c r="CF63" s="2700" t="str">
        <f t="shared" si="146"/>
        <v/>
      </c>
      <c r="CG63" s="1755" t="str">
        <f t="shared" si="8"/>
        <v/>
      </c>
      <c r="CH63" s="1755" t="str">
        <f t="shared" si="9"/>
        <v/>
      </c>
      <c r="CI63" s="63"/>
      <c r="CJ63" s="1757">
        <f t="shared" si="10"/>
        <v>0</v>
      </c>
      <c r="CK63" s="1757">
        <f t="shared" si="11"/>
        <v>0</v>
      </c>
      <c r="CL63" s="1757">
        <f t="shared" si="12"/>
        <v>0</v>
      </c>
      <c r="CM63" s="1757">
        <f t="shared" ref="CM63:CN63" si="166">IF(AND($C63&lt;&gt;0,AQ63=""),1,IF(AQ63&gt;$C63,1,0))</f>
        <v>0</v>
      </c>
      <c r="CN63" s="1757">
        <f t="shared" si="166"/>
        <v>0</v>
      </c>
      <c r="CO63" s="2655">
        <f t="shared" si="148"/>
        <v>0</v>
      </c>
      <c r="CP63" s="1757">
        <f t="shared" ref="CP63:CQ63" si="167">IF(AND($C63&lt;&gt;0,AT63=""),1,IF(AT63&gt;$C63,1,0))</f>
        <v>0</v>
      </c>
      <c r="CQ63" s="1757">
        <f t="shared" si="167"/>
        <v>0</v>
      </c>
    </row>
    <row r="64" spans="1:95" ht="14.25" customHeight="1" x14ac:dyDescent="0.25">
      <c r="A64" s="3128"/>
      <c r="B64" s="275" t="s">
        <v>70</v>
      </c>
      <c r="C64" s="354">
        <f t="shared" si="0"/>
        <v>0</v>
      </c>
      <c r="D64" s="236">
        <f t="shared" ref="D64:E64" si="168">SUM(J64+L64+N64+P64+R64+T64+V64+X64+Z64+AB64)</f>
        <v>0</v>
      </c>
      <c r="E64" s="2693">
        <f t="shared" si="168"/>
        <v>0</v>
      </c>
      <c r="F64" s="1773"/>
      <c r="G64" s="1140"/>
      <c r="H64" s="1773"/>
      <c r="I64" s="1140"/>
      <c r="J64" s="66"/>
      <c r="K64" s="87"/>
      <c r="L64" s="66"/>
      <c r="M64" s="87"/>
      <c r="N64" s="66"/>
      <c r="O64" s="87"/>
      <c r="P64" s="66"/>
      <c r="Q64" s="87"/>
      <c r="R64" s="66"/>
      <c r="S64" s="87"/>
      <c r="T64" s="66"/>
      <c r="U64" s="87"/>
      <c r="V64" s="66"/>
      <c r="W64" s="87"/>
      <c r="X64" s="66"/>
      <c r="Y64" s="87"/>
      <c r="Z64" s="66"/>
      <c r="AA64" s="87"/>
      <c r="AB64" s="66"/>
      <c r="AC64" s="87"/>
      <c r="AD64" s="237"/>
      <c r="AE64" s="238"/>
      <c r="AF64" s="85"/>
      <c r="AG64" s="86"/>
      <c r="AH64" s="85"/>
      <c r="AI64" s="86"/>
      <c r="AJ64" s="85"/>
      <c r="AK64" s="86"/>
      <c r="AL64" s="1819"/>
      <c r="AM64" s="104"/>
      <c r="AN64" s="336"/>
      <c r="AO64" s="1823"/>
      <c r="AP64" s="1802"/>
      <c r="AQ64" s="106"/>
      <c r="AR64" s="106"/>
      <c r="AS64" s="106"/>
      <c r="AT64" s="106"/>
      <c r="AU64" s="106"/>
      <c r="AV64" s="1754" t="str">
        <f t="shared" si="145"/>
        <v/>
      </c>
      <c r="CA64" s="1755" t="str">
        <f t="shared" si="3"/>
        <v/>
      </c>
      <c r="CB64" s="1755" t="str">
        <f t="shared" si="4"/>
        <v/>
      </c>
      <c r="CC64" s="1755" t="str">
        <f t="shared" si="5"/>
        <v/>
      </c>
      <c r="CD64" s="1755" t="str">
        <f t="shared" si="6"/>
        <v/>
      </c>
      <c r="CE64" s="1755" t="str">
        <f t="shared" si="7"/>
        <v/>
      </c>
      <c r="CF64" s="2700" t="str">
        <f t="shared" si="146"/>
        <v/>
      </c>
      <c r="CG64" s="1755" t="str">
        <f t="shared" si="8"/>
        <v/>
      </c>
      <c r="CH64" s="1755" t="str">
        <f t="shared" si="9"/>
        <v/>
      </c>
      <c r="CI64" s="63"/>
      <c r="CJ64" s="1757">
        <f t="shared" si="10"/>
        <v>0</v>
      </c>
      <c r="CK64" s="1757">
        <f t="shared" si="11"/>
        <v>0</v>
      </c>
      <c r="CL64" s="1757">
        <f t="shared" si="12"/>
        <v>0</v>
      </c>
      <c r="CM64" s="1757">
        <f t="shared" ref="CM64:CN64" si="169">IF(AND($C64&lt;&gt;0,AQ64=""),1,IF(AQ64&gt;$C64,1,0))</f>
        <v>0</v>
      </c>
      <c r="CN64" s="1757">
        <f t="shared" si="169"/>
        <v>0</v>
      </c>
      <c r="CO64" s="2655">
        <f t="shared" si="148"/>
        <v>0</v>
      </c>
      <c r="CP64" s="1757">
        <f t="shared" ref="CP64:CQ64" si="170">IF(AND($C64&lt;&gt;0,AT64=""),1,IF(AT64&gt;$C64,1,0))</f>
        <v>0</v>
      </c>
      <c r="CQ64" s="1757">
        <f t="shared" si="170"/>
        <v>0</v>
      </c>
    </row>
    <row r="65" spans="1:95" ht="14.25" customHeight="1" x14ac:dyDescent="0.25">
      <c r="A65" s="3128"/>
      <c r="B65" s="137" t="s">
        <v>2125</v>
      </c>
      <c r="C65" s="354">
        <f t="shared" si="0"/>
        <v>0</v>
      </c>
      <c r="D65" s="236">
        <f t="shared" ref="D65:E65" si="171">SUM(J65+L65+N65+P65+R65+T65+V65+X65+Z65+AB65)</f>
        <v>0</v>
      </c>
      <c r="E65" s="1139">
        <f t="shared" si="171"/>
        <v>0</v>
      </c>
      <c r="F65" s="1773"/>
      <c r="G65" s="1140"/>
      <c r="H65" s="1773"/>
      <c r="I65" s="1140"/>
      <c r="J65" s="1905"/>
      <c r="K65" s="1906"/>
      <c r="L65" s="1905"/>
      <c r="M65" s="1906"/>
      <c r="N65" s="1905"/>
      <c r="O65" s="1906"/>
      <c r="P65" s="1905"/>
      <c r="Q65" s="1906"/>
      <c r="R65" s="1905"/>
      <c r="S65" s="1906"/>
      <c r="T65" s="1905"/>
      <c r="U65" s="1906"/>
      <c r="V65" s="1905"/>
      <c r="W65" s="1906"/>
      <c r="X65" s="1905"/>
      <c r="Y65" s="1906"/>
      <c r="Z65" s="1905"/>
      <c r="AA65" s="1906"/>
      <c r="AB65" s="66"/>
      <c r="AC65" s="87"/>
      <c r="AD65" s="237"/>
      <c r="AE65" s="238"/>
      <c r="AF65" s="1773"/>
      <c r="AG65" s="2701"/>
      <c r="AH65" s="1773"/>
      <c r="AI65" s="2701"/>
      <c r="AJ65" s="1773"/>
      <c r="AK65" s="2701"/>
      <c r="AL65" s="1143"/>
      <c r="AM65" s="1775"/>
      <c r="AN65" s="336"/>
      <c r="AO65" s="2007"/>
      <c r="AP65" s="190"/>
      <c r="AQ65" s="1142"/>
      <c r="AR65" s="1142"/>
      <c r="AS65" s="1142"/>
      <c r="AT65" s="1142"/>
      <c r="AU65" s="1142"/>
      <c r="AV65" s="1754" t="str">
        <f t="shared" si="145"/>
        <v/>
      </c>
      <c r="CA65" s="1755" t="str">
        <f t="shared" si="3"/>
        <v/>
      </c>
      <c r="CB65" s="1755" t="str">
        <f t="shared" si="4"/>
        <v/>
      </c>
      <c r="CC65" s="1755" t="str">
        <f t="shared" si="5"/>
        <v/>
      </c>
      <c r="CD65" s="1755" t="str">
        <f t="shared" si="6"/>
        <v/>
      </c>
      <c r="CE65" s="1755" t="str">
        <f t="shared" si="7"/>
        <v/>
      </c>
      <c r="CF65" s="2700" t="str">
        <f t="shared" si="146"/>
        <v/>
      </c>
      <c r="CG65" s="1755" t="str">
        <f t="shared" si="8"/>
        <v/>
      </c>
      <c r="CH65" s="1755" t="str">
        <f t="shared" si="9"/>
        <v/>
      </c>
      <c r="CI65" s="63"/>
      <c r="CJ65" s="1757">
        <f t="shared" si="10"/>
        <v>0</v>
      </c>
      <c r="CK65" s="1757">
        <f t="shared" si="11"/>
        <v>0</v>
      </c>
      <c r="CL65" s="1757">
        <f t="shared" si="12"/>
        <v>0</v>
      </c>
      <c r="CM65" s="1757">
        <f t="shared" ref="CM65:CN65" si="172">IF(AND($C65&lt;&gt;0,AQ65=""),1,IF(AQ65&gt;$C65,1,0))</f>
        <v>0</v>
      </c>
      <c r="CN65" s="1757">
        <f t="shared" si="172"/>
        <v>0</v>
      </c>
      <c r="CO65" s="2655">
        <f t="shared" si="148"/>
        <v>0</v>
      </c>
      <c r="CP65" s="1757">
        <f t="shared" ref="CP65:CQ65" si="173">IF(AND($C65&lt;&gt;0,AT65=""),1,IF(AT65&gt;$C65,1,0))</f>
        <v>0</v>
      </c>
      <c r="CQ65" s="1757">
        <f t="shared" si="173"/>
        <v>0</v>
      </c>
    </row>
    <row r="66" spans="1:95" ht="14.25" customHeight="1" x14ac:dyDescent="0.25">
      <c r="A66" s="3129"/>
      <c r="B66" s="485" t="s">
        <v>2124</v>
      </c>
      <c r="C66" s="400">
        <f t="shared" si="0"/>
        <v>0</v>
      </c>
      <c r="D66" s="1100">
        <f t="shared" ref="D66:E66" si="174">SUM(J66+L66+N66+P66+R66+T66+V66+X66+Z66+AB66)</f>
        <v>0</v>
      </c>
      <c r="E66" s="2696">
        <f t="shared" si="174"/>
        <v>0</v>
      </c>
      <c r="F66" s="36"/>
      <c r="G66" s="1817"/>
      <c r="H66" s="36"/>
      <c r="I66" s="1817"/>
      <c r="J66" s="41"/>
      <c r="K66" s="92"/>
      <c r="L66" s="41"/>
      <c r="M66" s="92"/>
      <c r="N66" s="41"/>
      <c r="O66" s="92"/>
      <c r="P66" s="41"/>
      <c r="Q66" s="92"/>
      <c r="R66" s="41"/>
      <c r="S66" s="92"/>
      <c r="T66" s="41"/>
      <c r="U66" s="92"/>
      <c r="V66" s="41"/>
      <c r="W66" s="92"/>
      <c r="X66" s="41"/>
      <c r="Y66" s="92"/>
      <c r="Z66" s="41"/>
      <c r="AA66" s="92"/>
      <c r="AB66" s="66"/>
      <c r="AC66" s="87"/>
      <c r="AD66" s="237"/>
      <c r="AE66" s="238"/>
      <c r="AF66" s="36"/>
      <c r="AG66" s="98"/>
      <c r="AH66" s="36"/>
      <c r="AI66" s="98"/>
      <c r="AJ66" s="36"/>
      <c r="AK66" s="98"/>
      <c r="AL66" s="1820"/>
      <c r="AM66" s="39"/>
      <c r="AN66" s="223"/>
      <c r="AO66" s="1762"/>
      <c r="AP66" s="1764"/>
      <c r="AQ66" s="56"/>
      <c r="AR66" s="56"/>
      <c r="AS66" s="56"/>
      <c r="AT66" s="56"/>
      <c r="AU66" s="56"/>
      <c r="AV66" s="1754" t="str">
        <f t="shared" si="145"/>
        <v/>
      </c>
      <c r="CA66" s="1755" t="str">
        <f t="shared" si="3"/>
        <v/>
      </c>
      <c r="CB66" s="1755" t="str">
        <f t="shared" si="4"/>
        <v/>
      </c>
      <c r="CC66" s="1755" t="str">
        <f t="shared" si="5"/>
        <v/>
      </c>
      <c r="CD66" s="1755" t="str">
        <f t="shared" si="6"/>
        <v/>
      </c>
      <c r="CE66" s="1755" t="str">
        <f t="shared" si="7"/>
        <v/>
      </c>
      <c r="CF66" s="2700" t="str">
        <f t="shared" si="146"/>
        <v/>
      </c>
      <c r="CG66" s="1755" t="str">
        <f t="shared" si="8"/>
        <v/>
      </c>
      <c r="CH66" s="1755" t="str">
        <f t="shared" si="9"/>
        <v/>
      </c>
      <c r="CI66" s="63"/>
      <c r="CJ66" s="1757">
        <f t="shared" si="10"/>
        <v>0</v>
      </c>
      <c r="CK66" s="1757">
        <f t="shared" si="11"/>
        <v>0</v>
      </c>
      <c r="CL66" s="1757">
        <f t="shared" si="12"/>
        <v>0</v>
      </c>
      <c r="CM66" s="1757">
        <f t="shared" ref="CM66:CN66" si="175">IF(AND($C66&lt;&gt;0,AQ66=""),1,IF(AQ66&gt;$C66,1,0))</f>
        <v>0</v>
      </c>
      <c r="CN66" s="1757">
        <f t="shared" si="175"/>
        <v>0</v>
      </c>
      <c r="CO66" s="2655">
        <f t="shared" si="148"/>
        <v>0</v>
      </c>
      <c r="CP66" s="1757">
        <f t="shared" ref="CP66:CQ66" si="176">IF(AND($C66&lt;&gt;0,AT66=""),1,IF(AT66&gt;$C66,1,0))</f>
        <v>0</v>
      </c>
      <c r="CQ66" s="1757">
        <f t="shared" si="176"/>
        <v>0</v>
      </c>
    </row>
    <row r="67" spans="1:95" ht="14.25" customHeight="1" x14ac:dyDescent="0.25">
      <c r="A67" s="3132" t="s">
        <v>2132</v>
      </c>
      <c r="B67" s="1790" t="s">
        <v>69</v>
      </c>
      <c r="C67" s="376">
        <f t="shared" si="0"/>
        <v>0</v>
      </c>
      <c r="D67" s="233">
        <f t="shared" ref="D67:E67" si="177">SUM(J67+L67+N67+P67+R67+T67+V67+X67+Z67+AB67+AD67+AF67+AH67+AJ67+AL67)</f>
        <v>0</v>
      </c>
      <c r="E67" s="2690">
        <f t="shared" si="177"/>
        <v>0</v>
      </c>
      <c r="F67" s="1079"/>
      <c r="G67" s="2697"/>
      <c r="H67" s="1079"/>
      <c r="I67" s="2697"/>
      <c r="J67" s="296"/>
      <c r="K67" s="1074"/>
      <c r="L67" s="296"/>
      <c r="M67" s="1074"/>
      <c r="N67" s="296"/>
      <c r="O67" s="1074"/>
      <c r="P67" s="296"/>
      <c r="Q67" s="1074"/>
      <c r="R67" s="296"/>
      <c r="S67" s="1074"/>
      <c r="T67" s="296"/>
      <c r="U67" s="1074"/>
      <c r="V67" s="296"/>
      <c r="W67" s="1074"/>
      <c r="X67" s="296"/>
      <c r="Y67" s="1074"/>
      <c r="Z67" s="296"/>
      <c r="AA67" s="1074"/>
      <c r="AB67" s="296"/>
      <c r="AC67" s="1074"/>
      <c r="AD67" s="296"/>
      <c r="AE67" s="1074"/>
      <c r="AF67" s="296"/>
      <c r="AG67" s="1074"/>
      <c r="AH67" s="296"/>
      <c r="AI67" s="1074"/>
      <c r="AJ67" s="296"/>
      <c r="AK67" s="1074"/>
      <c r="AL67" s="2691"/>
      <c r="AM67" s="1138"/>
      <c r="AN67" s="105"/>
      <c r="AO67" s="1748"/>
      <c r="AP67" s="1801"/>
      <c r="AQ67" s="220"/>
      <c r="AR67" s="220"/>
      <c r="AS67" s="220"/>
      <c r="AT67" s="220"/>
      <c r="AU67" s="220"/>
      <c r="AV67" s="1754" t="str">
        <f t="shared" si="145"/>
        <v/>
      </c>
      <c r="CA67" s="1755" t="str">
        <f t="shared" si="3"/>
        <v/>
      </c>
      <c r="CB67" s="1755" t="str">
        <f t="shared" si="4"/>
        <v/>
      </c>
      <c r="CC67" s="1755" t="str">
        <f t="shared" si="5"/>
        <v/>
      </c>
      <c r="CD67" s="1755" t="str">
        <f t="shared" si="6"/>
        <v/>
      </c>
      <c r="CE67" s="1755" t="str">
        <f t="shared" si="7"/>
        <v/>
      </c>
      <c r="CF67" s="2700" t="str">
        <f t="shared" si="146"/>
        <v/>
      </c>
      <c r="CG67" s="1755" t="str">
        <f t="shared" si="8"/>
        <v/>
      </c>
      <c r="CH67" s="1755" t="str">
        <f t="shared" si="9"/>
        <v/>
      </c>
      <c r="CI67" s="63"/>
      <c r="CJ67" s="1757">
        <f t="shared" si="10"/>
        <v>0</v>
      </c>
      <c r="CK67" s="1757">
        <f t="shared" si="11"/>
        <v>0</v>
      </c>
      <c r="CL67" s="1757">
        <f t="shared" si="12"/>
        <v>0</v>
      </c>
      <c r="CM67" s="1757">
        <f t="shared" ref="CM67:CN67" si="178">IF(AND($C67&lt;&gt;0,AQ67=""),1,IF(AQ67&gt;$C67,1,0))</f>
        <v>0</v>
      </c>
      <c r="CN67" s="1757">
        <f t="shared" si="178"/>
        <v>0</v>
      </c>
      <c r="CO67" s="2655">
        <f t="shared" si="148"/>
        <v>0</v>
      </c>
      <c r="CP67" s="1757">
        <f t="shared" ref="CP67:CQ67" si="179">IF(AND($C67&lt;&gt;0,AT67=""),1,IF(AT67&gt;$C67,1,0))</f>
        <v>0</v>
      </c>
      <c r="CQ67" s="1757">
        <f t="shared" si="179"/>
        <v>0</v>
      </c>
    </row>
    <row r="68" spans="1:95" ht="14.25" customHeight="1" x14ac:dyDescent="0.25">
      <c r="A68" s="3128"/>
      <c r="B68" s="275" t="s">
        <v>1453</v>
      </c>
      <c r="C68" s="354">
        <f t="shared" si="0"/>
        <v>0</v>
      </c>
      <c r="D68" s="236">
        <f t="shared" ref="D68:E68" si="180">SUM(J68+L68+N68+P68+R68+T68+V68+X68+Z68+AB68+AD68+AF68+AH68+AJ68+AL68)</f>
        <v>0</v>
      </c>
      <c r="E68" s="2693">
        <f t="shared" si="180"/>
        <v>0</v>
      </c>
      <c r="F68" s="1773"/>
      <c r="G68" s="1140"/>
      <c r="H68" s="1773"/>
      <c r="I68" s="1140"/>
      <c r="J68" s="66"/>
      <c r="K68" s="87"/>
      <c r="L68" s="66"/>
      <c r="M68" s="87"/>
      <c r="N68" s="66"/>
      <c r="O68" s="87"/>
      <c r="P68" s="66"/>
      <c r="Q68" s="87"/>
      <c r="R68" s="66"/>
      <c r="S68" s="87"/>
      <c r="T68" s="66"/>
      <c r="U68" s="87"/>
      <c r="V68" s="66"/>
      <c r="W68" s="87"/>
      <c r="X68" s="66"/>
      <c r="Y68" s="87"/>
      <c r="Z68" s="66"/>
      <c r="AA68" s="87"/>
      <c r="AB68" s="66"/>
      <c r="AC68" s="87"/>
      <c r="AD68" s="66"/>
      <c r="AE68" s="87"/>
      <c r="AF68" s="66"/>
      <c r="AG68" s="87"/>
      <c r="AH68" s="66"/>
      <c r="AI68" s="87"/>
      <c r="AJ68" s="66"/>
      <c r="AK68" s="87"/>
      <c r="AL68" s="1898"/>
      <c r="AM68" s="68"/>
      <c r="AN68" s="336"/>
      <c r="AO68" s="2005"/>
      <c r="AP68" s="1752"/>
      <c r="AQ68" s="1795"/>
      <c r="AR68" s="1795"/>
      <c r="AS68" s="1795"/>
      <c r="AT68" s="1795"/>
      <c r="AU68" s="1795"/>
      <c r="AV68" s="1754" t="str">
        <f t="shared" si="145"/>
        <v/>
      </c>
      <c r="CA68" s="1755" t="str">
        <f t="shared" si="3"/>
        <v/>
      </c>
      <c r="CB68" s="1755" t="str">
        <f t="shared" si="4"/>
        <v/>
      </c>
      <c r="CC68" s="1755" t="str">
        <f t="shared" si="5"/>
        <v/>
      </c>
      <c r="CD68" s="1755" t="str">
        <f t="shared" si="6"/>
        <v/>
      </c>
      <c r="CE68" s="1755" t="str">
        <f t="shared" si="7"/>
        <v/>
      </c>
      <c r="CF68" s="2700" t="str">
        <f t="shared" si="146"/>
        <v/>
      </c>
      <c r="CG68" s="1755" t="str">
        <f t="shared" si="8"/>
        <v/>
      </c>
      <c r="CH68" s="1755" t="str">
        <f t="shared" si="9"/>
        <v/>
      </c>
      <c r="CI68" s="63"/>
      <c r="CJ68" s="1757">
        <f t="shared" si="10"/>
        <v>0</v>
      </c>
      <c r="CK68" s="1757">
        <f t="shared" si="11"/>
        <v>0</v>
      </c>
      <c r="CL68" s="1757">
        <f t="shared" si="12"/>
        <v>0</v>
      </c>
      <c r="CM68" s="1757">
        <f t="shared" ref="CM68:CN68" si="181">IF(AND($C68&lt;&gt;0,AQ68=""),1,IF(AQ68&gt;$C68,1,0))</f>
        <v>0</v>
      </c>
      <c r="CN68" s="1757">
        <f t="shared" si="181"/>
        <v>0</v>
      </c>
      <c r="CO68" s="2655">
        <f t="shared" si="148"/>
        <v>0</v>
      </c>
      <c r="CP68" s="1757">
        <f t="shared" ref="CP68:CQ68" si="182">IF(AND($C68&lt;&gt;0,AT68=""),1,IF(AT68&gt;$C68,1,0))</f>
        <v>0</v>
      </c>
      <c r="CQ68" s="1757">
        <f t="shared" si="182"/>
        <v>0</v>
      </c>
    </row>
    <row r="69" spans="1:95" ht="14.25" customHeight="1" x14ac:dyDescent="0.25">
      <c r="A69" s="3128"/>
      <c r="B69" s="275" t="s">
        <v>70</v>
      </c>
      <c r="C69" s="354">
        <f t="shared" si="0"/>
        <v>0</v>
      </c>
      <c r="D69" s="236">
        <f t="shared" ref="D69:E69" si="183">SUM(J69+L69+N69+P69+R69+T69+V69+X69+Z69+AB69+AD69+AF69+AH69+AJ69+AL69)</f>
        <v>0</v>
      </c>
      <c r="E69" s="2693">
        <f t="shared" si="183"/>
        <v>0</v>
      </c>
      <c r="F69" s="1773"/>
      <c r="G69" s="1140"/>
      <c r="H69" s="1773"/>
      <c r="I69" s="1140"/>
      <c r="J69" s="66"/>
      <c r="K69" s="87"/>
      <c r="L69" s="66"/>
      <c r="M69" s="87"/>
      <c r="N69" s="66"/>
      <c r="O69" s="87"/>
      <c r="P69" s="66"/>
      <c r="Q69" s="87"/>
      <c r="R69" s="66"/>
      <c r="S69" s="87"/>
      <c r="T69" s="66"/>
      <c r="U69" s="87"/>
      <c r="V69" s="66"/>
      <c r="W69" s="87"/>
      <c r="X69" s="66"/>
      <c r="Y69" s="87"/>
      <c r="Z69" s="66"/>
      <c r="AA69" s="87"/>
      <c r="AB69" s="66"/>
      <c r="AC69" s="87"/>
      <c r="AD69" s="66"/>
      <c r="AE69" s="87"/>
      <c r="AF69" s="66"/>
      <c r="AG69" s="87"/>
      <c r="AH69" s="66"/>
      <c r="AI69" s="87"/>
      <c r="AJ69" s="66"/>
      <c r="AK69" s="87"/>
      <c r="AL69" s="1898"/>
      <c r="AM69" s="68"/>
      <c r="AN69" s="336"/>
      <c r="AO69" s="1823"/>
      <c r="AP69" s="1802"/>
      <c r="AQ69" s="106"/>
      <c r="AR69" s="106"/>
      <c r="AS69" s="106"/>
      <c r="AT69" s="106"/>
      <c r="AU69" s="106"/>
      <c r="AV69" s="1754" t="str">
        <f t="shared" si="145"/>
        <v/>
      </c>
      <c r="CA69" s="1755" t="str">
        <f t="shared" si="3"/>
        <v/>
      </c>
      <c r="CB69" s="1755" t="str">
        <f t="shared" si="4"/>
        <v/>
      </c>
      <c r="CC69" s="1755" t="str">
        <f t="shared" si="5"/>
        <v/>
      </c>
      <c r="CD69" s="1755" t="str">
        <f t="shared" si="6"/>
        <v/>
      </c>
      <c r="CE69" s="1755" t="str">
        <f t="shared" si="7"/>
        <v/>
      </c>
      <c r="CF69" s="2700" t="str">
        <f t="shared" si="146"/>
        <v/>
      </c>
      <c r="CG69" s="1755" t="str">
        <f t="shared" si="8"/>
        <v/>
      </c>
      <c r="CH69" s="1755" t="str">
        <f t="shared" si="9"/>
        <v/>
      </c>
      <c r="CI69" s="63"/>
      <c r="CJ69" s="1757">
        <f t="shared" si="10"/>
        <v>0</v>
      </c>
      <c r="CK69" s="1757">
        <f t="shared" si="11"/>
        <v>0</v>
      </c>
      <c r="CL69" s="1757">
        <f t="shared" si="12"/>
        <v>0</v>
      </c>
      <c r="CM69" s="1757">
        <f t="shared" ref="CM69:CN69" si="184">IF(AND($C69&lt;&gt;0,AQ69=""),1,IF(AQ69&gt;$C69,1,0))</f>
        <v>0</v>
      </c>
      <c r="CN69" s="1757">
        <f t="shared" si="184"/>
        <v>0</v>
      </c>
      <c r="CO69" s="2655">
        <f t="shared" si="148"/>
        <v>0</v>
      </c>
      <c r="CP69" s="1757">
        <f t="shared" ref="CP69:CQ69" si="185">IF(AND($C69&lt;&gt;0,AT69=""),1,IF(AT69&gt;$C69,1,0))</f>
        <v>0</v>
      </c>
      <c r="CQ69" s="1757">
        <f t="shared" si="185"/>
        <v>0</v>
      </c>
    </row>
    <row r="70" spans="1:95" ht="14.25" customHeight="1" x14ac:dyDescent="0.25">
      <c r="A70" s="3128"/>
      <c r="B70" s="275" t="s">
        <v>2127</v>
      </c>
      <c r="C70" s="354">
        <f t="shared" si="0"/>
        <v>0</v>
      </c>
      <c r="D70" s="236">
        <f t="shared" ref="D70:E70" si="186">SUM(J70+L70+N70+P70+R70+T70+V70+X70+Z70+AB70+AD70+AF70+AH70+AJ70+AL70)</f>
        <v>0</v>
      </c>
      <c r="E70" s="2693">
        <f t="shared" si="186"/>
        <v>0</v>
      </c>
      <c r="F70" s="1773"/>
      <c r="G70" s="1140"/>
      <c r="H70" s="1773"/>
      <c r="I70" s="1140"/>
      <c r="J70" s="66"/>
      <c r="K70" s="87"/>
      <c r="L70" s="66"/>
      <c r="M70" s="87"/>
      <c r="N70" s="66"/>
      <c r="O70" s="87"/>
      <c r="P70" s="66"/>
      <c r="Q70" s="87"/>
      <c r="R70" s="66"/>
      <c r="S70" s="87"/>
      <c r="T70" s="66"/>
      <c r="U70" s="87"/>
      <c r="V70" s="66"/>
      <c r="W70" s="87"/>
      <c r="X70" s="66"/>
      <c r="Y70" s="87"/>
      <c r="Z70" s="66"/>
      <c r="AA70" s="87"/>
      <c r="AB70" s="66"/>
      <c r="AC70" s="87"/>
      <c r="AD70" s="66"/>
      <c r="AE70" s="87"/>
      <c r="AF70" s="66"/>
      <c r="AG70" s="87"/>
      <c r="AH70" s="66"/>
      <c r="AI70" s="87"/>
      <c r="AJ70" s="66"/>
      <c r="AK70" s="87"/>
      <c r="AL70" s="1898"/>
      <c r="AM70" s="68"/>
      <c r="AN70" s="336"/>
      <c r="AO70" s="1823"/>
      <c r="AP70" s="1802"/>
      <c r="AQ70" s="106"/>
      <c r="AR70" s="106"/>
      <c r="AS70" s="106"/>
      <c r="AT70" s="106"/>
      <c r="AU70" s="106"/>
      <c r="AV70" s="1754" t="str">
        <f t="shared" si="145"/>
        <v/>
      </c>
      <c r="CA70" s="1755" t="str">
        <f t="shared" si="3"/>
        <v/>
      </c>
      <c r="CB70" s="1755" t="str">
        <f t="shared" si="4"/>
        <v/>
      </c>
      <c r="CC70" s="1755" t="str">
        <f t="shared" si="5"/>
        <v/>
      </c>
      <c r="CD70" s="1755" t="str">
        <f t="shared" si="6"/>
        <v/>
      </c>
      <c r="CE70" s="1755" t="str">
        <f t="shared" si="7"/>
        <v/>
      </c>
      <c r="CF70" s="2700" t="str">
        <f t="shared" si="146"/>
        <v/>
      </c>
      <c r="CG70" s="1755" t="str">
        <f t="shared" si="8"/>
        <v/>
      </c>
      <c r="CH70" s="1755" t="str">
        <f t="shared" si="9"/>
        <v/>
      </c>
      <c r="CI70" s="63"/>
      <c r="CJ70" s="1757">
        <f t="shared" si="10"/>
        <v>0</v>
      </c>
      <c r="CK70" s="1757">
        <f t="shared" si="11"/>
        <v>0</v>
      </c>
      <c r="CL70" s="1757">
        <f t="shared" si="12"/>
        <v>0</v>
      </c>
      <c r="CM70" s="1757">
        <f t="shared" ref="CM70:CN70" si="187">IF(AND($C70&lt;&gt;0,AQ70=""),1,IF(AQ70&gt;$C70,1,0))</f>
        <v>0</v>
      </c>
      <c r="CN70" s="1757">
        <f t="shared" si="187"/>
        <v>0</v>
      </c>
      <c r="CO70" s="2655">
        <f t="shared" si="148"/>
        <v>0</v>
      </c>
      <c r="CP70" s="1757">
        <f t="shared" ref="CP70:CQ70" si="188">IF(AND($C70&lt;&gt;0,AT70=""),1,IF(AT70&gt;$C70,1,0))</f>
        <v>0</v>
      </c>
      <c r="CQ70" s="1757">
        <f t="shared" si="188"/>
        <v>0</v>
      </c>
    </row>
    <row r="71" spans="1:95" ht="14.25" customHeight="1" x14ac:dyDescent="0.25">
      <c r="A71" s="3128"/>
      <c r="B71" s="275" t="s">
        <v>2133</v>
      </c>
      <c r="C71" s="354">
        <f t="shared" si="0"/>
        <v>0</v>
      </c>
      <c r="D71" s="236">
        <f t="shared" ref="D71:E71" si="189">SUM(J71+L71+N71+P71+R71+T71+V71+X71+Z71+AB71+AD71+AF71+AH71+AJ71+AL71)</f>
        <v>0</v>
      </c>
      <c r="E71" s="2693">
        <f t="shared" si="189"/>
        <v>0</v>
      </c>
      <c r="F71" s="1773"/>
      <c r="G71" s="1140"/>
      <c r="H71" s="1773"/>
      <c r="I71" s="1140"/>
      <c r="J71" s="66"/>
      <c r="K71" s="87"/>
      <c r="L71" s="66"/>
      <c r="M71" s="87"/>
      <c r="N71" s="66"/>
      <c r="O71" s="87"/>
      <c r="P71" s="66"/>
      <c r="Q71" s="87"/>
      <c r="R71" s="66"/>
      <c r="S71" s="87"/>
      <c r="T71" s="66"/>
      <c r="U71" s="87"/>
      <c r="V71" s="66"/>
      <c r="W71" s="87"/>
      <c r="X71" s="66"/>
      <c r="Y71" s="87"/>
      <c r="Z71" s="66"/>
      <c r="AA71" s="87"/>
      <c r="AB71" s="66"/>
      <c r="AC71" s="87"/>
      <c r="AD71" s="66"/>
      <c r="AE71" s="87"/>
      <c r="AF71" s="66"/>
      <c r="AG71" s="87"/>
      <c r="AH71" s="66"/>
      <c r="AI71" s="87"/>
      <c r="AJ71" s="66"/>
      <c r="AK71" s="87"/>
      <c r="AL71" s="1898"/>
      <c r="AM71" s="68"/>
      <c r="AN71" s="336"/>
      <c r="AO71" s="1823"/>
      <c r="AP71" s="1802"/>
      <c r="AQ71" s="106"/>
      <c r="AR71" s="106"/>
      <c r="AS71" s="106"/>
      <c r="AT71" s="106"/>
      <c r="AU71" s="106"/>
      <c r="AV71" s="1754" t="str">
        <f t="shared" si="145"/>
        <v/>
      </c>
      <c r="CA71" s="1755" t="str">
        <f t="shared" si="3"/>
        <v/>
      </c>
      <c r="CB71" s="1755" t="str">
        <f t="shared" si="4"/>
        <v/>
      </c>
      <c r="CC71" s="1755" t="str">
        <f t="shared" si="5"/>
        <v/>
      </c>
      <c r="CD71" s="1755" t="str">
        <f t="shared" si="6"/>
        <v/>
      </c>
      <c r="CE71" s="1755" t="str">
        <f t="shared" si="7"/>
        <v/>
      </c>
      <c r="CF71" s="2700" t="str">
        <f t="shared" si="146"/>
        <v/>
      </c>
      <c r="CG71" s="1755" t="str">
        <f t="shared" si="8"/>
        <v/>
      </c>
      <c r="CH71" s="1755" t="str">
        <f t="shared" si="9"/>
        <v/>
      </c>
      <c r="CI71" s="63"/>
      <c r="CJ71" s="1757">
        <f t="shared" si="10"/>
        <v>0</v>
      </c>
      <c r="CK71" s="1757">
        <f t="shared" si="11"/>
        <v>0</v>
      </c>
      <c r="CL71" s="1757">
        <f t="shared" si="12"/>
        <v>0</v>
      </c>
      <c r="CM71" s="1757">
        <f t="shared" ref="CM71:CN71" si="190">IF(AND($C71&lt;&gt;0,AQ71=""),1,IF(AQ71&gt;$C71,1,0))</f>
        <v>0</v>
      </c>
      <c r="CN71" s="1757">
        <f t="shared" si="190"/>
        <v>0</v>
      </c>
      <c r="CO71" s="2655">
        <f t="shared" si="148"/>
        <v>0</v>
      </c>
      <c r="CP71" s="1757">
        <f t="shared" ref="CP71:CQ71" si="191">IF(AND($C71&lt;&gt;0,AT71=""),1,IF(AT71&gt;$C71,1,0))</f>
        <v>0</v>
      </c>
      <c r="CQ71" s="1757">
        <f t="shared" si="191"/>
        <v>0</v>
      </c>
    </row>
    <row r="72" spans="1:95" ht="14.25" customHeight="1" x14ac:dyDescent="0.25">
      <c r="A72" s="3128"/>
      <c r="B72" s="65" t="s">
        <v>2125</v>
      </c>
      <c r="C72" s="381">
        <f t="shared" si="0"/>
        <v>0</v>
      </c>
      <c r="D72" s="236">
        <f t="shared" ref="D72:E72" si="192">SUM(J72+L72+N72+P72+R72+T72+V72+X72+Z72+AB72+AD72+AF72+AH72+AJ72+AL72)</f>
        <v>0</v>
      </c>
      <c r="E72" s="1139">
        <f t="shared" si="192"/>
        <v>0</v>
      </c>
      <c r="F72" s="1773"/>
      <c r="G72" s="1140"/>
      <c r="H72" s="1773"/>
      <c r="I72" s="1140"/>
      <c r="J72" s="1905"/>
      <c r="K72" s="1906"/>
      <c r="L72" s="1905"/>
      <c r="M72" s="1906"/>
      <c r="N72" s="1905"/>
      <c r="O72" s="1906"/>
      <c r="P72" s="1905"/>
      <c r="Q72" s="1906"/>
      <c r="R72" s="1905"/>
      <c r="S72" s="1906"/>
      <c r="T72" s="1905"/>
      <c r="U72" s="1906"/>
      <c r="V72" s="1905"/>
      <c r="W72" s="1906"/>
      <c r="X72" s="1905"/>
      <c r="Y72" s="1906"/>
      <c r="Z72" s="1905"/>
      <c r="AA72" s="1906"/>
      <c r="AB72" s="1905"/>
      <c r="AC72" s="1906"/>
      <c r="AD72" s="1905"/>
      <c r="AE72" s="1906"/>
      <c r="AF72" s="1905"/>
      <c r="AG72" s="1906"/>
      <c r="AH72" s="1905"/>
      <c r="AI72" s="1906"/>
      <c r="AJ72" s="1905"/>
      <c r="AK72" s="1906"/>
      <c r="AL72" s="189"/>
      <c r="AM72" s="1977"/>
      <c r="AN72" s="336"/>
      <c r="AO72" s="2007"/>
      <c r="AP72" s="190"/>
      <c r="AQ72" s="1142"/>
      <c r="AR72" s="1142"/>
      <c r="AS72" s="1142"/>
      <c r="AT72" s="1142"/>
      <c r="AU72" s="1142"/>
      <c r="AV72" s="1754" t="str">
        <f t="shared" si="145"/>
        <v/>
      </c>
      <c r="CA72" s="1755" t="str">
        <f t="shared" si="3"/>
        <v/>
      </c>
      <c r="CB72" s="1755" t="str">
        <f t="shared" si="4"/>
        <v/>
      </c>
      <c r="CC72" s="1755" t="str">
        <f t="shared" si="5"/>
        <v/>
      </c>
      <c r="CD72" s="1755" t="str">
        <f t="shared" si="6"/>
        <v/>
      </c>
      <c r="CE72" s="1755" t="str">
        <f t="shared" si="7"/>
        <v/>
      </c>
      <c r="CF72" s="2700" t="str">
        <f t="shared" si="146"/>
        <v/>
      </c>
      <c r="CG72" s="1755" t="str">
        <f t="shared" si="8"/>
        <v/>
      </c>
      <c r="CH72" s="1755" t="str">
        <f t="shared" si="9"/>
        <v/>
      </c>
      <c r="CI72" s="63"/>
      <c r="CJ72" s="1757">
        <f t="shared" si="10"/>
        <v>0</v>
      </c>
      <c r="CK72" s="1757">
        <f t="shared" si="11"/>
        <v>0</v>
      </c>
      <c r="CL72" s="1757">
        <f t="shared" si="12"/>
        <v>0</v>
      </c>
      <c r="CM72" s="1757">
        <f t="shared" ref="CM72:CN72" si="193">IF(AND($C72&lt;&gt;0,AQ72=""),1,IF(AQ72&gt;$C72,1,0))</f>
        <v>0</v>
      </c>
      <c r="CN72" s="1757">
        <f t="shared" si="193"/>
        <v>0</v>
      </c>
      <c r="CO72" s="2655">
        <f t="shared" si="148"/>
        <v>0</v>
      </c>
      <c r="CP72" s="1757">
        <f t="shared" ref="CP72:CQ72" si="194">IF(AND($C72&lt;&gt;0,AT72=""),1,IF(AT72&gt;$C72,1,0))</f>
        <v>0</v>
      </c>
      <c r="CQ72" s="1757">
        <f t="shared" si="194"/>
        <v>0</v>
      </c>
    </row>
    <row r="73" spans="1:95" ht="14.25" customHeight="1" x14ac:dyDescent="0.25">
      <c r="A73" s="3129"/>
      <c r="B73" s="485" t="s">
        <v>2124</v>
      </c>
      <c r="C73" s="400">
        <f t="shared" si="0"/>
        <v>0</v>
      </c>
      <c r="D73" s="1100">
        <f t="shared" ref="D73:E73" si="195">SUM(J73+L73+N73+P73+R73+T73+V73+X73+Z73+AB73+AD73+AF73+AH73+AJ73+AL73)</f>
        <v>0</v>
      </c>
      <c r="E73" s="2696">
        <f t="shared" si="195"/>
        <v>0</v>
      </c>
      <c r="F73" s="36"/>
      <c r="G73" s="1817"/>
      <c r="H73" s="36"/>
      <c r="I73" s="1817"/>
      <c r="J73" s="41"/>
      <c r="K73" s="92"/>
      <c r="L73" s="41"/>
      <c r="M73" s="92"/>
      <c r="N73" s="41"/>
      <c r="O73" s="92"/>
      <c r="P73" s="41"/>
      <c r="Q73" s="92"/>
      <c r="R73" s="41"/>
      <c r="S73" s="92"/>
      <c r="T73" s="41"/>
      <c r="U73" s="92"/>
      <c r="V73" s="41"/>
      <c r="W73" s="92"/>
      <c r="X73" s="41"/>
      <c r="Y73" s="92"/>
      <c r="Z73" s="41"/>
      <c r="AA73" s="92"/>
      <c r="AB73" s="41"/>
      <c r="AC73" s="92"/>
      <c r="AD73" s="41"/>
      <c r="AE73" s="92"/>
      <c r="AF73" s="41"/>
      <c r="AG73" s="92"/>
      <c r="AH73" s="41"/>
      <c r="AI73" s="92"/>
      <c r="AJ73" s="41"/>
      <c r="AK73" s="92"/>
      <c r="AL73" s="1818"/>
      <c r="AM73" s="55"/>
      <c r="AN73" s="223"/>
      <c r="AO73" s="1762"/>
      <c r="AP73" s="1764"/>
      <c r="AQ73" s="56"/>
      <c r="AR73" s="56"/>
      <c r="AS73" s="56"/>
      <c r="AT73" s="56"/>
      <c r="AU73" s="56"/>
      <c r="AV73" s="1754" t="str">
        <f t="shared" si="145"/>
        <v/>
      </c>
      <c r="CA73" s="1755" t="str">
        <f t="shared" si="3"/>
        <v/>
      </c>
      <c r="CB73" s="1755" t="str">
        <f t="shared" si="4"/>
        <v/>
      </c>
      <c r="CC73" s="1755" t="str">
        <f t="shared" si="5"/>
        <v/>
      </c>
      <c r="CD73" s="1755" t="str">
        <f t="shared" si="6"/>
        <v/>
      </c>
      <c r="CE73" s="1755" t="str">
        <f t="shared" si="7"/>
        <v/>
      </c>
      <c r="CF73" s="2700" t="str">
        <f t="shared" si="146"/>
        <v/>
      </c>
      <c r="CG73" s="1755" t="str">
        <f t="shared" si="8"/>
        <v/>
      </c>
      <c r="CH73" s="1755" t="str">
        <f t="shared" si="9"/>
        <v/>
      </c>
      <c r="CI73" s="63"/>
      <c r="CJ73" s="1757">
        <f t="shared" si="10"/>
        <v>0</v>
      </c>
      <c r="CK73" s="1757">
        <f t="shared" si="11"/>
        <v>0</v>
      </c>
      <c r="CL73" s="1757">
        <f t="shared" si="12"/>
        <v>0</v>
      </c>
      <c r="CM73" s="1757">
        <f t="shared" ref="CM73:CN73" si="196">IF(AND($C73&lt;&gt;0,AQ73=""),1,IF(AQ73&gt;$C73,1,0))</f>
        <v>0</v>
      </c>
      <c r="CN73" s="1757">
        <f t="shared" si="196"/>
        <v>0</v>
      </c>
      <c r="CO73" s="2655">
        <f t="shared" si="148"/>
        <v>0</v>
      </c>
      <c r="CP73" s="1757">
        <f t="shared" ref="CP73:CQ73" si="197">IF(AND($C73&lt;&gt;0,AT73=""),1,IF(AT73&gt;$C73,1,0))</f>
        <v>0</v>
      </c>
      <c r="CQ73" s="1757">
        <f t="shared" si="197"/>
        <v>0</v>
      </c>
    </row>
    <row r="74" spans="1:95" ht="14.25" customHeight="1" x14ac:dyDescent="0.25">
      <c r="A74" s="3132" t="s">
        <v>2134</v>
      </c>
      <c r="B74" s="1790" t="s">
        <v>2135</v>
      </c>
      <c r="C74" s="376">
        <f t="shared" si="0"/>
        <v>0</v>
      </c>
      <c r="D74" s="2702"/>
      <c r="E74" s="2690">
        <f t="shared" ref="E74:E78" si="198">SUM(K74+M74+O74+Q74+S74+U74+W74+Y74+AA74+AC74)</f>
        <v>0</v>
      </c>
      <c r="F74" s="1079"/>
      <c r="G74" s="2697"/>
      <c r="H74" s="1079"/>
      <c r="I74" s="2697"/>
      <c r="J74" s="1079"/>
      <c r="K74" s="1074"/>
      <c r="L74" s="1079"/>
      <c r="M74" s="1074"/>
      <c r="N74" s="1079"/>
      <c r="O74" s="1074"/>
      <c r="P74" s="1079"/>
      <c r="Q74" s="1074"/>
      <c r="R74" s="1079"/>
      <c r="S74" s="1074"/>
      <c r="T74" s="1079"/>
      <c r="U74" s="1074"/>
      <c r="V74" s="1079"/>
      <c r="W74" s="1074"/>
      <c r="X74" s="1079"/>
      <c r="Y74" s="1074"/>
      <c r="Z74" s="1079"/>
      <c r="AA74" s="1074"/>
      <c r="AB74" s="1079"/>
      <c r="AC74" s="1906"/>
      <c r="AD74" s="1950"/>
      <c r="AE74" s="1952"/>
      <c r="AF74" s="30"/>
      <c r="AG74" s="79"/>
      <c r="AH74" s="30"/>
      <c r="AI74" s="79"/>
      <c r="AJ74" s="30"/>
      <c r="AK74" s="79"/>
      <c r="AL74" s="103"/>
      <c r="AM74" s="32"/>
      <c r="AN74" s="105"/>
      <c r="AO74" s="1748"/>
      <c r="AP74" s="1801"/>
      <c r="AQ74" s="220"/>
      <c r="AR74" s="220"/>
      <c r="AS74" s="220"/>
      <c r="AT74" s="220"/>
      <c r="AU74" s="220"/>
      <c r="AV74" s="1754" t="str">
        <f t="shared" si="145"/>
        <v/>
      </c>
      <c r="CA74" s="1755" t="str">
        <f t="shared" si="3"/>
        <v/>
      </c>
      <c r="CB74" s="1755" t="str">
        <f t="shared" si="4"/>
        <v/>
      </c>
      <c r="CC74" s="1804"/>
      <c r="CD74" s="1755" t="str">
        <f t="shared" si="6"/>
        <v/>
      </c>
      <c r="CE74" s="1755" t="str">
        <f t="shared" si="7"/>
        <v/>
      </c>
      <c r="CF74" s="2700" t="str">
        <f t="shared" si="146"/>
        <v/>
      </c>
      <c r="CG74" s="1755" t="str">
        <f t="shared" si="8"/>
        <v/>
      </c>
      <c r="CH74" s="1755" t="str">
        <f t="shared" si="9"/>
        <v/>
      </c>
      <c r="CI74" s="63"/>
      <c r="CJ74" s="1757">
        <f t="shared" si="10"/>
        <v>0</v>
      </c>
      <c r="CK74" s="1757">
        <f t="shared" si="11"/>
        <v>0</v>
      </c>
      <c r="CL74" s="2304"/>
      <c r="CM74" s="1757">
        <f t="shared" ref="CM74:CN74" si="199">IF(AND($C74&lt;&gt;0,AQ74=""),1,IF(AQ74&gt;$C74,1,0))</f>
        <v>0</v>
      </c>
      <c r="CN74" s="1757">
        <f t="shared" si="199"/>
        <v>0</v>
      </c>
      <c r="CO74" s="2655">
        <f t="shared" si="148"/>
        <v>0</v>
      </c>
      <c r="CP74" s="1757">
        <f t="shared" ref="CP74:CQ74" si="200">IF(AND($C74&lt;&gt;0,AT74=""),1,IF(AT74&gt;$C74,1,0))</f>
        <v>0</v>
      </c>
      <c r="CQ74" s="1757">
        <f t="shared" si="200"/>
        <v>0</v>
      </c>
    </row>
    <row r="75" spans="1:95" ht="14.25" customHeight="1" x14ac:dyDescent="0.25">
      <c r="A75" s="3128"/>
      <c r="B75" s="275" t="s">
        <v>2136</v>
      </c>
      <c r="C75" s="368">
        <f t="shared" si="0"/>
        <v>6</v>
      </c>
      <c r="D75" s="1774"/>
      <c r="E75" s="1139">
        <f t="shared" si="198"/>
        <v>6</v>
      </c>
      <c r="F75" s="1773"/>
      <c r="G75" s="1140"/>
      <c r="H75" s="1773"/>
      <c r="I75" s="1140"/>
      <c r="J75" s="1773"/>
      <c r="K75" s="87"/>
      <c r="L75" s="1773"/>
      <c r="M75" s="87"/>
      <c r="N75" s="1773"/>
      <c r="O75" s="87"/>
      <c r="P75" s="1773"/>
      <c r="Q75" s="87">
        <v>1</v>
      </c>
      <c r="R75" s="1773"/>
      <c r="S75" s="87">
        <v>2</v>
      </c>
      <c r="T75" s="1773"/>
      <c r="U75" s="87">
        <v>3</v>
      </c>
      <c r="V75" s="1773"/>
      <c r="W75" s="87"/>
      <c r="X75" s="1773"/>
      <c r="Y75" s="87"/>
      <c r="Z75" s="1773"/>
      <c r="AA75" s="87"/>
      <c r="AB75" s="1773"/>
      <c r="AC75" s="1906"/>
      <c r="AD75" s="1950"/>
      <c r="AE75" s="1952"/>
      <c r="AF75" s="85"/>
      <c r="AG75" s="86"/>
      <c r="AH75" s="85"/>
      <c r="AI75" s="86"/>
      <c r="AJ75" s="85"/>
      <c r="AK75" s="86"/>
      <c r="AL75" s="1819"/>
      <c r="AM75" s="104"/>
      <c r="AN75" s="336">
        <v>0</v>
      </c>
      <c r="AO75" s="1823">
        <v>0</v>
      </c>
      <c r="AP75" s="1802">
        <v>0</v>
      </c>
      <c r="AQ75" s="106">
        <v>2</v>
      </c>
      <c r="AR75" s="106">
        <v>0</v>
      </c>
      <c r="AS75" s="106">
        <v>0</v>
      </c>
      <c r="AT75" s="106">
        <v>0</v>
      </c>
      <c r="AU75" s="106">
        <v>0</v>
      </c>
      <c r="AV75" s="1754" t="str">
        <f t="shared" si="145"/>
        <v/>
      </c>
      <c r="CA75" s="1755" t="str">
        <f t="shared" si="3"/>
        <v/>
      </c>
      <c r="CB75" s="1755" t="str">
        <f t="shared" si="4"/>
        <v/>
      </c>
      <c r="CC75" s="1804"/>
      <c r="CD75" s="1755" t="str">
        <f t="shared" si="6"/>
        <v/>
      </c>
      <c r="CE75" s="1755" t="str">
        <f t="shared" si="7"/>
        <v/>
      </c>
      <c r="CF75" s="2700" t="str">
        <f t="shared" si="146"/>
        <v/>
      </c>
      <c r="CG75" s="1755" t="str">
        <f t="shared" si="8"/>
        <v/>
      </c>
      <c r="CH75" s="1755" t="str">
        <f t="shared" si="9"/>
        <v/>
      </c>
      <c r="CI75" s="63"/>
      <c r="CJ75" s="1757">
        <f t="shared" si="10"/>
        <v>0</v>
      </c>
      <c r="CK75" s="1757">
        <f t="shared" si="11"/>
        <v>0</v>
      </c>
      <c r="CL75" s="2304"/>
      <c r="CM75" s="1757">
        <f t="shared" ref="CM75:CN75" si="201">IF(AND($C75&lt;&gt;0,AQ75=""),1,IF(AQ75&gt;$C75,1,0))</f>
        <v>0</v>
      </c>
      <c r="CN75" s="1757">
        <f t="shared" si="201"/>
        <v>0</v>
      </c>
      <c r="CO75" s="2655">
        <f t="shared" si="148"/>
        <v>0</v>
      </c>
      <c r="CP75" s="1757">
        <f t="shared" ref="CP75:CQ75" si="202">IF(AND($C75&lt;&gt;0,AT75=""),1,IF(AT75&gt;$C75,1,0))</f>
        <v>0</v>
      </c>
      <c r="CQ75" s="1757">
        <f t="shared" si="202"/>
        <v>0</v>
      </c>
    </row>
    <row r="76" spans="1:95" ht="14.25" customHeight="1" x14ac:dyDescent="0.25">
      <c r="A76" s="3128"/>
      <c r="B76" s="2703" t="s">
        <v>2137</v>
      </c>
      <c r="C76" s="368">
        <f t="shared" si="0"/>
        <v>0</v>
      </c>
      <c r="D76" s="1828"/>
      <c r="E76" s="1139">
        <f t="shared" si="198"/>
        <v>0</v>
      </c>
      <c r="F76" s="85"/>
      <c r="G76" s="1803"/>
      <c r="H76" s="85"/>
      <c r="I76" s="1803"/>
      <c r="J76" s="85"/>
      <c r="K76" s="87"/>
      <c r="L76" s="85"/>
      <c r="M76" s="87"/>
      <c r="N76" s="85"/>
      <c r="O76" s="87"/>
      <c r="P76" s="85"/>
      <c r="Q76" s="87"/>
      <c r="R76" s="85"/>
      <c r="S76" s="87"/>
      <c r="T76" s="85"/>
      <c r="U76" s="87"/>
      <c r="V76" s="85"/>
      <c r="W76" s="87"/>
      <c r="X76" s="85"/>
      <c r="Y76" s="87"/>
      <c r="Z76" s="85"/>
      <c r="AA76" s="87"/>
      <c r="AB76" s="85"/>
      <c r="AC76" s="1906"/>
      <c r="AD76" s="1950"/>
      <c r="AE76" s="1952"/>
      <c r="AF76" s="85"/>
      <c r="AG76" s="86"/>
      <c r="AH76" s="85"/>
      <c r="AI76" s="86"/>
      <c r="AJ76" s="85"/>
      <c r="AK76" s="86"/>
      <c r="AL76" s="1819"/>
      <c r="AM76" s="104"/>
      <c r="AN76" s="336"/>
      <c r="AO76" s="2007"/>
      <c r="AP76" s="190"/>
      <c r="AQ76" s="1142"/>
      <c r="AR76" s="1142"/>
      <c r="AS76" s="1142"/>
      <c r="AT76" s="1142"/>
      <c r="AU76" s="1142"/>
      <c r="AV76" s="1754" t="str">
        <f t="shared" si="145"/>
        <v/>
      </c>
      <c r="CA76" s="1755" t="str">
        <f t="shared" si="3"/>
        <v/>
      </c>
      <c r="CB76" s="1755" t="str">
        <f t="shared" si="4"/>
        <v/>
      </c>
      <c r="CC76" s="1804"/>
      <c r="CD76" s="1755" t="str">
        <f t="shared" si="6"/>
        <v/>
      </c>
      <c r="CE76" s="1755" t="str">
        <f t="shared" si="7"/>
        <v/>
      </c>
      <c r="CF76" s="2700" t="str">
        <f t="shared" si="146"/>
        <v/>
      </c>
      <c r="CG76" s="1755" t="str">
        <f t="shared" si="8"/>
        <v/>
      </c>
      <c r="CH76" s="1755" t="str">
        <f t="shared" si="9"/>
        <v/>
      </c>
      <c r="CI76" s="63"/>
      <c r="CJ76" s="1757">
        <f t="shared" si="10"/>
        <v>0</v>
      </c>
      <c r="CK76" s="1757">
        <f t="shared" si="11"/>
        <v>0</v>
      </c>
      <c r="CL76" s="2304"/>
      <c r="CM76" s="1757">
        <f t="shared" ref="CM76:CN76" si="203">IF(AND($C76&lt;&gt;0,AQ76=""),1,IF(AQ76&gt;$C76,1,0))</f>
        <v>0</v>
      </c>
      <c r="CN76" s="1757">
        <f t="shared" si="203"/>
        <v>0</v>
      </c>
      <c r="CO76" s="2655">
        <f t="shared" si="148"/>
        <v>0</v>
      </c>
      <c r="CP76" s="1757">
        <f t="shared" ref="CP76:CQ76" si="204">IF(AND($C76&lt;&gt;0,AT76=""),1,IF(AT76&gt;$C76,1,0))</f>
        <v>0</v>
      </c>
      <c r="CQ76" s="1757">
        <f t="shared" si="204"/>
        <v>0</v>
      </c>
    </row>
    <row r="77" spans="1:95" ht="14.25" customHeight="1" x14ac:dyDescent="0.25">
      <c r="A77" s="3128"/>
      <c r="B77" s="65" t="s">
        <v>2138</v>
      </c>
      <c r="C77" s="354">
        <f t="shared" si="0"/>
        <v>2</v>
      </c>
      <c r="D77" s="1774"/>
      <c r="E77" s="1139">
        <f t="shared" si="198"/>
        <v>2</v>
      </c>
      <c r="F77" s="1773"/>
      <c r="G77" s="1140"/>
      <c r="H77" s="1773"/>
      <c r="I77" s="1140"/>
      <c r="J77" s="1773"/>
      <c r="K77" s="1906"/>
      <c r="L77" s="1773"/>
      <c r="M77" s="1906"/>
      <c r="N77" s="1773"/>
      <c r="O77" s="1906"/>
      <c r="P77" s="1773"/>
      <c r="Q77" s="1906">
        <v>1</v>
      </c>
      <c r="R77" s="1773"/>
      <c r="S77" s="1906"/>
      <c r="T77" s="1773"/>
      <c r="U77" s="1906">
        <v>1</v>
      </c>
      <c r="V77" s="1773"/>
      <c r="W77" s="1906"/>
      <c r="X77" s="1773"/>
      <c r="Y77" s="1906"/>
      <c r="Z77" s="1773"/>
      <c r="AA77" s="1906"/>
      <c r="AB77" s="1773"/>
      <c r="AC77" s="1906"/>
      <c r="AD77" s="1950"/>
      <c r="AE77" s="1952"/>
      <c r="AF77" s="85"/>
      <c r="AG77" s="86"/>
      <c r="AH77" s="85"/>
      <c r="AI77" s="86"/>
      <c r="AJ77" s="85"/>
      <c r="AK77" s="86"/>
      <c r="AL77" s="1819"/>
      <c r="AM77" s="104"/>
      <c r="AN77" s="336">
        <v>0</v>
      </c>
      <c r="AO77" s="2007">
        <v>0</v>
      </c>
      <c r="AP77" s="190">
        <v>0</v>
      </c>
      <c r="AQ77" s="1142">
        <v>1</v>
      </c>
      <c r="AR77" s="1142">
        <v>0</v>
      </c>
      <c r="AS77" s="1142">
        <v>0</v>
      </c>
      <c r="AT77" s="1142">
        <v>0</v>
      </c>
      <c r="AU77" s="1142">
        <v>0</v>
      </c>
      <c r="AV77" s="1754" t="str">
        <f t="shared" si="145"/>
        <v/>
      </c>
      <c r="CA77" s="1755" t="str">
        <f t="shared" si="3"/>
        <v/>
      </c>
      <c r="CB77" s="1755" t="str">
        <f t="shared" si="4"/>
        <v/>
      </c>
      <c r="CC77" s="1804"/>
      <c r="CD77" s="1755" t="str">
        <f t="shared" si="6"/>
        <v/>
      </c>
      <c r="CE77" s="1755" t="str">
        <f t="shared" si="7"/>
        <v/>
      </c>
      <c r="CF77" s="2700" t="str">
        <f t="shared" si="146"/>
        <v/>
      </c>
      <c r="CG77" s="1755" t="str">
        <f t="shared" si="8"/>
        <v/>
      </c>
      <c r="CH77" s="1755" t="str">
        <f t="shared" si="9"/>
        <v/>
      </c>
      <c r="CI77" s="63"/>
      <c r="CJ77" s="1757">
        <f t="shared" si="10"/>
        <v>0</v>
      </c>
      <c r="CK77" s="1757">
        <f t="shared" si="11"/>
        <v>0</v>
      </c>
      <c r="CL77" s="2304"/>
      <c r="CM77" s="1757">
        <f t="shared" ref="CM77:CN77" si="205">IF(AND($C77&lt;&gt;0,AQ77=""),1,IF(AQ77&gt;$C77,1,0))</f>
        <v>0</v>
      </c>
      <c r="CN77" s="1757">
        <f t="shared" si="205"/>
        <v>0</v>
      </c>
      <c r="CO77" s="2655">
        <f t="shared" si="148"/>
        <v>0</v>
      </c>
      <c r="CP77" s="1757">
        <f t="shared" ref="CP77:CQ77" si="206">IF(AND($C77&lt;&gt;0,AT77=""),1,IF(AT77&gt;$C77,1,0))</f>
        <v>0</v>
      </c>
      <c r="CQ77" s="1757">
        <f t="shared" si="206"/>
        <v>0</v>
      </c>
    </row>
    <row r="78" spans="1:95" ht="14.25" customHeight="1" x14ac:dyDescent="0.25">
      <c r="A78" s="3129"/>
      <c r="B78" s="70" t="s">
        <v>2125</v>
      </c>
      <c r="C78" s="135">
        <f t="shared" si="0"/>
        <v>0</v>
      </c>
      <c r="D78" s="1761"/>
      <c r="E78" s="2696">
        <f t="shared" si="198"/>
        <v>0</v>
      </c>
      <c r="F78" s="36"/>
      <c r="G78" s="1817"/>
      <c r="H78" s="36"/>
      <c r="I78" s="1817"/>
      <c r="J78" s="36"/>
      <c r="K78" s="92"/>
      <c r="L78" s="36"/>
      <c r="M78" s="92"/>
      <c r="N78" s="36"/>
      <c r="O78" s="92"/>
      <c r="P78" s="36"/>
      <c r="Q78" s="92"/>
      <c r="R78" s="36"/>
      <c r="S78" s="92"/>
      <c r="T78" s="36"/>
      <c r="U78" s="92"/>
      <c r="V78" s="36"/>
      <c r="W78" s="92"/>
      <c r="X78" s="36"/>
      <c r="Y78" s="92"/>
      <c r="Z78" s="36"/>
      <c r="AA78" s="92"/>
      <c r="AB78" s="36"/>
      <c r="AC78" s="92"/>
      <c r="AD78" s="52"/>
      <c r="AE78" s="330"/>
      <c r="AF78" s="36"/>
      <c r="AG78" s="98"/>
      <c r="AH78" s="36"/>
      <c r="AI78" s="98"/>
      <c r="AJ78" s="36"/>
      <c r="AK78" s="98"/>
      <c r="AL78" s="1820"/>
      <c r="AM78" s="39"/>
      <c r="AN78" s="223"/>
      <c r="AO78" s="1762"/>
      <c r="AP78" s="1764"/>
      <c r="AQ78" s="56"/>
      <c r="AR78" s="56"/>
      <c r="AS78" s="56"/>
      <c r="AT78" s="56"/>
      <c r="AU78" s="56"/>
      <c r="AV78" s="1754" t="str">
        <f t="shared" si="145"/>
        <v/>
      </c>
      <c r="CA78" s="1755" t="str">
        <f t="shared" si="3"/>
        <v/>
      </c>
      <c r="CB78" s="1755" t="str">
        <f t="shared" si="4"/>
        <v/>
      </c>
      <c r="CC78" s="1804"/>
      <c r="CD78" s="1755" t="str">
        <f t="shared" si="6"/>
        <v/>
      </c>
      <c r="CE78" s="1755" t="str">
        <f t="shared" si="7"/>
        <v/>
      </c>
      <c r="CF78" s="2700" t="str">
        <f t="shared" si="146"/>
        <v/>
      </c>
      <c r="CG78" s="1755" t="str">
        <f t="shared" si="8"/>
        <v/>
      </c>
      <c r="CH78" s="1755" t="str">
        <f t="shared" si="9"/>
        <v/>
      </c>
      <c r="CI78" s="63"/>
      <c r="CJ78" s="1757">
        <f t="shared" si="10"/>
        <v>0</v>
      </c>
      <c r="CK78" s="1757">
        <f t="shared" si="11"/>
        <v>0</v>
      </c>
      <c r="CL78" s="2304"/>
      <c r="CM78" s="1757">
        <f t="shared" ref="CM78:CN78" si="207">IF(AND($C78&lt;&gt;0,AQ78=""),1,IF(AQ78&gt;$C78,1,0))</f>
        <v>0</v>
      </c>
      <c r="CN78" s="1757">
        <f t="shared" si="207"/>
        <v>0</v>
      </c>
      <c r="CO78" s="2655">
        <f t="shared" si="148"/>
        <v>0</v>
      </c>
      <c r="CP78" s="1757">
        <f t="shared" ref="CP78:CQ78" si="208">IF(AND($C78&lt;&gt;0,AT78=""),1,IF(AT78&gt;$C78,1,0))</f>
        <v>0</v>
      </c>
      <c r="CQ78" s="1757">
        <f t="shared" si="208"/>
        <v>0</v>
      </c>
    </row>
    <row r="79" spans="1:95" ht="14.25" customHeight="1" x14ac:dyDescent="0.25">
      <c r="A79" s="3133" t="s">
        <v>2139</v>
      </c>
      <c r="B79" s="1790" t="s">
        <v>69</v>
      </c>
      <c r="C79" s="161">
        <f t="shared" si="0"/>
        <v>0</v>
      </c>
      <c r="D79" s="226">
        <f t="shared" ref="D79:E79" si="209">+F79+H79+J79+L79+N79+P79+R79+T79+V79+X79+Z79+AB79+AD79+AF79+AH79+AJ79+AL79</f>
        <v>0</v>
      </c>
      <c r="E79" s="2704">
        <f t="shared" si="209"/>
        <v>0</v>
      </c>
      <c r="F79" s="1843"/>
      <c r="G79" s="1844"/>
      <c r="H79" s="1843"/>
      <c r="I79" s="1844"/>
      <c r="J79" s="1843"/>
      <c r="K79" s="1844"/>
      <c r="L79" s="1843"/>
      <c r="M79" s="1844"/>
      <c r="N79" s="1843"/>
      <c r="O79" s="1844"/>
      <c r="P79" s="1843"/>
      <c r="Q79" s="1844"/>
      <c r="R79" s="1843"/>
      <c r="S79" s="1844"/>
      <c r="T79" s="1843"/>
      <c r="U79" s="1844"/>
      <c r="V79" s="1843"/>
      <c r="W79" s="1844"/>
      <c r="X79" s="1843"/>
      <c r="Y79" s="1844"/>
      <c r="Z79" s="1843"/>
      <c r="AA79" s="1844"/>
      <c r="AB79" s="1843"/>
      <c r="AC79" s="1844"/>
      <c r="AD79" s="1843"/>
      <c r="AE79" s="1844"/>
      <c r="AF79" s="1843"/>
      <c r="AG79" s="1844"/>
      <c r="AH79" s="1843"/>
      <c r="AI79" s="1844"/>
      <c r="AJ79" s="1843"/>
      <c r="AK79" s="1844"/>
      <c r="AL79" s="1843"/>
      <c r="AM79" s="1844"/>
      <c r="AN79" s="336"/>
      <c r="AO79" s="2007"/>
      <c r="AP79" s="190"/>
      <c r="AQ79" s="1142"/>
      <c r="AR79" s="1142"/>
      <c r="AS79" s="1142"/>
      <c r="AT79" s="1142"/>
      <c r="AU79" s="1142"/>
      <c r="AV79" s="1754" t="str">
        <f t="shared" si="145"/>
        <v/>
      </c>
      <c r="CA79" s="1755" t="str">
        <f t="shared" si="3"/>
        <v/>
      </c>
      <c r="CB79" s="1755" t="str">
        <f t="shared" si="4"/>
        <v/>
      </c>
      <c r="CC79" s="1755" t="str">
        <f t="shared" ref="CC79:CC89" si="210">IF(AND(D79&gt;0,OR(AP79="")),"No olvide digitar los campos *TRANS Femenino (Digite CERO si no tiene).",IF(AP79&gt;$D79,"* El Número de TRANS Femenino no puede superar el Total Hombres. ",""))</f>
        <v/>
      </c>
      <c r="CD79" s="1755" t="str">
        <f t="shared" si="6"/>
        <v/>
      </c>
      <c r="CE79" s="1755" t="str">
        <f t="shared" si="7"/>
        <v/>
      </c>
      <c r="CF79" s="2700" t="str">
        <f t="shared" si="146"/>
        <v/>
      </c>
      <c r="CG79" s="1755" t="str">
        <f t="shared" si="8"/>
        <v/>
      </c>
      <c r="CH79" s="1755" t="str">
        <f t="shared" si="9"/>
        <v/>
      </c>
      <c r="CI79" s="63"/>
      <c r="CJ79" s="1757">
        <f t="shared" si="10"/>
        <v>0</v>
      </c>
      <c r="CK79" s="1757">
        <f t="shared" si="11"/>
        <v>0</v>
      </c>
      <c r="CL79" s="1757">
        <f t="shared" ref="CL79:CL89" si="211">IF(AND(D79&gt;0,OR(AP79="")),1,IF(AP79&gt;D79,1,0))</f>
        <v>0</v>
      </c>
      <c r="CM79" s="1757">
        <f t="shared" ref="CM79:CN79" si="212">IF(AND($C79&lt;&gt;0,AQ79=""),1,IF(AQ79&gt;$C79,1,0))</f>
        <v>0</v>
      </c>
      <c r="CN79" s="1757">
        <f t="shared" si="212"/>
        <v>0</v>
      </c>
      <c r="CO79" s="2655">
        <f t="shared" si="148"/>
        <v>0</v>
      </c>
      <c r="CP79" s="1757">
        <f t="shared" ref="CP79:CQ79" si="213">IF(AND($C79&lt;&gt;0,AT79=""),1,IF(AT79&gt;$C79,1,0))</f>
        <v>0</v>
      </c>
      <c r="CQ79" s="1757">
        <f t="shared" si="213"/>
        <v>0</v>
      </c>
    </row>
    <row r="80" spans="1:95" ht="14.25" customHeight="1" x14ac:dyDescent="0.25">
      <c r="A80" s="3128"/>
      <c r="B80" s="275" t="s">
        <v>103</v>
      </c>
      <c r="C80" s="150">
        <f t="shared" si="0"/>
        <v>0</v>
      </c>
      <c r="D80" s="155">
        <f t="shared" ref="D80:E80" si="214">+F80+H80+J80+L80+N80+P80+R80+T80+V80+X80+Z80+AB80+AD80+AF80+AH80+AJ80+AL80</f>
        <v>0</v>
      </c>
      <c r="E80" s="2705">
        <f t="shared" si="214"/>
        <v>0</v>
      </c>
      <c r="F80" s="355"/>
      <c r="G80" s="2057"/>
      <c r="H80" s="355"/>
      <c r="I80" s="2057"/>
      <c r="J80" s="355"/>
      <c r="K80" s="2057"/>
      <c r="L80" s="355"/>
      <c r="M80" s="2057"/>
      <c r="N80" s="355"/>
      <c r="O80" s="2057"/>
      <c r="P80" s="355"/>
      <c r="Q80" s="2057"/>
      <c r="R80" s="355"/>
      <c r="S80" s="2057"/>
      <c r="T80" s="355"/>
      <c r="U80" s="2057"/>
      <c r="V80" s="355"/>
      <c r="W80" s="2057"/>
      <c r="X80" s="355"/>
      <c r="Y80" s="2057"/>
      <c r="Z80" s="355"/>
      <c r="AA80" s="2057"/>
      <c r="AB80" s="355"/>
      <c r="AC80" s="2057"/>
      <c r="AD80" s="355"/>
      <c r="AE80" s="2057"/>
      <c r="AF80" s="355"/>
      <c r="AG80" s="2057"/>
      <c r="AH80" s="355"/>
      <c r="AI80" s="2057"/>
      <c r="AJ80" s="355"/>
      <c r="AK80" s="2057"/>
      <c r="AL80" s="355"/>
      <c r="AM80" s="2057"/>
      <c r="AN80" s="336"/>
      <c r="AO80" s="2007"/>
      <c r="AP80" s="190"/>
      <c r="AQ80" s="1142"/>
      <c r="AR80" s="1142"/>
      <c r="AS80" s="1142"/>
      <c r="AT80" s="1142"/>
      <c r="AU80" s="1142"/>
      <c r="AV80" s="1754" t="str">
        <f t="shared" si="145"/>
        <v/>
      </c>
      <c r="CA80" s="1755" t="str">
        <f t="shared" si="3"/>
        <v/>
      </c>
      <c r="CB80" s="1755" t="str">
        <f t="shared" si="4"/>
        <v/>
      </c>
      <c r="CC80" s="1755" t="str">
        <f t="shared" si="210"/>
        <v/>
      </c>
      <c r="CD80" s="1755" t="str">
        <f t="shared" si="6"/>
        <v/>
      </c>
      <c r="CE80" s="1755" t="str">
        <f t="shared" si="7"/>
        <v/>
      </c>
      <c r="CF80" s="2700" t="str">
        <f t="shared" si="146"/>
        <v/>
      </c>
      <c r="CG80" s="1755" t="str">
        <f t="shared" si="8"/>
        <v/>
      </c>
      <c r="CH80" s="1755" t="str">
        <f t="shared" si="9"/>
        <v/>
      </c>
      <c r="CI80" s="63"/>
      <c r="CJ80" s="1757">
        <f t="shared" si="10"/>
        <v>0</v>
      </c>
      <c r="CK80" s="1757">
        <f t="shared" si="11"/>
        <v>0</v>
      </c>
      <c r="CL80" s="1757">
        <f t="shared" si="211"/>
        <v>0</v>
      </c>
      <c r="CM80" s="1757">
        <f t="shared" ref="CM80:CN80" si="215">IF(AND($C80&lt;&gt;0,AQ80=""),1,IF(AQ80&gt;$C80,1,0))</f>
        <v>0</v>
      </c>
      <c r="CN80" s="1757">
        <f t="shared" si="215"/>
        <v>0</v>
      </c>
      <c r="CO80" s="2655">
        <f t="shared" si="148"/>
        <v>0</v>
      </c>
      <c r="CP80" s="1757">
        <f t="shared" ref="CP80:CQ80" si="216">IF(AND($C80&lt;&gt;0,AT80=""),1,IF(AT80&gt;$C80,1,0))</f>
        <v>0</v>
      </c>
      <c r="CQ80" s="1757">
        <f t="shared" si="216"/>
        <v>0</v>
      </c>
    </row>
    <row r="81" spans="1:95" ht="14.25" customHeight="1" x14ac:dyDescent="0.25">
      <c r="A81" s="3128"/>
      <c r="B81" s="275" t="s">
        <v>70</v>
      </c>
      <c r="C81" s="150">
        <f t="shared" si="0"/>
        <v>0</v>
      </c>
      <c r="D81" s="155">
        <f t="shared" ref="D81:E81" si="217">+F81+H81+J81+L81+N81+P81+R81+T81+V81+X81+Z81+AB81+AD81+AF81+AH81+AJ81+AL81</f>
        <v>0</v>
      </c>
      <c r="E81" s="2705">
        <f t="shared" si="217"/>
        <v>0</v>
      </c>
      <c r="F81" s="355"/>
      <c r="G81" s="2057"/>
      <c r="H81" s="355"/>
      <c r="I81" s="2057"/>
      <c r="J81" s="355"/>
      <c r="K81" s="2057"/>
      <c r="L81" s="355"/>
      <c r="M81" s="2057"/>
      <c r="N81" s="355"/>
      <c r="O81" s="2057"/>
      <c r="P81" s="355"/>
      <c r="Q81" s="2057"/>
      <c r="R81" s="355"/>
      <c r="S81" s="2057"/>
      <c r="T81" s="355"/>
      <c r="U81" s="2057"/>
      <c r="V81" s="355"/>
      <c r="W81" s="2057"/>
      <c r="X81" s="355"/>
      <c r="Y81" s="2057"/>
      <c r="Z81" s="355"/>
      <c r="AA81" s="2057"/>
      <c r="AB81" s="355"/>
      <c r="AC81" s="2057"/>
      <c r="AD81" s="355"/>
      <c r="AE81" s="2057"/>
      <c r="AF81" s="355"/>
      <c r="AG81" s="2057"/>
      <c r="AH81" s="355"/>
      <c r="AI81" s="2057"/>
      <c r="AJ81" s="355"/>
      <c r="AK81" s="2057"/>
      <c r="AL81" s="355"/>
      <c r="AM81" s="2057"/>
      <c r="AN81" s="336"/>
      <c r="AO81" s="2007"/>
      <c r="AP81" s="190"/>
      <c r="AQ81" s="1142"/>
      <c r="AR81" s="1142"/>
      <c r="AS81" s="1142"/>
      <c r="AT81" s="1142"/>
      <c r="AU81" s="1142"/>
      <c r="AV81" s="1754" t="str">
        <f t="shared" si="145"/>
        <v/>
      </c>
      <c r="CA81" s="1755" t="str">
        <f t="shared" si="3"/>
        <v/>
      </c>
      <c r="CB81" s="1755" t="str">
        <f t="shared" si="4"/>
        <v/>
      </c>
      <c r="CC81" s="1755" t="str">
        <f t="shared" si="210"/>
        <v/>
      </c>
      <c r="CD81" s="1755" t="str">
        <f t="shared" si="6"/>
        <v/>
      </c>
      <c r="CE81" s="1755" t="str">
        <f t="shared" si="7"/>
        <v/>
      </c>
      <c r="CF81" s="2700" t="str">
        <f t="shared" si="146"/>
        <v/>
      </c>
      <c r="CG81" s="1755" t="str">
        <f t="shared" si="8"/>
        <v/>
      </c>
      <c r="CH81" s="1755" t="str">
        <f t="shared" si="9"/>
        <v/>
      </c>
      <c r="CI81" s="63"/>
      <c r="CJ81" s="1757">
        <f t="shared" si="10"/>
        <v>0</v>
      </c>
      <c r="CK81" s="1757">
        <f t="shared" si="11"/>
        <v>0</v>
      </c>
      <c r="CL81" s="1757">
        <f t="shared" si="211"/>
        <v>0</v>
      </c>
      <c r="CM81" s="1757">
        <f t="shared" ref="CM81:CN81" si="218">IF(AND($C81&lt;&gt;0,AQ81=""),1,IF(AQ81&gt;$C81,1,0))</f>
        <v>0</v>
      </c>
      <c r="CN81" s="1757">
        <f t="shared" si="218"/>
        <v>0</v>
      </c>
      <c r="CO81" s="2655">
        <f t="shared" si="148"/>
        <v>0</v>
      </c>
      <c r="CP81" s="1757">
        <f t="shared" ref="CP81:CQ81" si="219">IF(AND($C81&lt;&gt;0,AT81=""),1,IF(AT81&gt;$C81,1,0))</f>
        <v>0</v>
      </c>
      <c r="CQ81" s="1757">
        <f t="shared" si="219"/>
        <v>0</v>
      </c>
    </row>
    <row r="82" spans="1:95" ht="14.25" customHeight="1" x14ac:dyDescent="0.25">
      <c r="A82" s="3128"/>
      <c r="B82" s="275" t="s">
        <v>110</v>
      </c>
      <c r="C82" s="150">
        <f t="shared" si="0"/>
        <v>0</v>
      </c>
      <c r="D82" s="155">
        <f t="shared" ref="D82:E82" si="220">+F82+H82+J82+L82+N82+P82+R82+T82+V82+X82+Z82+AB82+AD82+AF82+AH82+AJ82+AL82</f>
        <v>0</v>
      </c>
      <c r="E82" s="2705">
        <f t="shared" si="220"/>
        <v>0</v>
      </c>
      <c r="F82" s="355"/>
      <c r="G82" s="2057"/>
      <c r="H82" s="355"/>
      <c r="I82" s="2057"/>
      <c r="J82" s="355"/>
      <c r="K82" s="2057"/>
      <c r="L82" s="355"/>
      <c r="M82" s="2057"/>
      <c r="N82" s="355"/>
      <c r="O82" s="2057"/>
      <c r="P82" s="355"/>
      <c r="Q82" s="2057"/>
      <c r="R82" s="355"/>
      <c r="S82" s="2057"/>
      <c r="T82" s="355"/>
      <c r="U82" s="2057"/>
      <c r="V82" s="355"/>
      <c r="W82" s="2057"/>
      <c r="X82" s="355"/>
      <c r="Y82" s="2057"/>
      <c r="Z82" s="355"/>
      <c r="AA82" s="2057"/>
      <c r="AB82" s="355"/>
      <c r="AC82" s="2057"/>
      <c r="AD82" s="355"/>
      <c r="AE82" s="2057"/>
      <c r="AF82" s="355"/>
      <c r="AG82" s="2057"/>
      <c r="AH82" s="355"/>
      <c r="AI82" s="2057"/>
      <c r="AJ82" s="355"/>
      <c r="AK82" s="2057"/>
      <c r="AL82" s="355"/>
      <c r="AM82" s="2057"/>
      <c r="AN82" s="336"/>
      <c r="AO82" s="2007"/>
      <c r="AP82" s="190"/>
      <c r="AQ82" s="1142"/>
      <c r="AR82" s="1142"/>
      <c r="AS82" s="1142"/>
      <c r="AT82" s="1142"/>
      <c r="AU82" s="1142"/>
      <c r="AV82" s="1754" t="str">
        <f t="shared" si="145"/>
        <v/>
      </c>
      <c r="CA82" s="1755" t="str">
        <f t="shared" si="3"/>
        <v/>
      </c>
      <c r="CB82" s="1755" t="str">
        <f t="shared" si="4"/>
        <v/>
      </c>
      <c r="CC82" s="1755" t="str">
        <f t="shared" si="210"/>
        <v/>
      </c>
      <c r="CD82" s="1755" t="str">
        <f t="shared" si="6"/>
        <v/>
      </c>
      <c r="CE82" s="1755" t="str">
        <f t="shared" si="7"/>
        <v/>
      </c>
      <c r="CF82" s="2700" t="str">
        <f t="shared" si="146"/>
        <v/>
      </c>
      <c r="CG82" s="1755" t="str">
        <f t="shared" si="8"/>
        <v/>
      </c>
      <c r="CH82" s="1755" t="str">
        <f t="shared" si="9"/>
        <v/>
      </c>
      <c r="CI82" s="63"/>
      <c r="CJ82" s="1757">
        <f t="shared" si="10"/>
        <v>0</v>
      </c>
      <c r="CK82" s="1757">
        <f t="shared" si="11"/>
        <v>0</v>
      </c>
      <c r="CL82" s="1757">
        <f t="shared" si="211"/>
        <v>0</v>
      </c>
      <c r="CM82" s="1757">
        <f t="shared" ref="CM82:CN82" si="221">IF(AND($C82&lt;&gt;0,AQ82=""),1,IF(AQ82&gt;$C82,1,0))</f>
        <v>0</v>
      </c>
      <c r="CN82" s="1757">
        <f t="shared" si="221"/>
        <v>0</v>
      </c>
      <c r="CO82" s="2655">
        <f t="shared" si="148"/>
        <v>0</v>
      </c>
      <c r="CP82" s="1757">
        <f t="shared" ref="CP82:CQ82" si="222">IF(AND($C82&lt;&gt;0,AT82=""),1,IF(AT82&gt;$C82,1,0))</f>
        <v>0</v>
      </c>
      <c r="CQ82" s="1757">
        <f t="shared" si="222"/>
        <v>0</v>
      </c>
    </row>
    <row r="83" spans="1:95" ht="14.25" customHeight="1" x14ac:dyDescent="0.25">
      <c r="A83" s="3128"/>
      <c r="B83" s="275" t="s">
        <v>1055</v>
      </c>
      <c r="C83" s="150">
        <f t="shared" si="0"/>
        <v>0</v>
      </c>
      <c r="D83" s="155">
        <f t="shared" ref="D83:E83" si="223">+F83+H83+J83+L83+N83+P83+R83+T83+V83+X83+Z83+AB83+AD83+AF83+AH83+AJ83+AL83</f>
        <v>0</v>
      </c>
      <c r="E83" s="2705">
        <f t="shared" si="223"/>
        <v>0</v>
      </c>
      <c r="F83" s="355"/>
      <c r="G83" s="2057"/>
      <c r="H83" s="355"/>
      <c r="I83" s="2057"/>
      <c r="J83" s="355"/>
      <c r="K83" s="2057"/>
      <c r="L83" s="355"/>
      <c r="M83" s="2057"/>
      <c r="N83" s="355"/>
      <c r="O83" s="2057"/>
      <c r="P83" s="355"/>
      <c r="Q83" s="2057"/>
      <c r="R83" s="355"/>
      <c r="S83" s="2057"/>
      <c r="T83" s="355"/>
      <c r="U83" s="2057"/>
      <c r="V83" s="355"/>
      <c r="W83" s="2057"/>
      <c r="X83" s="355"/>
      <c r="Y83" s="2057"/>
      <c r="Z83" s="355"/>
      <c r="AA83" s="2057"/>
      <c r="AB83" s="355"/>
      <c r="AC83" s="2057"/>
      <c r="AD83" s="355"/>
      <c r="AE83" s="2057"/>
      <c r="AF83" s="355"/>
      <c r="AG83" s="2057"/>
      <c r="AH83" s="355"/>
      <c r="AI83" s="2057"/>
      <c r="AJ83" s="355"/>
      <c r="AK83" s="2057"/>
      <c r="AL83" s="355"/>
      <c r="AM83" s="2057"/>
      <c r="AN83" s="336"/>
      <c r="AO83" s="2007"/>
      <c r="AP83" s="190"/>
      <c r="AQ83" s="1142"/>
      <c r="AR83" s="1142"/>
      <c r="AS83" s="1142"/>
      <c r="AT83" s="1142"/>
      <c r="AU83" s="1142"/>
      <c r="AV83" s="1754" t="str">
        <f t="shared" si="145"/>
        <v/>
      </c>
      <c r="CA83" s="1755" t="str">
        <f t="shared" si="3"/>
        <v/>
      </c>
      <c r="CB83" s="1755" t="str">
        <f t="shared" si="4"/>
        <v/>
      </c>
      <c r="CC83" s="1755" t="str">
        <f t="shared" si="210"/>
        <v/>
      </c>
      <c r="CD83" s="1755" t="str">
        <f t="shared" si="6"/>
        <v/>
      </c>
      <c r="CE83" s="1755" t="str">
        <f t="shared" si="7"/>
        <v/>
      </c>
      <c r="CF83" s="2700" t="str">
        <f t="shared" si="146"/>
        <v/>
      </c>
      <c r="CG83" s="1755" t="str">
        <f t="shared" si="8"/>
        <v/>
      </c>
      <c r="CH83" s="1755" t="str">
        <f t="shared" si="9"/>
        <v/>
      </c>
      <c r="CI83" s="63"/>
      <c r="CJ83" s="1757">
        <f t="shared" si="10"/>
        <v>0</v>
      </c>
      <c r="CK83" s="1757">
        <f t="shared" si="11"/>
        <v>0</v>
      </c>
      <c r="CL83" s="1757">
        <f t="shared" si="211"/>
        <v>0</v>
      </c>
      <c r="CM83" s="1757">
        <f t="shared" ref="CM83:CN83" si="224">IF(AND($C83&lt;&gt;0,AQ83=""),1,IF(AQ83&gt;$C83,1,0))</f>
        <v>0</v>
      </c>
      <c r="CN83" s="1757">
        <f t="shared" si="224"/>
        <v>0</v>
      </c>
      <c r="CO83" s="2655">
        <f t="shared" si="148"/>
        <v>0</v>
      </c>
      <c r="CP83" s="1757">
        <f t="shared" ref="CP83:CQ83" si="225">IF(AND($C83&lt;&gt;0,AT83=""),1,IF(AT83&gt;$C83,1,0))</f>
        <v>0</v>
      </c>
      <c r="CQ83" s="1757">
        <f t="shared" si="225"/>
        <v>0</v>
      </c>
    </row>
    <row r="84" spans="1:95" ht="14.25" customHeight="1" x14ac:dyDescent="0.25">
      <c r="A84" s="3128"/>
      <c r="B84" s="275" t="s">
        <v>1054</v>
      </c>
      <c r="C84" s="150">
        <f t="shared" si="0"/>
        <v>0</v>
      </c>
      <c r="D84" s="155">
        <f t="shared" ref="D84:E84" si="226">+F84+H84+J84+L84+N84+P84+R84+T84+V84+X84+Z84+AB84+AD84+AF84+AH84+AJ84+AL84</f>
        <v>0</v>
      </c>
      <c r="E84" s="2705">
        <f t="shared" si="226"/>
        <v>0</v>
      </c>
      <c r="F84" s="355"/>
      <c r="G84" s="2057"/>
      <c r="H84" s="355"/>
      <c r="I84" s="2057"/>
      <c r="J84" s="355"/>
      <c r="K84" s="2057"/>
      <c r="L84" s="355"/>
      <c r="M84" s="2057"/>
      <c r="N84" s="355"/>
      <c r="O84" s="2057"/>
      <c r="P84" s="355"/>
      <c r="Q84" s="2057"/>
      <c r="R84" s="355"/>
      <c r="S84" s="2057"/>
      <c r="T84" s="355"/>
      <c r="U84" s="2057"/>
      <c r="V84" s="355"/>
      <c r="W84" s="2057"/>
      <c r="X84" s="355"/>
      <c r="Y84" s="2057"/>
      <c r="Z84" s="355"/>
      <c r="AA84" s="2057"/>
      <c r="AB84" s="355"/>
      <c r="AC84" s="2057"/>
      <c r="AD84" s="355"/>
      <c r="AE84" s="2057"/>
      <c r="AF84" s="355"/>
      <c r="AG84" s="2057"/>
      <c r="AH84" s="355"/>
      <c r="AI84" s="2057"/>
      <c r="AJ84" s="355"/>
      <c r="AK84" s="2057"/>
      <c r="AL84" s="355"/>
      <c r="AM84" s="2057"/>
      <c r="AN84" s="336"/>
      <c r="AO84" s="2007"/>
      <c r="AP84" s="190"/>
      <c r="AQ84" s="1142"/>
      <c r="AR84" s="1142"/>
      <c r="AS84" s="1142"/>
      <c r="AT84" s="1142"/>
      <c r="AU84" s="1142"/>
      <c r="AV84" s="1754" t="str">
        <f t="shared" si="145"/>
        <v/>
      </c>
      <c r="CA84" s="1755" t="str">
        <f t="shared" si="3"/>
        <v/>
      </c>
      <c r="CB84" s="1755" t="str">
        <f t="shared" si="4"/>
        <v/>
      </c>
      <c r="CC84" s="1755" t="str">
        <f t="shared" si="210"/>
        <v/>
      </c>
      <c r="CD84" s="1755" t="str">
        <f t="shared" si="6"/>
        <v/>
      </c>
      <c r="CE84" s="1755" t="str">
        <f t="shared" si="7"/>
        <v/>
      </c>
      <c r="CF84" s="2700" t="str">
        <f t="shared" si="146"/>
        <v/>
      </c>
      <c r="CG84" s="1755" t="str">
        <f t="shared" si="8"/>
        <v/>
      </c>
      <c r="CH84" s="1755" t="str">
        <f t="shared" si="9"/>
        <v/>
      </c>
      <c r="CI84" s="63"/>
      <c r="CJ84" s="1757">
        <f t="shared" si="10"/>
        <v>0</v>
      </c>
      <c r="CK84" s="1757">
        <f t="shared" si="11"/>
        <v>0</v>
      </c>
      <c r="CL84" s="1757">
        <f t="shared" si="211"/>
        <v>0</v>
      </c>
      <c r="CM84" s="1757">
        <f t="shared" ref="CM84:CN84" si="227">IF(AND($C84&lt;&gt;0,AQ84=""),1,IF(AQ84&gt;$C84,1,0))</f>
        <v>0</v>
      </c>
      <c r="CN84" s="1757">
        <f t="shared" si="227"/>
        <v>0</v>
      </c>
      <c r="CO84" s="2655">
        <f t="shared" si="148"/>
        <v>0</v>
      </c>
      <c r="CP84" s="1757">
        <f t="shared" ref="CP84:CQ84" si="228">IF(AND($C84&lt;&gt;0,AT84=""),1,IF(AT84&gt;$C84,1,0))</f>
        <v>0</v>
      </c>
      <c r="CQ84" s="1757">
        <f t="shared" si="228"/>
        <v>0</v>
      </c>
    </row>
    <row r="85" spans="1:95" ht="14.25" customHeight="1" x14ac:dyDescent="0.25">
      <c r="A85" s="3128"/>
      <c r="B85" s="275" t="s">
        <v>1455</v>
      </c>
      <c r="C85" s="150">
        <f t="shared" si="0"/>
        <v>0</v>
      </c>
      <c r="D85" s="155">
        <f t="shared" ref="D85:E85" si="229">+F85+H85+J85+L85+N85+P85+R85+T85+V85+X85+Z85+AB85+AD85+AF85+AH85+AJ85+AL85</f>
        <v>0</v>
      </c>
      <c r="E85" s="2705">
        <f t="shared" si="229"/>
        <v>0</v>
      </c>
      <c r="F85" s="355"/>
      <c r="G85" s="2057"/>
      <c r="H85" s="355"/>
      <c r="I85" s="2057"/>
      <c r="J85" s="355"/>
      <c r="K85" s="2057"/>
      <c r="L85" s="355"/>
      <c r="M85" s="2057"/>
      <c r="N85" s="355"/>
      <c r="O85" s="2057"/>
      <c r="P85" s="355"/>
      <c r="Q85" s="2057"/>
      <c r="R85" s="355"/>
      <c r="S85" s="2057"/>
      <c r="T85" s="355"/>
      <c r="U85" s="2057"/>
      <c r="V85" s="355"/>
      <c r="W85" s="2057"/>
      <c r="X85" s="355"/>
      <c r="Y85" s="2057"/>
      <c r="Z85" s="355"/>
      <c r="AA85" s="2057"/>
      <c r="AB85" s="355"/>
      <c r="AC85" s="2057"/>
      <c r="AD85" s="355"/>
      <c r="AE85" s="2057"/>
      <c r="AF85" s="355"/>
      <c r="AG85" s="2057"/>
      <c r="AH85" s="355"/>
      <c r="AI85" s="2057"/>
      <c r="AJ85" s="355"/>
      <c r="AK85" s="2057"/>
      <c r="AL85" s="355"/>
      <c r="AM85" s="2057"/>
      <c r="AN85" s="336"/>
      <c r="AO85" s="2007"/>
      <c r="AP85" s="190"/>
      <c r="AQ85" s="1142"/>
      <c r="AR85" s="1142"/>
      <c r="AS85" s="1142"/>
      <c r="AT85" s="1142"/>
      <c r="AU85" s="1142"/>
      <c r="AV85" s="1754" t="str">
        <f t="shared" si="145"/>
        <v/>
      </c>
      <c r="CA85" s="1755" t="str">
        <f t="shared" si="3"/>
        <v/>
      </c>
      <c r="CB85" s="1755" t="str">
        <f t="shared" si="4"/>
        <v/>
      </c>
      <c r="CC85" s="1755" t="str">
        <f t="shared" si="210"/>
        <v/>
      </c>
      <c r="CD85" s="1755" t="str">
        <f t="shared" si="6"/>
        <v/>
      </c>
      <c r="CE85" s="1755" t="str">
        <f t="shared" si="7"/>
        <v/>
      </c>
      <c r="CF85" s="2700" t="str">
        <f t="shared" si="146"/>
        <v/>
      </c>
      <c r="CG85" s="1755" t="str">
        <f t="shared" si="8"/>
        <v/>
      </c>
      <c r="CH85" s="1755" t="str">
        <f t="shared" si="9"/>
        <v/>
      </c>
      <c r="CI85" s="63"/>
      <c r="CJ85" s="1757">
        <f t="shared" si="10"/>
        <v>0</v>
      </c>
      <c r="CK85" s="1757">
        <f t="shared" si="11"/>
        <v>0</v>
      </c>
      <c r="CL85" s="1757">
        <f t="shared" si="211"/>
        <v>0</v>
      </c>
      <c r="CM85" s="1757">
        <f t="shared" ref="CM85:CN85" si="230">IF(AND($C85&lt;&gt;0,AQ85=""),1,IF(AQ85&gt;$C85,1,0))</f>
        <v>0</v>
      </c>
      <c r="CN85" s="1757">
        <f t="shared" si="230"/>
        <v>0</v>
      </c>
      <c r="CO85" s="2655">
        <f t="shared" si="148"/>
        <v>0</v>
      </c>
      <c r="CP85" s="1757">
        <f t="shared" ref="CP85:CQ85" si="231">IF(AND($C85&lt;&gt;0,AT85=""),1,IF(AT85&gt;$C85,1,0))</f>
        <v>0</v>
      </c>
      <c r="CQ85" s="1757">
        <f t="shared" si="231"/>
        <v>0</v>
      </c>
    </row>
    <row r="86" spans="1:95" ht="14.25" customHeight="1" x14ac:dyDescent="0.25">
      <c r="A86" s="3128"/>
      <c r="B86" s="511" t="s">
        <v>2123</v>
      </c>
      <c r="C86" s="150">
        <f t="shared" si="0"/>
        <v>0</v>
      </c>
      <c r="D86" s="155">
        <f t="shared" ref="D86:E86" si="232">+F86+H86+J86+L86+N86+P86+R86+T86+V86+X86+Z86+AB86+AD86+AF86+AH86+AJ86+AL86</f>
        <v>0</v>
      </c>
      <c r="E86" s="2705">
        <f t="shared" si="232"/>
        <v>0</v>
      </c>
      <c r="F86" s="355"/>
      <c r="G86" s="2057"/>
      <c r="H86" s="355"/>
      <c r="I86" s="2057"/>
      <c r="J86" s="355"/>
      <c r="K86" s="2057"/>
      <c r="L86" s="355"/>
      <c r="M86" s="2057"/>
      <c r="N86" s="355"/>
      <c r="O86" s="2057"/>
      <c r="P86" s="355"/>
      <c r="Q86" s="2057"/>
      <c r="R86" s="355"/>
      <c r="S86" s="2057"/>
      <c r="T86" s="355"/>
      <c r="U86" s="2057"/>
      <c r="V86" s="355"/>
      <c r="W86" s="2057"/>
      <c r="X86" s="355"/>
      <c r="Y86" s="2057"/>
      <c r="Z86" s="355"/>
      <c r="AA86" s="2057"/>
      <c r="AB86" s="355"/>
      <c r="AC86" s="2057"/>
      <c r="AD86" s="355"/>
      <c r="AE86" s="2057"/>
      <c r="AF86" s="355"/>
      <c r="AG86" s="2057"/>
      <c r="AH86" s="355"/>
      <c r="AI86" s="2057"/>
      <c r="AJ86" s="355"/>
      <c r="AK86" s="2057"/>
      <c r="AL86" s="355"/>
      <c r="AM86" s="2057"/>
      <c r="AN86" s="336"/>
      <c r="AO86" s="2007"/>
      <c r="AP86" s="190"/>
      <c r="AQ86" s="1142"/>
      <c r="AR86" s="1142"/>
      <c r="AS86" s="1142"/>
      <c r="AT86" s="1142"/>
      <c r="AU86" s="1142"/>
      <c r="AV86" s="1754" t="str">
        <f t="shared" si="145"/>
        <v/>
      </c>
      <c r="CA86" s="1755" t="str">
        <f t="shared" si="3"/>
        <v/>
      </c>
      <c r="CB86" s="1755" t="str">
        <f t="shared" si="4"/>
        <v/>
      </c>
      <c r="CC86" s="1755" t="str">
        <f t="shared" si="210"/>
        <v/>
      </c>
      <c r="CD86" s="1755" t="str">
        <f t="shared" si="6"/>
        <v/>
      </c>
      <c r="CE86" s="1755" t="str">
        <f t="shared" si="7"/>
        <v/>
      </c>
      <c r="CF86" s="2700" t="str">
        <f t="shared" si="146"/>
        <v/>
      </c>
      <c r="CG86" s="1755" t="str">
        <f t="shared" si="8"/>
        <v/>
      </c>
      <c r="CH86" s="1755" t="str">
        <f t="shared" si="9"/>
        <v/>
      </c>
      <c r="CI86" s="63"/>
      <c r="CJ86" s="1757">
        <f t="shared" si="10"/>
        <v>0</v>
      </c>
      <c r="CK86" s="1757">
        <f t="shared" si="11"/>
        <v>0</v>
      </c>
      <c r="CL86" s="1757">
        <f t="shared" si="211"/>
        <v>0</v>
      </c>
      <c r="CM86" s="1757">
        <f t="shared" ref="CM86:CN86" si="233">IF(AND($C86&lt;&gt;0,AQ86=""),1,IF(AQ86&gt;$C86,1,0))</f>
        <v>0</v>
      </c>
      <c r="CN86" s="1757">
        <f t="shared" si="233"/>
        <v>0</v>
      </c>
      <c r="CO86" s="2655">
        <f t="shared" si="148"/>
        <v>0</v>
      </c>
      <c r="CP86" s="1757">
        <f t="shared" ref="CP86:CQ86" si="234">IF(AND($C86&lt;&gt;0,AT86=""),1,IF(AT86&gt;$C86,1,0))</f>
        <v>0</v>
      </c>
      <c r="CQ86" s="1757">
        <f t="shared" si="234"/>
        <v>0</v>
      </c>
    </row>
    <row r="87" spans="1:95" ht="14.25" customHeight="1" x14ac:dyDescent="0.25">
      <c r="A87" s="3128"/>
      <c r="B87" s="275" t="s">
        <v>2124</v>
      </c>
      <c r="C87" s="150">
        <f t="shared" si="0"/>
        <v>0</v>
      </c>
      <c r="D87" s="155">
        <f t="shared" ref="D87:E87" si="235">+F87+H87+J87+L87+N87+P87+R87+T87+V87+X87+Z87+AB87+AD87+AF87+AH87+AJ87+AL87</f>
        <v>0</v>
      </c>
      <c r="E87" s="2705">
        <f t="shared" si="235"/>
        <v>0</v>
      </c>
      <c r="F87" s="355"/>
      <c r="G87" s="2057"/>
      <c r="H87" s="355"/>
      <c r="I87" s="2057"/>
      <c r="J87" s="355"/>
      <c r="K87" s="2057"/>
      <c r="L87" s="355"/>
      <c r="M87" s="2057"/>
      <c r="N87" s="355"/>
      <c r="O87" s="2057"/>
      <c r="P87" s="355"/>
      <c r="Q87" s="2057"/>
      <c r="R87" s="355"/>
      <c r="S87" s="2057"/>
      <c r="T87" s="355"/>
      <c r="U87" s="2057"/>
      <c r="V87" s="355"/>
      <c r="W87" s="2057"/>
      <c r="X87" s="355"/>
      <c r="Y87" s="2057"/>
      <c r="Z87" s="355"/>
      <c r="AA87" s="2057"/>
      <c r="AB87" s="355"/>
      <c r="AC87" s="2057"/>
      <c r="AD87" s="355"/>
      <c r="AE87" s="2057"/>
      <c r="AF87" s="355"/>
      <c r="AG87" s="2057"/>
      <c r="AH87" s="355"/>
      <c r="AI87" s="2057"/>
      <c r="AJ87" s="355"/>
      <c r="AK87" s="2057"/>
      <c r="AL87" s="355"/>
      <c r="AM87" s="2057"/>
      <c r="AN87" s="336"/>
      <c r="AO87" s="2007"/>
      <c r="AP87" s="190"/>
      <c r="AQ87" s="1142"/>
      <c r="AR87" s="1142"/>
      <c r="AS87" s="1142"/>
      <c r="AT87" s="1142"/>
      <c r="AU87" s="1142"/>
      <c r="AV87" s="1754" t="str">
        <f t="shared" si="145"/>
        <v/>
      </c>
      <c r="CA87" s="1755" t="str">
        <f t="shared" si="3"/>
        <v/>
      </c>
      <c r="CB87" s="1755" t="str">
        <f t="shared" si="4"/>
        <v/>
      </c>
      <c r="CC87" s="1755" t="str">
        <f t="shared" si="210"/>
        <v/>
      </c>
      <c r="CD87" s="1755" t="str">
        <f t="shared" si="6"/>
        <v/>
      </c>
      <c r="CE87" s="1755" t="str">
        <f t="shared" si="7"/>
        <v/>
      </c>
      <c r="CF87" s="2700" t="str">
        <f t="shared" si="146"/>
        <v/>
      </c>
      <c r="CG87" s="1755" t="str">
        <f t="shared" si="8"/>
        <v/>
      </c>
      <c r="CH87" s="1755" t="str">
        <f t="shared" si="9"/>
        <v/>
      </c>
      <c r="CI87" s="63"/>
      <c r="CJ87" s="1757">
        <f t="shared" si="10"/>
        <v>0</v>
      </c>
      <c r="CK87" s="1757">
        <f t="shared" si="11"/>
        <v>0</v>
      </c>
      <c r="CL87" s="1757">
        <f t="shared" si="211"/>
        <v>0</v>
      </c>
      <c r="CM87" s="1757">
        <f t="shared" ref="CM87:CN87" si="236">IF(AND($C87&lt;&gt;0,AQ87=""),1,IF(AQ87&gt;$C87,1,0))</f>
        <v>0</v>
      </c>
      <c r="CN87" s="1757">
        <f t="shared" si="236"/>
        <v>0</v>
      </c>
      <c r="CO87" s="2655">
        <f t="shared" si="148"/>
        <v>0</v>
      </c>
      <c r="CP87" s="1757">
        <f t="shared" ref="CP87:CQ87" si="237">IF(AND($C87&lt;&gt;0,AT87=""),1,IF(AT87&gt;$C87,1,0))</f>
        <v>0</v>
      </c>
      <c r="CQ87" s="1757">
        <f t="shared" si="237"/>
        <v>0</v>
      </c>
    </row>
    <row r="88" spans="1:95" ht="14.25" customHeight="1" x14ac:dyDescent="0.25">
      <c r="A88" s="3128"/>
      <c r="B88" s="137" t="s">
        <v>2125</v>
      </c>
      <c r="C88" s="150">
        <f t="shared" si="0"/>
        <v>0</v>
      </c>
      <c r="D88" s="155">
        <f t="shared" ref="D88:E88" si="238">+F88+H88+J88+L88+N88+P88+R88+T88+V88+X88+Z88+AB88+AD88+AF88+AH88+AJ88+AL88</f>
        <v>0</v>
      </c>
      <c r="E88" s="1144">
        <f t="shared" si="238"/>
        <v>0</v>
      </c>
      <c r="F88" s="355"/>
      <c r="G88" s="2057"/>
      <c r="H88" s="355"/>
      <c r="I88" s="2057"/>
      <c r="J88" s="355"/>
      <c r="K88" s="2057"/>
      <c r="L88" s="355"/>
      <c r="M88" s="2057"/>
      <c r="N88" s="355"/>
      <c r="O88" s="2057"/>
      <c r="P88" s="355"/>
      <c r="Q88" s="2057"/>
      <c r="R88" s="355"/>
      <c r="S88" s="2057"/>
      <c r="T88" s="355"/>
      <c r="U88" s="2057"/>
      <c r="V88" s="355"/>
      <c r="W88" s="2057"/>
      <c r="X88" s="355"/>
      <c r="Y88" s="2057"/>
      <c r="Z88" s="355"/>
      <c r="AA88" s="2057"/>
      <c r="AB88" s="355"/>
      <c r="AC88" s="2057"/>
      <c r="AD88" s="355"/>
      <c r="AE88" s="2057"/>
      <c r="AF88" s="355"/>
      <c r="AG88" s="2057"/>
      <c r="AH88" s="355"/>
      <c r="AI88" s="2057"/>
      <c r="AJ88" s="355"/>
      <c r="AK88" s="2057"/>
      <c r="AL88" s="355"/>
      <c r="AM88" s="2057"/>
      <c r="AN88" s="336"/>
      <c r="AO88" s="2007"/>
      <c r="AP88" s="190"/>
      <c r="AQ88" s="1142"/>
      <c r="AR88" s="1142"/>
      <c r="AS88" s="1142"/>
      <c r="AT88" s="1142"/>
      <c r="AU88" s="1142"/>
      <c r="AV88" s="1754" t="str">
        <f t="shared" si="145"/>
        <v/>
      </c>
      <c r="CA88" s="1755" t="str">
        <f t="shared" si="3"/>
        <v/>
      </c>
      <c r="CB88" s="1755" t="str">
        <f t="shared" si="4"/>
        <v/>
      </c>
      <c r="CC88" s="1755" t="str">
        <f t="shared" si="210"/>
        <v/>
      </c>
      <c r="CD88" s="1755" t="str">
        <f t="shared" si="6"/>
        <v/>
      </c>
      <c r="CE88" s="1755" t="str">
        <f t="shared" si="7"/>
        <v/>
      </c>
      <c r="CF88" s="2700" t="str">
        <f t="shared" si="146"/>
        <v/>
      </c>
      <c r="CG88" s="1755" t="str">
        <f t="shared" si="8"/>
        <v/>
      </c>
      <c r="CH88" s="1755" t="str">
        <f t="shared" si="9"/>
        <v/>
      </c>
      <c r="CI88" s="63"/>
      <c r="CJ88" s="1757">
        <f t="shared" si="10"/>
        <v>0</v>
      </c>
      <c r="CK88" s="1757">
        <f t="shared" si="11"/>
        <v>0</v>
      </c>
      <c r="CL88" s="1757">
        <f t="shared" si="211"/>
        <v>0</v>
      </c>
      <c r="CM88" s="1757">
        <f t="shared" ref="CM88:CN88" si="239">IF(AND($C88&lt;&gt;0,AQ88=""),1,IF(AQ88&gt;$C88,1,0))</f>
        <v>0</v>
      </c>
      <c r="CN88" s="1757">
        <f t="shared" si="239"/>
        <v>0</v>
      </c>
      <c r="CO88" s="2655">
        <f t="shared" si="148"/>
        <v>0</v>
      </c>
      <c r="CP88" s="1757">
        <f t="shared" ref="CP88:CQ88" si="240">IF(AND($C88&lt;&gt;0,AT88=""),1,IF(AT88&gt;$C88,1,0))</f>
        <v>0</v>
      </c>
      <c r="CQ88" s="1757">
        <f t="shared" si="240"/>
        <v>0</v>
      </c>
    </row>
    <row r="89" spans="1:95" ht="14.25" customHeight="1" x14ac:dyDescent="0.25">
      <c r="A89" s="3129"/>
      <c r="B89" s="485" t="s">
        <v>104</v>
      </c>
      <c r="C89" s="157">
        <f t="shared" si="0"/>
        <v>0</v>
      </c>
      <c r="D89" s="158">
        <f t="shared" ref="D89:E89" si="241">+F89+H89+J89+L89+N89+P89+R89+T89+V89+X89+Z89+AB89+AD89+AF89+AH89+AJ89+AL89</f>
        <v>0</v>
      </c>
      <c r="E89" s="2706">
        <f t="shared" si="241"/>
        <v>0</v>
      </c>
      <c r="F89" s="131"/>
      <c r="G89" s="1847"/>
      <c r="H89" s="131"/>
      <c r="I89" s="1847"/>
      <c r="J89" s="131"/>
      <c r="K89" s="1847"/>
      <c r="L89" s="131"/>
      <c r="M89" s="1847"/>
      <c r="N89" s="131"/>
      <c r="O89" s="1847"/>
      <c r="P89" s="131"/>
      <c r="Q89" s="1847"/>
      <c r="R89" s="131"/>
      <c r="S89" s="1847"/>
      <c r="T89" s="131"/>
      <c r="U89" s="1847"/>
      <c r="V89" s="131"/>
      <c r="W89" s="1847"/>
      <c r="X89" s="131"/>
      <c r="Y89" s="1847"/>
      <c r="Z89" s="131"/>
      <c r="AA89" s="1847"/>
      <c r="AB89" s="131"/>
      <c r="AC89" s="1847"/>
      <c r="AD89" s="131"/>
      <c r="AE89" s="1847"/>
      <c r="AF89" s="131"/>
      <c r="AG89" s="1847"/>
      <c r="AH89" s="131"/>
      <c r="AI89" s="1847"/>
      <c r="AJ89" s="131"/>
      <c r="AK89" s="1847"/>
      <c r="AL89" s="131"/>
      <c r="AM89" s="1847"/>
      <c r="AN89" s="223"/>
      <c r="AO89" s="1762"/>
      <c r="AP89" s="1764"/>
      <c r="AQ89" s="56"/>
      <c r="AR89" s="56"/>
      <c r="AS89" s="56"/>
      <c r="AT89" s="56"/>
      <c r="AU89" s="56"/>
      <c r="AV89" s="1754" t="str">
        <f t="shared" si="145"/>
        <v/>
      </c>
      <c r="CA89" s="1755" t="str">
        <f t="shared" si="3"/>
        <v/>
      </c>
      <c r="CB89" s="1755" t="str">
        <f t="shared" si="4"/>
        <v/>
      </c>
      <c r="CC89" s="1755" t="str">
        <f t="shared" si="210"/>
        <v/>
      </c>
      <c r="CD89" s="1755" t="str">
        <f t="shared" si="6"/>
        <v/>
      </c>
      <c r="CE89" s="1755" t="str">
        <f t="shared" si="7"/>
        <v/>
      </c>
      <c r="CF89" s="2700" t="str">
        <f t="shared" si="146"/>
        <v/>
      </c>
      <c r="CG89" s="1755" t="str">
        <f t="shared" si="8"/>
        <v/>
      </c>
      <c r="CH89" s="1755" t="str">
        <f t="shared" si="9"/>
        <v/>
      </c>
      <c r="CI89" s="63"/>
      <c r="CJ89" s="1757">
        <f t="shared" si="10"/>
        <v>0</v>
      </c>
      <c r="CK89" s="1757">
        <f t="shared" si="11"/>
        <v>0</v>
      </c>
      <c r="CL89" s="1757">
        <f t="shared" si="211"/>
        <v>0</v>
      </c>
      <c r="CM89" s="1757">
        <f t="shared" ref="CM89:CN89" si="242">IF(AND($C89&lt;&gt;0,AQ89=""),1,IF(AQ89&gt;$C89,1,0))</f>
        <v>0</v>
      </c>
      <c r="CN89" s="1757">
        <f t="shared" si="242"/>
        <v>0</v>
      </c>
      <c r="CO89" s="2655">
        <f t="shared" si="148"/>
        <v>0</v>
      </c>
      <c r="CP89" s="1757">
        <f t="shared" ref="CP89:CQ89" si="243">IF(AND($C89&lt;&gt;0,AT89=""),1,IF(AT89&gt;$C89,1,0))</f>
        <v>0</v>
      </c>
      <c r="CQ89" s="1757">
        <f t="shared" si="243"/>
        <v>0</v>
      </c>
    </row>
    <row r="90" spans="1:95" ht="18" customHeight="1" x14ac:dyDescent="0.25">
      <c r="A90" s="3166" t="s">
        <v>2140</v>
      </c>
      <c r="B90" s="3142"/>
      <c r="C90" s="3142"/>
      <c r="D90" s="3142"/>
      <c r="E90" s="3142"/>
      <c r="F90" s="3142"/>
      <c r="G90" s="3142"/>
      <c r="H90" s="3142"/>
      <c r="I90" s="3142"/>
      <c r="J90" s="3142"/>
      <c r="K90" s="3142"/>
      <c r="L90" s="3142"/>
      <c r="M90" s="3142"/>
      <c r="N90" s="3142"/>
      <c r="O90" s="3142"/>
      <c r="P90" s="3142"/>
      <c r="Q90" s="3142"/>
      <c r="R90" s="3142"/>
      <c r="S90" s="3142"/>
      <c r="T90" s="3142"/>
      <c r="U90" s="3142"/>
      <c r="V90" s="3142"/>
      <c r="W90" s="3142"/>
      <c r="X90" s="3142"/>
      <c r="Y90" s="3142"/>
      <c r="Z90" s="3142"/>
      <c r="AA90" s="3142"/>
      <c r="AB90" s="3142"/>
      <c r="AC90" s="3142"/>
      <c r="AD90" s="3142"/>
      <c r="AE90" s="3142"/>
      <c r="AF90" s="3142"/>
      <c r="AG90" s="3142"/>
      <c r="AH90" s="3142"/>
      <c r="AI90" s="3142"/>
      <c r="AJ90" s="3142"/>
      <c r="AK90" s="3142"/>
      <c r="AL90" s="3142"/>
      <c r="AM90" s="3142"/>
    </row>
    <row r="91" spans="1:95" ht="18" customHeight="1" x14ac:dyDescent="0.25">
      <c r="A91" s="3138" t="s">
        <v>2141</v>
      </c>
      <c r="B91" s="3153" t="s">
        <v>2142</v>
      </c>
      <c r="C91" s="3148" t="s">
        <v>311</v>
      </c>
      <c r="D91" s="3161"/>
      <c r="E91" s="3149"/>
      <c r="F91" s="3159" t="s">
        <v>106</v>
      </c>
      <c r="G91" s="3124"/>
      <c r="H91" s="3124"/>
      <c r="I91" s="3124"/>
      <c r="J91" s="3124"/>
      <c r="K91" s="3124"/>
      <c r="L91" s="3124"/>
      <c r="M91" s="3124"/>
      <c r="N91" s="3124"/>
      <c r="O91" s="3124"/>
      <c r="P91" s="3124"/>
      <c r="Q91" s="3124"/>
      <c r="R91" s="3124"/>
      <c r="S91" s="3124"/>
      <c r="T91" s="3124"/>
      <c r="U91" s="3124"/>
      <c r="V91" s="3124"/>
      <c r="W91" s="3124"/>
      <c r="X91" s="3124"/>
      <c r="Y91" s="3124"/>
      <c r="Z91" s="3124"/>
      <c r="AA91" s="3124"/>
      <c r="AB91" s="3124"/>
      <c r="AC91" s="3124"/>
      <c r="AD91" s="3124"/>
      <c r="AE91" s="3124"/>
      <c r="AF91" s="3124"/>
      <c r="AG91" s="3124"/>
      <c r="AH91" s="3124"/>
      <c r="AI91" s="3124"/>
      <c r="AJ91" s="3124"/>
      <c r="AK91" s="3124"/>
      <c r="AL91" s="3124"/>
      <c r="AM91" s="3135"/>
      <c r="AN91" s="3195" t="s">
        <v>468</v>
      </c>
      <c r="AO91" s="3149"/>
      <c r="AP91" s="3196" t="s">
        <v>41</v>
      </c>
      <c r="AQ91" s="3162" t="s">
        <v>42</v>
      </c>
      <c r="AR91" s="3162" t="s">
        <v>39</v>
      </c>
      <c r="AS91" s="3139" t="s">
        <v>2115</v>
      </c>
    </row>
    <row r="92" spans="1:95" ht="18" customHeight="1" x14ac:dyDescent="0.25">
      <c r="A92" s="3128"/>
      <c r="B92" s="3128"/>
      <c r="C92" s="3150"/>
      <c r="D92" s="3142"/>
      <c r="E92" s="3140"/>
      <c r="F92" s="3143" t="s">
        <v>352</v>
      </c>
      <c r="G92" s="3122"/>
      <c r="H92" s="3143" t="s">
        <v>335</v>
      </c>
      <c r="I92" s="3122"/>
      <c r="J92" s="3143" t="s">
        <v>99</v>
      </c>
      <c r="K92" s="3122"/>
      <c r="L92" s="3143" t="s">
        <v>2116</v>
      </c>
      <c r="M92" s="3122"/>
      <c r="N92" s="3143" t="s">
        <v>314</v>
      </c>
      <c r="O92" s="3122"/>
      <c r="P92" s="3143" t="s">
        <v>992</v>
      </c>
      <c r="Q92" s="3122"/>
      <c r="R92" s="3143" t="s">
        <v>645</v>
      </c>
      <c r="S92" s="3122"/>
      <c r="T92" s="3143" t="s">
        <v>2117</v>
      </c>
      <c r="U92" s="3122"/>
      <c r="V92" s="3143" t="s">
        <v>646</v>
      </c>
      <c r="W92" s="3122"/>
      <c r="X92" s="3143" t="s">
        <v>2118</v>
      </c>
      <c r="Y92" s="3122"/>
      <c r="Z92" s="3143" t="s">
        <v>2119</v>
      </c>
      <c r="AA92" s="3122"/>
      <c r="AB92" s="3143" t="s">
        <v>2001</v>
      </c>
      <c r="AC92" s="3122"/>
      <c r="AD92" s="3143" t="s">
        <v>1629</v>
      </c>
      <c r="AE92" s="3122"/>
      <c r="AF92" s="3143" t="s">
        <v>317</v>
      </c>
      <c r="AG92" s="3122"/>
      <c r="AH92" s="3143" t="s">
        <v>2120</v>
      </c>
      <c r="AI92" s="3122"/>
      <c r="AJ92" s="3143" t="s">
        <v>2121</v>
      </c>
      <c r="AK92" s="3122"/>
      <c r="AL92" s="3159" t="s">
        <v>62</v>
      </c>
      <c r="AM92" s="3135"/>
      <c r="AN92" s="3142"/>
      <c r="AO92" s="3140"/>
      <c r="AP92" s="3197"/>
      <c r="AQ92" s="3269"/>
      <c r="AR92" s="3269"/>
      <c r="AS92" s="3180"/>
    </row>
    <row r="93" spans="1:95" ht="18" customHeight="1" x14ac:dyDescent="0.25">
      <c r="A93" s="3129"/>
      <c r="B93" s="3129"/>
      <c r="C93" s="27" t="s">
        <v>84</v>
      </c>
      <c r="D93" s="1800" t="s">
        <v>63</v>
      </c>
      <c r="E93" s="1743" t="s">
        <v>64</v>
      </c>
      <c r="F93" s="27" t="s">
        <v>63</v>
      </c>
      <c r="G93" s="1743" t="s">
        <v>64</v>
      </c>
      <c r="H93" s="27" t="s">
        <v>63</v>
      </c>
      <c r="I93" s="1743" t="s">
        <v>64</v>
      </c>
      <c r="J93" s="27" t="s">
        <v>63</v>
      </c>
      <c r="K93" s="1743" t="s">
        <v>64</v>
      </c>
      <c r="L93" s="27" t="s">
        <v>63</v>
      </c>
      <c r="M93" s="1743" t="s">
        <v>64</v>
      </c>
      <c r="N93" s="27" t="s">
        <v>63</v>
      </c>
      <c r="O93" s="1743" t="s">
        <v>64</v>
      </c>
      <c r="P93" s="27" t="s">
        <v>63</v>
      </c>
      <c r="Q93" s="1743" t="s">
        <v>64</v>
      </c>
      <c r="R93" s="27" t="s">
        <v>63</v>
      </c>
      <c r="S93" s="1743" t="s">
        <v>64</v>
      </c>
      <c r="T93" s="27" t="s">
        <v>63</v>
      </c>
      <c r="U93" s="1743" t="s">
        <v>64</v>
      </c>
      <c r="V93" s="27" t="s">
        <v>63</v>
      </c>
      <c r="W93" s="1743" t="s">
        <v>64</v>
      </c>
      <c r="X93" s="27" t="s">
        <v>63</v>
      </c>
      <c r="Y93" s="1743" t="s">
        <v>64</v>
      </c>
      <c r="Z93" s="27" t="s">
        <v>63</v>
      </c>
      <c r="AA93" s="1743" t="s">
        <v>64</v>
      </c>
      <c r="AB93" s="27" t="s">
        <v>63</v>
      </c>
      <c r="AC93" s="1743" t="s">
        <v>64</v>
      </c>
      <c r="AD93" s="27" t="s">
        <v>63</v>
      </c>
      <c r="AE93" s="1743" t="s">
        <v>64</v>
      </c>
      <c r="AF93" s="27" t="s">
        <v>63</v>
      </c>
      <c r="AG93" s="1743" t="s">
        <v>64</v>
      </c>
      <c r="AH93" s="27" t="s">
        <v>63</v>
      </c>
      <c r="AI93" s="1743" t="s">
        <v>64</v>
      </c>
      <c r="AJ93" s="27" t="s">
        <v>63</v>
      </c>
      <c r="AK93" s="1743" t="s">
        <v>64</v>
      </c>
      <c r="AL93" s="27" t="s">
        <v>63</v>
      </c>
      <c r="AM93" s="1810" t="s">
        <v>64</v>
      </c>
      <c r="AN93" s="2014" t="s">
        <v>473</v>
      </c>
      <c r="AO93" s="75" t="s">
        <v>474</v>
      </c>
      <c r="AP93" s="3176"/>
      <c r="AQ93" s="3163"/>
      <c r="AR93" s="3163"/>
      <c r="AS93" s="3140"/>
    </row>
    <row r="94" spans="1:95" ht="14.25" customHeight="1" x14ac:dyDescent="0.25">
      <c r="A94" s="3132" t="s">
        <v>2143</v>
      </c>
      <c r="B94" s="2707" t="s">
        <v>2144</v>
      </c>
      <c r="C94" s="376">
        <f t="shared" ref="C94:C105" si="244">SUM(D94+E94)</f>
        <v>0</v>
      </c>
      <c r="D94" s="233">
        <f t="shared" ref="D94:E94" si="245">+L94+N94+P94+R94+T94+V94+X94+Z94+AB94+AD94+AF94+AH94</f>
        <v>0</v>
      </c>
      <c r="E94" s="171">
        <f t="shared" si="245"/>
        <v>0</v>
      </c>
      <c r="F94" s="54"/>
      <c r="G94" s="234"/>
      <c r="H94" s="54"/>
      <c r="I94" s="2046"/>
      <c r="J94" s="54"/>
      <c r="K94" s="2046"/>
      <c r="L94" s="33"/>
      <c r="M94" s="80"/>
      <c r="N94" s="1748"/>
      <c r="O94" s="1900"/>
      <c r="P94" s="188"/>
      <c r="Q94" s="80"/>
      <c r="R94" s="242"/>
      <c r="S94" s="1900"/>
      <c r="T94" s="33"/>
      <c r="U94" s="1801"/>
      <c r="V94" s="1748"/>
      <c r="W94" s="242"/>
      <c r="X94" s="33"/>
      <c r="Y94" s="1801"/>
      <c r="Z94" s="1748"/>
      <c r="AA94" s="242"/>
      <c r="AB94" s="33"/>
      <c r="AC94" s="1801"/>
      <c r="AD94" s="33"/>
      <c r="AE94" s="80"/>
      <c r="AF94" s="33"/>
      <c r="AG94" s="80"/>
      <c r="AH94" s="33"/>
      <c r="AI94" s="80"/>
      <c r="AJ94" s="54"/>
      <c r="AK94" s="2046"/>
      <c r="AL94" s="234"/>
      <c r="AM94" s="213"/>
      <c r="AN94" s="1823"/>
      <c r="AO94" s="80"/>
      <c r="AP94" s="33"/>
      <c r="AQ94" s="34"/>
      <c r="AR94" s="34"/>
      <c r="AS94" s="1801"/>
      <c r="AT94" s="1754" t="str">
        <f t="shared" ref="AT94:AT105" si="246">$CA94&amp;CB94&amp;$CC94&amp;CD94&amp;CE94&amp;CF94</f>
        <v/>
      </c>
      <c r="CA94" s="1755" t="str">
        <f t="shared" ref="CA94:CA105" si="247">IF(AND(E94&gt;0,OR(AN94="")),"No olvide digitar los campos *TRANS Masculino (Digite CERO si no tiene).",IF(AN94&gt;$E94,"* El Número de TRANS Masculino no puede superar el Total Mujeres. ",""))</f>
        <v/>
      </c>
      <c r="CB94" s="1755" t="str">
        <f t="shared" ref="CB94:CB105" si="248">IF(AND(D94&gt;0,OR(AO94="")),"No olvide digitar los campos *TRANS Femenino (Digite CERO si no tiene).",IF(AO94&gt;D94,"* El Número de TRANS Femenino no puede superar el Total Hombres. ",""))</f>
        <v/>
      </c>
      <c r="CC94" s="1755" t="str">
        <f t="shared" ref="CC94:CC105" si="249">IF(AND($C94&lt;&gt;0,AP94=""),"* No olvide ingresar la columna Pueblos Originarios (Digite CERO si no tiene).  ",IF(AP94&gt;$C94,"* El Número de Pueblos Originarios no puede superar el Total. ",""))</f>
        <v/>
      </c>
      <c r="CD94" s="1755" t="str">
        <f t="shared" ref="CD94:CD105" si="250">IF(AND($C94&lt;&gt;0,AQ94=""),"* No olvide ingresar la columna Migrantes (Digite CERO si no tiene).  ",IF(AQ94&gt;$C94,"* El Número de Migrantes no puede superar el Total. ",""))</f>
        <v/>
      </c>
      <c r="CE94" s="1755" t="str">
        <f t="shared" ref="CE94:CE105" si="251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755" t="str">
        <f t="shared" ref="CF94:CF105" si="252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757">
        <f t="shared" ref="CJ94:CJ105" si="253">IF(AND($E94&lt;&gt;0,AN94=""),1,IF(AN94&gt;$E94,1,0))</f>
        <v>0</v>
      </c>
      <c r="CK94" s="1757">
        <f t="shared" ref="CK94:CK105" si="254">IF(AND($D94&lt;&gt;0,AO94=""),1,IF(AO94&gt;$D94,1,0))</f>
        <v>0</v>
      </c>
      <c r="CL94" s="1757">
        <f t="shared" ref="CL94:CO94" si="255">IF(AND($C94&lt;&gt;0,AP94=""),1,IF(AP94&gt;$C94,1,0))</f>
        <v>0</v>
      </c>
      <c r="CM94" s="1757">
        <f t="shared" si="255"/>
        <v>0</v>
      </c>
      <c r="CN94" s="1757">
        <f t="shared" si="255"/>
        <v>0</v>
      </c>
      <c r="CO94" s="1757">
        <f t="shared" si="255"/>
        <v>0</v>
      </c>
    </row>
    <row r="95" spans="1:95" ht="14.25" customHeight="1" x14ac:dyDescent="0.25">
      <c r="A95" s="3128"/>
      <c r="B95" s="275" t="s">
        <v>2145</v>
      </c>
      <c r="C95" s="354">
        <f t="shared" si="244"/>
        <v>0</v>
      </c>
      <c r="D95" s="236">
        <f t="shared" ref="D95:E95" si="256">SUM(F95+H95+J95+L95+N95+P95+R95+T95+V95+X95+Z95+AB95+AD95+AF95+AH95+AJ95+AL95)</f>
        <v>0</v>
      </c>
      <c r="E95" s="186">
        <f t="shared" si="256"/>
        <v>0</v>
      </c>
      <c r="F95" s="66"/>
      <c r="G95" s="1976"/>
      <c r="H95" s="66"/>
      <c r="I95" s="1802"/>
      <c r="J95" s="1823"/>
      <c r="K95" s="1833"/>
      <c r="L95" s="66"/>
      <c r="M95" s="87"/>
      <c r="N95" s="1823"/>
      <c r="O95" s="1833"/>
      <c r="P95" s="1898"/>
      <c r="Q95" s="87"/>
      <c r="R95" s="1976"/>
      <c r="S95" s="1833"/>
      <c r="T95" s="66"/>
      <c r="U95" s="1802"/>
      <c r="V95" s="1823"/>
      <c r="W95" s="1976"/>
      <c r="X95" s="66"/>
      <c r="Y95" s="1802"/>
      <c r="Z95" s="1823"/>
      <c r="AA95" s="1976"/>
      <c r="AB95" s="66"/>
      <c r="AC95" s="1802"/>
      <c r="AD95" s="66"/>
      <c r="AE95" s="87"/>
      <c r="AF95" s="66"/>
      <c r="AG95" s="1802"/>
      <c r="AH95" s="66"/>
      <c r="AI95" s="1802"/>
      <c r="AJ95" s="66"/>
      <c r="AK95" s="1802"/>
      <c r="AL95" s="1823"/>
      <c r="AM95" s="218"/>
      <c r="AN95" s="1823"/>
      <c r="AO95" s="87"/>
      <c r="AP95" s="66"/>
      <c r="AQ95" s="67"/>
      <c r="AR95" s="67"/>
      <c r="AS95" s="1802"/>
      <c r="AT95" s="1754" t="str">
        <f t="shared" si="246"/>
        <v/>
      </c>
      <c r="CA95" s="1755" t="str">
        <f t="shared" si="247"/>
        <v/>
      </c>
      <c r="CB95" s="1755" t="str">
        <f t="shared" si="248"/>
        <v/>
      </c>
      <c r="CC95" s="1755" t="str">
        <f t="shared" si="249"/>
        <v/>
      </c>
      <c r="CD95" s="1755" t="str">
        <f t="shared" si="250"/>
        <v/>
      </c>
      <c r="CE95" s="1755" t="str">
        <f t="shared" si="251"/>
        <v/>
      </c>
      <c r="CF95" s="1755" t="str">
        <f t="shared" si="252"/>
        <v/>
      </c>
      <c r="CJ95" s="1757">
        <f t="shared" si="253"/>
        <v>0</v>
      </c>
      <c r="CK95" s="1757">
        <f t="shared" si="254"/>
        <v>0</v>
      </c>
      <c r="CL95" s="1757">
        <f t="shared" ref="CL95:CO95" si="257">IF(AND($C95&lt;&gt;0,AP95=""),1,IF(AP95&gt;$C95,1,0))</f>
        <v>0</v>
      </c>
      <c r="CM95" s="1757">
        <f t="shared" si="257"/>
        <v>0</v>
      </c>
      <c r="CN95" s="1757">
        <f t="shared" si="257"/>
        <v>0</v>
      </c>
      <c r="CO95" s="1757">
        <f t="shared" si="257"/>
        <v>0</v>
      </c>
    </row>
    <row r="96" spans="1:95" ht="14.25" customHeight="1" x14ac:dyDescent="0.25">
      <c r="A96" s="3128"/>
      <c r="B96" s="275" t="s">
        <v>2146</v>
      </c>
      <c r="C96" s="354">
        <f t="shared" si="244"/>
        <v>0</v>
      </c>
      <c r="D96" s="236">
        <f t="shared" ref="D96:E96" si="258">SUM(F96+H96+J96+L96+N96+P96+R96+T96+V96+X96+Z96+AB96+AD96+AF96+AH96+AJ96+AL96)</f>
        <v>0</v>
      </c>
      <c r="E96" s="186">
        <f t="shared" si="258"/>
        <v>0</v>
      </c>
      <c r="F96" s="66"/>
      <c r="G96" s="1976"/>
      <c r="H96" s="66"/>
      <c r="I96" s="1802"/>
      <c r="J96" s="1823"/>
      <c r="K96" s="1833"/>
      <c r="L96" s="66"/>
      <c r="M96" s="87"/>
      <c r="N96" s="1823"/>
      <c r="O96" s="1833"/>
      <c r="P96" s="1898"/>
      <c r="Q96" s="87"/>
      <c r="R96" s="1976"/>
      <c r="S96" s="1833"/>
      <c r="T96" s="66"/>
      <c r="U96" s="1802"/>
      <c r="V96" s="1823"/>
      <c r="W96" s="1976"/>
      <c r="X96" s="66"/>
      <c r="Y96" s="1802"/>
      <c r="Z96" s="1823"/>
      <c r="AA96" s="1976"/>
      <c r="AB96" s="66"/>
      <c r="AC96" s="1802"/>
      <c r="AD96" s="66"/>
      <c r="AE96" s="87"/>
      <c r="AF96" s="66"/>
      <c r="AG96" s="1802"/>
      <c r="AH96" s="66"/>
      <c r="AI96" s="1802"/>
      <c r="AJ96" s="66"/>
      <c r="AK96" s="1802"/>
      <c r="AL96" s="1823"/>
      <c r="AM96" s="218"/>
      <c r="AN96" s="1823"/>
      <c r="AO96" s="87"/>
      <c r="AP96" s="66"/>
      <c r="AQ96" s="67"/>
      <c r="AR96" s="67"/>
      <c r="AS96" s="1802"/>
      <c r="AT96" s="1754" t="str">
        <f t="shared" si="246"/>
        <v/>
      </c>
      <c r="CA96" s="1755" t="str">
        <f t="shared" si="247"/>
        <v/>
      </c>
      <c r="CB96" s="1755" t="str">
        <f t="shared" si="248"/>
        <v/>
      </c>
      <c r="CC96" s="1755" t="str">
        <f t="shared" si="249"/>
        <v/>
      </c>
      <c r="CD96" s="1755" t="str">
        <f t="shared" si="250"/>
        <v/>
      </c>
      <c r="CE96" s="1755" t="str">
        <f t="shared" si="251"/>
        <v/>
      </c>
      <c r="CF96" s="1755" t="str">
        <f t="shared" si="252"/>
        <v/>
      </c>
      <c r="CJ96" s="1757">
        <f t="shared" si="253"/>
        <v>0</v>
      </c>
      <c r="CK96" s="1757">
        <f t="shared" si="254"/>
        <v>0</v>
      </c>
      <c r="CL96" s="1757">
        <f t="shared" ref="CL96:CO96" si="259">IF(AND($C96&lt;&gt;0,AP96=""),1,IF(AP96&gt;$C96,1,0))</f>
        <v>0</v>
      </c>
      <c r="CM96" s="1757">
        <f t="shared" si="259"/>
        <v>0</v>
      </c>
      <c r="CN96" s="1757">
        <f t="shared" si="259"/>
        <v>0</v>
      </c>
      <c r="CO96" s="1757">
        <f t="shared" si="259"/>
        <v>0</v>
      </c>
    </row>
    <row r="97" spans="1:93" ht="14.25" customHeight="1" x14ac:dyDescent="0.25">
      <c r="A97" s="3128"/>
      <c r="B97" s="275" t="s">
        <v>2147</v>
      </c>
      <c r="C97" s="354">
        <f t="shared" si="244"/>
        <v>0</v>
      </c>
      <c r="D97" s="236">
        <f t="shared" ref="D97:E97" si="260">SUM(F97+H97+J97+L97+N97+P97+R97+T97+V97+X97+Z97+AB97+AD97+AF97+AH97+AJ97+AL97)</f>
        <v>0</v>
      </c>
      <c r="E97" s="186">
        <f t="shared" si="260"/>
        <v>0</v>
      </c>
      <c r="F97" s="66"/>
      <c r="G97" s="1976"/>
      <c r="H97" s="66"/>
      <c r="I97" s="1802"/>
      <c r="J97" s="1823"/>
      <c r="K97" s="1833"/>
      <c r="L97" s="66"/>
      <c r="M97" s="87"/>
      <c r="N97" s="1823"/>
      <c r="O97" s="1833"/>
      <c r="P97" s="1898"/>
      <c r="Q97" s="87"/>
      <c r="R97" s="1976"/>
      <c r="S97" s="1833"/>
      <c r="T97" s="66"/>
      <c r="U97" s="1802"/>
      <c r="V97" s="1823"/>
      <c r="W97" s="1976"/>
      <c r="X97" s="66"/>
      <c r="Y97" s="1802"/>
      <c r="Z97" s="1823"/>
      <c r="AA97" s="1976"/>
      <c r="AB97" s="66"/>
      <c r="AC97" s="1802"/>
      <c r="AD97" s="66"/>
      <c r="AE97" s="87"/>
      <c r="AF97" s="66"/>
      <c r="AG97" s="1802"/>
      <c r="AH97" s="66"/>
      <c r="AI97" s="1802"/>
      <c r="AJ97" s="66"/>
      <c r="AK97" s="1802"/>
      <c r="AL97" s="1823"/>
      <c r="AM97" s="218"/>
      <c r="AN97" s="1823"/>
      <c r="AO97" s="87"/>
      <c r="AP97" s="66"/>
      <c r="AQ97" s="67"/>
      <c r="AR97" s="67"/>
      <c r="AS97" s="1802"/>
      <c r="AT97" s="1754" t="str">
        <f t="shared" si="246"/>
        <v/>
      </c>
      <c r="CA97" s="1755" t="str">
        <f t="shared" si="247"/>
        <v/>
      </c>
      <c r="CB97" s="1755" t="str">
        <f t="shared" si="248"/>
        <v/>
      </c>
      <c r="CC97" s="1755" t="str">
        <f t="shared" si="249"/>
        <v/>
      </c>
      <c r="CD97" s="1755" t="str">
        <f t="shared" si="250"/>
        <v/>
      </c>
      <c r="CE97" s="1755" t="str">
        <f t="shared" si="251"/>
        <v/>
      </c>
      <c r="CF97" s="1755" t="str">
        <f t="shared" si="252"/>
        <v/>
      </c>
      <c r="CJ97" s="1757">
        <f t="shared" si="253"/>
        <v>0</v>
      </c>
      <c r="CK97" s="1757">
        <f t="shared" si="254"/>
        <v>0</v>
      </c>
      <c r="CL97" s="1757">
        <f t="shared" ref="CL97:CO97" si="261">IF(AND($C97&lt;&gt;0,AP97=""),1,IF(AP97&gt;$C97,1,0))</f>
        <v>0</v>
      </c>
      <c r="CM97" s="1757">
        <f t="shared" si="261"/>
        <v>0</v>
      </c>
      <c r="CN97" s="1757">
        <f t="shared" si="261"/>
        <v>0</v>
      </c>
      <c r="CO97" s="1757">
        <f t="shared" si="261"/>
        <v>0</v>
      </c>
    </row>
    <row r="98" spans="1:93" ht="14.25" customHeight="1" x14ac:dyDescent="0.25">
      <c r="A98" s="3128"/>
      <c r="B98" s="2703" t="s">
        <v>2148</v>
      </c>
      <c r="C98" s="368">
        <f t="shared" si="244"/>
        <v>0</v>
      </c>
      <c r="D98" s="369">
        <f t="shared" ref="D98:E98" si="262">+J98+L98+N98</f>
        <v>0</v>
      </c>
      <c r="E98" s="1910">
        <f t="shared" si="262"/>
        <v>0</v>
      </c>
      <c r="F98" s="1773"/>
      <c r="G98" s="2708"/>
      <c r="H98" s="1773"/>
      <c r="I98" s="1140"/>
      <c r="J98" s="1823"/>
      <c r="K98" s="1833"/>
      <c r="L98" s="1905"/>
      <c r="M98" s="1906"/>
      <c r="N98" s="2007"/>
      <c r="O98" s="1907"/>
      <c r="P98" s="1143"/>
      <c r="Q98" s="2701"/>
      <c r="R98" s="2708"/>
      <c r="S98" s="2709"/>
      <c r="T98" s="1773"/>
      <c r="U98" s="1140"/>
      <c r="V98" s="1774"/>
      <c r="W98" s="2708"/>
      <c r="X98" s="1773"/>
      <c r="Y98" s="1140"/>
      <c r="Z98" s="1774"/>
      <c r="AA98" s="2708"/>
      <c r="AB98" s="1773"/>
      <c r="AC98" s="1140"/>
      <c r="AD98" s="1773"/>
      <c r="AE98" s="2701"/>
      <c r="AF98" s="1773"/>
      <c r="AG98" s="1140"/>
      <c r="AH98" s="1773"/>
      <c r="AI98" s="1140"/>
      <c r="AJ98" s="1773"/>
      <c r="AK98" s="1140"/>
      <c r="AL98" s="2708"/>
      <c r="AM98" s="1775"/>
      <c r="AN98" s="1823"/>
      <c r="AO98" s="87"/>
      <c r="AP98" s="66"/>
      <c r="AQ98" s="1780"/>
      <c r="AR98" s="1780"/>
      <c r="AS98" s="190"/>
      <c r="AT98" s="1754" t="str">
        <f t="shared" si="246"/>
        <v/>
      </c>
      <c r="CA98" s="1755" t="str">
        <f t="shared" si="247"/>
        <v/>
      </c>
      <c r="CB98" s="1755" t="str">
        <f t="shared" si="248"/>
        <v/>
      </c>
      <c r="CC98" s="1755" t="str">
        <f t="shared" si="249"/>
        <v/>
      </c>
      <c r="CD98" s="1755" t="str">
        <f t="shared" si="250"/>
        <v/>
      </c>
      <c r="CE98" s="1755" t="str">
        <f t="shared" si="251"/>
        <v/>
      </c>
      <c r="CF98" s="1755" t="str">
        <f t="shared" si="252"/>
        <v/>
      </c>
      <c r="CJ98" s="1757">
        <f t="shared" si="253"/>
        <v>0</v>
      </c>
      <c r="CK98" s="1757">
        <f t="shared" si="254"/>
        <v>0</v>
      </c>
      <c r="CL98" s="1757">
        <f t="shared" ref="CL98:CO98" si="263">IF(AND($C98&lt;&gt;0,AP98=""),1,IF(AP98&gt;$C98,1,0))</f>
        <v>0</v>
      </c>
      <c r="CM98" s="1757">
        <f t="shared" si="263"/>
        <v>0</v>
      </c>
      <c r="CN98" s="1757">
        <f t="shared" si="263"/>
        <v>0</v>
      </c>
      <c r="CO98" s="1757">
        <f t="shared" si="263"/>
        <v>0</v>
      </c>
    </row>
    <row r="99" spans="1:93" ht="14.25" customHeight="1" x14ac:dyDescent="0.25">
      <c r="A99" s="3129"/>
      <c r="B99" s="485" t="s">
        <v>2149</v>
      </c>
      <c r="C99" s="400">
        <f t="shared" si="244"/>
        <v>0</v>
      </c>
      <c r="D99" s="1100">
        <f t="shared" ref="D99:E99" si="264">SUM(F99+H99+J99+L99+N99+P99+R99+T99+V99+X99+Z99+AB99+AD99+AF99+AH99+AJ99+AL99)</f>
        <v>0</v>
      </c>
      <c r="E99" s="173">
        <f t="shared" si="264"/>
        <v>0</v>
      </c>
      <c r="F99" s="41"/>
      <c r="G99" s="1964"/>
      <c r="H99" s="41"/>
      <c r="I99" s="1764"/>
      <c r="J99" s="1762"/>
      <c r="K99" s="1899"/>
      <c r="L99" s="41"/>
      <c r="M99" s="92"/>
      <c r="N99" s="1762"/>
      <c r="O99" s="1899"/>
      <c r="P99" s="1818"/>
      <c r="Q99" s="92"/>
      <c r="R99" s="1964"/>
      <c r="S99" s="1899"/>
      <c r="T99" s="41"/>
      <c r="U99" s="1764"/>
      <c r="V99" s="1762"/>
      <c r="W99" s="1964"/>
      <c r="X99" s="41"/>
      <c r="Y99" s="1764"/>
      <c r="Z99" s="1762"/>
      <c r="AA99" s="1964"/>
      <c r="AB99" s="41"/>
      <c r="AC99" s="1764"/>
      <c r="AD99" s="41"/>
      <c r="AE99" s="92"/>
      <c r="AF99" s="41"/>
      <c r="AG99" s="1764"/>
      <c r="AH99" s="41"/>
      <c r="AI99" s="1764"/>
      <c r="AJ99" s="41"/>
      <c r="AK99" s="1764"/>
      <c r="AL99" s="41"/>
      <c r="AM99" s="55"/>
      <c r="AN99" s="1823"/>
      <c r="AO99" s="87"/>
      <c r="AP99" s="66"/>
      <c r="AQ99" s="67"/>
      <c r="AR99" s="67"/>
      <c r="AS99" s="1802"/>
      <c r="AT99" s="1754" t="str">
        <f t="shared" si="246"/>
        <v/>
      </c>
      <c r="CA99" s="1755" t="str">
        <f t="shared" si="247"/>
        <v/>
      </c>
      <c r="CB99" s="1755" t="str">
        <f t="shared" si="248"/>
        <v/>
      </c>
      <c r="CC99" s="1755" t="str">
        <f t="shared" si="249"/>
        <v/>
      </c>
      <c r="CD99" s="1755" t="str">
        <f t="shared" si="250"/>
        <v/>
      </c>
      <c r="CE99" s="1755" t="str">
        <f t="shared" si="251"/>
        <v/>
      </c>
      <c r="CF99" s="1755" t="str">
        <f t="shared" si="252"/>
        <v/>
      </c>
      <c r="CJ99" s="1757">
        <f t="shared" si="253"/>
        <v>0</v>
      </c>
      <c r="CK99" s="1757">
        <f t="shared" si="254"/>
        <v>0</v>
      </c>
      <c r="CL99" s="1757">
        <f t="shared" ref="CL99:CO99" si="265">IF(AND($C99&lt;&gt;0,AP99=""),1,IF(AP99&gt;$C99,1,0))</f>
        <v>0</v>
      </c>
      <c r="CM99" s="1757">
        <f t="shared" si="265"/>
        <v>0</v>
      </c>
      <c r="CN99" s="1757">
        <f t="shared" si="265"/>
        <v>0</v>
      </c>
      <c r="CO99" s="1757">
        <f t="shared" si="265"/>
        <v>0</v>
      </c>
    </row>
    <row r="100" spans="1:93" ht="14.25" customHeight="1" x14ac:dyDescent="0.25">
      <c r="A100" s="3132" t="s">
        <v>2150</v>
      </c>
      <c r="B100" s="2707" t="s">
        <v>2144</v>
      </c>
      <c r="C100" s="376">
        <f t="shared" si="244"/>
        <v>0</v>
      </c>
      <c r="D100" s="233">
        <f t="shared" ref="D100:E100" si="266">+L100+N100+P100+R100+T100+V100+X100+Z100+AB100+AD100+AF100+AH100</f>
        <v>0</v>
      </c>
      <c r="E100" s="171">
        <f t="shared" si="266"/>
        <v>0</v>
      </c>
      <c r="F100" s="54"/>
      <c r="G100" s="234"/>
      <c r="H100" s="54"/>
      <c r="I100" s="2046"/>
      <c r="J100" s="54"/>
      <c r="K100" s="2046"/>
      <c r="L100" s="33"/>
      <c r="M100" s="80"/>
      <c r="N100" s="1748"/>
      <c r="O100" s="1900"/>
      <c r="P100" s="188"/>
      <c r="Q100" s="80"/>
      <c r="R100" s="242"/>
      <c r="S100" s="1900"/>
      <c r="T100" s="33"/>
      <c r="U100" s="1801"/>
      <c r="V100" s="1748"/>
      <c r="W100" s="242"/>
      <c r="X100" s="33"/>
      <c r="Y100" s="1801"/>
      <c r="Z100" s="1748"/>
      <c r="AA100" s="242"/>
      <c r="AB100" s="33"/>
      <c r="AC100" s="1801"/>
      <c r="AD100" s="33"/>
      <c r="AE100" s="80"/>
      <c r="AF100" s="33"/>
      <c r="AG100" s="80"/>
      <c r="AH100" s="33"/>
      <c r="AI100" s="80"/>
      <c r="AJ100" s="237"/>
      <c r="AK100" s="1949"/>
      <c r="AL100" s="2027"/>
      <c r="AM100" s="241"/>
      <c r="AN100" s="1823"/>
      <c r="AO100" s="87"/>
      <c r="AP100" s="66"/>
      <c r="AQ100" s="1746"/>
      <c r="AR100" s="1746"/>
      <c r="AS100" s="1751"/>
      <c r="AT100" s="1754" t="str">
        <f t="shared" si="246"/>
        <v/>
      </c>
      <c r="CA100" s="1755" t="str">
        <f t="shared" si="247"/>
        <v/>
      </c>
      <c r="CB100" s="1755" t="str">
        <f t="shared" si="248"/>
        <v/>
      </c>
      <c r="CC100" s="1755" t="str">
        <f t="shared" si="249"/>
        <v/>
      </c>
      <c r="CD100" s="1755" t="str">
        <f t="shared" si="250"/>
        <v/>
      </c>
      <c r="CE100" s="1755" t="str">
        <f t="shared" si="251"/>
        <v/>
      </c>
      <c r="CF100" s="1755" t="str">
        <f t="shared" si="252"/>
        <v/>
      </c>
      <c r="CJ100" s="1757">
        <f t="shared" si="253"/>
        <v>0</v>
      </c>
      <c r="CK100" s="1757">
        <f t="shared" si="254"/>
        <v>0</v>
      </c>
      <c r="CL100" s="1757">
        <f t="shared" ref="CL100:CO100" si="267">IF(AND($C100&lt;&gt;0,AP100=""),1,IF(AP100&gt;$C100,1,0))</f>
        <v>0</v>
      </c>
      <c r="CM100" s="1757">
        <f t="shared" si="267"/>
        <v>0</v>
      </c>
      <c r="CN100" s="1757">
        <f t="shared" si="267"/>
        <v>0</v>
      </c>
      <c r="CO100" s="1757">
        <f t="shared" si="267"/>
        <v>0</v>
      </c>
    </row>
    <row r="101" spans="1:93" ht="14.25" customHeight="1" x14ac:dyDescent="0.25">
      <c r="A101" s="3128"/>
      <c r="B101" s="275" t="s">
        <v>2145</v>
      </c>
      <c r="C101" s="354">
        <f t="shared" si="244"/>
        <v>0</v>
      </c>
      <c r="D101" s="236">
        <f t="shared" ref="D101:E101" si="268">SUM(F101+H101+J101+L101+N101+P101+R101+T101+V101+X101+Z101+AB101+AD101+AF101+AH101+AJ101+AL101)</f>
        <v>0</v>
      </c>
      <c r="E101" s="186">
        <f t="shared" si="268"/>
        <v>0</v>
      </c>
      <c r="F101" s="1786"/>
      <c r="G101" s="2710"/>
      <c r="H101" s="1786"/>
      <c r="I101" s="1751"/>
      <c r="J101" s="1786"/>
      <c r="K101" s="2710"/>
      <c r="L101" s="66"/>
      <c r="M101" s="1751"/>
      <c r="N101" s="1823"/>
      <c r="O101" s="2710"/>
      <c r="P101" s="66"/>
      <c r="Q101" s="1751"/>
      <c r="R101" s="1823"/>
      <c r="S101" s="2710"/>
      <c r="T101" s="66"/>
      <c r="U101" s="1751"/>
      <c r="V101" s="1823"/>
      <c r="W101" s="2710"/>
      <c r="X101" s="66"/>
      <c r="Y101" s="1751"/>
      <c r="Z101" s="1823"/>
      <c r="AA101" s="2710"/>
      <c r="AB101" s="66"/>
      <c r="AC101" s="1751"/>
      <c r="AD101" s="66"/>
      <c r="AE101" s="1865"/>
      <c r="AF101" s="66"/>
      <c r="AG101" s="1802"/>
      <c r="AH101" s="66"/>
      <c r="AI101" s="1802"/>
      <c r="AJ101" s="66"/>
      <c r="AK101" s="1802"/>
      <c r="AL101" s="1823"/>
      <c r="AM101" s="218"/>
      <c r="AN101" s="1823"/>
      <c r="AO101" s="87"/>
      <c r="AP101" s="66"/>
      <c r="AQ101" s="1746"/>
      <c r="AR101" s="1746"/>
      <c r="AS101" s="1751"/>
      <c r="AT101" s="1754" t="str">
        <f t="shared" si="246"/>
        <v/>
      </c>
      <c r="CA101" s="1755" t="str">
        <f t="shared" si="247"/>
        <v/>
      </c>
      <c r="CB101" s="1755" t="str">
        <f t="shared" si="248"/>
        <v/>
      </c>
      <c r="CC101" s="1755" t="str">
        <f t="shared" si="249"/>
        <v/>
      </c>
      <c r="CD101" s="1755" t="str">
        <f t="shared" si="250"/>
        <v/>
      </c>
      <c r="CE101" s="1755" t="str">
        <f t="shared" si="251"/>
        <v/>
      </c>
      <c r="CF101" s="1755" t="str">
        <f t="shared" si="252"/>
        <v/>
      </c>
      <c r="CJ101" s="1757">
        <f t="shared" si="253"/>
        <v>0</v>
      </c>
      <c r="CK101" s="1757">
        <f t="shared" si="254"/>
        <v>0</v>
      </c>
      <c r="CL101" s="1757">
        <f t="shared" ref="CL101:CO101" si="269">IF(AND($C101&lt;&gt;0,AP101=""),1,IF(AP101&gt;$C101,1,0))</f>
        <v>0</v>
      </c>
      <c r="CM101" s="1757">
        <f t="shared" si="269"/>
        <v>0</v>
      </c>
      <c r="CN101" s="1757">
        <f t="shared" si="269"/>
        <v>0</v>
      </c>
      <c r="CO101" s="1757">
        <f t="shared" si="269"/>
        <v>0</v>
      </c>
    </row>
    <row r="102" spans="1:93" ht="14.25" customHeight="1" x14ac:dyDescent="0.25">
      <c r="A102" s="3128"/>
      <c r="B102" s="275" t="s">
        <v>2146</v>
      </c>
      <c r="C102" s="354">
        <f t="shared" si="244"/>
        <v>0</v>
      </c>
      <c r="D102" s="236">
        <f t="shared" ref="D102:E102" si="270">SUM(F102+H102+J102+L102+N102+P102+R102+T102+V102+X102+Z102+AB102+AD102+AF102+AH102+AJ102+AL102)</f>
        <v>0</v>
      </c>
      <c r="E102" s="186">
        <f t="shared" si="270"/>
        <v>0</v>
      </c>
      <c r="F102" s="66"/>
      <c r="G102" s="1976"/>
      <c r="H102" s="66"/>
      <c r="I102" s="1802"/>
      <c r="J102" s="66"/>
      <c r="K102" s="1976"/>
      <c r="L102" s="66"/>
      <c r="M102" s="1802"/>
      <c r="N102" s="1823"/>
      <c r="O102" s="1976"/>
      <c r="P102" s="66"/>
      <c r="Q102" s="1802"/>
      <c r="R102" s="1823"/>
      <c r="S102" s="1976"/>
      <c r="T102" s="66"/>
      <c r="U102" s="1802"/>
      <c r="V102" s="1823"/>
      <c r="W102" s="1976"/>
      <c r="X102" s="66"/>
      <c r="Y102" s="1802"/>
      <c r="Z102" s="1823"/>
      <c r="AA102" s="1976"/>
      <c r="AB102" s="66"/>
      <c r="AC102" s="1802"/>
      <c r="AD102" s="66"/>
      <c r="AE102" s="87"/>
      <c r="AF102" s="66"/>
      <c r="AG102" s="1802"/>
      <c r="AH102" s="66"/>
      <c r="AI102" s="1802"/>
      <c r="AJ102" s="66"/>
      <c r="AK102" s="1802"/>
      <c r="AL102" s="1823"/>
      <c r="AM102" s="218"/>
      <c r="AN102" s="1823"/>
      <c r="AO102" s="87"/>
      <c r="AP102" s="66"/>
      <c r="AQ102" s="67"/>
      <c r="AR102" s="67"/>
      <c r="AS102" s="1802"/>
      <c r="AT102" s="1754" t="str">
        <f t="shared" si="246"/>
        <v/>
      </c>
      <c r="CA102" s="1755" t="str">
        <f t="shared" si="247"/>
        <v/>
      </c>
      <c r="CB102" s="1755" t="str">
        <f t="shared" si="248"/>
        <v/>
      </c>
      <c r="CC102" s="1755" t="str">
        <f t="shared" si="249"/>
        <v/>
      </c>
      <c r="CD102" s="1755" t="str">
        <f t="shared" si="250"/>
        <v/>
      </c>
      <c r="CE102" s="1755" t="str">
        <f t="shared" si="251"/>
        <v/>
      </c>
      <c r="CF102" s="1755" t="str">
        <f t="shared" si="252"/>
        <v/>
      </c>
      <c r="CJ102" s="1757">
        <f t="shared" si="253"/>
        <v>0</v>
      </c>
      <c r="CK102" s="1757">
        <f t="shared" si="254"/>
        <v>0</v>
      </c>
      <c r="CL102" s="1757">
        <f t="shared" ref="CL102:CO102" si="271">IF(AND($C102&lt;&gt;0,AP102=""),1,IF(AP102&gt;$C102,1,0))</f>
        <v>0</v>
      </c>
      <c r="CM102" s="1757">
        <f t="shared" si="271"/>
        <v>0</v>
      </c>
      <c r="CN102" s="1757">
        <f t="shared" si="271"/>
        <v>0</v>
      </c>
      <c r="CO102" s="1757">
        <f t="shared" si="271"/>
        <v>0</v>
      </c>
    </row>
    <row r="103" spans="1:93" ht="14.25" customHeight="1" x14ac:dyDescent="0.25">
      <c r="A103" s="3128"/>
      <c r="B103" s="275" t="s">
        <v>2147</v>
      </c>
      <c r="C103" s="354">
        <f t="shared" si="244"/>
        <v>0</v>
      </c>
      <c r="D103" s="236">
        <f t="shared" ref="D103:E103" si="272">SUM(F103+H103+J103+L103+N103+P103+R103+T103+V103+X103+Z103+AB103+AD103+AF103+AH103+AJ103+AL103)</f>
        <v>0</v>
      </c>
      <c r="E103" s="186">
        <f t="shared" si="272"/>
        <v>0</v>
      </c>
      <c r="F103" s="66"/>
      <c r="G103" s="1976"/>
      <c r="H103" s="66"/>
      <c r="I103" s="1802"/>
      <c r="J103" s="66"/>
      <c r="K103" s="1976"/>
      <c r="L103" s="66"/>
      <c r="M103" s="1802"/>
      <c r="N103" s="1823"/>
      <c r="O103" s="1976"/>
      <c r="P103" s="66"/>
      <c r="Q103" s="1802"/>
      <c r="R103" s="1823"/>
      <c r="S103" s="1976"/>
      <c r="T103" s="66"/>
      <c r="U103" s="1802"/>
      <c r="V103" s="1823"/>
      <c r="W103" s="1976"/>
      <c r="X103" s="66"/>
      <c r="Y103" s="1802"/>
      <c r="Z103" s="1823"/>
      <c r="AA103" s="1976"/>
      <c r="AB103" s="66"/>
      <c r="AC103" s="1802"/>
      <c r="AD103" s="66"/>
      <c r="AE103" s="87"/>
      <c r="AF103" s="66"/>
      <c r="AG103" s="1802"/>
      <c r="AH103" s="66"/>
      <c r="AI103" s="1802"/>
      <c r="AJ103" s="66"/>
      <c r="AK103" s="1802"/>
      <c r="AL103" s="1823"/>
      <c r="AM103" s="218"/>
      <c r="AN103" s="1823"/>
      <c r="AO103" s="87"/>
      <c r="AP103" s="66"/>
      <c r="AQ103" s="67"/>
      <c r="AR103" s="67"/>
      <c r="AS103" s="1802"/>
      <c r="AT103" s="1754" t="str">
        <f t="shared" si="246"/>
        <v/>
      </c>
      <c r="CA103" s="1755" t="str">
        <f t="shared" si="247"/>
        <v/>
      </c>
      <c r="CB103" s="1755" t="str">
        <f t="shared" si="248"/>
        <v/>
      </c>
      <c r="CC103" s="1755" t="str">
        <f t="shared" si="249"/>
        <v/>
      </c>
      <c r="CD103" s="1755" t="str">
        <f t="shared" si="250"/>
        <v/>
      </c>
      <c r="CE103" s="1755" t="str">
        <f t="shared" si="251"/>
        <v/>
      </c>
      <c r="CF103" s="1755" t="str">
        <f t="shared" si="252"/>
        <v/>
      </c>
      <c r="CJ103" s="1757">
        <f t="shared" si="253"/>
        <v>0</v>
      </c>
      <c r="CK103" s="1757">
        <f t="shared" si="254"/>
        <v>0</v>
      </c>
      <c r="CL103" s="1757">
        <f t="shared" ref="CL103:CO103" si="273">IF(AND($C103&lt;&gt;0,AP103=""),1,IF(AP103&gt;$C103,1,0))</f>
        <v>0</v>
      </c>
      <c r="CM103" s="1757">
        <f t="shared" si="273"/>
        <v>0</v>
      </c>
      <c r="CN103" s="1757">
        <f t="shared" si="273"/>
        <v>0</v>
      </c>
      <c r="CO103" s="1757">
        <f t="shared" si="273"/>
        <v>0</v>
      </c>
    </row>
    <row r="104" spans="1:93" ht="14.25" customHeight="1" x14ac:dyDescent="0.25">
      <c r="A104" s="3128"/>
      <c r="B104" s="2703" t="s">
        <v>2148</v>
      </c>
      <c r="C104" s="368">
        <f t="shared" si="244"/>
        <v>0</v>
      </c>
      <c r="D104" s="369">
        <f t="shared" ref="D104:E104" si="274">+J104+L104+N104</f>
        <v>0</v>
      </c>
      <c r="E104" s="1910">
        <f t="shared" si="274"/>
        <v>0</v>
      </c>
      <c r="F104" s="1773"/>
      <c r="G104" s="2708"/>
      <c r="H104" s="1950"/>
      <c r="I104" s="1005"/>
      <c r="J104" s="66"/>
      <c r="K104" s="1976"/>
      <c r="L104" s="66"/>
      <c r="M104" s="1802"/>
      <c r="N104" s="1823"/>
      <c r="O104" s="1976"/>
      <c r="P104" s="1145"/>
      <c r="Q104" s="1952"/>
      <c r="R104" s="1951"/>
      <c r="S104" s="2711"/>
      <c r="T104" s="1950"/>
      <c r="U104" s="1005"/>
      <c r="V104" s="2013"/>
      <c r="W104" s="1951"/>
      <c r="X104" s="1950"/>
      <c r="Y104" s="1005"/>
      <c r="Z104" s="2013"/>
      <c r="AA104" s="1951"/>
      <c r="AB104" s="1950"/>
      <c r="AC104" s="1005"/>
      <c r="AD104" s="1950"/>
      <c r="AE104" s="1952"/>
      <c r="AF104" s="1950"/>
      <c r="AG104" s="1005"/>
      <c r="AH104" s="1950"/>
      <c r="AI104" s="1005"/>
      <c r="AJ104" s="1950"/>
      <c r="AK104" s="1005"/>
      <c r="AL104" s="1951"/>
      <c r="AM104" s="2712"/>
      <c r="AN104" s="1823"/>
      <c r="AO104" s="87"/>
      <c r="AP104" s="66"/>
      <c r="AQ104" s="67"/>
      <c r="AR104" s="67"/>
      <c r="AS104" s="1802"/>
      <c r="AT104" s="1754" t="str">
        <f t="shared" si="246"/>
        <v/>
      </c>
      <c r="CA104" s="1755" t="str">
        <f t="shared" si="247"/>
        <v/>
      </c>
      <c r="CB104" s="1755" t="str">
        <f t="shared" si="248"/>
        <v/>
      </c>
      <c r="CC104" s="1755" t="str">
        <f t="shared" si="249"/>
        <v/>
      </c>
      <c r="CD104" s="1755" t="str">
        <f t="shared" si="250"/>
        <v/>
      </c>
      <c r="CE104" s="1755" t="str">
        <f t="shared" si="251"/>
        <v/>
      </c>
      <c r="CF104" s="1755" t="str">
        <f t="shared" si="252"/>
        <v/>
      </c>
      <c r="CJ104" s="1757">
        <f t="shared" si="253"/>
        <v>0</v>
      </c>
      <c r="CK104" s="1757">
        <f t="shared" si="254"/>
        <v>0</v>
      </c>
      <c r="CL104" s="1757">
        <f t="shared" ref="CL104:CO104" si="275">IF(AND($C104&lt;&gt;0,AP104=""),1,IF(AP104&gt;$C104,1,0))</f>
        <v>0</v>
      </c>
      <c r="CM104" s="1757">
        <f t="shared" si="275"/>
        <v>0</v>
      </c>
      <c r="CN104" s="1757">
        <f t="shared" si="275"/>
        <v>0</v>
      </c>
      <c r="CO104" s="1757">
        <f t="shared" si="275"/>
        <v>0</v>
      </c>
    </row>
    <row r="105" spans="1:93" ht="14.25" customHeight="1" x14ac:dyDescent="0.25">
      <c r="A105" s="3129"/>
      <c r="B105" s="485" t="s">
        <v>2149</v>
      </c>
      <c r="C105" s="400">
        <f t="shared" si="244"/>
        <v>0</v>
      </c>
      <c r="D105" s="1100">
        <f t="shared" ref="D105:E105" si="276">SUM(F105+H105+J105+L105+N105+P105+R105+T105+V105+X105+Z105+AB105+AD105+AF105+AH105+AJ105+AL105)</f>
        <v>0</v>
      </c>
      <c r="E105" s="173">
        <f t="shared" si="276"/>
        <v>0</v>
      </c>
      <c r="F105" s="41"/>
      <c r="G105" s="1964"/>
      <c r="H105" s="41"/>
      <c r="I105" s="1764"/>
      <c r="J105" s="1762"/>
      <c r="K105" s="1899"/>
      <c r="L105" s="41"/>
      <c r="M105" s="92"/>
      <c r="N105" s="1762"/>
      <c r="O105" s="1899"/>
      <c r="P105" s="1818"/>
      <c r="Q105" s="92"/>
      <c r="R105" s="1964"/>
      <c r="S105" s="1899"/>
      <c r="T105" s="41"/>
      <c r="U105" s="1764"/>
      <c r="V105" s="1762"/>
      <c r="W105" s="1964"/>
      <c r="X105" s="41"/>
      <c r="Y105" s="1764"/>
      <c r="Z105" s="1762"/>
      <c r="AA105" s="1964"/>
      <c r="AB105" s="41"/>
      <c r="AC105" s="1764"/>
      <c r="AD105" s="41"/>
      <c r="AE105" s="92"/>
      <c r="AF105" s="41"/>
      <c r="AG105" s="1764"/>
      <c r="AH105" s="41"/>
      <c r="AI105" s="1764"/>
      <c r="AJ105" s="41"/>
      <c r="AK105" s="1764"/>
      <c r="AL105" s="1964"/>
      <c r="AM105" s="55"/>
      <c r="AN105" s="1762"/>
      <c r="AO105" s="92"/>
      <c r="AP105" s="41"/>
      <c r="AQ105" s="37"/>
      <c r="AR105" s="37"/>
      <c r="AS105" s="1764"/>
      <c r="AT105" s="1754" t="str">
        <f t="shared" si="246"/>
        <v/>
      </c>
      <c r="CA105" s="1755" t="str">
        <f t="shared" si="247"/>
        <v/>
      </c>
      <c r="CB105" s="1755" t="str">
        <f t="shared" si="248"/>
        <v/>
      </c>
      <c r="CC105" s="1755" t="str">
        <f t="shared" si="249"/>
        <v/>
      </c>
      <c r="CD105" s="1755" t="str">
        <f t="shared" si="250"/>
        <v/>
      </c>
      <c r="CE105" s="1755" t="str">
        <f t="shared" si="251"/>
        <v/>
      </c>
      <c r="CF105" s="1755" t="str">
        <f t="shared" si="252"/>
        <v/>
      </c>
      <c r="CJ105" s="1757">
        <f t="shared" si="253"/>
        <v>0</v>
      </c>
      <c r="CK105" s="1757">
        <f t="shared" si="254"/>
        <v>0</v>
      </c>
      <c r="CL105" s="1757">
        <f t="shared" ref="CL105:CO105" si="277">IF(AND($C105&lt;&gt;0,AP105=""),1,IF(AP105&gt;$C105,1,0))</f>
        <v>0</v>
      </c>
      <c r="CM105" s="1757">
        <f t="shared" si="277"/>
        <v>0</v>
      </c>
      <c r="CN105" s="1757">
        <f t="shared" si="277"/>
        <v>0</v>
      </c>
      <c r="CO105" s="1757">
        <f t="shared" si="277"/>
        <v>0</v>
      </c>
    </row>
    <row r="106" spans="1:93" ht="18" customHeight="1" x14ac:dyDescent="0.25">
      <c r="A106" s="3155" t="s">
        <v>2151</v>
      </c>
      <c r="B106" s="3124"/>
      <c r="C106" s="3124"/>
      <c r="D106" s="3124"/>
    </row>
    <row r="107" spans="1:93" ht="14.25" customHeight="1" x14ac:dyDescent="0.25">
      <c r="A107" s="3132" t="s">
        <v>2152</v>
      </c>
      <c r="B107" s="145" t="s">
        <v>2153</v>
      </c>
      <c r="C107" s="1743" t="s">
        <v>2154</v>
      </c>
      <c r="D107" s="1743" t="s">
        <v>503</v>
      </c>
    </row>
    <row r="108" spans="1:93" ht="14.25" customHeight="1" x14ac:dyDescent="0.25">
      <c r="A108" s="3128"/>
      <c r="B108" s="1822" t="s">
        <v>286</v>
      </c>
      <c r="C108" s="220"/>
      <c r="D108" s="220"/>
      <c r="E108" s="1754" t="str">
        <f t="shared" ref="E108:E110" si="278">$CA108</f>
        <v/>
      </c>
      <c r="F108" s="2418"/>
      <c r="G108" s="2418"/>
      <c r="H108" s="2418"/>
      <c r="I108" s="2418"/>
      <c r="J108" s="2418"/>
      <c r="K108" s="2418"/>
      <c r="L108" s="2418"/>
      <c r="M108" s="2418"/>
      <c r="N108" s="2418"/>
      <c r="O108" s="2418"/>
      <c r="P108" s="2418"/>
      <c r="Q108" s="1870"/>
      <c r="R108" s="1870"/>
      <c r="S108" s="1870"/>
      <c r="T108" s="1871"/>
      <c r="U108" s="1871"/>
      <c r="V108" s="1871"/>
      <c r="W108" s="1871"/>
      <c r="X108" s="1871"/>
      <c r="Y108" s="1871"/>
      <c r="Z108" s="1871"/>
      <c r="AA108" s="1871"/>
      <c r="AB108" s="1871"/>
      <c r="AC108" s="1871"/>
      <c r="AD108" s="1871"/>
      <c r="AE108" s="1871"/>
      <c r="AF108" s="1871"/>
      <c r="AG108" s="1871"/>
      <c r="AH108" s="1871"/>
      <c r="AI108" s="1871"/>
      <c r="AJ108" s="1871"/>
      <c r="AK108" s="1871"/>
      <c r="AL108" s="1871"/>
      <c r="AM108" s="1871"/>
      <c r="AN108" s="1871"/>
      <c r="AO108" s="1871"/>
      <c r="AP108" s="1871"/>
      <c r="AQ108" s="1871"/>
      <c r="AR108" s="1871"/>
      <c r="AS108" s="1871"/>
      <c r="AT108" s="1871"/>
      <c r="AU108" s="1871"/>
      <c r="AV108" s="1871"/>
      <c r="AW108" s="1871"/>
      <c r="AX108" s="1871"/>
      <c r="AY108" s="1871"/>
      <c r="AZ108" s="1871"/>
      <c r="BA108" s="1871"/>
      <c r="BB108" s="1871"/>
      <c r="BC108" s="1871"/>
      <c r="BD108" s="1871"/>
      <c r="BE108" s="1871"/>
      <c r="BF108" s="1871"/>
      <c r="BG108" s="1871"/>
      <c r="BH108" s="1871"/>
      <c r="BI108" s="1871"/>
      <c r="BJ108" s="1871"/>
      <c r="BK108" s="1871"/>
      <c r="BL108" s="1871"/>
      <c r="BM108" s="1871"/>
      <c r="BN108" s="1871"/>
      <c r="BO108" s="1871"/>
      <c r="BP108" s="1871"/>
      <c r="BQ108" s="1871"/>
      <c r="BR108" s="1871"/>
      <c r="BS108" s="1871"/>
      <c r="BT108" s="1871"/>
      <c r="BU108" s="1871"/>
      <c r="BV108" s="1871"/>
      <c r="BW108" s="1871"/>
      <c r="BX108" s="1871"/>
      <c r="BY108" s="1871"/>
      <c r="BZ108" s="1871"/>
      <c r="CA108" s="2700" t="str">
        <f t="shared" ref="CA108:CA110" si="279">IF(D108&lt;=C108,"","* Las consejerías realizadas en Espacios Amigables NO DEBEN ser mayor al Total de Actividades. ")</f>
        <v/>
      </c>
      <c r="CB108" s="63"/>
      <c r="CC108" s="63"/>
      <c r="CD108" s="63"/>
      <c r="CE108" s="63"/>
      <c r="CF108" s="63"/>
      <c r="CJ108" s="2655">
        <f t="shared" ref="CJ108:CJ110" si="280">IF(D108&lt;=C108,0,1)</f>
        <v>0</v>
      </c>
    </row>
    <row r="109" spans="1:93" ht="14.25" customHeight="1" x14ac:dyDescent="0.25">
      <c r="A109" s="3128"/>
      <c r="B109" s="107" t="s">
        <v>2155</v>
      </c>
      <c r="C109" s="106"/>
      <c r="D109" s="106"/>
      <c r="E109" s="1754" t="str">
        <f t="shared" si="278"/>
        <v/>
      </c>
      <c r="F109" s="2418"/>
      <c r="G109" s="2418"/>
      <c r="H109" s="2418"/>
      <c r="I109" s="2418"/>
      <c r="J109" s="2418"/>
      <c r="K109" s="2418"/>
      <c r="L109" s="2418"/>
      <c r="M109" s="2418"/>
      <c r="N109" s="2418"/>
      <c r="O109" s="2418"/>
      <c r="P109" s="2418"/>
      <c r="Q109" s="1870"/>
      <c r="R109" s="1870"/>
      <c r="S109" s="1870"/>
      <c r="T109" s="1871"/>
      <c r="U109" s="1871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1871"/>
      <c r="CA109" s="2700" t="str">
        <f t="shared" si="279"/>
        <v/>
      </c>
      <c r="CB109" s="63"/>
      <c r="CC109" s="63"/>
      <c r="CD109" s="63"/>
      <c r="CE109" s="63"/>
      <c r="CF109" s="63"/>
      <c r="CJ109" s="2655">
        <f t="shared" si="280"/>
        <v>0</v>
      </c>
    </row>
    <row r="110" spans="1:93" ht="14.25" customHeight="1" x14ac:dyDescent="0.25">
      <c r="A110" s="3128"/>
      <c r="B110" s="107" t="s">
        <v>2156</v>
      </c>
      <c r="C110" s="106"/>
      <c r="D110" s="106"/>
      <c r="E110" s="1754" t="str">
        <f t="shared" si="278"/>
        <v/>
      </c>
      <c r="F110" s="2418"/>
      <c r="G110" s="2418"/>
      <c r="H110" s="2418"/>
      <c r="I110" s="2418"/>
      <c r="J110" s="2418"/>
      <c r="K110" s="2418"/>
      <c r="L110" s="2418"/>
      <c r="M110" s="2418"/>
      <c r="N110" s="2418"/>
      <c r="O110" s="2418"/>
      <c r="P110" s="2418"/>
      <c r="Q110" s="1870"/>
      <c r="R110" s="1870"/>
      <c r="S110" s="1870"/>
      <c r="T110" s="1871"/>
      <c r="U110" s="1871"/>
      <c r="V110" s="1871"/>
      <c r="W110" s="1871"/>
      <c r="X110" s="1871"/>
      <c r="Y110" s="1871"/>
      <c r="Z110" s="1871"/>
      <c r="AA110" s="1871"/>
      <c r="AB110" s="1871"/>
      <c r="AC110" s="1871"/>
      <c r="AD110" s="1871"/>
      <c r="AE110" s="1871"/>
      <c r="AF110" s="1871"/>
      <c r="AG110" s="1871"/>
      <c r="AH110" s="1871"/>
      <c r="AI110" s="1871"/>
      <c r="AJ110" s="1871"/>
      <c r="AK110" s="1871"/>
      <c r="AL110" s="1871"/>
      <c r="AM110" s="1871"/>
      <c r="AN110" s="1871"/>
      <c r="AO110" s="1871"/>
      <c r="AP110" s="1871"/>
      <c r="AQ110" s="1871"/>
      <c r="AR110" s="1871"/>
      <c r="AS110" s="1871"/>
      <c r="AT110" s="1871"/>
      <c r="AU110" s="1871"/>
      <c r="AV110" s="1871"/>
      <c r="AW110" s="1871"/>
      <c r="AX110" s="1871"/>
      <c r="AY110" s="1871"/>
      <c r="AZ110" s="1871"/>
      <c r="BA110" s="1871"/>
      <c r="BB110" s="1871"/>
      <c r="BC110" s="1871"/>
      <c r="BD110" s="1871"/>
      <c r="BE110" s="1871"/>
      <c r="BF110" s="1871"/>
      <c r="BG110" s="1871"/>
      <c r="BH110" s="1871"/>
      <c r="BI110" s="1871"/>
      <c r="BJ110" s="1871"/>
      <c r="BK110" s="1871"/>
      <c r="BL110" s="1871"/>
      <c r="BM110" s="1871"/>
      <c r="BN110" s="1871"/>
      <c r="BO110" s="1871"/>
      <c r="BP110" s="1871"/>
      <c r="BQ110" s="1871"/>
      <c r="BR110" s="1871"/>
      <c r="BS110" s="1871"/>
      <c r="BT110" s="1871"/>
      <c r="BU110" s="1871"/>
      <c r="BV110" s="1871"/>
      <c r="BW110" s="1871"/>
      <c r="BX110" s="1871"/>
      <c r="BY110" s="1871"/>
      <c r="BZ110" s="1871"/>
      <c r="CA110" s="2700" t="str">
        <f t="shared" si="279"/>
        <v/>
      </c>
      <c r="CB110" s="63"/>
      <c r="CC110" s="63"/>
      <c r="CD110" s="63"/>
      <c r="CE110" s="63"/>
      <c r="CF110" s="63"/>
      <c r="CJ110" s="2655">
        <f t="shared" si="280"/>
        <v>0</v>
      </c>
    </row>
    <row r="111" spans="1:93" ht="14.25" customHeight="1" x14ac:dyDescent="0.25">
      <c r="A111" s="3128"/>
      <c r="B111" s="107" t="s">
        <v>2157</v>
      </c>
      <c r="C111" s="106"/>
      <c r="D111" s="1146"/>
    </row>
    <row r="112" spans="1:93" ht="14.25" customHeight="1" x14ac:dyDescent="0.25">
      <c r="A112" s="3128"/>
      <c r="B112" s="180" t="s">
        <v>2158</v>
      </c>
      <c r="C112" s="1802"/>
      <c r="D112" s="1146"/>
    </row>
    <row r="113" spans="1:111" ht="14.25" customHeight="1" x14ac:dyDescent="0.25">
      <c r="A113" s="3128"/>
      <c r="B113" s="180" t="s">
        <v>2159</v>
      </c>
      <c r="C113" s="1802"/>
      <c r="D113" s="106"/>
      <c r="E113" s="1754" t="str">
        <f t="shared" ref="E113:E115" si="281">$CA113</f>
        <v/>
      </c>
      <c r="F113" s="2418"/>
      <c r="G113" s="2418"/>
      <c r="H113" s="2418"/>
      <c r="I113" s="2418"/>
      <c r="J113" s="2418"/>
      <c r="K113" s="2418"/>
      <c r="L113" s="2418"/>
      <c r="M113" s="2418"/>
      <c r="N113" s="2418"/>
      <c r="O113" s="2418"/>
      <c r="P113" s="2418"/>
      <c r="Q113" s="1870"/>
      <c r="R113" s="1870"/>
      <c r="S113" s="1870"/>
      <c r="T113" s="1871"/>
      <c r="U113" s="1871"/>
      <c r="V113" s="1871"/>
      <c r="W113" s="1871"/>
      <c r="X113" s="1871"/>
      <c r="Y113" s="1871"/>
      <c r="Z113" s="1871"/>
      <c r="AA113" s="1871"/>
      <c r="AB113" s="1871"/>
      <c r="AC113" s="1871"/>
      <c r="AD113" s="1871"/>
      <c r="AE113" s="1871"/>
      <c r="AF113" s="1871"/>
      <c r="AG113" s="1871"/>
      <c r="AH113" s="1871"/>
      <c r="AI113" s="1871"/>
      <c r="AJ113" s="1871"/>
      <c r="AK113" s="1871"/>
      <c r="AL113" s="1871"/>
      <c r="AM113" s="1871"/>
      <c r="AN113" s="1871"/>
      <c r="AO113" s="1871"/>
      <c r="AP113" s="1871"/>
      <c r="AQ113" s="1871"/>
      <c r="AR113" s="1871"/>
      <c r="AS113" s="1871"/>
      <c r="AT113" s="1871"/>
      <c r="AU113" s="1871"/>
      <c r="AV113" s="1871"/>
      <c r="AW113" s="1871"/>
      <c r="AX113" s="1871"/>
      <c r="AY113" s="1871"/>
      <c r="AZ113" s="1871"/>
      <c r="BA113" s="1871"/>
      <c r="BB113" s="1871"/>
      <c r="BC113" s="1871"/>
      <c r="BD113" s="1871"/>
      <c r="BE113" s="1871"/>
      <c r="BF113" s="1871"/>
      <c r="BG113" s="1871"/>
      <c r="BH113" s="1871"/>
      <c r="BI113" s="1871"/>
      <c r="BJ113" s="1871"/>
      <c r="BK113" s="1871"/>
      <c r="BL113" s="1871"/>
      <c r="BM113" s="1871"/>
      <c r="BN113" s="1871"/>
      <c r="BO113" s="1871"/>
      <c r="BP113" s="1871"/>
      <c r="BQ113" s="1871"/>
      <c r="BR113" s="1871"/>
      <c r="BS113" s="1871"/>
      <c r="BT113" s="1871"/>
      <c r="BU113" s="1871"/>
      <c r="BV113" s="1871"/>
      <c r="BW113" s="1871"/>
      <c r="BX113" s="1871"/>
      <c r="BY113" s="1871"/>
      <c r="BZ113" s="1871"/>
      <c r="CA113" s="2700" t="str">
        <f t="shared" ref="CA113:CA115" si="282">IF(D113&lt;=C113,"","* Las consejerías realizadas en Espacios Amigables NO DEBEN ser mayor al Total de Actividades. ")</f>
        <v/>
      </c>
      <c r="CB113" s="63"/>
      <c r="CC113" s="63"/>
      <c r="CD113" s="63"/>
      <c r="CE113" s="63"/>
      <c r="CF113" s="63"/>
      <c r="CJ113" s="2655">
        <f t="shared" ref="CJ113:CJ115" si="283">IF(D113&lt;=C113,0,1)</f>
        <v>0</v>
      </c>
    </row>
    <row r="114" spans="1:111" ht="14.25" customHeight="1" x14ac:dyDescent="0.25">
      <c r="A114" s="3128"/>
      <c r="B114" s="180" t="s">
        <v>2160</v>
      </c>
      <c r="C114" s="1802"/>
      <c r="D114" s="106"/>
      <c r="E114" s="1754" t="str">
        <f t="shared" si="281"/>
        <v/>
      </c>
      <c r="F114" s="2418"/>
      <c r="G114" s="2418"/>
      <c r="H114" s="2418"/>
      <c r="I114" s="2418"/>
      <c r="J114" s="2418"/>
      <c r="K114" s="2418"/>
      <c r="L114" s="2418"/>
      <c r="M114" s="2418"/>
      <c r="N114" s="2418"/>
      <c r="O114" s="2418"/>
      <c r="P114" s="2418"/>
      <c r="Q114" s="1870"/>
      <c r="R114" s="1870"/>
      <c r="S114" s="1870"/>
      <c r="T114" s="1871"/>
      <c r="U114" s="1871"/>
      <c r="V114" s="1871"/>
      <c r="W114" s="1871"/>
      <c r="X114" s="1871"/>
      <c r="Y114" s="1871"/>
      <c r="Z114" s="1871"/>
      <c r="AA114" s="1871"/>
      <c r="AB114" s="1871"/>
      <c r="AC114" s="1871"/>
      <c r="AD114" s="1871"/>
      <c r="AE114" s="1871"/>
      <c r="AF114" s="1871"/>
      <c r="AG114" s="1871"/>
      <c r="AH114" s="1871"/>
      <c r="AI114" s="1871"/>
      <c r="AJ114" s="1871"/>
      <c r="AK114" s="1871"/>
      <c r="AL114" s="1871"/>
      <c r="AM114" s="1871"/>
      <c r="AN114" s="1871"/>
      <c r="AO114" s="1871"/>
      <c r="AP114" s="1871"/>
      <c r="AQ114" s="1871"/>
      <c r="AR114" s="1871"/>
      <c r="AS114" s="1871"/>
      <c r="AT114" s="1871"/>
      <c r="AU114" s="1871"/>
      <c r="AV114" s="1871"/>
      <c r="AW114" s="1871"/>
      <c r="AX114" s="1871"/>
      <c r="AY114" s="1871"/>
      <c r="AZ114" s="1871"/>
      <c r="BA114" s="1871"/>
      <c r="BB114" s="1871"/>
      <c r="BC114" s="1871"/>
      <c r="BD114" s="1871"/>
      <c r="BE114" s="1871"/>
      <c r="BF114" s="1871"/>
      <c r="BG114" s="1871"/>
      <c r="BH114" s="1871"/>
      <c r="BI114" s="1871"/>
      <c r="BJ114" s="1871"/>
      <c r="BK114" s="1871"/>
      <c r="BL114" s="1871"/>
      <c r="BM114" s="1871"/>
      <c r="BN114" s="1871"/>
      <c r="BO114" s="1871"/>
      <c r="BP114" s="1871"/>
      <c r="BQ114" s="1871"/>
      <c r="BR114" s="1871"/>
      <c r="BS114" s="1871"/>
      <c r="BT114" s="1871"/>
      <c r="BU114" s="1871"/>
      <c r="BV114" s="1871"/>
      <c r="BW114" s="1871"/>
      <c r="BX114" s="1871"/>
      <c r="BY114" s="1871"/>
      <c r="BZ114" s="1871"/>
      <c r="CA114" s="2700" t="str">
        <f t="shared" si="282"/>
        <v/>
      </c>
      <c r="CB114" s="63"/>
      <c r="CC114" s="63"/>
      <c r="CD114" s="63"/>
      <c r="CE114" s="63"/>
      <c r="CF114" s="63"/>
      <c r="CJ114" s="2655">
        <f t="shared" si="283"/>
        <v>0</v>
      </c>
    </row>
    <row r="115" spans="1:111" ht="14.25" customHeight="1" x14ac:dyDescent="0.25">
      <c r="A115" s="3128"/>
      <c r="B115" s="180" t="s">
        <v>2161</v>
      </c>
      <c r="C115" s="106">
        <v>4</v>
      </c>
      <c r="D115" s="106"/>
      <c r="E115" s="1754" t="str">
        <f t="shared" si="281"/>
        <v/>
      </c>
      <c r="F115" s="2418"/>
      <c r="G115" s="2418"/>
      <c r="H115" s="2418"/>
      <c r="I115" s="2418"/>
      <c r="J115" s="2418"/>
      <c r="K115" s="2418"/>
      <c r="L115" s="2418"/>
      <c r="M115" s="2418"/>
      <c r="N115" s="2418"/>
      <c r="O115" s="2418"/>
      <c r="P115" s="2418"/>
      <c r="Q115" s="1870"/>
      <c r="R115" s="1870"/>
      <c r="S115" s="1870"/>
      <c r="T115" s="1871"/>
      <c r="U115" s="1871"/>
      <c r="V115" s="1871"/>
      <c r="W115" s="1871"/>
      <c r="X115" s="1871"/>
      <c r="Y115" s="1871"/>
      <c r="Z115" s="1871"/>
      <c r="AA115" s="1871"/>
      <c r="AB115" s="1871"/>
      <c r="AC115" s="1871"/>
      <c r="AD115" s="1871"/>
      <c r="AE115" s="1871"/>
      <c r="AF115" s="1871"/>
      <c r="AG115" s="1871"/>
      <c r="AH115" s="1871"/>
      <c r="AI115" s="1871"/>
      <c r="AJ115" s="1871"/>
      <c r="AK115" s="1871"/>
      <c r="AL115" s="1871"/>
      <c r="AM115" s="1871"/>
      <c r="AN115" s="1871"/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  <c r="BC115" s="1871"/>
      <c r="BD115" s="1871"/>
      <c r="BE115" s="1871"/>
      <c r="BF115" s="1871"/>
      <c r="BG115" s="1871"/>
      <c r="BH115" s="1871"/>
      <c r="BI115" s="1871"/>
      <c r="BJ115" s="1871"/>
      <c r="BK115" s="1871"/>
      <c r="BL115" s="1871"/>
      <c r="BM115" s="1871"/>
      <c r="BN115" s="1871"/>
      <c r="BO115" s="1871"/>
      <c r="BP115" s="1871"/>
      <c r="BQ115" s="1871"/>
      <c r="BR115" s="1871"/>
      <c r="BS115" s="1871"/>
      <c r="BT115" s="1871"/>
      <c r="BU115" s="1871"/>
      <c r="BV115" s="1871"/>
      <c r="BW115" s="1871"/>
      <c r="BX115" s="1871"/>
      <c r="BY115" s="1871"/>
      <c r="BZ115" s="1871"/>
      <c r="CA115" s="2700" t="str">
        <f t="shared" si="282"/>
        <v/>
      </c>
      <c r="CB115" s="63"/>
      <c r="CC115" s="63"/>
      <c r="CD115" s="63"/>
      <c r="CE115" s="63"/>
      <c r="CF115" s="63"/>
      <c r="CJ115" s="2655">
        <f t="shared" si="283"/>
        <v>0</v>
      </c>
    </row>
    <row r="116" spans="1:111" ht="14.25" customHeight="1" x14ac:dyDescent="0.25">
      <c r="A116" s="3128"/>
      <c r="B116" s="1778" t="s">
        <v>2162</v>
      </c>
      <c r="C116" s="106"/>
      <c r="D116" s="106"/>
      <c r="E116" s="1754"/>
      <c r="F116" s="2418"/>
      <c r="G116" s="2418"/>
      <c r="H116" s="2418"/>
      <c r="I116" s="2418"/>
      <c r="J116" s="2418"/>
      <c r="K116" s="2418"/>
      <c r="L116" s="2418"/>
      <c r="M116" s="2418"/>
      <c r="N116" s="2418"/>
      <c r="O116" s="2418"/>
      <c r="P116" s="2418"/>
      <c r="Q116" s="1870"/>
      <c r="R116" s="1870"/>
      <c r="S116" s="1870"/>
      <c r="T116" s="1871"/>
      <c r="U116" s="1871"/>
      <c r="V116" s="1871"/>
      <c r="W116" s="1871"/>
      <c r="X116" s="1871"/>
      <c r="Y116" s="1871"/>
      <c r="Z116" s="1871"/>
      <c r="AA116" s="1871"/>
      <c r="AB116" s="1871"/>
      <c r="AC116" s="1871"/>
      <c r="AD116" s="1871"/>
      <c r="AE116" s="1871"/>
      <c r="AF116" s="1871"/>
      <c r="AG116" s="1871"/>
      <c r="AH116" s="1871"/>
      <c r="AI116" s="1871"/>
      <c r="AJ116" s="1871"/>
      <c r="AK116" s="1871"/>
      <c r="AL116" s="1871"/>
      <c r="AM116" s="1871"/>
      <c r="AN116" s="1871"/>
      <c r="AO116" s="1871"/>
      <c r="AP116" s="1871"/>
      <c r="AQ116" s="1871"/>
      <c r="AR116" s="1871"/>
      <c r="AS116" s="1871"/>
      <c r="AT116" s="1871"/>
      <c r="AU116" s="1871"/>
      <c r="AV116" s="1871"/>
      <c r="AW116" s="1871"/>
      <c r="AX116" s="1871"/>
      <c r="AY116" s="1871"/>
      <c r="AZ116" s="1871"/>
      <c r="BA116" s="1871"/>
      <c r="BB116" s="1871"/>
      <c r="BC116" s="1871"/>
      <c r="BD116" s="1871"/>
      <c r="BE116" s="1871"/>
      <c r="BF116" s="1871"/>
      <c r="BG116" s="1871"/>
      <c r="BH116" s="1871"/>
      <c r="BI116" s="1871"/>
      <c r="BJ116" s="1871"/>
      <c r="BK116" s="1871"/>
      <c r="BL116" s="1871"/>
      <c r="BM116" s="1871"/>
      <c r="BN116" s="1871"/>
      <c r="BO116" s="1871"/>
      <c r="BP116" s="1871"/>
      <c r="BQ116" s="1871"/>
      <c r="BR116" s="1871"/>
      <c r="BS116" s="1871"/>
      <c r="BT116" s="1871"/>
      <c r="BU116" s="1871"/>
      <c r="BV116" s="1871"/>
      <c r="BW116" s="1871"/>
      <c r="BX116" s="1871"/>
      <c r="BY116" s="1871"/>
      <c r="BZ116" s="1871"/>
      <c r="CA116" s="2700"/>
      <c r="CB116" s="63"/>
      <c r="CC116" s="63"/>
      <c r="CD116" s="63"/>
      <c r="CE116" s="63"/>
      <c r="CF116" s="63"/>
      <c r="CJ116" s="2655"/>
    </row>
    <row r="117" spans="1:111" ht="14.25" customHeight="1" x14ac:dyDescent="0.25">
      <c r="A117" s="3129"/>
      <c r="B117" s="162" t="s">
        <v>2163</v>
      </c>
      <c r="C117" s="1941"/>
      <c r="D117" s="1941"/>
      <c r="E117" s="1754" t="str">
        <f>$CA117</f>
        <v/>
      </c>
      <c r="F117" s="2418"/>
      <c r="G117" s="2418"/>
      <c r="H117" s="2418"/>
      <c r="I117" s="2418"/>
      <c r="J117" s="2418"/>
      <c r="K117" s="2418"/>
      <c r="L117" s="2418"/>
      <c r="M117" s="2418"/>
      <c r="N117" s="2418"/>
      <c r="O117" s="2418"/>
      <c r="P117" s="2418"/>
      <c r="Q117" s="1870"/>
      <c r="R117" s="1870"/>
      <c r="S117" s="1870"/>
      <c r="T117" s="1871"/>
      <c r="U117" s="1871"/>
      <c r="V117" s="1871"/>
      <c r="W117" s="1871"/>
      <c r="X117" s="1871"/>
      <c r="Y117" s="1871"/>
      <c r="Z117" s="1871"/>
      <c r="AA117" s="1871"/>
      <c r="AB117" s="1871"/>
      <c r="AC117" s="1871"/>
      <c r="AD117" s="1871"/>
      <c r="AE117" s="1871"/>
      <c r="AF117" s="1871"/>
      <c r="AG117" s="1871"/>
      <c r="AH117" s="1871"/>
      <c r="AI117" s="1871"/>
      <c r="AJ117" s="1871"/>
      <c r="AK117" s="1871"/>
      <c r="AL117" s="1871"/>
      <c r="AM117" s="1871"/>
      <c r="AN117" s="1871"/>
      <c r="AO117" s="1871"/>
      <c r="AP117" s="1871"/>
      <c r="AQ117" s="1871"/>
      <c r="AR117" s="1871"/>
      <c r="AS117" s="1871"/>
      <c r="AT117" s="1871"/>
      <c r="AU117" s="1871"/>
      <c r="AV117" s="1871"/>
      <c r="AW117" s="1871"/>
      <c r="AX117" s="1871"/>
      <c r="AY117" s="1871"/>
      <c r="AZ117" s="1871"/>
      <c r="BA117" s="1871"/>
      <c r="BB117" s="1871"/>
      <c r="BC117" s="1871"/>
      <c r="BD117" s="1871"/>
      <c r="BE117" s="1871"/>
      <c r="BF117" s="1871"/>
      <c r="BG117" s="1871"/>
      <c r="BH117" s="1871"/>
      <c r="BI117" s="1871"/>
      <c r="BJ117" s="1871"/>
      <c r="BK117" s="1871"/>
      <c r="BL117" s="1871"/>
      <c r="BM117" s="1871"/>
      <c r="BN117" s="1871"/>
      <c r="BO117" s="1871"/>
      <c r="BP117" s="1871"/>
      <c r="BQ117" s="1871"/>
      <c r="BR117" s="1871"/>
      <c r="BS117" s="1871"/>
      <c r="BT117" s="1871"/>
      <c r="BU117" s="1871"/>
      <c r="BV117" s="1871"/>
      <c r="BW117" s="1871"/>
      <c r="BX117" s="1871"/>
      <c r="BY117" s="1871"/>
      <c r="BZ117" s="1871"/>
      <c r="CA117" s="2700" t="str">
        <f>IF(D117&lt;=C117,"","* Las consejerías realizadas en Espacios Amigables NO DEBEN ser mayor al Total de Actividades. ")</f>
        <v/>
      </c>
      <c r="CB117" s="63"/>
      <c r="CC117" s="63"/>
      <c r="CD117" s="63"/>
      <c r="CE117" s="63"/>
      <c r="CF117" s="63"/>
      <c r="CJ117" s="2655">
        <f>IF(D117&lt;=C117,0,1)</f>
        <v>0</v>
      </c>
    </row>
    <row r="118" spans="1:111" ht="18" customHeight="1" x14ac:dyDescent="0.25">
      <c r="A118" s="3446" t="s">
        <v>2164</v>
      </c>
      <c r="B118" s="3165"/>
      <c r="C118" s="3165"/>
      <c r="D118" s="3165"/>
      <c r="E118" s="3165"/>
      <c r="F118" s="3165"/>
      <c r="G118" s="3165"/>
      <c r="H118" s="3165"/>
      <c r="I118" s="3165"/>
      <c r="J118" s="3165"/>
      <c r="K118" s="3165"/>
      <c r="L118" s="3165"/>
      <c r="M118" s="3165"/>
      <c r="N118" s="3165"/>
      <c r="O118" s="3165"/>
      <c r="P118" s="3165"/>
      <c r="Q118" s="3165"/>
      <c r="R118" s="3165"/>
      <c r="S118" s="3165"/>
      <c r="T118" s="3165"/>
      <c r="U118" s="3165"/>
      <c r="V118" s="3165"/>
      <c r="W118" s="3165"/>
      <c r="X118" s="3165"/>
      <c r="Y118" s="3165"/>
      <c r="Z118" s="3165"/>
      <c r="AA118" s="3165"/>
      <c r="AB118" s="3165"/>
      <c r="AC118" s="3165"/>
      <c r="AD118" s="3165"/>
      <c r="AE118" s="3165"/>
      <c r="AF118" s="3165"/>
      <c r="AG118" s="3165"/>
      <c r="AH118" s="3165"/>
      <c r="AI118" s="3165"/>
      <c r="AJ118" s="3165"/>
      <c r="AK118" s="3165"/>
    </row>
    <row r="119" spans="1:111" ht="15" customHeight="1" x14ac:dyDescent="0.25">
      <c r="A119" s="3148" t="s">
        <v>224</v>
      </c>
      <c r="B119" s="3149"/>
      <c r="C119" s="3148" t="s">
        <v>82</v>
      </c>
      <c r="D119" s="3161"/>
      <c r="E119" s="3149"/>
      <c r="F119" s="3230" t="s">
        <v>106</v>
      </c>
      <c r="G119" s="3124"/>
      <c r="H119" s="3124"/>
      <c r="I119" s="3124"/>
      <c r="J119" s="3124"/>
      <c r="K119" s="3124"/>
      <c r="L119" s="3124"/>
      <c r="M119" s="3124"/>
      <c r="N119" s="3124"/>
      <c r="O119" s="3124"/>
      <c r="P119" s="3124"/>
      <c r="Q119" s="3124"/>
      <c r="R119" s="3124"/>
      <c r="S119" s="3124"/>
      <c r="T119" s="3124"/>
      <c r="U119" s="3124"/>
      <c r="V119" s="3124"/>
      <c r="W119" s="3124"/>
      <c r="X119" s="3124"/>
      <c r="Y119" s="3124"/>
      <c r="Z119" s="3124"/>
      <c r="AA119" s="3124"/>
      <c r="AB119" s="3124"/>
      <c r="AC119" s="3124"/>
      <c r="AD119" s="3124"/>
      <c r="AE119" s="3124"/>
      <c r="AF119" s="3124"/>
      <c r="AG119" s="3124"/>
      <c r="AH119" s="3124"/>
      <c r="AI119" s="3124"/>
      <c r="AJ119" s="3447" t="s">
        <v>2165</v>
      </c>
      <c r="AK119" s="3265"/>
      <c r="AL119" s="3254" t="s">
        <v>38</v>
      </c>
    </row>
    <row r="120" spans="1:111" ht="14.25" customHeight="1" x14ac:dyDescent="0.25">
      <c r="A120" s="3179"/>
      <c r="B120" s="3180"/>
      <c r="C120" s="3150"/>
      <c r="D120" s="3142"/>
      <c r="E120" s="3140"/>
      <c r="F120" s="3143" t="s">
        <v>99</v>
      </c>
      <c r="G120" s="3122"/>
      <c r="H120" s="3143" t="s">
        <v>313</v>
      </c>
      <c r="I120" s="3122"/>
      <c r="J120" s="3143" t="s">
        <v>314</v>
      </c>
      <c r="K120" s="3122"/>
      <c r="L120" s="3143" t="s">
        <v>992</v>
      </c>
      <c r="M120" s="3122"/>
      <c r="N120" s="3143" t="s">
        <v>645</v>
      </c>
      <c r="O120" s="3122"/>
      <c r="P120" s="3143" t="s">
        <v>2117</v>
      </c>
      <c r="Q120" s="3122"/>
      <c r="R120" s="3143" t="s">
        <v>646</v>
      </c>
      <c r="S120" s="3122"/>
      <c r="T120" s="3143" t="s">
        <v>2118</v>
      </c>
      <c r="U120" s="3122"/>
      <c r="V120" s="3143" t="s">
        <v>2119</v>
      </c>
      <c r="W120" s="3122"/>
      <c r="X120" s="3143" t="s">
        <v>2001</v>
      </c>
      <c r="Y120" s="3122"/>
      <c r="Z120" s="3143" t="s">
        <v>1629</v>
      </c>
      <c r="AA120" s="3122"/>
      <c r="AB120" s="3143" t="s">
        <v>317</v>
      </c>
      <c r="AC120" s="3122"/>
      <c r="AD120" s="3143" t="s">
        <v>2120</v>
      </c>
      <c r="AE120" s="3122"/>
      <c r="AF120" s="3143" t="s">
        <v>2121</v>
      </c>
      <c r="AG120" s="3122"/>
      <c r="AH120" s="3159" t="s">
        <v>62</v>
      </c>
      <c r="AI120" s="3124"/>
      <c r="AJ120" s="3137"/>
      <c r="AK120" s="3198"/>
      <c r="AL120" s="3145"/>
    </row>
    <row r="121" spans="1:111" ht="14.25" customHeight="1" x14ac:dyDescent="0.25">
      <c r="A121" s="3150"/>
      <c r="B121" s="3140"/>
      <c r="C121" s="27" t="s">
        <v>84</v>
      </c>
      <c r="D121" s="1800" t="s">
        <v>63</v>
      </c>
      <c r="E121" s="1743" t="s">
        <v>64</v>
      </c>
      <c r="F121" s="27" t="s">
        <v>63</v>
      </c>
      <c r="G121" s="1743" t="s">
        <v>64</v>
      </c>
      <c r="H121" s="27" t="s">
        <v>63</v>
      </c>
      <c r="I121" s="1743" t="s">
        <v>64</v>
      </c>
      <c r="J121" s="27" t="s">
        <v>63</v>
      </c>
      <c r="K121" s="1743" t="s">
        <v>64</v>
      </c>
      <c r="L121" s="27" t="s">
        <v>63</v>
      </c>
      <c r="M121" s="1743" t="s">
        <v>64</v>
      </c>
      <c r="N121" s="27" t="s">
        <v>63</v>
      </c>
      <c r="O121" s="1743" t="s">
        <v>64</v>
      </c>
      <c r="P121" s="27" t="s">
        <v>63</v>
      </c>
      <c r="Q121" s="1743" t="s">
        <v>64</v>
      </c>
      <c r="R121" s="27" t="s">
        <v>63</v>
      </c>
      <c r="S121" s="1743" t="s">
        <v>64</v>
      </c>
      <c r="T121" s="27" t="s">
        <v>63</v>
      </c>
      <c r="U121" s="1743" t="s">
        <v>64</v>
      </c>
      <c r="V121" s="27" t="s">
        <v>63</v>
      </c>
      <c r="W121" s="1743" t="s">
        <v>64</v>
      </c>
      <c r="X121" s="27" t="s">
        <v>63</v>
      </c>
      <c r="Y121" s="1743" t="s">
        <v>64</v>
      </c>
      <c r="Z121" s="27" t="s">
        <v>63</v>
      </c>
      <c r="AA121" s="1743" t="s">
        <v>64</v>
      </c>
      <c r="AB121" s="27" t="s">
        <v>63</v>
      </c>
      <c r="AC121" s="1743" t="s">
        <v>64</v>
      </c>
      <c r="AD121" s="27" t="s">
        <v>63</v>
      </c>
      <c r="AE121" s="1743" t="s">
        <v>64</v>
      </c>
      <c r="AF121" s="27" t="s">
        <v>63</v>
      </c>
      <c r="AG121" s="1743" t="s">
        <v>64</v>
      </c>
      <c r="AH121" s="27" t="s">
        <v>63</v>
      </c>
      <c r="AI121" s="1810" t="s">
        <v>64</v>
      </c>
      <c r="AJ121" s="1800" t="s">
        <v>63</v>
      </c>
      <c r="AK121" s="1737" t="s">
        <v>64</v>
      </c>
      <c r="AL121" s="3146"/>
    </row>
    <row r="122" spans="1:111" ht="14.25" customHeight="1" x14ac:dyDescent="0.25">
      <c r="A122" s="3132" t="s">
        <v>2166</v>
      </c>
      <c r="B122" s="1790" t="s">
        <v>2167</v>
      </c>
      <c r="C122" s="376">
        <f t="shared" ref="C122:C124" si="284">SUM(D122:E122)</f>
        <v>0</v>
      </c>
      <c r="D122" s="233">
        <f t="shared" ref="D122:E122" si="285">+F122+H122+J122+L122+N122+P122+R122+T122+V122+X122+Z122+AB122+AD122+AF122+AH122</f>
        <v>0</v>
      </c>
      <c r="E122" s="2690">
        <f t="shared" si="285"/>
        <v>0</v>
      </c>
      <c r="F122" s="296"/>
      <c r="G122" s="1074"/>
      <c r="H122" s="296"/>
      <c r="I122" s="1074"/>
      <c r="J122" s="296"/>
      <c r="K122" s="1074"/>
      <c r="L122" s="296"/>
      <c r="M122" s="1074"/>
      <c r="N122" s="296"/>
      <c r="O122" s="1074"/>
      <c r="P122" s="296"/>
      <c r="Q122" s="1074"/>
      <c r="R122" s="296"/>
      <c r="S122" s="1074"/>
      <c r="T122" s="296"/>
      <c r="U122" s="1074"/>
      <c r="V122" s="296"/>
      <c r="W122" s="1074"/>
      <c r="X122" s="296"/>
      <c r="Y122" s="1074"/>
      <c r="Z122" s="296"/>
      <c r="AA122" s="1074"/>
      <c r="AB122" s="296"/>
      <c r="AC122" s="1074"/>
      <c r="AD122" s="296"/>
      <c r="AE122" s="1074"/>
      <c r="AF122" s="296"/>
      <c r="AG122" s="1074"/>
      <c r="AH122" s="2691"/>
      <c r="AI122" s="1138"/>
      <c r="AJ122" s="2713"/>
      <c r="AK122" s="1147"/>
      <c r="AL122" s="222"/>
      <c r="AM122" s="1754" t="str">
        <f t="shared" ref="AM122:AM124" si="286">CA122&amp;CB122&amp;CC122</f>
        <v/>
      </c>
      <c r="AN122" s="2418"/>
      <c r="AO122" s="2418"/>
      <c r="AP122" s="2418"/>
      <c r="AQ122" s="2418"/>
      <c r="AR122" s="2418"/>
      <c r="AS122" s="2418"/>
      <c r="AT122" s="2418"/>
      <c r="AU122" s="2418"/>
      <c r="AV122" s="2418"/>
      <c r="AW122" s="2418"/>
      <c r="AX122" s="2418"/>
      <c r="AY122" s="1870"/>
      <c r="AZ122" s="1870"/>
      <c r="BA122" s="1870"/>
      <c r="BB122" s="1871"/>
      <c r="BC122" s="1871"/>
      <c r="BD122" s="1871"/>
      <c r="BE122" s="1871"/>
      <c r="BF122" s="1871"/>
      <c r="BG122" s="1871"/>
      <c r="BH122" s="1871"/>
      <c r="BI122" s="1871"/>
      <c r="BJ122" s="1871"/>
      <c r="BK122" s="1871"/>
      <c r="BL122" s="1871"/>
      <c r="BM122" s="1871"/>
      <c r="BN122" s="1871"/>
      <c r="BO122" s="1871"/>
      <c r="BP122" s="1871"/>
      <c r="BQ122" s="1871"/>
      <c r="BR122" s="1871"/>
      <c r="BS122" s="1871"/>
      <c r="BT122" s="1871"/>
      <c r="BU122" s="1871"/>
      <c r="BV122" s="1871"/>
      <c r="BW122" s="1871"/>
      <c r="BX122" s="1871"/>
      <c r="BY122" s="1871"/>
      <c r="CA122" s="1755" t="str">
        <f t="shared" ref="CA122:CA124" si="287"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755" t="str">
        <f t="shared" ref="CB122:CB124" si="288"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755" t="str">
        <f t="shared" ref="CC122:CC124" si="289"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"/>
      <c r="CE122" s="63"/>
      <c r="CF122" s="63"/>
      <c r="CJ122" s="1757">
        <f t="shared" ref="CJ122:CJ124" si="290">IF(AND(SUM(F122+H122)&gt;0,(AJ122="")),1,IF(AJ122&gt;F122+H122,1,0))</f>
        <v>0</v>
      </c>
      <c r="CK122" s="1757">
        <f t="shared" ref="CK122:CK124" si="291">IF(AND(SUM(G122+I122)&gt;0,(AK122="")),1,IF(AK122&gt;(G122+I122),1,0))</f>
        <v>0</v>
      </c>
      <c r="CL122" s="1757">
        <f t="shared" ref="CL122:CL124" si="292">IF(AND($C122&lt;&gt;0,AL122=""),1,IF(AL122&gt;$C122,1,0))</f>
        <v>0</v>
      </c>
      <c r="CM122" s="1871"/>
      <c r="CN122" s="1871"/>
      <c r="CO122" s="1871"/>
      <c r="CP122" s="1871"/>
      <c r="CQ122" s="1871"/>
      <c r="CR122" s="1871"/>
      <c r="CS122" s="1871"/>
      <c r="CT122" s="1871"/>
      <c r="CU122" s="1871"/>
      <c r="CV122" s="1871"/>
      <c r="CW122" s="1871"/>
      <c r="CX122" s="1871"/>
      <c r="CY122" s="1871"/>
      <c r="CZ122" s="1871"/>
      <c r="DA122" s="1871"/>
      <c r="DB122" s="1871"/>
      <c r="DC122" s="1871"/>
      <c r="DD122" s="1871"/>
      <c r="DE122" s="1871"/>
      <c r="DF122" s="1871"/>
      <c r="DG122" s="1871"/>
    </row>
    <row r="123" spans="1:111" ht="14.25" customHeight="1" x14ac:dyDescent="0.25">
      <c r="A123" s="3128"/>
      <c r="B123" s="275" t="s">
        <v>2168</v>
      </c>
      <c r="C123" s="354">
        <f t="shared" si="284"/>
        <v>0</v>
      </c>
      <c r="D123" s="236">
        <f t="shared" ref="D123:E123" si="293">+F123+H123+J123+L123+N123+P123+R123+T123+V123+X123+Z123+AB123+AD123+AF123+AH123</f>
        <v>0</v>
      </c>
      <c r="E123" s="2693">
        <f t="shared" si="293"/>
        <v>0</v>
      </c>
      <c r="F123" s="66"/>
      <c r="G123" s="87"/>
      <c r="H123" s="66"/>
      <c r="I123" s="87"/>
      <c r="J123" s="66"/>
      <c r="K123" s="87"/>
      <c r="L123" s="66"/>
      <c r="M123" s="87"/>
      <c r="N123" s="66"/>
      <c r="O123" s="87"/>
      <c r="P123" s="66"/>
      <c r="Q123" s="87"/>
      <c r="R123" s="66"/>
      <c r="S123" s="87"/>
      <c r="T123" s="66"/>
      <c r="U123" s="87"/>
      <c r="V123" s="66"/>
      <c r="W123" s="87"/>
      <c r="X123" s="66"/>
      <c r="Y123" s="87"/>
      <c r="Z123" s="66"/>
      <c r="AA123" s="87"/>
      <c r="AB123" s="66"/>
      <c r="AC123" s="87"/>
      <c r="AD123" s="66"/>
      <c r="AE123" s="87"/>
      <c r="AF123" s="66"/>
      <c r="AG123" s="87"/>
      <c r="AH123" s="1898"/>
      <c r="AI123" s="68"/>
      <c r="AJ123" s="1976"/>
      <c r="AK123" s="1833"/>
      <c r="AL123" s="336"/>
      <c r="AM123" s="1754" t="str">
        <f t="shared" si="286"/>
        <v/>
      </c>
      <c r="AN123" s="2418"/>
      <c r="AO123" s="2418"/>
      <c r="AP123" s="2418"/>
      <c r="AQ123" s="2418"/>
      <c r="AR123" s="2418"/>
      <c r="AS123" s="2418"/>
      <c r="AT123" s="2418"/>
      <c r="AU123" s="2418"/>
      <c r="AV123" s="2418"/>
      <c r="AW123" s="2418"/>
      <c r="AX123" s="2418"/>
      <c r="AY123" s="1870"/>
      <c r="AZ123" s="1870"/>
      <c r="BA123" s="1870"/>
      <c r="BB123" s="1871"/>
      <c r="BC123" s="1871"/>
      <c r="BD123" s="1871"/>
      <c r="BE123" s="1871"/>
      <c r="BF123" s="1871"/>
      <c r="BG123" s="1871"/>
      <c r="BH123" s="1871"/>
      <c r="BI123" s="1871"/>
      <c r="BJ123" s="1871"/>
      <c r="BK123" s="1871"/>
      <c r="BL123" s="1871"/>
      <c r="BM123" s="1871"/>
      <c r="BN123" s="1871"/>
      <c r="BO123" s="1871"/>
      <c r="BP123" s="1871"/>
      <c r="BQ123" s="1871"/>
      <c r="BR123" s="1871"/>
      <c r="BS123" s="1871"/>
      <c r="BT123" s="1871"/>
      <c r="BU123" s="1871"/>
      <c r="BV123" s="1871"/>
      <c r="BW123" s="1871"/>
      <c r="BX123" s="1871"/>
      <c r="BY123" s="1871"/>
      <c r="CA123" s="1755" t="str">
        <f t="shared" si="287"/>
        <v/>
      </c>
      <c r="CB123" s="1755" t="str">
        <f t="shared" si="288"/>
        <v/>
      </c>
      <c r="CC123" s="1755" t="str">
        <f t="shared" si="289"/>
        <v/>
      </c>
      <c r="CD123" s="63"/>
      <c r="CE123" s="63"/>
      <c r="CF123" s="63"/>
      <c r="CJ123" s="1757">
        <f t="shared" si="290"/>
        <v>0</v>
      </c>
      <c r="CK123" s="1757">
        <f t="shared" si="291"/>
        <v>0</v>
      </c>
      <c r="CL123" s="1757">
        <f t="shared" si="292"/>
        <v>0</v>
      </c>
    </row>
    <row r="124" spans="1:111" ht="14.25" customHeight="1" x14ac:dyDescent="0.25">
      <c r="A124" s="3129"/>
      <c r="B124" s="485" t="s">
        <v>2169</v>
      </c>
      <c r="C124" s="400">
        <f t="shared" si="284"/>
        <v>0</v>
      </c>
      <c r="D124" s="1100">
        <f t="shared" ref="D124:E124" si="294">+F124+H124+J124+L124+N124+P124+R124+T124+V124+X124+Z124+AB124+AD124+AF124+AH124</f>
        <v>0</v>
      </c>
      <c r="E124" s="2696">
        <f t="shared" si="294"/>
        <v>0</v>
      </c>
      <c r="F124" s="41"/>
      <c r="G124" s="92"/>
      <c r="H124" s="41"/>
      <c r="I124" s="92"/>
      <c r="J124" s="41"/>
      <c r="K124" s="92"/>
      <c r="L124" s="41"/>
      <c r="M124" s="92"/>
      <c r="N124" s="41"/>
      <c r="O124" s="92"/>
      <c r="P124" s="41"/>
      <c r="Q124" s="92"/>
      <c r="R124" s="41"/>
      <c r="S124" s="92"/>
      <c r="T124" s="41"/>
      <c r="U124" s="92"/>
      <c r="V124" s="41"/>
      <c r="W124" s="92"/>
      <c r="X124" s="41"/>
      <c r="Y124" s="92"/>
      <c r="Z124" s="41"/>
      <c r="AA124" s="92"/>
      <c r="AB124" s="41"/>
      <c r="AC124" s="92"/>
      <c r="AD124" s="41"/>
      <c r="AE124" s="92"/>
      <c r="AF124" s="41"/>
      <c r="AG124" s="92"/>
      <c r="AH124" s="1818"/>
      <c r="AI124" s="55"/>
      <c r="AJ124" s="1964"/>
      <c r="AK124" s="1899"/>
      <c r="AL124" s="223"/>
      <c r="AM124" s="1754" t="str">
        <f t="shared" si="286"/>
        <v/>
      </c>
      <c r="AN124" s="2418"/>
      <c r="AO124" s="2418"/>
      <c r="AP124" s="2418"/>
      <c r="AQ124" s="2418"/>
      <c r="AR124" s="2418"/>
      <c r="AS124" s="2418"/>
      <c r="AT124" s="2418"/>
      <c r="AU124" s="2418"/>
      <c r="AV124" s="2418"/>
      <c r="AW124" s="2418"/>
      <c r="AX124" s="2418"/>
      <c r="AY124" s="1870"/>
      <c r="AZ124" s="1870"/>
      <c r="BA124" s="1870"/>
      <c r="BB124" s="1871"/>
      <c r="BC124" s="1871"/>
      <c r="BD124" s="1871"/>
      <c r="BE124" s="1871"/>
      <c r="BF124" s="1871"/>
      <c r="BG124" s="1871"/>
      <c r="BH124" s="1871"/>
      <c r="BI124" s="1871"/>
      <c r="BJ124" s="1871"/>
      <c r="BK124" s="1871"/>
      <c r="BL124" s="1871"/>
      <c r="BM124" s="1871"/>
      <c r="BN124" s="1871"/>
      <c r="BO124" s="1871"/>
      <c r="BP124" s="1871"/>
      <c r="BQ124" s="1871"/>
      <c r="BR124" s="1871"/>
      <c r="BS124" s="1871"/>
      <c r="BT124" s="1871"/>
      <c r="BU124" s="1871"/>
      <c r="BV124" s="1871"/>
      <c r="BW124" s="1871"/>
      <c r="BX124" s="1871"/>
      <c r="BY124" s="1871"/>
      <c r="CA124" s="1755" t="str">
        <f t="shared" si="287"/>
        <v/>
      </c>
      <c r="CB124" s="1755" t="str">
        <f t="shared" si="288"/>
        <v/>
      </c>
      <c r="CC124" s="1755" t="str">
        <f t="shared" si="289"/>
        <v/>
      </c>
      <c r="CD124" s="63"/>
      <c r="CE124" s="63"/>
      <c r="CF124" s="63"/>
      <c r="CJ124" s="1757">
        <f t="shared" si="290"/>
        <v>0</v>
      </c>
      <c r="CK124" s="1757">
        <f t="shared" si="291"/>
        <v>0</v>
      </c>
      <c r="CL124" s="1757">
        <f t="shared" si="292"/>
        <v>0</v>
      </c>
    </row>
    <row r="125" spans="1:111" ht="18" customHeight="1" x14ac:dyDescent="0.25">
      <c r="A125" s="3448" t="s">
        <v>2170</v>
      </c>
      <c r="B125" s="3161"/>
      <c r="C125" s="3161"/>
      <c r="D125" s="3161"/>
      <c r="E125" s="3161"/>
      <c r="F125" s="3161"/>
      <c r="G125" s="3161"/>
      <c r="H125" s="3161"/>
      <c r="I125" s="3161"/>
      <c r="J125" s="3161"/>
    </row>
    <row r="126" spans="1:111" ht="18" customHeight="1" x14ac:dyDescent="0.25">
      <c r="A126" s="3446" t="s">
        <v>2171</v>
      </c>
      <c r="B126" s="3165"/>
      <c r="C126" s="3165"/>
      <c r="D126" s="3165"/>
      <c r="E126" s="3165"/>
      <c r="F126" s="3165"/>
      <c r="G126" s="3165"/>
      <c r="H126" s="3165"/>
      <c r="I126" s="3165"/>
      <c r="J126" s="3165"/>
    </row>
    <row r="127" spans="1:111" ht="15" customHeight="1" x14ac:dyDescent="0.25">
      <c r="A127" s="3138" t="s">
        <v>1113</v>
      </c>
      <c r="B127" s="3138" t="s">
        <v>2172</v>
      </c>
      <c r="C127" s="3138" t="s">
        <v>1659</v>
      </c>
      <c r="D127" s="3143" t="s">
        <v>2173</v>
      </c>
      <c r="E127" s="3124"/>
      <c r="F127" s="3124"/>
      <c r="G127" s="3124"/>
      <c r="H127" s="3124"/>
      <c r="I127" s="3124"/>
      <c r="J127" s="3124"/>
      <c r="K127" s="3124"/>
      <c r="L127" s="3124"/>
      <c r="M127" s="3135"/>
      <c r="N127" s="3449" t="s">
        <v>2174</v>
      </c>
      <c r="O127" s="3139" t="s">
        <v>2175</v>
      </c>
    </row>
    <row r="128" spans="1:111" ht="49.5" customHeight="1" x14ac:dyDescent="0.25">
      <c r="A128" s="3129"/>
      <c r="B128" s="3129"/>
      <c r="C128" s="3129"/>
      <c r="D128" s="680" t="s">
        <v>2122</v>
      </c>
      <c r="E128" s="2715" t="s">
        <v>2176</v>
      </c>
      <c r="F128" s="2715" t="s">
        <v>2177</v>
      </c>
      <c r="G128" s="2715" t="s">
        <v>2178</v>
      </c>
      <c r="H128" s="2715" t="s">
        <v>2179</v>
      </c>
      <c r="I128" s="1148" t="s">
        <v>2180</v>
      </c>
      <c r="J128" s="1148" t="s">
        <v>2181</v>
      </c>
      <c r="K128" s="216" t="s">
        <v>2182</v>
      </c>
      <c r="L128" s="1913" t="s">
        <v>2183</v>
      </c>
      <c r="M128" s="542" t="s">
        <v>2184</v>
      </c>
      <c r="N128" s="3140"/>
      <c r="O128" s="3140"/>
    </row>
    <row r="129" spans="1:88" ht="14.25" customHeight="1" x14ac:dyDescent="0.25">
      <c r="A129" s="3132" t="s">
        <v>2185</v>
      </c>
      <c r="B129" s="163" t="s">
        <v>2186</v>
      </c>
      <c r="C129" s="2716">
        <f t="shared" ref="C129:C148" si="295">SUM(D129:M129)</f>
        <v>0</v>
      </c>
      <c r="D129" s="296"/>
      <c r="E129" s="50"/>
      <c r="F129" s="50"/>
      <c r="G129" s="50"/>
      <c r="H129" s="50"/>
      <c r="I129" s="1147"/>
      <c r="J129" s="1074"/>
      <c r="K129" s="2015"/>
      <c r="L129" s="1141"/>
      <c r="M129" s="1149"/>
      <c r="N129" s="2692"/>
      <c r="O129" s="1141"/>
      <c r="P129" s="63" t="str">
        <f t="shared" ref="P129:P148" si="296">CA129</f>
        <v/>
      </c>
      <c r="CA129" s="1755" t="str">
        <f t="shared" ref="CA129:CA148" si="297">IF(AND(C129&gt;0,O129="")," * No olvide digitar la variable Total Participantes. Digite CERO si no tiene. ","")</f>
        <v/>
      </c>
      <c r="CJ129" s="2658">
        <f t="shared" ref="CJ129:CJ148" si="298">IF(AND(C129&gt;0,O129=""),1,0)</f>
        <v>0</v>
      </c>
    </row>
    <row r="130" spans="1:88" ht="14.25" customHeight="1" x14ac:dyDescent="0.25">
      <c r="A130" s="3128"/>
      <c r="B130" s="180" t="s">
        <v>2187</v>
      </c>
      <c r="C130" s="2717">
        <f t="shared" si="295"/>
        <v>2</v>
      </c>
      <c r="D130" s="66"/>
      <c r="E130" s="67"/>
      <c r="F130" s="67"/>
      <c r="G130" s="67">
        <v>2</v>
      </c>
      <c r="H130" s="67"/>
      <c r="I130" s="1833"/>
      <c r="J130" s="87"/>
      <c r="K130" s="1802"/>
      <c r="L130" s="106"/>
      <c r="M130" s="1150"/>
      <c r="N130" s="1823"/>
      <c r="O130" s="106">
        <v>80</v>
      </c>
      <c r="P130" s="63" t="str">
        <f t="shared" si="296"/>
        <v/>
      </c>
      <c r="CA130" s="1755" t="str">
        <f t="shared" si="297"/>
        <v/>
      </c>
      <c r="CJ130" s="2658">
        <f t="shared" si="298"/>
        <v>0</v>
      </c>
    </row>
    <row r="131" spans="1:88" ht="14.25" customHeight="1" x14ac:dyDescent="0.25">
      <c r="A131" s="3128"/>
      <c r="B131" s="180" t="s">
        <v>2188</v>
      </c>
      <c r="C131" s="2717">
        <f t="shared" si="295"/>
        <v>0</v>
      </c>
      <c r="D131" s="66"/>
      <c r="E131" s="67"/>
      <c r="F131" s="67"/>
      <c r="G131" s="67"/>
      <c r="H131" s="67"/>
      <c r="I131" s="1833"/>
      <c r="J131" s="87"/>
      <c r="K131" s="1802"/>
      <c r="L131" s="106"/>
      <c r="M131" s="1150"/>
      <c r="N131" s="1823"/>
      <c r="O131" s="106"/>
      <c r="P131" s="63" t="str">
        <f t="shared" si="296"/>
        <v/>
      </c>
      <c r="CA131" s="1755" t="str">
        <f t="shared" si="297"/>
        <v/>
      </c>
      <c r="CJ131" s="2658">
        <f t="shared" si="298"/>
        <v>0</v>
      </c>
    </row>
    <row r="132" spans="1:88" ht="14.25" customHeight="1" x14ac:dyDescent="0.25">
      <c r="A132" s="3128"/>
      <c r="B132" s="180" t="s">
        <v>2189</v>
      </c>
      <c r="C132" s="128">
        <f t="shared" si="295"/>
        <v>0</v>
      </c>
      <c r="D132" s="1771"/>
      <c r="E132" s="67"/>
      <c r="F132" s="67"/>
      <c r="G132" s="67"/>
      <c r="H132" s="1770"/>
      <c r="I132" s="67"/>
      <c r="J132" s="87"/>
      <c r="K132" s="1802"/>
      <c r="L132" s="1795"/>
      <c r="M132" s="1150"/>
      <c r="N132" s="1802"/>
      <c r="O132" s="1795"/>
      <c r="P132" s="63" t="str">
        <f t="shared" si="296"/>
        <v/>
      </c>
      <c r="CA132" s="1755" t="str">
        <f t="shared" si="297"/>
        <v/>
      </c>
      <c r="CJ132" s="2658">
        <f t="shared" si="298"/>
        <v>0</v>
      </c>
    </row>
    <row r="133" spans="1:88" ht="14.25" customHeight="1" x14ac:dyDescent="0.25">
      <c r="A133" s="3129"/>
      <c r="B133" s="120" t="s">
        <v>2190</v>
      </c>
      <c r="C133" s="1956">
        <f t="shared" si="295"/>
        <v>0</v>
      </c>
      <c r="D133" s="41"/>
      <c r="E133" s="42"/>
      <c r="F133" s="42"/>
      <c r="G133" s="42"/>
      <c r="H133" s="37"/>
      <c r="I133" s="1835"/>
      <c r="J133" s="1834"/>
      <c r="K133" s="1839"/>
      <c r="L133" s="56"/>
      <c r="M133" s="848"/>
      <c r="N133" s="1830"/>
      <c r="O133" s="56"/>
      <c r="P133" s="63" t="str">
        <f t="shared" si="296"/>
        <v/>
      </c>
      <c r="CA133" s="1755" t="str">
        <f t="shared" si="297"/>
        <v/>
      </c>
      <c r="CJ133" s="2658">
        <f t="shared" si="298"/>
        <v>0</v>
      </c>
    </row>
    <row r="134" spans="1:88" ht="14.25" customHeight="1" x14ac:dyDescent="0.25">
      <c r="A134" s="3132" t="s">
        <v>2191</v>
      </c>
      <c r="B134" s="163" t="s">
        <v>2186</v>
      </c>
      <c r="C134" s="2716">
        <f t="shared" si="295"/>
        <v>0</v>
      </c>
      <c r="D134" s="33"/>
      <c r="E134" s="34"/>
      <c r="F134" s="34"/>
      <c r="G134" s="34"/>
      <c r="H134" s="34"/>
      <c r="I134" s="1900"/>
      <c r="J134" s="80"/>
      <c r="K134" s="1801"/>
      <c r="L134" s="220"/>
      <c r="M134" s="846"/>
      <c r="N134" s="1748"/>
      <c r="O134" s="220"/>
      <c r="P134" s="63" t="str">
        <f t="shared" si="296"/>
        <v/>
      </c>
      <c r="CA134" s="1755" t="str">
        <f t="shared" si="297"/>
        <v/>
      </c>
      <c r="CJ134" s="2658">
        <f t="shared" si="298"/>
        <v>0</v>
      </c>
    </row>
    <row r="135" spans="1:88" ht="14.25" customHeight="1" x14ac:dyDescent="0.25">
      <c r="A135" s="3128"/>
      <c r="B135" s="180" t="s">
        <v>2187</v>
      </c>
      <c r="C135" s="128">
        <f t="shared" si="295"/>
        <v>0</v>
      </c>
      <c r="D135" s="1771"/>
      <c r="E135" s="1770"/>
      <c r="F135" s="1770"/>
      <c r="G135" s="1770"/>
      <c r="H135" s="1770"/>
      <c r="I135" s="2004"/>
      <c r="J135" s="95"/>
      <c r="K135" s="1752"/>
      <c r="L135" s="1795"/>
      <c r="M135" s="1151"/>
      <c r="N135" s="2005"/>
      <c r="O135" s="1795"/>
      <c r="P135" s="63" t="str">
        <f t="shared" si="296"/>
        <v/>
      </c>
      <c r="CA135" s="1755" t="str">
        <f t="shared" si="297"/>
        <v/>
      </c>
      <c r="CJ135" s="2658">
        <f t="shared" si="298"/>
        <v>0</v>
      </c>
    </row>
    <row r="136" spans="1:88" ht="14.25" customHeight="1" x14ac:dyDescent="0.25">
      <c r="A136" s="3128"/>
      <c r="B136" s="180" t="s">
        <v>2188</v>
      </c>
      <c r="C136" s="1956">
        <f t="shared" si="295"/>
        <v>0</v>
      </c>
      <c r="D136" s="66"/>
      <c r="E136" s="67"/>
      <c r="F136" s="67"/>
      <c r="G136" s="67"/>
      <c r="H136" s="67"/>
      <c r="I136" s="1833"/>
      <c r="J136" s="87"/>
      <c r="K136" s="1802"/>
      <c r="L136" s="106"/>
      <c r="M136" s="1150"/>
      <c r="N136" s="1823"/>
      <c r="O136" s="106"/>
      <c r="P136" s="63" t="str">
        <f t="shared" si="296"/>
        <v/>
      </c>
      <c r="CA136" s="1755" t="str">
        <f t="shared" si="297"/>
        <v/>
      </c>
      <c r="CJ136" s="2658">
        <f t="shared" si="298"/>
        <v>0</v>
      </c>
    </row>
    <row r="137" spans="1:88" ht="14.25" customHeight="1" x14ac:dyDescent="0.25">
      <c r="A137" s="3128"/>
      <c r="B137" s="180" t="s">
        <v>2189</v>
      </c>
      <c r="C137" s="128">
        <f t="shared" si="295"/>
        <v>0</v>
      </c>
      <c r="D137" s="1771"/>
      <c r="E137" s="67"/>
      <c r="F137" s="67"/>
      <c r="G137" s="67"/>
      <c r="H137" s="1770"/>
      <c r="I137" s="67"/>
      <c r="J137" s="87"/>
      <c r="K137" s="1802"/>
      <c r="L137" s="1795"/>
      <c r="M137" s="1150"/>
      <c r="N137" s="1802"/>
      <c r="O137" s="1795"/>
      <c r="P137" s="63" t="str">
        <f t="shared" si="296"/>
        <v/>
      </c>
      <c r="CA137" s="1755" t="str">
        <f t="shared" si="297"/>
        <v/>
      </c>
      <c r="CJ137" s="2658">
        <f t="shared" si="298"/>
        <v>0</v>
      </c>
    </row>
    <row r="138" spans="1:88" ht="14.25" customHeight="1" x14ac:dyDescent="0.25">
      <c r="A138" s="3129"/>
      <c r="B138" s="120" t="s">
        <v>2190</v>
      </c>
      <c r="C138" s="1956">
        <f t="shared" si="295"/>
        <v>0</v>
      </c>
      <c r="D138" s="41"/>
      <c r="E138" s="42"/>
      <c r="F138" s="42"/>
      <c r="G138" s="42"/>
      <c r="H138" s="37"/>
      <c r="I138" s="1835"/>
      <c r="J138" s="1834"/>
      <c r="K138" s="1839"/>
      <c r="L138" s="56"/>
      <c r="M138" s="848"/>
      <c r="N138" s="1830"/>
      <c r="O138" s="56"/>
      <c r="P138" s="63" t="str">
        <f t="shared" si="296"/>
        <v/>
      </c>
      <c r="CA138" s="1755" t="str">
        <f t="shared" si="297"/>
        <v/>
      </c>
      <c r="CJ138" s="2658">
        <f t="shared" si="298"/>
        <v>0</v>
      </c>
    </row>
    <row r="139" spans="1:88" ht="14.25" customHeight="1" x14ac:dyDescent="0.25">
      <c r="A139" s="3132" t="s">
        <v>2192</v>
      </c>
      <c r="B139" s="163" t="s">
        <v>2186</v>
      </c>
      <c r="C139" s="232">
        <f t="shared" si="295"/>
        <v>0</v>
      </c>
      <c r="D139" s="33"/>
      <c r="E139" s="34"/>
      <c r="F139" s="34"/>
      <c r="G139" s="34"/>
      <c r="H139" s="34"/>
      <c r="I139" s="1900"/>
      <c r="J139" s="80"/>
      <c r="K139" s="1801"/>
      <c r="L139" s="220"/>
      <c r="M139" s="846"/>
      <c r="N139" s="1748"/>
      <c r="O139" s="220"/>
      <c r="P139" s="63" t="str">
        <f t="shared" si="296"/>
        <v/>
      </c>
      <c r="CA139" s="1755" t="str">
        <f t="shared" si="297"/>
        <v/>
      </c>
      <c r="CJ139" s="2658">
        <f t="shared" si="298"/>
        <v>0</v>
      </c>
    </row>
    <row r="140" spans="1:88" ht="14.25" customHeight="1" x14ac:dyDescent="0.25">
      <c r="A140" s="3128"/>
      <c r="B140" s="180" t="s">
        <v>2187</v>
      </c>
      <c r="C140" s="1956">
        <f t="shared" si="295"/>
        <v>0</v>
      </c>
      <c r="D140" s="1771"/>
      <c r="E140" s="1770"/>
      <c r="F140" s="1770"/>
      <c r="G140" s="1770"/>
      <c r="H140" s="1770"/>
      <c r="I140" s="2004"/>
      <c r="J140" s="95"/>
      <c r="K140" s="1752"/>
      <c r="L140" s="1795"/>
      <c r="M140" s="1151"/>
      <c r="N140" s="2005"/>
      <c r="O140" s="1795"/>
      <c r="P140" s="63" t="str">
        <f t="shared" si="296"/>
        <v/>
      </c>
      <c r="CA140" s="1755" t="str">
        <f t="shared" si="297"/>
        <v/>
      </c>
      <c r="CJ140" s="2658">
        <f t="shared" si="298"/>
        <v>0</v>
      </c>
    </row>
    <row r="141" spans="1:88" ht="14.25" customHeight="1" x14ac:dyDescent="0.25">
      <c r="A141" s="3128"/>
      <c r="B141" s="180" t="s">
        <v>2188</v>
      </c>
      <c r="C141" s="2717">
        <f t="shared" si="295"/>
        <v>0</v>
      </c>
      <c r="D141" s="66"/>
      <c r="E141" s="67"/>
      <c r="F141" s="67"/>
      <c r="G141" s="67"/>
      <c r="H141" s="67"/>
      <c r="I141" s="1833"/>
      <c r="J141" s="87"/>
      <c r="K141" s="1802"/>
      <c r="L141" s="106"/>
      <c r="M141" s="1150"/>
      <c r="N141" s="1823"/>
      <c r="O141" s="106"/>
      <c r="P141" s="63" t="str">
        <f t="shared" si="296"/>
        <v/>
      </c>
      <c r="CA141" s="1755" t="str">
        <f t="shared" si="297"/>
        <v/>
      </c>
      <c r="CJ141" s="2658">
        <f t="shared" si="298"/>
        <v>0</v>
      </c>
    </row>
    <row r="142" spans="1:88" ht="14.25" customHeight="1" x14ac:dyDescent="0.25">
      <c r="A142" s="3128"/>
      <c r="B142" s="180" t="s">
        <v>2189</v>
      </c>
      <c r="C142" s="128">
        <f t="shared" si="295"/>
        <v>0</v>
      </c>
      <c r="D142" s="1905"/>
      <c r="E142" s="1780"/>
      <c r="F142" s="1780"/>
      <c r="G142" s="1780"/>
      <c r="H142" s="1780"/>
      <c r="I142" s="1907"/>
      <c r="J142" s="1906"/>
      <c r="K142" s="190"/>
      <c r="L142" s="1142"/>
      <c r="M142" s="1152"/>
      <c r="N142" s="2007"/>
      <c r="O142" s="1142"/>
      <c r="P142" s="63" t="str">
        <f t="shared" si="296"/>
        <v/>
      </c>
      <c r="CA142" s="1755" t="str">
        <f t="shared" si="297"/>
        <v/>
      </c>
      <c r="CJ142" s="2658">
        <f t="shared" si="298"/>
        <v>0</v>
      </c>
    </row>
    <row r="143" spans="1:88" ht="14.25" customHeight="1" x14ac:dyDescent="0.25">
      <c r="A143" s="3129"/>
      <c r="B143" s="120" t="s">
        <v>2190</v>
      </c>
      <c r="C143" s="1956">
        <f t="shared" si="295"/>
        <v>0</v>
      </c>
      <c r="D143" s="41"/>
      <c r="E143" s="37"/>
      <c r="F143" s="37"/>
      <c r="G143" s="37"/>
      <c r="H143" s="37"/>
      <c r="I143" s="1899"/>
      <c r="J143" s="92"/>
      <c r="K143" s="1764"/>
      <c r="L143" s="56"/>
      <c r="M143" s="1119"/>
      <c r="N143" s="1762"/>
      <c r="O143" s="56"/>
      <c r="P143" s="63" t="str">
        <f t="shared" si="296"/>
        <v/>
      </c>
      <c r="CA143" s="1755" t="str">
        <f t="shared" si="297"/>
        <v/>
      </c>
      <c r="CJ143" s="2658">
        <f t="shared" si="298"/>
        <v>0</v>
      </c>
    </row>
    <row r="144" spans="1:88" ht="14.25" customHeight="1" x14ac:dyDescent="0.25">
      <c r="A144" s="3132" t="s">
        <v>2193</v>
      </c>
      <c r="B144" s="163" t="s">
        <v>2186</v>
      </c>
      <c r="C144" s="2716">
        <f t="shared" si="295"/>
        <v>7</v>
      </c>
      <c r="D144" s="33"/>
      <c r="E144" s="34">
        <v>7</v>
      </c>
      <c r="F144" s="34"/>
      <c r="G144" s="34"/>
      <c r="H144" s="34"/>
      <c r="I144" s="1900"/>
      <c r="J144" s="80"/>
      <c r="K144" s="1801"/>
      <c r="L144" s="220"/>
      <c r="M144" s="846"/>
      <c r="N144" s="1748"/>
      <c r="O144" s="220">
        <v>96</v>
      </c>
      <c r="P144" s="63" t="str">
        <f t="shared" si="296"/>
        <v/>
      </c>
      <c r="CA144" s="1755" t="str">
        <f t="shared" si="297"/>
        <v/>
      </c>
      <c r="CJ144" s="2658">
        <f t="shared" si="298"/>
        <v>0</v>
      </c>
    </row>
    <row r="145" spans="1:88" ht="14.25" customHeight="1" x14ac:dyDescent="0.25">
      <c r="A145" s="3128"/>
      <c r="B145" s="180" t="s">
        <v>2187</v>
      </c>
      <c r="C145" s="2717">
        <f t="shared" si="295"/>
        <v>0</v>
      </c>
      <c r="D145" s="1771"/>
      <c r="E145" s="1770"/>
      <c r="F145" s="1770"/>
      <c r="G145" s="1770"/>
      <c r="H145" s="1770"/>
      <c r="I145" s="2004"/>
      <c r="J145" s="95"/>
      <c r="K145" s="1752"/>
      <c r="L145" s="1795"/>
      <c r="M145" s="1151"/>
      <c r="N145" s="2005"/>
      <c r="O145" s="1795"/>
      <c r="P145" s="63" t="str">
        <f t="shared" si="296"/>
        <v/>
      </c>
      <c r="CA145" s="1755" t="str">
        <f t="shared" si="297"/>
        <v/>
      </c>
      <c r="CJ145" s="2658">
        <f t="shared" si="298"/>
        <v>0</v>
      </c>
    </row>
    <row r="146" spans="1:88" ht="14.25" customHeight="1" x14ac:dyDescent="0.25">
      <c r="A146" s="3128"/>
      <c r="B146" s="180" t="s">
        <v>2188</v>
      </c>
      <c r="C146" s="2717">
        <f t="shared" si="295"/>
        <v>0</v>
      </c>
      <c r="D146" s="66"/>
      <c r="E146" s="67"/>
      <c r="F146" s="67"/>
      <c r="G146" s="67"/>
      <c r="H146" s="67"/>
      <c r="I146" s="1833"/>
      <c r="J146" s="87"/>
      <c r="K146" s="1802"/>
      <c r="L146" s="106"/>
      <c r="M146" s="1150"/>
      <c r="N146" s="1823"/>
      <c r="O146" s="106"/>
      <c r="P146" s="63" t="str">
        <f t="shared" si="296"/>
        <v/>
      </c>
      <c r="CA146" s="1755" t="str">
        <f t="shared" si="297"/>
        <v/>
      </c>
      <c r="CJ146" s="2658">
        <f t="shared" si="298"/>
        <v>0</v>
      </c>
    </row>
    <row r="147" spans="1:88" ht="14.25" customHeight="1" x14ac:dyDescent="0.25">
      <c r="A147" s="3128"/>
      <c r="B147" s="180" t="s">
        <v>2189</v>
      </c>
      <c r="C147" s="2717">
        <f t="shared" si="295"/>
        <v>1</v>
      </c>
      <c r="D147" s="1905"/>
      <c r="E147" s="1780">
        <v>1</v>
      </c>
      <c r="F147" s="1780"/>
      <c r="G147" s="1780"/>
      <c r="H147" s="1780"/>
      <c r="I147" s="1907"/>
      <c r="J147" s="1906"/>
      <c r="K147" s="190"/>
      <c r="L147" s="1142"/>
      <c r="M147" s="1152"/>
      <c r="N147" s="2007"/>
      <c r="O147" s="1142">
        <v>11</v>
      </c>
      <c r="P147" s="63" t="str">
        <f t="shared" si="296"/>
        <v/>
      </c>
      <c r="CA147" s="1755" t="str">
        <f t="shared" si="297"/>
        <v/>
      </c>
      <c r="CJ147" s="2658">
        <f t="shared" si="298"/>
        <v>0</v>
      </c>
    </row>
    <row r="148" spans="1:88" ht="14.25" customHeight="1" x14ac:dyDescent="0.25">
      <c r="A148" s="3129"/>
      <c r="B148" s="120" t="s">
        <v>2190</v>
      </c>
      <c r="C148" s="129">
        <f t="shared" si="295"/>
        <v>0</v>
      </c>
      <c r="D148" s="41"/>
      <c r="E148" s="37"/>
      <c r="F148" s="37"/>
      <c r="G148" s="37"/>
      <c r="H148" s="37"/>
      <c r="I148" s="1899"/>
      <c r="J148" s="92"/>
      <c r="K148" s="1764"/>
      <c r="L148" s="56"/>
      <c r="M148" s="1119"/>
      <c r="N148" s="1762"/>
      <c r="O148" s="56"/>
      <c r="P148" s="63" t="str">
        <f t="shared" si="296"/>
        <v/>
      </c>
      <c r="CA148" s="1755" t="str">
        <f t="shared" si="297"/>
        <v/>
      </c>
      <c r="CJ148" s="2658">
        <f t="shared" si="298"/>
        <v>0</v>
      </c>
    </row>
    <row r="149" spans="1:88" ht="18" customHeight="1" x14ac:dyDescent="0.25">
      <c r="A149" s="3155" t="s">
        <v>2194</v>
      </c>
      <c r="B149" s="3124"/>
      <c r="C149" s="3124"/>
      <c r="D149" s="3124"/>
      <c r="E149" s="3124"/>
      <c r="F149" s="3124"/>
      <c r="G149" s="3124"/>
      <c r="H149" s="3124"/>
    </row>
    <row r="150" spans="1:88" ht="14.25" customHeight="1" x14ac:dyDescent="0.25">
      <c r="A150" s="145" t="s">
        <v>2195</v>
      </c>
      <c r="B150" s="216" t="s">
        <v>2196</v>
      </c>
      <c r="C150" s="27" t="s">
        <v>2197</v>
      </c>
      <c r="D150" s="23" t="s">
        <v>2198</v>
      </c>
      <c r="E150" s="23" t="s">
        <v>2199</v>
      </c>
      <c r="F150" s="23" t="s">
        <v>2200</v>
      </c>
      <c r="G150" s="23" t="s">
        <v>2201</v>
      </c>
      <c r="H150" s="75" t="s">
        <v>2202</v>
      </c>
    </row>
    <row r="151" spans="1:88" ht="14.25" customHeight="1" x14ac:dyDescent="0.25">
      <c r="A151" s="163" t="s">
        <v>2186</v>
      </c>
      <c r="B151" s="232">
        <f t="shared" ref="B151:B155" si="299">SUM(C151:H151)</f>
        <v>0</v>
      </c>
      <c r="C151" s="33"/>
      <c r="D151" s="1746"/>
      <c r="E151" s="34"/>
      <c r="F151" s="34"/>
      <c r="G151" s="34"/>
      <c r="H151" s="80"/>
    </row>
    <row r="152" spans="1:88" ht="14.25" customHeight="1" x14ac:dyDescent="0.25">
      <c r="A152" s="180" t="s">
        <v>2187</v>
      </c>
      <c r="B152" s="128">
        <f t="shared" si="299"/>
        <v>0</v>
      </c>
      <c r="C152" s="1771"/>
      <c r="D152" s="1770"/>
      <c r="E152" s="1770"/>
      <c r="F152" s="1770"/>
      <c r="G152" s="1770"/>
      <c r="H152" s="95"/>
    </row>
    <row r="153" spans="1:88" ht="14.25" customHeight="1" x14ac:dyDescent="0.25">
      <c r="A153" s="180" t="s">
        <v>2188</v>
      </c>
      <c r="B153" s="128">
        <f t="shared" si="299"/>
        <v>0</v>
      </c>
      <c r="C153" s="66"/>
      <c r="D153" s="67"/>
      <c r="E153" s="67"/>
      <c r="F153" s="67"/>
      <c r="G153" s="67"/>
      <c r="H153" s="87"/>
    </row>
    <row r="154" spans="1:88" ht="14.25" customHeight="1" x14ac:dyDescent="0.25">
      <c r="A154" s="180" t="s">
        <v>2203</v>
      </c>
      <c r="B154" s="128">
        <f t="shared" si="299"/>
        <v>0</v>
      </c>
      <c r="C154" s="66"/>
      <c r="D154" s="67"/>
      <c r="E154" s="67"/>
      <c r="F154" s="67"/>
      <c r="G154" s="67"/>
      <c r="H154" s="87"/>
    </row>
    <row r="155" spans="1:88" ht="14.25" customHeight="1" x14ac:dyDescent="0.25">
      <c r="A155" s="162" t="s">
        <v>2190</v>
      </c>
      <c r="B155" s="2717">
        <f t="shared" si="299"/>
        <v>0</v>
      </c>
      <c r="C155" s="41"/>
      <c r="D155" s="37"/>
      <c r="E155" s="37"/>
      <c r="F155" s="37"/>
      <c r="G155" s="37"/>
      <c r="H155" s="92"/>
    </row>
    <row r="156" spans="1:88" ht="18" customHeight="1" x14ac:dyDescent="0.25">
      <c r="A156" s="3155" t="s">
        <v>2204</v>
      </c>
      <c r="B156" s="3124"/>
      <c r="C156" s="3124"/>
      <c r="D156" s="3124"/>
      <c r="E156" s="3124"/>
      <c r="F156" s="3124"/>
      <c r="G156" s="3124"/>
      <c r="H156" s="3124"/>
    </row>
    <row r="157" spans="1:88" ht="14.25" customHeight="1" x14ac:dyDescent="0.25">
      <c r="A157" s="145" t="s">
        <v>2195</v>
      </c>
      <c r="B157" s="216" t="s">
        <v>1659</v>
      </c>
      <c r="C157" s="27" t="s">
        <v>2205</v>
      </c>
      <c r="D157" s="23" t="s">
        <v>2206</v>
      </c>
      <c r="E157" s="23" t="s">
        <v>2207</v>
      </c>
      <c r="F157" s="23" t="s">
        <v>2208</v>
      </c>
      <c r="G157" s="23" t="s">
        <v>2209</v>
      </c>
      <c r="H157" s="75" t="s">
        <v>2210</v>
      </c>
    </row>
    <row r="158" spans="1:88" ht="14.25" customHeight="1" x14ac:dyDescent="0.25">
      <c r="A158" s="163" t="s">
        <v>2186</v>
      </c>
      <c r="B158" s="232">
        <f t="shared" ref="B158:B164" si="300">SUM(C158:H158)</f>
        <v>44</v>
      </c>
      <c r="C158" s="33">
        <v>4</v>
      </c>
      <c r="D158" s="34"/>
      <c r="E158" s="34">
        <v>10</v>
      </c>
      <c r="F158" s="34">
        <v>10</v>
      </c>
      <c r="G158" s="34"/>
      <c r="H158" s="80">
        <v>20</v>
      </c>
    </row>
    <row r="159" spans="1:88" ht="14.25" customHeight="1" x14ac:dyDescent="0.25">
      <c r="A159" s="180" t="s">
        <v>2187</v>
      </c>
      <c r="B159" s="128">
        <f t="shared" si="300"/>
        <v>0</v>
      </c>
      <c r="C159" s="66"/>
      <c r="D159" s="67"/>
      <c r="E159" s="67"/>
      <c r="F159" s="67"/>
      <c r="G159" s="67"/>
      <c r="H159" s="87"/>
    </row>
    <row r="160" spans="1:88" ht="14.25" customHeight="1" x14ac:dyDescent="0.25">
      <c r="A160" s="180" t="s">
        <v>2188</v>
      </c>
      <c r="B160" s="128">
        <f t="shared" si="300"/>
        <v>0</v>
      </c>
      <c r="C160" s="66"/>
      <c r="D160" s="67"/>
      <c r="E160" s="67"/>
      <c r="F160" s="67"/>
      <c r="G160" s="67"/>
      <c r="H160" s="87"/>
    </row>
    <row r="161" spans="1:111" ht="14.25" customHeight="1" x14ac:dyDescent="0.25">
      <c r="A161" s="154" t="s">
        <v>2203</v>
      </c>
      <c r="B161" s="128">
        <f t="shared" si="300"/>
        <v>0</v>
      </c>
      <c r="C161" s="66"/>
      <c r="D161" s="67"/>
      <c r="E161" s="67"/>
      <c r="F161" s="67"/>
      <c r="G161" s="67"/>
      <c r="H161" s="87"/>
    </row>
    <row r="162" spans="1:111" ht="14.25" customHeight="1" x14ac:dyDescent="0.25">
      <c r="A162" s="2357" t="s">
        <v>2190</v>
      </c>
      <c r="B162" s="2717">
        <f t="shared" si="300"/>
        <v>0</v>
      </c>
      <c r="C162" s="1905"/>
      <c r="D162" s="1780"/>
      <c r="E162" s="1780"/>
      <c r="F162" s="1780"/>
      <c r="G162" s="1780"/>
      <c r="H162" s="1906"/>
    </row>
    <row r="163" spans="1:111" ht="14.25" customHeight="1" x14ac:dyDescent="0.25">
      <c r="A163" s="2357" t="s">
        <v>2211</v>
      </c>
      <c r="B163" s="2717">
        <f t="shared" si="300"/>
        <v>0</v>
      </c>
      <c r="C163" s="1905"/>
      <c r="D163" s="1780"/>
      <c r="E163" s="1780"/>
      <c r="F163" s="1780"/>
      <c r="G163" s="1780"/>
      <c r="H163" s="1906"/>
    </row>
    <row r="164" spans="1:111" ht="14.25" customHeight="1" x14ac:dyDescent="0.25">
      <c r="A164" s="35" t="s">
        <v>608</v>
      </c>
      <c r="B164" s="129">
        <f t="shared" si="300"/>
        <v>0</v>
      </c>
      <c r="C164" s="41"/>
      <c r="D164" s="37"/>
      <c r="E164" s="37"/>
      <c r="F164" s="37"/>
      <c r="G164" s="37"/>
      <c r="H164" s="92"/>
    </row>
    <row r="165" spans="1:111" ht="18" customHeight="1" x14ac:dyDescent="0.25">
      <c r="A165" s="2343" t="s">
        <v>2212</v>
      </c>
      <c r="B165" s="2200"/>
      <c r="C165" s="2200"/>
      <c r="D165" s="2200"/>
      <c r="E165" s="2200"/>
      <c r="F165" s="2200"/>
      <c r="G165" s="2200"/>
      <c r="H165" s="2200"/>
      <c r="I165" s="1872"/>
      <c r="J165" s="1872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  <c r="AJ165" s="143"/>
      <c r="AK165" s="143"/>
      <c r="AL165" s="143"/>
      <c r="AM165" s="143"/>
      <c r="AN165" s="143"/>
      <c r="AO165" s="143"/>
      <c r="AP165" s="143"/>
      <c r="AQ165" s="143"/>
      <c r="AR165" s="143"/>
      <c r="AS165" s="143"/>
      <c r="AT165" s="143"/>
      <c r="AU165" s="143"/>
      <c r="AV165" s="143"/>
      <c r="AW165" s="143"/>
      <c r="AX165" s="143"/>
      <c r="AY165" s="143"/>
      <c r="AZ165" s="143"/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</row>
    <row r="166" spans="1:111" ht="14.25" customHeight="1" x14ac:dyDescent="0.25">
      <c r="A166" s="145" t="s">
        <v>2195</v>
      </c>
      <c r="B166" s="145" t="s">
        <v>2196</v>
      </c>
      <c r="C166" s="1737" t="s">
        <v>2175</v>
      </c>
      <c r="D166" s="27" t="s">
        <v>2213</v>
      </c>
      <c r="E166" s="23" t="s">
        <v>2214</v>
      </c>
      <c r="F166" s="23" t="s">
        <v>2215</v>
      </c>
      <c r="G166" s="23" t="s">
        <v>2216</v>
      </c>
      <c r="H166" s="23" t="s">
        <v>2217</v>
      </c>
      <c r="I166" s="23" t="s">
        <v>2218</v>
      </c>
      <c r="J166" s="1743" t="s">
        <v>2219</v>
      </c>
    </row>
    <row r="167" spans="1:111" ht="14.25" customHeight="1" x14ac:dyDescent="0.25">
      <c r="A167" s="163" t="s">
        <v>2220</v>
      </c>
      <c r="B167" s="232">
        <f t="shared" ref="B167:B170" si="301">SUM(D167:J167)</f>
        <v>0</v>
      </c>
      <c r="C167" s="377"/>
      <c r="D167" s="126"/>
      <c r="E167" s="127"/>
      <c r="F167" s="127"/>
      <c r="G167" s="127"/>
      <c r="H167" s="127"/>
      <c r="I167" s="127"/>
      <c r="J167" s="1840"/>
    </row>
    <row r="168" spans="1:111" ht="14.25" customHeight="1" x14ac:dyDescent="0.25">
      <c r="A168" s="180" t="s">
        <v>1140</v>
      </c>
      <c r="B168" s="128">
        <f t="shared" si="301"/>
        <v>4</v>
      </c>
      <c r="C168" s="2085">
        <v>101</v>
      </c>
      <c r="D168" s="355"/>
      <c r="E168" s="452">
        <v>1</v>
      </c>
      <c r="F168" s="452"/>
      <c r="G168" s="452">
        <v>2</v>
      </c>
      <c r="H168" s="452">
        <v>1</v>
      </c>
      <c r="I168" s="452"/>
      <c r="J168" s="2057"/>
    </row>
    <row r="169" spans="1:111" ht="14.25" customHeight="1" x14ac:dyDescent="0.25">
      <c r="A169" s="180" t="s">
        <v>2221</v>
      </c>
      <c r="B169" s="128">
        <f t="shared" si="301"/>
        <v>0</v>
      </c>
      <c r="C169" s="2085"/>
      <c r="D169" s="355"/>
      <c r="E169" s="452"/>
      <c r="F169" s="452"/>
      <c r="G169" s="452"/>
      <c r="H169" s="452"/>
      <c r="I169" s="452"/>
      <c r="J169" s="2057"/>
    </row>
    <row r="170" spans="1:111" ht="14.25" customHeight="1" x14ac:dyDescent="0.25">
      <c r="A170" s="159" t="s">
        <v>2190</v>
      </c>
      <c r="B170" s="128">
        <f t="shared" si="301"/>
        <v>0</v>
      </c>
      <c r="C170" s="2114"/>
      <c r="D170" s="131"/>
      <c r="E170" s="132"/>
      <c r="F170" s="132"/>
      <c r="G170" s="132"/>
      <c r="H170" s="132"/>
      <c r="I170" s="132"/>
      <c r="J170" s="1847"/>
    </row>
    <row r="171" spans="1:111" ht="18" customHeight="1" x14ac:dyDescent="0.25">
      <c r="A171" s="3448" t="s">
        <v>2222</v>
      </c>
      <c r="B171" s="3161"/>
      <c r="C171" s="3161"/>
      <c r="D171" s="3161"/>
      <c r="E171" s="3161"/>
      <c r="F171" s="3161"/>
      <c r="G171" s="3161"/>
      <c r="H171" s="3161"/>
      <c r="I171" s="3161"/>
      <c r="J171" s="3161"/>
    </row>
    <row r="172" spans="1:111" ht="15" customHeight="1" x14ac:dyDescent="0.25">
      <c r="A172" s="3139" t="s">
        <v>1113</v>
      </c>
      <c r="B172" s="3148" t="s">
        <v>82</v>
      </c>
      <c r="C172" s="3161"/>
      <c r="D172" s="3149"/>
      <c r="E172" s="3230" t="s">
        <v>106</v>
      </c>
      <c r="F172" s="3124"/>
      <c r="G172" s="3124"/>
      <c r="H172" s="3124"/>
      <c r="I172" s="3124"/>
      <c r="J172" s="3124"/>
      <c r="K172" s="3124"/>
      <c r="L172" s="3124"/>
      <c r="M172" s="3124"/>
      <c r="N172" s="3124"/>
      <c r="O172" s="3124"/>
      <c r="P172" s="3124"/>
      <c r="Q172" s="3124"/>
      <c r="R172" s="3124"/>
      <c r="S172" s="3124"/>
      <c r="T172" s="3124"/>
      <c r="U172" s="3124"/>
      <c r="V172" s="3124"/>
      <c r="W172" s="3124"/>
      <c r="X172" s="3124"/>
      <c r="Y172" s="3124"/>
      <c r="Z172" s="3124"/>
      <c r="AA172" s="3124"/>
      <c r="AB172" s="3124"/>
      <c r="AC172" s="3124"/>
      <c r="AD172" s="3124"/>
      <c r="AE172" s="3124"/>
      <c r="AF172" s="3124"/>
      <c r="AG172" s="3124"/>
      <c r="AH172" s="3124"/>
      <c r="AI172" s="3124"/>
      <c r="AJ172" s="3124"/>
      <c r="AK172" s="3124"/>
      <c r="AL172" s="3122"/>
    </row>
    <row r="173" spans="1:111" ht="15" customHeight="1" x14ac:dyDescent="0.25">
      <c r="A173" s="3180"/>
      <c r="B173" s="3150"/>
      <c r="C173" s="3142"/>
      <c r="D173" s="3140"/>
      <c r="E173" s="3143" t="s">
        <v>352</v>
      </c>
      <c r="F173" s="3122"/>
      <c r="G173" s="3143" t="s">
        <v>335</v>
      </c>
      <c r="H173" s="3122"/>
      <c r="I173" s="3143" t="s">
        <v>99</v>
      </c>
      <c r="J173" s="3122"/>
      <c r="K173" s="3143" t="s">
        <v>2116</v>
      </c>
      <c r="L173" s="3122"/>
      <c r="M173" s="3143" t="s">
        <v>314</v>
      </c>
      <c r="N173" s="3122"/>
      <c r="O173" s="3143" t="s">
        <v>992</v>
      </c>
      <c r="P173" s="3122"/>
      <c r="Q173" s="3143" t="s">
        <v>645</v>
      </c>
      <c r="R173" s="3122"/>
      <c r="S173" s="3143" t="s">
        <v>2117</v>
      </c>
      <c r="T173" s="3122"/>
      <c r="U173" s="3143" t="s">
        <v>646</v>
      </c>
      <c r="V173" s="3122"/>
      <c r="W173" s="3143" t="s">
        <v>2118</v>
      </c>
      <c r="X173" s="3122"/>
      <c r="Y173" s="3143" t="s">
        <v>2119</v>
      </c>
      <c r="Z173" s="3122"/>
      <c r="AA173" s="3143" t="s">
        <v>2001</v>
      </c>
      <c r="AB173" s="3122"/>
      <c r="AC173" s="3143" t="s">
        <v>1629</v>
      </c>
      <c r="AD173" s="3122"/>
      <c r="AE173" s="3143" t="s">
        <v>317</v>
      </c>
      <c r="AF173" s="3122"/>
      <c r="AG173" s="3143" t="s">
        <v>2120</v>
      </c>
      <c r="AH173" s="3122"/>
      <c r="AI173" s="3143" t="s">
        <v>2121</v>
      </c>
      <c r="AJ173" s="3122"/>
      <c r="AK173" s="3159" t="s">
        <v>62</v>
      </c>
      <c r="AL173" s="3122"/>
    </row>
    <row r="174" spans="1:111" ht="15" customHeight="1" x14ac:dyDescent="0.25">
      <c r="A174" s="3140"/>
      <c r="B174" s="27" t="s">
        <v>84</v>
      </c>
      <c r="C174" s="1800" t="s">
        <v>63</v>
      </c>
      <c r="D174" s="1743" t="s">
        <v>64</v>
      </c>
      <c r="E174" s="27" t="s">
        <v>63</v>
      </c>
      <c r="F174" s="1743" t="s">
        <v>64</v>
      </c>
      <c r="G174" s="27" t="s">
        <v>63</v>
      </c>
      <c r="H174" s="1743" t="s">
        <v>64</v>
      </c>
      <c r="I174" s="27" t="s">
        <v>63</v>
      </c>
      <c r="J174" s="1743" t="s">
        <v>64</v>
      </c>
      <c r="K174" s="27" t="s">
        <v>63</v>
      </c>
      <c r="L174" s="1743" t="s">
        <v>64</v>
      </c>
      <c r="M174" s="27" t="s">
        <v>63</v>
      </c>
      <c r="N174" s="1743" t="s">
        <v>64</v>
      </c>
      <c r="O174" s="27" t="s">
        <v>63</v>
      </c>
      <c r="P174" s="1743" t="s">
        <v>64</v>
      </c>
      <c r="Q174" s="27" t="s">
        <v>63</v>
      </c>
      <c r="R174" s="1743" t="s">
        <v>64</v>
      </c>
      <c r="S174" s="27" t="s">
        <v>63</v>
      </c>
      <c r="T174" s="1743" t="s">
        <v>64</v>
      </c>
      <c r="U174" s="27" t="s">
        <v>63</v>
      </c>
      <c r="V174" s="1743" t="s">
        <v>64</v>
      </c>
      <c r="W174" s="27" t="s">
        <v>63</v>
      </c>
      <c r="X174" s="1743" t="s">
        <v>64</v>
      </c>
      <c r="Y174" s="27" t="s">
        <v>63</v>
      </c>
      <c r="Z174" s="1743" t="s">
        <v>64</v>
      </c>
      <c r="AA174" s="27" t="s">
        <v>63</v>
      </c>
      <c r="AB174" s="1743" t="s">
        <v>64</v>
      </c>
      <c r="AC174" s="27" t="s">
        <v>63</v>
      </c>
      <c r="AD174" s="1743" t="s">
        <v>64</v>
      </c>
      <c r="AE174" s="27" t="s">
        <v>63</v>
      </c>
      <c r="AF174" s="1743" t="s">
        <v>64</v>
      </c>
      <c r="AG174" s="27" t="s">
        <v>63</v>
      </c>
      <c r="AH174" s="1743" t="s">
        <v>64</v>
      </c>
      <c r="AI174" s="27" t="s">
        <v>63</v>
      </c>
      <c r="AJ174" s="1743" t="s">
        <v>64</v>
      </c>
      <c r="AK174" s="27" t="s">
        <v>63</v>
      </c>
      <c r="AL174" s="1743" t="s">
        <v>64</v>
      </c>
    </row>
    <row r="175" spans="1:111" ht="14.25" customHeight="1" x14ac:dyDescent="0.25">
      <c r="A175" s="2718" t="s">
        <v>2223</v>
      </c>
      <c r="B175" s="376">
        <f t="shared" ref="B175:B179" si="302">SUM(C175:D175)</f>
        <v>0</v>
      </c>
      <c r="C175" s="233">
        <f t="shared" ref="C175:D175" si="303">+E175+G175+I175+K175+M175+O175+Q175+S175+U175+W175+Y175+AA175+AC175+AE175+AG175+AI175+AK175</f>
        <v>0</v>
      </c>
      <c r="D175" s="2719">
        <f t="shared" si="303"/>
        <v>0</v>
      </c>
      <c r="E175" s="296"/>
      <c r="F175" s="2015"/>
      <c r="G175" s="296"/>
      <c r="H175" s="2015"/>
      <c r="I175" s="296"/>
      <c r="J175" s="1074"/>
      <c r="K175" s="296"/>
      <c r="L175" s="1074"/>
      <c r="M175" s="296"/>
      <c r="N175" s="1074"/>
      <c r="O175" s="296"/>
      <c r="P175" s="1074"/>
      <c r="Q175" s="296"/>
      <c r="R175" s="1074"/>
      <c r="S175" s="296"/>
      <c r="T175" s="1074"/>
      <c r="U175" s="296"/>
      <c r="V175" s="1074"/>
      <c r="W175" s="296"/>
      <c r="X175" s="1074"/>
      <c r="Y175" s="296"/>
      <c r="Z175" s="1074"/>
      <c r="AA175" s="296"/>
      <c r="AB175" s="1074"/>
      <c r="AC175" s="296"/>
      <c r="AD175" s="1074"/>
      <c r="AE175" s="296"/>
      <c r="AF175" s="1074"/>
      <c r="AG175" s="296"/>
      <c r="AH175" s="1074"/>
      <c r="AI175" s="296"/>
      <c r="AJ175" s="1074"/>
      <c r="AK175" s="2691"/>
      <c r="AL175" s="1074"/>
    </row>
    <row r="176" spans="1:111" ht="14.25" customHeight="1" x14ac:dyDescent="0.25">
      <c r="A176" s="2720" t="s">
        <v>2224</v>
      </c>
      <c r="B176" s="354">
        <f t="shared" si="302"/>
        <v>0</v>
      </c>
      <c r="C176" s="236">
        <f t="shared" ref="C176:D176" si="304">+E176+G176+I176+K176+M176+O176+Q176+S176+U176+W176+Y176+AA176+AC176+AE176+AG176+AI176+AK176</f>
        <v>0</v>
      </c>
      <c r="D176" s="1082">
        <f t="shared" si="304"/>
        <v>0</v>
      </c>
      <c r="E176" s="66"/>
      <c r="F176" s="1802"/>
      <c r="G176" s="66"/>
      <c r="H176" s="1802"/>
      <c r="I176" s="66"/>
      <c r="J176" s="87"/>
      <c r="K176" s="66"/>
      <c r="L176" s="87"/>
      <c r="M176" s="66"/>
      <c r="N176" s="87"/>
      <c r="O176" s="66"/>
      <c r="P176" s="87"/>
      <c r="Q176" s="66"/>
      <c r="R176" s="87"/>
      <c r="S176" s="66"/>
      <c r="T176" s="87"/>
      <c r="U176" s="66"/>
      <c r="V176" s="87"/>
      <c r="W176" s="66"/>
      <c r="X176" s="87"/>
      <c r="Y176" s="66"/>
      <c r="Z176" s="87"/>
      <c r="AA176" s="66"/>
      <c r="AB176" s="87"/>
      <c r="AC176" s="66"/>
      <c r="AD176" s="87"/>
      <c r="AE176" s="66"/>
      <c r="AF176" s="87"/>
      <c r="AG176" s="66"/>
      <c r="AH176" s="87"/>
      <c r="AI176" s="66"/>
      <c r="AJ176" s="87"/>
      <c r="AK176" s="1898"/>
      <c r="AL176" s="87"/>
    </row>
    <row r="177" spans="1:38" ht="14.25" customHeight="1" x14ac:dyDescent="0.25">
      <c r="A177" s="2720" t="s">
        <v>2225</v>
      </c>
      <c r="B177" s="354">
        <f t="shared" si="302"/>
        <v>0</v>
      </c>
      <c r="C177" s="236">
        <f t="shared" ref="C177:D177" si="305">+E177+G177+I177+K177+M177+O177+Q177+S177+U177+W177+Y177+AA177+AC177+AE177+AG177+AI177+AK177</f>
        <v>0</v>
      </c>
      <c r="D177" s="742">
        <f t="shared" si="305"/>
        <v>0</v>
      </c>
      <c r="E177" s="1905"/>
      <c r="F177" s="190"/>
      <c r="G177" s="1905"/>
      <c r="H177" s="190"/>
      <c r="I177" s="66"/>
      <c r="J177" s="1906"/>
      <c r="K177" s="66"/>
      <c r="L177" s="87"/>
      <c r="M177" s="66"/>
      <c r="N177" s="87"/>
      <c r="O177" s="66"/>
      <c r="P177" s="87"/>
      <c r="Q177" s="66"/>
      <c r="R177" s="87"/>
      <c r="S177" s="66"/>
      <c r="T177" s="87"/>
      <c r="U177" s="66"/>
      <c r="V177" s="87"/>
      <c r="W177" s="66"/>
      <c r="X177" s="87"/>
      <c r="Y177" s="66"/>
      <c r="Z177" s="87"/>
      <c r="AA177" s="66"/>
      <c r="AB177" s="87"/>
      <c r="AC177" s="66"/>
      <c r="AD177" s="87"/>
      <c r="AE177" s="66"/>
      <c r="AF177" s="87"/>
      <c r="AG177" s="66"/>
      <c r="AH177" s="87"/>
      <c r="AI177" s="66"/>
      <c r="AJ177" s="87"/>
      <c r="AK177" s="1898"/>
      <c r="AL177" s="87"/>
    </row>
    <row r="178" spans="1:38" ht="14.25" customHeight="1" x14ac:dyDescent="0.25">
      <c r="A178" s="201" t="s">
        <v>2226</v>
      </c>
      <c r="B178" s="381">
        <f t="shared" si="302"/>
        <v>0</v>
      </c>
      <c r="C178" s="2694">
        <f t="shared" ref="C178:D178" si="306">+E178+G178+I178+K178+M178+O178+Q178+S178+U178+W178+Y178+AA178+AC178+AE178+AG178+AI178+AK178</f>
        <v>0</v>
      </c>
      <c r="D178" s="742">
        <f t="shared" si="306"/>
        <v>0</v>
      </c>
      <c r="E178" s="66"/>
      <c r="F178" s="87"/>
      <c r="G178" s="1905"/>
      <c r="H178" s="87"/>
      <c r="I178" s="1771"/>
      <c r="J178" s="87"/>
      <c r="K178" s="1786"/>
      <c r="L178" s="1865"/>
      <c r="M178" s="1786"/>
      <c r="N178" s="1865"/>
      <c r="O178" s="1786"/>
      <c r="P178" s="87"/>
      <c r="Q178" s="66"/>
      <c r="R178" s="87"/>
      <c r="S178" s="66"/>
      <c r="T178" s="87"/>
      <c r="U178" s="66"/>
      <c r="V178" s="87"/>
      <c r="W178" s="66"/>
      <c r="X178" s="87"/>
      <c r="Y178" s="66"/>
      <c r="Z178" s="87"/>
      <c r="AA178" s="66"/>
      <c r="AB178" s="87"/>
      <c r="AC178" s="66"/>
      <c r="AD178" s="87"/>
      <c r="AE178" s="66"/>
      <c r="AF178" s="87"/>
      <c r="AG178" s="66"/>
      <c r="AH178" s="87"/>
      <c r="AI178" s="66"/>
      <c r="AJ178" s="87"/>
      <c r="AK178" s="1898"/>
      <c r="AL178" s="87"/>
    </row>
    <row r="179" spans="1:38" ht="14.25" customHeight="1" x14ac:dyDescent="0.25">
      <c r="A179" s="221" t="s">
        <v>2227</v>
      </c>
      <c r="B179" s="400">
        <f t="shared" si="302"/>
        <v>0</v>
      </c>
      <c r="C179" s="1100">
        <f t="shared" ref="C179:D179" si="307">+E179+G179+I179+K179+M179+O179+Q179+S179+U179+W179+Y179+AA179+AC179+AE179+AG179+AI179+AK179</f>
        <v>0</v>
      </c>
      <c r="D179" s="173">
        <f t="shared" si="307"/>
        <v>0</v>
      </c>
      <c r="E179" s="41"/>
      <c r="F179" s="1839"/>
      <c r="G179" s="41"/>
      <c r="H179" s="1839"/>
      <c r="I179" s="41"/>
      <c r="J179" s="1834"/>
      <c r="K179" s="1784"/>
      <c r="L179" s="1834"/>
      <c r="M179" s="1784"/>
      <c r="N179" s="1834"/>
      <c r="O179" s="1784"/>
      <c r="P179" s="1834"/>
      <c r="Q179" s="1784"/>
      <c r="R179" s="1834"/>
      <c r="S179" s="1784"/>
      <c r="T179" s="1834"/>
      <c r="U179" s="1784"/>
      <c r="V179" s="1834"/>
      <c r="W179" s="1784"/>
      <c r="X179" s="1834"/>
      <c r="Y179" s="1784"/>
      <c r="Z179" s="1834"/>
      <c r="AA179" s="1784"/>
      <c r="AB179" s="1834"/>
      <c r="AC179" s="1784"/>
      <c r="AD179" s="1834"/>
      <c r="AE179" s="1784"/>
      <c r="AF179" s="1834"/>
      <c r="AG179" s="1784"/>
      <c r="AH179" s="1834"/>
      <c r="AI179" s="1784"/>
      <c r="AJ179" s="1834"/>
      <c r="AK179" s="1919"/>
      <c r="AL179" s="1834"/>
    </row>
    <row r="180" spans="1:38" ht="14.25" customHeight="1" x14ac:dyDescent="0.25">
      <c r="A180" s="698" t="s">
        <v>82</v>
      </c>
      <c r="B180" s="400">
        <f t="shared" ref="B180:AL180" si="308">SUM(B175:B179)</f>
        <v>0</v>
      </c>
      <c r="C180" s="2237">
        <f t="shared" si="308"/>
        <v>0</v>
      </c>
      <c r="D180" s="1153">
        <f t="shared" si="308"/>
        <v>0</v>
      </c>
      <c r="E180" s="1154">
        <f t="shared" si="308"/>
        <v>0</v>
      </c>
      <c r="F180" s="448">
        <f t="shared" si="308"/>
        <v>0</v>
      </c>
      <c r="G180" s="1154">
        <f t="shared" si="308"/>
        <v>0</v>
      </c>
      <c r="H180" s="448">
        <f t="shared" si="308"/>
        <v>0</v>
      </c>
      <c r="I180" s="1154">
        <f t="shared" si="308"/>
        <v>0</v>
      </c>
      <c r="J180" s="448">
        <f t="shared" si="308"/>
        <v>0</v>
      </c>
      <c r="K180" s="1154">
        <f t="shared" si="308"/>
        <v>0</v>
      </c>
      <c r="L180" s="448">
        <f t="shared" si="308"/>
        <v>0</v>
      </c>
      <c r="M180" s="1154">
        <f t="shared" si="308"/>
        <v>0</v>
      </c>
      <c r="N180" s="448">
        <f t="shared" si="308"/>
        <v>0</v>
      </c>
      <c r="O180" s="1154">
        <f t="shared" si="308"/>
        <v>0</v>
      </c>
      <c r="P180" s="448">
        <f t="shared" si="308"/>
        <v>0</v>
      </c>
      <c r="Q180" s="1154">
        <f t="shared" si="308"/>
        <v>0</v>
      </c>
      <c r="R180" s="448">
        <f t="shared" si="308"/>
        <v>0</v>
      </c>
      <c r="S180" s="1154">
        <f t="shared" si="308"/>
        <v>0</v>
      </c>
      <c r="T180" s="448">
        <f t="shared" si="308"/>
        <v>0</v>
      </c>
      <c r="U180" s="1154">
        <f t="shared" si="308"/>
        <v>0</v>
      </c>
      <c r="V180" s="448">
        <f t="shared" si="308"/>
        <v>0</v>
      </c>
      <c r="W180" s="1154">
        <f t="shared" si="308"/>
        <v>0</v>
      </c>
      <c r="X180" s="448">
        <f t="shared" si="308"/>
        <v>0</v>
      </c>
      <c r="Y180" s="1154">
        <f t="shared" si="308"/>
        <v>0</v>
      </c>
      <c r="Z180" s="448">
        <f t="shared" si="308"/>
        <v>0</v>
      </c>
      <c r="AA180" s="166">
        <f t="shared" si="308"/>
        <v>0</v>
      </c>
      <c r="AB180" s="173">
        <f t="shared" si="308"/>
        <v>0</v>
      </c>
      <c r="AC180" s="1154">
        <f t="shared" si="308"/>
        <v>0</v>
      </c>
      <c r="AD180" s="448">
        <f t="shared" si="308"/>
        <v>0</v>
      </c>
      <c r="AE180" s="1154">
        <f t="shared" si="308"/>
        <v>0</v>
      </c>
      <c r="AF180" s="448">
        <f t="shared" si="308"/>
        <v>0</v>
      </c>
      <c r="AG180" s="166">
        <f t="shared" si="308"/>
        <v>0</v>
      </c>
      <c r="AH180" s="173">
        <f t="shared" si="308"/>
        <v>0</v>
      </c>
      <c r="AI180" s="1154">
        <f t="shared" si="308"/>
        <v>0</v>
      </c>
      <c r="AJ180" s="448">
        <f t="shared" si="308"/>
        <v>0</v>
      </c>
      <c r="AK180" s="1154">
        <f t="shared" si="308"/>
        <v>0</v>
      </c>
      <c r="AL180" s="448">
        <f t="shared" si="308"/>
        <v>0</v>
      </c>
    </row>
    <row r="181" spans="1:38" ht="23.25" customHeight="1" x14ac:dyDescent="0.25">
      <c r="A181" s="2155" t="s">
        <v>2228</v>
      </c>
      <c r="B181" s="505"/>
      <c r="C181" s="505"/>
      <c r="D181" s="505"/>
    </row>
    <row r="182" spans="1:38" ht="14.25" customHeight="1" x14ac:dyDescent="0.25">
      <c r="A182" s="1797" t="s">
        <v>667</v>
      </c>
      <c r="B182" s="1741" t="s">
        <v>82</v>
      </c>
      <c r="C182" s="1736" t="s">
        <v>2229</v>
      </c>
      <c r="D182" s="75" t="s">
        <v>2230</v>
      </c>
    </row>
    <row r="183" spans="1:38" ht="14.25" customHeight="1" x14ac:dyDescent="0.25">
      <c r="A183" s="1915" t="s">
        <v>2231</v>
      </c>
      <c r="B183" s="506">
        <f t="shared" ref="B183:B186" si="309">SUM(C183:D183)</f>
        <v>0</v>
      </c>
      <c r="C183" s="1843"/>
      <c r="D183" s="2128"/>
    </row>
    <row r="184" spans="1:38" ht="14.25" customHeight="1" x14ac:dyDescent="0.25">
      <c r="A184" s="1928" t="s">
        <v>671</v>
      </c>
      <c r="B184" s="2156">
        <f t="shared" si="309"/>
        <v>0</v>
      </c>
      <c r="C184" s="1843"/>
      <c r="D184" s="2128"/>
    </row>
    <row r="185" spans="1:38" ht="14.25" customHeight="1" x14ac:dyDescent="0.25">
      <c r="A185" s="198" t="s">
        <v>2232</v>
      </c>
      <c r="B185" s="436">
        <f t="shared" si="309"/>
        <v>0</v>
      </c>
      <c r="C185" s="355"/>
      <c r="D185" s="356"/>
    </row>
    <row r="186" spans="1:38" ht="14.25" customHeight="1" x14ac:dyDescent="0.25">
      <c r="A186" s="209" t="s">
        <v>673</v>
      </c>
      <c r="B186" s="437">
        <f t="shared" si="309"/>
        <v>0</v>
      </c>
      <c r="C186" s="131"/>
      <c r="D186" s="372"/>
    </row>
    <row r="187" spans="1:38" ht="14.25" customHeight="1" x14ac:dyDescent="0.25"/>
    <row r="188" spans="1:38" ht="14.25" customHeight="1" x14ac:dyDescent="0.25"/>
    <row r="189" spans="1:38" ht="14.25" customHeight="1" x14ac:dyDescent="0.25"/>
    <row r="190" spans="1:38" ht="14.25" customHeight="1" x14ac:dyDescent="0.25"/>
    <row r="191" spans="1:38" ht="14.25" customHeight="1" x14ac:dyDescent="0.25"/>
    <row r="192" spans="1:38" ht="14.25" customHeight="1" x14ac:dyDescent="0.25"/>
    <row r="193" spans="1:2" ht="14.25" customHeight="1" x14ac:dyDescent="0.25"/>
    <row r="194" spans="1:2" ht="14.25" customHeight="1" x14ac:dyDescent="0.25"/>
    <row r="195" spans="1:2" ht="14.25" customHeight="1" x14ac:dyDescent="0.25"/>
    <row r="196" spans="1:2" ht="14.25" customHeight="1" x14ac:dyDescent="0.25"/>
    <row r="197" spans="1:2" ht="14.25" customHeight="1" x14ac:dyDescent="0.25"/>
    <row r="198" spans="1:2" ht="14.25" customHeight="1" x14ac:dyDescent="0.25"/>
    <row r="199" spans="1:2" ht="14.25" customHeight="1" x14ac:dyDescent="0.25"/>
    <row r="200" spans="1:2" ht="14.25" customHeight="1" x14ac:dyDescent="0.25"/>
    <row r="201" spans="1:2" ht="14.25" hidden="1" customHeight="1" x14ac:dyDescent="0.25"/>
    <row r="202" spans="1:2" ht="14.25" hidden="1" customHeight="1" x14ac:dyDescent="0.25">
      <c r="A202" s="1860">
        <f>SUM(C13:C89,C94:C105,C108:D117,C122:C124,C129:C148,B151:B155,B158:B164,B167:B170,C167:C170,B175:B179,B183:B186)</f>
        <v>215</v>
      </c>
      <c r="B202" s="1860">
        <f>SUM(CJ13:CQ148)</f>
        <v>0</v>
      </c>
    </row>
    <row r="203" spans="1:2" ht="14.25" hidden="1" customHeight="1" x14ac:dyDescent="0.25"/>
    <row r="204" spans="1:2" ht="14.25" customHeight="1" x14ac:dyDescent="0.25"/>
    <row r="205" spans="1:2" ht="14.25" customHeight="1" x14ac:dyDescent="0.25"/>
    <row r="206" spans="1:2" ht="14.25" customHeight="1" x14ac:dyDescent="0.25"/>
    <row r="207" spans="1:2" ht="14.25" customHeight="1" x14ac:dyDescent="0.25"/>
    <row r="208" spans="1:2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8">
    <mergeCell ref="N127:N128"/>
    <mergeCell ref="O127:O128"/>
    <mergeCell ref="A139:A143"/>
    <mergeCell ref="A144:A148"/>
    <mergeCell ref="A149:H149"/>
    <mergeCell ref="A122:A124"/>
    <mergeCell ref="A125:J125"/>
    <mergeCell ref="A127:A128"/>
    <mergeCell ref="B127:B128"/>
    <mergeCell ref="C127:C128"/>
    <mergeCell ref="A126:J126"/>
    <mergeCell ref="D127:M127"/>
    <mergeCell ref="A129:A133"/>
    <mergeCell ref="A134:A138"/>
    <mergeCell ref="AC173:AD173"/>
    <mergeCell ref="AE173:AF173"/>
    <mergeCell ref="AG173:AH173"/>
    <mergeCell ref="AI173:AJ173"/>
    <mergeCell ref="A156:H156"/>
    <mergeCell ref="A171:J171"/>
    <mergeCell ref="A172:A174"/>
    <mergeCell ref="B172:D173"/>
    <mergeCell ref="E172:AL172"/>
    <mergeCell ref="E173:F173"/>
    <mergeCell ref="G173:H173"/>
    <mergeCell ref="AK173:AL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L119:AL121"/>
    <mergeCell ref="AH120:AI120"/>
    <mergeCell ref="AD120:AE120"/>
    <mergeCell ref="AF120:AG120"/>
    <mergeCell ref="F119:AI119"/>
    <mergeCell ref="AJ119:AK120"/>
    <mergeCell ref="F120:G120"/>
    <mergeCell ref="H120:I120"/>
    <mergeCell ref="J120:K120"/>
    <mergeCell ref="L120:M120"/>
    <mergeCell ref="N120:O120"/>
    <mergeCell ref="T120:U120"/>
    <mergeCell ref="P120:Q120"/>
    <mergeCell ref="R120:S120"/>
    <mergeCell ref="V120:W120"/>
    <mergeCell ref="X120:Y120"/>
    <mergeCell ref="Z120:AA120"/>
    <mergeCell ref="AB120:AC120"/>
    <mergeCell ref="A94:A99"/>
    <mergeCell ref="A100:A105"/>
    <mergeCell ref="A106:D106"/>
    <mergeCell ref="A107:A117"/>
    <mergeCell ref="A118:AK118"/>
    <mergeCell ref="A119:B121"/>
    <mergeCell ref="C119:E120"/>
    <mergeCell ref="A13:A23"/>
    <mergeCell ref="A24:A34"/>
    <mergeCell ref="A35:A45"/>
    <mergeCell ref="A46:A56"/>
    <mergeCell ref="A57:A62"/>
    <mergeCell ref="F92:G92"/>
    <mergeCell ref="H92:I92"/>
    <mergeCell ref="J92:K92"/>
    <mergeCell ref="L92:M92"/>
    <mergeCell ref="A63:A66"/>
    <mergeCell ref="A67:A73"/>
    <mergeCell ref="A74:A78"/>
    <mergeCell ref="A79:A89"/>
    <mergeCell ref="A91:A93"/>
    <mergeCell ref="B91:B93"/>
    <mergeCell ref="C91:E92"/>
    <mergeCell ref="AJ92:AK92"/>
    <mergeCell ref="A6:T6"/>
    <mergeCell ref="A8:AM8"/>
    <mergeCell ref="A9:AM9"/>
    <mergeCell ref="A10:A12"/>
    <mergeCell ref="B10:B12"/>
    <mergeCell ref="C10:E11"/>
    <mergeCell ref="F10:AM10"/>
    <mergeCell ref="AL11:AM11"/>
    <mergeCell ref="AD11:AE11"/>
    <mergeCell ref="AF11:AG11"/>
    <mergeCell ref="A90:AM90"/>
    <mergeCell ref="F91:AM91"/>
    <mergeCell ref="AN91:AO92"/>
    <mergeCell ref="AP91:AP93"/>
    <mergeCell ref="AQ91:AQ93"/>
    <mergeCell ref="AR91:AR93"/>
    <mergeCell ref="AS91:AS93"/>
    <mergeCell ref="AL92:A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N10:AN12"/>
    <mergeCell ref="AO10:AP11"/>
    <mergeCell ref="AQ10:AQ12"/>
    <mergeCell ref="AR10:AR12"/>
    <mergeCell ref="AS10:AS12"/>
    <mergeCell ref="AT10:AT12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Z11:AA11"/>
    <mergeCell ref="AB11:AC11"/>
    <mergeCell ref="AH11:AI11"/>
    <mergeCell ref="AJ11:AK11"/>
  </mergeCells>
  <dataValidations count="7">
    <dataValidation type="decimal" allowBlank="1" showErrorMessage="1" sqref="F94:AS105" xr:uid="{00000000-0002-0000-0C00-000000000000}">
      <formula1>0</formula1>
      <formula2>9.99999999999999E+36</formula2>
    </dataValidation>
    <dataValidation type="decimal" allowBlank="1" showInputMessage="1" showErrorMessage="1" prompt="Valor no Permitido" sqref="C79:E89 A118:A119 C119 A122:E122 B123:E124 B172 B175:D179" xr:uid="{00000000-0002-0000-0C00-000001000000}">
      <formula1>0</formula1>
      <formula2>1E+30</formula2>
    </dataValidation>
    <dataValidation type="decimal" operator="equal" allowBlank="1" showErrorMessage="1" sqref="D74:D78" xr:uid="{00000000-0002-0000-0C00-000002000000}">
      <formula1>0</formula1>
    </dataValidation>
    <dataValidation type="decimal" operator="greaterThanOrEqual" allowBlank="1" showErrorMessage="1" sqref="F122:AL124 D129:O148 C151:H155 C158:H164 C167:J170 E175:AL179" xr:uid="{00000000-0002-0000-0C00-000003000000}">
      <formula1>0</formula1>
    </dataValidation>
    <dataValidation type="decimal" allowBlank="1" showErrorMessage="1" sqref="C108:D117" xr:uid="{00000000-0002-0000-0C00-000004000000}">
      <formula1>0</formula1>
      <formula2>9.99999999999999E+34</formula2>
    </dataValidation>
    <dataValidation type="decimal" allowBlank="1" showErrorMessage="1" sqref="C183:D186" xr:uid="{00000000-0002-0000-0C00-000005000000}">
      <formula1>0</formula1>
      <formula2>9.99999999999999E+40</formula2>
    </dataValidation>
    <dataValidation type="decimal" allowBlank="1" showErrorMessage="1" sqref="F13:AU89" xr:uid="{00000000-0002-0000-0C00-000006000000}">
      <formula1>0</formula1>
      <formula2>9.99999999999999E+35</formula2>
    </dataValidation>
  </dataValidation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1000"/>
  <sheetViews>
    <sheetView showGridLines="0" workbookViewId="0"/>
  </sheetViews>
  <sheetFormatPr baseColWidth="10" defaultColWidth="14.42578125" defaultRowHeight="15" customHeight="1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2" max="13" width="11.42578125" customWidth="1"/>
    <col min="14" max="14" width="15.7109375" customWidth="1"/>
    <col min="15" max="15" width="12.7109375" customWidth="1"/>
    <col min="16" max="16" width="11.42578125" customWidth="1"/>
    <col min="17" max="18" width="13.42578125" customWidth="1"/>
    <col min="19" max="78" width="11.42578125" customWidth="1"/>
    <col min="79" max="80" width="10.7109375" hidden="1" customWidth="1"/>
    <col min="81" max="99" width="11.42578125" hidden="1" customWidth="1"/>
  </cols>
  <sheetData>
    <row r="1" spans="1:99" ht="14.25" customHeight="1" x14ac:dyDescent="0.25">
      <c r="A1" s="1727" t="s">
        <v>28</v>
      </c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5"/>
      <c r="CR1" s="505"/>
      <c r="CS1" s="505"/>
    </row>
    <row r="2" spans="1:99" ht="14.25" customHeight="1" x14ac:dyDescent="0.25">
      <c r="A2" s="1727" t="str">
        <f>CONCATENATE("COMUNA: ",NOMBRE!B2, " (",NOMBRE!C2,NOMBRE!D2,NOMBRE!E2,NOMBRE!F2,NOMBRE!G2,")")</f>
        <v>COMUNA: TEMUCO (09101)</v>
      </c>
      <c r="CA2" s="505"/>
      <c r="CB2" s="505"/>
      <c r="CC2" s="505"/>
      <c r="CD2" s="505"/>
      <c r="CE2" s="505"/>
      <c r="CF2" s="505"/>
      <c r="CG2" s="505"/>
      <c r="CH2" s="505"/>
      <c r="CI2" s="505"/>
      <c r="CJ2" s="505"/>
      <c r="CK2" s="505"/>
      <c r="CL2" s="505"/>
      <c r="CM2" s="505"/>
      <c r="CN2" s="505"/>
      <c r="CO2" s="505"/>
      <c r="CP2" s="505"/>
      <c r="CQ2" s="505"/>
      <c r="CR2" s="505"/>
      <c r="CS2" s="505"/>
    </row>
    <row r="3" spans="1:99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</row>
    <row r="4" spans="1:99" ht="14.25" customHeight="1" x14ac:dyDescent="0.25">
      <c r="A4" s="1727" t="str">
        <f>CONCATENATE("MES: ",NOMBRE!B6, " (",NOMBRE!C6,NOMBRE!D6,")")</f>
        <v>MES: NOVIEMBRE (11)</v>
      </c>
      <c r="CA4" s="505"/>
      <c r="CB4" s="505"/>
      <c r="CC4" s="505"/>
      <c r="CD4" s="505"/>
      <c r="CE4" s="505"/>
      <c r="CF4" s="505"/>
      <c r="CG4" s="505"/>
      <c r="CH4" s="505"/>
      <c r="CI4" s="505"/>
      <c r="CJ4" s="505"/>
      <c r="CK4" s="505"/>
      <c r="CL4" s="505"/>
      <c r="CM4" s="505"/>
      <c r="CN4" s="505"/>
      <c r="CO4" s="505"/>
      <c r="CP4" s="505"/>
      <c r="CQ4" s="505"/>
      <c r="CR4" s="505"/>
      <c r="CS4" s="505"/>
    </row>
    <row r="5" spans="1:99" ht="14.25" customHeight="1" x14ac:dyDescent="0.25">
      <c r="A5" s="1727" t="str">
        <f>CONCATENATE("AÑO: ",NOMBRE!B7)</f>
        <v>AÑO: 2025</v>
      </c>
      <c r="CA5" s="505"/>
      <c r="CB5" s="505"/>
      <c r="CC5" s="505"/>
      <c r="CD5" s="505"/>
      <c r="CE5" s="505"/>
      <c r="CF5" s="505"/>
      <c r="CG5" s="505"/>
      <c r="CH5" s="505"/>
      <c r="CI5" s="505"/>
      <c r="CJ5" s="505"/>
      <c r="CK5" s="505"/>
      <c r="CL5" s="505"/>
      <c r="CM5" s="505"/>
      <c r="CN5" s="505"/>
      <c r="CO5" s="505"/>
      <c r="CP5" s="505"/>
      <c r="CQ5" s="505"/>
      <c r="CR5" s="505"/>
      <c r="CS5" s="505"/>
    </row>
    <row r="6" spans="1:99" ht="18" customHeight="1" x14ac:dyDescent="0.25">
      <c r="A6" s="3164" t="s">
        <v>2233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CA6" s="505"/>
      <c r="CB6" s="505"/>
      <c r="CC6" s="505"/>
      <c r="CD6" s="505"/>
      <c r="CE6" s="505"/>
      <c r="CF6" s="505"/>
      <c r="CG6" s="505"/>
      <c r="CH6" s="505"/>
      <c r="CI6" s="505"/>
      <c r="CJ6" s="505"/>
      <c r="CK6" s="505"/>
      <c r="CL6" s="505"/>
      <c r="CM6" s="505"/>
      <c r="CN6" s="505"/>
      <c r="CO6" s="505"/>
      <c r="CP6" s="505"/>
      <c r="CQ6" s="505"/>
      <c r="CR6" s="505"/>
      <c r="CS6" s="505"/>
    </row>
    <row r="7" spans="1:99" ht="14.25" customHeight="1" x14ac:dyDescent="0.25">
      <c r="CA7" s="505"/>
      <c r="CB7" s="505"/>
      <c r="CC7" s="505"/>
      <c r="CD7" s="505"/>
      <c r="CE7" s="505"/>
      <c r="CF7" s="505"/>
      <c r="CG7" s="505"/>
      <c r="CH7" s="505"/>
      <c r="CI7" s="505"/>
      <c r="CJ7" s="505"/>
      <c r="CK7" s="505"/>
      <c r="CL7" s="505"/>
      <c r="CM7" s="505"/>
      <c r="CN7" s="505"/>
      <c r="CO7" s="505"/>
      <c r="CP7" s="505"/>
      <c r="CQ7" s="505"/>
      <c r="CR7" s="505"/>
      <c r="CS7" s="505"/>
    </row>
    <row r="8" spans="1:99" ht="18" customHeight="1" x14ac:dyDescent="0.25">
      <c r="A8" s="3166" t="s">
        <v>2234</v>
      </c>
      <c r="B8" s="3142"/>
      <c r="C8" s="3142"/>
      <c r="D8" s="3142"/>
      <c r="E8" s="3142"/>
      <c r="F8" s="3142"/>
      <c r="G8" s="3142"/>
      <c r="H8" s="3142"/>
      <c r="I8" s="3142"/>
      <c r="J8" s="3142"/>
      <c r="K8" s="3142"/>
      <c r="CA8" s="505"/>
      <c r="CB8" s="505"/>
      <c r="CC8" s="505"/>
      <c r="CD8" s="505"/>
      <c r="CE8" s="505"/>
      <c r="CF8" s="505"/>
      <c r="CG8" s="505"/>
      <c r="CH8" s="505"/>
      <c r="CI8" s="505"/>
      <c r="CJ8" s="505"/>
      <c r="CK8" s="505"/>
      <c r="CL8" s="505"/>
      <c r="CM8" s="505"/>
      <c r="CN8" s="505"/>
      <c r="CO8" s="505"/>
      <c r="CP8" s="505"/>
      <c r="CQ8" s="505"/>
      <c r="CR8" s="505"/>
      <c r="CS8" s="505"/>
    </row>
    <row r="9" spans="1:99" ht="24" customHeight="1" x14ac:dyDescent="0.25">
      <c r="A9" s="3153" t="s">
        <v>2235</v>
      </c>
      <c r="B9" s="3159" t="s">
        <v>2236</v>
      </c>
      <c r="C9" s="3124"/>
      <c r="D9" s="3124"/>
      <c r="E9" s="3143" t="s">
        <v>2237</v>
      </c>
      <c r="F9" s="3122"/>
      <c r="G9" s="3139" t="s">
        <v>2238</v>
      </c>
      <c r="H9" s="3159" t="s">
        <v>2239</v>
      </c>
      <c r="I9" s="3135"/>
      <c r="J9" s="3158" t="s">
        <v>468</v>
      </c>
      <c r="K9" s="3122"/>
      <c r="L9" s="3196" t="s">
        <v>1404</v>
      </c>
      <c r="M9" s="3162" t="s">
        <v>2240</v>
      </c>
      <c r="N9" s="3162" t="s">
        <v>41</v>
      </c>
      <c r="O9" s="3450" t="s">
        <v>42</v>
      </c>
      <c r="P9" s="3240" t="s">
        <v>2241</v>
      </c>
      <c r="Q9" s="3143" t="s">
        <v>2242</v>
      </c>
      <c r="R9" s="3122"/>
      <c r="S9" s="970"/>
      <c r="CA9" s="505"/>
      <c r="CB9" s="505"/>
      <c r="CC9" s="505"/>
      <c r="CD9" s="505"/>
      <c r="CE9" s="505"/>
      <c r="CF9" s="505"/>
      <c r="CG9" s="505"/>
      <c r="CH9" s="505"/>
      <c r="CI9" s="505"/>
      <c r="CJ9" s="505"/>
      <c r="CK9" s="505"/>
      <c r="CL9" s="505"/>
      <c r="CM9" s="505"/>
      <c r="CN9" s="505"/>
      <c r="CO9" s="505"/>
      <c r="CP9" s="505"/>
      <c r="CQ9" s="505"/>
      <c r="CR9" s="505"/>
      <c r="CS9" s="505"/>
    </row>
    <row r="10" spans="1:99" ht="34.5" customHeight="1" x14ac:dyDescent="0.25">
      <c r="A10" s="3128"/>
      <c r="B10" s="1735" t="s">
        <v>2243</v>
      </c>
      <c r="C10" s="1882" t="s">
        <v>63</v>
      </c>
      <c r="D10" s="2395" t="s">
        <v>64</v>
      </c>
      <c r="E10" s="27" t="s">
        <v>2244</v>
      </c>
      <c r="F10" s="1740" t="s">
        <v>2245</v>
      </c>
      <c r="G10" s="3180"/>
      <c r="H10" s="27" t="s">
        <v>2246</v>
      </c>
      <c r="I10" s="2017" t="s">
        <v>2247</v>
      </c>
      <c r="J10" s="1155" t="s">
        <v>2248</v>
      </c>
      <c r="K10" s="1743" t="s">
        <v>2249</v>
      </c>
      <c r="L10" s="3176"/>
      <c r="M10" s="3163"/>
      <c r="N10" s="3163"/>
      <c r="O10" s="3163"/>
      <c r="P10" s="3142"/>
      <c r="Q10" s="27" t="s">
        <v>2250</v>
      </c>
      <c r="R10" s="1743" t="s">
        <v>464</v>
      </c>
      <c r="CA10" s="505"/>
      <c r="CB10" s="505"/>
      <c r="CC10" s="505"/>
      <c r="CD10" s="505"/>
      <c r="CE10" s="505"/>
      <c r="CF10" s="505"/>
      <c r="CG10" s="505"/>
      <c r="CH10" s="505"/>
      <c r="CI10" s="505"/>
      <c r="CJ10" s="505"/>
      <c r="CK10" s="505"/>
      <c r="CL10" s="505"/>
      <c r="CM10" s="505"/>
      <c r="CN10" s="505"/>
      <c r="CO10" s="505"/>
      <c r="CP10" s="505"/>
      <c r="CQ10" s="505"/>
      <c r="CR10" s="505"/>
      <c r="CS10" s="505"/>
    </row>
    <row r="11" spans="1:99" ht="14.25" customHeight="1" x14ac:dyDescent="0.25">
      <c r="A11" s="1736" t="s">
        <v>2251</v>
      </c>
      <c r="B11" s="1156">
        <f t="shared" ref="B11:B51" si="0">SUM(C11:D11)</f>
        <v>7</v>
      </c>
      <c r="C11" s="1157">
        <f t="shared" ref="C11:R11" si="1">SUM(C12:C51)</f>
        <v>1</v>
      </c>
      <c r="D11" s="1158">
        <f t="shared" si="1"/>
        <v>6</v>
      </c>
      <c r="E11" s="1157">
        <f t="shared" si="1"/>
        <v>4</v>
      </c>
      <c r="F11" s="1158">
        <f t="shared" si="1"/>
        <v>3</v>
      </c>
      <c r="G11" s="976">
        <f t="shared" si="1"/>
        <v>0</v>
      </c>
      <c r="H11" s="975">
        <f t="shared" si="1"/>
        <v>3</v>
      </c>
      <c r="I11" s="1159">
        <f t="shared" si="1"/>
        <v>0</v>
      </c>
      <c r="J11" s="1160">
        <f t="shared" si="1"/>
        <v>0</v>
      </c>
      <c r="K11" s="976">
        <f t="shared" si="1"/>
        <v>0</v>
      </c>
      <c r="L11" s="1157">
        <f t="shared" si="1"/>
        <v>0</v>
      </c>
      <c r="M11" s="975">
        <f t="shared" si="1"/>
        <v>0</v>
      </c>
      <c r="N11" s="975">
        <f t="shared" si="1"/>
        <v>0</v>
      </c>
      <c r="O11" s="975">
        <f t="shared" si="1"/>
        <v>0</v>
      </c>
      <c r="P11" s="976">
        <f t="shared" si="1"/>
        <v>0</v>
      </c>
      <c r="Q11" s="1157">
        <f t="shared" si="1"/>
        <v>0</v>
      </c>
      <c r="R11" s="976">
        <f t="shared" si="1"/>
        <v>0</v>
      </c>
      <c r="CA11" s="505"/>
      <c r="CB11" s="505"/>
      <c r="CC11" s="505"/>
      <c r="CD11" s="505"/>
      <c r="CE11" s="505"/>
      <c r="CF11" s="505"/>
      <c r="CG11" s="505"/>
      <c r="CH11" s="505"/>
      <c r="CI11" s="505"/>
      <c r="CJ11" s="505"/>
      <c r="CK11" s="505"/>
      <c r="CL11" s="505"/>
      <c r="CM11" s="505"/>
      <c r="CN11" s="505"/>
      <c r="CO11" s="505"/>
      <c r="CP11" s="505"/>
      <c r="CQ11" s="505"/>
      <c r="CR11" s="505"/>
      <c r="CS11" s="505"/>
    </row>
    <row r="12" spans="1:99" ht="14.25" customHeight="1" x14ac:dyDescent="0.25">
      <c r="A12" s="1901" t="s">
        <v>2252</v>
      </c>
      <c r="B12" s="2721">
        <f t="shared" si="0"/>
        <v>1</v>
      </c>
      <c r="C12" s="1786"/>
      <c r="D12" s="1865">
        <v>1</v>
      </c>
      <c r="E12" s="1786">
        <v>1</v>
      </c>
      <c r="F12" s="1865"/>
      <c r="G12" s="1751"/>
      <c r="H12" s="1746"/>
      <c r="I12" s="153"/>
      <c r="J12" s="1750">
        <v>0</v>
      </c>
      <c r="K12" s="1751">
        <v>0</v>
      </c>
      <c r="L12" s="1786">
        <v>0</v>
      </c>
      <c r="M12" s="1746">
        <v>0</v>
      </c>
      <c r="N12" s="1746">
        <v>0</v>
      </c>
      <c r="O12" s="1746">
        <v>0</v>
      </c>
      <c r="P12" s="1751">
        <v>0</v>
      </c>
      <c r="Q12" s="1786">
        <v>0</v>
      </c>
      <c r="R12" s="1751">
        <v>0</v>
      </c>
      <c r="S12" s="63" t="str">
        <f t="shared" ref="S12:S51" si="2">CA12&amp;CB12&amp;CC12&amp;CD12&amp;CE12&amp;CF12&amp;CG12&amp;CH12&amp;CI12</f>
        <v/>
      </c>
      <c r="CA12" s="2722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2722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2722" t="str">
        <f t="shared" ref="CC12:CG12" si="5">IF(AND($B12&gt;0,OR(L12=""))," *No olvide digitar el campo "&amp;L$9&amp;""&amp;". Digite CERO si no tiene.", IF(L12&gt;$B12," * La variable "&amp;L$9&amp;""&amp;" no puede superar el Total Ambos Sexos. ",""))</f>
        <v/>
      </c>
      <c r="CD12" s="2722" t="str">
        <f t="shared" si="5"/>
        <v/>
      </c>
      <c r="CE12" s="2722" t="str">
        <f t="shared" si="5"/>
        <v/>
      </c>
      <c r="CF12" s="2722" t="str">
        <f t="shared" si="5"/>
        <v/>
      </c>
      <c r="CG12" s="2722" t="str">
        <f t="shared" si="5"/>
        <v/>
      </c>
      <c r="CH12" s="2722" t="str">
        <f t="shared" ref="CH12:CH51" si="6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2722" t="str">
        <f t="shared" ref="CI12:CI51" si="7">IF(AND($D12&gt;0,OR(R12=""))," *No olvide digitar el campo "&amp;Q$9&amp;""&amp;" Gestantes. Digite CERO si no tiene.", IF(R12&gt;$D12," * La variable "&amp;Q$9&amp;""&amp;" no puede superar el Total Mujeres. ",""))</f>
        <v/>
      </c>
      <c r="CJ12" s="505"/>
      <c r="CK12" s="505"/>
      <c r="CL12" s="505"/>
      <c r="CM12" s="2487">
        <f t="shared" ref="CM12:CM51" si="8">IF(AND(D12&gt;0,OR(J12="")),1,IF(J12&gt;D12,1,0))</f>
        <v>0</v>
      </c>
      <c r="CN12" s="2487">
        <f t="shared" ref="CN12:CN51" si="9">IF(AND(C12&gt;0,OR(K12="")),1,IF(K12&gt;C12,1,0))</f>
        <v>0</v>
      </c>
      <c r="CO12" s="2487">
        <f t="shared" ref="CO12:CT12" si="10">IF(AND($B12&gt;0,OR(L12="")),1,IF(L12&gt;$B12,1,0))</f>
        <v>0</v>
      </c>
      <c r="CP12" s="2487">
        <f t="shared" si="10"/>
        <v>0</v>
      </c>
      <c r="CQ12" s="2487">
        <f t="shared" si="10"/>
        <v>0</v>
      </c>
      <c r="CR12" s="2487">
        <f t="shared" si="10"/>
        <v>0</v>
      </c>
      <c r="CS12" s="2487">
        <f t="shared" si="10"/>
        <v>0</v>
      </c>
      <c r="CT12" s="1757">
        <f t="shared" si="10"/>
        <v>0</v>
      </c>
      <c r="CU12" s="1757">
        <f t="shared" ref="CU12:CU51" si="11">IF(AND($D12&gt;0,OR(R12="")),1,IF(R12&gt;$D12,1,0))</f>
        <v>0</v>
      </c>
    </row>
    <row r="13" spans="1:99" ht="14.25" customHeight="1" x14ac:dyDescent="0.25">
      <c r="A13" s="183" t="s">
        <v>2253</v>
      </c>
      <c r="B13" s="1161">
        <f t="shared" si="0"/>
        <v>0</v>
      </c>
      <c r="C13" s="66"/>
      <c r="D13" s="87"/>
      <c r="E13" s="66"/>
      <c r="F13" s="87"/>
      <c r="G13" s="1802"/>
      <c r="H13" s="67"/>
      <c r="I13" s="68"/>
      <c r="J13" s="88"/>
      <c r="K13" s="1802"/>
      <c r="L13" s="66"/>
      <c r="M13" s="67"/>
      <c r="N13" s="67"/>
      <c r="O13" s="67"/>
      <c r="P13" s="1802"/>
      <c r="Q13" s="66"/>
      <c r="R13" s="1802"/>
      <c r="S13" s="63" t="str">
        <f t="shared" si="2"/>
        <v/>
      </c>
      <c r="CA13" s="2722" t="str">
        <f t="shared" si="3"/>
        <v/>
      </c>
      <c r="CB13" s="2722" t="str">
        <f t="shared" si="4"/>
        <v/>
      </c>
      <c r="CC13" s="2722" t="str">
        <f t="shared" ref="CC13:CG13" si="12">IF(AND($B13&gt;0,OR(L13=""))," *No olvide digitar el campo "&amp;L$9&amp;""&amp;". Digite CERO si no tiene.", IF(L13&gt;$B13," * La variable "&amp;L$9&amp;""&amp;" no puede superar el Total Ambos Sexos. ",""))</f>
        <v/>
      </c>
      <c r="CD13" s="2722" t="str">
        <f t="shared" si="12"/>
        <v/>
      </c>
      <c r="CE13" s="2722" t="str">
        <f t="shared" si="12"/>
        <v/>
      </c>
      <c r="CF13" s="2722" t="str">
        <f t="shared" si="12"/>
        <v/>
      </c>
      <c r="CG13" s="2722" t="str">
        <f t="shared" si="12"/>
        <v/>
      </c>
      <c r="CH13" s="2722" t="str">
        <f t="shared" si="6"/>
        <v/>
      </c>
      <c r="CI13" s="2722" t="str">
        <f t="shared" si="7"/>
        <v/>
      </c>
      <c r="CJ13" s="505"/>
      <c r="CK13" s="505"/>
      <c r="CL13" s="505"/>
      <c r="CM13" s="2487">
        <f t="shared" si="8"/>
        <v>0</v>
      </c>
      <c r="CN13" s="2487">
        <f t="shared" si="9"/>
        <v>0</v>
      </c>
      <c r="CO13" s="2487">
        <f t="shared" ref="CO13:CT13" si="13">IF(AND($B13&gt;0,OR(L13="")),1,IF(L13&gt;$B13,1,0))</f>
        <v>0</v>
      </c>
      <c r="CP13" s="2487">
        <f t="shared" si="13"/>
        <v>0</v>
      </c>
      <c r="CQ13" s="2487">
        <f t="shared" si="13"/>
        <v>0</v>
      </c>
      <c r="CR13" s="2487">
        <f t="shared" si="13"/>
        <v>0</v>
      </c>
      <c r="CS13" s="2487">
        <f t="shared" si="13"/>
        <v>0</v>
      </c>
      <c r="CT13" s="1757">
        <f t="shared" si="13"/>
        <v>0</v>
      </c>
      <c r="CU13" s="1757">
        <f t="shared" si="11"/>
        <v>0</v>
      </c>
    </row>
    <row r="14" spans="1:99" ht="14.25" customHeight="1" x14ac:dyDescent="0.25">
      <c r="A14" s="183" t="s">
        <v>2254</v>
      </c>
      <c r="B14" s="1161">
        <f t="shared" si="0"/>
        <v>0</v>
      </c>
      <c r="C14" s="66"/>
      <c r="D14" s="87"/>
      <c r="E14" s="66"/>
      <c r="F14" s="1802"/>
      <c r="G14" s="1802"/>
      <c r="H14" s="1823"/>
      <c r="I14" s="218"/>
      <c r="J14" s="88"/>
      <c r="K14" s="1802"/>
      <c r="L14" s="66"/>
      <c r="M14" s="67"/>
      <c r="N14" s="67"/>
      <c r="O14" s="67"/>
      <c r="P14" s="1802"/>
      <c r="Q14" s="66"/>
      <c r="R14" s="1802"/>
      <c r="S14" s="63" t="str">
        <f t="shared" si="2"/>
        <v/>
      </c>
      <c r="CA14" s="2722" t="str">
        <f t="shared" si="3"/>
        <v/>
      </c>
      <c r="CB14" s="2722" t="str">
        <f t="shared" si="4"/>
        <v/>
      </c>
      <c r="CC14" s="2722" t="str">
        <f t="shared" ref="CC14:CG14" si="14">IF(AND($B14&gt;0,OR(L14=""))," *No olvide digitar el campo "&amp;L$9&amp;""&amp;". Digite CERO si no tiene.", IF(L14&gt;$B14," * La variable "&amp;L$9&amp;""&amp;" no puede superar el Total Ambos Sexos. ",""))</f>
        <v/>
      </c>
      <c r="CD14" s="2722" t="str">
        <f t="shared" si="14"/>
        <v/>
      </c>
      <c r="CE14" s="2722" t="str">
        <f t="shared" si="14"/>
        <v/>
      </c>
      <c r="CF14" s="2722" t="str">
        <f t="shared" si="14"/>
        <v/>
      </c>
      <c r="CG14" s="2722" t="str">
        <f t="shared" si="14"/>
        <v/>
      </c>
      <c r="CH14" s="2722" t="str">
        <f t="shared" si="6"/>
        <v/>
      </c>
      <c r="CI14" s="2722" t="str">
        <f t="shared" si="7"/>
        <v/>
      </c>
      <c r="CJ14" s="505"/>
      <c r="CK14" s="505"/>
      <c r="CL14" s="505"/>
      <c r="CM14" s="2487">
        <f t="shared" si="8"/>
        <v>0</v>
      </c>
      <c r="CN14" s="2487">
        <f t="shared" si="9"/>
        <v>0</v>
      </c>
      <c r="CO14" s="2487">
        <f t="shared" ref="CO14:CT14" si="15">IF(AND($B14&gt;0,OR(L14="")),1,IF(L14&gt;$B14,1,0))</f>
        <v>0</v>
      </c>
      <c r="CP14" s="2487">
        <f t="shared" si="15"/>
        <v>0</v>
      </c>
      <c r="CQ14" s="2487">
        <f t="shared" si="15"/>
        <v>0</v>
      </c>
      <c r="CR14" s="2487">
        <f t="shared" si="15"/>
        <v>0</v>
      </c>
      <c r="CS14" s="2487">
        <f t="shared" si="15"/>
        <v>0</v>
      </c>
      <c r="CT14" s="1757">
        <f t="shared" si="15"/>
        <v>0</v>
      </c>
      <c r="CU14" s="1757">
        <f t="shared" si="11"/>
        <v>0</v>
      </c>
    </row>
    <row r="15" spans="1:99" ht="14.25" customHeight="1" x14ac:dyDescent="0.25">
      <c r="A15" s="183" t="s">
        <v>2255</v>
      </c>
      <c r="B15" s="1161">
        <f t="shared" si="0"/>
        <v>0</v>
      </c>
      <c r="C15" s="66"/>
      <c r="D15" s="87"/>
      <c r="E15" s="66"/>
      <c r="F15" s="1802"/>
      <c r="G15" s="1802"/>
      <c r="H15" s="1823"/>
      <c r="I15" s="218"/>
      <c r="J15" s="88"/>
      <c r="K15" s="1802"/>
      <c r="L15" s="66"/>
      <c r="M15" s="67"/>
      <c r="N15" s="67"/>
      <c r="O15" s="67"/>
      <c r="P15" s="1802"/>
      <c r="Q15" s="66"/>
      <c r="R15" s="1802"/>
      <c r="S15" s="63" t="str">
        <f t="shared" si="2"/>
        <v/>
      </c>
      <c r="CA15" s="2722" t="str">
        <f t="shared" si="3"/>
        <v/>
      </c>
      <c r="CB15" s="2722" t="str">
        <f t="shared" si="4"/>
        <v/>
      </c>
      <c r="CC15" s="2722" t="str">
        <f t="shared" ref="CC15:CG15" si="16">IF(AND($B15&gt;0,OR(L15=""))," *No olvide digitar el campo "&amp;L$9&amp;""&amp;". Digite CERO si no tiene.", IF(L15&gt;$B15," * La variable "&amp;L$9&amp;""&amp;" no puede superar el Total Ambos Sexos. ",""))</f>
        <v/>
      </c>
      <c r="CD15" s="2722" t="str">
        <f t="shared" si="16"/>
        <v/>
      </c>
      <c r="CE15" s="2722" t="str">
        <f t="shared" si="16"/>
        <v/>
      </c>
      <c r="CF15" s="2722" t="str">
        <f t="shared" si="16"/>
        <v/>
      </c>
      <c r="CG15" s="2722" t="str">
        <f t="shared" si="16"/>
        <v/>
      </c>
      <c r="CH15" s="2722" t="str">
        <f t="shared" si="6"/>
        <v/>
      </c>
      <c r="CI15" s="2722" t="str">
        <f t="shared" si="7"/>
        <v/>
      </c>
      <c r="CJ15" s="505"/>
      <c r="CK15" s="505"/>
      <c r="CL15" s="505"/>
      <c r="CM15" s="2487">
        <f t="shared" si="8"/>
        <v>0</v>
      </c>
      <c r="CN15" s="2487">
        <f t="shared" si="9"/>
        <v>0</v>
      </c>
      <c r="CO15" s="2487">
        <f t="shared" ref="CO15:CT15" si="17">IF(AND($B15&gt;0,OR(L15="")),1,IF(L15&gt;$B15,1,0))</f>
        <v>0</v>
      </c>
      <c r="CP15" s="2487">
        <f t="shared" si="17"/>
        <v>0</v>
      </c>
      <c r="CQ15" s="2487">
        <f t="shared" si="17"/>
        <v>0</v>
      </c>
      <c r="CR15" s="2487">
        <f t="shared" si="17"/>
        <v>0</v>
      </c>
      <c r="CS15" s="2487">
        <f t="shared" si="17"/>
        <v>0</v>
      </c>
      <c r="CT15" s="1757">
        <f t="shared" si="17"/>
        <v>0</v>
      </c>
      <c r="CU15" s="1757">
        <f t="shared" si="11"/>
        <v>0</v>
      </c>
    </row>
    <row r="16" spans="1:99" ht="15" customHeight="1" x14ac:dyDescent="0.25">
      <c r="A16" s="183" t="s">
        <v>2256</v>
      </c>
      <c r="B16" s="1161">
        <f t="shared" si="0"/>
        <v>0</v>
      </c>
      <c r="C16" s="66"/>
      <c r="D16" s="87"/>
      <c r="E16" s="66"/>
      <c r="F16" s="1802"/>
      <c r="G16" s="106"/>
      <c r="H16" s="1823"/>
      <c r="I16" s="218"/>
      <c r="J16" s="88"/>
      <c r="K16" s="1802"/>
      <c r="L16" s="66"/>
      <c r="M16" s="67"/>
      <c r="N16" s="67"/>
      <c r="O16" s="67"/>
      <c r="P16" s="1802"/>
      <c r="Q16" s="66"/>
      <c r="R16" s="1802"/>
      <c r="S16" s="63" t="str">
        <f t="shared" si="2"/>
        <v/>
      </c>
      <c r="CA16" s="2722" t="str">
        <f t="shared" si="3"/>
        <v/>
      </c>
      <c r="CB16" s="2722" t="str">
        <f t="shared" si="4"/>
        <v/>
      </c>
      <c r="CC16" s="2722" t="str">
        <f t="shared" ref="CC16:CG16" si="18">IF(AND($B16&gt;0,OR(L16=""))," *No olvide digitar el campo "&amp;L$9&amp;""&amp;". Digite CERO si no tiene.", IF(L16&gt;$B16," * La variable "&amp;L$9&amp;""&amp;" no puede superar el Total Ambos Sexos. ",""))</f>
        <v/>
      </c>
      <c r="CD16" s="2722" t="str">
        <f t="shared" si="18"/>
        <v/>
      </c>
      <c r="CE16" s="2722" t="str">
        <f t="shared" si="18"/>
        <v/>
      </c>
      <c r="CF16" s="2722" t="str">
        <f t="shared" si="18"/>
        <v/>
      </c>
      <c r="CG16" s="2722" t="str">
        <f t="shared" si="18"/>
        <v/>
      </c>
      <c r="CH16" s="2722" t="str">
        <f t="shared" si="6"/>
        <v/>
      </c>
      <c r="CI16" s="2722" t="str">
        <f t="shared" si="7"/>
        <v/>
      </c>
      <c r="CJ16" s="505"/>
      <c r="CK16" s="505"/>
      <c r="CL16" s="505"/>
      <c r="CM16" s="2487">
        <f t="shared" si="8"/>
        <v>0</v>
      </c>
      <c r="CN16" s="2487">
        <f t="shared" si="9"/>
        <v>0</v>
      </c>
      <c r="CO16" s="2487">
        <f t="shared" ref="CO16:CT16" si="19">IF(AND($B16&gt;0,OR(L16="")),1,IF(L16&gt;$B16,1,0))</f>
        <v>0</v>
      </c>
      <c r="CP16" s="2487">
        <f t="shared" si="19"/>
        <v>0</v>
      </c>
      <c r="CQ16" s="2487">
        <f t="shared" si="19"/>
        <v>0</v>
      </c>
      <c r="CR16" s="2487">
        <f t="shared" si="19"/>
        <v>0</v>
      </c>
      <c r="CS16" s="2487">
        <f t="shared" si="19"/>
        <v>0</v>
      </c>
      <c r="CT16" s="1757">
        <f t="shared" si="19"/>
        <v>0</v>
      </c>
      <c r="CU16" s="1757">
        <f t="shared" si="11"/>
        <v>0</v>
      </c>
    </row>
    <row r="17" spans="1:99" ht="14.25" customHeight="1" x14ac:dyDescent="0.25">
      <c r="A17" s="162" t="s">
        <v>2257</v>
      </c>
      <c r="B17" s="1154">
        <f t="shared" si="0"/>
        <v>0</v>
      </c>
      <c r="C17" s="41"/>
      <c r="D17" s="92"/>
      <c r="E17" s="41"/>
      <c r="F17" s="1764"/>
      <c r="G17" s="56"/>
      <c r="H17" s="1762"/>
      <c r="I17" s="1763"/>
      <c r="J17" s="40"/>
      <c r="K17" s="1764"/>
      <c r="L17" s="41"/>
      <c r="M17" s="37"/>
      <c r="N17" s="37"/>
      <c r="O17" s="37"/>
      <c r="P17" s="1764"/>
      <c r="Q17" s="41"/>
      <c r="R17" s="1764"/>
      <c r="S17" s="63" t="str">
        <f t="shared" si="2"/>
        <v/>
      </c>
      <c r="CA17" s="2722" t="str">
        <f t="shared" si="3"/>
        <v/>
      </c>
      <c r="CB17" s="2722" t="str">
        <f t="shared" si="4"/>
        <v/>
      </c>
      <c r="CC17" s="2722" t="str">
        <f t="shared" ref="CC17:CG17" si="20">IF(AND($B17&gt;0,OR(L17=""))," *No olvide digitar el campo "&amp;L$9&amp;""&amp;". Digite CERO si no tiene.", IF(L17&gt;$B17," * La variable "&amp;L$9&amp;""&amp;" no puede superar el Total Ambos Sexos. ",""))</f>
        <v/>
      </c>
      <c r="CD17" s="2722" t="str">
        <f t="shared" si="20"/>
        <v/>
      </c>
      <c r="CE17" s="2722" t="str">
        <f t="shared" si="20"/>
        <v/>
      </c>
      <c r="CF17" s="2722" t="str">
        <f t="shared" si="20"/>
        <v/>
      </c>
      <c r="CG17" s="2722" t="str">
        <f t="shared" si="20"/>
        <v/>
      </c>
      <c r="CH17" s="2722" t="str">
        <f t="shared" si="6"/>
        <v/>
      </c>
      <c r="CI17" s="2722" t="str">
        <f t="shared" si="7"/>
        <v/>
      </c>
      <c r="CJ17" s="505"/>
      <c r="CK17" s="505"/>
      <c r="CL17" s="505"/>
      <c r="CM17" s="2487">
        <f t="shared" si="8"/>
        <v>0</v>
      </c>
      <c r="CN17" s="2487">
        <f t="shared" si="9"/>
        <v>0</v>
      </c>
      <c r="CO17" s="2487">
        <f t="shared" ref="CO17:CT17" si="21">IF(AND($B17&gt;0,OR(L17="")),1,IF(L17&gt;$B17,1,0))</f>
        <v>0</v>
      </c>
      <c r="CP17" s="2487">
        <f t="shared" si="21"/>
        <v>0</v>
      </c>
      <c r="CQ17" s="2487">
        <f t="shared" si="21"/>
        <v>0</v>
      </c>
      <c r="CR17" s="2487">
        <f t="shared" si="21"/>
        <v>0</v>
      </c>
      <c r="CS17" s="2487">
        <f t="shared" si="21"/>
        <v>0</v>
      </c>
      <c r="CT17" s="1757">
        <f t="shared" si="21"/>
        <v>0</v>
      </c>
      <c r="CU17" s="1757">
        <f t="shared" si="11"/>
        <v>0</v>
      </c>
    </row>
    <row r="18" spans="1:99" ht="14.25" customHeight="1" x14ac:dyDescent="0.25">
      <c r="A18" s="183" t="s">
        <v>2258</v>
      </c>
      <c r="B18" s="2721">
        <f t="shared" si="0"/>
        <v>0</v>
      </c>
      <c r="C18" s="1786"/>
      <c r="D18" s="1865"/>
      <c r="E18" s="1786"/>
      <c r="F18" s="1751"/>
      <c r="G18" s="1825"/>
      <c r="H18" s="1794"/>
      <c r="I18" s="1768"/>
      <c r="J18" s="1750"/>
      <c r="K18" s="1751"/>
      <c r="L18" s="1786"/>
      <c r="M18" s="1746"/>
      <c r="N18" s="1746"/>
      <c r="O18" s="1746"/>
      <c r="P18" s="1751"/>
      <c r="Q18" s="1786"/>
      <c r="R18" s="1751"/>
      <c r="S18" s="63" t="str">
        <f t="shared" si="2"/>
        <v/>
      </c>
      <c r="CA18" s="2722" t="str">
        <f t="shared" si="3"/>
        <v/>
      </c>
      <c r="CB18" s="2722" t="str">
        <f t="shared" si="4"/>
        <v/>
      </c>
      <c r="CC18" s="2722" t="str">
        <f t="shared" ref="CC18:CG18" si="22">IF(AND($B18&gt;0,OR(L18=""))," *No olvide digitar el campo "&amp;L$9&amp;""&amp;". Digite CERO si no tiene.", IF(L18&gt;$B18," * La variable "&amp;L$9&amp;""&amp;" no puede superar el Total Ambos Sexos. ",""))</f>
        <v/>
      </c>
      <c r="CD18" s="2722" t="str">
        <f t="shared" si="22"/>
        <v/>
      </c>
      <c r="CE18" s="2722" t="str">
        <f t="shared" si="22"/>
        <v/>
      </c>
      <c r="CF18" s="2722" t="str">
        <f t="shared" si="22"/>
        <v/>
      </c>
      <c r="CG18" s="2722" t="str">
        <f t="shared" si="22"/>
        <v/>
      </c>
      <c r="CH18" s="2722" t="str">
        <f t="shared" si="6"/>
        <v/>
      </c>
      <c r="CI18" s="2722" t="str">
        <f t="shared" si="7"/>
        <v/>
      </c>
      <c r="CJ18" s="505"/>
      <c r="CK18" s="505"/>
      <c r="CL18" s="505"/>
      <c r="CM18" s="2487">
        <f t="shared" si="8"/>
        <v>0</v>
      </c>
      <c r="CN18" s="2487">
        <f t="shared" si="9"/>
        <v>0</v>
      </c>
      <c r="CO18" s="2487">
        <f t="shared" ref="CO18:CT18" si="23">IF(AND($B18&gt;0,OR(L18="")),1,IF(L18&gt;$B18,1,0))</f>
        <v>0</v>
      </c>
      <c r="CP18" s="2487">
        <f t="shared" si="23"/>
        <v>0</v>
      </c>
      <c r="CQ18" s="2487">
        <f t="shared" si="23"/>
        <v>0</v>
      </c>
      <c r="CR18" s="2487">
        <f t="shared" si="23"/>
        <v>0</v>
      </c>
      <c r="CS18" s="2487">
        <f t="shared" si="23"/>
        <v>0</v>
      </c>
      <c r="CT18" s="1757">
        <f t="shared" si="23"/>
        <v>0</v>
      </c>
      <c r="CU18" s="1757">
        <f t="shared" si="11"/>
        <v>0</v>
      </c>
    </row>
    <row r="19" spans="1:99" ht="14.25" customHeight="1" x14ac:dyDescent="0.25">
      <c r="A19" s="183" t="s">
        <v>2259</v>
      </c>
      <c r="B19" s="1161">
        <f t="shared" si="0"/>
        <v>1</v>
      </c>
      <c r="C19" s="66"/>
      <c r="D19" s="87">
        <v>1</v>
      </c>
      <c r="E19" s="66">
        <v>1</v>
      </c>
      <c r="F19" s="1802"/>
      <c r="G19" s="1802"/>
      <c r="H19" s="1823"/>
      <c r="I19" s="218"/>
      <c r="J19" s="88">
        <v>0</v>
      </c>
      <c r="K19" s="1802">
        <v>0</v>
      </c>
      <c r="L19" s="66">
        <v>0</v>
      </c>
      <c r="M19" s="67">
        <v>0</v>
      </c>
      <c r="N19" s="67">
        <v>0</v>
      </c>
      <c r="O19" s="67">
        <v>0</v>
      </c>
      <c r="P19" s="1802">
        <v>0</v>
      </c>
      <c r="Q19" s="66">
        <v>0</v>
      </c>
      <c r="R19" s="1802">
        <v>0</v>
      </c>
      <c r="S19" s="63" t="str">
        <f t="shared" si="2"/>
        <v/>
      </c>
      <c r="CA19" s="2722" t="str">
        <f t="shared" si="3"/>
        <v/>
      </c>
      <c r="CB19" s="2722" t="str">
        <f t="shared" si="4"/>
        <v/>
      </c>
      <c r="CC19" s="2722" t="str">
        <f t="shared" ref="CC19:CG19" si="24">IF(AND($B19&gt;0,OR(L19=""))," *No olvide digitar el campo "&amp;L$9&amp;""&amp;". Digite CERO si no tiene.", IF(L19&gt;$B19," * La variable "&amp;L$9&amp;""&amp;" no puede superar el Total Ambos Sexos. ",""))</f>
        <v/>
      </c>
      <c r="CD19" s="2722" t="str">
        <f t="shared" si="24"/>
        <v/>
      </c>
      <c r="CE19" s="2722" t="str">
        <f t="shared" si="24"/>
        <v/>
      </c>
      <c r="CF19" s="2722" t="str">
        <f t="shared" si="24"/>
        <v/>
      </c>
      <c r="CG19" s="2722" t="str">
        <f t="shared" si="24"/>
        <v/>
      </c>
      <c r="CH19" s="2722" t="str">
        <f t="shared" si="6"/>
        <v/>
      </c>
      <c r="CI19" s="2722" t="str">
        <f t="shared" si="7"/>
        <v/>
      </c>
      <c r="CJ19" s="505"/>
      <c r="CK19" s="505"/>
      <c r="CL19" s="505"/>
      <c r="CM19" s="2487">
        <f t="shared" si="8"/>
        <v>0</v>
      </c>
      <c r="CN19" s="2487">
        <f t="shared" si="9"/>
        <v>0</v>
      </c>
      <c r="CO19" s="2487">
        <f t="shared" ref="CO19:CT19" si="25">IF(AND($B19&gt;0,OR(L19="")),1,IF(L19&gt;$B19,1,0))</f>
        <v>0</v>
      </c>
      <c r="CP19" s="2487">
        <f t="shared" si="25"/>
        <v>0</v>
      </c>
      <c r="CQ19" s="2487">
        <f t="shared" si="25"/>
        <v>0</v>
      </c>
      <c r="CR19" s="2487">
        <f t="shared" si="25"/>
        <v>0</v>
      </c>
      <c r="CS19" s="2487">
        <f t="shared" si="25"/>
        <v>0</v>
      </c>
      <c r="CT19" s="1757">
        <f t="shared" si="25"/>
        <v>0</v>
      </c>
      <c r="CU19" s="1757">
        <f t="shared" si="11"/>
        <v>0</v>
      </c>
    </row>
    <row r="20" spans="1:99" ht="14.25" customHeight="1" x14ac:dyDescent="0.25">
      <c r="A20" s="162" t="s">
        <v>2260</v>
      </c>
      <c r="B20" s="1154">
        <f t="shared" si="0"/>
        <v>0</v>
      </c>
      <c r="C20" s="41"/>
      <c r="D20" s="92"/>
      <c r="E20" s="41"/>
      <c r="F20" s="1764"/>
      <c r="G20" s="1764"/>
      <c r="H20" s="1762"/>
      <c r="I20" s="1763"/>
      <c r="J20" s="40"/>
      <c r="K20" s="1764"/>
      <c r="L20" s="41"/>
      <c r="M20" s="37"/>
      <c r="N20" s="37"/>
      <c r="O20" s="37"/>
      <c r="P20" s="1764"/>
      <c r="Q20" s="41"/>
      <c r="R20" s="1764"/>
      <c r="S20" s="63" t="str">
        <f t="shared" si="2"/>
        <v/>
      </c>
      <c r="CA20" s="2722" t="str">
        <f t="shared" si="3"/>
        <v/>
      </c>
      <c r="CB20" s="2722" t="str">
        <f t="shared" si="4"/>
        <v/>
      </c>
      <c r="CC20" s="2722" t="str">
        <f t="shared" ref="CC20:CG20" si="26">IF(AND($B20&gt;0,OR(L20=""))," *No olvide digitar el campo "&amp;L$9&amp;""&amp;". Digite CERO si no tiene.", IF(L20&gt;$B20," * La variable "&amp;L$9&amp;""&amp;" no puede superar el Total Ambos Sexos. ",""))</f>
        <v/>
      </c>
      <c r="CD20" s="2722" t="str">
        <f t="shared" si="26"/>
        <v/>
      </c>
      <c r="CE20" s="2722" t="str">
        <f t="shared" si="26"/>
        <v/>
      </c>
      <c r="CF20" s="2722" t="str">
        <f t="shared" si="26"/>
        <v/>
      </c>
      <c r="CG20" s="2722" t="str">
        <f t="shared" si="26"/>
        <v/>
      </c>
      <c r="CH20" s="2722" t="str">
        <f t="shared" si="6"/>
        <v/>
      </c>
      <c r="CI20" s="2722" t="str">
        <f t="shared" si="7"/>
        <v/>
      </c>
      <c r="CJ20" s="505"/>
      <c r="CK20" s="505"/>
      <c r="CL20" s="505"/>
      <c r="CM20" s="2487">
        <f t="shared" si="8"/>
        <v>0</v>
      </c>
      <c r="CN20" s="2487">
        <f t="shared" si="9"/>
        <v>0</v>
      </c>
      <c r="CO20" s="2487">
        <f t="shared" ref="CO20:CT20" si="27">IF(AND($B20&gt;0,OR(L20="")),1,IF(L20&gt;$B20,1,0))</f>
        <v>0</v>
      </c>
      <c r="CP20" s="2487">
        <f t="shared" si="27"/>
        <v>0</v>
      </c>
      <c r="CQ20" s="2487">
        <f t="shared" si="27"/>
        <v>0</v>
      </c>
      <c r="CR20" s="2487">
        <f t="shared" si="27"/>
        <v>0</v>
      </c>
      <c r="CS20" s="2487">
        <f t="shared" si="27"/>
        <v>0</v>
      </c>
      <c r="CT20" s="1757">
        <f t="shared" si="27"/>
        <v>0</v>
      </c>
      <c r="CU20" s="1757">
        <f t="shared" si="11"/>
        <v>0</v>
      </c>
    </row>
    <row r="21" spans="1:99" ht="14.25" customHeight="1" x14ac:dyDescent="0.25">
      <c r="A21" s="183" t="s">
        <v>2261</v>
      </c>
      <c r="B21" s="2721">
        <f t="shared" si="0"/>
        <v>0</v>
      </c>
      <c r="C21" s="1786"/>
      <c r="D21" s="1865"/>
      <c r="E21" s="1786"/>
      <c r="F21" s="1751"/>
      <c r="G21" s="1751"/>
      <c r="H21" s="1794"/>
      <c r="I21" s="153"/>
      <c r="J21" s="1750"/>
      <c r="K21" s="1751"/>
      <c r="L21" s="1786"/>
      <c r="M21" s="1746"/>
      <c r="N21" s="1746"/>
      <c r="O21" s="1746"/>
      <c r="P21" s="1751"/>
      <c r="Q21" s="1786"/>
      <c r="R21" s="1751"/>
      <c r="S21" s="63" t="str">
        <f t="shared" si="2"/>
        <v/>
      </c>
      <c r="CA21" s="2722" t="str">
        <f t="shared" si="3"/>
        <v/>
      </c>
      <c r="CB21" s="2722" t="str">
        <f t="shared" si="4"/>
        <v/>
      </c>
      <c r="CC21" s="2722" t="str">
        <f t="shared" ref="CC21:CG21" si="28">IF(AND($B21&gt;0,OR(L21=""))," *No olvide digitar el campo "&amp;L$9&amp;""&amp;". Digite CERO si no tiene.", IF(L21&gt;$B21," * La variable "&amp;L$9&amp;""&amp;" no puede superar el Total Ambos Sexos. ",""))</f>
        <v/>
      </c>
      <c r="CD21" s="2722" t="str">
        <f t="shared" si="28"/>
        <v/>
      </c>
      <c r="CE21" s="2722" t="str">
        <f t="shared" si="28"/>
        <v/>
      </c>
      <c r="CF21" s="2722" t="str">
        <f t="shared" si="28"/>
        <v/>
      </c>
      <c r="CG21" s="2722" t="str">
        <f t="shared" si="28"/>
        <v/>
      </c>
      <c r="CH21" s="2722" t="str">
        <f t="shared" si="6"/>
        <v/>
      </c>
      <c r="CI21" s="2722" t="str">
        <f t="shared" si="7"/>
        <v/>
      </c>
      <c r="CJ21" s="505"/>
      <c r="CK21" s="505"/>
      <c r="CL21" s="505"/>
      <c r="CM21" s="2487">
        <f t="shared" si="8"/>
        <v>0</v>
      </c>
      <c r="CN21" s="2487">
        <f t="shared" si="9"/>
        <v>0</v>
      </c>
      <c r="CO21" s="2487">
        <f t="shared" ref="CO21:CT21" si="29">IF(AND($B21&gt;0,OR(L21="")),1,IF(L21&gt;$B21,1,0))</f>
        <v>0</v>
      </c>
      <c r="CP21" s="2487">
        <f t="shared" si="29"/>
        <v>0</v>
      </c>
      <c r="CQ21" s="2487">
        <f t="shared" si="29"/>
        <v>0</v>
      </c>
      <c r="CR21" s="2487">
        <f t="shared" si="29"/>
        <v>0</v>
      </c>
      <c r="CS21" s="2487">
        <f t="shared" si="29"/>
        <v>0</v>
      </c>
      <c r="CT21" s="1757">
        <f t="shared" si="29"/>
        <v>0</v>
      </c>
      <c r="CU21" s="1757">
        <f t="shared" si="11"/>
        <v>0</v>
      </c>
    </row>
    <row r="22" spans="1:99" ht="14.25" customHeight="1" x14ac:dyDescent="0.25">
      <c r="A22" s="183" t="s">
        <v>2262</v>
      </c>
      <c r="B22" s="1161">
        <f t="shared" si="0"/>
        <v>0</v>
      </c>
      <c r="C22" s="66"/>
      <c r="D22" s="87"/>
      <c r="E22" s="66"/>
      <c r="F22" s="1802"/>
      <c r="G22" s="1802"/>
      <c r="H22" s="1823"/>
      <c r="I22" s="68"/>
      <c r="J22" s="88"/>
      <c r="K22" s="1802"/>
      <c r="L22" s="66"/>
      <c r="M22" s="67"/>
      <c r="N22" s="67"/>
      <c r="O22" s="67"/>
      <c r="P22" s="1802"/>
      <c r="Q22" s="66"/>
      <c r="R22" s="1802"/>
      <c r="S22" s="63" t="str">
        <f t="shared" si="2"/>
        <v/>
      </c>
      <c r="CA22" s="2722" t="str">
        <f t="shared" si="3"/>
        <v/>
      </c>
      <c r="CB22" s="2722" t="str">
        <f t="shared" si="4"/>
        <v/>
      </c>
      <c r="CC22" s="2722" t="str">
        <f t="shared" ref="CC22:CG22" si="30">IF(AND($B22&gt;0,OR(L22=""))," *No olvide digitar el campo "&amp;L$9&amp;""&amp;". Digite CERO si no tiene.", IF(L22&gt;$B22," * La variable "&amp;L$9&amp;""&amp;" no puede superar el Total Ambos Sexos. ",""))</f>
        <v/>
      </c>
      <c r="CD22" s="2722" t="str">
        <f t="shared" si="30"/>
        <v/>
      </c>
      <c r="CE22" s="2722" t="str">
        <f t="shared" si="30"/>
        <v/>
      </c>
      <c r="CF22" s="2722" t="str">
        <f t="shared" si="30"/>
        <v/>
      </c>
      <c r="CG22" s="2722" t="str">
        <f t="shared" si="30"/>
        <v/>
      </c>
      <c r="CH22" s="2722" t="str">
        <f t="shared" si="6"/>
        <v/>
      </c>
      <c r="CI22" s="2722" t="str">
        <f t="shared" si="7"/>
        <v/>
      </c>
      <c r="CJ22" s="505"/>
      <c r="CK22" s="505"/>
      <c r="CL22" s="505"/>
      <c r="CM22" s="2487">
        <f t="shared" si="8"/>
        <v>0</v>
      </c>
      <c r="CN22" s="2487">
        <f t="shared" si="9"/>
        <v>0</v>
      </c>
      <c r="CO22" s="2487">
        <f t="shared" ref="CO22:CT22" si="31">IF(AND($B22&gt;0,OR(L22="")),1,IF(L22&gt;$B22,1,0))</f>
        <v>0</v>
      </c>
      <c r="CP22" s="2487">
        <f t="shared" si="31"/>
        <v>0</v>
      </c>
      <c r="CQ22" s="2487">
        <f t="shared" si="31"/>
        <v>0</v>
      </c>
      <c r="CR22" s="2487">
        <f t="shared" si="31"/>
        <v>0</v>
      </c>
      <c r="CS22" s="2487">
        <f t="shared" si="31"/>
        <v>0</v>
      </c>
      <c r="CT22" s="1757">
        <f t="shared" si="31"/>
        <v>0</v>
      </c>
      <c r="CU22" s="1757">
        <f t="shared" si="11"/>
        <v>0</v>
      </c>
    </row>
    <row r="23" spans="1:99" ht="14.25" customHeight="1" x14ac:dyDescent="0.25">
      <c r="A23" s="183" t="s">
        <v>2263</v>
      </c>
      <c r="B23" s="1161">
        <f t="shared" si="0"/>
        <v>0</v>
      </c>
      <c r="C23" s="66"/>
      <c r="D23" s="87"/>
      <c r="E23" s="66"/>
      <c r="F23" s="87"/>
      <c r="G23" s="1802"/>
      <c r="H23" s="67"/>
      <c r="I23" s="68"/>
      <c r="J23" s="88"/>
      <c r="K23" s="1802"/>
      <c r="L23" s="66"/>
      <c r="M23" s="67"/>
      <c r="N23" s="67"/>
      <c r="O23" s="67"/>
      <c r="P23" s="1802"/>
      <c r="Q23" s="66"/>
      <c r="R23" s="1802"/>
      <c r="S23" s="63" t="str">
        <f t="shared" si="2"/>
        <v/>
      </c>
      <c r="CA23" s="2722" t="str">
        <f t="shared" si="3"/>
        <v/>
      </c>
      <c r="CB23" s="2722" t="str">
        <f t="shared" si="4"/>
        <v/>
      </c>
      <c r="CC23" s="2722" t="str">
        <f t="shared" ref="CC23:CG23" si="32">IF(AND($B23&gt;0,OR(L23=""))," *No olvide digitar el campo "&amp;L$9&amp;""&amp;". Digite CERO si no tiene.", IF(L23&gt;$B23," * La variable "&amp;L$9&amp;""&amp;" no puede superar el Total Ambos Sexos. ",""))</f>
        <v/>
      </c>
      <c r="CD23" s="2722" t="str">
        <f t="shared" si="32"/>
        <v/>
      </c>
      <c r="CE23" s="2722" t="str">
        <f t="shared" si="32"/>
        <v/>
      </c>
      <c r="CF23" s="2722" t="str">
        <f t="shared" si="32"/>
        <v/>
      </c>
      <c r="CG23" s="2722" t="str">
        <f t="shared" si="32"/>
        <v/>
      </c>
      <c r="CH23" s="2722" t="str">
        <f t="shared" si="6"/>
        <v/>
      </c>
      <c r="CI23" s="2722" t="str">
        <f t="shared" si="7"/>
        <v/>
      </c>
      <c r="CJ23" s="505"/>
      <c r="CK23" s="505"/>
      <c r="CL23" s="505"/>
      <c r="CM23" s="2487">
        <f t="shared" si="8"/>
        <v>0</v>
      </c>
      <c r="CN23" s="2487">
        <f t="shared" si="9"/>
        <v>0</v>
      </c>
      <c r="CO23" s="2487">
        <f t="shared" ref="CO23:CT23" si="33">IF(AND($B23&gt;0,OR(L23="")),1,IF(L23&gt;$B23,1,0))</f>
        <v>0</v>
      </c>
      <c r="CP23" s="2487">
        <f t="shared" si="33"/>
        <v>0</v>
      </c>
      <c r="CQ23" s="2487">
        <f t="shared" si="33"/>
        <v>0</v>
      </c>
      <c r="CR23" s="2487">
        <f t="shared" si="33"/>
        <v>0</v>
      </c>
      <c r="CS23" s="2487">
        <f t="shared" si="33"/>
        <v>0</v>
      </c>
      <c r="CT23" s="1757">
        <f t="shared" si="33"/>
        <v>0</v>
      </c>
      <c r="CU23" s="1757">
        <f t="shared" si="11"/>
        <v>0</v>
      </c>
    </row>
    <row r="24" spans="1:99" ht="14.25" customHeight="1" x14ac:dyDescent="0.25">
      <c r="A24" s="183" t="s">
        <v>2264</v>
      </c>
      <c r="B24" s="1161">
        <f t="shared" si="0"/>
        <v>0</v>
      </c>
      <c r="C24" s="66"/>
      <c r="D24" s="87"/>
      <c r="E24" s="66"/>
      <c r="F24" s="1802"/>
      <c r="G24" s="1802"/>
      <c r="H24" s="1823"/>
      <c r="I24" s="218"/>
      <c r="J24" s="88"/>
      <c r="K24" s="1802"/>
      <c r="L24" s="66"/>
      <c r="M24" s="67"/>
      <c r="N24" s="67"/>
      <c r="O24" s="67"/>
      <c r="P24" s="1802"/>
      <c r="Q24" s="66"/>
      <c r="R24" s="1802"/>
      <c r="S24" s="63" t="str">
        <f t="shared" si="2"/>
        <v/>
      </c>
      <c r="CA24" s="2722" t="str">
        <f t="shared" si="3"/>
        <v/>
      </c>
      <c r="CB24" s="2722" t="str">
        <f t="shared" si="4"/>
        <v/>
      </c>
      <c r="CC24" s="2722" t="str">
        <f t="shared" ref="CC24:CG24" si="34">IF(AND($B24&gt;0,OR(L24=""))," *No olvide digitar el campo "&amp;L$9&amp;""&amp;". Digite CERO si no tiene.", IF(L24&gt;$B24," * La variable "&amp;L$9&amp;""&amp;" no puede superar el Total Ambos Sexos. ",""))</f>
        <v/>
      </c>
      <c r="CD24" s="2722" t="str">
        <f t="shared" si="34"/>
        <v/>
      </c>
      <c r="CE24" s="2722" t="str">
        <f t="shared" si="34"/>
        <v/>
      </c>
      <c r="CF24" s="2722" t="str">
        <f t="shared" si="34"/>
        <v/>
      </c>
      <c r="CG24" s="2722" t="str">
        <f t="shared" si="34"/>
        <v/>
      </c>
      <c r="CH24" s="2722" t="str">
        <f t="shared" si="6"/>
        <v/>
      </c>
      <c r="CI24" s="2722" t="str">
        <f t="shared" si="7"/>
        <v/>
      </c>
      <c r="CJ24" s="505"/>
      <c r="CK24" s="505"/>
      <c r="CL24" s="505"/>
      <c r="CM24" s="2487">
        <f t="shared" si="8"/>
        <v>0</v>
      </c>
      <c r="CN24" s="2487">
        <f t="shared" si="9"/>
        <v>0</v>
      </c>
      <c r="CO24" s="2487">
        <f t="shared" ref="CO24:CT24" si="35">IF(AND($B24&gt;0,OR(L24="")),1,IF(L24&gt;$B24,1,0))</f>
        <v>0</v>
      </c>
      <c r="CP24" s="2487">
        <f t="shared" si="35"/>
        <v>0</v>
      </c>
      <c r="CQ24" s="2487">
        <f t="shared" si="35"/>
        <v>0</v>
      </c>
      <c r="CR24" s="2487">
        <f t="shared" si="35"/>
        <v>0</v>
      </c>
      <c r="CS24" s="2487">
        <f t="shared" si="35"/>
        <v>0</v>
      </c>
      <c r="CT24" s="1757">
        <f t="shared" si="35"/>
        <v>0</v>
      </c>
      <c r="CU24" s="1757">
        <f t="shared" si="11"/>
        <v>0</v>
      </c>
    </row>
    <row r="25" spans="1:99" ht="14.25" customHeight="1" x14ac:dyDescent="0.25">
      <c r="A25" s="162" t="s">
        <v>2265</v>
      </c>
      <c r="B25" s="1154">
        <f t="shared" si="0"/>
        <v>0</v>
      </c>
      <c r="C25" s="41"/>
      <c r="D25" s="92"/>
      <c r="E25" s="41"/>
      <c r="F25" s="1764"/>
      <c r="G25" s="1764"/>
      <c r="H25" s="1762"/>
      <c r="I25" s="1763"/>
      <c r="J25" s="40"/>
      <c r="K25" s="1764"/>
      <c r="L25" s="41"/>
      <c r="M25" s="37"/>
      <c r="N25" s="37"/>
      <c r="O25" s="37"/>
      <c r="P25" s="1764"/>
      <c r="Q25" s="41"/>
      <c r="R25" s="1764"/>
      <c r="S25" s="63" t="str">
        <f t="shared" si="2"/>
        <v/>
      </c>
      <c r="CA25" s="2722" t="str">
        <f t="shared" si="3"/>
        <v/>
      </c>
      <c r="CB25" s="2722" t="str">
        <f t="shared" si="4"/>
        <v/>
      </c>
      <c r="CC25" s="2722" t="str">
        <f t="shared" ref="CC25:CG25" si="36">IF(AND($B25&gt;0,OR(L25=""))," *No olvide digitar el campo "&amp;L$9&amp;""&amp;". Digite CERO si no tiene.", IF(L25&gt;$B25," * La variable "&amp;L$9&amp;""&amp;" no puede superar el Total Ambos Sexos. ",""))</f>
        <v/>
      </c>
      <c r="CD25" s="2722" t="str">
        <f t="shared" si="36"/>
        <v/>
      </c>
      <c r="CE25" s="2722" t="str">
        <f t="shared" si="36"/>
        <v/>
      </c>
      <c r="CF25" s="2722" t="str">
        <f t="shared" si="36"/>
        <v/>
      </c>
      <c r="CG25" s="2722" t="str">
        <f t="shared" si="36"/>
        <v/>
      </c>
      <c r="CH25" s="2722" t="str">
        <f t="shared" si="6"/>
        <v/>
      </c>
      <c r="CI25" s="2722" t="str">
        <f t="shared" si="7"/>
        <v/>
      </c>
      <c r="CJ25" s="505"/>
      <c r="CK25" s="505"/>
      <c r="CL25" s="505"/>
      <c r="CM25" s="2487">
        <f t="shared" si="8"/>
        <v>0</v>
      </c>
      <c r="CN25" s="2487">
        <f t="shared" si="9"/>
        <v>0</v>
      </c>
      <c r="CO25" s="2487">
        <f t="shared" ref="CO25:CT25" si="37">IF(AND($B25&gt;0,OR(L25="")),1,IF(L25&gt;$B25,1,0))</f>
        <v>0</v>
      </c>
      <c r="CP25" s="2487">
        <f t="shared" si="37"/>
        <v>0</v>
      </c>
      <c r="CQ25" s="2487">
        <f t="shared" si="37"/>
        <v>0</v>
      </c>
      <c r="CR25" s="2487">
        <f t="shared" si="37"/>
        <v>0</v>
      </c>
      <c r="CS25" s="2487">
        <f t="shared" si="37"/>
        <v>0</v>
      </c>
      <c r="CT25" s="1757">
        <f t="shared" si="37"/>
        <v>0</v>
      </c>
      <c r="CU25" s="1757">
        <f t="shared" si="11"/>
        <v>0</v>
      </c>
    </row>
    <row r="26" spans="1:99" ht="15" customHeight="1" x14ac:dyDescent="0.25">
      <c r="A26" s="1901" t="s">
        <v>2266</v>
      </c>
      <c r="B26" s="2721">
        <f t="shared" si="0"/>
        <v>0</v>
      </c>
      <c r="C26" s="1786"/>
      <c r="D26" s="1751"/>
      <c r="E26" s="1786"/>
      <c r="F26" s="1751"/>
      <c r="G26" s="1825"/>
      <c r="H26" s="1794"/>
      <c r="I26" s="1768"/>
      <c r="J26" s="1750"/>
      <c r="K26" s="1751"/>
      <c r="L26" s="1786"/>
      <c r="M26" s="1746"/>
      <c r="N26" s="1746"/>
      <c r="O26" s="1746"/>
      <c r="P26" s="1751"/>
      <c r="Q26" s="1786"/>
      <c r="R26" s="1751"/>
      <c r="S26" s="63" t="str">
        <f t="shared" si="2"/>
        <v/>
      </c>
      <c r="CA26" s="2722" t="str">
        <f t="shared" si="3"/>
        <v/>
      </c>
      <c r="CB26" s="2722" t="str">
        <f t="shared" si="4"/>
        <v/>
      </c>
      <c r="CC26" s="2722" t="str">
        <f t="shared" ref="CC26:CG26" si="38">IF(AND($B26&gt;0,OR(L26=""))," *No olvide digitar el campo "&amp;L$9&amp;""&amp;". Digite CERO si no tiene.", IF(L26&gt;$B26," * La variable "&amp;L$9&amp;""&amp;" no puede superar el Total Ambos Sexos. ",""))</f>
        <v/>
      </c>
      <c r="CD26" s="2722" t="str">
        <f t="shared" si="38"/>
        <v/>
      </c>
      <c r="CE26" s="2722" t="str">
        <f t="shared" si="38"/>
        <v/>
      </c>
      <c r="CF26" s="2722" t="str">
        <f t="shared" si="38"/>
        <v/>
      </c>
      <c r="CG26" s="2722" t="str">
        <f t="shared" si="38"/>
        <v/>
      </c>
      <c r="CH26" s="2722" t="str">
        <f t="shared" si="6"/>
        <v/>
      </c>
      <c r="CI26" s="2722" t="str">
        <f t="shared" si="7"/>
        <v/>
      </c>
      <c r="CJ26" s="505"/>
      <c r="CK26" s="505"/>
      <c r="CL26" s="505"/>
      <c r="CM26" s="2487">
        <f t="shared" si="8"/>
        <v>0</v>
      </c>
      <c r="CN26" s="2487">
        <f t="shared" si="9"/>
        <v>0</v>
      </c>
      <c r="CO26" s="2487">
        <f t="shared" ref="CO26:CT26" si="39">IF(AND($B26&gt;0,OR(L26="")),1,IF(L26&gt;$B26,1,0))</f>
        <v>0</v>
      </c>
      <c r="CP26" s="2487">
        <f t="shared" si="39"/>
        <v>0</v>
      </c>
      <c r="CQ26" s="2487">
        <f t="shared" si="39"/>
        <v>0</v>
      </c>
      <c r="CR26" s="2487">
        <f t="shared" si="39"/>
        <v>0</v>
      </c>
      <c r="CS26" s="2487">
        <f t="shared" si="39"/>
        <v>0</v>
      </c>
      <c r="CT26" s="1757">
        <f t="shared" si="39"/>
        <v>0</v>
      </c>
      <c r="CU26" s="1757">
        <f t="shared" si="11"/>
        <v>0</v>
      </c>
    </row>
    <row r="27" spans="1:99" ht="14.25" customHeight="1" x14ac:dyDescent="0.25">
      <c r="A27" s="107" t="s">
        <v>2267</v>
      </c>
      <c r="B27" s="1161">
        <f t="shared" si="0"/>
        <v>0</v>
      </c>
      <c r="C27" s="66"/>
      <c r="D27" s="1802"/>
      <c r="E27" s="66"/>
      <c r="F27" s="1802">
        <v>1</v>
      </c>
      <c r="G27" s="106"/>
      <c r="H27" s="1823"/>
      <c r="I27" s="218"/>
      <c r="J27" s="88"/>
      <c r="K27" s="1802"/>
      <c r="L27" s="66"/>
      <c r="M27" s="67"/>
      <c r="N27" s="67"/>
      <c r="O27" s="67"/>
      <c r="P27" s="1802"/>
      <c r="Q27" s="66"/>
      <c r="R27" s="1802"/>
      <c r="S27" s="63" t="str">
        <f t="shared" si="2"/>
        <v/>
      </c>
      <c r="CA27" s="2722" t="str">
        <f t="shared" si="3"/>
        <v/>
      </c>
      <c r="CB27" s="2722" t="str">
        <f t="shared" si="4"/>
        <v/>
      </c>
      <c r="CC27" s="2722" t="str">
        <f t="shared" ref="CC27:CG27" si="40">IF(AND($B27&gt;0,OR(L27=""))," *No olvide digitar el campo "&amp;L$9&amp;""&amp;". Digite CERO si no tiene.", IF(L27&gt;$B27," * La variable "&amp;L$9&amp;""&amp;" no puede superar el Total Ambos Sexos. ",""))</f>
        <v/>
      </c>
      <c r="CD27" s="2722" t="str">
        <f t="shared" si="40"/>
        <v/>
      </c>
      <c r="CE27" s="2722" t="str">
        <f t="shared" si="40"/>
        <v/>
      </c>
      <c r="CF27" s="2722" t="str">
        <f t="shared" si="40"/>
        <v/>
      </c>
      <c r="CG27" s="2722" t="str">
        <f t="shared" si="40"/>
        <v/>
      </c>
      <c r="CH27" s="2722" t="str">
        <f t="shared" si="6"/>
        <v/>
      </c>
      <c r="CI27" s="2722" t="str">
        <f t="shared" si="7"/>
        <v/>
      </c>
      <c r="CJ27" s="505"/>
      <c r="CK27" s="505"/>
      <c r="CL27" s="505"/>
      <c r="CM27" s="2487">
        <f t="shared" si="8"/>
        <v>0</v>
      </c>
      <c r="CN27" s="2487">
        <f t="shared" si="9"/>
        <v>0</v>
      </c>
      <c r="CO27" s="2487">
        <f t="shared" ref="CO27:CT27" si="41">IF(AND($B27&gt;0,OR(L27="")),1,IF(L27&gt;$B27,1,0))</f>
        <v>0</v>
      </c>
      <c r="CP27" s="2487">
        <f t="shared" si="41"/>
        <v>0</v>
      </c>
      <c r="CQ27" s="2487">
        <f t="shared" si="41"/>
        <v>0</v>
      </c>
      <c r="CR27" s="2487">
        <f t="shared" si="41"/>
        <v>0</v>
      </c>
      <c r="CS27" s="2487">
        <f t="shared" si="41"/>
        <v>0</v>
      </c>
      <c r="CT27" s="1757">
        <f t="shared" si="41"/>
        <v>0</v>
      </c>
      <c r="CU27" s="1757">
        <f t="shared" si="11"/>
        <v>0</v>
      </c>
    </row>
    <row r="28" spans="1:99" ht="14.25" customHeight="1" x14ac:dyDescent="0.25">
      <c r="A28" s="107" t="s">
        <v>2268</v>
      </c>
      <c r="B28" s="1161">
        <f t="shared" si="0"/>
        <v>0</v>
      </c>
      <c r="C28" s="66"/>
      <c r="D28" s="1802"/>
      <c r="E28" s="66"/>
      <c r="F28" s="1802"/>
      <c r="G28" s="106"/>
      <c r="H28" s="1823"/>
      <c r="I28" s="218"/>
      <c r="J28" s="88"/>
      <c r="K28" s="1802"/>
      <c r="L28" s="66"/>
      <c r="M28" s="67"/>
      <c r="N28" s="67"/>
      <c r="O28" s="67"/>
      <c r="P28" s="1802"/>
      <c r="Q28" s="66"/>
      <c r="R28" s="1802"/>
      <c r="S28" s="63" t="str">
        <f t="shared" si="2"/>
        <v/>
      </c>
      <c r="CA28" s="2722" t="str">
        <f t="shared" si="3"/>
        <v/>
      </c>
      <c r="CB28" s="2722" t="str">
        <f t="shared" si="4"/>
        <v/>
      </c>
      <c r="CC28" s="2722" t="str">
        <f t="shared" ref="CC28:CG28" si="42">IF(AND($B28&gt;0,OR(L28=""))," *No olvide digitar el campo "&amp;L$9&amp;""&amp;". Digite CERO si no tiene.", IF(L28&gt;$B28," * La variable "&amp;L$9&amp;""&amp;" no puede superar el Total Ambos Sexos. ",""))</f>
        <v/>
      </c>
      <c r="CD28" s="2722" t="str">
        <f t="shared" si="42"/>
        <v/>
      </c>
      <c r="CE28" s="2722" t="str">
        <f t="shared" si="42"/>
        <v/>
      </c>
      <c r="CF28" s="2722" t="str">
        <f t="shared" si="42"/>
        <v/>
      </c>
      <c r="CG28" s="2722" t="str">
        <f t="shared" si="42"/>
        <v/>
      </c>
      <c r="CH28" s="2722" t="str">
        <f t="shared" si="6"/>
        <v/>
      </c>
      <c r="CI28" s="2722" t="str">
        <f t="shared" si="7"/>
        <v/>
      </c>
      <c r="CJ28" s="505"/>
      <c r="CK28" s="505"/>
      <c r="CL28" s="505"/>
      <c r="CM28" s="2487">
        <f t="shared" si="8"/>
        <v>0</v>
      </c>
      <c r="CN28" s="2487">
        <f t="shared" si="9"/>
        <v>0</v>
      </c>
      <c r="CO28" s="2487">
        <f t="shared" ref="CO28:CT28" si="43">IF(AND($B28&gt;0,OR(L28="")),1,IF(L28&gt;$B28,1,0))</f>
        <v>0</v>
      </c>
      <c r="CP28" s="2487">
        <f t="shared" si="43"/>
        <v>0</v>
      </c>
      <c r="CQ28" s="2487">
        <f t="shared" si="43"/>
        <v>0</v>
      </c>
      <c r="CR28" s="2487">
        <f t="shared" si="43"/>
        <v>0</v>
      </c>
      <c r="CS28" s="2487">
        <f t="shared" si="43"/>
        <v>0</v>
      </c>
      <c r="CT28" s="1757">
        <f t="shared" si="43"/>
        <v>0</v>
      </c>
      <c r="CU28" s="1757">
        <f t="shared" si="11"/>
        <v>0</v>
      </c>
    </row>
    <row r="29" spans="1:99" ht="14.25" customHeight="1" x14ac:dyDescent="0.25">
      <c r="A29" s="292" t="s">
        <v>2269</v>
      </c>
      <c r="B29" s="1154">
        <f t="shared" si="0"/>
        <v>0</v>
      </c>
      <c r="C29" s="41"/>
      <c r="D29" s="1764"/>
      <c r="E29" s="41"/>
      <c r="F29" s="1764"/>
      <c r="G29" s="1764"/>
      <c r="H29" s="1762"/>
      <c r="I29" s="1763"/>
      <c r="J29" s="40"/>
      <c r="K29" s="1764"/>
      <c r="L29" s="41"/>
      <c r="M29" s="37"/>
      <c r="N29" s="37"/>
      <c r="O29" s="37"/>
      <c r="P29" s="1764"/>
      <c r="Q29" s="41"/>
      <c r="R29" s="1764"/>
      <c r="S29" s="63" t="str">
        <f t="shared" si="2"/>
        <v/>
      </c>
      <c r="CA29" s="2722" t="str">
        <f t="shared" si="3"/>
        <v/>
      </c>
      <c r="CB29" s="2722" t="str">
        <f t="shared" si="4"/>
        <v/>
      </c>
      <c r="CC29" s="2722" t="str">
        <f t="shared" ref="CC29:CG29" si="44">IF(AND($B29&gt;0,OR(L29=""))," *No olvide digitar el campo "&amp;L$9&amp;""&amp;". Digite CERO si no tiene.", IF(L29&gt;$B29," * La variable "&amp;L$9&amp;""&amp;" no puede superar el Total Ambos Sexos. ",""))</f>
        <v/>
      </c>
      <c r="CD29" s="2722" t="str">
        <f t="shared" si="44"/>
        <v/>
      </c>
      <c r="CE29" s="2722" t="str">
        <f t="shared" si="44"/>
        <v/>
      </c>
      <c r="CF29" s="2722" t="str">
        <f t="shared" si="44"/>
        <v/>
      </c>
      <c r="CG29" s="2722" t="str">
        <f t="shared" si="44"/>
        <v/>
      </c>
      <c r="CH29" s="2722" t="str">
        <f t="shared" si="6"/>
        <v/>
      </c>
      <c r="CI29" s="2722" t="str">
        <f t="shared" si="7"/>
        <v/>
      </c>
      <c r="CJ29" s="505"/>
      <c r="CK29" s="505"/>
      <c r="CL29" s="505"/>
      <c r="CM29" s="2487">
        <f t="shared" si="8"/>
        <v>0</v>
      </c>
      <c r="CN29" s="2487">
        <f t="shared" si="9"/>
        <v>0</v>
      </c>
      <c r="CO29" s="2487">
        <f t="shared" ref="CO29:CT29" si="45">IF(AND($B29&gt;0,OR(L29="")),1,IF(L29&gt;$B29,1,0))</f>
        <v>0</v>
      </c>
      <c r="CP29" s="2487">
        <f t="shared" si="45"/>
        <v>0</v>
      </c>
      <c r="CQ29" s="2487">
        <f t="shared" si="45"/>
        <v>0</v>
      </c>
      <c r="CR29" s="2487">
        <f t="shared" si="45"/>
        <v>0</v>
      </c>
      <c r="CS29" s="2487">
        <f t="shared" si="45"/>
        <v>0</v>
      </c>
      <c r="CT29" s="1757">
        <f t="shared" si="45"/>
        <v>0</v>
      </c>
      <c r="CU29" s="1757">
        <f t="shared" si="11"/>
        <v>0</v>
      </c>
    </row>
    <row r="30" spans="1:99" ht="14.25" customHeight="1" x14ac:dyDescent="0.25">
      <c r="A30" s="183" t="s">
        <v>2270</v>
      </c>
      <c r="B30" s="2721">
        <f t="shared" si="0"/>
        <v>0</v>
      </c>
      <c r="C30" s="1786"/>
      <c r="D30" s="1751"/>
      <c r="E30" s="1786"/>
      <c r="F30" s="1751"/>
      <c r="G30" s="1751"/>
      <c r="H30" s="1794"/>
      <c r="I30" s="1768"/>
      <c r="J30" s="1750"/>
      <c r="K30" s="1751"/>
      <c r="L30" s="1786"/>
      <c r="M30" s="1746"/>
      <c r="N30" s="1746"/>
      <c r="O30" s="1746"/>
      <c r="P30" s="1751"/>
      <c r="Q30" s="1786"/>
      <c r="R30" s="1751"/>
      <c r="S30" s="63" t="str">
        <f t="shared" si="2"/>
        <v/>
      </c>
      <c r="CA30" s="2722" t="str">
        <f t="shared" si="3"/>
        <v/>
      </c>
      <c r="CB30" s="2722" t="str">
        <f t="shared" si="4"/>
        <v/>
      </c>
      <c r="CC30" s="2722" t="str">
        <f t="shared" ref="CC30:CG30" si="46">IF(AND($B30&gt;0,OR(L30=""))," *No olvide digitar el campo "&amp;L$9&amp;""&amp;". Digite CERO si no tiene.", IF(L30&gt;$B30," * La variable "&amp;L$9&amp;""&amp;" no puede superar el Total Ambos Sexos. ",""))</f>
        <v/>
      </c>
      <c r="CD30" s="2722" t="str">
        <f t="shared" si="46"/>
        <v/>
      </c>
      <c r="CE30" s="2722" t="str">
        <f t="shared" si="46"/>
        <v/>
      </c>
      <c r="CF30" s="2722" t="str">
        <f t="shared" si="46"/>
        <v/>
      </c>
      <c r="CG30" s="2722" t="str">
        <f t="shared" si="46"/>
        <v/>
      </c>
      <c r="CH30" s="2722" t="str">
        <f t="shared" si="6"/>
        <v/>
      </c>
      <c r="CI30" s="2722" t="str">
        <f t="shared" si="7"/>
        <v/>
      </c>
      <c r="CJ30" s="505"/>
      <c r="CK30" s="505"/>
      <c r="CL30" s="505"/>
      <c r="CM30" s="2487">
        <f t="shared" si="8"/>
        <v>0</v>
      </c>
      <c r="CN30" s="2487">
        <f t="shared" si="9"/>
        <v>0</v>
      </c>
      <c r="CO30" s="2487">
        <f t="shared" ref="CO30:CT30" si="47">IF(AND($B30&gt;0,OR(L30="")),1,IF(L30&gt;$B30,1,0))</f>
        <v>0</v>
      </c>
      <c r="CP30" s="2487">
        <f t="shared" si="47"/>
        <v>0</v>
      </c>
      <c r="CQ30" s="2487">
        <f t="shared" si="47"/>
        <v>0</v>
      </c>
      <c r="CR30" s="2487">
        <f t="shared" si="47"/>
        <v>0</v>
      </c>
      <c r="CS30" s="2487">
        <f t="shared" si="47"/>
        <v>0</v>
      </c>
      <c r="CT30" s="1757">
        <f t="shared" si="47"/>
        <v>0</v>
      </c>
      <c r="CU30" s="1757">
        <f t="shared" si="11"/>
        <v>0</v>
      </c>
    </row>
    <row r="31" spans="1:99" ht="14.25" customHeight="1" x14ac:dyDescent="0.25">
      <c r="A31" s="183" t="s">
        <v>2271</v>
      </c>
      <c r="B31" s="1161">
        <f t="shared" si="0"/>
        <v>0</v>
      </c>
      <c r="C31" s="66"/>
      <c r="D31" s="1802"/>
      <c r="E31" s="66"/>
      <c r="F31" s="1802"/>
      <c r="G31" s="1802"/>
      <c r="H31" s="1823"/>
      <c r="I31" s="218"/>
      <c r="J31" s="88"/>
      <c r="K31" s="1802"/>
      <c r="L31" s="66"/>
      <c r="M31" s="67"/>
      <c r="N31" s="67"/>
      <c r="O31" s="67"/>
      <c r="P31" s="1802"/>
      <c r="Q31" s="66"/>
      <c r="R31" s="1802"/>
      <c r="S31" s="63" t="str">
        <f t="shared" si="2"/>
        <v/>
      </c>
      <c r="CA31" s="2722" t="str">
        <f t="shared" si="3"/>
        <v/>
      </c>
      <c r="CB31" s="2722" t="str">
        <f t="shared" si="4"/>
        <v/>
      </c>
      <c r="CC31" s="2722" t="str">
        <f t="shared" ref="CC31:CG31" si="48">IF(AND($B31&gt;0,OR(L31=""))," *No olvide digitar el campo "&amp;L$9&amp;""&amp;". Digite CERO si no tiene.", IF(L31&gt;$B31," * La variable "&amp;L$9&amp;""&amp;" no puede superar el Total Ambos Sexos. ",""))</f>
        <v/>
      </c>
      <c r="CD31" s="2722" t="str">
        <f t="shared" si="48"/>
        <v/>
      </c>
      <c r="CE31" s="2722" t="str">
        <f t="shared" si="48"/>
        <v/>
      </c>
      <c r="CF31" s="2722" t="str">
        <f t="shared" si="48"/>
        <v/>
      </c>
      <c r="CG31" s="2722" t="str">
        <f t="shared" si="48"/>
        <v/>
      </c>
      <c r="CH31" s="2722" t="str">
        <f t="shared" si="6"/>
        <v/>
      </c>
      <c r="CI31" s="2722" t="str">
        <f t="shared" si="7"/>
        <v/>
      </c>
      <c r="CJ31" s="505"/>
      <c r="CK31" s="505"/>
      <c r="CL31" s="505"/>
      <c r="CM31" s="2487">
        <f t="shared" si="8"/>
        <v>0</v>
      </c>
      <c r="CN31" s="2487">
        <f t="shared" si="9"/>
        <v>0</v>
      </c>
      <c r="CO31" s="2487">
        <f t="shared" ref="CO31:CT31" si="49">IF(AND($B31&gt;0,OR(L31="")),1,IF(L31&gt;$B31,1,0))</f>
        <v>0</v>
      </c>
      <c r="CP31" s="2487">
        <f t="shared" si="49"/>
        <v>0</v>
      </c>
      <c r="CQ31" s="2487">
        <f t="shared" si="49"/>
        <v>0</v>
      </c>
      <c r="CR31" s="2487">
        <f t="shared" si="49"/>
        <v>0</v>
      </c>
      <c r="CS31" s="2487">
        <f t="shared" si="49"/>
        <v>0</v>
      </c>
      <c r="CT31" s="1757">
        <f t="shared" si="49"/>
        <v>0</v>
      </c>
      <c r="CU31" s="1757">
        <f t="shared" si="11"/>
        <v>0</v>
      </c>
    </row>
    <row r="32" spans="1:99" ht="14.25" customHeight="1" x14ac:dyDescent="0.25">
      <c r="A32" s="183" t="s">
        <v>2272</v>
      </c>
      <c r="B32" s="1161">
        <f t="shared" si="0"/>
        <v>0</v>
      </c>
      <c r="C32" s="66"/>
      <c r="D32" s="1802"/>
      <c r="E32" s="66"/>
      <c r="F32" s="1802"/>
      <c r="G32" s="1802"/>
      <c r="H32" s="1823"/>
      <c r="I32" s="68"/>
      <c r="J32" s="88"/>
      <c r="K32" s="1802"/>
      <c r="L32" s="66"/>
      <c r="M32" s="67"/>
      <c r="N32" s="67"/>
      <c r="O32" s="67"/>
      <c r="P32" s="1802"/>
      <c r="Q32" s="66"/>
      <c r="R32" s="1802"/>
      <c r="S32" s="63" t="str">
        <f t="shared" si="2"/>
        <v/>
      </c>
      <c r="CA32" s="2722" t="str">
        <f t="shared" si="3"/>
        <v/>
      </c>
      <c r="CB32" s="2722" t="str">
        <f t="shared" si="4"/>
        <v/>
      </c>
      <c r="CC32" s="2722" t="str">
        <f t="shared" ref="CC32:CG32" si="50">IF(AND($B32&gt;0,OR(L32=""))," *No olvide digitar el campo "&amp;L$9&amp;""&amp;". Digite CERO si no tiene.", IF(L32&gt;$B32," * La variable "&amp;L$9&amp;""&amp;" no puede superar el Total Ambos Sexos. ",""))</f>
        <v/>
      </c>
      <c r="CD32" s="2722" t="str">
        <f t="shared" si="50"/>
        <v/>
      </c>
      <c r="CE32" s="2722" t="str">
        <f t="shared" si="50"/>
        <v/>
      </c>
      <c r="CF32" s="2722" t="str">
        <f t="shared" si="50"/>
        <v/>
      </c>
      <c r="CG32" s="2722" t="str">
        <f t="shared" si="50"/>
        <v/>
      </c>
      <c r="CH32" s="2722" t="str">
        <f t="shared" si="6"/>
        <v/>
      </c>
      <c r="CI32" s="2722" t="str">
        <f t="shared" si="7"/>
        <v/>
      </c>
      <c r="CJ32" s="505"/>
      <c r="CK32" s="505"/>
      <c r="CL32" s="505"/>
      <c r="CM32" s="2487">
        <f t="shared" si="8"/>
        <v>0</v>
      </c>
      <c r="CN32" s="2487">
        <f t="shared" si="9"/>
        <v>0</v>
      </c>
      <c r="CO32" s="2487">
        <f t="shared" ref="CO32:CT32" si="51">IF(AND($B32&gt;0,OR(L32="")),1,IF(L32&gt;$B32,1,0))</f>
        <v>0</v>
      </c>
      <c r="CP32" s="2487">
        <f t="shared" si="51"/>
        <v>0</v>
      </c>
      <c r="CQ32" s="2487">
        <f t="shared" si="51"/>
        <v>0</v>
      </c>
      <c r="CR32" s="2487">
        <f t="shared" si="51"/>
        <v>0</v>
      </c>
      <c r="CS32" s="2487">
        <f t="shared" si="51"/>
        <v>0</v>
      </c>
      <c r="CT32" s="1757">
        <f t="shared" si="51"/>
        <v>0</v>
      </c>
      <c r="CU32" s="1757">
        <f t="shared" si="11"/>
        <v>0</v>
      </c>
    </row>
    <row r="33" spans="1:99" ht="14.25" customHeight="1" x14ac:dyDescent="0.25">
      <c r="A33" s="183" t="s">
        <v>2273</v>
      </c>
      <c r="B33" s="1161">
        <f t="shared" si="0"/>
        <v>0</v>
      </c>
      <c r="C33" s="66"/>
      <c r="D33" s="1802"/>
      <c r="E33" s="66"/>
      <c r="F33" s="1802"/>
      <c r="G33" s="1802"/>
      <c r="H33" s="1823"/>
      <c r="I33" s="68"/>
      <c r="J33" s="88"/>
      <c r="K33" s="1802"/>
      <c r="L33" s="66"/>
      <c r="M33" s="67"/>
      <c r="N33" s="67"/>
      <c r="O33" s="67"/>
      <c r="P33" s="1802"/>
      <c r="Q33" s="66"/>
      <c r="R33" s="1802"/>
      <c r="S33" s="63" t="str">
        <f t="shared" si="2"/>
        <v/>
      </c>
      <c r="CA33" s="2722" t="str">
        <f t="shared" si="3"/>
        <v/>
      </c>
      <c r="CB33" s="2722" t="str">
        <f t="shared" si="4"/>
        <v/>
      </c>
      <c r="CC33" s="2722" t="str">
        <f t="shared" ref="CC33:CG33" si="52">IF(AND($B33&gt;0,OR(L33=""))," *No olvide digitar el campo "&amp;L$9&amp;""&amp;". Digite CERO si no tiene.", IF(L33&gt;$B33," * La variable "&amp;L$9&amp;""&amp;" no puede superar el Total Ambos Sexos. ",""))</f>
        <v/>
      </c>
      <c r="CD33" s="2722" t="str">
        <f t="shared" si="52"/>
        <v/>
      </c>
      <c r="CE33" s="2722" t="str">
        <f t="shared" si="52"/>
        <v/>
      </c>
      <c r="CF33" s="2722" t="str">
        <f t="shared" si="52"/>
        <v/>
      </c>
      <c r="CG33" s="2722" t="str">
        <f t="shared" si="52"/>
        <v/>
      </c>
      <c r="CH33" s="2722" t="str">
        <f t="shared" si="6"/>
        <v/>
      </c>
      <c r="CI33" s="2722" t="str">
        <f t="shared" si="7"/>
        <v/>
      </c>
      <c r="CJ33" s="505"/>
      <c r="CK33" s="505"/>
      <c r="CL33" s="505"/>
      <c r="CM33" s="2487">
        <f t="shared" si="8"/>
        <v>0</v>
      </c>
      <c r="CN33" s="2487">
        <f t="shared" si="9"/>
        <v>0</v>
      </c>
      <c r="CO33" s="2487">
        <f t="shared" ref="CO33:CT33" si="53">IF(AND($B33&gt;0,OR(L33="")),1,IF(L33&gt;$B33,1,0))</f>
        <v>0</v>
      </c>
      <c r="CP33" s="2487">
        <f t="shared" si="53"/>
        <v>0</v>
      </c>
      <c r="CQ33" s="2487">
        <f t="shared" si="53"/>
        <v>0</v>
      </c>
      <c r="CR33" s="2487">
        <f t="shared" si="53"/>
        <v>0</v>
      </c>
      <c r="CS33" s="2487">
        <f t="shared" si="53"/>
        <v>0</v>
      </c>
      <c r="CT33" s="1757">
        <f t="shared" si="53"/>
        <v>0</v>
      </c>
      <c r="CU33" s="1757">
        <f t="shared" si="11"/>
        <v>0</v>
      </c>
    </row>
    <row r="34" spans="1:99" ht="14.25" customHeight="1" x14ac:dyDescent="0.25">
      <c r="A34" s="183" t="s">
        <v>2274</v>
      </c>
      <c r="B34" s="1161">
        <f t="shared" si="0"/>
        <v>0</v>
      </c>
      <c r="C34" s="66"/>
      <c r="D34" s="87"/>
      <c r="E34" s="66"/>
      <c r="F34" s="87"/>
      <c r="G34" s="1802"/>
      <c r="H34" s="67"/>
      <c r="I34" s="68"/>
      <c r="J34" s="88"/>
      <c r="K34" s="1802"/>
      <c r="L34" s="66"/>
      <c r="M34" s="67"/>
      <c r="N34" s="67"/>
      <c r="O34" s="67"/>
      <c r="P34" s="1802"/>
      <c r="Q34" s="66"/>
      <c r="R34" s="1802"/>
      <c r="S34" s="63" t="str">
        <f t="shared" si="2"/>
        <v/>
      </c>
      <c r="CA34" s="2722" t="str">
        <f t="shared" si="3"/>
        <v/>
      </c>
      <c r="CB34" s="2722" t="str">
        <f t="shared" si="4"/>
        <v/>
      </c>
      <c r="CC34" s="2722" t="str">
        <f t="shared" ref="CC34:CG34" si="54">IF(AND($B34&gt;0,OR(L34=""))," *No olvide digitar el campo "&amp;L$9&amp;""&amp;". Digite CERO si no tiene.", IF(L34&gt;$B34," * La variable "&amp;L$9&amp;""&amp;" no puede superar el Total Ambos Sexos. ",""))</f>
        <v/>
      </c>
      <c r="CD34" s="2722" t="str">
        <f t="shared" si="54"/>
        <v/>
      </c>
      <c r="CE34" s="2722" t="str">
        <f t="shared" si="54"/>
        <v/>
      </c>
      <c r="CF34" s="2722" t="str">
        <f t="shared" si="54"/>
        <v/>
      </c>
      <c r="CG34" s="2722" t="str">
        <f t="shared" si="54"/>
        <v/>
      </c>
      <c r="CH34" s="2722" t="str">
        <f t="shared" si="6"/>
        <v/>
      </c>
      <c r="CI34" s="2722" t="str">
        <f t="shared" si="7"/>
        <v/>
      </c>
      <c r="CJ34" s="505"/>
      <c r="CK34" s="505"/>
      <c r="CL34" s="505"/>
      <c r="CM34" s="2487">
        <f t="shared" si="8"/>
        <v>0</v>
      </c>
      <c r="CN34" s="2487">
        <f t="shared" si="9"/>
        <v>0</v>
      </c>
      <c r="CO34" s="2487">
        <f t="shared" ref="CO34:CT34" si="55">IF(AND($B34&gt;0,OR(L34="")),1,IF(L34&gt;$B34,1,0))</f>
        <v>0</v>
      </c>
      <c r="CP34" s="2487">
        <f t="shared" si="55"/>
        <v>0</v>
      </c>
      <c r="CQ34" s="2487">
        <f t="shared" si="55"/>
        <v>0</v>
      </c>
      <c r="CR34" s="2487">
        <f t="shared" si="55"/>
        <v>0</v>
      </c>
      <c r="CS34" s="2487">
        <f t="shared" si="55"/>
        <v>0</v>
      </c>
      <c r="CT34" s="1757">
        <f t="shared" si="55"/>
        <v>0</v>
      </c>
      <c r="CU34" s="1757">
        <f t="shared" si="11"/>
        <v>0</v>
      </c>
    </row>
    <row r="35" spans="1:99" ht="14.25" customHeight="1" x14ac:dyDescent="0.25">
      <c r="A35" s="162" t="s">
        <v>2275</v>
      </c>
      <c r="B35" s="1154">
        <f t="shared" si="0"/>
        <v>0</v>
      </c>
      <c r="C35" s="41"/>
      <c r="D35" s="1764"/>
      <c r="E35" s="41"/>
      <c r="F35" s="1764"/>
      <c r="G35" s="1764"/>
      <c r="H35" s="1762"/>
      <c r="I35" s="1763"/>
      <c r="J35" s="40"/>
      <c r="K35" s="1764"/>
      <c r="L35" s="41"/>
      <c r="M35" s="37"/>
      <c r="N35" s="37"/>
      <c r="O35" s="37"/>
      <c r="P35" s="1764"/>
      <c r="Q35" s="41"/>
      <c r="R35" s="1764"/>
      <c r="S35" s="63" t="str">
        <f t="shared" si="2"/>
        <v/>
      </c>
      <c r="CA35" s="2722" t="str">
        <f t="shared" si="3"/>
        <v/>
      </c>
      <c r="CB35" s="2722" t="str">
        <f t="shared" si="4"/>
        <v/>
      </c>
      <c r="CC35" s="2722" t="str">
        <f t="shared" ref="CC35:CG35" si="56">IF(AND($B35&gt;0,OR(L35=""))," *No olvide digitar el campo "&amp;L$9&amp;""&amp;". Digite CERO si no tiene.", IF(L35&gt;$B35," * La variable "&amp;L$9&amp;""&amp;" no puede superar el Total Ambos Sexos. ",""))</f>
        <v/>
      </c>
      <c r="CD35" s="2722" t="str">
        <f t="shared" si="56"/>
        <v/>
      </c>
      <c r="CE35" s="2722" t="str">
        <f t="shared" si="56"/>
        <v/>
      </c>
      <c r="CF35" s="2722" t="str">
        <f t="shared" si="56"/>
        <v/>
      </c>
      <c r="CG35" s="2722" t="str">
        <f t="shared" si="56"/>
        <v/>
      </c>
      <c r="CH35" s="2722" t="str">
        <f t="shared" si="6"/>
        <v/>
      </c>
      <c r="CI35" s="2722" t="str">
        <f t="shared" si="7"/>
        <v/>
      </c>
      <c r="CJ35" s="505"/>
      <c r="CK35" s="505"/>
      <c r="CL35" s="505"/>
      <c r="CM35" s="2487">
        <f t="shared" si="8"/>
        <v>0</v>
      </c>
      <c r="CN35" s="2487">
        <f t="shared" si="9"/>
        <v>0</v>
      </c>
      <c r="CO35" s="2487">
        <f t="shared" ref="CO35:CT35" si="57">IF(AND($B35&gt;0,OR(L35="")),1,IF(L35&gt;$B35,1,0))</f>
        <v>0</v>
      </c>
      <c r="CP35" s="2487">
        <f t="shared" si="57"/>
        <v>0</v>
      </c>
      <c r="CQ35" s="2487">
        <f t="shared" si="57"/>
        <v>0</v>
      </c>
      <c r="CR35" s="2487">
        <f t="shared" si="57"/>
        <v>0</v>
      </c>
      <c r="CS35" s="2487">
        <f t="shared" si="57"/>
        <v>0</v>
      </c>
      <c r="CT35" s="1757">
        <f t="shared" si="57"/>
        <v>0</v>
      </c>
      <c r="CU35" s="1757">
        <f t="shared" si="11"/>
        <v>0</v>
      </c>
    </row>
    <row r="36" spans="1:99" ht="14.25" customHeight="1" x14ac:dyDescent="0.25">
      <c r="A36" s="183" t="s">
        <v>2276</v>
      </c>
      <c r="B36" s="2721">
        <f t="shared" si="0"/>
        <v>0</v>
      </c>
      <c r="C36" s="1786"/>
      <c r="D36" s="1751"/>
      <c r="E36" s="1786"/>
      <c r="F36" s="1751"/>
      <c r="G36" s="1751"/>
      <c r="H36" s="1794"/>
      <c r="I36" s="1768"/>
      <c r="J36" s="1750"/>
      <c r="K36" s="1751"/>
      <c r="L36" s="1786"/>
      <c r="M36" s="1746"/>
      <c r="N36" s="1746"/>
      <c r="O36" s="1746"/>
      <c r="P36" s="1751"/>
      <c r="Q36" s="1786"/>
      <c r="R36" s="1751"/>
      <c r="S36" s="63" t="str">
        <f t="shared" si="2"/>
        <v/>
      </c>
      <c r="CA36" s="2722" t="str">
        <f t="shared" si="3"/>
        <v/>
      </c>
      <c r="CB36" s="2722" t="str">
        <f t="shared" si="4"/>
        <v/>
      </c>
      <c r="CC36" s="2722" t="str">
        <f t="shared" ref="CC36:CG36" si="58">IF(AND($B36&gt;0,OR(L36=""))," *No olvide digitar el campo "&amp;L$9&amp;""&amp;". Digite CERO si no tiene.", IF(L36&gt;$B36," * La variable "&amp;L$9&amp;""&amp;" no puede superar el Total Ambos Sexos. ",""))</f>
        <v/>
      </c>
      <c r="CD36" s="2722" t="str">
        <f t="shared" si="58"/>
        <v/>
      </c>
      <c r="CE36" s="2722" t="str">
        <f t="shared" si="58"/>
        <v/>
      </c>
      <c r="CF36" s="2722" t="str">
        <f t="shared" si="58"/>
        <v/>
      </c>
      <c r="CG36" s="2722" t="str">
        <f t="shared" si="58"/>
        <v/>
      </c>
      <c r="CH36" s="2722" t="str">
        <f t="shared" si="6"/>
        <v/>
      </c>
      <c r="CI36" s="2722" t="str">
        <f t="shared" si="7"/>
        <v/>
      </c>
      <c r="CJ36" s="505"/>
      <c r="CK36" s="505"/>
      <c r="CL36" s="505"/>
      <c r="CM36" s="2487">
        <f t="shared" si="8"/>
        <v>0</v>
      </c>
      <c r="CN36" s="2487">
        <f t="shared" si="9"/>
        <v>0</v>
      </c>
      <c r="CO36" s="2487">
        <f t="shared" ref="CO36:CT36" si="59">IF(AND($B36&gt;0,OR(L36="")),1,IF(L36&gt;$B36,1,0))</f>
        <v>0</v>
      </c>
      <c r="CP36" s="2487">
        <f t="shared" si="59"/>
        <v>0</v>
      </c>
      <c r="CQ36" s="2487">
        <f t="shared" si="59"/>
        <v>0</v>
      </c>
      <c r="CR36" s="2487">
        <f t="shared" si="59"/>
        <v>0</v>
      </c>
      <c r="CS36" s="2487">
        <f t="shared" si="59"/>
        <v>0</v>
      </c>
      <c r="CT36" s="1757">
        <f t="shared" si="59"/>
        <v>0</v>
      </c>
      <c r="CU36" s="1757">
        <f t="shared" si="11"/>
        <v>0</v>
      </c>
    </row>
    <row r="37" spans="1:99" ht="15" customHeight="1" x14ac:dyDescent="0.25">
      <c r="A37" s="183" t="s">
        <v>2277</v>
      </c>
      <c r="B37" s="1161">
        <f t="shared" si="0"/>
        <v>0</v>
      </c>
      <c r="C37" s="66"/>
      <c r="D37" s="1802"/>
      <c r="E37" s="66"/>
      <c r="F37" s="1802"/>
      <c r="G37" s="106"/>
      <c r="H37" s="1823"/>
      <c r="I37" s="218"/>
      <c r="J37" s="88"/>
      <c r="K37" s="1802"/>
      <c r="L37" s="66"/>
      <c r="M37" s="67"/>
      <c r="N37" s="67"/>
      <c r="O37" s="67"/>
      <c r="P37" s="1802"/>
      <c r="Q37" s="66"/>
      <c r="R37" s="1802"/>
      <c r="S37" s="63" t="str">
        <f t="shared" si="2"/>
        <v/>
      </c>
      <c r="CA37" s="2722" t="str">
        <f t="shared" si="3"/>
        <v/>
      </c>
      <c r="CB37" s="2722" t="str">
        <f t="shared" si="4"/>
        <v/>
      </c>
      <c r="CC37" s="2722" t="str">
        <f t="shared" ref="CC37:CG37" si="60">IF(AND($B37&gt;0,OR(L37=""))," *No olvide digitar el campo "&amp;L$9&amp;""&amp;". Digite CERO si no tiene.", IF(L37&gt;$B37," * La variable "&amp;L$9&amp;""&amp;" no puede superar el Total Ambos Sexos. ",""))</f>
        <v/>
      </c>
      <c r="CD37" s="2722" t="str">
        <f t="shared" si="60"/>
        <v/>
      </c>
      <c r="CE37" s="2722" t="str">
        <f t="shared" si="60"/>
        <v/>
      </c>
      <c r="CF37" s="2722" t="str">
        <f t="shared" si="60"/>
        <v/>
      </c>
      <c r="CG37" s="2722" t="str">
        <f t="shared" si="60"/>
        <v/>
      </c>
      <c r="CH37" s="2722" t="str">
        <f t="shared" si="6"/>
        <v/>
      </c>
      <c r="CI37" s="2722" t="str">
        <f t="shared" si="7"/>
        <v/>
      </c>
      <c r="CJ37" s="505"/>
      <c r="CK37" s="505"/>
      <c r="CL37" s="505"/>
      <c r="CM37" s="2487">
        <f t="shared" si="8"/>
        <v>0</v>
      </c>
      <c r="CN37" s="2487">
        <f t="shared" si="9"/>
        <v>0</v>
      </c>
      <c r="CO37" s="2487">
        <f t="shared" ref="CO37:CT37" si="61">IF(AND($B37&gt;0,OR(L37="")),1,IF(L37&gt;$B37,1,0))</f>
        <v>0</v>
      </c>
      <c r="CP37" s="2487">
        <f t="shared" si="61"/>
        <v>0</v>
      </c>
      <c r="CQ37" s="2487">
        <f t="shared" si="61"/>
        <v>0</v>
      </c>
      <c r="CR37" s="2487">
        <f t="shared" si="61"/>
        <v>0</v>
      </c>
      <c r="CS37" s="2487">
        <f t="shared" si="61"/>
        <v>0</v>
      </c>
      <c r="CT37" s="1757">
        <f t="shared" si="61"/>
        <v>0</v>
      </c>
      <c r="CU37" s="1757">
        <f t="shared" si="11"/>
        <v>0</v>
      </c>
    </row>
    <row r="38" spans="1:99" ht="14.25" customHeight="1" x14ac:dyDescent="0.25">
      <c r="A38" s="183" t="s">
        <v>2278</v>
      </c>
      <c r="B38" s="1161">
        <f t="shared" si="0"/>
        <v>0</v>
      </c>
      <c r="C38" s="66"/>
      <c r="D38" s="1802"/>
      <c r="E38" s="66"/>
      <c r="F38" s="1802"/>
      <c r="G38" s="106"/>
      <c r="H38" s="1823"/>
      <c r="I38" s="218"/>
      <c r="J38" s="88"/>
      <c r="K38" s="1802"/>
      <c r="L38" s="66"/>
      <c r="M38" s="67"/>
      <c r="N38" s="67"/>
      <c r="O38" s="67"/>
      <c r="P38" s="1802"/>
      <c r="Q38" s="66"/>
      <c r="R38" s="1802"/>
      <c r="S38" s="63" t="str">
        <f t="shared" si="2"/>
        <v/>
      </c>
      <c r="CA38" s="2722" t="str">
        <f t="shared" si="3"/>
        <v/>
      </c>
      <c r="CB38" s="2722" t="str">
        <f t="shared" si="4"/>
        <v/>
      </c>
      <c r="CC38" s="2722" t="str">
        <f t="shared" ref="CC38:CG38" si="62">IF(AND($B38&gt;0,OR(L38=""))," *No olvide digitar el campo "&amp;L$9&amp;""&amp;". Digite CERO si no tiene.", IF(L38&gt;$B38," * La variable "&amp;L$9&amp;""&amp;" no puede superar el Total Ambos Sexos. ",""))</f>
        <v/>
      </c>
      <c r="CD38" s="2722" t="str">
        <f t="shared" si="62"/>
        <v/>
      </c>
      <c r="CE38" s="2722" t="str">
        <f t="shared" si="62"/>
        <v/>
      </c>
      <c r="CF38" s="2722" t="str">
        <f t="shared" si="62"/>
        <v/>
      </c>
      <c r="CG38" s="2722" t="str">
        <f t="shared" si="62"/>
        <v/>
      </c>
      <c r="CH38" s="2722" t="str">
        <f t="shared" si="6"/>
        <v/>
      </c>
      <c r="CI38" s="2722" t="str">
        <f t="shared" si="7"/>
        <v/>
      </c>
      <c r="CJ38" s="505"/>
      <c r="CK38" s="505"/>
      <c r="CL38" s="505"/>
      <c r="CM38" s="2487">
        <f t="shared" si="8"/>
        <v>0</v>
      </c>
      <c r="CN38" s="2487">
        <f t="shared" si="9"/>
        <v>0</v>
      </c>
      <c r="CO38" s="2487">
        <f t="shared" ref="CO38:CT38" si="63">IF(AND($B38&gt;0,OR(L38="")),1,IF(L38&gt;$B38,1,0))</f>
        <v>0</v>
      </c>
      <c r="CP38" s="2487">
        <f t="shared" si="63"/>
        <v>0</v>
      </c>
      <c r="CQ38" s="2487">
        <f t="shared" si="63"/>
        <v>0</v>
      </c>
      <c r="CR38" s="2487">
        <f t="shared" si="63"/>
        <v>0</v>
      </c>
      <c r="CS38" s="2487">
        <f t="shared" si="63"/>
        <v>0</v>
      </c>
      <c r="CT38" s="1757">
        <f t="shared" si="63"/>
        <v>0</v>
      </c>
      <c r="CU38" s="1757">
        <f t="shared" si="11"/>
        <v>0</v>
      </c>
    </row>
    <row r="39" spans="1:99" ht="14.25" customHeight="1" x14ac:dyDescent="0.25">
      <c r="A39" s="183" t="s">
        <v>2279</v>
      </c>
      <c r="B39" s="1161">
        <f t="shared" si="0"/>
        <v>0</v>
      </c>
      <c r="C39" s="66"/>
      <c r="D39" s="1802"/>
      <c r="E39" s="66"/>
      <c r="F39" s="1802"/>
      <c r="G39" s="106"/>
      <c r="H39" s="1823"/>
      <c r="I39" s="218"/>
      <c r="J39" s="88"/>
      <c r="K39" s="1802"/>
      <c r="L39" s="66"/>
      <c r="M39" s="67"/>
      <c r="N39" s="67"/>
      <c r="O39" s="67"/>
      <c r="P39" s="1802"/>
      <c r="Q39" s="66"/>
      <c r="R39" s="1802"/>
      <c r="S39" s="63" t="str">
        <f t="shared" si="2"/>
        <v/>
      </c>
      <c r="CA39" s="2722" t="str">
        <f t="shared" si="3"/>
        <v/>
      </c>
      <c r="CB39" s="2722" t="str">
        <f t="shared" si="4"/>
        <v/>
      </c>
      <c r="CC39" s="2722" t="str">
        <f t="shared" ref="CC39:CG39" si="64">IF(AND($B39&gt;0,OR(L39=""))," *No olvide digitar el campo "&amp;L$9&amp;""&amp;". Digite CERO si no tiene.", IF(L39&gt;$B39," * La variable "&amp;L$9&amp;""&amp;" no puede superar el Total Ambos Sexos. ",""))</f>
        <v/>
      </c>
      <c r="CD39" s="2722" t="str">
        <f t="shared" si="64"/>
        <v/>
      </c>
      <c r="CE39" s="2722" t="str">
        <f t="shared" si="64"/>
        <v/>
      </c>
      <c r="CF39" s="2722" t="str">
        <f t="shared" si="64"/>
        <v/>
      </c>
      <c r="CG39" s="2722" t="str">
        <f t="shared" si="64"/>
        <v/>
      </c>
      <c r="CH39" s="2722" t="str">
        <f t="shared" si="6"/>
        <v/>
      </c>
      <c r="CI39" s="2722" t="str">
        <f t="shared" si="7"/>
        <v/>
      </c>
      <c r="CJ39" s="505"/>
      <c r="CK39" s="505"/>
      <c r="CL39" s="505"/>
      <c r="CM39" s="2487">
        <f t="shared" si="8"/>
        <v>0</v>
      </c>
      <c r="CN39" s="2487">
        <f t="shared" si="9"/>
        <v>0</v>
      </c>
      <c r="CO39" s="2487">
        <f t="shared" ref="CO39:CT39" si="65">IF(AND($B39&gt;0,OR(L39="")),1,IF(L39&gt;$B39,1,0))</f>
        <v>0</v>
      </c>
      <c r="CP39" s="2487">
        <f t="shared" si="65"/>
        <v>0</v>
      </c>
      <c r="CQ39" s="2487">
        <f t="shared" si="65"/>
        <v>0</v>
      </c>
      <c r="CR39" s="2487">
        <f t="shared" si="65"/>
        <v>0</v>
      </c>
      <c r="CS39" s="2487">
        <f t="shared" si="65"/>
        <v>0</v>
      </c>
      <c r="CT39" s="1757">
        <f t="shared" si="65"/>
        <v>0</v>
      </c>
      <c r="CU39" s="1757">
        <f t="shared" si="11"/>
        <v>0</v>
      </c>
    </row>
    <row r="40" spans="1:99" ht="14.25" customHeight="1" x14ac:dyDescent="0.25">
      <c r="A40" s="183" t="s">
        <v>2280</v>
      </c>
      <c r="B40" s="1161">
        <f t="shared" si="0"/>
        <v>4</v>
      </c>
      <c r="C40" s="66">
        <v>1</v>
      </c>
      <c r="D40" s="1802">
        <v>3</v>
      </c>
      <c r="E40" s="66">
        <v>2</v>
      </c>
      <c r="F40" s="1802"/>
      <c r="G40" s="1802"/>
      <c r="H40" s="1823">
        <v>2</v>
      </c>
      <c r="I40" s="218"/>
      <c r="J40" s="88">
        <v>0</v>
      </c>
      <c r="K40" s="1802">
        <v>0</v>
      </c>
      <c r="L40" s="66">
        <v>0</v>
      </c>
      <c r="M40" s="67">
        <v>0</v>
      </c>
      <c r="N40" s="67">
        <v>0</v>
      </c>
      <c r="O40" s="67">
        <v>0</v>
      </c>
      <c r="P40" s="1802">
        <v>0</v>
      </c>
      <c r="Q40" s="66">
        <v>0</v>
      </c>
      <c r="R40" s="1802">
        <v>0</v>
      </c>
      <c r="S40" s="63" t="str">
        <f t="shared" si="2"/>
        <v/>
      </c>
      <c r="CA40" s="2722" t="str">
        <f t="shared" si="3"/>
        <v/>
      </c>
      <c r="CB40" s="2722" t="str">
        <f t="shared" si="4"/>
        <v/>
      </c>
      <c r="CC40" s="2722" t="str">
        <f t="shared" ref="CC40:CG40" si="66">IF(AND($B40&gt;0,OR(L40=""))," *No olvide digitar el campo "&amp;L$9&amp;""&amp;". Digite CERO si no tiene.", IF(L40&gt;$B40," * La variable "&amp;L$9&amp;""&amp;" no puede superar el Total Ambos Sexos. ",""))</f>
        <v/>
      </c>
      <c r="CD40" s="2722" t="str">
        <f t="shared" si="66"/>
        <v/>
      </c>
      <c r="CE40" s="2722" t="str">
        <f t="shared" si="66"/>
        <v/>
      </c>
      <c r="CF40" s="2722" t="str">
        <f t="shared" si="66"/>
        <v/>
      </c>
      <c r="CG40" s="2722" t="str">
        <f t="shared" si="66"/>
        <v/>
      </c>
      <c r="CH40" s="2722" t="str">
        <f t="shared" si="6"/>
        <v/>
      </c>
      <c r="CI40" s="2722" t="str">
        <f t="shared" si="7"/>
        <v/>
      </c>
      <c r="CJ40" s="505"/>
      <c r="CK40" s="505"/>
      <c r="CL40" s="505"/>
      <c r="CM40" s="2487">
        <f t="shared" si="8"/>
        <v>0</v>
      </c>
      <c r="CN40" s="2487">
        <f t="shared" si="9"/>
        <v>0</v>
      </c>
      <c r="CO40" s="2487">
        <f t="shared" ref="CO40:CT40" si="67">IF(AND($B40&gt;0,OR(L40="")),1,IF(L40&gt;$B40,1,0))</f>
        <v>0</v>
      </c>
      <c r="CP40" s="2487">
        <f t="shared" si="67"/>
        <v>0</v>
      </c>
      <c r="CQ40" s="2487">
        <f t="shared" si="67"/>
        <v>0</v>
      </c>
      <c r="CR40" s="2487">
        <f t="shared" si="67"/>
        <v>0</v>
      </c>
      <c r="CS40" s="2487">
        <f t="shared" si="67"/>
        <v>0</v>
      </c>
      <c r="CT40" s="1757">
        <f t="shared" si="67"/>
        <v>0</v>
      </c>
      <c r="CU40" s="1757">
        <f t="shared" si="11"/>
        <v>0</v>
      </c>
    </row>
    <row r="41" spans="1:99" ht="14.25" customHeight="1" x14ac:dyDescent="0.25">
      <c r="A41" s="183" t="s">
        <v>2281</v>
      </c>
      <c r="B41" s="1161">
        <f t="shared" si="0"/>
        <v>0</v>
      </c>
      <c r="C41" s="66"/>
      <c r="D41" s="1802"/>
      <c r="E41" s="66"/>
      <c r="F41" s="1802">
        <v>1</v>
      </c>
      <c r="G41" s="1802"/>
      <c r="H41" s="1823"/>
      <c r="I41" s="218"/>
      <c r="J41" s="88"/>
      <c r="K41" s="1802"/>
      <c r="L41" s="66"/>
      <c r="M41" s="67"/>
      <c r="N41" s="67"/>
      <c r="O41" s="67"/>
      <c r="P41" s="1802"/>
      <c r="Q41" s="66"/>
      <c r="R41" s="1802"/>
      <c r="S41" s="63" t="str">
        <f t="shared" si="2"/>
        <v/>
      </c>
      <c r="CA41" s="2722" t="str">
        <f t="shared" si="3"/>
        <v/>
      </c>
      <c r="CB41" s="2722" t="str">
        <f t="shared" si="4"/>
        <v/>
      </c>
      <c r="CC41" s="2722" t="str">
        <f t="shared" ref="CC41:CG41" si="68">IF(AND($B41&gt;0,OR(L41=""))," *No olvide digitar el campo "&amp;L$9&amp;""&amp;". Digite CERO si no tiene.", IF(L41&gt;$B41," * La variable "&amp;L$9&amp;""&amp;" no puede superar el Total Ambos Sexos. ",""))</f>
        <v/>
      </c>
      <c r="CD41" s="2722" t="str">
        <f t="shared" si="68"/>
        <v/>
      </c>
      <c r="CE41" s="2722" t="str">
        <f t="shared" si="68"/>
        <v/>
      </c>
      <c r="CF41" s="2722" t="str">
        <f t="shared" si="68"/>
        <v/>
      </c>
      <c r="CG41" s="2722" t="str">
        <f t="shared" si="68"/>
        <v/>
      </c>
      <c r="CH41" s="2722" t="str">
        <f t="shared" si="6"/>
        <v/>
      </c>
      <c r="CI41" s="2722" t="str">
        <f t="shared" si="7"/>
        <v/>
      </c>
      <c r="CJ41" s="505"/>
      <c r="CK41" s="505"/>
      <c r="CL41" s="505"/>
      <c r="CM41" s="2487">
        <f t="shared" si="8"/>
        <v>0</v>
      </c>
      <c r="CN41" s="2487">
        <f t="shared" si="9"/>
        <v>0</v>
      </c>
      <c r="CO41" s="2487">
        <f t="shared" ref="CO41:CT41" si="69">IF(AND($B41&gt;0,OR(L41="")),1,IF(L41&gt;$B41,1,0))</f>
        <v>0</v>
      </c>
      <c r="CP41" s="2487">
        <f t="shared" si="69"/>
        <v>0</v>
      </c>
      <c r="CQ41" s="2487">
        <f t="shared" si="69"/>
        <v>0</v>
      </c>
      <c r="CR41" s="2487">
        <f t="shared" si="69"/>
        <v>0</v>
      </c>
      <c r="CS41" s="2487">
        <f t="shared" si="69"/>
        <v>0</v>
      </c>
      <c r="CT41" s="1757">
        <f t="shared" si="69"/>
        <v>0</v>
      </c>
      <c r="CU41" s="1757">
        <f t="shared" si="11"/>
        <v>0</v>
      </c>
    </row>
    <row r="42" spans="1:99" ht="14.25" customHeight="1" x14ac:dyDescent="0.25">
      <c r="A42" s="183" t="s">
        <v>2282</v>
      </c>
      <c r="B42" s="1161">
        <f t="shared" si="0"/>
        <v>0</v>
      </c>
      <c r="C42" s="66"/>
      <c r="D42" s="1802"/>
      <c r="E42" s="66"/>
      <c r="F42" s="1802"/>
      <c r="G42" s="1802"/>
      <c r="H42" s="1823"/>
      <c r="I42" s="218"/>
      <c r="J42" s="88"/>
      <c r="K42" s="1802"/>
      <c r="L42" s="66"/>
      <c r="M42" s="67"/>
      <c r="N42" s="67"/>
      <c r="O42" s="67"/>
      <c r="P42" s="1802"/>
      <c r="Q42" s="66"/>
      <c r="R42" s="1802"/>
      <c r="S42" s="63" t="str">
        <f t="shared" si="2"/>
        <v/>
      </c>
      <c r="CA42" s="2722" t="str">
        <f t="shared" si="3"/>
        <v/>
      </c>
      <c r="CB42" s="2722" t="str">
        <f t="shared" si="4"/>
        <v/>
      </c>
      <c r="CC42" s="2722" t="str">
        <f t="shared" ref="CC42:CG42" si="70">IF(AND($B42&gt;0,OR(L42=""))," *No olvide digitar el campo "&amp;L$9&amp;""&amp;". Digite CERO si no tiene.", IF(L42&gt;$B42," * La variable "&amp;L$9&amp;""&amp;" no puede superar el Total Ambos Sexos. ",""))</f>
        <v/>
      </c>
      <c r="CD42" s="2722" t="str">
        <f t="shared" si="70"/>
        <v/>
      </c>
      <c r="CE42" s="2722" t="str">
        <f t="shared" si="70"/>
        <v/>
      </c>
      <c r="CF42" s="2722" t="str">
        <f t="shared" si="70"/>
        <v/>
      </c>
      <c r="CG42" s="2722" t="str">
        <f t="shared" si="70"/>
        <v/>
      </c>
      <c r="CH42" s="2722" t="str">
        <f t="shared" si="6"/>
        <v/>
      </c>
      <c r="CI42" s="2722" t="str">
        <f t="shared" si="7"/>
        <v/>
      </c>
      <c r="CJ42" s="505"/>
      <c r="CK42" s="505"/>
      <c r="CL42" s="505"/>
      <c r="CM42" s="2487">
        <f t="shared" si="8"/>
        <v>0</v>
      </c>
      <c r="CN42" s="2487">
        <f t="shared" si="9"/>
        <v>0</v>
      </c>
      <c r="CO42" s="2487">
        <f t="shared" ref="CO42:CT42" si="71">IF(AND($B42&gt;0,OR(L42="")),1,IF(L42&gt;$B42,1,0))</f>
        <v>0</v>
      </c>
      <c r="CP42" s="2487">
        <f t="shared" si="71"/>
        <v>0</v>
      </c>
      <c r="CQ42" s="2487">
        <f t="shared" si="71"/>
        <v>0</v>
      </c>
      <c r="CR42" s="2487">
        <f t="shared" si="71"/>
        <v>0</v>
      </c>
      <c r="CS42" s="2487">
        <f t="shared" si="71"/>
        <v>0</v>
      </c>
      <c r="CT42" s="1757">
        <f t="shared" si="71"/>
        <v>0</v>
      </c>
      <c r="CU42" s="1757">
        <f t="shared" si="11"/>
        <v>0</v>
      </c>
    </row>
    <row r="43" spans="1:99" ht="14.25" customHeight="1" x14ac:dyDescent="0.25">
      <c r="A43" s="120" t="s">
        <v>2283</v>
      </c>
      <c r="B43" s="1154">
        <f t="shared" si="0"/>
        <v>1</v>
      </c>
      <c r="C43" s="41"/>
      <c r="D43" s="1764">
        <v>1</v>
      </c>
      <c r="E43" s="41"/>
      <c r="F43" s="1764"/>
      <c r="G43" s="1764"/>
      <c r="H43" s="1762">
        <v>1</v>
      </c>
      <c r="I43" s="55"/>
      <c r="J43" s="40">
        <v>0</v>
      </c>
      <c r="K43" s="1764">
        <v>0</v>
      </c>
      <c r="L43" s="41">
        <v>0</v>
      </c>
      <c r="M43" s="37">
        <v>0</v>
      </c>
      <c r="N43" s="37">
        <v>0</v>
      </c>
      <c r="O43" s="37">
        <v>0</v>
      </c>
      <c r="P43" s="1764">
        <v>0</v>
      </c>
      <c r="Q43" s="41">
        <v>0</v>
      </c>
      <c r="R43" s="1764">
        <v>0</v>
      </c>
      <c r="S43" s="63" t="str">
        <f t="shared" si="2"/>
        <v/>
      </c>
      <c r="CA43" s="2722" t="str">
        <f t="shared" si="3"/>
        <v/>
      </c>
      <c r="CB43" s="2722" t="str">
        <f t="shared" si="4"/>
        <v/>
      </c>
      <c r="CC43" s="2722" t="str">
        <f t="shared" ref="CC43:CG43" si="72">IF(AND($B43&gt;0,OR(L43=""))," *No olvide digitar el campo "&amp;L$9&amp;""&amp;". Digite CERO si no tiene.", IF(L43&gt;$B43," * La variable "&amp;L$9&amp;""&amp;" no puede superar el Total Ambos Sexos. ",""))</f>
        <v/>
      </c>
      <c r="CD43" s="2722" t="str">
        <f t="shared" si="72"/>
        <v/>
      </c>
      <c r="CE43" s="2722" t="str">
        <f t="shared" si="72"/>
        <v/>
      </c>
      <c r="CF43" s="2722" t="str">
        <f t="shared" si="72"/>
        <v/>
      </c>
      <c r="CG43" s="2722" t="str">
        <f t="shared" si="72"/>
        <v/>
      </c>
      <c r="CH43" s="2722" t="str">
        <f t="shared" si="6"/>
        <v/>
      </c>
      <c r="CI43" s="2722" t="str">
        <f t="shared" si="7"/>
        <v/>
      </c>
      <c r="CJ43" s="505"/>
      <c r="CK43" s="505"/>
      <c r="CL43" s="505"/>
      <c r="CM43" s="2487">
        <f t="shared" si="8"/>
        <v>0</v>
      </c>
      <c r="CN43" s="2487">
        <f t="shared" si="9"/>
        <v>0</v>
      </c>
      <c r="CO43" s="2487">
        <f t="shared" ref="CO43:CT43" si="73">IF(AND($B43&gt;0,OR(L43="")),1,IF(L43&gt;$B43,1,0))</f>
        <v>0</v>
      </c>
      <c r="CP43" s="2487">
        <f t="shared" si="73"/>
        <v>0</v>
      </c>
      <c r="CQ43" s="2487">
        <f t="shared" si="73"/>
        <v>0</v>
      </c>
      <c r="CR43" s="2487">
        <f t="shared" si="73"/>
        <v>0</v>
      </c>
      <c r="CS43" s="2487">
        <f t="shared" si="73"/>
        <v>0</v>
      </c>
      <c r="CT43" s="1757">
        <f t="shared" si="73"/>
        <v>0</v>
      </c>
      <c r="CU43" s="1757">
        <f t="shared" si="11"/>
        <v>0</v>
      </c>
    </row>
    <row r="44" spans="1:99" ht="14.25" customHeight="1" x14ac:dyDescent="0.25">
      <c r="A44" s="1901" t="s">
        <v>2284</v>
      </c>
      <c r="B44" s="2721">
        <f t="shared" si="0"/>
        <v>0</v>
      </c>
      <c r="C44" s="1786"/>
      <c r="D44" s="1751"/>
      <c r="E44" s="1786"/>
      <c r="F44" s="1751"/>
      <c r="G44" s="1751"/>
      <c r="H44" s="1794"/>
      <c r="I44" s="153"/>
      <c r="J44" s="1750"/>
      <c r="K44" s="1751"/>
      <c r="L44" s="1786"/>
      <c r="M44" s="1746"/>
      <c r="N44" s="1746"/>
      <c r="O44" s="1746"/>
      <c r="P44" s="1751"/>
      <c r="Q44" s="1786"/>
      <c r="R44" s="1751"/>
      <c r="S44" s="63" t="str">
        <f t="shared" si="2"/>
        <v/>
      </c>
      <c r="CA44" s="2722" t="str">
        <f t="shared" si="3"/>
        <v/>
      </c>
      <c r="CB44" s="2722" t="str">
        <f t="shared" si="4"/>
        <v/>
      </c>
      <c r="CC44" s="2722" t="str">
        <f t="shared" ref="CC44:CG44" si="74">IF(AND($B44&gt;0,OR(L44=""))," *No olvide digitar el campo "&amp;L$9&amp;""&amp;". Digite CERO si no tiene.", IF(L44&gt;$B44," * La variable "&amp;L$9&amp;""&amp;" no puede superar el Total Ambos Sexos. ",""))</f>
        <v/>
      </c>
      <c r="CD44" s="2722" t="str">
        <f t="shared" si="74"/>
        <v/>
      </c>
      <c r="CE44" s="2722" t="str">
        <f t="shared" si="74"/>
        <v/>
      </c>
      <c r="CF44" s="2722" t="str">
        <f t="shared" si="74"/>
        <v/>
      </c>
      <c r="CG44" s="2722" t="str">
        <f t="shared" si="74"/>
        <v/>
      </c>
      <c r="CH44" s="2722" t="str">
        <f t="shared" si="6"/>
        <v/>
      </c>
      <c r="CI44" s="2722" t="str">
        <f t="shared" si="7"/>
        <v/>
      </c>
      <c r="CJ44" s="505"/>
      <c r="CK44" s="505"/>
      <c r="CL44" s="505"/>
      <c r="CM44" s="2487">
        <f t="shared" si="8"/>
        <v>0</v>
      </c>
      <c r="CN44" s="2487">
        <f t="shared" si="9"/>
        <v>0</v>
      </c>
      <c r="CO44" s="2487">
        <f t="shared" ref="CO44:CT44" si="75">IF(AND($B44&gt;0,OR(L44="")),1,IF(L44&gt;$B44,1,0))</f>
        <v>0</v>
      </c>
      <c r="CP44" s="2487">
        <f t="shared" si="75"/>
        <v>0</v>
      </c>
      <c r="CQ44" s="2487">
        <f t="shared" si="75"/>
        <v>0</v>
      </c>
      <c r="CR44" s="2487">
        <f t="shared" si="75"/>
        <v>0</v>
      </c>
      <c r="CS44" s="2487">
        <f t="shared" si="75"/>
        <v>0</v>
      </c>
      <c r="CT44" s="1757">
        <f t="shared" si="75"/>
        <v>0</v>
      </c>
      <c r="CU44" s="1757">
        <f t="shared" si="11"/>
        <v>0</v>
      </c>
    </row>
    <row r="45" spans="1:99" ht="14.25" customHeight="1" x14ac:dyDescent="0.25">
      <c r="A45" s="107" t="s">
        <v>2285</v>
      </c>
      <c r="B45" s="1161">
        <f t="shared" si="0"/>
        <v>0</v>
      </c>
      <c r="C45" s="66"/>
      <c r="D45" s="1802"/>
      <c r="E45" s="66"/>
      <c r="F45" s="1802">
        <v>1</v>
      </c>
      <c r="G45" s="1802"/>
      <c r="H45" s="1823"/>
      <c r="I45" s="68"/>
      <c r="J45" s="88"/>
      <c r="K45" s="1802"/>
      <c r="L45" s="66"/>
      <c r="M45" s="67"/>
      <c r="N45" s="67"/>
      <c r="O45" s="67"/>
      <c r="P45" s="1802"/>
      <c r="Q45" s="66"/>
      <c r="R45" s="1802"/>
      <c r="S45" s="63" t="str">
        <f t="shared" si="2"/>
        <v/>
      </c>
      <c r="CA45" s="2722" t="str">
        <f t="shared" si="3"/>
        <v/>
      </c>
      <c r="CB45" s="2722" t="str">
        <f t="shared" si="4"/>
        <v/>
      </c>
      <c r="CC45" s="2722" t="str">
        <f t="shared" ref="CC45:CG45" si="76">IF(AND($B45&gt;0,OR(L45=""))," *No olvide digitar el campo "&amp;L$9&amp;""&amp;". Digite CERO si no tiene.", IF(L45&gt;$B45," * La variable "&amp;L$9&amp;""&amp;" no puede superar el Total Ambos Sexos. ",""))</f>
        <v/>
      </c>
      <c r="CD45" s="2722" t="str">
        <f t="shared" si="76"/>
        <v/>
      </c>
      <c r="CE45" s="2722" t="str">
        <f t="shared" si="76"/>
        <v/>
      </c>
      <c r="CF45" s="2722" t="str">
        <f t="shared" si="76"/>
        <v/>
      </c>
      <c r="CG45" s="2722" t="str">
        <f t="shared" si="76"/>
        <v/>
      </c>
      <c r="CH45" s="2722" t="str">
        <f t="shared" si="6"/>
        <v/>
      </c>
      <c r="CI45" s="2722" t="str">
        <f t="shared" si="7"/>
        <v/>
      </c>
      <c r="CJ45" s="505"/>
      <c r="CK45" s="505"/>
      <c r="CL45" s="505"/>
      <c r="CM45" s="2487">
        <f t="shared" si="8"/>
        <v>0</v>
      </c>
      <c r="CN45" s="2487">
        <f t="shared" si="9"/>
        <v>0</v>
      </c>
      <c r="CO45" s="2487">
        <f t="shared" ref="CO45:CT45" si="77">IF(AND($B45&gt;0,OR(L45="")),1,IF(L45&gt;$B45,1,0))</f>
        <v>0</v>
      </c>
      <c r="CP45" s="2487">
        <f t="shared" si="77"/>
        <v>0</v>
      </c>
      <c r="CQ45" s="2487">
        <f t="shared" si="77"/>
        <v>0</v>
      </c>
      <c r="CR45" s="2487">
        <f t="shared" si="77"/>
        <v>0</v>
      </c>
      <c r="CS45" s="2487">
        <f t="shared" si="77"/>
        <v>0</v>
      </c>
      <c r="CT45" s="1757">
        <f t="shared" si="77"/>
        <v>0</v>
      </c>
      <c r="CU45" s="1757">
        <f t="shared" si="11"/>
        <v>0</v>
      </c>
    </row>
    <row r="46" spans="1:99" ht="14.25" customHeight="1" x14ac:dyDescent="0.25">
      <c r="A46" s="107" t="s">
        <v>2286</v>
      </c>
      <c r="B46" s="1161">
        <f t="shared" si="0"/>
        <v>0</v>
      </c>
      <c r="C46" s="66"/>
      <c r="D46" s="1802"/>
      <c r="E46" s="66"/>
      <c r="F46" s="1802"/>
      <c r="G46" s="1802"/>
      <c r="H46" s="1823"/>
      <c r="I46" s="68"/>
      <c r="J46" s="88"/>
      <c r="K46" s="1802"/>
      <c r="L46" s="66"/>
      <c r="M46" s="67"/>
      <c r="N46" s="67"/>
      <c r="O46" s="67"/>
      <c r="P46" s="1802"/>
      <c r="Q46" s="66"/>
      <c r="R46" s="1802"/>
      <c r="S46" s="63" t="str">
        <f t="shared" si="2"/>
        <v/>
      </c>
      <c r="CA46" s="2722" t="str">
        <f t="shared" si="3"/>
        <v/>
      </c>
      <c r="CB46" s="2722" t="str">
        <f t="shared" si="4"/>
        <v/>
      </c>
      <c r="CC46" s="2722" t="str">
        <f t="shared" ref="CC46:CG46" si="78">IF(AND($B46&gt;0,OR(L46=""))," *No olvide digitar el campo "&amp;L$9&amp;""&amp;". Digite CERO si no tiene.", IF(L46&gt;$B46," * La variable "&amp;L$9&amp;""&amp;" no puede superar el Total Ambos Sexos. ",""))</f>
        <v/>
      </c>
      <c r="CD46" s="2722" t="str">
        <f t="shared" si="78"/>
        <v/>
      </c>
      <c r="CE46" s="2722" t="str">
        <f t="shared" si="78"/>
        <v/>
      </c>
      <c r="CF46" s="2722" t="str">
        <f t="shared" si="78"/>
        <v/>
      </c>
      <c r="CG46" s="2722" t="str">
        <f t="shared" si="78"/>
        <v/>
      </c>
      <c r="CH46" s="2722" t="str">
        <f t="shared" si="6"/>
        <v/>
      </c>
      <c r="CI46" s="2722" t="str">
        <f t="shared" si="7"/>
        <v/>
      </c>
      <c r="CJ46" s="505"/>
      <c r="CK46" s="505"/>
      <c r="CL46" s="505"/>
      <c r="CM46" s="2487">
        <f t="shared" si="8"/>
        <v>0</v>
      </c>
      <c r="CN46" s="2487">
        <f t="shared" si="9"/>
        <v>0</v>
      </c>
      <c r="CO46" s="2487">
        <f t="shared" ref="CO46:CT46" si="79">IF(AND($B46&gt;0,OR(L46="")),1,IF(L46&gt;$B46,1,0))</f>
        <v>0</v>
      </c>
      <c r="CP46" s="2487">
        <f t="shared" si="79"/>
        <v>0</v>
      </c>
      <c r="CQ46" s="2487">
        <f t="shared" si="79"/>
        <v>0</v>
      </c>
      <c r="CR46" s="2487">
        <f t="shared" si="79"/>
        <v>0</v>
      </c>
      <c r="CS46" s="2487">
        <f t="shared" si="79"/>
        <v>0</v>
      </c>
      <c r="CT46" s="1757">
        <f t="shared" si="79"/>
        <v>0</v>
      </c>
      <c r="CU46" s="1757">
        <f t="shared" si="11"/>
        <v>0</v>
      </c>
    </row>
    <row r="47" spans="1:99" ht="14.25" customHeight="1" x14ac:dyDescent="0.25">
      <c r="A47" s="107" t="s">
        <v>2287</v>
      </c>
      <c r="B47" s="1161">
        <f t="shared" si="0"/>
        <v>0</v>
      </c>
      <c r="C47" s="66"/>
      <c r="D47" s="1802"/>
      <c r="E47" s="66"/>
      <c r="F47" s="1802"/>
      <c r="G47" s="1802"/>
      <c r="H47" s="1823"/>
      <c r="I47" s="68"/>
      <c r="J47" s="88"/>
      <c r="K47" s="1802"/>
      <c r="L47" s="66"/>
      <c r="M47" s="67"/>
      <c r="N47" s="67"/>
      <c r="O47" s="67"/>
      <c r="P47" s="1802"/>
      <c r="Q47" s="66"/>
      <c r="R47" s="1802"/>
      <c r="S47" s="63" t="str">
        <f t="shared" si="2"/>
        <v/>
      </c>
      <c r="CA47" s="2722" t="str">
        <f t="shared" si="3"/>
        <v/>
      </c>
      <c r="CB47" s="2722" t="str">
        <f t="shared" si="4"/>
        <v/>
      </c>
      <c r="CC47" s="2722" t="str">
        <f t="shared" ref="CC47:CG47" si="80">IF(AND($B47&gt;0,OR(L47=""))," *No olvide digitar el campo "&amp;L$9&amp;""&amp;". Digite CERO si no tiene.", IF(L47&gt;$B47," * La variable "&amp;L$9&amp;""&amp;" no puede superar el Total Ambos Sexos. ",""))</f>
        <v/>
      </c>
      <c r="CD47" s="2722" t="str">
        <f t="shared" si="80"/>
        <v/>
      </c>
      <c r="CE47" s="2722" t="str">
        <f t="shared" si="80"/>
        <v/>
      </c>
      <c r="CF47" s="2722" t="str">
        <f t="shared" si="80"/>
        <v/>
      </c>
      <c r="CG47" s="2722" t="str">
        <f t="shared" si="80"/>
        <v/>
      </c>
      <c r="CH47" s="2722" t="str">
        <f t="shared" si="6"/>
        <v/>
      </c>
      <c r="CI47" s="2722" t="str">
        <f t="shared" si="7"/>
        <v/>
      </c>
      <c r="CJ47" s="505"/>
      <c r="CK47" s="505"/>
      <c r="CL47" s="505"/>
      <c r="CM47" s="2487">
        <f t="shared" si="8"/>
        <v>0</v>
      </c>
      <c r="CN47" s="2487">
        <f t="shared" si="9"/>
        <v>0</v>
      </c>
      <c r="CO47" s="2487">
        <f t="shared" ref="CO47:CT47" si="81">IF(AND($B47&gt;0,OR(L47="")),1,IF(L47&gt;$B47,1,0))</f>
        <v>0</v>
      </c>
      <c r="CP47" s="2487">
        <f t="shared" si="81"/>
        <v>0</v>
      </c>
      <c r="CQ47" s="2487">
        <f t="shared" si="81"/>
        <v>0</v>
      </c>
      <c r="CR47" s="2487">
        <f t="shared" si="81"/>
        <v>0</v>
      </c>
      <c r="CS47" s="2487">
        <f t="shared" si="81"/>
        <v>0</v>
      </c>
      <c r="CT47" s="1757">
        <f t="shared" si="81"/>
        <v>0</v>
      </c>
      <c r="CU47" s="1757">
        <f t="shared" si="11"/>
        <v>0</v>
      </c>
    </row>
    <row r="48" spans="1:99" ht="14.25" customHeight="1" x14ac:dyDescent="0.25">
      <c r="A48" s="180" t="s">
        <v>2288</v>
      </c>
      <c r="B48" s="128">
        <f t="shared" si="0"/>
        <v>0</v>
      </c>
      <c r="C48" s="66"/>
      <c r="D48" s="1802"/>
      <c r="E48" s="66"/>
      <c r="F48" s="1802"/>
      <c r="G48" s="1802"/>
      <c r="H48" s="1823"/>
      <c r="I48" s="68"/>
      <c r="J48" s="88"/>
      <c r="K48" s="1802"/>
      <c r="L48" s="66"/>
      <c r="M48" s="67"/>
      <c r="N48" s="67"/>
      <c r="O48" s="67"/>
      <c r="P48" s="1802"/>
      <c r="Q48" s="66"/>
      <c r="R48" s="1802"/>
      <c r="S48" s="63" t="str">
        <f t="shared" si="2"/>
        <v/>
      </c>
      <c r="CA48" s="2722" t="str">
        <f t="shared" si="3"/>
        <v/>
      </c>
      <c r="CB48" s="2722" t="str">
        <f t="shared" si="4"/>
        <v/>
      </c>
      <c r="CC48" s="2722" t="str">
        <f t="shared" ref="CC48:CG48" si="82">IF(AND($B48&gt;0,OR(L48=""))," *No olvide digitar el campo "&amp;L$9&amp;""&amp;". Digite CERO si no tiene.", IF(L48&gt;$B48," * La variable "&amp;L$9&amp;""&amp;" no puede superar el Total Ambos Sexos. ",""))</f>
        <v/>
      </c>
      <c r="CD48" s="2722" t="str">
        <f t="shared" si="82"/>
        <v/>
      </c>
      <c r="CE48" s="2722" t="str">
        <f t="shared" si="82"/>
        <v/>
      </c>
      <c r="CF48" s="2722" t="str">
        <f t="shared" si="82"/>
        <v/>
      </c>
      <c r="CG48" s="2722" t="str">
        <f t="shared" si="82"/>
        <v/>
      </c>
      <c r="CH48" s="2722" t="str">
        <f t="shared" si="6"/>
        <v/>
      </c>
      <c r="CI48" s="2722" t="str">
        <f t="shared" si="7"/>
        <v/>
      </c>
      <c r="CJ48" s="505"/>
      <c r="CK48" s="505"/>
      <c r="CL48" s="505"/>
      <c r="CM48" s="2487">
        <f t="shared" si="8"/>
        <v>0</v>
      </c>
      <c r="CN48" s="2487">
        <f t="shared" si="9"/>
        <v>0</v>
      </c>
      <c r="CO48" s="2487">
        <f t="shared" ref="CO48:CT48" si="83">IF(AND($B48&gt;0,OR(L48="")),1,IF(L48&gt;$B48,1,0))</f>
        <v>0</v>
      </c>
      <c r="CP48" s="2487">
        <f t="shared" si="83"/>
        <v>0</v>
      </c>
      <c r="CQ48" s="2487">
        <f t="shared" si="83"/>
        <v>0</v>
      </c>
      <c r="CR48" s="2487">
        <f t="shared" si="83"/>
        <v>0</v>
      </c>
      <c r="CS48" s="2487">
        <f t="shared" si="83"/>
        <v>0</v>
      </c>
      <c r="CT48" s="1757">
        <f t="shared" si="83"/>
        <v>0</v>
      </c>
      <c r="CU48" s="1757">
        <f t="shared" si="11"/>
        <v>0</v>
      </c>
    </row>
    <row r="49" spans="1:99" ht="14.25" customHeight="1" x14ac:dyDescent="0.25">
      <c r="A49" s="180" t="s">
        <v>2289</v>
      </c>
      <c r="B49" s="1161">
        <f t="shared" si="0"/>
        <v>0</v>
      </c>
      <c r="C49" s="1786"/>
      <c r="D49" s="1751"/>
      <c r="E49" s="1786"/>
      <c r="F49" s="1751"/>
      <c r="G49" s="1751"/>
      <c r="H49" s="1794"/>
      <c r="I49" s="153"/>
      <c r="J49" s="1750"/>
      <c r="K49" s="1751"/>
      <c r="L49" s="1786"/>
      <c r="M49" s="1746"/>
      <c r="N49" s="1746"/>
      <c r="O49" s="1746"/>
      <c r="P49" s="1751"/>
      <c r="Q49" s="1786"/>
      <c r="R49" s="1751"/>
      <c r="S49" s="63" t="str">
        <f t="shared" si="2"/>
        <v/>
      </c>
      <c r="CA49" s="2722" t="str">
        <f t="shared" si="3"/>
        <v/>
      </c>
      <c r="CB49" s="2722" t="str">
        <f t="shared" si="4"/>
        <v/>
      </c>
      <c r="CC49" s="2722" t="str">
        <f t="shared" ref="CC49:CG49" si="84">IF(AND($B49&gt;0,OR(L49=""))," *No olvide digitar el campo "&amp;L$9&amp;""&amp;". Digite CERO si no tiene.", IF(L49&gt;$B49," * La variable "&amp;L$9&amp;""&amp;" no puede superar el Total Ambos Sexos. ",""))</f>
        <v/>
      </c>
      <c r="CD49" s="2722" t="str">
        <f t="shared" si="84"/>
        <v/>
      </c>
      <c r="CE49" s="2722" t="str">
        <f t="shared" si="84"/>
        <v/>
      </c>
      <c r="CF49" s="2722" t="str">
        <f t="shared" si="84"/>
        <v/>
      </c>
      <c r="CG49" s="2722" t="str">
        <f t="shared" si="84"/>
        <v/>
      </c>
      <c r="CH49" s="2722" t="str">
        <f t="shared" si="6"/>
        <v/>
      </c>
      <c r="CI49" s="2722" t="str">
        <f t="shared" si="7"/>
        <v/>
      </c>
      <c r="CJ49" s="505"/>
      <c r="CK49" s="505"/>
      <c r="CL49" s="505"/>
      <c r="CM49" s="2487">
        <f t="shared" si="8"/>
        <v>0</v>
      </c>
      <c r="CN49" s="2487">
        <f t="shared" si="9"/>
        <v>0</v>
      </c>
      <c r="CO49" s="2487">
        <f t="shared" ref="CO49:CT49" si="85">IF(AND($B49&gt;0,OR(L49="")),1,IF(L49&gt;$B49,1,0))</f>
        <v>0</v>
      </c>
      <c r="CP49" s="2487">
        <f t="shared" si="85"/>
        <v>0</v>
      </c>
      <c r="CQ49" s="2487">
        <f t="shared" si="85"/>
        <v>0</v>
      </c>
      <c r="CR49" s="2487">
        <f t="shared" si="85"/>
        <v>0</v>
      </c>
      <c r="CS49" s="2487">
        <f t="shared" si="85"/>
        <v>0</v>
      </c>
      <c r="CT49" s="1757">
        <f t="shared" si="85"/>
        <v>0</v>
      </c>
      <c r="CU49" s="1757">
        <f t="shared" si="11"/>
        <v>0</v>
      </c>
    </row>
    <row r="50" spans="1:99" ht="14.25" customHeight="1" x14ac:dyDescent="0.25">
      <c r="A50" s="107" t="s">
        <v>2290</v>
      </c>
      <c r="B50" s="2721">
        <f t="shared" si="0"/>
        <v>0</v>
      </c>
      <c r="C50" s="1786"/>
      <c r="D50" s="1751"/>
      <c r="E50" s="1786"/>
      <c r="F50" s="1751"/>
      <c r="G50" s="1751"/>
      <c r="H50" s="1794"/>
      <c r="I50" s="153"/>
      <c r="J50" s="1750"/>
      <c r="K50" s="1751"/>
      <c r="L50" s="1786"/>
      <c r="M50" s="1746"/>
      <c r="N50" s="1746"/>
      <c r="O50" s="1746"/>
      <c r="P50" s="1751"/>
      <c r="Q50" s="1786"/>
      <c r="R50" s="1751"/>
      <c r="S50" s="63" t="str">
        <f t="shared" si="2"/>
        <v/>
      </c>
      <c r="CA50" s="2722" t="str">
        <f t="shared" si="3"/>
        <v/>
      </c>
      <c r="CB50" s="2722" t="str">
        <f t="shared" si="4"/>
        <v/>
      </c>
      <c r="CC50" s="2722" t="str">
        <f t="shared" ref="CC50:CG50" si="86">IF(AND($B50&gt;0,OR(L50=""))," *No olvide digitar el campo "&amp;L$9&amp;""&amp;". Digite CERO si no tiene.", IF(L50&gt;$B50," * La variable "&amp;L$9&amp;""&amp;" no puede superar el Total Ambos Sexos. ",""))</f>
        <v/>
      </c>
      <c r="CD50" s="2722" t="str">
        <f t="shared" si="86"/>
        <v/>
      </c>
      <c r="CE50" s="2722" t="str">
        <f t="shared" si="86"/>
        <v/>
      </c>
      <c r="CF50" s="2722" t="str">
        <f t="shared" si="86"/>
        <v/>
      </c>
      <c r="CG50" s="2722" t="str">
        <f t="shared" si="86"/>
        <v/>
      </c>
      <c r="CH50" s="2722" t="str">
        <f t="shared" si="6"/>
        <v/>
      </c>
      <c r="CI50" s="2722" t="str">
        <f t="shared" si="7"/>
        <v/>
      </c>
      <c r="CJ50" s="505"/>
      <c r="CK50" s="505"/>
      <c r="CL50" s="505"/>
      <c r="CM50" s="2487">
        <f t="shared" si="8"/>
        <v>0</v>
      </c>
      <c r="CN50" s="2487">
        <f t="shared" si="9"/>
        <v>0</v>
      </c>
      <c r="CO50" s="2487">
        <f t="shared" ref="CO50:CT50" si="87">IF(AND($B50&gt;0,OR(L50="")),1,IF(L50&gt;$B50,1,0))</f>
        <v>0</v>
      </c>
      <c r="CP50" s="2487">
        <f t="shared" si="87"/>
        <v>0</v>
      </c>
      <c r="CQ50" s="2487">
        <f t="shared" si="87"/>
        <v>0</v>
      </c>
      <c r="CR50" s="2487">
        <f t="shared" si="87"/>
        <v>0</v>
      </c>
      <c r="CS50" s="2487">
        <f t="shared" si="87"/>
        <v>0</v>
      </c>
      <c r="CT50" s="1757">
        <f t="shared" si="87"/>
        <v>0</v>
      </c>
      <c r="CU50" s="1757">
        <f t="shared" si="11"/>
        <v>0</v>
      </c>
    </row>
    <row r="51" spans="1:99" ht="14.25" customHeight="1" x14ac:dyDescent="0.25">
      <c r="A51" s="35" t="s">
        <v>2291</v>
      </c>
      <c r="B51" s="129">
        <f t="shared" si="0"/>
        <v>0</v>
      </c>
      <c r="C51" s="41"/>
      <c r="D51" s="1764"/>
      <c r="E51" s="41"/>
      <c r="F51" s="1764"/>
      <c r="G51" s="1764"/>
      <c r="H51" s="1762"/>
      <c r="I51" s="55"/>
      <c r="J51" s="40"/>
      <c r="K51" s="1764"/>
      <c r="L51" s="41"/>
      <c r="M51" s="37"/>
      <c r="N51" s="37"/>
      <c r="O51" s="37"/>
      <c r="P51" s="1764"/>
      <c r="Q51" s="41"/>
      <c r="R51" s="1764"/>
      <c r="S51" s="63" t="str">
        <f t="shared" si="2"/>
        <v/>
      </c>
      <c r="CA51" s="2722" t="str">
        <f t="shared" si="3"/>
        <v/>
      </c>
      <c r="CB51" s="2722" t="str">
        <f t="shared" si="4"/>
        <v/>
      </c>
      <c r="CC51" s="2722" t="str">
        <f t="shared" ref="CC51:CG51" si="88">IF(AND($B51&gt;0,OR(L51=""))," *No olvide digitar el campo "&amp;L$9&amp;""&amp;". Digite CERO si no tiene.", IF(L51&gt;$B51," * La variable "&amp;L$9&amp;""&amp;" no puede superar el Total Ambos Sexos. ",""))</f>
        <v/>
      </c>
      <c r="CD51" s="2722" t="str">
        <f t="shared" si="88"/>
        <v/>
      </c>
      <c r="CE51" s="2722" t="str">
        <f t="shared" si="88"/>
        <v/>
      </c>
      <c r="CF51" s="2722" t="str">
        <f t="shared" si="88"/>
        <v/>
      </c>
      <c r="CG51" s="2722" t="str">
        <f t="shared" si="88"/>
        <v/>
      </c>
      <c r="CH51" s="2722" t="str">
        <f t="shared" si="6"/>
        <v/>
      </c>
      <c r="CI51" s="2722" t="str">
        <f t="shared" si="7"/>
        <v/>
      </c>
      <c r="CJ51" s="505"/>
      <c r="CK51" s="505"/>
      <c r="CL51" s="505"/>
      <c r="CM51" s="2487">
        <f t="shared" si="8"/>
        <v>0</v>
      </c>
      <c r="CN51" s="2487">
        <f t="shared" si="9"/>
        <v>0</v>
      </c>
      <c r="CO51" s="2487">
        <f t="shared" ref="CO51:CT51" si="89">IF(AND($B51&gt;0,OR(L51="")),1,IF(L51&gt;$B51,1,0))</f>
        <v>0</v>
      </c>
      <c r="CP51" s="2487">
        <f t="shared" si="89"/>
        <v>0</v>
      </c>
      <c r="CQ51" s="2487">
        <f t="shared" si="89"/>
        <v>0</v>
      </c>
      <c r="CR51" s="2487">
        <f t="shared" si="89"/>
        <v>0</v>
      </c>
      <c r="CS51" s="2487">
        <f t="shared" si="89"/>
        <v>0</v>
      </c>
      <c r="CT51" s="1757">
        <f t="shared" si="89"/>
        <v>0</v>
      </c>
      <c r="CU51" s="1757">
        <f t="shared" si="11"/>
        <v>0</v>
      </c>
    </row>
    <row r="52" spans="1:99" ht="14.25" customHeight="1" x14ac:dyDescent="0.25">
      <c r="A52" s="1736" t="s">
        <v>2292</v>
      </c>
      <c r="B52" s="1157">
        <f t="shared" ref="B52:D52" si="90">SUM(B53:B57)</f>
        <v>202</v>
      </c>
      <c r="C52" s="1157">
        <f t="shared" si="90"/>
        <v>131</v>
      </c>
      <c r="D52" s="1158">
        <f t="shared" si="90"/>
        <v>71</v>
      </c>
      <c r="E52" s="1157"/>
      <c r="F52" s="1158"/>
      <c r="G52" s="1162"/>
      <c r="H52" s="2723"/>
      <c r="I52" s="1159"/>
      <c r="J52" s="976">
        <f t="shared" ref="J52:R52" si="91">SUM(J53:J57)</f>
        <v>0</v>
      </c>
      <c r="K52" s="1162">
        <f t="shared" si="91"/>
        <v>0</v>
      </c>
      <c r="L52" s="1163">
        <f t="shared" si="91"/>
        <v>0</v>
      </c>
      <c r="M52" s="1163">
        <f t="shared" si="91"/>
        <v>0</v>
      </c>
      <c r="N52" s="1163">
        <f t="shared" si="91"/>
        <v>0</v>
      </c>
      <c r="O52" s="1163">
        <f t="shared" si="91"/>
        <v>0</v>
      </c>
      <c r="P52" s="1158">
        <f t="shared" si="91"/>
        <v>0</v>
      </c>
      <c r="Q52" s="1163">
        <f t="shared" si="91"/>
        <v>0</v>
      </c>
      <c r="R52" s="1158">
        <f t="shared" si="91"/>
        <v>0</v>
      </c>
      <c r="S52" s="63"/>
      <c r="CA52" s="2724"/>
      <c r="CB52" s="2724"/>
      <c r="CC52" s="2724"/>
      <c r="CD52" s="2724"/>
      <c r="CE52" s="2724"/>
      <c r="CF52" s="2724"/>
      <c r="CG52" s="2724"/>
      <c r="CH52" s="2724"/>
      <c r="CI52" s="2724"/>
      <c r="CJ52" s="505"/>
      <c r="CK52" s="505"/>
      <c r="CL52" s="505"/>
      <c r="CM52" s="2725"/>
      <c r="CN52" s="2725"/>
      <c r="CO52" s="2725"/>
      <c r="CP52" s="2725"/>
      <c r="CQ52" s="2725"/>
      <c r="CR52" s="2725"/>
      <c r="CS52" s="2725"/>
      <c r="CT52" s="2106"/>
      <c r="CU52" s="2106"/>
    </row>
    <row r="53" spans="1:99" ht="14.25" customHeight="1" x14ac:dyDescent="0.25">
      <c r="A53" s="199" t="s">
        <v>1703</v>
      </c>
      <c r="B53" s="2721">
        <f t="shared" ref="B53:B57" si="92">SUM(C53:D53)</f>
        <v>196</v>
      </c>
      <c r="C53" s="1786">
        <v>131</v>
      </c>
      <c r="D53" s="1751">
        <v>65</v>
      </c>
      <c r="E53" s="1766"/>
      <c r="F53" s="1811"/>
      <c r="G53" s="2471"/>
      <c r="H53" s="1747"/>
      <c r="I53" s="44"/>
      <c r="J53" s="81">
        <v>0</v>
      </c>
      <c r="K53" s="1751">
        <v>0</v>
      </c>
      <c r="L53" s="1786">
        <v>0</v>
      </c>
      <c r="M53" s="1746">
        <v>0</v>
      </c>
      <c r="N53" s="1746">
        <v>0</v>
      </c>
      <c r="O53" s="1746">
        <v>0</v>
      </c>
      <c r="P53" s="1865">
        <v>0</v>
      </c>
      <c r="Q53" s="1794">
        <v>0</v>
      </c>
      <c r="R53" s="1865">
        <v>0</v>
      </c>
      <c r="S53" s="63" t="str">
        <f t="shared" ref="S53:S57" si="93">CA53&amp;CB53&amp;CC53&amp;CD53&amp;CE53&amp;CF53&amp;CG53&amp;CH53&amp;CI53</f>
        <v/>
      </c>
      <c r="CA53" s="2722" t="str">
        <f t="shared" ref="CA53:CA57" si="94">IF(AND(D53&gt;0,J53=""),"*No olvide digitar el campo TRANS Masculino (Digite CERO si no tiene).", IF(J53&gt;D53," * El Número de TRANS Masculino no puede superar el Total Mujeres. ",""))</f>
        <v/>
      </c>
      <c r="CB53" s="2722" t="str">
        <f t="shared" ref="CB53:CB57" si="95">IF(AND(C53&gt;0,OR(K53=""))," *No olvide digitar el campo TRANS Femenino (Digite CERO si no tiene).",IF(K53&gt;$C53," * El Número de TRANS Femenino no puede superar el Total Hombres. ",""))</f>
        <v/>
      </c>
      <c r="CC53" s="2722" t="str">
        <f t="shared" ref="CC53:CG53" si="96">IF(AND($B53&gt;0,OR(L53=""))," *No olvide digitar el campo "&amp;L$9&amp;""&amp;". Digite CERO si no tiene.", IF(L53&gt;$B53," * La variable "&amp;L$9&amp;""&amp;" no puede superar el Total Ambos Sexos. ",""))</f>
        <v/>
      </c>
      <c r="CD53" s="2722" t="str">
        <f t="shared" si="96"/>
        <v/>
      </c>
      <c r="CE53" s="2722" t="str">
        <f t="shared" si="96"/>
        <v/>
      </c>
      <c r="CF53" s="2722" t="str">
        <f t="shared" si="96"/>
        <v/>
      </c>
      <c r="CG53" s="2722" t="str">
        <f t="shared" si="96"/>
        <v/>
      </c>
      <c r="CH53" s="2722" t="str">
        <f t="shared" ref="CH53:CH57" si="97"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2722" t="str">
        <f t="shared" ref="CI53:CI57" si="98">IF(AND($D53&gt;0,OR(R53=""))," *No olvide digitar el campo "&amp;Q$9&amp;""&amp;" Gestantes. Digite CERO si no tiene.", IF(R53&gt;$D53," * La variable "&amp;Q$9&amp;""&amp;" no puede superar el Total Mujeres. ",""))</f>
        <v/>
      </c>
      <c r="CJ53" s="505"/>
      <c r="CK53" s="505"/>
      <c r="CL53" s="505"/>
      <c r="CM53" s="2487">
        <f t="shared" ref="CM53:CM57" si="99">IF(AND(D53&gt;0,OR(J53="")),1,IF(J53&gt;D53,1,0))</f>
        <v>0</v>
      </c>
      <c r="CN53" s="2487">
        <f t="shared" ref="CN53:CN57" si="100">IF(AND(C53&gt;0,OR(K53="")),1,IF(K53&gt;C53,1,0))</f>
        <v>0</v>
      </c>
      <c r="CO53" s="2487">
        <f t="shared" ref="CO53:CT53" si="101">IF(AND($B53&gt;0,OR(L53="")),1,IF(L53&gt;$B53,1,0))</f>
        <v>0</v>
      </c>
      <c r="CP53" s="2487">
        <f t="shared" si="101"/>
        <v>0</v>
      </c>
      <c r="CQ53" s="2487">
        <f t="shared" si="101"/>
        <v>0</v>
      </c>
      <c r="CR53" s="2487">
        <f t="shared" si="101"/>
        <v>0</v>
      </c>
      <c r="CS53" s="2487">
        <f t="shared" si="101"/>
        <v>0</v>
      </c>
      <c r="CT53" s="1757">
        <f t="shared" si="101"/>
        <v>0</v>
      </c>
      <c r="CU53" s="1757">
        <f t="shared" ref="CU53:CU57" si="102">IF(AND($D53&gt;0,OR(R53="")),1,IF(R53&gt;$D53,1,0))</f>
        <v>0</v>
      </c>
    </row>
    <row r="54" spans="1:99" ht="14.25" customHeight="1" x14ac:dyDescent="0.25">
      <c r="A54" s="198" t="s">
        <v>2293</v>
      </c>
      <c r="B54" s="1161">
        <f t="shared" si="92"/>
        <v>0</v>
      </c>
      <c r="C54" s="1786"/>
      <c r="D54" s="87"/>
      <c r="E54" s="85"/>
      <c r="F54" s="86"/>
      <c r="G54" s="1803"/>
      <c r="H54" s="69"/>
      <c r="I54" s="104"/>
      <c r="J54" s="88"/>
      <c r="K54" s="1802"/>
      <c r="L54" s="66"/>
      <c r="M54" s="67"/>
      <c r="N54" s="67"/>
      <c r="O54" s="67"/>
      <c r="P54" s="87"/>
      <c r="Q54" s="1823"/>
      <c r="R54" s="87"/>
      <c r="S54" s="63" t="str">
        <f t="shared" si="93"/>
        <v/>
      </c>
      <c r="CA54" s="2722" t="str">
        <f t="shared" si="94"/>
        <v/>
      </c>
      <c r="CB54" s="2722" t="str">
        <f t="shared" si="95"/>
        <v/>
      </c>
      <c r="CC54" s="2722" t="str">
        <f t="shared" ref="CC54:CG54" si="103">IF(AND($B54&gt;0,OR(L54=""))," *No olvide digitar el campo "&amp;L$9&amp;""&amp;". Digite CERO si no tiene.", IF(L54&gt;$B54," * La variable "&amp;L$9&amp;""&amp;" no puede superar el Total Ambos Sexos. ",""))</f>
        <v/>
      </c>
      <c r="CD54" s="2722" t="str">
        <f t="shared" si="103"/>
        <v/>
      </c>
      <c r="CE54" s="2722" t="str">
        <f t="shared" si="103"/>
        <v/>
      </c>
      <c r="CF54" s="2722" t="str">
        <f t="shared" si="103"/>
        <v/>
      </c>
      <c r="CG54" s="2722" t="str">
        <f t="shared" si="103"/>
        <v/>
      </c>
      <c r="CH54" s="2722" t="str">
        <f t="shared" si="97"/>
        <v/>
      </c>
      <c r="CI54" s="2722" t="str">
        <f t="shared" si="98"/>
        <v/>
      </c>
      <c r="CJ54" s="505"/>
      <c r="CK54" s="505"/>
      <c r="CL54" s="505"/>
      <c r="CM54" s="2487">
        <f t="shared" si="99"/>
        <v>0</v>
      </c>
      <c r="CN54" s="2487">
        <f t="shared" si="100"/>
        <v>0</v>
      </c>
      <c r="CO54" s="2487">
        <f t="shared" ref="CO54:CT54" si="104">IF(AND($B54&gt;0,OR(L54="")),1,IF(L54&gt;$B54,1,0))</f>
        <v>0</v>
      </c>
      <c r="CP54" s="2487">
        <f t="shared" si="104"/>
        <v>0</v>
      </c>
      <c r="CQ54" s="2487">
        <f t="shared" si="104"/>
        <v>0</v>
      </c>
      <c r="CR54" s="2487">
        <f t="shared" si="104"/>
        <v>0</v>
      </c>
      <c r="CS54" s="2487">
        <f t="shared" si="104"/>
        <v>0</v>
      </c>
      <c r="CT54" s="1757">
        <f t="shared" si="104"/>
        <v>0</v>
      </c>
      <c r="CU54" s="1757">
        <f t="shared" si="102"/>
        <v>0</v>
      </c>
    </row>
    <row r="55" spans="1:99" ht="14.25" customHeight="1" x14ac:dyDescent="0.25">
      <c r="A55" s="198" t="s">
        <v>2294</v>
      </c>
      <c r="B55" s="1161">
        <f t="shared" si="92"/>
        <v>6</v>
      </c>
      <c r="C55" s="66"/>
      <c r="D55" s="87">
        <v>6</v>
      </c>
      <c r="E55" s="85"/>
      <c r="F55" s="86"/>
      <c r="G55" s="1803"/>
      <c r="H55" s="69"/>
      <c r="I55" s="104"/>
      <c r="J55" s="88">
        <v>0</v>
      </c>
      <c r="K55" s="1802">
        <v>0</v>
      </c>
      <c r="L55" s="66">
        <v>0</v>
      </c>
      <c r="M55" s="67">
        <v>0</v>
      </c>
      <c r="N55" s="67">
        <v>0</v>
      </c>
      <c r="O55" s="67">
        <v>0</v>
      </c>
      <c r="P55" s="87">
        <v>0</v>
      </c>
      <c r="Q55" s="1823">
        <v>0</v>
      </c>
      <c r="R55" s="87">
        <v>0</v>
      </c>
      <c r="S55" s="63" t="str">
        <f t="shared" si="93"/>
        <v/>
      </c>
      <c r="CA55" s="2722" t="str">
        <f t="shared" si="94"/>
        <v/>
      </c>
      <c r="CB55" s="2722" t="str">
        <f t="shared" si="95"/>
        <v/>
      </c>
      <c r="CC55" s="2722" t="str">
        <f t="shared" ref="CC55:CG55" si="105">IF(AND($B55&gt;0,OR(L55=""))," *No olvide digitar el campo "&amp;L$9&amp;""&amp;". Digite CERO si no tiene.", IF(L55&gt;$B55," * La variable "&amp;L$9&amp;""&amp;" no puede superar el Total Ambos Sexos. ",""))</f>
        <v/>
      </c>
      <c r="CD55" s="2722" t="str">
        <f t="shared" si="105"/>
        <v/>
      </c>
      <c r="CE55" s="2722" t="str">
        <f t="shared" si="105"/>
        <v/>
      </c>
      <c r="CF55" s="2722" t="str">
        <f t="shared" si="105"/>
        <v/>
      </c>
      <c r="CG55" s="2722" t="str">
        <f t="shared" si="105"/>
        <v/>
      </c>
      <c r="CH55" s="2722" t="str">
        <f t="shared" si="97"/>
        <v/>
      </c>
      <c r="CI55" s="2722" t="str">
        <f t="shared" si="98"/>
        <v/>
      </c>
      <c r="CJ55" s="505"/>
      <c r="CK55" s="505"/>
      <c r="CL55" s="505"/>
      <c r="CM55" s="2487">
        <f t="shared" si="99"/>
        <v>0</v>
      </c>
      <c r="CN55" s="2487">
        <f t="shared" si="100"/>
        <v>0</v>
      </c>
      <c r="CO55" s="2487">
        <f t="shared" ref="CO55:CT55" si="106">IF(AND($B55&gt;0,OR(L55="")),1,IF(L55&gt;$B55,1,0))</f>
        <v>0</v>
      </c>
      <c r="CP55" s="2487">
        <f t="shared" si="106"/>
        <v>0</v>
      </c>
      <c r="CQ55" s="2487">
        <f t="shared" si="106"/>
        <v>0</v>
      </c>
      <c r="CR55" s="2487">
        <f t="shared" si="106"/>
        <v>0</v>
      </c>
      <c r="CS55" s="2487">
        <f t="shared" si="106"/>
        <v>0</v>
      </c>
      <c r="CT55" s="1757">
        <f t="shared" si="106"/>
        <v>0</v>
      </c>
      <c r="CU55" s="1757">
        <f t="shared" si="102"/>
        <v>0</v>
      </c>
    </row>
    <row r="56" spans="1:99" ht="14.25" customHeight="1" x14ac:dyDescent="0.25">
      <c r="A56" s="198" t="s">
        <v>2295</v>
      </c>
      <c r="B56" s="1161">
        <f t="shared" si="92"/>
        <v>0</v>
      </c>
      <c r="C56" s="66"/>
      <c r="D56" s="87"/>
      <c r="E56" s="1766"/>
      <c r="F56" s="1811"/>
      <c r="G56" s="2471"/>
      <c r="H56" s="1747"/>
      <c r="I56" s="44"/>
      <c r="J56" s="88"/>
      <c r="K56" s="1802"/>
      <c r="L56" s="66"/>
      <c r="M56" s="67"/>
      <c r="N56" s="67"/>
      <c r="O56" s="67"/>
      <c r="P56" s="87"/>
      <c r="Q56" s="1823"/>
      <c r="R56" s="87"/>
      <c r="S56" s="63" t="str">
        <f t="shared" si="93"/>
        <v/>
      </c>
      <c r="CA56" s="2722" t="str">
        <f t="shared" si="94"/>
        <v/>
      </c>
      <c r="CB56" s="2722" t="str">
        <f t="shared" si="95"/>
        <v/>
      </c>
      <c r="CC56" s="2722" t="str">
        <f t="shared" ref="CC56:CG56" si="107">IF(AND($B56&gt;0,OR(L56=""))," *No olvide digitar el campo "&amp;L$9&amp;""&amp;". Digite CERO si no tiene.", IF(L56&gt;$B56," * La variable "&amp;L$9&amp;""&amp;" no puede superar el Total Ambos Sexos. ",""))</f>
        <v/>
      </c>
      <c r="CD56" s="2722" t="str">
        <f t="shared" si="107"/>
        <v/>
      </c>
      <c r="CE56" s="2722" t="str">
        <f t="shared" si="107"/>
        <v/>
      </c>
      <c r="CF56" s="2722" t="str">
        <f t="shared" si="107"/>
        <v/>
      </c>
      <c r="CG56" s="2722" t="str">
        <f t="shared" si="107"/>
        <v/>
      </c>
      <c r="CH56" s="2722" t="str">
        <f t="shared" si="97"/>
        <v/>
      </c>
      <c r="CI56" s="2722" t="str">
        <f t="shared" si="98"/>
        <v/>
      </c>
      <c r="CJ56" s="505"/>
      <c r="CK56" s="505"/>
      <c r="CL56" s="505"/>
      <c r="CM56" s="2487">
        <f t="shared" si="99"/>
        <v>0</v>
      </c>
      <c r="CN56" s="2487">
        <f t="shared" si="100"/>
        <v>0</v>
      </c>
      <c r="CO56" s="2487">
        <f t="shared" ref="CO56:CT56" si="108">IF(AND($B56&gt;0,OR(L56="")),1,IF(L56&gt;$B56,1,0))</f>
        <v>0</v>
      </c>
      <c r="CP56" s="2487">
        <f t="shared" si="108"/>
        <v>0</v>
      </c>
      <c r="CQ56" s="2487">
        <f t="shared" si="108"/>
        <v>0</v>
      </c>
      <c r="CR56" s="2487">
        <f t="shared" si="108"/>
        <v>0</v>
      </c>
      <c r="CS56" s="2487">
        <f t="shared" si="108"/>
        <v>0</v>
      </c>
      <c r="CT56" s="1757">
        <f t="shared" si="108"/>
        <v>0</v>
      </c>
      <c r="CU56" s="1757">
        <f t="shared" si="102"/>
        <v>0</v>
      </c>
    </row>
    <row r="57" spans="1:99" ht="14.25" customHeight="1" x14ac:dyDescent="0.25">
      <c r="A57" s="292" t="s">
        <v>2296</v>
      </c>
      <c r="B57" s="1154">
        <f t="shared" si="92"/>
        <v>0</v>
      </c>
      <c r="C57" s="41"/>
      <c r="D57" s="92"/>
      <c r="E57" s="36"/>
      <c r="F57" s="98"/>
      <c r="G57" s="1817"/>
      <c r="H57" s="38"/>
      <c r="I57" s="39"/>
      <c r="J57" s="40"/>
      <c r="K57" s="1764"/>
      <c r="L57" s="41"/>
      <c r="M57" s="37"/>
      <c r="N57" s="37"/>
      <c r="O57" s="37"/>
      <c r="P57" s="92"/>
      <c r="Q57" s="1762"/>
      <c r="R57" s="92"/>
      <c r="S57" s="63" t="str">
        <f t="shared" si="93"/>
        <v/>
      </c>
      <c r="CA57" s="2722" t="str">
        <f t="shared" si="94"/>
        <v/>
      </c>
      <c r="CB57" s="2722" t="str">
        <f t="shared" si="95"/>
        <v/>
      </c>
      <c r="CC57" s="2722" t="str">
        <f t="shared" ref="CC57:CG57" si="109">IF(AND($B57&gt;0,OR(L57=""))," *No olvide digitar el campo "&amp;L$9&amp;""&amp;". Digite CERO si no tiene.", IF(L57&gt;$B57," * La variable "&amp;L$9&amp;""&amp;" no puede superar el Total Ambos Sexos. ",""))</f>
        <v/>
      </c>
      <c r="CD57" s="2722" t="str">
        <f t="shared" si="109"/>
        <v/>
      </c>
      <c r="CE57" s="2722" t="str">
        <f t="shared" si="109"/>
        <v/>
      </c>
      <c r="CF57" s="2722" t="str">
        <f t="shared" si="109"/>
        <v/>
      </c>
      <c r="CG57" s="2722" t="str">
        <f t="shared" si="109"/>
        <v/>
      </c>
      <c r="CH57" s="2722" t="str">
        <f t="shared" si="97"/>
        <v/>
      </c>
      <c r="CI57" s="2722" t="str">
        <f t="shared" si="98"/>
        <v/>
      </c>
      <c r="CJ57" s="505"/>
      <c r="CK57" s="505"/>
      <c r="CL57" s="505"/>
      <c r="CM57" s="2487">
        <f t="shared" si="99"/>
        <v>0</v>
      </c>
      <c r="CN57" s="2487">
        <f t="shared" si="100"/>
        <v>0</v>
      </c>
      <c r="CO57" s="2487">
        <f t="shared" ref="CO57:CT57" si="110">IF(AND($B57&gt;0,OR(L57="")),1,IF(L57&gt;$B57,1,0))</f>
        <v>0</v>
      </c>
      <c r="CP57" s="2487">
        <f t="shared" si="110"/>
        <v>0</v>
      </c>
      <c r="CQ57" s="2487">
        <f t="shared" si="110"/>
        <v>0</v>
      </c>
      <c r="CR57" s="2487">
        <f t="shared" si="110"/>
        <v>0</v>
      </c>
      <c r="CS57" s="2487">
        <f t="shared" si="110"/>
        <v>0</v>
      </c>
      <c r="CT57" s="1757">
        <f t="shared" si="110"/>
        <v>0</v>
      </c>
      <c r="CU57" s="1757">
        <f t="shared" si="102"/>
        <v>0</v>
      </c>
    </row>
    <row r="58" spans="1:99" ht="18" customHeight="1" x14ac:dyDescent="0.25">
      <c r="A58" s="3446" t="s">
        <v>2297</v>
      </c>
      <c r="B58" s="3165"/>
      <c r="C58" s="3165"/>
      <c r="D58" s="3165"/>
      <c r="E58" s="3165"/>
      <c r="F58" s="3165"/>
      <c r="G58" s="3165"/>
      <c r="H58" s="3165"/>
      <c r="I58" s="3165"/>
      <c r="J58" s="3165"/>
      <c r="K58" s="3165"/>
      <c r="L58" s="3165"/>
      <c r="M58" s="3165"/>
      <c r="N58" s="3165"/>
      <c r="CA58" s="505"/>
      <c r="CB58" s="505"/>
      <c r="CC58" s="505"/>
      <c r="CD58" s="505"/>
      <c r="CE58" s="505"/>
      <c r="CF58" s="505"/>
      <c r="CG58" s="505"/>
      <c r="CH58" s="505"/>
      <c r="CI58" s="505"/>
      <c r="CJ58" s="505"/>
      <c r="CK58" s="505"/>
      <c r="CL58" s="505"/>
      <c r="CM58" s="505"/>
      <c r="CN58" s="505"/>
      <c r="CO58" s="505"/>
      <c r="CP58" s="505"/>
      <c r="CQ58" s="505"/>
      <c r="CR58" s="505"/>
      <c r="CS58" s="505"/>
    </row>
    <row r="59" spans="1:99" ht="18" customHeight="1" x14ac:dyDescent="0.25">
      <c r="A59" s="1873" t="s">
        <v>2298</v>
      </c>
      <c r="B59" s="1873"/>
      <c r="C59" s="1873"/>
      <c r="D59" s="1873"/>
      <c r="E59" s="1873"/>
      <c r="F59" s="1873"/>
      <c r="G59" s="1873"/>
      <c r="H59" s="1873"/>
      <c r="I59" s="1873"/>
      <c r="J59" s="1873"/>
      <c r="K59" s="1873"/>
      <c r="L59" s="1873"/>
      <c r="M59" s="1873"/>
      <c r="N59" s="1873"/>
      <c r="CA59" s="505"/>
      <c r="CB59" s="505"/>
      <c r="CC59" s="505"/>
      <c r="CD59" s="505"/>
      <c r="CE59" s="505"/>
      <c r="CF59" s="505"/>
      <c r="CG59" s="505"/>
      <c r="CH59" s="505"/>
      <c r="CI59" s="505"/>
      <c r="CJ59" s="505"/>
      <c r="CK59" s="505"/>
      <c r="CL59" s="505"/>
      <c r="CM59" s="505"/>
      <c r="CN59" s="505"/>
      <c r="CO59" s="505"/>
      <c r="CP59" s="505"/>
      <c r="CQ59" s="505"/>
      <c r="CR59" s="505"/>
      <c r="CS59" s="505"/>
    </row>
    <row r="60" spans="1:99" ht="15" customHeight="1" x14ac:dyDescent="0.25">
      <c r="A60" s="3138" t="s">
        <v>2299</v>
      </c>
      <c r="B60" s="3138" t="s">
        <v>82</v>
      </c>
      <c r="C60" s="3143" t="s">
        <v>2300</v>
      </c>
      <c r="D60" s="3124"/>
      <c r="E60" s="3124"/>
      <c r="F60" s="3124"/>
      <c r="G60" s="3124"/>
      <c r="H60" s="3124"/>
      <c r="I60" s="3124"/>
      <c r="J60" s="3124"/>
      <c r="K60" s="3124"/>
      <c r="L60" s="3135"/>
      <c r="M60" s="3139" t="s">
        <v>2301</v>
      </c>
      <c r="N60" s="3143" t="s">
        <v>2302</v>
      </c>
      <c r="O60" s="3124"/>
      <c r="P60" s="3124"/>
      <c r="Q60" s="3124"/>
      <c r="R60" s="3124"/>
      <c r="S60" s="3124"/>
      <c r="T60" s="3124"/>
      <c r="U60" s="3124"/>
      <c r="V60" s="3124"/>
      <c r="W60" s="3124"/>
      <c r="X60" s="2168"/>
      <c r="CA60" s="505"/>
      <c r="CB60" s="505"/>
      <c r="CC60" s="505"/>
      <c r="CD60" s="505"/>
      <c r="CE60" s="505"/>
      <c r="CF60" s="505"/>
      <c r="CG60" s="505"/>
      <c r="CH60" s="505"/>
      <c r="CI60" s="505"/>
      <c r="CJ60" s="505"/>
      <c r="CK60" s="505"/>
      <c r="CL60" s="505"/>
      <c r="CM60" s="505"/>
      <c r="CN60" s="505"/>
      <c r="CO60" s="505"/>
      <c r="CP60" s="505"/>
      <c r="CQ60" s="505"/>
      <c r="CR60" s="505"/>
      <c r="CS60" s="505"/>
    </row>
    <row r="61" spans="1:99" ht="14.25" customHeight="1" x14ac:dyDescent="0.25">
      <c r="A61" s="3129"/>
      <c r="B61" s="3129"/>
      <c r="C61" s="283" t="s">
        <v>2303</v>
      </c>
      <c r="D61" s="23" t="s">
        <v>2304</v>
      </c>
      <c r="E61" s="283" t="s">
        <v>2305</v>
      </c>
      <c r="F61" s="273" t="s">
        <v>2306</v>
      </c>
      <c r="G61" s="23" t="s">
        <v>2307</v>
      </c>
      <c r="H61" s="283" t="s">
        <v>2308</v>
      </c>
      <c r="I61" s="273" t="s">
        <v>2309</v>
      </c>
      <c r="J61" s="273" t="s">
        <v>2310</v>
      </c>
      <c r="K61" s="23" t="s">
        <v>2311</v>
      </c>
      <c r="L61" s="1810" t="s">
        <v>2312</v>
      </c>
      <c r="M61" s="3140"/>
      <c r="N61" s="27" t="s">
        <v>2313</v>
      </c>
      <c r="O61" s="1800" t="s">
        <v>63</v>
      </c>
      <c r="P61" s="25" t="s">
        <v>64</v>
      </c>
      <c r="Q61" s="113" t="s">
        <v>1325</v>
      </c>
      <c r="R61" s="23" t="s">
        <v>1403</v>
      </c>
      <c r="S61" s="23" t="s">
        <v>1404</v>
      </c>
      <c r="T61" s="23" t="s">
        <v>2240</v>
      </c>
      <c r="U61" s="23" t="s">
        <v>41</v>
      </c>
      <c r="V61" s="23" t="s">
        <v>42</v>
      </c>
      <c r="W61" s="1743" t="s">
        <v>2241</v>
      </c>
      <c r="X61" s="283"/>
      <c r="CA61" s="505"/>
      <c r="CB61" s="505"/>
      <c r="CC61" s="505"/>
      <c r="CD61" s="505"/>
      <c r="CE61" s="505"/>
      <c r="CF61" s="505"/>
      <c r="CG61" s="505"/>
      <c r="CH61" s="505"/>
      <c r="CI61" s="505"/>
      <c r="CJ61" s="505"/>
      <c r="CK61" s="505"/>
      <c r="CL61" s="505"/>
      <c r="CM61" s="505"/>
      <c r="CN61" s="505"/>
      <c r="CO61" s="505"/>
      <c r="CP61" s="505"/>
      <c r="CQ61" s="505"/>
      <c r="CR61" s="505"/>
      <c r="CS61" s="505"/>
    </row>
    <row r="62" spans="1:99" ht="14.25" customHeight="1" x14ac:dyDescent="0.25">
      <c r="A62" s="619" t="s">
        <v>2314</v>
      </c>
      <c r="B62" s="600">
        <f t="shared" ref="B62:B74" si="111">SUM(C62:L62)</f>
        <v>0</v>
      </c>
      <c r="C62" s="34"/>
      <c r="D62" s="34"/>
      <c r="E62" s="34"/>
      <c r="F62" s="34"/>
      <c r="G62" s="1748"/>
      <c r="H62" s="34"/>
      <c r="I62" s="34"/>
      <c r="J62" s="1748"/>
      <c r="K62" s="34"/>
      <c r="L62" s="1749"/>
      <c r="M62" s="1801"/>
      <c r="N62" s="2394">
        <f t="shared" ref="N62:N74" si="112">SUM(O62:P62)</f>
        <v>0</v>
      </c>
      <c r="O62" s="1748"/>
      <c r="P62" s="53"/>
      <c r="Q62" s="81"/>
      <c r="R62" s="34"/>
      <c r="S62" s="34"/>
      <c r="T62" s="34"/>
      <c r="U62" s="34"/>
      <c r="V62" s="34"/>
      <c r="W62" s="1801"/>
      <c r="X62" s="63" t="str">
        <f t="shared" ref="X62:X73" si="113">CA62&amp;CB62&amp;CC62&amp;CD62&amp;CE62&amp;CF62&amp;CG62</f>
        <v/>
      </c>
      <c r="CA62" s="2722" t="str">
        <f t="shared" ref="CA62:CA73" si="114">IF(AND(P62&gt;0,Q62=""),"*No olvide digitar el campo "&amp;Q$61&amp;""&amp;". Digite CERO si no tiene.", IF(Q62&gt;P62," * El Número de "&amp;Q$61&amp;""&amp;" no puede superar el Total Mujeres. ",""))</f>
        <v/>
      </c>
      <c r="CB62" s="2722" t="str">
        <f t="shared" ref="CB62:CB73" si="115">IF(AND(O62&gt;0,R62=""),"*No olvide digitar el campo "&amp;R$61&amp;""&amp;". Digite CERO si no tiene.", IF(R62&gt;O62," * El Número de "&amp;R$61&amp;""&amp;" no puede superar el Total hOMBRES. ",""))</f>
        <v/>
      </c>
      <c r="CC62" s="2722" t="str">
        <f t="shared" ref="CC62:CG62" si="116">IF(AND($N62&gt;0,S62=""),"*No olvide digitar el campo "&amp;S$61&amp;""&amp;". Digite CERO si no tiene.", IF(S62&gt;$N62," * La variable "&amp;S$61&amp;""&amp;" no puede superar el Total Ambos Sexos. ",""))</f>
        <v/>
      </c>
      <c r="CD62" s="2722" t="str">
        <f t="shared" si="116"/>
        <v/>
      </c>
      <c r="CE62" s="2722" t="str">
        <f t="shared" si="116"/>
        <v/>
      </c>
      <c r="CF62" s="2722" t="str">
        <f t="shared" si="116"/>
        <v/>
      </c>
      <c r="CG62" s="2722" t="str">
        <f t="shared" si="116"/>
        <v/>
      </c>
      <c r="CH62" s="505"/>
      <c r="CI62" s="505"/>
      <c r="CJ62" s="505"/>
      <c r="CK62" s="505"/>
      <c r="CL62" s="505"/>
      <c r="CM62" s="2487">
        <f t="shared" ref="CM62:CM73" si="117">IF(AND(P62&gt;0,OR(Q62="")),1,IF(Q62&gt;P62,1,0))</f>
        <v>0</v>
      </c>
      <c r="CN62" s="2487">
        <f t="shared" ref="CN62:CN73" si="118">IF(AND(O62&gt;0,OR(R62="")),1,IF(R62&gt;O62,1,0))</f>
        <v>0</v>
      </c>
      <c r="CO62" s="2487">
        <f t="shared" ref="CO62:CS62" si="119">IF(AND($N62&gt;0,OR(S62="")),1,IF(S62&gt;$N62,1,0))</f>
        <v>0</v>
      </c>
      <c r="CP62" s="2487">
        <f t="shared" si="119"/>
        <v>0</v>
      </c>
      <c r="CQ62" s="2487">
        <f t="shared" si="119"/>
        <v>0</v>
      </c>
      <c r="CR62" s="2487">
        <f t="shared" si="119"/>
        <v>0</v>
      </c>
      <c r="CS62" s="2487">
        <f t="shared" si="119"/>
        <v>0</v>
      </c>
    </row>
    <row r="63" spans="1:99" ht="14.25" customHeight="1" x14ac:dyDescent="0.25">
      <c r="A63" s="280" t="s">
        <v>2209</v>
      </c>
      <c r="B63" s="454">
        <f t="shared" si="111"/>
        <v>0</v>
      </c>
      <c r="C63" s="67"/>
      <c r="D63" s="67"/>
      <c r="E63" s="67"/>
      <c r="F63" s="67"/>
      <c r="G63" s="1823"/>
      <c r="H63" s="67"/>
      <c r="I63" s="67"/>
      <c r="J63" s="1823"/>
      <c r="K63" s="67"/>
      <c r="L63" s="218"/>
      <c r="M63" s="1802"/>
      <c r="N63" s="354">
        <f t="shared" si="112"/>
        <v>0</v>
      </c>
      <c r="O63" s="1823"/>
      <c r="P63" s="68"/>
      <c r="Q63" s="88"/>
      <c r="R63" s="67"/>
      <c r="S63" s="67"/>
      <c r="T63" s="67"/>
      <c r="U63" s="67"/>
      <c r="V63" s="67"/>
      <c r="W63" s="1802"/>
      <c r="X63" s="63" t="str">
        <f t="shared" si="113"/>
        <v/>
      </c>
      <c r="CA63" s="2722" t="str">
        <f t="shared" si="114"/>
        <v/>
      </c>
      <c r="CB63" s="2722" t="str">
        <f t="shared" si="115"/>
        <v/>
      </c>
      <c r="CC63" s="2722" t="str">
        <f t="shared" ref="CC63:CG63" si="120">IF(AND($N63&gt;0,S63=""),"*No olvide digitar el campo "&amp;S$61&amp;""&amp;". Digite CERO si no tiene.", IF(S63&gt;$N63," * La variable "&amp;S$61&amp;""&amp;" no puede superar el Total Ambos Sexos. ",""))</f>
        <v/>
      </c>
      <c r="CD63" s="2722" t="str">
        <f t="shared" si="120"/>
        <v/>
      </c>
      <c r="CE63" s="2722" t="str">
        <f t="shared" si="120"/>
        <v/>
      </c>
      <c r="CF63" s="2722" t="str">
        <f t="shared" si="120"/>
        <v/>
      </c>
      <c r="CG63" s="2722" t="str">
        <f t="shared" si="120"/>
        <v/>
      </c>
      <c r="CH63" s="505"/>
      <c r="CI63" s="505"/>
      <c r="CJ63" s="505"/>
      <c r="CK63" s="505"/>
      <c r="CL63" s="505"/>
      <c r="CM63" s="2487">
        <f t="shared" si="117"/>
        <v>0</v>
      </c>
      <c r="CN63" s="2487">
        <f t="shared" si="118"/>
        <v>0</v>
      </c>
      <c r="CO63" s="2487">
        <f t="shared" ref="CO63:CS63" si="121">IF(AND($N63&gt;0,OR(S63="")),1,IF(S63&gt;$N63,1,0))</f>
        <v>0</v>
      </c>
      <c r="CP63" s="2487">
        <f t="shared" si="121"/>
        <v>0</v>
      </c>
      <c r="CQ63" s="2487">
        <f t="shared" si="121"/>
        <v>0</v>
      </c>
      <c r="CR63" s="2487">
        <f t="shared" si="121"/>
        <v>0</v>
      </c>
      <c r="CS63" s="2487">
        <f t="shared" si="121"/>
        <v>0</v>
      </c>
    </row>
    <row r="64" spans="1:99" ht="14.25" customHeight="1" x14ac:dyDescent="0.25">
      <c r="A64" s="280" t="s">
        <v>2315</v>
      </c>
      <c r="B64" s="454">
        <f t="shared" si="111"/>
        <v>2</v>
      </c>
      <c r="C64" s="67"/>
      <c r="D64" s="67">
        <v>2</v>
      </c>
      <c r="E64" s="67"/>
      <c r="F64" s="67"/>
      <c r="G64" s="1823"/>
      <c r="H64" s="67"/>
      <c r="I64" s="67"/>
      <c r="J64" s="1823"/>
      <c r="K64" s="67"/>
      <c r="L64" s="218"/>
      <c r="M64" s="1802"/>
      <c r="N64" s="381">
        <f t="shared" si="112"/>
        <v>6</v>
      </c>
      <c r="O64" s="1823">
        <v>3</v>
      </c>
      <c r="P64" s="68">
        <v>3</v>
      </c>
      <c r="Q64" s="88">
        <v>0</v>
      </c>
      <c r="R64" s="67">
        <v>0</v>
      </c>
      <c r="S64" s="67">
        <v>0</v>
      </c>
      <c r="T64" s="67">
        <v>0</v>
      </c>
      <c r="U64" s="67">
        <v>0</v>
      </c>
      <c r="V64" s="67">
        <v>0</v>
      </c>
      <c r="W64" s="1802">
        <v>0</v>
      </c>
      <c r="X64" s="63" t="str">
        <f t="shared" si="113"/>
        <v/>
      </c>
      <c r="CA64" s="2722" t="str">
        <f t="shared" si="114"/>
        <v/>
      </c>
      <c r="CB64" s="2722" t="str">
        <f t="shared" si="115"/>
        <v/>
      </c>
      <c r="CC64" s="2722" t="str">
        <f t="shared" ref="CC64:CG64" si="122">IF(AND($N64&gt;0,S64=""),"*No olvide digitar el campo "&amp;S$61&amp;""&amp;". Digite CERO si no tiene.", IF(S64&gt;$N64," * La variable "&amp;S$61&amp;""&amp;" no puede superar el Total Ambos Sexos. ",""))</f>
        <v/>
      </c>
      <c r="CD64" s="2722" t="str">
        <f t="shared" si="122"/>
        <v/>
      </c>
      <c r="CE64" s="2722" t="str">
        <f t="shared" si="122"/>
        <v/>
      </c>
      <c r="CF64" s="2722" t="str">
        <f t="shared" si="122"/>
        <v/>
      </c>
      <c r="CG64" s="2722" t="str">
        <f t="shared" si="122"/>
        <v/>
      </c>
      <c r="CH64" s="505"/>
      <c r="CI64" s="505"/>
      <c r="CJ64" s="505"/>
      <c r="CK64" s="505"/>
      <c r="CL64" s="505"/>
      <c r="CM64" s="2487">
        <f t="shared" si="117"/>
        <v>0</v>
      </c>
      <c r="CN64" s="2487">
        <f t="shared" si="118"/>
        <v>0</v>
      </c>
      <c r="CO64" s="2487">
        <f t="shared" ref="CO64:CS64" si="123">IF(AND($N64&gt;0,OR(S64="")),1,IF(S64&gt;$N64,1,0))</f>
        <v>0</v>
      </c>
      <c r="CP64" s="2487">
        <f t="shared" si="123"/>
        <v>0</v>
      </c>
      <c r="CQ64" s="2487">
        <f t="shared" si="123"/>
        <v>0</v>
      </c>
      <c r="CR64" s="2487">
        <f t="shared" si="123"/>
        <v>0</v>
      </c>
      <c r="CS64" s="2487">
        <f t="shared" si="123"/>
        <v>0</v>
      </c>
    </row>
    <row r="65" spans="1:97" ht="14.25" customHeight="1" x14ac:dyDescent="0.25">
      <c r="A65" s="280" t="s">
        <v>2316</v>
      </c>
      <c r="B65" s="454">
        <f t="shared" si="111"/>
        <v>1</v>
      </c>
      <c r="C65" s="67"/>
      <c r="D65" s="67"/>
      <c r="E65" s="67"/>
      <c r="F65" s="67">
        <v>1</v>
      </c>
      <c r="G65" s="1823"/>
      <c r="H65" s="67"/>
      <c r="I65" s="67"/>
      <c r="J65" s="1823"/>
      <c r="K65" s="67"/>
      <c r="L65" s="218"/>
      <c r="M65" s="1802"/>
      <c r="N65" s="368">
        <f t="shared" si="112"/>
        <v>18</v>
      </c>
      <c r="O65" s="1823">
        <v>2</v>
      </c>
      <c r="P65" s="68">
        <v>16</v>
      </c>
      <c r="Q65" s="88">
        <v>0</v>
      </c>
      <c r="R65" s="67">
        <v>0</v>
      </c>
      <c r="S65" s="67">
        <v>0</v>
      </c>
      <c r="T65" s="67">
        <v>0</v>
      </c>
      <c r="U65" s="67">
        <v>0</v>
      </c>
      <c r="V65" s="67">
        <v>0</v>
      </c>
      <c r="W65" s="1802">
        <v>0</v>
      </c>
      <c r="X65" s="63" t="str">
        <f t="shared" si="113"/>
        <v/>
      </c>
      <c r="CA65" s="2722" t="str">
        <f t="shared" si="114"/>
        <v/>
      </c>
      <c r="CB65" s="2722" t="str">
        <f t="shared" si="115"/>
        <v/>
      </c>
      <c r="CC65" s="2722" t="str">
        <f t="shared" ref="CC65:CG65" si="124">IF(AND($N65&gt;0,S65=""),"*No olvide digitar el campo "&amp;S$61&amp;""&amp;". Digite CERO si no tiene.", IF(S65&gt;$N65," * La variable "&amp;S$61&amp;""&amp;" no puede superar el Total Ambos Sexos. ",""))</f>
        <v/>
      </c>
      <c r="CD65" s="2722" t="str">
        <f t="shared" si="124"/>
        <v/>
      </c>
      <c r="CE65" s="2722" t="str">
        <f t="shared" si="124"/>
        <v/>
      </c>
      <c r="CF65" s="2722" t="str">
        <f t="shared" si="124"/>
        <v/>
      </c>
      <c r="CG65" s="2722" t="str">
        <f t="shared" si="124"/>
        <v/>
      </c>
      <c r="CH65" s="505"/>
      <c r="CI65" s="505"/>
      <c r="CJ65" s="505"/>
      <c r="CK65" s="505"/>
      <c r="CL65" s="505"/>
      <c r="CM65" s="2487">
        <f t="shared" si="117"/>
        <v>0</v>
      </c>
      <c r="CN65" s="2487">
        <f t="shared" si="118"/>
        <v>0</v>
      </c>
      <c r="CO65" s="2487">
        <f t="shared" ref="CO65:CS65" si="125">IF(AND($N65&gt;0,OR(S65="")),1,IF(S65&gt;$N65,1,0))</f>
        <v>0</v>
      </c>
      <c r="CP65" s="2487">
        <f t="shared" si="125"/>
        <v>0</v>
      </c>
      <c r="CQ65" s="2487">
        <f t="shared" si="125"/>
        <v>0</v>
      </c>
      <c r="CR65" s="2487">
        <f t="shared" si="125"/>
        <v>0</v>
      </c>
      <c r="CS65" s="2487">
        <f t="shared" si="125"/>
        <v>0</v>
      </c>
    </row>
    <row r="66" spans="1:97" ht="14.25" customHeight="1" x14ac:dyDescent="0.25">
      <c r="A66" s="280" t="s">
        <v>2317</v>
      </c>
      <c r="B66" s="454">
        <f t="shared" si="111"/>
        <v>0</v>
      </c>
      <c r="C66" s="67"/>
      <c r="D66" s="67"/>
      <c r="E66" s="67"/>
      <c r="F66" s="67"/>
      <c r="G66" s="1823"/>
      <c r="H66" s="67"/>
      <c r="I66" s="67"/>
      <c r="J66" s="1823"/>
      <c r="K66" s="67"/>
      <c r="L66" s="218"/>
      <c r="M66" s="1802"/>
      <c r="N66" s="354">
        <f t="shared" si="112"/>
        <v>0</v>
      </c>
      <c r="O66" s="1823"/>
      <c r="P66" s="68"/>
      <c r="Q66" s="88"/>
      <c r="R66" s="67"/>
      <c r="S66" s="67"/>
      <c r="T66" s="67"/>
      <c r="U66" s="67"/>
      <c r="V66" s="67"/>
      <c r="W66" s="1802"/>
      <c r="X66" s="63" t="str">
        <f t="shared" si="113"/>
        <v/>
      </c>
      <c r="CA66" s="2722" t="str">
        <f t="shared" si="114"/>
        <v/>
      </c>
      <c r="CB66" s="2722" t="str">
        <f t="shared" si="115"/>
        <v/>
      </c>
      <c r="CC66" s="2722" t="str">
        <f t="shared" ref="CC66:CG66" si="126">IF(AND($N66&gt;0,S66=""),"*No olvide digitar el campo "&amp;S$61&amp;""&amp;". Digite CERO si no tiene.", IF(S66&gt;$N66," * La variable "&amp;S$61&amp;""&amp;" no puede superar el Total Ambos Sexos. ",""))</f>
        <v/>
      </c>
      <c r="CD66" s="2722" t="str">
        <f t="shared" si="126"/>
        <v/>
      </c>
      <c r="CE66" s="2722" t="str">
        <f t="shared" si="126"/>
        <v/>
      </c>
      <c r="CF66" s="2722" t="str">
        <f t="shared" si="126"/>
        <v/>
      </c>
      <c r="CG66" s="2722" t="str">
        <f t="shared" si="126"/>
        <v/>
      </c>
      <c r="CH66" s="505"/>
      <c r="CI66" s="505"/>
      <c r="CJ66" s="505"/>
      <c r="CK66" s="505"/>
      <c r="CL66" s="505"/>
      <c r="CM66" s="2487">
        <f t="shared" si="117"/>
        <v>0</v>
      </c>
      <c r="CN66" s="2487">
        <f t="shared" si="118"/>
        <v>0</v>
      </c>
      <c r="CO66" s="2487">
        <f t="shared" ref="CO66:CS66" si="127">IF(AND($N66&gt;0,OR(S66="")),1,IF(S66&gt;$N66,1,0))</f>
        <v>0</v>
      </c>
      <c r="CP66" s="2487">
        <f t="shared" si="127"/>
        <v>0</v>
      </c>
      <c r="CQ66" s="2487">
        <f t="shared" si="127"/>
        <v>0</v>
      </c>
      <c r="CR66" s="2487">
        <f t="shared" si="127"/>
        <v>0</v>
      </c>
      <c r="CS66" s="2487">
        <f t="shared" si="127"/>
        <v>0</v>
      </c>
    </row>
    <row r="67" spans="1:97" ht="14.25" customHeight="1" x14ac:dyDescent="0.25">
      <c r="A67" s="280" t="s">
        <v>2318</v>
      </c>
      <c r="B67" s="454">
        <f t="shared" si="111"/>
        <v>0</v>
      </c>
      <c r="C67" s="67"/>
      <c r="D67" s="67"/>
      <c r="E67" s="67"/>
      <c r="F67" s="67"/>
      <c r="G67" s="1823"/>
      <c r="H67" s="67"/>
      <c r="I67" s="67"/>
      <c r="J67" s="1823"/>
      <c r="K67" s="67"/>
      <c r="L67" s="218"/>
      <c r="M67" s="1802"/>
      <c r="N67" s="368">
        <f t="shared" si="112"/>
        <v>0</v>
      </c>
      <c r="O67" s="1823"/>
      <c r="P67" s="68"/>
      <c r="Q67" s="88"/>
      <c r="R67" s="67"/>
      <c r="S67" s="67"/>
      <c r="T67" s="67"/>
      <c r="U67" s="67"/>
      <c r="V67" s="67"/>
      <c r="W67" s="1802"/>
      <c r="X67" s="63" t="str">
        <f t="shared" si="113"/>
        <v/>
      </c>
      <c r="CA67" s="2722" t="str">
        <f t="shared" si="114"/>
        <v/>
      </c>
      <c r="CB67" s="2722" t="str">
        <f t="shared" si="115"/>
        <v/>
      </c>
      <c r="CC67" s="2722" t="str">
        <f t="shared" ref="CC67:CG67" si="128">IF(AND($N67&gt;0,S67=""),"*No olvide digitar el campo "&amp;S$61&amp;""&amp;". Digite CERO si no tiene.", IF(S67&gt;$N67," * La variable "&amp;S$61&amp;""&amp;" no puede superar el Total Ambos Sexos. ",""))</f>
        <v/>
      </c>
      <c r="CD67" s="2722" t="str">
        <f t="shared" si="128"/>
        <v/>
      </c>
      <c r="CE67" s="2722" t="str">
        <f t="shared" si="128"/>
        <v/>
      </c>
      <c r="CF67" s="2722" t="str">
        <f t="shared" si="128"/>
        <v/>
      </c>
      <c r="CG67" s="2722" t="str">
        <f t="shared" si="128"/>
        <v/>
      </c>
      <c r="CH67" s="505"/>
      <c r="CI67" s="505"/>
      <c r="CJ67" s="505"/>
      <c r="CK67" s="505"/>
      <c r="CL67" s="505"/>
      <c r="CM67" s="2487">
        <f t="shared" si="117"/>
        <v>0</v>
      </c>
      <c r="CN67" s="2487">
        <f t="shared" si="118"/>
        <v>0</v>
      </c>
      <c r="CO67" s="2487">
        <f t="shared" ref="CO67:CS67" si="129">IF(AND($N67&gt;0,OR(S67="")),1,IF(S67&gt;$N67,1,0))</f>
        <v>0</v>
      </c>
      <c r="CP67" s="2487">
        <f t="shared" si="129"/>
        <v>0</v>
      </c>
      <c r="CQ67" s="2487">
        <f t="shared" si="129"/>
        <v>0</v>
      </c>
      <c r="CR67" s="2487">
        <f t="shared" si="129"/>
        <v>0</v>
      </c>
      <c r="CS67" s="2487">
        <f t="shared" si="129"/>
        <v>0</v>
      </c>
    </row>
    <row r="68" spans="1:97" ht="14.25" customHeight="1" x14ac:dyDescent="0.25">
      <c r="A68" s="280" t="s">
        <v>2319</v>
      </c>
      <c r="B68" s="454">
        <f t="shared" si="111"/>
        <v>0</v>
      </c>
      <c r="C68" s="67"/>
      <c r="D68" s="67"/>
      <c r="E68" s="67"/>
      <c r="F68" s="67"/>
      <c r="G68" s="1823"/>
      <c r="H68" s="67"/>
      <c r="I68" s="67"/>
      <c r="J68" s="1823"/>
      <c r="K68" s="67"/>
      <c r="L68" s="218"/>
      <c r="M68" s="1802"/>
      <c r="N68" s="368">
        <f t="shared" si="112"/>
        <v>0</v>
      </c>
      <c r="O68" s="1823"/>
      <c r="P68" s="68"/>
      <c r="Q68" s="88"/>
      <c r="R68" s="67"/>
      <c r="S68" s="67"/>
      <c r="T68" s="67"/>
      <c r="U68" s="67"/>
      <c r="V68" s="67"/>
      <c r="W68" s="1802"/>
      <c r="X68" s="63" t="str">
        <f t="shared" si="113"/>
        <v/>
      </c>
      <c r="CA68" s="2722" t="str">
        <f t="shared" si="114"/>
        <v/>
      </c>
      <c r="CB68" s="2722" t="str">
        <f t="shared" si="115"/>
        <v/>
      </c>
      <c r="CC68" s="2722" t="str">
        <f t="shared" ref="CC68:CG68" si="130">IF(AND($N68&gt;0,S68=""),"*No olvide digitar el campo "&amp;S$61&amp;""&amp;". Digite CERO si no tiene.", IF(S68&gt;$N68," * La variable "&amp;S$61&amp;""&amp;" no puede superar el Total Ambos Sexos. ",""))</f>
        <v/>
      </c>
      <c r="CD68" s="2722" t="str">
        <f t="shared" si="130"/>
        <v/>
      </c>
      <c r="CE68" s="2722" t="str">
        <f t="shared" si="130"/>
        <v/>
      </c>
      <c r="CF68" s="2722" t="str">
        <f t="shared" si="130"/>
        <v/>
      </c>
      <c r="CG68" s="2722" t="str">
        <f t="shared" si="130"/>
        <v/>
      </c>
      <c r="CH68" s="505"/>
      <c r="CI68" s="505"/>
      <c r="CJ68" s="505"/>
      <c r="CK68" s="505"/>
      <c r="CL68" s="505"/>
      <c r="CM68" s="2487">
        <f t="shared" si="117"/>
        <v>0</v>
      </c>
      <c r="CN68" s="2487">
        <f t="shared" si="118"/>
        <v>0</v>
      </c>
      <c r="CO68" s="2487">
        <f t="shared" ref="CO68:CS68" si="131">IF(AND($N68&gt;0,OR(S68="")),1,IF(S68&gt;$N68,1,0))</f>
        <v>0</v>
      </c>
      <c r="CP68" s="2487">
        <f t="shared" si="131"/>
        <v>0</v>
      </c>
      <c r="CQ68" s="2487">
        <f t="shared" si="131"/>
        <v>0</v>
      </c>
      <c r="CR68" s="2487">
        <f t="shared" si="131"/>
        <v>0</v>
      </c>
      <c r="CS68" s="2487">
        <f t="shared" si="131"/>
        <v>0</v>
      </c>
    </row>
    <row r="69" spans="1:97" ht="14.25" customHeight="1" x14ac:dyDescent="0.25">
      <c r="A69" s="280" t="s">
        <v>2320</v>
      </c>
      <c r="B69" s="454">
        <f t="shared" si="111"/>
        <v>0</v>
      </c>
      <c r="C69" s="67"/>
      <c r="D69" s="67"/>
      <c r="E69" s="67"/>
      <c r="F69" s="67"/>
      <c r="G69" s="1823"/>
      <c r="H69" s="67"/>
      <c r="I69" s="67"/>
      <c r="J69" s="1823"/>
      <c r="K69" s="67"/>
      <c r="L69" s="218"/>
      <c r="M69" s="1802"/>
      <c r="N69" s="368">
        <f t="shared" si="112"/>
        <v>0</v>
      </c>
      <c r="O69" s="1823"/>
      <c r="P69" s="68"/>
      <c r="Q69" s="88"/>
      <c r="R69" s="67"/>
      <c r="S69" s="67"/>
      <c r="T69" s="67"/>
      <c r="U69" s="67"/>
      <c r="V69" s="67"/>
      <c r="W69" s="1802"/>
      <c r="X69" s="63" t="str">
        <f t="shared" si="113"/>
        <v/>
      </c>
      <c r="CA69" s="2722" t="str">
        <f t="shared" si="114"/>
        <v/>
      </c>
      <c r="CB69" s="2722" t="str">
        <f t="shared" si="115"/>
        <v/>
      </c>
      <c r="CC69" s="2722" t="str">
        <f t="shared" ref="CC69:CG69" si="132">IF(AND($N69&gt;0,S69=""),"*No olvide digitar el campo "&amp;S$61&amp;""&amp;". Digite CERO si no tiene.", IF(S69&gt;$N69," * La variable "&amp;S$61&amp;""&amp;" no puede superar el Total Ambos Sexos. ",""))</f>
        <v/>
      </c>
      <c r="CD69" s="2722" t="str">
        <f t="shared" si="132"/>
        <v/>
      </c>
      <c r="CE69" s="2722" t="str">
        <f t="shared" si="132"/>
        <v/>
      </c>
      <c r="CF69" s="2722" t="str">
        <f t="shared" si="132"/>
        <v/>
      </c>
      <c r="CG69" s="2722" t="str">
        <f t="shared" si="132"/>
        <v/>
      </c>
      <c r="CH69" s="505"/>
      <c r="CI69" s="505"/>
      <c r="CJ69" s="505"/>
      <c r="CK69" s="505"/>
      <c r="CL69" s="505"/>
      <c r="CM69" s="2487">
        <f t="shared" si="117"/>
        <v>0</v>
      </c>
      <c r="CN69" s="2487">
        <f t="shared" si="118"/>
        <v>0</v>
      </c>
      <c r="CO69" s="2487">
        <f t="shared" ref="CO69:CS69" si="133">IF(AND($N69&gt;0,OR(S69="")),1,IF(S69&gt;$N69,1,0))</f>
        <v>0</v>
      </c>
      <c r="CP69" s="2487">
        <f t="shared" si="133"/>
        <v>0</v>
      </c>
      <c r="CQ69" s="2487">
        <f t="shared" si="133"/>
        <v>0</v>
      </c>
      <c r="CR69" s="2487">
        <f t="shared" si="133"/>
        <v>0</v>
      </c>
      <c r="CS69" s="2487">
        <f t="shared" si="133"/>
        <v>0</v>
      </c>
    </row>
    <row r="70" spans="1:97" ht="14.25" customHeight="1" x14ac:dyDescent="0.25">
      <c r="A70" s="280" t="s">
        <v>2321</v>
      </c>
      <c r="B70" s="454">
        <f t="shared" si="111"/>
        <v>1</v>
      </c>
      <c r="C70" s="1780"/>
      <c r="D70" s="1780"/>
      <c r="E70" s="1780"/>
      <c r="F70" s="1780"/>
      <c r="G70" s="2007"/>
      <c r="H70" s="1780"/>
      <c r="I70" s="1780"/>
      <c r="J70" s="2007"/>
      <c r="K70" s="1780"/>
      <c r="L70" s="291">
        <v>1</v>
      </c>
      <c r="M70" s="1802"/>
      <c r="N70" s="354">
        <f t="shared" si="112"/>
        <v>50</v>
      </c>
      <c r="O70" s="1823">
        <v>5</v>
      </c>
      <c r="P70" s="68">
        <v>45</v>
      </c>
      <c r="Q70" s="88">
        <v>0</v>
      </c>
      <c r="R70" s="67">
        <v>0</v>
      </c>
      <c r="S70" s="67">
        <v>0</v>
      </c>
      <c r="T70" s="67">
        <v>0</v>
      </c>
      <c r="U70" s="67">
        <v>0</v>
      </c>
      <c r="V70" s="67">
        <v>0</v>
      </c>
      <c r="W70" s="1802">
        <v>0</v>
      </c>
      <c r="X70" s="63" t="str">
        <f t="shared" si="113"/>
        <v/>
      </c>
      <c r="CA70" s="2722" t="str">
        <f t="shared" si="114"/>
        <v/>
      </c>
      <c r="CB70" s="2722" t="str">
        <f t="shared" si="115"/>
        <v/>
      </c>
      <c r="CC70" s="2722" t="str">
        <f t="shared" ref="CC70:CG70" si="134">IF(AND($N70&gt;0,S70=""),"*No olvide digitar el campo "&amp;S$61&amp;""&amp;". Digite CERO si no tiene.", IF(S70&gt;$N70," * La variable "&amp;S$61&amp;""&amp;" no puede superar el Total Ambos Sexos. ",""))</f>
        <v/>
      </c>
      <c r="CD70" s="2722" t="str">
        <f t="shared" si="134"/>
        <v/>
      </c>
      <c r="CE70" s="2722" t="str">
        <f t="shared" si="134"/>
        <v/>
      </c>
      <c r="CF70" s="2722" t="str">
        <f t="shared" si="134"/>
        <v/>
      </c>
      <c r="CG70" s="2722" t="str">
        <f t="shared" si="134"/>
        <v/>
      </c>
      <c r="CH70" s="505"/>
      <c r="CI70" s="505"/>
      <c r="CJ70" s="505"/>
      <c r="CK70" s="505"/>
      <c r="CL70" s="505"/>
      <c r="CM70" s="2487">
        <f t="shared" si="117"/>
        <v>0</v>
      </c>
      <c r="CN70" s="2487">
        <f t="shared" si="118"/>
        <v>0</v>
      </c>
      <c r="CO70" s="2487">
        <f t="shared" ref="CO70:CS70" si="135">IF(AND($N70&gt;0,OR(S70="")),1,IF(S70&gt;$N70,1,0))</f>
        <v>0</v>
      </c>
      <c r="CP70" s="2487">
        <f t="shared" si="135"/>
        <v>0</v>
      </c>
      <c r="CQ70" s="2487">
        <f t="shared" si="135"/>
        <v>0</v>
      </c>
      <c r="CR70" s="2487">
        <f t="shared" si="135"/>
        <v>0</v>
      </c>
      <c r="CS70" s="2487">
        <f t="shared" si="135"/>
        <v>0</v>
      </c>
    </row>
    <row r="71" spans="1:97" ht="14.25" customHeight="1" x14ac:dyDescent="0.25">
      <c r="A71" s="2006" t="s">
        <v>2322</v>
      </c>
      <c r="B71" s="454">
        <f t="shared" si="111"/>
        <v>0</v>
      </c>
      <c r="C71" s="1780"/>
      <c r="D71" s="1780"/>
      <c r="E71" s="1780"/>
      <c r="F71" s="1780"/>
      <c r="G71" s="2007"/>
      <c r="H71" s="67"/>
      <c r="I71" s="1780"/>
      <c r="J71" s="1823"/>
      <c r="K71" s="1780"/>
      <c r="L71" s="291"/>
      <c r="M71" s="1802"/>
      <c r="N71" s="354">
        <f t="shared" si="112"/>
        <v>0</v>
      </c>
      <c r="O71" s="1823"/>
      <c r="P71" s="68"/>
      <c r="Q71" s="88"/>
      <c r="R71" s="67"/>
      <c r="S71" s="67"/>
      <c r="T71" s="67"/>
      <c r="U71" s="67"/>
      <c r="V71" s="67"/>
      <c r="W71" s="1802"/>
      <c r="X71" s="63" t="str">
        <f t="shared" si="113"/>
        <v/>
      </c>
      <c r="CA71" s="2722" t="str">
        <f t="shared" si="114"/>
        <v/>
      </c>
      <c r="CB71" s="2722" t="str">
        <f t="shared" si="115"/>
        <v/>
      </c>
      <c r="CC71" s="2722" t="str">
        <f t="shared" ref="CC71:CG71" si="136">IF(AND($N71&gt;0,S71=""),"*No olvide digitar el campo "&amp;S$61&amp;""&amp;". Digite CERO si no tiene.", IF(S71&gt;$N71," * La variable "&amp;S$61&amp;""&amp;" no puede superar el Total Ambos Sexos. ",""))</f>
        <v/>
      </c>
      <c r="CD71" s="2722" t="str">
        <f t="shared" si="136"/>
        <v/>
      </c>
      <c r="CE71" s="2722" t="str">
        <f t="shared" si="136"/>
        <v/>
      </c>
      <c r="CF71" s="2722" t="str">
        <f t="shared" si="136"/>
        <v/>
      </c>
      <c r="CG71" s="2722" t="str">
        <f t="shared" si="136"/>
        <v/>
      </c>
      <c r="CH71" s="505"/>
      <c r="CI71" s="505"/>
      <c r="CJ71" s="505"/>
      <c r="CK71" s="505"/>
      <c r="CL71" s="505"/>
      <c r="CM71" s="2487">
        <f t="shared" si="117"/>
        <v>0</v>
      </c>
      <c r="CN71" s="2487">
        <f t="shared" si="118"/>
        <v>0</v>
      </c>
      <c r="CO71" s="2487">
        <f t="shared" ref="CO71:CS71" si="137">IF(AND($N71&gt;0,OR(S71="")),1,IF(S71&gt;$N71,1,0))</f>
        <v>0</v>
      </c>
      <c r="CP71" s="2487">
        <f t="shared" si="137"/>
        <v>0</v>
      </c>
      <c r="CQ71" s="2487">
        <f t="shared" si="137"/>
        <v>0</v>
      </c>
      <c r="CR71" s="2487">
        <f t="shared" si="137"/>
        <v>0</v>
      </c>
      <c r="CS71" s="2487">
        <f t="shared" si="137"/>
        <v>0</v>
      </c>
    </row>
    <row r="72" spans="1:97" ht="14.25" customHeight="1" x14ac:dyDescent="0.25">
      <c r="A72" s="2006" t="s">
        <v>2323</v>
      </c>
      <c r="B72" s="454">
        <f t="shared" si="111"/>
        <v>0</v>
      </c>
      <c r="C72" s="1780"/>
      <c r="D72" s="1780"/>
      <c r="E72" s="1780"/>
      <c r="F72" s="1780"/>
      <c r="G72" s="2007"/>
      <c r="H72" s="1780"/>
      <c r="I72" s="1780"/>
      <c r="J72" s="2007"/>
      <c r="K72" s="1780"/>
      <c r="L72" s="291"/>
      <c r="M72" s="1802"/>
      <c r="N72" s="381">
        <f t="shared" si="112"/>
        <v>0</v>
      </c>
      <c r="O72" s="1823"/>
      <c r="P72" s="68"/>
      <c r="Q72" s="88"/>
      <c r="R72" s="67"/>
      <c r="S72" s="67"/>
      <c r="T72" s="67"/>
      <c r="U72" s="67"/>
      <c r="V72" s="67"/>
      <c r="W72" s="1802"/>
      <c r="X72" s="63" t="str">
        <f t="shared" si="113"/>
        <v/>
      </c>
      <c r="CA72" s="2722" t="str">
        <f t="shared" si="114"/>
        <v/>
      </c>
      <c r="CB72" s="2722" t="str">
        <f t="shared" si="115"/>
        <v/>
      </c>
      <c r="CC72" s="2722" t="str">
        <f t="shared" ref="CC72:CG72" si="138">IF(AND($N72&gt;0,S72=""),"*No olvide digitar el campo "&amp;S$61&amp;""&amp;". Digite CERO si no tiene.", IF(S72&gt;$N72," * La variable "&amp;S$61&amp;""&amp;" no puede superar el Total Ambos Sexos. ",""))</f>
        <v/>
      </c>
      <c r="CD72" s="2722" t="str">
        <f t="shared" si="138"/>
        <v/>
      </c>
      <c r="CE72" s="2722" t="str">
        <f t="shared" si="138"/>
        <v/>
      </c>
      <c r="CF72" s="2722" t="str">
        <f t="shared" si="138"/>
        <v/>
      </c>
      <c r="CG72" s="2722" t="str">
        <f t="shared" si="138"/>
        <v/>
      </c>
      <c r="CH72" s="505"/>
      <c r="CI72" s="505"/>
      <c r="CJ72" s="505"/>
      <c r="CK72" s="505"/>
      <c r="CL72" s="505"/>
      <c r="CM72" s="2487">
        <f t="shared" si="117"/>
        <v>0</v>
      </c>
      <c r="CN72" s="2487">
        <f t="shared" si="118"/>
        <v>0</v>
      </c>
      <c r="CO72" s="2487">
        <f t="shared" ref="CO72:CS72" si="139">IF(AND($N72&gt;0,OR(S72="")),1,IF(S72&gt;$N72,1,0))</f>
        <v>0</v>
      </c>
      <c r="CP72" s="2487">
        <f t="shared" si="139"/>
        <v>0</v>
      </c>
      <c r="CQ72" s="2487">
        <f t="shared" si="139"/>
        <v>0</v>
      </c>
      <c r="CR72" s="2487">
        <f t="shared" si="139"/>
        <v>0</v>
      </c>
      <c r="CS72" s="2487">
        <f t="shared" si="139"/>
        <v>0</v>
      </c>
    </row>
    <row r="73" spans="1:97" ht="14.25" customHeight="1" x14ac:dyDescent="0.25">
      <c r="A73" s="277" t="s">
        <v>2324</v>
      </c>
      <c r="B73" s="603">
        <f t="shared" si="111"/>
        <v>0</v>
      </c>
      <c r="C73" s="1780"/>
      <c r="D73" s="1780"/>
      <c r="E73" s="1780"/>
      <c r="F73" s="1780"/>
      <c r="G73" s="2007"/>
      <c r="H73" s="1780"/>
      <c r="I73" s="1780"/>
      <c r="J73" s="2007"/>
      <c r="K73" s="1780"/>
      <c r="L73" s="291"/>
      <c r="M73" s="190"/>
      <c r="N73" s="400">
        <f t="shared" si="112"/>
        <v>0</v>
      </c>
      <c r="O73" s="2007"/>
      <c r="P73" s="1977"/>
      <c r="Q73" s="88"/>
      <c r="R73" s="1780"/>
      <c r="S73" s="1780"/>
      <c r="T73" s="1780"/>
      <c r="U73" s="67"/>
      <c r="V73" s="1780"/>
      <c r="W73" s="190"/>
      <c r="X73" s="63" t="str">
        <f t="shared" si="113"/>
        <v/>
      </c>
      <c r="CA73" s="2722" t="str">
        <f t="shared" si="114"/>
        <v/>
      </c>
      <c r="CB73" s="2722" t="str">
        <f t="shared" si="115"/>
        <v/>
      </c>
      <c r="CC73" s="2722" t="str">
        <f t="shared" ref="CC73:CG73" si="140">IF(AND($N73&gt;0,S73=""),"*No olvide digitar el campo "&amp;S$61&amp;""&amp;". Digite CERO si no tiene.", IF(S73&gt;$N73," * La variable "&amp;S$61&amp;""&amp;" no puede superar el Total Ambos Sexos. ",""))</f>
        <v/>
      </c>
      <c r="CD73" s="2722" t="str">
        <f t="shared" si="140"/>
        <v/>
      </c>
      <c r="CE73" s="2722" t="str">
        <f t="shared" si="140"/>
        <v/>
      </c>
      <c r="CF73" s="2722" t="str">
        <f t="shared" si="140"/>
        <v/>
      </c>
      <c r="CG73" s="2722" t="str">
        <f t="shared" si="140"/>
        <v/>
      </c>
      <c r="CH73" s="505"/>
      <c r="CI73" s="505"/>
      <c r="CJ73" s="505"/>
      <c r="CK73" s="505"/>
      <c r="CL73" s="505"/>
      <c r="CM73" s="2487">
        <f t="shared" si="117"/>
        <v>0</v>
      </c>
      <c r="CN73" s="2487">
        <f t="shared" si="118"/>
        <v>0</v>
      </c>
      <c r="CO73" s="2487">
        <f t="shared" ref="CO73:CS73" si="141">IF(AND($N73&gt;0,OR(S73="")),1,IF(S73&gt;$N73,1,0))</f>
        <v>0</v>
      </c>
      <c r="CP73" s="2487">
        <f t="shared" si="141"/>
        <v>0</v>
      </c>
      <c r="CQ73" s="2487">
        <f t="shared" si="141"/>
        <v>0</v>
      </c>
      <c r="CR73" s="2487">
        <f t="shared" si="141"/>
        <v>0</v>
      </c>
      <c r="CS73" s="2487">
        <f t="shared" si="141"/>
        <v>0</v>
      </c>
    </row>
    <row r="74" spans="1:97" ht="14.25" customHeight="1" x14ac:dyDescent="0.25">
      <c r="A74" s="404" t="s">
        <v>82</v>
      </c>
      <c r="B74" s="2249">
        <f t="shared" si="111"/>
        <v>4</v>
      </c>
      <c r="C74" s="584">
        <f t="shared" ref="C74:M74" si="142">SUM(C62:C73)</f>
        <v>0</v>
      </c>
      <c r="D74" s="584">
        <f t="shared" si="142"/>
        <v>2</v>
      </c>
      <c r="E74" s="584">
        <f t="shared" si="142"/>
        <v>0</v>
      </c>
      <c r="F74" s="584">
        <f t="shared" si="142"/>
        <v>1</v>
      </c>
      <c r="G74" s="1883">
        <f t="shared" si="142"/>
        <v>0</v>
      </c>
      <c r="H74" s="584">
        <f t="shared" si="142"/>
        <v>0</v>
      </c>
      <c r="I74" s="584">
        <f t="shared" si="142"/>
        <v>0</v>
      </c>
      <c r="J74" s="1883">
        <f t="shared" si="142"/>
        <v>0</v>
      </c>
      <c r="K74" s="584">
        <f t="shared" si="142"/>
        <v>0</v>
      </c>
      <c r="L74" s="2126">
        <f t="shared" si="142"/>
        <v>1</v>
      </c>
      <c r="M74" s="2236">
        <f t="shared" si="142"/>
        <v>0</v>
      </c>
      <c r="N74" s="166">
        <f t="shared" si="112"/>
        <v>74</v>
      </c>
      <c r="O74" s="2236">
        <f t="shared" ref="O74:W74" si="143">SUM(O62:O73)</f>
        <v>10</v>
      </c>
      <c r="P74" s="446">
        <f t="shared" si="143"/>
        <v>64</v>
      </c>
      <c r="Q74" s="447">
        <f t="shared" si="143"/>
        <v>0</v>
      </c>
      <c r="R74" s="584">
        <f t="shared" si="143"/>
        <v>0</v>
      </c>
      <c r="S74" s="584">
        <f t="shared" si="143"/>
        <v>0</v>
      </c>
      <c r="T74" s="584">
        <f t="shared" si="143"/>
        <v>0</v>
      </c>
      <c r="U74" s="584">
        <f t="shared" si="143"/>
        <v>0</v>
      </c>
      <c r="V74" s="584">
        <f t="shared" si="143"/>
        <v>0</v>
      </c>
      <c r="W74" s="1859">
        <f t="shared" si="143"/>
        <v>0</v>
      </c>
      <c r="CA74" s="505"/>
      <c r="CB74" s="505"/>
      <c r="CC74" s="505"/>
      <c r="CD74" s="505"/>
      <c r="CE74" s="505"/>
      <c r="CF74" s="505"/>
      <c r="CG74" s="505"/>
      <c r="CH74" s="505"/>
      <c r="CI74" s="505"/>
      <c r="CJ74" s="505"/>
      <c r="CK74" s="505"/>
      <c r="CL74" s="505"/>
      <c r="CM74" s="505"/>
      <c r="CN74" s="505"/>
      <c r="CO74" s="505"/>
      <c r="CP74" s="505"/>
      <c r="CQ74" s="505"/>
      <c r="CR74" s="505"/>
      <c r="CS74" s="505"/>
    </row>
    <row r="75" spans="1:97" ht="18" customHeight="1" x14ac:dyDescent="0.25">
      <c r="A75" s="3448" t="s">
        <v>2325</v>
      </c>
      <c r="B75" s="3161"/>
      <c r="C75" s="3161"/>
      <c r="D75" s="3161"/>
      <c r="E75" s="3161"/>
      <c r="F75" s="3161"/>
      <c r="G75" s="3161"/>
      <c r="H75" s="3161"/>
      <c r="I75" s="3161"/>
      <c r="J75" s="3161"/>
      <c r="K75" s="3161"/>
      <c r="L75" s="3161"/>
      <c r="M75" s="3161"/>
      <c r="N75" s="3161"/>
      <c r="CA75" s="505"/>
      <c r="CB75" s="505"/>
      <c r="CC75" s="505"/>
      <c r="CD75" s="505"/>
      <c r="CE75" s="505"/>
      <c r="CF75" s="505"/>
      <c r="CG75" s="505"/>
      <c r="CH75" s="505"/>
      <c r="CI75" s="505"/>
      <c r="CJ75" s="505"/>
      <c r="CK75" s="505"/>
      <c r="CL75" s="505"/>
      <c r="CM75" s="505"/>
      <c r="CN75" s="505"/>
      <c r="CO75" s="505"/>
      <c r="CP75" s="505"/>
      <c r="CQ75" s="505"/>
      <c r="CR75" s="505"/>
      <c r="CS75" s="505"/>
    </row>
    <row r="76" spans="1:97" ht="15" customHeight="1" x14ac:dyDescent="0.25">
      <c r="A76" s="3216" t="s">
        <v>2326</v>
      </c>
      <c r="B76" s="3215" t="s">
        <v>2327</v>
      </c>
      <c r="C76" s="3143" t="s">
        <v>2302</v>
      </c>
      <c r="D76" s="3124"/>
      <c r="E76" s="3124"/>
      <c r="F76" s="3124"/>
      <c r="G76" s="3124"/>
      <c r="H76" s="3124"/>
      <c r="I76" s="3124"/>
      <c r="J76" s="3124"/>
      <c r="K76" s="3124"/>
      <c r="L76" s="3135"/>
      <c r="M76" s="3134" t="s">
        <v>2328</v>
      </c>
      <c r="N76" s="3124"/>
      <c r="O76" s="3124"/>
      <c r="P76" s="3124"/>
      <c r="Q76" s="3124"/>
      <c r="R76" s="3122"/>
      <c r="CA76" s="505"/>
      <c r="CB76" s="505"/>
      <c r="CC76" s="505"/>
      <c r="CD76" s="505"/>
      <c r="CE76" s="505"/>
      <c r="CF76" s="505"/>
      <c r="CG76" s="505"/>
      <c r="CH76" s="505"/>
      <c r="CI76" s="505"/>
      <c r="CJ76" s="505"/>
      <c r="CK76" s="505"/>
      <c r="CL76" s="505"/>
      <c r="CM76" s="505"/>
      <c r="CN76" s="505"/>
      <c r="CO76" s="505"/>
      <c r="CP76" s="505"/>
      <c r="CQ76" s="505"/>
      <c r="CR76" s="505"/>
      <c r="CS76" s="505"/>
    </row>
    <row r="77" spans="1:97" ht="37.5" customHeight="1" x14ac:dyDescent="0.25">
      <c r="A77" s="3150"/>
      <c r="B77" s="3129"/>
      <c r="C77" s="27" t="s">
        <v>2313</v>
      </c>
      <c r="D77" s="1800" t="s">
        <v>63</v>
      </c>
      <c r="E77" s="25" t="s">
        <v>64</v>
      </c>
      <c r="F77" s="113" t="s">
        <v>1325</v>
      </c>
      <c r="G77" s="23" t="s">
        <v>1403</v>
      </c>
      <c r="H77" s="23" t="s">
        <v>67</v>
      </c>
      <c r="I77" s="23" t="s">
        <v>2240</v>
      </c>
      <c r="J77" s="23" t="s">
        <v>41</v>
      </c>
      <c r="K77" s="23" t="s">
        <v>42</v>
      </c>
      <c r="L77" s="25" t="s">
        <v>2241</v>
      </c>
      <c r="M77" s="1800" t="s">
        <v>2303</v>
      </c>
      <c r="N77" s="1739" t="s">
        <v>2305</v>
      </c>
      <c r="O77" s="23" t="s">
        <v>2329</v>
      </c>
      <c r="P77" s="1739" t="s">
        <v>2330</v>
      </c>
      <c r="Q77" s="23" t="s">
        <v>2331</v>
      </c>
      <c r="R77" s="1913" t="s">
        <v>2311</v>
      </c>
      <c r="CA77" s="505"/>
      <c r="CB77" s="505"/>
      <c r="CC77" s="505"/>
      <c r="CD77" s="505"/>
      <c r="CE77" s="505"/>
      <c r="CF77" s="505"/>
      <c r="CG77" s="505"/>
      <c r="CH77" s="505"/>
      <c r="CI77" s="505"/>
      <c r="CJ77" s="505"/>
      <c r="CK77" s="505"/>
      <c r="CL77" s="505"/>
      <c r="CM77" s="505"/>
      <c r="CN77" s="505"/>
      <c r="CO77" s="505"/>
      <c r="CP77" s="505"/>
      <c r="CQ77" s="505"/>
      <c r="CR77" s="505"/>
      <c r="CS77" s="505"/>
    </row>
    <row r="78" spans="1:97" ht="14.25" customHeight="1" x14ac:dyDescent="0.25">
      <c r="A78" s="2224" t="s">
        <v>2332</v>
      </c>
      <c r="B78" s="1141"/>
      <c r="C78" s="2394">
        <f t="shared" ref="C78:C91" si="144">SUM(D78:E78)</f>
        <v>0</v>
      </c>
      <c r="D78" s="1748"/>
      <c r="E78" s="53"/>
      <c r="F78" s="81"/>
      <c r="G78" s="34"/>
      <c r="H78" s="34"/>
      <c r="I78" s="34"/>
      <c r="J78" s="34"/>
      <c r="K78" s="34"/>
      <c r="L78" s="53"/>
      <c r="M78" s="1748"/>
      <c r="N78" s="34"/>
      <c r="O78" s="34"/>
      <c r="P78" s="34"/>
      <c r="Q78" s="34"/>
      <c r="R78" s="1801"/>
      <c r="S78" s="63" t="str">
        <f t="shared" ref="S78:S91" si="145">CA78&amp;CB78&amp;CC78&amp;CD78&amp;CE78&amp;CF78&amp;CG78</f>
        <v/>
      </c>
      <c r="CA78" s="2722" t="str">
        <f t="shared" ref="CA78:CA91" si="146">IF(AND(E78&gt;0,F78=""),"*No olvide digitar el campo "&amp;F$77&amp;""&amp;". Digite CERO si no tiene.", IF(F78&gt;E78," * El Número de "&amp;F$77&amp;""&amp;" no puede superar el Total Mujeres. ",""))</f>
        <v/>
      </c>
      <c r="CB78" s="2722" t="str">
        <f t="shared" ref="CB78:CB91" si="147">IF(AND(D78&gt;0,G78=""),"*No olvide digitar el campo "&amp;G$77&amp;""&amp;". Digite CERO si no tiene.", IF(G78&gt;D78," * El Número de "&amp;G$77&amp;""&amp;" no puede superar el Total Hombres. ",""))</f>
        <v/>
      </c>
      <c r="CC78" s="2722" t="str">
        <f t="shared" ref="CC78:CG78" si="148">IF(AND($C78&gt;0,H78=""),"*No olvide digitar el campo "&amp;H$77&amp;""&amp;". Digite CERO si no tiene.", IF(H78&gt;$C78," * La variable "&amp;H$77&amp;""&amp;" no puede superar el Total Ambos Sexos. ",""))</f>
        <v/>
      </c>
      <c r="CD78" s="2722" t="str">
        <f t="shared" si="148"/>
        <v/>
      </c>
      <c r="CE78" s="2722" t="str">
        <f t="shared" si="148"/>
        <v/>
      </c>
      <c r="CF78" s="2722" t="str">
        <f t="shared" si="148"/>
        <v/>
      </c>
      <c r="CG78" s="2722" t="str">
        <f t="shared" si="148"/>
        <v/>
      </c>
      <c r="CH78" s="505"/>
      <c r="CI78" s="505"/>
      <c r="CJ78" s="505"/>
      <c r="CK78" s="505"/>
      <c r="CL78" s="505"/>
      <c r="CM78" s="2487">
        <f t="shared" ref="CM78:CM91" si="149">IF(AND(E78&gt;0,OR(F78="")),1,IF(F78&gt;E78,1,0))</f>
        <v>0</v>
      </c>
      <c r="CN78" s="2487">
        <f t="shared" ref="CN78:CN91" si="150">IF(AND(D78&gt;0,OR(G78="")),1,IF(G78&gt;D78,1,0))</f>
        <v>0</v>
      </c>
      <c r="CO78" s="2487">
        <f t="shared" ref="CO78:CS78" si="151">IF(AND($C78&gt;0,OR(H78="")),1,IF(H78&gt;$C78,1,0))</f>
        <v>0</v>
      </c>
      <c r="CP78" s="2487">
        <f t="shared" si="151"/>
        <v>0</v>
      </c>
      <c r="CQ78" s="2487">
        <f t="shared" si="151"/>
        <v>0</v>
      </c>
      <c r="CR78" s="2487">
        <f t="shared" si="151"/>
        <v>0</v>
      </c>
      <c r="CS78" s="2487">
        <f t="shared" si="151"/>
        <v>0</v>
      </c>
    </row>
    <row r="79" spans="1:97" ht="14.25" customHeight="1" x14ac:dyDescent="0.25">
      <c r="A79" s="511" t="s">
        <v>2333</v>
      </c>
      <c r="B79" s="106"/>
      <c r="C79" s="354">
        <f t="shared" si="144"/>
        <v>0</v>
      </c>
      <c r="D79" s="1823"/>
      <c r="E79" s="68"/>
      <c r="F79" s="88"/>
      <c r="G79" s="67"/>
      <c r="H79" s="67"/>
      <c r="I79" s="67"/>
      <c r="J79" s="67"/>
      <c r="K79" s="67"/>
      <c r="L79" s="68"/>
      <c r="M79" s="1823"/>
      <c r="N79" s="67"/>
      <c r="O79" s="67"/>
      <c r="P79" s="67"/>
      <c r="Q79" s="67"/>
      <c r="R79" s="1802"/>
      <c r="S79" s="63" t="str">
        <f t="shared" si="145"/>
        <v/>
      </c>
      <c r="CA79" s="2722" t="str">
        <f t="shared" si="146"/>
        <v/>
      </c>
      <c r="CB79" s="2722" t="str">
        <f t="shared" si="147"/>
        <v/>
      </c>
      <c r="CC79" s="2722" t="str">
        <f t="shared" ref="CC79:CG79" si="152">IF(AND($C79&gt;0,H79=""),"*No olvide digitar el campo "&amp;H$77&amp;""&amp;". Digite CERO si no tiene.", IF(H79&gt;$C79," * La variable "&amp;H$77&amp;""&amp;" no puede superar el Total Ambos Sexos. ",""))</f>
        <v/>
      </c>
      <c r="CD79" s="2722" t="str">
        <f t="shared" si="152"/>
        <v/>
      </c>
      <c r="CE79" s="2722" t="str">
        <f t="shared" si="152"/>
        <v/>
      </c>
      <c r="CF79" s="2722" t="str">
        <f t="shared" si="152"/>
        <v/>
      </c>
      <c r="CG79" s="2722" t="str">
        <f t="shared" si="152"/>
        <v/>
      </c>
      <c r="CH79" s="505"/>
      <c r="CI79" s="505"/>
      <c r="CJ79" s="505"/>
      <c r="CK79" s="505"/>
      <c r="CL79" s="505"/>
      <c r="CM79" s="2487">
        <f t="shared" si="149"/>
        <v>0</v>
      </c>
      <c r="CN79" s="2487">
        <f t="shared" si="150"/>
        <v>0</v>
      </c>
      <c r="CO79" s="2487">
        <f t="shared" ref="CO79:CS79" si="153">IF(AND($C79&gt;0,OR(H79="")),1,IF(H79&gt;$C79,1,0))</f>
        <v>0</v>
      </c>
      <c r="CP79" s="2487">
        <f t="shared" si="153"/>
        <v>0</v>
      </c>
      <c r="CQ79" s="2487">
        <f t="shared" si="153"/>
        <v>0</v>
      </c>
      <c r="CR79" s="2487">
        <f t="shared" si="153"/>
        <v>0</v>
      </c>
      <c r="CS79" s="2487">
        <f t="shared" si="153"/>
        <v>0</v>
      </c>
    </row>
    <row r="80" spans="1:97" ht="14.25" customHeight="1" x14ac:dyDescent="0.25">
      <c r="A80" s="511" t="s">
        <v>2334</v>
      </c>
      <c r="B80" s="106"/>
      <c r="C80" s="350">
        <f t="shared" si="144"/>
        <v>0</v>
      </c>
      <c r="D80" s="1823"/>
      <c r="E80" s="68"/>
      <c r="F80" s="88"/>
      <c r="G80" s="67"/>
      <c r="H80" s="67"/>
      <c r="I80" s="67"/>
      <c r="J80" s="67"/>
      <c r="K80" s="67"/>
      <c r="L80" s="68"/>
      <c r="M80" s="1823"/>
      <c r="N80" s="67"/>
      <c r="O80" s="67"/>
      <c r="P80" s="67"/>
      <c r="Q80" s="67"/>
      <c r="R80" s="1802"/>
      <c r="S80" s="63" t="str">
        <f t="shared" si="145"/>
        <v/>
      </c>
      <c r="CA80" s="2722" t="str">
        <f t="shared" si="146"/>
        <v/>
      </c>
      <c r="CB80" s="2722" t="str">
        <f t="shared" si="147"/>
        <v/>
      </c>
      <c r="CC80" s="2722" t="str">
        <f t="shared" ref="CC80:CG80" si="154">IF(AND($C80&gt;0,H80=""),"*No olvide digitar el campo "&amp;H$77&amp;""&amp;". Digite CERO si no tiene.", IF(H80&gt;$C80," * La variable "&amp;H$77&amp;""&amp;" no puede superar el Total Ambos Sexos. ",""))</f>
        <v/>
      </c>
      <c r="CD80" s="2722" t="str">
        <f t="shared" si="154"/>
        <v/>
      </c>
      <c r="CE80" s="2722" t="str">
        <f t="shared" si="154"/>
        <v/>
      </c>
      <c r="CF80" s="2722" t="str">
        <f t="shared" si="154"/>
        <v/>
      </c>
      <c r="CG80" s="2722" t="str">
        <f t="shared" si="154"/>
        <v/>
      </c>
      <c r="CH80" s="505"/>
      <c r="CI80" s="505"/>
      <c r="CJ80" s="505"/>
      <c r="CK80" s="505"/>
      <c r="CL80" s="505"/>
      <c r="CM80" s="2487">
        <f t="shared" si="149"/>
        <v>0</v>
      </c>
      <c r="CN80" s="2487">
        <f t="shared" si="150"/>
        <v>0</v>
      </c>
      <c r="CO80" s="2487">
        <f t="shared" ref="CO80:CS80" si="155">IF(AND($C80&gt;0,OR(H80="")),1,IF(H80&gt;$C80,1,0))</f>
        <v>0</v>
      </c>
      <c r="CP80" s="2487">
        <f t="shared" si="155"/>
        <v>0</v>
      </c>
      <c r="CQ80" s="2487">
        <f t="shared" si="155"/>
        <v>0</v>
      </c>
      <c r="CR80" s="2487">
        <f t="shared" si="155"/>
        <v>0</v>
      </c>
      <c r="CS80" s="2487">
        <f t="shared" si="155"/>
        <v>0</v>
      </c>
    </row>
    <row r="81" spans="1:97" ht="14.25" customHeight="1" x14ac:dyDescent="0.25">
      <c r="A81" s="511" t="s">
        <v>2335</v>
      </c>
      <c r="B81" s="1795"/>
      <c r="C81" s="350">
        <f t="shared" si="144"/>
        <v>0</v>
      </c>
      <c r="D81" s="1823"/>
      <c r="E81" s="68"/>
      <c r="F81" s="88"/>
      <c r="G81" s="67"/>
      <c r="H81" s="67"/>
      <c r="I81" s="67"/>
      <c r="J81" s="67"/>
      <c r="K81" s="67"/>
      <c r="L81" s="68"/>
      <c r="M81" s="1823"/>
      <c r="N81" s="67"/>
      <c r="O81" s="67"/>
      <c r="P81" s="67"/>
      <c r="Q81" s="67"/>
      <c r="R81" s="1802"/>
      <c r="S81" s="63" t="str">
        <f t="shared" si="145"/>
        <v/>
      </c>
      <c r="CA81" s="2722" t="str">
        <f t="shared" si="146"/>
        <v/>
      </c>
      <c r="CB81" s="2722" t="str">
        <f t="shared" si="147"/>
        <v/>
      </c>
      <c r="CC81" s="2722" t="str">
        <f t="shared" ref="CC81:CG81" si="156">IF(AND($C81&gt;0,H81=""),"*No olvide digitar el campo "&amp;H$77&amp;""&amp;". Digite CERO si no tiene.", IF(H81&gt;$C81," * La variable "&amp;H$77&amp;""&amp;" no puede superar el Total Ambos Sexos. ",""))</f>
        <v/>
      </c>
      <c r="CD81" s="2722" t="str">
        <f t="shared" si="156"/>
        <v/>
      </c>
      <c r="CE81" s="2722" t="str">
        <f t="shared" si="156"/>
        <v/>
      </c>
      <c r="CF81" s="2722" t="str">
        <f t="shared" si="156"/>
        <v/>
      </c>
      <c r="CG81" s="2722" t="str">
        <f t="shared" si="156"/>
        <v/>
      </c>
      <c r="CH81" s="505"/>
      <c r="CI81" s="505"/>
      <c r="CJ81" s="505"/>
      <c r="CK81" s="505"/>
      <c r="CL81" s="505"/>
      <c r="CM81" s="2487">
        <f t="shared" si="149"/>
        <v>0</v>
      </c>
      <c r="CN81" s="2487">
        <f t="shared" si="150"/>
        <v>0</v>
      </c>
      <c r="CO81" s="2487">
        <f t="shared" ref="CO81:CS81" si="157">IF(AND($C81&gt;0,OR(H81="")),1,IF(H81&gt;$C81,1,0))</f>
        <v>0</v>
      </c>
      <c r="CP81" s="2487">
        <f t="shared" si="157"/>
        <v>0</v>
      </c>
      <c r="CQ81" s="2487">
        <f t="shared" si="157"/>
        <v>0</v>
      </c>
      <c r="CR81" s="2487">
        <f t="shared" si="157"/>
        <v>0</v>
      </c>
      <c r="CS81" s="2487">
        <f t="shared" si="157"/>
        <v>0</v>
      </c>
    </row>
    <row r="82" spans="1:97" ht="14.25" customHeight="1" x14ac:dyDescent="0.25">
      <c r="A82" s="511" t="s">
        <v>2336</v>
      </c>
      <c r="B82" s="106"/>
      <c r="C82" s="381">
        <f t="shared" si="144"/>
        <v>0</v>
      </c>
      <c r="D82" s="1823"/>
      <c r="E82" s="68"/>
      <c r="F82" s="88"/>
      <c r="G82" s="67"/>
      <c r="H82" s="67"/>
      <c r="I82" s="67"/>
      <c r="J82" s="67"/>
      <c r="K82" s="67"/>
      <c r="L82" s="68"/>
      <c r="M82" s="1823"/>
      <c r="N82" s="67"/>
      <c r="O82" s="67"/>
      <c r="P82" s="67"/>
      <c r="Q82" s="67"/>
      <c r="R82" s="1802"/>
      <c r="S82" s="63" t="str">
        <f t="shared" si="145"/>
        <v/>
      </c>
      <c r="CA82" s="2722" t="str">
        <f t="shared" si="146"/>
        <v/>
      </c>
      <c r="CB82" s="2722" t="str">
        <f t="shared" si="147"/>
        <v/>
      </c>
      <c r="CC82" s="2722" t="str">
        <f t="shared" ref="CC82:CG82" si="158">IF(AND($C82&gt;0,H82=""),"*No olvide digitar el campo "&amp;H$77&amp;""&amp;". Digite CERO si no tiene.", IF(H82&gt;$C82," * La variable "&amp;H$77&amp;""&amp;" no puede superar el Total Ambos Sexos. ",""))</f>
        <v/>
      </c>
      <c r="CD82" s="2722" t="str">
        <f t="shared" si="158"/>
        <v/>
      </c>
      <c r="CE82" s="2722" t="str">
        <f t="shared" si="158"/>
        <v/>
      </c>
      <c r="CF82" s="2722" t="str">
        <f t="shared" si="158"/>
        <v/>
      </c>
      <c r="CG82" s="2722" t="str">
        <f t="shared" si="158"/>
        <v/>
      </c>
      <c r="CH82" s="505"/>
      <c r="CI82" s="505"/>
      <c r="CJ82" s="505"/>
      <c r="CK82" s="505"/>
      <c r="CL82" s="505"/>
      <c r="CM82" s="2487">
        <f t="shared" si="149"/>
        <v>0</v>
      </c>
      <c r="CN82" s="2487">
        <f t="shared" si="150"/>
        <v>0</v>
      </c>
      <c r="CO82" s="2487">
        <f t="shared" ref="CO82:CS82" si="159">IF(AND($C82&gt;0,OR(H82="")),1,IF(H82&gt;$C82,1,0))</f>
        <v>0</v>
      </c>
      <c r="CP82" s="2487">
        <f t="shared" si="159"/>
        <v>0</v>
      </c>
      <c r="CQ82" s="2487">
        <f t="shared" si="159"/>
        <v>0</v>
      </c>
      <c r="CR82" s="2487">
        <f t="shared" si="159"/>
        <v>0</v>
      </c>
      <c r="CS82" s="2487">
        <f t="shared" si="159"/>
        <v>0</v>
      </c>
    </row>
    <row r="83" spans="1:97" ht="14.25" customHeight="1" x14ac:dyDescent="0.25">
      <c r="A83" s="511" t="s">
        <v>2337</v>
      </c>
      <c r="B83" s="1825"/>
      <c r="C83" s="354">
        <f t="shared" si="144"/>
        <v>0</v>
      </c>
      <c r="D83" s="1823"/>
      <c r="E83" s="68"/>
      <c r="F83" s="88"/>
      <c r="G83" s="67"/>
      <c r="H83" s="67"/>
      <c r="I83" s="67"/>
      <c r="J83" s="67"/>
      <c r="K83" s="67"/>
      <c r="L83" s="68"/>
      <c r="M83" s="1823"/>
      <c r="N83" s="67"/>
      <c r="O83" s="67"/>
      <c r="P83" s="67"/>
      <c r="Q83" s="67"/>
      <c r="R83" s="1802"/>
      <c r="S83" s="63" t="str">
        <f t="shared" si="145"/>
        <v/>
      </c>
      <c r="CA83" s="2722" t="str">
        <f t="shared" si="146"/>
        <v/>
      </c>
      <c r="CB83" s="2722" t="str">
        <f t="shared" si="147"/>
        <v/>
      </c>
      <c r="CC83" s="2722" t="str">
        <f t="shared" ref="CC83:CG83" si="160">IF(AND($C83&gt;0,H83=""),"*No olvide digitar el campo "&amp;H$77&amp;""&amp;". Digite CERO si no tiene.", IF(H83&gt;$C83," * La variable "&amp;H$77&amp;""&amp;" no puede superar el Total Ambos Sexos. ",""))</f>
        <v/>
      </c>
      <c r="CD83" s="2722" t="str">
        <f t="shared" si="160"/>
        <v/>
      </c>
      <c r="CE83" s="2722" t="str">
        <f t="shared" si="160"/>
        <v/>
      </c>
      <c r="CF83" s="2722" t="str">
        <f t="shared" si="160"/>
        <v/>
      </c>
      <c r="CG83" s="2722" t="str">
        <f t="shared" si="160"/>
        <v/>
      </c>
      <c r="CH83" s="505"/>
      <c r="CI83" s="505"/>
      <c r="CJ83" s="505"/>
      <c r="CK83" s="505"/>
      <c r="CL83" s="505"/>
      <c r="CM83" s="2487">
        <f t="shared" si="149"/>
        <v>0</v>
      </c>
      <c r="CN83" s="2487">
        <f t="shared" si="150"/>
        <v>0</v>
      </c>
      <c r="CO83" s="2487">
        <f t="shared" ref="CO83:CS83" si="161">IF(AND($C83&gt;0,OR(H83="")),1,IF(H83&gt;$C83,1,0))</f>
        <v>0</v>
      </c>
      <c r="CP83" s="2487">
        <f t="shared" si="161"/>
        <v>0</v>
      </c>
      <c r="CQ83" s="2487">
        <f t="shared" si="161"/>
        <v>0</v>
      </c>
      <c r="CR83" s="2487">
        <f t="shared" si="161"/>
        <v>0</v>
      </c>
      <c r="CS83" s="2487">
        <f t="shared" si="161"/>
        <v>0</v>
      </c>
    </row>
    <row r="84" spans="1:97" ht="14.25" customHeight="1" x14ac:dyDescent="0.25">
      <c r="A84" s="511" t="s">
        <v>2338</v>
      </c>
      <c r="B84" s="1825"/>
      <c r="C84" s="354">
        <f t="shared" si="144"/>
        <v>0</v>
      </c>
      <c r="D84" s="1823"/>
      <c r="E84" s="68"/>
      <c r="F84" s="88"/>
      <c r="G84" s="67"/>
      <c r="H84" s="67"/>
      <c r="I84" s="67"/>
      <c r="J84" s="67"/>
      <c r="K84" s="67"/>
      <c r="L84" s="68"/>
      <c r="M84" s="1823"/>
      <c r="N84" s="67"/>
      <c r="O84" s="67"/>
      <c r="P84" s="67"/>
      <c r="Q84" s="67"/>
      <c r="R84" s="1802"/>
      <c r="S84" s="63" t="str">
        <f t="shared" si="145"/>
        <v/>
      </c>
      <c r="CA84" s="2722" t="str">
        <f t="shared" si="146"/>
        <v/>
      </c>
      <c r="CB84" s="2722" t="str">
        <f t="shared" si="147"/>
        <v/>
      </c>
      <c r="CC84" s="2722" t="str">
        <f t="shared" ref="CC84:CG84" si="162">IF(AND($C84&gt;0,H84=""),"*No olvide digitar el campo "&amp;H$77&amp;""&amp;". Digite CERO si no tiene.", IF(H84&gt;$C84," * La variable "&amp;H$77&amp;""&amp;" no puede superar el Total Ambos Sexos. ",""))</f>
        <v/>
      </c>
      <c r="CD84" s="2722" t="str">
        <f t="shared" si="162"/>
        <v/>
      </c>
      <c r="CE84" s="2722" t="str">
        <f t="shared" si="162"/>
        <v/>
      </c>
      <c r="CF84" s="2722" t="str">
        <f t="shared" si="162"/>
        <v/>
      </c>
      <c r="CG84" s="2722" t="str">
        <f t="shared" si="162"/>
        <v/>
      </c>
      <c r="CH84" s="505"/>
      <c r="CI84" s="505"/>
      <c r="CJ84" s="505"/>
      <c r="CK84" s="505"/>
      <c r="CL84" s="505"/>
      <c r="CM84" s="2487">
        <f t="shared" si="149"/>
        <v>0</v>
      </c>
      <c r="CN84" s="2487">
        <f t="shared" si="150"/>
        <v>0</v>
      </c>
      <c r="CO84" s="2487">
        <f t="shared" ref="CO84:CS84" si="163">IF(AND($C84&gt;0,OR(H84="")),1,IF(H84&gt;$C84,1,0))</f>
        <v>0</v>
      </c>
      <c r="CP84" s="2487">
        <f t="shared" si="163"/>
        <v>0</v>
      </c>
      <c r="CQ84" s="2487">
        <f t="shared" si="163"/>
        <v>0</v>
      </c>
      <c r="CR84" s="2487">
        <f t="shared" si="163"/>
        <v>0</v>
      </c>
      <c r="CS84" s="2487">
        <f t="shared" si="163"/>
        <v>0</v>
      </c>
    </row>
    <row r="85" spans="1:97" ht="14.25" customHeight="1" x14ac:dyDescent="0.25">
      <c r="A85" s="511" t="s">
        <v>2339</v>
      </c>
      <c r="B85" s="1795"/>
      <c r="C85" s="354">
        <f t="shared" si="144"/>
        <v>0</v>
      </c>
      <c r="D85" s="1823"/>
      <c r="E85" s="68"/>
      <c r="F85" s="88"/>
      <c r="G85" s="67"/>
      <c r="H85" s="67"/>
      <c r="I85" s="67"/>
      <c r="J85" s="67"/>
      <c r="K85" s="67"/>
      <c r="L85" s="68"/>
      <c r="M85" s="1823"/>
      <c r="N85" s="67"/>
      <c r="O85" s="67"/>
      <c r="P85" s="67"/>
      <c r="Q85" s="67"/>
      <c r="R85" s="1802"/>
      <c r="S85" s="63" t="str">
        <f t="shared" si="145"/>
        <v/>
      </c>
      <c r="CA85" s="2722" t="str">
        <f t="shared" si="146"/>
        <v/>
      </c>
      <c r="CB85" s="2722" t="str">
        <f t="shared" si="147"/>
        <v/>
      </c>
      <c r="CC85" s="2722" t="str">
        <f t="shared" ref="CC85:CG85" si="164">IF(AND($C85&gt;0,H85=""),"*No olvide digitar el campo "&amp;H$77&amp;""&amp;". Digite CERO si no tiene.", IF(H85&gt;$C85," * La variable "&amp;H$77&amp;""&amp;" no puede superar el Total Ambos Sexos. ",""))</f>
        <v/>
      </c>
      <c r="CD85" s="2722" t="str">
        <f t="shared" si="164"/>
        <v/>
      </c>
      <c r="CE85" s="2722" t="str">
        <f t="shared" si="164"/>
        <v/>
      </c>
      <c r="CF85" s="2722" t="str">
        <f t="shared" si="164"/>
        <v/>
      </c>
      <c r="CG85" s="2722" t="str">
        <f t="shared" si="164"/>
        <v/>
      </c>
      <c r="CH85" s="505"/>
      <c r="CI85" s="505"/>
      <c r="CJ85" s="505"/>
      <c r="CK85" s="505"/>
      <c r="CL85" s="505"/>
      <c r="CM85" s="2487">
        <f t="shared" si="149"/>
        <v>0</v>
      </c>
      <c r="CN85" s="2487">
        <f t="shared" si="150"/>
        <v>0</v>
      </c>
      <c r="CO85" s="2487">
        <f t="shared" ref="CO85:CS85" si="165">IF(AND($C85&gt;0,OR(H85="")),1,IF(H85&gt;$C85,1,0))</f>
        <v>0</v>
      </c>
      <c r="CP85" s="2487">
        <f t="shared" si="165"/>
        <v>0</v>
      </c>
      <c r="CQ85" s="2487">
        <f t="shared" si="165"/>
        <v>0</v>
      </c>
      <c r="CR85" s="2487">
        <f t="shared" si="165"/>
        <v>0</v>
      </c>
      <c r="CS85" s="2487">
        <f t="shared" si="165"/>
        <v>0</v>
      </c>
    </row>
    <row r="86" spans="1:97" ht="14.25" customHeight="1" x14ac:dyDescent="0.25">
      <c r="A86" s="511" t="s">
        <v>2340</v>
      </c>
      <c r="B86" s="106">
        <v>1</v>
      </c>
      <c r="C86" s="354">
        <f t="shared" si="144"/>
        <v>18</v>
      </c>
      <c r="D86" s="1823">
        <v>2</v>
      </c>
      <c r="E86" s="68">
        <v>16</v>
      </c>
      <c r="F86" s="88">
        <v>0</v>
      </c>
      <c r="G86" s="67">
        <v>0</v>
      </c>
      <c r="H86" s="67">
        <v>0</v>
      </c>
      <c r="I86" s="67">
        <v>0</v>
      </c>
      <c r="J86" s="67">
        <v>0</v>
      </c>
      <c r="K86" s="67">
        <v>0</v>
      </c>
      <c r="L86" s="68">
        <v>0</v>
      </c>
      <c r="M86" s="1823"/>
      <c r="N86" s="67"/>
      <c r="O86" s="67">
        <v>18</v>
      </c>
      <c r="P86" s="67"/>
      <c r="Q86" s="67"/>
      <c r="R86" s="1802"/>
      <c r="S86" s="63" t="str">
        <f t="shared" si="145"/>
        <v/>
      </c>
      <c r="CA86" s="2722" t="str">
        <f t="shared" si="146"/>
        <v/>
      </c>
      <c r="CB86" s="2722" t="str">
        <f t="shared" si="147"/>
        <v/>
      </c>
      <c r="CC86" s="2722" t="str">
        <f t="shared" ref="CC86:CG86" si="166">IF(AND($C86&gt;0,H86=""),"*No olvide digitar el campo "&amp;H$77&amp;""&amp;". Digite CERO si no tiene.", IF(H86&gt;$C86," * La variable "&amp;H$77&amp;""&amp;" no puede superar el Total Ambos Sexos. ",""))</f>
        <v/>
      </c>
      <c r="CD86" s="2722" t="str">
        <f t="shared" si="166"/>
        <v/>
      </c>
      <c r="CE86" s="2722" t="str">
        <f t="shared" si="166"/>
        <v/>
      </c>
      <c r="CF86" s="2722" t="str">
        <f t="shared" si="166"/>
        <v/>
      </c>
      <c r="CG86" s="2722" t="str">
        <f t="shared" si="166"/>
        <v/>
      </c>
      <c r="CH86" s="505"/>
      <c r="CI86" s="505"/>
      <c r="CJ86" s="505"/>
      <c r="CK86" s="505"/>
      <c r="CL86" s="505"/>
      <c r="CM86" s="2487">
        <f t="shared" si="149"/>
        <v>0</v>
      </c>
      <c r="CN86" s="2487">
        <f t="shared" si="150"/>
        <v>0</v>
      </c>
      <c r="CO86" s="2487">
        <f t="shared" ref="CO86:CS86" si="167">IF(AND($C86&gt;0,OR(H86="")),1,IF(H86&gt;$C86,1,0))</f>
        <v>0</v>
      </c>
      <c r="CP86" s="2487">
        <f t="shared" si="167"/>
        <v>0</v>
      </c>
      <c r="CQ86" s="2487">
        <f t="shared" si="167"/>
        <v>0</v>
      </c>
      <c r="CR86" s="2487">
        <f t="shared" si="167"/>
        <v>0</v>
      </c>
      <c r="CS86" s="2487">
        <f t="shared" si="167"/>
        <v>0</v>
      </c>
    </row>
    <row r="87" spans="1:97" ht="14.25" customHeight="1" x14ac:dyDescent="0.25">
      <c r="A87" s="2726" t="s">
        <v>2341</v>
      </c>
      <c r="B87" s="1795"/>
      <c r="C87" s="350">
        <f t="shared" si="144"/>
        <v>0</v>
      </c>
      <c r="D87" s="1823"/>
      <c r="E87" s="68"/>
      <c r="F87" s="88"/>
      <c r="G87" s="67"/>
      <c r="H87" s="67"/>
      <c r="I87" s="67"/>
      <c r="J87" s="67"/>
      <c r="K87" s="67"/>
      <c r="L87" s="68"/>
      <c r="M87" s="1823"/>
      <c r="N87" s="67"/>
      <c r="O87" s="67"/>
      <c r="P87" s="67"/>
      <c r="Q87" s="67"/>
      <c r="R87" s="1802"/>
      <c r="S87" s="63" t="str">
        <f t="shared" si="145"/>
        <v/>
      </c>
      <c r="CA87" s="2722" t="str">
        <f t="shared" si="146"/>
        <v/>
      </c>
      <c r="CB87" s="2722" t="str">
        <f t="shared" si="147"/>
        <v/>
      </c>
      <c r="CC87" s="2722" t="str">
        <f t="shared" ref="CC87:CG87" si="168">IF(AND($C87&gt;0,H87=""),"*No olvide digitar el campo "&amp;H$77&amp;""&amp;". Digite CERO si no tiene.", IF(H87&gt;$C87," * La variable "&amp;H$77&amp;""&amp;" no puede superar el Total Ambos Sexos. ",""))</f>
        <v/>
      </c>
      <c r="CD87" s="2722" t="str">
        <f t="shared" si="168"/>
        <v/>
      </c>
      <c r="CE87" s="2722" t="str">
        <f t="shared" si="168"/>
        <v/>
      </c>
      <c r="CF87" s="2722" t="str">
        <f t="shared" si="168"/>
        <v/>
      </c>
      <c r="CG87" s="2722" t="str">
        <f t="shared" si="168"/>
        <v/>
      </c>
      <c r="CH87" s="505"/>
      <c r="CI87" s="505"/>
      <c r="CJ87" s="505"/>
      <c r="CK87" s="505"/>
      <c r="CL87" s="505"/>
      <c r="CM87" s="2487">
        <f t="shared" si="149"/>
        <v>0</v>
      </c>
      <c r="CN87" s="2487">
        <f t="shared" si="150"/>
        <v>0</v>
      </c>
      <c r="CO87" s="2487">
        <f t="shared" ref="CO87:CS87" si="169">IF(AND($C87&gt;0,OR(H87="")),1,IF(H87&gt;$C87,1,0))</f>
        <v>0</v>
      </c>
      <c r="CP87" s="2487">
        <f t="shared" si="169"/>
        <v>0</v>
      </c>
      <c r="CQ87" s="2487">
        <f t="shared" si="169"/>
        <v>0</v>
      </c>
      <c r="CR87" s="2487">
        <f t="shared" si="169"/>
        <v>0</v>
      </c>
      <c r="CS87" s="2487">
        <f t="shared" si="169"/>
        <v>0</v>
      </c>
    </row>
    <row r="88" spans="1:97" ht="14.25" customHeight="1" x14ac:dyDescent="0.25">
      <c r="A88" s="280" t="s">
        <v>2342</v>
      </c>
      <c r="B88" s="106"/>
      <c r="C88" s="350">
        <f t="shared" si="144"/>
        <v>0</v>
      </c>
      <c r="D88" s="1823"/>
      <c r="E88" s="68"/>
      <c r="F88" s="88"/>
      <c r="G88" s="67"/>
      <c r="H88" s="67"/>
      <c r="I88" s="67"/>
      <c r="J88" s="67"/>
      <c r="K88" s="67"/>
      <c r="L88" s="68"/>
      <c r="M88" s="1823"/>
      <c r="N88" s="67"/>
      <c r="O88" s="67"/>
      <c r="P88" s="67"/>
      <c r="Q88" s="67"/>
      <c r="R88" s="1802"/>
      <c r="S88" s="63" t="str">
        <f t="shared" si="145"/>
        <v/>
      </c>
      <c r="CA88" s="2722" t="str">
        <f t="shared" si="146"/>
        <v/>
      </c>
      <c r="CB88" s="2722" t="str">
        <f t="shared" si="147"/>
        <v/>
      </c>
      <c r="CC88" s="2722" t="str">
        <f t="shared" ref="CC88:CG88" si="170">IF(AND($C88&gt;0,H88=""),"*No olvide digitar el campo "&amp;H$77&amp;""&amp;". Digite CERO si no tiene.", IF(H88&gt;$C88," * La variable "&amp;H$77&amp;""&amp;" no puede superar el Total Ambos Sexos. ",""))</f>
        <v/>
      </c>
      <c r="CD88" s="2722" t="str">
        <f t="shared" si="170"/>
        <v/>
      </c>
      <c r="CE88" s="2722" t="str">
        <f t="shared" si="170"/>
        <v/>
      </c>
      <c r="CF88" s="2722" t="str">
        <f t="shared" si="170"/>
        <v/>
      </c>
      <c r="CG88" s="2722" t="str">
        <f t="shared" si="170"/>
        <v/>
      </c>
      <c r="CH88" s="505"/>
      <c r="CI88" s="505"/>
      <c r="CJ88" s="505"/>
      <c r="CK88" s="505"/>
      <c r="CL88" s="505"/>
      <c r="CM88" s="2487">
        <f t="shared" si="149"/>
        <v>0</v>
      </c>
      <c r="CN88" s="2487">
        <f t="shared" si="150"/>
        <v>0</v>
      </c>
      <c r="CO88" s="2487">
        <f t="shared" ref="CO88:CS88" si="171">IF(AND($C88&gt;0,OR(H88="")),1,IF(H88&gt;$C88,1,0))</f>
        <v>0</v>
      </c>
      <c r="CP88" s="2487">
        <f t="shared" si="171"/>
        <v>0</v>
      </c>
      <c r="CQ88" s="2487">
        <f t="shared" si="171"/>
        <v>0</v>
      </c>
      <c r="CR88" s="2487">
        <f t="shared" si="171"/>
        <v>0</v>
      </c>
      <c r="CS88" s="2487">
        <f t="shared" si="171"/>
        <v>0</v>
      </c>
    </row>
    <row r="89" spans="1:97" ht="14.25" customHeight="1" x14ac:dyDescent="0.25">
      <c r="A89" s="2434" t="s">
        <v>2343</v>
      </c>
      <c r="B89" s="106">
        <v>1</v>
      </c>
      <c r="C89" s="381">
        <f t="shared" si="144"/>
        <v>50</v>
      </c>
      <c r="D89" s="1823">
        <v>5</v>
      </c>
      <c r="E89" s="68">
        <v>45</v>
      </c>
      <c r="F89" s="88">
        <v>0</v>
      </c>
      <c r="G89" s="67">
        <v>0</v>
      </c>
      <c r="H89" s="1780">
        <v>0</v>
      </c>
      <c r="I89" s="67">
        <v>0</v>
      </c>
      <c r="J89" s="1780">
        <v>0</v>
      </c>
      <c r="K89" s="67">
        <v>0</v>
      </c>
      <c r="L89" s="1977">
        <v>0</v>
      </c>
      <c r="M89" s="1823"/>
      <c r="N89" s="67"/>
      <c r="O89" s="1780"/>
      <c r="P89" s="67">
        <v>50</v>
      </c>
      <c r="Q89" s="67"/>
      <c r="R89" s="190"/>
      <c r="S89" s="63" t="str">
        <f t="shared" si="145"/>
        <v/>
      </c>
      <c r="CA89" s="2722" t="str">
        <f t="shared" si="146"/>
        <v/>
      </c>
      <c r="CB89" s="2722" t="str">
        <f t="shared" si="147"/>
        <v/>
      </c>
      <c r="CC89" s="2722" t="str">
        <f t="shared" ref="CC89:CG89" si="172">IF(AND($C89&gt;0,H89=""),"*No olvide digitar el campo "&amp;H$77&amp;""&amp;". Digite CERO si no tiene.", IF(H89&gt;$C89," * La variable "&amp;H$77&amp;""&amp;" no puede superar el Total Ambos Sexos. ",""))</f>
        <v/>
      </c>
      <c r="CD89" s="2722" t="str">
        <f t="shared" si="172"/>
        <v/>
      </c>
      <c r="CE89" s="2722" t="str">
        <f t="shared" si="172"/>
        <v/>
      </c>
      <c r="CF89" s="2722" t="str">
        <f t="shared" si="172"/>
        <v/>
      </c>
      <c r="CG89" s="2722" t="str">
        <f t="shared" si="172"/>
        <v/>
      </c>
      <c r="CH89" s="505"/>
      <c r="CI89" s="505"/>
      <c r="CJ89" s="505"/>
      <c r="CK89" s="505"/>
      <c r="CL89" s="505"/>
      <c r="CM89" s="2487">
        <f t="shared" si="149"/>
        <v>0</v>
      </c>
      <c r="CN89" s="2487">
        <f t="shared" si="150"/>
        <v>0</v>
      </c>
      <c r="CO89" s="2487">
        <f t="shared" ref="CO89:CS89" si="173">IF(AND($C89&gt;0,OR(H89="")),1,IF(H89&gt;$C89,1,0))</f>
        <v>0</v>
      </c>
      <c r="CP89" s="2487">
        <f t="shared" si="173"/>
        <v>0</v>
      </c>
      <c r="CQ89" s="2487">
        <f t="shared" si="173"/>
        <v>0</v>
      </c>
      <c r="CR89" s="2487">
        <f t="shared" si="173"/>
        <v>0</v>
      </c>
      <c r="CS89" s="2487">
        <f t="shared" si="173"/>
        <v>0</v>
      </c>
    </row>
    <row r="90" spans="1:97" ht="14.25" customHeight="1" x14ac:dyDescent="0.25">
      <c r="A90" s="1788" t="s">
        <v>2344</v>
      </c>
      <c r="B90" s="106"/>
      <c r="C90" s="354">
        <f t="shared" si="144"/>
        <v>0</v>
      </c>
      <c r="D90" s="1976"/>
      <c r="E90" s="68"/>
      <c r="F90" s="88"/>
      <c r="G90" s="1780"/>
      <c r="H90" s="1780"/>
      <c r="I90" s="1780"/>
      <c r="J90" s="1780"/>
      <c r="K90" s="1780"/>
      <c r="L90" s="1977"/>
      <c r="M90" s="1823"/>
      <c r="N90" s="1780"/>
      <c r="O90" s="1780"/>
      <c r="P90" s="67"/>
      <c r="Q90" s="1780"/>
      <c r="R90" s="190"/>
      <c r="S90" s="63" t="str">
        <f t="shared" si="145"/>
        <v/>
      </c>
      <c r="CA90" s="2722" t="str">
        <f t="shared" si="146"/>
        <v/>
      </c>
      <c r="CB90" s="2722" t="str">
        <f t="shared" si="147"/>
        <v/>
      </c>
      <c r="CC90" s="2722" t="str">
        <f t="shared" ref="CC90:CG90" si="174">IF(AND($C90&gt;0,H90=""),"*No olvide digitar el campo "&amp;H$77&amp;""&amp;". Digite CERO si no tiene.", IF(H90&gt;$C90," * La variable "&amp;H$77&amp;""&amp;" no puede superar el Total Ambos Sexos. ",""))</f>
        <v/>
      </c>
      <c r="CD90" s="2722" t="str">
        <f t="shared" si="174"/>
        <v/>
      </c>
      <c r="CE90" s="2722" t="str">
        <f t="shared" si="174"/>
        <v/>
      </c>
      <c r="CF90" s="2722" t="str">
        <f t="shared" si="174"/>
        <v/>
      </c>
      <c r="CG90" s="2722" t="str">
        <f t="shared" si="174"/>
        <v/>
      </c>
      <c r="CH90" s="505"/>
      <c r="CI90" s="505"/>
      <c r="CJ90" s="505"/>
      <c r="CK90" s="505"/>
      <c r="CL90" s="505"/>
      <c r="CM90" s="2487">
        <f t="shared" si="149"/>
        <v>0</v>
      </c>
      <c r="CN90" s="2487">
        <f t="shared" si="150"/>
        <v>0</v>
      </c>
      <c r="CO90" s="2487">
        <f t="shared" ref="CO90:CS90" si="175">IF(AND($C90&gt;0,OR(H90="")),1,IF(H90&gt;$C90,1,0))</f>
        <v>0</v>
      </c>
      <c r="CP90" s="2487">
        <f t="shared" si="175"/>
        <v>0</v>
      </c>
      <c r="CQ90" s="2487">
        <f t="shared" si="175"/>
        <v>0</v>
      </c>
      <c r="CR90" s="2487">
        <f t="shared" si="175"/>
        <v>0</v>
      </c>
      <c r="CS90" s="2487">
        <f t="shared" si="175"/>
        <v>0</v>
      </c>
    </row>
    <row r="91" spans="1:97" ht="14.25" customHeight="1" x14ac:dyDescent="0.25">
      <c r="A91" s="35" t="s">
        <v>2345</v>
      </c>
      <c r="B91" s="56"/>
      <c r="C91" s="400">
        <f t="shared" si="144"/>
        <v>0</v>
      </c>
      <c r="D91" s="1830"/>
      <c r="E91" s="55"/>
      <c r="F91" s="123"/>
      <c r="G91" s="37"/>
      <c r="H91" s="37"/>
      <c r="I91" s="37"/>
      <c r="J91" s="37"/>
      <c r="K91" s="37"/>
      <c r="L91" s="55"/>
      <c r="M91" s="1830"/>
      <c r="N91" s="37"/>
      <c r="O91" s="37"/>
      <c r="P91" s="42"/>
      <c r="Q91" s="37"/>
      <c r="R91" s="1764"/>
      <c r="S91" s="63" t="str">
        <f t="shared" si="145"/>
        <v/>
      </c>
      <c r="CA91" s="2722" t="str">
        <f t="shared" si="146"/>
        <v/>
      </c>
      <c r="CB91" s="2722" t="str">
        <f t="shared" si="147"/>
        <v/>
      </c>
      <c r="CC91" s="2722" t="str">
        <f t="shared" ref="CC91:CG91" si="176">IF(AND($C91&gt;0,H91=""),"*No olvide digitar el campo "&amp;H$77&amp;""&amp;". Digite CERO si no tiene.", IF(H91&gt;$C91," * La variable "&amp;H$77&amp;""&amp;" no puede superar el Total Ambos Sexos. ",""))</f>
        <v/>
      </c>
      <c r="CD91" s="2722" t="str">
        <f t="shared" si="176"/>
        <v/>
      </c>
      <c r="CE91" s="2722" t="str">
        <f t="shared" si="176"/>
        <v/>
      </c>
      <c r="CF91" s="2722" t="str">
        <f t="shared" si="176"/>
        <v/>
      </c>
      <c r="CG91" s="2722" t="str">
        <f t="shared" si="176"/>
        <v/>
      </c>
      <c r="CH91" s="505"/>
      <c r="CI91" s="505"/>
      <c r="CJ91" s="505"/>
      <c r="CK91" s="505"/>
      <c r="CL91" s="505"/>
      <c r="CM91" s="2487">
        <f t="shared" si="149"/>
        <v>0</v>
      </c>
      <c r="CN91" s="2487">
        <f t="shared" si="150"/>
        <v>0</v>
      </c>
      <c r="CO91" s="2487">
        <f t="shared" ref="CO91:CS91" si="177">IF(AND($C91&gt;0,OR(H91="")),1,IF(H91&gt;$C91,1,0))</f>
        <v>0</v>
      </c>
      <c r="CP91" s="2487">
        <f t="shared" si="177"/>
        <v>0</v>
      </c>
      <c r="CQ91" s="2487">
        <f t="shared" si="177"/>
        <v>0</v>
      </c>
      <c r="CR91" s="2487">
        <f t="shared" si="177"/>
        <v>0</v>
      </c>
      <c r="CS91" s="2487">
        <f t="shared" si="177"/>
        <v>0</v>
      </c>
    </row>
    <row r="92" spans="1:97" ht="14.25" customHeight="1" x14ac:dyDescent="0.25">
      <c r="A92" s="404" t="s">
        <v>82</v>
      </c>
      <c r="B92" s="1164">
        <f t="shared" ref="B92:R92" si="178">SUM(B78:B91)</f>
        <v>2</v>
      </c>
      <c r="C92" s="166">
        <f t="shared" si="178"/>
        <v>68</v>
      </c>
      <c r="D92" s="2236">
        <f t="shared" si="178"/>
        <v>7</v>
      </c>
      <c r="E92" s="1165">
        <f t="shared" si="178"/>
        <v>61</v>
      </c>
      <c r="F92" s="447">
        <f t="shared" si="178"/>
        <v>0</v>
      </c>
      <c r="G92" s="584">
        <f t="shared" si="178"/>
        <v>0</v>
      </c>
      <c r="H92" s="584">
        <f t="shared" si="178"/>
        <v>0</v>
      </c>
      <c r="I92" s="584">
        <f t="shared" si="178"/>
        <v>0</v>
      </c>
      <c r="J92" s="584">
        <f t="shared" si="178"/>
        <v>0</v>
      </c>
      <c r="K92" s="584">
        <f t="shared" si="178"/>
        <v>0</v>
      </c>
      <c r="L92" s="446">
        <f t="shared" si="178"/>
        <v>0</v>
      </c>
      <c r="M92" s="1883">
        <f t="shared" si="178"/>
        <v>0</v>
      </c>
      <c r="N92" s="584">
        <f t="shared" si="178"/>
        <v>0</v>
      </c>
      <c r="O92" s="584">
        <f t="shared" si="178"/>
        <v>18</v>
      </c>
      <c r="P92" s="584">
        <f t="shared" si="178"/>
        <v>50</v>
      </c>
      <c r="Q92" s="584">
        <f t="shared" si="178"/>
        <v>0</v>
      </c>
      <c r="R92" s="1859">
        <f t="shared" si="178"/>
        <v>0</v>
      </c>
      <c r="CA92" s="505"/>
      <c r="CB92" s="505"/>
      <c r="CC92" s="505"/>
      <c r="CD92" s="505"/>
      <c r="CE92" s="505"/>
      <c r="CF92" s="505"/>
      <c r="CG92" s="505"/>
      <c r="CH92" s="505"/>
      <c r="CI92" s="505"/>
      <c r="CJ92" s="505"/>
      <c r="CK92" s="505"/>
      <c r="CL92" s="505"/>
      <c r="CM92" s="505"/>
      <c r="CN92" s="505"/>
      <c r="CO92" s="505"/>
      <c r="CP92" s="505"/>
      <c r="CQ92" s="505"/>
      <c r="CR92" s="505"/>
      <c r="CS92" s="505"/>
    </row>
    <row r="93" spans="1:97" ht="18" customHeight="1" x14ac:dyDescent="0.25">
      <c r="A93" s="3446" t="s">
        <v>2346</v>
      </c>
      <c r="B93" s="3165"/>
      <c r="C93" s="3165"/>
      <c r="D93" s="3165"/>
      <c r="E93" s="3165"/>
      <c r="F93" s="3165"/>
      <c r="G93" s="3165"/>
      <c r="H93" s="3165"/>
      <c r="I93" s="3165"/>
      <c r="J93" s="3165"/>
      <c r="K93" s="3165"/>
      <c r="L93" s="3165"/>
      <c r="M93" s="3165"/>
      <c r="N93" s="3165"/>
      <c r="CA93" s="505"/>
      <c r="CB93" s="505"/>
      <c r="CC93" s="505"/>
      <c r="CD93" s="505"/>
      <c r="CE93" s="505"/>
      <c r="CF93" s="505"/>
      <c r="CG93" s="505"/>
      <c r="CH93" s="505"/>
      <c r="CI93" s="505"/>
      <c r="CJ93" s="505"/>
      <c r="CK93" s="505"/>
      <c r="CL93" s="505"/>
      <c r="CM93" s="505"/>
      <c r="CN93" s="505"/>
      <c r="CO93" s="505"/>
      <c r="CP93" s="505"/>
      <c r="CQ93" s="505"/>
      <c r="CR93" s="505"/>
      <c r="CS93" s="505"/>
    </row>
    <row r="94" spans="1:97" ht="18" customHeight="1" x14ac:dyDescent="0.25">
      <c r="A94" s="3446" t="s">
        <v>2347</v>
      </c>
      <c r="B94" s="3165"/>
      <c r="C94" s="3165"/>
      <c r="D94" s="3165"/>
      <c r="E94" s="3165"/>
      <c r="F94" s="3165"/>
      <c r="G94" s="3165"/>
      <c r="H94" s="3165"/>
      <c r="I94" s="3165"/>
      <c r="J94" s="3165"/>
      <c r="K94" s="3165"/>
      <c r="L94" s="3165"/>
      <c r="M94" s="3165"/>
      <c r="N94" s="3165"/>
      <c r="CA94" s="505"/>
      <c r="CB94" s="505"/>
      <c r="CC94" s="505"/>
      <c r="CD94" s="505"/>
      <c r="CE94" s="505"/>
      <c r="CF94" s="505"/>
      <c r="CG94" s="505"/>
      <c r="CH94" s="505"/>
      <c r="CI94" s="505"/>
      <c r="CJ94" s="505"/>
      <c r="CK94" s="505"/>
      <c r="CL94" s="505"/>
      <c r="CM94" s="505"/>
      <c r="CN94" s="505"/>
      <c r="CO94" s="505"/>
      <c r="CP94" s="505"/>
      <c r="CQ94" s="505"/>
      <c r="CR94" s="505"/>
      <c r="CS94" s="505"/>
    </row>
    <row r="95" spans="1:97" ht="15" customHeight="1" x14ac:dyDescent="0.25">
      <c r="A95" s="3215" t="s">
        <v>2299</v>
      </c>
      <c r="B95" s="3276" t="s">
        <v>82</v>
      </c>
      <c r="C95" s="3196" t="s">
        <v>2348</v>
      </c>
      <c r="D95" s="3162" t="s">
        <v>2349</v>
      </c>
      <c r="E95" s="3302" t="s">
        <v>2350</v>
      </c>
      <c r="F95" s="3162" t="s">
        <v>2351</v>
      </c>
      <c r="G95" s="3162" t="s">
        <v>2352</v>
      </c>
      <c r="H95" s="3162" t="s">
        <v>2353</v>
      </c>
      <c r="I95" s="3195" t="s">
        <v>2354</v>
      </c>
      <c r="J95" s="3254" t="s">
        <v>2301</v>
      </c>
      <c r="K95" s="3143" t="s">
        <v>2302</v>
      </c>
      <c r="L95" s="3124"/>
      <c r="M95" s="3124"/>
      <c r="N95" s="3124"/>
      <c r="O95" s="3124"/>
      <c r="P95" s="3124"/>
      <c r="Q95" s="3124"/>
      <c r="R95" s="3124"/>
      <c r="S95" s="3124"/>
      <c r="T95" s="3122"/>
      <c r="CA95" s="505"/>
      <c r="CB95" s="505"/>
      <c r="CC95" s="505"/>
      <c r="CD95" s="505"/>
      <c r="CE95" s="505"/>
      <c r="CF95" s="505"/>
      <c r="CG95" s="505"/>
      <c r="CH95" s="505"/>
      <c r="CI95" s="505"/>
      <c r="CJ95" s="505"/>
      <c r="CK95" s="505"/>
      <c r="CL95" s="505"/>
      <c r="CM95" s="505"/>
      <c r="CN95" s="505"/>
      <c r="CO95" s="505"/>
      <c r="CP95" s="505"/>
      <c r="CQ95" s="505"/>
      <c r="CR95" s="505"/>
      <c r="CS95" s="505"/>
    </row>
    <row r="96" spans="1:97" ht="31.5" customHeight="1" x14ac:dyDescent="0.25">
      <c r="A96" s="3129"/>
      <c r="B96" s="3140"/>
      <c r="C96" s="3176"/>
      <c r="D96" s="3163"/>
      <c r="E96" s="3163"/>
      <c r="F96" s="3163"/>
      <c r="G96" s="3163"/>
      <c r="H96" s="3163"/>
      <c r="I96" s="3142"/>
      <c r="J96" s="3146"/>
      <c r="K96" s="1743" t="s">
        <v>2313</v>
      </c>
      <c r="L96" s="27" t="s">
        <v>63</v>
      </c>
      <c r="M96" s="25" t="s">
        <v>64</v>
      </c>
      <c r="N96" s="113" t="s">
        <v>1325</v>
      </c>
      <c r="O96" s="23" t="s">
        <v>1403</v>
      </c>
      <c r="P96" s="23" t="s">
        <v>1404</v>
      </c>
      <c r="Q96" s="23" t="s">
        <v>2240</v>
      </c>
      <c r="R96" s="23" t="s">
        <v>41</v>
      </c>
      <c r="S96" s="23" t="s">
        <v>42</v>
      </c>
      <c r="T96" s="1743" t="s">
        <v>2241</v>
      </c>
      <c r="CA96" s="505"/>
      <c r="CB96" s="505"/>
      <c r="CC96" s="505"/>
      <c r="CD96" s="505"/>
      <c r="CE96" s="505"/>
      <c r="CF96" s="505"/>
      <c r="CG96" s="505"/>
      <c r="CH96" s="505"/>
      <c r="CI96" s="505"/>
      <c r="CJ96" s="505"/>
      <c r="CK96" s="505"/>
      <c r="CL96" s="505"/>
      <c r="CM96" s="505"/>
      <c r="CN96" s="505"/>
      <c r="CO96" s="505"/>
      <c r="CP96" s="505"/>
      <c r="CQ96" s="505"/>
      <c r="CR96" s="505"/>
      <c r="CS96" s="505"/>
    </row>
    <row r="97" spans="1:97" ht="14.25" customHeight="1" x14ac:dyDescent="0.25">
      <c r="A97" s="619" t="s">
        <v>2355</v>
      </c>
      <c r="B97" s="2727">
        <f t="shared" ref="B97:B108" si="179">SUM(C97:I97)</f>
        <v>13</v>
      </c>
      <c r="C97" s="66">
        <v>13</v>
      </c>
      <c r="D97" s="34"/>
      <c r="E97" s="34"/>
      <c r="F97" s="1746"/>
      <c r="G97" s="1746"/>
      <c r="H97" s="1770"/>
      <c r="I97" s="2728"/>
      <c r="J97" s="1751"/>
      <c r="K97" s="2337">
        <f t="shared" ref="K97:K108" si="180">SUM(L97:M97)</f>
        <v>13</v>
      </c>
      <c r="L97" s="1771">
        <v>1</v>
      </c>
      <c r="M97" s="153">
        <v>12</v>
      </c>
      <c r="N97" s="1750">
        <v>0</v>
      </c>
      <c r="O97" s="1770">
        <v>0</v>
      </c>
      <c r="P97" s="34">
        <v>0</v>
      </c>
      <c r="Q97" s="1746">
        <v>0</v>
      </c>
      <c r="R97" s="1746">
        <v>0</v>
      </c>
      <c r="S97" s="1794">
        <v>0</v>
      </c>
      <c r="T97" s="1751">
        <v>0</v>
      </c>
      <c r="U97" s="63" t="str">
        <f t="shared" ref="U97:U108" si="181">CA97&amp;CB97&amp;CC97&amp;CD97&amp;CE97&amp;CF97&amp;CG97</f>
        <v/>
      </c>
      <c r="CA97" s="2722" t="str">
        <f t="shared" ref="CA97:CA108" si="182">IF(AND(M97&gt;0,N97=""),"*No olvide digitar el campo "&amp;N$96&amp;""&amp;". Digite CERO si no tiene.", IF(N97&gt;M97," * El Número de "&amp;N$96&amp;""&amp;" no puede superar el Total Mujeres. ",""))</f>
        <v/>
      </c>
      <c r="CB97" s="2722" t="str">
        <f t="shared" ref="CB97:CB108" si="183">IF(AND(L97&gt;0,O97=""),"*No olvide digitar el campo "&amp;O$96&amp;""&amp;". Digite CERO si no tiene.", IF(O97&gt;L97," * El Número de "&amp;O$96&amp;""&amp;" no puede superar el Total Hombres. ",""))</f>
        <v/>
      </c>
      <c r="CC97" s="2722" t="str">
        <f t="shared" ref="CC97:CG97" si="184">IF(AND($K97&gt;0,P97=""),"*No olvide digitar el campo "&amp;P$96&amp;""&amp;". Digite CERO si no tiene.", IF(P97&gt;$K97," * La variable "&amp;P$96&amp;""&amp;" no puede superar el Total Ambos Sexos. ",""))</f>
        <v/>
      </c>
      <c r="CD97" s="2722" t="str">
        <f t="shared" si="184"/>
        <v/>
      </c>
      <c r="CE97" s="2722" t="str">
        <f t="shared" si="184"/>
        <v/>
      </c>
      <c r="CF97" s="2722" t="str">
        <f t="shared" si="184"/>
        <v/>
      </c>
      <c r="CG97" s="2722" t="str">
        <f t="shared" si="184"/>
        <v/>
      </c>
      <c r="CH97" s="505"/>
      <c r="CI97" s="505"/>
      <c r="CJ97" s="505"/>
      <c r="CK97" s="505"/>
      <c r="CL97" s="505"/>
      <c r="CM97" s="2487">
        <f t="shared" ref="CM97:CM108" si="185">IF(AND(M97&gt;0,OR(N97="")),1,IF(N97&gt;M97,1,0))</f>
        <v>0</v>
      </c>
      <c r="CN97" s="2487">
        <f t="shared" ref="CN97:CN108" si="186">IF(AND(L97&gt;0,OR(O97="")),1,IF(O97&gt;L97,1,0))</f>
        <v>0</v>
      </c>
      <c r="CO97" s="2487">
        <f t="shared" ref="CO97:CS97" si="187">IF(AND($K97&gt;0,OR(P97="")),1,IF(P97&gt;$K97,1,0))</f>
        <v>0</v>
      </c>
      <c r="CP97" s="2487">
        <f t="shared" si="187"/>
        <v>0</v>
      </c>
      <c r="CQ97" s="2487">
        <f t="shared" si="187"/>
        <v>0</v>
      </c>
      <c r="CR97" s="2487">
        <f t="shared" si="187"/>
        <v>0</v>
      </c>
      <c r="CS97" s="2487">
        <f t="shared" si="187"/>
        <v>0</v>
      </c>
    </row>
    <row r="98" spans="1:97" ht="14.25" customHeight="1" x14ac:dyDescent="0.25">
      <c r="A98" s="280" t="s">
        <v>2209</v>
      </c>
      <c r="B98" s="280">
        <f t="shared" si="179"/>
        <v>0</v>
      </c>
      <c r="C98" s="66"/>
      <c r="D98" s="67"/>
      <c r="E98" s="67"/>
      <c r="F98" s="67"/>
      <c r="G98" s="67"/>
      <c r="H98" s="1780"/>
      <c r="I98" s="291"/>
      <c r="J98" s="1802"/>
      <c r="K98" s="128">
        <f t="shared" si="180"/>
        <v>0</v>
      </c>
      <c r="L98" s="66"/>
      <c r="M98" s="1789"/>
      <c r="N98" s="88"/>
      <c r="O98" s="1780"/>
      <c r="P98" s="1780"/>
      <c r="Q98" s="1770"/>
      <c r="R98" s="1770"/>
      <c r="S98" s="2005"/>
      <c r="T98" s="1752"/>
      <c r="U98" s="63" t="str">
        <f t="shared" si="181"/>
        <v/>
      </c>
      <c r="CA98" s="2722" t="str">
        <f t="shared" si="182"/>
        <v/>
      </c>
      <c r="CB98" s="2722" t="str">
        <f t="shared" si="183"/>
        <v/>
      </c>
      <c r="CC98" s="2722" t="str">
        <f t="shared" ref="CC98:CG98" si="188">IF(AND($K98&gt;0,P98=""),"*No olvide digitar el campo "&amp;P$96&amp;""&amp;". Digite CERO si no tiene.", IF(P98&gt;$K98," * La variable "&amp;P$96&amp;""&amp;" no puede superar el Total Ambos Sexos. ",""))</f>
        <v/>
      </c>
      <c r="CD98" s="2722" t="str">
        <f t="shared" si="188"/>
        <v/>
      </c>
      <c r="CE98" s="2722" t="str">
        <f t="shared" si="188"/>
        <v/>
      </c>
      <c r="CF98" s="2722" t="str">
        <f t="shared" si="188"/>
        <v/>
      </c>
      <c r="CG98" s="2722" t="str">
        <f t="shared" si="188"/>
        <v/>
      </c>
      <c r="CH98" s="505"/>
      <c r="CI98" s="505"/>
      <c r="CJ98" s="505"/>
      <c r="CK98" s="505"/>
      <c r="CL98" s="505"/>
      <c r="CM98" s="2487">
        <f t="shared" si="185"/>
        <v>0</v>
      </c>
      <c r="CN98" s="2487">
        <f t="shared" si="186"/>
        <v>0</v>
      </c>
      <c r="CO98" s="2487">
        <f t="shared" ref="CO98:CS98" si="189">IF(AND($K98&gt;0,OR(P98="")),1,IF(P98&gt;$K98,1,0))</f>
        <v>0</v>
      </c>
      <c r="CP98" s="2487">
        <f t="shared" si="189"/>
        <v>0</v>
      </c>
      <c r="CQ98" s="2487">
        <f t="shared" si="189"/>
        <v>0</v>
      </c>
      <c r="CR98" s="2487">
        <f t="shared" si="189"/>
        <v>0</v>
      </c>
      <c r="CS98" s="2487">
        <f t="shared" si="189"/>
        <v>0</v>
      </c>
    </row>
    <row r="99" spans="1:97" ht="14.25" customHeight="1" x14ac:dyDescent="0.25">
      <c r="A99" s="280" t="s">
        <v>2356</v>
      </c>
      <c r="B99" s="280">
        <f t="shared" si="179"/>
        <v>0</v>
      </c>
      <c r="C99" s="66"/>
      <c r="D99" s="1770"/>
      <c r="E99" s="1770"/>
      <c r="F99" s="67"/>
      <c r="G99" s="67"/>
      <c r="H99" s="1780"/>
      <c r="I99" s="218"/>
      <c r="J99" s="1802"/>
      <c r="K99" s="128">
        <f t="shared" si="180"/>
        <v>0</v>
      </c>
      <c r="L99" s="66"/>
      <c r="M99" s="1977"/>
      <c r="N99" s="88"/>
      <c r="O99" s="1780"/>
      <c r="P99" s="67"/>
      <c r="Q99" s="67"/>
      <c r="R99" s="1780"/>
      <c r="S99" s="1823"/>
      <c r="T99" s="190"/>
      <c r="U99" s="63" t="str">
        <f t="shared" si="181"/>
        <v/>
      </c>
      <c r="CA99" s="2722" t="str">
        <f t="shared" si="182"/>
        <v/>
      </c>
      <c r="CB99" s="2722" t="str">
        <f t="shared" si="183"/>
        <v/>
      </c>
      <c r="CC99" s="2722" t="str">
        <f t="shared" ref="CC99:CG99" si="190">IF(AND($K99&gt;0,P99=""),"*No olvide digitar el campo "&amp;P$96&amp;""&amp;". Digite CERO si no tiene.", IF(P99&gt;$K99," * La variable "&amp;P$96&amp;""&amp;" no puede superar el Total Ambos Sexos. ",""))</f>
        <v/>
      </c>
      <c r="CD99" s="2722" t="str">
        <f t="shared" si="190"/>
        <v/>
      </c>
      <c r="CE99" s="2722" t="str">
        <f t="shared" si="190"/>
        <v/>
      </c>
      <c r="CF99" s="2722" t="str">
        <f t="shared" si="190"/>
        <v/>
      </c>
      <c r="CG99" s="2722" t="str">
        <f t="shared" si="190"/>
        <v/>
      </c>
      <c r="CH99" s="505"/>
      <c r="CI99" s="505"/>
      <c r="CJ99" s="505"/>
      <c r="CK99" s="505"/>
      <c r="CL99" s="505"/>
      <c r="CM99" s="2487">
        <f t="shared" si="185"/>
        <v>0</v>
      </c>
      <c r="CN99" s="2487">
        <f t="shared" si="186"/>
        <v>0</v>
      </c>
      <c r="CO99" s="2487">
        <f t="shared" ref="CO99:CS99" si="191">IF(AND($K99&gt;0,OR(P99="")),1,IF(P99&gt;$K99,1,0))</f>
        <v>0</v>
      </c>
      <c r="CP99" s="2487">
        <f t="shared" si="191"/>
        <v>0</v>
      </c>
      <c r="CQ99" s="2487">
        <f t="shared" si="191"/>
        <v>0</v>
      </c>
      <c r="CR99" s="2487">
        <f t="shared" si="191"/>
        <v>0</v>
      </c>
      <c r="CS99" s="2487">
        <f t="shared" si="191"/>
        <v>0</v>
      </c>
    </row>
    <row r="100" spans="1:97" ht="14.25" customHeight="1" x14ac:dyDescent="0.25">
      <c r="A100" s="280" t="s">
        <v>2357</v>
      </c>
      <c r="B100" s="280">
        <f t="shared" si="179"/>
        <v>0</v>
      </c>
      <c r="C100" s="66"/>
      <c r="D100" s="1780"/>
      <c r="E100" s="1780"/>
      <c r="F100" s="67"/>
      <c r="G100" s="1770"/>
      <c r="H100" s="67"/>
      <c r="I100" s="2729"/>
      <c r="J100" s="1802"/>
      <c r="K100" s="128">
        <f t="shared" si="180"/>
        <v>0</v>
      </c>
      <c r="L100" s="1771"/>
      <c r="M100" s="68"/>
      <c r="N100" s="88"/>
      <c r="O100" s="1780"/>
      <c r="P100" s="1770"/>
      <c r="Q100" s="67"/>
      <c r="R100" s="1780"/>
      <c r="S100" s="1823"/>
      <c r="T100" s="190"/>
      <c r="U100" s="63" t="str">
        <f t="shared" si="181"/>
        <v/>
      </c>
      <c r="CA100" s="2722" t="str">
        <f t="shared" si="182"/>
        <v/>
      </c>
      <c r="CB100" s="2722" t="str">
        <f t="shared" si="183"/>
        <v/>
      </c>
      <c r="CC100" s="2722" t="str">
        <f t="shared" ref="CC100:CG100" si="192">IF(AND($K100&gt;0,P100=""),"*No olvide digitar el campo "&amp;P$96&amp;""&amp;". Digite CERO si no tiene.", IF(P100&gt;$K100," * La variable "&amp;P$96&amp;""&amp;" no puede superar el Total Ambos Sexos. ",""))</f>
        <v/>
      </c>
      <c r="CD100" s="2722" t="str">
        <f t="shared" si="192"/>
        <v/>
      </c>
      <c r="CE100" s="2722" t="str">
        <f t="shared" si="192"/>
        <v/>
      </c>
      <c r="CF100" s="2722" t="str">
        <f t="shared" si="192"/>
        <v/>
      </c>
      <c r="CG100" s="2722" t="str">
        <f t="shared" si="192"/>
        <v/>
      </c>
      <c r="CH100" s="505"/>
      <c r="CI100" s="505"/>
      <c r="CJ100" s="505"/>
      <c r="CK100" s="505"/>
      <c r="CL100" s="505"/>
      <c r="CM100" s="2487">
        <f t="shared" si="185"/>
        <v>0</v>
      </c>
      <c r="CN100" s="2487">
        <f t="shared" si="186"/>
        <v>0</v>
      </c>
      <c r="CO100" s="2487">
        <f t="shared" ref="CO100:CS100" si="193">IF(AND($K100&gt;0,OR(P100="")),1,IF(P100&gt;$K100,1,0))</f>
        <v>0</v>
      </c>
      <c r="CP100" s="2487">
        <f t="shared" si="193"/>
        <v>0</v>
      </c>
      <c r="CQ100" s="2487">
        <f t="shared" si="193"/>
        <v>0</v>
      </c>
      <c r="CR100" s="2487">
        <f t="shared" si="193"/>
        <v>0</v>
      </c>
      <c r="CS100" s="2487">
        <f t="shared" si="193"/>
        <v>0</v>
      </c>
    </row>
    <row r="101" spans="1:97" ht="14.25" customHeight="1" x14ac:dyDescent="0.25">
      <c r="A101" s="280" t="s">
        <v>2317</v>
      </c>
      <c r="B101" s="280">
        <f t="shared" si="179"/>
        <v>0</v>
      </c>
      <c r="C101" s="66"/>
      <c r="D101" s="67"/>
      <c r="E101" s="67"/>
      <c r="F101" s="1770"/>
      <c r="G101" s="1780"/>
      <c r="H101" s="1770"/>
      <c r="I101" s="291"/>
      <c r="J101" s="1802"/>
      <c r="K101" s="128">
        <f t="shared" si="180"/>
        <v>0</v>
      </c>
      <c r="L101" s="66"/>
      <c r="M101" s="68"/>
      <c r="N101" s="88"/>
      <c r="O101" s="67"/>
      <c r="P101" s="1780"/>
      <c r="Q101" s="67"/>
      <c r="R101" s="1780"/>
      <c r="S101" s="1823"/>
      <c r="T101" s="190"/>
      <c r="U101" s="63" t="str">
        <f t="shared" si="181"/>
        <v/>
      </c>
      <c r="CA101" s="2722" t="str">
        <f t="shared" si="182"/>
        <v/>
      </c>
      <c r="CB101" s="2722" t="str">
        <f t="shared" si="183"/>
        <v/>
      </c>
      <c r="CC101" s="2722" t="str">
        <f t="shared" ref="CC101:CG101" si="194">IF(AND($K101&gt;0,P101=""),"*No olvide digitar el campo "&amp;P$96&amp;""&amp;". Digite CERO si no tiene.", IF(P101&gt;$K101," * La variable "&amp;P$96&amp;""&amp;" no puede superar el Total Ambos Sexos. ",""))</f>
        <v/>
      </c>
      <c r="CD101" s="2722" t="str">
        <f t="shared" si="194"/>
        <v/>
      </c>
      <c r="CE101" s="2722" t="str">
        <f t="shared" si="194"/>
        <v/>
      </c>
      <c r="CF101" s="2722" t="str">
        <f t="shared" si="194"/>
        <v/>
      </c>
      <c r="CG101" s="2722" t="str">
        <f t="shared" si="194"/>
        <v/>
      </c>
      <c r="CH101" s="505"/>
      <c r="CI101" s="505"/>
      <c r="CJ101" s="505"/>
      <c r="CK101" s="505"/>
      <c r="CL101" s="505"/>
      <c r="CM101" s="2487">
        <f t="shared" si="185"/>
        <v>0</v>
      </c>
      <c r="CN101" s="2487">
        <f t="shared" si="186"/>
        <v>0</v>
      </c>
      <c r="CO101" s="2487">
        <f t="shared" ref="CO101:CS101" si="195">IF(AND($K101&gt;0,OR(P101="")),1,IF(P101&gt;$K101,1,0))</f>
        <v>0</v>
      </c>
      <c r="CP101" s="2487">
        <f t="shared" si="195"/>
        <v>0</v>
      </c>
      <c r="CQ101" s="2487">
        <f t="shared" si="195"/>
        <v>0</v>
      </c>
      <c r="CR101" s="2487">
        <f t="shared" si="195"/>
        <v>0</v>
      </c>
      <c r="CS101" s="2487">
        <f t="shared" si="195"/>
        <v>0</v>
      </c>
    </row>
    <row r="102" spans="1:97" ht="14.25" customHeight="1" x14ac:dyDescent="0.25">
      <c r="A102" s="280" t="s">
        <v>2318</v>
      </c>
      <c r="B102" s="280">
        <f t="shared" si="179"/>
        <v>0</v>
      </c>
      <c r="C102" s="66"/>
      <c r="D102" s="1770"/>
      <c r="E102" s="1770"/>
      <c r="F102" s="67"/>
      <c r="G102" s="67"/>
      <c r="H102" s="67"/>
      <c r="I102" s="218"/>
      <c r="J102" s="1802"/>
      <c r="K102" s="128">
        <f t="shared" si="180"/>
        <v>0</v>
      </c>
      <c r="L102" s="66"/>
      <c r="M102" s="1789"/>
      <c r="N102" s="88"/>
      <c r="O102" s="1770"/>
      <c r="P102" s="1780"/>
      <c r="Q102" s="67"/>
      <c r="R102" s="1780"/>
      <c r="S102" s="1823"/>
      <c r="T102" s="190"/>
      <c r="U102" s="63" t="str">
        <f t="shared" si="181"/>
        <v/>
      </c>
      <c r="CA102" s="2722" t="str">
        <f t="shared" si="182"/>
        <v/>
      </c>
      <c r="CB102" s="2722" t="str">
        <f t="shared" si="183"/>
        <v/>
      </c>
      <c r="CC102" s="2722" t="str">
        <f t="shared" ref="CC102:CG102" si="196">IF(AND($K102&gt;0,P102=""),"*No olvide digitar el campo "&amp;P$96&amp;""&amp;". Digite CERO si no tiene.", IF(P102&gt;$K102," * La variable "&amp;P$96&amp;""&amp;" no puede superar el Total Ambos Sexos. ",""))</f>
        <v/>
      </c>
      <c r="CD102" s="2722" t="str">
        <f t="shared" si="196"/>
        <v/>
      </c>
      <c r="CE102" s="2722" t="str">
        <f t="shared" si="196"/>
        <v/>
      </c>
      <c r="CF102" s="2722" t="str">
        <f t="shared" si="196"/>
        <v/>
      </c>
      <c r="CG102" s="2722" t="str">
        <f t="shared" si="196"/>
        <v/>
      </c>
      <c r="CH102" s="505"/>
      <c r="CI102" s="505"/>
      <c r="CJ102" s="505"/>
      <c r="CK102" s="505"/>
      <c r="CL102" s="505"/>
      <c r="CM102" s="2487">
        <f t="shared" si="185"/>
        <v>0</v>
      </c>
      <c r="CN102" s="2487">
        <f t="shared" si="186"/>
        <v>0</v>
      </c>
      <c r="CO102" s="2487">
        <f t="shared" ref="CO102:CS102" si="197">IF(AND($K102&gt;0,OR(P102="")),1,IF(P102&gt;$K102,1,0))</f>
        <v>0</v>
      </c>
      <c r="CP102" s="2487">
        <f t="shared" si="197"/>
        <v>0</v>
      </c>
      <c r="CQ102" s="2487">
        <f t="shared" si="197"/>
        <v>0</v>
      </c>
      <c r="CR102" s="2487">
        <f t="shared" si="197"/>
        <v>0</v>
      </c>
      <c r="CS102" s="2487">
        <f t="shared" si="197"/>
        <v>0</v>
      </c>
    </row>
    <row r="103" spans="1:97" ht="14.25" customHeight="1" x14ac:dyDescent="0.25">
      <c r="A103" s="280" t="s">
        <v>2319</v>
      </c>
      <c r="B103" s="280">
        <f t="shared" si="179"/>
        <v>0</v>
      </c>
      <c r="C103" s="66"/>
      <c r="D103" s="67"/>
      <c r="E103" s="67"/>
      <c r="F103" s="67"/>
      <c r="G103" s="67"/>
      <c r="H103" s="67"/>
      <c r="I103" s="1768"/>
      <c r="J103" s="1802"/>
      <c r="K103" s="128">
        <f t="shared" si="180"/>
        <v>0</v>
      </c>
      <c r="L103" s="66"/>
      <c r="M103" s="1977"/>
      <c r="N103" s="96"/>
      <c r="O103" s="1780"/>
      <c r="P103" s="67"/>
      <c r="Q103" s="67"/>
      <c r="R103" s="67"/>
      <c r="S103" s="1823"/>
      <c r="T103" s="1802"/>
      <c r="U103" s="63" t="str">
        <f t="shared" si="181"/>
        <v/>
      </c>
      <c r="CA103" s="2722" t="str">
        <f t="shared" si="182"/>
        <v/>
      </c>
      <c r="CB103" s="2722" t="str">
        <f t="shared" si="183"/>
        <v/>
      </c>
      <c r="CC103" s="2722" t="str">
        <f t="shared" ref="CC103:CG103" si="198">IF(AND($K103&gt;0,P103=""),"*No olvide digitar el campo "&amp;P$96&amp;""&amp;". Digite CERO si no tiene.", IF(P103&gt;$K103," * La variable "&amp;P$96&amp;""&amp;" no puede superar el Total Ambos Sexos. ",""))</f>
        <v/>
      </c>
      <c r="CD103" s="2722" t="str">
        <f t="shared" si="198"/>
        <v/>
      </c>
      <c r="CE103" s="2722" t="str">
        <f t="shared" si="198"/>
        <v/>
      </c>
      <c r="CF103" s="2722" t="str">
        <f t="shared" si="198"/>
        <v/>
      </c>
      <c r="CG103" s="2722" t="str">
        <f t="shared" si="198"/>
        <v/>
      </c>
      <c r="CH103" s="505"/>
      <c r="CI103" s="505"/>
      <c r="CJ103" s="505"/>
      <c r="CK103" s="505"/>
      <c r="CL103" s="505"/>
      <c r="CM103" s="2487">
        <f t="shared" si="185"/>
        <v>0</v>
      </c>
      <c r="CN103" s="2487">
        <f t="shared" si="186"/>
        <v>0</v>
      </c>
      <c r="CO103" s="2487">
        <f t="shared" ref="CO103:CS103" si="199">IF(AND($K103&gt;0,OR(P103="")),1,IF(P103&gt;$K103,1,0))</f>
        <v>0</v>
      </c>
      <c r="CP103" s="2487">
        <f t="shared" si="199"/>
        <v>0</v>
      </c>
      <c r="CQ103" s="2487">
        <f t="shared" si="199"/>
        <v>0</v>
      </c>
      <c r="CR103" s="2487">
        <f t="shared" si="199"/>
        <v>0</v>
      </c>
      <c r="CS103" s="2487">
        <f t="shared" si="199"/>
        <v>0</v>
      </c>
    </row>
    <row r="104" spans="1:97" ht="14.25" customHeight="1" x14ac:dyDescent="0.25">
      <c r="A104" s="280" t="s">
        <v>2320</v>
      </c>
      <c r="B104" s="280">
        <f t="shared" si="179"/>
        <v>0</v>
      </c>
      <c r="C104" s="66"/>
      <c r="D104" s="1770"/>
      <c r="E104" s="1770"/>
      <c r="F104" s="67"/>
      <c r="G104" s="67"/>
      <c r="H104" s="1770"/>
      <c r="I104" s="2729"/>
      <c r="J104" s="1802"/>
      <c r="K104" s="128">
        <f t="shared" si="180"/>
        <v>0</v>
      </c>
      <c r="L104" s="1771"/>
      <c r="M104" s="1977"/>
      <c r="N104" s="88"/>
      <c r="O104" s="67"/>
      <c r="P104" s="1770"/>
      <c r="Q104" s="67"/>
      <c r="R104" s="1770"/>
      <c r="S104" s="1823"/>
      <c r="T104" s="1752"/>
      <c r="U104" s="63" t="str">
        <f t="shared" si="181"/>
        <v/>
      </c>
      <c r="CA104" s="2722" t="str">
        <f t="shared" si="182"/>
        <v/>
      </c>
      <c r="CB104" s="2722" t="str">
        <f t="shared" si="183"/>
        <v/>
      </c>
      <c r="CC104" s="2722" t="str">
        <f t="shared" ref="CC104:CG104" si="200">IF(AND($K104&gt;0,P104=""),"*No olvide digitar el campo "&amp;P$96&amp;""&amp;". Digite CERO si no tiene.", IF(P104&gt;$K104," * La variable "&amp;P$96&amp;""&amp;" no puede superar el Total Ambos Sexos. ",""))</f>
        <v/>
      </c>
      <c r="CD104" s="2722" t="str">
        <f t="shared" si="200"/>
        <v/>
      </c>
      <c r="CE104" s="2722" t="str">
        <f t="shared" si="200"/>
        <v/>
      </c>
      <c r="CF104" s="2722" t="str">
        <f t="shared" si="200"/>
        <v/>
      </c>
      <c r="CG104" s="2722" t="str">
        <f t="shared" si="200"/>
        <v/>
      </c>
      <c r="CH104" s="505"/>
      <c r="CI104" s="505"/>
      <c r="CJ104" s="505"/>
      <c r="CK104" s="505"/>
      <c r="CL104" s="505"/>
      <c r="CM104" s="2487">
        <f t="shared" si="185"/>
        <v>0</v>
      </c>
      <c r="CN104" s="2487">
        <f t="shared" si="186"/>
        <v>0</v>
      </c>
      <c r="CO104" s="2487">
        <f t="shared" ref="CO104:CS104" si="201">IF(AND($K104&gt;0,OR(P104="")),1,IF(P104&gt;$K104,1,0))</f>
        <v>0</v>
      </c>
      <c r="CP104" s="2487">
        <f t="shared" si="201"/>
        <v>0</v>
      </c>
      <c r="CQ104" s="2487">
        <f t="shared" si="201"/>
        <v>0</v>
      </c>
      <c r="CR104" s="2487">
        <f t="shared" si="201"/>
        <v>0</v>
      </c>
      <c r="CS104" s="2487">
        <f t="shared" si="201"/>
        <v>0</v>
      </c>
    </row>
    <row r="105" spans="1:97" ht="14.25" customHeight="1" x14ac:dyDescent="0.25">
      <c r="A105" s="280" t="s">
        <v>2321</v>
      </c>
      <c r="B105" s="280">
        <f t="shared" si="179"/>
        <v>0</v>
      </c>
      <c r="C105" s="66"/>
      <c r="D105" s="1780"/>
      <c r="E105" s="1780"/>
      <c r="F105" s="67"/>
      <c r="G105" s="67"/>
      <c r="H105" s="67"/>
      <c r="I105" s="218"/>
      <c r="J105" s="1802"/>
      <c r="K105" s="128">
        <f t="shared" si="180"/>
        <v>0</v>
      </c>
      <c r="L105" s="66"/>
      <c r="M105" s="1977"/>
      <c r="N105" s="88"/>
      <c r="O105" s="1770"/>
      <c r="P105" s="67"/>
      <c r="Q105" s="67"/>
      <c r="R105" s="1780"/>
      <c r="S105" s="1823"/>
      <c r="T105" s="190"/>
      <c r="U105" s="63" t="str">
        <f t="shared" si="181"/>
        <v/>
      </c>
      <c r="CA105" s="2722" t="str">
        <f t="shared" si="182"/>
        <v/>
      </c>
      <c r="CB105" s="2722" t="str">
        <f t="shared" si="183"/>
        <v/>
      </c>
      <c r="CC105" s="2722" t="str">
        <f t="shared" ref="CC105:CG105" si="202">IF(AND($K105&gt;0,P105=""),"*No olvide digitar el campo "&amp;P$96&amp;""&amp;". Digite CERO si no tiene.", IF(P105&gt;$K105," * La variable "&amp;P$96&amp;""&amp;" no puede superar el Total Ambos Sexos. ",""))</f>
        <v/>
      </c>
      <c r="CD105" s="2722" t="str">
        <f t="shared" si="202"/>
        <v/>
      </c>
      <c r="CE105" s="2722" t="str">
        <f t="shared" si="202"/>
        <v/>
      </c>
      <c r="CF105" s="2722" t="str">
        <f t="shared" si="202"/>
        <v/>
      </c>
      <c r="CG105" s="2722" t="str">
        <f t="shared" si="202"/>
        <v/>
      </c>
      <c r="CH105" s="505"/>
      <c r="CI105" s="505"/>
      <c r="CJ105" s="505"/>
      <c r="CK105" s="505"/>
      <c r="CL105" s="505"/>
      <c r="CM105" s="2487">
        <f t="shared" si="185"/>
        <v>0</v>
      </c>
      <c r="CN105" s="2487">
        <f t="shared" si="186"/>
        <v>0</v>
      </c>
      <c r="CO105" s="2487">
        <f t="shared" ref="CO105:CS105" si="203">IF(AND($K105&gt;0,OR(P105="")),1,IF(P105&gt;$K105,1,0))</f>
        <v>0</v>
      </c>
      <c r="CP105" s="2487">
        <f t="shared" si="203"/>
        <v>0</v>
      </c>
      <c r="CQ105" s="2487">
        <f t="shared" si="203"/>
        <v>0</v>
      </c>
      <c r="CR105" s="2487">
        <f t="shared" si="203"/>
        <v>0</v>
      </c>
      <c r="CS105" s="2487">
        <f t="shared" si="203"/>
        <v>0</v>
      </c>
    </row>
    <row r="106" spans="1:97" ht="14.25" customHeight="1" x14ac:dyDescent="0.25">
      <c r="A106" s="2006" t="s">
        <v>2322</v>
      </c>
      <c r="B106" s="280">
        <f t="shared" si="179"/>
        <v>0</v>
      </c>
      <c r="C106" s="1898"/>
      <c r="D106" s="67"/>
      <c r="E106" s="67"/>
      <c r="F106" s="67"/>
      <c r="G106" s="67"/>
      <c r="H106" s="1770"/>
      <c r="I106" s="2729"/>
      <c r="J106" s="1802"/>
      <c r="K106" s="128">
        <f t="shared" si="180"/>
        <v>0</v>
      </c>
      <c r="L106" s="66"/>
      <c r="M106" s="1977"/>
      <c r="N106" s="96"/>
      <c r="O106" s="1780"/>
      <c r="P106" s="67"/>
      <c r="Q106" s="67"/>
      <c r="R106" s="67"/>
      <c r="S106" s="1823"/>
      <c r="T106" s="1802"/>
      <c r="U106" s="63" t="str">
        <f t="shared" si="181"/>
        <v/>
      </c>
      <c r="CA106" s="2722" t="str">
        <f t="shared" si="182"/>
        <v/>
      </c>
      <c r="CB106" s="2722" t="str">
        <f t="shared" si="183"/>
        <v/>
      </c>
      <c r="CC106" s="2722" t="str">
        <f t="shared" ref="CC106:CG106" si="204">IF(AND($K106&gt;0,P106=""),"*No olvide digitar el campo "&amp;P$96&amp;""&amp;". Digite CERO si no tiene.", IF(P106&gt;$K106," * La variable "&amp;P$96&amp;""&amp;" no puede superar el Total Ambos Sexos. ",""))</f>
        <v/>
      </c>
      <c r="CD106" s="2722" t="str">
        <f t="shared" si="204"/>
        <v/>
      </c>
      <c r="CE106" s="2722" t="str">
        <f t="shared" si="204"/>
        <v/>
      </c>
      <c r="CF106" s="2722" t="str">
        <f t="shared" si="204"/>
        <v/>
      </c>
      <c r="CG106" s="2722" t="str">
        <f t="shared" si="204"/>
        <v/>
      </c>
      <c r="CH106" s="505"/>
      <c r="CI106" s="505"/>
      <c r="CJ106" s="505"/>
      <c r="CK106" s="505"/>
      <c r="CL106" s="505"/>
      <c r="CM106" s="2487">
        <f t="shared" si="185"/>
        <v>0</v>
      </c>
      <c r="CN106" s="2487">
        <f t="shared" si="186"/>
        <v>0</v>
      </c>
      <c r="CO106" s="2487">
        <f t="shared" ref="CO106:CS106" si="205">IF(AND($K106&gt;0,OR(P106="")),1,IF(P106&gt;$K106,1,0))</f>
        <v>0</v>
      </c>
      <c r="CP106" s="2487">
        <f t="shared" si="205"/>
        <v>0</v>
      </c>
      <c r="CQ106" s="2487">
        <f t="shared" si="205"/>
        <v>0</v>
      </c>
      <c r="CR106" s="2487">
        <f t="shared" si="205"/>
        <v>0</v>
      </c>
      <c r="CS106" s="2487">
        <f t="shared" si="205"/>
        <v>0</v>
      </c>
    </row>
    <row r="107" spans="1:97" ht="14.25" customHeight="1" x14ac:dyDescent="0.25">
      <c r="A107" s="2006" t="s">
        <v>2323</v>
      </c>
      <c r="B107" s="280">
        <f t="shared" si="179"/>
        <v>0</v>
      </c>
      <c r="C107" s="66"/>
      <c r="D107" s="67"/>
      <c r="E107" s="67"/>
      <c r="F107" s="1770"/>
      <c r="G107" s="67"/>
      <c r="H107" s="1780"/>
      <c r="I107" s="218"/>
      <c r="J107" s="1802"/>
      <c r="K107" s="128">
        <f t="shared" si="180"/>
        <v>0</v>
      </c>
      <c r="L107" s="66"/>
      <c r="M107" s="68"/>
      <c r="N107" s="88"/>
      <c r="O107" s="67"/>
      <c r="P107" s="67"/>
      <c r="Q107" s="67"/>
      <c r="R107" s="1770"/>
      <c r="S107" s="1823"/>
      <c r="T107" s="1752"/>
      <c r="U107" s="63" t="str">
        <f t="shared" si="181"/>
        <v/>
      </c>
      <c r="CA107" s="2722" t="str">
        <f t="shared" si="182"/>
        <v/>
      </c>
      <c r="CB107" s="2722" t="str">
        <f t="shared" si="183"/>
        <v/>
      </c>
      <c r="CC107" s="2722" t="str">
        <f t="shared" ref="CC107:CG107" si="206">IF(AND($K107&gt;0,P107=""),"*No olvide digitar el campo "&amp;P$96&amp;""&amp;". Digite CERO si no tiene.", IF(P107&gt;$K107," * La variable "&amp;P$96&amp;""&amp;" no puede superar el Total Ambos Sexos. ",""))</f>
        <v/>
      </c>
      <c r="CD107" s="2722" t="str">
        <f t="shared" si="206"/>
        <v/>
      </c>
      <c r="CE107" s="2722" t="str">
        <f t="shared" si="206"/>
        <v/>
      </c>
      <c r="CF107" s="2722" t="str">
        <f t="shared" si="206"/>
        <v/>
      </c>
      <c r="CG107" s="2722" t="str">
        <f t="shared" si="206"/>
        <v/>
      </c>
      <c r="CH107" s="505"/>
      <c r="CI107" s="505"/>
      <c r="CJ107" s="505"/>
      <c r="CK107" s="505"/>
      <c r="CL107" s="505"/>
      <c r="CM107" s="2487">
        <f t="shared" si="185"/>
        <v>0</v>
      </c>
      <c r="CN107" s="2487">
        <f t="shared" si="186"/>
        <v>0</v>
      </c>
      <c r="CO107" s="2487">
        <f t="shared" ref="CO107:CS107" si="207">IF(AND($K107&gt;0,OR(P107="")),1,IF(P107&gt;$K107,1,0))</f>
        <v>0</v>
      </c>
      <c r="CP107" s="2487">
        <f t="shared" si="207"/>
        <v>0</v>
      </c>
      <c r="CQ107" s="2487">
        <f t="shared" si="207"/>
        <v>0</v>
      </c>
      <c r="CR107" s="2487">
        <f t="shared" si="207"/>
        <v>0</v>
      </c>
      <c r="CS107" s="2487">
        <f t="shared" si="207"/>
        <v>0</v>
      </c>
    </row>
    <row r="108" spans="1:97" ht="14.25" customHeight="1" x14ac:dyDescent="0.25">
      <c r="A108" s="277" t="s">
        <v>2324</v>
      </c>
      <c r="B108" s="280">
        <f t="shared" si="179"/>
        <v>0</v>
      </c>
      <c r="C108" s="1786"/>
      <c r="D108" s="1770"/>
      <c r="E108" s="1770"/>
      <c r="F108" s="37"/>
      <c r="G108" s="1770"/>
      <c r="H108" s="37"/>
      <c r="I108" s="2047"/>
      <c r="J108" s="1802"/>
      <c r="K108" s="128">
        <f t="shared" si="180"/>
        <v>0</v>
      </c>
      <c r="L108" s="41"/>
      <c r="M108" s="1789"/>
      <c r="N108" s="96"/>
      <c r="O108" s="1770"/>
      <c r="P108" s="1770"/>
      <c r="Q108" s="1770"/>
      <c r="R108" s="37"/>
      <c r="S108" s="2005"/>
      <c r="T108" s="1764"/>
      <c r="U108" s="63" t="str">
        <f t="shared" si="181"/>
        <v/>
      </c>
      <c r="CA108" s="2722" t="str">
        <f t="shared" si="182"/>
        <v/>
      </c>
      <c r="CB108" s="2722" t="str">
        <f t="shared" si="183"/>
        <v/>
      </c>
      <c r="CC108" s="2722" t="str">
        <f t="shared" ref="CC108:CG108" si="208">IF(AND($K108&gt;0,P108=""),"*No olvide digitar el campo "&amp;P$96&amp;""&amp;". Digite CERO si no tiene.", IF(P108&gt;$K108," * La variable "&amp;P$96&amp;""&amp;" no puede superar el Total Ambos Sexos. ",""))</f>
        <v/>
      </c>
      <c r="CD108" s="2722" t="str">
        <f t="shared" si="208"/>
        <v/>
      </c>
      <c r="CE108" s="2722" t="str">
        <f t="shared" si="208"/>
        <v/>
      </c>
      <c r="CF108" s="2722" t="str">
        <f t="shared" si="208"/>
        <v/>
      </c>
      <c r="CG108" s="2722" t="str">
        <f t="shared" si="208"/>
        <v/>
      </c>
      <c r="CH108" s="505"/>
      <c r="CI108" s="505"/>
      <c r="CJ108" s="505"/>
      <c r="CK108" s="505"/>
      <c r="CL108" s="505"/>
      <c r="CM108" s="2487">
        <f t="shared" si="185"/>
        <v>0</v>
      </c>
      <c r="CN108" s="2487">
        <f t="shared" si="186"/>
        <v>0</v>
      </c>
      <c r="CO108" s="2487">
        <f t="shared" ref="CO108:CS108" si="209">IF(AND($K108&gt;0,OR(P108="")),1,IF(P108&gt;$K108,1,0))</f>
        <v>0</v>
      </c>
      <c r="CP108" s="2487">
        <f t="shared" si="209"/>
        <v>0</v>
      </c>
      <c r="CQ108" s="2487">
        <f t="shared" si="209"/>
        <v>0</v>
      </c>
      <c r="CR108" s="2487">
        <f t="shared" si="209"/>
        <v>0</v>
      </c>
      <c r="CS108" s="2487">
        <f t="shared" si="209"/>
        <v>0</v>
      </c>
    </row>
    <row r="109" spans="1:97" ht="14.25" customHeight="1" x14ac:dyDescent="0.25">
      <c r="A109" s="404" t="s">
        <v>82</v>
      </c>
      <c r="B109" s="1166">
        <f t="shared" ref="B109:T109" si="210">SUM(B97:B108)</f>
        <v>13</v>
      </c>
      <c r="C109" s="592">
        <f t="shared" si="210"/>
        <v>13</v>
      </c>
      <c r="D109" s="592">
        <f t="shared" si="210"/>
        <v>0</v>
      </c>
      <c r="E109" s="592">
        <f t="shared" si="210"/>
        <v>0</v>
      </c>
      <c r="F109" s="592">
        <f t="shared" si="210"/>
        <v>0</v>
      </c>
      <c r="G109" s="592">
        <f t="shared" si="210"/>
        <v>0</v>
      </c>
      <c r="H109" s="592">
        <f t="shared" si="210"/>
        <v>0</v>
      </c>
      <c r="I109" s="2730">
        <f t="shared" si="210"/>
        <v>0</v>
      </c>
      <c r="J109" s="1883">
        <f t="shared" si="210"/>
        <v>0</v>
      </c>
      <c r="K109" s="1164">
        <f t="shared" si="210"/>
        <v>13</v>
      </c>
      <c r="L109" s="166">
        <f t="shared" si="210"/>
        <v>1</v>
      </c>
      <c r="M109" s="2236">
        <f t="shared" si="210"/>
        <v>12</v>
      </c>
      <c r="N109" s="447">
        <f t="shared" si="210"/>
        <v>0</v>
      </c>
      <c r="O109" s="584">
        <f t="shared" si="210"/>
        <v>0</v>
      </c>
      <c r="P109" s="584">
        <f t="shared" si="210"/>
        <v>0</v>
      </c>
      <c r="Q109" s="584">
        <f t="shared" si="210"/>
        <v>0</v>
      </c>
      <c r="R109" s="584">
        <f t="shared" si="210"/>
        <v>0</v>
      </c>
      <c r="S109" s="1883">
        <f t="shared" si="210"/>
        <v>0</v>
      </c>
      <c r="T109" s="1859">
        <f t="shared" si="210"/>
        <v>0</v>
      </c>
      <c r="CA109" s="338"/>
      <c r="CB109" s="338"/>
      <c r="CC109" s="338"/>
      <c r="CD109" s="338"/>
      <c r="CE109" s="338"/>
      <c r="CF109" s="338"/>
      <c r="CG109" s="338"/>
      <c r="CH109" s="505"/>
      <c r="CI109" s="505"/>
      <c r="CJ109" s="505"/>
      <c r="CK109" s="505"/>
      <c r="CL109" s="505"/>
      <c r="CM109" s="505"/>
      <c r="CN109" s="505"/>
      <c r="CO109" s="505"/>
      <c r="CP109" s="505"/>
      <c r="CQ109" s="505"/>
      <c r="CR109" s="505"/>
      <c r="CS109" s="505"/>
    </row>
    <row r="110" spans="1:97" ht="18" customHeight="1" x14ac:dyDescent="0.25">
      <c r="A110" s="3446" t="s">
        <v>2358</v>
      </c>
      <c r="B110" s="3165"/>
      <c r="C110" s="3165"/>
      <c r="D110" s="3165"/>
      <c r="E110" s="3165"/>
      <c r="F110" s="3165"/>
      <c r="G110" s="3165"/>
      <c r="H110" s="3165"/>
      <c r="I110" s="3165"/>
      <c r="J110" s="3165"/>
      <c r="K110" s="3165"/>
      <c r="L110" s="3165"/>
      <c r="M110" s="3165"/>
      <c r="N110" s="3165"/>
      <c r="CA110" s="505"/>
      <c r="CB110" s="505"/>
      <c r="CC110" s="505"/>
      <c r="CD110" s="505"/>
      <c r="CE110" s="505"/>
      <c r="CF110" s="505"/>
      <c r="CG110" s="505"/>
      <c r="CH110" s="505"/>
      <c r="CI110" s="505"/>
      <c r="CJ110" s="505"/>
      <c r="CK110" s="505"/>
      <c r="CL110" s="505"/>
      <c r="CM110" s="505"/>
      <c r="CN110" s="505"/>
      <c r="CO110" s="505"/>
      <c r="CP110" s="505"/>
      <c r="CQ110" s="505"/>
      <c r="CR110" s="505"/>
      <c r="CS110" s="505"/>
    </row>
    <row r="111" spans="1:97" ht="15" customHeight="1" x14ac:dyDescent="0.25">
      <c r="A111" s="3148" t="s">
        <v>2326</v>
      </c>
      <c r="B111" s="3138" t="s">
        <v>2327</v>
      </c>
      <c r="C111" s="3143" t="s">
        <v>2302</v>
      </c>
      <c r="D111" s="3124"/>
      <c r="E111" s="3124"/>
      <c r="F111" s="3124"/>
      <c r="G111" s="3124"/>
      <c r="H111" s="3124"/>
      <c r="I111" s="3124"/>
      <c r="J111" s="3124"/>
      <c r="K111" s="3124"/>
      <c r="L111" s="3122"/>
      <c r="M111" s="3134" t="s">
        <v>2328</v>
      </c>
      <c r="N111" s="3124"/>
      <c r="O111" s="3124"/>
      <c r="P111" s="3124"/>
      <c r="Q111" s="3124"/>
      <c r="R111" s="3122"/>
      <c r="CA111" s="505"/>
      <c r="CB111" s="505"/>
      <c r="CC111" s="505"/>
      <c r="CD111" s="505"/>
      <c r="CE111" s="505"/>
      <c r="CF111" s="505"/>
      <c r="CG111" s="505"/>
      <c r="CH111" s="505"/>
      <c r="CI111" s="505"/>
      <c r="CJ111" s="505"/>
      <c r="CK111" s="505"/>
      <c r="CL111" s="505"/>
      <c r="CM111" s="505"/>
      <c r="CN111" s="505"/>
      <c r="CO111" s="505"/>
      <c r="CP111" s="505"/>
      <c r="CQ111" s="505"/>
      <c r="CR111" s="505"/>
      <c r="CS111" s="505"/>
    </row>
    <row r="112" spans="1:97" ht="14.25" customHeight="1" x14ac:dyDescent="0.25">
      <c r="A112" s="3150"/>
      <c r="B112" s="3129"/>
      <c r="C112" s="27" t="s">
        <v>2313</v>
      </c>
      <c r="D112" s="1800" t="s">
        <v>63</v>
      </c>
      <c r="E112" s="25" t="s">
        <v>64</v>
      </c>
      <c r="F112" s="113" t="s">
        <v>1325</v>
      </c>
      <c r="G112" s="23" t="s">
        <v>1403</v>
      </c>
      <c r="H112" s="23" t="s">
        <v>67</v>
      </c>
      <c r="I112" s="23" t="s">
        <v>2240</v>
      </c>
      <c r="J112" s="23" t="s">
        <v>41</v>
      </c>
      <c r="K112" s="23" t="s">
        <v>42</v>
      </c>
      <c r="L112" s="75" t="s">
        <v>2241</v>
      </c>
      <c r="M112" s="1800" t="s">
        <v>2303</v>
      </c>
      <c r="N112" s="23" t="s">
        <v>2305</v>
      </c>
      <c r="O112" s="23" t="s">
        <v>2329</v>
      </c>
      <c r="P112" s="23" t="s">
        <v>2330</v>
      </c>
      <c r="Q112" s="23" t="s">
        <v>2331</v>
      </c>
      <c r="R112" s="1913" t="s">
        <v>2311</v>
      </c>
      <c r="CA112" s="505"/>
      <c r="CB112" s="505"/>
      <c r="CC112" s="505"/>
      <c r="CD112" s="505"/>
      <c r="CE112" s="505"/>
      <c r="CF112" s="505"/>
      <c r="CG112" s="505"/>
      <c r="CH112" s="505"/>
      <c r="CI112" s="505"/>
      <c r="CJ112" s="505"/>
      <c r="CK112" s="505"/>
      <c r="CL112" s="505"/>
      <c r="CM112" s="505"/>
      <c r="CN112" s="505"/>
      <c r="CO112" s="505"/>
      <c r="CP112" s="505"/>
      <c r="CQ112" s="505"/>
      <c r="CR112" s="505"/>
      <c r="CS112" s="505"/>
    </row>
    <row r="113" spans="1:97" ht="14.25" customHeight="1" x14ac:dyDescent="0.25">
      <c r="A113" s="511" t="s">
        <v>2334</v>
      </c>
      <c r="B113" s="106"/>
      <c r="C113" s="350">
        <f t="shared" ref="C113:C122" si="211">SUM(D113:E113)</f>
        <v>0</v>
      </c>
      <c r="D113" s="1823"/>
      <c r="E113" s="68"/>
      <c r="F113" s="88"/>
      <c r="G113" s="67"/>
      <c r="H113" s="67"/>
      <c r="I113" s="67"/>
      <c r="J113" s="67"/>
      <c r="K113" s="67"/>
      <c r="L113" s="87"/>
      <c r="M113" s="1823"/>
      <c r="N113" s="1746"/>
      <c r="O113" s="1746"/>
      <c r="P113" s="1746"/>
      <c r="Q113" s="67"/>
      <c r="R113" s="1802"/>
      <c r="CA113" s="2722" t="str">
        <f t="shared" ref="CA113:CA122" si="212">IF(AND(E113&gt;0,F113=""),"*No olvide digitar el campo "&amp;F$112&amp;""&amp;". Digite CERO si no tiene.", IF(F113&gt;E113," * El Número de "&amp;F$112&amp;""&amp;" no puede superar el Total Mujeres. ",""))</f>
        <v/>
      </c>
      <c r="CB113" s="2722" t="str">
        <f t="shared" ref="CB113:CB122" si="213">IF(AND(D113&gt;0,G113=""),"*No olvide digitar el campo "&amp;G$112&amp;""&amp;". Digite CERO si no tiene.", IF(G113&gt;D113," * El Número de "&amp;G$112&amp;""&amp;" no puede superar el Total Hombres. ",""))</f>
        <v/>
      </c>
      <c r="CC113" s="2722" t="str">
        <f t="shared" ref="CC113:CG113" si="214">IF(AND($C113&gt;0,H113=""),"*No olvide digitar el campo "&amp;H$112&amp;""&amp;". Digite CERO si no tiene.", IF(H113&gt;$C113," * La variable "&amp;H$112&amp;""&amp;" no puede superar el Total Ambos Sexos. ",""))</f>
        <v/>
      </c>
      <c r="CD113" s="2722" t="str">
        <f t="shared" si="214"/>
        <v/>
      </c>
      <c r="CE113" s="2722" t="str">
        <f t="shared" si="214"/>
        <v/>
      </c>
      <c r="CF113" s="2722" t="str">
        <f t="shared" si="214"/>
        <v/>
      </c>
      <c r="CG113" s="2722" t="str">
        <f t="shared" si="214"/>
        <v/>
      </c>
      <c r="CH113" s="505"/>
      <c r="CI113" s="505"/>
      <c r="CJ113" s="505"/>
      <c r="CK113" s="505"/>
      <c r="CL113" s="505"/>
      <c r="CM113" s="2487">
        <f t="shared" ref="CM113:CM122" si="215">IF(AND(E113&gt;0,OR(F113="")),1,IF(F113&gt;E113,1,0))</f>
        <v>0</v>
      </c>
      <c r="CN113" s="2487">
        <f t="shared" ref="CN113:CN122" si="216">IF(AND(D113&gt;0,OR(G113="")),1,IF(G113&gt;D113,1,0))</f>
        <v>0</v>
      </c>
      <c r="CO113" s="2487">
        <f t="shared" ref="CO113:CS113" si="217">IF(AND($C113&gt;0,OR(H113="")),1,IF(H113&gt;$C113,1,0))</f>
        <v>0</v>
      </c>
      <c r="CP113" s="2487">
        <f t="shared" si="217"/>
        <v>0</v>
      </c>
      <c r="CQ113" s="2487">
        <f t="shared" si="217"/>
        <v>0</v>
      </c>
      <c r="CR113" s="2487">
        <f t="shared" si="217"/>
        <v>0</v>
      </c>
      <c r="CS113" s="2487">
        <f t="shared" si="217"/>
        <v>0</v>
      </c>
    </row>
    <row r="114" spans="1:97" ht="14.25" customHeight="1" x14ac:dyDescent="0.25">
      <c r="A114" s="511" t="s">
        <v>2337</v>
      </c>
      <c r="B114" s="106"/>
      <c r="C114" s="354">
        <f t="shared" si="211"/>
        <v>0</v>
      </c>
      <c r="D114" s="1823"/>
      <c r="E114" s="68"/>
      <c r="F114" s="88"/>
      <c r="G114" s="67"/>
      <c r="H114" s="67"/>
      <c r="I114" s="67"/>
      <c r="J114" s="67"/>
      <c r="K114" s="67"/>
      <c r="L114" s="87"/>
      <c r="M114" s="1823"/>
      <c r="N114" s="67"/>
      <c r="O114" s="67"/>
      <c r="P114" s="67"/>
      <c r="Q114" s="67"/>
      <c r="R114" s="1802"/>
      <c r="CA114" s="2722" t="str">
        <f t="shared" si="212"/>
        <v/>
      </c>
      <c r="CB114" s="2722" t="str">
        <f t="shared" si="213"/>
        <v/>
      </c>
      <c r="CC114" s="2722" t="str">
        <f t="shared" ref="CC114:CG114" si="218">IF(AND($C114&gt;0,H114=""),"*No olvide digitar el campo "&amp;H$112&amp;""&amp;". Digite CERO si no tiene.", IF(H114&gt;$C114," * La variable "&amp;H$112&amp;""&amp;" no puede superar el Total Ambos Sexos. ",""))</f>
        <v/>
      </c>
      <c r="CD114" s="2722" t="str">
        <f t="shared" si="218"/>
        <v/>
      </c>
      <c r="CE114" s="2722" t="str">
        <f t="shared" si="218"/>
        <v/>
      </c>
      <c r="CF114" s="2722" t="str">
        <f t="shared" si="218"/>
        <v/>
      </c>
      <c r="CG114" s="2722" t="str">
        <f t="shared" si="218"/>
        <v/>
      </c>
      <c r="CH114" s="505"/>
      <c r="CI114" s="505"/>
      <c r="CJ114" s="505"/>
      <c r="CK114" s="505"/>
      <c r="CL114" s="505"/>
      <c r="CM114" s="2487">
        <f t="shared" si="215"/>
        <v>0</v>
      </c>
      <c r="CN114" s="2487">
        <f t="shared" si="216"/>
        <v>0</v>
      </c>
      <c r="CO114" s="2487">
        <f t="shared" ref="CO114:CS114" si="219">IF(AND($C114&gt;0,OR(H114="")),1,IF(H114&gt;$C114,1,0))</f>
        <v>0</v>
      </c>
      <c r="CP114" s="2487">
        <f t="shared" si="219"/>
        <v>0</v>
      </c>
      <c r="CQ114" s="2487">
        <f t="shared" si="219"/>
        <v>0</v>
      </c>
      <c r="CR114" s="2487">
        <f t="shared" si="219"/>
        <v>0</v>
      </c>
      <c r="CS114" s="2487">
        <f t="shared" si="219"/>
        <v>0</v>
      </c>
    </row>
    <row r="115" spans="1:97" ht="14.25" customHeight="1" x14ac:dyDescent="0.25">
      <c r="A115" s="511" t="s">
        <v>2338</v>
      </c>
      <c r="B115" s="1825"/>
      <c r="C115" s="354">
        <f t="shared" si="211"/>
        <v>0</v>
      </c>
      <c r="D115" s="1823"/>
      <c r="E115" s="68"/>
      <c r="F115" s="88"/>
      <c r="G115" s="67"/>
      <c r="H115" s="67"/>
      <c r="I115" s="67"/>
      <c r="J115" s="67"/>
      <c r="K115" s="67"/>
      <c r="L115" s="87"/>
      <c r="M115" s="1823"/>
      <c r="N115" s="67"/>
      <c r="O115" s="67"/>
      <c r="P115" s="67"/>
      <c r="Q115" s="67"/>
      <c r="R115" s="1802"/>
      <c r="CA115" s="2722" t="str">
        <f t="shared" si="212"/>
        <v/>
      </c>
      <c r="CB115" s="2722" t="str">
        <f t="shared" si="213"/>
        <v/>
      </c>
      <c r="CC115" s="2722" t="str">
        <f t="shared" ref="CC115:CG115" si="220">IF(AND($C115&gt;0,H115=""),"*No olvide digitar el campo "&amp;H$112&amp;""&amp;". Digite CERO si no tiene.", IF(H115&gt;$C115," * La variable "&amp;H$112&amp;""&amp;" no puede superar el Total Ambos Sexos. ",""))</f>
        <v/>
      </c>
      <c r="CD115" s="2722" t="str">
        <f t="shared" si="220"/>
        <v/>
      </c>
      <c r="CE115" s="2722" t="str">
        <f t="shared" si="220"/>
        <v/>
      </c>
      <c r="CF115" s="2722" t="str">
        <f t="shared" si="220"/>
        <v/>
      </c>
      <c r="CG115" s="2722" t="str">
        <f t="shared" si="220"/>
        <v/>
      </c>
      <c r="CH115" s="505"/>
      <c r="CI115" s="505"/>
      <c r="CJ115" s="505"/>
      <c r="CK115" s="505"/>
      <c r="CL115" s="505"/>
      <c r="CM115" s="2487">
        <f t="shared" si="215"/>
        <v>0</v>
      </c>
      <c r="CN115" s="2487">
        <f t="shared" si="216"/>
        <v>0</v>
      </c>
      <c r="CO115" s="2487">
        <f t="shared" ref="CO115:CS115" si="221">IF(AND($C115&gt;0,OR(H115="")),1,IF(H115&gt;$C115,1,0))</f>
        <v>0</v>
      </c>
      <c r="CP115" s="2487">
        <f t="shared" si="221"/>
        <v>0</v>
      </c>
      <c r="CQ115" s="2487">
        <f t="shared" si="221"/>
        <v>0</v>
      </c>
      <c r="CR115" s="2487">
        <f t="shared" si="221"/>
        <v>0</v>
      </c>
      <c r="CS115" s="2487">
        <f t="shared" si="221"/>
        <v>0</v>
      </c>
    </row>
    <row r="116" spans="1:97" ht="14.25" customHeight="1" x14ac:dyDescent="0.25">
      <c r="A116" s="511" t="s">
        <v>2339</v>
      </c>
      <c r="B116" s="1795"/>
      <c r="C116" s="354">
        <f t="shared" si="211"/>
        <v>0</v>
      </c>
      <c r="D116" s="1823"/>
      <c r="E116" s="68"/>
      <c r="F116" s="88"/>
      <c r="G116" s="67"/>
      <c r="H116" s="67"/>
      <c r="I116" s="67"/>
      <c r="J116" s="67"/>
      <c r="K116" s="67"/>
      <c r="L116" s="87"/>
      <c r="M116" s="1823"/>
      <c r="N116" s="67"/>
      <c r="O116" s="67"/>
      <c r="P116" s="67"/>
      <c r="Q116" s="67"/>
      <c r="R116" s="1802"/>
      <c r="CA116" s="2722" t="str">
        <f t="shared" si="212"/>
        <v/>
      </c>
      <c r="CB116" s="2722" t="str">
        <f t="shared" si="213"/>
        <v/>
      </c>
      <c r="CC116" s="2722" t="str">
        <f t="shared" ref="CC116:CG116" si="222">IF(AND($C116&gt;0,H116=""),"*No olvide digitar el campo "&amp;H$112&amp;""&amp;". Digite CERO si no tiene.", IF(H116&gt;$C116," * La variable "&amp;H$112&amp;""&amp;" no puede superar el Total Ambos Sexos. ",""))</f>
        <v/>
      </c>
      <c r="CD116" s="2722" t="str">
        <f t="shared" si="222"/>
        <v/>
      </c>
      <c r="CE116" s="2722" t="str">
        <f t="shared" si="222"/>
        <v/>
      </c>
      <c r="CF116" s="2722" t="str">
        <f t="shared" si="222"/>
        <v/>
      </c>
      <c r="CG116" s="2722" t="str">
        <f t="shared" si="222"/>
        <v/>
      </c>
      <c r="CH116" s="505"/>
      <c r="CI116" s="505"/>
      <c r="CJ116" s="505"/>
      <c r="CK116" s="505"/>
      <c r="CL116" s="505"/>
      <c r="CM116" s="2487">
        <f t="shared" si="215"/>
        <v>0</v>
      </c>
      <c r="CN116" s="2487">
        <f t="shared" si="216"/>
        <v>0</v>
      </c>
      <c r="CO116" s="2487">
        <f t="shared" ref="CO116:CS116" si="223">IF(AND($C116&gt;0,OR(H116="")),1,IF(H116&gt;$C116,1,0))</f>
        <v>0</v>
      </c>
      <c r="CP116" s="2487">
        <f t="shared" si="223"/>
        <v>0</v>
      </c>
      <c r="CQ116" s="2487">
        <f t="shared" si="223"/>
        <v>0</v>
      </c>
      <c r="CR116" s="2487">
        <f t="shared" si="223"/>
        <v>0</v>
      </c>
      <c r="CS116" s="2487">
        <f t="shared" si="223"/>
        <v>0</v>
      </c>
    </row>
    <row r="117" spans="1:97" ht="14.25" customHeight="1" x14ac:dyDescent="0.25">
      <c r="A117" s="511" t="s">
        <v>2340</v>
      </c>
      <c r="B117" s="106"/>
      <c r="C117" s="354">
        <f t="shared" si="211"/>
        <v>0</v>
      </c>
      <c r="D117" s="1823"/>
      <c r="E117" s="68"/>
      <c r="F117" s="88"/>
      <c r="G117" s="67"/>
      <c r="H117" s="67"/>
      <c r="I117" s="67"/>
      <c r="J117" s="67"/>
      <c r="K117" s="67"/>
      <c r="L117" s="87"/>
      <c r="M117" s="1823"/>
      <c r="N117" s="67"/>
      <c r="O117" s="67"/>
      <c r="P117" s="67"/>
      <c r="Q117" s="67"/>
      <c r="R117" s="1802"/>
      <c r="CA117" s="2722" t="str">
        <f t="shared" si="212"/>
        <v/>
      </c>
      <c r="CB117" s="2722" t="str">
        <f t="shared" si="213"/>
        <v/>
      </c>
      <c r="CC117" s="2722" t="str">
        <f t="shared" ref="CC117:CG117" si="224">IF(AND($C117&gt;0,H117=""),"*No olvide digitar el campo "&amp;H$112&amp;""&amp;". Digite CERO si no tiene.", IF(H117&gt;$C117," * La variable "&amp;H$112&amp;""&amp;" no puede superar el Total Ambos Sexos. ",""))</f>
        <v/>
      </c>
      <c r="CD117" s="2722" t="str">
        <f t="shared" si="224"/>
        <v/>
      </c>
      <c r="CE117" s="2722" t="str">
        <f t="shared" si="224"/>
        <v/>
      </c>
      <c r="CF117" s="2722" t="str">
        <f t="shared" si="224"/>
        <v/>
      </c>
      <c r="CG117" s="2722" t="str">
        <f t="shared" si="224"/>
        <v/>
      </c>
      <c r="CH117" s="505"/>
      <c r="CI117" s="505"/>
      <c r="CJ117" s="505"/>
      <c r="CK117" s="505"/>
      <c r="CL117" s="505"/>
      <c r="CM117" s="2487">
        <f t="shared" si="215"/>
        <v>0</v>
      </c>
      <c r="CN117" s="2487">
        <f t="shared" si="216"/>
        <v>0</v>
      </c>
      <c r="CO117" s="2487">
        <f t="shared" ref="CO117:CS117" si="225">IF(AND($C117&gt;0,OR(H117="")),1,IF(H117&gt;$C117,1,0))</f>
        <v>0</v>
      </c>
      <c r="CP117" s="2487">
        <f t="shared" si="225"/>
        <v>0</v>
      </c>
      <c r="CQ117" s="2487">
        <f t="shared" si="225"/>
        <v>0</v>
      </c>
      <c r="CR117" s="2487">
        <f t="shared" si="225"/>
        <v>0</v>
      </c>
      <c r="CS117" s="2487">
        <f t="shared" si="225"/>
        <v>0</v>
      </c>
    </row>
    <row r="118" spans="1:97" ht="14.25" customHeight="1" x14ac:dyDescent="0.25">
      <c r="A118" s="2726" t="s">
        <v>2341</v>
      </c>
      <c r="B118" s="1795"/>
      <c r="C118" s="350">
        <f t="shared" si="211"/>
        <v>0</v>
      </c>
      <c r="D118" s="1823"/>
      <c r="E118" s="68"/>
      <c r="F118" s="88"/>
      <c r="G118" s="67"/>
      <c r="H118" s="67"/>
      <c r="I118" s="67"/>
      <c r="J118" s="67"/>
      <c r="K118" s="67"/>
      <c r="L118" s="87"/>
      <c r="M118" s="1823"/>
      <c r="N118" s="67"/>
      <c r="O118" s="67"/>
      <c r="P118" s="67"/>
      <c r="Q118" s="67"/>
      <c r="R118" s="1802"/>
      <c r="CA118" s="2722" t="str">
        <f t="shared" si="212"/>
        <v/>
      </c>
      <c r="CB118" s="2722" t="str">
        <f t="shared" si="213"/>
        <v/>
      </c>
      <c r="CC118" s="2722" t="str">
        <f t="shared" ref="CC118:CG118" si="226">IF(AND($C118&gt;0,H118=""),"*No olvide digitar el campo "&amp;H$112&amp;""&amp;". Digite CERO si no tiene.", IF(H118&gt;$C118," * La variable "&amp;H$112&amp;""&amp;" no puede superar el Total Ambos Sexos. ",""))</f>
        <v/>
      </c>
      <c r="CD118" s="2722" t="str">
        <f t="shared" si="226"/>
        <v/>
      </c>
      <c r="CE118" s="2722" t="str">
        <f t="shared" si="226"/>
        <v/>
      </c>
      <c r="CF118" s="2722" t="str">
        <f t="shared" si="226"/>
        <v/>
      </c>
      <c r="CG118" s="2722" t="str">
        <f t="shared" si="226"/>
        <v/>
      </c>
      <c r="CH118" s="505"/>
      <c r="CI118" s="505"/>
      <c r="CJ118" s="505"/>
      <c r="CK118" s="505"/>
      <c r="CL118" s="505"/>
      <c r="CM118" s="2487">
        <f t="shared" si="215"/>
        <v>0</v>
      </c>
      <c r="CN118" s="2487">
        <f t="shared" si="216"/>
        <v>0</v>
      </c>
      <c r="CO118" s="2487">
        <f t="shared" ref="CO118:CS118" si="227">IF(AND($C118&gt;0,OR(H118="")),1,IF(H118&gt;$C118,1,0))</f>
        <v>0</v>
      </c>
      <c r="CP118" s="2487">
        <f t="shared" si="227"/>
        <v>0</v>
      </c>
      <c r="CQ118" s="2487">
        <f t="shared" si="227"/>
        <v>0</v>
      </c>
      <c r="CR118" s="2487">
        <f t="shared" si="227"/>
        <v>0</v>
      </c>
      <c r="CS118" s="2487">
        <f t="shared" si="227"/>
        <v>0</v>
      </c>
    </row>
    <row r="119" spans="1:97" ht="14.25" customHeight="1" x14ac:dyDescent="0.25">
      <c r="A119" s="280" t="s">
        <v>2342</v>
      </c>
      <c r="B119" s="106"/>
      <c r="C119" s="350">
        <f t="shared" si="211"/>
        <v>0</v>
      </c>
      <c r="D119" s="1823"/>
      <c r="E119" s="68"/>
      <c r="F119" s="88"/>
      <c r="G119" s="67"/>
      <c r="H119" s="67"/>
      <c r="I119" s="67"/>
      <c r="J119" s="67"/>
      <c r="K119" s="67"/>
      <c r="L119" s="87"/>
      <c r="M119" s="1823"/>
      <c r="N119" s="67"/>
      <c r="O119" s="67"/>
      <c r="P119" s="67"/>
      <c r="Q119" s="67"/>
      <c r="R119" s="1802"/>
      <c r="CA119" s="2722" t="str">
        <f t="shared" si="212"/>
        <v/>
      </c>
      <c r="CB119" s="2722" t="str">
        <f t="shared" si="213"/>
        <v/>
      </c>
      <c r="CC119" s="2722" t="str">
        <f t="shared" ref="CC119:CG119" si="228">IF(AND($C119&gt;0,H119=""),"*No olvide digitar el campo "&amp;H$112&amp;""&amp;". Digite CERO si no tiene.", IF(H119&gt;$C119," * La variable "&amp;H$112&amp;""&amp;" no puede superar el Total Ambos Sexos. ",""))</f>
        <v/>
      </c>
      <c r="CD119" s="2722" t="str">
        <f t="shared" si="228"/>
        <v/>
      </c>
      <c r="CE119" s="2722" t="str">
        <f t="shared" si="228"/>
        <v/>
      </c>
      <c r="CF119" s="2722" t="str">
        <f t="shared" si="228"/>
        <v/>
      </c>
      <c r="CG119" s="2722" t="str">
        <f t="shared" si="228"/>
        <v/>
      </c>
      <c r="CH119" s="505"/>
      <c r="CI119" s="505"/>
      <c r="CJ119" s="505"/>
      <c r="CK119" s="505"/>
      <c r="CL119" s="505"/>
      <c r="CM119" s="2487">
        <f t="shared" si="215"/>
        <v>0</v>
      </c>
      <c r="CN119" s="2487">
        <f t="shared" si="216"/>
        <v>0</v>
      </c>
      <c r="CO119" s="2487">
        <f t="shared" ref="CO119:CS119" si="229">IF(AND($C119&gt;0,OR(H119="")),1,IF(H119&gt;$C119,1,0))</f>
        <v>0</v>
      </c>
      <c r="CP119" s="2487">
        <f t="shared" si="229"/>
        <v>0</v>
      </c>
      <c r="CQ119" s="2487">
        <f t="shared" si="229"/>
        <v>0</v>
      </c>
      <c r="CR119" s="2487">
        <f t="shared" si="229"/>
        <v>0</v>
      </c>
      <c r="CS119" s="2487">
        <f t="shared" si="229"/>
        <v>0</v>
      </c>
    </row>
    <row r="120" spans="1:97" ht="14.25" customHeight="1" x14ac:dyDescent="0.25">
      <c r="A120" s="2434" t="s">
        <v>2343</v>
      </c>
      <c r="B120" s="106"/>
      <c r="C120" s="381">
        <f t="shared" si="211"/>
        <v>0</v>
      </c>
      <c r="D120" s="1823"/>
      <c r="E120" s="68"/>
      <c r="F120" s="88"/>
      <c r="G120" s="67"/>
      <c r="H120" s="1780"/>
      <c r="I120" s="67"/>
      <c r="J120" s="1780"/>
      <c r="K120" s="67"/>
      <c r="L120" s="1906"/>
      <c r="M120" s="1823"/>
      <c r="N120" s="67"/>
      <c r="O120" s="1780"/>
      <c r="P120" s="67"/>
      <c r="Q120" s="67"/>
      <c r="R120" s="190"/>
      <c r="CA120" s="2722" t="str">
        <f t="shared" si="212"/>
        <v/>
      </c>
      <c r="CB120" s="2722" t="str">
        <f t="shared" si="213"/>
        <v/>
      </c>
      <c r="CC120" s="2722" t="str">
        <f t="shared" ref="CC120:CG120" si="230">IF(AND($C120&gt;0,H120=""),"*No olvide digitar el campo "&amp;H$112&amp;""&amp;". Digite CERO si no tiene.", IF(H120&gt;$C120," * La variable "&amp;H$112&amp;""&amp;" no puede superar el Total Ambos Sexos. ",""))</f>
        <v/>
      </c>
      <c r="CD120" s="2722" t="str">
        <f t="shared" si="230"/>
        <v/>
      </c>
      <c r="CE120" s="2722" t="str">
        <f t="shared" si="230"/>
        <v/>
      </c>
      <c r="CF120" s="2722" t="str">
        <f t="shared" si="230"/>
        <v/>
      </c>
      <c r="CG120" s="2722" t="str">
        <f t="shared" si="230"/>
        <v/>
      </c>
      <c r="CH120" s="505"/>
      <c r="CI120" s="505"/>
      <c r="CJ120" s="505"/>
      <c r="CK120" s="505"/>
      <c r="CL120" s="505"/>
      <c r="CM120" s="2487">
        <f t="shared" si="215"/>
        <v>0</v>
      </c>
      <c r="CN120" s="2487">
        <f t="shared" si="216"/>
        <v>0</v>
      </c>
      <c r="CO120" s="2487">
        <f t="shared" ref="CO120:CS120" si="231">IF(AND($C120&gt;0,OR(H120="")),1,IF(H120&gt;$C120,1,0))</f>
        <v>0</v>
      </c>
      <c r="CP120" s="2487">
        <f t="shared" si="231"/>
        <v>0</v>
      </c>
      <c r="CQ120" s="2487">
        <f t="shared" si="231"/>
        <v>0</v>
      </c>
      <c r="CR120" s="2487">
        <f t="shared" si="231"/>
        <v>0</v>
      </c>
      <c r="CS120" s="2487">
        <f t="shared" si="231"/>
        <v>0</v>
      </c>
    </row>
    <row r="121" spans="1:97" ht="14.25" customHeight="1" x14ac:dyDescent="0.25">
      <c r="A121" s="1788" t="s">
        <v>2344</v>
      </c>
      <c r="B121" s="106"/>
      <c r="C121" s="354">
        <f t="shared" si="211"/>
        <v>0</v>
      </c>
      <c r="D121" s="1976"/>
      <c r="E121" s="68"/>
      <c r="F121" s="88"/>
      <c r="G121" s="1780"/>
      <c r="H121" s="1780"/>
      <c r="I121" s="1780"/>
      <c r="J121" s="1780"/>
      <c r="K121" s="1780"/>
      <c r="L121" s="1906"/>
      <c r="M121" s="1823"/>
      <c r="N121" s="1780"/>
      <c r="O121" s="1780"/>
      <c r="P121" s="67"/>
      <c r="Q121" s="1780"/>
      <c r="R121" s="190"/>
      <c r="CA121" s="2722" t="str">
        <f t="shared" si="212"/>
        <v/>
      </c>
      <c r="CB121" s="2722" t="str">
        <f t="shared" si="213"/>
        <v/>
      </c>
      <c r="CC121" s="2722" t="str">
        <f t="shared" ref="CC121:CG121" si="232">IF(AND($C121&gt;0,H121=""),"*No olvide digitar el campo "&amp;H$112&amp;""&amp;". Digite CERO si no tiene.", IF(H121&gt;$C121," * La variable "&amp;H$112&amp;""&amp;" no puede superar el Total Ambos Sexos. ",""))</f>
        <v/>
      </c>
      <c r="CD121" s="2722" t="str">
        <f t="shared" si="232"/>
        <v/>
      </c>
      <c r="CE121" s="2722" t="str">
        <f t="shared" si="232"/>
        <v/>
      </c>
      <c r="CF121" s="2722" t="str">
        <f t="shared" si="232"/>
        <v/>
      </c>
      <c r="CG121" s="2722" t="str">
        <f t="shared" si="232"/>
        <v/>
      </c>
      <c r="CH121" s="505"/>
      <c r="CI121" s="505"/>
      <c r="CJ121" s="505"/>
      <c r="CK121" s="505"/>
      <c r="CL121" s="505"/>
      <c r="CM121" s="2487">
        <f t="shared" si="215"/>
        <v>0</v>
      </c>
      <c r="CN121" s="2487">
        <f t="shared" si="216"/>
        <v>0</v>
      </c>
      <c r="CO121" s="2487">
        <f t="shared" ref="CO121:CS121" si="233">IF(AND($C121&gt;0,OR(H121="")),1,IF(H121&gt;$C121,1,0))</f>
        <v>0</v>
      </c>
      <c r="CP121" s="2487">
        <f t="shared" si="233"/>
        <v>0</v>
      </c>
      <c r="CQ121" s="2487">
        <f t="shared" si="233"/>
        <v>0</v>
      </c>
      <c r="CR121" s="2487">
        <f t="shared" si="233"/>
        <v>0</v>
      </c>
      <c r="CS121" s="2487">
        <f t="shared" si="233"/>
        <v>0</v>
      </c>
    </row>
    <row r="122" spans="1:97" ht="14.25" customHeight="1" x14ac:dyDescent="0.25">
      <c r="A122" s="35" t="s">
        <v>2345</v>
      </c>
      <c r="B122" s="56"/>
      <c r="C122" s="400">
        <f t="shared" si="211"/>
        <v>0</v>
      </c>
      <c r="D122" s="1830"/>
      <c r="E122" s="55"/>
      <c r="F122" s="123"/>
      <c r="G122" s="37"/>
      <c r="H122" s="37"/>
      <c r="I122" s="37"/>
      <c r="J122" s="37"/>
      <c r="K122" s="37"/>
      <c r="L122" s="92"/>
      <c r="M122" s="1830"/>
      <c r="N122" s="37"/>
      <c r="O122" s="37"/>
      <c r="P122" s="42"/>
      <c r="Q122" s="37"/>
      <c r="R122" s="1764"/>
      <c r="CA122" s="2722" t="str">
        <f t="shared" si="212"/>
        <v/>
      </c>
      <c r="CB122" s="2722" t="str">
        <f t="shared" si="213"/>
        <v/>
      </c>
      <c r="CC122" s="2722" t="str">
        <f t="shared" ref="CC122:CG122" si="234">IF(AND($C122&gt;0,H122=""),"*No olvide digitar el campo "&amp;H$112&amp;""&amp;". Digite CERO si no tiene.", IF(H122&gt;$C122," * La variable "&amp;H$112&amp;""&amp;" no puede superar el Total Ambos Sexos. ",""))</f>
        <v/>
      </c>
      <c r="CD122" s="2722" t="str">
        <f t="shared" si="234"/>
        <v/>
      </c>
      <c r="CE122" s="2722" t="str">
        <f t="shared" si="234"/>
        <v/>
      </c>
      <c r="CF122" s="2722" t="str">
        <f t="shared" si="234"/>
        <v/>
      </c>
      <c r="CG122" s="2722" t="str">
        <f t="shared" si="234"/>
        <v/>
      </c>
      <c r="CH122" s="505"/>
      <c r="CI122" s="505"/>
      <c r="CJ122" s="505"/>
      <c r="CK122" s="505"/>
      <c r="CL122" s="505"/>
      <c r="CM122" s="2487">
        <f t="shared" si="215"/>
        <v>0</v>
      </c>
      <c r="CN122" s="2487">
        <f t="shared" si="216"/>
        <v>0</v>
      </c>
      <c r="CO122" s="2487">
        <f t="shared" ref="CO122:CS122" si="235">IF(AND($C122&gt;0,OR(H122="")),1,IF(H122&gt;$C122,1,0))</f>
        <v>0</v>
      </c>
      <c r="CP122" s="2487">
        <f t="shared" si="235"/>
        <v>0</v>
      </c>
      <c r="CQ122" s="2487">
        <f t="shared" si="235"/>
        <v>0</v>
      </c>
      <c r="CR122" s="2487">
        <f t="shared" si="235"/>
        <v>0</v>
      </c>
      <c r="CS122" s="2487">
        <f t="shared" si="235"/>
        <v>0</v>
      </c>
    </row>
    <row r="123" spans="1:97" ht="14.25" customHeight="1" x14ac:dyDescent="0.25">
      <c r="A123" s="404" t="s">
        <v>82</v>
      </c>
      <c r="B123" s="1164">
        <f t="shared" ref="B123:R123" si="236">SUM(B113:B122)</f>
        <v>0</v>
      </c>
      <c r="C123" s="166">
        <f t="shared" si="236"/>
        <v>0</v>
      </c>
      <c r="D123" s="2236">
        <f t="shared" si="236"/>
        <v>0</v>
      </c>
      <c r="E123" s="446">
        <f t="shared" si="236"/>
        <v>0</v>
      </c>
      <c r="F123" s="447">
        <f t="shared" si="236"/>
        <v>0</v>
      </c>
      <c r="G123" s="584">
        <f t="shared" si="236"/>
        <v>0</v>
      </c>
      <c r="H123" s="584">
        <f t="shared" si="236"/>
        <v>0</v>
      </c>
      <c r="I123" s="584">
        <f t="shared" si="236"/>
        <v>0</v>
      </c>
      <c r="J123" s="584">
        <f t="shared" si="236"/>
        <v>0</v>
      </c>
      <c r="K123" s="584">
        <f t="shared" si="236"/>
        <v>0</v>
      </c>
      <c r="L123" s="448">
        <f t="shared" si="236"/>
        <v>0</v>
      </c>
      <c r="M123" s="1883">
        <f t="shared" si="236"/>
        <v>0</v>
      </c>
      <c r="N123" s="584">
        <f t="shared" si="236"/>
        <v>0</v>
      </c>
      <c r="O123" s="584">
        <f t="shared" si="236"/>
        <v>0</v>
      </c>
      <c r="P123" s="584">
        <f t="shared" si="236"/>
        <v>0</v>
      </c>
      <c r="Q123" s="584">
        <f t="shared" si="236"/>
        <v>0</v>
      </c>
      <c r="R123" s="1859">
        <f t="shared" si="236"/>
        <v>0</v>
      </c>
      <c r="CA123" s="505"/>
      <c r="CB123" s="505"/>
      <c r="CC123" s="505"/>
      <c r="CD123" s="505"/>
      <c r="CE123" s="505"/>
      <c r="CF123" s="505"/>
      <c r="CG123" s="505"/>
      <c r="CH123" s="505"/>
      <c r="CI123" s="505"/>
      <c r="CJ123" s="505"/>
      <c r="CK123" s="505"/>
      <c r="CL123" s="505"/>
      <c r="CM123" s="505"/>
      <c r="CN123" s="505"/>
      <c r="CO123" s="505"/>
      <c r="CP123" s="505"/>
      <c r="CQ123" s="505"/>
      <c r="CR123" s="505"/>
      <c r="CS123" s="505"/>
    </row>
    <row r="124" spans="1:97" ht="14.25" customHeight="1" x14ac:dyDescent="0.25">
      <c r="CA124" s="505"/>
      <c r="CB124" s="505"/>
      <c r="CC124" s="505"/>
      <c r="CD124" s="505"/>
      <c r="CE124" s="505"/>
      <c r="CF124" s="505"/>
      <c r="CG124" s="505"/>
      <c r="CH124" s="505"/>
      <c r="CI124" s="505"/>
      <c r="CJ124" s="505"/>
      <c r="CK124" s="505"/>
      <c r="CL124" s="505"/>
      <c r="CM124" s="505"/>
      <c r="CN124" s="505"/>
      <c r="CO124" s="505"/>
      <c r="CP124" s="505"/>
      <c r="CQ124" s="505"/>
      <c r="CR124" s="505"/>
      <c r="CS124" s="505"/>
    </row>
    <row r="125" spans="1:97" ht="14.25" customHeight="1" x14ac:dyDescent="0.25">
      <c r="CA125" s="505"/>
      <c r="CB125" s="505"/>
      <c r="CC125" s="505"/>
      <c r="CD125" s="505"/>
      <c r="CE125" s="505"/>
      <c r="CF125" s="505"/>
      <c r="CG125" s="505"/>
      <c r="CH125" s="505"/>
      <c r="CI125" s="505"/>
      <c r="CJ125" s="505"/>
      <c r="CK125" s="505"/>
      <c r="CL125" s="505"/>
      <c r="CM125" s="505"/>
      <c r="CN125" s="505"/>
      <c r="CO125" s="505"/>
      <c r="CP125" s="505"/>
      <c r="CQ125" s="505"/>
      <c r="CR125" s="505"/>
      <c r="CS125" s="505"/>
    </row>
    <row r="126" spans="1:97" ht="14.25" customHeight="1" x14ac:dyDescent="0.25">
      <c r="CA126" s="505"/>
      <c r="CB126" s="505"/>
      <c r="CC126" s="505"/>
      <c r="CD126" s="505"/>
      <c r="CE126" s="505"/>
      <c r="CF126" s="505"/>
      <c r="CG126" s="505"/>
      <c r="CH126" s="505"/>
      <c r="CI126" s="505"/>
      <c r="CJ126" s="505"/>
      <c r="CK126" s="505"/>
      <c r="CL126" s="505"/>
      <c r="CM126" s="505"/>
      <c r="CN126" s="505"/>
      <c r="CO126" s="505"/>
      <c r="CP126" s="505"/>
      <c r="CQ126" s="505"/>
      <c r="CR126" s="505"/>
      <c r="CS126" s="505"/>
    </row>
    <row r="127" spans="1:97" ht="14.25" customHeight="1" x14ac:dyDescent="0.25">
      <c r="CA127" s="505"/>
      <c r="CB127" s="505"/>
      <c r="CC127" s="505"/>
      <c r="CD127" s="505"/>
      <c r="CE127" s="505"/>
      <c r="CF127" s="505"/>
      <c r="CG127" s="505"/>
      <c r="CH127" s="505"/>
      <c r="CI127" s="505"/>
      <c r="CJ127" s="505"/>
      <c r="CK127" s="505"/>
      <c r="CL127" s="505"/>
      <c r="CM127" s="505"/>
      <c r="CN127" s="505"/>
      <c r="CO127" s="505"/>
      <c r="CP127" s="505"/>
      <c r="CQ127" s="505"/>
      <c r="CR127" s="505"/>
      <c r="CS127" s="505"/>
    </row>
    <row r="128" spans="1:97" ht="14.25" customHeight="1" x14ac:dyDescent="0.25">
      <c r="CA128" s="505"/>
      <c r="CB128" s="505"/>
      <c r="CC128" s="505"/>
      <c r="CD128" s="505"/>
      <c r="CE128" s="505"/>
      <c r="CF128" s="505"/>
      <c r="CG128" s="505"/>
      <c r="CH128" s="505"/>
      <c r="CI128" s="505"/>
      <c r="CJ128" s="505"/>
      <c r="CK128" s="505"/>
      <c r="CL128" s="505"/>
      <c r="CM128" s="505"/>
      <c r="CN128" s="505"/>
      <c r="CO128" s="505"/>
      <c r="CP128" s="505"/>
      <c r="CQ128" s="505"/>
      <c r="CR128" s="505"/>
      <c r="CS128" s="505"/>
    </row>
    <row r="129" spans="79:97" ht="14.25" customHeight="1" x14ac:dyDescent="0.25">
      <c r="CA129" s="505"/>
      <c r="CB129" s="505"/>
      <c r="CC129" s="505"/>
      <c r="CD129" s="505"/>
      <c r="CE129" s="505"/>
      <c r="CF129" s="505"/>
      <c r="CG129" s="505"/>
      <c r="CH129" s="505"/>
      <c r="CI129" s="505"/>
      <c r="CJ129" s="505"/>
      <c r="CK129" s="505"/>
      <c r="CL129" s="505"/>
      <c r="CM129" s="505"/>
      <c r="CN129" s="505"/>
      <c r="CO129" s="505"/>
      <c r="CP129" s="505"/>
      <c r="CQ129" s="505"/>
      <c r="CR129" s="505"/>
      <c r="CS129" s="505"/>
    </row>
    <row r="130" spans="79:97" ht="14.25" customHeight="1" x14ac:dyDescent="0.25">
      <c r="CA130" s="505"/>
      <c r="CB130" s="505"/>
      <c r="CC130" s="505"/>
      <c r="CD130" s="505"/>
      <c r="CE130" s="505"/>
      <c r="CF130" s="505"/>
      <c r="CG130" s="505"/>
      <c r="CH130" s="505"/>
      <c r="CI130" s="505"/>
      <c r="CJ130" s="505"/>
      <c r="CK130" s="505"/>
      <c r="CL130" s="505"/>
      <c r="CM130" s="505"/>
      <c r="CN130" s="505"/>
      <c r="CO130" s="505"/>
      <c r="CP130" s="505"/>
      <c r="CQ130" s="505"/>
      <c r="CR130" s="505"/>
      <c r="CS130" s="505"/>
    </row>
    <row r="131" spans="79:97" ht="14.25" customHeight="1" x14ac:dyDescent="0.25">
      <c r="CA131" s="505"/>
      <c r="CB131" s="505"/>
      <c r="CC131" s="505"/>
      <c r="CD131" s="505"/>
      <c r="CE131" s="505"/>
      <c r="CF131" s="505"/>
      <c r="CG131" s="505"/>
      <c r="CH131" s="505"/>
      <c r="CI131" s="505"/>
      <c r="CJ131" s="505"/>
      <c r="CK131" s="505"/>
      <c r="CL131" s="505"/>
      <c r="CM131" s="505"/>
      <c r="CN131" s="505"/>
      <c r="CO131" s="505"/>
      <c r="CP131" s="505"/>
      <c r="CQ131" s="505"/>
      <c r="CR131" s="505"/>
      <c r="CS131" s="505"/>
    </row>
    <row r="132" spans="79:97" ht="14.25" customHeight="1" x14ac:dyDescent="0.25">
      <c r="CA132" s="505"/>
      <c r="CB132" s="505"/>
      <c r="CC132" s="505"/>
      <c r="CD132" s="505"/>
      <c r="CE132" s="505"/>
      <c r="CF132" s="505"/>
      <c r="CG132" s="505"/>
      <c r="CH132" s="505"/>
      <c r="CI132" s="505"/>
      <c r="CJ132" s="505"/>
      <c r="CK132" s="505"/>
      <c r="CL132" s="505"/>
      <c r="CM132" s="505"/>
      <c r="CN132" s="505"/>
      <c r="CO132" s="505"/>
      <c r="CP132" s="505"/>
      <c r="CQ132" s="505"/>
      <c r="CR132" s="505"/>
      <c r="CS132" s="505"/>
    </row>
    <row r="133" spans="79:97" ht="14.25" customHeight="1" x14ac:dyDescent="0.25">
      <c r="CA133" s="505"/>
      <c r="CB133" s="505"/>
      <c r="CC133" s="505"/>
      <c r="CD133" s="505"/>
      <c r="CE133" s="505"/>
      <c r="CF133" s="505"/>
      <c r="CG133" s="505"/>
      <c r="CH133" s="505"/>
      <c r="CI133" s="505"/>
      <c r="CJ133" s="505"/>
      <c r="CK133" s="505"/>
      <c r="CL133" s="505"/>
      <c r="CM133" s="505"/>
      <c r="CN133" s="505"/>
      <c r="CO133" s="505"/>
      <c r="CP133" s="505"/>
      <c r="CQ133" s="505"/>
      <c r="CR133" s="505"/>
      <c r="CS133" s="505"/>
    </row>
    <row r="134" spans="79:97" ht="14.25" customHeight="1" x14ac:dyDescent="0.25">
      <c r="CA134" s="505"/>
      <c r="CB134" s="505"/>
      <c r="CC134" s="505"/>
      <c r="CD134" s="505"/>
      <c r="CE134" s="505"/>
      <c r="CF134" s="505"/>
      <c r="CG134" s="505"/>
      <c r="CH134" s="505"/>
      <c r="CI134" s="505"/>
      <c r="CJ134" s="505"/>
      <c r="CK134" s="505"/>
      <c r="CL134" s="505"/>
      <c r="CM134" s="505"/>
      <c r="CN134" s="505"/>
      <c r="CO134" s="505"/>
      <c r="CP134" s="505"/>
      <c r="CQ134" s="505"/>
      <c r="CR134" s="505"/>
      <c r="CS134" s="505"/>
    </row>
    <row r="135" spans="79:97" ht="14.25" customHeight="1" x14ac:dyDescent="0.25">
      <c r="CA135" s="505"/>
      <c r="CB135" s="505"/>
      <c r="CC135" s="505"/>
      <c r="CD135" s="505"/>
      <c r="CE135" s="505"/>
      <c r="CF135" s="505"/>
      <c r="CG135" s="505"/>
      <c r="CH135" s="505"/>
      <c r="CI135" s="505"/>
      <c r="CJ135" s="505"/>
      <c r="CK135" s="505"/>
      <c r="CL135" s="505"/>
      <c r="CM135" s="505"/>
      <c r="CN135" s="505"/>
      <c r="CO135" s="505"/>
      <c r="CP135" s="505"/>
      <c r="CQ135" s="505"/>
      <c r="CR135" s="505"/>
      <c r="CS135" s="505"/>
    </row>
    <row r="136" spans="79:97" ht="14.25" customHeight="1" x14ac:dyDescent="0.25">
      <c r="CA136" s="505"/>
      <c r="CB136" s="505"/>
      <c r="CC136" s="505"/>
      <c r="CD136" s="505"/>
      <c r="CE136" s="505"/>
      <c r="CF136" s="505"/>
      <c r="CG136" s="505"/>
      <c r="CH136" s="505"/>
      <c r="CI136" s="505"/>
      <c r="CJ136" s="505"/>
      <c r="CK136" s="505"/>
      <c r="CL136" s="505"/>
      <c r="CM136" s="505"/>
      <c r="CN136" s="505"/>
      <c r="CO136" s="505"/>
      <c r="CP136" s="505"/>
      <c r="CQ136" s="505"/>
      <c r="CR136" s="505"/>
      <c r="CS136" s="505"/>
    </row>
    <row r="137" spans="79:97" ht="14.25" customHeight="1" x14ac:dyDescent="0.25">
      <c r="CA137" s="505"/>
      <c r="CB137" s="505"/>
      <c r="CC137" s="505"/>
      <c r="CD137" s="505"/>
      <c r="CE137" s="505"/>
      <c r="CF137" s="505"/>
      <c r="CG137" s="505"/>
      <c r="CH137" s="505"/>
      <c r="CI137" s="505"/>
      <c r="CJ137" s="505"/>
      <c r="CK137" s="505"/>
      <c r="CL137" s="505"/>
      <c r="CM137" s="505"/>
      <c r="CN137" s="505"/>
      <c r="CO137" s="505"/>
      <c r="CP137" s="505"/>
      <c r="CQ137" s="505"/>
      <c r="CR137" s="505"/>
      <c r="CS137" s="505"/>
    </row>
    <row r="138" spans="79:97" ht="14.25" customHeight="1" x14ac:dyDescent="0.25">
      <c r="CA138" s="505"/>
      <c r="CB138" s="505"/>
      <c r="CC138" s="505"/>
      <c r="CD138" s="505"/>
      <c r="CE138" s="505"/>
      <c r="CF138" s="505"/>
      <c r="CG138" s="505"/>
      <c r="CH138" s="505"/>
      <c r="CI138" s="505"/>
      <c r="CJ138" s="505"/>
      <c r="CK138" s="505"/>
      <c r="CL138" s="505"/>
      <c r="CM138" s="505"/>
      <c r="CN138" s="505"/>
      <c r="CO138" s="505"/>
      <c r="CP138" s="505"/>
      <c r="CQ138" s="505"/>
      <c r="CR138" s="505"/>
      <c r="CS138" s="505"/>
    </row>
    <row r="139" spans="79:97" ht="14.25" customHeight="1" x14ac:dyDescent="0.25">
      <c r="CA139" s="505"/>
      <c r="CB139" s="505"/>
      <c r="CC139" s="505"/>
      <c r="CD139" s="505"/>
      <c r="CE139" s="505"/>
      <c r="CF139" s="505"/>
      <c r="CG139" s="505"/>
      <c r="CH139" s="505"/>
      <c r="CI139" s="505"/>
      <c r="CJ139" s="505"/>
      <c r="CK139" s="505"/>
      <c r="CL139" s="505"/>
      <c r="CM139" s="505"/>
      <c r="CN139" s="505"/>
      <c r="CO139" s="505"/>
      <c r="CP139" s="505"/>
      <c r="CQ139" s="505"/>
      <c r="CR139" s="505"/>
      <c r="CS139" s="505"/>
    </row>
    <row r="140" spans="79:97" ht="14.25" customHeight="1" x14ac:dyDescent="0.25">
      <c r="CA140" s="505"/>
      <c r="CB140" s="505"/>
      <c r="CC140" s="505"/>
      <c r="CD140" s="505"/>
      <c r="CE140" s="505"/>
      <c r="CF140" s="505"/>
      <c r="CG140" s="505"/>
      <c r="CH140" s="505"/>
      <c r="CI140" s="505"/>
      <c r="CJ140" s="505"/>
      <c r="CK140" s="505"/>
      <c r="CL140" s="505"/>
      <c r="CM140" s="505"/>
      <c r="CN140" s="505"/>
      <c r="CO140" s="505"/>
      <c r="CP140" s="505"/>
      <c r="CQ140" s="505"/>
      <c r="CR140" s="505"/>
      <c r="CS140" s="505"/>
    </row>
    <row r="141" spans="79:97" ht="14.25" customHeight="1" x14ac:dyDescent="0.25">
      <c r="CA141" s="505"/>
      <c r="CB141" s="505"/>
      <c r="CC141" s="505"/>
      <c r="CD141" s="505"/>
      <c r="CE141" s="505"/>
      <c r="CF141" s="505"/>
      <c r="CG141" s="505"/>
      <c r="CH141" s="505"/>
      <c r="CI141" s="505"/>
      <c r="CJ141" s="505"/>
      <c r="CK141" s="505"/>
      <c r="CL141" s="505"/>
      <c r="CM141" s="505"/>
      <c r="CN141" s="505"/>
      <c r="CO141" s="505"/>
      <c r="CP141" s="505"/>
      <c r="CQ141" s="505"/>
      <c r="CR141" s="505"/>
      <c r="CS141" s="505"/>
    </row>
    <row r="142" spans="79:97" ht="14.25" customHeight="1" x14ac:dyDescent="0.25">
      <c r="CA142" s="505"/>
      <c r="CB142" s="505"/>
      <c r="CC142" s="505"/>
      <c r="CD142" s="505"/>
      <c r="CE142" s="505"/>
      <c r="CF142" s="505"/>
      <c r="CG142" s="505"/>
      <c r="CH142" s="505"/>
      <c r="CI142" s="505"/>
      <c r="CJ142" s="505"/>
      <c r="CK142" s="505"/>
      <c r="CL142" s="505"/>
      <c r="CM142" s="505"/>
      <c r="CN142" s="505"/>
      <c r="CO142" s="505"/>
      <c r="CP142" s="505"/>
      <c r="CQ142" s="505"/>
      <c r="CR142" s="505"/>
      <c r="CS142" s="505"/>
    </row>
    <row r="143" spans="79:97" ht="14.25" customHeight="1" x14ac:dyDescent="0.25">
      <c r="CA143" s="505"/>
      <c r="CB143" s="505"/>
      <c r="CC143" s="505"/>
      <c r="CD143" s="505"/>
      <c r="CE143" s="505"/>
      <c r="CF143" s="505"/>
      <c r="CG143" s="505"/>
      <c r="CH143" s="505"/>
      <c r="CI143" s="505"/>
      <c r="CJ143" s="505"/>
      <c r="CK143" s="505"/>
      <c r="CL143" s="505"/>
      <c r="CM143" s="505"/>
      <c r="CN143" s="505"/>
      <c r="CO143" s="505"/>
      <c r="CP143" s="505"/>
      <c r="CQ143" s="505"/>
      <c r="CR143" s="505"/>
      <c r="CS143" s="505"/>
    </row>
    <row r="144" spans="79:97" ht="14.25" customHeight="1" x14ac:dyDescent="0.25">
      <c r="CA144" s="505"/>
      <c r="CB144" s="505"/>
      <c r="CC144" s="505"/>
      <c r="CD144" s="505"/>
      <c r="CE144" s="505"/>
      <c r="CF144" s="505"/>
      <c r="CG144" s="505"/>
      <c r="CH144" s="505"/>
      <c r="CI144" s="505"/>
      <c r="CJ144" s="505"/>
      <c r="CK144" s="505"/>
      <c r="CL144" s="505"/>
      <c r="CM144" s="505"/>
      <c r="CN144" s="505"/>
      <c r="CO144" s="505"/>
      <c r="CP144" s="505"/>
      <c r="CQ144" s="505"/>
      <c r="CR144" s="505"/>
      <c r="CS144" s="505"/>
    </row>
    <row r="145" spans="79:97" ht="14.25" customHeight="1" x14ac:dyDescent="0.25">
      <c r="CA145" s="505"/>
      <c r="CB145" s="505"/>
      <c r="CC145" s="505"/>
      <c r="CD145" s="505"/>
      <c r="CE145" s="505"/>
      <c r="CF145" s="505"/>
      <c r="CG145" s="505"/>
      <c r="CH145" s="505"/>
      <c r="CI145" s="505"/>
      <c r="CJ145" s="505"/>
      <c r="CK145" s="505"/>
      <c r="CL145" s="505"/>
      <c r="CM145" s="505"/>
      <c r="CN145" s="505"/>
      <c r="CO145" s="505"/>
      <c r="CP145" s="505"/>
      <c r="CQ145" s="505"/>
      <c r="CR145" s="505"/>
      <c r="CS145" s="505"/>
    </row>
    <row r="146" spans="79:97" ht="14.25" customHeight="1" x14ac:dyDescent="0.25">
      <c r="CA146" s="505"/>
      <c r="CB146" s="505"/>
      <c r="CC146" s="505"/>
      <c r="CD146" s="505"/>
      <c r="CE146" s="505"/>
      <c r="CF146" s="505"/>
      <c r="CG146" s="505"/>
      <c r="CH146" s="505"/>
      <c r="CI146" s="505"/>
      <c r="CJ146" s="505"/>
      <c r="CK146" s="505"/>
      <c r="CL146" s="505"/>
      <c r="CM146" s="505"/>
      <c r="CN146" s="505"/>
      <c r="CO146" s="505"/>
      <c r="CP146" s="505"/>
      <c r="CQ146" s="505"/>
      <c r="CR146" s="505"/>
      <c r="CS146" s="505"/>
    </row>
    <row r="147" spans="79:97" ht="14.25" customHeight="1" x14ac:dyDescent="0.25">
      <c r="CA147" s="505"/>
      <c r="CB147" s="505"/>
      <c r="CC147" s="505"/>
      <c r="CD147" s="505"/>
      <c r="CE147" s="505"/>
      <c r="CF147" s="505"/>
      <c r="CG147" s="505"/>
      <c r="CH147" s="505"/>
      <c r="CI147" s="505"/>
      <c r="CJ147" s="505"/>
      <c r="CK147" s="505"/>
      <c r="CL147" s="505"/>
      <c r="CM147" s="505"/>
      <c r="CN147" s="505"/>
      <c r="CO147" s="505"/>
      <c r="CP147" s="505"/>
      <c r="CQ147" s="505"/>
      <c r="CR147" s="505"/>
      <c r="CS147" s="505"/>
    </row>
    <row r="148" spans="79:97" ht="14.25" customHeight="1" x14ac:dyDescent="0.25">
      <c r="CA148" s="505"/>
      <c r="CB148" s="505"/>
      <c r="CC148" s="505"/>
      <c r="CD148" s="505"/>
      <c r="CE148" s="505"/>
      <c r="CF148" s="505"/>
      <c r="CG148" s="505"/>
      <c r="CH148" s="505"/>
      <c r="CI148" s="505"/>
      <c r="CJ148" s="505"/>
      <c r="CK148" s="505"/>
      <c r="CL148" s="505"/>
      <c r="CM148" s="505"/>
      <c r="CN148" s="505"/>
      <c r="CO148" s="505"/>
      <c r="CP148" s="505"/>
      <c r="CQ148" s="505"/>
      <c r="CR148" s="505"/>
      <c r="CS148" s="505"/>
    </row>
    <row r="149" spans="79:97" ht="14.25" customHeight="1" x14ac:dyDescent="0.25">
      <c r="CA149" s="505"/>
      <c r="CB149" s="505"/>
      <c r="CC149" s="505"/>
      <c r="CD149" s="505"/>
      <c r="CE149" s="505"/>
      <c r="CF149" s="505"/>
      <c r="CG149" s="505"/>
      <c r="CH149" s="505"/>
      <c r="CI149" s="505"/>
      <c r="CJ149" s="505"/>
      <c r="CK149" s="505"/>
      <c r="CL149" s="505"/>
      <c r="CM149" s="505"/>
      <c r="CN149" s="505"/>
      <c r="CO149" s="505"/>
      <c r="CP149" s="505"/>
      <c r="CQ149" s="505"/>
      <c r="CR149" s="505"/>
      <c r="CS149" s="505"/>
    </row>
    <row r="150" spans="79:97" ht="14.25" customHeight="1" x14ac:dyDescent="0.25">
      <c r="CA150" s="505"/>
      <c r="CB150" s="505"/>
      <c r="CC150" s="505"/>
      <c r="CD150" s="505"/>
      <c r="CE150" s="505"/>
      <c r="CF150" s="505"/>
      <c r="CG150" s="505"/>
      <c r="CH150" s="505"/>
      <c r="CI150" s="505"/>
      <c r="CJ150" s="505"/>
      <c r="CK150" s="505"/>
      <c r="CL150" s="505"/>
      <c r="CM150" s="505"/>
      <c r="CN150" s="505"/>
      <c r="CO150" s="505"/>
      <c r="CP150" s="505"/>
      <c r="CQ150" s="505"/>
      <c r="CR150" s="505"/>
      <c r="CS150" s="505"/>
    </row>
    <row r="151" spans="79:97" ht="14.25" customHeight="1" x14ac:dyDescent="0.25">
      <c r="CA151" s="505"/>
      <c r="CB151" s="505"/>
      <c r="CC151" s="505"/>
      <c r="CD151" s="505"/>
      <c r="CE151" s="505"/>
      <c r="CF151" s="505"/>
      <c r="CG151" s="505"/>
      <c r="CH151" s="505"/>
      <c r="CI151" s="505"/>
      <c r="CJ151" s="505"/>
      <c r="CK151" s="505"/>
      <c r="CL151" s="505"/>
      <c r="CM151" s="505"/>
      <c r="CN151" s="505"/>
      <c r="CO151" s="505"/>
      <c r="CP151" s="505"/>
      <c r="CQ151" s="505"/>
      <c r="CR151" s="505"/>
      <c r="CS151" s="505"/>
    </row>
    <row r="152" spans="79:97" ht="14.25" customHeight="1" x14ac:dyDescent="0.25">
      <c r="CA152" s="505"/>
      <c r="CB152" s="505"/>
      <c r="CC152" s="505"/>
      <c r="CD152" s="505"/>
      <c r="CE152" s="505"/>
      <c r="CF152" s="505"/>
      <c r="CG152" s="505"/>
      <c r="CH152" s="505"/>
      <c r="CI152" s="505"/>
      <c r="CJ152" s="505"/>
      <c r="CK152" s="505"/>
      <c r="CL152" s="505"/>
      <c r="CM152" s="505"/>
      <c r="CN152" s="505"/>
      <c r="CO152" s="505"/>
      <c r="CP152" s="505"/>
      <c r="CQ152" s="505"/>
      <c r="CR152" s="505"/>
      <c r="CS152" s="505"/>
    </row>
    <row r="153" spans="79:97" ht="14.25" customHeight="1" x14ac:dyDescent="0.25">
      <c r="CA153" s="505"/>
      <c r="CB153" s="505"/>
      <c r="CC153" s="505"/>
      <c r="CD153" s="505"/>
      <c r="CE153" s="505"/>
      <c r="CF153" s="505"/>
      <c r="CG153" s="505"/>
      <c r="CH153" s="505"/>
      <c r="CI153" s="505"/>
      <c r="CJ153" s="505"/>
      <c r="CK153" s="505"/>
      <c r="CL153" s="505"/>
      <c r="CM153" s="505"/>
      <c r="CN153" s="505"/>
      <c r="CO153" s="505"/>
      <c r="CP153" s="505"/>
      <c r="CQ153" s="505"/>
      <c r="CR153" s="505"/>
      <c r="CS153" s="505"/>
    </row>
    <row r="154" spans="79:97" ht="14.25" customHeight="1" x14ac:dyDescent="0.25">
      <c r="CA154" s="505"/>
      <c r="CB154" s="505"/>
      <c r="CC154" s="505"/>
      <c r="CD154" s="505"/>
      <c r="CE154" s="505"/>
      <c r="CF154" s="505"/>
      <c r="CG154" s="505"/>
      <c r="CH154" s="505"/>
      <c r="CI154" s="505"/>
      <c r="CJ154" s="505"/>
      <c r="CK154" s="505"/>
      <c r="CL154" s="505"/>
      <c r="CM154" s="505"/>
      <c r="CN154" s="505"/>
      <c r="CO154" s="505"/>
      <c r="CP154" s="505"/>
      <c r="CQ154" s="505"/>
      <c r="CR154" s="505"/>
      <c r="CS154" s="505"/>
    </row>
    <row r="155" spans="79:97" ht="14.25" customHeight="1" x14ac:dyDescent="0.25">
      <c r="CA155" s="505"/>
      <c r="CB155" s="505"/>
      <c r="CC155" s="505"/>
      <c r="CD155" s="505"/>
      <c r="CE155" s="505"/>
      <c r="CF155" s="505"/>
      <c r="CG155" s="505"/>
      <c r="CH155" s="505"/>
      <c r="CI155" s="505"/>
      <c r="CJ155" s="505"/>
      <c r="CK155" s="505"/>
      <c r="CL155" s="505"/>
      <c r="CM155" s="505"/>
      <c r="CN155" s="505"/>
      <c r="CO155" s="505"/>
      <c r="CP155" s="505"/>
      <c r="CQ155" s="505"/>
      <c r="CR155" s="505"/>
      <c r="CS155" s="505"/>
    </row>
    <row r="156" spans="79:97" ht="14.25" customHeight="1" x14ac:dyDescent="0.25">
      <c r="CA156" s="505"/>
      <c r="CB156" s="505"/>
      <c r="CC156" s="505"/>
      <c r="CD156" s="505"/>
      <c r="CE156" s="505"/>
      <c r="CF156" s="505"/>
      <c r="CG156" s="505"/>
      <c r="CH156" s="505"/>
      <c r="CI156" s="505"/>
      <c r="CJ156" s="505"/>
      <c r="CK156" s="505"/>
      <c r="CL156" s="505"/>
      <c r="CM156" s="505"/>
      <c r="CN156" s="505"/>
      <c r="CO156" s="505"/>
      <c r="CP156" s="505"/>
      <c r="CQ156" s="505"/>
      <c r="CR156" s="505"/>
      <c r="CS156" s="505"/>
    </row>
    <row r="157" spans="79:97" ht="14.25" customHeight="1" x14ac:dyDescent="0.25">
      <c r="CA157" s="505"/>
      <c r="CB157" s="505"/>
      <c r="CC157" s="505"/>
      <c r="CD157" s="505"/>
      <c r="CE157" s="505"/>
      <c r="CF157" s="505"/>
      <c r="CG157" s="505"/>
      <c r="CH157" s="505"/>
      <c r="CI157" s="505"/>
      <c r="CJ157" s="505"/>
      <c r="CK157" s="505"/>
      <c r="CL157" s="505"/>
      <c r="CM157" s="505"/>
      <c r="CN157" s="505"/>
      <c r="CO157" s="505"/>
      <c r="CP157" s="505"/>
      <c r="CQ157" s="505"/>
      <c r="CR157" s="505"/>
      <c r="CS157" s="505"/>
    </row>
    <row r="158" spans="79:97" ht="14.25" customHeight="1" x14ac:dyDescent="0.25">
      <c r="CA158" s="505"/>
      <c r="CB158" s="505"/>
      <c r="CC158" s="505"/>
      <c r="CD158" s="505"/>
      <c r="CE158" s="505"/>
      <c r="CF158" s="505"/>
      <c r="CG158" s="505"/>
      <c r="CH158" s="505"/>
      <c r="CI158" s="505"/>
      <c r="CJ158" s="505"/>
      <c r="CK158" s="505"/>
      <c r="CL158" s="505"/>
      <c r="CM158" s="505"/>
      <c r="CN158" s="505"/>
      <c r="CO158" s="505"/>
      <c r="CP158" s="505"/>
      <c r="CQ158" s="505"/>
      <c r="CR158" s="505"/>
      <c r="CS158" s="505"/>
    </row>
    <row r="159" spans="79:97" ht="14.25" customHeight="1" x14ac:dyDescent="0.25">
      <c r="CA159" s="505"/>
      <c r="CB159" s="505"/>
      <c r="CC159" s="505"/>
      <c r="CD159" s="505"/>
      <c r="CE159" s="505"/>
      <c r="CF159" s="505"/>
      <c r="CG159" s="505"/>
      <c r="CH159" s="505"/>
      <c r="CI159" s="505"/>
      <c r="CJ159" s="505"/>
      <c r="CK159" s="505"/>
      <c r="CL159" s="505"/>
      <c r="CM159" s="505"/>
      <c r="CN159" s="505"/>
      <c r="CO159" s="505"/>
      <c r="CP159" s="505"/>
      <c r="CQ159" s="505"/>
      <c r="CR159" s="505"/>
      <c r="CS159" s="505"/>
    </row>
    <row r="160" spans="79:97" ht="14.25" customHeight="1" x14ac:dyDescent="0.25">
      <c r="CA160" s="505"/>
      <c r="CB160" s="505"/>
      <c r="CC160" s="505"/>
      <c r="CD160" s="505"/>
      <c r="CE160" s="505"/>
      <c r="CF160" s="505"/>
      <c r="CG160" s="505"/>
      <c r="CH160" s="505"/>
      <c r="CI160" s="505"/>
      <c r="CJ160" s="505"/>
      <c r="CK160" s="505"/>
      <c r="CL160" s="505"/>
      <c r="CM160" s="505"/>
      <c r="CN160" s="505"/>
      <c r="CO160" s="505"/>
      <c r="CP160" s="505"/>
      <c r="CQ160" s="505"/>
      <c r="CR160" s="505"/>
      <c r="CS160" s="505"/>
    </row>
    <row r="161" spans="79:97" ht="14.25" customHeight="1" x14ac:dyDescent="0.25">
      <c r="CA161" s="505"/>
      <c r="CB161" s="505"/>
      <c r="CC161" s="505"/>
      <c r="CD161" s="505"/>
      <c r="CE161" s="505"/>
      <c r="CF161" s="505"/>
      <c r="CG161" s="505"/>
      <c r="CH161" s="505"/>
      <c r="CI161" s="505"/>
      <c r="CJ161" s="505"/>
      <c r="CK161" s="505"/>
      <c r="CL161" s="505"/>
      <c r="CM161" s="505"/>
      <c r="CN161" s="505"/>
      <c r="CO161" s="505"/>
      <c r="CP161" s="505"/>
      <c r="CQ161" s="505"/>
      <c r="CR161" s="505"/>
      <c r="CS161" s="505"/>
    </row>
    <row r="162" spans="79:97" ht="14.25" customHeight="1" x14ac:dyDescent="0.25">
      <c r="CA162" s="505"/>
      <c r="CB162" s="505"/>
      <c r="CC162" s="505"/>
      <c r="CD162" s="505"/>
      <c r="CE162" s="505"/>
      <c r="CF162" s="505"/>
      <c r="CG162" s="505"/>
      <c r="CH162" s="505"/>
      <c r="CI162" s="505"/>
      <c r="CJ162" s="505"/>
      <c r="CK162" s="505"/>
      <c r="CL162" s="505"/>
      <c r="CM162" s="505"/>
      <c r="CN162" s="505"/>
      <c r="CO162" s="505"/>
      <c r="CP162" s="505"/>
      <c r="CQ162" s="505"/>
      <c r="CR162" s="505"/>
      <c r="CS162" s="505"/>
    </row>
    <row r="163" spans="79:97" ht="14.25" customHeight="1" x14ac:dyDescent="0.25">
      <c r="CA163" s="505"/>
      <c r="CB163" s="505"/>
      <c r="CC163" s="505"/>
      <c r="CD163" s="505"/>
      <c r="CE163" s="505"/>
      <c r="CF163" s="505"/>
      <c r="CG163" s="505"/>
      <c r="CH163" s="505"/>
      <c r="CI163" s="505"/>
      <c r="CJ163" s="505"/>
      <c r="CK163" s="505"/>
      <c r="CL163" s="505"/>
      <c r="CM163" s="505"/>
      <c r="CN163" s="505"/>
      <c r="CO163" s="505"/>
      <c r="CP163" s="505"/>
      <c r="CQ163" s="505"/>
      <c r="CR163" s="505"/>
      <c r="CS163" s="505"/>
    </row>
    <row r="164" spans="79:97" ht="14.25" customHeight="1" x14ac:dyDescent="0.25">
      <c r="CA164" s="505"/>
      <c r="CB164" s="505"/>
      <c r="CC164" s="505"/>
      <c r="CD164" s="505"/>
      <c r="CE164" s="505"/>
      <c r="CF164" s="505"/>
      <c r="CG164" s="505"/>
      <c r="CH164" s="505"/>
      <c r="CI164" s="505"/>
      <c r="CJ164" s="505"/>
      <c r="CK164" s="505"/>
      <c r="CL164" s="505"/>
      <c r="CM164" s="505"/>
      <c r="CN164" s="505"/>
      <c r="CO164" s="505"/>
      <c r="CP164" s="505"/>
      <c r="CQ164" s="505"/>
      <c r="CR164" s="505"/>
      <c r="CS164" s="505"/>
    </row>
    <row r="165" spans="79:97" ht="14.25" customHeight="1" x14ac:dyDescent="0.25">
      <c r="CA165" s="505"/>
      <c r="CB165" s="505"/>
      <c r="CC165" s="505"/>
      <c r="CD165" s="505"/>
      <c r="CE165" s="505"/>
      <c r="CF165" s="505"/>
      <c r="CG165" s="505"/>
      <c r="CH165" s="505"/>
      <c r="CI165" s="505"/>
      <c r="CJ165" s="505"/>
      <c r="CK165" s="505"/>
      <c r="CL165" s="505"/>
      <c r="CM165" s="505"/>
      <c r="CN165" s="505"/>
      <c r="CO165" s="505"/>
      <c r="CP165" s="505"/>
      <c r="CQ165" s="505"/>
      <c r="CR165" s="505"/>
      <c r="CS165" s="505"/>
    </row>
    <row r="166" spans="79:97" ht="14.25" customHeight="1" x14ac:dyDescent="0.25">
      <c r="CA166" s="505"/>
      <c r="CB166" s="505"/>
      <c r="CC166" s="505"/>
      <c r="CD166" s="505"/>
      <c r="CE166" s="505"/>
      <c r="CF166" s="505"/>
      <c r="CG166" s="505"/>
      <c r="CH166" s="505"/>
      <c r="CI166" s="505"/>
      <c r="CJ166" s="505"/>
      <c r="CK166" s="505"/>
      <c r="CL166" s="505"/>
      <c r="CM166" s="505"/>
      <c r="CN166" s="505"/>
      <c r="CO166" s="505"/>
      <c r="CP166" s="505"/>
      <c r="CQ166" s="505"/>
      <c r="CR166" s="505"/>
      <c r="CS166" s="505"/>
    </row>
    <row r="167" spans="79:97" ht="14.25" customHeight="1" x14ac:dyDescent="0.25">
      <c r="CA167" s="505"/>
      <c r="CB167" s="505"/>
      <c r="CC167" s="505"/>
      <c r="CD167" s="505"/>
      <c r="CE167" s="505"/>
      <c r="CF167" s="505"/>
      <c r="CG167" s="505"/>
      <c r="CH167" s="505"/>
      <c r="CI167" s="505"/>
      <c r="CJ167" s="505"/>
      <c r="CK167" s="505"/>
      <c r="CL167" s="505"/>
      <c r="CM167" s="505"/>
      <c r="CN167" s="505"/>
      <c r="CO167" s="505"/>
      <c r="CP167" s="505"/>
      <c r="CQ167" s="505"/>
      <c r="CR167" s="505"/>
      <c r="CS167" s="505"/>
    </row>
    <row r="168" spans="79:97" ht="14.25" customHeight="1" x14ac:dyDescent="0.25">
      <c r="CA168" s="505"/>
      <c r="CB168" s="505"/>
      <c r="CC168" s="505"/>
      <c r="CD168" s="505"/>
      <c r="CE168" s="505"/>
      <c r="CF168" s="505"/>
      <c r="CG168" s="505"/>
      <c r="CH168" s="505"/>
      <c r="CI168" s="505"/>
      <c r="CJ168" s="505"/>
      <c r="CK168" s="505"/>
      <c r="CL168" s="505"/>
      <c r="CM168" s="505"/>
      <c r="CN168" s="505"/>
      <c r="CO168" s="505"/>
      <c r="CP168" s="505"/>
      <c r="CQ168" s="505"/>
      <c r="CR168" s="505"/>
      <c r="CS168" s="505"/>
    </row>
    <row r="169" spans="79:97" ht="14.25" customHeight="1" x14ac:dyDescent="0.25">
      <c r="CA169" s="505"/>
      <c r="CB169" s="505"/>
      <c r="CC169" s="505"/>
      <c r="CD169" s="505"/>
      <c r="CE169" s="505"/>
      <c r="CF169" s="505"/>
      <c r="CG169" s="505"/>
      <c r="CH169" s="505"/>
      <c r="CI169" s="505"/>
      <c r="CJ169" s="505"/>
      <c r="CK169" s="505"/>
      <c r="CL169" s="505"/>
      <c r="CM169" s="505"/>
      <c r="CN169" s="505"/>
      <c r="CO169" s="505"/>
      <c r="CP169" s="505"/>
      <c r="CQ169" s="505"/>
      <c r="CR169" s="505"/>
      <c r="CS169" s="505"/>
    </row>
    <row r="170" spans="79:97" ht="14.25" customHeight="1" x14ac:dyDescent="0.25">
      <c r="CA170" s="505"/>
      <c r="CB170" s="505"/>
      <c r="CC170" s="505"/>
      <c r="CD170" s="505"/>
      <c r="CE170" s="505"/>
      <c r="CF170" s="505"/>
      <c r="CG170" s="505"/>
      <c r="CH170" s="505"/>
      <c r="CI170" s="505"/>
      <c r="CJ170" s="505"/>
      <c r="CK170" s="505"/>
      <c r="CL170" s="505"/>
      <c r="CM170" s="505"/>
      <c r="CN170" s="505"/>
      <c r="CO170" s="505"/>
      <c r="CP170" s="505"/>
      <c r="CQ170" s="505"/>
      <c r="CR170" s="505"/>
      <c r="CS170" s="505"/>
    </row>
    <row r="171" spans="79:97" ht="14.25" customHeight="1" x14ac:dyDescent="0.25">
      <c r="CA171" s="505"/>
      <c r="CB171" s="505"/>
      <c r="CC171" s="505"/>
      <c r="CD171" s="505"/>
      <c r="CE171" s="505"/>
      <c r="CF171" s="505"/>
      <c r="CG171" s="505"/>
      <c r="CH171" s="505"/>
      <c r="CI171" s="505"/>
      <c r="CJ171" s="505"/>
      <c r="CK171" s="505"/>
      <c r="CL171" s="505"/>
      <c r="CM171" s="505"/>
      <c r="CN171" s="505"/>
      <c r="CO171" s="505"/>
      <c r="CP171" s="505"/>
      <c r="CQ171" s="505"/>
      <c r="CR171" s="505"/>
      <c r="CS171" s="505"/>
    </row>
    <row r="172" spans="79:97" ht="14.25" customHeight="1" x14ac:dyDescent="0.25">
      <c r="CA172" s="505"/>
      <c r="CB172" s="505"/>
      <c r="CC172" s="505"/>
      <c r="CD172" s="505"/>
      <c r="CE172" s="505"/>
      <c r="CF172" s="505"/>
      <c r="CG172" s="505"/>
      <c r="CH172" s="505"/>
      <c r="CI172" s="505"/>
      <c r="CJ172" s="505"/>
      <c r="CK172" s="505"/>
      <c r="CL172" s="505"/>
      <c r="CM172" s="505"/>
      <c r="CN172" s="505"/>
      <c r="CO172" s="505"/>
      <c r="CP172" s="505"/>
      <c r="CQ172" s="505"/>
      <c r="CR172" s="505"/>
      <c r="CS172" s="505"/>
    </row>
    <row r="173" spans="79:97" ht="14.25" customHeight="1" x14ac:dyDescent="0.25">
      <c r="CA173" s="505"/>
      <c r="CB173" s="505"/>
      <c r="CC173" s="505"/>
      <c r="CD173" s="505"/>
      <c r="CE173" s="505"/>
      <c r="CF173" s="505"/>
      <c r="CG173" s="505"/>
      <c r="CH173" s="505"/>
      <c r="CI173" s="505"/>
      <c r="CJ173" s="505"/>
      <c r="CK173" s="505"/>
      <c r="CL173" s="505"/>
      <c r="CM173" s="505"/>
      <c r="CN173" s="505"/>
      <c r="CO173" s="505"/>
      <c r="CP173" s="505"/>
      <c r="CQ173" s="505"/>
      <c r="CR173" s="505"/>
      <c r="CS173" s="505"/>
    </row>
    <row r="174" spans="79:97" ht="14.25" customHeight="1" x14ac:dyDescent="0.25">
      <c r="CA174" s="505"/>
      <c r="CB174" s="505"/>
      <c r="CC174" s="505"/>
      <c r="CD174" s="505"/>
      <c r="CE174" s="505"/>
      <c r="CF174" s="505"/>
      <c r="CG174" s="505"/>
      <c r="CH174" s="505"/>
      <c r="CI174" s="505"/>
      <c r="CJ174" s="505"/>
      <c r="CK174" s="505"/>
      <c r="CL174" s="505"/>
      <c r="CM174" s="505"/>
      <c r="CN174" s="505"/>
      <c r="CO174" s="505"/>
      <c r="CP174" s="505"/>
      <c r="CQ174" s="505"/>
      <c r="CR174" s="505"/>
      <c r="CS174" s="505"/>
    </row>
    <row r="175" spans="79:97" ht="14.25" customHeight="1" x14ac:dyDescent="0.25">
      <c r="CA175" s="505"/>
      <c r="CB175" s="505"/>
      <c r="CC175" s="505"/>
      <c r="CD175" s="505"/>
      <c r="CE175" s="505"/>
      <c r="CF175" s="505"/>
      <c r="CG175" s="505"/>
      <c r="CH175" s="505"/>
      <c r="CI175" s="505"/>
      <c r="CJ175" s="505"/>
      <c r="CK175" s="505"/>
      <c r="CL175" s="505"/>
      <c r="CM175" s="505"/>
      <c r="CN175" s="505"/>
      <c r="CO175" s="505"/>
      <c r="CP175" s="505"/>
      <c r="CQ175" s="505"/>
      <c r="CR175" s="505"/>
      <c r="CS175" s="505"/>
    </row>
    <row r="176" spans="79:97" ht="14.25" customHeight="1" x14ac:dyDescent="0.25">
      <c r="CA176" s="505"/>
      <c r="CB176" s="505"/>
      <c r="CC176" s="505"/>
      <c r="CD176" s="505"/>
      <c r="CE176" s="505"/>
      <c r="CF176" s="505"/>
      <c r="CG176" s="505"/>
      <c r="CH176" s="505"/>
      <c r="CI176" s="505"/>
      <c r="CJ176" s="505"/>
      <c r="CK176" s="505"/>
      <c r="CL176" s="505"/>
      <c r="CM176" s="505"/>
      <c r="CN176" s="505"/>
      <c r="CO176" s="505"/>
      <c r="CP176" s="505"/>
      <c r="CQ176" s="505"/>
      <c r="CR176" s="505"/>
      <c r="CS176" s="505"/>
    </row>
    <row r="177" spans="79:97" ht="14.25" customHeight="1" x14ac:dyDescent="0.25">
      <c r="CA177" s="505"/>
      <c r="CB177" s="505"/>
      <c r="CC177" s="505"/>
      <c r="CD177" s="505"/>
      <c r="CE177" s="505"/>
      <c r="CF177" s="505"/>
      <c r="CG177" s="505"/>
      <c r="CH177" s="505"/>
      <c r="CI177" s="505"/>
      <c r="CJ177" s="505"/>
      <c r="CK177" s="505"/>
      <c r="CL177" s="505"/>
      <c r="CM177" s="505"/>
      <c r="CN177" s="505"/>
      <c r="CO177" s="505"/>
      <c r="CP177" s="505"/>
      <c r="CQ177" s="505"/>
      <c r="CR177" s="505"/>
      <c r="CS177" s="505"/>
    </row>
    <row r="178" spans="79:97" ht="14.25" customHeight="1" x14ac:dyDescent="0.25">
      <c r="CA178" s="505"/>
      <c r="CB178" s="505"/>
      <c r="CC178" s="505"/>
      <c r="CD178" s="505"/>
      <c r="CE178" s="505"/>
      <c r="CF178" s="505"/>
      <c r="CG178" s="505"/>
      <c r="CH178" s="505"/>
      <c r="CI178" s="505"/>
      <c r="CJ178" s="505"/>
      <c r="CK178" s="505"/>
      <c r="CL178" s="505"/>
      <c r="CM178" s="505"/>
      <c r="CN178" s="505"/>
      <c r="CO178" s="505"/>
      <c r="CP178" s="505"/>
      <c r="CQ178" s="505"/>
      <c r="CR178" s="505"/>
      <c r="CS178" s="505"/>
    </row>
    <row r="179" spans="79:97" ht="14.25" customHeight="1" x14ac:dyDescent="0.25">
      <c r="CA179" s="505"/>
      <c r="CB179" s="505"/>
      <c r="CC179" s="505"/>
      <c r="CD179" s="505"/>
      <c r="CE179" s="505"/>
      <c r="CF179" s="505"/>
      <c r="CG179" s="505"/>
      <c r="CH179" s="505"/>
      <c r="CI179" s="505"/>
      <c r="CJ179" s="505"/>
      <c r="CK179" s="505"/>
      <c r="CL179" s="505"/>
      <c r="CM179" s="505"/>
      <c r="CN179" s="505"/>
      <c r="CO179" s="505"/>
      <c r="CP179" s="505"/>
      <c r="CQ179" s="505"/>
      <c r="CR179" s="505"/>
      <c r="CS179" s="505"/>
    </row>
    <row r="180" spans="79:97" ht="14.25" customHeight="1" x14ac:dyDescent="0.25">
      <c r="CA180" s="505"/>
      <c r="CB180" s="505"/>
      <c r="CC180" s="505"/>
      <c r="CD180" s="505"/>
      <c r="CE180" s="505"/>
      <c r="CF180" s="505"/>
      <c r="CG180" s="505"/>
      <c r="CH180" s="505"/>
      <c r="CI180" s="505"/>
      <c r="CJ180" s="505"/>
      <c r="CK180" s="505"/>
      <c r="CL180" s="505"/>
      <c r="CM180" s="505"/>
      <c r="CN180" s="505"/>
      <c r="CO180" s="505"/>
      <c r="CP180" s="505"/>
      <c r="CQ180" s="505"/>
      <c r="CR180" s="505"/>
      <c r="CS180" s="505"/>
    </row>
    <row r="181" spans="79:97" ht="14.25" customHeight="1" x14ac:dyDescent="0.25">
      <c r="CA181" s="505"/>
      <c r="CB181" s="505"/>
      <c r="CC181" s="505"/>
      <c r="CD181" s="505"/>
      <c r="CE181" s="505"/>
      <c r="CF181" s="505"/>
      <c r="CG181" s="505"/>
      <c r="CH181" s="505"/>
      <c r="CI181" s="505"/>
      <c r="CJ181" s="505"/>
      <c r="CK181" s="505"/>
      <c r="CL181" s="505"/>
      <c r="CM181" s="505"/>
      <c r="CN181" s="505"/>
      <c r="CO181" s="505"/>
      <c r="CP181" s="505"/>
      <c r="CQ181" s="505"/>
      <c r="CR181" s="505"/>
      <c r="CS181" s="505"/>
    </row>
    <row r="182" spans="79:97" ht="14.25" customHeight="1" x14ac:dyDescent="0.25">
      <c r="CA182" s="505"/>
      <c r="CB182" s="505"/>
      <c r="CC182" s="505"/>
      <c r="CD182" s="505"/>
      <c r="CE182" s="505"/>
      <c r="CF182" s="505"/>
      <c r="CG182" s="505"/>
      <c r="CH182" s="505"/>
      <c r="CI182" s="505"/>
      <c r="CJ182" s="505"/>
      <c r="CK182" s="505"/>
      <c r="CL182" s="505"/>
      <c r="CM182" s="505"/>
      <c r="CN182" s="505"/>
      <c r="CO182" s="505"/>
      <c r="CP182" s="505"/>
      <c r="CQ182" s="505"/>
      <c r="CR182" s="505"/>
      <c r="CS182" s="505"/>
    </row>
    <row r="183" spans="79:97" ht="14.25" customHeight="1" x14ac:dyDescent="0.25">
      <c r="CA183" s="505"/>
      <c r="CB183" s="505"/>
      <c r="CC183" s="505"/>
      <c r="CD183" s="505"/>
      <c r="CE183" s="505"/>
      <c r="CF183" s="505"/>
      <c r="CG183" s="505"/>
      <c r="CH183" s="505"/>
      <c r="CI183" s="505"/>
      <c r="CJ183" s="505"/>
      <c r="CK183" s="505"/>
      <c r="CL183" s="505"/>
      <c r="CM183" s="505"/>
      <c r="CN183" s="505"/>
      <c r="CO183" s="505"/>
      <c r="CP183" s="505"/>
      <c r="CQ183" s="505"/>
      <c r="CR183" s="505"/>
      <c r="CS183" s="505"/>
    </row>
    <row r="184" spans="79:97" ht="14.25" customHeight="1" x14ac:dyDescent="0.25">
      <c r="CA184" s="505"/>
      <c r="CB184" s="505"/>
      <c r="CC184" s="505"/>
      <c r="CD184" s="505"/>
      <c r="CE184" s="505"/>
      <c r="CF184" s="505"/>
      <c r="CG184" s="505"/>
      <c r="CH184" s="505"/>
      <c r="CI184" s="505"/>
      <c r="CJ184" s="505"/>
      <c r="CK184" s="505"/>
      <c r="CL184" s="505"/>
      <c r="CM184" s="505"/>
      <c r="CN184" s="505"/>
      <c r="CO184" s="505"/>
      <c r="CP184" s="505"/>
      <c r="CQ184" s="505"/>
      <c r="CR184" s="505"/>
      <c r="CS184" s="505"/>
    </row>
    <row r="185" spans="79:97" ht="14.25" customHeight="1" x14ac:dyDescent="0.25">
      <c r="CA185" s="505"/>
      <c r="CB185" s="505"/>
      <c r="CC185" s="505"/>
      <c r="CD185" s="505"/>
      <c r="CE185" s="505"/>
      <c r="CF185" s="505"/>
      <c r="CG185" s="505"/>
      <c r="CH185" s="505"/>
      <c r="CI185" s="505"/>
      <c r="CJ185" s="505"/>
      <c r="CK185" s="505"/>
      <c r="CL185" s="505"/>
      <c r="CM185" s="505"/>
      <c r="CN185" s="505"/>
      <c r="CO185" s="505"/>
      <c r="CP185" s="505"/>
      <c r="CQ185" s="505"/>
      <c r="CR185" s="505"/>
      <c r="CS185" s="505"/>
    </row>
    <row r="186" spans="79:97" ht="14.25" customHeight="1" x14ac:dyDescent="0.25">
      <c r="CA186" s="505"/>
      <c r="CB186" s="505"/>
      <c r="CC186" s="505"/>
      <c r="CD186" s="505"/>
      <c r="CE186" s="505"/>
      <c r="CF186" s="505"/>
      <c r="CG186" s="505"/>
      <c r="CH186" s="505"/>
      <c r="CI186" s="505"/>
      <c r="CJ186" s="505"/>
      <c r="CK186" s="505"/>
      <c r="CL186" s="505"/>
      <c r="CM186" s="505"/>
      <c r="CN186" s="505"/>
      <c r="CO186" s="505"/>
      <c r="CP186" s="505"/>
      <c r="CQ186" s="505"/>
      <c r="CR186" s="505"/>
      <c r="CS186" s="505"/>
    </row>
    <row r="187" spans="79:97" ht="14.25" customHeight="1" x14ac:dyDescent="0.25">
      <c r="CA187" s="505"/>
      <c r="CB187" s="505"/>
      <c r="CC187" s="505"/>
      <c r="CD187" s="505"/>
      <c r="CE187" s="505"/>
      <c r="CF187" s="505"/>
      <c r="CG187" s="505"/>
      <c r="CH187" s="505"/>
      <c r="CI187" s="505"/>
      <c r="CJ187" s="505"/>
      <c r="CK187" s="505"/>
      <c r="CL187" s="505"/>
      <c r="CM187" s="505"/>
      <c r="CN187" s="505"/>
      <c r="CO187" s="505"/>
      <c r="CP187" s="505"/>
      <c r="CQ187" s="505"/>
      <c r="CR187" s="505"/>
      <c r="CS187" s="505"/>
    </row>
    <row r="188" spans="79:97" ht="14.25" customHeight="1" x14ac:dyDescent="0.25">
      <c r="CA188" s="505"/>
      <c r="CB188" s="505"/>
      <c r="CC188" s="505"/>
      <c r="CD188" s="505"/>
      <c r="CE188" s="505"/>
      <c r="CF188" s="505"/>
      <c r="CG188" s="505"/>
      <c r="CH188" s="505"/>
      <c r="CI188" s="505"/>
      <c r="CJ188" s="505"/>
      <c r="CK188" s="505"/>
      <c r="CL188" s="505"/>
      <c r="CM188" s="505"/>
      <c r="CN188" s="505"/>
      <c r="CO188" s="505"/>
      <c r="CP188" s="505"/>
      <c r="CQ188" s="505"/>
      <c r="CR188" s="505"/>
      <c r="CS188" s="505"/>
    </row>
    <row r="189" spans="79:97" ht="14.25" customHeight="1" x14ac:dyDescent="0.25">
      <c r="CA189" s="505"/>
      <c r="CB189" s="505"/>
      <c r="CC189" s="505"/>
      <c r="CD189" s="505"/>
      <c r="CE189" s="505"/>
      <c r="CF189" s="505"/>
      <c r="CG189" s="505"/>
      <c r="CH189" s="505"/>
      <c r="CI189" s="505"/>
      <c r="CJ189" s="505"/>
      <c r="CK189" s="505"/>
      <c r="CL189" s="505"/>
      <c r="CM189" s="505"/>
      <c r="CN189" s="505"/>
      <c r="CO189" s="505"/>
      <c r="CP189" s="505"/>
      <c r="CQ189" s="505"/>
      <c r="CR189" s="505"/>
      <c r="CS189" s="505"/>
    </row>
    <row r="190" spans="79:97" ht="14.25" customHeight="1" x14ac:dyDescent="0.25">
      <c r="CA190" s="505"/>
      <c r="CB190" s="505"/>
      <c r="CC190" s="505"/>
      <c r="CD190" s="505"/>
      <c r="CE190" s="505"/>
      <c r="CF190" s="505"/>
      <c r="CG190" s="505"/>
      <c r="CH190" s="505"/>
      <c r="CI190" s="505"/>
      <c r="CJ190" s="505"/>
      <c r="CK190" s="505"/>
      <c r="CL190" s="505"/>
      <c r="CM190" s="505"/>
      <c r="CN190" s="505"/>
      <c r="CO190" s="505"/>
      <c r="CP190" s="505"/>
      <c r="CQ190" s="505"/>
      <c r="CR190" s="505"/>
      <c r="CS190" s="505"/>
    </row>
    <row r="191" spans="79:97" ht="14.25" customHeight="1" x14ac:dyDescent="0.25">
      <c r="CA191" s="505"/>
      <c r="CB191" s="505"/>
      <c r="CC191" s="505"/>
      <c r="CD191" s="505"/>
      <c r="CE191" s="505"/>
      <c r="CF191" s="505"/>
      <c r="CG191" s="505"/>
      <c r="CH191" s="505"/>
      <c r="CI191" s="505"/>
      <c r="CJ191" s="505"/>
      <c r="CK191" s="505"/>
      <c r="CL191" s="505"/>
      <c r="CM191" s="505"/>
      <c r="CN191" s="505"/>
      <c r="CO191" s="505"/>
      <c r="CP191" s="505"/>
      <c r="CQ191" s="505"/>
      <c r="CR191" s="505"/>
      <c r="CS191" s="505"/>
    </row>
    <row r="192" spans="79:97" ht="14.25" customHeight="1" x14ac:dyDescent="0.25">
      <c r="CA192" s="505"/>
      <c r="CB192" s="505"/>
      <c r="CC192" s="505"/>
      <c r="CD192" s="505"/>
      <c r="CE192" s="505"/>
      <c r="CF192" s="505"/>
      <c r="CG192" s="505"/>
      <c r="CH192" s="505"/>
      <c r="CI192" s="505"/>
      <c r="CJ192" s="505"/>
      <c r="CK192" s="505"/>
      <c r="CL192" s="505"/>
      <c r="CM192" s="505"/>
      <c r="CN192" s="505"/>
      <c r="CO192" s="505"/>
      <c r="CP192" s="505"/>
      <c r="CQ192" s="505"/>
      <c r="CR192" s="505"/>
      <c r="CS192" s="505"/>
    </row>
    <row r="193" spans="1:97" ht="14.25" customHeight="1" x14ac:dyDescent="0.25">
      <c r="CA193" s="505"/>
      <c r="CB193" s="505"/>
      <c r="CC193" s="505"/>
      <c r="CD193" s="505"/>
      <c r="CE193" s="505"/>
      <c r="CF193" s="505"/>
      <c r="CG193" s="505"/>
      <c r="CH193" s="505"/>
      <c r="CI193" s="505"/>
      <c r="CJ193" s="505"/>
      <c r="CK193" s="505"/>
      <c r="CL193" s="505"/>
      <c r="CM193" s="505"/>
      <c r="CN193" s="505"/>
      <c r="CO193" s="505"/>
      <c r="CP193" s="505"/>
      <c r="CQ193" s="505"/>
      <c r="CR193" s="505"/>
      <c r="CS193" s="505"/>
    </row>
    <row r="194" spans="1:97" ht="14.25" customHeight="1" x14ac:dyDescent="0.25">
      <c r="CA194" s="505"/>
      <c r="CB194" s="505"/>
      <c r="CC194" s="505"/>
      <c r="CD194" s="505"/>
      <c r="CE194" s="505"/>
      <c r="CF194" s="505"/>
      <c r="CG194" s="505"/>
      <c r="CH194" s="505"/>
      <c r="CI194" s="505"/>
      <c r="CJ194" s="505"/>
      <c r="CK194" s="505"/>
      <c r="CL194" s="505"/>
      <c r="CM194" s="505"/>
      <c r="CN194" s="505"/>
      <c r="CO194" s="505"/>
      <c r="CP194" s="505"/>
      <c r="CQ194" s="505"/>
      <c r="CR194" s="505"/>
      <c r="CS194" s="505"/>
    </row>
    <row r="195" spans="1:97" ht="14.25" customHeight="1" x14ac:dyDescent="0.25">
      <c r="CA195" s="505"/>
      <c r="CB195" s="505"/>
      <c r="CC195" s="505"/>
      <c r="CD195" s="505"/>
      <c r="CE195" s="505"/>
      <c r="CF195" s="505"/>
      <c r="CG195" s="505"/>
      <c r="CH195" s="505"/>
      <c r="CI195" s="505"/>
      <c r="CJ195" s="505"/>
      <c r="CK195" s="505"/>
      <c r="CL195" s="505"/>
      <c r="CM195" s="505"/>
      <c r="CN195" s="505"/>
      <c r="CO195" s="505"/>
      <c r="CP195" s="505"/>
      <c r="CQ195" s="505"/>
      <c r="CR195" s="505"/>
      <c r="CS195" s="505"/>
    </row>
    <row r="196" spans="1:97" ht="14.25" customHeight="1" x14ac:dyDescent="0.25">
      <c r="CA196" s="505"/>
      <c r="CB196" s="505"/>
      <c r="CC196" s="505"/>
      <c r="CD196" s="505"/>
      <c r="CE196" s="505"/>
      <c r="CF196" s="505"/>
      <c r="CG196" s="505"/>
      <c r="CH196" s="505"/>
      <c r="CI196" s="505"/>
      <c r="CJ196" s="505"/>
      <c r="CK196" s="505"/>
      <c r="CL196" s="505"/>
      <c r="CM196" s="505"/>
      <c r="CN196" s="505"/>
      <c r="CO196" s="505"/>
      <c r="CP196" s="505"/>
      <c r="CQ196" s="505"/>
      <c r="CR196" s="505"/>
      <c r="CS196" s="505"/>
    </row>
    <row r="197" spans="1:97" ht="14.25" customHeight="1" x14ac:dyDescent="0.25">
      <c r="CA197" s="505"/>
      <c r="CB197" s="505"/>
      <c r="CC197" s="505"/>
      <c r="CD197" s="505"/>
      <c r="CE197" s="505"/>
      <c r="CF197" s="505"/>
      <c r="CG197" s="505"/>
      <c r="CH197" s="505"/>
      <c r="CI197" s="505"/>
      <c r="CJ197" s="505"/>
      <c r="CK197" s="505"/>
      <c r="CL197" s="505"/>
      <c r="CM197" s="505"/>
      <c r="CN197" s="505"/>
      <c r="CO197" s="505"/>
      <c r="CP197" s="505"/>
      <c r="CQ197" s="505"/>
      <c r="CR197" s="505"/>
      <c r="CS197" s="505"/>
    </row>
    <row r="198" spans="1:97" ht="14.25" customHeight="1" x14ac:dyDescent="0.25">
      <c r="CA198" s="505"/>
      <c r="CB198" s="505"/>
      <c r="CC198" s="505"/>
      <c r="CD198" s="505"/>
      <c r="CE198" s="505"/>
      <c r="CF198" s="505"/>
      <c r="CG198" s="505"/>
      <c r="CH198" s="505"/>
      <c r="CI198" s="505"/>
      <c r="CJ198" s="505"/>
      <c r="CK198" s="505"/>
      <c r="CL198" s="505"/>
      <c r="CM198" s="505"/>
      <c r="CN198" s="505"/>
      <c r="CO198" s="505"/>
      <c r="CP198" s="505"/>
      <c r="CQ198" s="505"/>
      <c r="CR198" s="505"/>
      <c r="CS198" s="505"/>
    </row>
    <row r="199" spans="1:97" ht="14.25" hidden="1" customHeight="1" x14ac:dyDescent="0.25">
      <c r="CA199" s="505"/>
      <c r="CB199" s="505"/>
      <c r="CC199" s="505"/>
      <c r="CD199" s="505"/>
      <c r="CE199" s="505"/>
      <c r="CF199" s="505"/>
      <c r="CG199" s="505"/>
      <c r="CH199" s="505"/>
      <c r="CI199" s="505"/>
      <c r="CJ199" s="505"/>
      <c r="CK199" s="505"/>
      <c r="CL199" s="505"/>
      <c r="CM199" s="505"/>
      <c r="CN199" s="505"/>
      <c r="CO199" s="505"/>
      <c r="CP199" s="505"/>
      <c r="CQ199" s="505"/>
      <c r="CR199" s="505"/>
      <c r="CS199" s="505"/>
    </row>
    <row r="200" spans="1:97" ht="14.25" hidden="1" customHeight="1" x14ac:dyDescent="0.25">
      <c r="A200" s="1860">
        <f>SUM(B12:B51,B53:B57,B62:B73,B78:C91,B97:B108,B113:C122)</f>
        <v>296</v>
      </c>
      <c r="B200" s="1860">
        <f>SUM(CM12:CU122)</f>
        <v>0</v>
      </c>
      <c r="CA200" s="505"/>
      <c r="CB200" s="505"/>
      <c r="CC200" s="505"/>
      <c r="CD200" s="505"/>
      <c r="CE200" s="505"/>
      <c r="CF200" s="505"/>
      <c r="CG200" s="505"/>
      <c r="CH200" s="505"/>
      <c r="CI200" s="505"/>
      <c r="CJ200" s="505"/>
      <c r="CK200" s="505"/>
      <c r="CL200" s="505"/>
      <c r="CM200" s="505"/>
      <c r="CN200" s="505"/>
      <c r="CO200" s="505"/>
      <c r="CP200" s="505"/>
      <c r="CQ200" s="505"/>
      <c r="CR200" s="505"/>
      <c r="CS200" s="505"/>
    </row>
    <row r="201" spans="1:97" ht="14.25" hidden="1" customHeight="1" x14ac:dyDescent="0.25"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</row>
    <row r="202" spans="1:97" ht="14.25" customHeight="1" x14ac:dyDescent="0.25">
      <c r="CA202" s="505"/>
      <c r="CB202" s="505"/>
      <c r="CC202" s="505"/>
      <c r="CD202" s="505"/>
      <c r="CE202" s="505"/>
      <c r="CF202" s="505"/>
      <c r="CG202" s="505"/>
      <c r="CH202" s="505"/>
      <c r="CI202" s="505"/>
      <c r="CJ202" s="505"/>
      <c r="CK202" s="505"/>
      <c r="CL202" s="505"/>
      <c r="CM202" s="505"/>
      <c r="CN202" s="505"/>
      <c r="CO202" s="505"/>
      <c r="CP202" s="505"/>
      <c r="CQ202" s="505"/>
      <c r="CR202" s="505"/>
      <c r="CS202" s="505"/>
    </row>
    <row r="203" spans="1:97" ht="14.25" customHeight="1" x14ac:dyDescent="0.25">
      <c r="CA203" s="505"/>
      <c r="CB203" s="505"/>
      <c r="CC203" s="505"/>
      <c r="CD203" s="505"/>
      <c r="CE203" s="505"/>
      <c r="CF203" s="505"/>
      <c r="CG203" s="505"/>
      <c r="CH203" s="505"/>
      <c r="CI203" s="505"/>
      <c r="CJ203" s="505"/>
      <c r="CK203" s="505"/>
      <c r="CL203" s="505"/>
      <c r="CM203" s="505"/>
      <c r="CN203" s="505"/>
      <c r="CO203" s="505"/>
      <c r="CP203" s="505"/>
      <c r="CQ203" s="505"/>
      <c r="CR203" s="505"/>
      <c r="CS203" s="505"/>
    </row>
    <row r="204" spans="1:97" ht="14.25" customHeight="1" x14ac:dyDescent="0.25">
      <c r="CA204" s="505"/>
      <c r="CB204" s="505"/>
      <c r="CC204" s="505"/>
      <c r="CD204" s="505"/>
      <c r="CE204" s="505"/>
      <c r="CF204" s="505"/>
      <c r="CG204" s="505"/>
      <c r="CH204" s="505"/>
      <c r="CI204" s="505"/>
      <c r="CJ204" s="505"/>
      <c r="CK204" s="505"/>
      <c r="CL204" s="505"/>
      <c r="CM204" s="505"/>
      <c r="CN204" s="505"/>
      <c r="CO204" s="505"/>
      <c r="CP204" s="505"/>
      <c r="CQ204" s="505"/>
      <c r="CR204" s="505"/>
      <c r="CS204" s="505"/>
    </row>
    <row r="205" spans="1:97" ht="14.25" customHeight="1" x14ac:dyDescent="0.25">
      <c r="CA205" s="505"/>
      <c r="CB205" s="505"/>
      <c r="CC205" s="505"/>
      <c r="CD205" s="505"/>
      <c r="CE205" s="505"/>
      <c r="CF205" s="505"/>
      <c r="CG205" s="505"/>
      <c r="CH205" s="505"/>
      <c r="CI205" s="505"/>
      <c r="CJ205" s="505"/>
      <c r="CK205" s="505"/>
      <c r="CL205" s="505"/>
      <c r="CM205" s="505"/>
      <c r="CN205" s="505"/>
      <c r="CO205" s="505"/>
      <c r="CP205" s="505"/>
      <c r="CQ205" s="505"/>
      <c r="CR205" s="505"/>
      <c r="CS205" s="505"/>
    </row>
    <row r="206" spans="1:97" ht="14.25" customHeight="1" x14ac:dyDescent="0.25">
      <c r="CA206" s="505"/>
      <c r="CB206" s="505"/>
      <c r="CC206" s="505"/>
      <c r="CD206" s="505"/>
      <c r="CE206" s="505"/>
      <c r="CF206" s="505"/>
      <c r="CG206" s="505"/>
      <c r="CH206" s="505"/>
      <c r="CI206" s="505"/>
      <c r="CJ206" s="505"/>
      <c r="CK206" s="505"/>
      <c r="CL206" s="505"/>
      <c r="CM206" s="505"/>
      <c r="CN206" s="505"/>
      <c r="CO206" s="505"/>
      <c r="CP206" s="505"/>
      <c r="CQ206" s="505"/>
      <c r="CR206" s="505"/>
      <c r="CS206" s="505"/>
    </row>
    <row r="207" spans="1:97" ht="14.25" customHeight="1" x14ac:dyDescent="0.25">
      <c r="CA207" s="505"/>
      <c r="CB207" s="505"/>
      <c r="CC207" s="505"/>
      <c r="CD207" s="505"/>
      <c r="CE207" s="505"/>
      <c r="CF207" s="505"/>
      <c r="CG207" s="505"/>
      <c r="CH207" s="505"/>
      <c r="CI207" s="505"/>
      <c r="CJ207" s="505"/>
      <c r="CK207" s="505"/>
      <c r="CL207" s="505"/>
      <c r="CM207" s="505"/>
      <c r="CN207" s="505"/>
      <c r="CO207" s="505"/>
      <c r="CP207" s="505"/>
      <c r="CQ207" s="505"/>
      <c r="CR207" s="505"/>
      <c r="CS207" s="505"/>
    </row>
    <row r="208" spans="1:97" ht="14.25" customHeight="1" x14ac:dyDescent="0.25">
      <c r="CA208" s="505"/>
      <c r="CB208" s="505"/>
      <c r="CC208" s="505"/>
      <c r="CD208" s="505"/>
      <c r="CE208" s="505"/>
      <c r="CF208" s="505"/>
      <c r="CG208" s="505"/>
      <c r="CH208" s="505"/>
      <c r="CI208" s="505"/>
      <c r="CJ208" s="505"/>
      <c r="CK208" s="505"/>
      <c r="CL208" s="505"/>
      <c r="CM208" s="505"/>
      <c r="CN208" s="505"/>
      <c r="CO208" s="505"/>
      <c r="CP208" s="505"/>
      <c r="CQ208" s="505"/>
      <c r="CR208" s="505"/>
      <c r="CS208" s="505"/>
    </row>
    <row r="209" spans="79:97" ht="14.25" customHeight="1" x14ac:dyDescent="0.25">
      <c r="CA209" s="505"/>
      <c r="CB209" s="505"/>
      <c r="CC209" s="505"/>
      <c r="CD209" s="505"/>
      <c r="CE209" s="505"/>
      <c r="CF209" s="505"/>
      <c r="CG209" s="505"/>
      <c r="CH209" s="505"/>
      <c r="CI209" s="505"/>
      <c r="CJ209" s="505"/>
      <c r="CK209" s="505"/>
      <c r="CL209" s="505"/>
      <c r="CM209" s="505"/>
      <c r="CN209" s="505"/>
      <c r="CO209" s="505"/>
      <c r="CP209" s="505"/>
      <c r="CQ209" s="505"/>
      <c r="CR209" s="505"/>
      <c r="CS209" s="505"/>
    </row>
    <row r="210" spans="79:97" ht="14.25" customHeight="1" x14ac:dyDescent="0.25">
      <c r="CA210" s="505"/>
      <c r="CB210" s="505"/>
      <c r="CC210" s="505"/>
      <c r="CD210" s="505"/>
      <c r="CE210" s="505"/>
      <c r="CF210" s="505"/>
      <c r="CG210" s="505"/>
      <c r="CH210" s="505"/>
      <c r="CI210" s="505"/>
      <c r="CJ210" s="505"/>
      <c r="CK210" s="505"/>
      <c r="CL210" s="505"/>
      <c r="CM210" s="505"/>
      <c r="CN210" s="505"/>
      <c r="CO210" s="505"/>
      <c r="CP210" s="505"/>
      <c r="CQ210" s="505"/>
      <c r="CR210" s="505"/>
      <c r="CS210" s="505"/>
    </row>
    <row r="211" spans="79:97" ht="14.25" customHeight="1" x14ac:dyDescent="0.25">
      <c r="CA211" s="505"/>
      <c r="CB211" s="505"/>
      <c r="CC211" s="505"/>
      <c r="CD211" s="505"/>
      <c r="CE211" s="505"/>
      <c r="CF211" s="505"/>
      <c r="CG211" s="505"/>
      <c r="CH211" s="505"/>
      <c r="CI211" s="505"/>
      <c r="CJ211" s="505"/>
      <c r="CK211" s="505"/>
      <c r="CL211" s="505"/>
      <c r="CM211" s="505"/>
      <c r="CN211" s="505"/>
      <c r="CO211" s="505"/>
      <c r="CP211" s="505"/>
      <c r="CQ211" s="505"/>
      <c r="CR211" s="505"/>
      <c r="CS211" s="505"/>
    </row>
    <row r="212" spans="79:97" ht="14.25" customHeight="1" x14ac:dyDescent="0.25">
      <c r="CA212" s="505"/>
      <c r="CB212" s="505"/>
      <c r="CC212" s="505"/>
      <c r="CD212" s="505"/>
      <c r="CE212" s="505"/>
      <c r="CF212" s="505"/>
      <c r="CG212" s="505"/>
      <c r="CH212" s="505"/>
      <c r="CI212" s="505"/>
      <c r="CJ212" s="505"/>
      <c r="CK212" s="505"/>
      <c r="CL212" s="505"/>
      <c r="CM212" s="505"/>
      <c r="CN212" s="505"/>
      <c r="CO212" s="505"/>
      <c r="CP212" s="505"/>
      <c r="CQ212" s="505"/>
      <c r="CR212" s="505"/>
      <c r="CS212" s="505"/>
    </row>
    <row r="213" spans="79:97" ht="14.25" customHeight="1" x14ac:dyDescent="0.25">
      <c r="CA213" s="505"/>
      <c r="CB213" s="505"/>
      <c r="CC213" s="505"/>
      <c r="CD213" s="505"/>
      <c r="CE213" s="505"/>
      <c r="CF213" s="505"/>
      <c r="CG213" s="505"/>
      <c r="CH213" s="505"/>
      <c r="CI213" s="505"/>
      <c r="CJ213" s="505"/>
      <c r="CK213" s="505"/>
      <c r="CL213" s="505"/>
      <c r="CM213" s="505"/>
      <c r="CN213" s="505"/>
      <c r="CO213" s="505"/>
      <c r="CP213" s="505"/>
      <c r="CQ213" s="505"/>
      <c r="CR213" s="505"/>
      <c r="CS213" s="505"/>
    </row>
    <row r="214" spans="79:97" ht="14.25" customHeight="1" x14ac:dyDescent="0.25">
      <c r="CA214" s="505"/>
      <c r="CB214" s="505"/>
      <c r="CC214" s="505"/>
      <c r="CD214" s="505"/>
      <c r="CE214" s="505"/>
      <c r="CF214" s="505"/>
      <c r="CG214" s="505"/>
      <c r="CH214" s="505"/>
      <c r="CI214" s="505"/>
      <c r="CJ214" s="505"/>
      <c r="CK214" s="505"/>
      <c r="CL214" s="505"/>
      <c r="CM214" s="505"/>
      <c r="CN214" s="505"/>
      <c r="CO214" s="505"/>
      <c r="CP214" s="505"/>
      <c r="CQ214" s="505"/>
      <c r="CR214" s="505"/>
      <c r="CS214" s="505"/>
    </row>
    <row r="215" spans="79:97" ht="14.25" customHeight="1" x14ac:dyDescent="0.25">
      <c r="CA215" s="505"/>
      <c r="CB215" s="505"/>
      <c r="CC215" s="505"/>
      <c r="CD215" s="505"/>
      <c r="CE215" s="505"/>
      <c r="CF215" s="505"/>
      <c r="CG215" s="505"/>
      <c r="CH215" s="505"/>
      <c r="CI215" s="505"/>
      <c r="CJ215" s="505"/>
      <c r="CK215" s="505"/>
      <c r="CL215" s="505"/>
      <c r="CM215" s="505"/>
      <c r="CN215" s="505"/>
      <c r="CO215" s="505"/>
      <c r="CP215" s="505"/>
      <c r="CQ215" s="505"/>
      <c r="CR215" s="505"/>
      <c r="CS215" s="505"/>
    </row>
    <row r="216" spans="79:97" ht="14.25" customHeight="1" x14ac:dyDescent="0.25">
      <c r="CA216" s="505"/>
      <c r="CB216" s="505"/>
      <c r="CC216" s="505"/>
      <c r="CD216" s="505"/>
      <c r="CE216" s="505"/>
      <c r="CF216" s="505"/>
      <c r="CG216" s="505"/>
      <c r="CH216" s="505"/>
      <c r="CI216" s="505"/>
      <c r="CJ216" s="505"/>
      <c r="CK216" s="505"/>
      <c r="CL216" s="505"/>
      <c r="CM216" s="505"/>
      <c r="CN216" s="505"/>
      <c r="CO216" s="505"/>
      <c r="CP216" s="505"/>
      <c r="CQ216" s="505"/>
      <c r="CR216" s="505"/>
      <c r="CS216" s="505"/>
    </row>
    <row r="217" spans="79:97" ht="14.25" customHeight="1" x14ac:dyDescent="0.25">
      <c r="CA217" s="505"/>
      <c r="CB217" s="505"/>
      <c r="CC217" s="505"/>
      <c r="CD217" s="505"/>
      <c r="CE217" s="505"/>
      <c r="CF217" s="505"/>
      <c r="CG217" s="505"/>
      <c r="CH217" s="505"/>
      <c r="CI217" s="505"/>
      <c r="CJ217" s="505"/>
      <c r="CK217" s="505"/>
      <c r="CL217" s="505"/>
      <c r="CM217" s="505"/>
      <c r="CN217" s="505"/>
      <c r="CO217" s="505"/>
      <c r="CP217" s="505"/>
      <c r="CQ217" s="505"/>
      <c r="CR217" s="505"/>
      <c r="CS217" s="505"/>
    </row>
    <row r="218" spans="79:97" ht="14.25" customHeight="1" x14ac:dyDescent="0.25">
      <c r="CA218" s="505"/>
      <c r="CB218" s="505"/>
      <c r="CC218" s="505"/>
      <c r="CD218" s="505"/>
      <c r="CE218" s="505"/>
      <c r="CF218" s="505"/>
      <c r="CG218" s="505"/>
      <c r="CH218" s="505"/>
      <c r="CI218" s="505"/>
      <c r="CJ218" s="505"/>
      <c r="CK218" s="505"/>
      <c r="CL218" s="505"/>
      <c r="CM218" s="505"/>
      <c r="CN218" s="505"/>
      <c r="CO218" s="505"/>
      <c r="CP218" s="505"/>
      <c r="CQ218" s="505"/>
      <c r="CR218" s="505"/>
      <c r="CS218" s="505"/>
    </row>
    <row r="219" spans="79:97" ht="14.25" customHeight="1" x14ac:dyDescent="0.25">
      <c r="CA219" s="505"/>
      <c r="CB219" s="505"/>
      <c r="CC219" s="505"/>
      <c r="CD219" s="505"/>
      <c r="CE219" s="505"/>
      <c r="CF219" s="505"/>
      <c r="CG219" s="505"/>
      <c r="CH219" s="505"/>
      <c r="CI219" s="505"/>
      <c r="CJ219" s="505"/>
      <c r="CK219" s="505"/>
      <c r="CL219" s="505"/>
      <c r="CM219" s="505"/>
      <c r="CN219" s="505"/>
      <c r="CO219" s="505"/>
      <c r="CP219" s="505"/>
      <c r="CQ219" s="505"/>
      <c r="CR219" s="505"/>
      <c r="CS219" s="505"/>
    </row>
    <row r="220" spans="79:97" ht="14.25" customHeight="1" x14ac:dyDescent="0.25">
      <c r="CA220" s="505"/>
      <c r="CB220" s="505"/>
      <c r="CC220" s="505"/>
      <c r="CD220" s="505"/>
      <c r="CE220" s="505"/>
      <c r="CF220" s="505"/>
      <c r="CG220" s="505"/>
      <c r="CH220" s="505"/>
      <c r="CI220" s="505"/>
      <c r="CJ220" s="505"/>
      <c r="CK220" s="505"/>
      <c r="CL220" s="505"/>
      <c r="CM220" s="505"/>
      <c r="CN220" s="505"/>
      <c r="CO220" s="505"/>
      <c r="CP220" s="505"/>
      <c r="CQ220" s="505"/>
      <c r="CR220" s="505"/>
      <c r="CS220" s="505"/>
    </row>
    <row r="221" spans="79:97" ht="14.25" customHeight="1" x14ac:dyDescent="0.25">
      <c r="CA221" s="505"/>
      <c r="CB221" s="505"/>
      <c r="CC221" s="505"/>
      <c r="CD221" s="505"/>
      <c r="CE221" s="505"/>
      <c r="CF221" s="505"/>
      <c r="CG221" s="505"/>
      <c r="CH221" s="505"/>
      <c r="CI221" s="505"/>
      <c r="CJ221" s="505"/>
      <c r="CK221" s="505"/>
      <c r="CL221" s="505"/>
      <c r="CM221" s="505"/>
      <c r="CN221" s="505"/>
      <c r="CO221" s="505"/>
      <c r="CP221" s="505"/>
      <c r="CQ221" s="505"/>
      <c r="CR221" s="505"/>
      <c r="CS221" s="505"/>
    </row>
    <row r="222" spans="79:97" ht="14.25" customHeight="1" x14ac:dyDescent="0.25">
      <c r="CA222" s="505"/>
      <c r="CB222" s="505"/>
      <c r="CC222" s="505"/>
      <c r="CD222" s="505"/>
      <c r="CE222" s="505"/>
      <c r="CF222" s="505"/>
      <c r="CG222" s="505"/>
      <c r="CH222" s="505"/>
      <c r="CI222" s="505"/>
      <c r="CJ222" s="505"/>
      <c r="CK222" s="505"/>
      <c r="CL222" s="505"/>
      <c r="CM222" s="505"/>
      <c r="CN222" s="505"/>
      <c r="CO222" s="505"/>
      <c r="CP222" s="505"/>
      <c r="CQ222" s="505"/>
      <c r="CR222" s="505"/>
      <c r="CS222" s="505"/>
    </row>
    <row r="223" spans="79:97" ht="14.25" customHeight="1" x14ac:dyDescent="0.25">
      <c r="CA223" s="505"/>
      <c r="CB223" s="505"/>
      <c r="CC223" s="505"/>
      <c r="CD223" s="505"/>
      <c r="CE223" s="505"/>
      <c r="CF223" s="505"/>
      <c r="CG223" s="505"/>
      <c r="CH223" s="505"/>
      <c r="CI223" s="505"/>
      <c r="CJ223" s="505"/>
      <c r="CK223" s="505"/>
      <c r="CL223" s="505"/>
      <c r="CM223" s="505"/>
      <c r="CN223" s="505"/>
      <c r="CO223" s="505"/>
      <c r="CP223" s="505"/>
      <c r="CQ223" s="505"/>
      <c r="CR223" s="505"/>
      <c r="CS223" s="505"/>
    </row>
    <row r="224" spans="79:97" ht="14.25" customHeight="1" x14ac:dyDescent="0.25">
      <c r="CA224" s="505"/>
      <c r="CB224" s="505"/>
      <c r="CC224" s="505"/>
      <c r="CD224" s="505"/>
      <c r="CE224" s="505"/>
      <c r="CF224" s="505"/>
      <c r="CG224" s="505"/>
      <c r="CH224" s="505"/>
      <c r="CI224" s="505"/>
      <c r="CJ224" s="505"/>
      <c r="CK224" s="505"/>
      <c r="CL224" s="505"/>
      <c r="CM224" s="505"/>
      <c r="CN224" s="505"/>
      <c r="CO224" s="505"/>
      <c r="CP224" s="505"/>
      <c r="CQ224" s="505"/>
      <c r="CR224" s="505"/>
      <c r="CS224" s="505"/>
    </row>
    <row r="225" spans="79:97" ht="14.25" customHeight="1" x14ac:dyDescent="0.25">
      <c r="CA225" s="505"/>
      <c r="CB225" s="505"/>
      <c r="CC225" s="505"/>
      <c r="CD225" s="505"/>
      <c r="CE225" s="505"/>
      <c r="CF225" s="505"/>
      <c r="CG225" s="505"/>
      <c r="CH225" s="505"/>
      <c r="CI225" s="505"/>
      <c r="CJ225" s="505"/>
      <c r="CK225" s="505"/>
      <c r="CL225" s="505"/>
      <c r="CM225" s="505"/>
      <c r="CN225" s="505"/>
      <c r="CO225" s="505"/>
      <c r="CP225" s="505"/>
      <c r="CQ225" s="505"/>
      <c r="CR225" s="505"/>
      <c r="CS225" s="505"/>
    </row>
    <row r="226" spans="79:97" ht="14.25" customHeight="1" x14ac:dyDescent="0.25">
      <c r="CA226" s="505"/>
      <c r="CB226" s="505"/>
      <c r="CC226" s="505"/>
      <c r="CD226" s="505"/>
      <c r="CE226" s="505"/>
      <c r="CF226" s="505"/>
      <c r="CG226" s="505"/>
      <c r="CH226" s="505"/>
      <c r="CI226" s="505"/>
      <c r="CJ226" s="505"/>
      <c r="CK226" s="505"/>
      <c r="CL226" s="505"/>
      <c r="CM226" s="505"/>
      <c r="CN226" s="505"/>
      <c r="CO226" s="505"/>
      <c r="CP226" s="505"/>
      <c r="CQ226" s="505"/>
      <c r="CR226" s="505"/>
      <c r="CS226" s="505"/>
    </row>
    <row r="227" spans="79:97" ht="14.25" customHeight="1" x14ac:dyDescent="0.25">
      <c r="CA227" s="505"/>
      <c r="CB227" s="505"/>
      <c r="CC227" s="505"/>
      <c r="CD227" s="505"/>
      <c r="CE227" s="505"/>
      <c r="CF227" s="505"/>
      <c r="CG227" s="505"/>
      <c r="CH227" s="505"/>
      <c r="CI227" s="505"/>
      <c r="CJ227" s="505"/>
      <c r="CK227" s="505"/>
      <c r="CL227" s="505"/>
      <c r="CM227" s="505"/>
      <c r="CN227" s="505"/>
      <c r="CO227" s="505"/>
      <c r="CP227" s="505"/>
      <c r="CQ227" s="505"/>
      <c r="CR227" s="505"/>
      <c r="CS227" s="505"/>
    </row>
    <row r="228" spans="79:97" ht="14.25" customHeight="1" x14ac:dyDescent="0.25">
      <c r="CA228" s="505"/>
      <c r="CB228" s="505"/>
      <c r="CC228" s="505"/>
      <c r="CD228" s="505"/>
      <c r="CE228" s="505"/>
      <c r="CF228" s="505"/>
      <c r="CG228" s="505"/>
      <c r="CH228" s="505"/>
      <c r="CI228" s="505"/>
      <c r="CJ228" s="505"/>
      <c r="CK228" s="505"/>
      <c r="CL228" s="505"/>
      <c r="CM228" s="505"/>
      <c r="CN228" s="505"/>
      <c r="CO228" s="505"/>
      <c r="CP228" s="505"/>
      <c r="CQ228" s="505"/>
      <c r="CR228" s="505"/>
      <c r="CS228" s="505"/>
    </row>
    <row r="229" spans="79:97" ht="14.25" customHeight="1" x14ac:dyDescent="0.25">
      <c r="CA229" s="505"/>
      <c r="CB229" s="505"/>
      <c r="CC229" s="505"/>
      <c r="CD229" s="505"/>
      <c r="CE229" s="505"/>
      <c r="CF229" s="505"/>
      <c r="CG229" s="505"/>
      <c r="CH229" s="505"/>
      <c r="CI229" s="505"/>
      <c r="CJ229" s="505"/>
      <c r="CK229" s="505"/>
      <c r="CL229" s="505"/>
      <c r="CM229" s="505"/>
      <c r="CN229" s="505"/>
      <c r="CO229" s="505"/>
      <c r="CP229" s="505"/>
      <c r="CQ229" s="505"/>
      <c r="CR229" s="505"/>
      <c r="CS229" s="505"/>
    </row>
    <row r="230" spans="79:97" ht="14.25" customHeight="1" x14ac:dyDescent="0.25">
      <c r="CA230" s="505"/>
      <c r="CB230" s="505"/>
      <c r="CC230" s="505"/>
      <c r="CD230" s="505"/>
      <c r="CE230" s="505"/>
      <c r="CF230" s="505"/>
      <c r="CG230" s="505"/>
      <c r="CH230" s="505"/>
      <c r="CI230" s="505"/>
      <c r="CJ230" s="505"/>
      <c r="CK230" s="505"/>
      <c r="CL230" s="505"/>
      <c r="CM230" s="505"/>
      <c r="CN230" s="505"/>
      <c r="CO230" s="505"/>
      <c r="CP230" s="505"/>
      <c r="CQ230" s="505"/>
      <c r="CR230" s="505"/>
      <c r="CS230" s="505"/>
    </row>
    <row r="231" spans="79:97" ht="14.25" customHeight="1" x14ac:dyDescent="0.25">
      <c r="CA231" s="505"/>
      <c r="CB231" s="505"/>
      <c r="CC231" s="505"/>
      <c r="CD231" s="505"/>
      <c r="CE231" s="505"/>
      <c r="CF231" s="505"/>
      <c r="CG231" s="505"/>
      <c r="CH231" s="505"/>
      <c r="CI231" s="505"/>
      <c r="CJ231" s="505"/>
      <c r="CK231" s="505"/>
      <c r="CL231" s="505"/>
      <c r="CM231" s="505"/>
      <c r="CN231" s="505"/>
      <c r="CO231" s="505"/>
      <c r="CP231" s="505"/>
      <c r="CQ231" s="505"/>
      <c r="CR231" s="505"/>
      <c r="CS231" s="505"/>
    </row>
    <row r="232" spans="79:97" ht="14.25" customHeight="1" x14ac:dyDescent="0.25">
      <c r="CA232" s="505"/>
      <c r="CB232" s="505"/>
      <c r="CC232" s="505"/>
      <c r="CD232" s="505"/>
      <c r="CE232" s="505"/>
      <c r="CF232" s="505"/>
      <c r="CG232" s="505"/>
      <c r="CH232" s="505"/>
      <c r="CI232" s="505"/>
      <c r="CJ232" s="505"/>
      <c r="CK232" s="505"/>
      <c r="CL232" s="505"/>
      <c r="CM232" s="505"/>
      <c r="CN232" s="505"/>
      <c r="CO232" s="505"/>
      <c r="CP232" s="505"/>
      <c r="CQ232" s="505"/>
      <c r="CR232" s="505"/>
      <c r="CS232" s="505"/>
    </row>
    <row r="233" spans="79:97" ht="14.25" customHeight="1" x14ac:dyDescent="0.25">
      <c r="CA233" s="505"/>
      <c r="CB233" s="505"/>
      <c r="CC233" s="505"/>
      <c r="CD233" s="505"/>
      <c r="CE233" s="505"/>
      <c r="CF233" s="505"/>
      <c r="CG233" s="505"/>
      <c r="CH233" s="505"/>
      <c r="CI233" s="505"/>
      <c r="CJ233" s="505"/>
      <c r="CK233" s="505"/>
      <c r="CL233" s="505"/>
      <c r="CM233" s="505"/>
      <c r="CN233" s="505"/>
      <c r="CO233" s="505"/>
      <c r="CP233" s="505"/>
      <c r="CQ233" s="505"/>
      <c r="CR233" s="505"/>
      <c r="CS233" s="505"/>
    </row>
    <row r="234" spans="79:97" ht="14.25" customHeight="1" x14ac:dyDescent="0.25">
      <c r="CA234" s="505"/>
      <c r="CB234" s="505"/>
      <c r="CC234" s="505"/>
      <c r="CD234" s="505"/>
      <c r="CE234" s="505"/>
      <c r="CF234" s="505"/>
      <c r="CG234" s="505"/>
      <c r="CH234" s="505"/>
      <c r="CI234" s="505"/>
      <c r="CJ234" s="505"/>
      <c r="CK234" s="505"/>
      <c r="CL234" s="505"/>
      <c r="CM234" s="505"/>
      <c r="CN234" s="505"/>
      <c r="CO234" s="505"/>
      <c r="CP234" s="505"/>
      <c r="CQ234" s="505"/>
      <c r="CR234" s="505"/>
      <c r="CS234" s="505"/>
    </row>
    <row r="235" spans="79:97" ht="14.25" customHeight="1" x14ac:dyDescent="0.25">
      <c r="CA235" s="505"/>
      <c r="CB235" s="505"/>
      <c r="CC235" s="505"/>
      <c r="CD235" s="505"/>
      <c r="CE235" s="505"/>
      <c r="CF235" s="505"/>
      <c r="CG235" s="505"/>
      <c r="CH235" s="505"/>
      <c r="CI235" s="505"/>
      <c r="CJ235" s="505"/>
      <c r="CK235" s="505"/>
      <c r="CL235" s="505"/>
      <c r="CM235" s="505"/>
      <c r="CN235" s="505"/>
      <c r="CO235" s="505"/>
      <c r="CP235" s="505"/>
      <c r="CQ235" s="505"/>
      <c r="CR235" s="505"/>
      <c r="CS235" s="505"/>
    </row>
    <row r="236" spans="79:97" ht="14.25" customHeight="1" x14ac:dyDescent="0.25">
      <c r="CA236" s="505"/>
      <c r="CB236" s="505"/>
      <c r="CC236" s="505"/>
      <c r="CD236" s="505"/>
      <c r="CE236" s="505"/>
      <c r="CF236" s="505"/>
      <c r="CG236" s="505"/>
      <c r="CH236" s="505"/>
      <c r="CI236" s="505"/>
      <c r="CJ236" s="505"/>
      <c r="CK236" s="505"/>
      <c r="CL236" s="505"/>
      <c r="CM236" s="505"/>
      <c r="CN236" s="505"/>
      <c r="CO236" s="505"/>
      <c r="CP236" s="505"/>
      <c r="CQ236" s="505"/>
      <c r="CR236" s="505"/>
      <c r="CS236" s="505"/>
    </row>
    <row r="237" spans="79:97" ht="14.25" customHeight="1" x14ac:dyDescent="0.25">
      <c r="CA237" s="505"/>
      <c r="CB237" s="505"/>
      <c r="CC237" s="505"/>
      <c r="CD237" s="505"/>
      <c r="CE237" s="505"/>
      <c r="CF237" s="505"/>
      <c r="CG237" s="505"/>
      <c r="CH237" s="505"/>
      <c r="CI237" s="505"/>
      <c r="CJ237" s="505"/>
      <c r="CK237" s="505"/>
      <c r="CL237" s="505"/>
      <c r="CM237" s="505"/>
      <c r="CN237" s="505"/>
      <c r="CO237" s="505"/>
      <c r="CP237" s="505"/>
      <c r="CQ237" s="505"/>
      <c r="CR237" s="505"/>
      <c r="CS237" s="505"/>
    </row>
    <row r="238" spans="79:97" ht="14.25" customHeight="1" x14ac:dyDescent="0.25">
      <c r="CA238" s="505"/>
      <c r="CB238" s="505"/>
      <c r="CC238" s="505"/>
      <c r="CD238" s="505"/>
      <c r="CE238" s="505"/>
      <c r="CF238" s="505"/>
      <c r="CG238" s="505"/>
      <c r="CH238" s="505"/>
      <c r="CI238" s="505"/>
      <c r="CJ238" s="505"/>
      <c r="CK238" s="505"/>
      <c r="CL238" s="505"/>
      <c r="CM238" s="505"/>
      <c r="CN238" s="505"/>
      <c r="CO238" s="505"/>
      <c r="CP238" s="505"/>
      <c r="CQ238" s="505"/>
      <c r="CR238" s="505"/>
      <c r="CS238" s="505"/>
    </row>
    <row r="239" spans="79:97" ht="14.25" customHeight="1" x14ac:dyDescent="0.25">
      <c r="CA239" s="505"/>
      <c r="CB239" s="505"/>
      <c r="CC239" s="505"/>
      <c r="CD239" s="505"/>
      <c r="CE239" s="505"/>
      <c r="CF239" s="505"/>
      <c r="CG239" s="505"/>
      <c r="CH239" s="505"/>
      <c r="CI239" s="505"/>
      <c r="CJ239" s="505"/>
      <c r="CK239" s="505"/>
      <c r="CL239" s="505"/>
      <c r="CM239" s="505"/>
      <c r="CN239" s="505"/>
      <c r="CO239" s="505"/>
      <c r="CP239" s="505"/>
      <c r="CQ239" s="505"/>
      <c r="CR239" s="505"/>
      <c r="CS239" s="505"/>
    </row>
    <row r="240" spans="79:97" ht="14.25" customHeight="1" x14ac:dyDescent="0.25">
      <c r="CA240" s="505"/>
      <c r="CB240" s="505"/>
      <c r="CC240" s="505"/>
      <c r="CD240" s="505"/>
      <c r="CE240" s="505"/>
      <c r="CF240" s="505"/>
      <c r="CG240" s="505"/>
      <c r="CH240" s="505"/>
      <c r="CI240" s="505"/>
      <c r="CJ240" s="505"/>
      <c r="CK240" s="505"/>
      <c r="CL240" s="505"/>
      <c r="CM240" s="505"/>
      <c r="CN240" s="505"/>
      <c r="CO240" s="505"/>
      <c r="CP240" s="505"/>
      <c r="CQ240" s="505"/>
      <c r="CR240" s="505"/>
      <c r="CS240" s="505"/>
    </row>
    <row r="241" spans="79:97" ht="14.25" customHeight="1" x14ac:dyDescent="0.25">
      <c r="CA241" s="505"/>
      <c r="CB241" s="505"/>
      <c r="CC241" s="505"/>
      <c r="CD241" s="505"/>
      <c r="CE241" s="505"/>
      <c r="CF241" s="505"/>
      <c r="CG241" s="505"/>
      <c r="CH241" s="505"/>
      <c r="CI241" s="505"/>
      <c r="CJ241" s="505"/>
      <c r="CK241" s="505"/>
      <c r="CL241" s="505"/>
      <c r="CM241" s="505"/>
      <c r="CN241" s="505"/>
      <c r="CO241" s="505"/>
      <c r="CP241" s="505"/>
      <c r="CQ241" s="505"/>
      <c r="CR241" s="505"/>
      <c r="CS241" s="505"/>
    </row>
    <row r="242" spans="79:97" ht="14.25" customHeight="1" x14ac:dyDescent="0.25">
      <c r="CA242" s="505"/>
      <c r="CB242" s="505"/>
      <c r="CC242" s="505"/>
      <c r="CD242" s="505"/>
      <c r="CE242" s="505"/>
      <c r="CF242" s="505"/>
      <c r="CG242" s="505"/>
      <c r="CH242" s="505"/>
      <c r="CI242" s="505"/>
      <c r="CJ242" s="505"/>
      <c r="CK242" s="505"/>
      <c r="CL242" s="505"/>
      <c r="CM242" s="505"/>
      <c r="CN242" s="505"/>
      <c r="CO242" s="505"/>
      <c r="CP242" s="505"/>
      <c r="CQ242" s="505"/>
      <c r="CR242" s="505"/>
      <c r="CS242" s="505"/>
    </row>
    <row r="243" spans="79:97" ht="14.25" customHeight="1" x14ac:dyDescent="0.25">
      <c r="CA243" s="505"/>
      <c r="CB243" s="505"/>
      <c r="CC243" s="505"/>
      <c r="CD243" s="505"/>
      <c r="CE243" s="505"/>
      <c r="CF243" s="505"/>
      <c r="CG243" s="505"/>
      <c r="CH243" s="505"/>
      <c r="CI243" s="505"/>
      <c r="CJ243" s="505"/>
      <c r="CK243" s="505"/>
      <c r="CL243" s="505"/>
      <c r="CM243" s="505"/>
      <c r="CN243" s="505"/>
      <c r="CO243" s="505"/>
      <c r="CP243" s="505"/>
      <c r="CQ243" s="505"/>
      <c r="CR243" s="505"/>
      <c r="CS243" s="505"/>
    </row>
    <row r="244" spans="79:97" ht="14.25" customHeight="1" x14ac:dyDescent="0.25">
      <c r="CA244" s="505"/>
      <c r="CB244" s="505"/>
      <c r="CC244" s="505"/>
      <c r="CD244" s="505"/>
      <c r="CE244" s="505"/>
      <c r="CF244" s="505"/>
      <c r="CG244" s="505"/>
      <c r="CH244" s="505"/>
      <c r="CI244" s="505"/>
      <c r="CJ244" s="505"/>
      <c r="CK244" s="505"/>
      <c r="CL244" s="505"/>
      <c r="CM244" s="505"/>
      <c r="CN244" s="505"/>
      <c r="CO244" s="505"/>
      <c r="CP244" s="505"/>
      <c r="CQ244" s="505"/>
      <c r="CR244" s="505"/>
      <c r="CS244" s="505"/>
    </row>
    <row r="245" spans="79:97" ht="14.25" customHeight="1" x14ac:dyDescent="0.25">
      <c r="CA245" s="505"/>
      <c r="CB245" s="505"/>
      <c r="CC245" s="505"/>
      <c r="CD245" s="505"/>
      <c r="CE245" s="505"/>
      <c r="CF245" s="505"/>
      <c r="CG245" s="505"/>
      <c r="CH245" s="505"/>
      <c r="CI245" s="505"/>
      <c r="CJ245" s="505"/>
      <c r="CK245" s="505"/>
      <c r="CL245" s="505"/>
      <c r="CM245" s="505"/>
      <c r="CN245" s="505"/>
      <c r="CO245" s="505"/>
      <c r="CP245" s="505"/>
      <c r="CQ245" s="505"/>
      <c r="CR245" s="505"/>
      <c r="CS245" s="505"/>
    </row>
    <row r="246" spans="79:97" ht="14.25" customHeight="1" x14ac:dyDescent="0.25">
      <c r="CA246" s="505"/>
      <c r="CB246" s="505"/>
      <c r="CC246" s="505"/>
      <c r="CD246" s="505"/>
      <c r="CE246" s="505"/>
      <c r="CF246" s="505"/>
      <c r="CG246" s="505"/>
      <c r="CH246" s="505"/>
      <c r="CI246" s="505"/>
      <c r="CJ246" s="505"/>
      <c r="CK246" s="505"/>
      <c r="CL246" s="505"/>
      <c r="CM246" s="505"/>
      <c r="CN246" s="505"/>
      <c r="CO246" s="505"/>
      <c r="CP246" s="505"/>
      <c r="CQ246" s="505"/>
      <c r="CR246" s="505"/>
      <c r="CS246" s="505"/>
    </row>
    <row r="247" spans="79:97" ht="14.25" customHeight="1" x14ac:dyDescent="0.25">
      <c r="CA247" s="505"/>
      <c r="CB247" s="505"/>
      <c r="CC247" s="505"/>
      <c r="CD247" s="505"/>
      <c r="CE247" s="505"/>
      <c r="CF247" s="505"/>
      <c r="CG247" s="505"/>
      <c r="CH247" s="505"/>
      <c r="CI247" s="505"/>
      <c r="CJ247" s="505"/>
      <c r="CK247" s="505"/>
      <c r="CL247" s="505"/>
      <c r="CM247" s="505"/>
      <c r="CN247" s="505"/>
      <c r="CO247" s="505"/>
      <c r="CP247" s="505"/>
      <c r="CQ247" s="505"/>
      <c r="CR247" s="505"/>
      <c r="CS247" s="505"/>
    </row>
    <row r="248" spans="79:97" ht="14.25" customHeight="1" x14ac:dyDescent="0.25">
      <c r="CA248" s="505"/>
      <c r="CB248" s="505"/>
      <c r="CC248" s="505"/>
      <c r="CD248" s="505"/>
      <c r="CE248" s="505"/>
      <c r="CF248" s="505"/>
      <c r="CG248" s="505"/>
      <c r="CH248" s="505"/>
      <c r="CI248" s="505"/>
      <c r="CJ248" s="505"/>
      <c r="CK248" s="505"/>
      <c r="CL248" s="505"/>
      <c r="CM248" s="505"/>
      <c r="CN248" s="505"/>
      <c r="CO248" s="505"/>
      <c r="CP248" s="505"/>
      <c r="CQ248" s="505"/>
      <c r="CR248" s="505"/>
      <c r="CS248" s="505"/>
    </row>
    <row r="249" spans="79:97" ht="14.25" customHeight="1" x14ac:dyDescent="0.25">
      <c r="CA249" s="505"/>
      <c r="CB249" s="505"/>
      <c r="CC249" s="505"/>
      <c r="CD249" s="505"/>
      <c r="CE249" s="505"/>
      <c r="CF249" s="505"/>
      <c r="CG249" s="505"/>
      <c r="CH249" s="505"/>
      <c r="CI249" s="505"/>
      <c r="CJ249" s="505"/>
      <c r="CK249" s="505"/>
      <c r="CL249" s="505"/>
      <c r="CM249" s="505"/>
      <c r="CN249" s="505"/>
      <c r="CO249" s="505"/>
      <c r="CP249" s="505"/>
      <c r="CQ249" s="505"/>
      <c r="CR249" s="505"/>
      <c r="CS249" s="505"/>
    </row>
    <row r="250" spans="79:97" ht="14.25" customHeight="1" x14ac:dyDescent="0.25">
      <c r="CA250" s="505"/>
      <c r="CB250" s="505"/>
      <c r="CC250" s="505"/>
      <c r="CD250" s="505"/>
      <c r="CE250" s="505"/>
      <c r="CF250" s="505"/>
      <c r="CG250" s="505"/>
      <c r="CH250" s="505"/>
      <c r="CI250" s="505"/>
      <c r="CJ250" s="505"/>
      <c r="CK250" s="505"/>
      <c r="CL250" s="505"/>
      <c r="CM250" s="505"/>
      <c r="CN250" s="505"/>
      <c r="CO250" s="505"/>
      <c r="CP250" s="505"/>
      <c r="CQ250" s="505"/>
      <c r="CR250" s="505"/>
      <c r="CS250" s="505"/>
    </row>
    <row r="251" spans="79:97" ht="14.25" customHeight="1" x14ac:dyDescent="0.25">
      <c r="CA251" s="505"/>
      <c r="CB251" s="505"/>
      <c r="CC251" s="505"/>
      <c r="CD251" s="505"/>
      <c r="CE251" s="505"/>
      <c r="CF251" s="505"/>
      <c r="CG251" s="505"/>
      <c r="CH251" s="505"/>
      <c r="CI251" s="505"/>
      <c r="CJ251" s="505"/>
      <c r="CK251" s="505"/>
      <c r="CL251" s="505"/>
      <c r="CM251" s="505"/>
      <c r="CN251" s="505"/>
      <c r="CO251" s="505"/>
      <c r="CP251" s="505"/>
      <c r="CQ251" s="505"/>
      <c r="CR251" s="505"/>
      <c r="CS251" s="505"/>
    </row>
    <row r="252" spans="79:97" ht="14.25" customHeight="1" x14ac:dyDescent="0.25">
      <c r="CA252" s="505"/>
      <c r="CB252" s="505"/>
      <c r="CC252" s="505"/>
      <c r="CD252" s="505"/>
      <c r="CE252" s="505"/>
      <c r="CF252" s="505"/>
      <c r="CG252" s="505"/>
      <c r="CH252" s="505"/>
      <c r="CI252" s="505"/>
      <c r="CJ252" s="505"/>
      <c r="CK252" s="505"/>
      <c r="CL252" s="505"/>
      <c r="CM252" s="505"/>
      <c r="CN252" s="505"/>
      <c r="CO252" s="505"/>
      <c r="CP252" s="505"/>
      <c r="CQ252" s="505"/>
      <c r="CR252" s="505"/>
      <c r="CS252" s="505"/>
    </row>
    <row r="253" spans="79:97" ht="14.25" customHeight="1" x14ac:dyDescent="0.25">
      <c r="CA253" s="505"/>
      <c r="CB253" s="505"/>
      <c r="CC253" s="505"/>
      <c r="CD253" s="505"/>
      <c r="CE253" s="505"/>
      <c r="CF253" s="505"/>
      <c r="CG253" s="505"/>
      <c r="CH253" s="505"/>
      <c r="CI253" s="505"/>
      <c r="CJ253" s="505"/>
      <c r="CK253" s="505"/>
      <c r="CL253" s="505"/>
      <c r="CM253" s="505"/>
      <c r="CN253" s="505"/>
      <c r="CO253" s="505"/>
      <c r="CP253" s="505"/>
      <c r="CQ253" s="505"/>
      <c r="CR253" s="505"/>
      <c r="CS253" s="505"/>
    </row>
    <row r="254" spans="79:97" ht="14.25" customHeight="1" x14ac:dyDescent="0.25">
      <c r="CA254" s="505"/>
      <c r="CB254" s="505"/>
      <c r="CC254" s="505"/>
      <c r="CD254" s="505"/>
      <c r="CE254" s="505"/>
      <c r="CF254" s="505"/>
      <c r="CG254" s="505"/>
      <c r="CH254" s="505"/>
      <c r="CI254" s="505"/>
      <c r="CJ254" s="505"/>
      <c r="CK254" s="505"/>
      <c r="CL254" s="505"/>
      <c r="CM254" s="505"/>
      <c r="CN254" s="505"/>
      <c r="CO254" s="505"/>
      <c r="CP254" s="505"/>
      <c r="CQ254" s="505"/>
      <c r="CR254" s="505"/>
      <c r="CS254" s="505"/>
    </row>
    <row r="255" spans="79:97" ht="14.25" customHeight="1" x14ac:dyDescent="0.25">
      <c r="CA255" s="505"/>
      <c r="CB255" s="505"/>
      <c r="CC255" s="505"/>
      <c r="CD255" s="505"/>
      <c r="CE255" s="505"/>
      <c r="CF255" s="505"/>
      <c r="CG255" s="505"/>
      <c r="CH255" s="505"/>
      <c r="CI255" s="505"/>
      <c r="CJ255" s="505"/>
      <c r="CK255" s="505"/>
      <c r="CL255" s="505"/>
      <c r="CM255" s="505"/>
      <c r="CN255" s="505"/>
      <c r="CO255" s="505"/>
      <c r="CP255" s="505"/>
      <c r="CQ255" s="505"/>
      <c r="CR255" s="505"/>
      <c r="CS255" s="505"/>
    </row>
    <row r="256" spans="79:97" ht="14.25" customHeight="1" x14ac:dyDescent="0.25">
      <c r="CA256" s="505"/>
      <c r="CB256" s="505"/>
      <c r="CC256" s="505"/>
      <c r="CD256" s="505"/>
      <c r="CE256" s="505"/>
      <c r="CF256" s="505"/>
      <c r="CG256" s="505"/>
      <c r="CH256" s="505"/>
      <c r="CI256" s="505"/>
      <c r="CJ256" s="505"/>
      <c r="CK256" s="505"/>
      <c r="CL256" s="505"/>
      <c r="CM256" s="505"/>
      <c r="CN256" s="505"/>
      <c r="CO256" s="505"/>
      <c r="CP256" s="505"/>
      <c r="CQ256" s="505"/>
      <c r="CR256" s="505"/>
      <c r="CS256" s="505"/>
    </row>
    <row r="257" spans="79:97" ht="14.25" customHeight="1" x14ac:dyDescent="0.25">
      <c r="CA257" s="505"/>
      <c r="CB257" s="505"/>
      <c r="CC257" s="505"/>
      <c r="CD257" s="505"/>
      <c r="CE257" s="505"/>
      <c r="CF257" s="505"/>
      <c r="CG257" s="505"/>
      <c r="CH257" s="505"/>
      <c r="CI257" s="505"/>
      <c r="CJ257" s="505"/>
      <c r="CK257" s="505"/>
      <c r="CL257" s="505"/>
      <c r="CM257" s="505"/>
      <c r="CN257" s="505"/>
      <c r="CO257" s="505"/>
      <c r="CP257" s="505"/>
      <c r="CQ257" s="505"/>
      <c r="CR257" s="505"/>
      <c r="CS257" s="505"/>
    </row>
    <row r="258" spans="79:97" ht="14.25" customHeight="1" x14ac:dyDescent="0.25">
      <c r="CA258" s="505"/>
      <c r="CB258" s="505"/>
      <c r="CC258" s="505"/>
      <c r="CD258" s="505"/>
      <c r="CE258" s="505"/>
      <c r="CF258" s="505"/>
      <c r="CG258" s="505"/>
      <c r="CH258" s="505"/>
      <c r="CI258" s="505"/>
      <c r="CJ258" s="505"/>
      <c r="CK258" s="505"/>
      <c r="CL258" s="505"/>
      <c r="CM258" s="505"/>
      <c r="CN258" s="505"/>
      <c r="CO258" s="505"/>
      <c r="CP258" s="505"/>
      <c r="CQ258" s="505"/>
      <c r="CR258" s="505"/>
      <c r="CS258" s="505"/>
    </row>
    <row r="259" spans="79:97" ht="14.25" customHeight="1" x14ac:dyDescent="0.25">
      <c r="CA259" s="505"/>
      <c r="CB259" s="505"/>
      <c r="CC259" s="505"/>
      <c r="CD259" s="505"/>
      <c r="CE259" s="505"/>
      <c r="CF259" s="505"/>
      <c r="CG259" s="505"/>
      <c r="CH259" s="505"/>
      <c r="CI259" s="505"/>
      <c r="CJ259" s="505"/>
      <c r="CK259" s="505"/>
      <c r="CL259" s="505"/>
      <c r="CM259" s="505"/>
      <c r="CN259" s="505"/>
      <c r="CO259" s="505"/>
      <c r="CP259" s="505"/>
      <c r="CQ259" s="505"/>
      <c r="CR259" s="505"/>
      <c r="CS259" s="505"/>
    </row>
    <row r="260" spans="79:97" ht="14.25" customHeight="1" x14ac:dyDescent="0.25">
      <c r="CA260" s="505"/>
      <c r="CB260" s="505"/>
      <c r="CC260" s="505"/>
      <c r="CD260" s="505"/>
      <c r="CE260" s="505"/>
      <c r="CF260" s="505"/>
      <c r="CG260" s="505"/>
      <c r="CH260" s="505"/>
      <c r="CI260" s="505"/>
      <c r="CJ260" s="505"/>
      <c r="CK260" s="505"/>
      <c r="CL260" s="505"/>
      <c r="CM260" s="505"/>
      <c r="CN260" s="505"/>
      <c r="CO260" s="505"/>
      <c r="CP260" s="505"/>
      <c r="CQ260" s="505"/>
      <c r="CR260" s="505"/>
      <c r="CS260" s="505"/>
    </row>
    <row r="261" spans="79:97" ht="14.25" customHeight="1" x14ac:dyDescent="0.25">
      <c r="CA261" s="505"/>
      <c r="CB261" s="505"/>
      <c r="CC261" s="505"/>
      <c r="CD261" s="505"/>
      <c r="CE261" s="505"/>
      <c r="CF261" s="505"/>
      <c r="CG261" s="505"/>
      <c r="CH261" s="505"/>
      <c r="CI261" s="505"/>
      <c r="CJ261" s="505"/>
      <c r="CK261" s="505"/>
      <c r="CL261" s="505"/>
      <c r="CM261" s="505"/>
      <c r="CN261" s="505"/>
      <c r="CO261" s="505"/>
      <c r="CP261" s="505"/>
      <c r="CQ261" s="505"/>
      <c r="CR261" s="505"/>
      <c r="CS261" s="505"/>
    </row>
    <row r="262" spans="79:97" ht="14.25" customHeight="1" x14ac:dyDescent="0.25">
      <c r="CA262" s="505"/>
      <c r="CB262" s="505"/>
      <c r="CC262" s="505"/>
      <c r="CD262" s="505"/>
      <c r="CE262" s="505"/>
      <c r="CF262" s="505"/>
      <c r="CG262" s="505"/>
      <c r="CH262" s="505"/>
      <c r="CI262" s="505"/>
      <c r="CJ262" s="505"/>
      <c r="CK262" s="505"/>
      <c r="CL262" s="505"/>
      <c r="CM262" s="505"/>
      <c r="CN262" s="505"/>
      <c r="CO262" s="505"/>
      <c r="CP262" s="505"/>
      <c r="CQ262" s="505"/>
      <c r="CR262" s="505"/>
      <c r="CS262" s="505"/>
    </row>
    <row r="263" spans="79:97" ht="14.25" customHeight="1" x14ac:dyDescent="0.25">
      <c r="CA263" s="505"/>
      <c r="CB263" s="505"/>
      <c r="CC263" s="505"/>
      <c r="CD263" s="505"/>
      <c r="CE263" s="505"/>
      <c r="CF263" s="505"/>
      <c r="CG263" s="505"/>
      <c r="CH263" s="505"/>
      <c r="CI263" s="505"/>
      <c r="CJ263" s="505"/>
      <c r="CK263" s="505"/>
      <c r="CL263" s="505"/>
      <c r="CM263" s="505"/>
      <c r="CN263" s="505"/>
      <c r="CO263" s="505"/>
      <c r="CP263" s="505"/>
      <c r="CQ263" s="505"/>
      <c r="CR263" s="505"/>
      <c r="CS263" s="505"/>
    </row>
    <row r="264" spans="79:97" ht="14.25" customHeight="1" x14ac:dyDescent="0.25">
      <c r="CA264" s="505"/>
      <c r="CB264" s="505"/>
      <c r="CC264" s="505"/>
      <c r="CD264" s="505"/>
      <c r="CE264" s="505"/>
      <c r="CF264" s="505"/>
      <c r="CG264" s="505"/>
      <c r="CH264" s="505"/>
      <c r="CI264" s="505"/>
      <c r="CJ264" s="505"/>
      <c r="CK264" s="505"/>
      <c r="CL264" s="505"/>
      <c r="CM264" s="505"/>
      <c r="CN264" s="505"/>
      <c r="CO264" s="505"/>
      <c r="CP264" s="505"/>
      <c r="CQ264" s="505"/>
      <c r="CR264" s="505"/>
      <c r="CS264" s="505"/>
    </row>
    <row r="265" spans="79:97" ht="14.25" customHeight="1" x14ac:dyDescent="0.25">
      <c r="CA265" s="505"/>
      <c r="CB265" s="505"/>
      <c r="CC265" s="505"/>
      <c r="CD265" s="505"/>
      <c r="CE265" s="505"/>
      <c r="CF265" s="505"/>
      <c r="CG265" s="505"/>
      <c r="CH265" s="505"/>
      <c r="CI265" s="505"/>
      <c r="CJ265" s="505"/>
      <c r="CK265" s="505"/>
      <c r="CL265" s="505"/>
      <c r="CM265" s="505"/>
      <c r="CN265" s="505"/>
      <c r="CO265" s="505"/>
      <c r="CP265" s="505"/>
      <c r="CQ265" s="505"/>
      <c r="CR265" s="505"/>
      <c r="CS265" s="505"/>
    </row>
    <row r="266" spans="79:97" ht="14.25" customHeight="1" x14ac:dyDescent="0.25">
      <c r="CA266" s="505"/>
      <c r="CB266" s="505"/>
      <c r="CC266" s="505"/>
      <c r="CD266" s="505"/>
      <c r="CE266" s="505"/>
      <c r="CF266" s="505"/>
      <c r="CG266" s="505"/>
      <c r="CH266" s="505"/>
      <c r="CI266" s="505"/>
      <c r="CJ266" s="505"/>
      <c r="CK266" s="505"/>
      <c r="CL266" s="505"/>
      <c r="CM266" s="505"/>
      <c r="CN266" s="505"/>
      <c r="CO266" s="505"/>
      <c r="CP266" s="505"/>
      <c r="CQ266" s="505"/>
      <c r="CR266" s="505"/>
      <c r="CS266" s="505"/>
    </row>
    <row r="267" spans="79:97" ht="14.25" customHeight="1" x14ac:dyDescent="0.25">
      <c r="CA267" s="505"/>
      <c r="CB267" s="505"/>
      <c r="CC267" s="505"/>
      <c r="CD267" s="505"/>
      <c r="CE267" s="505"/>
      <c r="CF267" s="505"/>
      <c r="CG267" s="505"/>
      <c r="CH267" s="505"/>
      <c r="CI267" s="505"/>
      <c r="CJ267" s="505"/>
      <c r="CK267" s="505"/>
      <c r="CL267" s="505"/>
      <c r="CM267" s="505"/>
      <c r="CN267" s="505"/>
      <c r="CO267" s="505"/>
      <c r="CP267" s="505"/>
      <c r="CQ267" s="505"/>
      <c r="CR267" s="505"/>
      <c r="CS267" s="505"/>
    </row>
    <row r="268" spans="79:97" ht="14.25" customHeight="1" x14ac:dyDescent="0.25">
      <c r="CA268" s="505"/>
      <c r="CB268" s="505"/>
      <c r="CC268" s="505"/>
      <c r="CD268" s="505"/>
      <c r="CE268" s="505"/>
      <c r="CF268" s="505"/>
      <c r="CG268" s="505"/>
      <c r="CH268" s="505"/>
      <c r="CI268" s="505"/>
      <c r="CJ268" s="505"/>
      <c r="CK268" s="505"/>
      <c r="CL268" s="505"/>
      <c r="CM268" s="505"/>
      <c r="CN268" s="505"/>
      <c r="CO268" s="505"/>
      <c r="CP268" s="505"/>
      <c r="CQ268" s="505"/>
      <c r="CR268" s="505"/>
      <c r="CS268" s="505"/>
    </row>
    <row r="269" spans="79:97" ht="14.25" customHeight="1" x14ac:dyDescent="0.25">
      <c r="CA269" s="505"/>
      <c r="CB269" s="505"/>
      <c r="CC269" s="505"/>
      <c r="CD269" s="505"/>
      <c r="CE269" s="505"/>
      <c r="CF269" s="505"/>
      <c r="CG269" s="505"/>
      <c r="CH269" s="505"/>
      <c r="CI269" s="505"/>
      <c r="CJ269" s="505"/>
      <c r="CK269" s="505"/>
      <c r="CL269" s="505"/>
      <c r="CM269" s="505"/>
      <c r="CN269" s="505"/>
      <c r="CO269" s="505"/>
      <c r="CP269" s="505"/>
      <c r="CQ269" s="505"/>
      <c r="CR269" s="505"/>
      <c r="CS269" s="505"/>
    </row>
    <row r="270" spans="79:97" ht="14.25" customHeight="1" x14ac:dyDescent="0.25">
      <c r="CA270" s="505"/>
      <c r="CB270" s="505"/>
      <c r="CC270" s="505"/>
      <c r="CD270" s="505"/>
      <c r="CE270" s="505"/>
      <c r="CF270" s="505"/>
      <c r="CG270" s="505"/>
      <c r="CH270" s="505"/>
      <c r="CI270" s="505"/>
      <c r="CJ270" s="505"/>
      <c r="CK270" s="505"/>
      <c r="CL270" s="505"/>
      <c r="CM270" s="505"/>
      <c r="CN270" s="505"/>
      <c r="CO270" s="505"/>
      <c r="CP270" s="505"/>
      <c r="CQ270" s="505"/>
      <c r="CR270" s="505"/>
      <c r="CS270" s="505"/>
    </row>
    <row r="271" spans="79:97" ht="14.25" customHeight="1" x14ac:dyDescent="0.25">
      <c r="CA271" s="505"/>
      <c r="CB271" s="505"/>
      <c r="CC271" s="505"/>
      <c r="CD271" s="505"/>
      <c r="CE271" s="505"/>
      <c r="CF271" s="505"/>
      <c r="CG271" s="505"/>
      <c r="CH271" s="505"/>
      <c r="CI271" s="505"/>
      <c r="CJ271" s="505"/>
      <c r="CK271" s="505"/>
      <c r="CL271" s="505"/>
      <c r="CM271" s="505"/>
      <c r="CN271" s="505"/>
      <c r="CO271" s="505"/>
      <c r="CP271" s="505"/>
      <c r="CQ271" s="505"/>
      <c r="CR271" s="505"/>
      <c r="CS271" s="505"/>
    </row>
    <row r="272" spans="79:97" ht="14.25" customHeight="1" x14ac:dyDescent="0.25">
      <c r="CA272" s="505"/>
      <c r="CB272" s="505"/>
      <c r="CC272" s="505"/>
      <c r="CD272" s="505"/>
      <c r="CE272" s="505"/>
      <c r="CF272" s="505"/>
      <c r="CG272" s="505"/>
      <c r="CH272" s="505"/>
      <c r="CI272" s="505"/>
      <c r="CJ272" s="505"/>
      <c r="CK272" s="505"/>
      <c r="CL272" s="505"/>
      <c r="CM272" s="505"/>
      <c r="CN272" s="505"/>
      <c r="CO272" s="505"/>
      <c r="CP272" s="505"/>
      <c r="CQ272" s="505"/>
      <c r="CR272" s="505"/>
      <c r="CS272" s="505"/>
    </row>
    <row r="273" spans="79:97" ht="14.25" customHeight="1" x14ac:dyDescent="0.25">
      <c r="CA273" s="505"/>
      <c r="CB273" s="505"/>
      <c r="CC273" s="505"/>
      <c r="CD273" s="505"/>
      <c r="CE273" s="505"/>
      <c r="CF273" s="505"/>
      <c r="CG273" s="505"/>
      <c r="CH273" s="505"/>
      <c r="CI273" s="505"/>
      <c r="CJ273" s="505"/>
      <c r="CK273" s="505"/>
      <c r="CL273" s="505"/>
      <c r="CM273" s="505"/>
      <c r="CN273" s="505"/>
      <c r="CO273" s="505"/>
      <c r="CP273" s="505"/>
      <c r="CQ273" s="505"/>
      <c r="CR273" s="505"/>
      <c r="CS273" s="505"/>
    </row>
    <row r="274" spans="79:97" ht="14.25" customHeight="1" x14ac:dyDescent="0.25">
      <c r="CA274" s="505"/>
      <c r="CB274" s="505"/>
      <c r="CC274" s="505"/>
      <c r="CD274" s="505"/>
      <c r="CE274" s="505"/>
      <c r="CF274" s="505"/>
      <c r="CG274" s="505"/>
      <c r="CH274" s="505"/>
      <c r="CI274" s="505"/>
      <c r="CJ274" s="505"/>
      <c r="CK274" s="505"/>
      <c r="CL274" s="505"/>
      <c r="CM274" s="505"/>
      <c r="CN274" s="505"/>
      <c r="CO274" s="505"/>
      <c r="CP274" s="505"/>
      <c r="CQ274" s="505"/>
      <c r="CR274" s="505"/>
      <c r="CS274" s="505"/>
    </row>
    <row r="275" spans="79:97" ht="14.25" customHeight="1" x14ac:dyDescent="0.25">
      <c r="CA275" s="505"/>
      <c r="CB275" s="505"/>
      <c r="CC275" s="505"/>
      <c r="CD275" s="505"/>
      <c r="CE275" s="505"/>
      <c r="CF275" s="505"/>
      <c r="CG275" s="505"/>
      <c r="CH275" s="505"/>
      <c r="CI275" s="505"/>
      <c r="CJ275" s="505"/>
      <c r="CK275" s="505"/>
      <c r="CL275" s="505"/>
      <c r="CM275" s="505"/>
      <c r="CN275" s="505"/>
      <c r="CO275" s="505"/>
      <c r="CP275" s="505"/>
      <c r="CQ275" s="505"/>
      <c r="CR275" s="505"/>
      <c r="CS275" s="505"/>
    </row>
    <row r="276" spans="79:97" ht="14.25" customHeight="1" x14ac:dyDescent="0.25">
      <c r="CA276" s="505"/>
      <c r="CB276" s="505"/>
      <c r="CC276" s="505"/>
      <c r="CD276" s="505"/>
      <c r="CE276" s="505"/>
      <c r="CF276" s="505"/>
      <c r="CG276" s="505"/>
      <c r="CH276" s="505"/>
      <c r="CI276" s="505"/>
      <c r="CJ276" s="505"/>
      <c r="CK276" s="505"/>
      <c r="CL276" s="505"/>
      <c r="CM276" s="505"/>
      <c r="CN276" s="505"/>
      <c r="CO276" s="505"/>
      <c r="CP276" s="505"/>
      <c r="CQ276" s="505"/>
      <c r="CR276" s="505"/>
      <c r="CS276" s="505"/>
    </row>
    <row r="277" spans="79:97" ht="14.25" customHeight="1" x14ac:dyDescent="0.25">
      <c r="CA277" s="505"/>
      <c r="CB277" s="505"/>
      <c r="CC277" s="505"/>
      <c r="CD277" s="505"/>
      <c r="CE277" s="505"/>
      <c r="CF277" s="505"/>
      <c r="CG277" s="505"/>
      <c r="CH277" s="505"/>
      <c r="CI277" s="505"/>
      <c r="CJ277" s="505"/>
      <c r="CK277" s="505"/>
      <c r="CL277" s="505"/>
      <c r="CM277" s="505"/>
      <c r="CN277" s="505"/>
      <c r="CO277" s="505"/>
      <c r="CP277" s="505"/>
      <c r="CQ277" s="505"/>
      <c r="CR277" s="505"/>
      <c r="CS277" s="505"/>
    </row>
    <row r="278" spans="79:97" ht="14.25" customHeight="1" x14ac:dyDescent="0.25">
      <c r="CA278" s="505"/>
      <c r="CB278" s="505"/>
      <c r="CC278" s="505"/>
      <c r="CD278" s="505"/>
      <c r="CE278" s="505"/>
      <c r="CF278" s="505"/>
      <c r="CG278" s="505"/>
      <c r="CH278" s="505"/>
      <c r="CI278" s="505"/>
      <c r="CJ278" s="505"/>
      <c r="CK278" s="505"/>
      <c r="CL278" s="505"/>
      <c r="CM278" s="505"/>
      <c r="CN278" s="505"/>
      <c r="CO278" s="505"/>
      <c r="CP278" s="505"/>
      <c r="CQ278" s="505"/>
      <c r="CR278" s="505"/>
      <c r="CS278" s="505"/>
    </row>
    <row r="279" spans="79:97" ht="14.25" customHeight="1" x14ac:dyDescent="0.25">
      <c r="CA279" s="505"/>
      <c r="CB279" s="505"/>
      <c r="CC279" s="505"/>
      <c r="CD279" s="505"/>
      <c r="CE279" s="505"/>
      <c r="CF279" s="505"/>
      <c r="CG279" s="505"/>
      <c r="CH279" s="505"/>
      <c r="CI279" s="505"/>
      <c r="CJ279" s="505"/>
      <c r="CK279" s="505"/>
      <c r="CL279" s="505"/>
      <c r="CM279" s="505"/>
      <c r="CN279" s="505"/>
      <c r="CO279" s="505"/>
      <c r="CP279" s="505"/>
      <c r="CQ279" s="505"/>
      <c r="CR279" s="505"/>
      <c r="CS279" s="505"/>
    </row>
    <row r="280" spans="79:97" ht="14.25" customHeight="1" x14ac:dyDescent="0.25">
      <c r="CA280" s="505"/>
      <c r="CB280" s="505"/>
      <c r="CC280" s="505"/>
      <c r="CD280" s="505"/>
      <c r="CE280" s="505"/>
      <c r="CF280" s="505"/>
      <c r="CG280" s="505"/>
      <c r="CH280" s="505"/>
      <c r="CI280" s="505"/>
      <c r="CJ280" s="505"/>
      <c r="CK280" s="505"/>
      <c r="CL280" s="505"/>
      <c r="CM280" s="505"/>
      <c r="CN280" s="505"/>
      <c r="CO280" s="505"/>
      <c r="CP280" s="505"/>
      <c r="CQ280" s="505"/>
      <c r="CR280" s="505"/>
      <c r="CS280" s="505"/>
    </row>
    <row r="281" spans="79:97" ht="14.25" customHeight="1" x14ac:dyDescent="0.25">
      <c r="CA281" s="505"/>
      <c r="CB281" s="505"/>
      <c r="CC281" s="505"/>
      <c r="CD281" s="505"/>
      <c r="CE281" s="505"/>
      <c r="CF281" s="505"/>
      <c r="CG281" s="505"/>
      <c r="CH281" s="505"/>
      <c r="CI281" s="505"/>
      <c r="CJ281" s="505"/>
      <c r="CK281" s="505"/>
      <c r="CL281" s="505"/>
      <c r="CM281" s="505"/>
      <c r="CN281" s="505"/>
      <c r="CO281" s="505"/>
      <c r="CP281" s="505"/>
      <c r="CQ281" s="505"/>
      <c r="CR281" s="505"/>
      <c r="CS281" s="505"/>
    </row>
    <row r="282" spans="79:97" ht="14.25" customHeight="1" x14ac:dyDescent="0.25">
      <c r="CA282" s="505"/>
      <c r="CB282" s="505"/>
      <c r="CC282" s="505"/>
      <c r="CD282" s="505"/>
      <c r="CE282" s="505"/>
      <c r="CF282" s="505"/>
      <c r="CG282" s="505"/>
      <c r="CH282" s="505"/>
      <c r="CI282" s="505"/>
      <c r="CJ282" s="505"/>
      <c r="CK282" s="505"/>
      <c r="CL282" s="505"/>
      <c r="CM282" s="505"/>
      <c r="CN282" s="505"/>
      <c r="CO282" s="505"/>
      <c r="CP282" s="505"/>
      <c r="CQ282" s="505"/>
      <c r="CR282" s="505"/>
      <c r="CS282" s="505"/>
    </row>
    <row r="283" spans="79:97" ht="14.25" customHeight="1" x14ac:dyDescent="0.25">
      <c r="CA283" s="505"/>
      <c r="CB283" s="505"/>
      <c r="CC283" s="505"/>
      <c r="CD283" s="505"/>
      <c r="CE283" s="505"/>
      <c r="CF283" s="505"/>
      <c r="CG283" s="505"/>
      <c r="CH283" s="505"/>
      <c r="CI283" s="505"/>
      <c r="CJ283" s="505"/>
      <c r="CK283" s="505"/>
      <c r="CL283" s="505"/>
      <c r="CM283" s="505"/>
      <c r="CN283" s="505"/>
      <c r="CO283" s="505"/>
      <c r="CP283" s="505"/>
      <c r="CQ283" s="505"/>
      <c r="CR283" s="505"/>
      <c r="CS283" s="505"/>
    </row>
    <row r="284" spans="79:97" ht="14.25" customHeight="1" x14ac:dyDescent="0.25">
      <c r="CA284" s="505"/>
      <c r="CB284" s="505"/>
      <c r="CC284" s="505"/>
      <c r="CD284" s="505"/>
      <c r="CE284" s="505"/>
      <c r="CF284" s="505"/>
      <c r="CG284" s="505"/>
      <c r="CH284" s="505"/>
      <c r="CI284" s="505"/>
      <c r="CJ284" s="505"/>
      <c r="CK284" s="505"/>
      <c r="CL284" s="505"/>
      <c r="CM284" s="505"/>
      <c r="CN284" s="505"/>
      <c r="CO284" s="505"/>
      <c r="CP284" s="505"/>
      <c r="CQ284" s="505"/>
      <c r="CR284" s="505"/>
      <c r="CS284" s="505"/>
    </row>
    <row r="285" spans="79:97" ht="14.25" customHeight="1" x14ac:dyDescent="0.25">
      <c r="CA285" s="505"/>
      <c r="CB285" s="505"/>
      <c r="CC285" s="505"/>
      <c r="CD285" s="505"/>
      <c r="CE285" s="505"/>
      <c r="CF285" s="505"/>
      <c r="CG285" s="505"/>
      <c r="CH285" s="505"/>
      <c r="CI285" s="505"/>
      <c r="CJ285" s="505"/>
      <c r="CK285" s="505"/>
      <c r="CL285" s="505"/>
      <c r="CM285" s="505"/>
      <c r="CN285" s="505"/>
      <c r="CO285" s="505"/>
      <c r="CP285" s="505"/>
      <c r="CQ285" s="505"/>
      <c r="CR285" s="505"/>
      <c r="CS285" s="505"/>
    </row>
    <row r="286" spans="79:97" ht="14.25" customHeight="1" x14ac:dyDescent="0.25">
      <c r="CA286" s="505"/>
      <c r="CB286" s="505"/>
      <c r="CC286" s="505"/>
      <c r="CD286" s="505"/>
      <c r="CE286" s="505"/>
      <c r="CF286" s="505"/>
      <c r="CG286" s="505"/>
      <c r="CH286" s="505"/>
      <c r="CI286" s="505"/>
      <c r="CJ286" s="505"/>
      <c r="CK286" s="505"/>
      <c r="CL286" s="505"/>
      <c r="CM286" s="505"/>
      <c r="CN286" s="505"/>
      <c r="CO286" s="505"/>
      <c r="CP286" s="505"/>
      <c r="CQ286" s="505"/>
      <c r="CR286" s="505"/>
      <c r="CS286" s="505"/>
    </row>
    <row r="287" spans="79:97" ht="14.25" customHeight="1" x14ac:dyDescent="0.25">
      <c r="CA287" s="505"/>
      <c r="CB287" s="505"/>
      <c r="CC287" s="505"/>
      <c r="CD287" s="505"/>
      <c r="CE287" s="505"/>
      <c r="CF287" s="505"/>
      <c r="CG287" s="505"/>
      <c r="CH287" s="505"/>
      <c r="CI287" s="505"/>
      <c r="CJ287" s="505"/>
      <c r="CK287" s="505"/>
      <c r="CL287" s="505"/>
      <c r="CM287" s="505"/>
      <c r="CN287" s="505"/>
      <c r="CO287" s="505"/>
      <c r="CP287" s="505"/>
      <c r="CQ287" s="505"/>
      <c r="CR287" s="505"/>
      <c r="CS287" s="505"/>
    </row>
    <row r="288" spans="79:97" ht="14.25" customHeight="1" x14ac:dyDescent="0.25">
      <c r="CA288" s="505"/>
      <c r="CB288" s="505"/>
      <c r="CC288" s="505"/>
      <c r="CD288" s="505"/>
      <c r="CE288" s="505"/>
      <c r="CF288" s="505"/>
      <c r="CG288" s="505"/>
      <c r="CH288" s="505"/>
      <c r="CI288" s="505"/>
      <c r="CJ288" s="505"/>
      <c r="CK288" s="505"/>
      <c r="CL288" s="505"/>
      <c r="CM288" s="505"/>
      <c r="CN288" s="505"/>
      <c r="CO288" s="505"/>
      <c r="CP288" s="505"/>
      <c r="CQ288" s="505"/>
      <c r="CR288" s="505"/>
      <c r="CS288" s="505"/>
    </row>
    <row r="289" spans="79:97" ht="14.25" customHeight="1" x14ac:dyDescent="0.25">
      <c r="CA289" s="505"/>
      <c r="CB289" s="505"/>
      <c r="CC289" s="505"/>
      <c r="CD289" s="505"/>
      <c r="CE289" s="505"/>
      <c r="CF289" s="505"/>
      <c r="CG289" s="505"/>
      <c r="CH289" s="505"/>
      <c r="CI289" s="505"/>
      <c r="CJ289" s="505"/>
      <c r="CK289" s="505"/>
      <c r="CL289" s="505"/>
      <c r="CM289" s="505"/>
      <c r="CN289" s="505"/>
      <c r="CO289" s="505"/>
      <c r="CP289" s="505"/>
      <c r="CQ289" s="505"/>
      <c r="CR289" s="505"/>
      <c r="CS289" s="505"/>
    </row>
    <row r="290" spans="79:97" ht="14.25" customHeight="1" x14ac:dyDescent="0.25">
      <c r="CA290" s="505"/>
      <c r="CB290" s="505"/>
      <c r="CC290" s="505"/>
      <c r="CD290" s="505"/>
      <c r="CE290" s="505"/>
      <c r="CF290" s="505"/>
      <c r="CG290" s="505"/>
      <c r="CH290" s="505"/>
      <c r="CI290" s="505"/>
      <c r="CJ290" s="505"/>
      <c r="CK290" s="505"/>
      <c r="CL290" s="505"/>
      <c r="CM290" s="505"/>
      <c r="CN290" s="505"/>
      <c r="CO290" s="505"/>
      <c r="CP290" s="505"/>
      <c r="CQ290" s="505"/>
      <c r="CR290" s="505"/>
      <c r="CS290" s="505"/>
    </row>
    <row r="291" spans="79:97" ht="14.25" customHeight="1" x14ac:dyDescent="0.25">
      <c r="CA291" s="505"/>
      <c r="CB291" s="505"/>
      <c r="CC291" s="505"/>
      <c r="CD291" s="505"/>
      <c r="CE291" s="505"/>
      <c r="CF291" s="505"/>
      <c r="CG291" s="505"/>
      <c r="CH291" s="505"/>
      <c r="CI291" s="505"/>
      <c r="CJ291" s="505"/>
      <c r="CK291" s="505"/>
      <c r="CL291" s="505"/>
      <c r="CM291" s="505"/>
      <c r="CN291" s="505"/>
      <c r="CO291" s="505"/>
      <c r="CP291" s="505"/>
      <c r="CQ291" s="505"/>
      <c r="CR291" s="505"/>
      <c r="CS291" s="505"/>
    </row>
    <row r="292" spans="79:97" ht="14.25" customHeight="1" x14ac:dyDescent="0.25">
      <c r="CA292" s="505"/>
      <c r="CB292" s="505"/>
      <c r="CC292" s="505"/>
      <c r="CD292" s="505"/>
      <c r="CE292" s="505"/>
      <c r="CF292" s="505"/>
      <c r="CG292" s="505"/>
      <c r="CH292" s="505"/>
      <c r="CI292" s="505"/>
      <c r="CJ292" s="505"/>
      <c r="CK292" s="505"/>
      <c r="CL292" s="505"/>
      <c r="CM292" s="505"/>
      <c r="CN292" s="505"/>
      <c r="CO292" s="505"/>
      <c r="CP292" s="505"/>
      <c r="CQ292" s="505"/>
      <c r="CR292" s="505"/>
      <c r="CS292" s="505"/>
    </row>
    <row r="293" spans="79:97" ht="14.25" customHeight="1" x14ac:dyDescent="0.25">
      <c r="CA293" s="505"/>
      <c r="CB293" s="505"/>
      <c r="CC293" s="505"/>
      <c r="CD293" s="505"/>
      <c r="CE293" s="505"/>
      <c r="CF293" s="505"/>
      <c r="CG293" s="505"/>
      <c r="CH293" s="505"/>
      <c r="CI293" s="505"/>
      <c r="CJ293" s="505"/>
      <c r="CK293" s="505"/>
      <c r="CL293" s="505"/>
      <c r="CM293" s="505"/>
      <c r="CN293" s="505"/>
      <c r="CO293" s="505"/>
      <c r="CP293" s="505"/>
      <c r="CQ293" s="505"/>
      <c r="CR293" s="505"/>
      <c r="CS293" s="505"/>
    </row>
    <row r="294" spans="79:97" ht="14.25" customHeight="1" x14ac:dyDescent="0.25">
      <c r="CA294" s="505"/>
      <c r="CB294" s="505"/>
      <c r="CC294" s="505"/>
      <c r="CD294" s="505"/>
      <c r="CE294" s="505"/>
      <c r="CF294" s="505"/>
      <c r="CG294" s="505"/>
      <c r="CH294" s="505"/>
      <c r="CI294" s="505"/>
      <c r="CJ294" s="505"/>
      <c r="CK294" s="505"/>
      <c r="CL294" s="505"/>
      <c r="CM294" s="505"/>
      <c r="CN294" s="505"/>
      <c r="CO294" s="505"/>
      <c r="CP294" s="505"/>
      <c r="CQ294" s="505"/>
      <c r="CR294" s="505"/>
      <c r="CS294" s="505"/>
    </row>
    <row r="295" spans="79:97" ht="14.25" customHeight="1" x14ac:dyDescent="0.25">
      <c r="CA295" s="505"/>
      <c r="CB295" s="505"/>
      <c r="CC295" s="505"/>
      <c r="CD295" s="505"/>
      <c r="CE295" s="505"/>
      <c r="CF295" s="505"/>
      <c r="CG295" s="505"/>
      <c r="CH295" s="505"/>
      <c r="CI295" s="505"/>
      <c r="CJ295" s="505"/>
      <c r="CK295" s="505"/>
      <c r="CL295" s="505"/>
      <c r="CM295" s="505"/>
      <c r="CN295" s="505"/>
      <c r="CO295" s="505"/>
      <c r="CP295" s="505"/>
      <c r="CQ295" s="505"/>
      <c r="CR295" s="505"/>
      <c r="CS295" s="505"/>
    </row>
    <row r="296" spans="79:97" ht="14.25" customHeight="1" x14ac:dyDescent="0.25">
      <c r="CA296" s="505"/>
      <c r="CB296" s="505"/>
      <c r="CC296" s="505"/>
      <c r="CD296" s="505"/>
      <c r="CE296" s="505"/>
      <c r="CF296" s="505"/>
      <c r="CG296" s="505"/>
      <c r="CH296" s="505"/>
      <c r="CI296" s="505"/>
      <c r="CJ296" s="505"/>
      <c r="CK296" s="505"/>
      <c r="CL296" s="505"/>
      <c r="CM296" s="505"/>
      <c r="CN296" s="505"/>
      <c r="CO296" s="505"/>
      <c r="CP296" s="505"/>
      <c r="CQ296" s="505"/>
      <c r="CR296" s="505"/>
      <c r="CS296" s="505"/>
    </row>
    <row r="297" spans="79:97" ht="14.25" customHeight="1" x14ac:dyDescent="0.25">
      <c r="CA297" s="505"/>
      <c r="CB297" s="505"/>
      <c r="CC297" s="505"/>
      <c r="CD297" s="505"/>
      <c r="CE297" s="505"/>
      <c r="CF297" s="505"/>
      <c r="CG297" s="505"/>
      <c r="CH297" s="505"/>
      <c r="CI297" s="505"/>
      <c r="CJ297" s="505"/>
      <c r="CK297" s="505"/>
      <c r="CL297" s="505"/>
      <c r="CM297" s="505"/>
      <c r="CN297" s="505"/>
      <c r="CO297" s="505"/>
      <c r="CP297" s="505"/>
      <c r="CQ297" s="505"/>
      <c r="CR297" s="505"/>
      <c r="CS297" s="505"/>
    </row>
    <row r="298" spans="79:97" ht="14.25" customHeight="1" x14ac:dyDescent="0.25">
      <c r="CA298" s="505"/>
      <c r="CB298" s="505"/>
      <c r="CC298" s="505"/>
      <c r="CD298" s="505"/>
      <c r="CE298" s="505"/>
      <c r="CF298" s="505"/>
      <c r="CG298" s="505"/>
      <c r="CH298" s="505"/>
      <c r="CI298" s="505"/>
      <c r="CJ298" s="505"/>
      <c r="CK298" s="505"/>
      <c r="CL298" s="505"/>
      <c r="CM298" s="505"/>
      <c r="CN298" s="505"/>
      <c r="CO298" s="505"/>
      <c r="CP298" s="505"/>
      <c r="CQ298" s="505"/>
      <c r="CR298" s="505"/>
      <c r="CS298" s="505"/>
    </row>
    <row r="299" spans="79:97" ht="14.25" customHeight="1" x14ac:dyDescent="0.25">
      <c r="CA299" s="505"/>
      <c r="CB299" s="505"/>
      <c r="CC299" s="505"/>
      <c r="CD299" s="505"/>
      <c r="CE299" s="505"/>
      <c r="CF299" s="505"/>
      <c r="CG299" s="505"/>
      <c r="CH299" s="505"/>
      <c r="CI299" s="505"/>
      <c r="CJ299" s="505"/>
      <c r="CK299" s="505"/>
      <c r="CL299" s="505"/>
      <c r="CM299" s="505"/>
      <c r="CN299" s="505"/>
      <c r="CO299" s="505"/>
      <c r="CP299" s="505"/>
      <c r="CQ299" s="505"/>
      <c r="CR299" s="505"/>
      <c r="CS299" s="505"/>
    </row>
    <row r="300" spans="79:97" ht="14.25" customHeight="1" x14ac:dyDescent="0.25">
      <c r="CA300" s="505"/>
      <c r="CB300" s="505"/>
      <c r="CC300" s="505"/>
      <c r="CD300" s="505"/>
      <c r="CE300" s="505"/>
      <c r="CF300" s="505"/>
      <c r="CG300" s="505"/>
      <c r="CH300" s="505"/>
      <c r="CI300" s="505"/>
      <c r="CJ300" s="505"/>
      <c r="CK300" s="505"/>
      <c r="CL300" s="505"/>
      <c r="CM300" s="505"/>
      <c r="CN300" s="505"/>
      <c r="CO300" s="505"/>
      <c r="CP300" s="505"/>
      <c r="CQ300" s="505"/>
      <c r="CR300" s="505"/>
      <c r="CS300" s="505"/>
    </row>
    <row r="301" spans="79:97" ht="14.25" customHeight="1" x14ac:dyDescent="0.25">
      <c r="CA301" s="505"/>
      <c r="CB301" s="505"/>
      <c r="CC301" s="505"/>
      <c r="CD301" s="505"/>
      <c r="CE301" s="505"/>
      <c r="CF301" s="505"/>
      <c r="CG301" s="505"/>
      <c r="CH301" s="505"/>
      <c r="CI301" s="505"/>
      <c r="CJ301" s="505"/>
      <c r="CK301" s="505"/>
      <c r="CL301" s="505"/>
      <c r="CM301" s="505"/>
      <c r="CN301" s="505"/>
      <c r="CO301" s="505"/>
      <c r="CP301" s="505"/>
      <c r="CQ301" s="505"/>
      <c r="CR301" s="505"/>
      <c r="CS301" s="505"/>
    </row>
    <row r="302" spans="79:97" ht="14.25" customHeight="1" x14ac:dyDescent="0.25">
      <c r="CA302" s="505"/>
      <c r="CB302" s="505"/>
      <c r="CC302" s="505"/>
      <c r="CD302" s="505"/>
      <c r="CE302" s="505"/>
      <c r="CF302" s="505"/>
      <c r="CG302" s="505"/>
      <c r="CH302" s="505"/>
      <c r="CI302" s="505"/>
      <c r="CJ302" s="505"/>
      <c r="CK302" s="505"/>
      <c r="CL302" s="505"/>
      <c r="CM302" s="505"/>
      <c r="CN302" s="505"/>
      <c r="CO302" s="505"/>
      <c r="CP302" s="505"/>
      <c r="CQ302" s="505"/>
      <c r="CR302" s="505"/>
      <c r="CS302" s="505"/>
    </row>
    <row r="303" spans="79:97" ht="14.25" customHeight="1" x14ac:dyDescent="0.25">
      <c r="CA303" s="505"/>
      <c r="CB303" s="505"/>
      <c r="CC303" s="505"/>
      <c r="CD303" s="505"/>
      <c r="CE303" s="505"/>
      <c r="CF303" s="505"/>
      <c r="CG303" s="505"/>
      <c r="CH303" s="505"/>
      <c r="CI303" s="505"/>
      <c r="CJ303" s="505"/>
      <c r="CK303" s="505"/>
      <c r="CL303" s="505"/>
      <c r="CM303" s="505"/>
      <c r="CN303" s="505"/>
      <c r="CO303" s="505"/>
      <c r="CP303" s="505"/>
      <c r="CQ303" s="505"/>
      <c r="CR303" s="505"/>
      <c r="CS303" s="505"/>
    </row>
    <row r="304" spans="79:97" ht="14.25" customHeight="1" x14ac:dyDescent="0.25">
      <c r="CA304" s="505"/>
      <c r="CB304" s="505"/>
      <c r="CC304" s="505"/>
      <c r="CD304" s="505"/>
      <c r="CE304" s="505"/>
      <c r="CF304" s="505"/>
      <c r="CG304" s="505"/>
      <c r="CH304" s="505"/>
      <c r="CI304" s="505"/>
      <c r="CJ304" s="505"/>
      <c r="CK304" s="505"/>
      <c r="CL304" s="505"/>
      <c r="CM304" s="505"/>
      <c r="CN304" s="505"/>
      <c r="CO304" s="505"/>
      <c r="CP304" s="505"/>
      <c r="CQ304" s="505"/>
      <c r="CR304" s="505"/>
      <c r="CS304" s="505"/>
    </row>
    <row r="305" spans="79:97" ht="14.25" customHeight="1" x14ac:dyDescent="0.25">
      <c r="CA305" s="505"/>
      <c r="CB305" s="505"/>
      <c r="CC305" s="505"/>
      <c r="CD305" s="505"/>
      <c r="CE305" s="505"/>
      <c r="CF305" s="505"/>
      <c r="CG305" s="505"/>
      <c r="CH305" s="505"/>
      <c r="CI305" s="505"/>
      <c r="CJ305" s="505"/>
      <c r="CK305" s="505"/>
      <c r="CL305" s="505"/>
      <c r="CM305" s="505"/>
      <c r="CN305" s="505"/>
      <c r="CO305" s="505"/>
      <c r="CP305" s="505"/>
      <c r="CQ305" s="505"/>
      <c r="CR305" s="505"/>
      <c r="CS305" s="505"/>
    </row>
    <row r="306" spans="79:97" ht="14.25" customHeight="1" x14ac:dyDescent="0.25">
      <c r="CA306" s="505"/>
      <c r="CB306" s="505"/>
      <c r="CC306" s="505"/>
      <c r="CD306" s="505"/>
      <c r="CE306" s="505"/>
      <c r="CF306" s="505"/>
      <c r="CG306" s="505"/>
      <c r="CH306" s="505"/>
      <c r="CI306" s="505"/>
      <c r="CJ306" s="505"/>
      <c r="CK306" s="505"/>
      <c r="CL306" s="505"/>
      <c r="CM306" s="505"/>
      <c r="CN306" s="505"/>
      <c r="CO306" s="505"/>
      <c r="CP306" s="505"/>
      <c r="CQ306" s="505"/>
      <c r="CR306" s="505"/>
      <c r="CS306" s="505"/>
    </row>
    <row r="307" spans="79:97" ht="14.25" customHeight="1" x14ac:dyDescent="0.25">
      <c r="CA307" s="505"/>
      <c r="CB307" s="505"/>
      <c r="CC307" s="505"/>
      <c r="CD307" s="505"/>
      <c r="CE307" s="505"/>
      <c r="CF307" s="505"/>
      <c r="CG307" s="505"/>
      <c r="CH307" s="505"/>
      <c r="CI307" s="505"/>
      <c r="CJ307" s="505"/>
      <c r="CK307" s="505"/>
      <c r="CL307" s="505"/>
      <c r="CM307" s="505"/>
      <c r="CN307" s="505"/>
      <c r="CO307" s="505"/>
      <c r="CP307" s="505"/>
      <c r="CQ307" s="505"/>
      <c r="CR307" s="505"/>
      <c r="CS307" s="505"/>
    </row>
    <row r="308" spans="79:97" ht="14.25" customHeight="1" x14ac:dyDescent="0.25">
      <c r="CA308" s="505"/>
      <c r="CB308" s="505"/>
      <c r="CC308" s="505"/>
      <c r="CD308" s="505"/>
      <c r="CE308" s="505"/>
      <c r="CF308" s="505"/>
      <c r="CG308" s="505"/>
      <c r="CH308" s="505"/>
      <c r="CI308" s="505"/>
      <c r="CJ308" s="505"/>
      <c r="CK308" s="505"/>
      <c r="CL308" s="505"/>
      <c r="CM308" s="505"/>
      <c r="CN308" s="505"/>
      <c r="CO308" s="505"/>
      <c r="CP308" s="505"/>
      <c r="CQ308" s="505"/>
      <c r="CR308" s="505"/>
      <c r="CS308" s="505"/>
    </row>
    <row r="309" spans="79:97" ht="14.25" customHeight="1" x14ac:dyDescent="0.25">
      <c r="CA309" s="505"/>
      <c r="CB309" s="505"/>
      <c r="CC309" s="505"/>
      <c r="CD309" s="505"/>
      <c r="CE309" s="505"/>
      <c r="CF309" s="505"/>
      <c r="CG309" s="505"/>
      <c r="CH309" s="505"/>
      <c r="CI309" s="505"/>
      <c r="CJ309" s="505"/>
      <c r="CK309" s="505"/>
      <c r="CL309" s="505"/>
      <c r="CM309" s="505"/>
      <c r="CN309" s="505"/>
      <c r="CO309" s="505"/>
      <c r="CP309" s="505"/>
      <c r="CQ309" s="505"/>
      <c r="CR309" s="505"/>
      <c r="CS309" s="505"/>
    </row>
    <row r="310" spans="79:97" ht="14.25" customHeight="1" x14ac:dyDescent="0.25">
      <c r="CA310" s="505"/>
      <c r="CB310" s="505"/>
      <c r="CC310" s="505"/>
      <c r="CD310" s="505"/>
      <c r="CE310" s="505"/>
      <c r="CF310" s="505"/>
      <c r="CG310" s="505"/>
      <c r="CH310" s="505"/>
      <c r="CI310" s="505"/>
      <c r="CJ310" s="505"/>
      <c r="CK310" s="505"/>
      <c r="CL310" s="505"/>
      <c r="CM310" s="505"/>
      <c r="CN310" s="505"/>
      <c r="CO310" s="505"/>
      <c r="CP310" s="505"/>
      <c r="CQ310" s="505"/>
      <c r="CR310" s="505"/>
      <c r="CS310" s="505"/>
    </row>
    <row r="311" spans="79:97" ht="14.25" customHeight="1" x14ac:dyDescent="0.25">
      <c r="CA311" s="505"/>
      <c r="CB311" s="505"/>
      <c r="CC311" s="505"/>
      <c r="CD311" s="505"/>
      <c r="CE311" s="505"/>
      <c r="CF311" s="505"/>
      <c r="CG311" s="505"/>
      <c r="CH311" s="505"/>
      <c r="CI311" s="505"/>
      <c r="CJ311" s="505"/>
      <c r="CK311" s="505"/>
      <c r="CL311" s="505"/>
      <c r="CM311" s="505"/>
      <c r="CN311" s="505"/>
      <c r="CO311" s="505"/>
      <c r="CP311" s="505"/>
      <c r="CQ311" s="505"/>
      <c r="CR311" s="505"/>
      <c r="CS311" s="505"/>
    </row>
    <row r="312" spans="79:97" ht="14.25" customHeight="1" x14ac:dyDescent="0.25">
      <c r="CA312" s="505"/>
      <c r="CB312" s="505"/>
      <c r="CC312" s="505"/>
      <c r="CD312" s="505"/>
      <c r="CE312" s="505"/>
      <c r="CF312" s="505"/>
      <c r="CG312" s="505"/>
      <c r="CH312" s="505"/>
      <c r="CI312" s="505"/>
      <c r="CJ312" s="505"/>
      <c r="CK312" s="505"/>
      <c r="CL312" s="505"/>
      <c r="CM312" s="505"/>
      <c r="CN312" s="505"/>
      <c r="CO312" s="505"/>
      <c r="CP312" s="505"/>
      <c r="CQ312" s="505"/>
      <c r="CR312" s="505"/>
      <c r="CS312" s="505"/>
    </row>
    <row r="313" spans="79:97" ht="14.25" customHeight="1" x14ac:dyDescent="0.25">
      <c r="CA313" s="505"/>
      <c r="CB313" s="505"/>
      <c r="CC313" s="505"/>
      <c r="CD313" s="505"/>
      <c r="CE313" s="505"/>
      <c r="CF313" s="505"/>
      <c r="CG313" s="505"/>
      <c r="CH313" s="505"/>
      <c r="CI313" s="505"/>
      <c r="CJ313" s="505"/>
      <c r="CK313" s="505"/>
      <c r="CL313" s="505"/>
      <c r="CM313" s="505"/>
      <c r="CN313" s="505"/>
      <c r="CO313" s="505"/>
      <c r="CP313" s="505"/>
      <c r="CQ313" s="505"/>
      <c r="CR313" s="505"/>
      <c r="CS313" s="505"/>
    </row>
    <row r="314" spans="79:97" ht="14.25" customHeight="1" x14ac:dyDescent="0.25">
      <c r="CA314" s="505"/>
      <c r="CB314" s="505"/>
      <c r="CC314" s="505"/>
      <c r="CD314" s="505"/>
      <c r="CE314" s="505"/>
      <c r="CF314" s="505"/>
      <c r="CG314" s="505"/>
      <c r="CH314" s="505"/>
      <c r="CI314" s="505"/>
      <c r="CJ314" s="505"/>
      <c r="CK314" s="505"/>
      <c r="CL314" s="505"/>
      <c r="CM314" s="505"/>
      <c r="CN314" s="505"/>
      <c r="CO314" s="505"/>
      <c r="CP314" s="505"/>
      <c r="CQ314" s="505"/>
      <c r="CR314" s="505"/>
      <c r="CS314" s="505"/>
    </row>
    <row r="315" spans="79:97" ht="14.25" customHeight="1" x14ac:dyDescent="0.25">
      <c r="CA315" s="505"/>
      <c r="CB315" s="505"/>
      <c r="CC315" s="505"/>
      <c r="CD315" s="505"/>
      <c r="CE315" s="505"/>
      <c r="CF315" s="505"/>
      <c r="CG315" s="505"/>
      <c r="CH315" s="505"/>
      <c r="CI315" s="505"/>
      <c r="CJ315" s="505"/>
      <c r="CK315" s="505"/>
      <c r="CL315" s="505"/>
      <c r="CM315" s="505"/>
      <c r="CN315" s="505"/>
      <c r="CO315" s="505"/>
      <c r="CP315" s="505"/>
      <c r="CQ315" s="505"/>
      <c r="CR315" s="505"/>
      <c r="CS315" s="505"/>
    </row>
    <row r="316" spans="79:97" ht="14.25" customHeight="1" x14ac:dyDescent="0.25">
      <c r="CA316" s="505"/>
      <c r="CB316" s="505"/>
      <c r="CC316" s="505"/>
      <c r="CD316" s="505"/>
      <c r="CE316" s="505"/>
      <c r="CF316" s="505"/>
      <c r="CG316" s="505"/>
      <c r="CH316" s="505"/>
      <c r="CI316" s="505"/>
      <c r="CJ316" s="505"/>
      <c r="CK316" s="505"/>
      <c r="CL316" s="505"/>
      <c r="CM316" s="505"/>
      <c r="CN316" s="505"/>
      <c r="CO316" s="505"/>
      <c r="CP316" s="505"/>
      <c r="CQ316" s="505"/>
      <c r="CR316" s="505"/>
      <c r="CS316" s="505"/>
    </row>
    <row r="317" spans="79:97" ht="14.25" customHeight="1" x14ac:dyDescent="0.25">
      <c r="CA317" s="505"/>
      <c r="CB317" s="505"/>
      <c r="CC317" s="505"/>
      <c r="CD317" s="505"/>
      <c r="CE317" s="505"/>
      <c r="CF317" s="505"/>
      <c r="CG317" s="505"/>
      <c r="CH317" s="505"/>
      <c r="CI317" s="505"/>
      <c r="CJ317" s="505"/>
      <c r="CK317" s="505"/>
      <c r="CL317" s="505"/>
      <c r="CM317" s="505"/>
      <c r="CN317" s="505"/>
      <c r="CO317" s="505"/>
      <c r="CP317" s="505"/>
      <c r="CQ317" s="505"/>
      <c r="CR317" s="505"/>
      <c r="CS317" s="505"/>
    </row>
    <row r="318" spans="79:97" ht="14.25" customHeight="1" x14ac:dyDescent="0.25">
      <c r="CA318" s="505"/>
      <c r="CB318" s="505"/>
      <c r="CC318" s="505"/>
      <c r="CD318" s="505"/>
      <c r="CE318" s="505"/>
      <c r="CF318" s="505"/>
      <c r="CG318" s="505"/>
      <c r="CH318" s="505"/>
      <c r="CI318" s="505"/>
      <c r="CJ318" s="505"/>
      <c r="CK318" s="505"/>
      <c r="CL318" s="505"/>
      <c r="CM318" s="505"/>
      <c r="CN318" s="505"/>
      <c r="CO318" s="505"/>
      <c r="CP318" s="505"/>
      <c r="CQ318" s="505"/>
      <c r="CR318" s="505"/>
      <c r="CS318" s="505"/>
    </row>
    <row r="319" spans="79:97" ht="14.25" customHeight="1" x14ac:dyDescent="0.25">
      <c r="CA319" s="505"/>
      <c r="CB319" s="505"/>
      <c r="CC319" s="505"/>
      <c r="CD319" s="505"/>
      <c r="CE319" s="505"/>
      <c r="CF319" s="505"/>
      <c r="CG319" s="505"/>
      <c r="CH319" s="505"/>
      <c r="CI319" s="505"/>
      <c r="CJ319" s="505"/>
      <c r="CK319" s="505"/>
      <c r="CL319" s="505"/>
      <c r="CM319" s="505"/>
      <c r="CN319" s="505"/>
      <c r="CO319" s="505"/>
      <c r="CP319" s="505"/>
      <c r="CQ319" s="505"/>
      <c r="CR319" s="505"/>
      <c r="CS319" s="505"/>
    </row>
    <row r="320" spans="79:97" ht="14.25" customHeight="1" x14ac:dyDescent="0.25">
      <c r="CA320" s="505"/>
      <c r="CB320" s="505"/>
      <c r="CC320" s="505"/>
      <c r="CD320" s="505"/>
      <c r="CE320" s="505"/>
      <c r="CF320" s="505"/>
      <c r="CG320" s="505"/>
      <c r="CH320" s="505"/>
      <c r="CI320" s="505"/>
      <c r="CJ320" s="505"/>
      <c r="CK320" s="505"/>
      <c r="CL320" s="505"/>
      <c r="CM320" s="505"/>
      <c r="CN320" s="505"/>
      <c r="CO320" s="505"/>
      <c r="CP320" s="505"/>
      <c r="CQ320" s="505"/>
      <c r="CR320" s="505"/>
      <c r="CS320" s="505"/>
    </row>
    <row r="321" spans="79:97" ht="14.25" customHeight="1" x14ac:dyDescent="0.25">
      <c r="CA321" s="505"/>
      <c r="CB321" s="505"/>
      <c r="CC321" s="505"/>
      <c r="CD321" s="505"/>
      <c r="CE321" s="505"/>
      <c r="CF321" s="505"/>
      <c r="CG321" s="505"/>
      <c r="CH321" s="505"/>
      <c r="CI321" s="505"/>
      <c r="CJ321" s="505"/>
      <c r="CK321" s="505"/>
      <c r="CL321" s="505"/>
      <c r="CM321" s="505"/>
      <c r="CN321" s="505"/>
      <c r="CO321" s="505"/>
      <c r="CP321" s="505"/>
      <c r="CQ321" s="505"/>
      <c r="CR321" s="505"/>
      <c r="CS321" s="505"/>
    </row>
    <row r="322" spans="79:97" ht="14.25" customHeight="1" x14ac:dyDescent="0.25">
      <c r="CA322" s="505"/>
      <c r="CB322" s="505"/>
      <c r="CC322" s="505"/>
      <c r="CD322" s="505"/>
      <c r="CE322" s="505"/>
      <c r="CF322" s="505"/>
      <c r="CG322" s="505"/>
      <c r="CH322" s="505"/>
      <c r="CI322" s="505"/>
      <c r="CJ322" s="505"/>
      <c r="CK322" s="505"/>
      <c r="CL322" s="505"/>
      <c r="CM322" s="505"/>
      <c r="CN322" s="505"/>
      <c r="CO322" s="505"/>
      <c r="CP322" s="505"/>
      <c r="CQ322" s="505"/>
      <c r="CR322" s="505"/>
      <c r="CS322" s="505"/>
    </row>
    <row r="323" spans="79:97" ht="14.25" customHeight="1" x14ac:dyDescent="0.25">
      <c r="CA323" s="505"/>
      <c r="CB323" s="505"/>
      <c r="CC323" s="505"/>
      <c r="CD323" s="505"/>
      <c r="CE323" s="505"/>
      <c r="CF323" s="505"/>
      <c r="CG323" s="505"/>
      <c r="CH323" s="505"/>
      <c r="CI323" s="505"/>
      <c r="CJ323" s="505"/>
      <c r="CK323" s="505"/>
      <c r="CL323" s="505"/>
      <c r="CM323" s="505"/>
      <c r="CN323" s="505"/>
      <c r="CO323" s="505"/>
      <c r="CP323" s="505"/>
      <c r="CQ323" s="505"/>
      <c r="CR323" s="505"/>
      <c r="CS323" s="505"/>
    </row>
    <row r="324" spans="79:97" ht="14.25" customHeight="1" x14ac:dyDescent="0.25">
      <c r="CA324" s="505"/>
      <c r="CB324" s="505"/>
      <c r="CC324" s="505"/>
      <c r="CD324" s="505"/>
      <c r="CE324" s="505"/>
      <c r="CF324" s="505"/>
      <c r="CG324" s="505"/>
      <c r="CH324" s="505"/>
      <c r="CI324" s="505"/>
      <c r="CJ324" s="505"/>
      <c r="CK324" s="505"/>
      <c r="CL324" s="505"/>
      <c r="CM324" s="505"/>
      <c r="CN324" s="505"/>
      <c r="CO324" s="505"/>
      <c r="CP324" s="505"/>
      <c r="CQ324" s="505"/>
      <c r="CR324" s="505"/>
      <c r="CS324" s="505"/>
    </row>
    <row r="325" spans="79:97" ht="14.25" customHeight="1" x14ac:dyDescent="0.25">
      <c r="CA325" s="505"/>
      <c r="CB325" s="505"/>
      <c r="CC325" s="505"/>
      <c r="CD325" s="505"/>
      <c r="CE325" s="505"/>
      <c r="CF325" s="505"/>
      <c r="CG325" s="505"/>
      <c r="CH325" s="505"/>
      <c r="CI325" s="505"/>
      <c r="CJ325" s="505"/>
      <c r="CK325" s="505"/>
      <c r="CL325" s="505"/>
      <c r="CM325" s="505"/>
      <c r="CN325" s="505"/>
      <c r="CO325" s="505"/>
      <c r="CP325" s="505"/>
      <c r="CQ325" s="505"/>
      <c r="CR325" s="505"/>
      <c r="CS325" s="505"/>
    </row>
    <row r="326" spans="79:97" ht="14.25" customHeight="1" x14ac:dyDescent="0.25">
      <c r="CA326" s="505"/>
      <c r="CB326" s="505"/>
      <c r="CC326" s="505"/>
      <c r="CD326" s="505"/>
      <c r="CE326" s="505"/>
      <c r="CF326" s="505"/>
      <c r="CG326" s="505"/>
      <c r="CH326" s="505"/>
      <c r="CI326" s="505"/>
      <c r="CJ326" s="505"/>
      <c r="CK326" s="505"/>
      <c r="CL326" s="505"/>
      <c r="CM326" s="505"/>
      <c r="CN326" s="505"/>
      <c r="CO326" s="505"/>
      <c r="CP326" s="505"/>
      <c r="CQ326" s="505"/>
      <c r="CR326" s="505"/>
      <c r="CS326" s="505"/>
    </row>
    <row r="327" spans="79:97" ht="14.25" customHeight="1" x14ac:dyDescent="0.25">
      <c r="CA327" s="505"/>
      <c r="CB327" s="505"/>
      <c r="CC327" s="505"/>
      <c r="CD327" s="505"/>
      <c r="CE327" s="505"/>
      <c r="CF327" s="505"/>
      <c r="CG327" s="505"/>
      <c r="CH327" s="505"/>
      <c r="CI327" s="505"/>
      <c r="CJ327" s="505"/>
      <c r="CK327" s="505"/>
      <c r="CL327" s="505"/>
      <c r="CM327" s="505"/>
      <c r="CN327" s="505"/>
      <c r="CO327" s="505"/>
      <c r="CP327" s="505"/>
      <c r="CQ327" s="505"/>
      <c r="CR327" s="505"/>
      <c r="CS327" s="505"/>
    </row>
    <row r="328" spans="79:97" ht="14.25" customHeight="1" x14ac:dyDescent="0.25">
      <c r="CA328" s="505"/>
      <c r="CB328" s="505"/>
      <c r="CC328" s="505"/>
      <c r="CD328" s="505"/>
      <c r="CE328" s="505"/>
      <c r="CF328" s="505"/>
      <c r="CG328" s="505"/>
      <c r="CH328" s="505"/>
      <c r="CI328" s="505"/>
      <c r="CJ328" s="505"/>
      <c r="CK328" s="505"/>
      <c r="CL328" s="505"/>
      <c r="CM328" s="505"/>
      <c r="CN328" s="505"/>
      <c r="CO328" s="505"/>
      <c r="CP328" s="505"/>
      <c r="CQ328" s="505"/>
      <c r="CR328" s="505"/>
      <c r="CS328" s="505"/>
    </row>
    <row r="329" spans="79:97" ht="14.25" customHeight="1" x14ac:dyDescent="0.25">
      <c r="CA329" s="505"/>
      <c r="CB329" s="505"/>
      <c r="CC329" s="505"/>
      <c r="CD329" s="505"/>
      <c r="CE329" s="505"/>
      <c r="CF329" s="505"/>
      <c r="CG329" s="505"/>
      <c r="CH329" s="505"/>
      <c r="CI329" s="505"/>
      <c r="CJ329" s="505"/>
      <c r="CK329" s="505"/>
      <c r="CL329" s="505"/>
      <c r="CM329" s="505"/>
      <c r="CN329" s="505"/>
      <c r="CO329" s="505"/>
      <c r="CP329" s="505"/>
      <c r="CQ329" s="505"/>
      <c r="CR329" s="505"/>
      <c r="CS329" s="505"/>
    </row>
    <row r="330" spans="79:97" ht="14.25" customHeight="1" x14ac:dyDescent="0.25">
      <c r="CA330" s="505"/>
      <c r="CB330" s="505"/>
      <c r="CC330" s="505"/>
      <c r="CD330" s="505"/>
      <c r="CE330" s="505"/>
      <c r="CF330" s="505"/>
      <c r="CG330" s="505"/>
      <c r="CH330" s="505"/>
      <c r="CI330" s="505"/>
      <c r="CJ330" s="505"/>
      <c r="CK330" s="505"/>
      <c r="CL330" s="505"/>
      <c r="CM330" s="505"/>
      <c r="CN330" s="505"/>
      <c r="CO330" s="505"/>
      <c r="CP330" s="505"/>
      <c r="CQ330" s="505"/>
      <c r="CR330" s="505"/>
      <c r="CS330" s="505"/>
    </row>
    <row r="331" spans="79:97" ht="14.25" customHeight="1" x14ac:dyDescent="0.25">
      <c r="CA331" s="505"/>
      <c r="CB331" s="505"/>
      <c r="CC331" s="505"/>
      <c r="CD331" s="505"/>
      <c r="CE331" s="505"/>
      <c r="CF331" s="505"/>
      <c r="CG331" s="505"/>
      <c r="CH331" s="505"/>
      <c r="CI331" s="505"/>
      <c r="CJ331" s="505"/>
      <c r="CK331" s="505"/>
      <c r="CL331" s="505"/>
      <c r="CM331" s="505"/>
      <c r="CN331" s="505"/>
      <c r="CO331" s="505"/>
      <c r="CP331" s="505"/>
      <c r="CQ331" s="505"/>
      <c r="CR331" s="505"/>
      <c r="CS331" s="505"/>
    </row>
    <row r="332" spans="79:97" ht="14.25" customHeight="1" x14ac:dyDescent="0.25">
      <c r="CA332" s="505"/>
      <c r="CB332" s="505"/>
      <c r="CC332" s="505"/>
      <c r="CD332" s="505"/>
      <c r="CE332" s="505"/>
      <c r="CF332" s="505"/>
      <c r="CG332" s="505"/>
      <c r="CH332" s="505"/>
      <c r="CI332" s="505"/>
      <c r="CJ332" s="505"/>
      <c r="CK332" s="505"/>
      <c r="CL332" s="505"/>
      <c r="CM332" s="505"/>
      <c r="CN332" s="505"/>
      <c r="CO332" s="505"/>
      <c r="CP332" s="505"/>
      <c r="CQ332" s="505"/>
      <c r="CR332" s="505"/>
      <c r="CS332" s="505"/>
    </row>
    <row r="333" spans="79:97" ht="14.25" customHeight="1" x14ac:dyDescent="0.25">
      <c r="CA333" s="505"/>
      <c r="CB333" s="505"/>
      <c r="CC333" s="505"/>
      <c r="CD333" s="505"/>
      <c r="CE333" s="505"/>
      <c r="CF333" s="505"/>
      <c r="CG333" s="505"/>
      <c r="CH333" s="505"/>
      <c r="CI333" s="505"/>
      <c r="CJ333" s="505"/>
      <c r="CK333" s="505"/>
      <c r="CL333" s="505"/>
      <c r="CM333" s="505"/>
      <c r="CN333" s="505"/>
      <c r="CO333" s="505"/>
      <c r="CP333" s="505"/>
      <c r="CQ333" s="505"/>
      <c r="CR333" s="505"/>
      <c r="CS333" s="505"/>
    </row>
    <row r="334" spans="79:97" ht="14.25" customHeight="1" x14ac:dyDescent="0.25">
      <c r="CA334" s="505"/>
      <c r="CB334" s="505"/>
      <c r="CC334" s="505"/>
      <c r="CD334" s="505"/>
      <c r="CE334" s="505"/>
      <c r="CF334" s="505"/>
      <c r="CG334" s="505"/>
      <c r="CH334" s="505"/>
      <c r="CI334" s="505"/>
      <c r="CJ334" s="505"/>
      <c r="CK334" s="505"/>
      <c r="CL334" s="505"/>
      <c r="CM334" s="505"/>
      <c r="CN334" s="505"/>
      <c r="CO334" s="505"/>
      <c r="CP334" s="505"/>
      <c r="CQ334" s="505"/>
      <c r="CR334" s="505"/>
      <c r="CS334" s="505"/>
    </row>
    <row r="335" spans="79:97" ht="14.25" customHeight="1" x14ac:dyDescent="0.25">
      <c r="CA335" s="505"/>
      <c r="CB335" s="505"/>
      <c r="CC335" s="505"/>
      <c r="CD335" s="505"/>
      <c r="CE335" s="505"/>
      <c r="CF335" s="505"/>
      <c r="CG335" s="505"/>
      <c r="CH335" s="505"/>
      <c r="CI335" s="505"/>
      <c r="CJ335" s="505"/>
      <c r="CK335" s="505"/>
      <c r="CL335" s="505"/>
      <c r="CM335" s="505"/>
      <c r="CN335" s="505"/>
      <c r="CO335" s="505"/>
      <c r="CP335" s="505"/>
      <c r="CQ335" s="505"/>
      <c r="CR335" s="505"/>
      <c r="CS335" s="505"/>
    </row>
    <row r="336" spans="79:97" ht="14.25" customHeight="1" x14ac:dyDescent="0.25">
      <c r="CA336" s="505"/>
      <c r="CB336" s="505"/>
      <c r="CC336" s="505"/>
      <c r="CD336" s="505"/>
      <c r="CE336" s="505"/>
      <c r="CF336" s="505"/>
      <c r="CG336" s="505"/>
      <c r="CH336" s="505"/>
      <c r="CI336" s="505"/>
      <c r="CJ336" s="505"/>
      <c r="CK336" s="505"/>
      <c r="CL336" s="505"/>
      <c r="CM336" s="505"/>
      <c r="CN336" s="505"/>
      <c r="CO336" s="505"/>
      <c r="CP336" s="505"/>
      <c r="CQ336" s="505"/>
      <c r="CR336" s="505"/>
      <c r="CS336" s="505"/>
    </row>
    <row r="337" spans="79:97" ht="14.25" customHeight="1" x14ac:dyDescent="0.25">
      <c r="CA337" s="505"/>
      <c r="CB337" s="505"/>
      <c r="CC337" s="505"/>
      <c r="CD337" s="505"/>
      <c r="CE337" s="505"/>
      <c r="CF337" s="505"/>
      <c r="CG337" s="505"/>
      <c r="CH337" s="505"/>
      <c r="CI337" s="505"/>
      <c r="CJ337" s="505"/>
      <c r="CK337" s="505"/>
      <c r="CL337" s="505"/>
      <c r="CM337" s="505"/>
      <c r="CN337" s="505"/>
      <c r="CO337" s="505"/>
      <c r="CP337" s="505"/>
      <c r="CQ337" s="505"/>
      <c r="CR337" s="505"/>
      <c r="CS337" s="505"/>
    </row>
    <row r="338" spans="79:97" ht="14.25" customHeight="1" x14ac:dyDescent="0.25">
      <c r="CA338" s="505"/>
      <c r="CB338" s="505"/>
      <c r="CC338" s="505"/>
      <c r="CD338" s="505"/>
      <c r="CE338" s="505"/>
      <c r="CF338" s="505"/>
      <c r="CG338" s="505"/>
      <c r="CH338" s="505"/>
      <c r="CI338" s="505"/>
      <c r="CJ338" s="505"/>
      <c r="CK338" s="505"/>
      <c r="CL338" s="505"/>
      <c r="CM338" s="505"/>
      <c r="CN338" s="505"/>
      <c r="CO338" s="505"/>
      <c r="CP338" s="505"/>
      <c r="CQ338" s="505"/>
      <c r="CR338" s="505"/>
      <c r="CS338" s="505"/>
    </row>
    <row r="339" spans="79:97" ht="14.25" customHeight="1" x14ac:dyDescent="0.25">
      <c r="CA339" s="505"/>
      <c r="CB339" s="505"/>
      <c r="CC339" s="505"/>
      <c r="CD339" s="505"/>
      <c r="CE339" s="505"/>
      <c r="CF339" s="505"/>
      <c r="CG339" s="505"/>
      <c r="CH339" s="505"/>
      <c r="CI339" s="505"/>
      <c r="CJ339" s="505"/>
      <c r="CK339" s="505"/>
      <c r="CL339" s="505"/>
      <c r="CM339" s="505"/>
      <c r="CN339" s="505"/>
      <c r="CO339" s="505"/>
      <c r="CP339" s="505"/>
      <c r="CQ339" s="505"/>
      <c r="CR339" s="505"/>
      <c r="CS339" s="505"/>
    </row>
    <row r="340" spans="79:97" ht="14.25" customHeight="1" x14ac:dyDescent="0.25">
      <c r="CA340" s="505"/>
      <c r="CB340" s="505"/>
      <c r="CC340" s="505"/>
      <c r="CD340" s="505"/>
      <c r="CE340" s="505"/>
      <c r="CF340" s="505"/>
      <c r="CG340" s="505"/>
      <c r="CH340" s="505"/>
      <c r="CI340" s="505"/>
      <c r="CJ340" s="505"/>
      <c r="CK340" s="505"/>
      <c r="CL340" s="505"/>
      <c r="CM340" s="505"/>
      <c r="CN340" s="505"/>
      <c r="CO340" s="505"/>
      <c r="CP340" s="505"/>
      <c r="CQ340" s="505"/>
      <c r="CR340" s="505"/>
      <c r="CS340" s="505"/>
    </row>
    <row r="341" spans="79:97" ht="14.25" customHeight="1" x14ac:dyDescent="0.25">
      <c r="CA341" s="505"/>
      <c r="CB341" s="505"/>
      <c r="CC341" s="505"/>
      <c r="CD341" s="505"/>
      <c r="CE341" s="505"/>
      <c r="CF341" s="505"/>
      <c r="CG341" s="505"/>
      <c r="CH341" s="505"/>
      <c r="CI341" s="505"/>
      <c r="CJ341" s="505"/>
      <c r="CK341" s="505"/>
      <c r="CL341" s="505"/>
      <c r="CM341" s="505"/>
      <c r="CN341" s="505"/>
      <c r="CO341" s="505"/>
      <c r="CP341" s="505"/>
      <c r="CQ341" s="505"/>
      <c r="CR341" s="505"/>
      <c r="CS341" s="505"/>
    </row>
    <row r="342" spans="79:97" ht="14.25" customHeight="1" x14ac:dyDescent="0.25">
      <c r="CA342" s="505"/>
      <c r="CB342" s="505"/>
      <c r="CC342" s="505"/>
      <c r="CD342" s="505"/>
      <c r="CE342" s="505"/>
      <c r="CF342" s="505"/>
      <c r="CG342" s="505"/>
      <c r="CH342" s="505"/>
      <c r="CI342" s="505"/>
      <c r="CJ342" s="505"/>
      <c r="CK342" s="505"/>
      <c r="CL342" s="505"/>
      <c r="CM342" s="505"/>
      <c r="CN342" s="505"/>
      <c r="CO342" s="505"/>
      <c r="CP342" s="505"/>
      <c r="CQ342" s="505"/>
      <c r="CR342" s="505"/>
      <c r="CS342" s="505"/>
    </row>
    <row r="343" spans="79:97" ht="14.25" customHeight="1" x14ac:dyDescent="0.25">
      <c r="CA343" s="505"/>
      <c r="CB343" s="505"/>
      <c r="CC343" s="505"/>
      <c r="CD343" s="505"/>
      <c r="CE343" s="505"/>
      <c r="CF343" s="505"/>
      <c r="CG343" s="505"/>
      <c r="CH343" s="505"/>
      <c r="CI343" s="505"/>
      <c r="CJ343" s="505"/>
      <c r="CK343" s="505"/>
      <c r="CL343" s="505"/>
      <c r="CM343" s="505"/>
      <c r="CN343" s="505"/>
      <c r="CO343" s="505"/>
      <c r="CP343" s="505"/>
      <c r="CQ343" s="505"/>
      <c r="CR343" s="505"/>
      <c r="CS343" s="505"/>
    </row>
    <row r="344" spans="79:97" ht="14.25" customHeight="1" x14ac:dyDescent="0.25">
      <c r="CA344" s="505"/>
      <c r="CB344" s="505"/>
      <c r="CC344" s="505"/>
      <c r="CD344" s="505"/>
      <c r="CE344" s="505"/>
      <c r="CF344" s="505"/>
      <c r="CG344" s="505"/>
      <c r="CH344" s="505"/>
      <c r="CI344" s="505"/>
      <c r="CJ344" s="505"/>
      <c r="CK344" s="505"/>
      <c r="CL344" s="505"/>
      <c r="CM344" s="505"/>
      <c r="CN344" s="505"/>
      <c r="CO344" s="505"/>
      <c r="CP344" s="505"/>
      <c r="CQ344" s="505"/>
      <c r="CR344" s="505"/>
      <c r="CS344" s="505"/>
    </row>
    <row r="345" spans="79:97" ht="14.25" customHeight="1" x14ac:dyDescent="0.25">
      <c r="CA345" s="505"/>
      <c r="CB345" s="505"/>
      <c r="CC345" s="505"/>
      <c r="CD345" s="505"/>
      <c r="CE345" s="505"/>
      <c r="CF345" s="505"/>
      <c r="CG345" s="505"/>
      <c r="CH345" s="505"/>
      <c r="CI345" s="505"/>
      <c r="CJ345" s="505"/>
      <c r="CK345" s="505"/>
      <c r="CL345" s="505"/>
      <c r="CM345" s="505"/>
      <c r="CN345" s="505"/>
      <c r="CO345" s="505"/>
      <c r="CP345" s="505"/>
      <c r="CQ345" s="505"/>
      <c r="CR345" s="505"/>
      <c r="CS345" s="505"/>
    </row>
    <row r="346" spans="79:97" ht="14.25" customHeight="1" x14ac:dyDescent="0.25">
      <c r="CA346" s="505"/>
      <c r="CB346" s="505"/>
      <c r="CC346" s="505"/>
      <c r="CD346" s="505"/>
      <c r="CE346" s="505"/>
      <c r="CF346" s="505"/>
      <c r="CG346" s="505"/>
      <c r="CH346" s="505"/>
      <c r="CI346" s="505"/>
      <c r="CJ346" s="505"/>
      <c r="CK346" s="505"/>
      <c r="CL346" s="505"/>
      <c r="CM346" s="505"/>
      <c r="CN346" s="505"/>
      <c r="CO346" s="505"/>
      <c r="CP346" s="505"/>
      <c r="CQ346" s="505"/>
      <c r="CR346" s="505"/>
      <c r="CS346" s="505"/>
    </row>
    <row r="347" spans="79:97" ht="14.25" customHeight="1" x14ac:dyDescent="0.25">
      <c r="CA347" s="505"/>
      <c r="CB347" s="505"/>
      <c r="CC347" s="505"/>
      <c r="CD347" s="505"/>
      <c r="CE347" s="505"/>
      <c r="CF347" s="505"/>
      <c r="CG347" s="505"/>
      <c r="CH347" s="505"/>
      <c r="CI347" s="505"/>
      <c r="CJ347" s="505"/>
      <c r="CK347" s="505"/>
      <c r="CL347" s="505"/>
      <c r="CM347" s="505"/>
      <c r="CN347" s="505"/>
      <c r="CO347" s="505"/>
      <c r="CP347" s="505"/>
      <c r="CQ347" s="505"/>
      <c r="CR347" s="505"/>
      <c r="CS347" s="505"/>
    </row>
    <row r="348" spans="79:97" ht="14.25" customHeight="1" x14ac:dyDescent="0.25">
      <c r="CA348" s="505"/>
      <c r="CB348" s="505"/>
      <c r="CC348" s="505"/>
      <c r="CD348" s="505"/>
      <c r="CE348" s="505"/>
      <c r="CF348" s="505"/>
      <c r="CG348" s="505"/>
      <c r="CH348" s="505"/>
      <c r="CI348" s="505"/>
      <c r="CJ348" s="505"/>
      <c r="CK348" s="505"/>
      <c r="CL348" s="505"/>
      <c r="CM348" s="505"/>
      <c r="CN348" s="505"/>
      <c r="CO348" s="505"/>
      <c r="CP348" s="505"/>
      <c r="CQ348" s="505"/>
      <c r="CR348" s="505"/>
      <c r="CS348" s="505"/>
    </row>
    <row r="349" spans="79:97" ht="14.25" customHeight="1" x14ac:dyDescent="0.25">
      <c r="CA349" s="505"/>
      <c r="CB349" s="505"/>
      <c r="CC349" s="505"/>
      <c r="CD349" s="505"/>
      <c r="CE349" s="505"/>
      <c r="CF349" s="505"/>
      <c r="CG349" s="505"/>
      <c r="CH349" s="505"/>
      <c r="CI349" s="505"/>
      <c r="CJ349" s="505"/>
      <c r="CK349" s="505"/>
      <c r="CL349" s="505"/>
      <c r="CM349" s="505"/>
      <c r="CN349" s="505"/>
      <c r="CO349" s="505"/>
      <c r="CP349" s="505"/>
      <c r="CQ349" s="505"/>
      <c r="CR349" s="505"/>
      <c r="CS349" s="505"/>
    </row>
    <row r="350" spans="79:97" ht="14.25" customHeight="1" x14ac:dyDescent="0.25">
      <c r="CA350" s="505"/>
      <c r="CB350" s="505"/>
      <c r="CC350" s="505"/>
      <c r="CD350" s="505"/>
      <c r="CE350" s="505"/>
      <c r="CF350" s="505"/>
      <c r="CG350" s="505"/>
      <c r="CH350" s="505"/>
      <c r="CI350" s="505"/>
      <c r="CJ350" s="505"/>
      <c r="CK350" s="505"/>
      <c r="CL350" s="505"/>
      <c r="CM350" s="505"/>
      <c r="CN350" s="505"/>
      <c r="CO350" s="505"/>
      <c r="CP350" s="505"/>
      <c r="CQ350" s="505"/>
      <c r="CR350" s="505"/>
      <c r="CS350" s="505"/>
    </row>
    <row r="351" spans="79:97" ht="14.25" customHeight="1" x14ac:dyDescent="0.25">
      <c r="CA351" s="505"/>
      <c r="CB351" s="505"/>
      <c r="CC351" s="505"/>
      <c r="CD351" s="505"/>
      <c r="CE351" s="505"/>
      <c r="CF351" s="505"/>
      <c r="CG351" s="505"/>
      <c r="CH351" s="505"/>
      <c r="CI351" s="505"/>
      <c r="CJ351" s="505"/>
      <c r="CK351" s="505"/>
      <c r="CL351" s="505"/>
      <c r="CM351" s="505"/>
      <c r="CN351" s="505"/>
      <c r="CO351" s="505"/>
      <c r="CP351" s="505"/>
      <c r="CQ351" s="505"/>
      <c r="CR351" s="505"/>
      <c r="CS351" s="505"/>
    </row>
    <row r="352" spans="79:97" ht="14.25" customHeight="1" x14ac:dyDescent="0.25">
      <c r="CA352" s="505"/>
      <c r="CB352" s="505"/>
      <c r="CC352" s="505"/>
      <c r="CD352" s="505"/>
      <c r="CE352" s="505"/>
      <c r="CF352" s="505"/>
      <c r="CG352" s="505"/>
      <c r="CH352" s="505"/>
      <c r="CI352" s="505"/>
      <c r="CJ352" s="505"/>
      <c r="CK352" s="505"/>
      <c r="CL352" s="505"/>
      <c r="CM352" s="505"/>
      <c r="CN352" s="505"/>
      <c r="CO352" s="505"/>
      <c r="CP352" s="505"/>
      <c r="CQ352" s="505"/>
      <c r="CR352" s="505"/>
      <c r="CS352" s="505"/>
    </row>
    <row r="353" spans="79:97" ht="14.25" customHeight="1" x14ac:dyDescent="0.25">
      <c r="CA353" s="505"/>
      <c r="CB353" s="505"/>
      <c r="CC353" s="505"/>
      <c r="CD353" s="505"/>
      <c r="CE353" s="505"/>
      <c r="CF353" s="505"/>
      <c r="CG353" s="505"/>
      <c r="CH353" s="505"/>
      <c r="CI353" s="505"/>
      <c r="CJ353" s="505"/>
      <c r="CK353" s="505"/>
      <c r="CL353" s="505"/>
      <c r="CM353" s="505"/>
      <c r="CN353" s="505"/>
      <c r="CO353" s="505"/>
      <c r="CP353" s="505"/>
      <c r="CQ353" s="505"/>
      <c r="CR353" s="505"/>
      <c r="CS353" s="505"/>
    </row>
    <row r="354" spans="79:97" ht="14.25" customHeight="1" x14ac:dyDescent="0.25">
      <c r="CA354" s="505"/>
      <c r="CB354" s="505"/>
      <c r="CC354" s="505"/>
      <c r="CD354" s="505"/>
      <c r="CE354" s="505"/>
      <c r="CF354" s="505"/>
      <c r="CG354" s="505"/>
      <c r="CH354" s="505"/>
      <c r="CI354" s="505"/>
      <c r="CJ354" s="505"/>
      <c r="CK354" s="505"/>
      <c r="CL354" s="505"/>
      <c r="CM354" s="505"/>
      <c r="CN354" s="505"/>
      <c r="CO354" s="505"/>
      <c r="CP354" s="505"/>
      <c r="CQ354" s="505"/>
      <c r="CR354" s="505"/>
      <c r="CS354" s="505"/>
    </row>
    <row r="355" spans="79:97" ht="14.25" customHeight="1" x14ac:dyDescent="0.25">
      <c r="CA355" s="505"/>
      <c r="CB355" s="505"/>
      <c r="CC355" s="505"/>
      <c r="CD355" s="505"/>
      <c r="CE355" s="505"/>
      <c r="CF355" s="505"/>
      <c r="CG355" s="505"/>
      <c r="CH355" s="505"/>
      <c r="CI355" s="505"/>
      <c r="CJ355" s="505"/>
      <c r="CK355" s="505"/>
      <c r="CL355" s="505"/>
      <c r="CM355" s="505"/>
      <c r="CN355" s="505"/>
      <c r="CO355" s="505"/>
      <c r="CP355" s="505"/>
      <c r="CQ355" s="505"/>
      <c r="CR355" s="505"/>
      <c r="CS355" s="505"/>
    </row>
    <row r="356" spans="79:97" ht="14.25" customHeight="1" x14ac:dyDescent="0.25">
      <c r="CA356" s="505"/>
      <c r="CB356" s="505"/>
      <c r="CC356" s="505"/>
      <c r="CD356" s="505"/>
      <c r="CE356" s="505"/>
      <c r="CF356" s="505"/>
      <c r="CG356" s="505"/>
      <c r="CH356" s="505"/>
      <c r="CI356" s="505"/>
      <c r="CJ356" s="505"/>
      <c r="CK356" s="505"/>
      <c r="CL356" s="505"/>
      <c r="CM356" s="505"/>
      <c r="CN356" s="505"/>
      <c r="CO356" s="505"/>
      <c r="CP356" s="505"/>
      <c r="CQ356" s="505"/>
      <c r="CR356" s="505"/>
      <c r="CS356" s="505"/>
    </row>
    <row r="357" spans="79:97" ht="14.25" customHeight="1" x14ac:dyDescent="0.25">
      <c r="CA357" s="505"/>
      <c r="CB357" s="505"/>
      <c r="CC357" s="505"/>
      <c r="CD357" s="505"/>
      <c r="CE357" s="505"/>
      <c r="CF357" s="505"/>
      <c r="CG357" s="505"/>
      <c r="CH357" s="505"/>
      <c r="CI357" s="505"/>
      <c r="CJ357" s="505"/>
      <c r="CK357" s="505"/>
      <c r="CL357" s="505"/>
      <c r="CM357" s="505"/>
      <c r="CN357" s="505"/>
      <c r="CO357" s="505"/>
      <c r="CP357" s="505"/>
      <c r="CQ357" s="505"/>
      <c r="CR357" s="505"/>
      <c r="CS357" s="505"/>
    </row>
    <row r="358" spans="79:97" ht="14.25" customHeight="1" x14ac:dyDescent="0.25">
      <c r="CA358" s="505"/>
      <c r="CB358" s="505"/>
      <c r="CC358" s="505"/>
      <c r="CD358" s="505"/>
      <c r="CE358" s="505"/>
      <c r="CF358" s="505"/>
      <c r="CG358" s="505"/>
      <c r="CH358" s="505"/>
      <c r="CI358" s="505"/>
      <c r="CJ358" s="505"/>
      <c r="CK358" s="505"/>
      <c r="CL358" s="505"/>
      <c r="CM358" s="505"/>
      <c r="CN358" s="505"/>
      <c r="CO358" s="505"/>
      <c r="CP358" s="505"/>
      <c r="CQ358" s="505"/>
      <c r="CR358" s="505"/>
      <c r="CS358" s="505"/>
    </row>
    <row r="359" spans="79:97" ht="14.25" customHeight="1" x14ac:dyDescent="0.25">
      <c r="CA359" s="505"/>
      <c r="CB359" s="505"/>
      <c r="CC359" s="505"/>
      <c r="CD359" s="505"/>
      <c r="CE359" s="505"/>
      <c r="CF359" s="505"/>
      <c r="CG359" s="505"/>
      <c r="CH359" s="505"/>
      <c r="CI359" s="505"/>
      <c r="CJ359" s="505"/>
      <c r="CK359" s="505"/>
      <c r="CL359" s="505"/>
      <c r="CM359" s="505"/>
      <c r="CN359" s="505"/>
      <c r="CO359" s="505"/>
      <c r="CP359" s="505"/>
      <c r="CQ359" s="505"/>
      <c r="CR359" s="505"/>
      <c r="CS359" s="505"/>
    </row>
    <row r="360" spans="79:97" ht="14.25" customHeight="1" x14ac:dyDescent="0.25">
      <c r="CA360" s="505"/>
      <c r="CB360" s="505"/>
      <c r="CC360" s="505"/>
      <c r="CD360" s="505"/>
      <c r="CE360" s="505"/>
      <c r="CF360" s="505"/>
      <c r="CG360" s="505"/>
      <c r="CH360" s="505"/>
      <c r="CI360" s="505"/>
      <c r="CJ360" s="505"/>
      <c r="CK360" s="505"/>
      <c r="CL360" s="505"/>
      <c r="CM360" s="505"/>
      <c r="CN360" s="505"/>
      <c r="CO360" s="505"/>
      <c r="CP360" s="505"/>
      <c r="CQ360" s="505"/>
      <c r="CR360" s="505"/>
      <c r="CS360" s="505"/>
    </row>
    <row r="361" spans="79:97" ht="14.25" customHeight="1" x14ac:dyDescent="0.25">
      <c r="CA361" s="505"/>
      <c r="CB361" s="505"/>
      <c r="CC361" s="505"/>
      <c r="CD361" s="505"/>
      <c r="CE361" s="505"/>
      <c r="CF361" s="505"/>
      <c r="CG361" s="505"/>
      <c r="CH361" s="505"/>
      <c r="CI361" s="505"/>
      <c r="CJ361" s="505"/>
      <c r="CK361" s="505"/>
      <c r="CL361" s="505"/>
      <c r="CM361" s="505"/>
      <c r="CN361" s="505"/>
      <c r="CO361" s="505"/>
      <c r="CP361" s="505"/>
      <c r="CQ361" s="505"/>
      <c r="CR361" s="505"/>
      <c r="CS361" s="505"/>
    </row>
    <row r="362" spans="79:97" ht="14.25" customHeight="1" x14ac:dyDescent="0.25">
      <c r="CA362" s="505"/>
      <c r="CB362" s="505"/>
      <c r="CC362" s="505"/>
      <c r="CD362" s="505"/>
      <c r="CE362" s="505"/>
      <c r="CF362" s="505"/>
      <c r="CG362" s="505"/>
      <c r="CH362" s="505"/>
      <c r="CI362" s="505"/>
      <c r="CJ362" s="505"/>
      <c r="CK362" s="505"/>
      <c r="CL362" s="505"/>
      <c r="CM362" s="505"/>
      <c r="CN362" s="505"/>
      <c r="CO362" s="505"/>
      <c r="CP362" s="505"/>
      <c r="CQ362" s="505"/>
      <c r="CR362" s="505"/>
      <c r="CS362" s="505"/>
    </row>
    <row r="363" spans="79:97" ht="14.25" customHeight="1" x14ac:dyDescent="0.25">
      <c r="CA363" s="505"/>
      <c r="CB363" s="505"/>
      <c r="CC363" s="505"/>
      <c r="CD363" s="505"/>
      <c r="CE363" s="505"/>
      <c r="CF363" s="505"/>
      <c r="CG363" s="505"/>
      <c r="CH363" s="505"/>
      <c r="CI363" s="505"/>
      <c r="CJ363" s="505"/>
      <c r="CK363" s="505"/>
      <c r="CL363" s="505"/>
      <c r="CM363" s="505"/>
      <c r="CN363" s="505"/>
      <c r="CO363" s="505"/>
      <c r="CP363" s="505"/>
      <c r="CQ363" s="505"/>
      <c r="CR363" s="505"/>
      <c r="CS363" s="505"/>
    </row>
    <row r="364" spans="79:97" ht="14.25" customHeight="1" x14ac:dyDescent="0.25">
      <c r="CA364" s="505"/>
      <c r="CB364" s="505"/>
      <c r="CC364" s="505"/>
      <c r="CD364" s="505"/>
      <c r="CE364" s="505"/>
      <c r="CF364" s="505"/>
      <c r="CG364" s="505"/>
      <c r="CH364" s="505"/>
      <c r="CI364" s="505"/>
      <c r="CJ364" s="505"/>
      <c r="CK364" s="505"/>
      <c r="CL364" s="505"/>
      <c r="CM364" s="505"/>
      <c r="CN364" s="505"/>
      <c r="CO364" s="505"/>
      <c r="CP364" s="505"/>
      <c r="CQ364" s="505"/>
      <c r="CR364" s="505"/>
      <c r="CS364" s="505"/>
    </row>
    <row r="365" spans="79:97" ht="14.25" customHeight="1" x14ac:dyDescent="0.25">
      <c r="CA365" s="505"/>
      <c r="CB365" s="505"/>
      <c r="CC365" s="505"/>
      <c r="CD365" s="505"/>
      <c r="CE365" s="505"/>
      <c r="CF365" s="505"/>
      <c r="CG365" s="505"/>
      <c r="CH365" s="505"/>
      <c r="CI365" s="505"/>
      <c r="CJ365" s="505"/>
      <c r="CK365" s="505"/>
      <c r="CL365" s="505"/>
      <c r="CM365" s="505"/>
      <c r="CN365" s="505"/>
      <c r="CO365" s="505"/>
      <c r="CP365" s="505"/>
      <c r="CQ365" s="505"/>
      <c r="CR365" s="505"/>
      <c r="CS365" s="505"/>
    </row>
    <row r="366" spans="79:97" ht="14.25" customHeight="1" x14ac:dyDescent="0.25">
      <c r="CA366" s="505"/>
      <c r="CB366" s="505"/>
      <c r="CC366" s="505"/>
      <c r="CD366" s="505"/>
      <c r="CE366" s="505"/>
      <c r="CF366" s="505"/>
      <c r="CG366" s="505"/>
      <c r="CH366" s="505"/>
      <c r="CI366" s="505"/>
      <c r="CJ366" s="505"/>
      <c r="CK366" s="505"/>
      <c r="CL366" s="505"/>
      <c r="CM366" s="505"/>
      <c r="CN366" s="505"/>
      <c r="CO366" s="505"/>
      <c r="CP366" s="505"/>
      <c r="CQ366" s="505"/>
      <c r="CR366" s="505"/>
      <c r="CS366" s="505"/>
    </row>
    <row r="367" spans="79:97" ht="14.25" customHeight="1" x14ac:dyDescent="0.25">
      <c r="CA367" s="505"/>
      <c r="CB367" s="505"/>
      <c r="CC367" s="505"/>
      <c r="CD367" s="505"/>
      <c r="CE367" s="505"/>
      <c r="CF367" s="505"/>
      <c r="CG367" s="505"/>
      <c r="CH367" s="505"/>
      <c r="CI367" s="505"/>
      <c r="CJ367" s="505"/>
      <c r="CK367" s="505"/>
      <c r="CL367" s="505"/>
      <c r="CM367" s="505"/>
      <c r="CN367" s="505"/>
      <c r="CO367" s="505"/>
      <c r="CP367" s="505"/>
      <c r="CQ367" s="505"/>
      <c r="CR367" s="505"/>
      <c r="CS367" s="505"/>
    </row>
    <row r="368" spans="79:97" ht="14.25" customHeight="1" x14ac:dyDescent="0.25">
      <c r="CA368" s="505"/>
      <c r="CB368" s="505"/>
      <c r="CC368" s="505"/>
      <c r="CD368" s="505"/>
      <c r="CE368" s="505"/>
      <c r="CF368" s="505"/>
      <c r="CG368" s="505"/>
      <c r="CH368" s="505"/>
      <c r="CI368" s="505"/>
      <c r="CJ368" s="505"/>
      <c r="CK368" s="505"/>
      <c r="CL368" s="505"/>
      <c r="CM368" s="505"/>
      <c r="CN368" s="505"/>
      <c r="CO368" s="505"/>
      <c r="CP368" s="505"/>
      <c r="CQ368" s="505"/>
      <c r="CR368" s="505"/>
      <c r="CS368" s="505"/>
    </row>
    <row r="369" spans="79:97" ht="14.25" customHeight="1" x14ac:dyDescent="0.25">
      <c r="CA369" s="505"/>
      <c r="CB369" s="505"/>
      <c r="CC369" s="505"/>
      <c r="CD369" s="505"/>
      <c r="CE369" s="505"/>
      <c r="CF369" s="505"/>
      <c r="CG369" s="505"/>
      <c r="CH369" s="505"/>
      <c r="CI369" s="505"/>
      <c r="CJ369" s="505"/>
      <c r="CK369" s="505"/>
      <c r="CL369" s="505"/>
      <c r="CM369" s="505"/>
      <c r="CN369" s="505"/>
      <c r="CO369" s="505"/>
      <c r="CP369" s="505"/>
      <c r="CQ369" s="505"/>
      <c r="CR369" s="505"/>
      <c r="CS369" s="505"/>
    </row>
    <row r="370" spans="79:97" ht="14.25" customHeight="1" x14ac:dyDescent="0.25">
      <c r="CA370" s="505"/>
      <c r="CB370" s="505"/>
      <c r="CC370" s="505"/>
      <c r="CD370" s="505"/>
      <c r="CE370" s="505"/>
      <c r="CF370" s="505"/>
      <c r="CG370" s="505"/>
      <c r="CH370" s="505"/>
      <c r="CI370" s="505"/>
      <c r="CJ370" s="505"/>
      <c r="CK370" s="505"/>
      <c r="CL370" s="505"/>
      <c r="CM370" s="505"/>
      <c r="CN370" s="505"/>
      <c r="CO370" s="505"/>
      <c r="CP370" s="505"/>
      <c r="CQ370" s="505"/>
      <c r="CR370" s="505"/>
      <c r="CS370" s="505"/>
    </row>
    <row r="371" spans="79:97" ht="14.25" customHeight="1" x14ac:dyDescent="0.25">
      <c r="CA371" s="505"/>
      <c r="CB371" s="505"/>
      <c r="CC371" s="505"/>
      <c r="CD371" s="505"/>
      <c r="CE371" s="505"/>
      <c r="CF371" s="505"/>
      <c r="CG371" s="505"/>
      <c r="CH371" s="505"/>
      <c r="CI371" s="505"/>
      <c r="CJ371" s="505"/>
      <c r="CK371" s="505"/>
      <c r="CL371" s="505"/>
      <c r="CM371" s="505"/>
      <c r="CN371" s="505"/>
      <c r="CO371" s="505"/>
      <c r="CP371" s="505"/>
      <c r="CQ371" s="505"/>
      <c r="CR371" s="505"/>
      <c r="CS371" s="505"/>
    </row>
    <row r="372" spans="79:97" ht="14.25" customHeight="1" x14ac:dyDescent="0.25">
      <c r="CA372" s="505"/>
      <c r="CB372" s="505"/>
      <c r="CC372" s="505"/>
      <c r="CD372" s="505"/>
      <c r="CE372" s="505"/>
      <c r="CF372" s="505"/>
      <c r="CG372" s="505"/>
      <c r="CH372" s="505"/>
      <c r="CI372" s="505"/>
      <c r="CJ372" s="505"/>
      <c r="CK372" s="505"/>
      <c r="CL372" s="505"/>
      <c r="CM372" s="505"/>
      <c r="CN372" s="505"/>
      <c r="CO372" s="505"/>
      <c r="CP372" s="505"/>
      <c r="CQ372" s="505"/>
      <c r="CR372" s="505"/>
      <c r="CS372" s="505"/>
    </row>
    <row r="373" spans="79:97" ht="14.25" customHeight="1" x14ac:dyDescent="0.25">
      <c r="CA373" s="505"/>
      <c r="CB373" s="505"/>
      <c r="CC373" s="505"/>
      <c r="CD373" s="505"/>
      <c r="CE373" s="505"/>
      <c r="CF373" s="505"/>
      <c r="CG373" s="505"/>
      <c r="CH373" s="505"/>
      <c r="CI373" s="505"/>
      <c r="CJ373" s="505"/>
      <c r="CK373" s="505"/>
      <c r="CL373" s="505"/>
      <c r="CM373" s="505"/>
      <c r="CN373" s="505"/>
      <c r="CO373" s="505"/>
      <c r="CP373" s="505"/>
      <c r="CQ373" s="505"/>
      <c r="CR373" s="505"/>
      <c r="CS373" s="505"/>
    </row>
    <row r="374" spans="79:97" ht="14.25" customHeight="1" x14ac:dyDescent="0.25">
      <c r="CA374" s="505"/>
      <c r="CB374" s="505"/>
      <c r="CC374" s="505"/>
      <c r="CD374" s="505"/>
      <c r="CE374" s="505"/>
      <c r="CF374" s="505"/>
      <c r="CG374" s="505"/>
      <c r="CH374" s="505"/>
      <c r="CI374" s="505"/>
      <c r="CJ374" s="505"/>
      <c r="CK374" s="505"/>
      <c r="CL374" s="505"/>
      <c r="CM374" s="505"/>
      <c r="CN374" s="505"/>
      <c r="CO374" s="505"/>
      <c r="CP374" s="505"/>
      <c r="CQ374" s="505"/>
      <c r="CR374" s="505"/>
      <c r="CS374" s="505"/>
    </row>
    <row r="375" spans="79:97" ht="14.25" customHeight="1" x14ac:dyDescent="0.25">
      <c r="CA375" s="505"/>
      <c r="CB375" s="505"/>
      <c r="CC375" s="505"/>
      <c r="CD375" s="505"/>
      <c r="CE375" s="505"/>
      <c r="CF375" s="505"/>
      <c r="CG375" s="505"/>
      <c r="CH375" s="505"/>
      <c r="CI375" s="505"/>
      <c r="CJ375" s="505"/>
      <c r="CK375" s="505"/>
      <c r="CL375" s="505"/>
      <c r="CM375" s="505"/>
      <c r="CN375" s="505"/>
      <c r="CO375" s="505"/>
      <c r="CP375" s="505"/>
      <c r="CQ375" s="505"/>
      <c r="CR375" s="505"/>
      <c r="CS375" s="505"/>
    </row>
    <row r="376" spans="79:97" ht="14.25" customHeight="1" x14ac:dyDescent="0.25">
      <c r="CA376" s="505"/>
      <c r="CB376" s="505"/>
      <c r="CC376" s="505"/>
      <c r="CD376" s="505"/>
      <c r="CE376" s="505"/>
      <c r="CF376" s="505"/>
      <c r="CG376" s="505"/>
      <c r="CH376" s="505"/>
      <c r="CI376" s="505"/>
      <c r="CJ376" s="505"/>
      <c r="CK376" s="505"/>
      <c r="CL376" s="505"/>
      <c r="CM376" s="505"/>
      <c r="CN376" s="505"/>
      <c r="CO376" s="505"/>
      <c r="CP376" s="505"/>
      <c r="CQ376" s="505"/>
      <c r="CR376" s="505"/>
      <c r="CS376" s="505"/>
    </row>
    <row r="377" spans="79:97" ht="14.25" customHeight="1" x14ac:dyDescent="0.25">
      <c r="CA377" s="505"/>
      <c r="CB377" s="505"/>
      <c r="CC377" s="505"/>
      <c r="CD377" s="505"/>
      <c r="CE377" s="505"/>
      <c r="CF377" s="505"/>
      <c r="CG377" s="505"/>
      <c r="CH377" s="505"/>
      <c r="CI377" s="505"/>
      <c r="CJ377" s="505"/>
      <c r="CK377" s="505"/>
      <c r="CL377" s="505"/>
      <c r="CM377" s="505"/>
      <c r="CN377" s="505"/>
      <c r="CO377" s="505"/>
      <c r="CP377" s="505"/>
      <c r="CQ377" s="505"/>
      <c r="CR377" s="505"/>
      <c r="CS377" s="505"/>
    </row>
    <row r="378" spans="79:97" ht="14.25" customHeight="1" x14ac:dyDescent="0.25">
      <c r="CA378" s="505"/>
      <c r="CB378" s="505"/>
      <c r="CC378" s="505"/>
      <c r="CD378" s="505"/>
      <c r="CE378" s="505"/>
      <c r="CF378" s="505"/>
      <c r="CG378" s="505"/>
      <c r="CH378" s="505"/>
      <c r="CI378" s="505"/>
      <c r="CJ378" s="505"/>
      <c r="CK378" s="505"/>
      <c r="CL378" s="505"/>
      <c r="CM378" s="505"/>
      <c r="CN378" s="505"/>
      <c r="CO378" s="505"/>
      <c r="CP378" s="505"/>
      <c r="CQ378" s="505"/>
      <c r="CR378" s="505"/>
      <c r="CS378" s="505"/>
    </row>
    <row r="379" spans="79:97" ht="14.25" customHeight="1" x14ac:dyDescent="0.25">
      <c r="CA379" s="505"/>
      <c r="CB379" s="505"/>
      <c r="CC379" s="505"/>
      <c r="CD379" s="505"/>
      <c r="CE379" s="505"/>
      <c r="CF379" s="505"/>
      <c r="CG379" s="505"/>
      <c r="CH379" s="505"/>
      <c r="CI379" s="505"/>
      <c r="CJ379" s="505"/>
      <c r="CK379" s="505"/>
      <c r="CL379" s="505"/>
      <c r="CM379" s="505"/>
      <c r="CN379" s="505"/>
      <c r="CO379" s="505"/>
      <c r="CP379" s="505"/>
      <c r="CQ379" s="505"/>
      <c r="CR379" s="505"/>
      <c r="CS379" s="505"/>
    </row>
    <row r="380" spans="79:97" ht="14.25" customHeight="1" x14ac:dyDescent="0.25">
      <c r="CA380" s="505"/>
      <c r="CB380" s="505"/>
      <c r="CC380" s="505"/>
      <c r="CD380" s="505"/>
      <c r="CE380" s="505"/>
      <c r="CF380" s="505"/>
      <c r="CG380" s="505"/>
      <c r="CH380" s="505"/>
      <c r="CI380" s="505"/>
      <c r="CJ380" s="505"/>
      <c r="CK380" s="505"/>
      <c r="CL380" s="505"/>
      <c r="CM380" s="505"/>
      <c r="CN380" s="505"/>
      <c r="CO380" s="505"/>
      <c r="CP380" s="505"/>
      <c r="CQ380" s="505"/>
      <c r="CR380" s="505"/>
      <c r="CS380" s="505"/>
    </row>
    <row r="381" spans="79:97" ht="14.25" customHeight="1" x14ac:dyDescent="0.25">
      <c r="CA381" s="505"/>
      <c r="CB381" s="505"/>
      <c r="CC381" s="505"/>
      <c r="CD381" s="505"/>
      <c r="CE381" s="505"/>
      <c r="CF381" s="505"/>
      <c r="CG381" s="505"/>
      <c r="CH381" s="505"/>
      <c r="CI381" s="505"/>
      <c r="CJ381" s="505"/>
      <c r="CK381" s="505"/>
      <c r="CL381" s="505"/>
      <c r="CM381" s="505"/>
      <c r="CN381" s="505"/>
      <c r="CO381" s="505"/>
      <c r="CP381" s="505"/>
      <c r="CQ381" s="505"/>
      <c r="CR381" s="505"/>
      <c r="CS381" s="505"/>
    </row>
    <row r="382" spans="79:97" ht="14.25" customHeight="1" x14ac:dyDescent="0.25">
      <c r="CA382" s="505"/>
      <c r="CB382" s="505"/>
      <c r="CC382" s="505"/>
      <c r="CD382" s="505"/>
      <c r="CE382" s="505"/>
      <c r="CF382" s="505"/>
      <c r="CG382" s="505"/>
      <c r="CH382" s="505"/>
      <c r="CI382" s="505"/>
      <c r="CJ382" s="505"/>
      <c r="CK382" s="505"/>
      <c r="CL382" s="505"/>
      <c r="CM382" s="505"/>
      <c r="CN382" s="505"/>
      <c r="CO382" s="505"/>
      <c r="CP382" s="505"/>
      <c r="CQ382" s="505"/>
      <c r="CR382" s="505"/>
      <c r="CS382" s="505"/>
    </row>
    <row r="383" spans="79:97" ht="14.25" customHeight="1" x14ac:dyDescent="0.25">
      <c r="CA383" s="505"/>
      <c r="CB383" s="505"/>
      <c r="CC383" s="505"/>
      <c r="CD383" s="505"/>
      <c r="CE383" s="505"/>
      <c r="CF383" s="505"/>
      <c r="CG383" s="505"/>
      <c r="CH383" s="505"/>
      <c r="CI383" s="505"/>
      <c r="CJ383" s="505"/>
      <c r="CK383" s="505"/>
      <c r="CL383" s="505"/>
      <c r="CM383" s="505"/>
      <c r="CN383" s="505"/>
      <c r="CO383" s="505"/>
      <c r="CP383" s="505"/>
      <c r="CQ383" s="505"/>
      <c r="CR383" s="505"/>
      <c r="CS383" s="505"/>
    </row>
    <row r="384" spans="79:97" ht="14.25" customHeight="1" x14ac:dyDescent="0.25">
      <c r="CA384" s="505"/>
      <c r="CB384" s="505"/>
      <c r="CC384" s="505"/>
      <c r="CD384" s="505"/>
      <c r="CE384" s="505"/>
      <c r="CF384" s="505"/>
      <c r="CG384" s="505"/>
      <c r="CH384" s="505"/>
      <c r="CI384" s="505"/>
      <c r="CJ384" s="505"/>
      <c r="CK384" s="505"/>
      <c r="CL384" s="505"/>
      <c r="CM384" s="505"/>
      <c r="CN384" s="505"/>
      <c r="CO384" s="505"/>
      <c r="CP384" s="505"/>
      <c r="CQ384" s="505"/>
      <c r="CR384" s="505"/>
      <c r="CS384" s="505"/>
    </row>
    <row r="385" spans="79:97" ht="14.25" customHeight="1" x14ac:dyDescent="0.25">
      <c r="CA385" s="505"/>
      <c r="CB385" s="505"/>
      <c r="CC385" s="505"/>
      <c r="CD385" s="505"/>
      <c r="CE385" s="505"/>
      <c r="CF385" s="505"/>
      <c r="CG385" s="505"/>
      <c r="CH385" s="505"/>
      <c r="CI385" s="505"/>
      <c r="CJ385" s="505"/>
      <c r="CK385" s="505"/>
      <c r="CL385" s="505"/>
      <c r="CM385" s="505"/>
      <c r="CN385" s="505"/>
      <c r="CO385" s="505"/>
      <c r="CP385" s="505"/>
      <c r="CQ385" s="505"/>
      <c r="CR385" s="505"/>
      <c r="CS385" s="505"/>
    </row>
    <row r="386" spans="79:97" ht="14.25" customHeight="1" x14ac:dyDescent="0.25">
      <c r="CA386" s="505"/>
      <c r="CB386" s="505"/>
      <c r="CC386" s="505"/>
      <c r="CD386" s="505"/>
      <c r="CE386" s="505"/>
      <c r="CF386" s="505"/>
      <c r="CG386" s="505"/>
      <c r="CH386" s="505"/>
      <c r="CI386" s="505"/>
      <c r="CJ386" s="505"/>
      <c r="CK386" s="505"/>
      <c r="CL386" s="505"/>
      <c r="CM386" s="505"/>
      <c r="CN386" s="505"/>
      <c r="CO386" s="505"/>
      <c r="CP386" s="505"/>
      <c r="CQ386" s="505"/>
      <c r="CR386" s="505"/>
      <c r="CS386" s="505"/>
    </row>
    <row r="387" spans="79:97" ht="14.25" customHeight="1" x14ac:dyDescent="0.25">
      <c r="CA387" s="505"/>
      <c r="CB387" s="505"/>
      <c r="CC387" s="505"/>
      <c r="CD387" s="505"/>
      <c r="CE387" s="505"/>
      <c r="CF387" s="505"/>
      <c r="CG387" s="505"/>
      <c r="CH387" s="505"/>
      <c r="CI387" s="505"/>
      <c r="CJ387" s="505"/>
      <c r="CK387" s="505"/>
      <c r="CL387" s="505"/>
      <c r="CM387" s="505"/>
      <c r="CN387" s="505"/>
      <c r="CO387" s="505"/>
      <c r="CP387" s="505"/>
      <c r="CQ387" s="505"/>
      <c r="CR387" s="505"/>
      <c r="CS387" s="505"/>
    </row>
    <row r="388" spans="79:97" ht="14.25" customHeight="1" x14ac:dyDescent="0.25">
      <c r="CA388" s="505"/>
      <c r="CB388" s="505"/>
      <c r="CC388" s="505"/>
      <c r="CD388" s="505"/>
      <c r="CE388" s="505"/>
      <c r="CF388" s="505"/>
      <c r="CG388" s="505"/>
      <c r="CH388" s="505"/>
      <c r="CI388" s="505"/>
      <c r="CJ388" s="505"/>
      <c r="CK388" s="505"/>
      <c r="CL388" s="505"/>
      <c r="CM388" s="505"/>
      <c r="CN388" s="505"/>
      <c r="CO388" s="505"/>
      <c r="CP388" s="505"/>
      <c r="CQ388" s="505"/>
      <c r="CR388" s="505"/>
      <c r="CS388" s="505"/>
    </row>
    <row r="389" spans="79:97" ht="14.25" customHeight="1" x14ac:dyDescent="0.25">
      <c r="CA389" s="505"/>
      <c r="CB389" s="505"/>
      <c r="CC389" s="505"/>
      <c r="CD389" s="505"/>
      <c r="CE389" s="505"/>
      <c r="CF389" s="505"/>
      <c r="CG389" s="505"/>
      <c r="CH389" s="505"/>
      <c r="CI389" s="505"/>
      <c r="CJ389" s="505"/>
      <c r="CK389" s="505"/>
      <c r="CL389" s="505"/>
      <c r="CM389" s="505"/>
      <c r="CN389" s="505"/>
      <c r="CO389" s="505"/>
      <c r="CP389" s="505"/>
      <c r="CQ389" s="505"/>
      <c r="CR389" s="505"/>
      <c r="CS389" s="505"/>
    </row>
    <row r="390" spans="79:97" ht="14.25" customHeight="1" x14ac:dyDescent="0.25">
      <c r="CA390" s="505"/>
      <c r="CB390" s="505"/>
      <c r="CC390" s="505"/>
      <c r="CD390" s="505"/>
      <c r="CE390" s="505"/>
      <c r="CF390" s="505"/>
      <c r="CG390" s="505"/>
      <c r="CH390" s="505"/>
      <c r="CI390" s="505"/>
      <c r="CJ390" s="505"/>
      <c r="CK390" s="505"/>
      <c r="CL390" s="505"/>
      <c r="CM390" s="505"/>
      <c r="CN390" s="505"/>
      <c r="CO390" s="505"/>
      <c r="CP390" s="505"/>
      <c r="CQ390" s="505"/>
      <c r="CR390" s="505"/>
      <c r="CS390" s="505"/>
    </row>
    <row r="391" spans="79:97" ht="14.25" customHeight="1" x14ac:dyDescent="0.25">
      <c r="CA391" s="505"/>
      <c r="CB391" s="505"/>
      <c r="CC391" s="505"/>
      <c r="CD391" s="505"/>
      <c r="CE391" s="505"/>
      <c r="CF391" s="505"/>
      <c r="CG391" s="505"/>
      <c r="CH391" s="505"/>
      <c r="CI391" s="505"/>
      <c r="CJ391" s="505"/>
      <c r="CK391" s="505"/>
      <c r="CL391" s="505"/>
      <c r="CM391" s="505"/>
      <c r="CN391" s="505"/>
      <c r="CO391" s="505"/>
      <c r="CP391" s="505"/>
      <c r="CQ391" s="505"/>
      <c r="CR391" s="505"/>
      <c r="CS391" s="505"/>
    </row>
    <row r="392" spans="79:97" ht="14.25" customHeight="1" x14ac:dyDescent="0.25">
      <c r="CA392" s="505"/>
      <c r="CB392" s="505"/>
      <c r="CC392" s="505"/>
      <c r="CD392" s="505"/>
      <c r="CE392" s="505"/>
      <c r="CF392" s="505"/>
      <c r="CG392" s="505"/>
      <c r="CH392" s="505"/>
      <c r="CI392" s="505"/>
      <c r="CJ392" s="505"/>
      <c r="CK392" s="505"/>
      <c r="CL392" s="505"/>
      <c r="CM392" s="505"/>
      <c r="CN392" s="505"/>
      <c r="CO392" s="505"/>
      <c r="CP392" s="505"/>
      <c r="CQ392" s="505"/>
      <c r="CR392" s="505"/>
      <c r="CS392" s="505"/>
    </row>
    <row r="393" spans="79:97" ht="14.25" customHeight="1" x14ac:dyDescent="0.25">
      <c r="CA393" s="505"/>
      <c r="CB393" s="505"/>
      <c r="CC393" s="505"/>
      <c r="CD393" s="505"/>
      <c r="CE393" s="505"/>
      <c r="CF393" s="505"/>
      <c r="CG393" s="505"/>
      <c r="CH393" s="505"/>
      <c r="CI393" s="505"/>
      <c r="CJ393" s="505"/>
      <c r="CK393" s="505"/>
      <c r="CL393" s="505"/>
      <c r="CM393" s="505"/>
      <c r="CN393" s="505"/>
      <c r="CO393" s="505"/>
      <c r="CP393" s="505"/>
      <c r="CQ393" s="505"/>
      <c r="CR393" s="505"/>
      <c r="CS393" s="505"/>
    </row>
    <row r="394" spans="79:97" ht="14.25" customHeight="1" x14ac:dyDescent="0.25">
      <c r="CA394" s="505"/>
      <c r="CB394" s="505"/>
      <c r="CC394" s="505"/>
      <c r="CD394" s="505"/>
      <c r="CE394" s="505"/>
      <c r="CF394" s="505"/>
      <c r="CG394" s="505"/>
      <c r="CH394" s="505"/>
      <c r="CI394" s="505"/>
      <c r="CJ394" s="505"/>
      <c r="CK394" s="505"/>
      <c r="CL394" s="505"/>
      <c r="CM394" s="505"/>
      <c r="CN394" s="505"/>
      <c r="CO394" s="505"/>
      <c r="CP394" s="505"/>
      <c r="CQ394" s="505"/>
      <c r="CR394" s="505"/>
      <c r="CS394" s="505"/>
    </row>
    <row r="395" spans="79:97" ht="14.25" customHeight="1" x14ac:dyDescent="0.25">
      <c r="CA395" s="505"/>
      <c r="CB395" s="505"/>
      <c r="CC395" s="505"/>
      <c r="CD395" s="505"/>
      <c r="CE395" s="505"/>
      <c r="CF395" s="505"/>
      <c r="CG395" s="505"/>
      <c r="CH395" s="505"/>
      <c r="CI395" s="505"/>
      <c r="CJ395" s="505"/>
      <c r="CK395" s="505"/>
      <c r="CL395" s="505"/>
      <c r="CM395" s="505"/>
      <c r="CN395" s="505"/>
      <c r="CO395" s="505"/>
      <c r="CP395" s="505"/>
      <c r="CQ395" s="505"/>
      <c r="CR395" s="505"/>
      <c r="CS395" s="505"/>
    </row>
    <row r="396" spans="79:97" ht="14.25" customHeight="1" x14ac:dyDescent="0.25">
      <c r="CA396" s="505"/>
      <c r="CB396" s="505"/>
      <c r="CC396" s="505"/>
      <c r="CD396" s="505"/>
      <c r="CE396" s="505"/>
      <c r="CF396" s="505"/>
      <c r="CG396" s="505"/>
      <c r="CH396" s="505"/>
      <c r="CI396" s="505"/>
      <c r="CJ396" s="505"/>
      <c r="CK396" s="505"/>
      <c r="CL396" s="505"/>
      <c r="CM396" s="505"/>
      <c r="CN396" s="505"/>
      <c r="CO396" s="505"/>
      <c r="CP396" s="505"/>
      <c r="CQ396" s="505"/>
      <c r="CR396" s="505"/>
      <c r="CS396" s="505"/>
    </row>
    <row r="397" spans="79:97" ht="14.25" customHeight="1" x14ac:dyDescent="0.25">
      <c r="CA397" s="505"/>
      <c r="CB397" s="505"/>
      <c r="CC397" s="505"/>
      <c r="CD397" s="505"/>
      <c r="CE397" s="505"/>
      <c r="CF397" s="505"/>
      <c r="CG397" s="505"/>
      <c r="CH397" s="505"/>
      <c r="CI397" s="505"/>
      <c r="CJ397" s="505"/>
      <c r="CK397" s="505"/>
      <c r="CL397" s="505"/>
      <c r="CM397" s="505"/>
      <c r="CN397" s="505"/>
      <c r="CO397" s="505"/>
      <c r="CP397" s="505"/>
      <c r="CQ397" s="505"/>
      <c r="CR397" s="505"/>
      <c r="CS397" s="505"/>
    </row>
    <row r="398" spans="79:97" ht="14.25" customHeight="1" x14ac:dyDescent="0.25">
      <c r="CA398" s="505"/>
      <c r="CB398" s="505"/>
      <c r="CC398" s="505"/>
      <c r="CD398" s="505"/>
      <c r="CE398" s="505"/>
      <c r="CF398" s="505"/>
      <c r="CG398" s="505"/>
      <c r="CH398" s="505"/>
      <c r="CI398" s="505"/>
      <c r="CJ398" s="505"/>
      <c r="CK398" s="505"/>
      <c r="CL398" s="505"/>
      <c r="CM398" s="505"/>
      <c r="CN398" s="505"/>
      <c r="CO398" s="505"/>
      <c r="CP398" s="505"/>
      <c r="CQ398" s="505"/>
      <c r="CR398" s="505"/>
      <c r="CS398" s="505"/>
    </row>
    <row r="399" spans="79:97" ht="14.25" customHeight="1" x14ac:dyDescent="0.25">
      <c r="CA399" s="505"/>
      <c r="CB399" s="505"/>
      <c r="CC399" s="505"/>
      <c r="CD399" s="505"/>
      <c r="CE399" s="505"/>
      <c r="CF399" s="505"/>
      <c r="CG399" s="505"/>
      <c r="CH399" s="505"/>
      <c r="CI399" s="505"/>
      <c r="CJ399" s="505"/>
      <c r="CK399" s="505"/>
      <c r="CL399" s="505"/>
      <c r="CM399" s="505"/>
      <c r="CN399" s="505"/>
      <c r="CO399" s="505"/>
      <c r="CP399" s="505"/>
      <c r="CQ399" s="505"/>
      <c r="CR399" s="505"/>
      <c r="CS399" s="505"/>
    </row>
    <row r="400" spans="79:97" ht="14.25" customHeight="1" x14ac:dyDescent="0.25">
      <c r="CA400" s="505"/>
      <c r="CB400" s="505"/>
      <c r="CC400" s="505"/>
      <c r="CD400" s="505"/>
      <c r="CE400" s="505"/>
      <c r="CF400" s="505"/>
      <c r="CG400" s="505"/>
      <c r="CH400" s="505"/>
      <c r="CI400" s="505"/>
      <c r="CJ400" s="505"/>
      <c r="CK400" s="505"/>
      <c r="CL400" s="505"/>
      <c r="CM400" s="505"/>
      <c r="CN400" s="505"/>
      <c r="CO400" s="505"/>
      <c r="CP400" s="505"/>
      <c r="CQ400" s="505"/>
      <c r="CR400" s="505"/>
      <c r="CS400" s="505"/>
    </row>
    <row r="401" spans="79:97" ht="14.25" customHeight="1" x14ac:dyDescent="0.25">
      <c r="CA401" s="505"/>
      <c r="CB401" s="505"/>
      <c r="CC401" s="505"/>
      <c r="CD401" s="505"/>
      <c r="CE401" s="505"/>
      <c r="CF401" s="505"/>
      <c r="CG401" s="505"/>
      <c r="CH401" s="505"/>
      <c r="CI401" s="505"/>
      <c r="CJ401" s="505"/>
      <c r="CK401" s="505"/>
      <c r="CL401" s="505"/>
      <c r="CM401" s="505"/>
      <c r="CN401" s="505"/>
      <c r="CO401" s="505"/>
      <c r="CP401" s="505"/>
      <c r="CQ401" s="505"/>
      <c r="CR401" s="505"/>
      <c r="CS401" s="505"/>
    </row>
    <row r="402" spans="79:97" ht="14.25" customHeight="1" x14ac:dyDescent="0.25">
      <c r="CA402" s="505"/>
      <c r="CB402" s="505"/>
      <c r="CC402" s="505"/>
      <c r="CD402" s="505"/>
      <c r="CE402" s="505"/>
      <c r="CF402" s="505"/>
      <c r="CG402" s="505"/>
      <c r="CH402" s="505"/>
      <c r="CI402" s="505"/>
      <c r="CJ402" s="505"/>
      <c r="CK402" s="505"/>
      <c r="CL402" s="505"/>
      <c r="CM402" s="505"/>
      <c r="CN402" s="505"/>
      <c r="CO402" s="505"/>
      <c r="CP402" s="505"/>
      <c r="CQ402" s="505"/>
      <c r="CR402" s="505"/>
      <c r="CS402" s="505"/>
    </row>
    <row r="403" spans="79:97" ht="14.25" customHeight="1" x14ac:dyDescent="0.25">
      <c r="CA403" s="505"/>
      <c r="CB403" s="505"/>
      <c r="CC403" s="505"/>
      <c r="CD403" s="505"/>
      <c r="CE403" s="505"/>
      <c r="CF403" s="505"/>
      <c r="CG403" s="505"/>
      <c r="CH403" s="505"/>
      <c r="CI403" s="505"/>
      <c r="CJ403" s="505"/>
      <c r="CK403" s="505"/>
      <c r="CL403" s="505"/>
      <c r="CM403" s="505"/>
      <c r="CN403" s="505"/>
      <c r="CO403" s="505"/>
      <c r="CP403" s="505"/>
      <c r="CQ403" s="505"/>
      <c r="CR403" s="505"/>
      <c r="CS403" s="505"/>
    </row>
    <row r="404" spans="79:97" ht="14.25" customHeight="1" x14ac:dyDescent="0.25">
      <c r="CA404" s="505"/>
      <c r="CB404" s="505"/>
      <c r="CC404" s="505"/>
      <c r="CD404" s="505"/>
      <c r="CE404" s="505"/>
      <c r="CF404" s="505"/>
      <c r="CG404" s="505"/>
      <c r="CH404" s="505"/>
      <c r="CI404" s="505"/>
      <c r="CJ404" s="505"/>
      <c r="CK404" s="505"/>
      <c r="CL404" s="505"/>
      <c r="CM404" s="505"/>
      <c r="CN404" s="505"/>
      <c r="CO404" s="505"/>
      <c r="CP404" s="505"/>
      <c r="CQ404" s="505"/>
      <c r="CR404" s="505"/>
      <c r="CS404" s="505"/>
    </row>
    <row r="405" spans="79:97" ht="14.25" customHeight="1" x14ac:dyDescent="0.25">
      <c r="CA405" s="505"/>
      <c r="CB405" s="505"/>
      <c r="CC405" s="505"/>
      <c r="CD405" s="505"/>
      <c r="CE405" s="505"/>
      <c r="CF405" s="505"/>
      <c r="CG405" s="505"/>
      <c r="CH405" s="505"/>
      <c r="CI405" s="505"/>
      <c r="CJ405" s="505"/>
      <c r="CK405" s="505"/>
      <c r="CL405" s="505"/>
      <c r="CM405" s="505"/>
      <c r="CN405" s="505"/>
      <c r="CO405" s="505"/>
      <c r="CP405" s="505"/>
      <c r="CQ405" s="505"/>
      <c r="CR405" s="505"/>
      <c r="CS405" s="505"/>
    </row>
    <row r="406" spans="79:97" ht="14.25" customHeight="1" x14ac:dyDescent="0.25">
      <c r="CA406" s="505"/>
      <c r="CB406" s="505"/>
      <c r="CC406" s="505"/>
      <c r="CD406" s="505"/>
      <c r="CE406" s="505"/>
      <c r="CF406" s="505"/>
      <c r="CG406" s="505"/>
      <c r="CH406" s="505"/>
      <c r="CI406" s="505"/>
      <c r="CJ406" s="505"/>
      <c r="CK406" s="505"/>
      <c r="CL406" s="505"/>
      <c r="CM406" s="505"/>
      <c r="CN406" s="505"/>
      <c r="CO406" s="505"/>
      <c r="CP406" s="505"/>
      <c r="CQ406" s="505"/>
      <c r="CR406" s="505"/>
      <c r="CS406" s="505"/>
    </row>
    <row r="407" spans="79:97" ht="14.25" customHeight="1" x14ac:dyDescent="0.25">
      <c r="CA407" s="505"/>
      <c r="CB407" s="505"/>
      <c r="CC407" s="505"/>
      <c r="CD407" s="505"/>
      <c r="CE407" s="505"/>
      <c r="CF407" s="505"/>
      <c r="CG407" s="505"/>
      <c r="CH407" s="505"/>
      <c r="CI407" s="505"/>
      <c r="CJ407" s="505"/>
      <c r="CK407" s="505"/>
      <c r="CL407" s="505"/>
      <c r="CM407" s="505"/>
      <c r="CN407" s="505"/>
      <c r="CO407" s="505"/>
      <c r="CP407" s="505"/>
      <c r="CQ407" s="505"/>
      <c r="CR407" s="505"/>
      <c r="CS407" s="505"/>
    </row>
    <row r="408" spans="79:97" ht="14.25" customHeight="1" x14ac:dyDescent="0.25">
      <c r="CA408" s="505"/>
      <c r="CB408" s="505"/>
      <c r="CC408" s="505"/>
      <c r="CD408" s="505"/>
      <c r="CE408" s="505"/>
      <c r="CF408" s="505"/>
      <c r="CG408" s="505"/>
      <c r="CH408" s="505"/>
      <c r="CI408" s="505"/>
      <c r="CJ408" s="505"/>
      <c r="CK408" s="505"/>
      <c r="CL408" s="505"/>
      <c r="CM408" s="505"/>
      <c r="CN408" s="505"/>
      <c r="CO408" s="505"/>
      <c r="CP408" s="505"/>
      <c r="CQ408" s="505"/>
      <c r="CR408" s="505"/>
      <c r="CS408" s="505"/>
    </row>
    <row r="409" spans="79:97" ht="14.25" customHeight="1" x14ac:dyDescent="0.25">
      <c r="CA409" s="505"/>
      <c r="CB409" s="505"/>
      <c r="CC409" s="505"/>
      <c r="CD409" s="505"/>
      <c r="CE409" s="505"/>
      <c r="CF409" s="505"/>
      <c r="CG409" s="505"/>
      <c r="CH409" s="505"/>
      <c r="CI409" s="505"/>
      <c r="CJ409" s="505"/>
      <c r="CK409" s="505"/>
      <c r="CL409" s="505"/>
      <c r="CM409" s="505"/>
      <c r="CN409" s="505"/>
      <c r="CO409" s="505"/>
      <c r="CP409" s="505"/>
      <c r="CQ409" s="505"/>
      <c r="CR409" s="505"/>
      <c r="CS409" s="505"/>
    </row>
    <row r="410" spans="79:97" ht="14.25" customHeight="1" x14ac:dyDescent="0.25">
      <c r="CA410" s="505"/>
      <c r="CB410" s="505"/>
      <c r="CC410" s="505"/>
      <c r="CD410" s="505"/>
      <c r="CE410" s="505"/>
      <c r="CF410" s="505"/>
      <c r="CG410" s="505"/>
      <c r="CH410" s="505"/>
      <c r="CI410" s="505"/>
      <c r="CJ410" s="505"/>
      <c r="CK410" s="505"/>
      <c r="CL410" s="505"/>
      <c r="CM410" s="505"/>
      <c r="CN410" s="505"/>
      <c r="CO410" s="505"/>
      <c r="CP410" s="505"/>
      <c r="CQ410" s="505"/>
      <c r="CR410" s="505"/>
      <c r="CS410" s="505"/>
    </row>
    <row r="411" spans="79:97" ht="14.25" customHeight="1" x14ac:dyDescent="0.25">
      <c r="CA411" s="505"/>
      <c r="CB411" s="505"/>
      <c r="CC411" s="505"/>
      <c r="CD411" s="505"/>
      <c r="CE411" s="505"/>
      <c r="CF411" s="505"/>
      <c r="CG411" s="505"/>
      <c r="CH411" s="505"/>
      <c r="CI411" s="505"/>
      <c r="CJ411" s="505"/>
      <c r="CK411" s="505"/>
      <c r="CL411" s="505"/>
      <c r="CM411" s="505"/>
      <c r="CN411" s="505"/>
      <c r="CO411" s="505"/>
      <c r="CP411" s="505"/>
      <c r="CQ411" s="505"/>
      <c r="CR411" s="505"/>
      <c r="CS411" s="505"/>
    </row>
    <row r="412" spans="79:97" ht="14.25" customHeight="1" x14ac:dyDescent="0.25">
      <c r="CA412" s="505"/>
      <c r="CB412" s="505"/>
      <c r="CC412" s="505"/>
      <c r="CD412" s="505"/>
      <c r="CE412" s="505"/>
      <c r="CF412" s="505"/>
      <c r="CG412" s="505"/>
      <c r="CH412" s="505"/>
      <c r="CI412" s="505"/>
      <c r="CJ412" s="505"/>
      <c r="CK412" s="505"/>
      <c r="CL412" s="505"/>
      <c r="CM412" s="505"/>
      <c r="CN412" s="505"/>
      <c r="CO412" s="505"/>
      <c r="CP412" s="505"/>
      <c r="CQ412" s="505"/>
      <c r="CR412" s="505"/>
      <c r="CS412" s="505"/>
    </row>
    <row r="413" spans="79:97" ht="14.25" customHeight="1" x14ac:dyDescent="0.25">
      <c r="CA413" s="505"/>
      <c r="CB413" s="505"/>
      <c r="CC413" s="505"/>
      <c r="CD413" s="505"/>
      <c r="CE413" s="505"/>
      <c r="CF413" s="505"/>
      <c r="CG413" s="505"/>
      <c r="CH413" s="505"/>
      <c r="CI413" s="505"/>
      <c r="CJ413" s="505"/>
      <c r="CK413" s="505"/>
      <c r="CL413" s="505"/>
      <c r="CM413" s="505"/>
      <c r="CN413" s="505"/>
      <c r="CO413" s="505"/>
      <c r="CP413" s="505"/>
      <c r="CQ413" s="505"/>
      <c r="CR413" s="505"/>
      <c r="CS413" s="505"/>
    </row>
    <row r="414" spans="79:97" ht="14.25" customHeight="1" x14ac:dyDescent="0.25">
      <c r="CA414" s="505"/>
      <c r="CB414" s="505"/>
      <c r="CC414" s="505"/>
      <c r="CD414" s="505"/>
      <c r="CE414" s="505"/>
      <c r="CF414" s="505"/>
      <c r="CG414" s="505"/>
      <c r="CH414" s="505"/>
      <c r="CI414" s="505"/>
      <c r="CJ414" s="505"/>
      <c r="CK414" s="505"/>
      <c r="CL414" s="505"/>
      <c r="CM414" s="505"/>
      <c r="CN414" s="505"/>
      <c r="CO414" s="505"/>
      <c r="CP414" s="505"/>
      <c r="CQ414" s="505"/>
      <c r="CR414" s="505"/>
      <c r="CS414" s="505"/>
    </row>
    <row r="415" spans="79:97" ht="14.25" customHeight="1" x14ac:dyDescent="0.25">
      <c r="CA415" s="505"/>
      <c r="CB415" s="505"/>
      <c r="CC415" s="505"/>
      <c r="CD415" s="505"/>
      <c r="CE415" s="505"/>
      <c r="CF415" s="505"/>
      <c r="CG415" s="505"/>
      <c r="CH415" s="505"/>
      <c r="CI415" s="505"/>
      <c r="CJ415" s="505"/>
      <c r="CK415" s="505"/>
      <c r="CL415" s="505"/>
      <c r="CM415" s="505"/>
      <c r="CN415" s="505"/>
      <c r="CO415" s="505"/>
      <c r="CP415" s="505"/>
      <c r="CQ415" s="505"/>
      <c r="CR415" s="505"/>
      <c r="CS415" s="505"/>
    </row>
    <row r="416" spans="79:97" ht="14.25" customHeight="1" x14ac:dyDescent="0.25">
      <c r="CA416" s="505"/>
      <c r="CB416" s="505"/>
      <c r="CC416" s="505"/>
      <c r="CD416" s="505"/>
      <c r="CE416" s="505"/>
      <c r="CF416" s="505"/>
      <c r="CG416" s="505"/>
      <c r="CH416" s="505"/>
      <c r="CI416" s="505"/>
      <c r="CJ416" s="505"/>
      <c r="CK416" s="505"/>
      <c r="CL416" s="505"/>
      <c r="CM416" s="505"/>
      <c r="CN416" s="505"/>
      <c r="CO416" s="505"/>
      <c r="CP416" s="505"/>
      <c r="CQ416" s="505"/>
      <c r="CR416" s="505"/>
      <c r="CS416" s="505"/>
    </row>
    <row r="417" spans="79:97" ht="14.25" customHeight="1" x14ac:dyDescent="0.25">
      <c r="CA417" s="505"/>
      <c r="CB417" s="505"/>
      <c r="CC417" s="505"/>
      <c r="CD417" s="505"/>
      <c r="CE417" s="505"/>
      <c r="CF417" s="505"/>
      <c r="CG417" s="505"/>
      <c r="CH417" s="505"/>
      <c r="CI417" s="505"/>
      <c r="CJ417" s="505"/>
      <c r="CK417" s="505"/>
      <c r="CL417" s="505"/>
      <c r="CM417" s="505"/>
      <c r="CN417" s="505"/>
      <c r="CO417" s="505"/>
      <c r="CP417" s="505"/>
      <c r="CQ417" s="505"/>
      <c r="CR417" s="505"/>
      <c r="CS417" s="505"/>
    </row>
    <row r="418" spans="79:97" ht="14.25" customHeight="1" x14ac:dyDescent="0.25">
      <c r="CA418" s="505"/>
      <c r="CB418" s="505"/>
      <c r="CC418" s="505"/>
      <c r="CD418" s="505"/>
      <c r="CE418" s="505"/>
      <c r="CF418" s="505"/>
      <c r="CG418" s="505"/>
      <c r="CH418" s="505"/>
      <c r="CI418" s="505"/>
      <c r="CJ418" s="505"/>
      <c r="CK418" s="505"/>
      <c r="CL418" s="505"/>
      <c r="CM418" s="505"/>
      <c r="CN418" s="505"/>
      <c r="CO418" s="505"/>
      <c r="CP418" s="505"/>
      <c r="CQ418" s="505"/>
      <c r="CR418" s="505"/>
      <c r="CS418" s="505"/>
    </row>
    <row r="419" spans="79:97" ht="14.25" customHeight="1" x14ac:dyDescent="0.25">
      <c r="CA419" s="505"/>
      <c r="CB419" s="505"/>
      <c r="CC419" s="505"/>
      <c r="CD419" s="505"/>
      <c r="CE419" s="505"/>
      <c r="CF419" s="505"/>
      <c r="CG419" s="505"/>
      <c r="CH419" s="505"/>
      <c r="CI419" s="505"/>
      <c r="CJ419" s="505"/>
      <c r="CK419" s="505"/>
      <c r="CL419" s="505"/>
      <c r="CM419" s="505"/>
      <c r="CN419" s="505"/>
      <c r="CO419" s="505"/>
      <c r="CP419" s="505"/>
      <c r="CQ419" s="505"/>
      <c r="CR419" s="505"/>
      <c r="CS419" s="505"/>
    </row>
    <row r="420" spans="79:97" ht="14.25" customHeight="1" x14ac:dyDescent="0.25">
      <c r="CA420" s="505"/>
      <c r="CB420" s="505"/>
      <c r="CC420" s="505"/>
      <c r="CD420" s="505"/>
      <c r="CE420" s="505"/>
      <c r="CF420" s="505"/>
      <c r="CG420" s="505"/>
      <c r="CH420" s="505"/>
      <c r="CI420" s="505"/>
      <c r="CJ420" s="505"/>
      <c r="CK420" s="505"/>
      <c r="CL420" s="505"/>
      <c r="CM420" s="505"/>
      <c r="CN420" s="505"/>
      <c r="CO420" s="505"/>
      <c r="CP420" s="505"/>
      <c r="CQ420" s="505"/>
      <c r="CR420" s="505"/>
      <c r="CS420" s="505"/>
    </row>
    <row r="421" spans="79:97" ht="14.25" customHeight="1" x14ac:dyDescent="0.25">
      <c r="CA421" s="505"/>
      <c r="CB421" s="505"/>
      <c r="CC421" s="505"/>
      <c r="CD421" s="505"/>
      <c r="CE421" s="505"/>
      <c r="CF421" s="505"/>
      <c r="CG421" s="505"/>
      <c r="CH421" s="505"/>
      <c r="CI421" s="505"/>
      <c r="CJ421" s="505"/>
      <c r="CK421" s="505"/>
      <c r="CL421" s="505"/>
      <c r="CM421" s="505"/>
      <c r="CN421" s="505"/>
      <c r="CO421" s="505"/>
      <c r="CP421" s="505"/>
      <c r="CQ421" s="505"/>
      <c r="CR421" s="505"/>
      <c r="CS421" s="505"/>
    </row>
    <row r="422" spans="79:97" ht="14.25" customHeight="1" x14ac:dyDescent="0.25">
      <c r="CA422" s="505"/>
      <c r="CB422" s="505"/>
      <c r="CC422" s="505"/>
      <c r="CD422" s="505"/>
      <c r="CE422" s="505"/>
      <c r="CF422" s="505"/>
      <c r="CG422" s="505"/>
      <c r="CH422" s="505"/>
      <c r="CI422" s="505"/>
      <c r="CJ422" s="505"/>
      <c r="CK422" s="505"/>
      <c r="CL422" s="505"/>
      <c r="CM422" s="505"/>
      <c r="CN422" s="505"/>
      <c r="CO422" s="505"/>
      <c r="CP422" s="505"/>
      <c r="CQ422" s="505"/>
      <c r="CR422" s="505"/>
      <c r="CS422" s="505"/>
    </row>
    <row r="423" spans="79:97" ht="14.25" customHeight="1" x14ac:dyDescent="0.25">
      <c r="CA423" s="505"/>
      <c r="CB423" s="505"/>
      <c r="CC423" s="505"/>
      <c r="CD423" s="505"/>
      <c r="CE423" s="505"/>
      <c r="CF423" s="505"/>
      <c r="CG423" s="505"/>
      <c r="CH423" s="505"/>
      <c r="CI423" s="505"/>
      <c r="CJ423" s="505"/>
      <c r="CK423" s="505"/>
      <c r="CL423" s="505"/>
      <c r="CM423" s="505"/>
      <c r="CN423" s="505"/>
      <c r="CO423" s="505"/>
      <c r="CP423" s="505"/>
      <c r="CQ423" s="505"/>
      <c r="CR423" s="505"/>
      <c r="CS423" s="505"/>
    </row>
    <row r="424" spans="79:97" ht="14.25" customHeight="1" x14ac:dyDescent="0.25">
      <c r="CA424" s="505"/>
      <c r="CB424" s="505"/>
      <c r="CC424" s="505"/>
      <c r="CD424" s="505"/>
      <c r="CE424" s="505"/>
      <c r="CF424" s="505"/>
      <c r="CG424" s="505"/>
      <c r="CH424" s="505"/>
      <c r="CI424" s="505"/>
      <c r="CJ424" s="505"/>
      <c r="CK424" s="505"/>
      <c r="CL424" s="505"/>
      <c r="CM424" s="505"/>
      <c r="CN424" s="505"/>
      <c r="CO424" s="505"/>
      <c r="CP424" s="505"/>
      <c r="CQ424" s="505"/>
      <c r="CR424" s="505"/>
      <c r="CS424" s="505"/>
    </row>
    <row r="425" spans="79:97" ht="14.25" customHeight="1" x14ac:dyDescent="0.25">
      <c r="CA425" s="505"/>
      <c r="CB425" s="505"/>
      <c r="CC425" s="505"/>
      <c r="CD425" s="505"/>
      <c r="CE425" s="505"/>
      <c r="CF425" s="505"/>
      <c r="CG425" s="505"/>
      <c r="CH425" s="505"/>
      <c r="CI425" s="505"/>
      <c r="CJ425" s="505"/>
      <c r="CK425" s="505"/>
      <c r="CL425" s="505"/>
      <c r="CM425" s="505"/>
      <c r="CN425" s="505"/>
      <c r="CO425" s="505"/>
      <c r="CP425" s="505"/>
      <c r="CQ425" s="505"/>
      <c r="CR425" s="505"/>
      <c r="CS425" s="505"/>
    </row>
    <row r="426" spans="79:97" ht="14.25" customHeight="1" x14ac:dyDescent="0.25">
      <c r="CA426" s="505"/>
      <c r="CB426" s="505"/>
      <c r="CC426" s="505"/>
      <c r="CD426" s="505"/>
      <c r="CE426" s="505"/>
      <c r="CF426" s="505"/>
      <c r="CG426" s="505"/>
      <c r="CH426" s="505"/>
      <c r="CI426" s="505"/>
      <c r="CJ426" s="505"/>
      <c r="CK426" s="505"/>
      <c r="CL426" s="505"/>
      <c r="CM426" s="505"/>
      <c r="CN426" s="505"/>
      <c r="CO426" s="505"/>
      <c r="CP426" s="505"/>
      <c r="CQ426" s="505"/>
      <c r="CR426" s="505"/>
      <c r="CS426" s="505"/>
    </row>
    <row r="427" spans="79:97" ht="14.25" customHeight="1" x14ac:dyDescent="0.25">
      <c r="CA427" s="505"/>
      <c r="CB427" s="505"/>
      <c r="CC427" s="505"/>
      <c r="CD427" s="505"/>
      <c r="CE427" s="505"/>
      <c r="CF427" s="505"/>
      <c r="CG427" s="505"/>
      <c r="CH427" s="505"/>
      <c r="CI427" s="505"/>
      <c r="CJ427" s="505"/>
      <c r="CK427" s="505"/>
      <c r="CL427" s="505"/>
      <c r="CM427" s="505"/>
      <c r="CN427" s="505"/>
      <c r="CO427" s="505"/>
      <c r="CP427" s="505"/>
      <c r="CQ427" s="505"/>
      <c r="CR427" s="505"/>
      <c r="CS427" s="505"/>
    </row>
    <row r="428" spans="79:97" ht="14.25" customHeight="1" x14ac:dyDescent="0.25">
      <c r="CA428" s="505"/>
      <c r="CB428" s="505"/>
      <c r="CC428" s="505"/>
      <c r="CD428" s="505"/>
      <c r="CE428" s="505"/>
      <c r="CF428" s="505"/>
      <c r="CG428" s="505"/>
      <c r="CH428" s="505"/>
      <c r="CI428" s="505"/>
      <c r="CJ428" s="505"/>
      <c r="CK428" s="505"/>
      <c r="CL428" s="505"/>
      <c r="CM428" s="505"/>
      <c r="CN428" s="505"/>
      <c r="CO428" s="505"/>
      <c r="CP428" s="505"/>
      <c r="CQ428" s="505"/>
      <c r="CR428" s="505"/>
      <c r="CS428" s="505"/>
    </row>
    <row r="429" spans="79:97" ht="14.25" customHeight="1" x14ac:dyDescent="0.25">
      <c r="CA429" s="505"/>
      <c r="CB429" s="505"/>
      <c r="CC429" s="505"/>
      <c r="CD429" s="505"/>
      <c r="CE429" s="505"/>
      <c r="CF429" s="505"/>
      <c r="CG429" s="505"/>
      <c r="CH429" s="505"/>
      <c r="CI429" s="505"/>
      <c r="CJ429" s="505"/>
      <c r="CK429" s="505"/>
      <c r="CL429" s="505"/>
      <c r="CM429" s="505"/>
      <c r="CN429" s="505"/>
      <c r="CO429" s="505"/>
      <c r="CP429" s="505"/>
      <c r="CQ429" s="505"/>
      <c r="CR429" s="505"/>
      <c r="CS429" s="505"/>
    </row>
    <row r="430" spans="79:97" ht="14.25" customHeight="1" x14ac:dyDescent="0.25">
      <c r="CA430" s="505"/>
      <c r="CB430" s="505"/>
      <c r="CC430" s="505"/>
      <c r="CD430" s="505"/>
      <c r="CE430" s="505"/>
      <c r="CF430" s="505"/>
      <c r="CG430" s="505"/>
      <c r="CH430" s="505"/>
      <c r="CI430" s="505"/>
      <c r="CJ430" s="505"/>
      <c r="CK430" s="505"/>
      <c r="CL430" s="505"/>
      <c r="CM430" s="505"/>
      <c r="CN430" s="505"/>
      <c r="CO430" s="505"/>
      <c r="CP430" s="505"/>
      <c r="CQ430" s="505"/>
      <c r="CR430" s="505"/>
      <c r="CS430" s="505"/>
    </row>
    <row r="431" spans="79:97" ht="14.25" customHeight="1" x14ac:dyDescent="0.25">
      <c r="CA431" s="505"/>
      <c r="CB431" s="505"/>
      <c r="CC431" s="505"/>
      <c r="CD431" s="505"/>
      <c r="CE431" s="505"/>
      <c r="CF431" s="505"/>
      <c r="CG431" s="505"/>
      <c r="CH431" s="505"/>
      <c r="CI431" s="505"/>
      <c r="CJ431" s="505"/>
      <c r="CK431" s="505"/>
      <c r="CL431" s="505"/>
      <c r="CM431" s="505"/>
      <c r="CN431" s="505"/>
      <c r="CO431" s="505"/>
      <c r="CP431" s="505"/>
      <c r="CQ431" s="505"/>
      <c r="CR431" s="505"/>
      <c r="CS431" s="505"/>
    </row>
    <row r="432" spans="79:97" ht="14.25" customHeight="1" x14ac:dyDescent="0.25">
      <c r="CA432" s="505"/>
      <c r="CB432" s="505"/>
      <c r="CC432" s="505"/>
      <c r="CD432" s="505"/>
      <c r="CE432" s="505"/>
      <c r="CF432" s="505"/>
      <c r="CG432" s="505"/>
      <c r="CH432" s="505"/>
      <c r="CI432" s="505"/>
      <c r="CJ432" s="505"/>
      <c r="CK432" s="505"/>
      <c r="CL432" s="505"/>
      <c r="CM432" s="505"/>
      <c r="CN432" s="505"/>
      <c r="CO432" s="505"/>
      <c r="CP432" s="505"/>
      <c r="CQ432" s="505"/>
      <c r="CR432" s="505"/>
      <c r="CS432" s="505"/>
    </row>
    <row r="433" spans="79:97" ht="14.25" customHeight="1" x14ac:dyDescent="0.25">
      <c r="CA433" s="505"/>
      <c r="CB433" s="505"/>
      <c r="CC433" s="505"/>
      <c r="CD433" s="505"/>
      <c r="CE433" s="505"/>
      <c r="CF433" s="505"/>
      <c r="CG433" s="505"/>
      <c r="CH433" s="505"/>
      <c r="CI433" s="505"/>
      <c r="CJ433" s="505"/>
      <c r="CK433" s="505"/>
      <c r="CL433" s="505"/>
      <c r="CM433" s="505"/>
      <c r="CN433" s="505"/>
      <c r="CO433" s="505"/>
      <c r="CP433" s="505"/>
      <c r="CQ433" s="505"/>
      <c r="CR433" s="505"/>
      <c r="CS433" s="505"/>
    </row>
    <row r="434" spans="79:97" ht="14.25" customHeight="1" x14ac:dyDescent="0.25">
      <c r="CA434" s="505"/>
      <c r="CB434" s="505"/>
      <c r="CC434" s="505"/>
      <c r="CD434" s="505"/>
      <c r="CE434" s="505"/>
      <c r="CF434" s="505"/>
      <c r="CG434" s="505"/>
      <c r="CH434" s="505"/>
      <c r="CI434" s="505"/>
      <c r="CJ434" s="505"/>
      <c r="CK434" s="505"/>
      <c r="CL434" s="505"/>
      <c r="CM434" s="505"/>
      <c r="CN434" s="505"/>
      <c r="CO434" s="505"/>
      <c r="CP434" s="505"/>
      <c r="CQ434" s="505"/>
      <c r="CR434" s="505"/>
      <c r="CS434" s="505"/>
    </row>
    <row r="435" spans="79:97" ht="14.25" customHeight="1" x14ac:dyDescent="0.25">
      <c r="CA435" s="505"/>
      <c r="CB435" s="505"/>
      <c r="CC435" s="505"/>
      <c r="CD435" s="505"/>
      <c r="CE435" s="505"/>
      <c r="CF435" s="505"/>
      <c r="CG435" s="505"/>
      <c r="CH435" s="505"/>
      <c r="CI435" s="505"/>
      <c r="CJ435" s="505"/>
      <c r="CK435" s="505"/>
      <c r="CL435" s="505"/>
      <c r="CM435" s="505"/>
      <c r="CN435" s="505"/>
      <c r="CO435" s="505"/>
      <c r="CP435" s="505"/>
      <c r="CQ435" s="505"/>
      <c r="CR435" s="505"/>
      <c r="CS435" s="505"/>
    </row>
    <row r="436" spans="79:97" ht="14.25" customHeight="1" x14ac:dyDescent="0.25">
      <c r="CA436" s="505"/>
      <c r="CB436" s="505"/>
      <c r="CC436" s="505"/>
      <c r="CD436" s="505"/>
      <c r="CE436" s="505"/>
      <c r="CF436" s="505"/>
      <c r="CG436" s="505"/>
      <c r="CH436" s="505"/>
      <c r="CI436" s="505"/>
      <c r="CJ436" s="505"/>
      <c r="CK436" s="505"/>
      <c r="CL436" s="505"/>
      <c r="CM436" s="505"/>
      <c r="CN436" s="505"/>
      <c r="CO436" s="505"/>
      <c r="CP436" s="505"/>
      <c r="CQ436" s="505"/>
      <c r="CR436" s="505"/>
      <c r="CS436" s="505"/>
    </row>
    <row r="437" spans="79:97" ht="14.25" customHeight="1" x14ac:dyDescent="0.25">
      <c r="CA437" s="505"/>
      <c r="CB437" s="505"/>
      <c r="CC437" s="505"/>
      <c r="CD437" s="505"/>
      <c r="CE437" s="505"/>
      <c r="CF437" s="505"/>
      <c r="CG437" s="505"/>
      <c r="CH437" s="505"/>
      <c r="CI437" s="505"/>
      <c r="CJ437" s="505"/>
      <c r="CK437" s="505"/>
      <c r="CL437" s="505"/>
      <c r="CM437" s="505"/>
      <c r="CN437" s="505"/>
      <c r="CO437" s="505"/>
      <c r="CP437" s="505"/>
      <c r="CQ437" s="505"/>
      <c r="CR437" s="505"/>
      <c r="CS437" s="505"/>
    </row>
    <row r="438" spans="79:97" ht="14.25" customHeight="1" x14ac:dyDescent="0.25">
      <c r="CA438" s="505"/>
      <c r="CB438" s="505"/>
      <c r="CC438" s="505"/>
      <c r="CD438" s="505"/>
      <c r="CE438" s="505"/>
      <c r="CF438" s="505"/>
      <c r="CG438" s="505"/>
      <c r="CH438" s="505"/>
      <c r="CI438" s="505"/>
      <c r="CJ438" s="505"/>
      <c r="CK438" s="505"/>
      <c r="CL438" s="505"/>
      <c r="CM438" s="505"/>
      <c r="CN438" s="505"/>
      <c r="CO438" s="505"/>
      <c r="CP438" s="505"/>
      <c r="CQ438" s="505"/>
      <c r="CR438" s="505"/>
      <c r="CS438" s="505"/>
    </row>
    <row r="439" spans="79:97" ht="14.25" customHeight="1" x14ac:dyDescent="0.25">
      <c r="CA439" s="505"/>
      <c r="CB439" s="505"/>
      <c r="CC439" s="505"/>
      <c r="CD439" s="505"/>
      <c r="CE439" s="505"/>
      <c r="CF439" s="505"/>
      <c r="CG439" s="505"/>
      <c r="CH439" s="505"/>
      <c r="CI439" s="505"/>
      <c r="CJ439" s="505"/>
      <c r="CK439" s="505"/>
      <c r="CL439" s="505"/>
      <c r="CM439" s="505"/>
      <c r="CN439" s="505"/>
      <c r="CO439" s="505"/>
      <c r="CP439" s="505"/>
      <c r="CQ439" s="505"/>
      <c r="CR439" s="505"/>
      <c r="CS439" s="505"/>
    </row>
    <row r="440" spans="79:97" ht="14.25" customHeight="1" x14ac:dyDescent="0.25">
      <c r="CA440" s="505"/>
      <c r="CB440" s="505"/>
      <c r="CC440" s="505"/>
      <c r="CD440" s="505"/>
      <c r="CE440" s="505"/>
      <c r="CF440" s="505"/>
      <c r="CG440" s="505"/>
      <c r="CH440" s="505"/>
      <c r="CI440" s="505"/>
      <c r="CJ440" s="505"/>
      <c r="CK440" s="505"/>
      <c r="CL440" s="505"/>
      <c r="CM440" s="505"/>
      <c r="CN440" s="505"/>
      <c r="CO440" s="505"/>
      <c r="CP440" s="505"/>
      <c r="CQ440" s="505"/>
      <c r="CR440" s="505"/>
      <c r="CS440" s="505"/>
    </row>
    <row r="441" spans="79:97" ht="14.25" customHeight="1" x14ac:dyDescent="0.25">
      <c r="CA441" s="505"/>
      <c r="CB441" s="505"/>
      <c r="CC441" s="505"/>
      <c r="CD441" s="505"/>
      <c r="CE441" s="505"/>
      <c r="CF441" s="505"/>
      <c r="CG441" s="505"/>
      <c r="CH441" s="505"/>
      <c r="CI441" s="505"/>
      <c r="CJ441" s="505"/>
      <c r="CK441" s="505"/>
      <c r="CL441" s="505"/>
      <c r="CM441" s="505"/>
      <c r="CN441" s="505"/>
      <c r="CO441" s="505"/>
      <c r="CP441" s="505"/>
      <c r="CQ441" s="505"/>
      <c r="CR441" s="505"/>
      <c r="CS441" s="505"/>
    </row>
    <row r="442" spans="79:97" ht="14.25" customHeight="1" x14ac:dyDescent="0.25">
      <c r="CA442" s="505"/>
      <c r="CB442" s="505"/>
      <c r="CC442" s="505"/>
      <c r="CD442" s="505"/>
      <c r="CE442" s="505"/>
      <c r="CF442" s="505"/>
      <c r="CG442" s="505"/>
      <c r="CH442" s="505"/>
      <c r="CI442" s="505"/>
      <c r="CJ442" s="505"/>
      <c r="CK442" s="505"/>
      <c r="CL442" s="505"/>
      <c r="CM442" s="505"/>
      <c r="CN442" s="505"/>
      <c r="CO442" s="505"/>
      <c r="CP442" s="505"/>
      <c r="CQ442" s="505"/>
      <c r="CR442" s="505"/>
      <c r="CS442" s="505"/>
    </row>
    <row r="443" spans="79:97" ht="14.25" customHeight="1" x14ac:dyDescent="0.25">
      <c r="CA443" s="505"/>
      <c r="CB443" s="505"/>
      <c r="CC443" s="505"/>
      <c r="CD443" s="505"/>
      <c r="CE443" s="505"/>
      <c r="CF443" s="505"/>
      <c r="CG443" s="505"/>
      <c r="CH443" s="505"/>
      <c r="CI443" s="505"/>
      <c r="CJ443" s="505"/>
      <c r="CK443" s="505"/>
      <c r="CL443" s="505"/>
      <c r="CM443" s="505"/>
      <c r="CN443" s="505"/>
      <c r="CO443" s="505"/>
      <c r="CP443" s="505"/>
      <c r="CQ443" s="505"/>
      <c r="CR443" s="505"/>
      <c r="CS443" s="505"/>
    </row>
    <row r="444" spans="79:97" ht="14.25" customHeight="1" x14ac:dyDescent="0.25">
      <c r="CA444" s="505"/>
      <c r="CB444" s="505"/>
      <c r="CC444" s="505"/>
      <c r="CD444" s="505"/>
      <c r="CE444" s="505"/>
      <c r="CF444" s="505"/>
      <c r="CG444" s="505"/>
      <c r="CH444" s="505"/>
      <c r="CI444" s="505"/>
      <c r="CJ444" s="505"/>
      <c r="CK444" s="505"/>
      <c r="CL444" s="505"/>
      <c r="CM444" s="505"/>
      <c r="CN444" s="505"/>
      <c r="CO444" s="505"/>
      <c r="CP444" s="505"/>
      <c r="CQ444" s="505"/>
      <c r="CR444" s="505"/>
      <c r="CS444" s="505"/>
    </row>
    <row r="445" spans="79:97" ht="14.25" customHeight="1" x14ac:dyDescent="0.25">
      <c r="CA445" s="505"/>
      <c r="CB445" s="505"/>
      <c r="CC445" s="505"/>
      <c r="CD445" s="505"/>
      <c r="CE445" s="505"/>
      <c r="CF445" s="505"/>
      <c r="CG445" s="505"/>
      <c r="CH445" s="505"/>
      <c r="CI445" s="505"/>
      <c r="CJ445" s="505"/>
      <c r="CK445" s="505"/>
      <c r="CL445" s="505"/>
      <c r="CM445" s="505"/>
      <c r="CN445" s="505"/>
      <c r="CO445" s="505"/>
      <c r="CP445" s="505"/>
      <c r="CQ445" s="505"/>
      <c r="CR445" s="505"/>
      <c r="CS445" s="505"/>
    </row>
    <row r="446" spans="79:97" ht="14.25" customHeight="1" x14ac:dyDescent="0.25">
      <c r="CA446" s="505"/>
      <c r="CB446" s="505"/>
      <c r="CC446" s="505"/>
      <c r="CD446" s="505"/>
      <c r="CE446" s="505"/>
      <c r="CF446" s="505"/>
      <c r="CG446" s="505"/>
      <c r="CH446" s="505"/>
      <c r="CI446" s="505"/>
      <c r="CJ446" s="505"/>
      <c r="CK446" s="505"/>
      <c r="CL446" s="505"/>
      <c r="CM446" s="505"/>
      <c r="CN446" s="505"/>
      <c r="CO446" s="505"/>
      <c r="CP446" s="505"/>
      <c r="CQ446" s="505"/>
      <c r="CR446" s="505"/>
      <c r="CS446" s="505"/>
    </row>
    <row r="447" spans="79:97" ht="14.25" customHeight="1" x14ac:dyDescent="0.25">
      <c r="CA447" s="505"/>
      <c r="CB447" s="505"/>
      <c r="CC447" s="505"/>
      <c r="CD447" s="505"/>
      <c r="CE447" s="505"/>
      <c r="CF447" s="505"/>
      <c r="CG447" s="505"/>
      <c r="CH447" s="505"/>
      <c r="CI447" s="505"/>
      <c r="CJ447" s="505"/>
      <c r="CK447" s="505"/>
      <c r="CL447" s="505"/>
      <c r="CM447" s="505"/>
      <c r="CN447" s="505"/>
      <c r="CO447" s="505"/>
      <c r="CP447" s="505"/>
      <c r="CQ447" s="505"/>
      <c r="CR447" s="505"/>
      <c r="CS447" s="505"/>
    </row>
    <row r="448" spans="79:97" ht="14.25" customHeight="1" x14ac:dyDescent="0.25">
      <c r="CA448" s="505"/>
      <c r="CB448" s="505"/>
      <c r="CC448" s="505"/>
      <c r="CD448" s="505"/>
      <c r="CE448" s="505"/>
      <c r="CF448" s="505"/>
      <c r="CG448" s="505"/>
      <c r="CH448" s="505"/>
      <c r="CI448" s="505"/>
      <c r="CJ448" s="505"/>
      <c r="CK448" s="505"/>
      <c r="CL448" s="505"/>
      <c r="CM448" s="505"/>
      <c r="CN448" s="505"/>
      <c r="CO448" s="505"/>
      <c r="CP448" s="505"/>
      <c r="CQ448" s="505"/>
      <c r="CR448" s="505"/>
      <c r="CS448" s="505"/>
    </row>
    <row r="449" spans="79:97" ht="14.25" customHeight="1" x14ac:dyDescent="0.25">
      <c r="CA449" s="505"/>
      <c r="CB449" s="505"/>
      <c r="CC449" s="505"/>
      <c r="CD449" s="505"/>
      <c r="CE449" s="505"/>
      <c r="CF449" s="505"/>
      <c r="CG449" s="505"/>
      <c r="CH449" s="505"/>
      <c r="CI449" s="505"/>
      <c r="CJ449" s="505"/>
      <c r="CK449" s="505"/>
      <c r="CL449" s="505"/>
      <c r="CM449" s="505"/>
      <c r="CN449" s="505"/>
      <c r="CO449" s="505"/>
      <c r="CP449" s="505"/>
      <c r="CQ449" s="505"/>
      <c r="CR449" s="505"/>
      <c r="CS449" s="505"/>
    </row>
    <row r="450" spans="79:97" ht="14.25" customHeight="1" x14ac:dyDescent="0.25">
      <c r="CA450" s="505"/>
      <c r="CB450" s="505"/>
      <c r="CC450" s="505"/>
      <c r="CD450" s="505"/>
      <c r="CE450" s="505"/>
      <c r="CF450" s="505"/>
      <c r="CG450" s="505"/>
      <c r="CH450" s="505"/>
      <c r="CI450" s="505"/>
      <c r="CJ450" s="505"/>
      <c r="CK450" s="505"/>
      <c r="CL450" s="505"/>
      <c r="CM450" s="505"/>
      <c r="CN450" s="505"/>
      <c r="CO450" s="505"/>
      <c r="CP450" s="505"/>
      <c r="CQ450" s="505"/>
      <c r="CR450" s="505"/>
      <c r="CS450" s="505"/>
    </row>
    <row r="451" spans="79:97" ht="14.25" customHeight="1" x14ac:dyDescent="0.25">
      <c r="CA451" s="505"/>
      <c r="CB451" s="505"/>
      <c r="CC451" s="505"/>
      <c r="CD451" s="505"/>
      <c r="CE451" s="505"/>
      <c r="CF451" s="505"/>
      <c r="CG451" s="505"/>
      <c r="CH451" s="505"/>
      <c r="CI451" s="505"/>
      <c r="CJ451" s="505"/>
      <c r="CK451" s="505"/>
      <c r="CL451" s="505"/>
      <c r="CM451" s="505"/>
      <c r="CN451" s="505"/>
      <c r="CO451" s="505"/>
      <c r="CP451" s="505"/>
      <c r="CQ451" s="505"/>
      <c r="CR451" s="505"/>
      <c r="CS451" s="505"/>
    </row>
    <row r="452" spans="79:97" ht="14.25" customHeight="1" x14ac:dyDescent="0.25">
      <c r="CA452" s="505"/>
      <c r="CB452" s="505"/>
      <c r="CC452" s="505"/>
      <c r="CD452" s="505"/>
      <c r="CE452" s="505"/>
      <c r="CF452" s="505"/>
      <c r="CG452" s="505"/>
      <c r="CH452" s="505"/>
      <c r="CI452" s="505"/>
      <c r="CJ452" s="505"/>
      <c r="CK452" s="505"/>
      <c r="CL452" s="505"/>
      <c r="CM452" s="505"/>
      <c r="CN452" s="505"/>
      <c r="CO452" s="505"/>
      <c r="CP452" s="505"/>
      <c r="CQ452" s="505"/>
      <c r="CR452" s="505"/>
      <c r="CS452" s="505"/>
    </row>
    <row r="453" spans="79:97" ht="14.25" customHeight="1" x14ac:dyDescent="0.25">
      <c r="CA453" s="505"/>
      <c r="CB453" s="505"/>
      <c r="CC453" s="505"/>
      <c r="CD453" s="505"/>
      <c r="CE453" s="505"/>
      <c r="CF453" s="505"/>
      <c r="CG453" s="505"/>
      <c r="CH453" s="505"/>
      <c r="CI453" s="505"/>
      <c r="CJ453" s="505"/>
      <c r="CK453" s="505"/>
      <c r="CL453" s="505"/>
      <c r="CM453" s="505"/>
      <c r="CN453" s="505"/>
      <c r="CO453" s="505"/>
      <c r="CP453" s="505"/>
      <c r="CQ453" s="505"/>
      <c r="CR453" s="505"/>
      <c r="CS453" s="505"/>
    </row>
    <row r="454" spans="79:97" ht="14.25" customHeight="1" x14ac:dyDescent="0.25">
      <c r="CA454" s="505"/>
      <c r="CB454" s="505"/>
      <c r="CC454" s="505"/>
      <c r="CD454" s="505"/>
      <c r="CE454" s="505"/>
      <c r="CF454" s="505"/>
      <c r="CG454" s="505"/>
      <c r="CH454" s="505"/>
      <c r="CI454" s="505"/>
      <c r="CJ454" s="505"/>
      <c r="CK454" s="505"/>
      <c r="CL454" s="505"/>
      <c r="CM454" s="505"/>
      <c r="CN454" s="505"/>
      <c r="CO454" s="505"/>
      <c r="CP454" s="505"/>
      <c r="CQ454" s="505"/>
      <c r="CR454" s="505"/>
      <c r="CS454" s="505"/>
    </row>
    <row r="455" spans="79:97" ht="14.25" customHeight="1" x14ac:dyDescent="0.25">
      <c r="CA455" s="505"/>
      <c r="CB455" s="505"/>
      <c r="CC455" s="505"/>
      <c r="CD455" s="505"/>
      <c r="CE455" s="505"/>
      <c r="CF455" s="505"/>
      <c r="CG455" s="505"/>
      <c r="CH455" s="505"/>
      <c r="CI455" s="505"/>
      <c r="CJ455" s="505"/>
      <c r="CK455" s="505"/>
      <c r="CL455" s="505"/>
      <c r="CM455" s="505"/>
      <c r="CN455" s="505"/>
      <c r="CO455" s="505"/>
      <c r="CP455" s="505"/>
      <c r="CQ455" s="505"/>
      <c r="CR455" s="505"/>
      <c r="CS455" s="505"/>
    </row>
    <row r="456" spans="79:97" ht="14.25" customHeight="1" x14ac:dyDescent="0.25">
      <c r="CA456" s="505"/>
      <c r="CB456" s="505"/>
      <c r="CC456" s="505"/>
      <c r="CD456" s="505"/>
      <c r="CE456" s="505"/>
      <c r="CF456" s="505"/>
      <c r="CG456" s="505"/>
      <c r="CH456" s="505"/>
      <c r="CI456" s="505"/>
      <c r="CJ456" s="505"/>
      <c r="CK456" s="505"/>
      <c r="CL456" s="505"/>
      <c r="CM456" s="505"/>
      <c r="CN456" s="505"/>
      <c r="CO456" s="505"/>
      <c r="CP456" s="505"/>
      <c r="CQ456" s="505"/>
      <c r="CR456" s="505"/>
      <c r="CS456" s="505"/>
    </row>
    <row r="457" spans="79:97" ht="14.25" customHeight="1" x14ac:dyDescent="0.25">
      <c r="CA457" s="505"/>
      <c r="CB457" s="505"/>
      <c r="CC457" s="505"/>
      <c r="CD457" s="505"/>
      <c r="CE457" s="505"/>
      <c r="CF457" s="505"/>
      <c r="CG457" s="505"/>
      <c r="CH457" s="505"/>
      <c r="CI457" s="505"/>
      <c r="CJ457" s="505"/>
      <c r="CK457" s="505"/>
      <c r="CL457" s="505"/>
      <c r="CM457" s="505"/>
      <c r="CN457" s="505"/>
      <c r="CO457" s="505"/>
      <c r="CP457" s="505"/>
      <c r="CQ457" s="505"/>
      <c r="CR457" s="505"/>
      <c r="CS457" s="505"/>
    </row>
    <row r="458" spans="79:97" ht="14.25" customHeight="1" x14ac:dyDescent="0.25">
      <c r="CA458" s="505"/>
      <c r="CB458" s="505"/>
      <c r="CC458" s="505"/>
      <c r="CD458" s="505"/>
      <c r="CE458" s="505"/>
      <c r="CF458" s="505"/>
      <c r="CG458" s="505"/>
      <c r="CH458" s="505"/>
      <c r="CI458" s="505"/>
      <c r="CJ458" s="505"/>
      <c r="CK458" s="505"/>
      <c r="CL458" s="505"/>
      <c r="CM458" s="505"/>
      <c r="CN458" s="505"/>
      <c r="CO458" s="505"/>
      <c r="CP458" s="505"/>
      <c r="CQ458" s="505"/>
      <c r="CR458" s="505"/>
      <c r="CS458" s="505"/>
    </row>
    <row r="459" spans="79:97" ht="14.25" customHeight="1" x14ac:dyDescent="0.25">
      <c r="CA459" s="505"/>
      <c r="CB459" s="505"/>
      <c r="CC459" s="505"/>
      <c r="CD459" s="505"/>
      <c r="CE459" s="505"/>
      <c r="CF459" s="505"/>
      <c r="CG459" s="505"/>
      <c r="CH459" s="505"/>
      <c r="CI459" s="505"/>
      <c r="CJ459" s="505"/>
      <c r="CK459" s="505"/>
      <c r="CL459" s="505"/>
      <c r="CM459" s="505"/>
      <c r="CN459" s="505"/>
      <c r="CO459" s="505"/>
      <c r="CP459" s="505"/>
      <c r="CQ459" s="505"/>
      <c r="CR459" s="505"/>
      <c r="CS459" s="505"/>
    </row>
    <row r="460" spans="79:97" ht="14.25" customHeight="1" x14ac:dyDescent="0.25">
      <c r="CA460" s="505"/>
      <c r="CB460" s="505"/>
      <c r="CC460" s="505"/>
      <c r="CD460" s="505"/>
      <c r="CE460" s="505"/>
      <c r="CF460" s="505"/>
      <c r="CG460" s="505"/>
      <c r="CH460" s="505"/>
      <c r="CI460" s="505"/>
      <c r="CJ460" s="505"/>
      <c r="CK460" s="505"/>
      <c r="CL460" s="505"/>
      <c r="CM460" s="505"/>
      <c r="CN460" s="505"/>
      <c r="CO460" s="505"/>
      <c r="CP460" s="505"/>
      <c r="CQ460" s="505"/>
      <c r="CR460" s="505"/>
      <c r="CS460" s="505"/>
    </row>
    <row r="461" spans="79:97" ht="14.25" customHeight="1" x14ac:dyDescent="0.25">
      <c r="CA461" s="505"/>
      <c r="CB461" s="505"/>
      <c r="CC461" s="505"/>
      <c r="CD461" s="505"/>
      <c r="CE461" s="505"/>
      <c r="CF461" s="505"/>
      <c r="CG461" s="505"/>
      <c r="CH461" s="505"/>
      <c r="CI461" s="505"/>
      <c r="CJ461" s="505"/>
      <c r="CK461" s="505"/>
      <c r="CL461" s="505"/>
      <c r="CM461" s="505"/>
      <c r="CN461" s="505"/>
      <c r="CO461" s="505"/>
      <c r="CP461" s="505"/>
      <c r="CQ461" s="505"/>
      <c r="CR461" s="505"/>
      <c r="CS461" s="505"/>
    </row>
    <row r="462" spans="79:97" ht="14.25" customHeight="1" x14ac:dyDescent="0.25">
      <c r="CA462" s="505"/>
      <c r="CB462" s="505"/>
      <c r="CC462" s="505"/>
      <c r="CD462" s="505"/>
      <c r="CE462" s="505"/>
      <c r="CF462" s="505"/>
      <c r="CG462" s="505"/>
      <c r="CH462" s="505"/>
      <c r="CI462" s="505"/>
      <c r="CJ462" s="505"/>
      <c r="CK462" s="505"/>
      <c r="CL462" s="505"/>
      <c r="CM462" s="505"/>
      <c r="CN462" s="505"/>
      <c r="CO462" s="505"/>
      <c r="CP462" s="505"/>
      <c r="CQ462" s="505"/>
      <c r="CR462" s="505"/>
      <c r="CS462" s="505"/>
    </row>
    <row r="463" spans="79:97" ht="14.25" customHeight="1" x14ac:dyDescent="0.25">
      <c r="CA463" s="505"/>
      <c r="CB463" s="505"/>
      <c r="CC463" s="505"/>
      <c r="CD463" s="505"/>
      <c r="CE463" s="505"/>
      <c r="CF463" s="505"/>
      <c r="CG463" s="505"/>
      <c r="CH463" s="505"/>
      <c r="CI463" s="505"/>
      <c r="CJ463" s="505"/>
      <c r="CK463" s="505"/>
      <c r="CL463" s="505"/>
      <c r="CM463" s="505"/>
      <c r="CN463" s="505"/>
      <c r="CO463" s="505"/>
      <c r="CP463" s="505"/>
      <c r="CQ463" s="505"/>
      <c r="CR463" s="505"/>
      <c r="CS463" s="505"/>
    </row>
    <row r="464" spans="79:97" ht="14.25" customHeight="1" x14ac:dyDescent="0.25">
      <c r="CA464" s="505"/>
      <c r="CB464" s="505"/>
      <c r="CC464" s="505"/>
      <c r="CD464" s="505"/>
      <c r="CE464" s="505"/>
      <c r="CF464" s="505"/>
      <c r="CG464" s="505"/>
      <c r="CH464" s="505"/>
      <c r="CI464" s="505"/>
      <c r="CJ464" s="505"/>
      <c r="CK464" s="505"/>
      <c r="CL464" s="505"/>
      <c r="CM464" s="505"/>
      <c r="CN464" s="505"/>
      <c r="CO464" s="505"/>
      <c r="CP464" s="505"/>
      <c r="CQ464" s="505"/>
      <c r="CR464" s="505"/>
      <c r="CS464" s="505"/>
    </row>
    <row r="465" spans="79:97" ht="14.25" customHeight="1" x14ac:dyDescent="0.25">
      <c r="CA465" s="505"/>
      <c r="CB465" s="505"/>
      <c r="CC465" s="505"/>
      <c r="CD465" s="505"/>
      <c r="CE465" s="505"/>
      <c r="CF465" s="505"/>
      <c r="CG465" s="505"/>
      <c r="CH465" s="505"/>
      <c r="CI465" s="505"/>
      <c r="CJ465" s="505"/>
      <c r="CK465" s="505"/>
      <c r="CL465" s="505"/>
      <c r="CM465" s="505"/>
      <c r="CN465" s="505"/>
      <c r="CO465" s="505"/>
      <c r="CP465" s="505"/>
      <c r="CQ465" s="505"/>
      <c r="CR465" s="505"/>
      <c r="CS465" s="505"/>
    </row>
    <row r="466" spans="79:97" ht="14.25" customHeight="1" x14ac:dyDescent="0.25">
      <c r="CA466" s="505"/>
      <c r="CB466" s="505"/>
      <c r="CC466" s="505"/>
      <c r="CD466" s="505"/>
      <c r="CE466" s="505"/>
      <c r="CF466" s="505"/>
      <c r="CG466" s="505"/>
      <c r="CH466" s="505"/>
      <c r="CI466" s="505"/>
      <c r="CJ466" s="505"/>
      <c r="CK466" s="505"/>
      <c r="CL466" s="505"/>
      <c r="CM466" s="505"/>
      <c r="CN466" s="505"/>
      <c r="CO466" s="505"/>
      <c r="CP466" s="505"/>
      <c r="CQ466" s="505"/>
      <c r="CR466" s="505"/>
      <c r="CS466" s="505"/>
    </row>
    <row r="467" spans="79:97" ht="14.25" customHeight="1" x14ac:dyDescent="0.25">
      <c r="CA467" s="505"/>
      <c r="CB467" s="505"/>
      <c r="CC467" s="505"/>
      <c r="CD467" s="505"/>
      <c r="CE467" s="505"/>
      <c r="CF467" s="505"/>
      <c r="CG467" s="505"/>
      <c r="CH467" s="505"/>
      <c r="CI467" s="505"/>
      <c r="CJ467" s="505"/>
      <c r="CK467" s="505"/>
      <c r="CL467" s="505"/>
      <c r="CM467" s="505"/>
      <c r="CN467" s="505"/>
      <c r="CO467" s="505"/>
      <c r="CP467" s="505"/>
      <c r="CQ467" s="505"/>
      <c r="CR467" s="505"/>
      <c r="CS467" s="505"/>
    </row>
    <row r="468" spans="79:97" ht="14.25" customHeight="1" x14ac:dyDescent="0.25">
      <c r="CA468" s="505"/>
      <c r="CB468" s="505"/>
      <c r="CC468" s="505"/>
      <c r="CD468" s="505"/>
      <c r="CE468" s="505"/>
      <c r="CF468" s="505"/>
      <c r="CG468" s="505"/>
      <c r="CH468" s="505"/>
      <c r="CI468" s="505"/>
      <c r="CJ468" s="505"/>
      <c r="CK468" s="505"/>
      <c r="CL468" s="505"/>
      <c r="CM468" s="505"/>
      <c r="CN468" s="505"/>
      <c r="CO468" s="505"/>
      <c r="CP468" s="505"/>
      <c r="CQ468" s="505"/>
      <c r="CR468" s="505"/>
      <c r="CS468" s="505"/>
    </row>
    <row r="469" spans="79:97" ht="14.25" customHeight="1" x14ac:dyDescent="0.25">
      <c r="CA469" s="505"/>
      <c r="CB469" s="505"/>
      <c r="CC469" s="505"/>
      <c r="CD469" s="505"/>
      <c r="CE469" s="505"/>
      <c r="CF469" s="505"/>
      <c r="CG469" s="505"/>
      <c r="CH469" s="505"/>
      <c r="CI469" s="505"/>
      <c r="CJ469" s="505"/>
      <c r="CK469" s="505"/>
      <c r="CL469" s="505"/>
      <c r="CM469" s="505"/>
      <c r="CN469" s="505"/>
      <c r="CO469" s="505"/>
      <c r="CP469" s="505"/>
      <c r="CQ469" s="505"/>
      <c r="CR469" s="505"/>
      <c r="CS469" s="505"/>
    </row>
    <row r="470" spans="79:97" ht="14.25" customHeight="1" x14ac:dyDescent="0.25">
      <c r="CA470" s="505"/>
      <c r="CB470" s="505"/>
      <c r="CC470" s="505"/>
      <c r="CD470" s="505"/>
      <c r="CE470" s="505"/>
      <c r="CF470" s="505"/>
      <c r="CG470" s="505"/>
      <c r="CH470" s="505"/>
      <c r="CI470" s="505"/>
      <c r="CJ470" s="505"/>
      <c r="CK470" s="505"/>
      <c r="CL470" s="505"/>
      <c r="CM470" s="505"/>
      <c r="CN470" s="505"/>
      <c r="CO470" s="505"/>
      <c r="CP470" s="505"/>
      <c r="CQ470" s="505"/>
      <c r="CR470" s="505"/>
      <c r="CS470" s="505"/>
    </row>
    <row r="471" spans="79:97" ht="14.25" customHeight="1" x14ac:dyDescent="0.25">
      <c r="CA471" s="505"/>
      <c r="CB471" s="505"/>
      <c r="CC471" s="505"/>
      <c r="CD471" s="505"/>
      <c r="CE471" s="505"/>
      <c r="CF471" s="505"/>
      <c r="CG471" s="505"/>
      <c r="CH471" s="505"/>
      <c r="CI471" s="505"/>
      <c r="CJ471" s="505"/>
      <c r="CK471" s="505"/>
      <c r="CL471" s="505"/>
      <c r="CM471" s="505"/>
      <c r="CN471" s="505"/>
      <c r="CO471" s="505"/>
      <c r="CP471" s="505"/>
      <c r="CQ471" s="505"/>
      <c r="CR471" s="505"/>
      <c r="CS471" s="505"/>
    </row>
    <row r="472" spans="79:97" ht="14.25" customHeight="1" x14ac:dyDescent="0.25">
      <c r="CA472" s="505"/>
      <c r="CB472" s="505"/>
      <c r="CC472" s="505"/>
      <c r="CD472" s="505"/>
      <c r="CE472" s="505"/>
      <c r="CF472" s="505"/>
      <c r="CG472" s="505"/>
      <c r="CH472" s="505"/>
      <c r="CI472" s="505"/>
      <c r="CJ472" s="505"/>
      <c r="CK472" s="505"/>
      <c r="CL472" s="505"/>
      <c r="CM472" s="505"/>
      <c r="CN472" s="505"/>
      <c r="CO472" s="505"/>
      <c r="CP472" s="505"/>
      <c r="CQ472" s="505"/>
      <c r="CR472" s="505"/>
      <c r="CS472" s="505"/>
    </row>
    <row r="473" spans="79:97" ht="14.25" customHeight="1" x14ac:dyDescent="0.25">
      <c r="CA473" s="505"/>
      <c r="CB473" s="505"/>
      <c r="CC473" s="505"/>
      <c r="CD473" s="505"/>
      <c r="CE473" s="505"/>
      <c r="CF473" s="505"/>
      <c r="CG473" s="505"/>
      <c r="CH473" s="505"/>
      <c r="CI473" s="505"/>
      <c r="CJ473" s="505"/>
      <c r="CK473" s="505"/>
      <c r="CL473" s="505"/>
      <c r="CM473" s="505"/>
      <c r="CN473" s="505"/>
      <c r="CO473" s="505"/>
      <c r="CP473" s="505"/>
      <c r="CQ473" s="505"/>
      <c r="CR473" s="505"/>
      <c r="CS473" s="505"/>
    </row>
    <row r="474" spans="79:97" ht="14.25" customHeight="1" x14ac:dyDescent="0.25">
      <c r="CA474" s="505"/>
      <c r="CB474" s="505"/>
      <c r="CC474" s="505"/>
      <c r="CD474" s="505"/>
      <c r="CE474" s="505"/>
      <c r="CF474" s="505"/>
      <c r="CG474" s="505"/>
      <c r="CH474" s="505"/>
      <c r="CI474" s="505"/>
      <c r="CJ474" s="505"/>
      <c r="CK474" s="505"/>
      <c r="CL474" s="505"/>
      <c r="CM474" s="505"/>
      <c r="CN474" s="505"/>
      <c r="CO474" s="505"/>
      <c r="CP474" s="505"/>
      <c r="CQ474" s="505"/>
      <c r="CR474" s="505"/>
      <c r="CS474" s="505"/>
    </row>
    <row r="475" spans="79:97" ht="14.25" customHeight="1" x14ac:dyDescent="0.25">
      <c r="CA475" s="505"/>
      <c r="CB475" s="505"/>
      <c r="CC475" s="505"/>
      <c r="CD475" s="505"/>
      <c r="CE475" s="505"/>
      <c r="CF475" s="505"/>
      <c r="CG475" s="505"/>
      <c r="CH475" s="505"/>
      <c r="CI475" s="505"/>
      <c r="CJ475" s="505"/>
      <c r="CK475" s="505"/>
      <c r="CL475" s="505"/>
      <c r="CM475" s="505"/>
      <c r="CN475" s="505"/>
      <c r="CO475" s="505"/>
      <c r="CP475" s="505"/>
      <c r="CQ475" s="505"/>
      <c r="CR475" s="505"/>
      <c r="CS475" s="505"/>
    </row>
    <row r="476" spans="79:97" ht="14.25" customHeight="1" x14ac:dyDescent="0.25">
      <c r="CA476" s="505"/>
      <c r="CB476" s="505"/>
      <c r="CC476" s="505"/>
      <c r="CD476" s="505"/>
      <c r="CE476" s="505"/>
      <c r="CF476" s="505"/>
      <c r="CG476" s="505"/>
      <c r="CH476" s="505"/>
      <c r="CI476" s="505"/>
      <c r="CJ476" s="505"/>
      <c r="CK476" s="505"/>
      <c r="CL476" s="505"/>
      <c r="CM476" s="505"/>
      <c r="CN476" s="505"/>
      <c r="CO476" s="505"/>
      <c r="CP476" s="505"/>
      <c r="CQ476" s="505"/>
      <c r="CR476" s="505"/>
      <c r="CS476" s="505"/>
    </row>
    <row r="477" spans="79:97" ht="14.25" customHeight="1" x14ac:dyDescent="0.25">
      <c r="CA477" s="505"/>
      <c r="CB477" s="505"/>
      <c r="CC477" s="505"/>
      <c r="CD477" s="505"/>
      <c r="CE477" s="505"/>
      <c r="CF477" s="505"/>
      <c r="CG477" s="505"/>
      <c r="CH477" s="505"/>
      <c r="CI477" s="505"/>
      <c r="CJ477" s="505"/>
      <c r="CK477" s="505"/>
      <c r="CL477" s="505"/>
      <c r="CM477" s="505"/>
      <c r="CN477" s="505"/>
      <c r="CO477" s="505"/>
      <c r="CP477" s="505"/>
      <c r="CQ477" s="505"/>
      <c r="CR477" s="505"/>
      <c r="CS477" s="505"/>
    </row>
    <row r="478" spans="79:97" ht="14.25" customHeight="1" x14ac:dyDescent="0.25">
      <c r="CA478" s="505"/>
      <c r="CB478" s="505"/>
      <c r="CC478" s="505"/>
      <c r="CD478" s="505"/>
      <c r="CE478" s="505"/>
      <c r="CF478" s="505"/>
      <c r="CG478" s="505"/>
      <c r="CH478" s="505"/>
      <c r="CI478" s="505"/>
      <c r="CJ478" s="505"/>
      <c r="CK478" s="505"/>
      <c r="CL478" s="505"/>
      <c r="CM478" s="505"/>
      <c r="CN478" s="505"/>
      <c r="CO478" s="505"/>
      <c r="CP478" s="505"/>
      <c r="CQ478" s="505"/>
      <c r="CR478" s="505"/>
      <c r="CS478" s="505"/>
    </row>
    <row r="479" spans="79:97" ht="14.25" customHeight="1" x14ac:dyDescent="0.25">
      <c r="CA479" s="505"/>
      <c r="CB479" s="505"/>
      <c r="CC479" s="505"/>
      <c r="CD479" s="505"/>
      <c r="CE479" s="505"/>
      <c r="CF479" s="505"/>
      <c r="CG479" s="505"/>
      <c r="CH479" s="505"/>
      <c r="CI479" s="505"/>
      <c r="CJ479" s="505"/>
      <c r="CK479" s="505"/>
      <c r="CL479" s="505"/>
      <c r="CM479" s="505"/>
      <c r="CN479" s="505"/>
      <c r="CO479" s="505"/>
      <c r="CP479" s="505"/>
      <c r="CQ479" s="505"/>
      <c r="CR479" s="505"/>
      <c r="CS479" s="505"/>
    </row>
    <row r="480" spans="79:97" ht="14.25" customHeight="1" x14ac:dyDescent="0.25">
      <c r="CA480" s="505"/>
      <c r="CB480" s="505"/>
      <c r="CC480" s="505"/>
      <c r="CD480" s="505"/>
      <c r="CE480" s="505"/>
      <c r="CF480" s="505"/>
      <c r="CG480" s="505"/>
      <c r="CH480" s="505"/>
      <c r="CI480" s="505"/>
      <c r="CJ480" s="505"/>
      <c r="CK480" s="505"/>
      <c r="CL480" s="505"/>
      <c r="CM480" s="505"/>
      <c r="CN480" s="505"/>
      <c r="CO480" s="505"/>
      <c r="CP480" s="505"/>
      <c r="CQ480" s="505"/>
      <c r="CR480" s="505"/>
      <c r="CS480" s="505"/>
    </row>
    <row r="481" spans="79:97" ht="14.25" customHeight="1" x14ac:dyDescent="0.25">
      <c r="CA481" s="505"/>
      <c r="CB481" s="505"/>
      <c r="CC481" s="505"/>
      <c r="CD481" s="505"/>
      <c r="CE481" s="505"/>
      <c r="CF481" s="505"/>
      <c r="CG481" s="505"/>
      <c r="CH481" s="505"/>
      <c r="CI481" s="505"/>
      <c r="CJ481" s="505"/>
      <c r="CK481" s="505"/>
      <c r="CL481" s="505"/>
      <c r="CM481" s="505"/>
      <c r="CN481" s="505"/>
      <c r="CO481" s="505"/>
      <c r="CP481" s="505"/>
      <c r="CQ481" s="505"/>
      <c r="CR481" s="505"/>
      <c r="CS481" s="505"/>
    </row>
    <row r="482" spans="79:97" ht="14.25" customHeight="1" x14ac:dyDescent="0.25">
      <c r="CA482" s="505"/>
      <c r="CB482" s="505"/>
      <c r="CC482" s="505"/>
      <c r="CD482" s="505"/>
      <c r="CE482" s="505"/>
      <c r="CF482" s="505"/>
      <c r="CG482" s="505"/>
      <c r="CH482" s="505"/>
      <c r="CI482" s="505"/>
      <c r="CJ482" s="505"/>
      <c r="CK482" s="505"/>
      <c r="CL482" s="505"/>
      <c r="CM482" s="505"/>
      <c r="CN482" s="505"/>
      <c r="CO482" s="505"/>
      <c r="CP482" s="505"/>
      <c r="CQ482" s="505"/>
      <c r="CR482" s="505"/>
      <c r="CS482" s="505"/>
    </row>
    <row r="483" spans="79:97" ht="14.25" customHeight="1" x14ac:dyDescent="0.25">
      <c r="CA483" s="505"/>
      <c r="CB483" s="505"/>
      <c r="CC483" s="505"/>
      <c r="CD483" s="505"/>
      <c r="CE483" s="505"/>
      <c r="CF483" s="505"/>
      <c r="CG483" s="505"/>
      <c r="CH483" s="505"/>
      <c r="CI483" s="505"/>
      <c r="CJ483" s="505"/>
      <c r="CK483" s="505"/>
      <c r="CL483" s="505"/>
      <c r="CM483" s="505"/>
      <c r="CN483" s="505"/>
      <c r="CO483" s="505"/>
      <c r="CP483" s="505"/>
      <c r="CQ483" s="505"/>
      <c r="CR483" s="505"/>
      <c r="CS483" s="505"/>
    </row>
    <row r="484" spans="79:97" ht="14.25" customHeight="1" x14ac:dyDescent="0.25">
      <c r="CA484" s="505"/>
      <c r="CB484" s="505"/>
      <c r="CC484" s="505"/>
      <c r="CD484" s="505"/>
      <c r="CE484" s="505"/>
      <c r="CF484" s="505"/>
      <c r="CG484" s="505"/>
      <c r="CH484" s="505"/>
      <c r="CI484" s="505"/>
      <c r="CJ484" s="505"/>
      <c r="CK484" s="505"/>
      <c r="CL484" s="505"/>
      <c r="CM484" s="505"/>
      <c r="CN484" s="505"/>
      <c r="CO484" s="505"/>
      <c r="CP484" s="505"/>
      <c r="CQ484" s="505"/>
      <c r="CR484" s="505"/>
      <c r="CS484" s="505"/>
    </row>
    <row r="485" spans="79:97" ht="14.25" customHeight="1" x14ac:dyDescent="0.25">
      <c r="CA485" s="505"/>
      <c r="CB485" s="505"/>
      <c r="CC485" s="505"/>
      <c r="CD485" s="505"/>
      <c r="CE485" s="505"/>
      <c r="CF485" s="505"/>
      <c r="CG485" s="505"/>
      <c r="CH485" s="505"/>
      <c r="CI485" s="505"/>
      <c r="CJ485" s="505"/>
      <c r="CK485" s="505"/>
      <c r="CL485" s="505"/>
      <c r="CM485" s="505"/>
      <c r="CN485" s="505"/>
      <c r="CO485" s="505"/>
      <c r="CP485" s="505"/>
      <c r="CQ485" s="505"/>
      <c r="CR485" s="505"/>
      <c r="CS485" s="505"/>
    </row>
    <row r="486" spans="79:97" ht="14.25" customHeight="1" x14ac:dyDescent="0.25">
      <c r="CA486" s="505"/>
      <c r="CB486" s="505"/>
      <c r="CC486" s="505"/>
      <c r="CD486" s="505"/>
      <c r="CE486" s="505"/>
      <c r="CF486" s="505"/>
      <c r="CG486" s="505"/>
      <c r="CH486" s="505"/>
      <c r="CI486" s="505"/>
      <c r="CJ486" s="505"/>
      <c r="CK486" s="505"/>
      <c r="CL486" s="505"/>
      <c r="CM486" s="505"/>
      <c r="CN486" s="505"/>
      <c r="CO486" s="505"/>
      <c r="CP486" s="505"/>
      <c r="CQ486" s="505"/>
      <c r="CR486" s="505"/>
      <c r="CS486" s="505"/>
    </row>
    <row r="487" spans="79:97" ht="14.25" customHeight="1" x14ac:dyDescent="0.25">
      <c r="CA487" s="505"/>
      <c r="CB487" s="505"/>
      <c r="CC487" s="505"/>
      <c r="CD487" s="505"/>
      <c r="CE487" s="505"/>
      <c r="CF487" s="505"/>
      <c r="CG487" s="505"/>
      <c r="CH487" s="505"/>
      <c r="CI487" s="505"/>
      <c r="CJ487" s="505"/>
      <c r="CK487" s="505"/>
      <c r="CL487" s="505"/>
      <c r="CM487" s="505"/>
      <c r="CN487" s="505"/>
      <c r="CO487" s="505"/>
      <c r="CP487" s="505"/>
      <c r="CQ487" s="505"/>
      <c r="CR487" s="505"/>
      <c r="CS487" s="505"/>
    </row>
    <row r="488" spans="79:97" ht="14.25" customHeight="1" x14ac:dyDescent="0.25">
      <c r="CA488" s="505"/>
      <c r="CB488" s="505"/>
      <c r="CC488" s="505"/>
      <c r="CD488" s="505"/>
      <c r="CE488" s="505"/>
      <c r="CF488" s="505"/>
      <c r="CG488" s="505"/>
      <c r="CH488" s="505"/>
      <c r="CI488" s="505"/>
      <c r="CJ488" s="505"/>
      <c r="CK488" s="505"/>
      <c r="CL488" s="505"/>
      <c r="CM488" s="505"/>
      <c r="CN488" s="505"/>
      <c r="CO488" s="505"/>
      <c r="CP488" s="505"/>
      <c r="CQ488" s="505"/>
      <c r="CR488" s="505"/>
      <c r="CS488" s="505"/>
    </row>
    <row r="489" spans="79:97" ht="14.25" customHeight="1" x14ac:dyDescent="0.25">
      <c r="CA489" s="505"/>
      <c r="CB489" s="505"/>
      <c r="CC489" s="505"/>
      <c r="CD489" s="505"/>
      <c r="CE489" s="505"/>
      <c r="CF489" s="505"/>
      <c r="CG489" s="505"/>
      <c r="CH489" s="505"/>
      <c r="CI489" s="505"/>
      <c r="CJ489" s="505"/>
      <c r="CK489" s="505"/>
      <c r="CL489" s="505"/>
      <c r="CM489" s="505"/>
      <c r="CN489" s="505"/>
      <c r="CO489" s="505"/>
      <c r="CP489" s="505"/>
      <c r="CQ489" s="505"/>
      <c r="CR489" s="505"/>
      <c r="CS489" s="505"/>
    </row>
    <row r="490" spans="79:97" ht="14.25" customHeight="1" x14ac:dyDescent="0.25">
      <c r="CA490" s="505"/>
      <c r="CB490" s="505"/>
      <c r="CC490" s="505"/>
      <c r="CD490" s="505"/>
      <c r="CE490" s="505"/>
      <c r="CF490" s="505"/>
      <c r="CG490" s="505"/>
      <c r="CH490" s="505"/>
      <c r="CI490" s="505"/>
      <c r="CJ490" s="505"/>
      <c r="CK490" s="505"/>
      <c r="CL490" s="505"/>
      <c r="CM490" s="505"/>
      <c r="CN490" s="505"/>
      <c r="CO490" s="505"/>
      <c r="CP490" s="505"/>
      <c r="CQ490" s="505"/>
      <c r="CR490" s="505"/>
      <c r="CS490" s="505"/>
    </row>
    <row r="491" spans="79:97" ht="14.25" customHeight="1" x14ac:dyDescent="0.25">
      <c r="CA491" s="505"/>
      <c r="CB491" s="505"/>
      <c r="CC491" s="505"/>
      <c r="CD491" s="505"/>
      <c r="CE491" s="505"/>
      <c r="CF491" s="505"/>
      <c r="CG491" s="505"/>
      <c r="CH491" s="505"/>
      <c r="CI491" s="505"/>
      <c r="CJ491" s="505"/>
      <c r="CK491" s="505"/>
      <c r="CL491" s="505"/>
      <c r="CM491" s="505"/>
      <c r="CN491" s="505"/>
      <c r="CO491" s="505"/>
      <c r="CP491" s="505"/>
      <c r="CQ491" s="505"/>
      <c r="CR491" s="505"/>
      <c r="CS491" s="505"/>
    </row>
    <row r="492" spans="79:97" ht="14.25" customHeight="1" x14ac:dyDescent="0.25">
      <c r="CA492" s="505"/>
      <c r="CB492" s="505"/>
      <c r="CC492" s="505"/>
      <c r="CD492" s="505"/>
      <c r="CE492" s="505"/>
      <c r="CF492" s="505"/>
      <c r="CG492" s="505"/>
      <c r="CH492" s="505"/>
      <c r="CI492" s="505"/>
      <c r="CJ492" s="505"/>
      <c r="CK492" s="505"/>
      <c r="CL492" s="505"/>
      <c r="CM492" s="505"/>
      <c r="CN492" s="505"/>
      <c r="CO492" s="505"/>
      <c r="CP492" s="505"/>
      <c r="CQ492" s="505"/>
      <c r="CR492" s="505"/>
      <c r="CS492" s="505"/>
    </row>
    <row r="493" spans="79:97" ht="14.25" customHeight="1" x14ac:dyDescent="0.25">
      <c r="CA493" s="505"/>
      <c r="CB493" s="505"/>
      <c r="CC493" s="505"/>
      <c r="CD493" s="505"/>
      <c r="CE493" s="505"/>
      <c r="CF493" s="505"/>
      <c r="CG493" s="505"/>
      <c r="CH493" s="505"/>
      <c r="CI493" s="505"/>
      <c r="CJ493" s="505"/>
      <c r="CK493" s="505"/>
      <c r="CL493" s="505"/>
      <c r="CM493" s="505"/>
      <c r="CN493" s="505"/>
      <c r="CO493" s="505"/>
      <c r="CP493" s="505"/>
      <c r="CQ493" s="505"/>
      <c r="CR493" s="505"/>
      <c r="CS493" s="505"/>
    </row>
    <row r="494" spans="79:97" ht="14.25" customHeight="1" x14ac:dyDescent="0.25">
      <c r="CA494" s="505"/>
      <c r="CB494" s="505"/>
      <c r="CC494" s="505"/>
      <c r="CD494" s="505"/>
      <c r="CE494" s="505"/>
      <c r="CF494" s="505"/>
      <c r="CG494" s="505"/>
      <c r="CH494" s="505"/>
      <c r="CI494" s="505"/>
      <c r="CJ494" s="505"/>
      <c r="CK494" s="505"/>
      <c r="CL494" s="505"/>
      <c r="CM494" s="505"/>
      <c r="CN494" s="505"/>
      <c r="CO494" s="505"/>
      <c r="CP494" s="505"/>
      <c r="CQ494" s="505"/>
      <c r="CR494" s="505"/>
      <c r="CS494" s="505"/>
    </row>
    <row r="495" spans="79:97" ht="14.25" customHeight="1" x14ac:dyDescent="0.25">
      <c r="CA495" s="505"/>
      <c r="CB495" s="505"/>
      <c r="CC495" s="505"/>
      <c r="CD495" s="505"/>
      <c r="CE495" s="505"/>
      <c r="CF495" s="505"/>
      <c r="CG495" s="505"/>
      <c r="CH495" s="505"/>
      <c r="CI495" s="505"/>
      <c r="CJ495" s="505"/>
      <c r="CK495" s="505"/>
      <c r="CL495" s="505"/>
      <c r="CM495" s="505"/>
      <c r="CN495" s="505"/>
      <c r="CO495" s="505"/>
      <c r="CP495" s="505"/>
      <c r="CQ495" s="505"/>
      <c r="CR495" s="505"/>
      <c r="CS495" s="505"/>
    </row>
    <row r="496" spans="79:97" ht="14.25" customHeight="1" x14ac:dyDescent="0.25">
      <c r="CA496" s="505"/>
      <c r="CB496" s="505"/>
      <c r="CC496" s="505"/>
      <c r="CD496" s="505"/>
      <c r="CE496" s="505"/>
      <c r="CF496" s="505"/>
      <c r="CG496" s="505"/>
      <c r="CH496" s="505"/>
      <c r="CI496" s="505"/>
      <c r="CJ496" s="505"/>
      <c r="CK496" s="505"/>
      <c r="CL496" s="505"/>
      <c r="CM496" s="505"/>
      <c r="CN496" s="505"/>
      <c r="CO496" s="505"/>
      <c r="CP496" s="505"/>
      <c r="CQ496" s="505"/>
      <c r="CR496" s="505"/>
      <c r="CS496" s="505"/>
    </row>
    <row r="497" spans="79:97" ht="14.25" customHeight="1" x14ac:dyDescent="0.25">
      <c r="CA497" s="505"/>
      <c r="CB497" s="505"/>
      <c r="CC497" s="505"/>
      <c r="CD497" s="505"/>
      <c r="CE497" s="505"/>
      <c r="CF497" s="505"/>
      <c r="CG497" s="505"/>
      <c r="CH497" s="505"/>
      <c r="CI497" s="505"/>
      <c r="CJ497" s="505"/>
      <c r="CK497" s="505"/>
      <c r="CL497" s="505"/>
      <c r="CM497" s="505"/>
      <c r="CN497" s="505"/>
      <c r="CO497" s="505"/>
      <c r="CP497" s="505"/>
      <c r="CQ497" s="505"/>
      <c r="CR497" s="505"/>
      <c r="CS497" s="505"/>
    </row>
    <row r="498" spans="79:97" ht="14.25" customHeight="1" x14ac:dyDescent="0.25">
      <c r="CA498" s="505"/>
      <c r="CB498" s="505"/>
      <c r="CC498" s="505"/>
      <c r="CD498" s="505"/>
      <c r="CE498" s="505"/>
      <c r="CF498" s="505"/>
      <c r="CG498" s="505"/>
      <c r="CH498" s="505"/>
      <c r="CI498" s="505"/>
      <c r="CJ498" s="505"/>
      <c r="CK498" s="505"/>
      <c r="CL498" s="505"/>
      <c r="CM498" s="505"/>
      <c r="CN498" s="505"/>
      <c r="CO498" s="505"/>
      <c r="CP498" s="505"/>
      <c r="CQ498" s="505"/>
      <c r="CR498" s="505"/>
      <c r="CS498" s="505"/>
    </row>
    <row r="499" spans="79:97" ht="14.25" customHeight="1" x14ac:dyDescent="0.25">
      <c r="CA499" s="505"/>
      <c r="CB499" s="505"/>
      <c r="CC499" s="505"/>
      <c r="CD499" s="505"/>
      <c r="CE499" s="505"/>
      <c r="CF499" s="505"/>
      <c r="CG499" s="505"/>
      <c r="CH499" s="505"/>
      <c r="CI499" s="505"/>
      <c r="CJ499" s="505"/>
      <c r="CK499" s="505"/>
      <c r="CL499" s="505"/>
      <c r="CM499" s="505"/>
      <c r="CN499" s="505"/>
      <c r="CO499" s="505"/>
      <c r="CP499" s="505"/>
      <c r="CQ499" s="505"/>
      <c r="CR499" s="505"/>
      <c r="CS499" s="505"/>
    </row>
    <row r="500" spans="79:97" ht="14.25" customHeight="1" x14ac:dyDescent="0.25">
      <c r="CA500" s="505"/>
      <c r="CB500" s="505"/>
      <c r="CC500" s="505"/>
      <c r="CD500" s="505"/>
      <c r="CE500" s="505"/>
      <c r="CF500" s="505"/>
      <c r="CG500" s="505"/>
      <c r="CH500" s="505"/>
      <c r="CI500" s="505"/>
      <c r="CJ500" s="505"/>
      <c r="CK500" s="505"/>
      <c r="CL500" s="505"/>
      <c r="CM500" s="505"/>
      <c r="CN500" s="505"/>
      <c r="CO500" s="505"/>
      <c r="CP500" s="505"/>
      <c r="CQ500" s="505"/>
      <c r="CR500" s="505"/>
      <c r="CS500" s="505"/>
    </row>
    <row r="501" spans="79:97" ht="14.25" customHeight="1" x14ac:dyDescent="0.25">
      <c r="CA501" s="505"/>
      <c r="CB501" s="505"/>
      <c r="CC501" s="505"/>
      <c r="CD501" s="505"/>
      <c r="CE501" s="505"/>
      <c r="CF501" s="505"/>
      <c r="CG501" s="505"/>
      <c r="CH501" s="505"/>
      <c r="CI501" s="505"/>
      <c r="CJ501" s="505"/>
      <c r="CK501" s="505"/>
      <c r="CL501" s="505"/>
      <c r="CM501" s="505"/>
      <c r="CN501" s="505"/>
      <c r="CO501" s="505"/>
      <c r="CP501" s="505"/>
      <c r="CQ501" s="505"/>
      <c r="CR501" s="505"/>
      <c r="CS501" s="505"/>
    </row>
    <row r="502" spans="79:97" ht="14.25" customHeight="1" x14ac:dyDescent="0.25">
      <c r="CA502" s="505"/>
      <c r="CB502" s="505"/>
      <c r="CC502" s="505"/>
      <c r="CD502" s="505"/>
      <c r="CE502" s="505"/>
      <c r="CF502" s="505"/>
      <c r="CG502" s="505"/>
      <c r="CH502" s="505"/>
      <c r="CI502" s="505"/>
      <c r="CJ502" s="505"/>
      <c r="CK502" s="505"/>
      <c r="CL502" s="505"/>
      <c r="CM502" s="505"/>
      <c r="CN502" s="505"/>
      <c r="CO502" s="505"/>
      <c r="CP502" s="505"/>
      <c r="CQ502" s="505"/>
      <c r="CR502" s="505"/>
      <c r="CS502" s="505"/>
    </row>
    <row r="503" spans="79:97" ht="14.25" customHeight="1" x14ac:dyDescent="0.25">
      <c r="CA503" s="505"/>
      <c r="CB503" s="505"/>
      <c r="CC503" s="505"/>
      <c r="CD503" s="505"/>
      <c r="CE503" s="505"/>
      <c r="CF503" s="505"/>
      <c r="CG503" s="505"/>
      <c r="CH503" s="505"/>
      <c r="CI503" s="505"/>
      <c r="CJ503" s="505"/>
      <c r="CK503" s="505"/>
      <c r="CL503" s="505"/>
      <c r="CM503" s="505"/>
      <c r="CN503" s="505"/>
      <c r="CO503" s="505"/>
      <c r="CP503" s="505"/>
      <c r="CQ503" s="505"/>
      <c r="CR503" s="505"/>
      <c r="CS503" s="505"/>
    </row>
    <row r="504" spans="79:97" ht="14.25" customHeight="1" x14ac:dyDescent="0.25">
      <c r="CA504" s="505"/>
      <c r="CB504" s="505"/>
      <c r="CC504" s="505"/>
      <c r="CD504" s="505"/>
      <c r="CE504" s="505"/>
      <c r="CF504" s="505"/>
      <c r="CG504" s="505"/>
      <c r="CH504" s="505"/>
      <c r="CI504" s="505"/>
      <c r="CJ504" s="505"/>
      <c r="CK504" s="505"/>
      <c r="CL504" s="505"/>
      <c r="CM504" s="505"/>
      <c r="CN504" s="505"/>
      <c r="CO504" s="505"/>
      <c r="CP504" s="505"/>
      <c r="CQ504" s="505"/>
      <c r="CR504" s="505"/>
      <c r="CS504" s="505"/>
    </row>
    <row r="505" spans="79:97" ht="14.25" customHeight="1" x14ac:dyDescent="0.25">
      <c r="CA505" s="505"/>
      <c r="CB505" s="505"/>
      <c r="CC505" s="505"/>
      <c r="CD505" s="505"/>
      <c r="CE505" s="505"/>
      <c r="CF505" s="505"/>
      <c r="CG505" s="505"/>
      <c r="CH505" s="505"/>
      <c r="CI505" s="505"/>
      <c r="CJ505" s="505"/>
      <c r="CK505" s="505"/>
      <c r="CL505" s="505"/>
      <c r="CM505" s="505"/>
      <c r="CN505" s="505"/>
      <c r="CO505" s="505"/>
      <c r="CP505" s="505"/>
      <c r="CQ505" s="505"/>
      <c r="CR505" s="505"/>
      <c r="CS505" s="505"/>
    </row>
    <row r="506" spans="79:97" ht="14.25" customHeight="1" x14ac:dyDescent="0.25">
      <c r="CA506" s="505"/>
      <c r="CB506" s="505"/>
      <c r="CC506" s="505"/>
      <c r="CD506" s="505"/>
      <c r="CE506" s="505"/>
      <c r="CF506" s="505"/>
      <c r="CG506" s="505"/>
      <c r="CH506" s="505"/>
      <c r="CI506" s="505"/>
      <c r="CJ506" s="505"/>
      <c r="CK506" s="505"/>
      <c r="CL506" s="505"/>
      <c r="CM506" s="505"/>
      <c r="CN506" s="505"/>
      <c r="CO506" s="505"/>
      <c r="CP506" s="505"/>
      <c r="CQ506" s="505"/>
      <c r="CR506" s="505"/>
      <c r="CS506" s="505"/>
    </row>
    <row r="507" spans="79:97" ht="14.25" customHeight="1" x14ac:dyDescent="0.25">
      <c r="CA507" s="505"/>
      <c r="CB507" s="505"/>
      <c r="CC507" s="505"/>
      <c r="CD507" s="505"/>
      <c r="CE507" s="505"/>
      <c r="CF507" s="505"/>
      <c r="CG507" s="505"/>
      <c r="CH507" s="505"/>
      <c r="CI507" s="505"/>
      <c r="CJ507" s="505"/>
      <c r="CK507" s="505"/>
      <c r="CL507" s="505"/>
      <c r="CM507" s="505"/>
      <c r="CN507" s="505"/>
      <c r="CO507" s="505"/>
      <c r="CP507" s="505"/>
      <c r="CQ507" s="505"/>
      <c r="CR507" s="505"/>
      <c r="CS507" s="505"/>
    </row>
    <row r="508" spans="79:97" ht="14.25" customHeight="1" x14ac:dyDescent="0.25">
      <c r="CA508" s="505"/>
      <c r="CB508" s="505"/>
      <c r="CC508" s="505"/>
      <c r="CD508" s="505"/>
      <c r="CE508" s="505"/>
      <c r="CF508" s="505"/>
      <c r="CG508" s="505"/>
      <c r="CH508" s="505"/>
      <c r="CI508" s="505"/>
      <c r="CJ508" s="505"/>
      <c r="CK508" s="505"/>
      <c r="CL508" s="505"/>
      <c r="CM508" s="505"/>
      <c r="CN508" s="505"/>
      <c r="CO508" s="505"/>
      <c r="CP508" s="505"/>
      <c r="CQ508" s="505"/>
      <c r="CR508" s="505"/>
      <c r="CS508" s="505"/>
    </row>
    <row r="509" spans="79:97" ht="14.25" customHeight="1" x14ac:dyDescent="0.25">
      <c r="CA509" s="505"/>
      <c r="CB509" s="505"/>
      <c r="CC509" s="505"/>
      <c r="CD509" s="505"/>
      <c r="CE509" s="505"/>
      <c r="CF509" s="505"/>
      <c r="CG509" s="505"/>
      <c r="CH509" s="505"/>
      <c r="CI509" s="505"/>
      <c r="CJ509" s="505"/>
      <c r="CK509" s="505"/>
      <c r="CL509" s="505"/>
      <c r="CM509" s="505"/>
      <c r="CN509" s="505"/>
      <c r="CO509" s="505"/>
      <c r="CP509" s="505"/>
      <c r="CQ509" s="505"/>
      <c r="CR509" s="505"/>
      <c r="CS509" s="505"/>
    </row>
    <row r="510" spans="79:97" ht="14.25" customHeight="1" x14ac:dyDescent="0.25">
      <c r="CA510" s="505"/>
      <c r="CB510" s="505"/>
      <c r="CC510" s="505"/>
      <c r="CD510" s="505"/>
      <c r="CE510" s="505"/>
      <c r="CF510" s="505"/>
      <c r="CG510" s="505"/>
      <c r="CH510" s="505"/>
      <c r="CI510" s="505"/>
      <c r="CJ510" s="505"/>
      <c r="CK510" s="505"/>
      <c r="CL510" s="505"/>
      <c r="CM510" s="505"/>
      <c r="CN510" s="505"/>
      <c r="CO510" s="505"/>
      <c r="CP510" s="505"/>
      <c r="CQ510" s="505"/>
      <c r="CR510" s="505"/>
      <c r="CS510" s="505"/>
    </row>
    <row r="511" spans="79:97" ht="14.25" customHeight="1" x14ac:dyDescent="0.25">
      <c r="CA511" s="505"/>
      <c r="CB511" s="505"/>
      <c r="CC511" s="505"/>
      <c r="CD511" s="505"/>
      <c r="CE511" s="505"/>
      <c r="CF511" s="505"/>
      <c r="CG511" s="505"/>
      <c r="CH511" s="505"/>
      <c r="CI511" s="505"/>
      <c r="CJ511" s="505"/>
      <c r="CK511" s="505"/>
      <c r="CL511" s="505"/>
      <c r="CM511" s="505"/>
      <c r="CN511" s="505"/>
      <c r="CO511" s="505"/>
      <c r="CP511" s="505"/>
      <c r="CQ511" s="505"/>
      <c r="CR511" s="505"/>
      <c r="CS511" s="505"/>
    </row>
    <row r="512" spans="79:97" ht="14.25" customHeight="1" x14ac:dyDescent="0.25">
      <c r="CA512" s="505"/>
      <c r="CB512" s="505"/>
      <c r="CC512" s="505"/>
      <c r="CD512" s="505"/>
      <c r="CE512" s="505"/>
      <c r="CF512" s="505"/>
      <c r="CG512" s="505"/>
      <c r="CH512" s="505"/>
      <c r="CI512" s="505"/>
      <c r="CJ512" s="505"/>
      <c r="CK512" s="505"/>
      <c r="CL512" s="505"/>
      <c r="CM512" s="505"/>
      <c r="CN512" s="505"/>
      <c r="CO512" s="505"/>
      <c r="CP512" s="505"/>
      <c r="CQ512" s="505"/>
      <c r="CR512" s="505"/>
      <c r="CS512" s="505"/>
    </row>
    <row r="513" spans="79:97" ht="14.25" customHeight="1" x14ac:dyDescent="0.25">
      <c r="CA513" s="505"/>
      <c r="CB513" s="505"/>
      <c r="CC513" s="505"/>
      <c r="CD513" s="505"/>
      <c r="CE513" s="505"/>
      <c r="CF513" s="505"/>
      <c r="CG513" s="505"/>
      <c r="CH513" s="505"/>
      <c r="CI513" s="505"/>
      <c r="CJ513" s="505"/>
      <c r="CK513" s="505"/>
      <c r="CL513" s="505"/>
      <c r="CM513" s="505"/>
      <c r="CN513" s="505"/>
      <c r="CO513" s="505"/>
      <c r="CP513" s="505"/>
      <c r="CQ513" s="505"/>
      <c r="CR513" s="505"/>
      <c r="CS513" s="505"/>
    </row>
    <row r="514" spans="79:97" ht="14.25" customHeight="1" x14ac:dyDescent="0.25">
      <c r="CA514" s="505"/>
      <c r="CB514" s="505"/>
      <c r="CC514" s="505"/>
      <c r="CD514" s="505"/>
      <c r="CE514" s="505"/>
      <c r="CF514" s="505"/>
      <c r="CG514" s="505"/>
      <c r="CH514" s="505"/>
      <c r="CI514" s="505"/>
      <c r="CJ514" s="505"/>
      <c r="CK514" s="505"/>
      <c r="CL514" s="505"/>
      <c r="CM514" s="505"/>
      <c r="CN514" s="505"/>
      <c r="CO514" s="505"/>
      <c r="CP514" s="505"/>
      <c r="CQ514" s="505"/>
      <c r="CR514" s="505"/>
      <c r="CS514" s="505"/>
    </row>
    <row r="515" spans="79:97" ht="14.25" customHeight="1" x14ac:dyDescent="0.25">
      <c r="CA515" s="505"/>
      <c r="CB515" s="505"/>
      <c r="CC515" s="505"/>
      <c r="CD515" s="505"/>
      <c r="CE515" s="505"/>
      <c r="CF515" s="505"/>
      <c r="CG515" s="505"/>
      <c r="CH515" s="505"/>
      <c r="CI515" s="505"/>
      <c r="CJ515" s="505"/>
      <c r="CK515" s="505"/>
      <c r="CL515" s="505"/>
      <c r="CM515" s="505"/>
      <c r="CN515" s="505"/>
      <c r="CO515" s="505"/>
      <c r="CP515" s="505"/>
      <c r="CQ515" s="505"/>
      <c r="CR515" s="505"/>
      <c r="CS515" s="505"/>
    </row>
    <row r="516" spans="79:97" ht="14.25" customHeight="1" x14ac:dyDescent="0.25">
      <c r="CA516" s="505"/>
      <c r="CB516" s="505"/>
      <c r="CC516" s="505"/>
      <c r="CD516" s="505"/>
      <c r="CE516" s="505"/>
      <c r="CF516" s="505"/>
      <c r="CG516" s="505"/>
      <c r="CH516" s="505"/>
      <c r="CI516" s="505"/>
      <c r="CJ516" s="505"/>
      <c r="CK516" s="505"/>
      <c r="CL516" s="505"/>
      <c r="CM516" s="505"/>
      <c r="CN516" s="505"/>
      <c r="CO516" s="505"/>
      <c r="CP516" s="505"/>
      <c r="CQ516" s="505"/>
      <c r="CR516" s="505"/>
      <c r="CS516" s="505"/>
    </row>
    <row r="517" spans="79:97" ht="14.25" customHeight="1" x14ac:dyDescent="0.25">
      <c r="CA517" s="505"/>
      <c r="CB517" s="505"/>
      <c r="CC517" s="505"/>
      <c r="CD517" s="505"/>
      <c r="CE517" s="505"/>
      <c r="CF517" s="505"/>
      <c r="CG517" s="505"/>
      <c r="CH517" s="505"/>
      <c r="CI517" s="505"/>
      <c r="CJ517" s="505"/>
      <c r="CK517" s="505"/>
      <c r="CL517" s="505"/>
      <c r="CM517" s="505"/>
      <c r="CN517" s="505"/>
      <c r="CO517" s="505"/>
      <c r="CP517" s="505"/>
      <c r="CQ517" s="505"/>
      <c r="CR517" s="505"/>
      <c r="CS517" s="505"/>
    </row>
    <row r="518" spans="79:97" ht="14.25" customHeight="1" x14ac:dyDescent="0.25">
      <c r="CA518" s="505"/>
      <c r="CB518" s="505"/>
      <c r="CC518" s="505"/>
      <c r="CD518" s="505"/>
      <c r="CE518" s="505"/>
      <c r="CF518" s="505"/>
      <c r="CG518" s="505"/>
      <c r="CH518" s="505"/>
      <c r="CI518" s="505"/>
      <c r="CJ518" s="505"/>
      <c r="CK518" s="505"/>
      <c r="CL518" s="505"/>
      <c r="CM518" s="505"/>
      <c r="CN518" s="505"/>
      <c r="CO518" s="505"/>
      <c r="CP518" s="505"/>
      <c r="CQ518" s="505"/>
      <c r="CR518" s="505"/>
      <c r="CS518" s="505"/>
    </row>
    <row r="519" spans="79:97" ht="14.25" customHeight="1" x14ac:dyDescent="0.25">
      <c r="CA519" s="505"/>
      <c r="CB519" s="505"/>
      <c r="CC519" s="505"/>
      <c r="CD519" s="505"/>
      <c r="CE519" s="505"/>
      <c r="CF519" s="505"/>
      <c r="CG519" s="505"/>
      <c r="CH519" s="505"/>
      <c r="CI519" s="505"/>
      <c r="CJ519" s="505"/>
      <c r="CK519" s="505"/>
      <c r="CL519" s="505"/>
      <c r="CM519" s="505"/>
      <c r="CN519" s="505"/>
      <c r="CO519" s="505"/>
      <c r="CP519" s="505"/>
      <c r="CQ519" s="505"/>
      <c r="CR519" s="505"/>
      <c r="CS519" s="505"/>
    </row>
    <row r="520" spans="79:97" ht="14.25" customHeight="1" x14ac:dyDescent="0.25">
      <c r="CA520" s="505"/>
      <c r="CB520" s="505"/>
      <c r="CC520" s="505"/>
      <c r="CD520" s="505"/>
      <c r="CE520" s="505"/>
      <c r="CF520" s="505"/>
      <c r="CG520" s="505"/>
      <c r="CH520" s="505"/>
      <c r="CI520" s="505"/>
      <c r="CJ520" s="505"/>
      <c r="CK520" s="505"/>
      <c r="CL520" s="505"/>
      <c r="CM520" s="505"/>
      <c r="CN520" s="505"/>
      <c r="CO520" s="505"/>
      <c r="CP520" s="505"/>
      <c r="CQ520" s="505"/>
      <c r="CR520" s="505"/>
      <c r="CS520" s="505"/>
    </row>
    <row r="521" spans="79:97" ht="14.25" customHeight="1" x14ac:dyDescent="0.25">
      <c r="CA521" s="505"/>
      <c r="CB521" s="505"/>
      <c r="CC521" s="505"/>
      <c r="CD521" s="505"/>
      <c r="CE521" s="505"/>
      <c r="CF521" s="505"/>
      <c r="CG521" s="505"/>
      <c r="CH521" s="505"/>
      <c r="CI521" s="505"/>
      <c r="CJ521" s="505"/>
      <c r="CK521" s="505"/>
      <c r="CL521" s="505"/>
      <c r="CM521" s="505"/>
      <c r="CN521" s="505"/>
      <c r="CO521" s="505"/>
      <c r="CP521" s="505"/>
      <c r="CQ521" s="505"/>
      <c r="CR521" s="505"/>
      <c r="CS521" s="505"/>
    </row>
    <row r="522" spans="79:97" ht="14.25" customHeight="1" x14ac:dyDescent="0.25">
      <c r="CA522" s="505"/>
      <c r="CB522" s="505"/>
      <c r="CC522" s="505"/>
      <c r="CD522" s="505"/>
      <c r="CE522" s="505"/>
      <c r="CF522" s="505"/>
      <c r="CG522" s="505"/>
      <c r="CH522" s="505"/>
      <c r="CI522" s="505"/>
      <c r="CJ522" s="505"/>
      <c r="CK522" s="505"/>
      <c r="CL522" s="505"/>
      <c r="CM522" s="505"/>
      <c r="CN522" s="505"/>
      <c r="CO522" s="505"/>
      <c r="CP522" s="505"/>
      <c r="CQ522" s="505"/>
      <c r="CR522" s="505"/>
      <c r="CS522" s="505"/>
    </row>
    <row r="523" spans="79:97" ht="14.25" customHeight="1" x14ac:dyDescent="0.25">
      <c r="CA523" s="505"/>
      <c r="CB523" s="505"/>
      <c r="CC523" s="505"/>
      <c r="CD523" s="505"/>
      <c r="CE523" s="505"/>
      <c r="CF523" s="505"/>
      <c r="CG523" s="505"/>
      <c r="CH523" s="505"/>
      <c r="CI523" s="505"/>
      <c r="CJ523" s="505"/>
      <c r="CK523" s="505"/>
      <c r="CL523" s="505"/>
      <c r="CM523" s="505"/>
      <c r="CN523" s="505"/>
      <c r="CO523" s="505"/>
      <c r="CP523" s="505"/>
      <c r="CQ523" s="505"/>
      <c r="CR523" s="505"/>
      <c r="CS523" s="505"/>
    </row>
    <row r="524" spans="79:97" ht="14.25" customHeight="1" x14ac:dyDescent="0.25">
      <c r="CA524" s="505"/>
      <c r="CB524" s="505"/>
      <c r="CC524" s="505"/>
      <c r="CD524" s="505"/>
      <c r="CE524" s="505"/>
      <c r="CF524" s="505"/>
      <c r="CG524" s="505"/>
      <c r="CH524" s="505"/>
      <c r="CI524" s="505"/>
      <c r="CJ524" s="505"/>
      <c r="CK524" s="505"/>
      <c r="CL524" s="505"/>
      <c r="CM524" s="505"/>
      <c r="CN524" s="505"/>
      <c r="CO524" s="505"/>
      <c r="CP524" s="505"/>
      <c r="CQ524" s="505"/>
      <c r="CR524" s="505"/>
      <c r="CS524" s="505"/>
    </row>
    <row r="525" spans="79:97" ht="14.25" customHeight="1" x14ac:dyDescent="0.25">
      <c r="CA525" s="505"/>
      <c r="CB525" s="505"/>
      <c r="CC525" s="505"/>
      <c r="CD525" s="505"/>
      <c r="CE525" s="505"/>
      <c r="CF525" s="505"/>
      <c r="CG525" s="505"/>
      <c r="CH525" s="505"/>
      <c r="CI525" s="505"/>
      <c r="CJ525" s="505"/>
      <c r="CK525" s="505"/>
      <c r="CL525" s="505"/>
      <c r="CM525" s="505"/>
      <c r="CN525" s="505"/>
      <c r="CO525" s="505"/>
      <c r="CP525" s="505"/>
      <c r="CQ525" s="505"/>
      <c r="CR525" s="505"/>
      <c r="CS525" s="505"/>
    </row>
    <row r="526" spans="79:97" ht="14.25" customHeight="1" x14ac:dyDescent="0.25">
      <c r="CA526" s="505"/>
      <c r="CB526" s="505"/>
      <c r="CC526" s="505"/>
      <c r="CD526" s="505"/>
      <c r="CE526" s="505"/>
      <c r="CF526" s="505"/>
      <c r="CG526" s="505"/>
      <c r="CH526" s="505"/>
      <c r="CI526" s="505"/>
      <c r="CJ526" s="505"/>
      <c r="CK526" s="505"/>
      <c r="CL526" s="505"/>
      <c r="CM526" s="505"/>
      <c r="CN526" s="505"/>
      <c r="CO526" s="505"/>
      <c r="CP526" s="505"/>
      <c r="CQ526" s="505"/>
      <c r="CR526" s="505"/>
      <c r="CS526" s="505"/>
    </row>
    <row r="527" spans="79:97" ht="14.25" customHeight="1" x14ac:dyDescent="0.25">
      <c r="CA527" s="505"/>
      <c r="CB527" s="505"/>
      <c r="CC527" s="505"/>
      <c r="CD527" s="505"/>
      <c r="CE527" s="505"/>
      <c r="CF527" s="505"/>
      <c r="CG527" s="505"/>
      <c r="CH527" s="505"/>
      <c r="CI527" s="505"/>
      <c r="CJ527" s="505"/>
      <c r="CK527" s="505"/>
      <c r="CL527" s="505"/>
      <c r="CM527" s="505"/>
      <c r="CN527" s="505"/>
      <c r="CO527" s="505"/>
      <c r="CP527" s="505"/>
      <c r="CQ527" s="505"/>
      <c r="CR527" s="505"/>
      <c r="CS527" s="505"/>
    </row>
    <row r="528" spans="79:97" ht="14.25" customHeight="1" x14ac:dyDescent="0.25">
      <c r="CA528" s="505"/>
      <c r="CB528" s="505"/>
      <c r="CC528" s="505"/>
      <c r="CD528" s="505"/>
      <c r="CE528" s="505"/>
      <c r="CF528" s="505"/>
      <c r="CG528" s="505"/>
      <c r="CH528" s="505"/>
      <c r="CI528" s="505"/>
      <c r="CJ528" s="505"/>
      <c r="CK528" s="505"/>
      <c r="CL528" s="505"/>
      <c r="CM528" s="505"/>
      <c r="CN528" s="505"/>
      <c r="CO528" s="505"/>
      <c r="CP528" s="505"/>
      <c r="CQ528" s="505"/>
      <c r="CR528" s="505"/>
      <c r="CS528" s="505"/>
    </row>
    <row r="529" spans="79:97" ht="14.25" customHeight="1" x14ac:dyDescent="0.25">
      <c r="CA529" s="505"/>
      <c r="CB529" s="505"/>
      <c r="CC529" s="505"/>
      <c r="CD529" s="505"/>
      <c r="CE529" s="505"/>
      <c r="CF529" s="505"/>
      <c r="CG529" s="505"/>
      <c r="CH529" s="505"/>
      <c r="CI529" s="505"/>
      <c r="CJ529" s="505"/>
      <c r="CK529" s="505"/>
      <c r="CL529" s="505"/>
      <c r="CM529" s="505"/>
      <c r="CN529" s="505"/>
      <c r="CO529" s="505"/>
      <c r="CP529" s="505"/>
      <c r="CQ529" s="505"/>
      <c r="CR529" s="505"/>
      <c r="CS529" s="505"/>
    </row>
    <row r="530" spans="79:97" ht="14.25" customHeight="1" x14ac:dyDescent="0.25">
      <c r="CA530" s="505"/>
      <c r="CB530" s="505"/>
      <c r="CC530" s="505"/>
      <c r="CD530" s="505"/>
      <c r="CE530" s="505"/>
      <c r="CF530" s="505"/>
      <c r="CG530" s="505"/>
      <c r="CH530" s="505"/>
      <c r="CI530" s="505"/>
      <c r="CJ530" s="505"/>
      <c r="CK530" s="505"/>
      <c r="CL530" s="505"/>
      <c r="CM530" s="505"/>
      <c r="CN530" s="505"/>
      <c r="CO530" s="505"/>
      <c r="CP530" s="505"/>
      <c r="CQ530" s="505"/>
      <c r="CR530" s="505"/>
      <c r="CS530" s="505"/>
    </row>
    <row r="531" spans="79:97" ht="14.25" customHeight="1" x14ac:dyDescent="0.25">
      <c r="CA531" s="505"/>
      <c r="CB531" s="505"/>
      <c r="CC531" s="505"/>
      <c r="CD531" s="505"/>
      <c r="CE531" s="505"/>
      <c r="CF531" s="505"/>
      <c r="CG531" s="505"/>
      <c r="CH531" s="505"/>
      <c r="CI531" s="505"/>
      <c r="CJ531" s="505"/>
      <c r="CK531" s="505"/>
      <c r="CL531" s="505"/>
      <c r="CM531" s="505"/>
      <c r="CN531" s="505"/>
      <c r="CO531" s="505"/>
      <c r="CP531" s="505"/>
      <c r="CQ531" s="505"/>
      <c r="CR531" s="505"/>
      <c r="CS531" s="505"/>
    </row>
    <row r="532" spans="79:97" ht="14.25" customHeight="1" x14ac:dyDescent="0.25">
      <c r="CA532" s="505"/>
      <c r="CB532" s="505"/>
      <c r="CC532" s="505"/>
      <c r="CD532" s="505"/>
      <c r="CE532" s="505"/>
      <c r="CF532" s="505"/>
      <c r="CG532" s="505"/>
      <c r="CH532" s="505"/>
      <c r="CI532" s="505"/>
      <c r="CJ532" s="505"/>
      <c r="CK532" s="505"/>
      <c r="CL532" s="505"/>
      <c r="CM532" s="505"/>
      <c r="CN532" s="505"/>
      <c r="CO532" s="505"/>
      <c r="CP532" s="505"/>
      <c r="CQ532" s="505"/>
      <c r="CR532" s="505"/>
      <c r="CS532" s="505"/>
    </row>
    <row r="533" spans="79:97" ht="14.25" customHeight="1" x14ac:dyDescent="0.25">
      <c r="CA533" s="505"/>
      <c r="CB533" s="505"/>
      <c r="CC533" s="505"/>
      <c r="CD533" s="505"/>
      <c r="CE533" s="505"/>
      <c r="CF533" s="505"/>
      <c r="CG533" s="505"/>
      <c r="CH533" s="505"/>
      <c r="CI533" s="505"/>
      <c r="CJ533" s="505"/>
      <c r="CK533" s="505"/>
      <c r="CL533" s="505"/>
      <c r="CM533" s="505"/>
      <c r="CN533" s="505"/>
      <c r="CO533" s="505"/>
      <c r="CP533" s="505"/>
      <c r="CQ533" s="505"/>
      <c r="CR533" s="505"/>
      <c r="CS533" s="505"/>
    </row>
    <row r="534" spans="79:97" ht="14.25" customHeight="1" x14ac:dyDescent="0.25">
      <c r="CA534" s="505"/>
      <c r="CB534" s="505"/>
      <c r="CC534" s="505"/>
      <c r="CD534" s="505"/>
      <c r="CE534" s="505"/>
      <c r="CF534" s="505"/>
      <c r="CG534" s="505"/>
      <c r="CH534" s="505"/>
      <c r="CI534" s="505"/>
      <c r="CJ534" s="505"/>
      <c r="CK534" s="505"/>
      <c r="CL534" s="505"/>
      <c r="CM534" s="505"/>
      <c r="CN534" s="505"/>
      <c r="CO534" s="505"/>
      <c r="CP534" s="505"/>
      <c r="CQ534" s="505"/>
      <c r="CR534" s="505"/>
      <c r="CS534" s="505"/>
    </row>
    <row r="535" spans="79:97" ht="14.25" customHeight="1" x14ac:dyDescent="0.25">
      <c r="CA535" s="505"/>
      <c r="CB535" s="505"/>
      <c r="CC535" s="505"/>
      <c r="CD535" s="505"/>
      <c r="CE535" s="505"/>
      <c r="CF535" s="505"/>
      <c r="CG535" s="505"/>
      <c r="CH535" s="505"/>
      <c r="CI535" s="505"/>
      <c r="CJ535" s="505"/>
      <c r="CK535" s="505"/>
      <c r="CL535" s="505"/>
      <c r="CM535" s="505"/>
      <c r="CN535" s="505"/>
      <c r="CO535" s="505"/>
      <c r="CP535" s="505"/>
      <c r="CQ535" s="505"/>
      <c r="CR535" s="505"/>
      <c r="CS535" s="505"/>
    </row>
    <row r="536" spans="79:97" ht="14.25" customHeight="1" x14ac:dyDescent="0.25">
      <c r="CA536" s="505"/>
      <c r="CB536" s="505"/>
      <c r="CC536" s="505"/>
      <c r="CD536" s="505"/>
      <c r="CE536" s="505"/>
      <c r="CF536" s="505"/>
      <c r="CG536" s="505"/>
      <c r="CH536" s="505"/>
      <c r="CI536" s="505"/>
      <c r="CJ536" s="505"/>
      <c r="CK536" s="505"/>
      <c r="CL536" s="505"/>
      <c r="CM536" s="505"/>
      <c r="CN536" s="505"/>
      <c r="CO536" s="505"/>
      <c r="CP536" s="505"/>
      <c r="CQ536" s="505"/>
      <c r="CR536" s="505"/>
      <c r="CS536" s="505"/>
    </row>
    <row r="537" spans="79:97" ht="14.25" customHeight="1" x14ac:dyDescent="0.25">
      <c r="CA537" s="505"/>
      <c r="CB537" s="505"/>
      <c r="CC537" s="505"/>
      <c r="CD537" s="505"/>
      <c r="CE537" s="505"/>
      <c r="CF537" s="505"/>
      <c r="CG537" s="505"/>
      <c r="CH537" s="505"/>
      <c r="CI537" s="505"/>
      <c r="CJ537" s="505"/>
      <c r="CK537" s="505"/>
      <c r="CL537" s="505"/>
      <c r="CM537" s="505"/>
      <c r="CN537" s="505"/>
      <c r="CO537" s="505"/>
      <c r="CP537" s="505"/>
      <c r="CQ537" s="505"/>
      <c r="CR537" s="505"/>
      <c r="CS537" s="505"/>
    </row>
    <row r="538" spans="79:97" ht="14.25" customHeight="1" x14ac:dyDescent="0.25">
      <c r="CA538" s="505"/>
      <c r="CB538" s="505"/>
      <c r="CC538" s="505"/>
      <c r="CD538" s="505"/>
      <c r="CE538" s="505"/>
      <c r="CF538" s="505"/>
      <c r="CG538" s="505"/>
      <c r="CH538" s="505"/>
      <c r="CI538" s="505"/>
      <c r="CJ538" s="505"/>
      <c r="CK538" s="505"/>
      <c r="CL538" s="505"/>
      <c r="CM538" s="505"/>
      <c r="CN538" s="505"/>
      <c r="CO538" s="505"/>
      <c r="CP538" s="505"/>
      <c r="CQ538" s="505"/>
      <c r="CR538" s="505"/>
      <c r="CS538" s="505"/>
    </row>
    <row r="539" spans="79:97" ht="14.25" customHeight="1" x14ac:dyDescent="0.25">
      <c r="CA539" s="505"/>
      <c r="CB539" s="505"/>
      <c r="CC539" s="505"/>
      <c r="CD539" s="505"/>
      <c r="CE539" s="505"/>
      <c r="CF539" s="505"/>
      <c r="CG539" s="505"/>
      <c r="CH539" s="505"/>
      <c r="CI539" s="505"/>
      <c r="CJ539" s="505"/>
      <c r="CK539" s="505"/>
      <c r="CL539" s="505"/>
      <c r="CM539" s="505"/>
      <c r="CN539" s="505"/>
      <c r="CO539" s="505"/>
      <c r="CP539" s="505"/>
      <c r="CQ539" s="505"/>
      <c r="CR539" s="505"/>
      <c r="CS539" s="505"/>
    </row>
    <row r="540" spans="79:97" ht="14.25" customHeight="1" x14ac:dyDescent="0.25">
      <c r="CA540" s="505"/>
      <c r="CB540" s="505"/>
      <c r="CC540" s="505"/>
      <c r="CD540" s="505"/>
      <c r="CE540" s="505"/>
      <c r="CF540" s="505"/>
      <c r="CG540" s="505"/>
      <c r="CH540" s="505"/>
      <c r="CI540" s="505"/>
      <c r="CJ540" s="505"/>
      <c r="CK540" s="505"/>
      <c r="CL540" s="505"/>
      <c r="CM540" s="505"/>
      <c r="CN540" s="505"/>
      <c r="CO540" s="505"/>
      <c r="CP540" s="505"/>
      <c r="CQ540" s="505"/>
      <c r="CR540" s="505"/>
      <c r="CS540" s="505"/>
    </row>
    <row r="541" spans="79:97" ht="14.25" customHeight="1" x14ac:dyDescent="0.25">
      <c r="CA541" s="505"/>
      <c r="CB541" s="505"/>
      <c r="CC541" s="505"/>
      <c r="CD541" s="505"/>
      <c r="CE541" s="505"/>
      <c r="CF541" s="505"/>
      <c r="CG541" s="505"/>
      <c r="CH541" s="505"/>
      <c r="CI541" s="505"/>
      <c r="CJ541" s="505"/>
      <c r="CK541" s="505"/>
      <c r="CL541" s="505"/>
      <c r="CM541" s="505"/>
      <c r="CN541" s="505"/>
      <c r="CO541" s="505"/>
      <c r="CP541" s="505"/>
      <c r="CQ541" s="505"/>
      <c r="CR541" s="505"/>
      <c r="CS541" s="505"/>
    </row>
    <row r="542" spans="79:97" ht="14.25" customHeight="1" x14ac:dyDescent="0.25">
      <c r="CA542" s="505"/>
      <c r="CB542" s="505"/>
      <c r="CC542" s="505"/>
      <c r="CD542" s="505"/>
      <c r="CE542" s="505"/>
      <c r="CF542" s="505"/>
      <c r="CG542" s="505"/>
      <c r="CH542" s="505"/>
      <c r="CI542" s="505"/>
      <c r="CJ542" s="505"/>
      <c r="CK542" s="505"/>
      <c r="CL542" s="505"/>
      <c r="CM542" s="505"/>
      <c r="CN542" s="505"/>
      <c r="CO542" s="505"/>
      <c r="CP542" s="505"/>
      <c r="CQ542" s="505"/>
      <c r="CR542" s="505"/>
      <c r="CS542" s="505"/>
    </row>
    <row r="543" spans="79:97" ht="14.25" customHeight="1" x14ac:dyDescent="0.25">
      <c r="CA543" s="505"/>
      <c r="CB543" s="505"/>
      <c r="CC543" s="505"/>
      <c r="CD543" s="505"/>
      <c r="CE543" s="505"/>
      <c r="CF543" s="505"/>
      <c r="CG543" s="505"/>
      <c r="CH543" s="505"/>
      <c r="CI543" s="505"/>
      <c r="CJ543" s="505"/>
      <c r="CK543" s="505"/>
      <c r="CL543" s="505"/>
      <c r="CM543" s="505"/>
      <c r="CN543" s="505"/>
      <c r="CO543" s="505"/>
      <c r="CP543" s="505"/>
      <c r="CQ543" s="505"/>
      <c r="CR543" s="505"/>
      <c r="CS543" s="505"/>
    </row>
    <row r="544" spans="79:97" ht="14.25" customHeight="1" x14ac:dyDescent="0.25">
      <c r="CA544" s="505"/>
      <c r="CB544" s="505"/>
      <c r="CC544" s="505"/>
      <c r="CD544" s="505"/>
      <c r="CE544" s="505"/>
      <c r="CF544" s="505"/>
      <c r="CG544" s="505"/>
      <c r="CH544" s="505"/>
      <c r="CI544" s="505"/>
      <c r="CJ544" s="505"/>
      <c r="CK544" s="505"/>
      <c r="CL544" s="505"/>
      <c r="CM544" s="505"/>
      <c r="CN544" s="505"/>
      <c r="CO544" s="505"/>
      <c r="CP544" s="505"/>
      <c r="CQ544" s="505"/>
      <c r="CR544" s="505"/>
      <c r="CS544" s="505"/>
    </row>
    <row r="545" spans="79:97" ht="14.25" customHeight="1" x14ac:dyDescent="0.25">
      <c r="CA545" s="505"/>
      <c r="CB545" s="505"/>
      <c r="CC545" s="505"/>
      <c r="CD545" s="505"/>
      <c r="CE545" s="505"/>
      <c r="CF545" s="505"/>
      <c r="CG545" s="505"/>
      <c r="CH545" s="505"/>
      <c r="CI545" s="505"/>
      <c r="CJ545" s="505"/>
      <c r="CK545" s="505"/>
      <c r="CL545" s="505"/>
      <c r="CM545" s="505"/>
      <c r="CN545" s="505"/>
      <c r="CO545" s="505"/>
      <c r="CP545" s="505"/>
      <c r="CQ545" s="505"/>
      <c r="CR545" s="505"/>
      <c r="CS545" s="505"/>
    </row>
    <row r="546" spans="79:97" ht="14.25" customHeight="1" x14ac:dyDescent="0.25">
      <c r="CA546" s="505"/>
      <c r="CB546" s="505"/>
      <c r="CC546" s="505"/>
      <c r="CD546" s="505"/>
      <c r="CE546" s="505"/>
      <c r="CF546" s="505"/>
      <c r="CG546" s="505"/>
      <c r="CH546" s="505"/>
      <c r="CI546" s="505"/>
      <c r="CJ546" s="505"/>
      <c r="CK546" s="505"/>
      <c r="CL546" s="505"/>
      <c r="CM546" s="505"/>
      <c r="CN546" s="505"/>
      <c r="CO546" s="505"/>
      <c r="CP546" s="505"/>
      <c r="CQ546" s="505"/>
      <c r="CR546" s="505"/>
      <c r="CS546" s="505"/>
    </row>
    <row r="547" spans="79:97" ht="14.25" customHeight="1" x14ac:dyDescent="0.25">
      <c r="CA547" s="505"/>
      <c r="CB547" s="505"/>
      <c r="CC547" s="505"/>
      <c r="CD547" s="505"/>
      <c r="CE547" s="505"/>
      <c r="CF547" s="505"/>
      <c r="CG547" s="505"/>
      <c r="CH547" s="505"/>
      <c r="CI547" s="505"/>
      <c r="CJ547" s="505"/>
      <c r="CK547" s="505"/>
      <c r="CL547" s="505"/>
      <c r="CM547" s="505"/>
      <c r="CN547" s="505"/>
      <c r="CO547" s="505"/>
      <c r="CP547" s="505"/>
      <c r="CQ547" s="505"/>
      <c r="CR547" s="505"/>
      <c r="CS547" s="505"/>
    </row>
    <row r="548" spans="79:97" ht="14.25" customHeight="1" x14ac:dyDescent="0.25">
      <c r="CA548" s="505"/>
      <c r="CB548" s="505"/>
      <c r="CC548" s="505"/>
      <c r="CD548" s="505"/>
      <c r="CE548" s="505"/>
      <c r="CF548" s="505"/>
      <c r="CG548" s="505"/>
      <c r="CH548" s="505"/>
      <c r="CI548" s="505"/>
      <c r="CJ548" s="505"/>
      <c r="CK548" s="505"/>
      <c r="CL548" s="505"/>
      <c r="CM548" s="505"/>
      <c r="CN548" s="505"/>
      <c r="CO548" s="505"/>
      <c r="CP548" s="505"/>
      <c r="CQ548" s="505"/>
      <c r="CR548" s="505"/>
      <c r="CS548" s="505"/>
    </row>
    <row r="549" spans="79:97" ht="14.25" customHeight="1" x14ac:dyDescent="0.25">
      <c r="CA549" s="505"/>
      <c r="CB549" s="505"/>
      <c r="CC549" s="505"/>
      <c r="CD549" s="505"/>
      <c r="CE549" s="505"/>
      <c r="CF549" s="505"/>
      <c r="CG549" s="505"/>
      <c r="CH549" s="505"/>
      <c r="CI549" s="505"/>
      <c r="CJ549" s="505"/>
      <c r="CK549" s="505"/>
      <c r="CL549" s="505"/>
      <c r="CM549" s="505"/>
      <c r="CN549" s="505"/>
      <c r="CO549" s="505"/>
      <c r="CP549" s="505"/>
      <c r="CQ549" s="505"/>
      <c r="CR549" s="505"/>
      <c r="CS549" s="505"/>
    </row>
    <row r="550" spans="79:97" ht="14.25" customHeight="1" x14ac:dyDescent="0.25">
      <c r="CA550" s="505"/>
      <c r="CB550" s="505"/>
      <c r="CC550" s="505"/>
      <c r="CD550" s="505"/>
      <c r="CE550" s="505"/>
      <c r="CF550" s="505"/>
      <c r="CG550" s="505"/>
      <c r="CH550" s="505"/>
      <c r="CI550" s="505"/>
      <c r="CJ550" s="505"/>
      <c r="CK550" s="505"/>
      <c r="CL550" s="505"/>
      <c r="CM550" s="505"/>
      <c r="CN550" s="505"/>
      <c r="CO550" s="505"/>
      <c r="CP550" s="505"/>
      <c r="CQ550" s="505"/>
      <c r="CR550" s="505"/>
      <c r="CS550" s="505"/>
    </row>
    <row r="551" spans="79:97" ht="14.25" customHeight="1" x14ac:dyDescent="0.25">
      <c r="CA551" s="505"/>
      <c r="CB551" s="505"/>
      <c r="CC551" s="505"/>
      <c r="CD551" s="505"/>
      <c r="CE551" s="505"/>
      <c r="CF551" s="505"/>
      <c r="CG551" s="505"/>
      <c r="CH551" s="505"/>
      <c r="CI551" s="505"/>
      <c r="CJ551" s="505"/>
      <c r="CK551" s="505"/>
      <c r="CL551" s="505"/>
      <c r="CM551" s="505"/>
      <c r="CN551" s="505"/>
      <c r="CO551" s="505"/>
      <c r="CP551" s="505"/>
      <c r="CQ551" s="505"/>
      <c r="CR551" s="505"/>
      <c r="CS551" s="505"/>
    </row>
    <row r="552" spans="79:97" ht="14.25" customHeight="1" x14ac:dyDescent="0.25">
      <c r="CA552" s="505"/>
      <c r="CB552" s="505"/>
      <c r="CC552" s="505"/>
      <c r="CD552" s="505"/>
      <c r="CE552" s="505"/>
      <c r="CF552" s="505"/>
      <c r="CG552" s="505"/>
      <c r="CH552" s="505"/>
      <c r="CI552" s="505"/>
      <c r="CJ552" s="505"/>
      <c r="CK552" s="505"/>
      <c r="CL552" s="505"/>
      <c r="CM552" s="505"/>
      <c r="CN552" s="505"/>
      <c r="CO552" s="505"/>
      <c r="CP552" s="505"/>
      <c r="CQ552" s="505"/>
      <c r="CR552" s="505"/>
      <c r="CS552" s="505"/>
    </row>
    <row r="553" spans="79:97" ht="14.25" customHeight="1" x14ac:dyDescent="0.25">
      <c r="CA553" s="505"/>
      <c r="CB553" s="505"/>
      <c r="CC553" s="505"/>
      <c r="CD553" s="505"/>
      <c r="CE553" s="505"/>
      <c r="CF553" s="505"/>
      <c r="CG553" s="505"/>
      <c r="CH553" s="505"/>
      <c r="CI553" s="505"/>
      <c r="CJ553" s="505"/>
      <c r="CK553" s="505"/>
      <c r="CL553" s="505"/>
      <c r="CM553" s="505"/>
      <c r="CN553" s="505"/>
      <c r="CO553" s="505"/>
      <c r="CP553" s="505"/>
      <c r="CQ553" s="505"/>
      <c r="CR553" s="505"/>
      <c r="CS553" s="505"/>
    </row>
    <row r="554" spans="79:97" ht="14.25" customHeight="1" x14ac:dyDescent="0.25">
      <c r="CA554" s="505"/>
      <c r="CB554" s="505"/>
      <c r="CC554" s="505"/>
      <c r="CD554" s="505"/>
      <c r="CE554" s="505"/>
      <c r="CF554" s="505"/>
      <c r="CG554" s="505"/>
      <c r="CH554" s="505"/>
      <c r="CI554" s="505"/>
      <c r="CJ554" s="505"/>
      <c r="CK554" s="505"/>
      <c r="CL554" s="505"/>
      <c r="CM554" s="505"/>
      <c r="CN554" s="505"/>
      <c r="CO554" s="505"/>
      <c r="CP554" s="505"/>
      <c r="CQ554" s="505"/>
      <c r="CR554" s="505"/>
      <c r="CS554" s="505"/>
    </row>
    <row r="555" spans="79:97" ht="14.25" customHeight="1" x14ac:dyDescent="0.25">
      <c r="CA555" s="505"/>
      <c r="CB555" s="505"/>
      <c r="CC555" s="505"/>
      <c r="CD555" s="505"/>
      <c r="CE555" s="505"/>
      <c r="CF555" s="505"/>
      <c r="CG555" s="505"/>
      <c r="CH555" s="505"/>
      <c r="CI555" s="505"/>
      <c r="CJ555" s="505"/>
      <c r="CK555" s="505"/>
      <c r="CL555" s="505"/>
      <c r="CM555" s="505"/>
      <c r="CN555" s="505"/>
      <c r="CO555" s="505"/>
      <c r="CP555" s="505"/>
      <c r="CQ555" s="505"/>
      <c r="CR555" s="505"/>
      <c r="CS555" s="505"/>
    </row>
    <row r="556" spans="79:97" ht="14.25" customHeight="1" x14ac:dyDescent="0.25">
      <c r="CA556" s="505"/>
      <c r="CB556" s="505"/>
      <c r="CC556" s="505"/>
      <c r="CD556" s="505"/>
      <c r="CE556" s="505"/>
      <c r="CF556" s="505"/>
      <c r="CG556" s="505"/>
      <c r="CH556" s="505"/>
      <c r="CI556" s="505"/>
      <c r="CJ556" s="505"/>
      <c r="CK556" s="505"/>
      <c r="CL556" s="505"/>
      <c r="CM556" s="505"/>
      <c r="CN556" s="505"/>
      <c r="CO556" s="505"/>
      <c r="CP556" s="505"/>
      <c r="CQ556" s="505"/>
      <c r="CR556" s="505"/>
      <c r="CS556" s="505"/>
    </row>
    <row r="557" spans="79:97" ht="14.25" customHeight="1" x14ac:dyDescent="0.25">
      <c r="CA557" s="505"/>
      <c r="CB557" s="505"/>
      <c r="CC557" s="505"/>
      <c r="CD557" s="505"/>
      <c r="CE557" s="505"/>
      <c r="CF557" s="505"/>
      <c r="CG557" s="505"/>
      <c r="CH557" s="505"/>
      <c r="CI557" s="505"/>
      <c r="CJ557" s="505"/>
      <c r="CK557" s="505"/>
      <c r="CL557" s="505"/>
      <c r="CM557" s="505"/>
      <c r="CN557" s="505"/>
      <c r="CO557" s="505"/>
      <c r="CP557" s="505"/>
      <c r="CQ557" s="505"/>
      <c r="CR557" s="505"/>
      <c r="CS557" s="505"/>
    </row>
    <row r="558" spans="79:97" ht="14.25" customHeight="1" x14ac:dyDescent="0.25">
      <c r="CA558" s="505"/>
      <c r="CB558" s="505"/>
      <c r="CC558" s="505"/>
      <c r="CD558" s="505"/>
      <c r="CE558" s="505"/>
      <c r="CF558" s="505"/>
      <c r="CG558" s="505"/>
      <c r="CH558" s="505"/>
      <c r="CI558" s="505"/>
      <c r="CJ558" s="505"/>
      <c r="CK558" s="505"/>
      <c r="CL558" s="505"/>
      <c r="CM558" s="505"/>
      <c r="CN558" s="505"/>
      <c r="CO558" s="505"/>
      <c r="CP558" s="505"/>
      <c r="CQ558" s="505"/>
      <c r="CR558" s="505"/>
      <c r="CS558" s="505"/>
    </row>
    <row r="559" spans="79:97" ht="14.25" customHeight="1" x14ac:dyDescent="0.25">
      <c r="CA559" s="505"/>
      <c r="CB559" s="505"/>
      <c r="CC559" s="505"/>
      <c r="CD559" s="505"/>
      <c r="CE559" s="505"/>
      <c r="CF559" s="505"/>
      <c r="CG559" s="505"/>
      <c r="CH559" s="505"/>
      <c r="CI559" s="505"/>
      <c r="CJ559" s="505"/>
      <c r="CK559" s="505"/>
      <c r="CL559" s="505"/>
      <c r="CM559" s="505"/>
      <c r="CN559" s="505"/>
      <c r="CO559" s="505"/>
      <c r="CP559" s="505"/>
      <c r="CQ559" s="505"/>
      <c r="CR559" s="505"/>
      <c r="CS559" s="505"/>
    </row>
    <row r="560" spans="79:97" ht="14.25" customHeight="1" x14ac:dyDescent="0.25">
      <c r="CA560" s="505"/>
      <c r="CB560" s="505"/>
      <c r="CC560" s="505"/>
      <c r="CD560" s="505"/>
      <c r="CE560" s="505"/>
      <c r="CF560" s="505"/>
      <c r="CG560" s="505"/>
      <c r="CH560" s="505"/>
      <c r="CI560" s="505"/>
      <c r="CJ560" s="505"/>
      <c r="CK560" s="505"/>
      <c r="CL560" s="505"/>
      <c r="CM560" s="505"/>
      <c r="CN560" s="505"/>
      <c r="CO560" s="505"/>
      <c r="CP560" s="505"/>
      <c r="CQ560" s="505"/>
      <c r="CR560" s="505"/>
      <c r="CS560" s="505"/>
    </row>
    <row r="561" spans="79:97" ht="14.25" customHeight="1" x14ac:dyDescent="0.25">
      <c r="CA561" s="505"/>
      <c r="CB561" s="505"/>
      <c r="CC561" s="505"/>
      <c r="CD561" s="505"/>
      <c r="CE561" s="505"/>
      <c r="CF561" s="505"/>
      <c r="CG561" s="505"/>
      <c r="CH561" s="505"/>
      <c r="CI561" s="505"/>
      <c r="CJ561" s="505"/>
      <c r="CK561" s="505"/>
      <c r="CL561" s="505"/>
      <c r="CM561" s="505"/>
      <c r="CN561" s="505"/>
      <c r="CO561" s="505"/>
      <c r="CP561" s="505"/>
      <c r="CQ561" s="505"/>
      <c r="CR561" s="505"/>
      <c r="CS561" s="505"/>
    </row>
    <row r="562" spans="79:97" ht="14.25" customHeight="1" x14ac:dyDescent="0.25">
      <c r="CA562" s="505"/>
      <c r="CB562" s="505"/>
      <c r="CC562" s="505"/>
      <c r="CD562" s="505"/>
      <c r="CE562" s="505"/>
      <c r="CF562" s="505"/>
      <c r="CG562" s="505"/>
      <c r="CH562" s="505"/>
      <c r="CI562" s="505"/>
      <c r="CJ562" s="505"/>
      <c r="CK562" s="505"/>
      <c r="CL562" s="505"/>
      <c r="CM562" s="505"/>
      <c r="CN562" s="505"/>
      <c r="CO562" s="505"/>
      <c r="CP562" s="505"/>
      <c r="CQ562" s="505"/>
      <c r="CR562" s="505"/>
      <c r="CS562" s="505"/>
    </row>
    <row r="563" spans="79:97" ht="14.25" customHeight="1" x14ac:dyDescent="0.25">
      <c r="CA563" s="505"/>
      <c r="CB563" s="505"/>
      <c r="CC563" s="505"/>
      <c r="CD563" s="505"/>
      <c r="CE563" s="505"/>
      <c r="CF563" s="505"/>
      <c r="CG563" s="505"/>
      <c r="CH563" s="505"/>
      <c r="CI563" s="505"/>
      <c r="CJ563" s="505"/>
      <c r="CK563" s="505"/>
      <c r="CL563" s="505"/>
      <c r="CM563" s="505"/>
      <c r="CN563" s="505"/>
      <c r="CO563" s="505"/>
      <c r="CP563" s="505"/>
      <c r="CQ563" s="505"/>
      <c r="CR563" s="505"/>
      <c r="CS563" s="505"/>
    </row>
    <row r="564" spans="79:97" ht="14.25" customHeight="1" x14ac:dyDescent="0.25">
      <c r="CA564" s="505"/>
      <c r="CB564" s="505"/>
      <c r="CC564" s="505"/>
      <c r="CD564" s="505"/>
      <c r="CE564" s="505"/>
      <c r="CF564" s="505"/>
      <c r="CG564" s="505"/>
      <c r="CH564" s="505"/>
      <c r="CI564" s="505"/>
      <c r="CJ564" s="505"/>
      <c r="CK564" s="505"/>
      <c r="CL564" s="505"/>
      <c r="CM564" s="505"/>
      <c r="CN564" s="505"/>
      <c r="CO564" s="505"/>
      <c r="CP564" s="505"/>
      <c r="CQ564" s="505"/>
      <c r="CR564" s="505"/>
      <c r="CS564" s="505"/>
    </row>
    <row r="565" spans="79:97" ht="14.25" customHeight="1" x14ac:dyDescent="0.25">
      <c r="CA565" s="505"/>
      <c r="CB565" s="505"/>
      <c r="CC565" s="505"/>
      <c r="CD565" s="505"/>
      <c r="CE565" s="505"/>
      <c r="CF565" s="505"/>
      <c r="CG565" s="505"/>
      <c r="CH565" s="505"/>
      <c r="CI565" s="505"/>
      <c r="CJ565" s="505"/>
      <c r="CK565" s="505"/>
      <c r="CL565" s="505"/>
      <c r="CM565" s="505"/>
      <c r="CN565" s="505"/>
      <c r="CO565" s="505"/>
      <c r="CP565" s="505"/>
      <c r="CQ565" s="505"/>
      <c r="CR565" s="505"/>
      <c r="CS565" s="505"/>
    </row>
    <row r="566" spans="79:97" ht="14.25" customHeight="1" x14ac:dyDescent="0.25">
      <c r="CA566" s="505"/>
      <c r="CB566" s="505"/>
      <c r="CC566" s="505"/>
      <c r="CD566" s="505"/>
      <c r="CE566" s="505"/>
      <c r="CF566" s="505"/>
      <c r="CG566" s="505"/>
      <c r="CH566" s="505"/>
      <c r="CI566" s="505"/>
      <c r="CJ566" s="505"/>
      <c r="CK566" s="505"/>
      <c r="CL566" s="505"/>
      <c r="CM566" s="505"/>
      <c r="CN566" s="505"/>
      <c r="CO566" s="505"/>
      <c r="CP566" s="505"/>
      <c r="CQ566" s="505"/>
      <c r="CR566" s="505"/>
      <c r="CS566" s="505"/>
    </row>
    <row r="567" spans="79:97" ht="14.25" customHeight="1" x14ac:dyDescent="0.25">
      <c r="CA567" s="505"/>
      <c r="CB567" s="505"/>
      <c r="CC567" s="505"/>
      <c r="CD567" s="505"/>
      <c r="CE567" s="505"/>
      <c r="CF567" s="505"/>
      <c r="CG567" s="505"/>
      <c r="CH567" s="505"/>
      <c r="CI567" s="505"/>
      <c r="CJ567" s="505"/>
      <c r="CK567" s="505"/>
      <c r="CL567" s="505"/>
      <c r="CM567" s="505"/>
      <c r="CN567" s="505"/>
      <c r="CO567" s="505"/>
      <c r="CP567" s="505"/>
      <c r="CQ567" s="505"/>
      <c r="CR567" s="505"/>
      <c r="CS567" s="505"/>
    </row>
    <row r="568" spans="79:97" ht="14.25" customHeight="1" x14ac:dyDescent="0.25">
      <c r="CA568" s="505"/>
      <c r="CB568" s="505"/>
      <c r="CC568" s="505"/>
      <c r="CD568" s="505"/>
      <c r="CE568" s="505"/>
      <c r="CF568" s="505"/>
      <c r="CG568" s="505"/>
      <c r="CH568" s="505"/>
      <c r="CI568" s="505"/>
      <c r="CJ568" s="505"/>
      <c r="CK568" s="505"/>
      <c r="CL568" s="505"/>
      <c r="CM568" s="505"/>
      <c r="CN568" s="505"/>
      <c r="CO568" s="505"/>
      <c r="CP568" s="505"/>
      <c r="CQ568" s="505"/>
      <c r="CR568" s="505"/>
      <c r="CS568" s="505"/>
    </row>
    <row r="569" spans="79:97" ht="14.25" customHeight="1" x14ac:dyDescent="0.25">
      <c r="CA569" s="505"/>
      <c r="CB569" s="505"/>
      <c r="CC569" s="505"/>
      <c r="CD569" s="505"/>
      <c r="CE569" s="505"/>
      <c r="CF569" s="505"/>
      <c r="CG569" s="505"/>
      <c r="CH569" s="505"/>
      <c r="CI569" s="505"/>
      <c r="CJ569" s="505"/>
      <c r="CK569" s="505"/>
      <c r="CL569" s="505"/>
      <c r="CM569" s="505"/>
      <c r="CN569" s="505"/>
      <c r="CO569" s="505"/>
      <c r="CP569" s="505"/>
      <c r="CQ569" s="505"/>
      <c r="CR569" s="505"/>
      <c r="CS569" s="505"/>
    </row>
    <row r="570" spans="79:97" ht="14.25" customHeight="1" x14ac:dyDescent="0.25">
      <c r="CA570" s="505"/>
      <c r="CB570" s="505"/>
      <c r="CC570" s="505"/>
      <c r="CD570" s="505"/>
      <c r="CE570" s="505"/>
      <c r="CF570" s="505"/>
      <c r="CG570" s="505"/>
      <c r="CH570" s="505"/>
      <c r="CI570" s="505"/>
      <c r="CJ570" s="505"/>
      <c r="CK570" s="505"/>
      <c r="CL570" s="505"/>
      <c r="CM570" s="505"/>
      <c r="CN570" s="505"/>
      <c r="CO570" s="505"/>
      <c r="CP570" s="505"/>
      <c r="CQ570" s="505"/>
      <c r="CR570" s="505"/>
      <c r="CS570" s="505"/>
    </row>
    <row r="571" spans="79:97" ht="14.25" customHeight="1" x14ac:dyDescent="0.25">
      <c r="CA571" s="505"/>
      <c r="CB571" s="505"/>
      <c r="CC571" s="505"/>
      <c r="CD571" s="505"/>
      <c r="CE571" s="505"/>
      <c r="CF571" s="505"/>
      <c r="CG571" s="505"/>
      <c r="CH571" s="505"/>
      <c r="CI571" s="505"/>
      <c r="CJ571" s="505"/>
      <c r="CK571" s="505"/>
      <c r="CL571" s="505"/>
      <c r="CM571" s="505"/>
      <c r="CN571" s="505"/>
      <c r="CO571" s="505"/>
      <c r="CP571" s="505"/>
      <c r="CQ571" s="505"/>
      <c r="CR571" s="505"/>
      <c r="CS571" s="505"/>
    </row>
    <row r="572" spans="79:97" ht="14.25" customHeight="1" x14ac:dyDescent="0.25">
      <c r="CA572" s="505"/>
      <c r="CB572" s="505"/>
      <c r="CC572" s="505"/>
      <c r="CD572" s="505"/>
      <c r="CE572" s="505"/>
      <c r="CF572" s="505"/>
      <c r="CG572" s="505"/>
      <c r="CH572" s="505"/>
      <c r="CI572" s="505"/>
      <c r="CJ572" s="505"/>
      <c r="CK572" s="505"/>
      <c r="CL572" s="505"/>
      <c r="CM572" s="505"/>
      <c r="CN572" s="505"/>
      <c r="CO572" s="505"/>
      <c r="CP572" s="505"/>
      <c r="CQ572" s="505"/>
      <c r="CR572" s="505"/>
      <c r="CS572" s="505"/>
    </row>
    <row r="573" spans="79:97" ht="14.25" customHeight="1" x14ac:dyDescent="0.25">
      <c r="CA573" s="505"/>
      <c r="CB573" s="505"/>
      <c r="CC573" s="505"/>
      <c r="CD573" s="505"/>
      <c r="CE573" s="505"/>
      <c r="CF573" s="505"/>
      <c r="CG573" s="505"/>
      <c r="CH573" s="505"/>
      <c r="CI573" s="505"/>
      <c r="CJ573" s="505"/>
      <c r="CK573" s="505"/>
      <c r="CL573" s="505"/>
      <c r="CM573" s="505"/>
      <c r="CN573" s="505"/>
      <c r="CO573" s="505"/>
      <c r="CP573" s="505"/>
      <c r="CQ573" s="505"/>
      <c r="CR573" s="505"/>
      <c r="CS573" s="505"/>
    </row>
    <row r="574" spans="79:97" ht="14.25" customHeight="1" x14ac:dyDescent="0.25">
      <c r="CA574" s="505"/>
      <c r="CB574" s="505"/>
      <c r="CC574" s="505"/>
      <c r="CD574" s="505"/>
      <c r="CE574" s="505"/>
      <c r="CF574" s="505"/>
      <c r="CG574" s="505"/>
      <c r="CH574" s="505"/>
      <c r="CI574" s="505"/>
      <c r="CJ574" s="505"/>
      <c r="CK574" s="505"/>
      <c r="CL574" s="505"/>
      <c r="CM574" s="505"/>
      <c r="CN574" s="505"/>
      <c r="CO574" s="505"/>
      <c r="CP574" s="505"/>
      <c r="CQ574" s="505"/>
      <c r="CR574" s="505"/>
      <c r="CS574" s="505"/>
    </row>
    <row r="575" spans="79:97" ht="14.25" customHeight="1" x14ac:dyDescent="0.25">
      <c r="CA575" s="505"/>
      <c r="CB575" s="505"/>
      <c r="CC575" s="505"/>
      <c r="CD575" s="505"/>
      <c r="CE575" s="505"/>
      <c r="CF575" s="505"/>
      <c r="CG575" s="505"/>
      <c r="CH575" s="505"/>
      <c r="CI575" s="505"/>
      <c r="CJ575" s="505"/>
      <c r="CK575" s="505"/>
      <c r="CL575" s="505"/>
      <c r="CM575" s="505"/>
      <c r="CN575" s="505"/>
      <c r="CO575" s="505"/>
      <c r="CP575" s="505"/>
      <c r="CQ575" s="505"/>
      <c r="CR575" s="505"/>
      <c r="CS575" s="505"/>
    </row>
    <row r="576" spans="79:97" ht="14.25" customHeight="1" x14ac:dyDescent="0.25">
      <c r="CA576" s="505"/>
      <c r="CB576" s="505"/>
      <c r="CC576" s="505"/>
      <c r="CD576" s="505"/>
      <c r="CE576" s="505"/>
      <c r="CF576" s="505"/>
      <c r="CG576" s="505"/>
      <c r="CH576" s="505"/>
      <c r="CI576" s="505"/>
      <c r="CJ576" s="505"/>
      <c r="CK576" s="505"/>
      <c r="CL576" s="505"/>
      <c r="CM576" s="505"/>
      <c r="CN576" s="505"/>
      <c r="CO576" s="505"/>
      <c r="CP576" s="505"/>
      <c r="CQ576" s="505"/>
      <c r="CR576" s="505"/>
      <c r="CS576" s="505"/>
    </row>
    <row r="577" spans="79:97" ht="14.25" customHeight="1" x14ac:dyDescent="0.25">
      <c r="CA577" s="505"/>
      <c r="CB577" s="505"/>
      <c r="CC577" s="505"/>
      <c r="CD577" s="505"/>
      <c r="CE577" s="505"/>
      <c r="CF577" s="505"/>
      <c r="CG577" s="505"/>
      <c r="CH577" s="505"/>
      <c r="CI577" s="505"/>
      <c r="CJ577" s="505"/>
      <c r="CK577" s="505"/>
      <c r="CL577" s="505"/>
      <c r="CM577" s="505"/>
      <c r="CN577" s="505"/>
      <c r="CO577" s="505"/>
      <c r="CP577" s="505"/>
      <c r="CQ577" s="505"/>
      <c r="CR577" s="505"/>
      <c r="CS577" s="505"/>
    </row>
    <row r="578" spans="79:97" ht="14.25" customHeight="1" x14ac:dyDescent="0.25">
      <c r="CA578" s="505"/>
      <c r="CB578" s="505"/>
      <c r="CC578" s="505"/>
      <c r="CD578" s="505"/>
      <c r="CE578" s="505"/>
      <c r="CF578" s="505"/>
      <c r="CG578" s="505"/>
      <c r="CH578" s="505"/>
      <c r="CI578" s="505"/>
      <c r="CJ578" s="505"/>
      <c r="CK578" s="505"/>
      <c r="CL578" s="505"/>
      <c r="CM578" s="505"/>
      <c r="CN578" s="505"/>
      <c r="CO578" s="505"/>
      <c r="CP578" s="505"/>
      <c r="CQ578" s="505"/>
      <c r="CR578" s="505"/>
      <c r="CS578" s="505"/>
    </row>
    <row r="579" spans="79:97" ht="14.25" customHeight="1" x14ac:dyDescent="0.25">
      <c r="CA579" s="505"/>
      <c r="CB579" s="505"/>
      <c r="CC579" s="505"/>
      <c r="CD579" s="505"/>
      <c r="CE579" s="505"/>
      <c r="CF579" s="505"/>
      <c r="CG579" s="505"/>
      <c r="CH579" s="505"/>
      <c r="CI579" s="505"/>
      <c r="CJ579" s="505"/>
      <c r="CK579" s="505"/>
      <c r="CL579" s="505"/>
      <c r="CM579" s="505"/>
      <c r="CN579" s="505"/>
      <c r="CO579" s="505"/>
      <c r="CP579" s="505"/>
      <c r="CQ579" s="505"/>
      <c r="CR579" s="505"/>
      <c r="CS579" s="505"/>
    </row>
    <row r="580" spans="79:97" ht="14.25" customHeight="1" x14ac:dyDescent="0.25">
      <c r="CA580" s="505"/>
      <c r="CB580" s="505"/>
      <c r="CC580" s="505"/>
      <c r="CD580" s="505"/>
      <c r="CE580" s="505"/>
      <c r="CF580" s="505"/>
      <c r="CG580" s="505"/>
      <c r="CH580" s="505"/>
      <c r="CI580" s="505"/>
      <c r="CJ580" s="505"/>
      <c r="CK580" s="505"/>
      <c r="CL580" s="505"/>
      <c r="CM580" s="505"/>
      <c r="CN580" s="505"/>
      <c r="CO580" s="505"/>
      <c r="CP580" s="505"/>
      <c r="CQ580" s="505"/>
      <c r="CR580" s="505"/>
      <c r="CS580" s="505"/>
    </row>
    <row r="581" spans="79:97" ht="14.25" customHeight="1" x14ac:dyDescent="0.25">
      <c r="CA581" s="505"/>
      <c r="CB581" s="505"/>
      <c r="CC581" s="505"/>
      <c r="CD581" s="505"/>
      <c r="CE581" s="505"/>
      <c r="CF581" s="505"/>
      <c r="CG581" s="505"/>
      <c r="CH581" s="505"/>
      <c r="CI581" s="505"/>
      <c r="CJ581" s="505"/>
      <c r="CK581" s="505"/>
      <c r="CL581" s="505"/>
      <c r="CM581" s="505"/>
      <c r="CN581" s="505"/>
      <c r="CO581" s="505"/>
      <c r="CP581" s="505"/>
      <c r="CQ581" s="505"/>
      <c r="CR581" s="505"/>
      <c r="CS581" s="505"/>
    </row>
    <row r="582" spans="79:97" ht="14.25" customHeight="1" x14ac:dyDescent="0.25">
      <c r="CA582" s="505"/>
      <c r="CB582" s="505"/>
      <c r="CC582" s="505"/>
      <c r="CD582" s="505"/>
      <c r="CE582" s="505"/>
      <c r="CF582" s="505"/>
      <c r="CG582" s="505"/>
      <c r="CH582" s="505"/>
      <c r="CI582" s="505"/>
      <c r="CJ582" s="505"/>
      <c r="CK582" s="505"/>
      <c r="CL582" s="505"/>
      <c r="CM582" s="505"/>
      <c r="CN582" s="505"/>
      <c r="CO582" s="505"/>
      <c r="CP582" s="505"/>
      <c r="CQ582" s="505"/>
      <c r="CR582" s="505"/>
      <c r="CS582" s="505"/>
    </row>
    <row r="583" spans="79:97" ht="14.25" customHeight="1" x14ac:dyDescent="0.25">
      <c r="CA583" s="505"/>
      <c r="CB583" s="505"/>
      <c r="CC583" s="505"/>
      <c r="CD583" s="505"/>
      <c r="CE583" s="505"/>
      <c r="CF583" s="505"/>
      <c r="CG583" s="505"/>
      <c r="CH583" s="505"/>
      <c r="CI583" s="505"/>
      <c r="CJ583" s="505"/>
      <c r="CK583" s="505"/>
      <c r="CL583" s="505"/>
      <c r="CM583" s="505"/>
      <c r="CN583" s="505"/>
      <c r="CO583" s="505"/>
      <c r="CP583" s="505"/>
      <c r="CQ583" s="505"/>
      <c r="CR583" s="505"/>
      <c r="CS583" s="505"/>
    </row>
    <row r="584" spans="79:97" ht="14.25" customHeight="1" x14ac:dyDescent="0.25">
      <c r="CA584" s="505"/>
      <c r="CB584" s="505"/>
      <c r="CC584" s="505"/>
      <c r="CD584" s="505"/>
      <c r="CE584" s="505"/>
      <c r="CF584" s="505"/>
      <c r="CG584" s="505"/>
      <c r="CH584" s="505"/>
      <c r="CI584" s="505"/>
      <c r="CJ584" s="505"/>
      <c r="CK584" s="505"/>
      <c r="CL584" s="505"/>
      <c r="CM584" s="505"/>
      <c r="CN584" s="505"/>
      <c r="CO584" s="505"/>
      <c r="CP584" s="505"/>
      <c r="CQ584" s="505"/>
      <c r="CR584" s="505"/>
      <c r="CS584" s="505"/>
    </row>
    <row r="585" spans="79:97" ht="14.25" customHeight="1" x14ac:dyDescent="0.25">
      <c r="CA585" s="505"/>
      <c r="CB585" s="505"/>
      <c r="CC585" s="505"/>
      <c r="CD585" s="505"/>
      <c r="CE585" s="505"/>
      <c r="CF585" s="505"/>
      <c r="CG585" s="505"/>
      <c r="CH585" s="505"/>
      <c r="CI585" s="505"/>
      <c r="CJ585" s="505"/>
      <c r="CK585" s="505"/>
      <c r="CL585" s="505"/>
      <c r="CM585" s="505"/>
      <c r="CN585" s="505"/>
      <c r="CO585" s="505"/>
      <c r="CP585" s="505"/>
      <c r="CQ585" s="505"/>
      <c r="CR585" s="505"/>
      <c r="CS585" s="505"/>
    </row>
    <row r="586" spans="79:97" ht="14.25" customHeight="1" x14ac:dyDescent="0.25">
      <c r="CA586" s="505"/>
      <c r="CB586" s="505"/>
      <c r="CC586" s="505"/>
      <c r="CD586" s="505"/>
      <c r="CE586" s="505"/>
      <c r="CF586" s="505"/>
      <c r="CG586" s="505"/>
      <c r="CH586" s="505"/>
      <c r="CI586" s="505"/>
      <c r="CJ586" s="505"/>
      <c r="CK586" s="505"/>
      <c r="CL586" s="505"/>
      <c r="CM586" s="505"/>
      <c r="CN586" s="505"/>
      <c r="CO586" s="505"/>
      <c r="CP586" s="505"/>
      <c r="CQ586" s="505"/>
      <c r="CR586" s="505"/>
      <c r="CS586" s="505"/>
    </row>
    <row r="587" spans="79:97" ht="14.25" customHeight="1" x14ac:dyDescent="0.25">
      <c r="CA587" s="505"/>
      <c r="CB587" s="505"/>
      <c r="CC587" s="505"/>
      <c r="CD587" s="505"/>
      <c r="CE587" s="505"/>
      <c r="CF587" s="505"/>
      <c r="CG587" s="505"/>
      <c r="CH587" s="505"/>
      <c r="CI587" s="505"/>
      <c r="CJ587" s="505"/>
      <c r="CK587" s="505"/>
      <c r="CL587" s="505"/>
      <c r="CM587" s="505"/>
      <c r="CN587" s="505"/>
      <c r="CO587" s="505"/>
      <c r="CP587" s="505"/>
      <c r="CQ587" s="505"/>
      <c r="CR587" s="505"/>
      <c r="CS587" s="505"/>
    </row>
    <row r="588" spans="79:97" ht="14.25" customHeight="1" x14ac:dyDescent="0.25">
      <c r="CA588" s="505"/>
      <c r="CB588" s="505"/>
      <c r="CC588" s="505"/>
      <c r="CD588" s="505"/>
      <c r="CE588" s="505"/>
      <c r="CF588" s="505"/>
      <c r="CG588" s="505"/>
      <c r="CH588" s="505"/>
      <c r="CI588" s="505"/>
      <c r="CJ588" s="505"/>
      <c r="CK588" s="505"/>
      <c r="CL588" s="505"/>
      <c r="CM588" s="505"/>
      <c r="CN588" s="505"/>
      <c r="CO588" s="505"/>
      <c r="CP588" s="505"/>
      <c r="CQ588" s="505"/>
      <c r="CR588" s="505"/>
      <c r="CS588" s="505"/>
    </row>
    <row r="589" spans="79:97" ht="14.25" customHeight="1" x14ac:dyDescent="0.25">
      <c r="CA589" s="505"/>
      <c r="CB589" s="505"/>
      <c r="CC589" s="505"/>
      <c r="CD589" s="505"/>
      <c r="CE589" s="505"/>
      <c r="CF589" s="505"/>
      <c r="CG589" s="505"/>
      <c r="CH589" s="505"/>
      <c r="CI589" s="505"/>
      <c r="CJ589" s="505"/>
      <c r="CK589" s="505"/>
      <c r="CL589" s="505"/>
      <c r="CM589" s="505"/>
      <c r="CN589" s="505"/>
      <c r="CO589" s="505"/>
      <c r="CP589" s="505"/>
      <c r="CQ589" s="505"/>
      <c r="CR589" s="505"/>
      <c r="CS589" s="505"/>
    </row>
    <row r="590" spans="79:97" ht="14.25" customHeight="1" x14ac:dyDescent="0.25">
      <c r="CA590" s="505"/>
      <c r="CB590" s="505"/>
      <c r="CC590" s="505"/>
      <c r="CD590" s="505"/>
      <c r="CE590" s="505"/>
      <c r="CF590" s="505"/>
      <c r="CG590" s="505"/>
      <c r="CH590" s="505"/>
      <c r="CI590" s="505"/>
      <c r="CJ590" s="505"/>
      <c r="CK590" s="505"/>
      <c r="CL590" s="505"/>
      <c r="CM590" s="505"/>
      <c r="CN590" s="505"/>
      <c r="CO590" s="505"/>
      <c r="CP590" s="505"/>
      <c r="CQ590" s="505"/>
      <c r="CR590" s="505"/>
      <c r="CS590" s="505"/>
    </row>
    <row r="591" spans="79:97" ht="14.25" customHeight="1" x14ac:dyDescent="0.25">
      <c r="CA591" s="505"/>
      <c r="CB591" s="505"/>
      <c r="CC591" s="505"/>
      <c r="CD591" s="505"/>
      <c r="CE591" s="505"/>
      <c r="CF591" s="505"/>
      <c r="CG591" s="505"/>
      <c r="CH591" s="505"/>
      <c r="CI591" s="505"/>
      <c r="CJ591" s="505"/>
      <c r="CK591" s="505"/>
      <c r="CL591" s="505"/>
      <c r="CM591" s="505"/>
      <c r="CN591" s="505"/>
      <c r="CO591" s="505"/>
      <c r="CP591" s="505"/>
      <c r="CQ591" s="505"/>
      <c r="CR591" s="505"/>
      <c r="CS591" s="505"/>
    </row>
    <row r="592" spans="79:97" ht="14.25" customHeight="1" x14ac:dyDescent="0.25">
      <c r="CA592" s="505"/>
      <c r="CB592" s="505"/>
      <c r="CC592" s="505"/>
      <c r="CD592" s="505"/>
      <c r="CE592" s="505"/>
      <c r="CF592" s="505"/>
      <c r="CG592" s="505"/>
      <c r="CH592" s="505"/>
      <c r="CI592" s="505"/>
      <c r="CJ592" s="505"/>
      <c r="CK592" s="505"/>
      <c r="CL592" s="505"/>
      <c r="CM592" s="505"/>
      <c r="CN592" s="505"/>
      <c r="CO592" s="505"/>
      <c r="CP592" s="505"/>
      <c r="CQ592" s="505"/>
      <c r="CR592" s="505"/>
      <c r="CS592" s="505"/>
    </row>
    <row r="593" spans="79:97" ht="14.25" customHeight="1" x14ac:dyDescent="0.25">
      <c r="CA593" s="505"/>
      <c r="CB593" s="505"/>
      <c r="CC593" s="505"/>
      <c r="CD593" s="505"/>
      <c r="CE593" s="505"/>
      <c r="CF593" s="505"/>
      <c r="CG593" s="505"/>
      <c r="CH593" s="505"/>
      <c r="CI593" s="505"/>
      <c r="CJ593" s="505"/>
      <c r="CK593" s="505"/>
      <c r="CL593" s="505"/>
      <c r="CM593" s="505"/>
      <c r="CN593" s="505"/>
      <c r="CO593" s="505"/>
      <c r="CP593" s="505"/>
      <c r="CQ593" s="505"/>
      <c r="CR593" s="505"/>
      <c r="CS593" s="505"/>
    </row>
    <row r="594" spans="79:97" ht="14.25" customHeight="1" x14ac:dyDescent="0.25">
      <c r="CA594" s="505"/>
      <c r="CB594" s="505"/>
      <c r="CC594" s="505"/>
      <c r="CD594" s="505"/>
      <c r="CE594" s="505"/>
      <c r="CF594" s="505"/>
      <c r="CG594" s="505"/>
      <c r="CH594" s="505"/>
      <c r="CI594" s="505"/>
      <c r="CJ594" s="505"/>
      <c r="CK594" s="505"/>
      <c r="CL594" s="505"/>
      <c r="CM594" s="505"/>
      <c r="CN594" s="505"/>
      <c r="CO594" s="505"/>
      <c r="CP594" s="505"/>
      <c r="CQ594" s="505"/>
      <c r="CR594" s="505"/>
      <c r="CS594" s="505"/>
    </row>
    <row r="595" spans="79:97" ht="14.25" customHeight="1" x14ac:dyDescent="0.25">
      <c r="CA595" s="505"/>
      <c r="CB595" s="505"/>
      <c r="CC595" s="505"/>
      <c r="CD595" s="505"/>
      <c r="CE595" s="505"/>
      <c r="CF595" s="505"/>
      <c r="CG595" s="505"/>
      <c r="CH595" s="505"/>
      <c r="CI595" s="505"/>
      <c r="CJ595" s="505"/>
      <c r="CK595" s="505"/>
      <c r="CL595" s="505"/>
      <c r="CM595" s="505"/>
      <c r="CN595" s="505"/>
      <c r="CO595" s="505"/>
      <c r="CP595" s="505"/>
      <c r="CQ595" s="505"/>
      <c r="CR595" s="505"/>
      <c r="CS595" s="505"/>
    </row>
    <row r="596" spans="79:97" ht="14.25" customHeight="1" x14ac:dyDescent="0.25">
      <c r="CA596" s="505"/>
      <c r="CB596" s="505"/>
      <c r="CC596" s="505"/>
      <c r="CD596" s="505"/>
      <c r="CE596" s="505"/>
      <c r="CF596" s="505"/>
      <c r="CG596" s="505"/>
      <c r="CH596" s="505"/>
      <c r="CI596" s="505"/>
      <c r="CJ596" s="505"/>
      <c r="CK596" s="505"/>
      <c r="CL596" s="505"/>
      <c r="CM596" s="505"/>
      <c r="CN596" s="505"/>
      <c r="CO596" s="505"/>
      <c r="CP596" s="505"/>
      <c r="CQ596" s="505"/>
      <c r="CR596" s="505"/>
      <c r="CS596" s="505"/>
    </row>
    <row r="597" spans="79:97" ht="14.25" customHeight="1" x14ac:dyDescent="0.25">
      <c r="CA597" s="505"/>
      <c r="CB597" s="505"/>
      <c r="CC597" s="505"/>
      <c r="CD597" s="505"/>
      <c r="CE597" s="505"/>
      <c r="CF597" s="505"/>
      <c r="CG597" s="505"/>
      <c r="CH597" s="505"/>
      <c r="CI597" s="505"/>
      <c r="CJ597" s="505"/>
      <c r="CK597" s="505"/>
      <c r="CL597" s="505"/>
      <c r="CM597" s="505"/>
      <c r="CN597" s="505"/>
      <c r="CO597" s="505"/>
      <c r="CP597" s="505"/>
      <c r="CQ597" s="505"/>
      <c r="CR597" s="505"/>
      <c r="CS597" s="505"/>
    </row>
    <row r="598" spans="79:97" ht="14.25" customHeight="1" x14ac:dyDescent="0.25">
      <c r="CA598" s="505"/>
      <c r="CB598" s="505"/>
      <c r="CC598" s="505"/>
      <c r="CD598" s="505"/>
      <c r="CE598" s="505"/>
      <c r="CF598" s="505"/>
      <c r="CG598" s="505"/>
      <c r="CH598" s="505"/>
      <c r="CI598" s="505"/>
      <c r="CJ598" s="505"/>
      <c r="CK598" s="505"/>
      <c r="CL598" s="505"/>
      <c r="CM598" s="505"/>
      <c r="CN598" s="505"/>
      <c r="CO598" s="505"/>
      <c r="CP598" s="505"/>
      <c r="CQ598" s="505"/>
      <c r="CR598" s="505"/>
      <c r="CS598" s="505"/>
    </row>
    <row r="599" spans="79:97" ht="14.25" customHeight="1" x14ac:dyDescent="0.25">
      <c r="CA599" s="505"/>
      <c r="CB599" s="505"/>
      <c r="CC599" s="505"/>
      <c r="CD599" s="505"/>
      <c r="CE599" s="505"/>
      <c r="CF599" s="505"/>
      <c r="CG599" s="505"/>
      <c r="CH599" s="505"/>
      <c r="CI599" s="505"/>
      <c r="CJ599" s="505"/>
      <c r="CK599" s="505"/>
      <c r="CL599" s="505"/>
      <c r="CM599" s="505"/>
      <c r="CN599" s="505"/>
      <c r="CO599" s="505"/>
      <c r="CP599" s="505"/>
      <c r="CQ599" s="505"/>
      <c r="CR599" s="505"/>
      <c r="CS599" s="505"/>
    </row>
    <row r="600" spans="79:97" ht="14.25" customHeight="1" x14ac:dyDescent="0.25">
      <c r="CA600" s="505"/>
      <c r="CB600" s="505"/>
      <c r="CC600" s="505"/>
      <c r="CD600" s="505"/>
      <c r="CE600" s="505"/>
      <c r="CF600" s="505"/>
      <c r="CG600" s="505"/>
      <c r="CH600" s="505"/>
      <c r="CI600" s="505"/>
      <c r="CJ600" s="505"/>
      <c r="CK600" s="505"/>
      <c r="CL600" s="505"/>
      <c r="CM600" s="505"/>
      <c r="CN600" s="505"/>
      <c r="CO600" s="505"/>
      <c r="CP600" s="505"/>
      <c r="CQ600" s="505"/>
      <c r="CR600" s="505"/>
      <c r="CS600" s="505"/>
    </row>
    <row r="601" spans="79:97" ht="14.25" customHeight="1" x14ac:dyDescent="0.25">
      <c r="CA601" s="505"/>
      <c r="CB601" s="505"/>
      <c r="CC601" s="505"/>
      <c r="CD601" s="505"/>
      <c r="CE601" s="505"/>
      <c r="CF601" s="505"/>
      <c r="CG601" s="505"/>
      <c r="CH601" s="505"/>
      <c r="CI601" s="505"/>
      <c r="CJ601" s="505"/>
      <c r="CK601" s="505"/>
      <c r="CL601" s="505"/>
      <c r="CM601" s="505"/>
      <c r="CN601" s="505"/>
      <c r="CO601" s="505"/>
      <c r="CP601" s="505"/>
      <c r="CQ601" s="505"/>
      <c r="CR601" s="505"/>
      <c r="CS601" s="505"/>
    </row>
    <row r="602" spans="79:97" ht="14.25" customHeight="1" x14ac:dyDescent="0.25">
      <c r="CA602" s="505"/>
      <c r="CB602" s="505"/>
      <c r="CC602" s="505"/>
      <c r="CD602" s="505"/>
      <c r="CE602" s="505"/>
      <c r="CF602" s="505"/>
      <c r="CG602" s="505"/>
      <c r="CH602" s="505"/>
      <c r="CI602" s="505"/>
      <c r="CJ602" s="505"/>
      <c r="CK602" s="505"/>
      <c r="CL602" s="505"/>
      <c r="CM602" s="505"/>
      <c r="CN602" s="505"/>
      <c r="CO602" s="505"/>
      <c r="CP602" s="505"/>
      <c r="CQ602" s="505"/>
      <c r="CR602" s="505"/>
      <c r="CS602" s="505"/>
    </row>
    <row r="603" spans="79:97" ht="14.25" customHeight="1" x14ac:dyDescent="0.25">
      <c r="CA603" s="505"/>
      <c r="CB603" s="505"/>
      <c r="CC603" s="505"/>
      <c r="CD603" s="505"/>
      <c r="CE603" s="505"/>
      <c r="CF603" s="505"/>
      <c r="CG603" s="505"/>
      <c r="CH603" s="505"/>
      <c r="CI603" s="505"/>
      <c r="CJ603" s="505"/>
      <c r="CK603" s="505"/>
      <c r="CL603" s="505"/>
      <c r="CM603" s="505"/>
      <c r="CN603" s="505"/>
      <c r="CO603" s="505"/>
      <c r="CP603" s="505"/>
      <c r="CQ603" s="505"/>
      <c r="CR603" s="505"/>
      <c r="CS603" s="505"/>
    </row>
    <row r="604" spans="79:97" ht="14.25" customHeight="1" x14ac:dyDescent="0.25">
      <c r="CA604" s="505"/>
      <c r="CB604" s="505"/>
      <c r="CC604" s="505"/>
      <c r="CD604" s="505"/>
      <c r="CE604" s="505"/>
      <c r="CF604" s="505"/>
      <c r="CG604" s="505"/>
      <c r="CH604" s="505"/>
      <c r="CI604" s="505"/>
      <c r="CJ604" s="505"/>
      <c r="CK604" s="505"/>
      <c r="CL604" s="505"/>
      <c r="CM604" s="505"/>
      <c r="CN604" s="505"/>
      <c r="CO604" s="505"/>
      <c r="CP604" s="505"/>
      <c r="CQ604" s="505"/>
      <c r="CR604" s="505"/>
      <c r="CS604" s="505"/>
    </row>
    <row r="605" spans="79:97" ht="14.25" customHeight="1" x14ac:dyDescent="0.25">
      <c r="CA605" s="505"/>
      <c r="CB605" s="505"/>
      <c r="CC605" s="505"/>
      <c r="CD605" s="505"/>
      <c r="CE605" s="505"/>
      <c r="CF605" s="505"/>
      <c r="CG605" s="505"/>
      <c r="CH605" s="505"/>
      <c r="CI605" s="505"/>
      <c r="CJ605" s="505"/>
      <c r="CK605" s="505"/>
      <c r="CL605" s="505"/>
      <c r="CM605" s="505"/>
      <c r="CN605" s="505"/>
      <c r="CO605" s="505"/>
      <c r="CP605" s="505"/>
      <c r="CQ605" s="505"/>
      <c r="CR605" s="505"/>
      <c r="CS605" s="505"/>
    </row>
    <row r="606" spans="79:97" ht="14.25" customHeight="1" x14ac:dyDescent="0.25">
      <c r="CA606" s="505"/>
      <c r="CB606" s="505"/>
      <c r="CC606" s="505"/>
      <c r="CD606" s="505"/>
      <c r="CE606" s="505"/>
      <c r="CF606" s="505"/>
      <c r="CG606" s="505"/>
      <c r="CH606" s="505"/>
      <c r="CI606" s="505"/>
      <c r="CJ606" s="505"/>
      <c r="CK606" s="505"/>
      <c r="CL606" s="505"/>
      <c r="CM606" s="505"/>
      <c r="CN606" s="505"/>
      <c r="CO606" s="505"/>
      <c r="CP606" s="505"/>
      <c r="CQ606" s="505"/>
      <c r="CR606" s="505"/>
      <c r="CS606" s="505"/>
    </row>
    <row r="607" spans="79:97" ht="14.25" customHeight="1" x14ac:dyDescent="0.25">
      <c r="CA607" s="505"/>
      <c r="CB607" s="505"/>
      <c r="CC607" s="505"/>
      <c r="CD607" s="505"/>
      <c r="CE607" s="505"/>
      <c r="CF607" s="505"/>
      <c r="CG607" s="505"/>
      <c r="CH607" s="505"/>
      <c r="CI607" s="505"/>
      <c r="CJ607" s="505"/>
      <c r="CK607" s="505"/>
      <c r="CL607" s="505"/>
      <c r="CM607" s="505"/>
      <c r="CN607" s="505"/>
      <c r="CO607" s="505"/>
      <c r="CP607" s="505"/>
      <c r="CQ607" s="505"/>
      <c r="CR607" s="505"/>
      <c r="CS607" s="505"/>
    </row>
    <row r="608" spans="79:97" ht="14.25" customHeight="1" x14ac:dyDescent="0.25">
      <c r="CA608" s="505"/>
      <c r="CB608" s="505"/>
      <c r="CC608" s="505"/>
      <c r="CD608" s="505"/>
      <c r="CE608" s="505"/>
      <c r="CF608" s="505"/>
      <c r="CG608" s="505"/>
      <c r="CH608" s="505"/>
      <c r="CI608" s="505"/>
      <c r="CJ608" s="505"/>
      <c r="CK608" s="505"/>
      <c r="CL608" s="505"/>
      <c r="CM608" s="505"/>
      <c r="CN608" s="505"/>
      <c r="CO608" s="505"/>
      <c r="CP608" s="505"/>
      <c r="CQ608" s="505"/>
      <c r="CR608" s="505"/>
      <c r="CS608" s="505"/>
    </row>
    <row r="609" spans="79:97" ht="14.25" customHeight="1" x14ac:dyDescent="0.25">
      <c r="CA609" s="505"/>
      <c r="CB609" s="505"/>
      <c r="CC609" s="505"/>
      <c r="CD609" s="505"/>
      <c r="CE609" s="505"/>
      <c r="CF609" s="505"/>
      <c r="CG609" s="505"/>
      <c r="CH609" s="505"/>
      <c r="CI609" s="505"/>
      <c r="CJ609" s="505"/>
      <c r="CK609" s="505"/>
      <c r="CL609" s="505"/>
      <c r="CM609" s="505"/>
      <c r="CN609" s="505"/>
      <c r="CO609" s="505"/>
      <c r="CP609" s="505"/>
      <c r="CQ609" s="505"/>
      <c r="CR609" s="505"/>
      <c r="CS609" s="505"/>
    </row>
    <row r="610" spans="79:97" ht="14.25" customHeight="1" x14ac:dyDescent="0.25">
      <c r="CA610" s="505"/>
      <c r="CB610" s="505"/>
      <c r="CC610" s="505"/>
      <c r="CD610" s="505"/>
      <c r="CE610" s="505"/>
      <c r="CF610" s="505"/>
      <c r="CG610" s="505"/>
      <c r="CH610" s="505"/>
      <c r="CI610" s="505"/>
      <c r="CJ610" s="505"/>
      <c r="CK610" s="505"/>
      <c r="CL610" s="505"/>
      <c r="CM610" s="505"/>
      <c r="CN610" s="505"/>
      <c r="CO610" s="505"/>
      <c r="CP610" s="505"/>
      <c r="CQ610" s="505"/>
      <c r="CR610" s="505"/>
      <c r="CS610" s="505"/>
    </row>
    <row r="611" spans="79:97" ht="14.25" customHeight="1" x14ac:dyDescent="0.25">
      <c r="CA611" s="505"/>
      <c r="CB611" s="505"/>
      <c r="CC611" s="505"/>
      <c r="CD611" s="505"/>
      <c r="CE611" s="505"/>
      <c r="CF611" s="505"/>
      <c r="CG611" s="505"/>
      <c r="CH611" s="505"/>
      <c r="CI611" s="505"/>
      <c r="CJ611" s="505"/>
      <c r="CK611" s="505"/>
      <c r="CL611" s="505"/>
      <c r="CM611" s="505"/>
      <c r="CN611" s="505"/>
      <c r="CO611" s="505"/>
      <c r="CP611" s="505"/>
      <c r="CQ611" s="505"/>
      <c r="CR611" s="505"/>
      <c r="CS611" s="505"/>
    </row>
    <row r="612" spans="79:97" ht="14.25" customHeight="1" x14ac:dyDescent="0.25">
      <c r="CA612" s="505"/>
      <c r="CB612" s="505"/>
      <c r="CC612" s="505"/>
      <c r="CD612" s="505"/>
      <c r="CE612" s="505"/>
      <c r="CF612" s="505"/>
      <c r="CG612" s="505"/>
      <c r="CH612" s="505"/>
      <c r="CI612" s="505"/>
      <c r="CJ612" s="505"/>
      <c r="CK612" s="505"/>
      <c r="CL612" s="505"/>
      <c r="CM612" s="505"/>
      <c r="CN612" s="505"/>
      <c r="CO612" s="505"/>
      <c r="CP612" s="505"/>
      <c r="CQ612" s="505"/>
      <c r="CR612" s="505"/>
      <c r="CS612" s="505"/>
    </row>
    <row r="613" spans="79:97" ht="14.25" customHeight="1" x14ac:dyDescent="0.25">
      <c r="CA613" s="505"/>
      <c r="CB613" s="505"/>
      <c r="CC613" s="505"/>
      <c r="CD613" s="505"/>
      <c r="CE613" s="505"/>
      <c r="CF613" s="505"/>
      <c r="CG613" s="505"/>
      <c r="CH613" s="505"/>
      <c r="CI613" s="505"/>
      <c r="CJ613" s="505"/>
      <c r="CK613" s="505"/>
      <c r="CL613" s="505"/>
      <c r="CM613" s="505"/>
      <c r="CN613" s="505"/>
      <c r="CO613" s="505"/>
      <c r="CP613" s="505"/>
      <c r="CQ613" s="505"/>
      <c r="CR613" s="505"/>
      <c r="CS613" s="505"/>
    </row>
    <row r="614" spans="79:97" ht="14.25" customHeight="1" x14ac:dyDescent="0.25">
      <c r="CA614" s="505"/>
      <c r="CB614" s="505"/>
      <c r="CC614" s="505"/>
      <c r="CD614" s="505"/>
      <c r="CE614" s="505"/>
      <c r="CF614" s="505"/>
      <c r="CG614" s="505"/>
      <c r="CH614" s="505"/>
      <c r="CI614" s="505"/>
      <c r="CJ614" s="505"/>
      <c r="CK614" s="505"/>
      <c r="CL614" s="505"/>
      <c r="CM614" s="505"/>
      <c r="CN614" s="505"/>
      <c r="CO614" s="505"/>
      <c r="CP614" s="505"/>
      <c r="CQ614" s="505"/>
      <c r="CR614" s="505"/>
      <c r="CS614" s="505"/>
    </row>
    <row r="615" spans="79:97" ht="14.25" customHeight="1" x14ac:dyDescent="0.25">
      <c r="CA615" s="505"/>
      <c r="CB615" s="505"/>
      <c r="CC615" s="505"/>
      <c r="CD615" s="505"/>
      <c r="CE615" s="505"/>
      <c r="CF615" s="505"/>
      <c r="CG615" s="505"/>
      <c r="CH615" s="505"/>
      <c r="CI615" s="505"/>
      <c r="CJ615" s="505"/>
      <c r="CK615" s="505"/>
      <c r="CL615" s="505"/>
      <c r="CM615" s="505"/>
      <c r="CN615" s="505"/>
      <c r="CO615" s="505"/>
      <c r="CP615" s="505"/>
      <c r="CQ615" s="505"/>
      <c r="CR615" s="505"/>
      <c r="CS615" s="505"/>
    </row>
    <row r="616" spans="79:97" ht="14.25" customHeight="1" x14ac:dyDescent="0.25">
      <c r="CA616" s="505"/>
      <c r="CB616" s="505"/>
      <c r="CC616" s="505"/>
      <c r="CD616" s="505"/>
      <c r="CE616" s="505"/>
      <c r="CF616" s="505"/>
      <c r="CG616" s="505"/>
      <c r="CH616" s="505"/>
      <c r="CI616" s="505"/>
      <c r="CJ616" s="505"/>
      <c r="CK616" s="505"/>
      <c r="CL616" s="505"/>
      <c r="CM616" s="505"/>
      <c r="CN616" s="505"/>
      <c r="CO616" s="505"/>
      <c r="CP616" s="505"/>
      <c r="CQ616" s="505"/>
      <c r="CR616" s="505"/>
      <c r="CS616" s="505"/>
    </row>
    <row r="617" spans="79:97" ht="14.25" customHeight="1" x14ac:dyDescent="0.25">
      <c r="CA617" s="505"/>
      <c r="CB617" s="505"/>
      <c r="CC617" s="505"/>
      <c r="CD617" s="505"/>
      <c r="CE617" s="505"/>
      <c r="CF617" s="505"/>
      <c r="CG617" s="505"/>
      <c r="CH617" s="505"/>
      <c r="CI617" s="505"/>
      <c r="CJ617" s="505"/>
      <c r="CK617" s="505"/>
      <c r="CL617" s="505"/>
      <c r="CM617" s="505"/>
      <c r="CN617" s="505"/>
      <c r="CO617" s="505"/>
      <c r="CP617" s="505"/>
      <c r="CQ617" s="505"/>
      <c r="CR617" s="505"/>
      <c r="CS617" s="505"/>
    </row>
    <row r="618" spans="79:97" ht="14.25" customHeight="1" x14ac:dyDescent="0.25">
      <c r="CA618" s="505"/>
      <c r="CB618" s="505"/>
      <c r="CC618" s="505"/>
      <c r="CD618" s="505"/>
      <c r="CE618" s="505"/>
      <c r="CF618" s="505"/>
      <c r="CG618" s="505"/>
      <c r="CH618" s="505"/>
      <c r="CI618" s="505"/>
      <c r="CJ618" s="505"/>
      <c r="CK618" s="505"/>
      <c r="CL618" s="505"/>
      <c r="CM618" s="505"/>
      <c r="CN618" s="505"/>
      <c r="CO618" s="505"/>
      <c r="CP618" s="505"/>
      <c r="CQ618" s="505"/>
      <c r="CR618" s="505"/>
      <c r="CS618" s="505"/>
    </row>
    <row r="619" spans="79:97" ht="14.25" customHeight="1" x14ac:dyDescent="0.25">
      <c r="CA619" s="505"/>
      <c r="CB619" s="505"/>
      <c r="CC619" s="505"/>
      <c r="CD619" s="505"/>
      <c r="CE619" s="505"/>
      <c r="CF619" s="505"/>
      <c r="CG619" s="505"/>
      <c r="CH619" s="505"/>
      <c r="CI619" s="505"/>
      <c r="CJ619" s="505"/>
      <c r="CK619" s="505"/>
      <c r="CL619" s="505"/>
      <c r="CM619" s="505"/>
      <c r="CN619" s="505"/>
      <c r="CO619" s="505"/>
      <c r="CP619" s="505"/>
      <c r="CQ619" s="505"/>
      <c r="CR619" s="505"/>
      <c r="CS619" s="505"/>
    </row>
    <row r="620" spans="79:97" ht="14.25" customHeight="1" x14ac:dyDescent="0.25">
      <c r="CA620" s="505"/>
      <c r="CB620" s="505"/>
      <c r="CC620" s="505"/>
      <c r="CD620" s="505"/>
      <c r="CE620" s="505"/>
      <c r="CF620" s="505"/>
      <c r="CG620" s="505"/>
      <c r="CH620" s="505"/>
      <c r="CI620" s="505"/>
      <c r="CJ620" s="505"/>
      <c r="CK620" s="505"/>
      <c r="CL620" s="505"/>
      <c r="CM620" s="505"/>
      <c r="CN620" s="505"/>
      <c r="CO620" s="505"/>
      <c r="CP620" s="505"/>
      <c r="CQ620" s="505"/>
      <c r="CR620" s="505"/>
      <c r="CS620" s="505"/>
    </row>
    <row r="621" spans="79:97" ht="14.25" customHeight="1" x14ac:dyDescent="0.25">
      <c r="CA621" s="505"/>
      <c r="CB621" s="505"/>
      <c r="CC621" s="505"/>
      <c r="CD621" s="505"/>
      <c r="CE621" s="505"/>
      <c r="CF621" s="505"/>
      <c r="CG621" s="505"/>
      <c r="CH621" s="505"/>
      <c r="CI621" s="505"/>
      <c r="CJ621" s="505"/>
      <c r="CK621" s="505"/>
      <c r="CL621" s="505"/>
      <c r="CM621" s="505"/>
      <c r="CN621" s="505"/>
      <c r="CO621" s="505"/>
      <c r="CP621" s="505"/>
      <c r="CQ621" s="505"/>
      <c r="CR621" s="505"/>
      <c r="CS621" s="505"/>
    </row>
    <row r="622" spans="79:97" ht="14.25" customHeight="1" x14ac:dyDescent="0.25">
      <c r="CA622" s="505"/>
      <c r="CB622" s="505"/>
      <c r="CC622" s="505"/>
      <c r="CD622" s="505"/>
      <c r="CE622" s="505"/>
      <c r="CF622" s="505"/>
      <c r="CG622" s="505"/>
      <c r="CH622" s="505"/>
      <c r="CI622" s="505"/>
      <c r="CJ622" s="505"/>
      <c r="CK622" s="505"/>
      <c r="CL622" s="505"/>
      <c r="CM622" s="505"/>
      <c r="CN622" s="505"/>
      <c r="CO622" s="505"/>
      <c r="CP622" s="505"/>
      <c r="CQ622" s="505"/>
      <c r="CR622" s="505"/>
      <c r="CS622" s="505"/>
    </row>
    <row r="623" spans="79:97" ht="14.25" customHeight="1" x14ac:dyDescent="0.25">
      <c r="CA623" s="505"/>
      <c r="CB623" s="505"/>
      <c r="CC623" s="505"/>
      <c r="CD623" s="505"/>
      <c r="CE623" s="505"/>
      <c r="CF623" s="505"/>
      <c r="CG623" s="505"/>
      <c r="CH623" s="505"/>
      <c r="CI623" s="505"/>
      <c r="CJ623" s="505"/>
      <c r="CK623" s="505"/>
      <c r="CL623" s="505"/>
      <c r="CM623" s="505"/>
      <c r="CN623" s="505"/>
      <c r="CO623" s="505"/>
      <c r="CP623" s="505"/>
      <c r="CQ623" s="505"/>
      <c r="CR623" s="505"/>
      <c r="CS623" s="505"/>
    </row>
    <row r="624" spans="79:97" ht="14.25" customHeight="1" x14ac:dyDescent="0.25">
      <c r="CA624" s="505"/>
      <c r="CB624" s="505"/>
      <c r="CC624" s="505"/>
      <c r="CD624" s="505"/>
      <c r="CE624" s="505"/>
      <c r="CF624" s="505"/>
      <c r="CG624" s="505"/>
      <c r="CH624" s="505"/>
      <c r="CI624" s="505"/>
      <c r="CJ624" s="505"/>
      <c r="CK624" s="505"/>
      <c r="CL624" s="505"/>
      <c r="CM624" s="505"/>
      <c r="CN624" s="505"/>
      <c r="CO624" s="505"/>
      <c r="CP624" s="505"/>
      <c r="CQ624" s="505"/>
      <c r="CR624" s="505"/>
      <c r="CS624" s="505"/>
    </row>
    <row r="625" spans="79:97" ht="14.25" customHeight="1" x14ac:dyDescent="0.25">
      <c r="CA625" s="505"/>
      <c r="CB625" s="505"/>
      <c r="CC625" s="505"/>
      <c r="CD625" s="505"/>
      <c r="CE625" s="505"/>
      <c r="CF625" s="505"/>
      <c r="CG625" s="505"/>
      <c r="CH625" s="505"/>
      <c r="CI625" s="505"/>
      <c r="CJ625" s="505"/>
      <c r="CK625" s="505"/>
      <c r="CL625" s="505"/>
      <c r="CM625" s="505"/>
      <c r="CN625" s="505"/>
      <c r="CO625" s="505"/>
      <c r="CP625" s="505"/>
      <c r="CQ625" s="505"/>
      <c r="CR625" s="505"/>
      <c r="CS625" s="505"/>
    </row>
    <row r="626" spans="79:97" ht="14.25" customHeight="1" x14ac:dyDescent="0.25">
      <c r="CA626" s="505"/>
      <c r="CB626" s="505"/>
      <c r="CC626" s="505"/>
      <c r="CD626" s="505"/>
      <c r="CE626" s="505"/>
      <c r="CF626" s="505"/>
      <c r="CG626" s="505"/>
      <c r="CH626" s="505"/>
      <c r="CI626" s="505"/>
      <c r="CJ626" s="505"/>
      <c r="CK626" s="505"/>
      <c r="CL626" s="505"/>
      <c r="CM626" s="505"/>
      <c r="CN626" s="505"/>
      <c r="CO626" s="505"/>
      <c r="CP626" s="505"/>
      <c r="CQ626" s="505"/>
      <c r="CR626" s="505"/>
      <c r="CS626" s="505"/>
    </row>
    <row r="627" spans="79:97" ht="14.25" customHeight="1" x14ac:dyDescent="0.25">
      <c r="CA627" s="505"/>
      <c r="CB627" s="505"/>
      <c r="CC627" s="505"/>
      <c r="CD627" s="505"/>
      <c r="CE627" s="505"/>
      <c r="CF627" s="505"/>
      <c r="CG627" s="505"/>
      <c r="CH627" s="505"/>
      <c r="CI627" s="505"/>
      <c r="CJ627" s="505"/>
      <c r="CK627" s="505"/>
      <c r="CL627" s="505"/>
      <c r="CM627" s="505"/>
      <c r="CN627" s="505"/>
      <c r="CO627" s="505"/>
      <c r="CP627" s="505"/>
      <c r="CQ627" s="505"/>
      <c r="CR627" s="505"/>
      <c r="CS627" s="505"/>
    </row>
    <row r="628" spans="79:97" ht="14.25" customHeight="1" x14ac:dyDescent="0.25">
      <c r="CA628" s="505"/>
      <c r="CB628" s="505"/>
      <c r="CC628" s="505"/>
      <c r="CD628" s="505"/>
      <c r="CE628" s="505"/>
      <c r="CF628" s="505"/>
      <c r="CG628" s="505"/>
      <c r="CH628" s="505"/>
      <c r="CI628" s="505"/>
      <c r="CJ628" s="505"/>
      <c r="CK628" s="505"/>
      <c r="CL628" s="505"/>
      <c r="CM628" s="505"/>
      <c r="CN628" s="505"/>
      <c r="CO628" s="505"/>
      <c r="CP628" s="505"/>
      <c r="CQ628" s="505"/>
      <c r="CR628" s="505"/>
      <c r="CS628" s="505"/>
    </row>
    <row r="629" spans="79:97" ht="14.25" customHeight="1" x14ac:dyDescent="0.25">
      <c r="CA629" s="505"/>
      <c r="CB629" s="505"/>
      <c r="CC629" s="505"/>
      <c r="CD629" s="505"/>
      <c r="CE629" s="505"/>
      <c r="CF629" s="505"/>
      <c r="CG629" s="505"/>
      <c r="CH629" s="505"/>
      <c r="CI629" s="505"/>
      <c r="CJ629" s="505"/>
      <c r="CK629" s="505"/>
      <c r="CL629" s="505"/>
      <c r="CM629" s="505"/>
      <c r="CN629" s="505"/>
      <c r="CO629" s="505"/>
      <c r="CP629" s="505"/>
      <c r="CQ629" s="505"/>
      <c r="CR629" s="505"/>
      <c r="CS629" s="505"/>
    </row>
    <row r="630" spans="79:97" ht="14.25" customHeight="1" x14ac:dyDescent="0.25">
      <c r="CA630" s="505"/>
      <c r="CB630" s="505"/>
      <c r="CC630" s="505"/>
      <c r="CD630" s="505"/>
      <c r="CE630" s="505"/>
      <c r="CF630" s="505"/>
      <c r="CG630" s="505"/>
      <c r="CH630" s="505"/>
      <c r="CI630" s="505"/>
      <c r="CJ630" s="505"/>
      <c r="CK630" s="505"/>
      <c r="CL630" s="505"/>
      <c r="CM630" s="505"/>
      <c r="CN630" s="505"/>
      <c r="CO630" s="505"/>
      <c r="CP630" s="505"/>
      <c r="CQ630" s="505"/>
      <c r="CR630" s="505"/>
      <c r="CS630" s="505"/>
    </row>
    <row r="631" spans="79:97" ht="14.25" customHeight="1" x14ac:dyDescent="0.25">
      <c r="CA631" s="505"/>
      <c r="CB631" s="505"/>
      <c r="CC631" s="505"/>
      <c r="CD631" s="505"/>
      <c r="CE631" s="505"/>
      <c r="CF631" s="505"/>
      <c r="CG631" s="505"/>
      <c r="CH631" s="505"/>
      <c r="CI631" s="505"/>
      <c r="CJ631" s="505"/>
      <c r="CK631" s="505"/>
      <c r="CL631" s="505"/>
      <c r="CM631" s="505"/>
      <c r="CN631" s="505"/>
      <c r="CO631" s="505"/>
      <c r="CP631" s="505"/>
      <c r="CQ631" s="505"/>
      <c r="CR631" s="505"/>
      <c r="CS631" s="505"/>
    </row>
    <row r="632" spans="79:97" ht="14.25" customHeight="1" x14ac:dyDescent="0.25">
      <c r="CA632" s="505"/>
      <c r="CB632" s="505"/>
      <c r="CC632" s="505"/>
      <c r="CD632" s="505"/>
      <c r="CE632" s="505"/>
      <c r="CF632" s="505"/>
      <c r="CG632" s="505"/>
      <c r="CH632" s="505"/>
      <c r="CI632" s="505"/>
      <c r="CJ632" s="505"/>
      <c r="CK632" s="505"/>
      <c r="CL632" s="505"/>
      <c r="CM632" s="505"/>
      <c r="CN632" s="505"/>
      <c r="CO632" s="505"/>
      <c r="CP632" s="505"/>
      <c r="CQ632" s="505"/>
      <c r="CR632" s="505"/>
      <c r="CS632" s="505"/>
    </row>
    <row r="633" spans="79:97" ht="14.25" customHeight="1" x14ac:dyDescent="0.25">
      <c r="CA633" s="505"/>
      <c r="CB633" s="505"/>
      <c r="CC633" s="505"/>
      <c r="CD633" s="505"/>
      <c r="CE633" s="505"/>
      <c r="CF633" s="505"/>
      <c r="CG633" s="505"/>
      <c r="CH633" s="505"/>
      <c r="CI633" s="505"/>
      <c r="CJ633" s="505"/>
      <c r="CK633" s="505"/>
      <c r="CL633" s="505"/>
      <c r="CM633" s="505"/>
      <c r="CN633" s="505"/>
      <c r="CO633" s="505"/>
      <c r="CP633" s="505"/>
      <c r="CQ633" s="505"/>
      <c r="CR633" s="505"/>
      <c r="CS633" s="505"/>
    </row>
    <row r="634" spans="79:97" ht="14.25" customHeight="1" x14ac:dyDescent="0.25">
      <c r="CA634" s="505"/>
      <c r="CB634" s="505"/>
      <c r="CC634" s="505"/>
      <c r="CD634" s="505"/>
      <c r="CE634" s="505"/>
      <c r="CF634" s="505"/>
      <c r="CG634" s="505"/>
      <c r="CH634" s="505"/>
      <c r="CI634" s="505"/>
      <c r="CJ634" s="505"/>
      <c r="CK634" s="505"/>
      <c r="CL634" s="505"/>
      <c r="CM634" s="505"/>
      <c r="CN634" s="505"/>
      <c r="CO634" s="505"/>
      <c r="CP634" s="505"/>
      <c r="CQ634" s="505"/>
      <c r="CR634" s="505"/>
      <c r="CS634" s="505"/>
    </row>
    <row r="635" spans="79:97" ht="14.25" customHeight="1" x14ac:dyDescent="0.25">
      <c r="CA635" s="505"/>
      <c r="CB635" s="505"/>
      <c r="CC635" s="505"/>
      <c r="CD635" s="505"/>
      <c r="CE635" s="505"/>
      <c r="CF635" s="505"/>
      <c r="CG635" s="505"/>
      <c r="CH635" s="505"/>
      <c r="CI635" s="505"/>
      <c r="CJ635" s="505"/>
      <c r="CK635" s="505"/>
      <c r="CL635" s="505"/>
      <c r="CM635" s="505"/>
      <c r="CN635" s="505"/>
      <c r="CO635" s="505"/>
      <c r="CP635" s="505"/>
      <c r="CQ635" s="505"/>
      <c r="CR635" s="505"/>
      <c r="CS635" s="505"/>
    </row>
    <row r="636" spans="79:97" ht="14.25" customHeight="1" x14ac:dyDescent="0.25">
      <c r="CA636" s="505"/>
      <c r="CB636" s="505"/>
      <c r="CC636" s="505"/>
      <c r="CD636" s="505"/>
      <c r="CE636" s="505"/>
      <c r="CF636" s="505"/>
      <c r="CG636" s="505"/>
      <c r="CH636" s="505"/>
      <c r="CI636" s="505"/>
      <c r="CJ636" s="505"/>
      <c r="CK636" s="505"/>
      <c r="CL636" s="505"/>
      <c r="CM636" s="505"/>
      <c r="CN636" s="505"/>
      <c r="CO636" s="505"/>
      <c r="CP636" s="505"/>
      <c r="CQ636" s="505"/>
      <c r="CR636" s="505"/>
      <c r="CS636" s="505"/>
    </row>
    <row r="637" spans="79:97" ht="14.25" customHeight="1" x14ac:dyDescent="0.25">
      <c r="CA637" s="505"/>
      <c r="CB637" s="505"/>
      <c r="CC637" s="505"/>
      <c r="CD637" s="505"/>
      <c r="CE637" s="505"/>
      <c r="CF637" s="505"/>
      <c r="CG637" s="505"/>
      <c r="CH637" s="505"/>
      <c r="CI637" s="505"/>
      <c r="CJ637" s="505"/>
      <c r="CK637" s="505"/>
      <c r="CL637" s="505"/>
      <c r="CM637" s="505"/>
      <c r="CN637" s="505"/>
      <c r="CO637" s="505"/>
      <c r="CP637" s="505"/>
      <c r="CQ637" s="505"/>
      <c r="CR637" s="505"/>
      <c r="CS637" s="505"/>
    </row>
    <row r="638" spans="79:97" ht="14.25" customHeight="1" x14ac:dyDescent="0.25">
      <c r="CA638" s="505"/>
      <c r="CB638" s="505"/>
      <c r="CC638" s="505"/>
      <c r="CD638" s="505"/>
      <c r="CE638" s="505"/>
      <c r="CF638" s="505"/>
      <c r="CG638" s="505"/>
      <c r="CH638" s="505"/>
      <c r="CI638" s="505"/>
      <c r="CJ638" s="505"/>
      <c r="CK638" s="505"/>
      <c r="CL638" s="505"/>
      <c r="CM638" s="505"/>
      <c r="CN638" s="505"/>
      <c r="CO638" s="505"/>
      <c r="CP638" s="505"/>
      <c r="CQ638" s="505"/>
      <c r="CR638" s="505"/>
      <c r="CS638" s="505"/>
    </row>
    <row r="639" spans="79:97" ht="14.25" customHeight="1" x14ac:dyDescent="0.25">
      <c r="CA639" s="505"/>
      <c r="CB639" s="505"/>
      <c r="CC639" s="505"/>
      <c r="CD639" s="505"/>
      <c r="CE639" s="505"/>
      <c r="CF639" s="505"/>
      <c r="CG639" s="505"/>
      <c r="CH639" s="505"/>
      <c r="CI639" s="505"/>
      <c r="CJ639" s="505"/>
      <c r="CK639" s="505"/>
      <c r="CL639" s="505"/>
      <c r="CM639" s="505"/>
      <c r="CN639" s="505"/>
      <c r="CO639" s="505"/>
      <c r="CP639" s="505"/>
      <c r="CQ639" s="505"/>
      <c r="CR639" s="505"/>
      <c r="CS639" s="505"/>
    </row>
    <row r="640" spans="79:97" ht="14.25" customHeight="1" x14ac:dyDescent="0.25">
      <c r="CA640" s="505"/>
      <c r="CB640" s="505"/>
      <c r="CC640" s="505"/>
      <c r="CD640" s="505"/>
      <c r="CE640" s="505"/>
      <c r="CF640" s="505"/>
      <c r="CG640" s="505"/>
      <c r="CH640" s="505"/>
      <c r="CI640" s="505"/>
      <c r="CJ640" s="505"/>
      <c r="CK640" s="505"/>
      <c r="CL640" s="505"/>
      <c r="CM640" s="505"/>
      <c r="CN640" s="505"/>
      <c r="CO640" s="505"/>
      <c r="CP640" s="505"/>
      <c r="CQ640" s="505"/>
      <c r="CR640" s="505"/>
      <c r="CS640" s="505"/>
    </row>
    <row r="641" spans="79:97" ht="14.25" customHeight="1" x14ac:dyDescent="0.25">
      <c r="CA641" s="505"/>
      <c r="CB641" s="505"/>
      <c r="CC641" s="505"/>
      <c r="CD641" s="505"/>
      <c r="CE641" s="505"/>
      <c r="CF641" s="505"/>
      <c r="CG641" s="505"/>
      <c r="CH641" s="505"/>
      <c r="CI641" s="505"/>
      <c r="CJ641" s="505"/>
      <c r="CK641" s="505"/>
      <c r="CL641" s="505"/>
      <c r="CM641" s="505"/>
      <c r="CN641" s="505"/>
      <c r="CO641" s="505"/>
      <c r="CP641" s="505"/>
      <c r="CQ641" s="505"/>
      <c r="CR641" s="505"/>
      <c r="CS641" s="505"/>
    </row>
    <row r="642" spans="79:97" ht="14.25" customHeight="1" x14ac:dyDescent="0.25">
      <c r="CA642" s="505"/>
      <c r="CB642" s="505"/>
      <c r="CC642" s="505"/>
      <c r="CD642" s="505"/>
      <c r="CE642" s="505"/>
      <c r="CF642" s="505"/>
      <c r="CG642" s="505"/>
      <c r="CH642" s="505"/>
      <c r="CI642" s="505"/>
      <c r="CJ642" s="505"/>
      <c r="CK642" s="505"/>
      <c r="CL642" s="505"/>
      <c r="CM642" s="505"/>
      <c r="CN642" s="505"/>
      <c r="CO642" s="505"/>
      <c r="CP642" s="505"/>
      <c r="CQ642" s="505"/>
      <c r="CR642" s="505"/>
      <c r="CS642" s="505"/>
    </row>
    <row r="643" spans="79:97" ht="14.25" customHeight="1" x14ac:dyDescent="0.25">
      <c r="CA643" s="505"/>
      <c r="CB643" s="505"/>
      <c r="CC643" s="505"/>
      <c r="CD643" s="505"/>
      <c r="CE643" s="505"/>
      <c r="CF643" s="505"/>
      <c r="CG643" s="505"/>
      <c r="CH643" s="505"/>
      <c r="CI643" s="505"/>
      <c r="CJ643" s="505"/>
      <c r="CK643" s="505"/>
      <c r="CL643" s="505"/>
      <c r="CM643" s="505"/>
      <c r="CN643" s="505"/>
      <c r="CO643" s="505"/>
      <c r="CP643" s="505"/>
      <c r="CQ643" s="505"/>
      <c r="CR643" s="505"/>
      <c r="CS643" s="505"/>
    </row>
    <row r="644" spans="79:97" ht="14.25" customHeight="1" x14ac:dyDescent="0.25">
      <c r="CA644" s="505"/>
      <c r="CB644" s="505"/>
      <c r="CC644" s="505"/>
      <c r="CD644" s="505"/>
      <c r="CE644" s="505"/>
      <c r="CF644" s="505"/>
      <c r="CG644" s="505"/>
      <c r="CH644" s="505"/>
      <c r="CI644" s="505"/>
      <c r="CJ644" s="505"/>
      <c r="CK644" s="505"/>
      <c r="CL644" s="505"/>
      <c r="CM644" s="505"/>
      <c r="CN644" s="505"/>
      <c r="CO644" s="505"/>
      <c r="CP644" s="505"/>
      <c r="CQ644" s="505"/>
      <c r="CR644" s="505"/>
      <c r="CS644" s="505"/>
    </row>
    <row r="645" spans="79:97" ht="14.25" customHeight="1" x14ac:dyDescent="0.25">
      <c r="CA645" s="505"/>
      <c r="CB645" s="505"/>
      <c r="CC645" s="505"/>
      <c r="CD645" s="505"/>
      <c r="CE645" s="505"/>
      <c r="CF645" s="505"/>
      <c r="CG645" s="505"/>
      <c r="CH645" s="505"/>
      <c r="CI645" s="505"/>
      <c r="CJ645" s="505"/>
      <c r="CK645" s="505"/>
      <c r="CL645" s="505"/>
      <c r="CM645" s="505"/>
      <c r="CN645" s="505"/>
      <c r="CO645" s="505"/>
      <c r="CP645" s="505"/>
      <c r="CQ645" s="505"/>
      <c r="CR645" s="505"/>
      <c r="CS645" s="505"/>
    </row>
    <row r="646" spans="79:97" ht="14.25" customHeight="1" x14ac:dyDescent="0.25">
      <c r="CA646" s="505"/>
      <c r="CB646" s="505"/>
      <c r="CC646" s="505"/>
      <c r="CD646" s="505"/>
      <c r="CE646" s="505"/>
      <c r="CF646" s="505"/>
      <c r="CG646" s="505"/>
      <c r="CH646" s="505"/>
      <c r="CI646" s="505"/>
      <c r="CJ646" s="505"/>
      <c r="CK646" s="505"/>
      <c r="CL646" s="505"/>
      <c r="CM646" s="505"/>
      <c r="CN646" s="505"/>
      <c r="CO646" s="505"/>
      <c r="CP646" s="505"/>
      <c r="CQ646" s="505"/>
      <c r="CR646" s="505"/>
      <c r="CS646" s="505"/>
    </row>
    <row r="647" spans="79:97" ht="14.25" customHeight="1" x14ac:dyDescent="0.25">
      <c r="CA647" s="505"/>
      <c r="CB647" s="505"/>
      <c r="CC647" s="505"/>
      <c r="CD647" s="505"/>
      <c r="CE647" s="505"/>
      <c r="CF647" s="505"/>
      <c r="CG647" s="505"/>
      <c r="CH647" s="505"/>
      <c r="CI647" s="505"/>
      <c r="CJ647" s="505"/>
      <c r="CK647" s="505"/>
      <c r="CL647" s="505"/>
      <c r="CM647" s="505"/>
      <c r="CN647" s="505"/>
      <c r="CO647" s="505"/>
      <c r="CP647" s="505"/>
      <c r="CQ647" s="505"/>
      <c r="CR647" s="505"/>
      <c r="CS647" s="505"/>
    </row>
    <row r="648" spans="79:97" ht="14.25" customHeight="1" x14ac:dyDescent="0.25">
      <c r="CA648" s="505"/>
      <c r="CB648" s="505"/>
      <c r="CC648" s="505"/>
      <c r="CD648" s="505"/>
      <c r="CE648" s="505"/>
      <c r="CF648" s="505"/>
      <c r="CG648" s="505"/>
      <c r="CH648" s="505"/>
      <c r="CI648" s="505"/>
      <c r="CJ648" s="505"/>
      <c r="CK648" s="505"/>
      <c r="CL648" s="505"/>
      <c r="CM648" s="505"/>
      <c r="CN648" s="505"/>
      <c r="CO648" s="505"/>
      <c r="CP648" s="505"/>
      <c r="CQ648" s="505"/>
      <c r="CR648" s="505"/>
      <c r="CS648" s="505"/>
    </row>
    <row r="649" spans="79:97" ht="14.25" customHeight="1" x14ac:dyDescent="0.25">
      <c r="CA649" s="505"/>
      <c r="CB649" s="505"/>
      <c r="CC649" s="505"/>
      <c r="CD649" s="505"/>
      <c r="CE649" s="505"/>
      <c r="CF649" s="505"/>
      <c r="CG649" s="505"/>
      <c r="CH649" s="505"/>
      <c r="CI649" s="505"/>
      <c r="CJ649" s="505"/>
      <c r="CK649" s="505"/>
      <c r="CL649" s="505"/>
      <c r="CM649" s="505"/>
      <c r="CN649" s="505"/>
      <c r="CO649" s="505"/>
      <c r="CP649" s="505"/>
      <c r="CQ649" s="505"/>
      <c r="CR649" s="505"/>
      <c r="CS649" s="505"/>
    </row>
    <row r="650" spans="79:97" ht="14.25" customHeight="1" x14ac:dyDescent="0.25">
      <c r="CA650" s="505"/>
      <c r="CB650" s="505"/>
      <c r="CC650" s="505"/>
      <c r="CD650" s="505"/>
      <c r="CE650" s="505"/>
      <c r="CF650" s="505"/>
      <c r="CG650" s="505"/>
      <c r="CH650" s="505"/>
      <c r="CI650" s="505"/>
      <c r="CJ650" s="505"/>
      <c r="CK650" s="505"/>
      <c r="CL650" s="505"/>
      <c r="CM650" s="505"/>
      <c r="CN650" s="505"/>
      <c r="CO650" s="505"/>
      <c r="CP650" s="505"/>
      <c r="CQ650" s="505"/>
      <c r="CR650" s="505"/>
      <c r="CS650" s="505"/>
    </row>
    <row r="651" spans="79:97" ht="14.25" customHeight="1" x14ac:dyDescent="0.25">
      <c r="CA651" s="505"/>
      <c r="CB651" s="505"/>
      <c r="CC651" s="505"/>
      <c r="CD651" s="505"/>
      <c r="CE651" s="505"/>
      <c r="CF651" s="505"/>
      <c r="CG651" s="505"/>
      <c r="CH651" s="505"/>
      <c r="CI651" s="505"/>
      <c r="CJ651" s="505"/>
      <c r="CK651" s="505"/>
      <c r="CL651" s="505"/>
      <c r="CM651" s="505"/>
      <c r="CN651" s="505"/>
      <c r="CO651" s="505"/>
      <c r="CP651" s="505"/>
      <c r="CQ651" s="505"/>
      <c r="CR651" s="505"/>
      <c r="CS651" s="505"/>
    </row>
    <row r="652" spans="79:97" ht="14.25" customHeight="1" x14ac:dyDescent="0.25">
      <c r="CA652" s="505"/>
      <c r="CB652" s="505"/>
      <c r="CC652" s="505"/>
      <c r="CD652" s="505"/>
      <c r="CE652" s="505"/>
      <c r="CF652" s="505"/>
      <c r="CG652" s="505"/>
      <c r="CH652" s="505"/>
      <c r="CI652" s="505"/>
      <c r="CJ652" s="505"/>
      <c r="CK652" s="505"/>
      <c r="CL652" s="505"/>
      <c r="CM652" s="505"/>
      <c r="CN652" s="505"/>
      <c r="CO652" s="505"/>
      <c r="CP652" s="505"/>
      <c r="CQ652" s="505"/>
      <c r="CR652" s="505"/>
      <c r="CS652" s="505"/>
    </row>
    <row r="653" spans="79:97" ht="14.25" customHeight="1" x14ac:dyDescent="0.25">
      <c r="CA653" s="505"/>
      <c r="CB653" s="505"/>
      <c r="CC653" s="505"/>
      <c r="CD653" s="505"/>
      <c r="CE653" s="505"/>
      <c r="CF653" s="505"/>
      <c r="CG653" s="505"/>
      <c r="CH653" s="505"/>
      <c r="CI653" s="505"/>
      <c r="CJ653" s="505"/>
      <c r="CK653" s="505"/>
      <c r="CL653" s="505"/>
      <c r="CM653" s="505"/>
      <c r="CN653" s="505"/>
      <c r="CO653" s="505"/>
      <c r="CP653" s="505"/>
      <c r="CQ653" s="505"/>
      <c r="CR653" s="505"/>
      <c r="CS653" s="505"/>
    </row>
    <row r="654" spans="79:97" ht="14.25" customHeight="1" x14ac:dyDescent="0.25">
      <c r="CA654" s="505"/>
      <c r="CB654" s="505"/>
      <c r="CC654" s="505"/>
      <c r="CD654" s="505"/>
      <c r="CE654" s="505"/>
      <c r="CF654" s="505"/>
      <c r="CG654" s="505"/>
      <c r="CH654" s="505"/>
      <c r="CI654" s="505"/>
      <c r="CJ654" s="505"/>
      <c r="CK654" s="505"/>
      <c r="CL654" s="505"/>
      <c r="CM654" s="505"/>
      <c r="CN654" s="505"/>
      <c r="CO654" s="505"/>
      <c r="CP654" s="505"/>
      <c r="CQ654" s="505"/>
      <c r="CR654" s="505"/>
      <c r="CS654" s="505"/>
    </row>
    <row r="655" spans="79:97" ht="14.25" customHeight="1" x14ac:dyDescent="0.25">
      <c r="CA655" s="505"/>
      <c r="CB655" s="505"/>
      <c r="CC655" s="505"/>
      <c r="CD655" s="505"/>
      <c r="CE655" s="505"/>
      <c r="CF655" s="505"/>
      <c r="CG655" s="505"/>
      <c r="CH655" s="505"/>
      <c r="CI655" s="505"/>
      <c r="CJ655" s="505"/>
      <c r="CK655" s="505"/>
      <c r="CL655" s="505"/>
      <c r="CM655" s="505"/>
      <c r="CN655" s="505"/>
      <c r="CO655" s="505"/>
      <c r="CP655" s="505"/>
      <c r="CQ655" s="505"/>
      <c r="CR655" s="505"/>
      <c r="CS655" s="505"/>
    </row>
    <row r="656" spans="79:97" ht="14.25" customHeight="1" x14ac:dyDescent="0.25">
      <c r="CA656" s="505"/>
      <c r="CB656" s="505"/>
      <c r="CC656" s="505"/>
      <c r="CD656" s="505"/>
      <c r="CE656" s="505"/>
      <c r="CF656" s="505"/>
      <c r="CG656" s="505"/>
      <c r="CH656" s="505"/>
      <c r="CI656" s="505"/>
      <c r="CJ656" s="505"/>
      <c r="CK656" s="505"/>
      <c r="CL656" s="505"/>
      <c r="CM656" s="505"/>
      <c r="CN656" s="505"/>
      <c r="CO656" s="505"/>
      <c r="CP656" s="505"/>
      <c r="CQ656" s="505"/>
      <c r="CR656" s="505"/>
      <c r="CS656" s="505"/>
    </row>
    <row r="657" spans="79:97" ht="14.25" customHeight="1" x14ac:dyDescent="0.25">
      <c r="CA657" s="505"/>
      <c r="CB657" s="505"/>
      <c r="CC657" s="505"/>
      <c r="CD657" s="505"/>
      <c r="CE657" s="505"/>
      <c r="CF657" s="505"/>
      <c r="CG657" s="505"/>
      <c r="CH657" s="505"/>
      <c r="CI657" s="505"/>
      <c r="CJ657" s="505"/>
      <c r="CK657" s="505"/>
      <c r="CL657" s="505"/>
      <c r="CM657" s="505"/>
      <c r="CN657" s="505"/>
      <c r="CO657" s="505"/>
      <c r="CP657" s="505"/>
      <c r="CQ657" s="505"/>
      <c r="CR657" s="505"/>
      <c r="CS657" s="505"/>
    </row>
    <row r="658" spans="79:97" ht="14.25" customHeight="1" x14ac:dyDescent="0.25">
      <c r="CA658" s="505"/>
      <c r="CB658" s="505"/>
      <c r="CC658" s="505"/>
      <c r="CD658" s="505"/>
      <c r="CE658" s="505"/>
      <c r="CF658" s="505"/>
      <c r="CG658" s="505"/>
      <c r="CH658" s="505"/>
      <c r="CI658" s="505"/>
      <c r="CJ658" s="505"/>
      <c r="CK658" s="505"/>
      <c r="CL658" s="505"/>
      <c r="CM658" s="505"/>
      <c r="CN658" s="505"/>
      <c r="CO658" s="505"/>
      <c r="CP658" s="505"/>
      <c r="CQ658" s="505"/>
      <c r="CR658" s="505"/>
      <c r="CS658" s="505"/>
    </row>
    <row r="659" spans="79:97" ht="14.25" customHeight="1" x14ac:dyDescent="0.25">
      <c r="CA659" s="505"/>
      <c r="CB659" s="505"/>
      <c r="CC659" s="505"/>
      <c r="CD659" s="505"/>
      <c r="CE659" s="505"/>
      <c r="CF659" s="505"/>
      <c r="CG659" s="505"/>
      <c r="CH659" s="505"/>
      <c r="CI659" s="505"/>
      <c r="CJ659" s="505"/>
      <c r="CK659" s="505"/>
      <c r="CL659" s="505"/>
      <c r="CM659" s="505"/>
      <c r="CN659" s="505"/>
      <c r="CO659" s="505"/>
      <c r="CP659" s="505"/>
      <c r="CQ659" s="505"/>
      <c r="CR659" s="505"/>
      <c r="CS659" s="505"/>
    </row>
    <row r="660" spans="79:97" ht="14.25" customHeight="1" x14ac:dyDescent="0.25">
      <c r="CA660" s="505"/>
      <c r="CB660" s="505"/>
      <c r="CC660" s="505"/>
      <c r="CD660" s="505"/>
      <c r="CE660" s="505"/>
      <c r="CF660" s="505"/>
      <c r="CG660" s="505"/>
      <c r="CH660" s="505"/>
      <c r="CI660" s="505"/>
      <c r="CJ660" s="505"/>
      <c r="CK660" s="505"/>
      <c r="CL660" s="505"/>
      <c r="CM660" s="505"/>
      <c r="CN660" s="505"/>
      <c r="CO660" s="505"/>
      <c r="CP660" s="505"/>
      <c r="CQ660" s="505"/>
      <c r="CR660" s="505"/>
      <c r="CS660" s="505"/>
    </row>
    <row r="661" spans="79:97" ht="14.25" customHeight="1" x14ac:dyDescent="0.25">
      <c r="CA661" s="505"/>
      <c r="CB661" s="505"/>
      <c r="CC661" s="505"/>
      <c r="CD661" s="505"/>
      <c r="CE661" s="505"/>
      <c r="CF661" s="505"/>
      <c r="CG661" s="505"/>
      <c r="CH661" s="505"/>
      <c r="CI661" s="505"/>
      <c r="CJ661" s="505"/>
      <c r="CK661" s="505"/>
      <c r="CL661" s="505"/>
      <c r="CM661" s="505"/>
      <c r="CN661" s="505"/>
      <c r="CO661" s="505"/>
      <c r="CP661" s="505"/>
      <c r="CQ661" s="505"/>
      <c r="CR661" s="505"/>
      <c r="CS661" s="505"/>
    </row>
    <row r="662" spans="79:97" ht="14.25" customHeight="1" x14ac:dyDescent="0.25">
      <c r="CA662" s="505"/>
      <c r="CB662" s="505"/>
      <c r="CC662" s="505"/>
      <c r="CD662" s="505"/>
      <c r="CE662" s="505"/>
      <c r="CF662" s="505"/>
      <c r="CG662" s="505"/>
      <c r="CH662" s="505"/>
      <c r="CI662" s="505"/>
      <c r="CJ662" s="505"/>
      <c r="CK662" s="505"/>
      <c r="CL662" s="505"/>
      <c r="CM662" s="505"/>
      <c r="CN662" s="505"/>
      <c r="CO662" s="505"/>
      <c r="CP662" s="505"/>
      <c r="CQ662" s="505"/>
      <c r="CR662" s="505"/>
      <c r="CS662" s="505"/>
    </row>
    <row r="663" spans="79:97" ht="14.25" customHeight="1" x14ac:dyDescent="0.25">
      <c r="CA663" s="505"/>
      <c r="CB663" s="505"/>
      <c r="CC663" s="505"/>
      <c r="CD663" s="505"/>
      <c r="CE663" s="505"/>
      <c r="CF663" s="505"/>
      <c r="CG663" s="505"/>
      <c r="CH663" s="505"/>
      <c r="CI663" s="505"/>
      <c r="CJ663" s="505"/>
      <c r="CK663" s="505"/>
      <c r="CL663" s="505"/>
      <c r="CM663" s="505"/>
      <c r="CN663" s="505"/>
      <c r="CO663" s="505"/>
      <c r="CP663" s="505"/>
      <c r="CQ663" s="505"/>
      <c r="CR663" s="505"/>
      <c r="CS663" s="505"/>
    </row>
    <row r="664" spans="79:97" ht="14.25" customHeight="1" x14ac:dyDescent="0.25">
      <c r="CA664" s="505"/>
      <c r="CB664" s="505"/>
      <c r="CC664" s="505"/>
      <c r="CD664" s="505"/>
      <c r="CE664" s="505"/>
      <c r="CF664" s="505"/>
      <c r="CG664" s="505"/>
      <c r="CH664" s="505"/>
      <c r="CI664" s="505"/>
      <c r="CJ664" s="505"/>
      <c r="CK664" s="505"/>
      <c r="CL664" s="505"/>
      <c r="CM664" s="505"/>
      <c r="CN664" s="505"/>
      <c r="CO664" s="505"/>
      <c r="CP664" s="505"/>
      <c r="CQ664" s="505"/>
      <c r="CR664" s="505"/>
      <c r="CS664" s="505"/>
    </row>
    <row r="665" spans="79:97" ht="14.25" customHeight="1" x14ac:dyDescent="0.25">
      <c r="CA665" s="505"/>
      <c r="CB665" s="505"/>
      <c r="CC665" s="505"/>
      <c r="CD665" s="505"/>
      <c r="CE665" s="505"/>
      <c r="CF665" s="505"/>
      <c r="CG665" s="505"/>
      <c r="CH665" s="505"/>
      <c r="CI665" s="505"/>
      <c r="CJ665" s="505"/>
      <c r="CK665" s="505"/>
      <c r="CL665" s="505"/>
      <c r="CM665" s="505"/>
      <c r="CN665" s="505"/>
      <c r="CO665" s="505"/>
      <c r="CP665" s="505"/>
      <c r="CQ665" s="505"/>
      <c r="CR665" s="505"/>
      <c r="CS665" s="505"/>
    </row>
    <row r="666" spans="79:97" ht="14.25" customHeight="1" x14ac:dyDescent="0.25">
      <c r="CA666" s="505"/>
      <c r="CB666" s="505"/>
      <c r="CC666" s="505"/>
      <c r="CD666" s="505"/>
      <c r="CE666" s="505"/>
      <c r="CF666" s="505"/>
      <c r="CG666" s="505"/>
      <c r="CH666" s="505"/>
      <c r="CI666" s="505"/>
      <c r="CJ666" s="505"/>
      <c r="CK666" s="505"/>
      <c r="CL666" s="505"/>
      <c r="CM666" s="505"/>
      <c r="CN666" s="505"/>
      <c r="CO666" s="505"/>
      <c r="CP666" s="505"/>
      <c r="CQ666" s="505"/>
      <c r="CR666" s="505"/>
      <c r="CS666" s="505"/>
    </row>
    <row r="667" spans="79:97" ht="14.25" customHeight="1" x14ac:dyDescent="0.25">
      <c r="CA667" s="505"/>
      <c r="CB667" s="505"/>
      <c r="CC667" s="505"/>
      <c r="CD667" s="505"/>
      <c r="CE667" s="505"/>
      <c r="CF667" s="505"/>
      <c r="CG667" s="505"/>
      <c r="CH667" s="505"/>
      <c r="CI667" s="505"/>
      <c r="CJ667" s="505"/>
      <c r="CK667" s="505"/>
      <c r="CL667" s="505"/>
      <c r="CM667" s="505"/>
      <c r="CN667" s="505"/>
      <c r="CO667" s="505"/>
      <c r="CP667" s="505"/>
      <c r="CQ667" s="505"/>
      <c r="CR667" s="505"/>
      <c r="CS667" s="505"/>
    </row>
    <row r="668" spans="79:97" ht="14.25" customHeight="1" x14ac:dyDescent="0.25">
      <c r="CA668" s="505"/>
      <c r="CB668" s="505"/>
      <c r="CC668" s="505"/>
      <c r="CD668" s="505"/>
      <c r="CE668" s="505"/>
      <c r="CF668" s="505"/>
      <c r="CG668" s="505"/>
      <c r="CH668" s="505"/>
      <c r="CI668" s="505"/>
      <c r="CJ668" s="505"/>
      <c r="CK668" s="505"/>
      <c r="CL668" s="505"/>
      <c r="CM668" s="505"/>
      <c r="CN668" s="505"/>
      <c r="CO668" s="505"/>
      <c r="CP668" s="505"/>
      <c r="CQ668" s="505"/>
      <c r="CR668" s="505"/>
      <c r="CS668" s="505"/>
    </row>
    <row r="669" spans="79:97" ht="14.25" customHeight="1" x14ac:dyDescent="0.25">
      <c r="CA669" s="505"/>
      <c r="CB669" s="505"/>
      <c r="CC669" s="505"/>
      <c r="CD669" s="505"/>
      <c r="CE669" s="505"/>
      <c r="CF669" s="505"/>
      <c r="CG669" s="505"/>
      <c r="CH669" s="505"/>
      <c r="CI669" s="505"/>
      <c r="CJ669" s="505"/>
      <c r="CK669" s="505"/>
      <c r="CL669" s="505"/>
      <c r="CM669" s="505"/>
      <c r="CN669" s="505"/>
      <c r="CO669" s="505"/>
      <c r="CP669" s="505"/>
      <c r="CQ669" s="505"/>
      <c r="CR669" s="505"/>
      <c r="CS669" s="505"/>
    </row>
    <row r="670" spans="79:97" ht="14.25" customHeight="1" x14ac:dyDescent="0.25">
      <c r="CA670" s="505"/>
      <c r="CB670" s="505"/>
      <c r="CC670" s="505"/>
      <c r="CD670" s="505"/>
      <c r="CE670" s="505"/>
      <c r="CF670" s="505"/>
      <c r="CG670" s="505"/>
      <c r="CH670" s="505"/>
      <c r="CI670" s="505"/>
      <c r="CJ670" s="505"/>
      <c r="CK670" s="505"/>
      <c r="CL670" s="505"/>
      <c r="CM670" s="505"/>
      <c r="CN670" s="505"/>
      <c r="CO670" s="505"/>
      <c r="CP670" s="505"/>
      <c r="CQ670" s="505"/>
      <c r="CR670" s="505"/>
      <c r="CS670" s="505"/>
    </row>
    <row r="671" spans="79:97" ht="14.25" customHeight="1" x14ac:dyDescent="0.25">
      <c r="CA671" s="505"/>
      <c r="CB671" s="505"/>
      <c r="CC671" s="505"/>
      <c r="CD671" s="505"/>
      <c r="CE671" s="505"/>
      <c r="CF671" s="505"/>
      <c r="CG671" s="505"/>
      <c r="CH671" s="505"/>
      <c r="CI671" s="505"/>
      <c r="CJ671" s="505"/>
      <c r="CK671" s="505"/>
      <c r="CL671" s="505"/>
      <c r="CM671" s="505"/>
      <c r="CN671" s="505"/>
      <c r="CO671" s="505"/>
      <c r="CP671" s="505"/>
      <c r="CQ671" s="505"/>
      <c r="CR671" s="505"/>
      <c r="CS671" s="505"/>
    </row>
    <row r="672" spans="79:97" ht="14.25" customHeight="1" x14ac:dyDescent="0.25">
      <c r="CA672" s="505"/>
      <c r="CB672" s="505"/>
      <c r="CC672" s="505"/>
      <c r="CD672" s="505"/>
      <c r="CE672" s="505"/>
      <c r="CF672" s="505"/>
      <c r="CG672" s="505"/>
      <c r="CH672" s="505"/>
      <c r="CI672" s="505"/>
      <c r="CJ672" s="505"/>
      <c r="CK672" s="505"/>
      <c r="CL672" s="505"/>
      <c r="CM672" s="505"/>
      <c r="CN672" s="505"/>
      <c r="CO672" s="505"/>
      <c r="CP672" s="505"/>
      <c r="CQ672" s="505"/>
      <c r="CR672" s="505"/>
      <c r="CS672" s="505"/>
    </row>
    <row r="673" spans="79:97" ht="14.25" customHeight="1" x14ac:dyDescent="0.25">
      <c r="CA673" s="505"/>
      <c r="CB673" s="505"/>
      <c r="CC673" s="505"/>
      <c r="CD673" s="505"/>
      <c r="CE673" s="505"/>
      <c r="CF673" s="505"/>
      <c r="CG673" s="505"/>
      <c r="CH673" s="505"/>
      <c r="CI673" s="505"/>
      <c r="CJ673" s="505"/>
      <c r="CK673" s="505"/>
      <c r="CL673" s="505"/>
      <c r="CM673" s="505"/>
      <c r="CN673" s="505"/>
      <c r="CO673" s="505"/>
      <c r="CP673" s="505"/>
      <c r="CQ673" s="505"/>
      <c r="CR673" s="505"/>
      <c r="CS673" s="505"/>
    </row>
    <row r="674" spans="79:97" ht="14.25" customHeight="1" x14ac:dyDescent="0.25">
      <c r="CA674" s="505"/>
      <c r="CB674" s="505"/>
      <c r="CC674" s="505"/>
      <c r="CD674" s="505"/>
      <c r="CE674" s="505"/>
      <c r="CF674" s="505"/>
      <c r="CG674" s="505"/>
      <c r="CH674" s="505"/>
      <c r="CI674" s="505"/>
      <c r="CJ674" s="505"/>
      <c r="CK674" s="505"/>
      <c r="CL674" s="505"/>
      <c r="CM674" s="505"/>
      <c r="CN674" s="505"/>
      <c r="CO674" s="505"/>
      <c r="CP674" s="505"/>
      <c r="CQ674" s="505"/>
      <c r="CR674" s="505"/>
      <c r="CS674" s="505"/>
    </row>
    <row r="675" spans="79:97" ht="14.25" customHeight="1" x14ac:dyDescent="0.25">
      <c r="CA675" s="505"/>
      <c r="CB675" s="505"/>
      <c r="CC675" s="505"/>
      <c r="CD675" s="505"/>
      <c r="CE675" s="505"/>
      <c r="CF675" s="505"/>
      <c r="CG675" s="505"/>
      <c r="CH675" s="505"/>
      <c r="CI675" s="505"/>
      <c r="CJ675" s="505"/>
      <c r="CK675" s="505"/>
      <c r="CL675" s="505"/>
      <c r="CM675" s="505"/>
      <c r="CN675" s="505"/>
      <c r="CO675" s="505"/>
      <c r="CP675" s="505"/>
      <c r="CQ675" s="505"/>
      <c r="CR675" s="505"/>
      <c r="CS675" s="505"/>
    </row>
    <row r="676" spans="79:97" ht="14.25" customHeight="1" x14ac:dyDescent="0.25">
      <c r="CA676" s="505"/>
      <c r="CB676" s="505"/>
      <c r="CC676" s="505"/>
      <c r="CD676" s="505"/>
      <c r="CE676" s="505"/>
      <c r="CF676" s="505"/>
      <c r="CG676" s="505"/>
      <c r="CH676" s="505"/>
      <c r="CI676" s="505"/>
      <c r="CJ676" s="505"/>
      <c r="CK676" s="505"/>
      <c r="CL676" s="505"/>
      <c r="CM676" s="505"/>
      <c r="CN676" s="505"/>
      <c r="CO676" s="505"/>
      <c r="CP676" s="505"/>
      <c r="CQ676" s="505"/>
      <c r="CR676" s="505"/>
      <c r="CS676" s="505"/>
    </row>
    <row r="677" spans="79:97" ht="14.25" customHeight="1" x14ac:dyDescent="0.25">
      <c r="CA677" s="505"/>
      <c r="CB677" s="505"/>
      <c r="CC677" s="505"/>
      <c r="CD677" s="505"/>
      <c r="CE677" s="505"/>
      <c r="CF677" s="505"/>
      <c r="CG677" s="505"/>
      <c r="CH677" s="505"/>
      <c r="CI677" s="505"/>
      <c r="CJ677" s="505"/>
      <c r="CK677" s="505"/>
      <c r="CL677" s="505"/>
      <c r="CM677" s="505"/>
      <c r="CN677" s="505"/>
      <c r="CO677" s="505"/>
      <c r="CP677" s="505"/>
      <c r="CQ677" s="505"/>
      <c r="CR677" s="505"/>
      <c r="CS677" s="505"/>
    </row>
    <row r="678" spans="79:97" ht="14.25" customHeight="1" x14ac:dyDescent="0.25">
      <c r="CA678" s="505"/>
      <c r="CB678" s="505"/>
      <c r="CC678" s="505"/>
      <c r="CD678" s="505"/>
      <c r="CE678" s="505"/>
      <c r="CF678" s="505"/>
      <c r="CG678" s="505"/>
      <c r="CH678" s="505"/>
      <c r="CI678" s="505"/>
      <c r="CJ678" s="505"/>
      <c r="CK678" s="505"/>
      <c r="CL678" s="505"/>
      <c r="CM678" s="505"/>
      <c r="CN678" s="505"/>
      <c r="CO678" s="505"/>
      <c r="CP678" s="505"/>
      <c r="CQ678" s="505"/>
      <c r="CR678" s="505"/>
      <c r="CS678" s="505"/>
    </row>
    <row r="679" spans="79:97" ht="14.25" customHeight="1" x14ac:dyDescent="0.25">
      <c r="CA679" s="505"/>
      <c r="CB679" s="505"/>
      <c r="CC679" s="505"/>
      <c r="CD679" s="505"/>
      <c r="CE679" s="505"/>
      <c r="CF679" s="505"/>
      <c r="CG679" s="505"/>
      <c r="CH679" s="505"/>
      <c r="CI679" s="505"/>
      <c r="CJ679" s="505"/>
      <c r="CK679" s="505"/>
      <c r="CL679" s="505"/>
      <c r="CM679" s="505"/>
      <c r="CN679" s="505"/>
      <c r="CO679" s="505"/>
      <c r="CP679" s="505"/>
      <c r="CQ679" s="505"/>
      <c r="CR679" s="505"/>
      <c r="CS679" s="505"/>
    </row>
    <row r="680" spans="79:97" ht="14.25" customHeight="1" x14ac:dyDescent="0.25">
      <c r="CA680" s="505"/>
      <c r="CB680" s="505"/>
      <c r="CC680" s="505"/>
      <c r="CD680" s="505"/>
      <c r="CE680" s="505"/>
      <c r="CF680" s="505"/>
      <c r="CG680" s="505"/>
      <c r="CH680" s="505"/>
      <c r="CI680" s="505"/>
      <c r="CJ680" s="505"/>
      <c r="CK680" s="505"/>
      <c r="CL680" s="505"/>
      <c r="CM680" s="505"/>
      <c r="CN680" s="505"/>
      <c r="CO680" s="505"/>
      <c r="CP680" s="505"/>
      <c r="CQ680" s="505"/>
      <c r="CR680" s="505"/>
      <c r="CS680" s="505"/>
    </row>
    <row r="681" spans="79:97" ht="14.25" customHeight="1" x14ac:dyDescent="0.25">
      <c r="CA681" s="505"/>
      <c r="CB681" s="505"/>
      <c r="CC681" s="505"/>
      <c r="CD681" s="505"/>
      <c r="CE681" s="505"/>
      <c r="CF681" s="505"/>
      <c r="CG681" s="505"/>
      <c r="CH681" s="505"/>
      <c r="CI681" s="505"/>
      <c r="CJ681" s="505"/>
      <c r="CK681" s="505"/>
      <c r="CL681" s="505"/>
      <c r="CM681" s="505"/>
      <c r="CN681" s="505"/>
      <c r="CO681" s="505"/>
      <c r="CP681" s="505"/>
      <c r="CQ681" s="505"/>
      <c r="CR681" s="505"/>
      <c r="CS681" s="505"/>
    </row>
    <row r="682" spans="79:97" ht="14.25" customHeight="1" x14ac:dyDescent="0.25">
      <c r="CA682" s="505"/>
      <c r="CB682" s="505"/>
      <c r="CC682" s="505"/>
      <c r="CD682" s="505"/>
      <c r="CE682" s="505"/>
      <c r="CF682" s="505"/>
      <c r="CG682" s="505"/>
      <c r="CH682" s="505"/>
      <c r="CI682" s="505"/>
      <c r="CJ682" s="505"/>
      <c r="CK682" s="505"/>
      <c r="CL682" s="505"/>
      <c r="CM682" s="505"/>
      <c r="CN682" s="505"/>
      <c r="CO682" s="505"/>
      <c r="CP682" s="505"/>
      <c r="CQ682" s="505"/>
      <c r="CR682" s="505"/>
      <c r="CS682" s="505"/>
    </row>
    <row r="683" spans="79:97" ht="14.25" customHeight="1" x14ac:dyDescent="0.25">
      <c r="CA683" s="505"/>
      <c r="CB683" s="505"/>
      <c r="CC683" s="505"/>
      <c r="CD683" s="505"/>
      <c r="CE683" s="505"/>
      <c r="CF683" s="505"/>
      <c r="CG683" s="505"/>
      <c r="CH683" s="505"/>
      <c r="CI683" s="505"/>
      <c r="CJ683" s="505"/>
      <c r="CK683" s="505"/>
      <c r="CL683" s="505"/>
      <c r="CM683" s="505"/>
      <c r="CN683" s="505"/>
      <c r="CO683" s="505"/>
      <c r="CP683" s="505"/>
      <c r="CQ683" s="505"/>
      <c r="CR683" s="505"/>
      <c r="CS683" s="505"/>
    </row>
    <row r="684" spans="79:97" ht="14.25" customHeight="1" x14ac:dyDescent="0.25">
      <c r="CA684" s="505"/>
      <c r="CB684" s="505"/>
      <c r="CC684" s="505"/>
      <c r="CD684" s="505"/>
      <c r="CE684" s="505"/>
      <c r="CF684" s="505"/>
      <c r="CG684" s="505"/>
      <c r="CH684" s="505"/>
      <c r="CI684" s="505"/>
      <c r="CJ684" s="505"/>
      <c r="CK684" s="505"/>
      <c r="CL684" s="505"/>
      <c r="CM684" s="505"/>
      <c r="CN684" s="505"/>
      <c r="CO684" s="505"/>
      <c r="CP684" s="505"/>
      <c r="CQ684" s="505"/>
      <c r="CR684" s="505"/>
      <c r="CS684" s="505"/>
    </row>
    <row r="685" spans="79:97" ht="14.25" customHeight="1" x14ac:dyDescent="0.25">
      <c r="CA685" s="505"/>
      <c r="CB685" s="505"/>
      <c r="CC685" s="505"/>
      <c r="CD685" s="505"/>
      <c r="CE685" s="505"/>
      <c r="CF685" s="505"/>
      <c r="CG685" s="505"/>
      <c r="CH685" s="505"/>
      <c r="CI685" s="505"/>
      <c r="CJ685" s="505"/>
      <c r="CK685" s="505"/>
      <c r="CL685" s="505"/>
      <c r="CM685" s="505"/>
      <c r="CN685" s="505"/>
      <c r="CO685" s="505"/>
      <c r="CP685" s="505"/>
      <c r="CQ685" s="505"/>
      <c r="CR685" s="505"/>
      <c r="CS685" s="505"/>
    </row>
    <row r="686" spans="79:97" ht="14.25" customHeight="1" x14ac:dyDescent="0.25">
      <c r="CA686" s="505"/>
      <c r="CB686" s="505"/>
      <c r="CC686" s="505"/>
      <c r="CD686" s="505"/>
      <c r="CE686" s="505"/>
      <c r="CF686" s="505"/>
      <c r="CG686" s="505"/>
      <c r="CH686" s="505"/>
      <c r="CI686" s="505"/>
      <c r="CJ686" s="505"/>
      <c r="CK686" s="505"/>
      <c r="CL686" s="505"/>
      <c r="CM686" s="505"/>
      <c r="CN686" s="505"/>
      <c r="CO686" s="505"/>
      <c r="CP686" s="505"/>
      <c r="CQ686" s="505"/>
      <c r="CR686" s="505"/>
      <c r="CS686" s="505"/>
    </row>
    <row r="687" spans="79:97" ht="14.25" customHeight="1" x14ac:dyDescent="0.25">
      <c r="CA687" s="505"/>
      <c r="CB687" s="505"/>
      <c r="CC687" s="505"/>
      <c r="CD687" s="505"/>
      <c r="CE687" s="505"/>
      <c r="CF687" s="505"/>
      <c r="CG687" s="505"/>
      <c r="CH687" s="505"/>
      <c r="CI687" s="505"/>
      <c r="CJ687" s="505"/>
      <c r="CK687" s="505"/>
      <c r="CL687" s="505"/>
      <c r="CM687" s="505"/>
      <c r="CN687" s="505"/>
      <c r="CO687" s="505"/>
      <c r="CP687" s="505"/>
      <c r="CQ687" s="505"/>
      <c r="CR687" s="505"/>
      <c r="CS687" s="505"/>
    </row>
    <row r="688" spans="79:97" ht="14.25" customHeight="1" x14ac:dyDescent="0.25">
      <c r="CA688" s="505"/>
      <c r="CB688" s="505"/>
      <c r="CC688" s="505"/>
      <c r="CD688" s="505"/>
      <c r="CE688" s="505"/>
      <c r="CF688" s="505"/>
      <c r="CG688" s="505"/>
      <c r="CH688" s="505"/>
      <c r="CI688" s="505"/>
      <c r="CJ688" s="505"/>
      <c r="CK688" s="505"/>
      <c r="CL688" s="505"/>
      <c r="CM688" s="505"/>
      <c r="CN688" s="505"/>
      <c r="CO688" s="505"/>
      <c r="CP688" s="505"/>
      <c r="CQ688" s="505"/>
      <c r="CR688" s="505"/>
      <c r="CS688" s="505"/>
    </row>
    <row r="689" spans="79:97" ht="14.25" customHeight="1" x14ac:dyDescent="0.25">
      <c r="CA689" s="505"/>
      <c r="CB689" s="505"/>
      <c r="CC689" s="505"/>
      <c r="CD689" s="505"/>
      <c r="CE689" s="505"/>
      <c r="CF689" s="505"/>
      <c r="CG689" s="505"/>
      <c r="CH689" s="505"/>
      <c r="CI689" s="505"/>
      <c r="CJ689" s="505"/>
      <c r="CK689" s="505"/>
      <c r="CL689" s="505"/>
      <c r="CM689" s="505"/>
      <c r="CN689" s="505"/>
      <c r="CO689" s="505"/>
      <c r="CP689" s="505"/>
      <c r="CQ689" s="505"/>
      <c r="CR689" s="505"/>
      <c r="CS689" s="505"/>
    </row>
    <row r="690" spans="79:97" ht="14.25" customHeight="1" x14ac:dyDescent="0.25">
      <c r="CA690" s="505"/>
      <c r="CB690" s="505"/>
      <c r="CC690" s="505"/>
      <c r="CD690" s="505"/>
      <c r="CE690" s="505"/>
      <c r="CF690" s="505"/>
      <c r="CG690" s="505"/>
      <c r="CH690" s="505"/>
      <c r="CI690" s="505"/>
      <c r="CJ690" s="505"/>
      <c r="CK690" s="505"/>
      <c r="CL690" s="505"/>
      <c r="CM690" s="505"/>
      <c r="CN690" s="505"/>
      <c r="CO690" s="505"/>
      <c r="CP690" s="505"/>
      <c r="CQ690" s="505"/>
      <c r="CR690" s="505"/>
      <c r="CS690" s="505"/>
    </row>
    <row r="691" spans="79:97" ht="14.25" customHeight="1" x14ac:dyDescent="0.25">
      <c r="CA691" s="505"/>
      <c r="CB691" s="505"/>
      <c r="CC691" s="505"/>
      <c r="CD691" s="505"/>
      <c r="CE691" s="505"/>
      <c r="CF691" s="505"/>
      <c r="CG691" s="505"/>
      <c r="CH691" s="505"/>
      <c r="CI691" s="505"/>
      <c r="CJ691" s="505"/>
      <c r="CK691" s="505"/>
      <c r="CL691" s="505"/>
      <c r="CM691" s="505"/>
      <c r="CN691" s="505"/>
      <c r="CO691" s="505"/>
      <c r="CP691" s="505"/>
      <c r="CQ691" s="505"/>
      <c r="CR691" s="505"/>
      <c r="CS691" s="505"/>
    </row>
    <row r="692" spans="79:97" ht="14.25" customHeight="1" x14ac:dyDescent="0.25">
      <c r="CA692" s="505"/>
      <c r="CB692" s="505"/>
      <c r="CC692" s="505"/>
      <c r="CD692" s="505"/>
      <c r="CE692" s="505"/>
      <c r="CF692" s="505"/>
      <c r="CG692" s="505"/>
      <c r="CH692" s="505"/>
      <c r="CI692" s="505"/>
      <c r="CJ692" s="505"/>
      <c r="CK692" s="505"/>
      <c r="CL692" s="505"/>
      <c r="CM692" s="505"/>
      <c r="CN692" s="505"/>
      <c r="CO692" s="505"/>
      <c r="CP692" s="505"/>
      <c r="CQ692" s="505"/>
      <c r="CR692" s="505"/>
      <c r="CS692" s="505"/>
    </row>
    <row r="693" spans="79:97" ht="14.25" customHeight="1" x14ac:dyDescent="0.25">
      <c r="CA693" s="505"/>
      <c r="CB693" s="505"/>
      <c r="CC693" s="505"/>
      <c r="CD693" s="505"/>
      <c r="CE693" s="505"/>
      <c r="CF693" s="505"/>
      <c r="CG693" s="505"/>
      <c r="CH693" s="505"/>
      <c r="CI693" s="505"/>
      <c r="CJ693" s="505"/>
      <c r="CK693" s="505"/>
      <c r="CL693" s="505"/>
      <c r="CM693" s="505"/>
      <c r="CN693" s="505"/>
      <c r="CO693" s="505"/>
      <c r="CP693" s="505"/>
      <c r="CQ693" s="505"/>
      <c r="CR693" s="505"/>
      <c r="CS693" s="505"/>
    </row>
    <row r="694" spans="79:97" ht="14.25" customHeight="1" x14ac:dyDescent="0.25">
      <c r="CA694" s="505"/>
      <c r="CB694" s="505"/>
      <c r="CC694" s="505"/>
      <c r="CD694" s="505"/>
      <c r="CE694" s="505"/>
      <c r="CF694" s="505"/>
      <c r="CG694" s="505"/>
      <c r="CH694" s="505"/>
      <c r="CI694" s="505"/>
      <c r="CJ694" s="505"/>
      <c r="CK694" s="505"/>
      <c r="CL694" s="505"/>
      <c r="CM694" s="505"/>
      <c r="CN694" s="505"/>
      <c r="CO694" s="505"/>
      <c r="CP694" s="505"/>
      <c r="CQ694" s="505"/>
      <c r="CR694" s="505"/>
      <c r="CS694" s="505"/>
    </row>
    <row r="695" spans="79:97" ht="14.25" customHeight="1" x14ac:dyDescent="0.25">
      <c r="CA695" s="505"/>
      <c r="CB695" s="505"/>
      <c r="CC695" s="505"/>
      <c r="CD695" s="505"/>
      <c r="CE695" s="505"/>
      <c r="CF695" s="505"/>
      <c r="CG695" s="505"/>
      <c r="CH695" s="505"/>
      <c r="CI695" s="505"/>
      <c r="CJ695" s="505"/>
      <c r="CK695" s="505"/>
      <c r="CL695" s="505"/>
      <c r="CM695" s="505"/>
      <c r="CN695" s="505"/>
      <c r="CO695" s="505"/>
      <c r="CP695" s="505"/>
      <c r="CQ695" s="505"/>
      <c r="CR695" s="505"/>
      <c r="CS695" s="505"/>
    </row>
    <row r="696" spans="79:97" ht="14.25" customHeight="1" x14ac:dyDescent="0.25">
      <c r="CA696" s="505"/>
      <c r="CB696" s="505"/>
      <c r="CC696" s="505"/>
      <c r="CD696" s="505"/>
      <c r="CE696" s="505"/>
      <c r="CF696" s="505"/>
      <c r="CG696" s="505"/>
      <c r="CH696" s="505"/>
      <c r="CI696" s="505"/>
      <c r="CJ696" s="505"/>
      <c r="CK696" s="505"/>
      <c r="CL696" s="505"/>
      <c r="CM696" s="505"/>
      <c r="CN696" s="505"/>
      <c r="CO696" s="505"/>
      <c r="CP696" s="505"/>
      <c r="CQ696" s="505"/>
      <c r="CR696" s="505"/>
      <c r="CS696" s="505"/>
    </row>
    <row r="697" spans="79:97" ht="14.25" customHeight="1" x14ac:dyDescent="0.25">
      <c r="CA697" s="505"/>
      <c r="CB697" s="505"/>
      <c r="CC697" s="505"/>
      <c r="CD697" s="505"/>
      <c r="CE697" s="505"/>
      <c r="CF697" s="505"/>
      <c r="CG697" s="505"/>
      <c r="CH697" s="505"/>
      <c r="CI697" s="505"/>
      <c r="CJ697" s="505"/>
      <c r="CK697" s="505"/>
      <c r="CL697" s="505"/>
      <c r="CM697" s="505"/>
      <c r="CN697" s="505"/>
      <c r="CO697" s="505"/>
      <c r="CP697" s="505"/>
      <c r="CQ697" s="505"/>
      <c r="CR697" s="505"/>
      <c r="CS697" s="505"/>
    </row>
    <row r="698" spans="79:97" ht="14.25" customHeight="1" x14ac:dyDescent="0.25">
      <c r="CA698" s="505"/>
      <c r="CB698" s="505"/>
      <c r="CC698" s="505"/>
      <c r="CD698" s="505"/>
      <c r="CE698" s="505"/>
      <c r="CF698" s="505"/>
      <c r="CG698" s="505"/>
      <c r="CH698" s="505"/>
      <c r="CI698" s="505"/>
      <c r="CJ698" s="505"/>
      <c r="CK698" s="505"/>
      <c r="CL698" s="505"/>
      <c r="CM698" s="505"/>
      <c r="CN698" s="505"/>
      <c r="CO698" s="505"/>
      <c r="CP698" s="505"/>
      <c r="CQ698" s="505"/>
      <c r="CR698" s="505"/>
      <c r="CS698" s="505"/>
    </row>
    <row r="699" spans="79:97" ht="14.25" customHeight="1" x14ac:dyDescent="0.25">
      <c r="CA699" s="505"/>
      <c r="CB699" s="505"/>
      <c r="CC699" s="505"/>
      <c r="CD699" s="505"/>
      <c r="CE699" s="505"/>
      <c r="CF699" s="505"/>
      <c r="CG699" s="505"/>
      <c r="CH699" s="505"/>
      <c r="CI699" s="505"/>
      <c r="CJ699" s="505"/>
      <c r="CK699" s="505"/>
      <c r="CL699" s="505"/>
      <c r="CM699" s="505"/>
      <c r="CN699" s="505"/>
      <c r="CO699" s="505"/>
      <c r="CP699" s="505"/>
      <c r="CQ699" s="505"/>
      <c r="CR699" s="505"/>
      <c r="CS699" s="505"/>
    </row>
    <row r="700" spans="79:97" ht="14.25" customHeight="1" x14ac:dyDescent="0.25">
      <c r="CA700" s="505"/>
      <c r="CB700" s="505"/>
      <c r="CC700" s="505"/>
      <c r="CD700" s="505"/>
      <c r="CE700" s="505"/>
      <c r="CF700" s="505"/>
      <c r="CG700" s="505"/>
      <c r="CH700" s="505"/>
      <c r="CI700" s="505"/>
      <c r="CJ700" s="505"/>
      <c r="CK700" s="505"/>
      <c r="CL700" s="505"/>
      <c r="CM700" s="505"/>
      <c r="CN700" s="505"/>
      <c r="CO700" s="505"/>
      <c r="CP700" s="505"/>
      <c r="CQ700" s="505"/>
      <c r="CR700" s="505"/>
      <c r="CS700" s="505"/>
    </row>
    <row r="701" spans="79:97" ht="14.25" customHeight="1" x14ac:dyDescent="0.25">
      <c r="CA701" s="505"/>
      <c r="CB701" s="505"/>
      <c r="CC701" s="505"/>
      <c r="CD701" s="505"/>
      <c r="CE701" s="505"/>
      <c r="CF701" s="505"/>
      <c r="CG701" s="505"/>
      <c r="CH701" s="505"/>
      <c r="CI701" s="505"/>
      <c r="CJ701" s="505"/>
      <c r="CK701" s="505"/>
      <c r="CL701" s="505"/>
      <c r="CM701" s="505"/>
      <c r="CN701" s="505"/>
      <c r="CO701" s="505"/>
      <c r="CP701" s="505"/>
      <c r="CQ701" s="505"/>
      <c r="CR701" s="505"/>
      <c r="CS701" s="505"/>
    </row>
    <row r="702" spans="79:97" ht="14.25" customHeight="1" x14ac:dyDescent="0.25">
      <c r="CA702" s="505"/>
      <c r="CB702" s="505"/>
      <c r="CC702" s="505"/>
      <c r="CD702" s="505"/>
      <c r="CE702" s="505"/>
      <c r="CF702" s="505"/>
      <c r="CG702" s="505"/>
      <c r="CH702" s="505"/>
      <c r="CI702" s="505"/>
      <c r="CJ702" s="505"/>
      <c r="CK702" s="505"/>
      <c r="CL702" s="505"/>
      <c r="CM702" s="505"/>
      <c r="CN702" s="505"/>
      <c r="CO702" s="505"/>
      <c r="CP702" s="505"/>
      <c r="CQ702" s="505"/>
      <c r="CR702" s="505"/>
      <c r="CS702" s="505"/>
    </row>
    <row r="703" spans="79:97" ht="14.25" customHeight="1" x14ac:dyDescent="0.25">
      <c r="CA703" s="505"/>
      <c r="CB703" s="505"/>
      <c r="CC703" s="505"/>
      <c r="CD703" s="505"/>
      <c r="CE703" s="505"/>
      <c r="CF703" s="505"/>
      <c r="CG703" s="505"/>
      <c r="CH703" s="505"/>
      <c r="CI703" s="505"/>
      <c r="CJ703" s="505"/>
      <c r="CK703" s="505"/>
      <c r="CL703" s="505"/>
      <c r="CM703" s="505"/>
      <c r="CN703" s="505"/>
      <c r="CO703" s="505"/>
      <c r="CP703" s="505"/>
      <c r="CQ703" s="505"/>
      <c r="CR703" s="505"/>
      <c r="CS703" s="505"/>
    </row>
    <row r="704" spans="79:97" ht="14.25" customHeight="1" x14ac:dyDescent="0.25">
      <c r="CA704" s="505"/>
      <c r="CB704" s="505"/>
      <c r="CC704" s="505"/>
      <c r="CD704" s="505"/>
      <c r="CE704" s="505"/>
      <c r="CF704" s="505"/>
      <c r="CG704" s="505"/>
      <c r="CH704" s="505"/>
      <c r="CI704" s="505"/>
      <c r="CJ704" s="505"/>
      <c r="CK704" s="505"/>
      <c r="CL704" s="505"/>
      <c r="CM704" s="505"/>
      <c r="CN704" s="505"/>
      <c r="CO704" s="505"/>
      <c r="CP704" s="505"/>
      <c r="CQ704" s="505"/>
      <c r="CR704" s="505"/>
      <c r="CS704" s="505"/>
    </row>
    <row r="705" spans="79:97" ht="14.25" customHeight="1" x14ac:dyDescent="0.25">
      <c r="CA705" s="505"/>
      <c r="CB705" s="505"/>
      <c r="CC705" s="505"/>
      <c r="CD705" s="505"/>
      <c r="CE705" s="505"/>
      <c r="CF705" s="505"/>
      <c r="CG705" s="505"/>
      <c r="CH705" s="505"/>
      <c r="CI705" s="505"/>
      <c r="CJ705" s="505"/>
      <c r="CK705" s="505"/>
      <c r="CL705" s="505"/>
      <c r="CM705" s="505"/>
      <c r="CN705" s="505"/>
      <c r="CO705" s="505"/>
      <c r="CP705" s="505"/>
      <c r="CQ705" s="505"/>
      <c r="CR705" s="505"/>
      <c r="CS705" s="505"/>
    </row>
    <row r="706" spans="79:97" ht="14.25" customHeight="1" x14ac:dyDescent="0.25">
      <c r="CA706" s="505"/>
      <c r="CB706" s="505"/>
      <c r="CC706" s="505"/>
      <c r="CD706" s="505"/>
      <c r="CE706" s="505"/>
      <c r="CF706" s="505"/>
      <c r="CG706" s="505"/>
      <c r="CH706" s="505"/>
      <c r="CI706" s="505"/>
      <c r="CJ706" s="505"/>
      <c r="CK706" s="505"/>
      <c r="CL706" s="505"/>
      <c r="CM706" s="505"/>
      <c r="CN706" s="505"/>
      <c r="CO706" s="505"/>
      <c r="CP706" s="505"/>
      <c r="CQ706" s="505"/>
      <c r="CR706" s="505"/>
      <c r="CS706" s="505"/>
    </row>
    <row r="707" spans="79:97" ht="14.25" customHeight="1" x14ac:dyDescent="0.25">
      <c r="CA707" s="505"/>
      <c r="CB707" s="505"/>
      <c r="CC707" s="505"/>
      <c r="CD707" s="505"/>
      <c r="CE707" s="505"/>
      <c r="CF707" s="505"/>
      <c r="CG707" s="505"/>
      <c r="CH707" s="505"/>
      <c r="CI707" s="505"/>
      <c r="CJ707" s="505"/>
      <c r="CK707" s="505"/>
      <c r="CL707" s="505"/>
      <c r="CM707" s="505"/>
      <c r="CN707" s="505"/>
      <c r="CO707" s="505"/>
      <c r="CP707" s="505"/>
      <c r="CQ707" s="505"/>
      <c r="CR707" s="505"/>
      <c r="CS707" s="505"/>
    </row>
    <row r="708" spans="79:97" ht="14.25" customHeight="1" x14ac:dyDescent="0.25">
      <c r="CA708" s="505"/>
      <c r="CB708" s="505"/>
      <c r="CC708" s="505"/>
      <c r="CD708" s="505"/>
      <c r="CE708" s="505"/>
      <c r="CF708" s="505"/>
      <c r="CG708" s="505"/>
      <c r="CH708" s="505"/>
      <c r="CI708" s="505"/>
      <c r="CJ708" s="505"/>
      <c r="CK708" s="505"/>
      <c r="CL708" s="505"/>
      <c r="CM708" s="505"/>
      <c r="CN708" s="505"/>
      <c r="CO708" s="505"/>
      <c r="CP708" s="505"/>
      <c r="CQ708" s="505"/>
      <c r="CR708" s="505"/>
      <c r="CS708" s="505"/>
    </row>
    <row r="709" spans="79:97" ht="14.25" customHeight="1" x14ac:dyDescent="0.25">
      <c r="CA709" s="505"/>
      <c r="CB709" s="505"/>
      <c r="CC709" s="505"/>
      <c r="CD709" s="505"/>
      <c r="CE709" s="505"/>
      <c r="CF709" s="505"/>
      <c r="CG709" s="505"/>
      <c r="CH709" s="505"/>
      <c r="CI709" s="505"/>
      <c r="CJ709" s="505"/>
      <c r="CK709" s="505"/>
      <c r="CL709" s="505"/>
      <c r="CM709" s="505"/>
      <c r="CN709" s="505"/>
      <c r="CO709" s="505"/>
      <c r="CP709" s="505"/>
      <c r="CQ709" s="505"/>
      <c r="CR709" s="505"/>
      <c r="CS709" s="505"/>
    </row>
    <row r="710" spans="79:97" ht="14.25" customHeight="1" x14ac:dyDescent="0.25">
      <c r="CA710" s="505"/>
      <c r="CB710" s="505"/>
      <c r="CC710" s="505"/>
      <c r="CD710" s="505"/>
      <c r="CE710" s="505"/>
      <c r="CF710" s="505"/>
      <c r="CG710" s="505"/>
      <c r="CH710" s="505"/>
      <c r="CI710" s="505"/>
      <c r="CJ710" s="505"/>
      <c r="CK710" s="505"/>
      <c r="CL710" s="505"/>
      <c r="CM710" s="505"/>
      <c r="CN710" s="505"/>
      <c r="CO710" s="505"/>
      <c r="CP710" s="505"/>
      <c r="CQ710" s="505"/>
      <c r="CR710" s="505"/>
      <c r="CS710" s="505"/>
    </row>
    <row r="711" spans="79:97" ht="14.25" customHeight="1" x14ac:dyDescent="0.25">
      <c r="CA711" s="505"/>
      <c r="CB711" s="505"/>
      <c r="CC711" s="505"/>
      <c r="CD711" s="505"/>
      <c r="CE711" s="505"/>
      <c r="CF711" s="505"/>
      <c r="CG711" s="505"/>
      <c r="CH711" s="505"/>
      <c r="CI711" s="505"/>
      <c r="CJ711" s="505"/>
      <c r="CK711" s="505"/>
      <c r="CL711" s="505"/>
      <c r="CM711" s="505"/>
      <c r="CN711" s="505"/>
      <c r="CO711" s="505"/>
      <c r="CP711" s="505"/>
      <c r="CQ711" s="505"/>
      <c r="CR711" s="505"/>
      <c r="CS711" s="505"/>
    </row>
    <row r="712" spans="79:97" ht="14.25" customHeight="1" x14ac:dyDescent="0.25">
      <c r="CA712" s="505"/>
      <c r="CB712" s="505"/>
      <c r="CC712" s="505"/>
      <c r="CD712" s="505"/>
      <c r="CE712" s="505"/>
      <c r="CF712" s="505"/>
      <c r="CG712" s="505"/>
      <c r="CH712" s="505"/>
      <c r="CI712" s="505"/>
      <c r="CJ712" s="505"/>
      <c r="CK712" s="505"/>
      <c r="CL712" s="505"/>
      <c r="CM712" s="505"/>
      <c r="CN712" s="505"/>
      <c r="CO712" s="505"/>
      <c r="CP712" s="505"/>
      <c r="CQ712" s="505"/>
      <c r="CR712" s="505"/>
      <c r="CS712" s="505"/>
    </row>
    <row r="713" spans="79:97" ht="14.25" customHeight="1" x14ac:dyDescent="0.25">
      <c r="CA713" s="505"/>
      <c r="CB713" s="505"/>
      <c r="CC713" s="505"/>
      <c r="CD713" s="505"/>
      <c r="CE713" s="505"/>
      <c r="CF713" s="505"/>
      <c r="CG713" s="505"/>
      <c r="CH713" s="505"/>
      <c r="CI713" s="505"/>
      <c r="CJ713" s="505"/>
      <c r="CK713" s="505"/>
      <c r="CL713" s="505"/>
      <c r="CM713" s="505"/>
      <c r="CN713" s="505"/>
      <c r="CO713" s="505"/>
      <c r="CP713" s="505"/>
      <c r="CQ713" s="505"/>
      <c r="CR713" s="505"/>
      <c r="CS713" s="505"/>
    </row>
    <row r="714" spans="79:97" ht="14.25" customHeight="1" x14ac:dyDescent="0.25">
      <c r="CA714" s="505"/>
      <c r="CB714" s="505"/>
      <c r="CC714" s="505"/>
      <c r="CD714" s="505"/>
      <c r="CE714" s="505"/>
      <c r="CF714" s="505"/>
      <c r="CG714" s="505"/>
      <c r="CH714" s="505"/>
      <c r="CI714" s="505"/>
      <c r="CJ714" s="505"/>
      <c r="CK714" s="505"/>
      <c r="CL714" s="505"/>
      <c r="CM714" s="505"/>
      <c r="CN714" s="505"/>
      <c r="CO714" s="505"/>
      <c r="CP714" s="505"/>
      <c r="CQ714" s="505"/>
      <c r="CR714" s="505"/>
      <c r="CS714" s="505"/>
    </row>
    <row r="715" spans="79:97" ht="14.25" customHeight="1" x14ac:dyDescent="0.25">
      <c r="CA715" s="505"/>
      <c r="CB715" s="505"/>
      <c r="CC715" s="505"/>
      <c r="CD715" s="505"/>
      <c r="CE715" s="505"/>
      <c r="CF715" s="505"/>
      <c r="CG715" s="505"/>
      <c r="CH715" s="505"/>
      <c r="CI715" s="505"/>
      <c r="CJ715" s="505"/>
      <c r="CK715" s="505"/>
      <c r="CL715" s="505"/>
      <c r="CM715" s="505"/>
      <c r="CN715" s="505"/>
      <c r="CO715" s="505"/>
      <c r="CP715" s="505"/>
      <c r="CQ715" s="505"/>
      <c r="CR715" s="505"/>
      <c r="CS715" s="505"/>
    </row>
    <row r="716" spans="79:97" ht="14.25" customHeight="1" x14ac:dyDescent="0.25">
      <c r="CA716" s="505"/>
      <c r="CB716" s="505"/>
      <c r="CC716" s="505"/>
      <c r="CD716" s="505"/>
      <c r="CE716" s="505"/>
      <c r="CF716" s="505"/>
      <c r="CG716" s="505"/>
      <c r="CH716" s="505"/>
      <c r="CI716" s="505"/>
      <c r="CJ716" s="505"/>
      <c r="CK716" s="505"/>
      <c r="CL716" s="505"/>
      <c r="CM716" s="505"/>
      <c r="CN716" s="505"/>
      <c r="CO716" s="505"/>
      <c r="CP716" s="505"/>
      <c r="CQ716" s="505"/>
      <c r="CR716" s="505"/>
      <c r="CS716" s="505"/>
    </row>
    <row r="717" spans="79:97" ht="14.25" customHeight="1" x14ac:dyDescent="0.25">
      <c r="CA717" s="505"/>
      <c r="CB717" s="505"/>
      <c r="CC717" s="505"/>
      <c r="CD717" s="505"/>
      <c r="CE717" s="505"/>
      <c r="CF717" s="505"/>
      <c r="CG717" s="505"/>
      <c r="CH717" s="505"/>
      <c r="CI717" s="505"/>
      <c r="CJ717" s="505"/>
      <c r="CK717" s="505"/>
      <c r="CL717" s="505"/>
      <c r="CM717" s="505"/>
      <c r="CN717" s="505"/>
      <c r="CO717" s="505"/>
      <c r="CP717" s="505"/>
      <c r="CQ717" s="505"/>
      <c r="CR717" s="505"/>
      <c r="CS717" s="505"/>
    </row>
    <row r="718" spans="79:97" ht="14.25" customHeight="1" x14ac:dyDescent="0.25">
      <c r="CA718" s="505"/>
      <c r="CB718" s="505"/>
      <c r="CC718" s="505"/>
      <c r="CD718" s="505"/>
      <c r="CE718" s="505"/>
      <c r="CF718" s="505"/>
      <c r="CG718" s="505"/>
      <c r="CH718" s="505"/>
      <c r="CI718" s="505"/>
      <c r="CJ718" s="505"/>
      <c r="CK718" s="505"/>
      <c r="CL718" s="505"/>
      <c r="CM718" s="505"/>
      <c r="CN718" s="505"/>
      <c r="CO718" s="505"/>
      <c r="CP718" s="505"/>
      <c r="CQ718" s="505"/>
      <c r="CR718" s="505"/>
      <c r="CS718" s="505"/>
    </row>
    <row r="719" spans="79:97" ht="14.25" customHeight="1" x14ac:dyDescent="0.25">
      <c r="CA719" s="505"/>
      <c r="CB719" s="505"/>
      <c r="CC719" s="505"/>
      <c r="CD719" s="505"/>
      <c r="CE719" s="505"/>
      <c r="CF719" s="505"/>
      <c r="CG719" s="505"/>
      <c r="CH719" s="505"/>
      <c r="CI719" s="505"/>
      <c r="CJ719" s="505"/>
      <c r="CK719" s="505"/>
      <c r="CL719" s="505"/>
      <c r="CM719" s="505"/>
      <c r="CN719" s="505"/>
      <c r="CO719" s="505"/>
      <c r="CP719" s="505"/>
      <c r="CQ719" s="505"/>
      <c r="CR719" s="505"/>
      <c r="CS719" s="505"/>
    </row>
    <row r="720" spans="79:97" ht="14.25" customHeight="1" x14ac:dyDescent="0.25">
      <c r="CA720" s="505"/>
      <c r="CB720" s="505"/>
      <c r="CC720" s="505"/>
      <c r="CD720" s="505"/>
      <c r="CE720" s="505"/>
      <c r="CF720" s="505"/>
      <c r="CG720" s="505"/>
      <c r="CH720" s="505"/>
      <c r="CI720" s="505"/>
      <c r="CJ720" s="505"/>
      <c r="CK720" s="505"/>
      <c r="CL720" s="505"/>
      <c r="CM720" s="505"/>
      <c r="CN720" s="505"/>
      <c r="CO720" s="505"/>
      <c r="CP720" s="505"/>
      <c r="CQ720" s="505"/>
      <c r="CR720" s="505"/>
      <c r="CS720" s="505"/>
    </row>
    <row r="721" spans="79:97" ht="14.25" customHeight="1" x14ac:dyDescent="0.25">
      <c r="CA721" s="505"/>
      <c r="CB721" s="505"/>
      <c r="CC721" s="505"/>
      <c r="CD721" s="505"/>
      <c r="CE721" s="505"/>
      <c r="CF721" s="505"/>
      <c r="CG721" s="505"/>
      <c r="CH721" s="505"/>
      <c r="CI721" s="505"/>
      <c r="CJ721" s="505"/>
      <c r="CK721" s="505"/>
      <c r="CL721" s="505"/>
      <c r="CM721" s="505"/>
      <c r="CN721" s="505"/>
      <c r="CO721" s="505"/>
      <c r="CP721" s="505"/>
      <c r="CQ721" s="505"/>
      <c r="CR721" s="505"/>
      <c r="CS721" s="505"/>
    </row>
    <row r="722" spans="79:97" ht="14.25" customHeight="1" x14ac:dyDescent="0.25">
      <c r="CA722" s="505"/>
      <c r="CB722" s="505"/>
      <c r="CC722" s="505"/>
      <c r="CD722" s="505"/>
      <c r="CE722" s="505"/>
      <c r="CF722" s="505"/>
      <c r="CG722" s="505"/>
      <c r="CH722" s="505"/>
      <c r="CI722" s="505"/>
      <c r="CJ722" s="505"/>
      <c r="CK722" s="505"/>
      <c r="CL722" s="505"/>
      <c r="CM722" s="505"/>
      <c r="CN722" s="505"/>
      <c r="CO722" s="505"/>
      <c r="CP722" s="505"/>
      <c r="CQ722" s="505"/>
      <c r="CR722" s="505"/>
      <c r="CS722" s="505"/>
    </row>
    <row r="723" spans="79:97" ht="14.25" customHeight="1" x14ac:dyDescent="0.25">
      <c r="CA723" s="505"/>
      <c r="CB723" s="505"/>
      <c r="CC723" s="505"/>
      <c r="CD723" s="505"/>
      <c r="CE723" s="505"/>
      <c r="CF723" s="505"/>
      <c r="CG723" s="505"/>
      <c r="CH723" s="505"/>
      <c r="CI723" s="505"/>
      <c r="CJ723" s="505"/>
      <c r="CK723" s="505"/>
      <c r="CL723" s="505"/>
      <c r="CM723" s="505"/>
      <c r="CN723" s="505"/>
      <c r="CO723" s="505"/>
      <c r="CP723" s="505"/>
      <c r="CQ723" s="505"/>
      <c r="CR723" s="505"/>
      <c r="CS723" s="505"/>
    </row>
    <row r="724" spans="79:97" ht="14.25" customHeight="1" x14ac:dyDescent="0.25">
      <c r="CA724" s="505"/>
      <c r="CB724" s="505"/>
      <c r="CC724" s="505"/>
      <c r="CD724" s="505"/>
      <c r="CE724" s="505"/>
      <c r="CF724" s="505"/>
      <c r="CG724" s="505"/>
      <c r="CH724" s="505"/>
      <c r="CI724" s="505"/>
      <c r="CJ724" s="505"/>
      <c r="CK724" s="505"/>
      <c r="CL724" s="505"/>
      <c r="CM724" s="505"/>
      <c r="CN724" s="505"/>
      <c r="CO724" s="505"/>
      <c r="CP724" s="505"/>
      <c r="CQ724" s="505"/>
      <c r="CR724" s="505"/>
      <c r="CS724" s="505"/>
    </row>
    <row r="725" spans="79:97" ht="14.25" customHeight="1" x14ac:dyDescent="0.25">
      <c r="CA725" s="505"/>
      <c r="CB725" s="505"/>
      <c r="CC725" s="505"/>
      <c r="CD725" s="505"/>
      <c r="CE725" s="505"/>
      <c r="CF725" s="505"/>
      <c r="CG725" s="505"/>
      <c r="CH725" s="505"/>
      <c r="CI725" s="505"/>
      <c r="CJ725" s="505"/>
      <c r="CK725" s="505"/>
      <c r="CL725" s="505"/>
      <c r="CM725" s="505"/>
      <c r="CN725" s="505"/>
      <c r="CO725" s="505"/>
      <c r="CP725" s="505"/>
      <c r="CQ725" s="505"/>
      <c r="CR725" s="505"/>
      <c r="CS725" s="505"/>
    </row>
    <row r="726" spans="79:97" ht="14.25" customHeight="1" x14ac:dyDescent="0.25">
      <c r="CA726" s="505"/>
      <c r="CB726" s="505"/>
      <c r="CC726" s="505"/>
      <c r="CD726" s="505"/>
      <c r="CE726" s="505"/>
      <c r="CF726" s="505"/>
      <c r="CG726" s="505"/>
      <c r="CH726" s="505"/>
      <c r="CI726" s="505"/>
      <c r="CJ726" s="505"/>
      <c r="CK726" s="505"/>
      <c r="CL726" s="505"/>
      <c r="CM726" s="505"/>
      <c r="CN726" s="505"/>
      <c r="CO726" s="505"/>
      <c r="CP726" s="505"/>
      <c r="CQ726" s="505"/>
      <c r="CR726" s="505"/>
      <c r="CS726" s="505"/>
    </row>
    <row r="727" spans="79:97" ht="14.25" customHeight="1" x14ac:dyDescent="0.25">
      <c r="CA727" s="505"/>
      <c r="CB727" s="505"/>
      <c r="CC727" s="505"/>
      <c r="CD727" s="505"/>
      <c r="CE727" s="505"/>
      <c r="CF727" s="505"/>
      <c r="CG727" s="505"/>
      <c r="CH727" s="505"/>
      <c r="CI727" s="505"/>
      <c r="CJ727" s="505"/>
      <c r="CK727" s="505"/>
      <c r="CL727" s="505"/>
      <c r="CM727" s="505"/>
      <c r="CN727" s="505"/>
      <c r="CO727" s="505"/>
      <c r="CP727" s="505"/>
      <c r="CQ727" s="505"/>
      <c r="CR727" s="505"/>
      <c r="CS727" s="505"/>
    </row>
    <row r="728" spans="79:97" ht="14.25" customHeight="1" x14ac:dyDescent="0.25">
      <c r="CA728" s="505"/>
      <c r="CB728" s="505"/>
      <c r="CC728" s="505"/>
      <c r="CD728" s="505"/>
      <c r="CE728" s="505"/>
      <c r="CF728" s="505"/>
      <c r="CG728" s="505"/>
      <c r="CH728" s="505"/>
      <c r="CI728" s="505"/>
      <c r="CJ728" s="505"/>
      <c r="CK728" s="505"/>
      <c r="CL728" s="505"/>
      <c r="CM728" s="505"/>
      <c r="CN728" s="505"/>
      <c r="CO728" s="505"/>
      <c r="CP728" s="505"/>
      <c r="CQ728" s="505"/>
      <c r="CR728" s="505"/>
      <c r="CS728" s="505"/>
    </row>
    <row r="729" spans="79:97" ht="14.25" customHeight="1" x14ac:dyDescent="0.25">
      <c r="CA729" s="505"/>
      <c r="CB729" s="505"/>
      <c r="CC729" s="505"/>
      <c r="CD729" s="505"/>
      <c r="CE729" s="505"/>
      <c r="CF729" s="505"/>
      <c r="CG729" s="505"/>
      <c r="CH729" s="505"/>
      <c r="CI729" s="505"/>
      <c r="CJ729" s="505"/>
      <c r="CK729" s="505"/>
      <c r="CL729" s="505"/>
      <c r="CM729" s="505"/>
      <c r="CN729" s="505"/>
      <c r="CO729" s="505"/>
      <c r="CP729" s="505"/>
      <c r="CQ729" s="505"/>
      <c r="CR729" s="505"/>
      <c r="CS729" s="505"/>
    </row>
    <row r="730" spans="79:97" ht="14.25" customHeight="1" x14ac:dyDescent="0.25">
      <c r="CA730" s="505"/>
      <c r="CB730" s="505"/>
      <c r="CC730" s="505"/>
      <c r="CD730" s="505"/>
      <c r="CE730" s="505"/>
      <c r="CF730" s="505"/>
      <c r="CG730" s="505"/>
      <c r="CH730" s="505"/>
      <c r="CI730" s="505"/>
      <c r="CJ730" s="505"/>
      <c r="CK730" s="505"/>
      <c r="CL730" s="505"/>
      <c r="CM730" s="505"/>
      <c r="CN730" s="505"/>
      <c r="CO730" s="505"/>
      <c r="CP730" s="505"/>
      <c r="CQ730" s="505"/>
      <c r="CR730" s="505"/>
      <c r="CS730" s="505"/>
    </row>
    <row r="731" spans="79:97" ht="14.25" customHeight="1" x14ac:dyDescent="0.25">
      <c r="CA731" s="505"/>
      <c r="CB731" s="505"/>
      <c r="CC731" s="505"/>
      <c r="CD731" s="505"/>
      <c r="CE731" s="505"/>
      <c r="CF731" s="505"/>
      <c r="CG731" s="505"/>
      <c r="CH731" s="505"/>
      <c r="CI731" s="505"/>
      <c r="CJ731" s="505"/>
      <c r="CK731" s="505"/>
      <c r="CL731" s="505"/>
      <c r="CM731" s="505"/>
      <c r="CN731" s="505"/>
      <c r="CO731" s="505"/>
      <c r="CP731" s="505"/>
      <c r="CQ731" s="505"/>
      <c r="CR731" s="505"/>
      <c r="CS731" s="505"/>
    </row>
    <row r="732" spans="79:97" ht="14.25" customHeight="1" x14ac:dyDescent="0.25">
      <c r="CA732" s="505"/>
      <c r="CB732" s="505"/>
      <c r="CC732" s="505"/>
      <c r="CD732" s="505"/>
      <c r="CE732" s="505"/>
      <c r="CF732" s="505"/>
      <c r="CG732" s="505"/>
      <c r="CH732" s="505"/>
      <c r="CI732" s="505"/>
      <c r="CJ732" s="505"/>
      <c r="CK732" s="505"/>
      <c r="CL732" s="505"/>
      <c r="CM732" s="505"/>
      <c r="CN732" s="505"/>
      <c r="CO732" s="505"/>
      <c r="CP732" s="505"/>
      <c r="CQ732" s="505"/>
      <c r="CR732" s="505"/>
      <c r="CS732" s="505"/>
    </row>
    <row r="733" spans="79:97" ht="14.25" customHeight="1" x14ac:dyDescent="0.25">
      <c r="CA733" s="505"/>
      <c r="CB733" s="505"/>
      <c r="CC733" s="505"/>
      <c r="CD733" s="505"/>
      <c r="CE733" s="505"/>
      <c r="CF733" s="505"/>
      <c r="CG733" s="505"/>
      <c r="CH733" s="505"/>
      <c r="CI733" s="505"/>
      <c r="CJ733" s="505"/>
      <c r="CK733" s="505"/>
      <c r="CL733" s="505"/>
      <c r="CM733" s="505"/>
      <c r="CN733" s="505"/>
      <c r="CO733" s="505"/>
      <c r="CP733" s="505"/>
      <c r="CQ733" s="505"/>
      <c r="CR733" s="505"/>
      <c r="CS733" s="505"/>
    </row>
    <row r="734" spans="79:97" ht="14.25" customHeight="1" x14ac:dyDescent="0.25">
      <c r="CA734" s="505"/>
      <c r="CB734" s="505"/>
      <c r="CC734" s="505"/>
      <c r="CD734" s="505"/>
      <c r="CE734" s="505"/>
      <c r="CF734" s="505"/>
      <c r="CG734" s="505"/>
      <c r="CH734" s="505"/>
      <c r="CI734" s="505"/>
      <c r="CJ734" s="505"/>
      <c r="CK734" s="505"/>
      <c r="CL734" s="505"/>
      <c r="CM734" s="505"/>
      <c r="CN734" s="505"/>
      <c r="CO734" s="505"/>
      <c r="CP734" s="505"/>
      <c r="CQ734" s="505"/>
      <c r="CR734" s="505"/>
      <c r="CS734" s="505"/>
    </row>
    <row r="735" spans="79:97" ht="14.25" customHeight="1" x14ac:dyDescent="0.25">
      <c r="CA735" s="505"/>
      <c r="CB735" s="505"/>
      <c r="CC735" s="505"/>
      <c r="CD735" s="505"/>
      <c r="CE735" s="505"/>
      <c r="CF735" s="505"/>
      <c r="CG735" s="505"/>
      <c r="CH735" s="505"/>
      <c r="CI735" s="505"/>
      <c r="CJ735" s="505"/>
      <c r="CK735" s="505"/>
      <c r="CL735" s="505"/>
      <c r="CM735" s="505"/>
      <c r="CN735" s="505"/>
      <c r="CO735" s="505"/>
      <c r="CP735" s="505"/>
      <c r="CQ735" s="505"/>
      <c r="CR735" s="505"/>
      <c r="CS735" s="505"/>
    </row>
    <row r="736" spans="79:97" ht="14.25" customHeight="1" x14ac:dyDescent="0.25">
      <c r="CA736" s="505"/>
      <c r="CB736" s="505"/>
      <c r="CC736" s="505"/>
      <c r="CD736" s="505"/>
      <c r="CE736" s="505"/>
      <c r="CF736" s="505"/>
      <c r="CG736" s="505"/>
      <c r="CH736" s="505"/>
      <c r="CI736" s="505"/>
      <c r="CJ736" s="505"/>
      <c r="CK736" s="505"/>
      <c r="CL736" s="505"/>
      <c r="CM736" s="505"/>
      <c r="CN736" s="505"/>
      <c r="CO736" s="505"/>
      <c r="CP736" s="505"/>
      <c r="CQ736" s="505"/>
      <c r="CR736" s="505"/>
      <c r="CS736" s="505"/>
    </row>
    <row r="737" spans="79:97" ht="14.25" customHeight="1" x14ac:dyDescent="0.25">
      <c r="CA737" s="505"/>
      <c r="CB737" s="505"/>
      <c r="CC737" s="505"/>
      <c r="CD737" s="505"/>
      <c r="CE737" s="505"/>
      <c r="CF737" s="505"/>
      <c r="CG737" s="505"/>
      <c r="CH737" s="505"/>
      <c r="CI737" s="505"/>
      <c r="CJ737" s="505"/>
      <c r="CK737" s="505"/>
      <c r="CL737" s="505"/>
      <c r="CM737" s="505"/>
      <c r="CN737" s="505"/>
      <c r="CO737" s="505"/>
      <c r="CP737" s="505"/>
      <c r="CQ737" s="505"/>
      <c r="CR737" s="505"/>
      <c r="CS737" s="505"/>
    </row>
    <row r="738" spans="79:97" ht="14.25" customHeight="1" x14ac:dyDescent="0.25">
      <c r="CA738" s="505"/>
      <c r="CB738" s="505"/>
      <c r="CC738" s="505"/>
      <c r="CD738" s="505"/>
      <c r="CE738" s="505"/>
      <c r="CF738" s="505"/>
      <c r="CG738" s="505"/>
      <c r="CH738" s="505"/>
      <c r="CI738" s="505"/>
      <c r="CJ738" s="505"/>
      <c r="CK738" s="505"/>
      <c r="CL738" s="505"/>
      <c r="CM738" s="505"/>
      <c r="CN738" s="505"/>
      <c r="CO738" s="505"/>
      <c r="CP738" s="505"/>
      <c r="CQ738" s="505"/>
      <c r="CR738" s="505"/>
      <c r="CS738" s="505"/>
    </row>
    <row r="739" spans="79:97" ht="14.25" customHeight="1" x14ac:dyDescent="0.25">
      <c r="CA739" s="505"/>
      <c r="CB739" s="505"/>
      <c r="CC739" s="505"/>
      <c r="CD739" s="505"/>
      <c r="CE739" s="505"/>
      <c r="CF739" s="505"/>
      <c r="CG739" s="505"/>
      <c r="CH739" s="505"/>
      <c r="CI739" s="505"/>
      <c r="CJ739" s="505"/>
      <c r="CK739" s="505"/>
      <c r="CL739" s="505"/>
      <c r="CM739" s="505"/>
      <c r="CN739" s="505"/>
      <c r="CO739" s="505"/>
      <c r="CP739" s="505"/>
      <c r="CQ739" s="505"/>
      <c r="CR739" s="505"/>
      <c r="CS739" s="505"/>
    </row>
    <row r="740" spans="79:97" ht="14.25" customHeight="1" x14ac:dyDescent="0.25">
      <c r="CA740" s="505"/>
      <c r="CB740" s="505"/>
      <c r="CC740" s="505"/>
      <c r="CD740" s="505"/>
      <c r="CE740" s="505"/>
      <c r="CF740" s="505"/>
      <c r="CG740" s="505"/>
      <c r="CH740" s="505"/>
      <c r="CI740" s="505"/>
      <c r="CJ740" s="505"/>
      <c r="CK740" s="505"/>
      <c r="CL740" s="505"/>
      <c r="CM740" s="505"/>
      <c r="CN740" s="505"/>
      <c r="CO740" s="505"/>
      <c r="CP740" s="505"/>
      <c r="CQ740" s="505"/>
      <c r="CR740" s="505"/>
      <c r="CS740" s="505"/>
    </row>
    <row r="741" spans="79:97" ht="14.25" customHeight="1" x14ac:dyDescent="0.25">
      <c r="CA741" s="505"/>
      <c r="CB741" s="505"/>
      <c r="CC741" s="505"/>
      <c r="CD741" s="505"/>
      <c r="CE741" s="505"/>
      <c r="CF741" s="505"/>
      <c r="CG741" s="505"/>
      <c r="CH741" s="505"/>
      <c r="CI741" s="505"/>
      <c r="CJ741" s="505"/>
      <c r="CK741" s="505"/>
      <c r="CL741" s="505"/>
      <c r="CM741" s="505"/>
      <c r="CN741" s="505"/>
      <c r="CO741" s="505"/>
      <c r="CP741" s="505"/>
      <c r="CQ741" s="505"/>
      <c r="CR741" s="505"/>
      <c r="CS741" s="505"/>
    </row>
    <row r="742" spans="79:97" ht="14.25" customHeight="1" x14ac:dyDescent="0.25">
      <c r="CA742" s="505"/>
      <c r="CB742" s="505"/>
      <c r="CC742" s="505"/>
      <c r="CD742" s="505"/>
      <c r="CE742" s="505"/>
      <c r="CF742" s="505"/>
      <c r="CG742" s="505"/>
      <c r="CH742" s="505"/>
      <c r="CI742" s="505"/>
      <c r="CJ742" s="505"/>
      <c r="CK742" s="505"/>
      <c r="CL742" s="505"/>
      <c r="CM742" s="505"/>
      <c r="CN742" s="505"/>
      <c r="CO742" s="505"/>
      <c r="CP742" s="505"/>
      <c r="CQ742" s="505"/>
      <c r="CR742" s="505"/>
      <c r="CS742" s="505"/>
    </row>
    <row r="743" spans="79:97" ht="14.25" customHeight="1" x14ac:dyDescent="0.25">
      <c r="CA743" s="505"/>
      <c r="CB743" s="505"/>
      <c r="CC743" s="505"/>
      <c r="CD743" s="505"/>
      <c r="CE743" s="505"/>
      <c r="CF743" s="505"/>
      <c r="CG743" s="505"/>
      <c r="CH743" s="505"/>
      <c r="CI743" s="505"/>
      <c r="CJ743" s="505"/>
      <c r="CK743" s="505"/>
      <c r="CL743" s="505"/>
      <c r="CM743" s="505"/>
      <c r="CN743" s="505"/>
      <c r="CO743" s="505"/>
      <c r="CP743" s="505"/>
      <c r="CQ743" s="505"/>
      <c r="CR743" s="505"/>
      <c r="CS743" s="505"/>
    </row>
    <row r="744" spans="79:97" ht="14.25" customHeight="1" x14ac:dyDescent="0.25">
      <c r="CA744" s="505"/>
      <c r="CB744" s="505"/>
      <c r="CC744" s="505"/>
      <c r="CD744" s="505"/>
      <c r="CE744" s="505"/>
      <c r="CF744" s="505"/>
      <c r="CG744" s="505"/>
      <c r="CH744" s="505"/>
      <c r="CI744" s="505"/>
      <c r="CJ744" s="505"/>
      <c r="CK744" s="505"/>
      <c r="CL744" s="505"/>
      <c r="CM744" s="505"/>
      <c r="CN744" s="505"/>
      <c r="CO744" s="505"/>
      <c r="CP744" s="505"/>
      <c r="CQ744" s="505"/>
      <c r="CR744" s="505"/>
      <c r="CS744" s="505"/>
    </row>
    <row r="745" spans="79:97" ht="14.25" customHeight="1" x14ac:dyDescent="0.25">
      <c r="CA745" s="505"/>
      <c r="CB745" s="505"/>
      <c r="CC745" s="505"/>
      <c r="CD745" s="505"/>
      <c r="CE745" s="505"/>
      <c r="CF745" s="505"/>
      <c r="CG745" s="505"/>
      <c r="CH745" s="505"/>
      <c r="CI745" s="505"/>
      <c r="CJ745" s="505"/>
      <c r="CK745" s="505"/>
      <c r="CL745" s="505"/>
      <c r="CM745" s="505"/>
      <c r="CN745" s="505"/>
      <c r="CO745" s="505"/>
      <c r="CP745" s="505"/>
      <c r="CQ745" s="505"/>
      <c r="CR745" s="505"/>
      <c r="CS745" s="505"/>
    </row>
    <row r="746" spans="79:97" ht="14.25" customHeight="1" x14ac:dyDescent="0.25">
      <c r="CA746" s="505"/>
      <c r="CB746" s="505"/>
      <c r="CC746" s="505"/>
      <c r="CD746" s="505"/>
      <c r="CE746" s="505"/>
      <c r="CF746" s="505"/>
      <c r="CG746" s="505"/>
      <c r="CH746" s="505"/>
      <c r="CI746" s="505"/>
      <c r="CJ746" s="505"/>
      <c r="CK746" s="505"/>
      <c r="CL746" s="505"/>
      <c r="CM746" s="505"/>
      <c r="CN746" s="505"/>
      <c r="CO746" s="505"/>
      <c r="CP746" s="505"/>
      <c r="CQ746" s="505"/>
      <c r="CR746" s="505"/>
      <c r="CS746" s="505"/>
    </row>
    <row r="747" spans="79:97" ht="14.25" customHeight="1" x14ac:dyDescent="0.25">
      <c r="CA747" s="505"/>
      <c r="CB747" s="505"/>
      <c r="CC747" s="505"/>
      <c r="CD747" s="505"/>
      <c r="CE747" s="505"/>
      <c r="CF747" s="505"/>
      <c r="CG747" s="505"/>
      <c r="CH747" s="505"/>
      <c r="CI747" s="505"/>
      <c r="CJ747" s="505"/>
      <c r="CK747" s="505"/>
      <c r="CL747" s="505"/>
      <c r="CM747" s="505"/>
      <c r="CN747" s="505"/>
      <c r="CO747" s="505"/>
      <c r="CP747" s="505"/>
      <c r="CQ747" s="505"/>
      <c r="CR747" s="505"/>
      <c r="CS747" s="505"/>
    </row>
    <row r="748" spans="79:97" ht="14.25" customHeight="1" x14ac:dyDescent="0.25">
      <c r="CA748" s="505"/>
      <c r="CB748" s="505"/>
      <c r="CC748" s="505"/>
      <c r="CD748" s="505"/>
      <c r="CE748" s="505"/>
      <c r="CF748" s="505"/>
      <c r="CG748" s="505"/>
      <c r="CH748" s="505"/>
      <c r="CI748" s="505"/>
      <c r="CJ748" s="505"/>
      <c r="CK748" s="505"/>
      <c r="CL748" s="505"/>
      <c r="CM748" s="505"/>
      <c r="CN748" s="505"/>
      <c r="CO748" s="505"/>
      <c r="CP748" s="505"/>
      <c r="CQ748" s="505"/>
      <c r="CR748" s="505"/>
      <c r="CS748" s="505"/>
    </row>
    <row r="749" spans="79:97" ht="14.25" customHeight="1" x14ac:dyDescent="0.25">
      <c r="CA749" s="505"/>
      <c r="CB749" s="505"/>
      <c r="CC749" s="505"/>
      <c r="CD749" s="505"/>
      <c r="CE749" s="505"/>
      <c r="CF749" s="505"/>
      <c r="CG749" s="505"/>
      <c r="CH749" s="505"/>
      <c r="CI749" s="505"/>
      <c r="CJ749" s="505"/>
      <c r="CK749" s="505"/>
      <c r="CL749" s="505"/>
      <c r="CM749" s="505"/>
      <c r="CN749" s="505"/>
      <c r="CO749" s="505"/>
      <c r="CP749" s="505"/>
      <c r="CQ749" s="505"/>
      <c r="CR749" s="505"/>
      <c r="CS749" s="505"/>
    </row>
    <row r="750" spans="79:97" ht="14.25" customHeight="1" x14ac:dyDescent="0.25">
      <c r="CA750" s="505"/>
      <c r="CB750" s="505"/>
      <c r="CC750" s="505"/>
      <c r="CD750" s="505"/>
      <c r="CE750" s="505"/>
      <c r="CF750" s="505"/>
      <c r="CG750" s="505"/>
      <c r="CH750" s="505"/>
      <c r="CI750" s="505"/>
      <c r="CJ750" s="505"/>
      <c r="CK750" s="505"/>
      <c r="CL750" s="505"/>
      <c r="CM750" s="505"/>
      <c r="CN750" s="505"/>
      <c r="CO750" s="505"/>
      <c r="CP750" s="505"/>
      <c r="CQ750" s="505"/>
      <c r="CR750" s="505"/>
      <c r="CS750" s="505"/>
    </row>
    <row r="751" spans="79:97" ht="14.25" customHeight="1" x14ac:dyDescent="0.25">
      <c r="CA751" s="505"/>
      <c r="CB751" s="505"/>
      <c r="CC751" s="505"/>
      <c r="CD751" s="505"/>
      <c r="CE751" s="505"/>
      <c r="CF751" s="505"/>
      <c r="CG751" s="505"/>
      <c r="CH751" s="505"/>
      <c r="CI751" s="505"/>
      <c r="CJ751" s="505"/>
      <c r="CK751" s="505"/>
      <c r="CL751" s="505"/>
      <c r="CM751" s="505"/>
      <c r="CN751" s="505"/>
      <c r="CO751" s="505"/>
      <c r="CP751" s="505"/>
      <c r="CQ751" s="505"/>
      <c r="CR751" s="505"/>
      <c r="CS751" s="505"/>
    </row>
    <row r="752" spans="79:97" ht="14.25" customHeight="1" x14ac:dyDescent="0.25">
      <c r="CA752" s="505"/>
      <c r="CB752" s="505"/>
      <c r="CC752" s="505"/>
      <c r="CD752" s="505"/>
      <c r="CE752" s="505"/>
      <c r="CF752" s="505"/>
      <c r="CG752" s="505"/>
      <c r="CH752" s="505"/>
      <c r="CI752" s="505"/>
      <c r="CJ752" s="505"/>
      <c r="CK752" s="505"/>
      <c r="CL752" s="505"/>
      <c r="CM752" s="505"/>
      <c r="CN752" s="505"/>
      <c r="CO752" s="505"/>
      <c r="CP752" s="505"/>
      <c r="CQ752" s="505"/>
      <c r="CR752" s="505"/>
      <c r="CS752" s="505"/>
    </row>
    <row r="753" spans="79:97" ht="14.25" customHeight="1" x14ac:dyDescent="0.25">
      <c r="CA753" s="505"/>
      <c r="CB753" s="505"/>
      <c r="CC753" s="505"/>
      <c r="CD753" s="505"/>
      <c r="CE753" s="505"/>
      <c r="CF753" s="505"/>
      <c r="CG753" s="505"/>
      <c r="CH753" s="505"/>
      <c r="CI753" s="505"/>
      <c r="CJ753" s="505"/>
      <c r="CK753" s="505"/>
      <c r="CL753" s="505"/>
      <c r="CM753" s="505"/>
      <c r="CN753" s="505"/>
      <c r="CO753" s="505"/>
      <c r="CP753" s="505"/>
      <c r="CQ753" s="505"/>
      <c r="CR753" s="505"/>
      <c r="CS753" s="505"/>
    </row>
    <row r="754" spans="79:97" ht="14.25" customHeight="1" x14ac:dyDescent="0.25">
      <c r="CA754" s="505"/>
      <c r="CB754" s="505"/>
      <c r="CC754" s="505"/>
      <c r="CD754" s="505"/>
      <c r="CE754" s="505"/>
      <c r="CF754" s="505"/>
      <c r="CG754" s="505"/>
      <c r="CH754" s="505"/>
      <c r="CI754" s="505"/>
      <c r="CJ754" s="505"/>
      <c r="CK754" s="505"/>
      <c r="CL754" s="505"/>
      <c r="CM754" s="505"/>
      <c r="CN754" s="505"/>
      <c r="CO754" s="505"/>
      <c r="CP754" s="505"/>
      <c r="CQ754" s="505"/>
      <c r="CR754" s="505"/>
      <c r="CS754" s="505"/>
    </row>
    <row r="755" spans="79:97" ht="14.25" customHeight="1" x14ac:dyDescent="0.25">
      <c r="CA755" s="505"/>
      <c r="CB755" s="505"/>
      <c r="CC755" s="505"/>
      <c r="CD755" s="505"/>
      <c r="CE755" s="505"/>
      <c r="CF755" s="505"/>
      <c r="CG755" s="505"/>
      <c r="CH755" s="505"/>
      <c r="CI755" s="505"/>
      <c r="CJ755" s="505"/>
      <c r="CK755" s="505"/>
      <c r="CL755" s="505"/>
      <c r="CM755" s="505"/>
      <c r="CN755" s="505"/>
      <c r="CO755" s="505"/>
      <c r="CP755" s="505"/>
      <c r="CQ755" s="505"/>
      <c r="CR755" s="505"/>
      <c r="CS755" s="505"/>
    </row>
    <row r="756" spans="79:97" ht="14.25" customHeight="1" x14ac:dyDescent="0.25">
      <c r="CA756" s="505"/>
      <c r="CB756" s="505"/>
      <c r="CC756" s="505"/>
      <c r="CD756" s="505"/>
      <c r="CE756" s="505"/>
      <c r="CF756" s="505"/>
      <c r="CG756" s="505"/>
      <c r="CH756" s="505"/>
      <c r="CI756" s="505"/>
      <c r="CJ756" s="505"/>
      <c r="CK756" s="505"/>
      <c r="CL756" s="505"/>
      <c r="CM756" s="505"/>
      <c r="CN756" s="505"/>
      <c r="CO756" s="505"/>
      <c r="CP756" s="505"/>
      <c r="CQ756" s="505"/>
      <c r="CR756" s="505"/>
      <c r="CS756" s="505"/>
    </row>
    <row r="757" spans="79:97" ht="14.25" customHeight="1" x14ac:dyDescent="0.25">
      <c r="CA757" s="505"/>
      <c r="CB757" s="505"/>
      <c r="CC757" s="505"/>
      <c r="CD757" s="505"/>
      <c r="CE757" s="505"/>
      <c r="CF757" s="505"/>
      <c r="CG757" s="505"/>
      <c r="CH757" s="505"/>
      <c r="CI757" s="505"/>
      <c r="CJ757" s="505"/>
      <c r="CK757" s="505"/>
      <c r="CL757" s="505"/>
      <c r="CM757" s="505"/>
      <c r="CN757" s="505"/>
      <c r="CO757" s="505"/>
      <c r="CP757" s="505"/>
      <c r="CQ757" s="505"/>
      <c r="CR757" s="505"/>
      <c r="CS757" s="505"/>
    </row>
    <row r="758" spans="79:97" ht="14.25" customHeight="1" x14ac:dyDescent="0.25">
      <c r="CA758" s="505"/>
      <c r="CB758" s="505"/>
      <c r="CC758" s="505"/>
      <c r="CD758" s="505"/>
      <c r="CE758" s="505"/>
      <c r="CF758" s="505"/>
      <c r="CG758" s="505"/>
      <c r="CH758" s="505"/>
      <c r="CI758" s="505"/>
      <c r="CJ758" s="505"/>
      <c r="CK758" s="505"/>
      <c r="CL758" s="505"/>
      <c r="CM758" s="505"/>
      <c r="CN758" s="505"/>
      <c r="CO758" s="505"/>
      <c r="CP758" s="505"/>
      <c r="CQ758" s="505"/>
      <c r="CR758" s="505"/>
      <c r="CS758" s="505"/>
    </row>
    <row r="759" spans="79:97" ht="14.25" customHeight="1" x14ac:dyDescent="0.25">
      <c r="CA759" s="505"/>
      <c r="CB759" s="505"/>
      <c r="CC759" s="505"/>
      <c r="CD759" s="505"/>
      <c r="CE759" s="505"/>
      <c r="CF759" s="505"/>
      <c r="CG759" s="505"/>
      <c r="CH759" s="505"/>
      <c r="CI759" s="505"/>
      <c r="CJ759" s="505"/>
      <c r="CK759" s="505"/>
      <c r="CL759" s="505"/>
      <c r="CM759" s="505"/>
      <c r="CN759" s="505"/>
      <c r="CO759" s="505"/>
      <c r="CP759" s="505"/>
      <c r="CQ759" s="505"/>
      <c r="CR759" s="505"/>
      <c r="CS759" s="505"/>
    </row>
    <row r="760" spans="79:97" ht="14.25" customHeight="1" x14ac:dyDescent="0.25">
      <c r="CA760" s="505"/>
      <c r="CB760" s="505"/>
      <c r="CC760" s="505"/>
      <c r="CD760" s="505"/>
      <c r="CE760" s="505"/>
      <c r="CF760" s="505"/>
      <c r="CG760" s="505"/>
      <c r="CH760" s="505"/>
      <c r="CI760" s="505"/>
      <c r="CJ760" s="505"/>
      <c r="CK760" s="505"/>
      <c r="CL760" s="505"/>
      <c r="CM760" s="505"/>
      <c r="CN760" s="505"/>
      <c r="CO760" s="505"/>
      <c r="CP760" s="505"/>
      <c r="CQ760" s="505"/>
      <c r="CR760" s="505"/>
      <c r="CS760" s="505"/>
    </row>
    <row r="761" spans="79:97" ht="14.25" customHeight="1" x14ac:dyDescent="0.25">
      <c r="CA761" s="505"/>
      <c r="CB761" s="505"/>
      <c r="CC761" s="505"/>
      <c r="CD761" s="505"/>
      <c r="CE761" s="505"/>
      <c r="CF761" s="505"/>
      <c r="CG761" s="505"/>
      <c r="CH761" s="505"/>
      <c r="CI761" s="505"/>
      <c r="CJ761" s="505"/>
      <c r="CK761" s="505"/>
      <c r="CL761" s="505"/>
      <c r="CM761" s="505"/>
      <c r="CN761" s="505"/>
      <c r="CO761" s="505"/>
      <c r="CP761" s="505"/>
      <c r="CQ761" s="505"/>
      <c r="CR761" s="505"/>
      <c r="CS761" s="505"/>
    </row>
    <row r="762" spans="79:97" ht="14.25" customHeight="1" x14ac:dyDescent="0.25">
      <c r="CA762" s="505"/>
      <c r="CB762" s="505"/>
      <c r="CC762" s="505"/>
      <c r="CD762" s="505"/>
      <c r="CE762" s="505"/>
      <c r="CF762" s="505"/>
      <c r="CG762" s="505"/>
      <c r="CH762" s="505"/>
      <c r="CI762" s="505"/>
      <c r="CJ762" s="505"/>
      <c r="CK762" s="505"/>
      <c r="CL762" s="505"/>
      <c r="CM762" s="505"/>
      <c r="CN762" s="505"/>
      <c r="CO762" s="505"/>
      <c r="CP762" s="505"/>
      <c r="CQ762" s="505"/>
      <c r="CR762" s="505"/>
      <c r="CS762" s="505"/>
    </row>
    <row r="763" spans="79:97" ht="14.25" customHeight="1" x14ac:dyDescent="0.25">
      <c r="CA763" s="505"/>
      <c r="CB763" s="505"/>
      <c r="CC763" s="505"/>
      <c r="CD763" s="505"/>
      <c r="CE763" s="505"/>
      <c r="CF763" s="505"/>
      <c r="CG763" s="505"/>
      <c r="CH763" s="505"/>
      <c r="CI763" s="505"/>
      <c r="CJ763" s="505"/>
      <c r="CK763" s="505"/>
      <c r="CL763" s="505"/>
      <c r="CM763" s="505"/>
      <c r="CN763" s="505"/>
      <c r="CO763" s="505"/>
      <c r="CP763" s="505"/>
      <c r="CQ763" s="505"/>
      <c r="CR763" s="505"/>
      <c r="CS763" s="505"/>
    </row>
    <row r="764" spans="79:97" ht="14.25" customHeight="1" x14ac:dyDescent="0.25">
      <c r="CA764" s="505"/>
      <c r="CB764" s="505"/>
      <c r="CC764" s="505"/>
      <c r="CD764" s="505"/>
      <c r="CE764" s="505"/>
      <c r="CF764" s="505"/>
      <c r="CG764" s="505"/>
      <c r="CH764" s="505"/>
      <c r="CI764" s="505"/>
      <c r="CJ764" s="505"/>
      <c r="CK764" s="505"/>
      <c r="CL764" s="505"/>
      <c r="CM764" s="505"/>
      <c r="CN764" s="505"/>
      <c r="CO764" s="505"/>
      <c r="CP764" s="505"/>
      <c r="CQ764" s="505"/>
      <c r="CR764" s="505"/>
      <c r="CS764" s="505"/>
    </row>
    <row r="765" spans="79:97" ht="14.25" customHeight="1" x14ac:dyDescent="0.25">
      <c r="CA765" s="505"/>
      <c r="CB765" s="505"/>
      <c r="CC765" s="505"/>
      <c r="CD765" s="505"/>
      <c r="CE765" s="505"/>
      <c r="CF765" s="505"/>
      <c r="CG765" s="505"/>
      <c r="CH765" s="505"/>
      <c r="CI765" s="505"/>
      <c r="CJ765" s="505"/>
      <c r="CK765" s="505"/>
      <c r="CL765" s="505"/>
      <c r="CM765" s="505"/>
      <c r="CN765" s="505"/>
      <c r="CO765" s="505"/>
      <c r="CP765" s="505"/>
      <c r="CQ765" s="505"/>
      <c r="CR765" s="505"/>
      <c r="CS765" s="505"/>
    </row>
    <row r="766" spans="79:97" ht="14.25" customHeight="1" x14ac:dyDescent="0.25">
      <c r="CA766" s="505"/>
      <c r="CB766" s="505"/>
      <c r="CC766" s="505"/>
      <c r="CD766" s="505"/>
      <c r="CE766" s="505"/>
      <c r="CF766" s="505"/>
      <c r="CG766" s="505"/>
      <c r="CH766" s="505"/>
      <c r="CI766" s="505"/>
      <c r="CJ766" s="505"/>
      <c r="CK766" s="505"/>
      <c r="CL766" s="505"/>
      <c r="CM766" s="505"/>
      <c r="CN766" s="505"/>
      <c r="CO766" s="505"/>
      <c r="CP766" s="505"/>
      <c r="CQ766" s="505"/>
      <c r="CR766" s="505"/>
      <c r="CS766" s="505"/>
    </row>
    <row r="767" spans="79:97" ht="14.25" customHeight="1" x14ac:dyDescent="0.25">
      <c r="CA767" s="505"/>
      <c r="CB767" s="505"/>
      <c r="CC767" s="505"/>
      <c r="CD767" s="505"/>
      <c r="CE767" s="505"/>
      <c r="CF767" s="505"/>
      <c r="CG767" s="505"/>
      <c r="CH767" s="505"/>
      <c r="CI767" s="505"/>
      <c r="CJ767" s="505"/>
      <c r="CK767" s="505"/>
      <c r="CL767" s="505"/>
      <c r="CM767" s="505"/>
      <c r="CN767" s="505"/>
      <c r="CO767" s="505"/>
      <c r="CP767" s="505"/>
      <c r="CQ767" s="505"/>
      <c r="CR767" s="505"/>
      <c r="CS767" s="505"/>
    </row>
    <row r="768" spans="79:97" ht="14.25" customHeight="1" x14ac:dyDescent="0.25">
      <c r="CA768" s="505"/>
      <c r="CB768" s="505"/>
      <c r="CC768" s="505"/>
      <c r="CD768" s="505"/>
      <c r="CE768" s="505"/>
      <c r="CF768" s="505"/>
      <c r="CG768" s="505"/>
      <c r="CH768" s="505"/>
      <c r="CI768" s="505"/>
      <c r="CJ768" s="505"/>
      <c r="CK768" s="505"/>
      <c r="CL768" s="505"/>
      <c r="CM768" s="505"/>
      <c r="CN768" s="505"/>
      <c r="CO768" s="505"/>
      <c r="CP768" s="505"/>
      <c r="CQ768" s="505"/>
      <c r="CR768" s="505"/>
      <c r="CS768" s="505"/>
    </row>
    <row r="769" spans="79:97" ht="14.25" customHeight="1" x14ac:dyDescent="0.25">
      <c r="CA769" s="505"/>
      <c r="CB769" s="505"/>
      <c r="CC769" s="505"/>
      <c r="CD769" s="505"/>
      <c r="CE769" s="505"/>
      <c r="CF769" s="505"/>
      <c r="CG769" s="505"/>
      <c r="CH769" s="505"/>
      <c r="CI769" s="505"/>
      <c r="CJ769" s="505"/>
      <c r="CK769" s="505"/>
      <c r="CL769" s="505"/>
      <c r="CM769" s="505"/>
      <c r="CN769" s="505"/>
      <c r="CO769" s="505"/>
      <c r="CP769" s="505"/>
      <c r="CQ769" s="505"/>
      <c r="CR769" s="505"/>
      <c r="CS769" s="505"/>
    </row>
    <row r="770" spans="79:97" ht="14.25" customHeight="1" x14ac:dyDescent="0.25">
      <c r="CA770" s="505"/>
      <c r="CB770" s="505"/>
      <c r="CC770" s="505"/>
      <c r="CD770" s="505"/>
      <c r="CE770" s="505"/>
      <c r="CF770" s="505"/>
      <c r="CG770" s="505"/>
      <c r="CH770" s="505"/>
      <c r="CI770" s="505"/>
      <c r="CJ770" s="505"/>
      <c r="CK770" s="505"/>
      <c r="CL770" s="505"/>
      <c r="CM770" s="505"/>
      <c r="CN770" s="505"/>
      <c r="CO770" s="505"/>
      <c r="CP770" s="505"/>
      <c r="CQ770" s="505"/>
      <c r="CR770" s="505"/>
      <c r="CS770" s="505"/>
    </row>
    <row r="771" spans="79:97" ht="14.25" customHeight="1" x14ac:dyDescent="0.25">
      <c r="CA771" s="505"/>
      <c r="CB771" s="505"/>
      <c r="CC771" s="505"/>
      <c r="CD771" s="505"/>
      <c r="CE771" s="505"/>
      <c r="CF771" s="505"/>
      <c r="CG771" s="505"/>
      <c r="CH771" s="505"/>
      <c r="CI771" s="505"/>
      <c r="CJ771" s="505"/>
      <c r="CK771" s="505"/>
      <c r="CL771" s="505"/>
      <c r="CM771" s="505"/>
      <c r="CN771" s="505"/>
      <c r="CO771" s="505"/>
      <c r="CP771" s="505"/>
      <c r="CQ771" s="505"/>
      <c r="CR771" s="505"/>
      <c r="CS771" s="505"/>
    </row>
    <row r="772" spans="79:97" ht="14.25" customHeight="1" x14ac:dyDescent="0.25">
      <c r="CA772" s="505"/>
      <c r="CB772" s="505"/>
      <c r="CC772" s="505"/>
      <c r="CD772" s="505"/>
      <c r="CE772" s="505"/>
      <c r="CF772" s="505"/>
      <c r="CG772" s="505"/>
      <c r="CH772" s="505"/>
      <c r="CI772" s="505"/>
      <c r="CJ772" s="505"/>
      <c r="CK772" s="505"/>
      <c r="CL772" s="505"/>
      <c r="CM772" s="505"/>
      <c r="CN772" s="505"/>
      <c r="CO772" s="505"/>
      <c r="CP772" s="505"/>
      <c r="CQ772" s="505"/>
      <c r="CR772" s="505"/>
      <c r="CS772" s="505"/>
    </row>
    <row r="773" spans="79:97" ht="14.25" customHeight="1" x14ac:dyDescent="0.25">
      <c r="CA773" s="505"/>
      <c r="CB773" s="505"/>
      <c r="CC773" s="505"/>
      <c r="CD773" s="505"/>
      <c r="CE773" s="505"/>
      <c r="CF773" s="505"/>
      <c r="CG773" s="505"/>
      <c r="CH773" s="505"/>
      <c r="CI773" s="505"/>
      <c r="CJ773" s="505"/>
      <c r="CK773" s="505"/>
      <c r="CL773" s="505"/>
      <c r="CM773" s="505"/>
      <c r="CN773" s="505"/>
      <c r="CO773" s="505"/>
      <c r="CP773" s="505"/>
      <c r="CQ773" s="505"/>
      <c r="CR773" s="505"/>
      <c r="CS773" s="505"/>
    </row>
    <row r="774" spans="79:97" ht="14.25" customHeight="1" x14ac:dyDescent="0.25">
      <c r="CA774" s="505"/>
      <c r="CB774" s="505"/>
      <c r="CC774" s="505"/>
      <c r="CD774" s="505"/>
      <c r="CE774" s="505"/>
      <c r="CF774" s="505"/>
      <c r="CG774" s="505"/>
      <c r="CH774" s="505"/>
      <c r="CI774" s="505"/>
      <c r="CJ774" s="505"/>
      <c r="CK774" s="505"/>
      <c r="CL774" s="505"/>
      <c r="CM774" s="505"/>
      <c r="CN774" s="505"/>
      <c r="CO774" s="505"/>
      <c r="CP774" s="505"/>
      <c r="CQ774" s="505"/>
      <c r="CR774" s="505"/>
      <c r="CS774" s="505"/>
    </row>
    <row r="775" spans="79:97" ht="14.25" customHeight="1" x14ac:dyDescent="0.25">
      <c r="CA775" s="505"/>
      <c r="CB775" s="505"/>
      <c r="CC775" s="505"/>
      <c r="CD775" s="505"/>
      <c r="CE775" s="505"/>
      <c r="CF775" s="505"/>
      <c r="CG775" s="505"/>
      <c r="CH775" s="505"/>
      <c r="CI775" s="505"/>
      <c r="CJ775" s="505"/>
      <c r="CK775" s="505"/>
      <c r="CL775" s="505"/>
      <c r="CM775" s="505"/>
      <c r="CN775" s="505"/>
      <c r="CO775" s="505"/>
      <c r="CP775" s="505"/>
      <c r="CQ775" s="505"/>
      <c r="CR775" s="505"/>
      <c r="CS775" s="505"/>
    </row>
    <row r="776" spans="79:97" ht="14.25" customHeight="1" x14ac:dyDescent="0.25">
      <c r="CA776" s="505"/>
      <c r="CB776" s="505"/>
      <c r="CC776" s="505"/>
      <c r="CD776" s="505"/>
      <c r="CE776" s="505"/>
      <c r="CF776" s="505"/>
      <c r="CG776" s="505"/>
      <c r="CH776" s="505"/>
      <c r="CI776" s="505"/>
      <c r="CJ776" s="505"/>
      <c r="CK776" s="505"/>
      <c r="CL776" s="505"/>
      <c r="CM776" s="505"/>
      <c r="CN776" s="505"/>
      <c r="CO776" s="505"/>
      <c r="CP776" s="505"/>
      <c r="CQ776" s="505"/>
      <c r="CR776" s="505"/>
      <c r="CS776" s="505"/>
    </row>
    <row r="777" spans="79:97" ht="14.25" customHeight="1" x14ac:dyDescent="0.25">
      <c r="CA777" s="505"/>
      <c r="CB777" s="505"/>
      <c r="CC777" s="505"/>
      <c r="CD777" s="505"/>
      <c r="CE777" s="505"/>
      <c r="CF777" s="505"/>
      <c r="CG777" s="505"/>
      <c r="CH777" s="505"/>
      <c r="CI777" s="505"/>
      <c r="CJ777" s="505"/>
      <c r="CK777" s="505"/>
      <c r="CL777" s="505"/>
      <c r="CM777" s="505"/>
      <c r="CN777" s="505"/>
      <c r="CO777" s="505"/>
      <c r="CP777" s="505"/>
      <c r="CQ777" s="505"/>
      <c r="CR777" s="505"/>
      <c r="CS777" s="505"/>
    </row>
    <row r="778" spans="79:97" ht="14.25" customHeight="1" x14ac:dyDescent="0.25">
      <c r="CA778" s="505"/>
      <c r="CB778" s="505"/>
      <c r="CC778" s="505"/>
      <c r="CD778" s="505"/>
      <c r="CE778" s="505"/>
      <c r="CF778" s="505"/>
      <c r="CG778" s="505"/>
      <c r="CH778" s="505"/>
      <c r="CI778" s="505"/>
      <c r="CJ778" s="505"/>
      <c r="CK778" s="505"/>
      <c r="CL778" s="505"/>
      <c r="CM778" s="505"/>
      <c r="CN778" s="505"/>
      <c r="CO778" s="505"/>
      <c r="CP778" s="505"/>
      <c r="CQ778" s="505"/>
      <c r="CR778" s="505"/>
      <c r="CS778" s="505"/>
    </row>
    <row r="779" spans="79:97" ht="14.25" customHeight="1" x14ac:dyDescent="0.25">
      <c r="CA779" s="505"/>
      <c r="CB779" s="505"/>
      <c r="CC779" s="505"/>
      <c r="CD779" s="505"/>
      <c r="CE779" s="505"/>
      <c r="CF779" s="505"/>
      <c r="CG779" s="505"/>
      <c r="CH779" s="505"/>
      <c r="CI779" s="505"/>
      <c r="CJ779" s="505"/>
      <c r="CK779" s="505"/>
      <c r="CL779" s="505"/>
      <c r="CM779" s="505"/>
      <c r="CN779" s="505"/>
      <c r="CO779" s="505"/>
      <c r="CP779" s="505"/>
      <c r="CQ779" s="505"/>
      <c r="CR779" s="505"/>
      <c r="CS779" s="505"/>
    </row>
    <row r="780" spans="79:97" ht="14.25" customHeight="1" x14ac:dyDescent="0.25">
      <c r="CA780" s="505"/>
      <c r="CB780" s="505"/>
      <c r="CC780" s="505"/>
      <c r="CD780" s="505"/>
      <c r="CE780" s="505"/>
      <c r="CF780" s="505"/>
      <c r="CG780" s="505"/>
      <c r="CH780" s="505"/>
      <c r="CI780" s="505"/>
      <c r="CJ780" s="505"/>
      <c r="CK780" s="505"/>
      <c r="CL780" s="505"/>
      <c r="CM780" s="505"/>
      <c r="CN780" s="505"/>
      <c r="CO780" s="505"/>
      <c r="CP780" s="505"/>
      <c r="CQ780" s="505"/>
      <c r="CR780" s="505"/>
      <c r="CS780" s="505"/>
    </row>
    <row r="781" spans="79:97" ht="14.25" customHeight="1" x14ac:dyDescent="0.25">
      <c r="CA781" s="505"/>
      <c r="CB781" s="505"/>
      <c r="CC781" s="505"/>
      <c r="CD781" s="505"/>
      <c r="CE781" s="505"/>
      <c r="CF781" s="505"/>
      <c r="CG781" s="505"/>
      <c r="CH781" s="505"/>
      <c r="CI781" s="505"/>
      <c r="CJ781" s="505"/>
      <c r="CK781" s="505"/>
      <c r="CL781" s="505"/>
      <c r="CM781" s="505"/>
      <c r="CN781" s="505"/>
      <c r="CO781" s="505"/>
      <c r="CP781" s="505"/>
      <c r="CQ781" s="505"/>
      <c r="CR781" s="505"/>
      <c r="CS781" s="505"/>
    </row>
    <row r="782" spans="79:97" ht="14.25" customHeight="1" x14ac:dyDescent="0.25">
      <c r="CA782" s="505"/>
      <c r="CB782" s="505"/>
      <c r="CC782" s="505"/>
      <c r="CD782" s="505"/>
      <c r="CE782" s="505"/>
      <c r="CF782" s="505"/>
      <c r="CG782" s="505"/>
      <c r="CH782" s="505"/>
      <c r="CI782" s="505"/>
      <c r="CJ782" s="505"/>
      <c r="CK782" s="505"/>
      <c r="CL782" s="505"/>
      <c r="CM782" s="505"/>
      <c r="CN782" s="505"/>
      <c r="CO782" s="505"/>
      <c r="CP782" s="505"/>
      <c r="CQ782" s="505"/>
      <c r="CR782" s="505"/>
      <c r="CS782" s="505"/>
    </row>
    <row r="783" spans="79:97" ht="14.25" customHeight="1" x14ac:dyDescent="0.25">
      <c r="CA783" s="505"/>
      <c r="CB783" s="505"/>
      <c r="CC783" s="505"/>
      <c r="CD783" s="505"/>
      <c r="CE783" s="505"/>
      <c r="CF783" s="505"/>
      <c r="CG783" s="505"/>
      <c r="CH783" s="505"/>
      <c r="CI783" s="505"/>
      <c r="CJ783" s="505"/>
      <c r="CK783" s="505"/>
      <c r="CL783" s="505"/>
      <c r="CM783" s="505"/>
      <c r="CN783" s="505"/>
      <c r="CO783" s="505"/>
      <c r="CP783" s="505"/>
      <c r="CQ783" s="505"/>
      <c r="CR783" s="505"/>
      <c r="CS783" s="505"/>
    </row>
    <row r="784" spans="79:97" ht="14.25" customHeight="1" x14ac:dyDescent="0.25">
      <c r="CA784" s="505"/>
      <c r="CB784" s="505"/>
      <c r="CC784" s="505"/>
      <c r="CD784" s="505"/>
      <c r="CE784" s="505"/>
      <c r="CF784" s="505"/>
      <c r="CG784" s="505"/>
      <c r="CH784" s="505"/>
      <c r="CI784" s="505"/>
      <c r="CJ784" s="505"/>
      <c r="CK784" s="505"/>
      <c r="CL784" s="505"/>
      <c r="CM784" s="505"/>
      <c r="CN784" s="505"/>
      <c r="CO784" s="505"/>
      <c r="CP784" s="505"/>
      <c r="CQ784" s="505"/>
      <c r="CR784" s="505"/>
      <c r="CS784" s="505"/>
    </row>
    <row r="785" spans="79:97" ht="14.25" customHeight="1" x14ac:dyDescent="0.25">
      <c r="CA785" s="505"/>
      <c r="CB785" s="505"/>
      <c r="CC785" s="505"/>
      <c r="CD785" s="505"/>
      <c r="CE785" s="505"/>
      <c r="CF785" s="505"/>
      <c r="CG785" s="505"/>
      <c r="CH785" s="505"/>
      <c r="CI785" s="505"/>
      <c r="CJ785" s="505"/>
      <c r="CK785" s="505"/>
      <c r="CL785" s="505"/>
      <c r="CM785" s="505"/>
      <c r="CN785" s="505"/>
      <c r="CO785" s="505"/>
      <c r="CP785" s="505"/>
      <c r="CQ785" s="505"/>
      <c r="CR785" s="505"/>
      <c r="CS785" s="505"/>
    </row>
    <row r="786" spans="79:97" ht="14.25" customHeight="1" x14ac:dyDescent="0.25">
      <c r="CA786" s="505"/>
      <c r="CB786" s="505"/>
      <c r="CC786" s="505"/>
      <c r="CD786" s="505"/>
      <c r="CE786" s="505"/>
      <c r="CF786" s="505"/>
      <c r="CG786" s="505"/>
      <c r="CH786" s="505"/>
      <c r="CI786" s="505"/>
      <c r="CJ786" s="505"/>
      <c r="CK786" s="505"/>
      <c r="CL786" s="505"/>
      <c r="CM786" s="505"/>
      <c r="CN786" s="505"/>
      <c r="CO786" s="505"/>
      <c r="CP786" s="505"/>
      <c r="CQ786" s="505"/>
      <c r="CR786" s="505"/>
      <c r="CS786" s="505"/>
    </row>
    <row r="787" spans="79:97" ht="14.25" customHeight="1" x14ac:dyDescent="0.25">
      <c r="CA787" s="505"/>
      <c r="CB787" s="505"/>
      <c r="CC787" s="505"/>
      <c r="CD787" s="505"/>
      <c r="CE787" s="505"/>
      <c r="CF787" s="505"/>
      <c r="CG787" s="505"/>
      <c r="CH787" s="505"/>
      <c r="CI787" s="505"/>
      <c r="CJ787" s="505"/>
      <c r="CK787" s="505"/>
      <c r="CL787" s="505"/>
      <c r="CM787" s="505"/>
      <c r="CN787" s="505"/>
      <c r="CO787" s="505"/>
      <c r="CP787" s="505"/>
      <c r="CQ787" s="505"/>
      <c r="CR787" s="505"/>
      <c r="CS787" s="505"/>
    </row>
    <row r="788" spans="79:97" ht="14.25" customHeight="1" x14ac:dyDescent="0.25">
      <c r="CA788" s="505"/>
      <c r="CB788" s="505"/>
      <c r="CC788" s="505"/>
      <c r="CD788" s="505"/>
      <c r="CE788" s="505"/>
      <c r="CF788" s="505"/>
      <c r="CG788" s="505"/>
      <c r="CH788" s="505"/>
      <c r="CI788" s="505"/>
      <c r="CJ788" s="505"/>
      <c r="CK788" s="505"/>
      <c r="CL788" s="505"/>
      <c r="CM788" s="505"/>
      <c r="CN788" s="505"/>
      <c r="CO788" s="505"/>
      <c r="CP788" s="505"/>
      <c r="CQ788" s="505"/>
      <c r="CR788" s="505"/>
      <c r="CS788" s="505"/>
    </row>
    <row r="789" spans="79:97" ht="14.25" customHeight="1" x14ac:dyDescent="0.25">
      <c r="CA789" s="505"/>
      <c r="CB789" s="505"/>
      <c r="CC789" s="505"/>
      <c r="CD789" s="505"/>
      <c r="CE789" s="505"/>
      <c r="CF789" s="505"/>
      <c r="CG789" s="505"/>
      <c r="CH789" s="505"/>
      <c r="CI789" s="505"/>
      <c r="CJ789" s="505"/>
      <c r="CK789" s="505"/>
      <c r="CL789" s="505"/>
      <c r="CM789" s="505"/>
      <c r="CN789" s="505"/>
      <c r="CO789" s="505"/>
      <c r="CP789" s="505"/>
      <c r="CQ789" s="505"/>
      <c r="CR789" s="505"/>
      <c r="CS789" s="505"/>
    </row>
    <row r="790" spans="79:97" ht="14.25" customHeight="1" x14ac:dyDescent="0.25">
      <c r="CA790" s="505"/>
      <c r="CB790" s="505"/>
      <c r="CC790" s="505"/>
      <c r="CD790" s="505"/>
      <c r="CE790" s="505"/>
      <c r="CF790" s="505"/>
      <c r="CG790" s="505"/>
      <c r="CH790" s="505"/>
      <c r="CI790" s="505"/>
      <c r="CJ790" s="505"/>
      <c r="CK790" s="505"/>
      <c r="CL790" s="505"/>
      <c r="CM790" s="505"/>
      <c r="CN790" s="505"/>
      <c r="CO790" s="505"/>
      <c r="CP790" s="505"/>
      <c r="CQ790" s="505"/>
      <c r="CR790" s="505"/>
      <c r="CS790" s="505"/>
    </row>
    <row r="791" spans="79:97" ht="14.25" customHeight="1" x14ac:dyDescent="0.25">
      <c r="CA791" s="505"/>
      <c r="CB791" s="505"/>
      <c r="CC791" s="505"/>
      <c r="CD791" s="505"/>
      <c r="CE791" s="505"/>
      <c r="CF791" s="505"/>
      <c r="CG791" s="505"/>
      <c r="CH791" s="505"/>
      <c r="CI791" s="505"/>
      <c r="CJ791" s="505"/>
      <c r="CK791" s="505"/>
      <c r="CL791" s="505"/>
      <c r="CM791" s="505"/>
      <c r="CN791" s="505"/>
      <c r="CO791" s="505"/>
      <c r="CP791" s="505"/>
      <c r="CQ791" s="505"/>
      <c r="CR791" s="505"/>
      <c r="CS791" s="505"/>
    </row>
    <row r="792" spans="79:97" ht="14.25" customHeight="1" x14ac:dyDescent="0.25">
      <c r="CA792" s="505"/>
      <c r="CB792" s="505"/>
      <c r="CC792" s="505"/>
      <c r="CD792" s="505"/>
      <c r="CE792" s="505"/>
      <c r="CF792" s="505"/>
      <c r="CG792" s="505"/>
      <c r="CH792" s="505"/>
      <c r="CI792" s="505"/>
      <c r="CJ792" s="505"/>
      <c r="CK792" s="505"/>
      <c r="CL792" s="505"/>
      <c r="CM792" s="505"/>
      <c r="CN792" s="505"/>
      <c r="CO792" s="505"/>
      <c r="CP792" s="505"/>
      <c r="CQ792" s="505"/>
      <c r="CR792" s="505"/>
      <c r="CS792" s="505"/>
    </row>
    <row r="793" spans="79:97" ht="14.25" customHeight="1" x14ac:dyDescent="0.25">
      <c r="CA793" s="505"/>
      <c r="CB793" s="505"/>
      <c r="CC793" s="505"/>
      <c r="CD793" s="505"/>
      <c r="CE793" s="505"/>
      <c r="CF793" s="505"/>
      <c r="CG793" s="505"/>
      <c r="CH793" s="505"/>
      <c r="CI793" s="505"/>
      <c r="CJ793" s="505"/>
      <c r="CK793" s="505"/>
      <c r="CL793" s="505"/>
      <c r="CM793" s="505"/>
      <c r="CN793" s="505"/>
      <c r="CO793" s="505"/>
      <c r="CP793" s="505"/>
      <c r="CQ793" s="505"/>
      <c r="CR793" s="505"/>
      <c r="CS793" s="505"/>
    </row>
    <row r="794" spans="79:97" ht="14.25" customHeight="1" x14ac:dyDescent="0.25">
      <c r="CA794" s="505"/>
      <c r="CB794" s="505"/>
      <c r="CC794" s="505"/>
      <c r="CD794" s="505"/>
      <c r="CE794" s="505"/>
      <c r="CF794" s="505"/>
      <c r="CG794" s="505"/>
      <c r="CH794" s="505"/>
      <c r="CI794" s="505"/>
      <c r="CJ794" s="505"/>
      <c r="CK794" s="505"/>
      <c r="CL794" s="505"/>
      <c r="CM794" s="505"/>
      <c r="CN794" s="505"/>
      <c r="CO794" s="505"/>
      <c r="CP794" s="505"/>
      <c r="CQ794" s="505"/>
      <c r="CR794" s="505"/>
      <c r="CS794" s="505"/>
    </row>
    <row r="795" spans="79:97" ht="14.25" customHeight="1" x14ac:dyDescent="0.25">
      <c r="CA795" s="505"/>
      <c r="CB795" s="505"/>
      <c r="CC795" s="505"/>
      <c r="CD795" s="505"/>
      <c r="CE795" s="505"/>
      <c r="CF795" s="505"/>
      <c r="CG795" s="505"/>
      <c r="CH795" s="505"/>
      <c r="CI795" s="505"/>
      <c r="CJ795" s="505"/>
      <c r="CK795" s="505"/>
      <c r="CL795" s="505"/>
      <c r="CM795" s="505"/>
      <c r="CN795" s="505"/>
      <c r="CO795" s="505"/>
      <c r="CP795" s="505"/>
      <c r="CQ795" s="505"/>
      <c r="CR795" s="505"/>
      <c r="CS795" s="505"/>
    </row>
    <row r="796" spans="79:97" ht="14.25" customHeight="1" x14ac:dyDescent="0.25">
      <c r="CA796" s="505"/>
      <c r="CB796" s="505"/>
      <c r="CC796" s="505"/>
      <c r="CD796" s="505"/>
      <c r="CE796" s="505"/>
      <c r="CF796" s="505"/>
      <c r="CG796" s="505"/>
      <c r="CH796" s="505"/>
      <c r="CI796" s="505"/>
      <c r="CJ796" s="505"/>
      <c r="CK796" s="505"/>
      <c r="CL796" s="505"/>
      <c r="CM796" s="505"/>
      <c r="CN796" s="505"/>
      <c r="CO796" s="505"/>
      <c r="CP796" s="505"/>
      <c r="CQ796" s="505"/>
      <c r="CR796" s="505"/>
      <c r="CS796" s="505"/>
    </row>
    <row r="797" spans="79:97" ht="14.25" customHeight="1" x14ac:dyDescent="0.25">
      <c r="CA797" s="505"/>
      <c r="CB797" s="505"/>
      <c r="CC797" s="505"/>
      <c r="CD797" s="505"/>
      <c r="CE797" s="505"/>
      <c r="CF797" s="505"/>
      <c r="CG797" s="505"/>
      <c r="CH797" s="505"/>
      <c r="CI797" s="505"/>
      <c r="CJ797" s="505"/>
      <c r="CK797" s="505"/>
      <c r="CL797" s="505"/>
      <c r="CM797" s="505"/>
      <c r="CN797" s="505"/>
      <c r="CO797" s="505"/>
      <c r="CP797" s="505"/>
      <c r="CQ797" s="505"/>
      <c r="CR797" s="505"/>
      <c r="CS797" s="505"/>
    </row>
    <row r="798" spans="79:97" ht="14.25" customHeight="1" x14ac:dyDescent="0.25">
      <c r="CA798" s="505"/>
      <c r="CB798" s="505"/>
      <c r="CC798" s="505"/>
      <c r="CD798" s="505"/>
      <c r="CE798" s="505"/>
      <c r="CF798" s="505"/>
      <c r="CG798" s="505"/>
      <c r="CH798" s="505"/>
      <c r="CI798" s="505"/>
      <c r="CJ798" s="505"/>
      <c r="CK798" s="505"/>
      <c r="CL798" s="505"/>
      <c r="CM798" s="505"/>
      <c r="CN798" s="505"/>
      <c r="CO798" s="505"/>
      <c r="CP798" s="505"/>
      <c r="CQ798" s="505"/>
      <c r="CR798" s="505"/>
      <c r="CS798" s="505"/>
    </row>
    <row r="799" spans="79:97" ht="14.25" customHeight="1" x14ac:dyDescent="0.25">
      <c r="CA799" s="505"/>
      <c r="CB799" s="505"/>
      <c r="CC799" s="505"/>
      <c r="CD799" s="505"/>
      <c r="CE799" s="505"/>
      <c r="CF799" s="505"/>
      <c r="CG799" s="505"/>
      <c r="CH799" s="505"/>
      <c r="CI799" s="505"/>
      <c r="CJ799" s="505"/>
      <c r="CK799" s="505"/>
      <c r="CL799" s="505"/>
      <c r="CM799" s="505"/>
      <c r="CN799" s="505"/>
      <c r="CO799" s="505"/>
      <c r="CP799" s="505"/>
      <c r="CQ799" s="505"/>
      <c r="CR799" s="505"/>
      <c r="CS799" s="505"/>
    </row>
    <row r="800" spans="79:97" ht="14.25" customHeight="1" x14ac:dyDescent="0.25">
      <c r="CA800" s="505"/>
      <c r="CB800" s="505"/>
      <c r="CC800" s="505"/>
      <c r="CD800" s="505"/>
      <c r="CE800" s="505"/>
      <c r="CF800" s="505"/>
      <c r="CG800" s="505"/>
      <c r="CH800" s="505"/>
      <c r="CI800" s="505"/>
      <c r="CJ800" s="505"/>
      <c r="CK800" s="505"/>
      <c r="CL800" s="505"/>
      <c r="CM800" s="505"/>
      <c r="CN800" s="505"/>
      <c r="CO800" s="505"/>
      <c r="CP800" s="505"/>
      <c r="CQ800" s="505"/>
      <c r="CR800" s="505"/>
      <c r="CS800" s="505"/>
    </row>
    <row r="801" spans="79:97" ht="14.25" customHeight="1" x14ac:dyDescent="0.25">
      <c r="CA801" s="505"/>
      <c r="CB801" s="505"/>
      <c r="CC801" s="505"/>
      <c r="CD801" s="505"/>
      <c r="CE801" s="505"/>
      <c r="CF801" s="505"/>
      <c r="CG801" s="505"/>
      <c r="CH801" s="505"/>
      <c r="CI801" s="505"/>
      <c r="CJ801" s="505"/>
      <c r="CK801" s="505"/>
      <c r="CL801" s="505"/>
      <c r="CM801" s="505"/>
      <c r="CN801" s="505"/>
      <c r="CO801" s="505"/>
      <c r="CP801" s="505"/>
      <c r="CQ801" s="505"/>
      <c r="CR801" s="505"/>
      <c r="CS801" s="505"/>
    </row>
    <row r="802" spans="79:97" ht="14.25" customHeight="1" x14ac:dyDescent="0.25">
      <c r="CA802" s="505"/>
      <c r="CB802" s="505"/>
      <c r="CC802" s="505"/>
      <c r="CD802" s="505"/>
      <c r="CE802" s="505"/>
      <c r="CF802" s="505"/>
      <c r="CG802" s="505"/>
      <c r="CH802" s="505"/>
      <c r="CI802" s="505"/>
      <c r="CJ802" s="505"/>
      <c r="CK802" s="505"/>
      <c r="CL802" s="505"/>
      <c r="CM802" s="505"/>
      <c r="CN802" s="505"/>
      <c r="CO802" s="505"/>
      <c r="CP802" s="505"/>
      <c r="CQ802" s="505"/>
      <c r="CR802" s="505"/>
      <c r="CS802" s="505"/>
    </row>
    <row r="803" spans="79:97" ht="14.25" customHeight="1" x14ac:dyDescent="0.25">
      <c r="CA803" s="505"/>
      <c r="CB803" s="505"/>
      <c r="CC803" s="505"/>
      <c r="CD803" s="505"/>
      <c r="CE803" s="505"/>
      <c r="CF803" s="505"/>
      <c r="CG803" s="505"/>
      <c r="CH803" s="505"/>
      <c r="CI803" s="505"/>
      <c r="CJ803" s="505"/>
      <c r="CK803" s="505"/>
      <c r="CL803" s="505"/>
      <c r="CM803" s="505"/>
      <c r="CN803" s="505"/>
      <c r="CO803" s="505"/>
      <c r="CP803" s="505"/>
      <c r="CQ803" s="505"/>
      <c r="CR803" s="505"/>
      <c r="CS803" s="505"/>
    </row>
    <row r="804" spans="79:97" ht="14.25" customHeight="1" x14ac:dyDescent="0.25">
      <c r="CA804" s="505"/>
      <c r="CB804" s="505"/>
      <c r="CC804" s="505"/>
      <c r="CD804" s="505"/>
      <c r="CE804" s="505"/>
      <c r="CF804" s="505"/>
      <c r="CG804" s="505"/>
      <c r="CH804" s="505"/>
      <c r="CI804" s="505"/>
      <c r="CJ804" s="505"/>
      <c r="CK804" s="505"/>
      <c r="CL804" s="505"/>
      <c r="CM804" s="505"/>
      <c r="CN804" s="505"/>
      <c r="CO804" s="505"/>
      <c r="CP804" s="505"/>
      <c r="CQ804" s="505"/>
      <c r="CR804" s="505"/>
      <c r="CS804" s="505"/>
    </row>
    <row r="805" spans="79:97" ht="14.25" customHeight="1" x14ac:dyDescent="0.25">
      <c r="CA805" s="505"/>
      <c r="CB805" s="505"/>
      <c r="CC805" s="505"/>
      <c r="CD805" s="505"/>
      <c r="CE805" s="505"/>
      <c r="CF805" s="505"/>
      <c r="CG805" s="505"/>
      <c r="CH805" s="505"/>
      <c r="CI805" s="505"/>
      <c r="CJ805" s="505"/>
      <c r="CK805" s="505"/>
      <c r="CL805" s="505"/>
      <c r="CM805" s="505"/>
      <c r="CN805" s="505"/>
      <c r="CO805" s="505"/>
      <c r="CP805" s="505"/>
      <c r="CQ805" s="505"/>
      <c r="CR805" s="505"/>
      <c r="CS805" s="505"/>
    </row>
    <row r="806" spans="79:97" ht="14.25" customHeight="1" x14ac:dyDescent="0.25">
      <c r="CA806" s="505"/>
      <c r="CB806" s="505"/>
      <c r="CC806" s="505"/>
      <c r="CD806" s="505"/>
      <c r="CE806" s="505"/>
      <c r="CF806" s="505"/>
      <c r="CG806" s="505"/>
      <c r="CH806" s="505"/>
      <c r="CI806" s="505"/>
      <c r="CJ806" s="505"/>
      <c r="CK806" s="505"/>
      <c r="CL806" s="505"/>
      <c r="CM806" s="505"/>
      <c r="CN806" s="505"/>
      <c r="CO806" s="505"/>
      <c r="CP806" s="505"/>
      <c r="CQ806" s="505"/>
      <c r="CR806" s="505"/>
      <c r="CS806" s="505"/>
    </row>
    <row r="807" spans="79:97" ht="14.25" customHeight="1" x14ac:dyDescent="0.25">
      <c r="CA807" s="505"/>
      <c r="CB807" s="505"/>
      <c r="CC807" s="505"/>
      <c r="CD807" s="505"/>
      <c r="CE807" s="505"/>
      <c r="CF807" s="505"/>
      <c r="CG807" s="505"/>
      <c r="CH807" s="505"/>
      <c r="CI807" s="505"/>
      <c r="CJ807" s="505"/>
      <c r="CK807" s="505"/>
      <c r="CL807" s="505"/>
      <c r="CM807" s="505"/>
      <c r="CN807" s="505"/>
      <c r="CO807" s="505"/>
      <c r="CP807" s="505"/>
      <c r="CQ807" s="505"/>
      <c r="CR807" s="505"/>
      <c r="CS807" s="505"/>
    </row>
    <row r="808" spans="79:97" ht="14.25" customHeight="1" x14ac:dyDescent="0.25">
      <c r="CA808" s="505"/>
      <c r="CB808" s="505"/>
      <c r="CC808" s="505"/>
      <c r="CD808" s="505"/>
      <c r="CE808" s="505"/>
      <c r="CF808" s="505"/>
      <c r="CG808" s="505"/>
      <c r="CH808" s="505"/>
      <c r="CI808" s="505"/>
      <c r="CJ808" s="505"/>
      <c r="CK808" s="505"/>
      <c r="CL808" s="505"/>
      <c r="CM808" s="505"/>
      <c r="CN808" s="505"/>
      <c r="CO808" s="505"/>
      <c r="CP808" s="505"/>
      <c r="CQ808" s="505"/>
      <c r="CR808" s="505"/>
      <c r="CS808" s="505"/>
    </row>
    <row r="809" spans="79:97" ht="14.25" customHeight="1" x14ac:dyDescent="0.25">
      <c r="CA809" s="505"/>
      <c r="CB809" s="505"/>
      <c r="CC809" s="505"/>
      <c r="CD809" s="505"/>
      <c r="CE809" s="505"/>
      <c r="CF809" s="505"/>
      <c r="CG809" s="505"/>
      <c r="CH809" s="505"/>
      <c r="CI809" s="505"/>
      <c r="CJ809" s="505"/>
      <c r="CK809" s="505"/>
      <c r="CL809" s="505"/>
      <c r="CM809" s="505"/>
      <c r="CN809" s="505"/>
      <c r="CO809" s="505"/>
      <c r="CP809" s="505"/>
      <c r="CQ809" s="505"/>
      <c r="CR809" s="505"/>
      <c r="CS809" s="505"/>
    </row>
    <row r="810" spans="79:97" ht="14.25" customHeight="1" x14ac:dyDescent="0.25">
      <c r="CA810" s="505"/>
      <c r="CB810" s="505"/>
      <c r="CC810" s="505"/>
      <c r="CD810" s="505"/>
      <c r="CE810" s="505"/>
      <c r="CF810" s="505"/>
      <c r="CG810" s="505"/>
      <c r="CH810" s="505"/>
      <c r="CI810" s="505"/>
      <c r="CJ810" s="505"/>
      <c r="CK810" s="505"/>
      <c r="CL810" s="505"/>
      <c r="CM810" s="505"/>
      <c r="CN810" s="505"/>
      <c r="CO810" s="505"/>
      <c r="CP810" s="505"/>
      <c r="CQ810" s="505"/>
      <c r="CR810" s="505"/>
      <c r="CS810" s="505"/>
    </row>
    <row r="811" spans="79:97" ht="14.25" customHeight="1" x14ac:dyDescent="0.25">
      <c r="CA811" s="505"/>
      <c r="CB811" s="505"/>
      <c r="CC811" s="505"/>
      <c r="CD811" s="505"/>
      <c r="CE811" s="505"/>
      <c r="CF811" s="505"/>
      <c r="CG811" s="505"/>
      <c r="CH811" s="505"/>
      <c r="CI811" s="505"/>
      <c r="CJ811" s="505"/>
      <c r="CK811" s="505"/>
      <c r="CL811" s="505"/>
      <c r="CM811" s="505"/>
      <c r="CN811" s="505"/>
      <c r="CO811" s="505"/>
      <c r="CP811" s="505"/>
      <c r="CQ811" s="505"/>
      <c r="CR811" s="505"/>
      <c r="CS811" s="505"/>
    </row>
    <row r="812" spans="79:97" ht="14.25" customHeight="1" x14ac:dyDescent="0.25">
      <c r="CA812" s="505"/>
      <c r="CB812" s="505"/>
      <c r="CC812" s="505"/>
      <c r="CD812" s="505"/>
      <c r="CE812" s="505"/>
      <c r="CF812" s="505"/>
      <c r="CG812" s="505"/>
      <c r="CH812" s="505"/>
      <c r="CI812" s="505"/>
      <c r="CJ812" s="505"/>
      <c r="CK812" s="505"/>
      <c r="CL812" s="505"/>
      <c r="CM812" s="505"/>
      <c r="CN812" s="505"/>
      <c r="CO812" s="505"/>
      <c r="CP812" s="505"/>
      <c r="CQ812" s="505"/>
      <c r="CR812" s="505"/>
      <c r="CS812" s="505"/>
    </row>
    <row r="813" spans="79:97" ht="14.25" customHeight="1" x14ac:dyDescent="0.25">
      <c r="CA813" s="505"/>
      <c r="CB813" s="505"/>
      <c r="CC813" s="505"/>
      <c r="CD813" s="505"/>
      <c r="CE813" s="505"/>
      <c r="CF813" s="505"/>
      <c r="CG813" s="505"/>
      <c r="CH813" s="505"/>
      <c r="CI813" s="505"/>
      <c r="CJ813" s="505"/>
      <c r="CK813" s="505"/>
      <c r="CL813" s="505"/>
      <c r="CM813" s="505"/>
      <c r="CN813" s="505"/>
      <c r="CO813" s="505"/>
      <c r="CP813" s="505"/>
      <c r="CQ813" s="505"/>
      <c r="CR813" s="505"/>
      <c r="CS813" s="505"/>
    </row>
    <row r="814" spans="79:97" ht="14.25" customHeight="1" x14ac:dyDescent="0.25">
      <c r="CA814" s="505"/>
      <c r="CB814" s="505"/>
      <c r="CC814" s="505"/>
      <c r="CD814" s="505"/>
      <c r="CE814" s="505"/>
      <c r="CF814" s="505"/>
      <c r="CG814" s="505"/>
      <c r="CH814" s="505"/>
      <c r="CI814" s="505"/>
      <c r="CJ814" s="505"/>
      <c r="CK814" s="505"/>
      <c r="CL814" s="505"/>
      <c r="CM814" s="505"/>
      <c r="CN814" s="505"/>
      <c r="CO814" s="505"/>
      <c r="CP814" s="505"/>
      <c r="CQ814" s="505"/>
      <c r="CR814" s="505"/>
      <c r="CS814" s="505"/>
    </row>
    <row r="815" spans="79:97" ht="14.25" customHeight="1" x14ac:dyDescent="0.25">
      <c r="CA815" s="505"/>
      <c r="CB815" s="505"/>
      <c r="CC815" s="505"/>
      <c r="CD815" s="505"/>
      <c r="CE815" s="505"/>
      <c r="CF815" s="505"/>
      <c r="CG815" s="505"/>
      <c r="CH815" s="505"/>
      <c r="CI815" s="505"/>
      <c r="CJ815" s="505"/>
      <c r="CK815" s="505"/>
      <c r="CL815" s="505"/>
      <c r="CM815" s="505"/>
      <c r="CN815" s="505"/>
      <c r="CO815" s="505"/>
      <c r="CP815" s="505"/>
      <c r="CQ815" s="505"/>
      <c r="CR815" s="505"/>
      <c r="CS815" s="505"/>
    </row>
    <row r="816" spans="79:97" ht="14.25" customHeight="1" x14ac:dyDescent="0.25">
      <c r="CA816" s="505"/>
      <c r="CB816" s="505"/>
      <c r="CC816" s="505"/>
      <c r="CD816" s="505"/>
      <c r="CE816" s="505"/>
      <c r="CF816" s="505"/>
      <c r="CG816" s="505"/>
      <c r="CH816" s="505"/>
      <c r="CI816" s="505"/>
      <c r="CJ816" s="505"/>
      <c r="CK816" s="505"/>
      <c r="CL816" s="505"/>
      <c r="CM816" s="505"/>
      <c r="CN816" s="505"/>
      <c r="CO816" s="505"/>
      <c r="CP816" s="505"/>
      <c r="CQ816" s="505"/>
      <c r="CR816" s="505"/>
      <c r="CS816" s="505"/>
    </row>
    <row r="817" spans="79:97" ht="14.25" customHeight="1" x14ac:dyDescent="0.25">
      <c r="CA817" s="505"/>
      <c r="CB817" s="505"/>
      <c r="CC817" s="505"/>
      <c r="CD817" s="505"/>
      <c r="CE817" s="505"/>
      <c r="CF817" s="505"/>
      <c r="CG817" s="505"/>
      <c r="CH817" s="505"/>
      <c r="CI817" s="505"/>
      <c r="CJ817" s="505"/>
      <c r="CK817" s="505"/>
      <c r="CL817" s="505"/>
      <c r="CM817" s="505"/>
      <c r="CN817" s="505"/>
      <c r="CO817" s="505"/>
      <c r="CP817" s="505"/>
      <c r="CQ817" s="505"/>
      <c r="CR817" s="505"/>
      <c r="CS817" s="505"/>
    </row>
    <row r="818" spans="79:97" ht="14.25" customHeight="1" x14ac:dyDescent="0.25">
      <c r="CA818" s="505"/>
      <c r="CB818" s="505"/>
      <c r="CC818" s="505"/>
      <c r="CD818" s="505"/>
      <c r="CE818" s="505"/>
      <c r="CF818" s="505"/>
      <c r="CG818" s="505"/>
      <c r="CH818" s="505"/>
      <c r="CI818" s="505"/>
      <c r="CJ818" s="505"/>
      <c r="CK818" s="505"/>
      <c r="CL818" s="505"/>
      <c r="CM818" s="505"/>
      <c r="CN818" s="505"/>
      <c r="CO818" s="505"/>
      <c r="CP818" s="505"/>
      <c r="CQ818" s="505"/>
      <c r="CR818" s="505"/>
      <c r="CS818" s="505"/>
    </row>
    <row r="819" spans="79:97" ht="14.25" customHeight="1" x14ac:dyDescent="0.25">
      <c r="CA819" s="505"/>
      <c r="CB819" s="505"/>
      <c r="CC819" s="505"/>
      <c r="CD819" s="505"/>
      <c r="CE819" s="505"/>
      <c r="CF819" s="505"/>
      <c r="CG819" s="505"/>
      <c r="CH819" s="505"/>
      <c r="CI819" s="505"/>
      <c r="CJ819" s="505"/>
      <c r="CK819" s="505"/>
      <c r="CL819" s="505"/>
      <c r="CM819" s="505"/>
      <c r="CN819" s="505"/>
      <c r="CO819" s="505"/>
      <c r="CP819" s="505"/>
      <c r="CQ819" s="505"/>
      <c r="CR819" s="505"/>
      <c r="CS819" s="505"/>
    </row>
    <row r="820" spans="79:97" ht="14.25" customHeight="1" x14ac:dyDescent="0.25">
      <c r="CA820" s="505"/>
      <c r="CB820" s="505"/>
      <c r="CC820" s="505"/>
      <c r="CD820" s="505"/>
      <c r="CE820" s="505"/>
      <c r="CF820" s="505"/>
      <c r="CG820" s="505"/>
      <c r="CH820" s="505"/>
      <c r="CI820" s="505"/>
      <c r="CJ820" s="505"/>
      <c r="CK820" s="505"/>
      <c r="CL820" s="505"/>
      <c r="CM820" s="505"/>
      <c r="CN820" s="505"/>
      <c r="CO820" s="505"/>
      <c r="CP820" s="505"/>
      <c r="CQ820" s="505"/>
      <c r="CR820" s="505"/>
      <c r="CS820" s="505"/>
    </row>
    <row r="821" spans="79:97" ht="14.25" customHeight="1" x14ac:dyDescent="0.25">
      <c r="CA821" s="505"/>
      <c r="CB821" s="505"/>
      <c r="CC821" s="505"/>
      <c r="CD821" s="505"/>
      <c r="CE821" s="505"/>
      <c r="CF821" s="505"/>
      <c r="CG821" s="505"/>
      <c r="CH821" s="505"/>
      <c r="CI821" s="505"/>
      <c r="CJ821" s="505"/>
      <c r="CK821" s="505"/>
      <c r="CL821" s="505"/>
      <c r="CM821" s="505"/>
      <c r="CN821" s="505"/>
      <c r="CO821" s="505"/>
      <c r="CP821" s="505"/>
      <c r="CQ821" s="505"/>
      <c r="CR821" s="505"/>
      <c r="CS821" s="505"/>
    </row>
    <row r="822" spans="79:97" ht="14.25" customHeight="1" x14ac:dyDescent="0.25">
      <c r="CA822" s="505"/>
      <c r="CB822" s="505"/>
      <c r="CC822" s="505"/>
      <c r="CD822" s="505"/>
      <c r="CE822" s="505"/>
      <c r="CF822" s="505"/>
      <c r="CG822" s="505"/>
      <c r="CH822" s="505"/>
      <c r="CI822" s="505"/>
      <c r="CJ822" s="505"/>
      <c r="CK822" s="505"/>
      <c r="CL822" s="505"/>
      <c r="CM822" s="505"/>
      <c r="CN822" s="505"/>
      <c r="CO822" s="505"/>
      <c r="CP822" s="505"/>
      <c r="CQ822" s="505"/>
      <c r="CR822" s="505"/>
      <c r="CS822" s="505"/>
    </row>
    <row r="823" spans="79:97" ht="14.25" customHeight="1" x14ac:dyDescent="0.25">
      <c r="CA823" s="505"/>
      <c r="CB823" s="505"/>
      <c r="CC823" s="505"/>
      <c r="CD823" s="505"/>
      <c r="CE823" s="505"/>
      <c r="CF823" s="505"/>
      <c r="CG823" s="505"/>
      <c r="CH823" s="505"/>
      <c r="CI823" s="505"/>
      <c r="CJ823" s="505"/>
      <c r="CK823" s="505"/>
      <c r="CL823" s="505"/>
      <c r="CM823" s="505"/>
      <c r="CN823" s="505"/>
      <c r="CO823" s="505"/>
      <c r="CP823" s="505"/>
      <c r="CQ823" s="505"/>
      <c r="CR823" s="505"/>
      <c r="CS823" s="505"/>
    </row>
    <row r="824" spans="79:97" ht="14.25" customHeight="1" x14ac:dyDescent="0.25">
      <c r="CA824" s="505"/>
      <c r="CB824" s="505"/>
      <c r="CC824" s="505"/>
      <c r="CD824" s="505"/>
      <c r="CE824" s="505"/>
      <c r="CF824" s="505"/>
      <c r="CG824" s="505"/>
      <c r="CH824" s="505"/>
      <c r="CI824" s="505"/>
      <c r="CJ824" s="505"/>
      <c r="CK824" s="505"/>
      <c r="CL824" s="505"/>
      <c r="CM824" s="505"/>
      <c r="CN824" s="505"/>
      <c r="CO824" s="505"/>
      <c r="CP824" s="505"/>
      <c r="CQ824" s="505"/>
      <c r="CR824" s="505"/>
      <c r="CS824" s="505"/>
    </row>
    <row r="825" spans="79:97" ht="14.25" customHeight="1" x14ac:dyDescent="0.25">
      <c r="CA825" s="505"/>
      <c r="CB825" s="505"/>
      <c r="CC825" s="505"/>
      <c r="CD825" s="505"/>
      <c r="CE825" s="505"/>
      <c r="CF825" s="505"/>
      <c r="CG825" s="505"/>
      <c r="CH825" s="505"/>
      <c r="CI825" s="505"/>
      <c r="CJ825" s="505"/>
      <c r="CK825" s="505"/>
      <c r="CL825" s="505"/>
      <c r="CM825" s="505"/>
      <c r="CN825" s="505"/>
      <c r="CO825" s="505"/>
      <c r="CP825" s="505"/>
      <c r="CQ825" s="505"/>
      <c r="CR825" s="505"/>
      <c r="CS825" s="505"/>
    </row>
    <row r="826" spans="79:97" ht="14.25" customHeight="1" x14ac:dyDescent="0.25">
      <c r="CA826" s="505"/>
      <c r="CB826" s="505"/>
      <c r="CC826" s="505"/>
      <c r="CD826" s="505"/>
      <c r="CE826" s="505"/>
      <c r="CF826" s="505"/>
      <c r="CG826" s="505"/>
      <c r="CH826" s="505"/>
      <c r="CI826" s="505"/>
      <c r="CJ826" s="505"/>
      <c r="CK826" s="505"/>
      <c r="CL826" s="505"/>
      <c r="CM826" s="505"/>
      <c r="CN826" s="505"/>
      <c r="CO826" s="505"/>
      <c r="CP826" s="505"/>
      <c r="CQ826" s="505"/>
      <c r="CR826" s="505"/>
      <c r="CS826" s="505"/>
    </row>
    <row r="827" spans="79:97" ht="14.25" customHeight="1" x14ac:dyDescent="0.25">
      <c r="CA827" s="505"/>
      <c r="CB827" s="505"/>
      <c r="CC827" s="505"/>
      <c r="CD827" s="505"/>
      <c r="CE827" s="505"/>
      <c r="CF827" s="505"/>
      <c r="CG827" s="505"/>
      <c r="CH827" s="505"/>
      <c r="CI827" s="505"/>
      <c r="CJ827" s="505"/>
      <c r="CK827" s="505"/>
      <c r="CL827" s="505"/>
      <c r="CM827" s="505"/>
      <c r="CN827" s="505"/>
      <c r="CO827" s="505"/>
      <c r="CP827" s="505"/>
      <c r="CQ827" s="505"/>
      <c r="CR827" s="505"/>
      <c r="CS827" s="505"/>
    </row>
    <row r="828" spans="79:97" ht="14.25" customHeight="1" x14ac:dyDescent="0.25">
      <c r="CA828" s="505"/>
      <c r="CB828" s="505"/>
      <c r="CC828" s="505"/>
      <c r="CD828" s="505"/>
      <c r="CE828" s="505"/>
      <c r="CF828" s="505"/>
      <c r="CG828" s="505"/>
      <c r="CH828" s="505"/>
      <c r="CI828" s="505"/>
      <c r="CJ828" s="505"/>
      <c r="CK828" s="505"/>
      <c r="CL828" s="505"/>
      <c r="CM828" s="505"/>
      <c r="CN828" s="505"/>
      <c r="CO828" s="505"/>
      <c r="CP828" s="505"/>
      <c r="CQ828" s="505"/>
      <c r="CR828" s="505"/>
      <c r="CS828" s="505"/>
    </row>
    <row r="829" spans="79:97" ht="14.25" customHeight="1" x14ac:dyDescent="0.25">
      <c r="CA829" s="505"/>
      <c r="CB829" s="505"/>
      <c r="CC829" s="505"/>
      <c r="CD829" s="505"/>
      <c r="CE829" s="505"/>
      <c r="CF829" s="505"/>
      <c r="CG829" s="505"/>
      <c r="CH829" s="505"/>
      <c r="CI829" s="505"/>
      <c r="CJ829" s="505"/>
      <c r="CK829" s="505"/>
      <c r="CL829" s="505"/>
      <c r="CM829" s="505"/>
      <c r="CN829" s="505"/>
      <c r="CO829" s="505"/>
      <c r="CP829" s="505"/>
      <c r="CQ829" s="505"/>
      <c r="CR829" s="505"/>
      <c r="CS829" s="505"/>
    </row>
    <row r="830" spans="79:97" ht="14.25" customHeight="1" x14ac:dyDescent="0.25">
      <c r="CA830" s="505"/>
      <c r="CB830" s="505"/>
      <c r="CC830" s="505"/>
      <c r="CD830" s="505"/>
      <c r="CE830" s="505"/>
      <c r="CF830" s="505"/>
      <c r="CG830" s="505"/>
      <c r="CH830" s="505"/>
      <c r="CI830" s="505"/>
      <c r="CJ830" s="505"/>
      <c r="CK830" s="505"/>
      <c r="CL830" s="505"/>
      <c r="CM830" s="505"/>
      <c r="CN830" s="505"/>
      <c r="CO830" s="505"/>
      <c r="CP830" s="505"/>
      <c r="CQ830" s="505"/>
      <c r="CR830" s="505"/>
      <c r="CS830" s="505"/>
    </row>
    <row r="831" spans="79:97" ht="14.25" customHeight="1" x14ac:dyDescent="0.25">
      <c r="CA831" s="505"/>
      <c r="CB831" s="505"/>
      <c r="CC831" s="505"/>
      <c r="CD831" s="505"/>
      <c r="CE831" s="505"/>
      <c r="CF831" s="505"/>
      <c r="CG831" s="505"/>
      <c r="CH831" s="505"/>
      <c r="CI831" s="505"/>
      <c r="CJ831" s="505"/>
      <c r="CK831" s="505"/>
      <c r="CL831" s="505"/>
      <c r="CM831" s="505"/>
      <c r="CN831" s="505"/>
      <c r="CO831" s="505"/>
      <c r="CP831" s="505"/>
      <c r="CQ831" s="505"/>
      <c r="CR831" s="505"/>
      <c r="CS831" s="505"/>
    </row>
    <row r="832" spans="79:97" ht="14.25" customHeight="1" x14ac:dyDescent="0.25">
      <c r="CA832" s="505"/>
      <c r="CB832" s="505"/>
      <c r="CC832" s="505"/>
      <c r="CD832" s="505"/>
      <c r="CE832" s="505"/>
      <c r="CF832" s="505"/>
      <c r="CG832" s="505"/>
      <c r="CH832" s="505"/>
      <c r="CI832" s="505"/>
      <c r="CJ832" s="505"/>
      <c r="CK832" s="505"/>
      <c r="CL832" s="505"/>
      <c r="CM832" s="505"/>
      <c r="CN832" s="505"/>
      <c r="CO832" s="505"/>
      <c r="CP832" s="505"/>
      <c r="CQ832" s="505"/>
      <c r="CR832" s="505"/>
      <c r="CS832" s="505"/>
    </row>
    <row r="833" spans="79:97" ht="14.25" customHeight="1" x14ac:dyDescent="0.25">
      <c r="CA833" s="505"/>
      <c r="CB833" s="505"/>
      <c r="CC833" s="505"/>
      <c r="CD833" s="505"/>
      <c r="CE833" s="505"/>
      <c r="CF833" s="505"/>
      <c r="CG833" s="505"/>
      <c r="CH833" s="505"/>
      <c r="CI833" s="505"/>
      <c r="CJ833" s="505"/>
      <c r="CK833" s="505"/>
      <c r="CL833" s="505"/>
      <c r="CM833" s="505"/>
      <c r="CN833" s="505"/>
      <c r="CO833" s="505"/>
      <c r="CP833" s="505"/>
      <c r="CQ833" s="505"/>
      <c r="CR833" s="505"/>
      <c r="CS833" s="505"/>
    </row>
    <row r="834" spans="79:97" ht="14.25" customHeight="1" x14ac:dyDescent="0.25">
      <c r="CA834" s="505"/>
      <c r="CB834" s="505"/>
      <c r="CC834" s="505"/>
      <c r="CD834" s="505"/>
      <c r="CE834" s="505"/>
      <c r="CF834" s="505"/>
      <c r="CG834" s="505"/>
      <c r="CH834" s="505"/>
      <c r="CI834" s="505"/>
      <c r="CJ834" s="505"/>
      <c r="CK834" s="505"/>
      <c r="CL834" s="505"/>
      <c r="CM834" s="505"/>
      <c r="CN834" s="505"/>
      <c r="CO834" s="505"/>
      <c r="CP834" s="505"/>
      <c r="CQ834" s="505"/>
      <c r="CR834" s="505"/>
      <c r="CS834" s="505"/>
    </row>
    <row r="835" spans="79:97" ht="14.25" customHeight="1" x14ac:dyDescent="0.25">
      <c r="CA835" s="505"/>
      <c r="CB835" s="505"/>
      <c r="CC835" s="505"/>
      <c r="CD835" s="505"/>
      <c r="CE835" s="505"/>
      <c r="CF835" s="505"/>
      <c r="CG835" s="505"/>
      <c r="CH835" s="505"/>
      <c r="CI835" s="505"/>
      <c r="CJ835" s="505"/>
      <c r="CK835" s="505"/>
      <c r="CL835" s="505"/>
      <c r="CM835" s="505"/>
      <c r="CN835" s="505"/>
      <c r="CO835" s="505"/>
      <c r="CP835" s="505"/>
      <c r="CQ835" s="505"/>
      <c r="CR835" s="505"/>
      <c r="CS835" s="505"/>
    </row>
    <row r="836" spans="79:97" ht="14.25" customHeight="1" x14ac:dyDescent="0.25">
      <c r="CA836" s="505"/>
      <c r="CB836" s="505"/>
      <c r="CC836" s="505"/>
      <c r="CD836" s="505"/>
      <c r="CE836" s="505"/>
      <c r="CF836" s="505"/>
      <c r="CG836" s="505"/>
      <c r="CH836" s="505"/>
      <c r="CI836" s="505"/>
      <c r="CJ836" s="505"/>
      <c r="CK836" s="505"/>
      <c r="CL836" s="505"/>
      <c r="CM836" s="505"/>
      <c r="CN836" s="505"/>
      <c r="CO836" s="505"/>
      <c r="CP836" s="505"/>
      <c r="CQ836" s="505"/>
      <c r="CR836" s="505"/>
      <c r="CS836" s="505"/>
    </row>
    <row r="837" spans="79:97" ht="14.25" customHeight="1" x14ac:dyDescent="0.25">
      <c r="CA837" s="505"/>
      <c r="CB837" s="505"/>
      <c r="CC837" s="505"/>
      <c r="CD837" s="505"/>
      <c r="CE837" s="505"/>
      <c r="CF837" s="505"/>
      <c r="CG837" s="505"/>
      <c r="CH837" s="505"/>
      <c r="CI837" s="505"/>
      <c r="CJ837" s="505"/>
      <c r="CK837" s="505"/>
      <c r="CL837" s="505"/>
      <c r="CM837" s="505"/>
      <c r="CN837" s="505"/>
      <c r="CO837" s="505"/>
      <c r="CP837" s="505"/>
      <c r="CQ837" s="505"/>
      <c r="CR837" s="505"/>
      <c r="CS837" s="505"/>
    </row>
    <row r="838" spans="79:97" ht="14.25" customHeight="1" x14ac:dyDescent="0.25">
      <c r="CA838" s="505"/>
      <c r="CB838" s="505"/>
      <c r="CC838" s="505"/>
      <c r="CD838" s="505"/>
      <c r="CE838" s="505"/>
      <c r="CF838" s="505"/>
      <c r="CG838" s="505"/>
      <c r="CH838" s="505"/>
      <c r="CI838" s="505"/>
      <c r="CJ838" s="505"/>
      <c r="CK838" s="505"/>
      <c r="CL838" s="505"/>
      <c r="CM838" s="505"/>
      <c r="CN838" s="505"/>
      <c r="CO838" s="505"/>
      <c r="CP838" s="505"/>
      <c r="CQ838" s="505"/>
      <c r="CR838" s="505"/>
      <c r="CS838" s="505"/>
    </row>
    <row r="839" spans="79:97" ht="14.25" customHeight="1" x14ac:dyDescent="0.25">
      <c r="CA839" s="505"/>
      <c r="CB839" s="505"/>
      <c r="CC839" s="505"/>
      <c r="CD839" s="505"/>
      <c r="CE839" s="505"/>
      <c r="CF839" s="505"/>
      <c r="CG839" s="505"/>
      <c r="CH839" s="505"/>
      <c r="CI839" s="505"/>
      <c r="CJ839" s="505"/>
      <c r="CK839" s="505"/>
      <c r="CL839" s="505"/>
      <c r="CM839" s="505"/>
      <c r="CN839" s="505"/>
      <c r="CO839" s="505"/>
      <c r="CP839" s="505"/>
      <c r="CQ839" s="505"/>
      <c r="CR839" s="505"/>
      <c r="CS839" s="505"/>
    </row>
    <row r="840" spans="79:97" ht="14.25" customHeight="1" x14ac:dyDescent="0.25">
      <c r="CA840" s="505"/>
      <c r="CB840" s="505"/>
      <c r="CC840" s="505"/>
      <c r="CD840" s="505"/>
      <c r="CE840" s="505"/>
      <c r="CF840" s="505"/>
      <c r="CG840" s="505"/>
      <c r="CH840" s="505"/>
      <c r="CI840" s="505"/>
      <c r="CJ840" s="505"/>
      <c r="CK840" s="505"/>
      <c r="CL840" s="505"/>
      <c r="CM840" s="505"/>
      <c r="CN840" s="505"/>
      <c r="CO840" s="505"/>
      <c r="CP840" s="505"/>
      <c r="CQ840" s="505"/>
      <c r="CR840" s="505"/>
      <c r="CS840" s="505"/>
    </row>
    <row r="841" spans="79:97" ht="14.25" customHeight="1" x14ac:dyDescent="0.25">
      <c r="CA841" s="505"/>
      <c r="CB841" s="505"/>
      <c r="CC841" s="505"/>
      <c r="CD841" s="505"/>
      <c r="CE841" s="505"/>
      <c r="CF841" s="505"/>
      <c r="CG841" s="505"/>
      <c r="CH841" s="505"/>
      <c r="CI841" s="505"/>
      <c r="CJ841" s="505"/>
      <c r="CK841" s="505"/>
      <c r="CL841" s="505"/>
      <c r="CM841" s="505"/>
      <c r="CN841" s="505"/>
      <c r="CO841" s="505"/>
      <c r="CP841" s="505"/>
      <c r="CQ841" s="505"/>
      <c r="CR841" s="505"/>
      <c r="CS841" s="505"/>
    </row>
    <row r="842" spans="79:97" ht="14.25" customHeight="1" x14ac:dyDescent="0.25">
      <c r="CA842" s="505"/>
      <c r="CB842" s="505"/>
      <c r="CC842" s="505"/>
      <c r="CD842" s="505"/>
      <c r="CE842" s="505"/>
      <c r="CF842" s="505"/>
      <c r="CG842" s="505"/>
      <c r="CH842" s="505"/>
      <c r="CI842" s="505"/>
      <c r="CJ842" s="505"/>
      <c r="CK842" s="505"/>
      <c r="CL842" s="505"/>
      <c r="CM842" s="505"/>
      <c r="CN842" s="505"/>
      <c r="CO842" s="505"/>
      <c r="CP842" s="505"/>
      <c r="CQ842" s="505"/>
      <c r="CR842" s="505"/>
      <c r="CS842" s="505"/>
    </row>
    <row r="843" spans="79:97" ht="14.25" customHeight="1" x14ac:dyDescent="0.25">
      <c r="CA843" s="505"/>
      <c r="CB843" s="505"/>
      <c r="CC843" s="505"/>
      <c r="CD843" s="505"/>
      <c r="CE843" s="505"/>
      <c r="CF843" s="505"/>
      <c r="CG843" s="505"/>
      <c r="CH843" s="505"/>
      <c r="CI843" s="505"/>
      <c r="CJ843" s="505"/>
      <c r="CK843" s="505"/>
      <c r="CL843" s="505"/>
      <c r="CM843" s="505"/>
      <c r="CN843" s="505"/>
      <c r="CO843" s="505"/>
      <c r="CP843" s="505"/>
      <c r="CQ843" s="505"/>
      <c r="CR843" s="505"/>
      <c r="CS843" s="505"/>
    </row>
    <row r="844" spans="79:97" ht="14.25" customHeight="1" x14ac:dyDescent="0.25">
      <c r="CA844" s="505"/>
      <c r="CB844" s="505"/>
      <c r="CC844" s="505"/>
      <c r="CD844" s="505"/>
      <c r="CE844" s="505"/>
      <c r="CF844" s="505"/>
      <c r="CG844" s="505"/>
      <c r="CH844" s="505"/>
      <c r="CI844" s="505"/>
      <c r="CJ844" s="505"/>
      <c r="CK844" s="505"/>
      <c r="CL844" s="505"/>
      <c r="CM844" s="505"/>
      <c r="CN844" s="505"/>
      <c r="CO844" s="505"/>
      <c r="CP844" s="505"/>
      <c r="CQ844" s="505"/>
      <c r="CR844" s="505"/>
      <c r="CS844" s="505"/>
    </row>
    <row r="845" spans="79:97" ht="14.25" customHeight="1" x14ac:dyDescent="0.25">
      <c r="CA845" s="505"/>
      <c r="CB845" s="505"/>
      <c r="CC845" s="505"/>
      <c r="CD845" s="505"/>
      <c r="CE845" s="505"/>
      <c r="CF845" s="505"/>
      <c r="CG845" s="505"/>
      <c r="CH845" s="505"/>
      <c r="CI845" s="505"/>
      <c r="CJ845" s="505"/>
      <c r="CK845" s="505"/>
      <c r="CL845" s="505"/>
      <c r="CM845" s="505"/>
      <c r="CN845" s="505"/>
      <c r="CO845" s="505"/>
      <c r="CP845" s="505"/>
      <c r="CQ845" s="505"/>
      <c r="CR845" s="505"/>
      <c r="CS845" s="505"/>
    </row>
    <row r="846" spans="79:97" ht="14.25" customHeight="1" x14ac:dyDescent="0.25">
      <c r="CA846" s="505"/>
      <c r="CB846" s="505"/>
      <c r="CC846" s="505"/>
      <c r="CD846" s="505"/>
      <c r="CE846" s="505"/>
      <c r="CF846" s="505"/>
      <c r="CG846" s="505"/>
      <c r="CH846" s="505"/>
      <c r="CI846" s="505"/>
      <c r="CJ846" s="505"/>
      <c r="CK846" s="505"/>
      <c r="CL846" s="505"/>
      <c r="CM846" s="505"/>
      <c r="CN846" s="505"/>
      <c r="CO846" s="505"/>
      <c r="CP846" s="505"/>
      <c r="CQ846" s="505"/>
      <c r="CR846" s="505"/>
      <c r="CS846" s="505"/>
    </row>
    <row r="847" spans="79:97" ht="14.25" customHeight="1" x14ac:dyDescent="0.25">
      <c r="CA847" s="505"/>
      <c r="CB847" s="505"/>
      <c r="CC847" s="505"/>
      <c r="CD847" s="505"/>
      <c r="CE847" s="505"/>
      <c r="CF847" s="505"/>
      <c r="CG847" s="505"/>
      <c r="CH847" s="505"/>
      <c r="CI847" s="505"/>
      <c r="CJ847" s="505"/>
      <c r="CK847" s="505"/>
      <c r="CL847" s="505"/>
      <c r="CM847" s="505"/>
      <c r="CN847" s="505"/>
      <c r="CO847" s="505"/>
      <c r="CP847" s="505"/>
      <c r="CQ847" s="505"/>
      <c r="CR847" s="505"/>
      <c r="CS847" s="505"/>
    </row>
    <row r="848" spans="79:97" ht="14.25" customHeight="1" x14ac:dyDescent="0.25">
      <c r="CA848" s="505"/>
      <c r="CB848" s="505"/>
      <c r="CC848" s="505"/>
      <c r="CD848" s="505"/>
      <c r="CE848" s="505"/>
      <c r="CF848" s="505"/>
      <c r="CG848" s="505"/>
      <c r="CH848" s="505"/>
      <c r="CI848" s="505"/>
      <c r="CJ848" s="505"/>
      <c r="CK848" s="505"/>
      <c r="CL848" s="505"/>
      <c r="CM848" s="505"/>
      <c r="CN848" s="505"/>
      <c r="CO848" s="505"/>
      <c r="CP848" s="505"/>
      <c r="CQ848" s="505"/>
      <c r="CR848" s="505"/>
      <c r="CS848" s="505"/>
    </row>
    <row r="849" spans="79:97" ht="14.25" customHeight="1" x14ac:dyDescent="0.25">
      <c r="CA849" s="505"/>
      <c r="CB849" s="505"/>
      <c r="CC849" s="505"/>
      <c r="CD849" s="505"/>
      <c r="CE849" s="505"/>
      <c r="CF849" s="505"/>
      <c r="CG849" s="505"/>
      <c r="CH849" s="505"/>
      <c r="CI849" s="505"/>
      <c r="CJ849" s="505"/>
      <c r="CK849" s="505"/>
      <c r="CL849" s="505"/>
      <c r="CM849" s="505"/>
      <c r="CN849" s="505"/>
      <c r="CO849" s="505"/>
      <c r="CP849" s="505"/>
      <c r="CQ849" s="505"/>
      <c r="CR849" s="505"/>
      <c r="CS849" s="505"/>
    </row>
    <row r="850" spans="79:97" ht="14.25" customHeight="1" x14ac:dyDescent="0.25">
      <c r="CA850" s="505"/>
      <c r="CB850" s="505"/>
      <c r="CC850" s="505"/>
      <c r="CD850" s="505"/>
      <c r="CE850" s="505"/>
      <c r="CF850" s="505"/>
      <c r="CG850" s="505"/>
      <c r="CH850" s="505"/>
      <c r="CI850" s="505"/>
      <c r="CJ850" s="505"/>
      <c r="CK850" s="505"/>
      <c r="CL850" s="505"/>
      <c r="CM850" s="505"/>
      <c r="CN850" s="505"/>
      <c r="CO850" s="505"/>
      <c r="CP850" s="505"/>
      <c r="CQ850" s="505"/>
      <c r="CR850" s="505"/>
      <c r="CS850" s="505"/>
    </row>
    <row r="851" spans="79:97" ht="14.25" customHeight="1" x14ac:dyDescent="0.25">
      <c r="CA851" s="505"/>
      <c r="CB851" s="505"/>
      <c r="CC851" s="505"/>
      <c r="CD851" s="505"/>
      <c r="CE851" s="505"/>
      <c r="CF851" s="505"/>
      <c r="CG851" s="505"/>
      <c r="CH851" s="505"/>
      <c r="CI851" s="505"/>
      <c r="CJ851" s="505"/>
      <c r="CK851" s="505"/>
      <c r="CL851" s="505"/>
      <c r="CM851" s="505"/>
      <c r="CN851" s="505"/>
      <c r="CO851" s="505"/>
      <c r="CP851" s="505"/>
      <c r="CQ851" s="505"/>
      <c r="CR851" s="505"/>
      <c r="CS851" s="505"/>
    </row>
    <row r="852" spans="79:97" ht="14.25" customHeight="1" x14ac:dyDescent="0.25">
      <c r="CA852" s="505"/>
      <c r="CB852" s="505"/>
      <c r="CC852" s="505"/>
      <c r="CD852" s="505"/>
      <c r="CE852" s="505"/>
      <c r="CF852" s="505"/>
      <c r="CG852" s="505"/>
      <c r="CH852" s="505"/>
      <c r="CI852" s="505"/>
      <c r="CJ852" s="505"/>
      <c r="CK852" s="505"/>
      <c r="CL852" s="505"/>
      <c r="CM852" s="505"/>
      <c r="CN852" s="505"/>
      <c r="CO852" s="505"/>
      <c r="CP852" s="505"/>
      <c r="CQ852" s="505"/>
      <c r="CR852" s="505"/>
      <c r="CS852" s="505"/>
    </row>
    <row r="853" spans="79:97" ht="14.25" customHeight="1" x14ac:dyDescent="0.25">
      <c r="CA853" s="505"/>
      <c r="CB853" s="505"/>
      <c r="CC853" s="505"/>
      <c r="CD853" s="505"/>
      <c r="CE853" s="505"/>
      <c r="CF853" s="505"/>
      <c r="CG853" s="505"/>
      <c r="CH853" s="505"/>
      <c r="CI853" s="505"/>
      <c r="CJ853" s="505"/>
      <c r="CK853" s="505"/>
      <c r="CL853" s="505"/>
      <c r="CM853" s="505"/>
      <c r="CN853" s="505"/>
      <c r="CO853" s="505"/>
      <c r="CP853" s="505"/>
      <c r="CQ853" s="505"/>
      <c r="CR853" s="505"/>
      <c r="CS853" s="505"/>
    </row>
    <row r="854" spans="79:97" ht="14.25" customHeight="1" x14ac:dyDescent="0.25">
      <c r="CA854" s="505"/>
      <c r="CB854" s="505"/>
      <c r="CC854" s="505"/>
      <c r="CD854" s="505"/>
      <c r="CE854" s="505"/>
      <c r="CF854" s="505"/>
      <c r="CG854" s="505"/>
      <c r="CH854" s="505"/>
      <c r="CI854" s="505"/>
      <c r="CJ854" s="505"/>
      <c r="CK854" s="505"/>
      <c r="CL854" s="505"/>
      <c r="CM854" s="505"/>
      <c r="CN854" s="505"/>
      <c r="CO854" s="505"/>
      <c r="CP854" s="505"/>
      <c r="CQ854" s="505"/>
      <c r="CR854" s="505"/>
      <c r="CS854" s="505"/>
    </row>
    <row r="855" spans="79:97" ht="14.25" customHeight="1" x14ac:dyDescent="0.25">
      <c r="CA855" s="505"/>
      <c r="CB855" s="505"/>
      <c r="CC855" s="505"/>
      <c r="CD855" s="505"/>
      <c r="CE855" s="505"/>
      <c r="CF855" s="505"/>
      <c r="CG855" s="505"/>
      <c r="CH855" s="505"/>
      <c r="CI855" s="505"/>
      <c r="CJ855" s="505"/>
      <c r="CK855" s="505"/>
      <c r="CL855" s="505"/>
      <c r="CM855" s="505"/>
      <c r="CN855" s="505"/>
      <c r="CO855" s="505"/>
      <c r="CP855" s="505"/>
      <c r="CQ855" s="505"/>
      <c r="CR855" s="505"/>
      <c r="CS855" s="505"/>
    </row>
    <row r="856" spans="79:97" ht="14.25" customHeight="1" x14ac:dyDescent="0.25">
      <c r="CA856" s="505"/>
      <c r="CB856" s="505"/>
      <c r="CC856" s="505"/>
      <c r="CD856" s="505"/>
      <c r="CE856" s="505"/>
      <c r="CF856" s="505"/>
      <c r="CG856" s="505"/>
      <c r="CH856" s="505"/>
      <c r="CI856" s="505"/>
      <c r="CJ856" s="505"/>
      <c r="CK856" s="505"/>
      <c r="CL856" s="505"/>
      <c r="CM856" s="505"/>
      <c r="CN856" s="505"/>
      <c r="CO856" s="505"/>
      <c r="CP856" s="505"/>
      <c r="CQ856" s="505"/>
      <c r="CR856" s="505"/>
      <c r="CS856" s="505"/>
    </row>
    <row r="857" spans="79:97" ht="14.25" customHeight="1" x14ac:dyDescent="0.25">
      <c r="CA857" s="505"/>
      <c r="CB857" s="505"/>
      <c r="CC857" s="505"/>
      <c r="CD857" s="505"/>
      <c r="CE857" s="505"/>
      <c r="CF857" s="505"/>
      <c r="CG857" s="505"/>
      <c r="CH857" s="505"/>
      <c r="CI857" s="505"/>
      <c r="CJ857" s="505"/>
      <c r="CK857" s="505"/>
      <c r="CL857" s="505"/>
      <c r="CM857" s="505"/>
      <c r="CN857" s="505"/>
      <c r="CO857" s="505"/>
      <c r="CP857" s="505"/>
      <c r="CQ857" s="505"/>
      <c r="CR857" s="505"/>
      <c r="CS857" s="505"/>
    </row>
    <row r="858" spans="79:97" ht="14.25" customHeight="1" x14ac:dyDescent="0.25">
      <c r="CA858" s="505"/>
      <c r="CB858" s="505"/>
      <c r="CC858" s="505"/>
      <c r="CD858" s="505"/>
      <c r="CE858" s="505"/>
      <c r="CF858" s="505"/>
      <c r="CG858" s="505"/>
      <c r="CH858" s="505"/>
      <c r="CI858" s="505"/>
      <c r="CJ858" s="505"/>
      <c r="CK858" s="505"/>
      <c r="CL858" s="505"/>
      <c r="CM858" s="505"/>
      <c r="CN858" s="505"/>
      <c r="CO858" s="505"/>
      <c r="CP858" s="505"/>
      <c r="CQ858" s="505"/>
      <c r="CR858" s="505"/>
      <c r="CS858" s="505"/>
    </row>
    <row r="859" spans="79:97" ht="14.25" customHeight="1" x14ac:dyDescent="0.25">
      <c r="CA859" s="505"/>
      <c r="CB859" s="505"/>
      <c r="CC859" s="505"/>
      <c r="CD859" s="505"/>
      <c r="CE859" s="505"/>
      <c r="CF859" s="505"/>
      <c r="CG859" s="505"/>
      <c r="CH859" s="505"/>
      <c r="CI859" s="505"/>
      <c r="CJ859" s="505"/>
      <c r="CK859" s="505"/>
      <c r="CL859" s="505"/>
      <c r="CM859" s="505"/>
      <c r="CN859" s="505"/>
      <c r="CO859" s="505"/>
      <c r="CP859" s="505"/>
      <c r="CQ859" s="505"/>
      <c r="CR859" s="505"/>
      <c r="CS859" s="505"/>
    </row>
    <row r="860" spans="79:97" ht="14.25" customHeight="1" x14ac:dyDescent="0.25">
      <c r="CA860" s="505"/>
      <c r="CB860" s="505"/>
      <c r="CC860" s="505"/>
      <c r="CD860" s="505"/>
      <c r="CE860" s="505"/>
      <c r="CF860" s="505"/>
      <c r="CG860" s="505"/>
      <c r="CH860" s="505"/>
      <c r="CI860" s="505"/>
      <c r="CJ860" s="505"/>
      <c r="CK860" s="505"/>
      <c r="CL860" s="505"/>
      <c r="CM860" s="505"/>
      <c r="CN860" s="505"/>
      <c r="CO860" s="505"/>
      <c r="CP860" s="505"/>
      <c r="CQ860" s="505"/>
      <c r="CR860" s="505"/>
      <c r="CS860" s="505"/>
    </row>
    <row r="861" spans="79:97" ht="14.25" customHeight="1" x14ac:dyDescent="0.25">
      <c r="CA861" s="505"/>
      <c r="CB861" s="505"/>
      <c r="CC861" s="505"/>
      <c r="CD861" s="505"/>
      <c r="CE861" s="505"/>
      <c r="CF861" s="505"/>
      <c r="CG861" s="505"/>
      <c r="CH861" s="505"/>
      <c r="CI861" s="505"/>
      <c r="CJ861" s="505"/>
      <c r="CK861" s="505"/>
      <c r="CL861" s="505"/>
      <c r="CM861" s="505"/>
      <c r="CN861" s="505"/>
      <c r="CO861" s="505"/>
      <c r="CP861" s="505"/>
      <c r="CQ861" s="505"/>
      <c r="CR861" s="505"/>
      <c r="CS861" s="505"/>
    </row>
    <row r="862" spans="79:97" ht="14.25" customHeight="1" x14ac:dyDescent="0.25">
      <c r="CA862" s="505"/>
      <c r="CB862" s="505"/>
      <c r="CC862" s="505"/>
      <c r="CD862" s="505"/>
      <c r="CE862" s="505"/>
      <c r="CF862" s="505"/>
      <c r="CG862" s="505"/>
      <c r="CH862" s="505"/>
      <c r="CI862" s="505"/>
      <c r="CJ862" s="505"/>
      <c r="CK862" s="505"/>
      <c r="CL862" s="505"/>
      <c r="CM862" s="505"/>
      <c r="CN862" s="505"/>
      <c r="CO862" s="505"/>
      <c r="CP862" s="505"/>
      <c r="CQ862" s="505"/>
      <c r="CR862" s="505"/>
      <c r="CS862" s="505"/>
    </row>
    <row r="863" spans="79:97" ht="14.25" customHeight="1" x14ac:dyDescent="0.25">
      <c r="CA863" s="505"/>
      <c r="CB863" s="505"/>
      <c r="CC863" s="505"/>
      <c r="CD863" s="505"/>
      <c r="CE863" s="505"/>
      <c r="CF863" s="505"/>
      <c r="CG863" s="505"/>
      <c r="CH863" s="505"/>
      <c r="CI863" s="505"/>
      <c r="CJ863" s="505"/>
      <c r="CK863" s="505"/>
      <c r="CL863" s="505"/>
      <c r="CM863" s="505"/>
      <c r="CN863" s="505"/>
      <c r="CO863" s="505"/>
      <c r="CP863" s="505"/>
      <c r="CQ863" s="505"/>
      <c r="CR863" s="505"/>
      <c r="CS863" s="505"/>
    </row>
    <row r="864" spans="79:97" ht="14.25" customHeight="1" x14ac:dyDescent="0.25">
      <c r="CA864" s="505"/>
      <c r="CB864" s="505"/>
      <c r="CC864" s="505"/>
      <c r="CD864" s="505"/>
      <c r="CE864" s="505"/>
      <c r="CF864" s="505"/>
      <c r="CG864" s="505"/>
      <c r="CH864" s="505"/>
      <c r="CI864" s="505"/>
      <c r="CJ864" s="505"/>
      <c r="CK864" s="505"/>
      <c r="CL864" s="505"/>
      <c r="CM864" s="505"/>
      <c r="CN864" s="505"/>
      <c r="CO864" s="505"/>
      <c r="CP864" s="505"/>
      <c r="CQ864" s="505"/>
      <c r="CR864" s="505"/>
      <c r="CS864" s="505"/>
    </row>
    <row r="865" spans="79:97" ht="14.25" customHeight="1" x14ac:dyDescent="0.25">
      <c r="CA865" s="505"/>
      <c r="CB865" s="505"/>
      <c r="CC865" s="505"/>
      <c r="CD865" s="505"/>
      <c r="CE865" s="505"/>
      <c r="CF865" s="505"/>
      <c r="CG865" s="505"/>
      <c r="CH865" s="505"/>
      <c r="CI865" s="505"/>
      <c r="CJ865" s="505"/>
      <c r="CK865" s="505"/>
      <c r="CL865" s="505"/>
      <c r="CM865" s="505"/>
      <c r="CN865" s="505"/>
      <c r="CO865" s="505"/>
      <c r="CP865" s="505"/>
      <c r="CQ865" s="505"/>
      <c r="CR865" s="505"/>
      <c r="CS865" s="505"/>
    </row>
    <row r="866" spans="79:97" ht="14.25" customHeight="1" x14ac:dyDescent="0.25">
      <c r="CA866" s="505"/>
      <c r="CB866" s="505"/>
      <c r="CC866" s="505"/>
      <c r="CD866" s="505"/>
      <c r="CE866" s="505"/>
      <c r="CF866" s="505"/>
      <c r="CG866" s="505"/>
      <c r="CH866" s="505"/>
      <c r="CI866" s="505"/>
      <c r="CJ866" s="505"/>
      <c r="CK866" s="505"/>
      <c r="CL866" s="505"/>
      <c r="CM866" s="505"/>
      <c r="CN866" s="505"/>
      <c r="CO866" s="505"/>
      <c r="CP866" s="505"/>
      <c r="CQ866" s="505"/>
      <c r="CR866" s="505"/>
      <c r="CS866" s="505"/>
    </row>
    <row r="867" spans="79:97" ht="14.25" customHeight="1" x14ac:dyDescent="0.25">
      <c r="CA867" s="505"/>
      <c r="CB867" s="505"/>
      <c r="CC867" s="505"/>
      <c r="CD867" s="505"/>
      <c r="CE867" s="505"/>
      <c r="CF867" s="505"/>
      <c r="CG867" s="505"/>
      <c r="CH867" s="505"/>
      <c r="CI867" s="505"/>
      <c r="CJ867" s="505"/>
      <c r="CK867" s="505"/>
      <c r="CL867" s="505"/>
      <c r="CM867" s="505"/>
      <c r="CN867" s="505"/>
      <c r="CO867" s="505"/>
      <c r="CP867" s="505"/>
      <c r="CQ867" s="505"/>
      <c r="CR867" s="505"/>
      <c r="CS867" s="505"/>
    </row>
    <row r="868" spans="79:97" ht="14.25" customHeight="1" x14ac:dyDescent="0.25">
      <c r="CA868" s="505"/>
      <c r="CB868" s="505"/>
      <c r="CC868" s="505"/>
      <c r="CD868" s="505"/>
      <c r="CE868" s="505"/>
      <c r="CF868" s="505"/>
      <c r="CG868" s="505"/>
      <c r="CH868" s="505"/>
      <c r="CI868" s="505"/>
      <c r="CJ868" s="505"/>
      <c r="CK868" s="505"/>
      <c r="CL868" s="505"/>
      <c r="CM868" s="505"/>
      <c r="CN868" s="505"/>
      <c r="CO868" s="505"/>
      <c r="CP868" s="505"/>
      <c r="CQ868" s="505"/>
      <c r="CR868" s="505"/>
      <c r="CS868" s="505"/>
    </row>
    <row r="869" spans="79:97" ht="14.25" customHeight="1" x14ac:dyDescent="0.25">
      <c r="CA869" s="505"/>
      <c r="CB869" s="505"/>
      <c r="CC869" s="505"/>
      <c r="CD869" s="505"/>
      <c r="CE869" s="505"/>
      <c r="CF869" s="505"/>
      <c r="CG869" s="505"/>
      <c r="CH869" s="505"/>
      <c r="CI869" s="505"/>
      <c r="CJ869" s="505"/>
      <c r="CK869" s="505"/>
      <c r="CL869" s="505"/>
      <c r="CM869" s="505"/>
      <c r="CN869" s="505"/>
      <c r="CO869" s="505"/>
      <c r="CP869" s="505"/>
      <c r="CQ869" s="505"/>
      <c r="CR869" s="505"/>
      <c r="CS869" s="505"/>
    </row>
    <row r="870" spans="79:97" ht="14.25" customHeight="1" x14ac:dyDescent="0.25">
      <c r="CA870" s="505"/>
      <c r="CB870" s="505"/>
      <c r="CC870" s="505"/>
      <c r="CD870" s="505"/>
      <c r="CE870" s="505"/>
      <c r="CF870" s="505"/>
      <c r="CG870" s="505"/>
      <c r="CH870" s="505"/>
      <c r="CI870" s="505"/>
      <c r="CJ870" s="505"/>
      <c r="CK870" s="505"/>
      <c r="CL870" s="505"/>
      <c r="CM870" s="505"/>
      <c r="CN870" s="505"/>
      <c r="CO870" s="505"/>
      <c r="CP870" s="505"/>
      <c r="CQ870" s="505"/>
      <c r="CR870" s="505"/>
      <c r="CS870" s="505"/>
    </row>
    <row r="871" spans="79:97" ht="14.25" customHeight="1" x14ac:dyDescent="0.25">
      <c r="CA871" s="505"/>
      <c r="CB871" s="505"/>
      <c r="CC871" s="505"/>
      <c r="CD871" s="505"/>
      <c r="CE871" s="505"/>
      <c r="CF871" s="505"/>
      <c r="CG871" s="505"/>
      <c r="CH871" s="505"/>
      <c r="CI871" s="505"/>
      <c r="CJ871" s="505"/>
      <c r="CK871" s="505"/>
      <c r="CL871" s="505"/>
      <c r="CM871" s="505"/>
      <c r="CN871" s="505"/>
      <c r="CO871" s="505"/>
      <c r="CP871" s="505"/>
      <c r="CQ871" s="505"/>
      <c r="CR871" s="505"/>
      <c r="CS871" s="505"/>
    </row>
    <row r="872" spans="79:97" ht="14.25" customHeight="1" x14ac:dyDescent="0.25">
      <c r="CA872" s="505"/>
      <c r="CB872" s="505"/>
      <c r="CC872" s="505"/>
      <c r="CD872" s="505"/>
      <c r="CE872" s="505"/>
      <c r="CF872" s="505"/>
      <c r="CG872" s="505"/>
      <c r="CH872" s="505"/>
      <c r="CI872" s="505"/>
      <c r="CJ872" s="505"/>
      <c r="CK872" s="505"/>
      <c r="CL872" s="505"/>
      <c r="CM872" s="505"/>
      <c r="CN872" s="505"/>
      <c r="CO872" s="505"/>
      <c r="CP872" s="505"/>
      <c r="CQ872" s="505"/>
      <c r="CR872" s="505"/>
      <c r="CS872" s="505"/>
    </row>
    <row r="873" spans="79:97" ht="14.25" customHeight="1" x14ac:dyDescent="0.25">
      <c r="CA873" s="505"/>
      <c r="CB873" s="505"/>
      <c r="CC873" s="505"/>
      <c r="CD873" s="505"/>
      <c r="CE873" s="505"/>
      <c r="CF873" s="505"/>
      <c r="CG873" s="505"/>
      <c r="CH873" s="505"/>
      <c r="CI873" s="505"/>
      <c r="CJ873" s="505"/>
      <c r="CK873" s="505"/>
      <c r="CL873" s="505"/>
      <c r="CM873" s="505"/>
      <c r="CN873" s="505"/>
      <c r="CO873" s="505"/>
      <c r="CP873" s="505"/>
      <c r="CQ873" s="505"/>
      <c r="CR873" s="505"/>
      <c r="CS873" s="505"/>
    </row>
    <row r="874" spans="79:97" ht="14.25" customHeight="1" x14ac:dyDescent="0.25">
      <c r="CA874" s="505"/>
      <c r="CB874" s="505"/>
      <c r="CC874" s="505"/>
      <c r="CD874" s="505"/>
      <c r="CE874" s="505"/>
      <c r="CF874" s="505"/>
      <c r="CG874" s="505"/>
      <c r="CH874" s="505"/>
      <c r="CI874" s="505"/>
      <c r="CJ874" s="505"/>
      <c r="CK874" s="505"/>
      <c r="CL874" s="505"/>
      <c r="CM874" s="505"/>
      <c r="CN874" s="505"/>
      <c r="CO874" s="505"/>
      <c r="CP874" s="505"/>
      <c r="CQ874" s="505"/>
      <c r="CR874" s="505"/>
      <c r="CS874" s="505"/>
    </row>
    <row r="875" spans="79:97" ht="14.25" customHeight="1" x14ac:dyDescent="0.25">
      <c r="CA875" s="505"/>
      <c r="CB875" s="505"/>
      <c r="CC875" s="505"/>
      <c r="CD875" s="505"/>
      <c r="CE875" s="505"/>
      <c r="CF875" s="505"/>
      <c r="CG875" s="505"/>
      <c r="CH875" s="505"/>
      <c r="CI875" s="505"/>
      <c r="CJ875" s="505"/>
      <c r="CK875" s="505"/>
      <c r="CL875" s="505"/>
      <c r="CM875" s="505"/>
      <c r="CN875" s="505"/>
      <c r="CO875" s="505"/>
      <c r="CP875" s="505"/>
      <c r="CQ875" s="505"/>
      <c r="CR875" s="505"/>
      <c r="CS875" s="505"/>
    </row>
    <row r="876" spans="79:97" ht="14.25" customHeight="1" x14ac:dyDescent="0.25">
      <c r="CA876" s="505"/>
      <c r="CB876" s="505"/>
      <c r="CC876" s="505"/>
      <c r="CD876" s="505"/>
      <c r="CE876" s="505"/>
      <c r="CF876" s="505"/>
      <c r="CG876" s="505"/>
      <c r="CH876" s="505"/>
      <c r="CI876" s="505"/>
      <c r="CJ876" s="505"/>
      <c r="CK876" s="505"/>
      <c r="CL876" s="505"/>
      <c r="CM876" s="505"/>
      <c r="CN876" s="505"/>
      <c r="CO876" s="505"/>
      <c r="CP876" s="505"/>
      <c r="CQ876" s="505"/>
      <c r="CR876" s="505"/>
      <c r="CS876" s="505"/>
    </row>
    <row r="877" spans="79:97" ht="14.25" customHeight="1" x14ac:dyDescent="0.25">
      <c r="CA877" s="505"/>
      <c r="CB877" s="505"/>
      <c r="CC877" s="505"/>
      <c r="CD877" s="505"/>
      <c r="CE877" s="505"/>
      <c r="CF877" s="505"/>
      <c r="CG877" s="505"/>
      <c r="CH877" s="505"/>
      <c r="CI877" s="505"/>
      <c r="CJ877" s="505"/>
      <c r="CK877" s="505"/>
      <c r="CL877" s="505"/>
      <c r="CM877" s="505"/>
      <c r="CN877" s="505"/>
      <c r="CO877" s="505"/>
      <c r="CP877" s="505"/>
      <c r="CQ877" s="505"/>
      <c r="CR877" s="505"/>
      <c r="CS877" s="505"/>
    </row>
    <row r="878" spans="79:97" ht="14.25" customHeight="1" x14ac:dyDescent="0.25">
      <c r="CA878" s="505"/>
      <c r="CB878" s="505"/>
      <c r="CC878" s="505"/>
      <c r="CD878" s="505"/>
      <c r="CE878" s="505"/>
      <c r="CF878" s="505"/>
      <c r="CG878" s="505"/>
      <c r="CH878" s="505"/>
      <c r="CI878" s="505"/>
      <c r="CJ878" s="505"/>
      <c r="CK878" s="505"/>
      <c r="CL878" s="505"/>
      <c r="CM878" s="505"/>
      <c r="CN878" s="505"/>
      <c r="CO878" s="505"/>
      <c r="CP878" s="505"/>
      <c r="CQ878" s="505"/>
      <c r="CR878" s="505"/>
      <c r="CS878" s="505"/>
    </row>
    <row r="879" spans="79:97" ht="14.25" customHeight="1" x14ac:dyDescent="0.25">
      <c r="CA879" s="505"/>
      <c r="CB879" s="505"/>
      <c r="CC879" s="505"/>
      <c r="CD879" s="505"/>
      <c r="CE879" s="505"/>
      <c r="CF879" s="505"/>
      <c r="CG879" s="505"/>
      <c r="CH879" s="505"/>
      <c r="CI879" s="505"/>
      <c r="CJ879" s="505"/>
      <c r="CK879" s="505"/>
      <c r="CL879" s="505"/>
      <c r="CM879" s="505"/>
      <c r="CN879" s="505"/>
      <c r="CO879" s="505"/>
      <c r="CP879" s="505"/>
      <c r="CQ879" s="505"/>
      <c r="CR879" s="505"/>
      <c r="CS879" s="505"/>
    </row>
    <row r="880" spans="79:97" ht="14.25" customHeight="1" x14ac:dyDescent="0.25">
      <c r="CA880" s="505"/>
      <c r="CB880" s="505"/>
      <c r="CC880" s="505"/>
      <c r="CD880" s="505"/>
      <c r="CE880" s="505"/>
      <c r="CF880" s="505"/>
      <c r="CG880" s="505"/>
      <c r="CH880" s="505"/>
      <c r="CI880" s="505"/>
      <c r="CJ880" s="505"/>
      <c r="CK880" s="505"/>
      <c r="CL880" s="505"/>
      <c r="CM880" s="505"/>
      <c r="CN880" s="505"/>
      <c r="CO880" s="505"/>
      <c r="CP880" s="505"/>
      <c r="CQ880" s="505"/>
      <c r="CR880" s="505"/>
      <c r="CS880" s="505"/>
    </row>
    <row r="881" spans="79:97" ht="14.25" customHeight="1" x14ac:dyDescent="0.25">
      <c r="CA881" s="505"/>
      <c r="CB881" s="505"/>
      <c r="CC881" s="505"/>
      <c r="CD881" s="505"/>
      <c r="CE881" s="505"/>
      <c r="CF881" s="505"/>
      <c r="CG881" s="505"/>
      <c r="CH881" s="505"/>
      <c r="CI881" s="505"/>
      <c r="CJ881" s="505"/>
      <c r="CK881" s="505"/>
      <c r="CL881" s="505"/>
      <c r="CM881" s="505"/>
      <c r="CN881" s="505"/>
      <c r="CO881" s="505"/>
      <c r="CP881" s="505"/>
      <c r="CQ881" s="505"/>
      <c r="CR881" s="505"/>
      <c r="CS881" s="505"/>
    </row>
    <row r="882" spans="79:97" ht="14.25" customHeight="1" x14ac:dyDescent="0.25">
      <c r="CA882" s="505"/>
      <c r="CB882" s="505"/>
      <c r="CC882" s="505"/>
      <c r="CD882" s="505"/>
      <c r="CE882" s="505"/>
      <c r="CF882" s="505"/>
      <c r="CG882" s="505"/>
      <c r="CH882" s="505"/>
      <c r="CI882" s="505"/>
      <c r="CJ882" s="505"/>
      <c r="CK882" s="505"/>
      <c r="CL882" s="505"/>
      <c r="CM882" s="505"/>
      <c r="CN882" s="505"/>
      <c r="CO882" s="505"/>
      <c r="CP882" s="505"/>
      <c r="CQ882" s="505"/>
      <c r="CR882" s="505"/>
      <c r="CS882" s="505"/>
    </row>
    <row r="883" spans="79:97" ht="14.25" customHeight="1" x14ac:dyDescent="0.25">
      <c r="CA883" s="505"/>
      <c r="CB883" s="505"/>
      <c r="CC883" s="505"/>
      <c r="CD883" s="505"/>
      <c r="CE883" s="505"/>
      <c r="CF883" s="505"/>
      <c r="CG883" s="505"/>
      <c r="CH883" s="505"/>
      <c r="CI883" s="505"/>
      <c r="CJ883" s="505"/>
      <c r="CK883" s="505"/>
      <c r="CL883" s="505"/>
      <c r="CM883" s="505"/>
      <c r="CN883" s="505"/>
      <c r="CO883" s="505"/>
      <c r="CP883" s="505"/>
      <c r="CQ883" s="505"/>
      <c r="CR883" s="505"/>
      <c r="CS883" s="505"/>
    </row>
    <row r="884" spans="79:97" ht="14.25" customHeight="1" x14ac:dyDescent="0.25">
      <c r="CA884" s="505"/>
      <c r="CB884" s="505"/>
      <c r="CC884" s="505"/>
      <c r="CD884" s="505"/>
      <c r="CE884" s="505"/>
      <c r="CF884" s="505"/>
      <c r="CG884" s="505"/>
      <c r="CH884" s="505"/>
      <c r="CI884" s="505"/>
      <c r="CJ884" s="505"/>
      <c r="CK884" s="505"/>
      <c r="CL884" s="505"/>
      <c r="CM884" s="505"/>
      <c r="CN884" s="505"/>
      <c r="CO884" s="505"/>
      <c r="CP884" s="505"/>
      <c r="CQ884" s="505"/>
      <c r="CR884" s="505"/>
      <c r="CS884" s="505"/>
    </row>
    <row r="885" spans="79:97" ht="14.25" customHeight="1" x14ac:dyDescent="0.25">
      <c r="CA885" s="505"/>
      <c r="CB885" s="505"/>
      <c r="CC885" s="505"/>
      <c r="CD885" s="505"/>
      <c r="CE885" s="505"/>
      <c r="CF885" s="505"/>
      <c r="CG885" s="505"/>
      <c r="CH885" s="505"/>
      <c r="CI885" s="505"/>
      <c r="CJ885" s="505"/>
      <c r="CK885" s="505"/>
      <c r="CL885" s="505"/>
      <c r="CM885" s="505"/>
      <c r="CN885" s="505"/>
      <c r="CO885" s="505"/>
      <c r="CP885" s="505"/>
      <c r="CQ885" s="505"/>
      <c r="CR885" s="505"/>
      <c r="CS885" s="505"/>
    </row>
    <row r="886" spans="79:97" ht="14.25" customHeight="1" x14ac:dyDescent="0.25">
      <c r="CA886" s="505"/>
      <c r="CB886" s="505"/>
      <c r="CC886" s="505"/>
      <c r="CD886" s="505"/>
      <c r="CE886" s="505"/>
      <c r="CF886" s="505"/>
      <c r="CG886" s="505"/>
      <c r="CH886" s="505"/>
      <c r="CI886" s="505"/>
      <c r="CJ886" s="505"/>
      <c r="CK886" s="505"/>
      <c r="CL886" s="505"/>
      <c r="CM886" s="505"/>
      <c r="CN886" s="505"/>
      <c r="CO886" s="505"/>
      <c r="CP886" s="505"/>
      <c r="CQ886" s="505"/>
      <c r="CR886" s="505"/>
      <c r="CS886" s="505"/>
    </row>
    <row r="887" spans="79:97" ht="14.25" customHeight="1" x14ac:dyDescent="0.25">
      <c r="CA887" s="505"/>
      <c r="CB887" s="505"/>
      <c r="CC887" s="505"/>
      <c r="CD887" s="505"/>
      <c r="CE887" s="505"/>
      <c r="CF887" s="505"/>
      <c r="CG887" s="505"/>
      <c r="CH887" s="505"/>
      <c r="CI887" s="505"/>
      <c r="CJ887" s="505"/>
      <c r="CK887" s="505"/>
      <c r="CL887" s="505"/>
      <c r="CM887" s="505"/>
      <c r="CN887" s="505"/>
      <c r="CO887" s="505"/>
      <c r="CP887" s="505"/>
      <c r="CQ887" s="505"/>
      <c r="CR887" s="505"/>
      <c r="CS887" s="505"/>
    </row>
    <row r="888" spans="79:97" ht="14.25" customHeight="1" x14ac:dyDescent="0.25">
      <c r="CA888" s="505"/>
      <c r="CB888" s="505"/>
      <c r="CC888" s="505"/>
      <c r="CD888" s="505"/>
      <c r="CE888" s="505"/>
      <c r="CF888" s="505"/>
      <c r="CG888" s="505"/>
      <c r="CH888" s="505"/>
      <c r="CI888" s="505"/>
      <c r="CJ888" s="505"/>
      <c r="CK888" s="505"/>
      <c r="CL888" s="505"/>
      <c r="CM888" s="505"/>
      <c r="CN888" s="505"/>
      <c r="CO888" s="505"/>
      <c r="CP888" s="505"/>
      <c r="CQ888" s="505"/>
      <c r="CR888" s="505"/>
      <c r="CS888" s="505"/>
    </row>
    <row r="889" spans="79:97" ht="14.25" customHeight="1" x14ac:dyDescent="0.25">
      <c r="CA889" s="505"/>
      <c r="CB889" s="505"/>
      <c r="CC889" s="505"/>
      <c r="CD889" s="505"/>
      <c r="CE889" s="505"/>
      <c r="CF889" s="505"/>
      <c r="CG889" s="505"/>
      <c r="CH889" s="505"/>
      <c r="CI889" s="505"/>
      <c r="CJ889" s="505"/>
      <c r="CK889" s="505"/>
      <c r="CL889" s="505"/>
      <c r="CM889" s="505"/>
      <c r="CN889" s="505"/>
      <c r="CO889" s="505"/>
      <c r="CP889" s="505"/>
      <c r="CQ889" s="505"/>
      <c r="CR889" s="505"/>
      <c r="CS889" s="505"/>
    </row>
    <row r="890" spans="79:97" ht="14.25" customHeight="1" x14ac:dyDescent="0.25">
      <c r="CA890" s="505"/>
      <c r="CB890" s="505"/>
      <c r="CC890" s="505"/>
      <c r="CD890" s="505"/>
      <c r="CE890" s="505"/>
      <c r="CF890" s="505"/>
      <c r="CG890" s="505"/>
      <c r="CH890" s="505"/>
      <c r="CI890" s="505"/>
      <c r="CJ890" s="505"/>
      <c r="CK890" s="505"/>
      <c r="CL890" s="505"/>
      <c r="CM890" s="505"/>
      <c r="CN890" s="505"/>
      <c r="CO890" s="505"/>
      <c r="CP890" s="505"/>
      <c r="CQ890" s="505"/>
      <c r="CR890" s="505"/>
      <c r="CS890" s="505"/>
    </row>
    <row r="891" spans="79:97" ht="14.25" customHeight="1" x14ac:dyDescent="0.25">
      <c r="CA891" s="505"/>
      <c r="CB891" s="505"/>
      <c r="CC891" s="505"/>
      <c r="CD891" s="505"/>
      <c r="CE891" s="505"/>
      <c r="CF891" s="505"/>
      <c r="CG891" s="505"/>
      <c r="CH891" s="505"/>
      <c r="CI891" s="505"/>
      <c r="CJ891" s="505"/>
      <c r="CK891" s="505"/>
      <c r="CL891" s="505"/>
      <c r="CM891" s="505"/>
      <c r="CN891" s="505"/>
      <c r="CO891" s="505"/>
      <c r="CP891" s="505"/>
      <c r="CQ891" s="505"/>
      <c r="CR891" s="505"/>
      <c r="CS891" s="505"/>
    </row>
    <row r="892" spans="79:97" ht="14.25" customHeight="1" x14ac:dyDescent="0.25">
      <c r="CA892" s="505"/>
      <c r="CB892" s="505"/>
      <c r="CC892" s="505"/>
      <c r="CD892" s="505"/>
      <c r="CE892" s="505"/>
      <c r="CF892" s="505"/>
      <c r="CG892" s="505"/>
      <c r="CH892" s="505"/>
      <c r="CI892" s="505"/>
      <c r="CJ892" s="505"/>
      <c r="CK892" s="505"/>
      <c r="CL892" s="505"/>
      <c r="CM892" s="505"/>
      <c r="CN892" s="505"/>
      <c r="CO892" s="505"/>
      <c r="CP892" s="505"/>
      <c r="CQ892" s="505"/>
      <c r="CR892" s="505"/>
      <c r="CS892" s="505"/>
    </row>
    <row r="893" spans="79:97" ht="14.25" customHeight="1" x14ac:dyDescent="0.25">
      <c r="CA893" s="505"/>
      <c r="CB893" s="505"/>
      <c r="CC893" s="505"/>
      <c r="CD893" s="505"/>
      <c r="CE893" s="505"/>
      <c r="CF893" s="505"/>
      <c r="CG893" s="505"/>
      <c r="CH893" s="505"/>
      <c r="CI893" s="505"/>
      <c r="CJ893" s="505"/>
      <c r="CK893" s="505"/>
      <c r="CL893" s="505"/>
      <c r="CM893" s="505"/>
      <c r="CN893" s="505"/>
      <c r="CO893" s="505"/>
      <c r="CP893" s="505"/>
      <c r="CQ893" s="505"/>
      <c r="CR893" s="505"/>
      <c r="CS893" s="505"/>
    </row>
    <row r="894" spans="79:97" ht="14.25" customHeight="1" x14ac:dyDescent="0.25">
      <c r="CA894" s="505"/>
      <c r="CB894" s="505"/>
      <c r="CC894" s="505"/>
      <c r="CD894" s="505"/>
      <c r="CE894" s="505"/>
      <c r="CF894" s="505"/>
      <c r="CG894" s="505"/>
      <c r="CH894" s="505"/>
      <c r="CI894" s="505"/>
      <c r="CJ894" s="505"/>
      <c r="CK894" s="505"/>
      <c r="CL894" s="505"/>
      <c r="CM894" s="505"/>
      <c r="CN894" s="505"/>
      <c r="CO894" s="505"/>
      <c r="CP894" s="505"/>
      <c r="CQ894" s="505"/>
      <c r="CR894" s="505"/>
      <c r="CS894" s="505"/>
    </row>
    <row r="895" spans="79:97" ht="14.25" customHeight="1" x14ac:dyDescent="0.25">
      <c r="CA895" s="505"/>
      <c r="CB895" s="505"/>
      <c r="CC895" s="505"/>
      <c r="CD895" s="505"/>
      <c r="CE895" s="505"/>
      <c r="CF895" s="505"/>
      <c r="CG895" s="505"/>
      <c r="CH895" s="505"/>
      <c r="CI895" s="505"/>
      <c r="CJ895" s="505"/>
      <c r="CK895" s="505"/>
      <c r="CL895" s="505"/>
      <c r="CM895" s="505"/>
      <c r="CN895" s="505"/>
      <c r="CO895" s="505"/>
      <c r="CP895" s="505"/>
      <c r="CQ895" s="505"/>
      <c r="CR895" s="505"/>
      <c r="CS895" s="505"/>
    </row>
    <row r="896" spans="79:97" ht="14.25" customHeight="1" x14ac:dyDescent="0.25">
      <c r="CA896" s="505"/>
      <c r="CB896" s="505"/>
      <c r="CC896" s="505"/>
      <c r="CD896" s="505"/>
      <c r="CE896" s="505"/>
      <c r="CF896" s="505"/>
      <c r="CG896" s="505"/>
      <c r="CH896" s="505"/>
      <c r="CI896" s="505"/>
      <c r="CJ896" s="505"/>
      <c r="CK896" s="505"/>
      <c r="CL896" s="505"/>
      <c r="CM896" s="505"/>
      <c r="CN896" s="505"/>
      <c r="CO896" s="505"/>
      <c r="CP896" s="505"/>
      <c r="CQ896" s="505"/>
      <c r="CR896" s="505"/>
      <c r="CS896" s="505"/>
    </row>
    <row r="897" spans="79:97" ht="14.25" customHeight="1" x14ac:dyDescent="0.25">
      <c r="CA897" s="505"/>
      <c r="CB897" s="505"/>
      <c r="CC897" s="505"/>
      <c r="CD897" s="505"/>
      <c r="CE897" s="505"/>
      <c r="CF897" s="505"/>
      <c r="CG897" s="505"/>
      <c r="CH897" s="505"/>
      <c r="CI897" s="505"/>
      <c r="CJ897" s="505"/>
      <c r="CK897" s="505"/>
      <c r="CL897" s="505"/>
      <c r="CM897" s="505"/>
      <c r="CN897" s="505"/>
      <c r="CO897" s="505"/>
      <c r="CP897" s="505"/>
      <c r="CQ897" s="505"/>
      <c r="CR897" s="505"/>
      <c r="CS897" s="505"/>
    </row>
    <row r="898" spans="79:97" ht="14.25" customHeight="1" x14ac:dyDescent="0.25">
      <c r="CA898" s="505"/>
      <c r="CB898" s="505"/>
      <c r="CC898" s="505"/>
      <c r="CD898" s="505"/>
      <c r="CE898" s="505"/>
      <c r="CF898" s="505"/>
      <c r="CG898" s="505"/>
      <c r="CH898" s="505"/>
      <c r="CI898" s="505"/>
      <c r="CJ898" s="505"/>
      <c r="CK898" s="505"/>
      <c r="CL898" s="505"/>
      <c r="CM898" s="505"/>
      <c r="CN898" s="505"/>
      <c r="CO898" s="505"/>
      <c r="CP898" s="505"/>
      <c r="CQ898" s="505"/>
      <c r="CR898" s="505"/>
      <c r="CS898" s="505"/>
    </row>
    <row r="899" spans="79:97" ht="14.25" customHeight="1" x14ac:dyDescent="0.25">
      <c r="CA899" s="505"/>
      <c r="CB899" s="505"/>
      <c r="CC899" s="505"/>
      <c r="CD899" s="505"/>
      <c r="CE899" s="505"/>
      <c r="CF899" s="505"/>
      <c r="CG899" s="505"/>
      <c r="CH899" s="505"/>
      <c r="CI899" s="505"/>
      <c r="CJ899" s="505"/>
      <c r="CK899" s="505"/>
      <c r="CL899" s="505"/>
      <c r="CM899" s="505"/>
      <c r="CN899" s="505"/>
      <c r="CO899" s="505"/>
      <c r="CP899" s="505"/>
      <c r="CQ899" s="505"/>
      <c r="CR899" s="505"/>
      <c r="CS899" s="505"/>
    </row>
    <row r="900" spans="79:97" ht="14.25" customHeight="1" x14ac:dyDescent="0.25">
      <c r="CA900" s="505"/>
      <c r="CB900" s="505"/>
      <c r="CC900" s="505"/>
      <c r="CD900" s="505"/>
      <c r="CE900" s="505"/>
      <c r="CF900" s="505"/>
      <c r="CG900" s="505"/>
      <c r="CH900" s="505"/>
      <c r="CI900" s="505"/>
      <c r="CJ900" s="505"/>
      <c r="CK900" s="505"/>
      <c r="CL900" s="505"/>
      <c r="CM900" s="505"/>
      <c r="CN900" s="505"/>
      <c r="CO900" s="505"/>
      <c r="CP900" s="505"/>
      <c r="CQ900" s="505"/>
      <c r="CR900" s="505"/>
      <c r="CS900" s="505"/>
    </row>
    <row r="901" spans="79:97" ht="14.25" customHeight="1" x14ac:dyDescent="0.25">
      <c r="CA901" s="505"/>
      <c r="CB901" s="505"/>
      <c r="CC901" s="505"/>
      <c r="CD901" s="505"/>
      <c r="CE901" s="505"/>
      <c r="CF901" s="505"/>
      <c r="CG901" s="505"/>
      <c r="CH901" s="505"/>
      <c r="CI901" s="505"/>
      <c r="CJ901" s="505"/>
      <c r="CK901" s="505"/>
      <c r="CL901" s="505"/>
      <c r="CM901" s="505"/>
      <c r="CN901" s="505"/>
      <c r="CO901" s="505"/>
      <c r="CP901" s="505"/>
      <c r="CQ901" s="505"/>
      <c r="CR901" s="505"/>
      <c r="CS901" s="505"/>
    </row>
    <row r="902" spans="79:97" ht="14.25" customHeight="1" x14ac:dyDescent="0.25">
      <c r="CA902" s="505"/>
      <c r="CB902" s="505"/>
      <c r="CC902" s="505"/>
      <c r="CD902" s="505"/>
      <c r="CE902" s="505"/>
      <c r="CF902" s="505"/>
      <c r="CG902" s="505"/>
      <c r="CH902" s="505"/>
      <c r="CI902" s="505"/>
      <c r="CJ902" s="505"/>
      <c r="CK902" s="505"/>
      <c r="CL902" s="505"/>
      <c r="CM902" s="505"/>
      <c r="CN902" s="505"/>
      <c r="CO902" s="505"/>
      <c r="CP902" s="505"/>
      <c r="CQ902" s="505"/>
      <c r="CR902" s="505"/>
      <c r="CS902" s="505"/>
    </row>
    <row r="903" spans="79:97" ht="14.25" customHeight="1" x14ac:dyDescent="0.25">
      <c r="CA903" s="505"/>
      <c r="CB903" s="505"/>
      <c r="CC903" s="505"/>
      <c r="CD903" s="505"/>
      <c r="CE903" s="505"/>
      <c r="CF903" s="505"/>
      <c r="CG903" s="505"/>
      <c r="CH903" s="505"/>
      <c r="CI903" s="505"/>
      <c r="CJ903" s="505"/>
      <c r="CK903" s="505"/>
      <c r="CL903" s="505"/>
      <c r="CM903" s="505"/>
      <c r="CN903" s="505"/>
      <c r="CO903" s="505"/>
      <c r="CP903" s="505"/>
      <c r="CQ903" s="505"/>
      <c r="CR903" s="505"/>
      <c r="CS903" s="505"/>
    </row>
    <row r="904" spans="79:97" ht="14.25" customHeight="1" x14ac:dyDescent="0.25">
      <c r="CA904" s="505"/>
      <c r="CB904" s="505"/>
      <c r="CC904" s="505"/>
      <c r="CD904" s="505"/>
      <c r="CE904" s="505"/>
      <c r="CF904" s="505"/>
      <c r="CG904" s="505"/>
      <c r="CH904" s="505"/>
      <c r="CI904" s="505"/>
      <c r="CJ904" s="505"/>
      <c r="CK904" s="505"/>
      <c r="CL904" s="505"/>
      <c r="CM904" s="505"/>
      <c r="CN904" s="505"/>
      <c r="CO904" s="505"/>
      <c r="CP904" s="505"/>
      <c r="CQ904" s="505"/>
      <c r="CR904" s="505"/>
      <c r="CS904" s="505"/>
    </row>
    <row r="905" spans="79:97" ht="14.25" customHeight="1" x14ac:dyDescent="0.25">
      <c r="CA905" s="505"/>
      <c r="CB905" s="505"/>
      <c r="CC905" s="505"/>
      <c r="CD905" s="505"/>
      <c r="CE905" s="505"/>
      <c r="CF905" s="505"/>
      <c r="CG905" s="505"/>
      <c r="CH905" s="505"/>
      <c r="CI905" s="505"/>
      <c r="CJ905" s="505"/>
      <c r="CK905" s="505"/>
      <c r="CL905" s="505"/>
      <c r="CM905" s="505"/>
      <c r="CN905" s="505"/>
      <c r="CO905" s="505"/>
      <c r="CP905" s="505"/>
      <c r="CQ905" s="505"/>
      <c r="CR905" s="505"/>
      <c r="CS905" s="505"/>
    </row>
    <row r="906" spans="79:97" ht="14.25" customHeight="1" x14ac:dyDescent="0.25">
      <c r="CA906" s="505"/>
      <c r="CB906" s="505"/>
      <c r="CC906" s="505"/>
      <c r="CD906" s="505"/>
      <c r="CE906" s="505"/>
      <c r="CF906" s="505"/>
      <c r="CG906" s="505"/>
      <c r="CH906" s="505"/>
      <c r="CI906" s="505"/>
      <c r="CJ906" s="505"/>
      <c r="CK906" s="505"/>
      <c r="CL906" s="505"/>
      <c r="CM906" s="505"/>
      <c r="CN906" s="505"/>
      <c r="CO906" s="505"/>
      <c r="CP906" s="505"/>
      <c r="CQ906" s="505"/>
      <c r="CR906" s="505"/>
      <c r="CS906" s="505"/>
    </row>
    <row r="907" spans="79:97" ht="14.25" customHeight="1" x14ac:dyDescent="0.25">
      <c r="CA907" s="505"/>
      <c r="CB907" s="505"/>
      <c r="CC907" s="505"/>
      <c r="CD907" s="505"/>
      <c r="CE907" s="505"/>
      <c r="CF907" s="505"/>
      <c r="CG907" s="505"/>
      <c r="CH907" s="505"/>
      <c r="CI907" s="505"/>
      <c r="CJ907" s="505"/>
      <c r="CK907" s="505"/>
      <c r="CL907" s="505"/>
      <c r="CM907" s="505"/>
      <c r="CN907" s="505"/>
      <c r="CO907" s="505"/>
      <c r="CP907" s="505"/>
      <c r="CQ907" s="505"/>
      <c r="CR907" s="505"/>
      <c r="CS907" s="505"/>
    </row>
    <row r="908" spans="79:97" ht="14.25" customHeight="1" x14ac:dyDescent="0.25">
      <c r="CA908" s="505"/>
      <c r="CB908" s="505"/>
      <c r="CC908" s="505"/>
      <c r="CD908" s="505"/>
      <c r="CE908" s="505"/>
      <c r="CF908" s="505"/>
      <c r="CG908" s="505"/>
      <c r="CH908" s="505"/>
      <c r="CI908" s="505"/>
      <c r="CJ908" s="505"/>
      <c r="CK908" s="505"/>
      <c r="CL908" s="505"/>
      <c r="CM908" s="505"/>
      <c r="CN908" s="505"/>
      <c r="CO908" s="505"/>
      <c r="CP908" s="505"/>
      <c r="CQ908" s="505"/>
      <c r="CR908" s="505"/>
      <c r="CS908" s="505"/>
    </row>
    <row r="909" spans="79:97" ht="14.25" customHeight="1" x14ac:dyDescent="0.25">
      <c r="CA909" s="505"/>
      <c r="CB909" s="505"/>
      <c r="CC909" s="505"/>
      <c r="CD909" s="505"/>
      <c r="CE909" s="505"/>
      <c r="CF909" s="505"/>
      <c r="CG909" s="505"/>
      <c r="CH909" s="505"/>
      <c r="CI909" s="505"/>
      <c r="CJ909" s="505"/>
      <c r="CK909" s="505"/>
      <c r="CL909" s="505"/>
      <c r="CM909" s="505"/>
      <c r="CN909" s="505"/>
      <c r="CO909" s="505"/>
      <c r="CP909" s="505"/>
      <c r="CQ909" s="505"/>
      <c r="CR909" s="505"/>
      <c r="CS909" s="505"/>
    </row>
    <row r="910" spans="79:97" ht="14.25" customHeight="1" x14ac:dyDescent="0.25">
      <c r="CA910" s="505"/>
      <c r="CB910" s="505"/>
      <c r="CC910" s="505"/>
      <c r="CD910" s="505"/>
      <c r="CE910" s="505"/>
      <c r="CF910" s="505"/>
      <c r="CG910" s="505"/>
      <c r="CH910" s="505"/>
      <c r="CI910" s="505"/>
      <c r="CJ910" s="505"/>
      <c r="CK910" s="505"/>
      <c r="CL910" s="505"/>
      <c r="CM910" s="505"/>
      <c r="CN910" s="505"/>
      <c r="CO910" s="505"/>
      <c r="CP910" s="505"/>
      <c r="CQ910" s="505"/>
      <c r="CR910" s="505"/>
      <c r="CS910" s="505"/>
    </row>
    <row r="911" spans="79:97" ht="14.25" customHeight="1" x14ac:dyDescent="0.25">
      <c r="CA911" s="505"/>
      <c r="CB911" s="505"/>
      <c r="CC911" s="505"/>
      <c r="CD911" s="505"/>
      <c r="CE911" s="505"/>
      <c r="CF911" s="505"/>
      <c r="CG911" s="505"/>
      <c r="CH911" s="505"/>
      <c r="CI911" s="505"/>
      <c r="CJ911" s="505"/>
      <c r="CK911" s="505"/>
      <c r="CL911" s="505"/>
      <c r="CM911" s="505"/>
      <c r="CN911" s="505"/>
      <c r="CO911" s="505"/>
      <c r="CP911" s="505"/>
      <c r="CQ911" s="505"/>
      <c r="CR911" s="505"/>
      <c r="CS911" s="505"/>
    </row>
    <row r="912" spans="79:97" ht="14.25" customHeight="1" x14ac:dyDescent="0.25">
      <c r="CA912" s="505"/>
      <c r="CB912" s="505"/>
      <c r="CC912" s="505"/>
      <c r="CD912" s="505"/>
      <c r="CE912" s="505"/>
      <c r="CF912" s="505"/>
      <c r="CG912" s="505"/>
      <c r="CH912" s="505"/>
      <c r="CI912" s="505"/>
      <c r="CJ912" s="505"/>
      <c r="CK912" s="505"/>
      <c r="CL912" s="505"/>
      <c r="CM912" s="505"/>
      <c r="CN912" s="505"/>
      <c r="CO912" s="505"/>
      <c r="CP912" s="505"/>
      <c r="CQ912" s="505"/>
      <c r="CR912" s="505"/>
      <c r="CS912" s="505"/>
    </row>
    <row r="913" spans="79:97" ht="14.25" customHeight="1" x14ac:dyDescent="0.25">
      <c r="CA913" s="505"/>
      <c r="CB913" s="505"/>
      <c r="CC913" s="505"/>
      <c r="CD913" s="505"/>
      <c r="CE913" s="505"/>
      <c r="CF913" s="505"/>
      <c r="CG913" s="505"/>
      <c r="CH913" s="505"/>
      <c r="CI913" s="505"/>
      <c r="CJ913" s="505"/>
      <c r="CK913" s="505"/>
      <c r="CL913" s="505"/>
      <c r="CM913" s="505"/>
      <c r="CN913" s="505"/>
      <c r="CO913" s="505"/>
      <c r="CP913" s="505"/>
      <c r="CQ913" s="505"/>
      <c r="CR913" s="505"/>
      <c r="CS913" s="505"/>
    </row>
    <row r="914" spans="79:97" ht="14.25" customHeight="1" x14ac:dyDescent="0.25">
      <c r="CA914" s="505"/>
      <c r="CB914" s="505"/>
      <c r="CC914" s="505"/>
      <c r="CD914" s="505"/>
      <c r="CE914" s="505"/>
      <c r="CF914" s="505"/>
      <c r="CG914" s="505"/>
      <c r="CH914" s="505"/>
      <c r="CI914" s="505"/>
      <c r="CJ914" s="505"/>
      <c r="CK914" s="505"/>
      <c r="CL914" s="505"/>
      <c r="CM914" s="505"/>
      <c r="CN914" s="505"/>
      <c r="CO914" s="505"/>
      <c r="CP914" s="505"/>
      <c r="CQ914" s="505"/>
      <c r="CR914" s="505"/>
      <c r="CS914" s="505"/>
    </row>
    <row r="915" spans="79:97" ht="14.25" customHeight="1" x14ac:dyDescent="0.25">
      <c r="CA915" s="505"/>
      <c r="CB915" s="505"/>
      <c r="CC915" s="505"/>
      <c r="CD915" s="505"/>
      <c r="CE915" s="505"/>
      <c r="CF915" s="505"/>
      <c r="CG915" s="505"/>
      <c r="CH915" s="505"/>
      <c r="CI915" s="505"/>
      <c r="CJ915" s="505"/>
      <c r="CK915" s="505"/>
      <c r="CL915" s="505"/>
      <c r="CM915" s="505"/>
      <c r="CN915" s="505"/>
      <c r="CO915" s="505"/>
      <c r="CP915" s="505"/>
      <c r="CQ915" s="505"/>
      <c r="CR915" s="505"/>
      <c r="CS915" s="505"/>
    </row>
    <row r="916" spans="79:97" ht="14.25" customHeight="1" x14ac:dyDescent="0.25">
      <c r="CA916" s="505"/>
      <c r="CB916" s="505"/>
      <c r="CC916" s="505"/>
      <c r="CD916" s="505"/>
      <c r="CE916" s="505"/>
      <c r="CF916" s="505"/>
      <c r="CG916" s="505"/>
      <c r="CH916" s="505"/>
      <c r="CI916" s="505"/>
      <c r="CJ916" s="505"/>
      <c r="CK916" s="505"/>
      <c r="CL916" s="505"/>
      <c r="CM916" s="505"/>
      <c r="CN916" s="505"/>
      <c r="CO916" s="505"/>
      <c r="CP916" s="505"/>
      <c r="CQ916" s="505"/>
      <c r="CR916" s="505"/>
      <c r="CS916" s="505"/>
    </row>
    <row r="917" spans="79:97" ht="14.25" customHeight="1" x14ac:dyDescent="0.25">
      <c r="CA917" s="505"/>
      <c r="CB917" s="505"/>
      <c r="CC917" s="505"/>
      <c r="CD917" s="505"/>
      <c r="CE917" s="505"/>
      <c r="CF917" s="505"/>
      <c r="CG917" s="505"/>
      <c r="CH917" s="505"/>
      <c r="CI917" s="505"/>
      <c r="CJ917" s="505"/>
      <c r="CK917" s="505"/>
      <c r="CL917" s="505"/>
      <c r="CM917" s="505"/>
      <c r="CN917" s="505"/>
      <c r="CO917" s="505"/>
      <c r="CP917" s="505"/>
      <c r="CQ917" s="505"/>
      <c r="CR917" s="505"/>
      <c r="CS917" s="505"/>
    </row>
    <row r="918" spans="79:97" ht="14.25" customHeight="1" x14ac:dyDescent="0.25">
      <c r="CA918" s="505"/>
      <c r="CB918" s="505"/>
      <c r="CC918" s="505"/>
      <c r="CD918" s="505"/>
      <c r="CE918" s="505"/>
      <c r="CF918" s="505"/>
      <c r="CG918" s="505"/>
      <c r="CH918" s="505"/>
      <c r="CI918" s="505"/>
      <c r="CJ918" s="505"/>
      <c r="CK918" s="505"/>
      <c r="CL918" s="505"/>
      <c r="CM918" s="505"/>
      <c r="CN918" s="505"/>
      <c r="CO918" s="505"/>
      <c r="CP918" s="505"/>
      <c r="CQ918" s="505"/>
      <c r="CR918" s="505"/>
      <c r="CS918" s="505"/>
    </row>
    <row r="919" spans="79:97" ht="14.25" customHeight="1" x14ac:dyDescent="0.25">
      <c r="CA919" s="505"/>
      <c r="CB919" s="505"/>
      <c r="CC919" s="505"/>
      <c r="CD919" s="505"/>
      <c r="CE919" s="505"/>
      <c r="CF919" s="505"/>
      <c r="CG919" s="505"/>
      <c r="CH919" s="505"/>
      <c r="CI919" s="505"/>
      <c r="CJ919" s="505"/>
      <c r="CK919" s="505"/>
      <c r="CL919" s="505"/>
      <c r="CM919" s="505"/>
      <c r="CN919" s="505"/>
      <c r="CO919" s="505"/>
      <c r="CP919" s="505"/>
      <c r="CQ919" s="505"/>
      <c r="CR919" s="505"/>
      <c r="CS919" s="505"/>
    </row>
    <row r="920" spans="79:97" ht="14.25" customHeight="1" x14ac:dyDescent="0.25">
      <c r="CA920" s="505"/>
      <c r="CB920" s="505"/>
      <c r="CC920" s="505"/>
      <c r="CD920" s="505"/>
      <c r="CE920" s="505"/>
      <c r="CF920" s="505"/>
      <c r="CG920" s="505"/>
      <c r="CH920" s="505"/>
      <c r="CI920" s="505"/>
      <c r="CJ920" s="505"/>
      <c r="CK920" s="505"/>
      <c r="CL920" s="505"/>
      <c r="CM920" s="505"/>
      <c r="CN920" s="505"/>
      <c r="CO920" s="505"/>
      <c r="CP920" s="505"/>
      <c r="CQ920" s="505"/>
      <c r="CR920" s="505"/>
      <c r="CS920" s="505"/>
    </row>
    <row r="921" spans="79:97" ht="14.25" customHeight="1" x14ac:dyDescent="0.25">
      <c r="CA921" s="505"/>
      <c r="CB921" s="505"/>
      <c r="CC921" s="505"/>
      <c r="CD921" s="505"/>
      <c r="CE921" s="505"/>
      <c r="CF921" s="505"/>
      <c r="CG921" s="505"/>
      <c r="CH921" s="505"/>
      <c r="CI921" s="505"/>
      <c r="CJ921" s="505"/>
      <c r="CK921" s="505"/>
      <c r="CL921" s="505"/>
      <c r="CM921" s="505"/>
      <c r="CN921" s="505"/>
      <c r="CO921" s="505"/>
      <c r="CP921" s="505"/>
      <c r="CQ921" s="505"/>
      <c r="CR921" s="505"/>
      <c r="CS921" s="505"/>
    </row>
    <row r="922" spans="79:97" ht="14.25" customHeight="1" x14ac:dyDescent="0.25">
      <c r="CA922" s="505"/>
      <c r="CB922" s="505"/>
      <c r="CC922" s="505"/>
      <c r="CD922" s="505"/>
      <c r="CE922" s="505"/>
      <c r="CF922" s="505"/>
      <c r="CG922" s="505"/>
      <c r="CH922" s="505"/>
      <c r="CI922" s="505"/>
      <c r="CJ922" s="505"/>
      <c r="CK922" s="505"/>
      <c r="CL922" s="505"/>
      <c r="CM922" s="505"/>
      <c r="CN922" s="505"/>
      <c r="CO922" s="505"/>
      <c r="CP922" s="505"/>
      <c r="CQ922" s="505"/>
      <c r="CR922" s="505"/>
      <c r="CS922" s="505"/>
    </row>
    <row r="923" spans="79:97" ht="14.25" customHeight="1" x14ac:dyDescent="0.25">
      <c r="CA923" s="505"/>
      <c r="CB923" s="505"/>
      <c r="CC923" s="505"/>
      <c r="CD923" s="505"/>
      <c r="CE923" s="505"/>
      <c r="CF923" s="505"/>
      <c r="CG923" s="505"/>
      <c r="CH923" s="505"/>
      <c r="CI923" s="505"/>
      <c r="CJ923" s="505"/>
      <c r="CK923" s="505"/>
      <c r="CL923" s="505"/>
      <c r="CM923" s="505"/>
      <c r="CN923" s="505"/>
      <c r="CO923" s="505"/>
      <c r="CP923" s="505"/>
      <c r="CQ923" s="505"/>
      <c r="CR923" s="505"/>
      <c r="CS923" s="505"/>
    </row>
    <row r="924" spans="79:97" ht="14.25" customHeight="1" x14ac:dyDescent="0.25">
      <c r="CA924" s="505"/>
      <c r="CB924" s="505"/>
      <c r="CC924" s="505"/>
      <c r="CD924" s="505"/>
      <c r="CE924" s="505"/>
      <c r="CF924" s="505"/>
      <c r="CG924" s="505"/>
      <c r="CH924" s="505"/>
      <c r="CI924" s="505"/>
      <c r="CJ924" s="505"/>
      <c r="CK924" s="505"/>
      <c r="CL924" s="505"/>
      <c r="CM924" s="505"/>
      <c r="CN924" s="505"/>
      <c r="CO924" s="505"/>
      <c r="CP924" s="505"/>
      <c r="CQ924" s="505"/>
      <c r="CR924" s="505"/>
      <c r="CS924" s="505"/>
    </row>
    <row r="925" spans="79:97" ht="14.25" customHeight="1" x14ac:dyDescent="0.25">
      <c r="CA925" s="505"/>
      <c r="CB925" s="505"/>
      <c r="CC925" s="505"/>
      <c r="CD925" s="505"/>
      <c r="CE925" s="505"/>
      <c r="CF925" s="505"/>
      <c r="CG925" s="505"/>
      <c r="CH925" s="505"/>
      <c r="CI925" s="505"/>
      <c r="CJ925" s="505"/>
      <c r="CK925" s="505"/>
      <c r="CL925" s="505"/>
      <c r="CM925" s="505"/>
      <c r="CN925" s="505"/>
      <c r="CO925" s="505"/>
      <c r="CP925" s="505"/>
      <c r="CQ925" s="505"/>
      <c r="CR925" s="505"/>
      <c r="CS925" s="505"/>
    </row>
    <row r="926" spans="79:97" ht="14.25" customHeight="1" x14ac:dyDescent="0.25">
      <c r="CA926" s="505"/>
      <c r="CB926" s="505"/>
      <c r="CC926" s="505"/>
      <c r="CD926" s="505"/>
      <c r="CE926" s="505"/>
      <c r="CF926" s="505"/>
      <c r="CG926" s="505"/>
      <c r="CH926" s="505"/>
      <c r="CI926" s="505"/>
      <c r="CJ926" s="505"/>
      <c r="CK926" s="505"/>
      <c r="CL926" s="505"/>
      <c r="CM926" s="505"/>
      <c r="CN926" s="505"/>
      <c r="CO926" s="505"/>
      <c r="CP926" s="505"/>
      <c r="CQ926" s="505"/>
      <c r="CR926" s="505"/>
      <c r="CS926" s="505"/>
    </row>
    <row r="927" spans="79:97" ht="14.25" customHeight="1" x14ac:dyDescent="0.25">
      <c r="CA927" s="505"/>
      <c r="CB927" s="505"/>
      <c r="CC927" s="505"/>
      <c r="CD927" s="505"/>
      <c r="CE927" s="505"/>
      <c r="CF927" s="505"/>
      <c r="CG927" s="505"/>
      <c r="CH927" s="505"/>
      <c r="CI927" s="505"/>
      <c r="CJ927" s="505"/>
      <c r="CK927" s="505"/>
      <c r="CL927" s="505"/>
      <c r="CM927" s="505"/>
      <c r="CN927" s="505"/>
      <c r="CO927" s="505"/>
      <c r="CP927" s="505"/>
      <c r="CQ927" s="505"/>
      <c r="CR927" s="505"/>
      <c r="CS927" s="505"/>
    </row>
    <row r="928" spans="79:97" ht="14.25" customHeight="1" x14ac:dyDescent="0.25">
      <c r="CA928" s="505"/>
      <c r="CB928" s="505"/>
      <c r="CC928" s="505"/>
      <c r="CD928" s="505"/>
      <c r="CE928" s="505"/>
      <c r="CF928" s="505"/>
      <c r="CG928" s="505"/>
      <c r="CH928" s="505"/>
      <c r="CI928" s="505"/>
      <c r="CJ928" s="505"/>
      <c r="CK928" s="505"/>
      <c r="CL928" s="505"/>
      <c r="CM928" s="505"/>
      <c r="CN928" s="505"/>
      <c r="CO928" s="505"/>
      <c r="CP928" s="505"/>
      <c r="CQ928" s="505"/>
      <c r="CR928" s="505"/>
      <c r="CS928" s="505"/>
    </row>
    <row r="929" spans="79:97" ht="14.25" customHeight="1" x14ac:dyDescent="0.25">
      <c r="CA929" s="505"/>
      <c r="CB929" s="505"/>
      <c r="CC929" s="505"/>
      <c r="CD929" s="505"/>
      <c r="CE929" s="505"/>
      <c r="CF929" s="505"/>
      <c r="CG929" s="505"/>
      <c r="CH929" s="505"/>
      <c r="CI929" s="505"/>
      <c r="CJ929" s="505"/>
      <c r="CK929" s="505"/>
      <c r="CL929" s="505"/>
      <c r="CM929" s="505"/>
      <c r="CN929" s="505"/>
      <c r="CO929" s="505"/>
      <c r="CP929" s="505"/>
      <c r="CQ929" s="505"/>
      <c r="CR929" s="505"/>
      <c r="CS929" s="505"/>
    </row>
    <row r="930" spans="79:97" ht="14.25" customHeight="1" x14ac:dyDescent="0.25">
      <c r="CA930" s="505"/>
      <c r="CB930" s="505"/>
      <c r="CC930" s="505"/>
      <c r="CD930" s="505"/>
      <c r="CE930" s="505"/>
      <c r="CF930" s="505"/>
      <c r="CG930" s="505"/>
      <c r="CH930" s="505"/>
      <c r="CI930" s="505"/>
      <c r="CJ930" s="505"/>
      <c r="CK930" s="505"/>
      <c r="CL930" s="505"/>
      <c r="CM930" s="505"/>
      <c r="CN930" s="505"/>
      <c r="CO930" s="505"/>
      <c r="CP930" s="505"/>
      <c r="CQ930" s="505"/>
      <c r="CR930" s="505"/>
      <c r="CS930" s="505"/>
    </row>
    <row r="931" spans="79:97" ht="14.25" customHeight="1" x14ac:dyDescent="0.25">
      <c r="CA931" s="505"/>
      <c r="CB931" s="505"/>
      <c r="CC931" s="505"/>
      <c r="CD931" s="505"/>
      <c r="CE931" s="505"/>
      <c r="CF931" s="505"/>
      <c r="CG931" s="505"/>
      <c r="CH931" s="505"/>
      <c r="CI931" s="505"/>
      <c r="CJ931" s="505"/>
      <c r="CK931" s="505"/>
      <c r="CL931" s="505"/>
      <c r="CM931" s="505"/>
      <c r="CN931" s="505"/>
      <c r="CO931" s="505"/>
      <c r="CP931" s="505"/>
      <c r="CQ931" s="505"/>
      <c r="CR931" s="505"/>
      <c r="CS931" s="505"/>
    </row>
    <row r="932" spans="79:97" ht="14.25" customHeight="1" x14ac:dyDescent="0.25">
      <c r="CA932" s="505"/>
      <c r="CB932" s="505"/>
      <c r="CC932" s="505"/>
      <c r="CD932" s="505"/>
      <c r="CE932" s="505"/>
      <c r="CF932" s="505"/>
      <c r="CG932" s="505"/>
      <c r="CH932" s="505"/>
      <c r="CI932" s="505"/>
      <c r="CJ932" s="505"/>
      <c r="CK932" s="505"/>
      <c r="CL932" s="505"/>
      <c r="CM932" s="505"/>
      <c r="CN932" s="505"/>
      <c r="CO932" s="505"/>
      <c r="CP932" s="505"/>
      <c r="CQ932" s="505"/>
      <c r="CR932" s="505"/>
      <c r="CS932" s="505"/>
    </row>
    <row r="933" spans="79:97" ht="14.25" customHeight="1" x14ac:dyDescent="0.25">
      <c r="CA933" s="505"/>
      <c r="CB933" s="505"/>
      <c r="CC933" s="505"/>
      <c r="CD933" s="505"/>
      <c r="CE933" s="505"/>
      <c r="CF933" s="505"/>
      <c r="CG933" s="505"/>
      <c r="CH933" s="505"/>
      <c r="CI933" s="505"/>
      <c r="CJ933" s="505"/>
      <c r="CK933" s="505"/>
      <c r="CL933" s="505"/>
      <c r="CM933" s="505"/>
      <c r="CN933" s="505"/>
      <c r="CO933" s="505"/>
      <c r="CP933" s="505"/>
      <c r="CQ933" s="505"/>
      <c r="CR933" s="505"/>
      <c r="CS933" s="505"/>
    </row>
    <row r="934" spans="79:97" ht="14.25" customHeight="1" x14ac:dyDescent="0.25">
      <c r="CA934" s="505"/>
      <c r="CB934" s="505"/>
      <c r="CC934" s="505"/>
      <c r="CD934" s="505"/>
      <c r="CE934" s="505"/>
      <c r="CF934" s="505"/>
      <c r="CG934" s="505"/>
      <c r="CH934" s="505"/>
      <c r="CI934" s="505"/>
      <c r="CJ934" s="505"/>
      <c r="CK934" s="505"/>
      <c r="CL934" s="505"/>
      <c r="CM934" s="505"/>
      <c r="CN934" s="505"/>
      <c r="CO934" s="505"/>
      <c r="CP934" s="505"/>
      <c r="CQ934" s="505"/>
      <c r="CR934" s="505"/>
      <c r="CS934" s="505"/>
    </row>
    <row r="935" spans="79:97" ht="14.25" customHeight="1" x14ac:dyDescent="0.25">
      <c r="CA935" s="505"/>
      <c r="CB935" s="505"/>
      <c r="CC935" s="505"/>
      <c r="CD935" s="505"/>
      <c r="CE935" s="505"/>
      <c r="CF935" s="505"/>
      <c r="CG935" s="505"/>
      <c r="CH935" s="505"/>
      <c r="CI935" s="505"/>
      <c r="CJ935" s="505"/>
      <c r="CK935" s="505"/>
      <c r="CL935" s="505"/>
      <c r="CM935" s="505"/>
      <c r="CN935" s="505"/>
      <c r="CO935" s="505"/>
      <c r="CP935" s="505"/>
      <c r="CQ935" s="505"/>
      <c r="CR935" s="505"/>
      <c r="CS935" s="505"/>
    </row>
    <row r="936" spans="79:97" ht="14.25" customHeight="1" x14ac:dyDescent="0.25">
      <c r="CA936" s="505"/>
      <c r="CB936" s="505"/>
      <c r="CC936" s="505"/>
      <c r="CD936" s="505"/>
      <c r="CE936" s="505"/>
      <c r="CF936" s="505"/>
      <c r="CG936" s="505"/>
      <c r="CH936" s="505"/>
      <c r="CI936" s="505"/>
      <c r="CJ936" s="505"/>
      <c r="CK936" s="505"/>
      <c r="CL936" s="505"/>
      <c r="CM936" s="505"/>
      <c r="CN936" s="505"/>
      <c r="CO936" s="505"/>
      <c r="CP936" s="505"/>
      <c r="CQ936" s="505"/>
      <c r="CR936" s="505"/>
      <c r="CS936" s="505"/>
    </row>
    <row r="937" spans="79:97" ht="14.25" customHeight="1" x14ac:dyDescent="0.25">
      <c r="CA937" s="505"/>
      <c r="CB937" s="505"/>
      <c r="CC937" s="505"/>
      <c r="CD937" s="505"/>
      <c r="CE937" s="505"/>
      <c r="CF937" s="505"/>
      <c r="CG937" s="505"/>
      <c r="CH937" s="505"/>
      <c r="CI937" s="505"/>
      <c r="CJ937" s="505"/>
      <c r="CK937" s="505"/>
      <c r="CL937" s="505"/>
      <c r="CM937" s="505"/>
      <c r="CN937" s="505"/>
      <c r="CO937" s="505"/>
      <c r="CP937" s="505"/>
      <c r="CQ937" s="505"/>
      <c r="CR937" s="505"/>
      <c r="CS937" s="505"/>
    </row>
    <row r="938" spans="79:97" ht="14.25" customHeight="1" x14ac:dyDescent="0.25">
      <c r="CA938" s="505"/>
      <c r="CB938" s="505"/>
      <c r="CC938" s="505"/>
      <c r="CD938" s="505"/>
      <c r="CE938" s="505"/>
      <c r="CF938" s="505"/>
      <c r="CG938" s="505"/>
      <c r="CH938" s="505"/>
      <c r="CI938" s="505"/>
      <c r="CJ938" s="505"/>
      <c r="CK938" s="505"/>
      <c r="CL938" s="505"/>
      <c r="CM938" s="505"/>
      <c r="CN938" s="505"/>
      <c r="CO938" s="505"/>
      <c r="CP938" s="505"/>
      <c r="CQ938" s="505"/>
      <c r="CR938" s="505"/>
      <c r="CS938" s="505"/>
    </row>
    <row r="939" spans="79:97" ht="14.25" customHeight="1" x14ac:dyDescent="0.25">
      <c r="CA939" s="505"/>
      <c r="CB939" s="505"/>
      <c r="CC939" s="505"/>
      <c r="CD939" s="505"/>
      <c r="CE939" s="505"/>
      <c r="CF939" s="505"/>
      <c r="CG939" s="505"/>
      <c r="CH939" s="505"/>
      <c r="CI939" s="505"/>
      <c r="CJ939" s="505"/>
      <c r="CK939" s="505"/>
      <c r="CL939" s="505"/>
      <c r="CM939" s="505"/>
      <c r="CN939" s="505"/>
      <c r="CO939" s="505"/>
      <c r="CP939" s="505"/>
      <c r="CQ939" s="505"/>
      <c r="CR939" s="505"/>
      <c r="CS939" s="505"/>
    </row>
    <row r="940" spans="79:97" ht="14.25" customHeight="1" x14ac:dyDescent="0.25">
      <c r="CA940" s="505"/>
      <c r="CB940" s="505"/>
      <c r="CC940" s="505"/>
      <c r="CD940" s="505"/>
      <c r="CE940" s="505"/>
      <c r="CF940" s="505"/>
      <c r="CG940" s="505"/>
      <c r="CH940" s="505"/>
      <c r="CI940" s="505"/>
      <c r="CJ940" s="505"/>
      <c r="CK940" s="505"/>
      <c r="CL940" s="505"/>
      <c r="CM940" s="505"/>
      <c r="CN940" s="505"/>
      <c r="CO940" s="505"/>
      <c r="CP940" s="505"/>
      <c r="CQ940" s="505"/>
      <c r="CR940" s="505"/>
      <c r="CS940" s="505"/>
    </row>
    <row r="941" spans="79:97" ht="14.25" customHeight="1" x14ac:dyDescent="0.25">
      <c r="CA941" s="505"/>
      <c r="CB941" s="505"/>
      <c r="CC941" s="505"/>
      <c r="CD941" s="505"/>
      <c r="CE941" s="505"/>
      <c r="CF941" s="505"/>
      <c r="CG941" s="505"/>
      <c r="CH941" s="505"/>
      <c r="CI941" s="505"/>
      <c r="CJ941" s="505"/>
      <c r="CK941" s="505"/>
      <c r="CL941" s="505"/>
      <c r="CM941" s="505"/>
      <c r="CN941" s="505"/>
      <c r="CO941" s="505"/>
      <c r="CP941" s="505"/>
      <c r="CQ941" s="505"/>
      <c r="CR941" s="505"/>
      <c r="CS941" s="505"/>
    </row>
    <row r="942" spans="79:97" ht="14.25" customHeight="1" x14ac:dyDescent="0.25">
      <c r="CA942" s="505"/>
      <c r="CB942" s="505"/>
      <c r="CC942" s="505"/>
      <c r="CD942" s="505"/>
      <c r="CE942" s="505"/>
      <c r="CF942" s="505"/>
      <c r="CG942" s="505"/>
      <c r="CH942" s="505"/>
      <c r="CI942" s="505"/>
      <c r="CJ942" s="505"/>
      <c r="CK942" s="505"/>
      <c r="CL942" s="505"/>
      <c r="CM942" s="505"/>
      <c r="CN942" s="505"/>
      <c r="CO942" s="505"/>
      <c r="CP942" s="505"/>
      <c r="CQ942" s="505"/>
      <c r="CR942" s="505"/>
      <c r="CS942" s="505"/>
    </row>
    <row r="943" spans="79:97" ht="14.25" customHeight="1" x14ac:dyDescent="0.25">
      <c r="CA943" s="505"/>
      <c r="CB943" s="505"/>
      <c r="CC943" s="505"/>
      <c r="CD943" s="505"/>
      <c r="CE943" s="505"/>
      <c r="CF943" s="505"/>
      <c r="CG943" s="505"/>
      <c r="CH943" s="505"/>
      <c r="CI943" s="505"/>
      <c r="CJ943" s="505"/>
      <c r="CK943" s="505"/>
      <c r="CL943" s="505"/>
      <c r="CM943" s="505"/>
      <c r="CN943" s="505"/>
      <c r="CO943" s="505"/>
      <c r="CP943" s="505"/>
      <c r="CQ943" s="505"/>
      <c r="CR943" s="505"/>
      <c r="CS943" s="505"/>
    </row>
    <row r="944" spans="79:97" ht="14.25" customHeight="1" x14ac:dyDescent="0.25">
      <c r="CA944" s="505"/>
      <c r="CB944" s="505"/>
      <c r="CC944" s="505"/>
      <c r="CD944" s="505"/>
      <c r="CE944" s="505"/>
      <c r="CF944" s="505"/>
      <c r="CG944" s="505"/>
      <c r="CH944" s="505"/>
      <c r="CI944" s="505"/>
      <c r="CJ944" s="505"/>
      <c r="CK944" s="505"/>
      <c r="CL944" s="505"/>
      <c r="CM944" s="505"/>
      <c r="CN944" s="505"/>
      <c r="CO944" s="505"/>
      <c r="CP944" s="505"/>
      <c r="CQ944" s="505"/>
      <c r="CR944" s="505"/>
      <c r="CS944" s="505"/>
    </row>
    <row r="945" spans="79:97" ht="14.25" customHeight="1" x14ac:dyDescent="0.25">
      <c r="CA945" s="505"/>
      <c r="CB945" s="505"/>
      <c r="CC945" s="505"/>
      <c r="CD945" s="505"/>
      <c r="CE945" s="505"/>
      <c r="CF945" s="505"/>
      <c r="CG945" s="505"/>
      <c r="CH945" s="505"/>
      <c r="CI945" s="505"/>
      <c r="CJ945" s="505"/>
      <c r="CK945" s="505"/>
      <c r="CL945" s="505"/>
      <c r="CM945" s="505"/>
      <c r="CN945" s="505"/>
      <c r="CO945" s="505"/>
      <c r="CP945" s="505"/>
      <c r="CQ945" s="505"/>
      <c r="CR945" s="505"/>
      <c r="CS945" s="505"/>
    </row>
    <row r="946" spans="79:97" ht="14.25" customHeight="1" x14ac:dyDescent="0.25">
      <c r="CA946" s="505"/>
      <c r="CB946" s="505"/>
      <c r="CC946" s="505"/>
      <c r="CD946" s="505"/>
      <c r="CE946" s="505"/>
      <c r="CF946" s="505"/>
      <c r="CG946" s="505"/>
      <c r="CH946" s="505"/>
      <c r="CI946" s="505"/>
      <c r="CJ946" s="505"/>
      <c r="CK946" s="505"/>
      <c r="CL946" s="505"/>
      <c r="CM946" s="505"/>
      <c r="CN946" s="505"/>
      <c r="CO946" s="505"/>
      <c r="CP946" s="505"/>
      <c r="CQ946" s="505"/>
      <c r="CR946" s="505"/>
      <c r="CS946" s="505"/>
    </row>
    <row r="947" spans="79:97" ht="14.25" customHeight="1" x14ac:dyDescent="0.25">
      <c r="CA947" s="505"/>
      <c r="CB947" s="505"/>
      <c r="CC947" s="505"/>
      <c r="CD947" s="505"/>
      <c r="CE947" s="505"/>
      <c r="CF947" s="505"/>
      <c r="CG947" s="505"/>
      <c r="CH947" s="505"/>
      <c r="CI947" s="505"/>
      <c r="CJ947" s="505"/>
      <c r="CK947" s="505"/>
      <c r="CL947" s="505"/>
      <c r="CM947" s="505"/>
      <c r="CN947" s="505"/>
      <c r="CO947" s="505"/>
      <c r="CP947" s="505"/>
      <c r="CQ947" s="505"/>
      <c r="CR947" s="505"/>
      <c r="CS947" s="505"/>
    </row>
    <row r="948" spans="79:97" ht="14.25" customHeight="1" x14ac:dyDescent="0.25">
      <c r="CA948" s="505"/>
      <c r="CB948" s="505"/>
      <c r="CC948" s="505"/>
      <c r="CD948" s="505"/>
      <c r="CE948" s="505"/>
      <c r="CF948" s="505"/>
      <c r="CG948" s="505"/>
      <c r="CH948" s="505"/>
      <c r="CI948" s="505"/>
      <c r="CJ948" s="505"/>
      <c r="CK948" s="505"/>
      <c r="CL948" s="505"/>
      <c r="CM948" s="505"/>
      <c r="CN948" s="505"/>
      <c r="CO948" s="505"/>
      <c r="CP948" s="505"/>
      <c r="CQ948" s="505"/>
      <c r="CR948" s="505"/>
      <c r="CS948" s="505"/>
    </row>
    <row r="949" spans="79:97" ht="14.25" customHeight="1" x14ac:dyDescent="0.25">
      <c r="CA949" s="505"/>
      <c r="CB949" s="505"/>
      <c r="CC949" s="505"/>
      <c r="CD949" s="505"/>
      <c r="CE949" s="505"/>
      <c r="CF949" s="505"/>
      <c r="CG949" s="505"/>
      <c r="CH949" s="505"/>
      <c r="CI949" s="505"/>
      <c r="CJ949" s="505"/>
      <c r="CK949" s="505"/>
      <c r="CL949" s="505"/>
      <c r="CM949" s="505"/>
      <c r="CN949" s="505"/>
      <c r="CO949" s="505"/>
      <c r="CP949" s="505"/>
      <c r="CQ949" s="505"/>
      <c r="CR949" s="505"/>
      <c r="CS949" s="505"/>
    </row>
    <row r="950" spans="79:97" ht="14.25" customHeight="1" x14ac:dyDescent="0.25">
      <c r="CA950" s="505"/>
      <c r="CB950" s="505"/>
      <c r="CC950" s="505"/>
      <c r="CD950" s="505"/>
      <c r="CE950" s="505"/>
      <c r="CF950" s="505"/>
      <c r="CG950" s="505"/>
      <c r="CH950" s="505"/>
      <c r="CI950" s="505"/>
      <c r="CJ950" s="505"/>
      <c r="CK950" s="505"/>
      <c r="CL950" s="505"/>
      <c r="CM950" s="505"/>
      <c r="CN950" s="505"/>
      <c r="CO950" s="505"/>
      <c r="CP950" s="505"/>
      <c r="CQ950" s="505"/>
      <c r="CR950" s="505"/>
      <c r="CS950" s="505"/>
    </row>
    <row r="951" spans="79:97" ht="14.25" customHeight="1" x14ac:dyDescent="0.25">
      <c r="CA951" s="505"/>
      <c r="CB951" s="505"/>
      <c r="CC951" s="505"/>
      <c r="CD951" s="505"/>
      <c r="CE951" s="505"/>
      <c r="CF951" s="505"/>
      <c r="CG951" s="505"/>
      <c r="CH951" s="505"/>
      <c r="CI951" s="505"/>
      <c r="CJ951" s="505"/>
      <c r="CK951" s="505"/>
      <c r="CL951" s="505"/>
      <c r="CM951" s="505"/>
      <c r="CN951" s="505"/>
      <c r="CO951" s="505"/>
      <c r="CP951" s="505"/>
      <c r="CQ951" s="505"/>
      <c r="CR951" s="505"/>
      <c r="CS951" s="505"/>
    </row>
    <row r="952" spans="79:97" ht="14.25" customHeight="1" x14ac:dyDescent="0.25">
      <c r="CA952" s="505"/>
      <c r="CB952" s="505"/>
      <c r="CC952" s="505"/>
      <c r="CD952" s="505"/>
      <c r="CE952" s="505"/>
      <c r="CF952" s="505"/>
      <c r="CG952" s="505"/>
      <c r="CH952" s="505"/>
      <c r="CI952" s="505"/>
      <c r="CJ952" s="505"/>
      <c r="CK952" s="505"/>
      <c r="CL952" s="505"/>
      <c r="CM952" s="505"/>
      <c r="CN952" s="505"/>
      <c r="CO952" s="505"/>
      <c r="CP952" s="505"/>
      <c r="CQ952" s="505"/>
      <c r="CR952" s="505"/>
      <c r="CS952" s="505"/>
    </row>
    <row r="953" spans="79:97" ht="14.25" customHeight="1" x14ac:dyDescent="0.25">
      <c r="CA953" s="505"/>
      <c r="CB953" s="505"/>
      <c r="CC953" s="505"/>
      <c r="CD953" s="505"/>
      <c r="CE953" s="505"/>
      <c r="CF953" s="505"/>
      <c r="CG953" s="505"/>
      <c r="CH953" s="505"/>
      <c r="CI953" s="505"/>
      <c r="CJ953" s="505"/>
      <c r="CK953" s="505"/>
      <c r="CL953" s="505"/>
      <c r="CM953" s="505"/>
      <c r="CN953" s="505"/>
      <c r="CO953" s="505"/>
      <c r="CP953" s="505"/>
      <c r="CQ953" s="505"/>
      <c r="CR953" s="505"/>
      <c r="CS953" s="505"/>
    </row>
    <row r="954" spans="79:97" ht="14.25" customHeight="1" x14ac:dyDescent="0.25">
      <c r="CA954" s="505"/>
      <c r="CB954" s="505"/>
      <c r="CC954" s="505"/>
      <c r="CD954" s="505"/>
      <c r="CE954" s="505"/>
      <c r="CF954" s="505"/>
      <c r="CG954" s="505"/>
      <c r="CH954" s="505"/>
      <c r="CI954" s="505"/>
      <c r="CJ954" s="505"/>
      <c r="CK954" s="505"/>
      <c r="CL954" s="505"/>
      <c r="CM954" s="505"/>
      <c r="CN954" s="505"/>
      <c r="CO954" s="505"/>
      <c r="CP954" s="505"/>
      <c r="CQ954" s="505"/>
      <c r="CR954" s="505"/>
      <c r="CS954" s="505"/>
    </row>
    <row r="955" spans="79:97" ht="14.25" customHeight="1" x14ac:dyDescent="0.25">
      <c r="CA955" s="505"/>
      <c r="CB955" s="505"/>
      <c r="CC955" s="505"/>
      <c r="CD955" s="505"/>
      <c r="CE955" s="505"/>
      <c r="CF955" s="505"/>
      <c r="CG955" s="505"/>
      <c r="CH955" s="505"/>
      <c r="CI955" s="505"/>
      <c r="CJ955" s="505"/>
      <c r="CK955" s="505"/>
      <c r="CL955" s="505"/>
      <c r="CM955" s="505"/>
      <c r="CN955" s="505"/>
      <c r="CO955" s="505"/>
      <c r="CP955" s="505"/>
      <c r="CQ955" s="505"/>
      <c r="CR955" s="505"/>
      <c r="CS955" s="505"/>
    </row>
    <row r="956" spans="79:97" ht="14.25" customHeight="1" x14ac:dyDescent="0.25">
      <c r="CA956" s="505"/>
      <c r="CB956" s="505"/>
      <c r="CC956" s="505"/>
      <c r="CD956" s="505"/>
      <c r="CE956" s="505"/>
      <c r="CF956" s="505"/>
      <c r="CG956" s="505"/>
      <c r="CH956" s="505"/>
      <c r="CI956" s="505"/>
      <c r="CJ956" s="505"/>
      <c r="CK956" s="505"/>
      <c r="CL956" s="505"/>
      <c r="CM956" s="505"/>
      <c r="CN956" s="505"/>
      <c r="CO956" s="505"/>
      <c r="CP956" s="505"/>
      <c r="CQ956" s="505"/>
      <c r="CR956" s="505"/>
      <c r="CS956" s="505"/>
    </row>
    <row r="957" spans="79:97" ht="14.25" customHeight="1" x14ac:dyDescent="0.25">
      <c r="CA957" s="505"/>
      <c r="CB957" s="505"/>
      <c r="CC957" s="505"/>
      <c r="CD957" s="505"/>
      <c r="CE957" s="505"/>
      <c r="CF957" s="505"/>
      <c r="CG957" s="505"/>
      <c r="CH957" s="505"/>
      <c r="CI957" s="505"/>
      <c r="CJ957" s="505"/>
      <c r="CK957" s="505"/>
      <c r="CL957" s="505"/>
      <c r="CM957" s="505"/>
      <c r="CN957" s="505"/>
      <c r="CO957" s="505"/>
      <c r="CP957" s="505"/>
      <c r="CQ957" s="505"/>
      <c r="CR957" s="505"/>
      <c r="CS957" s="505"/>
    </row>
    <row r="958" spans="79:97" ht="14.25" customHeight="1" x14ac:dyDescent="0.25">
      <c r="CA958" s="505"/>
      <c r="CB958" s="505"/>
      <c r="CC958" s="505"/>
      <c r="CD958" s="505"/>
      <c r="CE958" s="505"/>
      <c r="CF958" s="505"/>
      <c r="CG958" s="505"/>
      <c r="CH958" s="505"/>
      <c r="CI958" s="505"/>
      <c r="CJ958" s="505"/>
      <c r="CK958" s="505"/>
      <c r="CL958" s="505"/>
      <c r="CM958" s="505"/>
      <c r="CN958" s="505"/>
      <c r="CO958" s="505"/>
      <c r="CP958" s="505"/>
      <c r="CQ958" s="505"/>
      <c r="CR958" s="505"/>
      <c r="CS958" s="505"/>
    </row>
    <row r="959" spans="79:97" ht="14.25" customHeight="1" x14ac:dyDescent="0.25">
      <c r="CA959" s="505"/>
      <c r="CB959" s="505"/>
      <c r="CC959" s="505"/>
      <c r="CD959" s="505"/>
      <c r="CE959" s="505"/>
      <c r="CF959" s="505"/>
      <c r="CG959" s="505"/>
      <c r="CH959" s="505"/>
      <c r="CI959" s="505"/>
      <c r="CJ959" s="505"/>
      <c r="CK959" s="505"/>
      <c r="CL959" s="505"/>
      <c r="CM959" s="505"/>
      <c r="CN959" s="505"/>
      <c r="CO959" s="505"/>
      <c r="CP959" s="505"/>
      <c r="CQ959" s="505"/>
      <c r="CR959" s="505"/>
      <c r="CS959" s="505"/>
    </row>
    <row r="960" spans="79:97" ht="14.25" customHeight="1" x14ac:dyDescent="0.25">
      <c r="CA960" s="505"/>
      <c r="CB960" s="505"/>
      <c r="CC960" s="505"/>
      <c r="CD960" s="505"/>
      <c r="CE960" s="505"/>
      <c r="CF960" s="505"/>
      <c r="CG960" s="505"/>
      <c r="CH960" s="505"/>
      <c r="CI960" s="505"/>
      <c r="CJ960" s="505"/>
      <c r="CK960" s="505"/>
      <c r="CL960" s="505"/>
      <c r="CM960" s="505"/>
      <c r="CN960" s="505"/>
      <c r="CO960" s="505"/>
      <c r="CP960" s="505"/>
      <c r="CQ960" s="505"/>
      <c r="CR960" s="505"/>
      <c r="CS960" s="505"/>
    </row>
    <row r="961" spans="79:97" ht="14.25" customHeight="1" x14ac:dyDescent="0.25">
      <c r="CA961" s="505"/>
      <c r="CB961" s="505"/>
      <c r="CC961" s="505"/>
      <c r="CD961" s="505"/>
      <c r="CE961" s="505"/>
      <c r="CF961" s="505"/>
      <c r="CG961" s="505"/>
      <c r="CH961" s="505"/>
      <c r="CI961" s="505"/>
      <c r="CJ961" s="505"/>
      <c r="CK961" s="505"/>
      <c r="CL961" s="505"/>
      <c r="CM961" s="505"/>
      <c r="CN961" s="505"/>
      <c r="CO961" s="505"/>
      <c r="CP961" s="505"/>
      <c r="CQ961" s="505"/>
      <c r="CR961" s="505"/>
      <c r="CS961" s="505"/>
    </row>
    <row r="962" spans="79:97" ht="14.25" customHeight="1" x14ac:dyDescent="0.25">
      <c r="CA962" s="505"/>
      <c r="CB962" s="505"/>
      <c r="CC962" s="505"/>
      <c r="CD962" s="505"/>
      <c r="CE962" s="505"/>
      <c r="CF962" s="505"/>
      <c r="CG962" s="505"/>
      <c r="CH962" s="505"/>
      <c r="CI962" s="505"/>
      <c r="CJ962" s="505"/>
      <c r="CK962" s="505"/>
      <c r="CL962" s="505"/>
      <c r="CM962" s="505"/>
      <c r="CN962" s="505"/>
      <c r="CO962" s="505"/>
      <c r="CP962" s="505"/>
      <c r="CQ962" s="505"/>
      <c r="CR962" s="505"/>
      <c r="CS962" s="505"/>
    </row>
    <row r="963" spans="79:97" ht="14.25" customHeight="1" x14ac:dyDescent="0.25">
      <c r="CA963" s="505"/>
      <c r="CB963" s="505"/>
      <c r="CC963" s="505"/>
      <c r="CD963" s="505"/>
      <c r="CE963" s="505"/>
      <c r="CF963" s="505"/>
      <c r="CG963" s="505"/>
      <c r="CH963" s="505"/>
      <c r="CI963" s="505"/>
      <c r="CJ963" s="505"/>
      <c r="CK963" s="505"/>
      <c r="CL963" s="505"/>
      <c r="CM963" s="505"/>
      <c r="CN963" s="505"/>
      <c r="CO963" s="505"/>
      <c r="CP963" s="505"/>
      <c r="CQ963" s="505"/>
      <c r="CR963" s="505"/>
      <c r="CS963" s="505"/>
    </row>
    <row r="964" spans="79:97" ht="14.25" customHeight="1" x14ac:dyDescent="0.25">
      <c r="CA964" s="505"/>
      <c r="CB964" s="505"/>
      <c r="CC964" s="505"/>
      <c r="CD964" s="505"/>
      <c r="CE964" s="505"/>
      <c r="CF964" s="505"/>
      <c r="CG964" s="505"/>
      <c r="CH964" s="505"/>
      <c r="CI964" s="505"/>
      <c r="CJ964" s="505"/>
      <c r="CK964" s="505"/>
      <c r="CL964" s="505"/>
      <c r="CM964" s="505"/>
      <c r="CN964" s="505"/>
      <c r="CO964" s="505"/>
      <c r="CP964" s="505"/>
      <c r="CQ964" s="505"/>
      <c r="CR964" s="505"/>
      <c r="CS964" s="505"/>
    </row>
    <row r="965" spans="79:97" ht="14.25" customHeight="1" x14ac:dyDescent="0.25">
      <c r="CA965" s="505"/>
      <c r="CB965" s="505"/>
      <c r="CC965" s="505"/>
      <c r="CD965" s="505"/>
      <c r="CE965" s="505"/>
      <c r="CF965" s="505"/>
      <c r="CG965" s="505"/>
      <c r="CH965" s="505"/>
      <c r="CI965" s="505"/>
      <c r="CJ965" s="505"/>
      <c r="CK965" s="505"/>
      <c r="CL965" s="505"/>
      <c r="CM965" s="505"/>
      <c r="CN965" s="505"/>
      <c r="CO965" s="505"/>
      <c r="CP965" s="505"/>
      <c r="CQ965" s="505"/>
      <c r="CR965" s="505"/>
      <c r="CS965" s="505"/>
    </row>
    <row r="966" spans="79:97" ht="14.25" customHeight="1" x14ac:dyDescent="0.25">
      <c r="CA966" s="505"/>
      <c r="CB966" s="505"/>
      <c r="CC966" s="505"/>
      <c r="CD966" s="505"/>
      <c r="CE966" s="505"/>
      <c r="CF966" s="505"/>
      <c r="CG966" s="505"/>
      <c r="CH966" s="505"/>
      <c r="CI966" s="505"/>
      <c r="CJ966" s="505"/>
      <c r="CK966" s="505"/>
      <c r="CL966" s="505"/>
      <c r="CM966" s="505"/>
      <c r="CN966" s="505"/>
      <c r="CO966" s="505"/>
      <c r="CP966" s="505"/>
      <c r="CQ966" s="505"/>
      <c r="CR966" s="505"/>
      <c r="CS966" s="505"/>
    </row>
    <row r="967" spans="79:97" ht="14.25" customHeight="1" x14ac:dyDescent="0.25">
      <c r="CA967" s="505"/>
      <c r="CB967" s="505"/>
      <c r="CC967" s="505"/>
      <c r="CD967" s="505"/>
      <c r="CE967" s="505"/>
      <c r="CF967" s="505"/>
      <c r="CG967" s="505"/>
      <c r="CH967" s="505"/>
      <c r="CI967" s="505"/>
      <c r="CJ967" s="505"/>
      <c r="CK967" s="505"/>
      <c r="CL967" s="505"/>
      <c r="CM967" s="505"/>
      <c r="CN967" s="505"/>
      <c r="CO967" s="505"/>
      <c r="CP967" s="505"/>
      <c r="CQ967" s="505"/>
      <c r="CR967" s="505"/>
      <c r="CS967" s="505"/>
    </row>
    <row r="968" spans="79:97" ht="14.25" customHeight="1" x14ac:dyDescent="0.25">
      <c r="CA968" s="505"/>
      <c r="CB968" s="505"/>
      <c r="CC968" s="505"/>
      <c r="CD968" s="505"/>
      <c r="CE968" s="505"/>
      <c r="CF968" s="505"/>
      <c r="CG968" s="505"/>
      <c r="CH968" s="505"/>
      <c r="CI968" s="505"/>
      <c r="CJ968" s="505"/>
      <c r="CK968" s="505"/>
      <c r="CL968" s="505"/>
      <c r="CM968" s="505"/>
      <c r="CN968" s="505"/>
      <c r="CO968" s="505"/>
      <c r="CP968" s="505"/>
      <c r="CQ968" s="505"/>
      <c r="CR968" s="505"/>
      <c r="CS968" s="505"/>
    </row>
    <row r="969" spans="79:97" ht="14.25" customHeight="1" x14ac:dyDescent="0.25">
      <c r="CA969" s="505"/>
      <c r="CB969" s="505"/>
      <c r="CC969" s="505"/>
      <c r="CD969" s="505"/>
      <c r="CE969" s="505"/>
      <c r="CF969" s="505"/>
      <c r="CG969" s="505"/>
      <c r="CH969" s="505"/>
      <c r="CI969" s="505"/>
      <c r="CJ969" s="505"/>
      <c r="CK969" s="505"/>
      <c r="CL969" s="505"/>
      <c r="CM969" s="505"/>
      <c r="CN969" s="505"/>
      <c r="CO969" s="505"/>
      <c r="CP969" s="505"/>
      <c r="CQ969" s="505"/>
      <c r="CR969" s="505"/>
      <c r="CS969" s="505"/>
    </row>
    <row r="970" spans="79:97" ht="14.25" customHeight="1" x14ac:dyDescent="0.25">
      <c r="CA970" s="505"/>
      <c r="CB970" s="505"/>
      <c r="CC970" s="505"/>
      <c r="CD970" s="505"/>
      <c r="CE970" s="505"/>
      <c r="CF970" s="505"/>
      <c r="CG970" s="505"/>
      <c r="CH970" s="505"/>
      <c r="CI970" s="505"/>
      <c r="CJ970" s="505"/>
      <c r="CK970" s="505"/>
      <c r="CL970" s="505"/>
      <c r="CM970" s="505"/>
      <c r="CN970" s="505"/>
      <c r="CO970" s="505"/>
      <c r="CP970" s="505"/>
      <c r="CQ970" s="505"/>
      <c r="CR970" s="505"/>
      <c r="CS970" s="505"/>
    </row>
    <row r="971" spans="79:97" ht="14.25" customHeight="1" x14ac:dyDescent="0.25">
      <c r="CA971" s="505"/>
      <c r="CB971" s="505"/>
      <c r="CC971" s="505"/>
      <c r="CD971" s="505"/>
      <c r="CE971" s="505"/>
      <c r="CF971" s="505"/>
      <c r="CG971" s="505"/>
      <c r="CH971" s="505"/>
      <c r="CI971" s="505"/>
      <c r="CJ971" s="505"/>
      <c r="CK971" s="505"/>
      <c r="CL971" s="505"/>
      <c r="CM971" s="505"/>
      <c r="CN971" s="505"/>
      <c r="CO971" s="505"/>
      <c r="CP971" s="505"/>
      <c r="CQ971" s="505"/>
      <c r="CR971" s="505"/>
      <c r="CS971" s="505"/>
    </row>
    <row r="972" spans="79:97" ht="14.25" customHeight="1" x14ac:dyDescent="0.25">
      <c r="CA972" s="505"/>
      <c r="CB972" s="505"/>
      <c r="CC972" s="505"/>
      <c r="CD972" s="505"/>
      <c r="CE972" s="505"/>
      <c r="CF972" s="505"/>
      <c r="CG972" s="505"/>
      <c r="CH972" s="505"/>
      <c r="CI972" s="505"/>
      <c r="CJ972" s="505"/>
      <c r="CK972" s="505"/>
      <c r="CL972" s="505"/>
      <c r="CM972" s="505"/>
      <c r="CN972" s="505"/>
      <c r="CO972" s="505"/>
      <c r="CP972" s="505"/>
      <c r="CQ972" s="505"/>
      <c r="CR972" s="505"/>
      <c r="CS972" s="505"/>
    </row>
    <row r="973" spans="79:97" ht="14.25" customHeight="1" x14ac:dyDescent="0.25">
      <c r="CA973" s="505"/>
      <c r="CB973" s="505"/>
      <c r="CC973" s="505"/>
      <c r="CD973" s="505"/>
      <c r="CE973" s="505"/>
      <c r="CF973" s="505"/>
      <c r="CG973" s="505"/>
      <c r="CH973" s="505"/>
      <c r="CI973" s="505"/>
      <c r="CJ973" s="505"/>
      <c r="CK973" s="505"/>
      <c r="CL973" s="505"/>
      <c r="CM973" s="505"/>
      <c r="CN973" s="505"/>
      <c r="CO973" s="505"/>
      <c r="CP973" s="505"/>
      <c r="CQ973" s="505"/>
      <c r="CR973" s="505"/>
      <c r="CS973" s="505"/>
    </row>
    <row r="974" spans="79:97" ht="14.25" customHeight="1" x14ac:dyDescent="0.25">
      <c r="CA974" s="505"/>
      <c r="CB974" s="505"/>
      <c r="CC974" s="505"/>
      <c r="CD974" s="505"/>
      <c r="CE974" s="505"/>
      <c r="CF974" s="505"/>
      <c r="CG974" s="505"/>
      <c r="CH974" s="505"/>
      <c r="CI974" s="505"/>
      <c r="CJ974" s="505"/>
      <c r="CK974" s="505"/>
      <c r="CL974" s="505"/>
      <c r="CM974" s="505"/>
      <c r="CN974" s="505"/>
      <c r="CO974" s="505"/>
      <c r="CP974" s="505"/>
      <c r="CQ974" s="505"/>
      <c r="CR974" s="505"/>
      <c r="CS974" s="505"/>
    </row>
    <row r="975" spans="79:97" ht="14.25" customHeight="1" x14ac:dyDescent="0.25">
      <c r="CA975" s="505"/>
      <c r="CB975" s="505"/>
      <c r="CC975" s="505"/>
      <c r="CD975" s="505"/>
      <c r="CE975" s="505"/>
      <c r="CF975" s="505"/>
      <c r="CG975" s="505"/>
      <c r="CH975" s="505"/>
      <c r="CI975" s="505"/>
      <c r="CJ975" s="505"/>
      <c r="CK975" s="505"/>
      <c r="CL975" s="505"/>
      <c r="CM975" s="505"/>
      <c r="CN975" s="505"/>
      <c r="CO975" s="505"/>
      <c r="CP975" s="505"/>
      <c r="CQ975" s="505"/>
      <c r="CR975" s="505"/>
      <c r="CS975" s="505"/>
    </row>
    <row r="976" spans="79:97" ht="14.25" customHeight="1" x14ac:dyDescent="0.25">
      <c r="CA976" s="505"/>
      <c r="CB976" s="505"/>
      <c r="CC976" s="505"/>
      <c r="CD976" s="505"/>
      <c r="CE976" s="505"/>
      <c r="CF976" s="505"/>
      <c r="CG976" s="505"/>
      <c r="CH976" s="505"/>
      <c r="CI976" s="505"/>
      <c r="CJ976" s="505"/>
      <c r="CK976" s="505"/>
      <c r="CL976" s="505"/>
      <c r="CM976" s="505"/>
      <c r="CN976" s="505"/>
      <c r="CO976" s="505"/>
      <c r="CP976" s="505"/>
      <c r="CQ976" s="505"/>
      <c r="CR976" s="505"/>
      <c r="CS976" s="505"/>
    </row>
    <row r="977" spans="79:97" ht="14.25" customHeight="1" x14ac:dyDescent="0.25">
      <c r="CA977" s="505"/>
      <c r="CB977" s="505"/>
      <c r="CC977" s="505"/>
      <c r="CD977" s="505"/>
      <c r="CE977" s="505"/>
      <c r="CF977" s="505"/>
      <c r="CG977" s="505"/>
      <c r="CH977" s="505"/>
      <c r="CI977" s="505"/>
      <c r="CJ977" s="505"/>
      <c r="CK977" s="505"/>
      <c r="CL977" s="505"/>
      <c r="CM977" s="505"/>
      <c r="CN977" s="505"/>
      <c r="CO977" s="505"/>
      <c r="CP977" s="505"/>
      <c r="CQ977" s="505"/>
      <c r="CR977" s="505"/>
      <c r="CS977" s="505"/>
    </row>
    <row r="978" spans="79:97" ht="14.25" customHeight="1" x14ac:dyDescent="0.25">
      <c r="CA978" s="505"/>
      <c r="CB978" s="505"/>
      <c r="CC978" s="505"/>
      <c r="CD978" s="505"/>
      <c r="CE978" s="505"/>
      <c r="CF978" s="505"/>
      <c r="CG978" s="505"/>
      <c r="CH978" s="505"/>
      <c r="CI978" s="505"/>
      <c r="CJ978" s="505"/>
      <c r="CK978" s="505"/>
      <c r="CL978" s="505"/>
      <c r="CM978" s="505"/>
      <c r="CN978" s="505"/>
      <c r="CO978" s="505"/>
      <c r="CP978" s="505"/>
      <c r="CQ978" s="505"/>
      <c r="CR978" s="505"/>
      <c r="CS978" s="505"/>
    </row>
    <row r="979" spans="79:97" ht="14.25" customHeight="1" x14ac:dyDescent="0.25">
      <c r="CA979" s="505"/>
      <c r="CB979" s="505"/>
      <c r="CC979" s="505"/>
      <c r="CD979" s="505"/>
      <c r="CE979" s="505"/>
      <c r="CF979" s="505"/>
      <c r="CG979" s="505"/>
      <c r="CH979" s="505"/>
      <c r="CI979" s="505"/>
      <c r="CJ979" s="505"/>
      <c r="CK979" s="505"/>
      <c r="CL979" s="505"/>
      <c r="CM979" s="505"/>
      <c r="CN979" s="505"/>
      <c r="CO979" s="505"/>
      <c r="CP979" s="505"/>
      <c r="CQ979" s="505"/>
      <c r="CR979" s="505"/>
      <c r="CS979" s="505"/>
    </row>
    <row r="980" spans="79:97" ht="14.25" customHeight="1" x14ac:dyDescent="0.25">
      <c r="CA980" s="505"/>
      <c r="CB980" s="505"/>
      <c r="CC980" s="505"/>
      <c r="CD980" s="505"/>
      <c r="CE980" s="505"/>
      <c r="CF980" s="505"/>
      <c r="CG980" s="505"/>
      <c r="CH980" s="505"/>
      <c r="CI980" s="505"/>
      <c r="CJ980" s="505"/>
      <c r="CK980" s="505"/>
      <c r="CL980" s="505"/>
      <c r="CM980" s="505"/>
      <c r="CN980" s="505"/>
      <c r="CO980" s="505"/>
      <c r="CP980" s="505"/>
      <c r="CQ980" s="505"/>
      <c r="CR980" s="505"/>
      <c r="CS980" s="505"/>
    </row>
    <row r="981" spans="79:97" ht="14.25" customHeight="1" x14ac:dyDescent="0.25">
      <c r="CA981" s="505"/>
      <c r="CB981" s="505"/>
      <c r="CC981" s="505"/>
      <c r="CD981" s="505"/>
      <c r="CE981" s="505"/>
      <c r="CF981" s="505"/>
      <c r="CG981" s="505"/>
      <c r="CH981" s="505"/>
      <c r="CI981" s="505"/>
      <c r="CJ981" s="505"/>
      <c r="CK981" s="505"/>
      <c r="CL981" s="505"/>
      <c r="CM981" s="505"/>
      <c r="CN981" s="505"/>
      <c r="CO981" s="505"/>
      <c r="CP981" s="505"/>
      <c r="CQ981" s="505"/>
      <c r="CR981" s="505"/>
      <c r="CS981" s="505"/>
    </row>
    <row r="982" spans="79:97" ht="14.25" customHeight="1" x14ac:dyDescent="0.25">
      <c r="CA982" s="505"/>
      <c r="CB982" s="505"/>
      <c r="CC982" s="505"/>
      <c r="CD982" s="505"/>
      <c r="CE982" s="505"/>
      <c r="CF982" s="505"/>
      <c r="CG982" s="505"/>
      <c r="CH982" s="505"/>
      <c r="CI982" s="505"/>
      <c r="CJ982" s="505"/>
      <c r="CK982" s="505"/>
      <c r="CL982" s="505"/>
      <c r="CM982" s="505"/>
      <c r="CN982" s="505"/>
      <c r="CO982" s="505"/>
      <c r="CP982" s="505"/>
      <c r="CQ982" s="505"/>
      <c r="CR982" s="505"/>
      <c r="CS982" s="505"/>
    </row>
    <row r="983" spans="79:97" ht="14.25" customHeight="1" x14ac:dyDescent="0.25">
      <c r="CA983" s="505"/>
      <c r="CB983" s="505"/>
      <c r="CC983" s="505"/>
      <c r="CD983" s="505"/>
      <c r="CE983" s="505"/>
      <c r="CF983" s="505"/>
      <c r="CG983" s="505"/>
      <c r="CH983" s="505"/>
      <c r="CI983" s="505"/>
      <c r="CJ983" s="505"/>
      <c r="CK983" s="505"/>
      <c r="CL983" s="505"/>
      <c r="CM983" s="505"/>
      <c r="CN983" s="505"/>
      <c r="CO983" s="505"/>
      <c r="CP983" s="505"/>
      <c r="CQ983" s="505"/>
      <c r="CR983" s="505"/>
      <c r="CS983" s="505"/>
    </row>
    <row r="984" spans="79:97" ht="14.25" customHeight="1" x14ac:dyDescent="0.25">
      <c r="CA984" s="505"/>
      <c r="CB984" s="505"/>
      <c r="CC984" s="505"/>
      <c r="CD984" s="505"/>
      <c r="CE984" s="505"/>
      <c r="CF984" s="505"/>
      <c r="CG984" s="505"/>
      <c r="CH984" s="505"/>
      <c r="CI984" s="505"/>
      <c r="CJ984" s="505"/>
      <c r="CK984" s="505"/>
      <c r="CL984" s="505"/>
      <c r="CM984" s="505"/>
      <c r="CN984" s="505"/>
      <c r="CO984" s="505"/>
      <c r="CP984" s="505"/>
      <c r="CQ984" s="505"/>
      <c r="CR984" s="505"/>
      <c r="CS984" s="505"/>
    </row>
    <row r="985" spans="79:97" ht="14.25" customHeight="1" x14ac:dyDescent="0.25">
      <c r="CA985" s="505"/>
      <c r="CB985" s="505"/>
      <c r="CC985" s="505"/>
      <c r="CD985" s="505"/>
      <c r="CE985" s="505"/>
      <c r="CF985" s="505"/>
      <c r="CG985" s="505"/>
      <c r="CH985" s="505"/>
      <c r="CI985" s="505"/>
      <c r="CJ985" s="505"/>
      <c r="CK985" s="505"/>
      <c r="CL985" s="505"/>
      <c r="CM985" s="505"/>
      <c r="CN985" s="505"/>
      <c r="CO985" s="505"/>
      <c r="CP985" s="505"/>
      <c r="CQ985" s="505"/>
      <c r="CR985" s="505"/>
      <c r="CS985" s="505"/>
    </row>
    <row r="986" spans="79:97" ht="14.25" customHeight="1" x14ac:dyDescent="0.25">
      <c r="CA986" s="505"/>
      <c r="CB986" s="505"/>
      <c r="CC986" s="505"/>
      <c r="CD986" s="505"/>
      <c r="CE986" s="505"/>
      <c r="CF986" s="505"/>
      <c r="CG986" s="505"/>
      <c r="CH986" s="505"/>
      <c r="CI986" s="505"/>
      <c r="CJ986" s="505"/>
      <c r="CK986" s="505"/>
      <c r="CL986" s="505"/>
      <c r="CM986" s="505"/>
      <c r="CN986" s="505"/>
      <c r="CO986" s="505"/>
      <c r="CP986" s="505"/>
      <c r="CQ986" s="505"/>
      <c r="CR986" s="505"/>
      <c r="CS986" s="505"/>
    </row>
    <row r="987" spans="79:97" ht="14.25" customHeight="1" x14ac:dyDescent="0.25">
      <c r="CA987" s="505"/>
      <c r="CB987" s="505"/>
      <c r="CC987" s="505"/>
      <c r="CD987" s="505"/>
      <c r="CE987" s="505"/>
      <c r="CF987" s="505"/>
      <c r="CG987" s="505"/>
      <c r="CH987" s="505"/>
      <c r="CI987" s="505"/>
      <c r="CJ987" s="505"/>
      <c r="CK987" s="505"/>
      <c r="CL987" s="505"/>
      <c r="CM987" s="505"/>
      <c r="CN987" s="505"/>
      <c r="CO987" s="505"/>
      <c r="CP987" s="505"/>
      <c r="CQ987" s="505"/>
      <c r="CR987" s="505"/>
      <c r="CS987" s="505"/>
    </row>
    <row r="988" spans="79:97" ht="14.25" customHeight="1" x14ac:dyDescent="0.25">
      <c r="CA988" s="505"/>
      <c r="CB988" s="505"/>
      <c r="CC988" s="505"/>
      <c r="CD988" s="505"/>
      <c r="CE988" s="505"/>
      <c r="CF988" s="505"/>
      <c r="CG988" s="505"/>
      <c r="CH988" s="505"/>
      <c r="CI988" s="505"/>
      <c r="CJ988" s="505"/>
      <c r="CK988" s="505"/>
      <c r="CL988" s="505"/>
      <c r="CM988" s="505"/>
      <c r="CN988" s="505"/>
      <c r="CO988" s="505"/>
      <c r="CP988" s="505"/>
      <c r="CQ988" s="505"/>
      <c r="CR988" s="505"/>
      <c r="CS988" s="505"/>
    </row>
    <row r="989" spans="79:97" ht="14.25" customHeight="1" x14ac:dyDescent="0.25">
      <c r="CA989" s="505"/>
      <c r="CB989" s="505"/>
      <c r="CC989" s="505"/>
      <c r="CD989" s="505"/>
      <c r="CE989" s="505"/>
      <c r="CF989" s="505"/>
      <c r="CG989" s="505"/>
      <c r="CH989" s="505"/>
      <c r="CI989" s="505"/>
      <c r="CJ989" s="505"/>
      <c r="CK989" s="505"/>
      <c r="CL989" s="505"/>
      <c r="CM989" s="505"/>
      <c r="CN989" s="505"/>
      <c r="CO989" s="505"/>
      <c r="CP989" s="505"/>
      <c r="CQ989" s="505"/>
      <c r="CR989" s="505"/>
      <c r="CS989" s="505"/>
    </row>
    <row r="990" spans="79:97" ht="14.25" customHeight="1" x14ac:dyDescent="0.25">
      <c r="CA990" s="505"/>
      <c r="CB990" s="505"/>
      <c r="CC990" s="505"/>
      <c r="CD990" s="505"/>
      <c r="CE990" s="505"/>
      <c r="CF990" s="505"/>
      <c r="CG990" s="505"/>
      <c r="CH990" s="505"/>
      <c r="CI990" s="505"/>
      <c r="CJ990" s="505"/>
      <c r="CK990" s="505"/>
      <c r="CL990" s="505"/>
      <c r="CM990" s="505"/>
      <c r="CN990" s="505"/>
      <c r="CO990" s="505"/>
      <c r="CP990" s="505"/>
      <c r="CQ990" s="505"/>
      <c r="CR990" s="505"/>
      <c r="CS990" s="505"/>
    </row>
    <row r="991" spans="79:97" ht="14.25" customHeight="1" x14ac:dyDescent="0.25">
      <c r="CA991" s="505"/>
      <c r="CB991" s="505"/>
      <c r="CC991" s="505"/>
      <c r="CD991" s="505"/>
      <c r="CE991" s="505"/>
      <c r="CF991" s="505"/>
      <c r="CG991" s="505"/>
      <c r="CH991" s="505"/>
      <c r="CI991" s="505"/>
      <c r="CJ991" s="505"/>
      <c r="CK991" s="505"/>
      <c r="CL991" s="505"/>
      <c r="CM991" s="505"/>
      <c r="CN991" s="505"/>
      <c r="CO991" s="505"/>
      <c r="CP991" s="505"/>
      <c r="CQ991" s="505"/>
      <c r="CR991" s="505"/>
      <c r="CS991" s="505"/>
    </row>
    <row r="992" spans="79:97" ht="14.25" customHeight="1" x14ac:dyDescent="0.25">
      <c r="CA992" s="505"/>
      <c r="CB992" s="505"/>
      <c r="CC992" s="505"/>
      <c r="CD992" s="505"/>
      <c r="CE992" s="505"/>
      <c r="CF992" s="505"/>
      <c r="CG992" s="505"/>
      <c r="CH992" s="505"/>
      <c r="CI992" s="505"/>
      <c r="CJ992" s="505"/>
      <c r="CK992" s="505"/>
      <c r="CL992" s="505"/>
      <c r="CM992" s="505"/>
      <c r="CN992" s="505"/>
      <c r="CO992" s="505"/>
      <c r="CP992" s="505"/>
      <c r="CQ992" s="505"/>
      <c r="CR992" s="505"/>
      <c r="CS992" s="505"/>
    </row>
    <row r="993" spans="79:97" ht="14.25" customHeight="1" x14ac:dyDescent="0.25">
      <c r="CA993" s="505"/>
      <c r="CB993" s="505"/>
      <c r="CC993" s="505"/>
      <c r="CD993" s="505"/>
      <c r="CE993" s="505"/>
      <c r="CF993" s="505"/>
      <c r="CG993" s="505"/>
      <c r="CH993" s="505"/>
      <c r="CI993" s="505"/>
      <c r="CJ993" s="505"/>
      <c r="CK993" s="505"/>
      <c r="CL993" s="505"/>
      <c r="CM993" s="505"/>
      <c r="CN993" s="505"/>
      <c r="CO993" s="505"/>
      <c r="CP993" s="505"/>
      <c r="CQ993" s="505"/>
      <c r="CR993" s="505"/>
      <c r="CS993" s="505"/>
    </row>
    <row r="994" spans="79:97" ht="14.25" customHeight="1" x14ac:dyDescent="0.25">
      <c r="CA994" s="505"/>
      <c r="CB994" s="505"/>
      <c r="CC994" s="505"/>
      <c r="CD994" s="505"/>
      <c r="CE994" s="505"/>
      <c r="CF994" s="505"/>
      <c r="CG994" s="505"/>
      <c r="CH994" s="505"/>
      <c r="CI994" s="505"/>
      <c r="CJ994" s="505"/>
      <c r="CK994" s="505"/>
      <c r="CL994" s="505"/>
      <c r="CM994" s="505"/>
      <c r="CN994" s="505"/>
      <c r="CO994" s="505"/>
      <c r="CP994" s="505"/>
      <c r="CQ994" s="505"/>
      <c r="CR994" s="505"/>
      <c r="CS994" s="505"/>
    </row>
    <row r="995" spans="79:97" ht="14.25" customHeight="1" x14ac:dyDescent="0.25">
      <c r="CA995" s="505"/>
      <c r="CB995" s="505"/>
      <c r="CC995" s="505"/>
      <c r="CD995" s="505"/>
      <c r="CE995" s="505"/>
      <c r="CF995" s="505"/>
      <c r="CG995" s="505"/>
      <c r="CH995" s="505"/>
      <c r="CI995" s="505"/>
      <c r="CJ995" s="505"/>
      <c r="CK995" s="505"/>
      <c r="CL995" s="505"/>
      <c r="CM995" s="505"/>
      <c r="CN995" s="505"/>
      <c r="CO995" s="505"/>
      <c r="CP995" s="505"/>
      <c r="CQ995" s="505"/>
      <c r="CR995" s="505"/>
      <c r="CS995" s="505"/>
    </row>
    <row r="996" spans="79:97" ht="14.25" customHeight="1" x14ac:dyDescent="0.25">
      <c r="CA996" s="505"/>
      <c r="CB996" s="505"/>
      <c r="CC996" s="505"/>
      <c r="CD996" s="505"/>
      <c r="CE996" s="505"/>
      <c r="CF996" s="505"/>
      <c r="CG996" s="505"/>
      <c r="CH996" s="505"/>
      <c r="CI996" s="505"/>
      <c r="CJ996" s="505"/>
      <c r="CK996" s="505"/>
      <c r="CL996" s="505"/>
      <c r="CM996" s="505"/>
      <c r="CN996" s="505"/>
      <c r="CO996" s="505"/>
      <c r="CP996" s="505"/>
      <c r="CQ996" s="505"/>
      <c r="CR996" s="505"/>
      <c r="CS996" s="505"/>
    </row>
    <row r="997" spans="79:97" ht="14.25" customHeight="1" x14ac:dyDescent="0.25">
      <c r="CA997" s="505"/>
      <c r="CB997" s="505"/>
      <c r="CC997" s="505"/>
      <c r="CD997" s="505"/>
      <c r="CE997" s="505"/>
      <c r="CF997" s="505"/>
      <c r="CG997" s="505"/>
      <c r="CH997" s="505"/>
      <c r="CI997" s="505"/>
      <c r="CJ997" s="505"/>
      <c r="CK997" s="505"/>
      <c r="CL997" s="505"/>
      <c r="CM997" s="505"/>
      <c r="CN997" s="505"/>
      <c r="CO997" s="505"/>
      <c r="CP997" s="505"/>
      <c r="CQ997" s="505"/>
      <c r="CR997" s="505"/>
      <c r="CS997" s="505"/>
    </row>
    <row r="998" spans="79:97" ht="14.25" customHeight="1" x14ac:dyDescent="0.25">
      <c r="CA998" s="505"/>
      <c r="CB998" s="505"/>
      <c r="CC998" s="505"/>
      <c r="CD998" s="505"/>
      <c r="CE998" s="505"/>
      <c r="CF998" s="505"/>
      <c r="CG998" s="505"/>
      <c r="CH998" s="505"/>
      <c r="CI998" s="505"/>
      <c r="CJ998" s="505"/>
      <c r="CK998" s="505"/>
      <c r="CL998" s="505"/>
      <c r="CM998" s="505"/>
      <c r="CN998" s="505"/>
      <c r="CO998" s="505"/>
      <c r="CP998" s="505"/>
      <c r="CQ998" s="505"/>
      <c r="CR998" s="505"/>
      <c r="CS998" s="505"/>
    </row>
    <row r="999" spans="79:97" ht="14.25" customHeight="1" x14ac:dyDescent="0.25">
      <c r="CA999" s="505"/>
      <c r="CB999" s="505"/>
      <c r="CC999" s="505"/>
      <c r="CD999" s="505"/>
      <c r="CE999" s="505"/>
      <c r="CF999" s="505"/>
      <c r="CG999" s="505"/>
      <c r="CH999" s="505"/>
      <c r="CI999" s="505"/>
      <c r="CJ999" s="505"/>
      <c r="CK999" s="505"/>
      <c r="CL999" s="505"/>
      <c r="CM999" s="505"/>
      <c r="CN999" s="505"/>
      <c r="CO999" s="505"/>
      <c r="CP999" s="505"/>
      <c r="CQ999" s="505"/>
      <c r="CR999" s="505"/>
      <c r="CS999" s="505"/>
    </row>
    <row r="1000" spans="79:97" ht="14.25" customHeight="1" x14ac:dyDescent="0.25">
      <c r="CA1000" s="505"/>
      <c r="CB1000" s="505"/>
      <c r="CC1000" s="505"/>
      <c r="CD1000" s="505"/>
      <c r="CE1000" s="505"/>
      <c r="CF1000" s="505"/>
      <c r="CG1000" s="505"/>
      <c r="CH1000" s="505"/>
      <c r="CI1000" s="505"/>
      <c r="CJ1000" s="505"/>
      <c r="CK1000" s="505"/>
      <c r="CL1000" s="505"/>
      <c r="CM1000" s="505"/>
      <c r="CN1000" s="505"/>
      <c r="CO1000" s="505"/>
      <c r="CP1000" s="505"/>
      <c r="CQ1000" s="505"/>
      <c r="CR1000" s="505"/>
      <c r="CS1000" s="505"/>
    </row>
  </sheetData>
  <mergeCells count="43">
    <mergeCell ref="O9:O10"/>
    <mergeCell ref="P9:P10"/>
    <mergeCell ref="Q9:R9"/>
    <mergeCell ref="A6:N6"/>
    <mergeCell ref="A8:K8"/>
    <mergeCell ref="A9:A10"/>
    <mergeCell ref="B9:D9"/>
    <mergeCell ref="E9:F9"/>
    <mergeCell ref="G9:G10"/>
    <mergeCell ref="H9:I9"/>
    <mergeCell ref="A94:N94"/>
    <mergeCell ref="A95:A96"/>
    <mergeCell ref="J95:J96"/>
    <mergeCell ref="J9:K9"/>
    <mergeCell ref="L9:L10"/>
    <mergeCell ref="M9:M10"/>
    <mergeCell ref="N9:N10"/>
    <mergeCell ref="A58:N58"/>
    <mergeCell ref="A60:A61"/>
    <mergeCell ref="B60:B61"/>
    <mergeCell ref="C60:L60"/>
    <mergeCell ref="M60:M61"/>
    <mergeCell ref="N60:W60"/>
    <mergeCell ref="A75:N75"/>
    <mergeCell ref="B95:B96"/>
    <mergeCell ref="C95:C96"/>
    <mergeCell ref="A76:A77"/>
    <mergeCell ref="B76:B77"/>
    <mergeCell ref="C76:L76"/>
    <mergeCell ref="M76:R76"/>
    <mergeCell ref="A93:N93"/>
    <mergeCell ref="H95:H96"/>
    <mergeCell ref="I95:I96"/>
    <mergeCell ref="A110:N110"/>
    <mergeCell ref="A111:A112"/>
    <mergeCell ref="B111:B112"/>
    <mergeCell ref="C111:L111"/>
    <mergeCell ref="M111:R111"/>
    <mergeCell ref="D95:D96"/>
    <mergeCell ref="E95:E96"/>
    <mergeCell ref="F95:F96"/>
    <mergeCell ref="G95:G96"/>
    <mergeCell ref="K95:T95"/>
  </mergeCells>
  <dataValidations count="3">
    <dataValidation type="decimal" operator="greaterThanOrEqual" allowBlank="1" showErrorMessage="1" sqref="C12:R51 C62:W73 N74 C78:R91 C97:T108 K109 B113:R122" xr:uid="{00000000-0002-0000-0D00-000000000000}">
      <formula1>0</formula1>
    </dataValidation>
    <dataValidation type="decimal" allowBlank="1" showErrorMessage="1" sqref="C53:R57" xr:uid="{00000000-0002-0000-0D00-000001000000}">
      <formula1>0</formula1>
      <formula2>9.99999999999999E+39</formula2>
    </dataValidation>
    <dataValidation type="decimal" operator="greaterThan" allowBlank="1" showErrorMessage="1" sqref="B78:B91" xr:uid="{00000000-0002-0000-0D00-000002000000}">
      <formula1>0</formula1>
    </dataValidation>
  </dataValidations>
  <pageMargins left="0.23622047244094491" right="0.23622047244094491" top="0.74803149606299213" bottom="0.74803149606299213" header="0" footer="0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M1000"/>
  <sheetViews>
    <sheetView showGridLines="0" workbookViewId="0"/>
  </sheetViews>
  <sheetFormatPr baseColWidth="10" defaultColWidth="14.42578125" defaultRowHeight="15" customHeight="1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2" max="12" width="11.4257812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4" width="11.42578125" customWidth="1"/>
    <col min="45" max="65" width="11.42578125" hidden="1" customWidth="1"/>
  </cols>
  <sheetData>
    <row r="1" spans="1:65" ht="14.25" customHeight="1" x14ac:dyDescent="0.25">
      <c r="A1" s="1727" t="s">
        <v>28</v>
      </c>
      <c r="E1" s="240" t="s">
        <v>2359</v>
      </c>
      <c r="K1" s="240" t="s">
        <v>2360</v>
      </c>
    </row>
    <row r="2" spans="1:65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65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65" ht="14.25" customHeight="1" x14ac:dyDescent="0.25">
      <c r="A4" s="1727" t="str">
        <f>CONCATENATE("MES: ",NOMBRE!B6, " (",NOMBRE!C6,NOMBRE!D6,")")</f>
        <v>MES: NOVIEMBRE (11)</v>
      </c>
    </row>
    <row r="5" spans="1:65" ht="14.25" customHeight="1" x14ac:dyDescent="0.25">
      <c r="A5" s="1727" t="str">
        <f>CONCATENATE("AÑO: ",NOMBRE!B7)</f>
        <v>AÑO: 2025</v>
      </c>
    </row>
    <row r="6" spans="1:65" ht="18" customHeight="1" x14ac:dyDescent="0.25">
      <c r="A6" s="3454" t="s">
        <v>2361</v>
      </c>
      <c r="B6" s="3165"/>
      <c r="C6" s="3165"/>
      <c r="D6" s="3165"/>
      <c r="E6" s="3165"/>
      <c r="F6" s="3165"/>
      <c r="G6" s="3165"/>
      <c r="H6" s="3165"/>
      <c r="I6" s="3165"/>
      <c r="J6" s="3165"/>
      <c r="K6" s="2650"/>
      <c r="L6" s="2650"/>
      <c r="M6" s="2650"/>
      <c r="N6" s="2650"/>
      <c r="O6" s="2650"/>
      <c r="P6" s="2650"/>
      <c r="Q6" s="2650"/>
      <c r="R6" s="2650"/>
      <c r="S6" s="2650"/>
      <c r="T6" s="2650"/>
      <c r="U6" s="2650"/>
      <c r="V6" s="2650"/>
      <c r="W6" s="2650"/>
      <c r="X6" s="2650"/>
      <c r="Y6" s="2650"/>
      <c r="Z6" s="2650"/>
      <c r="AA6" s="2650"/>
      <c r="AB6" s="2650"/>
      <c r="AC6" s="2650"/>
      <c r="AD6" s="2650"/>
      <c r="AE6" s="2650"/>
      <c r="AF6" s="1731"/>
      <c r="AG6" s="1731"/>
      <c r="AH6" s="1731"/>
      <c r="AI6" s="1731"/>
      <c r="AJ6" s="1731"/>
      <c r="AK6" s="1731"/>
      <c r="AL6" s="1731"/>
      <c r="AM6" s="1731"/>
      <c r="AN6" s="1731"/>
      <c r="AO6" s="1731"/>
      <c r="AP6" s="1731"/>
      <c r="AQ6" s="1731"/>
      <c r="AR6" s="1731"/>
      <c r="AS6" s="1731"/>
      <c r="AT6" s="1731"/>
      <c r="AU6" s="1731"/>
      <c r="AV6" s="1731"/>
      <c r="AW6" s="1731"/>
      <c r="AX6" s="1731"/>
      <c r="AY6" s="1731"/>
      <c r="AZ6" s="1731"/>
      <c r="BA6" s="1731"/>
      <c r="BB6" s="1731"/>
      <c r="BC6" s="1731"/>
      <c r="BD6" s="1731"/>
      <c r="BE6" s="1731"/>
      <c r="BF6" s="1731"/>
      <c r="BG6" s="1731"/>
      <c r="BH6" s="1731"/>
      <c r="BI6" s="1731"/>
      <c r="BJ6" s="1731"/>
      <c r="BK6" s="1731"/>
      <c r="BL6" s="1731"/>
      <c r="BM6" s="1731"/>
    </row>
    <row r="7" spans="1:65" ht="14.25" customHeight="1" x14ac:dyDescent="0.25"/>
    <row r="8" spans="1:65" ht="18" customHeight="1" x14ac:dyDescent="0.25">
      <c r="A8" s="2478" t="s">
        <v>2362</v>
      </c>
      <c r="B8" s="2200"/>
      <c r="C8" s="2200"/>
      <c r="D8" s="2200"/>
      <c r="E8" s="2200"/>
      <c r="F8" s="2200"/>
      <c r="G8" s="2200"/>
      <c r="H8" s="2200"/>
      <c r="I8" s="2200"/>
      <c r="J8" s="2200"/>
      <c r="K8" s="2200"/>
      <c r="L8" s="2200"/>
      <c r="M8" s="2200"/>
      <c r="N8" s="2200"/>
      <c r="O8" s="2200"/>
      <c r="P8" s="2200"/>
      <c r="Q8" s="2200"/>
      <c r="R8" s="2200"/>
      <c r="S8" s="2200"/>
      <c r="T8" s="2200"/>
      <c r="U8" s="2200"/>
      <c r="V8" s="2200"/>
      <c r="W8" s="2200"/>
      <c r="X8" s="2200"/>
      <c r="Y8" s="2200"/>
      <c r="Z8" s="2200"/>
      <c r="AA8" s="2200"/>
      <c r="AB8" s="2200"/>
      <c r="AC8" s="2200"/>
      <c r="AD8" s="2200"/>
      <c r="AE8" s="2200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</row>
    <row r="9" spans="1:65" ht="15" customHeight="1" x14ac:dyDescent="0.25">
      <c r="A9" s="3455" t="s">
        <v>2363</v>
      </c>
      <c r="B9" s="3456" t="s">
        <v>2364</v>
      </c>
      <c r="C9" s="3177" t="s">
        <v>2365</v>
      </c>
      <c r="D9" s="3177" t="s">
        <v>2366</v>
      </c>
      <c r="E9" s="3177" t="s">
        <v>2367</v>
      </c>
      <c r="F9" s="3169" t="s">
        <v>2368</v>
      </c>
      <c r="G9" s="3457" t="s">
        <v>2369</v>
      </c>
      <c r="H9" s="3161"/>
      <c r="I9" s="3161"/>
      <c r="J9" s="3161"/>
      <c r="K9" s="3161"/>
      <c r="L9" s="3161"/>
      <c r="M9" s="3161"/>
      <c r="N9" s="3161"/>
      <c r="O9" s="3161"/>
      <c r="P9" s="3161"/>
      <c r="Q9" s="3161"/>
      <c r="R9" s="3161"/>
      <c r="S9" s="3161"/>
      <c r="T9" s="3161"/>
      <c r="U9" s="3161"/>
      <c r="V9" s="3161"/>
      <c r="W9" s="3161"/>
      <c r="X9" s="3161"/>
      <c r="Y9" s="3265"/>
      <c r="Z9" s="3453" t="s">
        <v>2370</v>
      </c>
      <c r="AA9" s="3124"/>
      <c r="AB9" s="3124"/>
      <c r="AC9" s="3124"/>
      <c r="AD9" s="3124"/>
      <c r="AE9" s="3122"/>
    </row>
    <row r="10" spans="1:65" ht="15" customHeight="1" x14ac:dyDescent="0.25">
      <c r="A10" s="3180"/>
      <c r="B10" s="3225"/>
      <c r="C10" s="3269"/>
      <c r="D10" s="3269"/>
      <c r="E10" s="3269"/>
      <c r="F10" s="3180"/>
      <c r="G10" s="3412" t="s">
        <v>2371</v>
      </c>
      <c r="H10" s="3161"/>
      <c r="I10" s="3161"/>
      <c r="J10" s="3149"/>
      <c r="K10" s="3412" t="s">
        <v>2372</v>
      </c>
      <c r="L10" s="3161"/>
      <c r="M10" s="3161"/>
      <c r="N10" s="3161"/>
      <c r="O10" s="3149"/>
      <c r="P10" s="3412" t="s">
        <v>2373</v>
      </c>
      <c r="Q10" s="3161"/>
      <c r="R10" s="3161"/>
      <c r="S10" s="3161"/>
      <c r="T10" s="3149"/>
      <c r="U10" s="3412" t="s">
        <v>2374</v>
      </c>
      <c r="V10" s="3161"/>
      <c r="W10" s="3161"/>
      <c r="X10" s="3161"/>
      <c r="Y10" s="3265"/>
      <c r="Z10" s="3373" t="s">
        <v>2375</v>
      </c>
      <c r="AA10" s="3161"/>
      <c r="AB10" s="3149"/>
      <c r="AC10" s="3412" t="s">
        <v>2376</v>
      </c>
      <c r="AD10" s="3161"/>
      <c r="AE10" s="3149"/>
    </row>
    <row r="11" spans="1:65" ht="14.25" customHeight="1" x14ac:dyDescent="0.25">
      <c r="A11" s="3180"/>
      <c r="B11" s="3225"/>
      <c r="C11" s="3269"/>
      <c r="D11" s="3269"/>
      <c r="E11" s="3269"/>
      <c r="F11" s="3180"/>
      <c r="G11" s="3150"/>
      <c r="H11" s="3142"/>
      <c r="I11" s="3142"/>
      <c r="J11" s="3140"/>
      <c r="K11" s="3150"/>
      <c r="L11" s="3142"/>
      <c r="M11" s="3142"/>
      <c r="N11" s="3142"/>
      <c r="O11" s="3140"/>
      <c r="P11" s="3150"/>
      <c r="Q11" s="3142"/>
      <c r="R11" s="3142"/>
      <c r="S11" s="3142"/>
      <c r="T11" s="3140"/>
      <c r="U11" s="3150"/>
      <c r="V11" s="3142"/>
      <c r="W11" s="3142"/>
      <c r="X11" s="3142"/>
      <c r="Y11" s="3198"/>
      <c r="Z11" s="3142"/>
      <c r="AA11" s="3142"/>
      <c r="AB11" s="3140"/>
      <c r="AC11" s="3150"/>
      <c r="AD11" s="3142"/>
      <c r="AE11" s="3140"/>
    </row>
    <row r="12" spans="1:65" ht="14.25" customHeight="1" x14ac:dyDescent="0.25">
      <c r="A12" s="3140"/>
      <c r="B12" s="3253"/>
      <c r="C12" s="3163"/>
      <c r="D12" s="3163"/>
      <c r="E12" s="3163"/>
      <c r="F12" s="3140"/>
      <c r="G12" s="859" t="s">
        <v>936</v>
      </c>
      <c r="H12" s="1168" t="s">
        <v>2377</v>
      </c>
      <c r="I12" s="1168" t="s">
        <v>2378</v>
      </c>
      <c r="J12" s="1169" t="s">
        <v>608</v>
      </c>
      <c r="K12" s="859" t="s">
        <v>936</v>
      </c>
      <c r="L12" s="1168" t="s">
        <v>2377</v>
      </c>
      <c r="M12" s="1168" t="s">
        <v>2378</v>
      </c>
      <c r="N12" s="1168" t="s">
        <v>608</v>
      </c>
      <c r="O12" s="1169" t="s">
        <v>2379</v>
      </c>
      <c r="P12" s="859" t="s">
        <v>936</v>
      </c>
      <c r="Q12" s="1168" t="s">
        <v>2377</v>
      </c>
      <c r="R12" s="1168" t="s">
        <v>2378</v>
      </c>
      <c r="S12" s="1168" t="s">
        <v>608</v>
      </c>
      <c r="T12" s="1169" t="s">
        <v>2379</v>
      </c>
      <c r="U12" s="859" t="s">
        <v>936</v>
      </c>
      <c r="V12" s="1168" t="s">
        <v>2377</v>
      </c>
      <c r="W12" s="1168" t="s">
        <v>2378</v>
      </c>
      <c r="X12" s="1168" t="s">
        <v>608</v>
      </c>
      <c r="Y12" s="1170" t="s">
        <v>2379</v>
      </c>
      <c r="Z12" s="1171" t="s">
        <v>936</v>
      </c>
      <c r="AA12" s="1168" t="s">
        <v>2380</v>
      </c>
      <c r="AB12" s="60" t="s">
        <v>2381</v>
      </c>
      <c r="AC12" s="859" t="s">
        <v>936</v>
      </c>
      <c r="AD12" s="1168" t="s">
        <v>2380</v>
      </c>
      <c r="AE12" s="60" t="s">
        <v>2381</v>
      </c>
    </row>
    <row r="13" spans="1:65" ht="14.25" customHeight="1" x14ac:dyDescent="0.25">
      <c r="A13" s="880" t="s">
        <v>2382</v>
      </c>
      <c r="B13" s="1172">
        <f t="shared" ref="B13:AE13" si="0">SUM(B14:B17)</f>
        <v>0</v>
      </c>
      <c r="C13" s="1173">
        <f t="shared" si="0"/>
        <v>0</v>
      </c>
      <c r="D13" s="1174">
        <f t="shared" si="0"/>
        <v>0</v>
      </c>
      <c r="E13" s="1174">
        <f t="shared" si="0"/>
        <v>0</v>
      </c>
      <c r="F13" s="1175">
        <f t="shared" si="0"/>
        <v>0</v>
      </c>
      <c r="G13" s="1176">
        <f t="shared" si="0"/>
        <v>0</v>
      </c>
      <c r="H13" s="1174">
        <f t="shared" si="0"/>
        <v>0</v>
      </c>
      <c r="I13" s="1174">
        <f t="shared" si="0"/>
        <v>0</v>
      </c>
      <c r="J13" s="1175">
        <f t="shared" si="0"/>
        <v>0</v>
      </c>
      <c r="K13" s="1176">
        <f t="shared" si="0"/>
        <v>0</v>
      </c>
      <c r="L13" s="1174">
        <f t="shared" si="0"/>
        <v>0</v>
      </c>
      <c r="M13" s="1174">
        <f t="shared" si="0"/>
        <v>0</v>
      </c>
      <c r="N13" s="1174">
        <f t="shared" si="0"/>
        <v>0</v>
      </c>
      <c r="O13" s="1175">
        <f t="shared" si="0"/>
        <v>0</v>
      </c>
      <c r="P13" s="1176">
        <f t="shared" si="0"/>
        <v>0</v>
      </c>
      <c r="Q13" s="1174">
        <f t="shared" si="0"/>
        <v>0</v>
      </c>
      <c r="R13" s="1174">
        <f t="shared" si="0"/>
        <v>0</v>
      </c>
      <c r="S13" s="1174">
        <f t="shared" si="0"/>
        <v>0</v>
      </c>
      <c r="T13" s="1175">
        <f t="shared" si="0"/>
        <v>0</v>
      </c>
      <c r="U13" s="1176">
        <f t="shared" si="0"/>
        <v>0</v>
      </c>
      <c r="V13" s="1174">
        <f t="shared" si="0"/>
        <v>0</v>
      </c>
      <c r="W13" s="1174">
        <f t="shared" si="0"/>
        <v>0</v>
      </c>
      <c r="X13" s="1174">
        <f t="shared" si="0"/>
        <v>0</v>
      </c>
      <c r="Y13" s="1177">
        <f t="shared" si="0"/>
        <v>0</v>
      </c>
      <c r="Z13" s="1173">
        <f t="shared" si="0"/>
        <v>0</v>
      </c>
      <c r="AA13" s="1174">
        <f t="shared" si="0"/>
        <v>0</v>
      </c>
      <c r="AB13" s="1178">
        <f t="shared" si="0"/>
        <v>0</v>
      </c>
      <c r="AC13" s="1176">
        <f t="shared" si="0"/>
        <v>0</v>
      </c>
      <c r="AD13" s="1174">
        <f t="shared" si="0"/>
        <v>0</v>
      </c>
      <c r="AE13" s="1178">
        <f t="shared" si="0"/>
        <v>0</v>
      </c>
    </row>
    <row r="14" spans="1:65" ht="14.25" customHeight="1" x14ac:dyDescent="0.25">
      <c r="A14" s="2731" t="s">
        <v>2383</v>
      </c>
      <c r="B14" s="1179"/>
      <c r="C14" s="1180"/>
      <c r="D14" s="1180"/>
      <c r="E14" s="1180"/>
      <c r="F14" s="1180"/>
      <c r="G14" s="2732">
        <f t="shared" ref="G14:G17" si="1">SUM(H14:J14)</f>
        <v>0</v>
      </c>
      <c r="H14" s="1181"/>
      <c r="I14" s="1180"/>
      <c r="J14" s="1180"/>
      <c r="K14" s="1182">
        <f t="shared" ref="K14:K17" si="2">SUM(L14:O14)</f>
        <v>0</v>
      </c>
      <c r="L14" s="1181"/>
      <c r="M14" s="1180"/>
      <c r="N14" s="1183"/>
      <c r="O14" s="1184"/>
      <c r="P14" s="1182">
        <f t="shared" ref="P14:P17" si="3">SUM(Q14:T14)</f>
        <v>0</v>
      </c>
      <c r="Q14" s="1181"/>
      <c r="R14" s="1180"/>
      <c r="S14" s="1183"/>
      <c r="T14" s="1184"/>
      <c r="U14" s="1182">
        <f t="shared" ref="U14:U17" si="4">SUM(V14:Y14)</f>
        <v>0</v>
      </c>
      <c r="V14" s="1181"/>
      <c r="W14" s="1180"/>
      <c r="X14" s="1183"/>
      <c r="Y14" s="1185"/>
      <c r="Z14" s="2733">
        <f t="shared" ref="Z14:Z17" si="5">SUM(AA14:AB14)</f>
        <v>0</v>
      </c>
      <c r="AA14" s="1180"/>
      <c r="AB14" s="2734"/>
      <c r="AC14" s="1182">
        <f t="shared" ref="AC14:AC17" si="6">SUM(AD14:AE14)</f>
        <v>0</v>
      </c>
      <c r="AD14" s="1180"/>
      <c r="AE14" s="2734"/>
    </row>
    <row r="15" spans="1:65" ht="14.25" customHeight="1" x14ac:dyDescent="0.25">
      <c r="A15" s="1186" t="s">
        <v>2384</v>
      </c>
      <c r="B15" s="1187"/>
      <c r="C15" s="1188"/>
      <c r="D15" s="1188"/>
      <c r="E15" s="1188"/>
      <c r="F15" s="1188"/>
      <c r="G15" s="1189">
        <f t="shared" si="1"/>
        <v>0</v>
      </c>
      <c r="H15" s="1190"/>
      <c r="I15" s="1188"/>
      <c r="J15" s="1190"/>
      <c r="K15" s="1189">
        <f t="shared" si="2"/>
        <v>0</v>
      </c>
      <c r="L15" s="1190"/>
      <c r="M15" s="1190"/>
      <c r="N15" s="1191"/>
      <c r="O15" s="1192"/>
      <c r="P15" s="1189">
        <f t="shared" si="3"/>
        <v>0</v>
      </c>
      <c r="Q15" s="1190"/>
      <c r="R15" s="1188"/>
      <c r="S15" s="1191"/>
      <c r="T15" s="1192"/>
      <c r="U15" s="1189">
        <f t="shared" si="4"/>
        <v>0</v>
      </c>
      <c r="V15" s="1190"/>
      <c r="W15" s="1188"/>
      <c r="X15" s="1191"/>
      <c r="Y15" s="1193"/>
      <c r="Z15" s="2735">
        <f t="shared" si="5"/>
        <v>0</v>
      </c>
      <c r="AA15" s="1188"/>
      <c r="AB15" s="1194"/>
      <c r="AC15" s="1189">
        <f t="shared" si="6"/>
        <v>0</v>
      </c>
      <c r="AD15" s="1188"/>
      <c r="AE15" s="1194"/>
    </row>
    <row r="16" spans="1:65" ht="14.25" customHeight="1" x14ac:dyDescent="0.25">
      <c r="A16" s="1195" t="s">
        <v>2385</v>
      </c>
      <c r="B16" s="1187"/>
      <c r="C16" s="1188"/>
      <c r="D16" s="1188"/>
      <c r="E16" s="1188"/>
      <c r="F16" s="1188"/>
      <c r="G16" s="1189">
        <f t="shared" si="1"/>
        <v>0</v>
      </c>
      <c r="H16" s="1190"/>
      <c r="I16" s="1188"/>
      <c r="J16" s="2736"/>
      <c r="K16" s="1189">
        <f t="shared" si="2"/>
        <v>0</v>
      </c>
      <c r="L16" s="1190"/>
      <c r="M16" s="2736"/>
      <c r="N16" s="1196"/>
      <c r="O16" s="1197"/>
      <c r="P16" s="1189">
        <f t="shared" si="3"/>
        <v>0</v>
      </c>
      <c r="Q16" s="1190"/>
      <c r="R16" s="2736"/>
      <c r="S16" s="1196"/>
      <c r="T16" s="1197"/>
      <c r="U16" s="1189">
        <f t="shared" si="4"/>
        <v>0</v>
      </c>
      <c r="V16" s="1190"/>
      <c r="W16" s="2736"/>
      <c r="X16" s="1196"/>
      <c r="Y16" s="1198"/>
      <c r="Z16" s="2735">
        <f t="shared" si="5"/>
        <v>0</v>
      </c>
      <c r="AA16" s="1188"/>
      <c r="AB16" s="1194"/>
      <c r="AC16" s="1189">
        <f t="shared" si="6"/>
        <v>0</v>
      </c>
      <c r="AD16" s="1188"/>
      <c r="AE16" s="1194"/>
    </row>
    <row r="17" spans="1:65" ht="14.25" customHeight="1" x14ac:dyDescent="0.25">
      <c r="A17" s="156" t="s">
        <v>2386</v>
      </c>
      <c r="B17" s="1199"/>
      <c r="C17" s="1200"/>
      <c r="D17" s="1201"/>
      <c r="E17" s="1201"/>
      <c r="F17" s="1202"/>
      <c r="G17" s="2737">
        <f t="shared" si="1"/>
        <v>0</v>
      </c>
      <c r="H17" s="1203"/>
      <c r="I17" s="1204"/>
      <c r="J17" s="1205"/>
      <c r="K17" s="1206">
        <f t="shared" si="2"/>
        <v>0</v>
      </c>
      <c r="L17" s="1203"/>
      <c r="M17" s="1207"/>
      <c r="N17" s="1208"/>
      <c r="O17" s="1205"/>
      <c r="P17" s="1206">
        <f t="shared" si="3"/>
        <v>0</v>
      </c>
      <c r="Q17" s="1207"/>
      <c r="R17" s="1200"/>
      <c r="S17" s="1208"/>
      <c r="T17" s="1205"/>
      <c r="U17" s="1206">
        <f t="shared" si="4"/>
        <v>0</v>
      </c>
      <c r="V17" s="1207"/>
      <c r="W17" s="1200"/>
      <c r="X17" s="1208"/>
      <c r="Y17" s="1209"/>
      <c r="Z17" s="2738">
        <f t="shared" si="5"/>
        <v>0</v>
      </c>
      <c r="AA17" s="1200"/>
      <c r="AB17" s="2739"/>
      <c r="AC17" s="2737">
        <f t="shared" si="6"/>
        <v>0</v>
      </c>
      <c r="AD17" s="1200"/>
      <c r="AE17" s="2739"/>
    </row>
    <row r="18" spans="1:65" ht="14.25" customHeight="1" x14ac:dyDescent="0.25">
      <c r="A18" s="2740" t="s">
        <v>2387</v>
      </c>
    </row>
    <row r="19" spans="1:65" ht="18" customHeight="1" x14ac:dyDescent="0.25">
      <c r="A19" s="281" t="s">
        <v>2388</v>
      </c>
      <c r="B19" s="1210"/>
      <c r="C19" s="1211"/>
      <c r="D19" s="1211"/>
      <c r="E19" s="1211"/>
      <c r="F19" s="1211"/>
      <c r="G19" s="1210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</row>
    <row r="20" spans="1:65" ht="32.25" customHeight="1" x14ac:dyDescent="0.25">
      <c r="A20" s="1741" t="s">
        <v>2389</v>
      </c>
      <c r="B20" s="1735" t="s">
        <v>82</v>
      </c>
      <c r="C20" s="1739" t="s">
        <v>2390</v>
      </c>
      <c r="D20" s="1739" t="s">
        <v>2391</v>
      </c>
      <c r="E20" s="1739" t="s">
        <v>2392</v>
      </c>
      <c r="F20" s="1809" t="s">
        <v>919</v>
      </c>
    </row>
    <row r="21" spans="1:65" ht="15" customHeight="1" x14ac:dyDescent="0.25">
      <c r="A21" s="1790" t="s">
        <v>2393</v>
      </c>
      <c r="B21" s="28">
        <f t="shared" ref="B21:B25" si="7">SUM(C21:F21)</f>
        <v>0</v>
      </c>
      <c r="C21" s="127"/>
      <c r="D21" s="127"/>
      <c r="E21" s="127"/>
      <c r="F21" s="351"/>
    </row>
    <row r="22" spans="1:65" ht="15" customHeight="1" x14ac:dyDescent="0.25">
      <c r="A22" s="275" t="s">
        <v>778</v>
      </c>
      <c r="B22" s="65">
        <f t="shared" si="7"/>
        <v>0</v>
      </c>
      <c r="C22" s="452"/>
      <c r="D22" s="452"/>
      <c r="E22" s="452"/>
      <c r="F22" s="356"/>
    </row>
    <row r="23" spans="1:65" ht="15" customHeight="1" x14ac:dyDescent="0.25">
      <c r="A23" s="275" t="s">
        <v>2394</v>
      </c>
      <c r="B23" s="65">
        <f t="shared" si="7"/>
        <v>0</v>
      </c>
      <c r="C23" s="452"/>
      <c r="D23" s="452"/>
      <c r="E23" s="452"/>
      <c r="F23" s="356"/>
    </row>
    <row r="24" spans="1:65" ht="15" customHeight="1" x14ac:dyDescent="0.25">
      <c r="A24" s="275" t="s">
        <v>2395</v>
      </c>
      <c r="B24" s="65">
        <f t="shared" si="7"/>
        <v>0</v>
      </c>
      <c r="C24" s="452"/>
      <c r="D24" s="452"/>
      <c r="E24" s="452"/>
      <c r="F24" s="356"/>
    </row>
    <row r="25" spans="1:65" ht="15" customHeight="1" x14ac:dyDescent="0.25">
      <c r="A25" s="1792" t="s">
        <v>836</v>
      </c>
      <c r="B25" s="35">
        <f t="shared" si="7"/>
        <v>0</v>
      </c>
      <c r="C25" s="477"/>
      <c r="D25" s="477"/>
      <c r="E25" s="477"/>
      <c r="F25" s="2142"/>
    </row>
    <row r="26" spans="1:65" ht="18" customHeight="1" x14ac:dyDescent="0.25">
      <c r="A26" s="281" t="s">
        <v>2396</v>
      </c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</row>
    <row r="27" spans="1:65" ht="18" customHeight="1" x14ac:dyDescent="0.25">
      <c r="A27" s="281" t="s">
        <v>2397</v>
      </c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</row>
    <row r="28" spans="1:65" ht="18" customHeight="1" x14ac:dyDescent="0.25">
      <c r="A28" s="281" t="s">
        <v>2398</v>
      </c>
      <c r="B28" s="338"/>
      <c r="C28" s="1212"/>
      <c r="D28" s="1212"/>
      <c r="E28" s="1212"/>
      <c r="F28" s="1212"/>
      <c r="G28" s="1212"/>
      <c r="H28" s="1212"/>
      <c r="I28" s="1213"/>
      <c r="J28" s="1213"/>
      <c r="K28" s="1214"/>
      <c r="L28" s="1214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</row>
    <row r="29" spans="1:65" ht="14.25" customHeight="1" x14ac:dyDescent="0.25">
      <c r="A29" s="3195" t="s">
        <v>2389</v>
      </c>
      <c r="B29" s="3149"/>
      <c r="C29" s="3138" t="s">
        <v>82</v>
      </c>
      <c r="D29" s="3143" t="s">
        <v>34</v>
      </c>
      <c r="E29" s="3124"/>
      <c r="F29" s="3124"/>
      <c r="G29" s="3135"/>
      <c r="H29" s="3349" t="s">
        <v>2399</v>
      </c>
      <c r="I29" s="3124"/>
      <c r="J29" s="3124"/>
      <c r="K29" s="3124"/>
      <c r="L29" s="3124"/>
      <c r="M29" s="3122"/>
      <c r="N29" s="3458" t="s">
        <v>2400</v>
      </c>
      <c r="O29" s="3122"/>
    </row>
    <row r="30" spans="1:65" ht="14.25" customHeight="1" x14ac:dyDescent="0.25">
      <c r="A30" s="3142"/>
      <c r="B30" s="3140"/>
      <c r="C30" s="3129"/>
      <c r="D30" s="27" t="s">
        <v>2401</v>
      </c>
      <c r="E30" s="23" t="s">
        <v>49</v>
      </c>
      <c r="F30" s="23" t="s">
        <v>2402</v>
      </c>
      <c r="G30" s="25" t="s">
        <v>1201</v>
      </c>
      <c r="H30" s="1743" t="s">
        <v>1025</v>
      </c>
      <c r="I30" s="216" t="s">
        <v>565</v>
      </c>
      <c r="J30" s="216" t="s">
        <v>2145</v>
      </c>
      <c r="K30" s="216" t="s">
        <v>2403</v>
      </c>
      <c r="L30" s="216" t="s">
        <v>2404</v>
      </c>
      <c r="M30" s="216" t="s">
        <v>2405</v>
      </c>
      <c r="N30" s="216" t="s">
        <v>63</v>
      </c>
      <c r="O30" s="216" t="s">
        <v>64</v>
      </c>
    </row>
    <row r="31" spans="1:65" ht="15" customHeight="1" x14ac:dyDescent="0.25">
      <c r="A31" s="3402" t="s">
        <v>778</v>
      </c>
      <c r="B31" s="3152"/>
      <c r="C31" s="2051">
        <f t="shared" ref="C31:C37" si="8">SUM(D31:G31)</f>
        <v>0</v>
      </c>
      <c r="D31" s="1786"/>
      <c r="E31" s="1746"/>
      <c r="F31" s="1746"/>
      <c r="G31" s="153"/>
      <c r="H31" s="1751"/>
      <c r="I31" s="1825"/>
      <c r="J31" s="1825"/>
      <c r="K31" s="1825"/>
      <c r="L31" s="1825"/>
      <c r="M31" s="1825"/>
      <c r="N31" s="1825"/>
      <c r="O31" s="1825"/>
      <c r="P31" s="240" t="str">
        <f>AW31&amp;AX31&amp;AY31&amp;AZ31&amp;BA31&amp;BB31&amp;BC31&amp;BD31</f>
        <v/>
      </c>
      <c r="AW31" s="2419" t="str">
        <f>IF(AND($C31&gt;0,H31="")," * No olvide digitar la variable "&amp;H$29&amp;""&amp;" APS. Digite CERO si no tiene.","")</f>
        <v/>
      </c>
      <c r="AX31" s="2419" t="str">
        <f>IF(AND($C31&gt;0,I31="")," * No olvide digitar la variable "&amp;$H$29&amp;""&amp;" Urgencia. Digite CERO si no tiene.","")</f>
        <v/>
      </c>
      <c r="AY31" s="2419" t="str">
        <f>IF(AND($C31&gt;0,J31="")," * No olvide digitar la variable "&amp;$H$29&amp;""&amp;" Hospitalización. Digite CERO si no tiene.","")</f>
        <v/>
      </c>
      <c r="AZ31" s="2419" t="str">
        <f>IF(AND($C31&gt;0,K31="")," * No olvide digitar la variable "&amp;$H$29&amp;""&amp;" Ambulatorio. Digite CERO si no tiene.","")</f>
        <v/>
      </c>
      <c r="BA31" s="2419" t="str">
        <f>IF(AND($C31&gt;0,L31="")," * No olvide digitar la variable "&amp;$H$29&amp;""&amp;" Ley de Urgencia. Digite CERO si no tiene.","")</f>
        <v/>
      </c>
      <c r="BB31" s="2419" t="str">
        <f>IF(AND($C31&gt;0,M31="")," * No olvide digitar la variable "&amp;$H$29&amp;""&amp;" UGCC. Digite CERO si no tiene.","")</f>
        <v/>
      </c>
      <c r="BC31" s="2419" t="str">
        <f>IF(AND(H31+I31+J31+K31+L31+M31&gt;$C31)," * La variable "&amp;$H$29&amp;""&amp;" No puede ser mayor al Total.","")</f>
        <v/>
      </c>
      <c r="BD31" s="2419" t="str">
        <f t="shared" ref="BD31:BD37" si="9">IF(AND(N31+O31&gt;$C31)," * La variable "&amp;$N$29&amp;""&amp;" No puede ser mayor al Total.","")</f>
        <v/>
      </c>
      <c r="BF31" s="2281">
        <f t="shared" ref="BF31:BK31" si="10">IF(AND($C31&gt;0,H31=""),1,0)</f>
        <v>0</v>
      </c>
      <c r="BG31" s="2281">
        <f t="shared" si="10"/>
        <v>0</v>
      </c>
      <c r="BH31" s="2281">
        <f t="shared" si="10"/>
        <v>0</v>
      </c>
      <c r="BI31" s="2281">
        <f t="shared" si="10"/>
        <v>0</v>
      </c>
      <c r="BJ31" s="2281">
        <f t="shared" si="10"/>
        <v>0</v>
      </c>
      <c r="BK31" s="2281">
        <f t="shared" si="10"/>
        <v>0</v>
      </c>
      <c r="BL31" s="2281">
        <f>IF(AND(H31+I31+J31+K31+L31+M31&gt;$C31),1,0)</f>
        <v>0</v>
      </c>
      <c r="BM31" s="2281">
        <f t="shared" ref="BM31:BM37" si="11">IF(AND(N31+O31&gt;$C31),1,0)</f>
        <v>0</v>
      </c>
    </row>
    <row r="32" spans="1:65" ht="15" customHeight="1" x14ac:dyDescent="0.25">
      <c r="A32" s="3193" t="s">
        <v>2394</v>
      </c>
      <c r="B32" s="3157"/>
      <c r="C32" s="2051">
        <f t="shared" si="8"/>
        <v>0</v>
      </c>
      <c r="D32" s="66"/>
      <c r="E32" s="67"/>
      <c r="F32" s="67"/>
      <c r="G32" s="68"/>
      <c r="H32" s="2741"/>
      <c r="I32" s="2742"/>
      <c r="J32" s="2742"/>
      <c r="K32" s="2742"/>
      <c r="L32" s="2742"/>
      <c r="M32" s="2742"/>
      <c r="N32" s="1825"/>
      <c r="O32" s="1825"/>
      <c r="P32" s="240" t="str">
        <f t="shared" ref="P32:P37" si="12">BD32</f>
        <v/>
      </c>
      <c r="BD32" s="2419" t="str">
        <f t="shared" si="9"/>
        <v/>
      </c>
      <c r="BM32" s="2281">
        <f t="shared" si="11"/>
        <v>0</v>
      </c>
    </row>
    <row r="33" spans="1:65" ht="15" customHeight="1" x14ac:dyDescent="0.25">
      <c r="A33" s="3193" t="s">
        <v>2395</v>
      </c>
      <c r="B33" s="3157"/>
      <c r="C33" s="2051">
        <f t="shared" si="8"/>
        <v>0</v>
      </c>
      <c r="D33" s="66"/>
      <c r="E33" s="67"/>
      <c r="F33" s="67"/>
      <c r="G33" s="68"/>
      <c r="H33" s="2741"/>
      <c r="I33" s="2742"/>
      <c r="J33" s="2742"/>
      <c r="K33" s="2742"/>
      <c r="L33" s="2742"/>
      <c r="M33" s="2742"/>
      <c r="N33" s="1825"/>
      <c r="O33" s="1825"/>
      <c r="P33" s="240" t="str">
        <f t="shared" si="12"/>
        <v/>
      </c>
      <c r="BD33" s="2419" t="str">
        <f t="shared" si="9"/>
        <v/>
      </c>
      <c r="BM33" s="2281">
        <f t="shared" si="11"/>
        <v>0</v>
      </c>
    </row>
    <row r="34" spans="1:65" ht="15" customHeight="1" x14ac:dyDescent="0.25">
      <c r="A34" s="3323" t="s">
        <v>836</v>
      </c>
      <c r="B34" s="3205"/>
      <c r="C34" s="2370">
        <f t="shared" si="8"/>
        <v>0</v>
      </c>
      <c r="D34" s="41"/>
      <c r="E34" s="37"/>
      <c r="F34" s="37"/>
      <c r="G34" s="55"/>
      <c r="H34" s="2743"/>
      <c r="I34" s="1215"/>
      <c r="J34" s="1215"/>
      <c r="K34" s="1215"/>
      <c r="L34" s="1215"/>
      <c r="M34" s="1215"/>
      <c r="N34" s="56"/>
      <c r="O34" s="56"/>
      <c r="P34" s="240" t="str">
        <f t="shared" si="12"/>
        <v/>
      </c>
      <c r="BD34" s="2419" t="str">
        <f t="shared" si="9"/>
        <v/>
      </c>
      <c r="BM34" s="2281">
        <f t="shared" si="11"/>
        <v>0</v>
      </c>
    </row>
    <row r="35" spans="1:65" ht="15" customHeight="1" x14ac:dyDescent="0.25">
      <c r="A35" s="3257" t="s">
        <v>2406</v>
      </c>
      <c r="B35" s="2744" t="s">
        <v>2407</v>
      </c>
      <c r="C35" s="28">
        <f t="shared" si="8"/>
        <v>0</v>
      </c>
      <c r="D35" s="1786"/>
      <c r="E35" s="1746"/>
      <c r="F35" s="1746"/>
      <c r="G35" s="153"/>
      <c r="H35" s="2741"/>
      <c r="I35" s="2742"/>
      <c r="J35" s="2742"/>
      <c r="K35" s="2742"/>
      <c r="L35" s="2742"/>
      <c r="M35" s="2742"/>
      <c r="N35" s="1825"/>
      <c r="O35" s="1825"/>
      <c r="P35" s="240" t="str">
        <f t="shared" si="12"/>
        <v/>
      </c>
      <c r="BD35" s="2419" t="str">
        <f t="shared" si="9"/>
        <v/>
      </c>
      <c r="BM35" s="2281">
        <f t="shared" si="11"/>
        <v>0</v>
      </c>
    </row>
    <row r="36" spans="1:65" ht="15" customHeight="1" x14ac:dyDescent="0.25">
      <c r="A36" s="3129"/>
      <c r="B36" s="276" t="s">
        <v>2408</v>
      </c>
      <c r="C36" s="70">
        <f t="shared" si="8"/>
        <v>0</v>
      </c>
      <c r="D36" s="41"/>
      <c r="E36" s="37"/>
      <c r="F36" s="37"/>
      <c r="G36" s="55"/>
      <c r="H36" s="2745"/>
      <c r="I36" s="2746"/>
      <c r="J36" s="2746"/>
      <c r="K36" s="2746"/>
      <c r="L36" s="2746"/>
      <c r="M36" s="2746"/>
      <c r="N36" s="56"/>
      <c r="O36" s="56"/>
      <c r="P36" s="240" t="str">
        <f t="shared" si="12"/>
        <v/>
      </c>
      <c r="R36" s="898"/>
      <c r="BD36" s="2419" t="str">
        <f t="shared" si="9"/>
        <v/>
      </c>
      <c r="BM36" s="2281">
        <f t="shared" si="11"/>
        <v>0</v>
      </c>
    </row>
    <row r="37" spans="1:65" ht="15" customHeight="1" x14ac:dyDescent="0.25">
      <c r="A37" s="3459" t="s">
        <v>2409</v>
      </c>
      <c r="B37" s="3122"/>
      <c r="C37" s="110">
        <f t="shared" si="8"/>
        <v>0</v>
      </c>
      <c r="D37" s="1784"/>
      <c r="E37" s="42"/>
      <c r="F37" s="42"/>
      <c r="G37" s="1831"/>
      <c r="H37" s="2745"/>
      <c r="I37" s="2746"/>
      <c r="J37" s="2746"/>
      <c r="K37" s="2746"/>
      <c r="L37" s="2746"/>
      <c r="M37" s="2746"/>
      <c r="N37" s="1216"/>
      <c r="O37" s="1216"/>
      <c r="P37" s="240" t="str">
        <f t="shared" si="12"/>
        <v/>
      </c>
      <c r="BD37" s="2419" t="str">
        <f t="shared" si="9"/>
        <v/>
      </c>
      <c r="BM37" s="2281">
        <f t="shared" si="11"/>
        <v>0</v>
      </c>
    </row>
    <row r="38" spans="1:65" ht="18" customHeight="1" x14ac:dyDescent="0.25">
      <c r="A38" s="1217" t="s">
        <v>2410</v>
      </c>
      <c r="B38" s="1214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</row>
    <row r="39" spans="1:65" ht="30" customHeight="1" x14ac:dyDescent="0.25">
      <c r="A39" s="216" t="s">
        <v>2411</v>
      </c>
      <c r="B39" s="216" t="s">
        <v>2412</v>
      </c>
    </row>
    <row r="40" spans="1:65" ht="15" customHeight="1" x14ac:dyDescent="0.25">
      <c r="A40" s="2051" t="s">
        <v>976</v>
      </c>
      <c r="B40" s="1825"/>
    </row>
    <row r="41" spans="1:65" ht="15" customHeight="1" x14ac:dyDescent="0.25">
      <c r="A41" s="2051" t="s">
        <v>2413</v>
      </c>
      <c r="B41" s="1825"/>
    </row>
    <row r="42" spans="1:65" ht="15" customHeight="1" x14ac:dyDescent="0.25">
      <c r="A42" s="2051" t="s">
        <v>104</v>
      </c>
      <c r="B42" s="1825"/>
    </row>
    <row r="43" spans="1:65" ht="15" customHeight="1" x14ac:dyDescent="0.25">
      <c r="A43" s="2051" t="s">
        <v>2414</v>
      </c>
      <c r="B43" s="1825"/>
    </row>
    <row r="44" spans="1:65" ht="15" customHeight="1" x14ac:dyDescent="0.25">
      <c r="A44" s="2051" t="s">
        <v>520</v>
      </c>
      <c r="B44" s="1825"/>
    </row>
    <row r="45" spans="1:65" ht="15" customHeight="1" x14ac:dyDescent="0.25">
      <c r="A45" s="2051" t="s">
        <v>606</v>
      </c>
      <c r="B45" s="1825"/>
    </row>
    <row r="46" spans="1:65" ht="15" customHeight="1" x14ac:dyDescent="0.25">
      <c r="A46" s="2051" t="s">
        <v>515</v>
      </c>
      <c r="B46" s="1825"/>
    </row>
    <row r="47" spans="1:65" ht="15" customHeight="1" x14ac:dyDescent="0.25">
      <c r="A47" s="2370" t="s">
        <v>1055</v>
      </c>
      <c r="B47" s="1795"/>
    </row>
    <row r="48" spans="1:65" ht="15" customHeight="1" x14ac:dyDescent="0.25">
      <c r="A48" s="485" t="s">
        <v>1057</v>
      </c>
      <c r="B48" s="56"/>
    </row>
    <row r="49" spans="1:65" ht="18" customHeight="1" x14ac:dyDescent="0.25">
      <c r="A49" s="2747" t="s">
        <v>2415</v>
      </c>
      <c r="B49" s="338"/>
      <c r="C49" s="2200"/>
      <c r="D49" s="1218"/>
      <c r="E49" s="1218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</row>
    <row r="50" spans="1:65" ht="14.25" customHeight="1" x14ac:dyDescent="0.25">
      <c r="A50" s="216" t="s">
        <v>2389</v>
      </c>
      <c r="B50" s="216" t="s">
        <v>82</v>
      </c>
      <c r="C50" s="216" t="s">
        <v>2416</v>
      </c>
      <c r="D50" s="216" t="s">
        <v>2417</v>
      </c>
      <c r="E50" s="216" t="s">
        <v>2418</v>
      </c>
    </row>
    <row r="51" spans="1:65" ht="14.25" customHeight="1" x14ac:dyDescent="0.25">
      <c r="A51" s="2051" t="s">
        <v>2419</v>
      </c>
      <c r="B51" s="124">
        <f t="shared" ref="B51:B53" si="13">SUM(C51:E51)</f>
        <v>0</v>
      </c>
      <c r="C51" s="1842"/>
      <c r="D51" s="1842"/>
      <c r="E51" s="1842"/>
    </row>
    <row r="52" spans="1:65" ht="14.25" customHeight="1" x14ac:dyDescent="0.25">
      <c r="A52" s="2051" t="s">
        <v>2420</v>
      </c>
      <c r="B52" s="124">
        <f t="shared" si="13"/>
        <v>0</v>
      </c>
      <c r="C52" s="1842"/>
      <c r="D52" s="1842"/>
      <c r="E52" s="1842"/>
    </row>
    <row r="53" spans="1:65" ht="14.25" customHeight="1" x14ac:dyDescent="0.25">
      <c r="A53" s="485" t="s">
        <v>2421</v>
      </c>
      <c r="B53" s="129">
        <f t="shared" si="13"/>
        <v>0</v>
      </c>
      <c r="C53" s="130"/>
      <c r="D53" s="130"/>
      <c r="E53" s="130"/>
    </row>
    <row r="54" spans="1:65" ht="18" customHeight="1" x14ac:dyDescent="0.25">
      <c r="A54" s="1219" t="s">
        <v>2422</v>
      </c>
      <c r="B54" s="449"/>
      <c r="C54" s="240"/>
      <c r="D54" s="240"/>
      <c r="E54" s="240"/>
    </row>
    <row r="55" spans="1:65" ht="18" customHeight="1" x14ac:dyDescent="0.25">
      <c r="A55" s="1219" t="s">
        <v>2423</v>
      </c>
      <c r="B55" s="965"/>
      <c r="C55" s="338"/>
      <c r="D55" s="338"/>
      <c r="E55" s="1212"/>
      <c r="F55" s="1212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</row>
    <row r="56" spans="1:65" ht="14.25" customHeight="1" x14ac:dyDescent="0.25">
      <c r="A56" s="216" t="s">
        <v>990</v>
      </c>
      <c r="B56" s="216" t="s">
        <v>82</v>
      </c>
      <c r="C56" s="27" t="s">
        <v>2424</v>
      </c>
      <c r="D56" s="1800" t="s">
        <v>470</v>
      </c>
      <c r="E56" s="25" t="s">
        <v>723</v>
      </c>
      <c r="F56" s="1743" t="s">
        <v>2418</v>
      </c>
    </row>
    <row r="57" spans="1:65" ht="14.25" customHeight="1" x14ac:dyDescent="0.25">
      <c r="A57" s="317" t="s">
        <v>2425</v>
      </c>
      <c r="B57" s="232">
        <f t="shared" ref="B57:B59" si="14">SUM(C57:E57)</f>
        <v>0</v>
      </c>
      <c r="C57" s="126"/>
      <c r="D57" s="2078"/>
      <c r="E57" s="378"/>
      <c r="F57" s="1844"/>
    </row>
    <row r="58" spans="1:65" ht="14.25" customHeight="1" x14ac:dyDescent="0.25">
      <c r="A58" s="335" t="s">
        <v>2426</v>
      </c>
      <c r="B58" s="1220">
        <f t="shared" si="14"/>
        <v>0</v>
      </c>
      <c r="C58" s="355"/>
      <c r="D58" s="2084"/>
      <c r="E58" s="362"/>
      <c r="F58" s="1844"/>
    </row>
    <row r="59" spans="1:65" ht="14.25" customHeight="1" x14ac:dyDescent="0.25">
      <c r="A59" s="1127" t="s">
        <v>2427</v>
      </c>
      <c r="B59" s="1221">
        <f t="shared" si="14"/>
        <v>0</v>
      </c>
      <c r="C59" s="131"/>
      <c r="D59" s="2137"/>
      <c r="E59" s="373"/>
      <c r="F59" s="1847"/>
    </row>
    <row r="60" spans="1:65" ht="18" customHeight="1" x14ac:dyDescent="0.25">
      <c r="A60" s="1222" t="s">
        <v>2428</v>
      </c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</row>
    <row r="61" spans="1:65" ht="18" customHeight="1" x14ac:dyDescent="0.25">
      <c r="A61" s="3187" t="s">
        <v>224</v>
      </c>
      <c r="B61" s="3460" t="s">
        <v>2429</v>
      </c>
      <c r="C61" s="3124"/>
      <c r="D61" s="3135"/>
      <c r="E61" s="3139" t="s">
        <v>2430</v>
      </c>
      <c r="F61" s="3138" t="s">
        <v>2431</v>
      </c>
      <c r="G61" s="3138" t="s">
        <v>2432</v>
      </c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</row>
    <row r="62" spans="1:65" ht="29.25" customHeight="1" x14ac:dyDescent="0.25">
      <c r="A62" s="3129"/>
      <c r="B62" s="1223" t="s">
        <v>2433</v>
      </c>
      <c r="C62" s="766" t="s">
        <v>63</v>
      </c>
      <c r="D62" s="2324" t="s">
        <v>64</v>
      </c>
      <c r="E62" s="3140"/>
      <c r="F62" s="3129"/>
      <c r="G62" s="3129"/>
    </row>
    <row r="63" spans="1:65" ht="14.25" customHeight="1" x14ac:dyDescent="0.25">
      <c r="A63" s="161" t="s">
        <v>2434</v>
      </c>
      <c r="B63" s="754">
        <f t="shared" ref="B63:B68" si="15">SUM(C63:D63)</f>
        <v>0</v>
      </c>
      <c r="C63" s="126"/>
      <c r="D63" s="1841"/>
      <c r="E63" s="377"/>
      <c r="F63" s="125"/>
      <c r="G63" s="1840"/>
    </row>
    <row r="64" spans="1:65" ht="14.25" customHeight="1" x14ac:dyDescent="0.25">
      <c r="A64" s="150" t="s">
        <v>2435</v>
      </c>
      <c r="B64" s="756">
        <f t="shared" si="15"/>
        <v>0</v>
      </c>
      <c r="C64" s="355"/>
      <c r="D64" s="444"/>
      <c r="E64" s="2085"/>
      <c r="F64" s="429"/>
      <c r="G64" s="2057"/>
    </row>
    <row r="65" spans="1:65" ht="14.25" customHeight="1" x14ac:dyDescent="0.25">
      <c r="A65" s="150" t="s">
        <v>2436</v>
      </c>
      <c r="B65" s="756">
        <f t="shared" si="15"/>
        <v>0</v>
      </c>
      <c r="C65" s="355"/>
      <c r="D65" s="444"/>
      <c r="E65" s="2085"/>
      <c r="F65" s="429"/>
      <c r="G65" s="2057"/>
    </row>
    <row r="66" spans="1:65" ht="14.25" customHeight="1" x14ac:dyDescent="0.25">
      <c r="A66" s="150" t="s">
        <v>2437</v>
      </c>
      <c r="B66" s="756">
        <f t="shared" si="15"/>
        <v>0</v>
      </c>
      <c r="C66" s="355"/>
      <c r="D66" s="444"/>
      <c r="E66" s="2085"/>
      <c r="F66" s="429"/>
      <c r="G66" s="2057"/>
    </row>
    <row r="67" spans="1:65" ht="14.25" customHeight="1" x14ac:dyDescent="0.25">
      <c r="A67" s="150" t="s">
        <v>2438</v>
      </c>
      <c r="B67" s="756">
        <f t="shared" si="15"/>
        <v>0</v>
      </c>
      <c r="C67" s="355"/>
      <c r="D67" s="444"/>
      <c r="E67" s="2085"/>
      <c r="F67" s="429"/>
      <c r="G67" s="2057"/>
    </row>
    <row r="68" spans="1:65" ht="14.25" customHeight="1" x14ac:dyDescent="0.25">
      <c r="A68" s="157" t="s">
        <v>2439</v>
      </c>
      <c r="B68" s="759">
        <f t="shared" si="15"/>
        <v>0</v>
      </c>
      <c r="C68" s="131"/>
      <c r="D68" s="1848"/>
      <c r="E68" s="2114"/>
      <c r="F68" s="130"/>
      <c r="G68" s="1847"/>
    </row>
    <row r="69" spans="1:65" ht="14.25" customHeight="1" x14ac:dyDescent="0.25">
      <c r="A69" s="2232" t="s">
        <v>82</v>
      </c>
      <c r="B69" s="466">
        <f t="shared" ref="B69:G69" si="16">SUM(B63:B68)</f>
        <v>0</v>
      </c>
      <c r="C69" s="466">
        <f t="shared" si="16"/>
        <v>0</v>
      </c>
      <c r="D69" s="2233">
        <f t="shared" si="16"/>
        <v>0</v>
      </c>
      <c r="E69" s="1992">
        <f t="shared" si="16"/>
        <v>0</v>
      </c>
      <c r="F69" s="70">
        <f t="shared" si="16"/>
        <v>0</v>
      </c>
      <c r="G69" s="1827">
        <f t="shared" si="16"/>
        <v>0</v>
      </c>
    </row>
    <row r="70" spans="1:65" ht="14.25" customHeight="1" x14ac:dyDescent="0.25">
      <c r="A70" s="1224" t="s">
        <v>2440</v>
      </c>
      <c r="B70" s="240"/>
      <c r="C70" s="240"/>
      <c r="D70" s="240"/>
      <c r="E70" s="240"/>
      <c r="F70" s="240"/>
      <c r="G70" s="240"/>
      <c r="H70" s="240"/>
    </row>
    <row r="71" spans="1:65" ht="14.25" customHeight="1" x14ac:dyDescent="0.25">
      <c r="A71" s="1736" t="s">
        <v>2441</v>
      </c>
      <c r="B71" s="27" t="s">
        <v>2442</v>
      </c>
      <c r="C71" s="1800" t="s">
        <v>2443</v>
      </c>
      <c r="D71" s="23" t="s">
        <v>2436</v>
      </c>
      <c r="E71" s="23" t="s">
        <v>2437</v>
      </c>
      <c r="F71" s="23" t="s">
        <v>2438</v>
      </c>
      <c r="G71" s="1810" t="s">
        <v>2439</v>
      </c>
      <c r="H71" s="1743" t="s">
        <v>331</v>
      </c>
      <c r="I71" s="216" t="s">
        <v>1845</v>
      </c>
    </row>
    <row r="72" spans="1:65" ht="14.25" customHeight="1" x14ac:dyDescent="0.25">
      <c r="A72" s="225" t="s">
        <v>2444</v>
      </c>
      <c r="B72" s="126"/>
      <c r="C72" s="2078"/>
      <c r="D72" s="127"/>
      <c r="E72" s="127"/>
      <c r="F72" s="127"/>
      <c r="G72" s="1841"/>
      <c r="H72" s="1844"/>
      <c r="I72" s="125"/>
      <c r="AT72" s="143"/>
    </row>
    <row r="73" spans="1:65" ht="14.25" customHeight="1" x14ac:dyDescent="0.25">
      <c r="A73" s="150" t="s">
        <v>2445</v>
      </c>
      <c r="B73" s="355"/>
      <c r="C73" s="2084"/>
      <c r="D73" s="452"/>
      <c r="E73" s="452"/>
      <c r="F73" s="452"/>
      <c r="G73" s="444"/>
      <c r="H73" s="1844"/>
      <c r="I73" s="429"/>
    </row>
    <row r="74" spans="1:65" ht="14.25" customHeight="1" x14ac:dyDescent="0.25">
      <c r="A74" s="150" t="s">
        <v>2446</v>
      </c>
      <c r="B74" s="355"/>
      <c r="C74" s="2084"/>
      <c r="D74" s="452"/>
      <c r="E74" s="452"/>
      <c r="F74" s="452"/>
      <c r="G74" s="444"/>
      <c r="H74" s="1844"/>
      <c r="I74" s="429"/>
    </row>
    <row r="75" spans="1:65" ht="14.25" customHeight="1" x14ac:dyDescent="0.25">
      <c r="A75" s="150" t="s">
        <v>2447</v>
      </c>
      <c r="B75" s="355"/>
      <c r="C75" s="2084"/>
      <c r="D75" s="452"/>
      <c r="E75" s="452"/>
      <c r="F75" s="452"/>
      <c r="G75" s="444"/>
      <c r="H75" s="1844"/>
      <c r="I75" s="429"/>
    </row>
    <row r="76" spans="1:65" ht="14.25" customHeight="1" x14ac:dyDescent="0.25">
      <c r="A76" s="157" t="s">
        <v>2448</v>
      </c>
      <c r="B76" s="131"/>
      <c r="C76" s="2137"/>
      <c r="D76" s="132"/>
      <c r="E76" s="132"/>
      <c r="F76" s="132"/>
      <c r="G76" s="1848"/>
      <c r="H76" s="1847"/>
      <c r="I76" s="130"/>
    </row>
    <row r="77" spans="1:65" ht="18" customHeight="1" x14ac:dyDescent="0.25">
      <c r="A77" s="3461" t="s">
        <v>2449</v>
      </c>
      <c r="B77" s="3124"/>
      <c r="C77" s="3124"/>
      <c r="D77" s="3124"/>
      <c r="E77" s="3462"/>
      <c r="F77" s="1212"/>
      <c r="G77" s="1212"/>
      <c r="H77" s="1212"/>
      <c r="I77" s="1212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</row>
    <row r="78" spans="1:65" ht="18" customHeight="1" x14ac:dyDescent="0.25">
      <c r="A78" s="3195" t="s">
        <v>293</v>
      </c>
      <c r="B78" s="3138" t="s">
        <v>2450</v>
      </c>
      <c r="C78" s="3195" t="s">
        <v>82</v>
      </c>
      <c r="D78" s="3463" t="s">
        <v>34</v>
      </c>
      <c r="E78" s="3124"/>
      <c r="F78" s="3124"/>
      <c r="G78" s="3124"/>
      <c r="H78" s="3124"/>
      <c r="I78" s="3122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</row>
    <row r="79" spans="1:65" ht="24.75" customHeight="1" x14ac:dyDescent="0.25">
      <c r="A79" s="3142"/>
      <c r="B79" s="3129"/>
      <c r="C79" s="3142"/>
      <c r="D79" s="58" t="s">
        <v>2451</v>
      </c>
      <c r="E79" s="23" t="s">
        <v>2452</v>
      </c>
      <c r="F79" s="24" t="s">
        <v>486</v>
      </c>
      <c r="G79" s="24" t="s">
        <v>335</v>
      </c>
      <c r="H79" s="24" t="s">
        <v>99</v>
      </c>
      <c r="I79" s="1863" t="s">
        <v>49</v>
      </c>
    </row>
    <row r="80" spans="1:65" ht="14.25" customHeight="1" x14ac:dyDescent="0.25">
      <c r="A80" s="3189" t="s">
        <v>2453</v>
      </c>
      <c r="B80" s="3122"/>
      <c r="C80" s="1164">
        <f t="shared" ref="C80:C84" si="17">SUM(D80:I80)</f>
        <v>0</v>
      </c>
      <c r="D80" s="167"/>
      <c r="E80" s="425"/>
      <c r="F80" s="425"/>
      <c r="G80" s="425"/>
      <c r="H80" s="425"/>
      <c r="I80" s="168"/>
    </row>
    <row r="81" spans="1:65" ht="24.75" customHeight="1" x14ac:dyDescent="0.25">
      <c r="A81" s="3132" t="s">
        <v>2454</v>
      </c>
      <c r="B81" s="2224" t="s">
        <v>2455</v>
      </c>
      <c r="C81" s="232">
        <f t="shared" si="17"/>
        <v>0</v>
      </c>
      <c r="D81" s="1786"/>
      <c r="E81" s="1746"/>
      <c r="F81" s="1746"/>
      <c r="G81" s="1746"/>
      <c r="H81" s="1746"/>
      <c r="I81" s="1751"/>
    </row>
    <row r="82" spans="1:65" ht="24.75" customHeight="1" x14ac:dyDescent="0.25">
      <c r="A82" s="3129"/>
      <c r="B82" s="2748" t="s">
        <v>2456</v>
      </c>
      <c r="C82" s="1956">
        <f t="shared" si="17"/>
        <v>0</v>
      </c>
      <c r="D82" s="1771"/>
      <c r="E82" s="1770"/>
      <c r="F82" s="1770"/>
      <c r="G82" s="1770"/>
      <c r="H82" s="1770"/>
      <c r="I82" s="1752"/>
    </row>
    <row r="83" spans="1:65" ht="24.75" customHeight="1" x14ac:dyDescent="0.25">
      <c r="A83" s="3132" t="s">
        <v>2457</v>
      </c>
      <c r="B83" s="2224" t="s">
        <v>2455</v>
      </c>
      <c r="C83" s="232">
        <f t="shared" si="17"/>
        <v>0</v>
      </c>
      <c r="D83" s="33"/>
      <c r="E83" s="34"/>
      <c r="F83" s="34"/>
      <c r="G83" s="34"/>
      <c r="H83" s="34"/>
      <c r="I83" s="1801"/>
    </row>
    <row r="84" spans="1:65" ht="24.75" customHeight="1" x14ac:dyDescent="0.25">
      <c r="A84" s="3129"/>
      <c r="B84" s="2749" t="s">
        <v>2456</v>
      </c>
      <c r="C84" s="134">
        <f t="shared" si="17"/>
        <v>0</v>
      </c>
      <c r="D84" s="41"/>
      <c r="E84" s="37"/>
      <c r="F84" s="37"/>
      <c r="G84" s="37"/>
      <c r="H84" s="37"/>
      <c r="I84" s="1764"/>
    </row>
    <row r="85" spans="1:65" ht="18" customHeight="1" x14ac:dyDescent="0.25">
      <c r="A85" s="1219" t="s">
        <v>2458</v>
      </c>
      <c r="B85" s="1218"/>
      <c r="C85" s="1218"/>
      <c r="D85" s="1214"/>
      <c r="E85" s="1214"/>
      <c r="F85" s="1214"/>
      <c r="G85" s="1214"/>
      <c r="H85" s="1225"/>
      <c r="I85" s="1225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</row>
    <row r="86" spans="1:65" ht="15" customHeight="1" x14ac:dyDescent="0.25">
      <c r="A86" s="3139" t="s">
        <v>1683</v>
      </c>
      <c r="B86" s="3148" t="s">
        <v>2459</v>
      </c>
      <c r="C86" s="3149"/>
      <c r="D86" s="3148" t="s">
        <v>2460</v>
      </c>
      <c r="E86" s="3149"/>
      <c r="F86" s="3143" t="s">
        <v>2461</v>
      </c>
      <c r="G86" s="3124"/>
      <c r="H86" s="3124"/>
      <c r="I86" s="3122"/>
      <c r="J86" s="3143" t="s">
        <v>2462</v>
      </c>
      <c r="K86" s="3124"/>
      <c r="L86" s="3124"/>
      <c r="M86" s="3122"/>
      <c r="N86" s="3143" t="s">
        <v>2463</v>
      </c>
      <c r="O86" s="3124"/>
      <c r="P86" s="3124"/>
      <c r="Q86" s="3122"/>
    </row>
    <row r="87" spans="1:65" ht="15" customHeight="1" x14ac:dyDescent="0.25">
      <c r="A87" s="3180"/>
      <c r="B87" s="3150"/>
      <c r="C87" s="3140"/>
      <c r="D87" s="3150"/>
      <c r="E87" s="3140"/>
      <c r="F87" s="3143" t="s">
        <v>2464</v>
      </c>
      <c r="G87" s="3122"/>
      <c r="H87" s="3143" t="s">
        <v>2465</v>
      </c>
      <c r="I87" s="3122"/>
      <c r="J87" s="3143" t="s">
        <v>2464</v>
      </c>
      <c r="K87" s="3122"/>
      <c r="L87" s="3143" t="s">
        <v>2465</v>
      </c>
      <c r="M87" s="3122"/>
      <c r="N87" s="3143" t="s">
        <v>2464</v>
      </c>
      <c r="O87" s="3122"/>
      <c r="P87" s="3143" t="s">
        <v>2465</v>
      </c>
      <c r="Q87" s="3122"/>
    </row>
    <row r="88" spans="1:65" ht="27.75" customHeight="1" x14ac:dyDescent="0.25">
      <c r="A88" s="3140"/>
      <c r="B88" s="27" t="s">
        <v>2401</v>
      </c>
      <c r="C88" s="1737" t="s">
        <v>2466</v>
      </c>
      <c r="D88" s="27" t="s">
        <v>2401</v>
      </c>
      <c r="E88" s="1737" t="s">
        <v>2466</v>
      </c>
      <c r="F88" s="27" t="s">
        <v>2401</v>
      </c>
      <c r="G88" s="1737" t="s">
        <v>2466</v>
      </c>
      <c r="H88" s="27" t="s">
        <v>2401</v>
      </c>
      <c r="I88" s="75" t="s">
        <v>2466</v>
      </c>
      <c r="J88" s="27" t="s">
        <v>2401</v>
      </c>
      <c r="K88" s="1737" t="s">
        <v>2466</v>
      </c>
      <c r="L88" s="27" t="s">
        <v>2401</v>
      </c>
      <c r="M88" s="75" t="s">
        <v>2466</v>
      </c>
      <c r="N88" s="27" t="s">
        <v>2401</v>
      </c>
      <c r="O88" s="1737" t="s">
        <v>2466</v>
      </c>
      <c r="P88" s="27" t="s">
        <v>2401</v>
      </c>
      <c r="Q88" s="75" t="s">
        <v>2466</v>
      </c>
    </row>
    <row r="89" spans="1:65" ht="14.25" customHeight="1" x14ac:dyDescent="0.25">
      <c r="A89" s="619" t="s">
        <v>1317</v>
      </c>
      <c r="B89" s="1786"/>
      <c r="C89" s="1751"/>
      <c r="D89" s="1786"/>
      <c r="E89" s="1751"/>
      <c r="F89" s="1843"/>
      <c r="G89" s="1844"/>
      <c r="H89" s="1843"/>
      <c r="I89" s="1844"/>
      <c r="J89" s="1843"/>
      <c r="K89" s="1844"/>
      <c r="L89" s="1843"/>
      <c r="M89" s="1844"/>
      <c r="N89" s="1843"/>
      <c r="O89" s="1844"/>
      <c r="P89" s="1843"/>
      <c r="Q89" s="1844"/>
      <c r="R89" s="240" t="str">
        <f t="shared" ref="R89:R101" si="18">AT89&amp;AU89&amp;AV89</f>
        <v/>
      </c>
      <c r="AT89" s="2750" t="str">
        <f t="shared" ref="AT89:AT101" si="19">IF((D89+E89)&lt;((F89+G89)-(H89+I89)),"* La suma de "&amp;D$86&amp;""&amp;" debe ser mayor o igual a la Diferencia de "&amp;F$87&amp;""&amp;" menos Pacientes Suspendidos","")</f>
        <v/>
      </c>
      <c r="BC89" s="1757">
        <f t="shared" ref="BC89:BC101" si="20">IF((D89+E89)&lt;((F89+G89)-(H89+I89)),1,0)</f>
        <v>0</v>
      </c>
    </row>
    <row r="90" spans="1:65" ht="14.25" customHeight="1" x14ac:dyDescent="0.25">
      <c r="A90" s="2006" t="s">
        <v>1271</v>
      </c>
      <c r="B90" s="1905"/>
      <c r="C90" s="190"/>
      <c r="D90" s="1905"/>
      <c r="E90" s="190"/>
      <c r="F90" s="2070"/>
      <c r="G90" s="370"/>
      <c r="H90" s="2070"/>
      <c r="I90" s="370"/>
      <c r="J90" s="2070"/>
      <c r="K90" s="370"/>
      <c r="L90" s="2070"/>
      <c r="M90" s="370"/>
      <c r="N90" s="2070"/>
      <c r="O90" s="370"/>
      <c r="P90" s="2070"/>
      <c r="Q90" s="370"/>
      <c r="R90" s="240" t="str">
        <f t="shared" si="18"/>
        <v/>
      </c>
      <c r="AT90" s="2750" t="str">
        <f t="shared" si="19"/>
        <v/>
      </c>
      <c r="BC90" s="1757">
        <f t="shared" si="20"/>
        <v>0</v>
      </c>
    </row>
    <row r="91" spans="1:65" ht="14.25" customHeight="1" x14ac:dyDescent="0.25">
      <c r="A91" s="2006" t="s">
        <v>2467</v>
      </c>
      <c r="B91" s="1905"/>
      <c r="C91" s="190"/>
      <c r="D91" s="1905"/>
      <c r="E91" s="190"/>
      <c r="F91" s="2070"/>
      <c r="G91" s="370"/>
      <c r="H91" s="2070"/>
      <c r="I91" s="370"/>
      <c r="J91" s="2070"/>
      <c r="K91" s="370"/>
      <c r="L91" s="2070"/>
      <c r="M91" s="370"/>
      <c r="N91" s="2070"/>
      <c r="O91" s="370"/>
      <c r="P91" s="2070"/>
      <c r="Q91" s="370"/>
      <c r="R91" s="240" t="str">
        <f t="shared" si="18"/>
        <v/>
      </c>
      <c r="AT91" s="2750" t="str">
        <f t="shared" si="19"/>
        <v/>
      </c>
      <c r="BC91" s="1757">
        <f t="shared" si="20"/>
        <v>0</v>
      </c>
    </row>
    <row r="92" spans="1:65" ht="14.25" customHeight="1" x14ac:dyDescent="0.25">
      <c r="A92" s="2006" t="s">
        <v>1268</v>
      </c>
      <c r="B92" s="1905"/>
      <c r="C92" s="190"/>
      <c r="D92" s="1905"/>
      <c r="E92" s="190"/>
      <c r="F92" s="2070"/>
      <c r="G92" s="370"/>
      <c r="H92" s="2070"/>
      <c r="I92" s="370"/>
      <c r="J92" s="2070"/>
      <c r="K92" s="370"/>
      <c r="L92" s="2070"/>
      <c r="M92" s="370"/>
      <c r="N92" s="2070"/>
      <c r="O92" s="370"/>
      <c r="P92" s="2070"/>
      <c r="Q92" s="370"/>
      <c r="R92" s="240" t="str">
        <f t="shared" si="18"/>
        <v/>
      </c>
      <c r="AT92" s="2750" t="str">
        <f t="shared" si="19"/>
        <v/>
      </c>
      <c r="BC92" s="1757">
        <f t="shared" si="20"/>
        <v>0</v>
      </c>
    </row>
    <row r="93" spans="1:65" ht="14.25" customHeight="1" x14ac:dyDescent="0.25">
      <c r="A93" s="2006" t="s">
        <v>2468</v>
      </c>
      <c r="B93" s="1905"/>
      <c r="C93" s="190"/>
      <c r="D93" s="1905"/>
      <c r="E93" s="190"/>
      <c r="F93" s="2070"/>
      <c r="G93" s="370"/>
      <c r="H93" s="2070"/>
      <c r="I93" s="370"/>
      <c r="J93" s="2070"/>
      <c r="K93" s="370"/>
      <c r="L93" s="2070"/>
      <c r="M93" s="370"/>
      <c r="N93" s="2070"/>
      <c r="O93" s="370"/>
      <c r="P93" s="2070"/>
      <c r="Q93" s="370"/>
      <c r="R93" s="240" t="str">
        <f t="shared" si="18"/>
        <v/>
      </c>
      <c r="AT93" s="2750" t="str">
        <f t="shared" si="19"/>
        <v/>
      </c>
      <c r="BC93" s="1757">
        <f t="shared" si="20"/>
        <v>0</v>
      </c>
    </row>
    <row r="94" spans="1:65" ht="14.25" customHeight="1" x14ac:dyDescent="0.25">
      <c r="A94" s="2006" t="s">
        <v>1270</v>
      </c>
      <c r="B94" s="1905"/>
      <c r="C94" s="190"/>
      <c r="D94" s="1905"/>
      <c r="E94" s="190"/>
      <c r="F94" s="2070"/>
      <c r="G94" s="370"/>
      <c r="H94" s="2070"/>
      <c r="I94" s="370"/>
      <c r="J94" s="2070"/>
      <c r="K94" s="370"/>
      <c r="L94" s="2070"/>
      <c r="M94" s="370"/>
      <c r="N94" s="2070"/>
      <c r="O94" s="370"/>
      <c r="P94" s="2070"/>
      <c r="Q94" s="370"/>
      <c r="R94" s="240" t="str">
        <f t="shared" si="18"/>
        <v/>
      </c>
      <c r="AT94" s="2750" t="str">
        <f t="shared" si="19"/>
        <v/>
      </c>
      <c r="BC94" s="1757">
        <f t="shared" si="20"/>
        <v>0</v>
      </c>
    </row>
    <row r="95" spans="1:65" ht="14.25" customHeight="1" x14ac:dyDescent="0.25">
      <c r="A95" s="2006" t="s">
        <v>1277</v>
      </c>
      <c r="B95" s="1905"/>
      <c r="C95" s="190"/>
      <c r="D95" s="1905"/>
      <c r="E95" s="190"/>
      <c r="F95" s="2070"/>
      <c r="G95" s="370"/>
      <c r="H95" s="2070"/>
      <c r="I95" s="370"/>
      <c r="J95" s="2070"/>
      <c r="K95" s="370"/>
      <c r="L95" s="2070"/>
      <c r="M95" s="370"/>
      <c r="N95" s="2070"/>
      <c r="O95" s="370"/>
      <c r="P95" s="2070"/>
      <c r="Q95" s="370"/>
      <c r="R95" s="240" t="str">
        <f t="shared" si="18"/>
        <v/>
      </c>
      <c r="AT95" s="2750" t="str">
        <f t="shared" si="19"/>
        <v/>
      </c>
      <c r="BC95" s="1757">
        <f t="shared" si="20"/>
        <v>0</v>
      </c>
    </row>
    <row r="96" spans="1:65" ht="14.25" customHeight="1" x14ac:dyDescent="0.25">
      <c r="A96" s="2006" t="s">
        <v>1276</v>
      </c>
      <c r="B96" s="1905"/>
      <c r="C96" s="190"/>
      <c r="D96" s="1905"/>
      <c r="E96" s="190"/>
      <c r="F96" s="2070"/>
      <c r="G96" s="370"/>
      <c r="H96" s="2070"/>
      <c r="I96" s="370"/>
      <c r="J96" s="2070"/>
      <c r="K96" s="370"/>
      <c r="L96" s="2070"/>
      <c r="M96" s="370"/>
      <c r="N96" s="2070"/>
      <c r="O96" s="370"/>
      <c r="P96" s="2070"/>
      <c r="Q96" s="370"/>
      <c r="R96" s="240" t="str">
        <f t="shared" si="18"/>
        <v/>
      </c>
      <c r="AT96" s="2750" t="str">
        <f t="shared" si="19"/>
        <v/>
      </c>
      <c r="BC96" s="1757">
        <f t="shared" si="20"/>
        <v>0</v>
      </c>
    </row>
    <row r="97" spans="1:65" ht="14.25" customHeight="1" x14ac:dyDescent="0.25">
      <c r="A97" s="2006" t="s">
        <v>2469</v>
      </c>
      <c r="B97" s="1905"/>
      <c r="C97" s="190"/>
      <c r="D97" s="1905"/>
      <c r="E97" s="190"/>
      <c r="F97" s="2070"/>
      <c r="G97" s="370"/>
      <c r="H97" s="2070"/>
      <c r="I97" s="370"/>
      <c r="J97" s="2070"/>
      <c r="K97" s="370"/>
      <c r="L97" s="2070"/>
      <c r="M97" s="370"/>
      <c r="N97" s="2070"/>
      <c r="O97" s="370"/>
      <c r="P97" s="2070"/>
      <c r="Q97" s="370"/>
      <c r="R97" s="240" t="str">
        <f t="shared" si="18"/>
        <v/>
      </c>
      <c r="AT97" s="2750" t="str">
        <f t="shared" si="19"/>
        <v/>
      </c>
      <c r="BC97" s="1757">
        <f t="shared" si="20"/>
        <v>0</v>
      </c>
    </row>
    <row r="98" spans="1:65" ht="14.25" customHeight="1" x14ac:dyDescent="0.25">
      <c r="A98" s="2006" t="s">
        <v>2470</v>
      </c>
      <c r="B98" s="1905"/>
      <c r="C98" s="190"/>
      <c r="D98" s="1905"/>
      <c r="E98" s="190"/>
      <c r="F98" s="2070"/>
      <c r="G98" s="370"/>
      <c r="H98" s="2070"/>
      <c r="I98" s="370"/>
      <c r="J98" s="2070"/>
      <c r="K98" s="370"/>
      <c r="L98" s="2070"/>
      <c r="M98" s="370"/>
      <c r="N98" s="2070"/>
      <c r="O98" s="370"/>
      <c r="P98" s="2070"/>
      <c r="Q98" s="370"/>
      <c r="R98" s="240" t="str">
        <f t="shared" si="18"/>
        <v/>
      </c>
      <c r="AT98" s="2750" t="str">
        <f t="shared" si="19"/>
        <v/>
      </c>
      <c r="BC98" s="1757">
        <f t="shared" si="20"/>
        <v>0</v>
      </c>
    </row>
    <row r="99" spans="1:65" ht="14.25" customHeight="1" x14ac:dyDescent="0.25">
      <c r="A99" s="2006" t="s">
        <v>1279</v>
      </c>
      <c r="B99" s="1905"/>
      <c r="C99" s="190"/>
      <c r="D99" s="1905"/>
      <c r="E99" s="190"/>
      <c r="F99" s="2070"/>
      <c r="G99" s="370"/>
      <c r="H99" s="2070"/>
      <c r="I99" s="370"/>
      <c r="J99" s="2070"/>
      <c r="K99" s="370"/>
      <c r="L99" s="2070"/>
      <c r="M99" s="370"/>
      <c r="N99" s="2070"/>
      <c r="O99" s="370"/>
      <c r="P99" s="2070"/>
      <c r="Q99" s="370"/>
      <c r="R99" s="240" t="str">
        <f t="shared" si="18"/>
        <v/>
      </c>
      <c r="AT99" s="2750" t="str">
        <f t="shared" si="19"/>
        <v/>
      </c>
      <c r="BC99" s="1757">
        <f t="shared" si="20"/>
        <v>0</v>
      </c>
    </row>
    <row r="100" spans="1:65" ht="14.25" customHeight="1" x14ac:dyDescent="0.25">
      <c r="A100" s="2006" t="s">
        <v>2471</v>
      </c>
      <c r="B100" s="1905"/>
      <c r="C100" s="190"/>
      <c r="D100" s="1905"/>
      <c r="E100" s="190"/>
      <c r="F100" s="2070"/>
      <c r="G100" s="370"/>
      <c r="H100" s="2070"/>
      <c r="I100" s="370"/>
      <c r="J100" s="2070"/>
      <c r="K100" s="370"/>
      <c r="L100" s="2070"/>
      <c r="M100" s="370"/>
      <c r="N100" s="2070"/>
      <c r="O100" s="370"/>
      <c r="P100" s="2070"/>
      <c r="Q100" s="370"/>
      <c r="R100" s="240" t="str">
        <f t="shared" si="18"/>
        <v/>
      </c>
      <c r="AT100" s="2750" t="str">
        <f t="shared" si="19"/>
        <v/>
      </c>
      <c r="BC100" s="1757">
        <f t="shared" si="20"/>
        <v>0</v>
      </c>
    </row>
    <row r="101" spans="1:65" ht="14.25" customHeight="1" x14ac:dyDescent="0.25">
      <c r="A101" s="2006" t="s">
        <v>2472</v>
      </c>
      <c r="B101" s="1905"/>
      <c r="C101" s="190"/>
      <c r="D101" s="1905"/>
      <c r="E101" s="190"/>
      <c r="F101" s="2070"/>
      <c r="G101" s="370"/>
      <c r="H101" s="2070"/>
      <c r="I101" s="370"/>
      <c r="J101" s="2070"/>
      <c r="K101" s="370"/>
      <c r="L101" s="2070"/>
      <c r="M101" s="370"/>
      <c r="N101" s="2070"/>
      <c r="O101" s="370"/>
      <c r="P101" s="2070"/>
      <c r="Q101" s="370"/>
      <c r="R101" s="240" t="str">
        <f t="shared" si="18"/>
        <v/>
      </c>
      <c r="AT101" s="2750" t="str">
        <f t="shared" si="19"/>
        <v/>
      </c>
      <c r="BC101" s="1757">
        <f t="shared" si="20"/>
        <v>0</v>
      </c>
    </row>
    <row r="102" spans="1:65" ht="14.25" customHeight="1" x14ac:dyDescent="0.25">
      <c r="A102" s="404" t="s">
        <v>82</v>
      </c>
      <c r="B102" s="166">
        <f t="shared" ref="B102:Q102" si="21">SUM(B89:B101)</f>
        <v>0</v>
      </c>
      <c r="C102" s="1883">
        <f t="shared" si="21"/>
        <v>0</v>
      </c>
      <c r="D102" s="166">
        <f t="shared" si="21"/>
        <v>0</v>
      </c>
      <c r="E102" s="1883">
        <f t="shared" si="21"/>
        <v>0</v>
      </c>
      <c r="F102" s="166">
        <f t="shared" si="21"/>
        <v>0</v>
      </c>
      <c r="G102" s="1883">
        <f t="shared" si="21"/>
        <v>0</v>
      </c>
      <c r="H102" s="166">
        <f t="shared" si="21"/>
        <v>0</v>
      </c>
      <c r="I102" s="1859">
        <f t="shared" si="21"/>
        <v>0</v>
      </c>
      <c r="J102" s="166">
        <f t="shared" si="21"/>
        <v>0</v>
      </c>
      <c r="K102" s="1883">
        <f t="shared" si="21"/>
        <v>0</v>
      </c>
      <c r="L102" s="166">
        <f t="shared" si="21"/>
        <v>0</v>
      </c>
      <c r="M102" s="1859">
        <f t="shared" si="21"/>
        <v>0</v>
      </c>
      <c r="N102" s="166">
        <f t="shared" si="21"/>
        <v>0</v>
      </c>
      <c r="O102" s="1883">
        <f t="shared" si="21"/>
        <v>0</v>
      </c>
      <c r="P102" s="166">
        <f t="shared" si="21"/>
        <v>0</v>
      </c>
      <c r="Q102" s="1859">
        <f t="shared" si="21"/>
        <v>0</v>
      </c>
    </row>
    <row r="103" spans="1:65" ht="18" customHeight="1" x14ac:dyDescent="0.25">
      <c r="A103" s="3348" t="s">
        <v>2473</v>
      </c>
      <c r="B103" s="3124"/>
      <c r="C103" s="3124"/>
      <c r="D103" s="3124"/>
      <c r="E103" s="3124"/>
      <c r="F103" s="3124"/>
      <c r="G103" s="3124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</row>
    <row r="104" spans="1:65" ht="14.25" customHeight="1" x14ac:dyDescent="0.25">
      <c r="A104" s="3153" t="s">
        <v>2474</v>
      </c>
      <c r="B104" s="3143" t="s">
        <v>2475</v>
      </c>
      <c r="C104" s="3124"/>
      <c r="D104" s="3124"/>
      <c r="E104" s="3124"/>
      <c r="F104" s="3124"/>
      <c r="G104" s="3122"/>
    </row>
    <row r="105" spans="1:65" ht="14.25" customHeight="1" x14ac:dyDescent="0.25">
      <c r="A105" s="3129"/>
      <c r="B105" s="216" t="s">
        <v>1576</v>
      </c>
      <c r="C105" s="27" t="s">
        <v>2401</v>
      </c>
      <c r="D105" s="1810" t="s">
        <v>2466</v>
      </c>
      <c r="E105" s="1800" t="s">
        <v>2377</v>
      </c>
      <c r="F105" s="75" t="s">
        <v>2378</v>
      </c>
      <c r="G105" s="75" t="s">
        <v>608</v>
      </c>
    </row>
    <row r="106" spans="1:65" ht="14.25" customHeight="1" x14ac:dyDescent="0.25">
      <c r="A106" s="619" t="s">
        <v>2476</v>
      </c>
      <c r="B106" s="28">
        <f t="shared" ref="B106:B113" si="22">SUM(C106+D106)</f>
        <v>0</v>
      </c>
      <c r="C106" s="1843"/>
      <c r="D106" s="1846"/>
      <c r="E106" s="2135"/>
      <c r="F106" s="2128"/>
      <c r="G106" s="2128"/>
      <c r="H106" s="240" t="str">
        <f t="shared" ref="H106:H114" si="23">AT106</f>
        <v/>
      </c>
      <c r="AT106" s="2750" t="str">
        <f t="shared" ref="AT106:AT113" si="24">IF(SUM(E106:G106)&lt;&gt;B106,"* La Suma de los Beneficiarios MAI, MLE y Otros debe ser igual al Total.","")</f>
        <v/>
      </c>
      <c r="BC106" s="2106">
        <f t="shared" ref="BC106:BC113" si="25">IF(SUM(E106:G106)&lt;&gt;B106,1,0)</f>
        <v>0</v>
      </c>
    </row>
    <row r="107" spans="1:65" ht="14.25" customHeight="1" x14ac:dyDescent="0.25">
      <c r="A107" s="280" t="s">
        <v>2477</v>
      </c>
      <c r="B107" s="65">
        <f t="shared" si="22"/>
        <v>0</v>
      </c>
      <c r="C107" s="2070"/>
      <c r="D107" s="444"/>
      <c r="E107" s="2084"/>
      <c r="F107" s="356"/>
      <c r="G107" s="356"/>
      <c r="H107" s="240" t="str">
        <f t="shared" si="23"/>
        <v/>
      </c>
      <c r="AT107" s="2750" t="str">
        <f t="shared" si="24"/>
        <v/>
      </c>
      <c r="BC107" s="2106">
        <f t="shared" si="25"/>
        <v>0</v>
      </c>
    </row>
    <row r="108" spans="1:65" ht="14.25" customHeight="1" x14ac:dyDescent="0.25">
      <c r="A108" s="2006" t="s">
        <v>2478</v>
      </c>
      <c r="B108" s="65">
        <f t="shared" si="22"/>
        <v>0</v>
      </c>
      <c r="C108" s="2070"/>
      <c r="D108" s="444"/>
      <c r="E108" s="2084"/>
      <c r="F108" s="356"/>
      <c r="G108" s="356"/>
      <c r="H108" s="240" t="str">
        <f t="shared" si="23"/>
        <v/>
      </c>
      <c r="AT108" s="2750" t="str">
        <f t="shared" si="24"/>
        <v/>
      </c>
      <c r="BC108" s="2106">
        <f t="shared" si="25"/>
        <v>0</v>
      </c>
    </row>
    <row r="109" spans="1:65" ht="14.25" customHeight="1" x14ac:dyDescent="0.25">
      <c r="A109" s="2006" t="s">
        <v>2479</v>
      </c>
      <c r="B109" s="65">
        <f t="shared" si="22"/>
        <v>0</v>
      </c>
      <c r="C109" s="2070"/>
      <c r="D109" s="444"/>
      <c r="E109" s="2084"/>
      <c r="F109" s="356"/>
      <c r="G109" s="356"/>
      <c r="H109" s="240" t="str">
        <f t="shared" si="23"/>
        <v/>
      </c>
      <c r="AT109" s="2750" t="str">
        <f t="shared" si="24"/>
        <v/>
      </c>
      <c r="BC109" s="2106">
        <f t="shared" si="25"/>
        <v>0</v>
      </c>
    </row>
    <row r="110" spans="1:65" ht="14.25" customHeight="1" x14ac:dyDescent="0.25">
      <c r="A110" s="2006" t="s">
        <v>2480</v>
      </c>
      <c r="B110" s="65">
        <f t="shared" si="22"/>
        <v>0</v>
      </c>
      <c r="C110" s="2070"/>
      <c r="D110" s="444"/>
      <c r="E110" s="2084"/>
      <c r="F110" s="356"/>
      <c r="G110" s="356"/>
      <c r="H110" s="240" t="str">
        <f t="shared" si="23"/>
        <v/>
      </c>
      <c r="AT110" s="2750" t="str">
        <f t="shared" si="24"/>
        <v/>
      </c>
      <c r="BC110" s="2106">
        <f t="shared" si="25"/>
        <v>0</v>
      </c>
    </row>
    <row r="111" spans="1:65" ht="14.25" customHeight="1" x14ac:dyDescent="0.25">
      <c r="A111" s="2006" t="s">
        <v>2481</v>
      </c>
      <c r="B111" s="65">
        <f t="shared" si="22"/>
        <v>0</v>
      </c>
      <c r="C111" s="2070"/>
      <c r="D111" s="444"/>
      <c r="E111" s="2084"/>
      <c r="F111" s="356"/>
      <c r="G111" s="356"/>
      <c r="H111" s="240" t="str">
        <f t="shared" si="23"/>
        <v/>
      </c>
      <c r="AT111" s="2750" t="str">
        <f t="shared" si="24"/>
        <v/>
      </c>
      <c r="BC111" s="2106">
        <f t="shared" si="25"/>
        <v>0</v>
      </c>
    </row>
    <row r="112" spans="1:65" ht="14.25" customHeight="1" x14ac:dyDescent="0.25">
      <c r="A112" s="280" t="s">
        <v>2482</v>
      </c>
      <c r="B112" s="65">
        <f t="shared" si="22"/>
        <v>0</v>
      </c>
      <c r="C112" s="2070"/>
      <c r="D112" s="444"/>
      <c r="E112" s="2084"/>
      <c r="F112" s="356"/>
      <c r="G112" s="356"/>
      <c r="H112" s="240" t="str">
        <f t="shared" si="23"/>
        <v/>
      </c>
      <c r="AT112" s="2750" t="str">
        <f t="shared" si="24"/>
        <v/>
      </c>
      <c r="BC112" s="2106">
        <f t="shared" si="25"/>
        <v>0</v>
      </c>
    </row>
    <row r="113" spans="1:65" ht="14.25" customHeight="1" x14ac:dyDescent="0.25">
      <c r="A113" s="646" t="s">
        <v>2483</v>
      </c>
      <c r="B113" s="70">
        <f t="shared" si="22"/>
        <v>0</v>
      </c>
      <c r="C113" s="2070"/>
      <c r="D113" s="444"/>
      <c r="E113" s="2084"/>
      <c r="F113" s="372"/>
      <c r="G113" s="372"/>
      <c r="H113" s="240" t="str">
        <f t="shared" si="23"/>
        <v/>
      </c>
      <c r="AT113" s="2750" t="str">
        <f t="shared" si="24"/>
        <v/>
      </c>
      <c r="BC113" s="2106">
        <f t="shared" si="25"/>
        <v>0</v>
      </c>
    </row>
    <row r="114" spans="1:65" ht="14.25" customHeight="1" x14ac:dyDescent="0.25">
      <c r="A114" s="1226" t="s">
        <v>82</v>
      </c>
      <c r="B114" s="110">
        <f t="shared" ref="B114:G114" si="26">SUM(B106:B113)</f>
        <v>0</v>
      </c>
      <c r="C114" s="146">
        <f t="shared" si="26"/>
        <v>0</v>
      </c>
      <c r="D114" s="2194">
        <f t="shared" si="26"/>
        <v>0</v>
      </c>
      <c r="E114" s="1826">
        <f t="shared" si="26"/>
        <v>0</v>
      </c>
      <c r="F114" s="147">
        <f t="shared" si="26"/>
        <v>0</v>
      </c>
      <c r="G114" s="147">
        <f t="shared" si="26"/>
        <v>0</v>
      </c>
      <c r="H114" s="137" t="str">
        <f t="shared" si="23"/>
        <v/>
      </c>
      <c r="AT114" s="2750" t="str">
        <f>IF((H102+I102+L102+M102+P102+Q102)&lt;&gt;B114," * El total de Causas de suspensión debe coincidir con la suma de Pacientes suspendidos de la Sección E","")</f>
        <v/>
      </c>
      <c r="AU114" s="143"/>
      <c r="AV114" s="143"/>
      <c r="BC114" s="2212">
        <f>IF((H102+I102+L102+M102+P102+Q102)&lt;&gt;B114,1,0)</f>
        <v>0</v>
      </c>
      <c r="BD114" s="143"/>
    </row>
    <row r="115" spans="1:65" ht="18" customHeight="1" x14ac:dyDescent="0.25">
      <c r="A115" s="509" t="s">
        <v>2484</v>
      </c>
      <c r="B115" s="143"/>
      <c r="C115" s="143"/>
      <c r="D115" s="143"/>
      <c r="E115" s="2299"/>
      <c r="F115" s="338"/>
      <c r="G115" s="338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  <c r="AF115" s="143"/>
      <c r="AG115" s="143"/>
      <c r="AH115" s="143"/>
      <c r="AI115" s="143"/>
      <c r="AJ115" s="143"/>
      <c r="AK115" s="143"/>
      <c r="AL115" s="143"/>
      <c r="AM115" s="143"/>
      <c r="AN115" s="143"/>
      <c r="AO115" s="143"/>
      <c r="AP115" s="143"/>
      <c r="AQ115" s="143"/>
      <c r="AR115" s="143"/>
      <c r="AS115" s="143"/>
      <c r="AT115" s="143"/>
      <c r="AU115" s="143"/>
      <c r="AV115" s="143"/>
      <c r="AW115" s="143"/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  <c r="BJ115" s="143"/>
      <c r="BK115" s="143"/>
      <c r="BL115" s="143"/>
      <c r="BM115" s="143"/>
    </row>
    <row r="116" spans="1:65" ht="14.25" customHeight="1" x14ac:dyDescent="0.25">
      <c r="A116" s="3138" t="s">
        <v>2400</v>
      </c>
      <c r="B116" s="3138" t="s">
        <v>33</v>
      </c>
      <c r="C116" s="3143" t="s">
        <v>34</v>
      </c>
      <c r="D116" s="3124"/>
      <c r="E116" s="3135"/>
      <c r="F116" s="3349" t="s">
        <v>468</v>
      </c>
      <c r="G116" s="3122"/>
    </row>
    <row r="117" spans="1:65" ht="14.25" customHeight="1" x14ac:dyDescent="0.25">
      <c r="A117" s="3129"/>
      <c r="B117" s="3129"/>
      <c r="C117" s="27" t="s">
        <v>2485</v>
      </c>
      <c r="D117" s="24" t="s">
        <v>2486</v>
      </c>
      <c r="E117" s="1832" t="s">
        <v>2487</v>
      </c>
      <c r="F117" s="1155" t="s">
        <v>473</v>
      </c>
      <c r="G117" s="144" t="s">
        <v>474</v>
      </c>
    </row>
    <row r="118" spans="1:65" ht="14.25" customHeight="1" x14ac:dyDescent="0.25">
      <c r="A118" s="1227" t="s">
        <v>768</v>
      </c>
      <c r="B118" s="28">
        <f t="shared" ref="B118:B119" si="27">SUM(C118:E118)</f>
        <v>0</v>
      </c>
      <c r="C118" s="126"/>
      <c r="D118" s="127"/>
      <c r="E118" s="377"/>
      <c r="F118" s="440"/>
      <c r="G118" s="358"/>
      <c r="H118" s="240" t="str">
        <f>AT118</f>
        <v/>
      </c>
      <c r="AT118" s="2750" t="str">
        <f>IF(AND(B118&gt;0,F118=""),"* No olvide digitar la variable Trans Masculino. Digite cero si no tiene.",IF(F118&gt;B118," * Trans Masculino no puede ser mayor al Total.",""))</f>
        <v/>
      </c>
      <c r="BC118" s="2106">
        <f>IF(AND(B118&gt;0,F118=""),1,IF(F118&gt;B118,1,0))</f>
        <v>0</v>
      </c>
    </row>
    <row r="119" spans="1:65" ht="14.25" customHeight="1" x14ac:dyDescent="0.25">
      <c r="A119" s="1228" t="s">
        <v>533</v>
      </c>
      <c r="B119" s="35">
        <f t="shared" si="27"/>
        <v>0</v>
      </c>
      <c r="C119" s="131"/>
      <c r="D119" s="132"/>
      <c r="E119" s="2114"/>
      <c r="F119" s="1008"/>
      <c r="G119" s="372"/>
      <c r="H119" s="240" t="str">
        <f>AU119</f>
        <v/>
      </c>
      <c r="AU119" s="2750" t="str">
        <f>IF(AND(B119&gt;0,G119=""),"* No olvide digitar la variable Trans Femenino. Digite cero si no tiene.",IF(G119&gt;B119," * Trans Femenino no puede ser mayor al Total.",""))</f>
        <v/>
      </c>
      <c r="BD119" s="2106">
        <f>IF(AND(B119&gt;0,G119=""),1,IF(G119&gt;B119,1,0))</f>
        <v>0</v>
      </c>
    </row>
    <row r="120" spans="1:65" ht="14.25" customHeight="1" x14ac:dyDescent="0.25">
      <c r="A120" s="2751" t="s">
        <v>2488</v>
      </c>
    </row>
    <row r="121" spans="1:65" ht="14.25" customHeight="1" x14ac:dyDescent="0.25">
      <c r="A121" s="1735" t="s">
        <v>1683</v>
      </c>
      <c r="B121" s="749" t="s">
        <v>2364</v>
      </c>
      <c r="C121" s="1229" t="s">
        <v>2489</v>
      </c>
      <c r="D121" s="22" t="s">
        <v>2490</v>
      </c>
      <c r="E121" s="494" t="s">
        <v>2491</v>
      </c>
      <c r="F121" s="1229" t="s">
        <v>2492</v>
      </c>
      <c r="G121" s="22" t="s">
        <v>2493</v>
      </c>
      <c r="H121" s="494" t="s">
        <v>2494</v>
      </c>
      <c r="I121" s="2752"/>
    </row>
    <row r="122" spans="1:65" ht="14.25" customHeight="1" x14ac:dyDescent="0.25">
      <c r="A122" s="216" t="s">
        <v>82</v>
      </c>
      <c r="B122" s="1230">
        <f t="shared" ref="B122:H122" si="28">SUM(B123:B124)</f>
        <v>0</v>
      </c>
      <c r="C122" s="2753">
        <f t="shared" si="28"/>
        <v>0</v>
      </c>
      <c r="D122" s="1231">
        <f t="shared" si="28"/>
        <v>0</v>
      </c>
      <c r="E122" s="1232">
        <f t="shared" si="28"/>
        <v>0</v>
      </c>
      <c r="F122" s="2753">
        <f t="shared" si="28"/>
        <v>0</v>
      </c>
      <c r="G122" s="1231">
        <f t="shared" si="28"/>
        <v>0</v>
      </c>
      <c r="H122" s="1232">
        <f t="shared" si="28"/>
        <v>0</v>
      </c>
      <c r="I122" s="1870"/>
    </row>
    <row r="123" spans="1:65" ht="14.25" customHeight="1" x14ac:dyDescent="0.25">
      <c r="A123" s="163" t="s">
        <v>2495</v>
      </c>
      <c r="B123" s="1233"/>
      <c r="C123" s="2754"/>
      <c r="D123" s="1234"/>
      <c r="E123" s="1235"/>
      <c r="F123" s="2754"/>
      <c r="G123" s="1234"/>
      <c r="H123" s="1235"/>
      <c r="I123" s="2755"/>
    </row>
    <row r="124" spans="1:65" ht="14.25" customHeight="1" x14ac:dyDescent="0.25">
      <c r="A124" s="193" t="s">
        <v>2496</v>
      </c>
      <c r="B124" s="1236"/>
      <c r="C124" s="2756"/>
      <c r="D124" s="1237"/>
      <c r="E124" s="1238"/>
      <c r="F124" s="2756"/>
      <c r="G124" s="1237"/>
      <c r="H124" s="1239"/>
      <c r="I124" s="2755"/>
    </row>
    <row r="125" spans="1:65" ht="14.25" customHeight="1" x14ac:dyDescent="0.25">
      <c r="A125" s="1240" t="s">
        <v>2497</v>
      </c>
      <c r="B125" s="2757"/>
      <c r="C125" s="2757"/>
      <c r="D125" s="2411"/>
      <c r="E125" s="2411"/>
      <c r="F125" s="2411"/>
      <c r="G125" s="2411"/>
      <c r="H125" s="2411"/>
      <c r="I125" s="2411"/>
    </row>
    <row r="126" spans="1:65" ht="14.25" customHeight="1" x14ac:dyDescent="0.25">
      <c r="A126" s="1740" t="s">
        <v>1683</v>
      </c>
      <c r="B126" s="21" t="s">
        <v>2498</v>
      </c>
      <c r="C126" s="274" t="s">
        <v>2499</v>
      </c>
      <c r="D126" s="21" t="s">
        <v>2500</v>
      </c>
      <c r="E126" s="274" t="s">
        <v>2501</v>
      </c>
      <c r="F126" s="21" t="s">
        <v>2502</v>
      </c>
      <c r="G126" s="274" t="s">
        <v>2503</v>
      </c>
      <c r="H126" s="21" t="s">
        <v>2504</v>
      </c>
      <c r="I126" s="495" t="s">
        <v>2505</v>
      </c>
    </row>
    <row r="127" spans="1:65" ht="14.25" customHeight="1" x14ac:dyDescent="0.25">
      <c r="A127" s="619" t="s">
        <v>1317</v>
      </c>
      <c r="B127" s="1786"/>
      <c r="C127" s="1751"/>
      <c r="D127" s="1843"/>
      <c r="E127" s="1844"/>
      <c r="F127" s="1843"/>
      <c r="G127" s="1844"/>
      <c r="H127" s="1843"/>
      <c r="I127" s="1844"/>
    </row>
    <row r="128" spans="1:65" ht="14.25" customHeight="1" x14ac:dyDescent="0.25">
      <c r="A128" s="2006" t="s">
        <v>2467</v>
      </c>
      <c r="B128" s="1905"/>
      <c r="C128" s="190"/>
      <c r="D128" s="2070"/>
      <c r="E128" s="370"/>
      <c r="F128" s="2070"/>
      <c r="G128" s="370"/>
      <c r="H128" s="2070"/>
      <c r="I128" s="2057"/>
    </row>
    <row r="129" spans="1:10" ht="14.25" customHeight="1" x14ac:dyDescent="0.25">
      <c r="A129" s="2006" t="s">
        <v>1268</v>
      </c>
      <c r="B129" s="1905"/>
      <c r="C129" s="190"/>
      <c r="D129" s="2070"/>
      <c r="E129" s="370"/>
      <c r="F129" s="2070"/>
      <c r="G129" s="370"/>
      <c r="H129" s="2070"/>
      <c r="I129" s="1844"/>
    </row>
    <row r="130" spans="1:10" ht="14.25" customHeight="1" x14ac:dyDescent="0.25">
      <c r="A130" s="2006" t="s">
        <v>1250</v>
      </c>
      <c r="B130" s="1905"/>
      <c r="C130" s="190"/>
      <c r="D130" s="2070"/>
      <c r="E130" s="370"/>
      <c r="F130" s="2070"/>
      <c r="G130" s="370"/>
      <c r="H130" s="2070"/>
      <c r="I130" s="1844"/>
    </row>
    <row r="131" spans="1:10" ht="14.25" customHeight="1" x14ac:dyDescent="0.25">
      <c r="A131" s="2006" t="s">
        <v>2468</v>
      </c>
      <c r="B131" s="1905"/>
      <c r="C131" s="190"/>
      <c r="D131" s="2070"/>
      <c r="E131" s="370"/>
      <c r="F131" s="2070"/>
      <c r="G131" s="370"/>
      <c r="H131" s="2070"/>
      <c r="I131" s="1844"/>
    </row>
    <row r="132" spans="1:10" ht="14.25" customHeight="1" x14ac:dyDescent="0.25">
      <c r="A132" s="2006" t="s">
        <v>1277</v>
      </c>
      <c r="B132" s="1905"/>
      <c r="C132" s="190"/>
      <c r="D132" s="2070"/>
      <c r="E132" s="370"/>
      <c r="F132" s="2070"/>
      <c r="G132" s="370"/>
      <c r="H132" s="2070"/>
      <c r="I132" s="1844"/>
    </row>
    <row r="133" spans="1:10" ht="14.25" customHeight="1" x14ac:dyDescent="0.25">
      <c r="A133" s="2006" t="s">
        <v>1276</v>
      </c>
      <c r="B133" s="1905"/>
      <c r="C133" s="190"/>
      <c r="D133" s="2070"/>
      <c r="E133" s="370"/>
      <c r="F133" s="2070"/>
      <c r="G133" s="370"/>
      <c r="H133" s="2070"/>
      <c r="I133" s="1844"/>
    </row>
    <row r="134" spans="1:10" ht="14.25" customHeight="1" x14ac:dyDescent="0.25">
      <c r="A134" s="2006" t="s">
        <v>2469</v>
      </c>
      <c r="B134" s="1905"/>
      <c r="C134" s="190"/>
      <c r="D134" s="2070"/>
      <c r="E134" s="370"/>
      <c r="F134" s="2070"/>
      <c r="G134" s="370"/>
      <c r="H134" s="2070"/>
      <c r="I134" s="1844"/>
    </row>
    <row r="135" spans="1:10" ht="14.25" customHeight="1" x14ac:dyDescent="0.25">
      <c r="A135" s="2006" t="s">
        <v>2470</v>
      </c>
      <c r="B135" s="1905"/>
      <c r="C135" s="190"/>
      <c r="D135" s="2070"/>
      <c r="E135" s="370"/>
      <c r="F135" s="2070"/>
      <c r="G135" s="370"/>
      <c r="H135" s="2070"/>
      <c r="I135" s="1844"/>
    </row>
    <row r="136" spans="1:10" ht="14.25" customHeight="1" x14ac:dyDescent="0.25">
      <c r="A136" s="2006" t="s">
        <v>1279</v>
      </c>
      <c r="B136" s="1905"/>
      <c r="C136" s="190"/>
      <c r="D136" s="2070"/>
      <c r="E136" s="370"/>
      <c r="F136" s="2070"/>
      <c r="G136" s="370"/>
      <c r="H136" s="2070"/>
      <c r="I136" s="1844"/>
    </row>
    <row r="137" spans="1:10" ht="14.25" customHeight="1" x14ac:dyDescent="0.25">
      <c r="A137" s="2006" t="s">
        <v>2472</v>
      </c>
      <c r="B137" s="1905"/>
      <c r="C137" s="190"/>
      <c r="D137" s="2070"/>
      <c r="E137" s="370"/>
      <c r="F137" s="2070"/>
      <c r="G137" s="370"/>
      <c r="H137" s="2070"/>
      <c r="I137" s="1844"/>
    </row>
    <row r="138" spans="1:10" ht="14.25" customHeight="1" x14ac:dyDescent="0.25">
      <c r="A138" s="2006" t="s">
        <v>2506</v>
      </c>
      <c r="B138" s="1905"/>
      <c r="C138" s="190"/>
      <c r="D138" s="2070"/>
      <c r="E138" s="370"/>
      <c r="F138" s="2070"/>
      <c r="G138" s="370"/>
      <c r="H138" s="2070"/>
      <c r="I138" s="2190"/>
    </row>
    <row r="139" spans="1:10" ht="14.25" customHeight="1" x14ac:dyDescent="0.25">
      <c r="A139" s="1241" t="s">
        <v>82</v>
      </c>
      <c r="B139" s="416">
        <f t="shared" ref="B139:I139" si="29">SUM(B127:B138)</f>
        <v>0</v>
      </c>
      <c r="C139" s="417">
        <f t="shared" si="29"/>
        <v>0</v>
      </c>
      <c r="D139" s="416">
        <f t="shared" si="29"/>
        <v>0</v>
      </c>
      <c r="E139" s="417">
        <f t="shared" si="29"/>
        <v>0</v>
      </c>
      <c r="F139" s="416">
        <f t="shared" si="29"/>
        <v>0</v>
      </c>
      <c r="G139" s="417">
        <f t="shared" si="29"/>
        <v>0</v>
      </c>
      <c r="H139" s="416">
        <f t="shared" si="29"/>
        <v>0</v>
      </c>
      <c r="I139" s="417">
        <f t="shared" si="29"/>
        <v>0</v>
      </c>
    </row>
    <row r="140" spans="1:10" ht="14.25" customHeight="1" x14ac:dyDescent="0.25">
      <c r="A140" s="281" t="s">
        <v>2507</v>
      </c>
      <c r="B140" s="137"/>
      <c r="C140" s="137"/>
      <c r="D140" s="137"/>
      <c r="E140" s="137"/>
      <c r="F140" s="137"/>
      <c r="G140" s="137"/>
      <c r="H140" s="137"/>
      <c r="I140" s="137"/>
      <c r="J140" s="137"/>
    </row>
    <row r="141" spans="1:10" ht="14.25" customHeight="1" x14ac:dyDescent="0.25">
      <c r="A141" s="3138" t="s">
        <v>2508</v>
      </c>
      <c r="B141" s="3139" t="s">
        <v>2433</v>
      </c>
      <c r="C141" s="3316" t="s">
        <v>2509</v>
      </c>
      <c r="D141" s="3122"/>
      <c r="E141" s="3316" t="s">
        <v>1396</v>
      </c>
      <c r="F141" s="3135"/>
      <c r="G141" s="3235" t="s">
        <v>2394</v>
      </c>
      <c r="H141" s="3138" t="s">
        <v>778</v>
      </c>
      <c r="I141" s="3451" t="s">
        <v>787</v>
      </c>
      <c r="J141" s="3452" t="s">
        <v>2393</v>
      </c>
    </row>
    <row r="142" spans="1:10" ht="14.25" customHeight="1" x14ac:dyDescent="0.25">
      <c r="A142" s="3129"/>
      <c r="B142" s="3140"/>
      <c r="C142" s="1925" t="s">
        <v>2510</v>
      </c>
      <c r="D142" s="2042" t="s">
        <v>64</v>
      </c>
      <c r="E142" s="1925" t="s">
        <v>2510</v>
      </c>
      <c r="F142" s="2335" t="s">
        <v>64</v>
      </c>
      <c r="G142" s="3140"/>
      <c r="H142" s="3129"/>
      <c r="I142" s="3260"/>
      <c r="J142" s="3180"/>
    </row>
    <row r="143" spans="1:10" ht="14.25" customHeight="1" x14ac:dyDescent="0.25">
      <c r="A143" s="219" t="s">
        <v>2511</v>
      </c>
      <c r="B143" s="2704">
        <f t="shared" ref="B143:B151" si="30">SUM(C143:F143)</f>
        <v>0</v>
      </c>
      <c r="C143" s="126"/>
      <c r="D143" s="377"/>
      <c r="E143" s="126"/>
      <c r="F143" s="1841"/>
      <c r="G143" s="1844"/>
      <c r="H143" s="1842"/>
      <c r="I143" s="995"/>
      <c r="J143" s="2091"/>
    </row>
    <row r="144" spans="1:10" ht="14.25" customHeight="1" x14ac:dyDescent="0.25">
      <c r="A144" s="65" t="s">
        <v>2512</v>
      </c>
      <c r="B144" s="2704">
        <f t="shared" si="30"/>
        <v>0</v>
      </c>
      <c r="C144" s="355"/>
      <c r="D144" s="2085"/>
      <c r="E144" s="355"/>
      <c r="F144" s="444"/>
      <c r="G144" s="1844"/>
      <c r="H144" s="429"/>
      <c r="I144" s="675"/>
      <c r="J144" s="1844"/>
    </row>
    <row r="145" spans="1:10" ht="14.25" customHeight="1" x14ac:dyDescent="0.25">
      <c r="A145" s="65" t="s">
        <v>2513</v>
      </c>
      <c r="B145" s="2704">
        <f t="shared" si="30"/>
        <v>0</v>
      </c>
      <c r="C145" s="355"/>
      <c r="D145" s="2085"/>
      <c r="E145" s="355"/>
      <c r="F145" s="444"/>
      <c r="G145" s="1844"/>
      <c r="H145" s="429"/>
      <c r="I145" s="430"/>
      <c r="J145" s="2091"/>
    </row>
    <row r="146" spans="1:10" ht="14.25" customHeight="1" x14ac:dyDescent="0.25">
      <c r="A146" s="65" t="s">
        <v>2514</v>
      </c>
      <c r="B146" s="2704">
        <f t="shared" si="30"/>
        <v>0</v>
      </c>
      <c r="C146" s="355"/>
      <c r="D146" s="2085"/>
      <c r="E146" s="355"/>
      <c r="F146" s="444"/>
      <c r="G146" s="1844"/>
      <c r="H146" s="429"/>
      <c r="I146" s="430"/>
      <c r="J146" s="2091"/>
    </row>
    <row r="147" spans="1:10" ht="14.25" customHeight="1" x14ac:dyDescent="0.25">
      <c r="A147" s="65" t="s">
        <v>2515</v>
      </c>
      <c r="B147" s="2704">
        <f t="shared" si="30"/>
        <v>0</v>
      </c>
      <c r="C147" s="355"/>
      <c r="D147" s="2085"/>
      <c r="E147" s="355"/>
      <c r="F147" s="444"/>
      <c r="G147" s="1844"/>
      <c r="H147" s="429"/>
      <c r="I147" s="430"/>
      <c r="J147" s="2091"/>
    </row>
    <row r="148" spans="1:10" ht="14.25" customHeight="1" x14ac:dyDescent="0.25">
      <c r="A148" s="65" t="s">
        <v>2516</v>
      </c>
      <c r="B148" s="2704">
        <f t="shared" si="30"/>
        <v>0</v>
      </c>
      <c r="C148" s="355"/>
      <c r="D148" s="2085"/>
      <c r="E148" s="355"/>
      <c r="F148" s="444"/>
      <c r="G148" s="1844"/>
      <c r="H148" s="429"/>
      <c r="I148" s="430"/>
      <c r="J148" s="2091"/>
    </row>
    <row r="149" spans="1:10" ht="14.25" customHeight="1" x14ac:dyDescent="0.25">
      <c r="A149" s="65" t="s">
        <v>2517</v>
      </c>
      <c r="B149" s="2704">
        <f t="shared" si="30"/>
        <v>0</v>
      </c>
      <c r="C149" s="355"/>
      <c r="D149" s="2085"/>
      <c r="E149" s="355"/>
      <c r="F149" s="444"/>
      <c r="G149" s="1844"/>
      <c r="H149" s="429"/>
      <c r="I149" s="430"/>
      <c r="J149" s="2091"/>
    </row>
    <row r="150" spans="1:10" ht="14.25" customHeight="1" x14ac:dyDescent="0.25">
      <c r="A150" s="65" t="s">
        <v>2518</v>
      </c>
      <c r="B150" s="2704">
        <f t="shared" si="30"/>
        <v>0</v>
      </c>
      <c r="C150" s="355"/>
      <c r="D150" s="2085"/>
      <c r="E150" s="355"/>
      <c r="F150" s="444"/>
      <c r="G150" s="1844"/>
      <c r="H150" s="2059"/>
      <c r="I150" s="430"/>
      <c r="J150" s="2091"/>
    </row>
    <row r="151" spans="1:10" ht="14.25" customHeight="1" x14ac:dyDescent="0.25">
      <c r="A151" s="65" t="s">
        <v>2519</v>
      </c>
      <c r="B151" s="2704">
        <f t="shared" si="30"/>
        <v>0</v>
      </c>
      <c r="C151" s="355"/>
      <c r="D151" s="2085"/>
      <c r="E151" s="355"/>
      <c r="F151" s="444"/>
      <c r="G151" s="1844"/>
      <c r="H151" s="2059"/>
      <c r="I151" s="430"/>
      <c r="J151" s="2091"/>
    </row>
    <row r="152" spans="1:10" ht="14.25" customHeight="1" x14ac:dyDescent="0.25">
      <c r="A152" s="1241" t="s">
        <v>82</v>
      </c>
      <c r="B152" s="417">
        <f t="shared" ref="B152:H152" si="31">SUM(B143:B151)</f>
        <v>0</v>
      </c>
      <c r="C152" s="416">
        <f t="shared" si="31"/>
        <v>0</v>
      </c>
      <c r="D152" s="417">
        <f t="shared" si="31"/>
        <v>0</v>
      </c>
      <c r="E152" s="416">
        <f t="shared" si="31"/>
        <v>0</v>
      </c>
      <c r="F152" s="1242">
        <f t="shared" si="31"/>
        <v>0</v>
      </c>
      <c r="G152" s="1243">
        <f t="shared" si="31"/>
        <v>0</v>
      </c>
      <c r="H152" s="1244">
        <f t="shared" si="31"/>
        <v>0</v>
      </c>
      <c r="I152" s="1245">
        <f t="shared" ref="I152:J152" si="32">I144</f>
        <v>0</v>
      </c>
      <c r="J152" s="417">
        <f t="shared" si="32"/>
        <v>0</v>
      </c>
    </row>
    <row r="153" spans="1:10" ht="14.25" customHeight="1" x14ac:dyDescent="0.25"/>
    <row r="154" spans="1:10" ht="14.25" customHeight="1" x14ac:dyDescent="0.25"/>
    <row r="155" spans="1:10" ht="14.25" customHeight="1" x14ac:dyDescent="0.25"/>
    <row r="156" spans="1:10" ht="14.25" customHeight="1" x14ac:dyDescent="0.25"/>
    <row r="157" spans="1:10" ht="14.25" customHeight="1" x14ac:dyDescent="0.25"/>
    <row r="158" spans="1:10" ht="14.25" customHeight="1" x14ac:dyDescent="0.25"/>
    <row r="159" spans="1:10" ht="14.25" customHeight="1" x14ac:dyDescent="0.25"/>
    <row r="160" spans="1:1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spans="1:2" ht="14.25" customHeight="1" x14ac:dyDescent="0.25"/>
    <row r="194" spans="1:2" ht="14.25" customHeight="1" x14ac:dyDescent="0.25"/>
    <row r="195" spans="1:2" ht="14.25" customHeight="1" x14ac:dyDescent="0.25"/>
    <row r="196" spans="1:2" ht="14.25" customHeight="1" x14ac:dyDescent="0.25"/>
    <row r="197" spans="1:2" ht="14.25" customHeight="1" x14ac:dyDescent="0.25"/>
    <row r="198" spans="1:2" ht="14.25" customHeight="1" x14ac:dyDescent="0.25"/>
    <row r="199" spans="1:2" ht="14.25" customHeight="1" x14ac:dyDescent="0.25"/>
    <row r="200" spans="1:2" ht="14.25" customHeight="1" x14ac:dyDescent="0.25"/>
    <row r="201" spans="1:2" ht="14.25" customHeight="1" x14ac:dyDescent="0.25"/>
    <row r="202" spans="1:2" ht="14.25" customHeight="1" x14ac:dyDescent="0.25"/>
    <row r="203" spans="1:2" ht="14.25" customHeight="1" x14ac:dyDescent="0.25"/>
    <row r="204" spans="1:2" ht="15" hidden="1" customHeight="1" x14ac:dyDescent="0.25">
      <c r="A204" s="2333">
        <f>SUM(B13:F13,G13:J13,G14:G17,K13:AE13,K14:K17,P14:P17,U14:U17,Z14:Z17,AC14:AC17,B21:B25,C31:C37,B40:B48,B51:B53,B57:B59,F57:F59,B69:G69,B72:G76,C80:C84,B89:Q101,B106:B113,B118:B119,B123:H124,B127:I138,B143:B151)</f>
        <v>0</v>
      </c>
      <c r="B204" s="2334">
        <f>SUM(BC31:BN119)</f>
        <v>0</v>
      </c>
    </row>
    <row r="205" spans="1:2" ht="14.25" customHeight="1" x14ac:dyDescent="0.25"/>
    <row r="206" spans="1:2" ht="14.25" customHeight="1" x14ac:dyDescent="0.25"/>
    <row r="207" spans="1:2" ht="14.25" customHeight="1" x14ac:dyDescent="0.25"/>
    <row r="208" spans="1:2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66">
    <mergeCell ref="A80:B80"/>
    <mergeCell ref="A81:A82"/>
    <mergeCell ref="A77:E77"/>
    <mergeCell ref="A78:A79"/>
    <mergeCell ref="B78:B79"/>
    <mergeCell ref="C78:C79"/>
    <mergeCell ref="D78:I78"/>
    <mergeCell ref="A31:B31"/>
    <mergeCell ref="A32:B32"/>
    <mergeCell ref="F61:F62"/>
    <mergeCell ref="G61:G62"/>
    <mergeCell ref="A33:B33"/>
    <mergeCell ref="A34:B34"/>
    <mergeCell ref="A35:A36"/>
    <mergeCell ref="A37:B37"/>
    <mergeCell ref="A61:A62"/>
    <mergeCell ref="B61:D61"/>
    <mergeCell ref="E61:E62"/>
    <mergeCell ref="A29:B30"/>
    <mergeCell ref="C29:C30"/>
    <mergeCell ref="D29:G29"/>
    <mergeCell ref="H29:M29"/>
    <mergeCell ref="N29:O29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  <mergeCell ref="A141:A142"/>
    <mergeCell ref="B141:B142"/>
    <mergeCell ref="C141:D141"/>
    <mergeCell ref="E141:F141"/>
    <mergeCell ref="G141:G142"/>
    <mergeCell ref="H141:H142"/>
    <mergeCell ref="I141:I142"/>
    <mergeCell ref="J141:J142"/>
    <mergeCell ref="C116:E116"/>
    <mergeCell ref="F116:G116"/>
    <mergeCell ref="A103:G103"/>
    <mergeCell ref="A104:A105"/>
    <mergeCell ref="B104:G104"/>
    <mergeCell ref="A116:A117"/>
    <mergeCell ref="B116:B117"/>
    <mergeCell ref="J87:K87"/>
    <mergeCell ref="L87:M87"/>
    <mergeCell ref="N87:O87"/>
    <mergeCell ref="P87:Q87"/>
    <mergeCell ref="A83:A84"/>
    <mergeCell ref="A86:A88"/>
    <mergeCell ref="B86:C87"/>
    <mergeCell ref="D86:E87"/>
    <mergeCell ref="F86:I86"/>
    <mergeCell ref="J86:M86"/>
    <mergeCell ref="N86:Q86"/>
    <mergeCell ref="F87:G87"/>
    <mergeCell ref="H87:I87"/>
  </mergeCells>
  <dataValidations count="6">
    <dataValidation type="decimal" operator="greaterThanOrEqual" allowBlank="1" showErrorMessage="1" sqref="B14:F17 H14:J17 L14:O17 Q14:T17 V14:Y17 AA14:AB17 AD14:AE17 C21:F25 D31:O37 B40:B48 C51:E54 C57:F59 B63:G68 B122 B123:H124 E140:J140 C143:J151" xr:uid="{00000000-0002-0000-0E00-000000000000}">
      <formula1>0</formula1>
    </dataValidation>
    <dataValidation type="decimal" allowBlank="1" showErrorMessage="1" sqref="B72:I76 D80:I84 B89:Q101" xr:uid="{00000000-0002-0000-0E00-000001000000}">
      <formula1>0</formula1>
      <formula2>9.99999999999999E+34</formula2>
    </dataValidation>
    <dataValidation type="decimal" allowBlank="1" showErrorMessage="1" sqref="B127:I138" xr:uid="{00000000-0002-0000-0E00-000002000000}">
      <formula1>0</formula1>
      <formula2>9.99999999999999E+37</formula2>
    </dataValidation>
    <dataValidation type="decimal" allowBlank="1" showErrorMessage="1" sqref="B56 C60:D60 E61:F61 C62:D62 A69:G69 B70:H70 A71:G71 A72:A76 C115:D115" xr:uid="{00000000-0002-0000-0E00-000003000000}">
      <formula1>0</formula1>
      <formula2>1E+27</formula2>
    </dataValidation>
    <dataValidation type="decimal" allowBlank="1" showErrorMessage="1" sqref="C106:G113 C118:G119" xr:uid="{00000000-0002-0000-0E00-000004000000}">
      <formula1>0</formula1>
      <formula2>9.99999999999999E+35</formula2>
    </dataValidation>
    <dataValidation type="decimal" allowBlank="1" showErrorMessage="1" sqref="D102:Q102" xr:uid="{00000000-0002-0000-0E00-000005000000}">
      <formula1>0</formula1>
      <formula2>10000000</formula2>
    </dataValidation>
  </dataValidations>
  <pageMargins left="0.7" right="0.7" top="0.75" bottom="0.75" header="0" footer="0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1000"/>
  <sheetViews>
    <sheetView showGridLines="0" workbookViewId="0"/>
  </sheetViews>
  <sheetFormatPr baseColWidth="10" defaultColWidth="14.42578125" defaultRowHeight="15" customHeight="1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6" max="37" width="11.42578125" customWidth="1"/>
    <col min="38" max="38" width="11.85546875" customWidth="1"/>
    <col min="39" max="40" width="11.42578125" customWidth="1"/>
    <col min="41" max="41" width="14.28515625" customWidth="1"/>
    <col min="42" max="75" width="11.42578125" customWidth="1"/>
    <col min="76" max="86" width="11.42578125" hidden="1" customWidth="1"/>
  </cols>
  <sheetData>
    <row r="1" spans="1:86" ht="14.25" customHeight="1" x14ac:dyDescent="0.25">
      <c r="A1" s="1727" t="s">
        <v>28</v>
      </c>
    </row>
    <row r="2" spans="1:86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8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ht="14.25" customHeight="1" x14ac:dyDescent="0.25">
      <c r="A4" s="1727" t="str">
        <f>CONCATENATE("MES: ",NOMBRE!B6, " (",NOMBRE!C6,NOMBRE!D6,")")</f>
        <v>MES: NOVIEMBRE (11)</v>
      </c>
    </row>
    <row r="5" spans="1:86" ht="14.25" customHeight="1" x14ac:dyDescent="0.25">
      <c r="A5" s="1727" t="str">
        <f>CONCATENATE("AÑO: ",NOMBRE!B7)</f>
        <v>AÑO: 2025</v>
      </c>
    </row>
    <row r="6" spans="1:86" ht="18" customHeight="1" x14ac:dyDescent="0.25">
      <c r="A6" s="3164" t="s">
        <v>2520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</row>
    <row r="8" spans="1:86" ht="18" customHeight="1" x14ac:dyDescent="0.25">
      <c r="A8" s="1873" t="s">
        <v>2521</v>
      </c>
      <c r="B8" s="2200"/>
      <c r="C8" s="505"/>
      <c r="D8" s="505"/>
      <c r="E8" s="505"/>
      <c r="F8" s="505"/>
      <c r="G8" s="505"/>
      <c r="H8" s="505"/>
      <c r="I8" s="505"/>
      <c r="J8" s="505"/>
      <c r="K8" s="505"/>
      <c r="L8" s="505"/>
      <c r="M8" s="505"/>
      <c r="N8" s="505"/>
      <c r="O8" s="505"/>
      <c r="P8" s="505"/>
      <c r="Q8" s="505"/>
      <c r="R8" s="505"/>
      <c r="S8" s="505"/>
      <c r="T8" s="505"/>
      <c r="U8" s="505"/>
      <c r="V8" s="505"/>
      <c r="W8" s="505"/>
      <c r="X8" s="505"/>
      <c r="Y8" s="505"/>
      <c r="Z8" s="505"/>
      <c r="AA8" s="505"/>
      <c r="AB8" s="505"/>
      <c r="AC8" s="505"/>
      <c r="AD8" s="505"/>
      <c r="AE8" s="505"/>
      <c r="AF8" s="505"/>
      <c r="AG8" s="505"/>
      <c r="AH8" s="505"/>
      <c r="AI8" s="505"/>
      <c r="AJ8" s="505"/>
      <c r="AK8" s="505"/>
      <c r="AL8" s="505"/>
      <c r="AM8" s="505"/>
      <c r="AN8" s="505"/>
      <c r="AO8" s="505"/>
      <c r="AP8" s="505"/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505"/>
      <c r="BN8" s="505"/>
      <c r="BO8" s="505"/>
      <c r="BP8" s="505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  <c r="CH8" s="505"/>
    </row>
    <row r="9" spans="1:86" ht="14.25" customHeight="1" x14ac:dyDescent="0.25">
      <c r="A9" s="3266" t="s">
        <v>2522</v>
      </c>
      <c r="B9" s="3380" t="s">
        <v>82</v>
      </c>
      <c r="C9" s="3161"/>
      <c r="D9" s="3149"/>
      <c r="E9" s="3376" t="s">
        <v>106</v>
      </c>
      <c r="F9" s="3124"/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24"/>
      <c r="AN9" s="3135"/>
      <c r="AO9" s="3167" t="s">
        <v>41</v>
      </c>
      <c r="AP9" s="3162" t="s">
        <v>42</v>
      </c>
      <c r="AQ9" s="3139" t="s">
        <v>484</v>
      </c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</row>
    <row r="10" spans="1:86" ht="26.25" customHeight="1" x14ac:dyDescent="0.25">
      <c r="A10" s="3180"/>
      <c r="B10" s="3150"/>
      <c r="C10" s="3142"/>
      <c r="D10" s="3140"/>
      <c r="E10" s="3148" t="s">
        <v>2523</v>
      </c>
      <c r="F10" s="3149"/>
      <c r="G10" s="3201" t="s">
        <v>2524</v>
      </c>
      <c r="H10" s="3149"/>
      <c r="I10" s="3201" t="s">
        <v>2525</v>
      </c>
      <c r="J10" s="3149"/>
      <c r="K10" s="3195" t="s">
        <v>99</v>
      </c>
      <c r="L10" s="3161"/>
      <c r="M10" s="3148" t="s">
        <v>49</v>
      </c>
      <c r="N10" s="3149"/>
      <c r="O10" s="3195" t="s">
        <v>50</v>
      </c>
      <c r="P10" s="3161"/>
      <c r="Q10" s="3201" t="s">
        <v>51</v>
      </c>
      <c r="R10" s="3149"/>
      <c r="S10" s="3201" t="s">
        <v>52</v>
      </c>
      <c r="T10" s="3149"/>
      <c r="U10" s="3201" t="s">
        <v>53</v>
      </c>
      <c r="V10" s="3149"/>
      <c r="W10" s="3240" t="s">
        <v>54</v>
      </c>
      <c r="X10" s="3161"/>
      <c r="Y10" s="3201" t="s">
        <v>55</v>
      </c>
      <c r="Z10" s="3149"/>
      <c r="AA10" s="3240" t="s">
        <v>56</v>
      </c>
      <c r="AB10" s="3161"/>
      <c r="AC10" s="3201" t="s">
        <v>57</v>
      </c>
      <c r="AD10" s="3149"/>
      <c r="AE10" s="3240" t="s">
        <v>58</v>
      </c>
      <c r="AF10" s="3161"/>
      <c r="AG10" s="3201" t="s">
        <v>59</v>
      </c>
      <c r="AH10" s="3149"/>
      <c r="AI10" s="3240" t="s">
        <v>60</v>
      </c>
      <c r="AJ10" s="3161"/>
      <c r="AK10" s="3201" t="s">
        <v>61</v>
      </c>
      <c r="AL10" s="3149"/>
      <c r="AM10" s="3240" t="s">
        <v>62</v>
      </c>
      <c r="AN10" s="3265"/>
      <c r="AO10" s="3170"/>
      <c r="AP10" s="3269"/>
      <c r="AQ10" s="3180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</row>
    <row r="11" spans="1:86" ht="15" customHeight="1" x14ac:dyDescent="0.25">
      <c r="A11" s="3140"/>
      <c r="B11" s="1882" t="s">
        <v>84</v>
      </c>
      <c r="C11" s="2115" t="s">
        <v>63</v>
      </c>
      <c r="D11" s="1995" t="s">
        <v>64</v>
      </c>
      <c r="E11" s="1882" t="s">
        <v>63</v>
      </c>
      <c r="F11" s="2008" t="s">
        <v>64</v>
      </c>
      <c r="G11" s="1882" t="s">
        <v>63</v>
      </c>
      <c r="H11" s="2008" t="s">
        <v>64</v>
      </c>
      <c r="I11" s="1882" t="s">
        <v>63</v>
      </c>
      <c r="J11" s="2008" t="s">
        <v>64</v>
      </c>
      <c r="K11" s="1994" t="s">
        <v>63</v>
      </c>
      <c r="L11" s="2016" t="s">
        <v>64</v>
      </c>
      <c r="M11" s="1882" t="s">
        <v>63</v>
      </c>
      <c r="N11" s="2008" t="s">
        <v>64</v>
      </c>
      <c r="O11" s="1994" t="s">
        <v>63</v>
      </c>
      <c r="P11" s="2016" t="s">
        <v>64</v>
      </c>
      <c r="Q11" s="1882" t="s">
        <v>63</v>
      </c>
      <c r="R11" s="2008" t="s">
        <v>64</v>
      </c>
      <c r="S11" s="1882" t="s">
        <v>63</v>
      </c>
      <c r="T11" s="2008" t="s">
        <v>64</v>
      </c>
      <c r="U11" s="1882" t="s">
        <v>63</v>
      </c>
      <c r="V11" s="2008" t="s">
        <v>64</v>
      </c>
      <c r="W11" s="1994" t="s">
        <v>63</v>
      </c>
      <c r="X11" s="2016" t="s">
        <v>64</v>
      </c>
      <c r="Y11" s="1882" t="s">
        <v>63</v>
      </c>
      <c r="Z11" s="2008" t="s">
        <v>64</v>
      </c>
      <c r="AA11" s="1994" t="s">
        <v>63</v>
      </c>
      <c r="AB11" s="2016" t="s">
        <v>64</v>
      </c>
      <c r="AC11" s="1882" t="s">
        <v>63</v>
      </c>
      <c r="AD11" s="2008" t="s">
        <v>64</v>
      </c>
      <c r="AE11" s="1994" t="s">
        <v>63</v>
      </c>
      <c r="AF11" s="2016" t="s">
        <v>64</v>
      </c>
      <c r="AG11" s="1882" t="s">
        <v>63</v>
      </c>
      <c r="AH11" s="2008" t="s">
        <v>64</v>
      </c>
      <c r="AI11" s="1994" t="s">
        <v>63</v>
      </c>
      <c r="AJ11" s="2016" t="s">
        <v>64</v>
      </c>
      <c r="AK11" s="1882" t="s">
        <v>63</v>
      </c>
      <c r="AL11" s="2008" t="s">
        <v>64</v>
      </c>
      <c r="AM11" s="1994" t="s">
        <v>63</v>
      </c>
      <c r="AN11" s="2758" t="s">
        <v>64</v>
      </c>
      <c r="AO11" s="3168"/>
      <c r="AP11" s="3163"/>
      <c r="AQ11" s="3140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</row>
    <row r="12" spans="1:86" ht="15" customHeight="1" x14ac:dyDescent="0.25">
      <c r="A12" s="1246" t="s">
        <v>2526</v>
      </c>
      <c r="B12" s="1247">
        <f t="shared" ref="B12:B22" si="0">SUM(C12+D12)</f>
        <v>1</v>
      </c>
      <c r="C12" s="1248">
        <f t="shared" ref="C12:D12" si="1">SUM(E12+G12+I12+K12+M12+O12+Q12+S12+U12+W12+Y12+AA12+AC12+AE12+AG12+AI12+AK12+AM12)</f>
        <v>1</v>
      </c>
      <c r="D12" s="1249">
        <f t="shared" si="1"/>
        <v>0</v>
      </c>
      <c r="E12" s="33">
        <v>1</v>
      </c>
      <c r="F12" s="1801">
        <v>0</v>
      </c>
      <c r="G12" s="33">
        <v>0</v>
      </c>
      <c r="H12" s="80">
        <v>0</v>
      </c>
      <c r="I12" s="33">
        <v>0</v>
      </c>
      <c r="J12" s="80">
        <v>0</v>
      </c>
      <c r="K12" s="1748">
        <v>0</v>
      </c>
      <c r="L12" s="1900">
        <v>0</v>
      </c>
      <c r="M12" s="33">
        <v>0</v>
      </c>
      <c r="N12" s="80">
        <v>0</v>
      </c>
      <c r="O12" s="1748">
        <v>0</v>
      </c>
      <c r="P12" s="1900">
        <v>0</v>
      </c>
      <c r="Q12" s="33">
        <v>0</v>
      </c>
      <c r="R12" s="80">
        <v>0</v>
      </c>
      <c r="S12" s="33">
        <v>0</v>
      </c>
      <c r="T12" s="80">
        <v>0</v>
      </c>
      <c r="U12" s="33">
        <v>0</v>
      </c>
      <c r="V12" s="80">
        <v>0</v>
      </c>
      <c r="W12" s="1748">
        <v>0</v>
      </c>
      <c r="X12" s="1900">
        <v>0</v>
      </c>
      <c r="Y12" s="33">
        <v>0</v>
      </c>
      <c r="Z12" s="80">
        <v>0</v>
      </c>
      <c r="AA12" s="1748">
        <v>0</v>
      </c>
      <c r="AB12" s="1900">
        <v>0</v>
      </c>
      <c r="AC12" s="33">
        <v>0</v>
      </c>
      <c r="AD12" s="80">
        <v>0</v>
      </c>
      <c r="AE12" s="1748">
        <v>0</v>
      </c>
      <c r="AF12" s="1900">
        <v>0</v>
      </c>
      <c r="AG12" s="33">
        <v>0</v>
      </c>
      <c r="AH12" s="80">
        <v>0</v>
      </c>
      <c r="AI12" s="1748">
        <v>0</v>
      </c>
      <c r="AJ12" s="1900">
        <v>0</v>
      </c>
      <c r="AK12" s="33">
        <v>0</v>
      </c>
      <c r="AL12" s="80">
        <v>0</v>
      </c>
      <c r="AM12" s="242">
        <v>0</v>
      </c>
      <c r="AN12" s="53">
        <v>0</v>
      </c>
      <c r="AO12" s="81">
        <v>0</v>
      </c>
      <c r="AP12" s="34">
        <v>0</v>
      </c>
      <c r="AQ12" s="1801">
        <v>0</v>
      </c>
      <c r="AR12" s="1" t="str">
        <f t="shared" ref="AR12:AR22" si="2">CA12&amp;CB12&amp;CC12</f>
        <v/>
      </c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2174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2174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2174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D12" s="1"/>
      <c r="CE12" s="1"/>
      <c r="CF12" s="2175">
        <f t="shared" ref="CF12:CF22" si="6">IF(AND(B12&gt;0,AO12=""),1,IF(AO12&gt;B12,1,0))</f>
        <v>0</v>
      </c>
      <c r="CG12" s="2175">
        <f t="shared" ref="CG12:CG22" si="7">IF(AND(B12&gt;0,AP12=""),1,IF(AP12&gt;B12,1,0))</f>
        <v>0</v>
      </c>
      <c r="CH12" s="2175">
        <f t="shared" ref="CH12:CH22" si="8">IF(AND(B12&gt;0,AQ12=""),1,IF(AQ12&gt;B12,1,0))</f>
        <v>0</v>
      </c>
    </row>
    <row r="13" spans="1:86" ht="15" customHeight="1" x14ac:dyDescent="0.25">
      <c r="A13" s="1250" t="s">
        <v>2527</v>
      </c>
      <c r="B13" s="1251">
        <f t="shared" si="0"/>
        <v>1</v>
      </c>
      <c r="C13" s="1252">
        <f t="shared" ref="C13:D13" si="9">SUM(E13+G13+I13+K13+M13+O13+Q13+S13+U13+W13+Y13+AA13+AC13+AE13+AG13+AI13+AK13+AM13)</f>
        <v>1</v>
      </c>
      <c r="D13" s="1253">
        <f t="shared" si="9"/>
        <v>0</v>
      </c>
      <c r="E13" s="66">
        <v>1</v>
      </c>
      <c r="F13" s="1802">
        <v>0</v>
      </c>
      <c r="G13" s="66">
        <v>0</v>
      </c>
      <c r="H13" s="87">
        <v>0</v>
      </c>
      <c r="I13" s="66">
        <v>0</v>
      </c>
      <c r="J13" s="87">
        <v>0</v>
      </c>
      <c r="K13" s="1823">
        <v>0</v>
      </c>
      <c r="L13" s="1833">
        <v>0</v>
      </c>
      <c r="M13" s="66">
        <v>0</v>
      </c>
      <c r="N13" s="87">
        <v>0</v>
      </c>
      <c r="O13" s="1823">
        <v>0</v>
      </c>
      <c r="P13" s="1833">
        <v>0</v>
      </c>
      <c r="Q13" s="66">
        <v>0</v>
      </c>
      <c r="R13" s="87">
        <v>0</v>
      </c>
      <c r="S13" s="66">
        <v>0</v>
      </c>
      <c r="T13" s="87">
        <v>0</v>
      </c>
      <c r="U13" s="66">
        <v>0</v>
      </c>
      <c r="V13" s="87">
        <v>0</v>
      </c>
      <c r="W13" s="1823">
        <v>0</v>
      </c>
      <c r="X13" s="1833">
        <v>0</v>
      </c>
      <c r="Y13" s="66">
        <v>0</v>
      </c>
      <c r="Z13" s="87">
        <v>0</v>
      </c>
      <c r="AA13" s="1823">
        <v>0</v>
      </c>
      <c r="AB13" s="1833">
        <v>0</v>
      </c>
      <c r="AC13" s="66">
        <v>0</v>
      </c>
      <c r="AD13" s="87">
        <v>0</v>
      </c>
      <c r="AE13" s="1823">
        <v>0</v>
      </c>
      <c r="AF13" s="1833">
        <v>0</v>
      </c>
      <c r="AG13" s="66">
        <v>0</v>
      </c>
      <c r="AH13" s="87">
        <v>0</v>
      </c>
      <c r="AI13" s="1823">
        <v>0</v>
      </c>
      <c r="AJ13" s="1833">
        <v>0</v>
      </c>
      <c r="AK13" s="66">
        <v>0</v>
      </c>
      <c r="AL13" s="87">
        <v>0</v>
      </c>
      <c r="AM13" s="1976">
        <v>0</v>
      </c>
      <c r="AN13" s="68">
        <v>0</v>
      </c>
      <c r="AO13" s="88">
        <v>0</v>
      </c>
      <c r="AP13" s="67">
        <v>0</v>
      </c>
      <c r="AQ13" s="1802">
        <v>0</v>
      </c>
      <c r="AR13" s="1" t="str">
        <f t="shared" si="2"/>
        <v/>
      </c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2174" t="str">
        <f t="shared" si="3"/>
        <v/>
      </c>
      <c r="CB13" s="2174" t="str">
        <f t="shared" si="4"/>
        <v/>
      </c>
      <c r="CC13" s="2174" t="str">
        <f t="shared" si="5"/>
        <v/>
      </c>
      <c r="CD13" s="1"/>
      <c r="CE13" s="1"/>
      <c r="CF13" s="2175">
        <f t="shared" si="6"/>
        <v>0</v>
      </c>
      <c r="CG13" s="2175">
        <f t="shared" si="7"/>
        <v>0</v>
      </c>
      <c r="CH13" s="2175">
        <f t="shared" si="8"/>
        <v>0</v>
      </c>
    </row>
    <row r="14" spans="1:86" ht="15" customHeight="1" x14ac:dyDescent="0.25">
      <c r="A14" s="1250" t="s">
        <v>490</v>
      </c>
      <c r="B14" s="1251">
        <f t="shared" si="0"/>
        <v>15</v>
      </c>
      <c r="C14" s="1252">
        <f t="shared" ref="C14:D14" si="10">SUM(E14+G14+I14+K14+M14+O14+Q14+S14+U14+W14+Y14+AA14+AC14+AE14+AG14+AI14+AK14+AM14)</f>
        <v>6</v>
      </c>
      <c r="D14" s="1253">
        <f t="shared" si="10"/>
        <v>9</v>
      </c>
      <c r="E14" s="66">
        <v>2</v>
      </c>
      <c r="F14" s="1802">
        <v>0</v>
      </c>
      <c r="G14" s="66">
        <v>2</v>
      </c>
      <c r="H14" s="87">
        <v>2</v>
      </c>
      <c r="I14" s="66">
        <v>0</v>
      </c>
      <c r="J14" s="87">
        <v>3</v>
      </c>
      <c r="K14" s="1823">
        <v>0</v>
      </c>
      <c r="L14" s="1833">
        <v>0</v>
      </c>
      <c r="M14" s="66">
        <v>0</v>
      </c>
      <c r="N14" s="87">
        <v>0</v>
      </c>
      <c r="O14" s="1823">
        <v>0</v>
      </c>
      <c r="P14" s="1833">
        <v>0</v>
      </c>
      <c r="Q14" s="66">
        <v>0</v>
      </c>
      <c r="R14" s="87">
        <v>0</v>
      </c>
      <c r="S14" s="66">
        <v>0</v>
      </c>
      <c r="T14" s="87">
        <v>0</v>
      </c>
      <c r="U14" s="66">
        <v>1</v>
      </c>
      <c r="V14" s="87">
        <v>0</v>
      </c>
      <c r="W14" s="1823">
        <v>0</v>
      </c>
      <c r="X14" s="1833">
        <v>0</v>
      </c>
      <c r="Y14" s="66">
        <v>0</v>
      </c>
      <c r="Z14" s="87">
        <v>0</v>
      </c>
      <c r="AA14" s="1823">
        <v>0</v>
      </c>
      <c r="AB14" s="1833">
        <v>0</v>
      </c>
      <c r="AC14" s="66">
        <v>0</v>
      </c>
      <c r="AD14" s="87">
        <v>0</v>
      </c>
      <c r="AE14" s="1823">
        <v>0</v>
      </c>
      <c r="AF14" s="1833">
        <v>0</v>
      </c>
      <c r="AG14" s="66">
        <v>0</v>
      </c>
      <c r="AH14" s="87">
        <v>0</v>
      </c>
      <c r="AI14" s="1823">
        <v>1</v>
      </c>
      <c r="AJ14" s="1833">
        <v>2</v>
      </c>
      <c r="AK14" s="66">
        <v>0</v>
      </c>
      <c r="AL14" s="87">
        <v>0</v>
      </c>
      <c r="AM14" s="1976">
        <v>0</v>
      </c>
      <c r="AN14" s="68">
        <v>2</v>
      </c>
      <c r="AO14" s="88">
        <v>3</v>
      </c>
      <c r="AP14" s="67">
        <v>0</v>
      </c>
      <c r="AQ14" s="1802">
        <v>0</v>
      </c>
      <c r="AR14" s="1" t="str">
        <f t="shared" si="2"/>
        <v/>
      </c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2174" t="str">
        <f t="shared" si="3"/>
        <v/>
      </c>
      <c r="CB14" s="2174" t="str">
        <f t="shared" si="4"/>
        <v/>
      </c>
      <c r="CC14" s="2174" t="str">
        <f t="shared" si="5"/>
        <v/>
      </c>
      <c r="CD14" s="1"/>
      <c r="CE14" s="1"/>
      <c r="CF14" s="2175">
        <f t="shared" si="6"/>
        <v>0</v>
      </c>
      <c r="CG14" s="2175">
        <f t="shared" si="7"/>
        <v>0</v>
      </c>
      <c r="CH14" s="2175">
        <f t="shared" si="8"/>
        <v>0</v>
      </c>
    </row>
    <row r="15" spans="1:86" ht="15" customHeight="1" x14ac:dyDescent="0.25">
      <c r="A15" s="1250" t="s">
        <v>2528</v>
      </c>
      <c r="B15" s="1251">
        <f t="shared" si="0"/>
        <v>0</v>
      </c>
      <c r="C15" s="1252">
        <f t="shared" ref="C15:D15" si="11">SUM(E15+G15+I15+K15+M15+O15+Q15+S15+U15+W15+Y15+AA15+AC15+AE15+AG15+AI15+AK15+AM15)</f>
        <v>0</v>
      </c>
      <c r="D15" s="1253">
        <f t="shared" si="11"/>
        <v>0</v>
      </c>
      <c r="E15" s="66"/>
      <c r="F15" s="1802"/>
      <c r="G15" s="66"/>
      <c r="H15" s="87"/>
      <c r="I15" s="66"/>
      <c r="J15" s="87"/>
      <c r="K15" s="1823"/>
      <c r="L15" s="1833"/>
      <c r="M15" s="66"/>
      <c r="N15" s="87"/>
      <c r="O15" s="1823"/>
      <c r="P15" s="1833"/>
      <c r="Q15" s="66"/>
      <c r="R15" s="87"/>
      <c r="S15" s="66"/>
      <c r="T15" s="87"/>
      <c r="U15" s="66"/>
      <c r="V15" s="87"/>
      <c r="W15" s="1823"/>
      <c r="X15" s="1833"/>
      <c r="Y15" s="66"/>
      <c r="Z15" s="87"/>
      <c r="AA15" s="1823"/>
      <c r="AB15" s="1833"/>
      <c r="AC15" s="66"/>
      <c r="AD15" s="87"/>
      <c r="AE15" s="1823"/>
      <c r="AF15" s="1833"/>
      <c r="AG15" s="66"/>
      <c r="AH15" s="87"/>
      <c r="AI15" s="1823"/>
      <c r="AJ15" s="1833"/>
      <c r="AK15" s="66"/>
      <c r="AL15" s="87"/>
      <c r="AM15" s="1976"/>
      <c r="AN15" s="68"/>
      <c r="AO15" s="88"/>
      <c r="AP15" s="67"/>
      <c r="AQ15" s="1802"/>
      <c r="AR15" s="1" t="str">
        <f t="shared" si="2"/>
        <v/>
      </c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2174" t="str">
        <f t="shared" si="3"/>
        <v/>
      </c>
      <c r="CB15" s="2174" t="str">
        <f t="shared" si="4"/>
        <v/>
      </c>
      <c r="CC15" s="2174" t="str">
        <f t="shared" si="5"/>
        <v/>
      </c>
      <c r="CD15" s="1"/>
      <c r="CE15" s="1"/>
      <c r="CF15" s="2175">
        <f t="shared" si="6"/>
        <v>0</v>
      </c>
      <c r="CG15" s="2175">
        <f t="shared" si="7"/>
        <v>0</v>
      </c>
      <c r="CH15" s="2175">
        <f t="shared" si="8"/>
        <v>0</v>
      </c>
    </row>
    <row r="16" spans="1:86" ht="15" customHeight="1" x14ac:dyDescent="0.25">
      <c r="A16" s="198" t="s">
        <v>2529</v>
      </c>
      <c r="B16" s="894">
        <f t="shared" si="0"/>
        <v>31</v>
      </c>
      <c r="C16" s="1254">
        <f t="shared" ref="C16:D16" si="12">SUM(E16+G16+I16+K16+M16+O16+Q16+S16+U16+W16+Y16+AA16+AC16+AE16+AG16+AI16+AK16+AM16)</f>
        <v>10</v>
      </c>
      <c r="D16" s="1253">
        <f t="shared" si="12"/>
        <v>21</v>
      </c>
      <c r="E16" s="66">
        <v>3</v>
      </c>
      <c r="F16" s="1802">
        <v>1</v>
      </c>
      <c r="G16" s="66">
        <v>4</v>
      </c>
      <c r="H16" s="87">
        <v>6</v>
      </c>
      <c r="I16" s="66">
        <v>0</v>
      </c>
      <c r="J16" s="87">
        <v>8</v>
      </c>
      <c r="K16" s="1823">
        <v>2</v>
      </c>
      <c r="L16" s="1833">
        <v>1</v>
      </c>
      <c r="M16" s="66">
        <v>0</v>
      </c>
      <c r="N16" s="87">
        <v>0</v>
      </c>
      <c r="O16" s="1823">
        <v>0</v>
      </c>
      <c r="P16" s="1833">
        <v>1</v>
      </c>
      <c r="Q16" s="66">
        <v>0</v>
      </c>
      <c r="R16" s="87">
        <v>1</v>
      </c>
      <c r="S16" s="66">
        <v>0</v>
      </c>
      <c r="T16" s="87">
        <v>0</v>
      </c>
      <c r="U16" s="66">
        <v>1</v>
      </c>
      <c r="V16" s="87">
        <v>0</v>
      </c>
      <c r="W16" s="1823">
        <v>0</v>
      </c>
      <c r="X16" s="1833">
        <v>0</v>
      </c>
      <c r="Y16" s="66">
        <v>0</v>
      </c>
      <c r="Z16" s="87">
        <v>0</v>
      </c>
      <c r="AA16" s="1823">
        <v>0</v>
      </c>
      <c r="AB16" s="1833">
        <v>1</v>
      </c>
      <c r="AC16" s="66">
        <v>0</v>
      </c>
      <c r="AD16" s="87">
        <v>2</v>
      </c>
      <c r="AE16" s="1823">
        <v>0</v>
      </c>
      <c r="AF16" s="1833">
        <v>0</v>
      </c>
      <c r="AG16" s="66">
        <v>0</v>
      </c>
      <c r="AH16" s="87">
        <v>0</v>
      </c>
      <c r="AI16" s="1823">
        <v>0</v>
      </c>
      <c r="AJ16" s="1833">
        <v>0</v>
      </c>
      <c r="AK16" s="66">
        <v>0</v>
      </c>
      <c r="AL16" s="87">
        <v>0</v>
      </c>
      <c r="AM16" s="1976">
        <v>0</v>
      </c>
      <c r="AN16" s="68">
        <v>0</v>
      </c>
      <c r="AO16" s="88">
        <v>2</v>
      </c>
      <c r="AP16" s="67">
        <v>0</v>
      </c>
      <c r="AQ16" s="1802">
        <v>0</v>
      </c>
      <c r="AR16" s="1" t="str">
        <f t="shared" si="2"/>
        <v/>
      </c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2174" t="str">
        <f t="shared" si="3"/>
        <v/>
      </c>
      <c r="CB16" s="2174" t="str">
        <f t="shared" si="4"/>
        <v/>
      </c>
      <c r="CC16" s="2174" t="str">
        <f t="shared" si="5"/>
        <v/>
      </c>
      <c r="CD16" s="1"/>
      <c r="CE16" s="1"/>
      <c r="CF16" s="2175">
        <f t="shared" si="6"/>
        <v>0</v>
      </c>
      <c r="CG16" s="2175">
        <f t="shared" si="7"/>
        <v>0</v>
      </c>
      <c r="CH16" s="2175">
        <f t="shared" si="8"/>
        <v>0</v>
      </c>
    </row>
    <row r="17" spans="1:86" ht="15" customHeight="1" x14ac:dyDescent="0.25">
      <c r="A17" s="1255" t="s">
        <v>2530</v>
      </c>
      <c r="B17" s="1251">
        <f t="shared" si="0"/>
        <v>5</v>
      </c>
      <c r="C17" s="1252">
        <f t="shared" ref="C17:D17" si="13">SUM(E17+G17+I17+K17+M17+O17+Q17+S17+U17+W17+Y17+AA17+AC17+AE17+AG17+AI17+AK17+AM17)</f>
        <v>3</v>
      </c>
      <c r="D17" s="1253">
        <f t="shared" si="13"/>
        <v>2</v>
      </c>
      <c r="E17" s="66">
        <v>3</v>
      </c>
      <c r="F17" s="1802">
        <v>2</v>
      </c>
      <c r="G17" s="66">
        <v>0</v>
      </c>
      <c r="H17" s="87">
        <v>0</v>
      </c>
      <c r="I17" s="66">
        <v>0</v>
      </c>
      <c r="J17" s="87">
        <v>0</v>
      </c>
      <c r="K17" s="1823">
        <v>0</v>
      </c>
      <c r="L17" s="1833">
        <v>0</v>
      </c>
      <c r="M17" s="66">
        <v>0</v>
      </c>
      <c r="N17" s="87">
        <v>0</v>
      </c>
      <c r="O17" s="1823">
        <v>0</v>
      </c>
      <c r="P17" s="1833">
        <v>0</v>
      </c>
      <c r="Q17" s="66">
        <v>0</v>
      </c>
      <c r="R17" s="87">
        <v>0</v>
      </c>
      <c r="S17" s="66">
        <v>0</v>
      </c>
      <c r="T17" s="87">
        <v>0</v>
      </c>
      <c r="U17" s="66">
        <v>0</v>
      </c>
      <c r="V17" s="87">
        <v>0</v>
      </c>
      <c r="W17" s="1823">
        <v>0</v>
      </c>
      <c r="X17" s="1833">
        <v>0</v>
      </c>
      <c r="Y17" s="66">
        <v>0</v>
      </c>
      <c r="Z17" s="87">
        <v>0</v>
      </c>
      <c r="AA17" s="1823">
        <v>0</v>
      </c>
      <c r="AB17" s="1833">
        <v>0</v>
      </c>
      <c r="AC17" s="66">
        <v>0</v>
      </c>
      <c r="AD17" s="87">
        <v>0</v>
      </c>
      <c r="AE17" s="1823">
        <v>0</v>
      </c>
      <c r="AF17" s="1833">
        <v>0</v>
      </c>
      <c r="AG17" s="66">
        <v>0</v>
      </c>
      <c r="AH17" s="87">
        <v>0</v>
      </c>
      <c r="AI17" s="1823">
        <v>0</v>
      </c>
      <c r="AJ17" s="1833">
        <v>0</v>
      </c>
      <c r="AK17" s="66">
        <v>0</v>
      </c>
      <c r="AL17" s="87">
        <v>0</v>
      </c>
      <c r="AM17" s="1976">
        <v>0</v>
      </c>
      <c r="AN17" s="68">
        <v>0</v>
      </c>
      <c r="AO17" s="88">
        <v>0</v>
      </c>
      <c r="AP17" s="67">
        <v>0</v>
      </c>
      <c r="AQ17" s="1802">
        <v>0</v>
      </c>
      <c r="AR17" s="1" t="str">
        <f t="shared" si="2"/>
        <v/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2174" t="str">
        <f t="shared" si="3"/>
        <v/>
      </c>
      <c r="CB17" s="2174" t="str">
        <f t="shared" si="4"/>
        <v/>
      </c>
      <c r="CC17" s="2174" t="str">
        <f t="shared" si="5"/>
        <v/>
      </c>
      <c r="CD17" s="1"/>
      <c r="CE17" s="1"/>
      <c r="CF17" s="2175">
        <f t="shared" si="6"/>
        <v>0</v>
      </c>
      <c r="CG17" s="2175">
        <f t="shared" si="7"/>
        <v>0</v>
      </c>
      <c r="CH17" s="2175">
        <f t="shared" si="8"/>
        <v>0</v>
      </c>
    </row>
    <row r="18" spans="1:86" ht="15" customHeight="1" x14ac:dyDescent="0.25">
      <c r="A18" s="243" t="s">
        <v>2531</v>
      </c>
      <c r="B18" s="894">
        <f t="shared" si="0"/>
        <v>0</v>
      </c>
      <c r="C18" s="1254">
        <f t="shared" ref="C18:D18" si="14">SUM(E18+G18)</f>
        <v>0</v>
      </c>
      <c r="D18" s="1253">
        <f t="shared" si="14"/>
        <v>0</v>
      </c>
      <c r="E18" s="66"/>
      <c r="F18" s="1802"/>
      <c r="G18" s="66"/>
      <c r="H18" s="87"/>
      <c r="I18" s="85"/>
      <c r="J18" s="86"/>
      <c r="K18" s="1828"/>
      <c r="L18" s="2759"/>
      <c r="M18" s="85"/>
      <c r="N18" s="86"/>
      <c r="O18" s="1828"/>
      <c r="P18" s="2759"/>
      <c r="Q18" s="85"/>
      <c r="R18" s="86"/>
      <c r="S18" s="85"/>
      <c r="T18" s="86"/>
      <c r="U18" s="85"/>
      <c r="V18" s="86"/>
      <c r="W18" s="1828"/>
      <c r="X18" s="2759"/>
      <c r="Y18" s="85"/>
      <c r="Z18" s="86"/>
      <c r="AA18" s="1828"/>
      <c r="AB18" s="2759"/>
      <c r="AC18" s="85"/>
      <c r="AD18" s="86"/>
      <c r="AE18" s="1828"/>
      <c r="AF18" s="2759"/>
      <c r="AG18" s="85"/>
      <c r="AH18" s="86"/>
      <c r="AI18" s="1828"/>
      <c r="AJ18" s="2759"/>
      <c r="AK18" s="85"/>
      <c r="AL18" s="86"/>
      <c r="AM18" s="2497"/>
      <c r="AN18" s="104"/>
      <c r="AO18" s="88"/>
      <c r="AP18" s="67"/>
      <c r="AQ18" s="1802"/>
      <c r="AR18" s="1" t="str">
        <f t="shared" si="2"/>
        <v/>
      </c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2174" t="str">
        <f t="shared" si="3"/>
        <v/>
      </c>
      <c r="CB18" s="2174" t="str">
        <f t="shared" si="4"/>
        <v/>
      </c>
      <c r="CC18" s="2174" t="str">
        <f t="shared" si="5"/>
        <v/>
      </c>
      <c r="CD18" s="1"/>
      <c r="CE18" s="1"/>
      <c r="CF18" s="2175">
        <f t="shared" si="6"/>
        <v>0</v>
      </c>
      <c r="CG18" s="2175">
        <f t="shared" si="7"/>
        <v>0</v>
      </c>
      <c r="CH18" s="2175">
        <f t="shared" si="8"/>
        <v>0</v>
      </c>
    </row>
    <row r="19" spans="1:86" ht="15" customHeight="1" x14ac:dyDescent="0.25">
      <c r="A19" s="1255" t="s">
        <v>2532</v>
      </c>
      <c r="B19" s="1251">
        <f t="shared" si="0"/>
        <v>8</v>
      </c>
      <c r="C19" s="1252">
        <f>SUM(G18+I19+K19+M19+O19+Q19+S19+U19+W19+Y19+AA19+AC19+AE19+AG19+AI19+AK19+AM19)</f>
        <v>4</v>
      </c>
      <c r="D19" s="1253">
        <f>SUM(H19+J19+L19+N19+P19+R19+T19+V19+X19+Z19+AB19+AD19+AF19+AH19+AJ19+AL19+AN19)</f>
        <v>4</v>
      </c>
      <c r="E19" s="85"/>
      <c r="F19" s="1803"/>
      <c r="G19" s="87">
        <v>0</v>
      </c>
      <c r="H19" s="87">
        <v>0</v>
      </c>
      <c r="I19" s="66">
        <v>2</v>
      </c>
      <c r="J19" s="87">
        <v>0</v>
      </c>
      <c r="K19" s="1823">
        <v>2</v>
      </c>
      <c r="L19" s="1833">
        <v>0</v>
      </c>
      <c r="M19" s="66">
        <v>0</v>
      </c>
      <c r="N19" s="87">
        <v>0</v>
      </c>
      <c r="O19" s="1823">
        <v>0</v>
      </c>
      <c r="P19" s="1833">
        <v>0</v>
      </c>
      <c r="Q19" s="66">
        <v>0</v>
      </c>
      <c r="R19" s="87">
        <v>0</v>
      </c>
      <c r="S19" s="66">
        <v>0</v>
      </c>
      <c r="T19" s="87">
        <v>0</v>
      </c>
      <c r="U19" s="66">
        <v>0</v>
      </c>
      <c r="V19" s="87">
        <v>0</v>
      </c>
      <c r="W19" s="1823">
        <v>0</v>
      </c>
      <c r="X19" s="1833">
        <v>0</v>
      </c>
      <c r="Y19" s="66">
        <v>0</v>
      </c>
      <c r="Z19" s="87">
        <v>0</v>
      </c>
      <c r="AA19" s="1823">
        <v>0</v>
      </c>
      <c r="AB19" s="1833">
        <v>0</v>
      </c>
      <c r="AC19" s="66">
        <v>0</v>
      </c>
      <c r="AD19" s="87">
        <v>2</v>
      </c>
      <c r="AE19" s="1823">
        <v>0</v>
      </c>
      <c r="AF19" s="1833">
        <v>0</v>
      </c>
      <c r="AG19" s="66">
        <v>0</v>
      </c>
      <c r="AH19" s="87">
        <v>0</v>
      </c>
      <c r="AI19" s="1823">
        <v>0</v>
      </c>
      <c r="AJ19" s="1833">
        <v>2</v>
      </c>
      <c r="AK19" s="66">
        <v>0</v>
      </c>
      <c r="AL19" s="87">
        <v>0</v>
      </c>
      <c r="AM19" s="1976">
        <v>0</v>
      </c>
      <c r="AN19" s="68">
        <v>0</v>
      </c>
      <c r="AO19" s="88">
        <v>0</v>
      </c>
      <c r="AP19" s="67">
        <v>0</v>
      </c>
      <c r="AQ19" s="1802">
        <v>0</v>
      </c>
      <c r="AR19" s="1" t="str">
        <f t="shared" si="2"/>
        <v/>
      </c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2174" t="str">
        <f t="shared" si="3"/>
        <v/>
      </c>
      <c r="CB19" s="2174" t="str">
        <f t="shared" si="4"/>
        <v/>
      </c>
      <c r="CC19" s="2174" t="str">
        <f t="shared" si="5"/>
        <v/>
      </c>
      <c r="CD19" s="1"/>
      <c r="CE19" s="1"/>
      <c r="CF19" s="2175">
        <f t="shared" si="6"/>
        <v>0</v>
      </c>
      <c r="CG19" s="2175">
        <f t="shared" si="7"/>
        <v>0</v>
      </c>
      <c r="CH19" s="2175">
        <f t="shared" si="8"/>
        <v>0</v>
      </c>
    </row>
    <row r="20" spans="1:86" ht="15" customHeight="1" x14ac:dyDescent="0.25">
      <c r="A20" s="243" t="s">
        <v>2533</v>
      </c>
      <c r="B20" s="894">
        <f t="shared" si="0"/>
        <v>0</v>
      </c>
      <c r="C20" s="1254">
        <f t="shared" ref="C20:D20" si="15">SUM(W20+Y20+AA20+AC20+AE20+AG20+AI20+AK20+AM20)</f>
        <v>0</v>
      </c>
      <c r="D20" s="1253">
        <f t="shared" si="15"/>
        <v>0</v>
      </c>
      <c r="E20" s="85"/>
      <c r="F20" s="1803"/>
      <c r="G20" s="85"/>
      <c r="H20" s="86"/>
      <c r="I20" s="85"/>
      <c r="J20" s="86"/>
      <c r="K20" s="1828"/>
      <c r="L20" s="2759"/>
      <c r="M20" s="85"/>
      <c r="N20" s="86"/>
      <c r="O20" s="1828"/>
      <c r="P20" s="2759"/>
      <c r="Q20" s="85"/>
      <c r="R20" s="86"/>
      <c r="S20" s="85"/>
      <c r="T20" s="86"/>
      <c r="U20" s="85"/>
      <c r="V20" s="86"/>
      <c r="W20" s="1823"/>
      <c r="X20" s="1833"/>
      <c r="Y20" s="66"/>
      <c r="Z20" s="87"/>
      <c r="AA20" s="1823"/>
      <c r="AB20" s="1833"/>
      <c r="AC20" s="66"/>
      <c r="AD20" s="87"/>
      <c r="AE20" s="1823"/>
      <c r="AF20" s="1833"/>
      <c r="AG20" s="66"/>
      <c r="AH20" s="87"/>
      <c r="AI20" s="1823"/>
      <c r="AJ20" s="1833"/>
      <c r="AK20" s="66"/>
      <c r="AL20" s="87"/>
      <c r="AM20" s="1976"/>
      <c r="AN20" s="68"/>
      <c r="AO20" s="88"/>
      <c r="AP20" s="67"/>
      <c r="AQ20" s="1802"/>
      <c r="AR20" s="1" t="str">
        <f t="shared" si="2"/>
        <v/>
      </c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2174" t="str">
        <f t="shared" si="3"/>
        <v/>
      </c>
      <c r="CB20" s="2174" t="str">
        <f t="shared" si="4"/>
        <v/>
      </c>
      <c r="CC20" s="2174" t="str">
        <f t="shared" si="5"/>
        <v/>
      </c>
      <c r="CD20" s="1"/>
      <c r="CE20" s="1"/>
      <c r="CF20" s="2175">
        <f t="shared" si="6"/>
        <v>0</v>
      </c>
      <c r="CG20" s="2175">
        <f t="shared" si="7"/>
        <v>0</v>
      </c>
      <c r="CH20" s="2175">
        <f t="shared" si="8"/>
        <v>0</v>
      </c>
    </row>
    <row r="21" spans="1:86" ht="15" customHeight="1" x14ac:dyDescent="0.25">
      <c r="A21" s="1255" t="s">
        <v>2534</v>
      </c>
      <c r="B21" s="1251">
        <f t="shared" si="0"/>
        <v>0</v>
      </c>
      <c r="C21" s="1252">
        <f t="shared" ref="C21:D21" si="16">SUM(E21+G21+I21+K21+M21+O21+Q21+S21+U21+W21+Y21+AA21+AC21+AE21+AG21+AI21+AK21+AM21)</f>
        <v>0</v>
      </c>
      <c r="D21" s="1253">
        <f t="shared" si="16"/>
        <v>0</v>
      </c>
      <c r="E21" s="66"/>
      <c r="F21" s="1802"/>
      <c r="G21" s="66"/>
      <c r="H21" s="87"/>
      <c r="I21" s="66"/>
      <c r="J21" s="87"/>
      <c r="K21" s="1823"/>
      <c r="L21" s="1833"/>
      <c r="M21" s="66"/>
      <c r="N21" s="87"/>
      <c r="O21" s="1823"/>
      <c r="P21" s="1833"/>
      <c r="Q21" s="66"/>
      <c r="R21" s="87"/>
      <c r="S21" s="66"/>
      <c r="T21" s="87"/>
      <c r="U21" s="66"/>
      <c r="V21" s="87"/>
      <c r="W21" s="1823"/>
      <c r="X21" s="1833"/>
      <c r="Y21" s="66"/>
      <c r="Z21" s="87"/>
      <c r="AA21" s="1823"/>
      <c r="AB21" s="1833"/>
      <c r="AC21" s="66"/>
      <c r="AD21" s="87"/>
      <c r="AE21" s="1823"/>
      <c r="AF21" s="1833"/>
      <c r="AG21" s="66"/>
      <c r="AH21" s="87"/>
      <c r="AI21" s="1823"/>
      <c r="AJ21" s="1833"/>
      <c r="AK21" s="66"/>
      <c r="AL21" s="87"/>
      <c r="AM21" s="1976"/>
      <c r="AN21" s="68"/>
      <c r="AO21" s="88"/>
      <c r="AP21" s="67"/>
      <c r="AQ21" s="1802"/>
      <c r="AR21" s="1" t="str">
        <f t="shared" si="2"/>
        <v/>
      </c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2174" t="str">
        <f t="shared" si="3"/>
        <v/>
      </c>
      <c r="CB21" s="2174" t="str">
        <f t="shared" si="4"/>
        <v/>
      </c>
      <c r="CC21" s="2174" t="str">
        <f t="shared" si="5"/>
        <v/>
      </c>
      <c r="CD21" s="1"/>
      <c r="CE21" s="1"/>
      <c r="CF21" s="2175">
        <f t="shared" si="6"/>
        <v>0</v>
      </c>
      <c r="CG21" s="2175">
        <f t="shared" si="7"/>
        <v>0</v>
      </c>
      <c r="CH21" s="2175">
        <f t="shared" si="8"/>
        <v>0</v>
      </c>
    </row>
    <row r="22" spans="1:86" ht="15" customHeight="1" x14ac:dyDescent="0.25">
      <c r="A22" s="245" t="s">
        <v>2535</v>
      </c>
      <c r="B22" s="919">
        <f t="shared" si="0"/>
        <v>0</v>
      </c>
      <c r="C22" s="1256">
        <f t="shared" ref="C22:D22" si="17">SUM(E22+G22+I22+K22+M22+O22+Q22+S22+U22+W22+Y22+AA22+AC22+AE22+AG22+AI22+AK22+AM22)</f>
        <v>0</v>
      </c>
      <c r="D22" s="1257">
        <f t="shared" si="17"/>
        <v>0</v>
      </c>
      <c r="E22" s="41"/>
      <c r="F22" s="1764"/>
      <c r="G22" s="41"/>
      <c r="H22" s="92"/>
      <c r="I22" s="41"/>
      <c r="J22" s="92"/>
      <c r="K22" s="1762"/>
      <c r="L22" s="1899"/>
      <c r="M22" s="41"/>
      <c r="N22" s="92"/>
      <c r="O22" s="1762"/>
      <c r="P22" s="1899"/>
      <c r="Q22" s="41"/>
      <c r="R22" s="92"/>
      <c r="S22" s="41"/>
      <c r="T22" s="92"/>
      <c r="U22" s="41"/>
      <c r="V22" s="92"/>
      <c r="W22" s="1762"/>
      <c r="X22" s="1899"/>
      <c r="Y22" s="41"/>
      <c r="Z22" s="92"/>
      <c r="AA22" s="1762"/>
      <c r="AB22" s="1899"/>
      <c r="AC22" s="41"/>
      <c r="AD22" s="92"/>
      <c r="AE22" s="1762"/>
      <c r="AF22" s="1899"/>
      <c r="AG22" s="41"/>
      <c r="AH22" s="92"/>
      <c r="AI22" s="1762"/>
      <c r="AJ22" s="1899"/>
      <c r="AK22" s="41"/>
      <c r="AL22" s="92"/>
      <c r="AM22" s="1964"/>
      <c r="AN22" s="55"/>
      <c r="AO22" s="88"/>
      <c r="AP22" s="67"/>
      <c r="AQ22" s="1802"/>
      <c r="AR22" s="1" t="str">
        <f t="shared" si="2"/>
        <v/>
      </c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2174" t="str">
        <f t="shared" si="3"/>
        <v/>
      </c>
      <c r="CB22" s="2174" t="str">
        <f t="shared" si="4"/>
        <v/>
      </c>
      <c r="CC22" s="2174" t="str">
        <f t="shared" si="5"/>
        <v/>
      </c>
      <c r="CD22" s="1"/>
      <c r="CE22" s="1"/>
      <c r="CF22" s="2175">
        <f t="shared" si="6"/>
        <v>0</v>
      </c>
      <c r="CG22" s="2175">
        <f t="shared" si="7"/>
        <v>0</v>
      </c>
      <c r="CH22" s="2175">
        <f t="shared" si="8"/>
        <v>0</v>
      </c>
    </row>
    <row r="23" spans="1:86" ht="15" customHeight="1" x14ac:dyDescent="0.25">
      <c r="A23" s="57" t="s">
        <v>82</v>
      </c>
      <c r="B23" s="888">
        <f t="shared" ref="B23:AQ23" si="18">SUM(B12:B22)</f>
        <v>61</v>
      </c>
      <c r="C23" s="2760">
        <f t="shared" si="18"/>
        <v>25</v>
      </c>
      <c r="D23" s="2761">
        <f t="shared" si="18"/>
        <v>36</v>
      </c>
      <c r="E23" s="166">
        <f t="shared" si="18"/>
        <v>10</v>
      </c>
      <c r="F23" s="1859">
        <f t="shared" si="18"/>
        <v>3</v>
      </c>
      <c r="G23" s="166">
        <f t="shared" si="18"/>
        <v>6</v>
      </c>
      <c r="H23" s="448">
        <f t="shared" si="18"/>
        <v>8</v>
      </c>
      <c r="I23" s="166">
        <f t="shared" si="18"/>
        <v>2</v>
      </c>
      <c r="J23" s="448">
        <f t="shared" si="18"/>
        <v>11</v>
      </c>
      <c r="K23" s="1883">
        <f t="shared" si="18"/>
        <v>4</v>
      </c>
      <c r="L23" s="1165">
        <f t="shared" si="18"/>
        <v>1</v>
      </c>
      <c r="M23" s="166">
        <f t="shared" si="18"/>
        <v>0</v>
      </c>
      <c r="N23" s="448">
        <f t="shared" si="18"/>
        <v>0</v>
      </c>
      <c r="O23" s="1883">
        <f t="shared" si="18"/>
        <v>0</v>
      </c>
      <c r="P23" s="1165">
        <f t="shared" si="18"/>
        <v>1</v>
      </c>
      <c r="Q23" s="166">
        <f t="shared" si="18"/>
        <v>0</v>
      </c>
      <c r="R23" s="448">
        <f t="shared" si="18"/>
        <v>1</v>
      </c>
      <c r="S23" s="166">
        <f t="shared" si="18"/>
        <v>0</v>
      </c>
      <c r="T23" s="448">
        <f t="shared" si="18"/>
        <v>0</v>
      </c>
      <c r="U23" s="166">
        <f t="shared" si="18"/>
        <v>2</v>
      </c>
      <c r="V23" s="448">
        <f t="shared" si="18"/>
        <v>0</v>
      </c>
      <c r="W23" s="1883">
        <f t="shared" si="18"/>
        <v>0</v>
      </c>
      <c r="X23" s="1165">
        <f t="shared" si="18"/>
        <v>0</v>
      </c>
      <c r="Y23" s="166">
        <f t="shared" si="18"/>
        <v>0</v>
      </c>
      <c r="Z23" s="448">
        <f t="shared" si="18"/>
        <v>0</v>
      </c>
      <c r="AA23" s="1883">
        <f t="shared" si="18"/>
        <v>0</v>
      </c>
      <c r="AB23" s="1165">
        <f t="shared" si="18"/>
        <v>1</v>
      </c>
      <c r="AC23" s="166">
        <f t="shared" si="18"/>
        <v>0</v>
      </c>
      <c r="AD23" s="448">
        <f t="shared" si="18"/>
        <v>4</v>
      </c>
      <c r="AE23" s="1883">
        <f t="shared" si="18"/>
        <v>0</v>
      </c>
      <c r="AF23" s="1165">
        <f t="shared" si="18"/>
        <v>0</v>
      </c>
      <c r="AG23" s="166">
        <f t="shared" si="18"/>
        <v>0</v>
      </c>
      <c r="AH23" s="448">
        <f t="shared" si="18"/>
        <v>0</v>
      </c>
      <c r="AI23" s="1883">
        <f t="shared" si="18"/>
        <v>1</v>
      </c>
      <c r="AJ23" s="1165">
        <f t="shared" si="18"/>
        <v>4</v>
      </c>
      <c r="AK23" s="166">
        <f t="shared" si="18"/>
        <v>0</v>
      </c>
      <c r="AL23" s="448">
        <f t="shared" si="18"/>
        <v>0</v>
      </c>
      <c r="AM23" s="1883">
        <f t="shared" si="18"/>
        <v>0</v>
      </c>
      <c r="AN23" s="446">
        <f t="shared" si="18"/>
        <v>2</v>
      </c>
      <c r="AO23" s="447">
        <f t="shared" si="18"/>
        <v>5</v>
      </c>
      <c r="AP23" s="584">
        <f t="shared" si="18"/>
        <v>0</v>
      </c>
      <c r="AQ23" s="1859">
        <f t="shared" si="18"/>
        <v>0</v>
      </c>
    </row>
    <row r="24" spans="1:86" ht="18" customHeight="1" x14ac:dyDescent="0.25">
      <c r="A24" s="1873" t="s">
        <v>2536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5"/>
      <c r="V24" s="505"/>
      <c r="W24" s="505"/>
      <c r="X24" s="505"/>
      <c r="Y24" s="505"/>
      <c r="Z24" s="505"/>
      <c r="AA24" s="505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505"/>
      <c r="AW24" s="505"/>
      <c r="AX24" s="505"/>
      <c r="AY24" s="505"/>
      <c r="AZ24" s="505"/>
      <c r="BA24" s="505"/>
      <c r="BB24" s="505"/>
      <c r="BC24" s="505"/>
      <c r="BD24" s="505"/>
      <c r="BE24" s="505"/>
      <c r="BF24" s="505"/>
      <c r="BG24" s="505"/>
      <c r="BH24" s="505"/>
      <c r="BI24" s="505"/>
      <c r="BJ24" s="505"/>
      <c r="BK24" s="505"/>
      <c r="BL24" s="505"/>
      <c r="BM24" s="505"/>
      <c r="BN24" s="505"/>
      <c r="BO24" s="505"/>
      <c r="BP24" s="505"/>
      <c r="BQ24" s="505"/>
      <c r="BR24" s="505"/>
      <c r="BS24" s="505"/>
      <c r="BT24" s="505"/>
      <c r="BU24" s="505"/>
      <c r="BV24" s="505"/>
      <c r="BW24" s="505"/>
      <c r="BX24" s="505"/>
      <c r="BY24" s="505"/>
      <c r="BZ24" s="505"/>
      <c r="CA24" s="505"/>
      <c r="CB24" s="505"/>
      <c r="CC24" s="505"/>
      <c r="CD24" s="505"/>
      <c r="CE24" s="505"/>
      <c r="CF24" s="505"/>
      <c r="CG24" s="505"/>
      <c r="CH24" s="505"/>
    </row>
    <row r="25" spans="1:86" ht="15" customHeight="1" x14ac:dyDescent="0.25">
      <c r="A25" s="3240" t="s">
        <v>2537</v>
      </c>
      <c r="B25" s="3149"/>
      <c r="C25" s="3380" t="s">
        <v>82</v>
      </c>
      <c r="D25" s="3161"/>
      <c r="E25" s="3149"/>
      <c r="F25" s="3381" t="s">
        <v>106</v>
      </c>
      <c r="G25" s="3124"/>
      <c r="H25" s="3124"/>
      <c r="I25" s="3124"/>
      <c r="J25" s="3124"/>
      <c r="K25" s="3124"/>
      <c r="L25" s="3124"/>
      <c r="M25" s="3124"/>
      <c r="N25" s="3124"/>
      <c r="O25" s="3124"/>
      <c r="P25" s="3124"/>
      <c r="Q25" s="3124"/>
      <c r="R25" s="3124"/>
      <c r="S25" s="3124"/>
      <c r="T25" s="3124"/>
      <c r="U25" s="3124"/>
      <c r="V25" s="3124"/>
      <c r="W25" s="3124"/>
      <c r="X25" s="3124"/>
      <c r="Y25" s="3124"/>
      <c r="Z25" s="3124"/>
      <c r="AA25" s="3124"/>
      <c r="AB25" s="3124"/>
      <c r="AC25" s="3124"/>
      <c r="AD25" s="3124"/>
      <c r="AE25" s="3124"/>
      <c r="AF25" s="3124"/>
      <c r="AG25" s="3124"/>
      <c r="AH25" s="3124"/>
      <c r="AI25" s="3124"/>
      <c r="AJ25" s="3124"/>
      <c r="AK25" s="3124"/>
      <c r="AL25" s="3124"/>
      <c r="AM25" s="3124"/>
      <c r="AN25" s="3124"/>
      <c r="AO25" s="3135"/>
      <c r="AP25" s="3167" t="s">
        <v>2538</v>
      </c>
      <c r="AQ25" s="3162" t="s">
        <v>41</v>
      </c>
      <c r="AR25" s="3139" t="s">
        <v>42</v>
      </c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</row>
    <row r="26" spans="1:86" ht="15" customHeight="1" x14ac:dyDescent="0.25">
      <c r="A26" s="3131"/>
      <c r="B26" s="3180"/>
      <c r="C26" s="3179"/>
      <c r="D26" s="3165"/>
      <c r="E26" s="3180"/>
      <c r="F26" s="3148" t="s">
        <v>2523</v>
      </c>
      <c r="G26" s="3149"/>
      <c r="H26" s="3201" t="s">
        <v>2524</v>
      </c>
      <c r="I26" s="3149"/>
      <c r="J26" s="3201" t="s">
        <v>2525</v>
      </c>
      <c r="K26" s="3149"/>
      <c r="L26" s="3148" t="s">
        <v>99</v>
      </c>
      <c r="M26" s="3149"/>
      <c r="N26" s="3148" t="s">
        <v>49</v>
      </c>
      <c r="O26" s="3149"/>
      <c r="P26" s="3148" t="s">
        <v>50</v>
      </c>
      <c r="Q26" s="3149"/>
      <c r="R26" s="3201" t="s">
        <v>51</v>
      </c>
      <c r="S26" s="3149"/>
      <c r="T26" s="3201" t="s">
        <v>52</v>
      </c>
      <c r="U26" s="3149"/>
      <c r="V26" s="3201" t="s">
        <v>53</v>
      </c>
      <c r="W26" s="3149"/>
      <c r="X26" s="3201" t="s">
        <v>54</v>
      </c>
      <c r="Y26" s="3149"/>
      <c r="Z26" s="3201" t="s">
        <v>55</v>
      </c>
      <c r="AA26" s="3149"/>
      <c r="AB26" s="3201" t="s">
        <v>56</v>
      </c>
      <c r="AC26" s="3149"/>
      <c r="AD26" s="3201" t="s">
        <v>57</v>
      </c>
      <c r="AE26" s="3149"/>
      <c r="AF26" s="3201" t="s">
        <v>58</v>
      </c>
      <c r="AG26" s="3149"/>
      <c r="AH26" s="3201" t="s">
        <v>59</v>
      </c>
      <c r="AI26" s="3149"/>
      <c r="AJ26" s="3201" t="s">
        <v>60</v>
      </c>
      <c r="AK26" s="3149"/>
      <c r="AL26" s="3201" t="s">
        <v>61</v>
      </c>
      <c r="AM26" s="3149"/>
      <c r="AN26" s="3240" t="s">
        <v>62</v>
      </c>
      <c r="AO26" s="3265"/>
      <c r="AP26" s="3170"/>
      <c r="AQ26" s="3269"/>
      <c r="AR26" s="3180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</row>
    <row r="27" spans="1:86" ht="15" customHeight="1" x14ac:dyDescent="0.25">
      <c r="A27" s="3142"/>
      <c r="B27" s="3140"/>
      <c r="C27" s="58" t="s">
        <v>84</v>
      </c>
      <c r="D27" s="24" t="s">
        <v>63</v>
      </c>
      <c r="E27" s="1863" t="s">
        <v>64</v>
      </c>
      <c r="F27" s="58" t="s">
        <v>63</v>
      </c>
      <c r="G27" s="1863" t="s">
        <v>64</v>
      </c>
      <c r="H27" s="58" t="s">
        <v>63</v>
      </c>
      <c r="I27" s="1863" t="s">
        <v>64</v>
      </c>
      <c r="J27" s="58" t="s">
        <v>63</v>
      </c>
      <c r="K27" s="1863" t="s">
        <v>64</v>
      </c>
      <c r="L27" s="58" t="s">
        <v>63</v>
      </c>
      <c r="M27" s="1863" t="s">
        <v>64</v>
      </c>
      <c r="N27" s="58" t="s">
        <v>63</v>
      </c>
      <c r="O27" s="1863" t="s">
        <v>64</v>
      </c>
      <c r="P27" s="58" t="s">
        <v>63</v>
      </c>
      <c r="Q27" s="1863" t="s">
        <v>64</v>
      </c>
      <c r="R27" s="1882" t="s">
        <v>63</v>
      </c>
      <c r="S27" s="2008" t="s">
        <v>64</v>
      </c>
      <c r="T27" s="1882" t="s">
        <v>63</v>
      </c>
      <c r="U27" s="2008" t="s">
        <v>64</v>
      </c>
      <c r="V27" s="1882" t="s">
        <v>63</v>
      </c>
      <c r="W27" s="2008" t="s">
        <v>64</v>
      </c>
      <c r="X27" s="58" t="s">
        <v>63</v>
      </c>
      <c r="Y27" s="1863" t="s">
        <v>64</v>
      </c>
      <c r="Z27" s="58" t="s">
        <v>63</v>
      </c>
      <c r="AA27" s="1863" t="s">
        <v>64</v>
      </c>
      <c r="AB27" s="58" t="s">
        <v>63</v>
      </c>
      <c r="AC27" s="1863" t="s">
        <v>64</v>
      </c>
      <c r="AD27" s="58" t="s">
        <v>63</v>
      </c>
      <c r="AE27" s="1863" t="s">
        <v>64</v>
      </c>
      <c r="AF27" s="58" t="s">
        <v>63</v>
      </c>
      <c r="AG27" s="1863" t="s">
        <v>64</v>
      </c>
      <c r="AH27" s="58" t="s">
        <v>63</v>
      </c>
      <c r="AI27" s="1863" t="s">
        <v>64</v>
      </c>
      <c r="AJ27" s="58" t="s">
        <v>63</v>
      </c>
      <c r="AK27" s="1863" t="s">
        <v>64</v>
      </c>
      <c r="AL27" s="58" t="s">
        <v>63</v>
      </c>
      <c r="AM27" s="1863" t="s">
        <v>64</v>
      </c>
      <c r="AN27" s="58" t="s">
        <v>63</v>
      </c>
      <c r="AO27" s="2049" t="s">
        <v>64</v>
      </c>
      <c r="AP27" s="3168"/>
      <c r="AQ27" s="3163"/>
      <c r="AR27" s="3140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</row>
    <row r="28" spans="1:86" ht="15" customHeight="1" x14ac:dyDescent="0.25">
      <c r="A28" s="3132" t="s">
        <v>2539</v>
      </c>
      <c r="B28" s="196" t="s">
        <v>904</v>
      </c>
      <c r="C28" s="588">
        <f t="shared" ref="C28:C40" si="19">SUM(D28+E28)</f>
        <v>0</v>
      </c>
      <c r="D28" s="912">
        <f t="shared" ref="D28:E28" si="20">SUM(F28+H28)</f>
        <v>0</v>
      </c>
      <c r="E28" s="2762">
        <f t="shared" si="20"/>
        <v>0</v>
      </c>
      <c r="F28" s="1786"/>
      <c r="G28" s="1751"/>
      <c r="H28" s="1786"/>
      <c r="I28" s="1865"/>
      <c r="J28" s="1766"/>
      <c r="K28" s="1811"/>
      <c r="L28" s="1766"/>
      <c r="M28" s="1811"/>
      <c r="N28" s="1766"/>
      <c r="O28" s="1811"/>
      <c r="P28" s="1766"/>
      <c r="Q28" s="1811"/>
      <c r="R28" s="1766"/>
      <c r="S28" s="1811"/>
      <c r="T28" s="1766"/>
      <c r="U28" s="1811"/>
      <c r="V28" s="1766"/>
      <c r="W28" s="1811"/>
      <c r="X28" s="1766"/>
      <c r="Y28" s="1811"/>
      <c r="Z28" s="1766"/>
      <c r="AA28" s="1811"/>
      <c r="AB28" s="1766"/>
      <c r="AC28" s="1811"/>
      <c r="AD28" s="1766"/>
      <c r="AE28" s="1811"/>
      <c r="AF28" s="1766"/>
      <c r="AG28" s="1811"/>
      <c r="AH28" s="1766"/>
      <c r="AI28" s="1811"/>
      <c r="AJ28" s="1766"/>
      <c r="AK28" s="1811"/>
      <c r="AL28" s="1079"/>
      <c r="AM28" s="1811"/>
      <c r="AN28" s="2763"/>
      <c r="AO28" s="32"/>
      <c r="AP28" s="81"/>
      <c r="AQ28" s="34"/>
      <c r="AR28" s="1801"/>
      <c r="AS28" s="1" t="str">
        <f t="shared" ref="AS28:AS40" si="21">CA28&amp;CB28&amp;CC28</f>
        <v/>
      </c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2174" t="str">
        <f t="shared" ref="CA28:CA40" si="22">IF(AND(C28&gt;0,AP28="")," * No olvide digitar la variable Reingresos. Digite Cero si no tiene.",IF(AP28&gt;C28," * La variable Reingresos no puede ser mayor al Total Ambos Sexos.",""))</f>
        <v/>
      </c>
      <c r="CB28" s="2174" t="str">
        <f t="shared" ref="CB28:CB40" si="23">IF(AND(C28&gt;0,AQ28="")," * No olvide digitar la variable Pueblos Originarios.  Digite Cero si no tiene.",IF(AQ28&gt;C28," * La variable Pueblos originarios no puede ser mayor al Total Ambos Sexos.",""))</f>
        <v/>
      </c>
      <c r="CC28" s="2174" t="str">
        <f t="shared" ref="CC28:CC40" si="24">IF(AND(C28&gt;0,AR28="")," * No olvide digitar la variable Migrantes. Digite Cero si no tiene.",IF(AR28&gt;C28," * La variable Migrantes no puede ser mayor al Total Ambos Sexos.",""))</f>
        <v/>
      </c>
      <c r="CD28" s="2764"/>
      <c r="CE28" s="1"/>
      <c r="CF28" s="2175">
        <f t="shared" ref="CF28:CF40" si="25">IF(AND(C28&gt;0,AP28=""),1,IF(AP28&gt;C28,1,0))</f>
        <v>0</v>
      </c>
      <c r="CG28" s="2175">
        <f t="shared" ref="CG28:CG40" si="26">IF(AND(C28&gt;0,AQ28=""),1,IF(AQ28&gt;C28,1,0))</f>
        <v>0</v>
      </c>
      <c r="CH28" s="2175">
        <f t="shared" ref="CH28:CH40" si="27">IF(AND(C28&gt;0,AR28=""),1,IF(AR28&gt;C28,1,0))</f>
        <v>0</v>
      </c>
    </row>
    <row r="29" spans="1:86" ht="15" customHeight="1" x14ac:dyDescent="0.25">
      <c r="A29" s="3128"/>
      <c r="B29" s="201" t="s">
        <v>905</v>
      </c>
      <c r="C29" s="588">
        <f t="shared" si="19"/>
        <v>0</v>
      </c>
      <c r="D29" s="912">
        <f t="shared" ref="D29:E29" si="28">SUM(F29+H29)</f>
        <v>0</v>
      </c>
      <c r="E29" s="2762">
        <f t="shared" si="28"/>
        <v>0</v>
      </c>
      <c r="F29" s="1786"/>
      <c r="G29" s="1751"/>
      <c r="H29" s="1786"/>
      <c r="I29" s="1865"/>
      <c r="J29" s="1766"/>
      <c r="K29" s="1811"/>
      <c r="L29" s="1766"/>
      <c r="M29" s="1811"/>
      <c r="N29" s="1766"/>
      <c r="O29" s="1811"/>
      <c r="P29" s="1766"/>
      <c r="Q29" s="1811"/>
      <c r="R29" s="1766"/>
      <c r="S29" s="1811"/>
      <c r="T29" s="1766"/>
      <c r="U29" s="1811"/>
      <c r="V29" s="1766"/>
      <c r="W29" s="1811"/>
      <c r="X29" s="1766"/>
      <c r="Y29" s="1811"/>
      <c r="Z29" s="1766"/>
      <c r="AA29" s="1811"/>
      <c r="AB29" s="1766"/>
      <c r="AC29" s="1811"/>
      <c r="AD29" s="1766"/>
      <c r="AE29" s="1811"/>
      <c r="AF29" s="1766"/>
      <c r="AG29" s="1811"/>
      <c r="AH29" s="1766"/>
      <c r="AI29" s="1811"/>
      <c r="AJ29" s="1766"/>
      <c r="AK29" s="1811"/>
      <c r="AL29" s="85"/>
      <c r="AM29" s="1811"/>
      <c r="AN29" s="2763"/>
      <c r="AO29" s="44"/>
      <c r="AP29" s="88"/>
      <c r="AQ29" s="67"/>
      <c r="AR29" s="1802"/>
      <c r="AS29" s="1" t="str">
        <f t="shared" si="21"/>
        <v/>
      </c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2174" t="str">
        <f t="shared" si="22"/>
        <v/>
      </c>
      <c r="CB29" s="2174" t="str">
        <f t="shared" si="23"/>
        <v/>
      </c>
      <c r="CC29" s="2174" t="str">
        <f t="shared" si="24"/>
        <v/>
      </c>
      <c r="CD29" s="2764"/>
      <c r="CE29" s="1"/>
      <c r="CF29" s="2175">
        <f t="shared" si="25"/>
        <v>0</v>
      </c>
      <c r="CG29" s="2175">
        <f t="shared" si="26"/>
        <v>0</v>
      </c>
      <c r="CH29" s="2175">
        <f t="shared" si="27"/>
        <v>0</v>
      </c>
    </row>
    <row r="30" spans="1:86" ht="15" customHeight="1" x14ac:dyDescent="0.25">
      <c r="A30" s="3128"/>
      <c r="B30" s="2720" t="s">
        <v>2540</v>
      </c>
      <c r="C30" s="967">
        <f t="shared" si="19"/>
        <v>0</v>
      </c>
      <c r="D30" s="2765">
        <f t="shared" ref="D30:E30" si="29">SUM(F30+H30)</f>
        <v>0</v>
      </c>
      <c r="E30" s="2766">
        <f t="shared" si="29"/>
        <v>0</v>
      </c>
      <c r="F30" s="1771"/>
      <c r="G30" s="1752"/>
      <c r="H30" s="1771"/>
      <c r="I30" s="95"/>
      <c r="J30" s="1815"/>
      <c r="K30" s="94"/>
      <c r="L30" s="1815"/>
      <c r="M30" s="94"/>
      <c r="N30" s="1815"/>
      <c r="O30" s="94"/>
      <c r="P30" s="1815"/>
      <c r="Q30" s="94"/>
      <c r="R30" s="1815"/>
      <c r="S30" s="94"/>
      <c r="T30" s="1815"/>
      <c r="U30" s="94"/>
      <c r="V30" s="1815"/>
      <c r="W30" s="94"/>
      <c r="X30" s="1815"/>
      <c r="Y30" s="94"/>
      <c r="Z30" s="1815"/>
      <c r="AA30" s="94"/>
      <c r="AB30" s="1815"/>
      <c r="AC30" s="94"/>
      <c r="AD30" s="1815"/>
      <c r="AE30" s="94"/>
      <c r="AF30" s="1815"/>
      <c r="AG30" s="94"/>
      <c r="AH30" s="1815"/>
      <c r="AI30" s="94"/>
      <c r="AJ30" s="1815"/>
      <c r="AK30" s="94"/>
      <c r="AL30" s="1815"/>
      <c r="AM30" s="94"/>
      <c r="AN30" s="2767"/>
      <c r="AO30" s="2768"/>
      <c r="AP30" s="1779"/>
      <c r="AQ30" s="1780"/>
      <c r="AR30" s="190"/>
      <c r="AS30" s="1" t="str">
        <f t="shared" si="21"/>
        <v/>
      </c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2174" t="str">
        <f t="shared" si="22"/>
        <v/>
      </c>
      <c r="CB30" s="2174" t="str">
        <f t="shared" si="23"/>
        <v/>
      </c>
      <c r="CC30" s="2174" t="str">
        <f t="shared" si="24"/>
        <v/>
      </c>
      <c r="CD30" s="2764"/>
      <c r="CE30" s="1"/>
      <c r="CF30" s="2175">
        <f t="shared" si="25"/>
        <v>0</v>
      </c>
      <c r="CG30" s="2175">
        <f t="shared" si="26"/>
        <v>0</v>
      </c>
      <c r="CH30" s="2175">
        <f t="shared" si="27"/>
        <v>0</v>
      </c>
    </row>
    <row r="31" spans="1:86" ht="15" customHeight="1" x14ac:dyDescent="0.25">
      <c r="A31" s="3257" t="s">
        <v>2541</v>
      </c>
      <c r="B31" s="196" t="s">
        <v>904</v>
      </c>
      <c r="C31" s="581">
        <f t="shared" si="19"/>
        <v>4</v>
      </c>
      <c r="D31" s="893">
        <f t="shared" ref="D31:E31" si="30">SUM(H31+J31+L31+N31+P31+R31+T31+V31+X31+Z31+AB31+AD31+AF31+AH31+AJ31+AL31+AN31)</f>
        <v>3</v>
      </c>
      <c r="E31" s="1249">
        <f t="shared" si="30"/>
        <v>1</v>
      </c>
      <c r="F31" s="708"/>
      <c r="G31" s="2349"/>
      <c r="H31" s="33">
        <v>0</v>
      </c>
      <c r="I31" s="80">
        <v>0</v>
      </c>
      <c r="J31" s="33">
        <v>1</v>
      </c>
      <c r="K31" s="1801">
        <v>0</v>
      </c>
      <c r="L31" s="33">
        <v>1</v>
      </c>
      <c r="M31" s="1801">
        <v>0</v>
      </c>
      <c r="N31" s="33">
        <v>0</v>
      </c>
      <c r="O31" s="80">
        <v>0</v>
      </c>
      <c r="P31" s="33">
        <v>1</v>
      </c>
      <c r="Q31" s="1801">
        <v>0</v>
      </c>
      <c r="R31" s="33">
        <v>0</v>
      </c>
      <c r="S31" s="1801">
        <v>0</v>
      </c>
      <c r="T31" s="33">
        <v>0</v>
      </c>
      <c r="U31" s="1801">
        <v>0</v>
      </c>
      <c r="V31" s="33">
        <v>0</v>
      </c>
      <c r="W31" s="1801">
        <v>0</v>
      </c>
      <c r="X31" s="33">
        <v>0</v>
      </c>
      <c r="Y31" s="1801">
        <v>0</v>
      </c>
      <c r="Z31" s="33">
        <v>0</v>
      </c>
      <c r="AA31" s="80">
        <v>0</v>
      </c>
      <c r="AB31" s="33">
        <v>0</v>
      </c>
      <c r="AC31" s="1801">
        <v>0</v>
      </c>
      <c r="AD31" s="33">
        <v>0</v>
      </c>
      <c r="AE31" s="1801">
        <v>0</v>
      </c>
      <c r="AF31" s="33">
        <v>0</v>
      </c>
      <c r="AG31" s="80">
        <v>0</v>
      </c>
      <c r="AH31" s="33">
        <v>0</v>
      </c>
      <c r="AI31" s="1801">
        <v>0</v>
      </c>
      <c r="AJ31" s="33">
        <v>0</v>
      </c>
      <c r="AK31" s="1801">
        <v>1</v>
      </c>
      <c r="AL31" s="33">
        <v>0</v>
      </c>
      <c r="AM31" s="80">
        <v>0</v>
      </c>
      <c r="AN31" s="188">
        <v>0</v>
      </c>
      <c r="AO31" s="53">
        <v>0</v>
      </c>
      <c r="AP31" s="81">
        <v>0</v>
      </c>
      <c r="AQ31" s="34">
        <v>0</v>
      </c>
      <c r="AR31" s="1801">
        <v>0</v>
      </c>
      <c r="AS31" s="1" t="str">
        <f t="shared" si="21"/>
        <v/>
      </c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2174" t="str">
        <f t="shared" si="22"/>
        <v/>
      </c>
      <c r="CB31" s="2174" t="str">
        <f t="shared" si="23"/>
        <v/>
      </c>
      <c r="CC31" s="2174" t="str">
        <f t="shared" si="24"/>
        <v/>
      </c>
      <c r="CD31" s="2764"/>
      <c r="CE31" s="1"/>
      <c r="CF31" s="2175">
        <f t="shared" si="25"/>
        <v>0</v>
      </c>
      <c r="CG31" s="2175">
        <f t="shared" si="26"/>
        <v>0</v>
      </c>
      <c r="CH31" s="2175">
        <f t="shared" si="27"/>
        <v>0</v>
      </c>
    </row>
    <row r="32" spans="1:86" ht="15" customHeight="1" x14ac:dyDescent="0.25">
      <c r="A32" s="3128"/>
      <c r="B32" s="201" t="s">
        <v>905</v>
      </c>
      <c r="C32" s="588">
        <f t="shared" si="19"/>
        <v>6</v>
      </c>
      <c r="D32" s="912">
        <f t="shared" ref="D32:E32" si="31">SUM(H32+J32+L32+N32+P32+R32+T32+V32+X32+Z32+AB32+AD32+AF32+AH32+AJ32+AL32+AN32)</f>
        <v>3</v>
      </c>
      <c r="E32" s="2762">
        <f t="shared" si="31"/>
        <v>3</v>
      </c>
      <c r="F32" s="357"/>
      <c r="G32" s="2062"/>
      <c r="H32" s="66">
        <v>0</v>
      </c>
      <c r="I32" s="1865">
        <v>2</v>
      </c>
      <c r="J32" s="1786">
        <v>1</v>
      </c>
      <c r="K32" s="1751">
        <v>0</v>
      </c>
      <c r="L32" s="1786">
        <v>1</v>
      </c>
      <c r="M32" s="1751">
        <v>0</v>
      </c>
      <c r="N32" s="1786">
        <v>0</v>
      </c>
      <c r="O32" s="1865">
        <v>0</v>
      </c>
      <c r="P32" s="1786">
        <v>1</v>
      </c>
      <c r="Q32" s="1751">
        <v>0</v>
      </c>
      <c r="R32" s="1786">
        <v>0</v>
      </c>
      <c r="S32" s="1751">
        <v>0</v>
      </c>
      <c r="T32" s="1786">
        <v>0</v>
      </c>
      <c r="U32" s="1751">
        <v>0</v>
      </c>
      <c r="V32" s="1786">
        <v>0</v>
      </c>
      <c r="W32" s="1751">
        <v>0</v>
      </c>
      <c r="X32" s="1786">
        <v>0</v>
      </c>
      <c r="Y32" s="1751">
        <v>0</v>
      </c>
      <c r="Z32" s="1786">
        <v>0</v>
      </c>
      <c r="AA32" s="1865">
        <v>0</v>
      </c>
      <c r="AB32" s="1786">
        <v>0</v>
      </c>
      <c r="AC32" s="1751">
        <v>1</v>
      </c>
      <c r="AD32" s="1786">
        <v>0</v>
      </c>
      <c r="AE32" s="1751">
        <v>0</v>
      </c>
      <c r="AF32" s="1786">
        <v>0</v>
      </c>
      <c r="AG32" s="1865">
        <v>0</v>
      </c>
      <c r="AH32" s="1786">
        <v>0</v>
      </c>
      <c r="AI32" s="1751">
        <v>0</v>
      </c>
      <c r="AJ32" s="1786">
        <v>0</v>
      </c>
      <c r="AK32" s="1751">
        <v>0</v>
      </c>
      <c r="AL32" s="1786">
        <v>0</v>
      </c>
      <c r="AM32" s="1865">
        <v>0</v>
      </c>
      <c r="AN32" s="1895">
        <v>0</v>
      </c>
      <c r="AO32" s="153">
        <v>0</v>
      </c>
      <c r="AP32" s="88">
        <v>1</v>
      </c>
      <c r="AQ32" s="67">
        <v>0</v>
      </c>
      <c r="AR32" s="1802">
        <v>0</v>
      </c>
      <c r="AS32" s="1" t="str">
        <f t="shared" si="21"/>
        <v/>
      </c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2174" t="str">
        <f t="shared" si="22"/>
        <v/>
      </c>
      <c r="CB32" s="2174" t="str">
        <f t="shared" si="23"/>
        <v/>
      </c>
      <c r="CC32" s="2174" t="str">
        <f t="shared" si="24"/>
        <v/>
      </c>
      <c r="CD32" s="2764"/>
      <c r="CE32" s="1"/>
      <c r="CF32" s="2175">
        <f t="shared" si="25"/>
        <v>0</v>
      </c>
      <c r="CG32" s="2175">
        <f t="shared" si="26"/>
        <v>0</v>
      </c>
      <c r="CH32" s="2175">
        <f t="shared" si="27"/>
        <v>0</v>
      </c>
    </row>
    <row r="33" spans="1:86" ht="15" customHeight="1" x14ac:dyDescent="0.25">
      <c r="A33" s="3129"/>
      <c r="B33" s="221" t="s">
        <v>2540</v>
      </c>
      <c r="C33" s="967">
        <f t="shared" si="19"/>
        <v>0</v>
      </c>
      <c r="D33" s="2765">
        <f t="shared" ref="D33:E33" si="32">SUM(H33+J33+L33+N33+P33+R33+T33+V33+X33+Z33+AB33+AD33+AF33+AH33+AJ33+AL33+AN33)</f>
        <v>0</v>
      </c>
      <c r="E33" s="2762">
        <f t="shared" si="32"/>
        <v>0</v>
      </c>
      <c r="F33" s="357"/>
      <c r="G33" s="363"/>
      <c r="H33" s="41"/>
      <c r="I33" s="92"/>
      <c r="J33" s="41"/>
      <c r="K33" s="92"/>
      <c r="L33" s="41"/>
      <c r="M33" s="92"/>
      <c r="N33" s="41"/>
      <c r="O33" s="92"/>
      <c r="P33" s="41"/>
      <c r="Q33" s="92"/>
      <c r="R33" s="41"/>
      <c r="S33" s="92"/>
      <c r="T33" s="41"/>
      <c r="U33" s="92"/>
      <c r="V33" s="41"/>
      <c r="W33" s="92"/>
      <c r="X33" s="41"/>
      <c r="Y33" s="92"/>
      <c r="Z33" s="41"/>
      <c r="AA33" s="92"/>
      <c r="AB33" s="41"/>
      <c r="AC33" s="92"/>
      <c r="AD33" s="41"/>
      <c r="AE33" s="92"/>
      <c r="AF33" s="41"/>
      <c r="AG33" s="92"/>
      <c r="AH33" s="41"/>
      <c r="AI33" s="92"/>
      <c r="AJ33" s="41"/>
      <c r="AK33" s="92"/>
      <c r="AL33" s="41"/>
      <c r="AM33" s="92"/>
      <c r="AN33" s="1818"/>
      <c r="AO33" s="55"/>
      <c r="AP33" s="40"/>
      <c r="AQ33" s="37"/>
      <c r="AR33" s="1764"/>
      <c r="AS33" s="1" t="str">
        <f t="shared" si="21"/>
        <v/>
      </c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2174" t="str">
        <f t="shared" si="22"/>
        <v/>
      </c>
      <c r="CB33" s="2174" t="str">
        <f t="shared" si="23"/>
        <v/>
      </c>
      <c r="CC33" s="2174" t="str">
        <f t="shared" si="24"/>
        <v/>
      </c>
      <c r="CD33" s="2764"/>
      <c r="CE33" s="1"/>
      <c r="CF33" s="2175">
        <f t="shared" si="25"/>
        <v>0</v>
      </c>
      <c r="CG33" s="2175">
        <f t="shared" si="26"/>
        <v>0</v>
      </c>
      <c r="CH33" s="2175">
        <f t="shared" si="27"/>
        <v>0</v>
      </c>
    </row>
    <row r="34" spans="1:86" ht="15" customHeight="1" x14ac:dyDescent="0.25">
      <c r="A34" s="3375" t="s">
        <v>2542</v>
      </c>
      <c r="B34" s="196" t="s">
        <v>2543</v>
      </c>
      <c r="C34" s="581">
        <f t="shared" si="19"/>
        <v>0</v>
      </c>
      <c r="D34" s="893">
        <f t="shared" ref="D34:E34" si="33">SUM(X34+Z34+AB34+AD34+AF34+AH34+AJ34+AL34+AN34)</f>
        <v>0</v>
      </c>
      <c r="E34" s="1249">
        <f t="shared" si="33"/>
        <v>0</v>
      </c>
      <c r="F34" s="30"/>
      <c r="G34" s="79"/>
      <c r="H34" s="30"/>
      <c r="I34" s="79"/>
      <c r="J34" s="30"/>
      <c r="K34" s="79"/>
      <c r="L34" s="30"/>
      <c r="M34" s="79"/>
      <c r="N34" s="30"/>
      <c r="O34" s="79"/>
      <c r="P34" s="30"/>
      <c r="Q34" s="79"/>
      <c r="R34" s="30"/>
      <c r="S34" s="79"/>
      <c r="T34" s="30"/>
      <c r="U34" s="79"/>
      <c r="V34" s="30"/>
      <c r="W34" s="79"/>
      <c r="X34" s="33"/>
      <c r="Y34" s="80"/>
      <c r="Z34" s="33"/>
      <c r="AA34" s="80"/>
      <c r="AB34" s="33"/>
      <c r="AC34" s="80"/>
      <c r="AD34" s="33"/>
      <c r="AE34" s="80"/>
      <c r="AF34" s="33"/>
      <c r="AG34" s="80"/>
      <c r="AH34" s="33"/>
      <c r="AI34" s="80"/>
      <c r="AJ34" s="33"/>
      <c r="AK34" s="80"/>
      <c r="AL34" s="33"/>
      <c r="AM34" s="80"/>
      <c r="AN34" s="188"/>
      <c r="AO34" s="53"/>
      <c r="AP34" s="81"/>
      <c r="AQ34" s="34"/>
      <c r="AR34" s="1801"/>
      <c r="AS34" s="1" t="str">
        <f t="shared" si="21"/>
        <v/>
      </c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2174" t="str">
        <f t="shared" si="22"/>
        <v/>
      </c>
      <c r="CB34" s="2174" t="str">
        <f t="shared" si="23"/>
        <v/>
      </c>
      <c r="CC34" s="2174" t="str">
        <f t="shared" si="24"/>
        <v/>
      </c>
      <c r="CD34" s="2764"/>
      <c r="CE34" s="1"/>
      <c r="CF34" s="2175">
        <f t="shared" si="25"/>
        <v>0</v>
      </c>
      <c r="CG34" s="2175">
        <f t="shared" si="26"/>
        <v>0</v>
      </c>
      <c r="CH34" s="2175">
        <f t="shared" si="27"/>
        <v>0</v>
      </c>
    </row>
    <row r="35" spans="1:86" ht="15" customHeight="1" x14ac:dyDescent="0.25">
      <c r="A35" s="3150"/>
      <c r="B35" s="221" t="s">
        <v>2544</v>
      </c>
      <c r="C35" s="919">
        <f t="shared" si="19"/>
        <v>0</v>
      </c>
      <c r="D35" s="1258">
        <f t="shared" ref="D35:E35" si="34">SUM(F35+H35+J35+L35+N35+P35+R35+X35+Z35+AB35+AD35+AF35+AH35+AJ35+AL35+AN35)</f>
        <v>0</v>
      </c>
      <c r="E35" s="1257">
        <f t="shared" si="34"/>
        <v>0</v>
      </c>
      <c r="F35" s="36"/>
      <c r="G35" s="98"/>
      <c r="H35" s="36"/>
      <c r="I35" s="98"/>
      <c r="J35" s="36"/>
      <c r="K35" s="98"/>
      <c r="L35" s="36"/>
      <c r="M35" s="98"/>
      <c r="N35" s="36"/>
      <c r="O35" s="98"/>
      <c r="P35" s="36"/>
      <c r="Q35" s="98"/>
      <c r="R35" s="36"/>
      <c r="S35" s="98"/>
      <c r="T35" s="36"/>
      <c r="U35" s="98"/>
      <c r="V35" s="36"/>
      <c r="W35" s="98"/>
      <c r="X35" s="41"/>
      <c r="Y35" s="92"/>
      <c r="Z35" s="41"/>
      <c r="AA35" s="92"/>
      <c r="AB35" s="41"/>
      <c r="AC35" s="92"/>
      <c r="AD35" s="41"/>
      <c r="AE35" s="92"/>
      <c r="AF35" s="41"/>
      <c r="AG35" s="92"/>
      <c r="AH35" s="41"/>
      <c r="AI35" s="92"/>
      <c r="AJ35" s="41"/>
      <c r="AK35" s="92"/>
      <c r="AL35" s="41"/>
      <c r="AM35" s="92"/>
      <c r="AN35" s="1818"/>
      <c r="AO35" s="55"/>
      <c r="AP35" s="40"/>
      <c r="AQ35" s="37"/>
      <c r="AR35" s="1764"/>
      <c r="AS35" s="1" t="str">
        <f t="shared" si="21"/>
        <v/>
      </c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2174" t="str">
        <f t="shared" si="22"/>
        <v/>
      </c>
      <c r="CB35" s="2174" t="str">
        <f t="shared" si="23"/>
        <v/>
      </c>
      <c r="CC35" s="2174" t="str">
        <f t="shared" si="24"/>
        <v/>
      </c>
      <c r="CD35" s="2764"/>
      <c r="CE35" s="1"/>
      <c r="CF35" s="2175">
        <f t="shared" si="25"/>
        <v>0</v>
      </c>
      <c r="CG35" s="2175">
        <f t="shared" si="26"/>
        <v>0</v>
      </c>
      <c r="CH35" s="2175">
        <f t="shared" si="27"/>
        <v>0</v>
      </c>
    </row>
    <row r="36" spans="1:86" ht="15" customHeight="1" x14ac:dyDescent="0.25">
      <c r="A36" s="3190" t="s">
        <v>2545</v>
      </c>
      <c r="B36" s="3152"/>
      <c r="C36" s="346">
        <f t="shared" si="19"/>
        <v>0</v>
      </c>
      <c r="D36" s="1259">
        <f t="shared" ref="D36:E36" si="35">SUM(F36+H36+J36+L36+N36+P36+R36+T36+V36+X36+Z36+AB36+AD36+AF36+AH36+AJ36+AL36+AN36)</f>
        <v>0</v>
      </c>
      <c r="E36" s="2762">
        <f t="shared" si="35"/>
        <v>0</v>
      </c>
      <c r="F36" s="1786"/>
      <c r="G36" s="1751"/>
      <c r="H36" s="1786"/>
      <c r="I36" s="1865"/>
      <c r="J36" s="1786"/>
      <c r="K36" s="1865"/>
      <c r="L36" s="1786"/>
      <c r="M36" s="1865"/>
      <c r="N36" s="1786"/>
      <c r="O36" s="1865"/>
      <c r="P36" s="1786"/>
      <c r="Q36" s="1865"/>
      <c r="R36" s="1786"/>
      <c r="S36" s="1865"/>
      <c r="T36" s="1786"/>
      <c r="U36" s="1865"/>
      <c r="V36" s="1786"/>
      <c r="W36" s="1865"/>
      <c r="X36" s="1786"/>
      <c r="Y36" s="1865"/>
      <c r="Z36" s="1786"/>
      <c r="AA36" s="1865"/>
      <c r="AB36" s="1786"/>
      <c r="AC36" s="1865"/>
      <c r="AD36" s="1786"/>
      <c r="AE36" s="1865"/>
      <c r="AF36" s="1786"/>
      <c r="AG36" s="1865"/>
      <c r="AH36" s="1786"/>
      <c r="AI36" s="1865"/>
      <c r="AJ36" s="1786"/>
      <c r="AK36" s="1865"/>
      <c r="AL36" s="1786"/>
      <c r="AM36" s="1865"/>
      <c r="AN36" s="1895"/>
      <c r="AO36" s="153"/>
      <c r="AP36" s="1750"/>
      <c r="AQ36" s="1746"/>
      <c r="AR36" s="1751"/>
      <c r="AS36" s="1" t="str">
        <f t="shared" si="21"/>
        <v/>
      </c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2174" t="str">
        <f t="shared" si="22"/>
        <v/>
      </c>
      <c r="CB36" s="2174" t="str">
        <f t="shared" si="23"/>
        <v/>
      </c>
      <c r="CC36" s="2174" t="str">
        <f t="shared" si="24"/>
        <v/>
      </c>
      <c r="CD36" s="2764"/>
      <c r="CE36" s="1"/>
      <c r="CF36" s="2175">
        <f t="shared" si="25"/>
        <v>0</v>
      </c>
      <c r="CG36" s="2175">
        <f t="shared" si="26"/>
        <v>0</v>
      </c>
      <c r="CH36" s="2175">
        <f t="shared" si="27"/>
        <v>0</v>
      </c>
    </row>
    <row r="37" spans="1:86" ht="15" customHeight="1" x14ac:dyDescent="0.25">
      <c r="A37" s="3206" t="s">
        <v>2546</v>
      </c>
      <c r="B37" s="3157"/>
      <c r="C37" s="1251">
        <f t="shared" si="19"/>
        <v>0</v>
      </c>
      <c r="D37" s="1260">
        <f t="shared" ref="D37:E37" si="36">SUM(F37+H37+J37+L37+N37+P37+R37+T37+V37+X37+Z37+AB37+AD37+AF37+AH37+AJ37+AL37+AN37)</f>
        <v>0</v>
      </c>
      <c r="E37" s="1253">
        <f t="shared" si="36"/>
        <v>0</v>
      </c>
      <c r="F37" s="66"/>
      <c r="G37" s="1802"/>
      <c r="H37" s="66"/>
      <c r="I37" s="87"/>
      <c r="J37" s="66"/>
      <c r="K37" s="87"/>
      <c r="L37" s="66"/>
      <c r="M37" s="87"/>
      <c r="N37" s="66"/>
      <c r="O37" s="87"/>
      <c r="P37" s="66"/>
      <c r="Q37" s="87"/>
      <c r="R37" s="66"/>
      <c r="S37" s="87"/>
      <c r="T37" s="66"/>
      <c r="U37" s="87"/>
      <c r="V37" s="66"/>
      <c r="W37" s="87"/>
      <c r="X37" s="66"/>
      <c r="Y37" s="87"/>
      <c r="Z37" s="66"/>
      <c r="AA37" s="87"/>
      <c r="AB37" s="66"/>
      <c r="AC37" s="87"/>
      <c r="AD37" s="66"/>
      <c r="AE37" s="87"/>
      <c r="AF37" s="66"/>
      <c r="AG37" s="87"/>
      <c r="AH37" s="66"/>
      <c r="AI37" s="87"/>
      <c r="AJ37" s="66"/>
      <c r="AK37" s="87"/>
      <c r="AL37" s="66"/>
      <c r="AM37" s="87"/>
      <c r="AN37" s="1898"/>
      <c r="AO37" s="68"/>
      <c r="AP37" s="88"/>
      <c r="AQ37" s="67"/>
      <c r="AR37" s="1802"/>
      <c r="AS37" s="1" t="str">
        <f t="shared" si="21"/>
        <v/>
      </c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2174" t="str">
        <f t="shared" si="22"/>
        <v/>
      </c>
      <c r="CB37" s="2174" t="str">
        <f t="shared" si="23"/>
        <v/>
      </c>
      <c r="CC37" s="2174" t="str">
        <f t="shared" si="24"/>
        <v/>
      </c>
      <c r="CD37" s="2764"/>
      <c r="CE37" s="1"/>
      <c r="CF37" s="2175">
        <f t="shared" si="25"/>
        <v>0</v>
      </c>
      <c r="CG37" s="2175">
        <f t="shared" si="26"/>
        <v>0</v>
      </c>
      <c r="CH37" s="2175">
        <f t="shared" si="27"/>
        <v>0</v>
      </c>
    </row>
    <row r="38" spans="1:86" ht="15" customHeight="1" x14ac:dyDescent="0.25">
      <c r="A38" s="3156" t="s">
        <v>2547</v>
      </c>
      <c r="B38" s="3157"/>
      <c r="C38" s="894">
        <f t="shared" si="19"/>
        <v>0</v>
      </c>
      <c r="D38" s="895">
        <f t="shared" ref="D38:E38" si="37">SUM(F38+H38+J38+L38+N38+P38+R38+T38+V38+X38+Z38+AB38+AD38+AF38+AH38+AJ38+AL38+AN38)</f>
        <v>0</v>
      </c>
      <c r="E38" s="1253">
        <f t="shared" si="37"/>
        <v>0</v>
      </c>
      <c r="F38" s="66"/>
      <c r="G38" s="1802"/>
      <c r="H38" s="66"/>
      <c r="I38" s="87"/>
      <c r="J38" s="66"/>
      <c r="K38" s="87"/>
      <c r="L38" s="66"/>
      <c r="M38" s="87"/>
      <c r="N38" s="66"/>
      <c r="O38" s="87"/>
      <c r="P38" s="66"/>
      <c r="Q38" s="87"/>
      <c r="R38" s="66"/>
      <c r="S38" s="87"/>
      <c r="T38" s="66"/>
      <c r="U38" s="87"/>
      <c r="V38" s="66"/>
      <c r="W38" s="87"/>
      <c r="X38" s="66"/>
      <c r="Y38" s="87"/>
      <c r="Z38" s="66"/>
      <c r="AA38" s="87"/>
      <c r="AB38" s="66"/>
      <c r="AC38" s="87"/>
      <c r="AD38" s="66"/>
      <c r="AE38" s="87"/>
      <c r="AF38" s="66"/>
      <c r="AG38" s="87"/>
      <c r="AH38" s="66"/>
      <c r="AI38" s="87"/>
      <c r="AJ38" s="66"/>
      <c r="AK38" s="87"/>
      <c r="AL38" s="66"/>
      <c r="AM38" s="87"/>
      <c r="AN38" s="1898"/>
      <c r="AO38" s="68"/>
      <c r="AP38" s="88"/>
      <c r="AQ38" s="67"/>
      <c r="AR38" s="1802"/>
      <c r="AS38" s="1" t="str">
        <f t="shared" si="21"/>
        <v/>
      </c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2174" t="str">
        <f t="shared" si="22"/>
        <v/>
      </c>
      <c r="CB38" s="2174" t="str">
        <f t="shared" si="23"/>
        <v/>
      </c>
      <c r="CC38" s="2174" t="str">
        <f t="shared" si="24"/>
        <v/>
      </c>
      <c r="CD38" s="2764"/>
      <c r="CE38" s="1"/>
      <c r="CF38" s="2175">
        <f t="shared" si="25"/>
        <v>0</v>
      </c>
      <c r="CG38" s="2175">
        <f t="shared" si="26"/>
        <v>0</v>
      </c>
      <c r="CH38" s="2175">
        <f t="shared" si="27"/>
        <v>0</v>
      </c>
    </row>
    <row r="39" spans="1:86" ht="15" customHeight="1" x14ac:dyDescent="0.25">
      <c r="A39" s="3468" t="s">
        <v>2548</v>
      </c>
      <c r="B39" s="3157"/>
      <c r="C39" s="1251">
        <f t="shared" si="19"/>
        <v>0</v>
      </c>
      <c r="D39" s="1260">
        <f t="shared" ref="D39:E39" si="38">SUM(F39+H39+J39+L39+N39+P39+R39+T39+V39+X39+Z39+AB39+AD39+AF39+AH39+AJ39+AL39+AN39)</f>
        <v>0</v>
      </c>
      <c r="E39" s="1253">
        <f t="shared" si="38"/>
        <v>0</v>
      </c>
      <c r="F39" s="66"/>
      <c r="G39" s="1802"/>
      <c r="H39" s="66"/>
      <c r="I39" s="87"/>
      <c r="J39" s="66"/>
      <c r="K39" s="87"/>
      <c r="L39" s="66"/>
      <c r="M39" s="87"/>
      <c r="N39" s="66"/>
      <c r="O39" s="87"/>
      <c r="P39" s="66"/>
      <c r="Q39" s="87"/>
      <c r="R39" s="66"/>
      <c r="S39" s="87"/>
      <c r="T39" s="66"/>
      <c r="U39" s="87"/>
      <c r="V39" s="66"/>
      <c r="W39" s="87"/>
      <c r="X39" s="66"/>
      <c r="Y39" s="87"/>
      <c r="Z39" s="66"/>
      <c r="AA39" s="87"/>
      <c r="AB39" s="66"/>
      <c r="AC39" s="87"/>
      <c r="AD39" s="66"/>
      <c r="AE39" s="87"/>
      <c r="AF39" s="66"/>
      <c r="AG39" s="87"/>
      <c r="AH39" s="66"/>
      <c r="AI39" s="87"/>
      <c r="AJ39" s="66"/>
      <c r="AK39" s="87"/>
      <c r="AL39" s="66"/>
      <c r="AM39" s="87"/>
      <c r="AN39" s="1898"/>
      <c r="AO39" s="68"/>
      <c r="AP39" s="88"/>
      <c r="AQ39" s="67"/>
      <c r="AR39" s="1802"/>
      <c r="AS39" s="1" t="str">
        <f t="shared" si="21"/>
        <v/>
      </c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2174" t="str">
        <f t="shared" si="22"/>
        <v/>
      </c>
      <c r="CB39" s="2174" t="str">
        <f t="shared" si="23"/>
        <v/>
      </c>
      <c r="CC39" s="2174" t="str">
        <f t="shared" si="24"/>
        <v/>
      </c>
      <c r="CD39" s="2764"/>
      <c r="CE39" s="1"/>
      <c r="CF39" s="2175">
        <f t="shared" si="25"/>
        <v>0</v>
      </c>
      <c r="CG39" s="2175">
        <f t="shared" si="26"/>
        <v>0</v>
      </c>
      <c r="CH39" s="2175">
        <f t="shared" si="27"/>
        <v>0</v>
      </c>
    </row>
    <row r="40" spans="1:86" ht="15" customHeight="1" x14ac:dyDescent="0.25">
      <c r="A40" s="3207" t="s">
        <v>2549</v>
      </c>
      <c r="B40" s="3205"/>
      <c r="C40" s="1261">
        <f t="shared" si="19"/>
        <v>0</v>
      </c>
      <c r="D40" s="1262">
        <f t="shared" ref="D40:E40" si="39">SUM(F40+H40+J40+L40+N40+P40+R40+T40+V40+X40+Z40+AB40+AD40+AF40+AH40+AJ40+AL40+AN40)</f>
        <v>0</v>
      </c>
      <c r="E40" s="1253">
        <f t="shared" si="39"/>
        <v>0</v>
      </c>
      <c r="F40" s="41"/>
      <c r="G40" s="1764"/>
      <c r="H40" s="41"/>
      <c r="I40" s="92"/>
      <c r="J40" s="41"/>
      <c r="K40" s="92"/>
      <c r="L40" s="41"/>
      <c r="M40" s="92"/>
      <c r="N40" s="41"/>
      <c r="O40" s="92"/>
      <c r="P40" s="41"/>
      <c r="Q40" s="92"/>
      <c r="R40" s="41"/>
      <c r="S40" s="92"/>
      <c r="T40" s="41"/>
      <c r="U40" s="92"/>
      <c r="V40" s="41"/>
      <c r="W40" s="92"/>
      <c r="X40" s="41"/>
      <c r="Y40" s="92"/>
      <c r="Z40" s="41"/>
      <c r="AA40" s="92"/>
      <c r="AB40" s="41"/>
      <c r="AC40" s="92"/>
      <c r="AD40" s="41"/>
      <c r="AE40" s="92"/>
      <c r="AF40" s="41"/>
      <c r="AG40" s="92"/>
      <c r="AH40" s="41"/>
      <c r="AI40" s="92"/>
      <c r="AJ40" s="41"/>
      <c r="AK40" s="92"/>
      <c r="AL40" s="41"/>
      <c r="AM40" s="92"/>
      <c r="AN40" s="1818"/>
      <c r="AO40" s="55"/>
      <c r="AP40" s="40"/>
      <c r="AQ40" s="37"/>
      <c r="AR40" s="1764"/>
      <c r="AS40" s="1" t="str">
        <f t="shared" si="21"/>
        <v/>
      </c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2174" t="str">
        <f t="shared" si="22"/>
        <v/>
      </c>
      <c r="CB40" s="2174" t="str">
        <f t="shared" si="23"/>
        <v/>
      </c>
      <c r="CC40" s="2174" t="str">
        <f t="shared" si="24"/>
        <v/>
      </c>
      <c r="CD40" s="2764"/>
      <c r="CE40" s="1"/>
      <c r="CF40" s="2175">
        <f t="shared" si="25"/>
        <v>0</v>
      </c>
      <c r="CG40" s="2175">
        <f t="shared" si="26"/>
        <v>0</v>
      </c>
      <c r="CH40" s="2175">
        <f t="shared" si="27"/>
        <v>0</v>
      </c>
    </row>
    <row r="41" spans="1:86" ht="15" customHeight="1" x14ac:dyDescent="0.25">
      <c r="A41" s="3159" t="s">
        <v>82</v>
      </c>
      <c r="B41" s="3122"/>
      <c r="C41" s="166">
        <f t="shared" ref="C41:AR41" si="40">SUM(C28:C40)</f>
        <v>10</v>
      </c>
      <c r="D41" s="584">
        <f t="shared" si="40"/>
        <v>6</v>
      </c>
      <c r="E41" s="1859">
        <f t="shared" si="40"/>
        <v>4</v>
      </c>
      <c r="F41" s="166">
        <f t="shared" si="40"/>
        <v>0</v>
      </c>
      <c r="G41" s="1859">
        <f t="shared" si="40"/>
        <v>0</v>
      </c>
      <c r="H41" s="166">
        <f t="shared" si="40"/>
        <v>0</v>
      </c>
      <c r="I41" s="1859">
        <f t="shared" si="40"/>
        <v>2</v>
      </c>
      <c r="J41" s="166">
        <f t="shared" si="40"/>
        <v>2</v>
      </c>
      <c r="K41" s="1859">
        <f t="shared" si="40"/>
        <v>0</v>
      </c>
      <c r="L41" s="2769">
        <f t="shared" si="40"/>
        <v>2</v>
      </c>
      <c r="M41" s="448">
        <f t="shared" si="40"/>
        <v>0</v>
      </c>
      <c r="N41" s="2769">
        <f t="shared" si="40"/>
        <v>0</v>
      </c>
      <c r="O41" s="448">
        <f t="shared" si="40"/>
        <v>0</v>
      </c>
      <c r="P41" s="2236">
        <f t="shared" si="40"/>
        <v>2</v>
      </c>
      <c r="Q41" s="448">
        <f t="shared" si="40"/>
        <v>0</v>
      </c>
      <c r="R41" s="2769">
        <f t="shared" si="40"/>
        <v>0</v>
      </c>
      <c r="S41" s="448">
        <f t="shared" si="40"/>
        <v>0</v>
      </c>
      <c r="T41" s="2769">
        <f t="shared" si="40"/>
        <v>0</v>
      </c>
      <c r="U41" s="448">
        <f t="shared" si="40"/>
        <v>0</v>
      </c>
      <c r="V41" s="2769">
        <f t="shared" si="40"/>
        <v>0</v>
      </c>
      <c r="W41" s="448">
        <f t="shared" si="40"/>
        <v>0</v>
      </c>
      <c r="X41" s="166">
        <f t="shared" si="40"/>
        <v>0</v>
      </c>
      <c r="Y41" s="1164">
        <f t="shared" si="40"/>
        <v>0</v>
      </c>
      <c r="Z41" s="166">
        <f t="shared" si="40"/>
        <v>0</v>
      </c>
      <c r="AA41" s="1164">
        <f t="shared" si="40"/>
        <v>0</v>
      </c>
      <c r="AB41" s="166">
        <f t="shared" si="40"/>
        <v>0</v>
      </c>
      <c r="AC41" s="1164">
        <f t="shared" si="40"/>
        <v>1</v>
      </c>
      <c r="AD41" s="2769">
        <f t="shared" si="40"/>
        <v>0</v>
      </c>
      <c r="AE41" s="448">
        <f t="shared" si="40"/>
        <v>0</v>
      </c>
      <c r="AF41" s="2769">
        <f t="shared" si="40"/>
        <v>0</v>
      </c>
      <c r="AG41" s="448">
        <f t="shared" si="40"/>
        <v>0</v>
      </c>
      <c r="AH41" s="2236">
        <f t="shared" si="40"/>
        <v>0</v>
      </c>
      <c r="AI41" s="448">
        <f t="shared" si="40"/>
        <v>0</v>
      </c>
      <c r="AJ41" s="2769">
        <f t="shared" si="40"/>
        <v>0</v>
      </c>
      <c r="AK41" s="448">
        <f t="shared" si="40"/>
        <v>1</v>
      </c>
      <c r="AL41" s="2769">
        <f t="shared" si="40"/>
        <v>0</v>
      </c>
      <c r="AM41" s="448">
        <f t="shared" si="40"/>
        <v>0</v>
      </c>
      <c r="AN41" s="2769">
        <f t="shared" si="40"/>
        <v>0</v>
      </c>
      <c r="AO41" s="446">
        <f t="shared" si="40"/>
        <v>0</v>
      </c>
      <c r="AP41" s="447">
        <f t="shared" si="40"/>
        <v>1</v>
      </c>
      <c r="AQ41" s="584">
        <f t="shared" si="40"/>
        <v>0</v>
      </c>
      <c r="AR41" s="1859">
        <f t="shared" si="40"/>
        <v>0</v>
      </c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</row>
    <row r="42" spans="1:86" ht="18" customHeight="1" x14ac:dyDescent="0.25">
      <c r="A42" s="281" t="s">
        <v>2550</v>
      </c>
      <c r="B42" s="505"/>
      <c r="C42" s="505"/>
      <c r="D42" s="505"/>
      <c r="E42" s="505"/>
      <c r="F42" s="505"/>
      <c r="G42" s="505"/>
      <c r="H42" s="505"/>
      <c r="I42" s="50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  <c r="AL42" s="505"/>
      <c r="AM42" s="505"/>
      <c r="AN42" s="505"/>
      <c r="AO42" s="505"/>
      <c r="AP42" s="505"/>
      <c r="AQ42" s="505"/>
      <c r="AR42" s="505"/>
      <c r="AS42" s="505"/>
      <c r="AT42" s="505"/>
      <c r="AU42" s="505"/>
      <c r="AV42" s="505"/>
      <c r="AW42" s="505"/>
      <c r="AX42" s="505"/>
      <c r="AY42" s="505"/>
      <c r="AZ42" s="505"/>
      <c r="BA42" s="505"/>
      <c r="BB42" s="505"/>
      <c r="BC42" s="505"/>
      <c r="BD42" s="505"/>
      <c r="BE42" s="505"/>
      <c r="BF42" s="505"/>
      <c r="BG42" s="505"/>
      <c r="BH42" s="505"/>
      <c r="BI42" s="505"/>
      <c r="BJ42" s="505"/>
      <c r="BK42" s="505"/>
      <c r="BL42" s="505"/>
      <c r="BM42" s="505"/>
      <c r="BN42" s="505"/>
      <c r="BO42" s="505"/>
      <c r="BP42" s="505"/>
      <c r="BQ42" s="505"/>
      <c r="BR42" s="505"/>
      <c r="BS42" s="505"/>
      <c r="BT42" s="505"/>
      <c r="BU42" s="505"/>
      <c r="BV42" s="505"/>
      <c r="BW42" s="505"/>
      <c r="BX42" s="505"/>
      <c r="BY42" s="505"/>
      <c r="BZ42" s="505"/>
      <c r="CA42" s="505"/>
      <c r="CB42" s="505"/>
      <c r="CC42" s="505"/>
      <c r="CD42" s="505"/>
      <c r="CE42" s="505"/>
      <c r="CF42" s="505"/>
      <c r="CG42" s="505"/>
      <c r="CH42" s="505"/>
    </row>
    <row r="43" spans="1:86" ht="15" customHeight="1" x14ac:dyDescent="0.25">
      <c r="A43" s="3139" t="s">
        <v>2537</v>
      </c>
      <c r="B43" s="3148" t="s">
        <v>82</v>
      </c>
      <c r="C43" s="3161"/>
      <c r="D43" s="3149"/>
      <c r="E43" s="3316" t="s">
        <v>106</v>
      </c>
      <c r="F43" s="3124"/>
      <c r="G43" s="3124"/>
      <c r="H43" s="3124"/>
      <c r="I43" s="3124"/>
      <c r="J43" s="3124"/>
      <c r="K43" s="3124"/>
      <c r="L43" s="3124"/>
      <c r="M43" s="3124"/>
      <c r="N43" s="3124"/>
      <c r="O43" s="3124"/>
      <c r="P43" s="3124"/>
      <c r="Q43" s="3124"/>
      <c r="R43" s="3124"/>
      <c r="S43" s="3124"/>
      <c r="T43" s="3124"/>
      <c r="U43" s="3124"/>
      <c r="V43" s="3124"/>
      <c r="W43" s="3124"/>
      <c r="X43" s="3124"/>
      <c r="Y43" s="3124"/>
      <c r="Z43" s="3124"/>
      <c r="AA43" s="3124"/>
      <c r="AB43" s="3124"/>
      <c r="AC43" s="3124"/>
      <c r="AD43" s="3124"/>
      <c r="AE43" s="3124"/>
      <c r="AF43" s="3124"/>
      <c r="AG43" s="3124"/>
      <c r="AH43" s="3124"/>
      <c r="AI43" s="3124"/>
      <c r="AJ43" s="3124"/>
      <c r="AK43" s="3124"/>
      <c r="AL43" s="3124"/>
      <c r="AM43" s="3124"/>
      <c r="AN43" s="3135"/>
      <c r="AO43" s="3464" t="s">
        <v>2551</v>
      </c>
      <c r="AP43" s="3149"/>
      <c r="AQ43" s="3224" t="s">
        <v>41</v>
      </c>
      <c r="AR43" s="3139" t="s">
        <v>42</v>
      </c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</row>
    <row r="44" spans="1:86" ht="15" customHeight="1" x14ac:dyDescent="0.25">
      <c r="A44" s="3180"/>
      <c r="B44" s="3150"/>
      <c r="C44" s="3142"/>
      <c r="D44" s="3140"/>
      <c r="E44" s="3148" t="s">
        <v>2523</v>
      </c>
      <c r="F44" s="3149"/>
      <c r="G44" s="3201" t="s">
        <v>2524</v>
      </c>
      <c r="H44" s="3149"/>
      <c r="I44" s="3201" t="s">
        <v>2525</v>
      </c>
      <c r="J44" s="3149"/>
      <c r="K44" s="3201" t="s">
        <v>99</v>
      </c>
      <c r="L44" s="3149"/>
      <c r="M44" s="3201" t="s">
        <v>49</v>
      </c>
      <c r="N44" s="3149"/>
      <c r="O44" s="3201" t="s">
        <v>50</v>
      </c>
      <c r="P44" s="3149"/>
      <c r="Q44" s="3201" t="s">
        <v>51</v>
      </c>
      <c r="R44" s="3149"/>
      <c r="S44" s="3201" t="s">
        <v>52</v>
      </c>
      <c r="T44" s="3149"/>
      <c r="U44" s="3201" t="s">
        <v>53</v>
      </c>
      <c r="V44" s="3149"/>
      <c r="W44" s="3159" t="s">
        <v>54</v>
      </c>
      <c r="X44" s="3122"/>
      <c r="Y44" s="3201" t="s">
        <v>55</v>
      </c>
      <c r="Z44" s="3149"/>
      <c r="AA44" s="3201" t="s">
        <v>56</v>
      </c>
      <c r="AB44" s="3149"/>
      <c r="AC44" s="3201" t="s">
        <v>57</v>
      </c>
      <c r="AD44" s="3149"/>
      <c r="AE44" s="3201" t="s">
        <v>58</v>
      </c>
      <c r="AF44" s="3149"/>
      <c r="AG44" s="3201" t="s">
        <v>59</v>
      </c>
      <c r="AH44" s="3149"/>
      <c r="AI44" s="3201" t="s">
        <v>60</v>
      </c>
      <c r="AJ44" s="3149"/>
      <c r="AK44" s="3201" t="s">
        <v>61</v>
      </c>
      <c r="AL44" s="3149"/>
      <c r="AM44" s="3240" t="s">
        <v>62</v>
      </c>
      <c r="AN44" s="3161"/>
      <c r="AO44" s="3137"/>
      <c r="AP44" s="3140"/>
      <c r="AQ44" s="3225"/>
      <c r="AR44" s="3180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</row>
    <row r="45" spans="1:86" ht="15" customHeight="1" x14ac:dyDescent="0.25">
      <c r="A45" s="3140"/>
      <c r="B45" s="1887" t="s">
        <v>84</v>
      </c>
      <c r="C45" s="2323" t="s">
        <v>63</v>
      </c>
      <c r="D45" s="1995" t="s">
        <v>64</v>
      </c>
      <c r="E45" s="58" t="s">
        <v>63</v>
      </c>
      <c r="F45" s="1863" t="s">
        <v>64</v>
      </c>
      <c r="G45" s="58" t="s">
        <v>63</v>
      </c>
      <c r="H45" s="1863" t="s">
        <v>64</v>
      </c>
      <c r="I45" s="58" t="s">
        <v>63</v>
      </c>
      <c r="J45" s="1863" t="s">
        <v>64</v>
      </c>
      <c r="K45" s="58" t="s">
        <v>63</v>
      </c>
      <c r="L45" s="1863" t="s">
        <v>64</v>
      </c>
      <c r="M45" s="58" t="s">
        <v>63</v>
      </c>
      <c r="N45" s="1863" t="s">
        <v>64</v>
      </c>
      <c r="O45" s="58" t="s">
        <v>63</v>
      </c>
      <c r="P45" s="1863" t="s">
        <v>64</v>
      </c>
      <c r="Q45" s="1882" t="s">
        <v>63</v>
      </c>
      <c r="R45" s="2008" t="s">
        <v>64</v>
      </c>
      <c r="S45" s="1882" t="s">
        <v>63</v>
      </c>
      <c r="T45" s="2008" t="s">
        <v>64</v>
      </c>
      <c r="U45" s="1882" t="s">
        <v>63</v>
      </c>
      <c r="V45" s="2008" t="s">
        <v>64</v>
      </c>
      <c r="W45" s="58" t="s">
        <v>63</v>
      </c>
      <c r="X45" s="1863" t="s">
        <v>64</v>
      </c>
      <c r="Y45" s="58" t="s">
        <v>63</v>
      </c>
      <c r="Z45" s="1863" t="s">
        <v>64</v>
      </c>
      <c r="AA45" s="58" t="s">
        <v>63</v>
      </c>
      <c r="AB45" s="1863" t="s">
        <v>64</v>
      </c>
      <c r="AC45" s="58" t="s">
        <v>63</v>
      </c>
      <c r="AD45" s="1863" t="s">
        <v>64</v>
      </c>
      <c r="AE45" s="58" t="s">
        <v>63</v>
      </c>
      <c r="AF45" s="1863" t="s">
        <v>64</v>
      </c>
      <c r="AG45" s="58" t="s">
        <v>63</v>
      </c>
      <c r="AH45" s="1863" t="s">
        <v>64</v>
      </c>
      <c r="AI45" s="58" t="s">
        <v>63</v>
      </c>
      <c r="AJ45" s="1863" t="s">
        <v>64</v>
      </c>
      <c r="AK45" s="58" t="s">
        <v>63</v>
      </c>
      <c r="AL45" s="1863" t="s">
        <v>64</v>
      </c>
      <c r="AM45" s="58" t="s">
        <v>63</v>
      </c>
      <c r="AN45" s="1832" t="s">
        <v>64</v>
      </c>
      <c r="AO45" s="1155" t="s">
        <v>828</v>
      </c>
      <c r="AP45" s="144" t="s">
        <v>830</v>
      </c>
      <c r="AQ45" s="3253"/>
      <c r="AR45" s="3140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</row>
    <row r="46" spans="1:86" ht="15" customHeight="1" x14ac:dyDescent="0.25">
      <c r="A46" s="2224" t="s">
        <v>2552</v>
      </c>
      <c r="B46" s="169">
        <f t="shared" ref="B46:B53" si="41">SUM(C46+D46)</f>
        <v>0</v>
      </c>
      <c r="C46" s="340">
        <f t="shared" ref="C46:D46" si="42">SUM(E46+G46)</f>
        <v>0</v>
      </c>
      <c r="D46" s="171">
        <f t="shared" si="42"/>
        <v>0</v>
      </c>
      <c r="E46" s="126"/>
      <c r="F46" s="1840"/>
      <c r="G46" s="126"/>
      <c r="H46" s="1840"/>
      <c r="I46" s="708"/>
      <c r="J46" s="2389"/>
      <c r="K46" s="708"/>
      <c r="L46" s="2349"/>
      <c r="M46" s="708"/>
      <c r="N46" s="2349"/>
      <c r="O46" s="708"/>
      <c r="P46" s="2349"/>
      <c r="Q46" s="708"/>
      <c r="R46" s="2349"/>
      <c r="S46" s="708"/>
      <c r="T46" s="2349"/>
      <c r="U46" s="708"/>
      <c r="V46" s="2349"/>
      <c r="W46" s="708"/>
      <c r="X46" s="2349"/>
      <c r="Y46" s="708"/>
      <c r="Z46" s="2349"/>
      <c r="AA46" s="708"/>
      <c r="AB46" s="2349"/>
      <c r="AC46" s="708"/>
      <c r="AD46" s="2349"/>
      <c r="AE46" s="708"/>
      <c r="AF46" s="2349"/>
      <c r="AG46" s="708"/>
      <c r="AH46" s="2349"/>
      <c r="AI46" s="708"/>
      <c r="AJ46" s="2349"/>
      <c r="AK46" s="708"/>
      <c r="AL46" s="2349"/>
      <c r="AM46" s="708"/>
      <c r="AN46" s="1263"/>
      <c r="AO46" s="1857"/>
      <c r="AP46" s="2128"/>
      <c r="AQ46" s="2135"/>
      <c r="AR46" s="2128"/>
      <c r="AS46" s="1" t="str">
        <f t="shared" ref="AS46:AS53" si="43">CA46&amp;CB46&amp;CC46</f>
        <v/>
      </c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2174" t="str">
        <f t="shared" ref="CA46:CA53" si="44">IF(AND(B46&gt;0,AO46="",AP46="")," * No olvide registrar Causal de egresos (Abandono/Fallecimiento). Digite Cero si no tiene",IF((AO46+AP46)&gt;B46," * Egresos según causal no debe ser mayor que el Total Ambos Sexos",""))</f>
        <v/>
      </c>
      <c r="CB46" s="2174" t="str">
        <f t="shared" ref="CB46:CB53" si="45">IF(AND(B46&gt;0,AQ46="")," * No olvide digitar la variable Pueblos Originarios. Digite Cero si no tiene.",IF(AQ46&gt;B46," * La variable Pueblos originarios no puede ser mayor al Total Ambos Sexos.",""))</f>
        <v/>
      </c>
      <c r="CC46" s="2174" t="str">
        <f t="shared" ref="CC46:CC53" si="46">IF(AND(B46&gt;0,AR46="")," * No olvide digitar la variable Migrantes. Digite Cero si no tiene.",IF(AR46&gt;B46," * La variable Migrantes no puede ser mayor al Total Ambos Sexos.",""))</f>
        <v/>
      </c>
      <c r="CD46" s="1"/>
      <c r="CE46" s="1"/>
      <c r="CF46" s="2176">
        <f t="shared" ref="CF46:CF53" si="47">IF(AND($B46&gt;0,AO46="",AP46=""),1,IF((AO46+AP46)&gt;$B46,1,0))</f>
        <v>0</v>
      </c>
      <c r="CG46" s="2176">
        <f t="shared" ref="CG46:CH46" si="48">IF(AND($B46&gt;0,AQ46=""),1,IF((AQ46)&gt;$B46,1,0))</f>
        <v>0</v>
      </c>
      <c r="CH46" s="2176">
        <f t="shared" si="48"/>
        <v>0</v>
      </c>
    </row>
    <row r="47" spans="1:86" ht="15" customHeight="1" x14ac:dyDescent="0.25">
      <c r="A47" s="198" t="s">
        <v>2541</v>
      </c>
      <c r="B47" s="184">
        <f t="shared" si="41"/>
        <v>0</v>
      </c>
      <c r="C47" s="208">
        <f>SUM(G47+I47+K47+M47+O47+S47+U47+Q47+W47+Y47+AA47+AC47+AE47+AG47+AI47+AK47+AM47)</f>
        <v>0</v>
      </c>
      <c r="D47" s="186">
        <f>SUM(H47+J47+L47+N47+P47+R47+T47+V47+X47+Z47+AB47+AD47+AF47+AH47+AJ47+AL47+AN47)</f>
        <v>0</v>
      </c>
      <c r="E47" s="357"/>
      <c r="F47" s="2272"/>
      <c r="G47" s="2186"/>
      <c r="H47" s="2190"/>
      <c r="I47" s="2070"/>
      <c r="J47" s="370"/>
      <c r="K47" s="2070"/>
      <c r="L47" s="370"/>
      <c r="M47" s="2070"/>
      <c r="N47" s="370"/>
      <c r="O47" s="2070"/>
      <c r="P47" s="370"/>
      <c r="Q47" s="2070"/>
      <c r="R47" s="370"/>
      <c r="S47" s="2070"/>
      <c r="T47" s="370"/>
      <c r="U47" s="2070"/>
      <c r="V47" s="370"/>
      <c r="W47" s="355"/>
      <c r="X47" s="2057"/>
      <c r="Y47" s="355"/>
      <c r="Z47" s="2057"/>
      <c r="AA47" s="355"/>
      <c r="AB47" s="2057"/>
      <c r="AC47" s="355"/>
      <c r="AD47" s="2057"/>
      <c r="AE47" s="355"/>
      <c r="AF47" s="2057"/>
      <c r="AG47" s="355"/>
      <c r="AH47" s="2057"/>
      <c r="AI47" s="355"/>
      <c r="AJ47" s="2057"/>
      <c r="AK47" s="355"/>
      <c r="AL47" s="2057"/>
      <c r="AM47" s="355"/>
      <c r="AN47" s="2085"/>
      <c r="AO47" s="443"/>
      <c r="AP47" s="356"/>
      <c r="AQ47" s="2084"/>
      <c r="AR47" s="356"/>
      <c r="AS47" s="1" t="str">
        <f t="shared" si="43"/>
        <v/>
      </c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2174" t="str">
        <f t="shared" si="44"/>
        <v/>
      </c>
      <c r="CB47" s="2174" t="str">
        <f t="shared" si="45"/>
        <v/>
      </c>
      <c r="CC47" s="2174" t="str">
        <f t="shared" si="46"/>
        <v/>
      </c>
      <c r="CD47" s="1"/>
      <c r="CE47" s="1"/>
      <c r="CF47" s="2176">
        <f t="shared" si="47"/>
        <v>0</v>
      </c>
      <c r="CG47" s="2176">
        <f t="shared" ref="CG47:CH47" si="49">IF(AND($B47&gt;0,AQ47=""),1,IF((AQ47)&gt;$B47,1,0))</f>
        <v>0</v>
      </c>
      <c r="CH47" s="2176">
        <f t="shared" si="49"/>
        <v>0</v>
      </c>
    </row>
    <row r="48" spans="1:86" ht="15" customHeight="1" x14ac:dyDescent="0.25">
      <c r="A48" s="198" t="s">
        <v>2542</v>
      </c>
      <c r="B48" s="181">
        <f t="shared" si="41"/>
        <v>0</v>
      </c>
      <c r="C48" s="284">
        <f t="shared" ref="C48:D48" si="50">SUM(W48+Y48+AA48+AC48+AE48+AG48+AI48+AK48+AM48)</f>
        <v>0</v>
      </c>
      <c r="D48" s="1897">
        <f t="shared" si="50"/>
        <v>0</v>
      </c>
      <c r="E48" s="357"/>
      <c r="F48" s="2062"/>
      <c r="G48" s="357"/>
      <c r="H48" s="2062"/>
      <c r="I48" s="357"/>
      <c r="J48" s="2062"/>
      <c r="K48" s="357"/>
      <c r="L48" s="2062"/>
      <c r="M48" s="357"/>
      <c r="N48" s="2062"/>
      <c r="O48" s="357"/>
      <c r="P48" s="2389"/>
      <c r="Q48" s="2071"/>
      <c r="R48" s="2389"/>
      <c r="S48" s="2071"/>
      <c r="T48" s="2389"/>
      <c r="U48" s="2071"/>
      <c r="V48" s="2389"/>
      <c r="W48" s="1843"/>
      <c r="X48" s="1844"/>
      <c r="Y48" s="1843"/>
      <c r="Z48" s="1844"/>
      <c r="AA48" s="1843"/>
      <c r="AB48" s="1844"/>
      <c r="AC48" s="1843"/>
      <c r="AD48" s="1844"/>
      <c r="AE48" s="1843"/>
      <c r="AF48" s="1844"/>
      <c r="AG48" s="1843"/>
      <c r="AH48" s="1844"/>
      <c r="AI48" s="1843"/>
      <c r="AJ48" s="1844"/>
      <c r="AK48" s="1843"/>
      <c r="AL48" s="1844"/>
      <c r="AM48" s="1843"/>
      <c r="AN48" s="2113"/>
      <c r="AO48" s="443"/>
      <c r="AP48" s="356"/>
      <c r="AQ48" s="2084"/>
      <c r="AR48" s="356"/>
      <c r="AS48" s="1" t="str">
        <f t="shared" si="43"/>
        <v/>
      </c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2174" t="str">
        <f t="shared" si="44"/>
        <v/>
      </c>
      <c r="CB48" s="2174" t="str">
        <f t="shared" si="45"/>
        <v/>
      </c>
      <c r="CC48" s="2174" t="str">
        <f t="shared" si="46"/>
        <v/>
      </c>
      <c r="CD48" s="1"/>
      <c r="CE48" s="1"/>
      <c r="CF48" s="2176">
        <f t="shared" si="47"/>
        <v>0</v>
      </c>
      <c r="CG48" s="2176">
        <f t="shared" ref="CG48:CH48" si="51">IF(AND($B48&gt;0,AQ48=""),1,IF((AQ48)&gt;$B48,1,0))</f>
        <v>0</v>
      </c>
      <c r="CH48" s="2176">
        <f t="shared" si="51"/>
        <v>0</v>
      </c>
    </row>
    <row r="49" spans="1:86" ht="15" customHeight="1" x14ac:dyDescent="0.25">
      <c r="A49" s="1924" t="s">
        <v>2545</v>
      </c>
      <c r="B49" s="350">
        <f t="shared" si="41"/>
        <v>0</v>
      </c>
      <c r="C49" s="206">
        <f t="shared" ref="C49:D49" si="52">SUM(E49+G49+I49+K49+M49+O49+Q49+S49+U49+W49+Y49+AA49+AC49+AE49+AG49+AI49+AK49+AM49)</f>
        <v>0</v>
      </c>
      <c r="D49" s="1897">
        <f t="shared" si="52"/>
        <v>0</v>
      </c>
      <c r="E49" s="1786"/>
      <c r="F49" s="1751"/>
      <c r="G49" s="1786"/>
      <c r="H49" s="1751"/>
      <c r="I49" s="1786"/>
      <c r="J49" s="1751"/>
      <c r="K49" s="1786"/>
      <c r="L49" s="1751"/>
      <c r="M49" s="1786"/>
      <c r="N49" s="1751"/>
      <c r="O49" s="1786"/>
      <c r="P49" s="1751"/>
      <c r="Q49" s="1786"/>
      <c r="R49" s="1751"/>
      <c r="S49" s="1786"/>
      <c r="T49" s="1751"/>
      <c r="U49" s="1786"/>
      <c r="V49" s="1751"/>
      <c r="W49" s="1786"/>
      <c r="X49" s="1751"/>
      <c r="Y49" s="1786"/>
      <c r="Z49" s="1751"/>
      <c r="AA49" s="1786"/>
      <c r="AB49" s="1751"/>
      <c r="AC49" s="1786"/>
      <c r="AD49" s="1751"/>
      <c r="AE49" s="1786"/>
      <c r="AF49" s="1751"/>
      <c r="AG49" s="1786"/>
      <c r="AH49" s="1751"/>
      <c r="AI49" s="1786"/>
      <c r="AJ49" s="1751"/>
      <c r="AK49" s="1786"/>
      <c r="AL49" s="1751"/>
      <c r="AM49" s="1786"/>
      <c r="AN49" s="2710"/>
      <c r="AO49" s="443"/>
      <c r="AP49" s="356"/>
      <c r="AQ49" s="2084"/>
      <c r="AR49" s="356"/>
      <c r="AS49" s="1" t="str">
        <f t="shared" si="43"/>
        <v/>
      </c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2174" t="str">
        <f t="shared" si="44"/>
        <v/>
      </c>
      <c r="CB49" s="2174" t="str">
        <f t="shared" si="45"/>
        <v/>
      </c>
      <c r="CC49" s="2174" t="str">
        <f t="shared" si="46"/>
        <v/>
      </c>
      <c r="CD49" s="1"/>
      <c r="CE49" s="1"/>
      <c r="CF49" s="2176">
        <f t="shared" si="47"/>
        <v>0</v>
      </c>
      <c r="CG49" s="2176">
        <f t="shared" ref="CG49:CH49" si="53">IF(AND($B49&gt;0,AQ49=""),1,IF((AQ49)&gt;$B49,1,0))</f>
        <v>0</v>
      </c>
      <c r="CH49" s="2176">
        <f t="shared" si="53"/>
        <v>0</v>
      </c>
    </row>
    <row r="50" spans="1:86" ht="15" customHeight="1" x14ac:dyDescent="0.25">
      <c r="A50" s="198" t="s">
        <v>2546</v>
      </c>
      <c r="B50" s="354">
        <f t="shared" si="41"/>
        <v>0</v>
      </c>
      <c r="C50" s="236">
        <f t="shared" ref="C50:D50" si="54">SUM(E50+G50+I50+K50+M50+O50+Q50+S50+U50+W50+Y50+AA50+AC50+AE50+AG50+AI50+AK50+AM50)</f>
        <v>0</v>
      </c>
      <c r="D50" s="186">
        <f t="shared" si="54"/>
        <v>0</v>
      </c>
      <c r="E50" s="355"/>
      <c r="F50" s="2057"/>
      <c r="G50" s="355"/>
      <c r="H50" s="2057"/>
      <c r="I50" s="355"/>
      <c r="J50" s="2057"/>
      <c r="K50" s="355"/>
      <c r="L50" s="1844"/>
      <c r="M50" s="1843"/>
      <c r="N50" s="1844"/>
      <c r="O50" s="1843"/>
      <c r="P50" s="1844"/>
      <c r="Q50" s="1843"/>
      <c r="R50" s="1844"/>
      <c r="S50" s="1843"/>
      <c r="T50" s="1844"/>
      <c r="U50" s="1843"/>
      <c r="V50" s="1844"/>
      <c r="W50" s="1843"/>
      <c r="X50" s="1844"/>
      <c r="Y50" s="1843"/>
      <c r="Z50" s="1844"/>
      <c r="AA50" s="1843"/>
      <c r="AB50" s="1844"/>
      <c r="AC50" s="1843"/>
      <c r="AD50" s="1844"/>
      <c r="AE50" s="1843"/>
      <c r="AF50" s="1844"/>
      <c r="AG50" s="1843"/>
      <c r="AH50" s="1844"/>
      <c r="AI50" s="1843"/>
      <c r="AJ50" s="1844"/>
      <c r="AK50" s="1843"/>
      <c r="AL50" s="1844"/>
      <c r="AM50" s="1843"/>
      <c r="AN50" s="2113"/>
      <c r="AO50" s="443"/>
      <c r="AP50" s="356"/>
      <c r="AQ50" s="2084"/>
      <c r="AR50" s="356"/>
      <c r="AS50" s="1" t="str">
        <f t="shared" si="43"/>
        <v/>
      </c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2174" t="str">
        <f t="shared" si="44"/>
        <v/>
      </c>
      <c r="CB50" s="2174" t="str">
        <f t="shared" si="45"/>
        <v/>
      </c>
      <c r="CC50" s="2174" t="str">
        <f t="shared" si="46"/>
        <v/>
      </c>
      <c r="CD50" s="1"/>
      <c r="CE50" s="1"/>
      <c r="CF50" s="2176">
        <f t="shared" si="47"/>
        <v>0</v>
      </c>
      <c r="CG50" s="2176">
        <f t="shared" ref="CG50:CH50" si="55">IF(AND($B50&gt;0,AQ50=""),1,IF((AQ50)&gt;$B50,1,0))</f>
        <v>0</v>
      </c>
      <c r="CH50" s="2176">
        <f t="shared" si="55"/>
        <v>0</v>
      </c>
    </row>
    <row r="51" spans="1:86" ht="15" customHeight="1" x14ac:dyDescent="0.25">
      <c r="A51" s="201" t="s">
        <v>2547</v>
      </c>
      <c r="B51" s="381">
        <f t="shared" si="41"/>
        <v>0</v>
      </c>
      <c r="C51" s="2694">
        <f t="shared" ref="C51:D51" si="56">SUM(E51+G51+I51+K51+M51+O51+Q51+S51+U51+W51+Y51+AA51+AC51+AE51+AG51+AI51+AK51+AM51)</f>
        <v>0</v>
      </c>
      <c r="D51" s="1897">
        <f t="shared" si="56"/>
        <v>0</v>
      </c>
      <c r="E51" s="355"/>
      <c r="F51" s="2057"/>
      <c r="G51" s="355"/>
      <c r="H51" s="2057"/>
      <c r="I51" s="355"/>
      <c r="J51" s="2057"/>
      <c r="K51" s="355"/>
      <c r="L51" s="2057"/>
      <c r="M51" s="355"/>
      <c r="N51" s="2057"/>
      <c r="O51" s="355"/>
      <c r="P51" s="2057"/>
      <c r="Q51" s="355"/>
      <c r="R51" s="2057"/>
      <c r="S51" s="355"/>
      <c r="T51" s="2057"/>
      <c r="U51" s="355"/>
      <c r="V51" s="2057"/>
      <c r="W51" s="355"/>
      <c r="X51" s="2057"/>
      <c r="Y51" s="355"/>
      <c r="Z51" s="2057"/>
      <c r="AA51" s="355"/>
      <c r="AB51" s="2057"/>
      <c r="AC51" s="355"/>
      <c r="AD51" s="2057"/>
      <c r="AE51" s="355"/>
      <c r="AF51" s="2057"/>
      <c r="AG51" s="355"/>
      <c r="AH51" s="2057"/>
      <c r="AI51" s="355"/>
      <c r="AJ51" s="2057"/>
      <c r="AK51" s="355"/>
      <c r="AL51" s="2057"/>
      <c r="AM51" s="355"/>
      <c r="AN51" s="2085"/>
      <c r="AO51" s="2226"/>
      <c r="AP51" s="2065"/>
      <c r="AQ51" s="2089"/>
      <c r="AR51" s="2065"/>
      <c r="AS51" s="1" t="str">
        <f t="shared" si="43"/>
        <v/>
      </c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2174" t="str">
        <f t="shared" si="44"/>
        <v/>
      </c>
      <c r="CB51" s="2174" t="str">
        <f t="shared" si="45"/>
        <v/>
      </c>
      <c r="CC51" s="2174" t="str">
        <f t="shared" si="46"/>
        <v/>
      </c>
      <c r="CD51" s="1"/>
      <c r="CE51" s="1"/>
      <c r="CF51" s="2176">
        <f t="shared" si="47"/>
        <v>0</v>
      </c>
      <c r="CG51" s="2176">
        <f t="shared" ref="CG51:CH51" si="57">IF(AND($B51&gt;0,AQ51=""),1,IF((AQ51)&gt;$B51,1,0))</f>
        <v>0</v>
      </c>
      <c r="CH51" s="2176">
        <f t="shared" si="57"/>
        <v>0</v>
      </c>
    </row>
    <row r="52" spans="1:86" ht="15" customHeight="1" x14ac:dyDescent="0.25">
      <c r="A52" s="1931" t="s">
        <v>2548</v>
      </c>
      <c r="B52" s="354">
        <f t="shared" si="41"/>
        <v>0</v>
      </c>
      <c r="C52" s="236">
        <f t="shared" ref="C52:D52" si="58">SUM(E52+G52+I52+K52+M52+O52+Q52+S52+U52+W52+Y52+AA52+AC52+AE52+AG52+AI52+AK52+AM52)</f>
        <v>0</v>
      </c>
      <c r="D52" s="186">
        <f t="shared" si="58"/>
        <v>0</v>
      </c>
      <c r="E52" s="355"/>
      <c r="F52" s="2057"/>
      <c r="G52" s="355"/>
      <c r="H52" s="2057"/>
      <c r="I52" s="355"/>
      <c r="J52" s="2057"/>
      <c r="K52" s="355"/>
      <c r="L52" s="2057"/>
      <c r="M52" s="355"/>
      <c r="N52" s="2057"/>
      <c r="O52" s="355"/>
      <c r="P52" s="2057"/>
      <c r="Q52" s="355"/>
      <c r="R52" s="2057"/>
      <c r="S52" s="355"/>
      <c r="T52" s="2057"/>
      <c r="U52" s="355"/>
      <c r="V52" s="2057"/>
      <c r="W52" s="355"/>
      <c r="X52" s="2057"/>
      <c r="Y52" s="355"/>
      <c r="Z52" s="2057"/>
      <c r="AA52" s="355"/>
      <c r="AB52" s="2057"/>
      <c r="AC52" s="355"/>
      <c r="AD52" s="2057"/>
      <c r="AE52" s="355"/>
      <c r="AF52" s="2057"/>
      <c r="AG52" s="355"/>
      <c r="AH52" s="2057"/>
      <c r="AI52" s="355"/>
      <c r="AJ52" s="2057"/>
      <c r="AK52" s="355"/>
      <c r="AL52" s="2057"/>
      <c r="AM52" s="355"/>
      <c r="AN52" s="2085"/>
      <c r="AO52" s="2226"/>
      <c r="AP52" s="2065"/>
      <c r="AQ52" s="2089"/>
      <c r="AR52" s="2065"/>
      <c r="AS52" s="1" t="str">
        <f t="shared" si="43"/>
        <v/>
      </c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2174" t="str">
        <f t="shared" si="44"/>
        <v/>
      </c>
      <c r="CB52" s="2174" t="str">
        <f t="shared" si="45"/>
        <v/>
      </c>
      <c r="CC52" s="2174" t="str">
        <f t="shared" si="46"/>
        <v/>
      </c>
      <c r="CD52" s="1"/>
      <c r="CE52" s="1"/>
      <c r="CF52" s="2176">
        <f t="shared" si="47"/>
        <v>0</v>
      </c>
      <c r="CG52" s="2176">
        <f t="shared" ref="CG52:CH52" si="59">IF(AND($B52&gt;0,AQ52=""),1,IF((AQ52)&gt;$B52,1,0))</f>
        <v>0</v>
      </c>
      <c r="CH52" s="2176">
        <f t="shared" si="59"/>
        <v>0</v>
      </c>
    </row>
    <row r="53" spans="1:86" ht="15" customHeight="1" x14ac:dyDescent="0.25">
      <c r="A53" s="221" t="s">
        <v>2549</v>
      </c>
      <c r="B53" s="135">
        <f t="shared" si="41"/>
        <v>0</v>
      </c>
      <c r="C53" s="1884">
        <f t="shared" ref="C53:D53" si="60">SUM(E53+G53+I53+K53+M53+O53+Q53+S53+U53+W53+Y53+AA53+AC53+AE53+AG53+AI53+AK53+AM53)</f>
        <v>0</v>
      </c>
      <c r="D53" s="173">
        <f t="shared" si="60"/>
        <v>0</v>
      </c>
      <c r="E53" s="131"/>
      <c r="F53" s="1847"/>
      <c r="G53" s="131"/>
      <c r="H53" s="1847"/>
      <c r="I53" s="131"/>
      <c r="J53" s="1847"/>
      <c r="K53" s="131"/>
      <c r="L53" s="1847"/>
      <c r="M53" s="131"/>
      <c r="N53" s="1847"/>
      <c r="O53" s="131"/>
      <c r="P53" s="1847"/>
      <c r="Q53" s="131"/>
      <c r="R53" s="1847"/>
      <c r="S53" s="131"/>
      <c r="T53" s="1847"/>
      <c r="U53" s="131"/>
      <c r="V53" s="1847"/>
      <c r="W53" s="131"/>
      <c r="X53" s="1847"/>
      <c r="Y53" s="131"/>
      <c r="Z53" s="1847"/>
      <c r="AA53" s="131"/>
      <c r="AB53" s="1847"/>
      <c r="AC53" s="131"/>
      <c r="AD53" s="1847"/>
      <c r="AE53" s="131"/>
      <c r="AF53" s="1847"/>
      <c r="AG53" s="131"/>
      <c r="AH53" s="1847"/>
      <c r="AI53" s="131"/>
      <c r="AJ53" s="1847"/>
      <c r="AK53" s="131"/>
      <c r="AL53" s="1847"/>
      <c r="AM53" s="131"/>
      <c r="AN53" s="2114"/>
      <c r="AO53" s="142"/>
      <c r="AP53" s="372"/>
      <c r="AQ53" s="2137"/>
      <c r="AR53" s="372"/>
      <c r="AS53" s="1" t="str">
        <f t="shared" si="43"/>
        <v/>
      </c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2174" t="str">
        <f t="shared" si="44"/>
        <v/>
      </c>
      <c r="CB53" s="2174" t="str">
        <f t="shared" si="45"/>
        <v/>
      </c>
      <c r="CC53" s="2174" t="str">
        <f t="shared" si="46"/>
        <v/>
      </c>
      <c r="CD53" s="1"/>
      <c r="CE53" s="1"/>
      <c r="CF53" s="2176">
        <f t="shared" si="47"/>
        <v>0</v>
      </c>
      <c r="CG53" s="2176">
        <f t="shared" ref="CG53:CH53" si="61">IF(AND($B53&gt;0,AQ53=""),1,IF((AQ53)&gt;$B53,1,0))</f>
        <v>0</v>
      </c>
      <c r="CH53" s="2176">
        <f t="shared" si="61"/>
        <v>0</v>
      </c>
    </row>
    <row r="54" spans="1:86" ht="18" customHeight="1" x14ac:dyDescent="0.25">
      <c r="A54" s="281" t="s">
        <v>2553</v>
      </c>
      <c r="B54" s="505"/>
      <c r="C54" s="505"/>
      <c r="D54" s="505"/>
      <c r="E54" s="505"/>
      <c r="F54" s="505"/>
      <c r="G54" s="505"/>
      <c r="H54" s="505"/>
      <c r="I54" s="505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  <c r="AL54" s="505"/>
      <c r="AM54" s="505"/>
      <c r="AN54" s="505"/>
      <c r="AO54" s="505"/>
      <c r="AP54" s="505"/>
      <c r="AQ54" s="505"/>
      <c r="AR54" s="505"/>
      <c r="AS54" s="505"/>
      <c r="AT54" s="505"/>
      <c r="AU54" s="505"/>
      <c r="AV54" s="505"/>
      <c r="AW54" s="505"/>
      <c r="AX54" s="505"/>
      <c r="AY54" s="505"/>
      <c r="AZ54" s="505"/>
      <c r="BA54" s="505"/>
      <c r="BB54" s="505"/>
      <c r="BC54" s="505"/>
      <c r="BD54" s="505"/>
      <c r="BE54" s="505"/>
      <c r="BF54" s="505"/>
      <c r="BG54" s="505"/>
      <c r="BH54" s="505"/>
      <c r="BI54" s="505"/>
      <c r="BJ54" s="505"/>
      <c r="BK54" s="505"/>
      <c r="BL54" s="505"/>
      <c r="BM54" s="505"/>
      <c r="BN54" s="505"/>
      <c r="BO54" s="505"/>
      <c r="BP54" s="505"/>
      <c r="BQ54" s="505"/>
      <c r="BR54" s="505"/>
      <c r="BS54" s="505"/>
      <c r="BT54" s="505"/>
      <c r="BU54" s="505"/>
      <c r="BV54" s="505"/>
      <c r="BW54" s="505"/>
      <c r="BX54" s="505"/>
      <c r="BY54" s="505"/>
      <c r="BZ54" s="505"/>
      <c r="CA54" s="505"/>
      <c r="CB54" s="505"/>
      <c r="CC54" s="505"/>
      <c r="CD54" s="505"/>
      <c r="CE54" s="505"/>
      <c r="CF54" s="505"/>
      <c r="CG54" s="505"/>
      <c r="CH54" s="505"/>
    </row>
    <row r="55" spans="1:86" ht="15" customHeight="1" x14ac:dyDescent="0.25">
      <c r="A55" s="3266" t="s">
        <v>32</v>
      </c>
      <c r="B55" s="3201" t="s">
        <v>82</v>
      </c>
      <c r="C55" s="3161"/>
      <c r="D55" s="3149"/>
      <c r="E55" s="3316" t="s">
        <v>106</v>
      </c>
      <c r="F55" s="3124"/>
      <c r="G55" s="3124"/>
      <c r="H55" s="3124"/>
      <c r="I55" s="3124"/>
      <c r="J55" s="3124"/>
      <c r="K55" s="3124"/>
      <c r="L55" s="3124"/>
      <c r="M55" s="3124"/>
      <c r="N55" s="3124"/>
      <c r="O55" s="3124"/>
      <c r="P55" s="3124"/>
      <c r="Q55" s="3124"/>
      <c r="R55" s="3124"/>
      <c r="S55" s="3124"/>
      <c r="T55" s="3124"/>
      <c r="U55" s="3124"/>
      <c r="V55" s="3124"/>
      <c r="W55" s="3124"/>
      <c r="X55" s="3124"/>
      <c r="Y55" s="3124"/>
      <c r="Z55" s="3124"/>
      <c r="AA55" s="3124"/>
      <c r="AB55" s="3124"/>
      <c r="AC55" s="3124"/>
      <c r="AD55" s="3124"/>
      <c r="AE55" s="3124"/>
      <c r="AF55" s="3124"/>
      <c r="AG55" s="3124"/>
      <c r="AH55" s="3124"/>
      <c r="AI55" s="3124"/>
      <c r="AJ55" s="3124"/>
      <c r="AK55" s="3124"/>
      <c r="AL55" s="3124"/>
      <c r="AM55" s="3124"/>
      <c r="AN55" s="3135"/>
      <c r="AO55" s="3139" t="s">
        <v>614</v>
      </c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</row>
    <row r="56" spans="1:86" ht="15" customHeight="1" x14ac:dyDescent="0.25">
      <c r="A56" s="3180"/>
      <c r="B56" s="3179"/>
      <c r="C56" s="3131"/>
      <c r="D56" s="3180"/>
      <c r="E56" s="3148" t="s">
        <v>2523</v>
      </c>
      <c r="F56" s="3149"/>
      <c r="G56" s="3240" t="s">
        <v>2524</v>
      </c>
      <c r="H56" s="3161"/>
      <c r="I56" s="3201" t="s">
        <v>2525</v>
      </c>
      <c r="J56" s="3149"/>
      <c r="K56" s="3240" t="s">
        <v>99</v>
      </c>
      <c r="L56" s="3161"/>
      <c r="M56" s="3201" t="s">
        <v>49</v>
      </c>
      <c r="N56" s="3149"/>
      <c r="O56" s="3201" t="s">
        <v>50</v>
      </c>
      <c r="P56" s="3149"/>
      <c r="Q56" s="3201" t="s">
        <v>51</v>
      </c>
      <c r="R56" s="3149"/>
      <c r="S56" s="3201" t="s">
        <v>52</v>
      </c>
      <c r="T56" s="3149"/>
      <c r="U56" s="3240" t="s">
        <v>53</v>
      </c>
      <c r="V56" s="3149"/>
      <c r="W56" s="3201" t="s">
        <v>54</v>
      </c>
      <c r="X56" s="3149"/>
      <c r="Y56" s="3240" t="s">
        <v>55</v>
      </c>
      <c r="Z56" s="3161"/>
      <c r="AA56" s="3201" t="s">
        <v>56</v>
      </c>
      <c r="AB56" s="3149"/>
      <c r="AC56" s="3240" t="s">
        <v>57</v>
      </c>
      <c r="AD56" s="3161"/>
      <c r="AE56" s="3201" t="s">
        <v>58</v>
      </c>
      <c r="AF56" s="3149"/>
      <c r="AG56" s="3240" t="s">
        <v>59</v>
      </c>
      <c r="AH56" s="3161"/>
      <c r="AI56" s="3201" t="s">
        <v>60</v>
      </c>
      <c r="AJ56" s="3149"/>
      <c r="AK56" s="3240" t="s">
        <v>61</v>
      </c>
      <c r="AL56" s="3161"/>
      <c r="AM56" s="3201" t="s">
        <v>62</v>
      </c>
      <c r="AN56" s="3265"/>
      <c r="AO56" s="3180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</row>
    <row r="57" spans="1:86" ht="15" customHeight="1" x14ac:dyDescent="0.25">
      <c r="A57" s="3140"/>
      <c r="B57" s="58" t="s">
        <v>84</v>
      </c>
      <c r="C57" s="1742" t="s">
        <v>63</v>
      </c>
      <c r="D57" s="1863" t="s">
        <v>64</v>
      </c>
      <c r="E57" s="58" t="s">
        <v>63</v>
      </c>
      <c r="F57" s="1863" t="s">
        <v>64</v>
      </c>
      <c r="G57" s="1742" t="s">
        <v>63</v>
      </c>
      <c r="H57" s="1832" t="s">
        <v>64</v>
      </c>
      <c r="I57" s="58" t="s">
        <v>63</v>
      </c>
      <c r="J57" s="1863" t="s">
        <v>64</v>
      </c>
      <c r="K57" s="1742" t="s">
        <v>63</v>
      </c>
      <c r="L57" s="1832" t="s">
        <v>64</v>
      </c>
      <c r="M57" s="58" t="s">
        <v>63</v>
      </c>
      <c r="N57" s="1863" t="s">
        <v>64</v>
      </c>
      <c r="O57" s="58" t="s">
        <v>63</v>
      </c>
      <c r="P57" s="1863" t="s">
        <v>64</v>
      </c>
      <c r="Q57" s="1882" t="s">
        <v>63</v>
      </c>
      <c r="R57" s="2008" t="s">
        <v>64</v>
      </c>
      <c r="S57" s="1882" t="s">
        <v>63</v>
      </c>
      <c r="T57" s="2008" t="s">
        <v>64</v>
      </c>
      <c r="U57" s="1994" t="s">
        <v>63</v>
      </c>
      <c r="V57" s="2008" t="s">
        <v>64</v>
      </c>
      <c r="W57" s="58" t="s">
        <v>63</v>
      </c>
      <c r="X57" s="1863" t="s">
        <v>64</v>
      </c>
      <c r="Y57" s="1742" t="s">
        <v>63</v>
      </c>
      <c r="Z57" s="1832" t="s">
        <v>64</v>
      </c>
      <c r="AA57" s="58" t="s">
        <v>63</v>
      </c>
      <c r="AB57" s="1863" t="s">
        <v>64</v>
      </c>
      <c r="AC57" s="1742" t="s">
        <v>63</v>
      </c>
      <c r="AD57" s="1832" t="s">
        <v>64</v>
      </c>
      <c r="AE57" s="58" t="s">
        <v>63</v>
      </c>
      <c r="AF57" s="1863" t="s">
        <v>64</v>
      </c>
      <c r="AG57" s="1742" t="s">
        <v>63</v>
      </c>
      <c r="AH57" s="1832" t="s">
        <v>64</v>
      </c>
      <c r="AI57" s="58" t="s">
        <v>63</v>
      </c>
      <c r="AJ57" s="1863" t="s">
        <v>64</v>
      </c>
      <c r="AK57" s="1742" t="s">
        <v>63</v>
      </c>
      <c r="AL57" s="1832" t="s">
        <v>64</v>
      </c>
      <c r="AM57" s="58" t="s">
        <v>63</v>
      </c>
      <c r="AN57" s="2049" t="s">
        <v>64</v>
      </c>
      <c r="AO57" s="3140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</row>
    <row r="58" spans="1:86" ht="15" customHeight="1" x14ac:dyDescent="0.25">
      <c r="A58" s="110" t="s">
        <v>69</v>
      </c>
      <c r="B58" s="166">
        <f>SUM(C58+D58)</f>
        <v>1</v>
      </c>
      <c r="C58" s="1883">
        <f t="shared" ref="C58:D58" si="62">SUM(E58+G58+I58+K58+M58+O58+Q58+S58+U58+W58+Y58+AA58+AC58+AE58+AG58+AI58+AK58+AM58)</f>
        <v>0</v>
      </c>
      <c r="D58" s="1859">
        <f t="shared" si="62"/>
        <v>1</v>
      </c>
      <c r="E58" s="515">
        <v>0</v>
      </c>
      <c r="F58" s="518">
        <v>0</v>
      </c>
      <c r="G58" s="517">
        <v>0</v>
      </c>
      <c r="H58" s="2770">
        <v>0</v>
      </c>
      <c r="I58" s="515">
        <v>0</v>
      </c>
      <c r="J58" s="594">
        <v>0</v>
      </c>
      <c r="K58" s="517">
        <v>0</v>
      </c>
      <c r="L58" s="2770">
        <v>0</v>
      </c>
      <c r="M58" s="515">
        <v>0</v>
      </c>
      <c r="N58" s="594">
        <v>0</v>
      </c>
      <c r="O58" s="515">
        <v>0</v>
      </c>
      <c r="P58" s="594">
        <v>0</v>
      </c>
      <c r="Q58" s="515">
        <v>0</v>
      </c>
      <c r="R58" s="594">
        <v>0</v>
      </c>
      <c r="S58" s="515">
        <v>0</v>
      </c>
      <c r="T58" s="594">
        <v>0</v>
      </c>
      <c r="U58" s="517">
        <v>0</v>
      </c>
      <c r="V58" s="2770">
        <v>0</v>
      </c>
      <c r="W58" s="515">
        <v>0</v>
      </c>
      <c r="X58" s="594">
        <v>0</v>
      </c>
      <c r="Y58" s="517">
        <v>0</v>
      </c>
      <c r="Z58" s="2770">
        <v>0</v>
      </c>
      <c r="AA58" s="515">
        <v>0</v>
      </c>
      <c r="AB58" s="594">
        <v>1</v>
      </c>
      <c r="AC58" s="517">
        <v>0</v>
      </c>
      <c r="AD58" s="2770">
        <v>0</v>
      </c>
      <c r="AE58" s="515">
        <v>0</v>
      </c>
      <c r="AF58" s="594">
        <v>0</v>
      </c>
      <c r="AG58" s="517">
        <v>0</v>
      </c>
      <c r="AH58" s="2770">
        <v>0</v>
      </c>
      <c r="AI58" s="515">
        <v>0</v>
      </c>
      <c r="AJ58" s="594">
        <v>0</v>
      </c>
      <c r="AK58" s="517">
        <v>0</v>
      </c>
      <c r="AL58" s="2770">
        <v>0</v>
      </c>
      <c r="AM58" s="515">
        <v>0</v>
      </c>
      <c r="AN58" s="516">
        <v>0</v>
      </c>
      <c r="AO58" s="518">
        <v>1</v>
      </c>
      <c r="AP58" s="1" t="str">
        <f>CA58</f>
        <v/>
      </c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2174" t="str">
        <f>IF(AND(AO58="",B58&gt;0)," * No olvide digitar la variable Beneficiarios. Digite cero si no tiene.",IF(AO58&gt;B58," * El campo Beneficiario No puede ser mayor al Total Ambos Sexos",""))</f>
        <v/>
      </c>
      <c r="CB58" s="1"/>
      <c r="CC58" s="1"/>
      <c r="CD58" s="1"/>
      <c r="CE58" s="1"/>
      <c r="CF58" s="2176">
        <f>IF(AND(AO58="",B58&gt;0),1,IF(AO58&gt;B58,1,0))</f>
        <v>0</v>
      </c>
      <c r="CG58" s="1"/>
      <c r="CH58" s="1"/>
    </row>
    <row r="59" spans="1:86" ht="18" customHeight="1" x14ac:dyDescent="0.25">
      <c r="A59" s="281" t="s">
        <v>2554</v>
      </c>
      <c r="B59" s="505"/>
      <c r="C59" s="505"/>
      <c r="D59" s="505"/>
      <c r="E59" s="505"/>
      <c r="F59" s="505"/>
      <c r="G59" s="505"/>
      <c r="H59" s="505"/>
      <c r="I59" s="505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  <c r="AL59" s="505"/>
      <c r="AM59" s="505"/>
      <c r="AN59" s="505"/>
      <c r="AO59" s="505"/>
      <c r="AP59" s="505"/>
      <c r="AQ59" s="505"/>
      <c r="AR59" s="505"/>
      <c r="AS59" s="505"/>
      <c r="AT59" s="505"/>
      <c r="AU59" s="505"/>
      <c r="AV59" s="505"/>
      <c r="AW59" s="505"/>
      <c r="AX59" s="505"/>
      <c r="AY59" s="505"/>
      <c r="AZ59" s="505"/>
      <c r="BA59" s="505"/>
      <c r="BB59" s="505"/>
      <c r="BC59" s="505"/>
      <c r="BD59" s="505"/>
      <c r="BE59" s="505"/>
      <c r="BF59" s="505"/>
      <c r="BG59" s="505"/>
      <c r="BH59" s="505"/>
      <c r="BI59" s="505"/>
      <c r="BJ59" s="505"/>
      <c r="BK59" s="505"/>
      <c r="BL59" s="505"/>
      <c r="BM59" s="505"/>
      <c r="BN59" s="505"/>
      <c r="BO59" s="505"/>
      <c r="BP59" s="505"/>
      <c r="BQ59" s="505"/>
      <c r="BR59" s="505"/>
      <c r="BS59" s="505"/>
      <c r="BT59" s="505"/>
      <c r="BU59" s="505"/>
      <c r="BV59" s="505"/>
      <c r="BW59" s="505"/>
      <c r="BX59" s="505"/>
      <c r="BY59" s="505"/>
      <c r="BZ59" s="505"/>
      <c r="CA59" s="505"/>
      <c r="CB59" s="505"/>
      <c r="CC59" s="505"/>
      <c r="CD59" s="505"/>
      <c r="CE59" s="505"/>
      <c r="CF59" s="505"/>
      <c r="CG59" s="505"/>
      <c r="CH59" s="505"/>
    </row>
    <row r="60" spans="1:86" ht="15" customHeight="1" x14ac:dyDescent="0.25">
      <c r="A60" s="3266" t="s">
        <v>32</v>
      </c>
      <c r="B60" s="3201" t="s">
        <v>82</v>
      </c>
      <c r="C60" s="3161"/>
      <c r="D60" s="3149"/>
      <c r="E60" s="3316" t="s">
        <v>106</v>
      </c>
      <c r="F60" s="3124"/>
      <c r="G60" s="3124"/>
      <c r="H60" s="3124"/>
      <c r="I60" s="3124"/>
      <c r="J60" s="3124"/>
      <c r="K60" s="3124"/>
      <c r="L60" s="3124"/>
      <c r="M60" s="3124"/>
      <c r="N60" s="3124"/>
      <c r="O60" s="3124"/>
      <c r="P60" s="3124"/>
      <c r="Q60" s="3124"/>
      <c r="R60" s="3124"/>
      <c r="S60" s="3124"/>
      <c r="T60" s="3124"/>
      <c r="U60" s="3124"/>
      <c r="V60" s="3124"/>
      <c r="W60" s="3124"/>
      <c r="X60" s="3124"/>
      <c r="Y60" s="3124"/>
      <c r="Z60" s="3124"/>
      <c r="AA60" s="3124"/>
      <c r="AB60" s="3124"/>
      <c r="AC60" s="3124"/>
      <c r="AD60" s="3124"/>
      <c r="AE60" s="3124"/>
      <c r="AF60" s="3124"/>
      <c r="AG60" s="3124"/>
      <c r="AH60" s="3124"/>
      <c r="AI60" s="3124"/>
      <c r="AJ60" s="3124"/>
      <c r="AK60" s="3124"/>
      <c r="AL60" s="3124"/>
      <c r="AM60" s="3124"/>
      <c r="AN60" s="3135"/>
      <c r="AO60" s="3139" t="s">
        <v>614</v>
      </c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</row>
    <row r="61" spans="1:86" ht="15" customHeight="1" x14ac:dyDescent="0.25">
      <c r="A61" s="3180"/>
      <c r="B61" s="3179"/>
      <c r="C61" s="3131"/>
      <c r="D61" s="3180"/>
      <c r="E61" s="3148" t="s">
        <v>2523</v>
      </c>
      <c r="F61" s="3149"/>
      <c r="G61" s="3158" t="s">
        <v>2524</v>
      </c>
      <c r="H61" s="3124"/>
      <c r="I61" s="3159" t="s">
        <v>2525</v>
      </c>
      <c r="J61" s="3122"/>
      <c r="K61" s="3158" t="s">
        <v>99</v>
      </c>
      <c r="L61" s="3124"/>
      <c r="M61" s="3159" t="s">
        <v>49</v>
      </c>
      <c r="N61" s="3122"/>
      <c r="O61" s="3134" t="s">
        <v>50</v>
      </c>
      <c r="P61" s="3124"/>
      <c r="Q61" s="3201" t="s">
        <v>51</v>
      </c>
      <c r="R61" s="3149"/>
      <c r="S61" s="3201" t="s">
        <v>52</v>
      </c>
      <c r="T61" s="3149"/>
      <c r="U61" s="3240" t="s">
        <v>53</v>
      </c>
      <c r="V61" s="3149"/>
      <c r="W61" s="3158" t="s">
        <v>54</v>
      </c>
      <c r="X61" s="3124"/>
      <c r="Y61" s="3159" t="s">
        <v>55</v>
      </c>
      <c r="Z61" s="3122"/>
      <c r="AA61" s="3158" t="s">
        <v>56</v>
      </c>
      <c r="AB61" s="3124"/>
      <c r="AC61" s="3159" t="s">
        <v>57</v>
      </c>
      <c r="AD61" s="3122"/>
      <c r="AE61" s="3158" t="s">
        <v>58</v>
      </c>
      <c r="AF61" s="3124"/>
      <c r="AG61" s="3159" t="s">
        <v>59</v>
      </c>
      <c r="AH61" s="3122"/>
      <c r="AI61" s="3158" t="s">
        <v>60</v>
      </c>
      <c r="AJ61" s="3124"/>
      <c r="AK61" s="3159" t="s">
        <v>61</v>
      </c>
      <c r="AL61" s="3122"/>
      <c r="AM61" s="3159" t="s">
        <v>62</v>
      </c>
      <c r="AN61" s="3135"/>
      <c r="AO61" s="3180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</row>
    <row r="62" spans="1:86" ht="15" customHeight="1" x14ac:dyDescent="0.25">
      <c r="A62" s="3140"/>
      <c r="B62" s="58" t="s">
        <v>84</v>
      </c>
      <c r="C62" s="1742" t="s">
        <v>63</v>
      </c>
      <c r="D62" s="1863" t="s">
        <v>64</v>
      </c>
      <c r="E62" s="1882" t="s">
        <v>63</v>
      </c>
      <c r="F62" s="2008" t="s">
        <v>64</v>
      </c>
      <c r="G62" s="1994" t="s">
        <v>63</v>
      </c>
      <c r="H62" s="2016" t="s">
        <v>64</v>
      </c>
      <c r="I62" s="1882" t="s">
        <v>63</v>
      </c>
      <c r="J62" s="2008" t="s">
        <v>64</v>
      </c>
      <c r="K62" s="1994" t="s">
        <v>63</v>
      </c>
      <c r="L62" s="2016" t="s">
        <v>64</v>
      </c>
      <c r="M62" s="1882" t="s">
        <v>63</v>
      </c>
      <c r="N62" s="2008" t="s">
        <v>64</v>
      </c>
      <c r="O62" s="1994" t="s">
        <v>63</v>
      </c>
      <c r="P62" s="2016" t="s">
        <v>64</v>
      </c>
      <c r="Q62" s="1882" t="s">
        <v>63</v>
      </c>
      <c r="R62" s="2008" t="s">
        <v>64</v>
      </c>
      <c r="S62" s="1882" t="s">
        <v>63</v>
      </c>
      <c r="T62" s="2008" t="s">
        <v>64</v>
      </c>
      <c r="U62" s="1994" t="s">
        <v>63</v>
      </c>
      <c r="V62" s="2008" t="s">
        <v>64</v>
      </c>
      <c r="W62" s="1994" t="s">
        <v>63</v>
      </c>
      <c r="X62" s="2016" t="s">
        <v>64</v>
      </c>
      <c r="Y62" s="1882" t="s">
        <v>63</v>
      </c>
      <c r="Z62" s="2008" t="s">
        <v>64</v>
      </c>
      <c r="AA62" s="1994" t="s">
        <v>63</v>
      </c>
      <c r="AB62" s="2016" t="s">
        <v>64</v>
      </c>
      <c r="AC62" s="1882" t="s">
        <v>63</v>
      </c>
      <c r="AD62" s="2008" t="s">
        <v>64</v>
      </c>
      <c r="AE62" s="1994" t="s">
        <v>63</v>
      </c>
      <c r="AF62" s="2016" t="s">
        <v>64</v>
      </c>
      <c r="AG62" s="1882" t="s">
        <v>63</v>
      </c>
      <c r="AH62" s="2008" t="s">
        <v>64</v>
      </c>
      <c r="AI62" s="1994" t="s">
        <v>63</v>
      </c>
      <c r="AJ62" s="2016" t="s">
        <v>64</v>
      </c>
      <c r="AK62" s="1882" t="s">
        <v>63</v>
      </c>
      <c r="AL62" s="2008" t="s">
        <v>64</v>
      </c>
      <c r="AM62" s="1882" t="s">
        <v>63</v>
      </c>
      <c r="AN62" s="2294" t="s">
        <v>64</v>
      </c>
      <c r="AO62" s="3140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</row>
    <row r="63" spans="1:86" ht="15" customHeight="1" x14ac:dyDescent="0.25">
      <c r="A63" s="2771" t="s">
        <v>69</v>
      </c>
      <c r="B63" s="376">
        <f t="shared" ref="B63:B65" si="63">SUM(C63+D63)</f>
        <v>4</v>
      </c>
      <c r="C63" s="233">
        <f t="shared" ref="C63:D63" si="64">SUM(E63+G63+I63+K63+M63+O63+Q63+S63+U63+W63+Y63+AA63+AC63+AE63+AG63+AI63+AK63+AM63)</f>
        <v>1</v>
      </c>
      <c r="D63" s="171">
        <f t="shared" si="64"/>
        <v>3</v>
      </c>
      <c r="E63" s="126">
        <v>0</v>
      </c>
      <c r="F63" s="1840">
        <v>0</v>
      </c>
      <c r="G63" s="2078">
        <v>0</v>
      </c>
      <c r="H63" s="2172">
        <v>0</v>
      </c>
      <c r="I63" s="126">
        <v>0</v>
      </c>
      <c r="J63" s="351">
        <v>1</v>
      </c>
      <c r="K63" s="2078">
        <v>0</v>
      </c>
      <c r="L63" s="2172">
        <v>0</v>
      </c>
      <c r="M63" s="126">
        <v>0</v>
      </c>
      <c r="N63" s="351">
        <v>0</v>
      </c>
      <c r="O63" s="2078">
        <v>0</v>
      </c>
      <c r="P63" s="2172">
        <v>0</v>
      </c>
      <c r="Q63" s="126">
        <v>0</v>
      </c>
      <c r="R63" s="351">
        <v>1</v>
      </c>
      <c r="S63" s="126">
        <v>0</v>
      </c>
      <c r="T63" s="351">
        <v>0</v>
      </c>
      <c r="U63" s="126">
        <v>0</v>
      </c>
      <c r="V63" s="351">
        <v>0</v>
      </c>
      <c r="W63" s="2078">
        <v>0</v>
      </c>
      <c r="X63" s="2172">
        <v>0</v>
      </c>
      <c r="Y63" s="126">
        <v>1</v>
      </c>
      <c r="Z63" s="351">
        <v>0</v>
      </c>
      <c r="AA63" s="2078">
        <v>0</v>
      </c>
      <c r="AB63" s="2172">
        <v>0</v>
      </c>
      <c r="AC63" s="126">
        <v>0</v>
      </c>
      <c r="AD63" s="351">
        <v>0</v>
      </c>
      <c r="AE63" s="2078">
        <v>0</v>
      </c>
      <c r="AF63" s="2172">
        <v>0</v>
      </c>
      <c r="AG63" s="126">
        <v>0</v>
      </c>
      <c r="AH63" s="351">
        <v>0</v>
      </c>
      <c r="AI63" s="2078">
        <v>0</v>
      </c>
      <c r="AJ63" s="2172">
        <v>0</v>
      </c>
      <c r="AK63" s="126">
        <v>0</v>
      </c>
      <c r="AL63" s="351">
        <v>0</v>
      </c>
      <c r="AM63" s="650">
        <v>0</v>
      </c>
      <c r="AN63" s="378">
        <v>1</v>
      </c>
      <c r="AO63" s="2141">
        <v>4</v>
      </c>
      <c r="AP63" s="1" t="str">
        <f t="shared" ref="AP63:AP65" si="65">CA63</f>
        <v/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2174" t="str">
        <f t="shared" ref="CA63:CA65" si="66">IF(AND(AO63="",B63&gt;0)," * No olvide digitar la variable Beneficiarios. Digite cero si no tiene.",IF(AO63&gt;B63," * El campo Beneficiario No puede ser mayor al Total Ambos Sexos",""))</f>
        <v/>
      </c>
      <c r="CB63" s="1"/>
      <c r="CC63" s="1"/>
      <c r="CD63" s="1"/>
      <c r="CE63" s="1"/>
      <c r="CF63" s="2176">
        <f t="shared" ref="CF63:CF65" si="67">IF(AND(AO63="",B63&gt;0),1,IF(AO63&gt;B63,1,0))</f>
        <v>0</v>
      </c>
      <c r="CG63" s="1"/>
      <c r="CH63" s="1"/>
    </row>
    <row r="64" spans="1:86" ht="15" customHeight="1" x14ac:dyDescent="0.25">
      <c r="A64" s="275" t="s">
        <v>103</v>
      </c>
      <c r="B64" s="354">
        <f t="shared" si="63"/>
        <v>0</v>
      </c>
      <c r="C64" s="236">
        <f t="shared" ref="C64:D64" si="68">SUM(E64+G64+I64+K64+M64+O64+Q64+S64+U64+W64+Y64+AA64+AC64+AE64+AG64+AI64+AK64+AM64)</f>
        <v>0</v>
      </c>
      <c r="D64" s="186">
        <f t="shared" si="68"/>
        <v>0</v>
      </c>
      <c r="E64" s="355"/>
      <c r="F64" s="2057"/>
      <c r="G64" s="2084"/>
      <c r="H64" s="2177"/>
      <c r="I64" s="355"/>
      <c r="J64" s="356"/>
      <c r="K64" s="2084"/>
      <c r="L64" s="2177"/>
      <c r="M64" s="355"/>
      <c r="N64" s="356"/>
      <c r="O64" s="2084"/>
      <c r="P64" s="2177"/>
      <c r="Q64" s="355"/>
      <c r="R64" s="356"/>
      <c r="S64" s="355"/>
      <c r="T64" s="356"/>
      <c r="U64" s="355"/>
      <c r="V64" s="356"/>
      <c r="W64" s="2084"/>
      <c r="X64" s="2177"/>
      <c r="Y64" s="355"/>
      <c r="Z64" s="356"/>
      <c r="AA64" s="2084"/>
      <c r="AB64" s="2177"/>
      <c r="AC64" s="355"/>
      <c r="AD64" s="356"/>
      <c r="AE64" s="2084"/>
      <c r="AF64" s="2177"/>
      <c r="AG64" s="355"/>
      <c r="AH64" s="356"/>
      <c r="AI64" s="2084"/>
      <c r="AJ64" s="2177"/>
      <c r="AK64" s="355"/>
      <c r="AL64" s="356"/>
      <c r="AM64" s="2059"/>
      <c r="AN64" s="362"/>
      <c r="AO64" s="2057"/>
      <c r="AP64" s="1" t="str">
        <f t="shared" si="65"/>
        <v/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2174" t="str">
        <f t="shared" si="66"/>
        <v/>
      </c>
      <c r="CB64" s="1"/>
      <c r="CC64" s="1"/>
      <c r="CD64" s="1"/>
      <c r="CE64" s="1"/>
      <c r="CF64" s="2176">
        <f t="shared" si="67"/>
        <v>0</v>
      </c>
      <c r="CG64" s="1"/>
      <c r="CH64" s="1"/>
    </row>
    <row r="65" spans="1:86" ht="15" customHeight="1" x14ac:dyDescent="0.25">
      <c r="A65" s="2001" t="s">
        <v>1455</v>
      </c>
      <c r="B65" s="400">
        <f t="shared" si="63"/>
        <v>62</v>
      </c>
      <c r="C65" s="1100">
        <f t="shared" ref="C65:D65" si="69">SUM(E65+G65+I65+K65+M65+O65+Q65+S65+U65+W65+Y65+AA65+AC65+AE65+AG65+AI65+AK65+AM65)</f>
        <v>28</v>
      </c>
      <c r="D65" s="173">
        <f t="shared" si="69"/>
        <v>34</v>
      </c>
      <c r="E65" s="2070">
        <v>1</v>
      </c>
      <c r="F65" s="370">
        <v>0</v>
      </c>
      <c r="G65" s="2089">
        <v>9</v>
      </c>
      <c r="H65" s="2380">
        <v>5</v>
      </c>
      <c r="I65" s="2070">
        <v>6</v>
      </c>
      <c r="J65" s="2065">
        <v>1</v>
      </c>
      <c r="K65" s="2089">
        <v>6</v>
      </c>
      <c r="L65" s="2380">
        <v>0</v>
      </c>
      <c r="M65" s="2070">
        <v>1</v>
      </c>
      <c r="N65" s="2065">
        <v>0</v>
      </c>
      <c r="O65" s="2089">
        <v>2</v>
      </c>
      <c r="P65" s="2380">
        <v>0</v>
      </c>
      <c r="Q65" s="2070">
        <v>0</v>
      </c>
      <c r="R65" s="2065">
        <v>1</v>
      </c>
      <c r="S65" s="2070">
        <v>0</v>
      </c>
      <c r="T65" s="2065">
        <v>0</v>
      </c>
      <c r="U65" s="2070">
        <v>0</v>
      </c>
      <c r="V65" s="2065">
        <v>0</v>
      </c>
      <c r="W65" s="2089">
        <v>1</v>
      </c>
      <c r="X65" s="2380">
        <v>1</v>
      </c>
      <c r="Y65" s="2070">
        <v>0</v>
      </c>
      <c r="Z65" s="2065">
        <v>0</v>
      </c>
      <c r="AA65" s="2089">
        <v>0</v>
      </c>
      <c r="AB65" s="2380">
        <v>3</v>
      </c>
      <c r="AC65" s="2070">
        <v>0</v>
      </c>
      <c r="AD65" s="2065">
        <v>1</v>
      </c>
      <c r="AE65" s="2089">
        <v>0</v>
      </c>
      <c r="AF65" s="2380">
        <v>4</v>
      </c>
      <c r="AG65" s="2070">
        <v>1</v>
      </c>
      <c r="AH65" s="2065">
        <v>1</v>
      </c>
      <c r="AI65" s="2089">
        <v>1</v>
      </c>
      <c r="AJ65" s="2380">
        <v>6</v>
      </c>
      <c r="AK65" s="2070">
        <v>0</v>
      </c>
      <c r="AL65" s="2065">
        <v>7</v>
      </c>
      <c r="AM65" s="371">
        <v>0</v>
      </c>
      <c r="AN65" s="2069">
        <v>4</v>
      </c>
      <c r="AO65" s="2190">
        <v>62</v>
      </c>
      <c r="AP65" s="1" t="str">
        <f t="shared" si="65"/>
        <v/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2174" t="str">
        <f t="shared" si="66"/>
        <v/>
      </c>
      <c r="CB65" s="1"/>
      <c r="CC65" s="1"/>
      <c r="CD65" s="1"/>
      <c r="CE65" s="1"/>
      <c r="CF65" s="2176">
        <f t="shared" si="67"/>
        <v>0</v>
      </c>
      <c r="CG65" s="1"/>
      <c r="CH65" s="1"/>
    </row>
    <row r="66" spans="1:86" ht="15" customHeight="1" x14ac:dyDescent="0.25">
      <c r="A66" s="586" t="s">
        <v>82</v>
      </c>
      <c r="B66" s="166">
        <f t="shared" ref="B66:AO66" si="70">SUM(B63:B65)</f>
        <v>66</v>
      </c>
      <c r="C66" s="1883">
        <f t="shared" si="70"/>
        <v>29</v>
      </c>
      <c r="D66" s="1859">
        <f t="shared" si="70"/>
        <v>37</v>
      </c>
      <c r="E66" s="146">
        <f t="shared" si="70"/>
        <v>1</v>
      </c>
      <c r="F66" s="1827">
        <f t="shared" si="70"/>
        <v>0</v>
      </c>
      <c r="G66" s="1826">
        <f t="shared" si="70"/>
        <v>9</v>
      </c>
      <c r="H66" s="205">
        <f t="shared" si="70"/>
        <v>5</v>
      </c>
      <c r="I66" s="146">
        <f t="shared" si="70"/>
        <v>6</v>
      </c>
      <c r="J66" s="147">
        <f t="shared" si="70"/>
        <v>2</v>
      </c>
      <c r="K66" s="1826">
        <f t="shared" si="70"/>
        <v>6</v>
      </c>
      <c r="L66" s="205">
        <f t="shared" si="70"/>
        <v>0</v>
      </c>
      <c r="M66" s="146">
        <f t="shared" si="70"/>
        <v>1</v>
      </c>
      <c r="N66" s="147">
        <f t="shared" si="70"/>
        <v>0</v>
      </c>
      <c r="O66" s="1826">
        <f t="shared" si="70"/>
        <v>2</v>
      </c>
      <c r="P66" s="205">
        <f t="shared" si="70"/>
        <v>0</v>
      </c>
      <c r="Q66" s="146">
        <f t="shared" si="70"/>
        <v>0</v>
      </c>
      <c r="R66" s="147">
        <f t="shared" si="70"/>
        <v>2</v>
      </c>
      <c r="S66" s="146">
        <f t="shared" si="70"/>
        <v>0</v>
      </c>
      <c r="T66" s="147">
        <f t="shared" si="70"/>
        <v>0</v>
      </c>
      <c r="U66" s="146">
        <f t="shared" si="70"/>
        <v>0</v>
      </c>
      <c r="V66" s="147">
        <f t="shared" si="70"/>
        <v>0</v>
      </c>
      <c r="W66" s="1826">
        <f t="shared" si="70"/>
        <v>1</v>
      </c>
      <c r="X66" s="205">
        <f t="shared" si="70"/>
        <v>1</v>
      </c>
      <c r="Y66" s="146">
        <f t="shared" si="70"/>
        <v>1</v>
      </c>
      <c r="Z66" s="147">
        <f t="shared" si="70"/>
        <v>0</v>
      </c>
      <c r="AA66" s="1826">
        <f t="shared" si="70"/>
        <v>0</v>
      </c>
      <c r="AB66" s="205">
        <f t="shared" si="70"/>
        <v>3</v>
      </c>
      <c r="AC66" s="146">
        <f t="shared" si="70"/>
        <v>0</v>
      </c>
      <c r="AD66" s="147">
        <f t="shared" si="70"/>
        <v>1</v>
      </c>
      <c r="AE66" s="1826">
        <f t="shared" si="70"/>
        <v>0</v>
      </c>
      <c r="AF66" s="205">
        <f t="shared" si="70"/>
        <v>4</v>
      </c>
      <c r="AG66" s="146">
        <f t="shared" si="70"/>
        <v>1</v>
      </c>
      <c r="AH66" s="147">
        <f t="shared" si="70"/>
        <v>1</v>
      </c>
      <c r="AI66" s="1826">
        <f t="shared" si="70"/>
        <v>1</v>
      </c>
      <c r="AJ66" s="205">
        <f t="shared" si="70"/>
        <v>6</v>
      </c>
      <c r="AK66" s="146">
        <f t="shared" si="70"/>
        <v>0</v>
      </c>
      <c r="AL66" s="147">
        <f t="shared" si="70"/>
        <v>7</v>
      </c>
      <c r="AM66" s="1922">
        <f t="shared" si="70"/>
        <v>0</v>
      </c>
      <c r="AN66" s="111">
        <f t="shared" si="70"/>
        <v>5</v>
      </c>
      <c r="AO66" s="1827">
        <f t="shared" si="70"/>
        <v>66</v>
      </c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</row>
    <row r="67" spans="1:86" ht="18" customHeight="1" x14ac:dyDescent="0.25">
      <c r="A67" s="281" t="s">
        <v>2555</v>
      </c>
      <c r="B67" s="505"/>
      <c r="C67" s="505"/>
      <c r="D67" s="505"/>
      <c r="E67" s="505"/>
      <c r="F67" s="505"/>
      <c r="G67" s="505"/>
      <c r="H67" s="505"/>
      <c r="I67" s="505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  <c r="AL67" s="505"/>
      <c r="AM67" s="505"/>
      <c r="AN67" s="505"/>
      <c r="AO67" s="505"/>
      <c r="AP67" s="505"/>
      <c r="AQ67" s="505"/>
      <c r="AR67" s="505"/>
      <c r="AS67" s="505"/>
      <c r="AT67" s="505"/>
      <c r="AU67" s="505"/>
      <c r="AV67" s="505"/>
      <c r="AW67" s="505"/>
      <c r="AX67" s="505"/>
      <c r="AY67" s="505"/>
      <c r="AZ67" s="505"/>
      <c r="BA67" s="505"/>
      <c r="BB67" s="505"/>
      <c r="BC67" s="505"/>
      <c r="BD67" s="505"/>
      <c r="BE67" s="505"/>
      <c r="BF67" s="505"/>
      <c r="BG67" s="505"/>
      <c r="BH67" s="505"/>
      <c r="BI67" s="505"/>
      <c r="BJ67" s="505"/>
      <c r="BK67" s="505"/>
      <c r="BL67" s="505"/>
      <c r="BM67" s="505"/>
      <c r="BN67" s="505"/>
      <c r="BO67" s="505"/>
      <c r="BP67" s="505"/>
      <c r="BQ67" s="505"/>
      <c r="BR67" s="505"/>
      <c r="BS67" s="505"/>
      <c r="BT67" s="505"/>
      <c r="BU67" s="505"/>
      <c r="BV67" s="505"/>
      <c r="BW67" s="505"/>
      <c r="BX67" s="505"/>
      <c r="BY67" s="505"/>
      <c r="BZ67" s="505"/>
      <c r="CA67" s="505"/>
      <c r="CB67" s="505"/>
      <c r="CC67" s="505"/>
      <c r="CD67" s="505"/>
      <c r="CE67" s="505"/>
      <c r="CF67" s="505"/>
      <c r="CG67" s="505"/>
      <c r="CH67" s="505"/>
    </row>
    <row r="68" spans="1:86" ht="15" customHeight="1" x14ac:dyDescent="0.25">
      <c r="A68" s="3266" t="s">
        <v>32</v>
      </c>
      <c r="B68" s="3201" t="s">
        <v>82</v>
      </c>
      <c r="C68" s="3161"/>
      <c r="D68" s="3149"/>
      <c r="E68" s="3159" t="s">
        <v>106</v>
      </c>
      <c r="F68" s="3124"/>
      <c r="G68" s="3124"/>
      <c r="H68" s="3124"/>
      <c r="I68" s="3124"/>
      <c r="J68" s="3124"/>
      <c r="K68" s="3124"/>
      <c r="L68" s="3124"/>
      <c r="M68" s="3124"/>
      <c r="N68" s="3124"/>
      <c r="O68" s="3124"/>
      <c r="P68" s="3124"/>
      <c r="Q68" s="3124"/>
      <c r="R68" s="3124"/>
      <c r="S68" s="3124"/>
      <c r="T68" s="3124"/>
      <c r="U68" s="3124"/>
      <c r="V68" s="3124"/>
      <c r="W68" s="3124"/>
      <c r="X68" s="3124"/>
      <c r="Y68" s="3124"/>
      <c r="Z68" s="3124"/>
      <c r="AA68" s="3124"/>
      <c r="AB68" s="3124"/>
      <c r="AC68" s="3124"/>
      <c r="AD68" s="3124"/>
      <c r="AE68" s="3124"/>
      <c r="AF68" s="3124"/>
      <c r="AG68" s="3124"/>
      <c r="AH68" s="3124"/>
      <c r="AI68" s="3124"/>
      <c r="AJ68" s="3124"/>
      <c r="AK68" s="3124"/>
      <c r="AL68" s="3124"/>
      <c r="AM68" s="3124"/>
      <c r="AN68" s="3135"/>
      <c r="AO68" s="3254" t="s">
        <v>614</v>
      </c>
      <c r="AP68" s="3138" t="s">
        <v>484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</row>
    <row r="69" spans="1:86" ht="15" customHeight="1" x14ac:dyDescent="0.25">
      <c r="A69" s="3180"/>
      <c r="B69" s="3150"/>
      <c r="C69" s="3142"/>
      <c r="D69" s="3140"/>
      <c r="E69" s="3148" t="s">
        <v>2523</v>
      </c>
      <c r="F69" s="3149"/>
      <c r="G69" s="3159" t="s">
        <v>2524</v>
      </c>
      <c r="H69" s="3122"/>
      <c r="I69" s="3159" t="s">
        <v>2525</v>
      </c>
      <c r="J69" s="3122"/>
      <c r="K69" s="3143" t="s">
        <v>99</v>
      </c>
      <c r="L69" s="3122"/>
      <c r="M69" s="3159" t="s">
        <v>49</v>
      </c>
      <c r="N69" s="3122"/>
      <c r="O69" s="3159" t="s">
        <v>50</v>
      </c>
      <c r="P69" s="3122"/>
      <c r="Q69" s="3201" t="s">
        <v>51</v>
      </c>
      <c r="R69" s="3149"/>
      <c r="S69" s="3201" t="s">
        <v>52</v>
      </c>
      <c r="T69" s="3149"/>
      <c r="U69" s="3240" t="s">
        <v>53</v>
      </c>
      <c r="V69" s="3149"/>
      <c r="W69" s="3159" t="s">
        <v>54</v>
      </c>
      <c r="X69" s="3122"/>
      <c r="Y69" s="3159" t="s">
        <v>55</v>
      </c>
      <c r="Z69" s="3122"/>
      <c r="AA69" s="3159" t="s">
        <v>56</v>
      </c>
      <c r="AB69" s="3122"/>
      <c r="AC69" s="3159" t="s">
        <v>57</v>
      </c>
      <c r="AD69" s="3122"/>
      <c r="AE69" s="3159" t="s">
        <v>58</v>
      </c>
      <c r="AF69" s="3122"/>
      <c r="AG69" s="3159" t="s">
        <v>59</v>
      </c>
      <c r="AH69" s="3122"/>
      <c r="AI69" s="3159" t="s">
        <v>60</v>
      </c>
      <c r="AJ69" s="3122"/>
      <c r="AK69" s="3159" t="s">
        <v>61</v>
      </c>
      <c r="AL69" s="3122"/>
      <c r="AM69" s="3159" t="s">
        <v>62</v>
      </c>
      <c r="AN69" s="3135"/>
      <c r="AO69" s="3145"/>
      <c r="AP69" s="3128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</row>
    <row r="70" spans="1:86" ht="15" customHeight="1" x14ac:dyDescent="0.25">
      <c r="A70" s="3140"/>
      <c r="B70" s="58" t="s">
        <v>84</v>
      </c>
      <c r="C70" s="1742" t="s">
        <v>63</v>
      </c>
      <c r="D70" s="1863" t="s">
        <v>64</v>
      </c>
      <c r="E70" s="27" t="s">
        <v>63</v>
      </c>
      <c r="F70" s="1743" t="s">
        <v>64</v>
      </c>
      <c r="G70" s="1800" t="s">
        <v>63</v>
      </c>
      <c r="H70" s="1737" t="s">
        <v>64</v>
      </c>
      <c r="I70" s="27" t="s">
        <v>63</v>
      </c>
      <c r="J70" s="1743" t="s">
        <v>64</v>
      </c>
      <c r="K70" s="27" t="s">
        <v>63</v>
      </c>
      <c r="L70" s="1743" t="s">
        <v>64</v>
      </c>
      <c r="M70" s="1800" t="s">
        <v>63</v>
      </c>
      <c r="N70" s="1737" t="s">
        <v>64</v>
      </c>
      <c r="O70" s="27" t="s">
        <v>63</v>
      </c>
      <c r="P70" s="1743" t="s">
        <v>64</v>
      </c>
      <c r="Q70" s="58" t="s">
        <v>63</v>
      </c>
      <c r="R70" s="1863" t="s">
        <v>64</v>
      </c>
      <c r="S70" s="58" t="s">
        <v>63</v>
      </c>
      <c r="T70" s="1863" t="s">
        <v>64</v>
      </c>
      <c r="U70" s="1742" t="s">
        <v>63</v>
      </c>
      <c r="V70" s="1863" t="s">
        <v>64</v>
      </c>
      <c r="W70" s="27" t="s">
        <v>63</v>
      </c>
      <c r="X70" s="1743" t="s">
        <v>64</v>
      </c>
      <c r="Y70" s="1800" t="s">
        <v>63</v>
      </c>
      <c r="Z70" s="1737" t="s">
        <v>64</v>
      </c>
      <c r="AA70" s="27" t="s">
        <v>63</v>
      </c>
      <c r="AB70" s="1743" t="s">
        <v>64</v>
      </c>
      <c r="AC70" s="1800" t="s">
        <v>63</v>
      </c>
      <c r="AD70" s="1737" t="s">
        <v>64</v>
      </c>
      <c r="AE70" s="27" t="s">
        <v>63</v>
      </c>
      <c r="AF70" s="1743" t="s">
        <v>64</v>
      </c>
      <c r="AG70" s="1800" t="s">
        <v>63</v>
      </c>
      <c r="AH70" s="1737" t="s">
        <v>64</v>
      </c>
      <c r="AI70" s="27" t="s">
        <v>63</v>
      </c>
      <c r="AJ70" s="1743" t="s">
        <v>64</v>
      </c>
      <c r="AK70" s="1800" t="s">
        <v>63</v>
      </c>
      <c r="AL70" s="1737" t="s">
        <v>64</v>
      </c>
      <c r="AM70" s="27" t="s">
        <v>63</v>
      </c>
      <c r="AN70" s="1810" t="s">
        <v>64</v>
      </c>
      <c r="AO70" s="3146"/>
      <c r="AP70" s="3129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</row>
    <row r="71" spans="1:86" ht="15" customHeight="1" x14ac:dyDescent="0.25">
      <c r="A71" s="1790" t="s">
        <v>103</v>
      </c>
      <c r="B71" s="350">
        <f t="shared" ref="B71:B72" si="71">SUM(C71+D71)</f>
        <v>0</v>
      </c>
      <c r="C71" s="206">
        <f t="shared" ref="C71:D71" si="72">SUM(E71+G71+I71+K71+M71+O71+Q71+S71+U71+W71+Y71+AA71+AC71+AE71+AG71+AI71+AK71+AM71)</f>
        <v>0</v>
      </c>
      <c r="D71" s="1897">
        <f t="shared" si="72"/>
        <v>0</v>
      </c>
      <c r="E71" s="1843"/>
      <c r="F71" s="1844"/>
      <c r="G71" s="2135"/>
      <c r="H71" s="2298"/>
      <c r="I71" s="1843"/>
      <c r="J71" s="2128"/>
      <c r="K71" s="1843"/>
      <c r="L71" s="2128"/>
      <c r="M71" s="2135"/>
      <c r="N71" s="2298"/>
      <c r="O71" s="1843"/>
      <c r="P71" s="2128"/>
      <c r="Q71" s="1843"/>
      <c r="R71" s="2128"/>
      <c r="S71" s="1843"/>
      <c r="T71" s="2128"/>
      <c r="U71" s="2135"/>
      <c r="V71" s="2298"/>
      <c r="W71" s="1843"/>
      <c r="X71" s="2128"/>
      <c r="Y71" s="2135"/>
      <c r="Z71" s="2298"/>
      <c r="AA71" s="1843"/>
      <c r="AB71" s="2128"/>
      <c r="AC71" s="2135"/>
      <c r="AD71" s="2298"/>
      <c r="AE71" s="1843"/>
      <c r="AF71" s="2128"/>
      <c r="AG71" s="2135"/>
      <c r="AH71" s="2298"/>
      <c r="AI71" s="1843"/>
      <c r="AJ71" s="2128"/>
      <c r="AK71" s="2135"/>
      <c r="AL71" s="2298"/>
      <c r="AM71" s="2239"/>
      <c r="AN71" s="441"/>
      <c r="AO71" s="1844"/>
      <c r="AP71" s="1981"/>
      <c r="AQ71" s="1" t="str">
        <f>CA71</f>
        <v/>
      </c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2174" t="str">
        <f t="shared" ref="CA71:CA72" si="73">IF(AND(AO71="",B71&gt;0)," * No olvide digitar la variable Beneficiarios. Digite cero si no tiene.",IF(AO71&gt;B71," * El campo Beneficiario No puede ser mayor al Total Ambos Sexos",""))</f>
        <v/>
      </c>
      <c r="CB71" s="1"/>
      <c r="CC71" s="1"/>
      <c r="CD71" s="1"/>
      <c r="CE71" s="1"/>
      <c r="CF71" s="2176">
        <f t="shared" ref="CF71:CF72" si="74">IF(AND(AO71="",B71&gt;0),1,IF(AO71&gt;B71,1,0))</f>
        <v>0</v>
      </c>
      <c r="CG71" s="1"/>
      <c r="CH71" s="1"/>
    </row>
    <row r="72" spans="1:86" ht="15" customHeight="1" x14ac:dyDescent="0.25">
      <c r="A72" s="485" t="s">
        <v>1455</v>
      </c>
      <c r="B72" s="381">
        <f t="shared" si="71"/>
        <v>119</v>
      </c>
      <c r="C72" s="2694">
        <f t="shared" ref="C72:D72" si="75">SUM(E72+G72+I72+K72+M72+O72+Q72+S72+U72+W72+Y72+AA72+AC72+AE72+AG72+AI72+AK72+AM72)</f>
        <v>55</v>
      </c>
      <c r="D72" s="1909">
        <f t="shared" si="75"/>
        <v>64</v>
      </c>
      <c r="E72" s="2070">
        <v>24</v>
      </c>
      <c r="F72" s="370">
        <v>6</v>
      </c>
      <c r="G72" s="2089">
        <v>22</v>
      </c>
      <c r="H72" s="2380">
        <v>17</v>
      </c>
      <c r="I72" s="2070">
        <v>1</v>
      </c>
      <c r="J72" s="2065">
        <v>21</v>
      </c>
      <c r="K72" s="2070">
        <v>2</v>
      </c>
      <c r="L72" s="2065">
        <v>4</v>
      </c>
      <c r="M72" s="2089">
        <v>0</v>
      </c>
      <c r="N72" s="2380">
        <v>0</v>
      </c>
      <c r="O72" s="2070">
        <v>0</v>
      </c>
      <c r="P72" s="2065">
        <v>3</v>
      </c>
      <c r="Q72" s="2070">
        <v>2</v>
      </c>
      <c r="R72" s="2065">
        <v>2</v>
      </c>
      <c r="S72" s="2070">
        <v>0</v>
      </c>
      <c r="T72" s="2065">
        <v>3</v>
      </c>
      <c r="U72" s="2089">
        <v>2</v>
      </c>
      <c r="V72" s="2380">
        <v>2</v>
      </c>
      <c r="W72" s="2070">
        <v>0</v>
      </c>
      <c r="X72" s="2065">
        <v>0</v>
      </c>
      <c r="Y72" s="2089">
        <v>0</v>
      </c>
      <c r="Z72" s="2380">
        <v>0</v>
      </c>
      <c r="AA72" s="2070">
        <v>0</v>
      </c>
      <c r="AB72" s="2065">
        <v>0</v>
      </c>
      <c r="AC72" s="2089">
        <v>0</v>
      </c>
      <c r="AD72" s="2380">
        <v>1</v>
      </c>
      <c r="AE72" s="2070">
        <v>0</v>
      </c>
      <c r="AF72" s="2065">
        <v>0</v>
      </c>
      <c r="AG72" s="2089">
        <v>0</v>
      </c>
      <c r="AH72" s="2380">
        <v>1</v>
      </c>
      <c r="AI72" s="131">
        <v>2</v>
      </c>
      <c r="AJ72" s="372">
        <v>2</v>
      </c>
      <c r="AK72" s="2089">
        <v>0</v>
      </c>
      <c r="AL72" s="2380">
        <v>1</v>
      </c>
      <c r="AM72" s="371">
        <v>0</v>
      </c>
      <c r="AN72" s="2069">
        <v>1</v>
      </c>
      <c r="AO72" s="2190">
        <v>119</v>
      </c>
      <c r="AP72" s="2574">
        <v>0</v>
      </c>
      <c r="AQ72" s="1" t="str">
        <f>CA72&amp;CB72</f>
        <v/>
      </c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2174" t="str">
        <f t="shared" si="73"/>
        <v/>
      </c>
      <c r="CB72" s="217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C72" s="1"/>
      <c r="CD72" s="1"/>
      <c r="CE72" s="2764"/>
      <c r="CF72" s="2176">
        <f t="shared" si="74"/>
        <v>0</v>
      </c>
      <c r="CG72" s="2175" t="str">
        <f>IF(AND(AP72="",B72&gt;0),1,IF(AP72&gt;B72,1,""))</f>
        <v/>
      </c>
      <c r="CH72" s="1"/>
    </row>
    <row r="73" spans="1:86" ht="15" customHeight="1" x14ac:dyDescent="0.25">
      <c r="A73" s="2232" t="s">
        <v>82</v>
      </c>
      <c r="B73" s="166">
        <f t="shared" ref="B73:AP73" si="76">SUM(B71:B72)</f>
        <v>119</v>
      </c>
      <c r="C73" s="1883">
        <f t="shared" si="76"/>
        <v>55</v>
      </c>
      <c r="D73" s="1859">
        <f t="shared" si="76"/>
        <v>64</v>
      </c>
      <c r="E73" s="146">
        <f t="shared" si="76"/>
        <v>24</v>
      </c>
      <c r="F73" s="1827">
        <f t="shared" si="76"/>
        <v>6</v>
      </c>
      <c r="G73" s="1826">
        <f t="shared" si="76"/>
        <v>22</v>
      </c>
      <c r="H73" s="205">
        <f t="shared" si="76"/>
        <v>17</v>
      </c>
      <c r="I73" s="146">
        <f t="shared" si="76"/>
        <v>1</v>
      </c>
      <c r="J73" s="147">
        <f t="shared" si="76"/>
        <v>21</v>
      </c>
      <c r="K73" s="146">
        <f t="shared" si="76"/>
        <v>2</v>
      </c>
      <c r="L73" s="147">
        <f t="shared" si="76"/>
        <v>4</v>
      </c>
      <c r="M73" s="1826">
        <f t="shared" si="76"/>
        <v>0</v>
      </c>
      <c r="N73" s="205">
        <f t="shared" si="76"/>
        <v>0</v>
      </c>
      <c r="O73" s="146">
        <f t="shared" si="76"/>
        <v>0</v>
      </c>
      <c r="P73" s="147">
        <f t="shared" si="76"/>
        <v>3</v>
      </c>
      <c r="Q73" s="146">
        <f t="shared" si="76"/>
        <v>2</v>
      </c>
      <c r="R73" s="147">
        <f t="shared" si="76"/>
        <v>2</v>
      </c>
      <c r="S73" s="146">
        <f t="shared" si="76"/>
        <v>0</v>
      </c>
      <c r="T73" s="147">
        <f t="shared" si="76"/>
        <v>3</v>
      </c>
      <c r="U73" s="1826">
        <f t="shared" si="76"/>
        <v>2</v>
      </c>
      <c r="V73" s="205">
        <f t="shared" si="76"/>
        <v>2</v>
      </c>
      <c r="W73" s="146">
        <f t="shared" si="76"/>
        <v>0</v>
      </c>
      <c r="X73" s="147">
        <f t="shared" si="76"/>
        <v>0</v>
      </c>
      <c r="Y73" s="1826">
        <f t="shared" si="76"/>
        <v>0</v>
      </c>
      <c r="Z73" s="205">
        <f t="shared" si="76"/>
        <v>0</v>
      </c>
      <c r="AA73" s="146">
        <f t="shared" si="76"/>
        <v>0</v>
      </c>
      <c r="AB73" s="147">
        <f t="shared" si="76"/>
        <v>0</v>
      </c>
      <c r="AC73" s="1826">
        <f t="shared" si="76"/>
        <v>0</v>
      </c>
      <c r="AD73" s="205">
        <f t="shared" si="76"/>
        <v>1</v>
      </c>
      <c r="AE73" s="146">
        <f t="shared" si="76"/>
        <v>0</v>
      </c>
      <c r="AF73" s="147">
        <f t="shared" si="76"/>
        <v>0</v>
      </c>
      <c r="AG73" s="1826">
        <f t="shared" si="76"/>
        <v>0</v>
      </c>
      <c r="AH73" s="285">
        <f t="shared" si="76"/>
        <v>1</v>
      </c>
      <c r="AI73" s="285">
        <f t="shared" si="76"/>
        <v>2</v>
      </c>
      <c r="AJ73" s="285">
        <f t="shared" si="76"/>
        <v>2</v>
      </c>
      <c r="AK73" s="285">
        <f t="shared" si="76"/>
        <v>0</v>
      </c>
      <c r="AL73" s="205">
        <f t="shared" si="76"/>
        <v>1</v>
      </c>
      <c r="AM73" s="1922">
        <f t="shared" si="76"/>
        <v>0</v>
      </c>
      <c r="AN73" s="111">
        <f t="shared" si="76"/>
        <v>1</v>
      </c>
      <c r="AO73" s="1827">
        <f t="shared" si="76"/>
        <v>119</v>
      </c>
      <c r="AP73" s="110">
        <f t="shared" si="76"/>
        <v>0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</row>
    <row r="74" spans="1:86" ht="18" customHeight="1" x14ac:dyDescent="0.25">
      <c r="A74" s="281" t="s">
        <v>2556</v>
      </c>
      <c r="B74" s="505"/>
      <c r="C74" s="505"/>
      <c r="D74" s="505"/>
      <c r="E74" s="505"/>
      <c r="F74" s="505"/>
      <c r="G74" s="505"/>
      <c r="H74" s="505"/>
      <c r="I74" s="505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  <c r="AL74" s="505"/>
      <c r="AM74" s="505"/>
      <c r="AN74" s="505"/>
      <c r="AO74" s="505"/>
      <c r="AP74" s="505"/>
      <c r="AQ74" s="505"/>
      <c r="AR74" s="505"/>
      <c r="AS74" s="505"/>
      <c r="AT74" s="505"/>
      <c r="AU74" s="505"/>
      <c r="AV74" s="505"/>
      <c r="AW74" s="505"/>
      <c r="AX74" s="505"/>
      <c r="AY74" s="505"/>
      <c r="AZ74" s="505"/>
      <c r="BA74" s="505"/>
      <c r="BB74" s="505"/>
      <c r="BC74" s="505"/>
      <c r="BD74" s="505"/>
      <c r="BE74" s="505"/>
      <c r="BF74" s="505"/>
      <c r="BG74" s="505"/>
      <c r="BH74" s="505"/>
      <c r="BI74" s="505"/>
      <c r="BJ74" s="505"/>
      <c r="BK74" s="505"/>
      <c r="BL74" s="505"/>
      <c r="BM74" s="505"/>
      <c r="BN74" s="505"/>
      <c r="BO74" s="505"/>
      <c r="BP74" s="505"/>
      <c r="BQ74" s="505"/>
      <c r="BR74" s="505"/>
      <c r="BS74" s="505"/>
      <c r="BT74" s="505"/>
      <c r="BU74" s="505"/>
      <c r="BV74" s="505"/>
      <c r="BW74" s="505"/>
      <c r="BX74" s="505"/>
      <c r="BY74" s="505"/>
      <c r="BZ74" s="505"/>
      <c r="CA74" s="505"/>
      <c r="CB74" s="505"/>
      <c r="CC74" s="505"/>
      <c r="CD74" s="505"/>
      <c r="CE74" s="505"/>
      <c r="CF74" s="505"/>
      <c r="CG74" s="505"/>
      <c r="CH74" s="505"/>
    </row>
    <row r="75" spans="1:86" ht="15" customHeight="1" x14ac:dyDescent="0.25">
      <c r="A75" s="3266" t="s">
        <v>2522</v>
      </c>
      <c r="B75" s="3201" t="s">
        <v>82</v>
      </c>
      <c r="C75" s="3161"/>
      <c r="D75" s="3149"/>
      <c r="E75" s="3316" t="s">
        <v>106</v>
      </c>
      <c r="F75" s="3124"/>
      <c r="G75" s="3124"/>
      <c r="H75" s="3124"/>
      <c r="I75" s="3124"/>
      <c r="J75" s="3124"/>
      <c r="K75" s="3124"/>
      <c r="L75" s="3124"/>
      <c r="M75" s="3124"/>
      <c r="N75" s="3124"/>
      <c r="O75" s="3124"/>
      <c r="P75" s="3124"/>
      <c r="Q75" s="3124"/>
      <c r="R75" s="3124"/>
      <c r="S75" s="3124"/>
      <c r="T75" s="3124"/>
      <c r="U75" s="3124"/>
      <c r="V75" s="3124"/>
      <c r="W75" s="3124"/>
      <c r="X75" s="3124"/>
      <c r="Y75" s="3124"/>
      <c r="Z75" s="3124"/>
      <c r="AA75" s="3124"/>
      <c r="AB75" s="3124"/>
      <c r="AC75" s="3124"/>
      <c r="AD75" s="3124"/>
      <c r="AE75" s="3124"/>
      <c r="AF75" s="3124"/>
      <c r="AG75" s="3124"/>
      <c r="AH75" s="3124"/>
      <c r="AI75" s="3124"/>
      <c r="AJ75" s="3124"/>
      <c r="AK75" s="3124"/>
      <c r="AL75" s="3124"/>
      <c r="AM75" s="3124"/>
      <c r="AN75" s="3122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</row>
    <row r="76" spans="1:86" ht="15" customHeight="1" x14ac:dyDescent="0.25">
      <c r="A76" s="3180"/>
      <c r="B76" s="3150"/>
      <c r="C76" s="3142"/>
      <c r="D76" s="3140"/>
      <c r="E76" s="3148" t="s">
        <v>2523</v>
      </c>
      <c r="F76" s="3149"/>
      <c r="G76" s="3158" t="s">
        <v>2524</v>
      </c>
      <c r="H76" s="3124"/>
      <c r="I76" s="3159" t="s">
        <v>2525</v>
      </c>
      <c r="J76" s="3122"/>
      <c r="K76" s="3158" t="s">
        <v>99</v>
      </c>
      <c r="L76" s="3124"/>
      <c r="M76" s="3159" t="s">
        <v>49</v>
      </c>
      <c r="N76" s="3122"/>
      <c r="O76" s="3240" t="s">
        <v>50</v>
      </c>
      <c r="P76" s="3161"/>
      <c r="Q76" s="3201" t="s">
        <v>51</v>
      </c>
      <c r="R76" s="3149"/>
      <c r="S76" s="3201" t="s">
        <v>52</v>
      </c>
      <c r="T76" s="3149"/>
      <c r="U76" s="3240" t="s">
        <v>53</v>
      </c>
      <c r="V76" s="3149"/>
      <c r="W76" s="3201" t="s">
        <v>54</v>
      </c>
      <c r="X76" s="3149"/>
      <c r="Y76" s="3240" t="s">
        <v>55</v>
      </c>
      <c r="Z76" s="3161"/>
      <c r="AA76" s="3201" t="s">
        <v>56</v>
      </c>
      <c r="AB76" s="3149"/>
      <c r="AC76" s="3240" t="s">
        <v>57</v>
      </c>
      <c r="AD76" s="3161"/>
      <c r="AE76" s="3201" t="s">
        <v>58</v>
      </c>
      <c r="AF76" s="3149"/>
      <c r="AG76" s="3240" t="s">
        <v>59</v>
      </c>
      <c r="AH76" s="3161"/>
      <c r="AI76" s="3201" t="s">
        <v>60</v>
      </c>
      <c r="AJ76" s="3149"/>
      <c r="AK76" s="3240" t="s">
        <v>61</v>
      </c>
      <c r="AL76" s="3161"/>
      <c r="AM76" s="3159" t="s">
        <v>62</v>
      </c>
      <c r="AN76" s="3122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</row>
    <row r="77" spans="1:86" ht="15" customHeight="1" x14ac:dyDescent="0.25">
      <c r="A77" s="3140"/>
      <c r="B77" s="58" t="s">
        <v>84</v>
      </c>
      <c r="C77" s="1742" t="s">
        <v>63</v>
      </c>
      <c r="D77" s="2242" t="s">
        <v>64</v>
      </c>
      <c r="E77" s="58" t="s">
        <v>63</v>
      </c>
      <c r="F77" s="1863" t="s">
        <v>64</v>
      </c>
      <c r="G77" s="1742" t="s">
        <v>63</v>
      </c>
      <c r="H77" s="1832" t="s">
        <v>64</v>
      </c>
      <c r="I77" s="58" t="s">
        <v>63</v>
      </c>
      <c r="J77" s="1863" t="s">
        <v>64</v>
      </c>
      <c r="K77" s="1742" t="s">
        <v>63</v>
      </c>
      <c r="L77" s="1832" t="s">
        <v>64</v>
      </c>
      <c r="M77" s="58" t="s">
        <v>63</v>
      </c>
      <c r="N77" s="1863" t="s">
        <v>64</v>
      </c>
      <c r="O77" s="1742" t="s">
        <v>63</v>
      </c>
      <c r="P77" s="1832" t="s">
        <v>64</v>
      </c>
      <c r="Q77" s="58" t="s">
        <v>63</v>
      </c>
      <c r="R77" s="1863" t="s">
        <v>64</v>
      </c>
      <c r="S77" s="58" t="s">
        <v>63</v>
      </c>
      <c r="T77" s="1863" t="s">
        <v>64</v>
      </c>
      <c r="U77" s="1742" t="s">
        <v>63</v>
      </c>
      <c r="V77" s="1863" t="s">
        <v>64</v>
      </c>
      <c r="W77" s="58" t="s">
        <v>63</v>
      </c>
      <c r="X77" s="1863" t="s">
        <v>64</v>
      </c>
      <c r="Y77" s="1742" t="s">
        <v>63</v>
      </c>
      <c r="Z77" s="1832" t="s">
        <v>64</v>
      </c>
      <c r="AA77" s="58" t="s">
        <v>63</v>
      </c>
      <c r="AB77" s="1863" t="s">
        <v>64</v>
      </c>
      <c r="AC77" s="1742" t="s">
        <v>63</v>
      </c>
      <c r="AD77" s="1832" t="s">
        <v>64</v>
      </c>
      <c r="AE77" s="58" t="s">
        <v>63</v>
      </c>
      <c r="AF77" s="1863" t="s">
        <v>64</v>
      </c>
      <c r="AG77" s="1742" t="s">
        <v>63</v>
      </c>
      <c r="AH77" s="1832" t="s">
        <v>64</v>
      </c>
      <c r="AI77" s="58" t="s">
        <v>63</v>
      </c>
      <c r="AJ77" s="1863" t="s">
        <v>64</v>
      </c>
      <c r="AK77" s="1742" t="s">
        <v>63</v>
      </c>
      <c r="AL77" s="1832" t="s">
        <v>64</v>
      </c>
      <c r="AM77" s="58" t="s">
        <v>63</v>
      </c>
      <c r="AN77" s="1863" t="s">
        <v>64</v>
      </c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</row>
    <row r="78" spans="1:86" ht="15" customHeight="1" x14ac:dyDescent="0.25">
      <c r="A78" s="1938" t="s">
        <v>2557</v>
      </c>
      <c r="B78" s="350">
        <f t="shared" ref="B78:B83" si="77">SUM(C78+D78)</f>
        <v>0</v>
      </c>
      <c r="C78" s="206">
        <f t="shared" ref="C78:D78" si="78">SUM(E78+G78)</f>
        <v>0</v>
      </c>
      <c r="D78" s="186">
        <f t="shared" si="78"/>
        <v>0</v>
      </c>
      <c r="E78" s="126"/>
      <c r="F78" s="1840"/>
      <c r="G78" s="2078"/>
      <c r="H78" s="2172"/>
      <c r="I78" s="708"/>
      <c r="J78" s="710"/>
      <c r="K78" s="2554"/>
      <c r="L78" s="2772"/>
      <c r="M78" s="708"/>
      <c r="N78" s="710"/>
      <c r="O78" s="2554"/>
      <c r="P78" s="2772"/>
      <c r="Q78" s="708"/>
      <c r="R78" s="710"/>
      <c r="S78" s="708"/>
      <c r="T78" s="710"/>
      <c r="U78" s="708"/>
      <c r="V78" s="710"/>
      <c r="W78" s="708"/>
      <c r="X78" s="710"/>
      <c r="Y78" s="2554"/>
      <c r="Z78" s="2772"/>
      <c r="AA78" s="708"/>
      <c r="AB78" s="710"/>
      <c r="AC78" s="2554"/>
      <c r="AD78" s="2772"/>
      <c r="AE78" s="708"/>
      <c r="AF78" s="710"/>
      <c r="AG78" s="2554"/>
      <c r="AH78" s="2772"/>
      <c r="AI78" s="708"/>
      <c r="AJ78" s="710"/>
      <c r="AK78" s="2554"/>
      <c r="AL78" s="2772"/>
      <c r="AM78" s="709"/>
      <c r="AN78" s="710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</row>
    <row r="79" spans="1:86" ht="15" customHeight="1" x14ac:dyDescent="0.25">
      <c r="A79" s="1250" t="s">
        <v>2545</v>
      </c>
      <c r="B79" s="354">
        <f t="shared" si="77"/>
        <v>0</v>
      </c>
      <c r="C79" s="236">
        <f t="shared" ref="C79:D79" si="79">SUM(E79+G79+I79+K79+M79+O79+Q79+S79+U79+W79+Y79+AA79+AC79+AE79+AG79+AI79+AK79+AM79)</f>
        <v>0</v>
      </c>
      <c r="D79" s="186">
        <f t="shared" si="79"/>
        <v>0</v>
      </c>
      <c r="E79" s="355"/>
      <c r="F79" s="2057"/>
      <c r="G79" s="2084"/>
      <c r="H79" s="2177"/>
      <c r="I79" s="355"/>
      <c r="J79" s="356"/>
      <c r="K79" s="2084"/>
      <c r="L79" s="2177"/>
      <c r="M79" s="355"/>
      <c r="N79" s="356"/>
      <c r="O79" s="2084"/>
      <c r="P79" s="2177"/>
      <c r="Q79" s="355"/>
      <c r="R79" s="356"/>
      <c r="S79" s="355"/>
      <c r="T79" s="356"/>
      <c r="U79" s="355"/>
      <c r="V79" s="356"/>
      <c r="W79" s="355"/>
      <c r="X79" s="356"/>
      <c r="Y79" s="2084"/>
      <c r="Z79" s="2177"/>
      <c r="AA79" s="355"/>
      <c r="AB79" s="356"/>
      <c r="AC79" s="2084"/>
      <c r="AD79" s="2177"/>
      <c r="AE79" s="355"/>
      <c r="AF79" s="356"/>
      <c r="AG79" s="2084"/>
      <c r="AH79" s="2177"/>
      <c r="AI79" s="355"/>
      <c r="AJ79" s="356"/>
      <c r="AK79" s="2084"/>
      <c r="AL79" s="2177"/>
      <c r="AM79" s="2059"/>
      <c r="AN79" s="356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</row>
    <row r="80" spans="1:86" ht="15" customHeight="1" x14ac:dyDescent="0.25">
      <c r="A80" s="1250" t="s">
        <v>2546</v>
      </c>
      <c r="B80" s="354">
        <f t="shared" si="77"/>
        <v>0</v>
      </c>
      <c r="C80" s="236">
        <f t="shared" ref="C80:D80" si="80">SUM(E80+G80+I80+K80+M80+O80+Q80+S80+U80+W80+Y80+AA80+AC80+AE80+AG80+AI80+AK80+AM80)</f>
        <v>0</v>
      </c>
      <c r="D80" s="186">
        <f t="shared" si="80"/>
        <v>0</v>
      </c>
      <c r="E80" s="355"/>
      <c r="F80" s="2057"/>
      <c r="G80" s="2084"/>
      <c r="H80" s="2177"/>
      <c r="I80" s="355"/>
      <c r="J80" s="356"/>
      <c r="K80" s="2084"/>
      <c r="L80" s="2177"/>
      <c r="M80" s="355"/>
      <c r="N80" s="356"/>
      <c r="O80" s="2084"/>
      <c r="P80" s="2177"/>
      <c r="Q80" s="355"/>
      <c r="R80" s="356"/>
      <c r="S80" s="355"/>
      <c r="T80" s="356"/>
      <c r="U80" s="355"/>
      <c r="V80" s="356"/>
      <c r="W80" s="355"/>
      <c r="X80" s="356"/>
      <c r="Y80" s="2084"/>
      <c r="Z80" s="2177"/>
      <c r="AA80" s="355"/>
      <c r="AB80" s="356"/>
      <c r="AC80" s="2084"/>
      <c r="AD80" s="2177"/>
      <c r="AE80" s="355"/>
      <c r="AF80" s="356"/>
      <c r="AG80" s="2084"/>
      <c r="AH80" s="2177"/>
      <c r="AI80" s="355"/>
      <c r="AJ80" s="356"/>
      <c r="AK80" s="2084"/>
      <c r="AL80" s="2177"/>
      <c r="AM80" s="2059"/>
      <c r="AN80" s="356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1:86" ht="15" customHeight="1" x14ac:dyDescent="0.25">
      <c r="A81" s="1250" t="s">
        <v>2558</v>
      </c>
      <c r="B81" s="354">
        <f t="shared" si="77"/>
        <v>0</v>
      </c>
      <c r="C81" s="236">
        <f t="shared" ref="C81:D81" si="81">SUM(G81+I81+K81+M81+O81+Q81+S81+U81+W81+Y81+AA81+AC81+AE81+AG81+AI81+AK81+AM81)</f>
        <v>0</v>
      </c>
      <c r="D81" s="186">
        <f t="shared" si="81"/>
        <v>0</v>
      </c>
      <c r="E81" s="357"/>
      <c r="F81" s="2062"/>
      <c r="G81" s="2084"/>
      <c r="H81" s="2177"/>
      <c r="I81" s="355"/>
      <c r="J81" s="356"/>
      <c r="K81" s="2084"/>
      <c r="L81" s="2177"/>
      <c r="M81" s="355"/>
      <c r="N81" s="356"/>
      <c r="O81" s="2084"/>
      <c r="P81" s="2177"/>
      <c r="Q81" s="355"/>
      <c r="R81" s="356"/>
      <c r="S81" s="355"/>
      <c r="T81" s="356"/>
      <c r="U81" s="355"/>
      <c r="V81" s="356"/>
      <c r="W81" s="355"/>
      <c r="X81" s="356"/>
      <c r="Y81" s="2084"/>
      <c r="Z81" s="2177"/>
      <c r="AA81" s="355"/>
      <c r="AB81" s="356"/>
      <c r="AC81" s="2084"/>
      <c r="AD81" s="2177"/>
      <c r="AE81" s="355"/>
      <c r="AF81" s="356"/>
      <c r="AG81" s="2084"/>
      <c r="AH81" s="2177"/>
      <c r="AI81" s="355"/>
      <c r="AJ81" s="356"/>
      <c r="AK81" s="2084"/>
      <c r="AL81" s="2177"/>
      <c r="AM81" s="2059"/>
      <c r="AN81" s="356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1:86" ht="15" customHeight="1" x14ac:dyDescent="0.25">
      <c r="A82" s="1250" t="s">
        <v>2559</v>
      </c>
      <c r="B82" s="354">
        <f t="shared" si="77"/>
        <v>0</v>
      </c>
      <c r="C82" s="236">
        <f t="shared" ref="C82:D82" si="82">SUM(W82+Y82+AA82+AC82+AE82+AG82+AI82+AK82+AM82)</f>
        <v>0</v>
      </c>
      <c r="D82" s="186">
        <f t="shared" si="82"/>
        <v>0</v>
      </c>
      <c r="E82" s="357"/>
      <c r="F82" s="2062"/>
      <c r="G82" s="2422"/>
      <c r="H82" s="2546"/>
      <c r="I82" s="357"/>
      <c r="J82" s="358"/>
      <c r="K82" s="2422"/>
      <c r="L82" s="2546"/>
      <c r="M82" s="357"/>
      <c r="N82" s="358"/>
      <c r="O82" s="2422"/>
      <c r="P82" s="2546"/>
      <c r="Q82" s="357"/>
      <c r="R82" s="358"/>
      <c r="S82" s="357"/>
      <c r="T82" s="358"/>
      <c r="U82" s="357"/>
      <c r="V82" s="358"/>
      <c r="W82" s="355"/>
      <c r="X82" s="356"/>
      <c r="Y82" s="2084"/>
      <c r="Z82" s="2177"/>
      <c r="AA82" s="355"/>
      <c r="AB82" s="356"/>
      <c r="AC82" s="2084"/>
      <c r="AD82" s="2177"/>
      <c r="AE82" s="355"/>
      <c r="AF82" s="356"/>
      <c r="AG82" s="2084"/>
      <c r="AH82" s="2177"/>
      <c r="AI82" s="355"/>
      <c r="AJ82" s="356"/>
      <c r="AK82" s="2084"/>
      <c r="AL82" s="2177"/>
      <c r="AM82" s="2059"/>
      <c r="AN82" s="356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</row>
    <row r="83" spans="1:86" ht="15" customHeight="1" x14ac:dyDescent="0.25">
      <c r="A83" s="2773" t="s">
        <v>2549</v>
      </c>
      <c r="B83" s="368">
        <f t="shared" si="77"/>
        <v>0</v>
      </c>
      <c r="C83" s="369">
        <f t="shared" ref="C83:D83" si="83">SUM(E83+G83+I83+K83+M83+O83+Q83+S83+U83+W83+Y83+AA83+AC83+AE83+AG83+AI83+AK83+AM83)</f>
        <v>0</v>
      </c>
      <c r="D83" s="186">
        <f t="shared" si="83"/>
        <v>0</v>
      </c>
      <c r="E83" s="131"/>
      <c r="F83" s="1847"/>
      <c r="G83" s="2137"/>
      <c r="H83" s="2178"/>
      <c r="I83" s="131"/>
      <c r="J83" s="372"/>
      <c r="K83" s="2137"/>
      <c r="L83" s="2178"/>
      <c r="M83" s="131"/>
      <c r="N83" s="372"/>
      <c r="O83" s="2137"/>
      <c r="P83" s="2178"/>
      <c r="Q83" s="131"/>
      <c r="R83" s="372"/>
      <c r="S83" s="131"/>
      <c r="T83" s="372"/>
      <c r="U83" s="131"/>
      <c r="V83" s="372"/>
      <c r="W83" s="131"/>
      <c r="X83" s="372"/>
      <c r="Y83" s="2137"/>
      <c r="Z83" s="2178"/>
      <c r="AA83" s="131"/>
      <c r="AB83" s="372"/>
      <c r="AC83" s="2137"/>
      <c r="AD83" s="2178"/>
      <c r="AE83" s="131"/>
      <c r="AF83" s="372"/>
      <c r="AG83" s="2137"/>
      <c r="AH83" s="2178"/>
      <c r="AI83" s="131"/>
      <c r="AJ83" s="372"/>
      <c r="AK83" s="2137"/>
      <c r="AL83" s="2178"/>
      <c r="AM83" s="2075"/>
      <c r="AN83" s="372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</row>
    <row r="84" spans="1:86" ht="15" customHeight="1" x14ac:dyDescent="0.25">
      <c r="A84" s="2232" t="s">
        <v>82</v>
      </c>
      <c r="B84" s="166">
        <f t="shared" ref="B84:AN84" si="84">SUM(B78:B83)</f>
        <v>0</v>
      </c>
      <c r="C84" s="1883">
        <f t="shared" si="84"/>
        <v>0</v>
      </c>
      <c r="D84" s="1859">
        <f t="shared" si="84"/>
        <v>0</v>
      </c>
      <c r="E84" s="146">
        <f t="shared" si="84"/>
        <v>0</v>
      </c>
      <c r="F84" s="1827">
        <f t="shared" si="84"/>
        <v>0</v>
      </c>
      <c r="G84" s="1826">
        <f t="shared" si="84"/>
        <v>0</v>
      </c>
      <c r="H84" s="205">
        <f t="shared" si="84"/>
        <v>0</v>
      </c>
      <c r="I84" s="146">
        <f t="shared" si="84"/>
        <v>0</v>
      </c>
      <c r="J84" s="147">
        <f t="shared" si="84"/>
        <v>0</v>
      </c>
      <c r="K84" s="1826">
        <f t="shared" si="84"/>
        <v>0</v>
      </c>
      <c r="L84" s="205">
        <f t="shared" si="84"/>
        <v>0</v>
      </c>
      <c r="M84" s="146">
        <f t="shared" si="84"/>
        <v>0</v>
      </c>
      <c r="N84" s="147">
        <f t="shared" si="84"/>
        <v>0</v>
      </c>
      <c r="O84" s="1826">
        <f t="shared" si="84"/>
        <v>0</v>
      </c>
      <c r="P84" s="205">
        <f t="shared" si="84"/>
        <v>0</v>
      </c>
      <c r="Q84" s="146">
        <f t="shared" si="84"/>
        <v>0</v>
      </c>
      <c r="R84" s="147">
        <f t="shared" si="84"/>
        <v>0</v>
      </c>
      <c r="S84" s="146">
        <f t="shared" si="84"/>
        <v>0</v>
      </c>
      <c r="T84" s="147">
        <f t="shared" si="84"/>
        <v>0</v>
      </c>
      <c r="U84" s="146">
        <f t="shared" si="84"/>
        <v>0</v>
      </c>
      <c r="V84" s="147">
        <f t="shared" si="84"/>
        <v>0</v>
      </c>
      <c r="W84" s="146">
        <f t="shared" si="84"/>
        <v>0</v>
      </c>
      <c r="X84" s="147">
        <f t="shared" si="84"/>
        <v>0</v>
      </c>
      <c r="Y84" s="1826">
        <f t="shared" si="84"/>
        <v>0</v>
      </c>
      <c r="Z84" s="205">
        <f t="shared" si="84"/>
        <v>0</v>
      </c>
      <c r="AA84" s="146">
        <f t="shared" si="84"/>
        <v>0</v>
      </c>
      <c r="AB84" s="147">
        <f t="shared" si="84"/>
        <v>0</v>
      </c>
      <c r="AC84" s="1826">
        <f t="shared" si="84"/>
        <v>0</v>
      </c>
      <c r="AD84" s="205">
        <f t="shared" si="84"/>
        <v>0</v>
      </c>
      <c r="AE84" s="146">
        <f t="shared" si="84"/>
        <v>0</v>
      </c>
      <c r="AF84" s="147">
        <f t="shared" si="84"/>
        <v>0</v>
      </c>
      <c r="AG84" s="1826">
        <f t="shared" si="84"/>
        <v>0</v>
      </c>
      <c r="AH84" s="205">
        <f t="shared" si="84"/>
        <v>0</v>
      </c>
      <c r="AI84" s="146">
        <f t="shared" si="84"/>
        <v>0</v>
      </c>
      <c r="AJ84" s="147">
        <f t="shared" si="84"/>
        <v>0</v>
      </c>
      <c r="AK84" s="1826">
        <f t="shared" si="84"/>
        <v>0</v>
      </c>
      <c r="AL84" s="205">
        <f t="shared" si="84"/>
        <v>0</v>
      </c>
      <c r="AM84" s="1922">
        <f t="shared" si="84"/>
        <v>0</v>
      </c>
      <c r="AN84" s="147">
        <f t="shared" si="84"/>
        <v>0</v>
      </c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</row>
    <row r="85" spans="1:86" ht="18" customHeight="1" x14ac:dyDescent="0.25">
      <c r="A85" s="1873" t="s">
        <v>2560</v>
      </c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  <c r="AL85" s="505"/>
      <c r="AM85" s="505"/>
      <c r="AN85" s="505"/>
      <c r="AO85" s="505"/>
      <c r="AP85" s="505"/>
      <c r="AQ85" s="505"/>
      <c r="AR85" s="505"/>
      <c r="AS85" s="505"/>
      <c r="AT85" s="505"/>
      <c r="AU85" s="505"/>
      <c r="AV85" s="505"/>
      <c r="AW85" s="505"/>
      <c r="AX85" s="505"/>
      <c r="AY85" s="505"/>
      <c r="AZ85" s="505"/>
      <c r="BA85" s="505"/>
      <c r="BB85" s="505"/>
      <c r="BC85" s="505"/>
      <c r="BD85" s="505"/>
      <c r="BE85" s="505"/>
      <c r="BF85" s="505"/>
      <c r="BG85" s="505"/>
      <c r="BH85" s="505"/>
      <c r="BI85" s="505"/>
      <c r="BJ85" s="505"/>
      <c r="BK85" s="505"/>
      <c r="BL85" s="505"/>
      <c r="BM85" s="505"/>
      <c r="BN85" s="505"/>
      <c r="BO85" s="505"/>
      <c r="BP85" s="505"/>
      <c r="BQ85" s="505"/>
      <c r="BR85" s="505"/>
      <c r="BS85" s="505"/>
      <c r="BT85" s="505"/>
      <c r="BU85" s="505"/>
      <c r="BV85" s="505"/>
      <c r="BW85" s="505"/>
      <c r="BX85" s="505"/>
      <c r="BY85" s="505"/>
      <c r="BZ85" s="505"/>
      <c r="CA85" s="505"/>
      <c r="CB85" s="505"/>
      <c r="CC85" s="505"/>
      <c r="CD85" s="505"/>
      <c r="CE85" s="505"/>
      <c r="CF85" s="505"/>
      <c r="CG85" s="505"/>
      <c r="CH85" s="505"/>
    </row>
    <row r="86" spans="1:86" ht="14.25" customHeight="1" x14ac:dyDescent="0.25">
      <c r="A86" s="3159" t="s">
        <v>32</v>
      </c>
      <c r="B86" s="3122"/>
      <c r="C86" s="58" t="s">
        <v>82</v>
      </c>
      <c r="D86" s="1800" t="s">
        <v>722</v>
      </c>
      <c r="E86" s="1743" t="s">
        <v>2561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</row>
    <row r="87" spans="1:86" ht="15" customHeight="1" x14ac:dyDescent="0.25">
      <c r="A87" s="3151" t="s">
        <v>69</v>
      </c>
      <c r="B87" s="3152"/>
      <c r="C87" s="1251">
        <f t="shared" ref="C87:C89" si="85">SUM(D87+E87)</f>
        <v>0</v>
      </c>
      <c r="D87" s="1794"/>
      <c r="E87" s="1865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</row>
    <row r="88" spans="1:86" ht="15" customHeight="1" x14ac:dyDescent="0.25">
      <c r="A88" s="3156" t="s">
        <v>1455</v>
      </c>
      <c r="B88" s="3157"/>
      <c r="C88" s="1251">
        <f t="shared" si="85"/>
        <v>0</v>
      </c>
      <c r="D88" s="1823"/>
      <c r="E88" s="87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</row>
    <row r="89" spans="1:86" ht="15" customHeight="1" x14ac:dyDescent="0.25">
      <c r="A89" s="3207" t="s">
        <v>103</v>
      </c>
      <c r="B89" s="3205"/>
      <c r="C89" s="1251">
        <f t="shared" si="85"/>
        <v>0</v>
      </c>
      <c r="D89" s="1823"/>
      <c r="E89" s="87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1:86" ht="15" customHeight="1" x14ac:dyDescent="0.25">
      <c r="A90" s="3316" t="s">
        <v>82</v>
      </c>
      <c r="B90" s="3122"/>
      <c r="C90" s="344">
        <f t="shared" ref="C90:E90" si="86">SUM(C87:C89)</f>
        <v>0</v>
      </c>
      <c r="D90" s="1883">
        <f t="shared" si="86"/>
        <v>0</v>
      </c>
      <c r="E90" s="448">
        <f t="shared" si="86"/>
        <v>0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1:86" ht="18" customHeight="1" x14ac:dyDescent="0.25">
      <c r="A91" s="2432" t="s">
        <v>2562</v>
      </c>
      <c r="B91" s="505"/>
      <c r="C91" s="505"/>
      <c r="D91" s="505"/>
      <c r="E91" s="505"/>
      <c r="F91" s="505"/>
      <c r="G91" s="505"/>
      <c r="H91" s="505"/>
      <c r="I91" s="505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  <c r="AL91" s="505"/>
      <c r="AM91" s="505"/>
      <c r="AN91" s="505"/>
      <c r="AO91" s="505"/>
      <c r="AP91" s="505"/>
      <c r="AQ91" s="505"/>
      <c r="AR91" s="505"/>
      <c r="AS91" s="505"/>
      <c r="AT91" s="505"/>
      <c r="AU91" s="505"/>
      <c r="AV91" s="505"/>
      <c r="AW91" s="505"/>
      <c r="AX91" s="505"/>
      <c r="AY91" s="505"/>
      <c r="AZ91" s="505"/>
      <c r="BA91" s="505"/>
      <c r="BB91" s="505"/>
      <c r="BC91" s="505"/>
      <c r="BD91" s="505"/>
      <c r="BE91" s="505"/>
      <c r="BF91" s="505"/>
      <c r="BG91" s="505"/>
      <c r="BH91" s="505"/>
      <c r="BI91" s="505"/>
      <c r="BJ91" s="505"/>
      <c r="BK91" s="505"/>
      <c r="BL91" s="505"/>
      <c r="BM91" s="505"/>
      <c r="BN91" s="505"/>
      <c r="BO91" s="505"/>
      <c r="BP91" s="505"/>
      <c r="BQ91" s="505"/>
      <c r="BR91" s="505"/>
      <c r="BS91" s="505"/>
      <c r="BT91" s="505"/>
      <c r="BU91" s="505"/>
      <c r="BV91" s="505"/>
      <c r="BW91" s="505"/>
      <c r="BX91" s="505"/>
      <c r="BY91" s="505"/>
      <c r="BZ91" s="505"/>
      <c r="CA91" s="505"/>
      <c r="CB91" s="505"/>
      <c r="CC91" s="505"/>
      <c r="CD91" s="505"/>
      <c r="CE91" s="505"/>
      <c r="CF91" s="505"/>
      <c r="CG91" s="505"/>
      <c r="CH91" s="505"/>
    </row>
    <row r="92" spans="1:86" ht="15" customHeight="1" x14ac:dyDescent="0.25">
      <c r="A92" s="3266" t="s">
        <v>2563</v>
      </c>
      <c r="B92" s="3380" t="s">
        <v>82</v>
      </c>
      <c r="C92" s="3161"/>
      <c r="D92" s="3149"/>
      <c r="E92" s="3381" t="s">
        <v>106</v>
      </c>
      <c r="F92" s="3124"/>
      <c r="G92" s="3124"/>
      <c r="H92" s="3124"/>
      <c r="I92" s="3124"/>
      <c r="J92" s="3124"/>
      <c r="K92" s="3124"/>
      <c r="L92" s="3124"/>
      <c r="M92" s="3124"/>
      <c r="N92" s="3124"/>
      <c r="O92" s="3124"/>
      <c r="P92" s="3124"/>
      <c r="Q92" s="3124"/>
      <c r="R92" s="3124"/>
      <c r="S92" s="3124"/>
      <c r="T92" s="3124"/>
      <c r="U92" s="3124"/>
      <c r="V92" s="3124"/>
      <c r="W92" s="3124"/>
      <c r="X92" s="3124"/>
      <c r="Y92" s="3124"/>
      <c r="Z92" s="3124"/>
      <c r="AA92" s="3124"/>
      <c r="AB92" s="3124"/>
      <c r="AC92" s="3124"/>
      <c r="AD92" s="3124"/>
      <c r="AE92" s="3124"/>
      <c r="AF92" s="3124"/>
      <c r="AG92" s="3124"/>
      <c r="AH92" s="3124"/>
      <c r="AI92" s="3124"/>
      <c r="AJ92" s="3124"/>
      <c r="AK92" s="3124"/>
      <c r="AL92" s="3124"/>
      <c r="AM92" s="3124"/>
      <c r="AN92" s="3122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</row>
    <row r="93" spans="1:86" ht="15" customHeight="1" x14ac:dyDescent="0.25">
      <c r="A93" s="3180"/>
      <c r="B93" s="3150"/>
      <c r="C93" s="3142"/>
      <c r="D93" s="3140"/>
      <c r="E93" s="3148" t="s">
        <v>2523</v>
      </c>
      <c r="F93" s="3149"/>
      <c r="G93" s="3159" t="s">
        <v>2524</v>
      </c>
      <c r="H93" s="3122"/>
      <c r="I93" s="3159" t="s">
        <v>2525</v>
      </c>
      <c r="J93" s="3122"/>
      <c r="K93" s="3158" t="s">
        <v>99</v>
      </c>
      <c r="L93" s="3124"/>
      <c r="M93" s="3159" t="s">
        <v>49</v>
      </c>
      <c r="N93" s="3122"/>
      <c r="O93" s="3158" t="s">
        <v>50</v>
      </c>
      <c r="P93" s="3124"/>
      <c r="Q93" s="3201" t="s">
        <v>51</v>
      </c>
      <c r="R93" s="3149"/>
      <c r="S93" s="3201" t="s">
        <v>52</v>
      </c>
      <c r="T93" s="3149"/>
      <c r="U93" s="3240" t="s">
        <v>53</v>
      </c>
      <c r="V93" s="3149"/>
      <c r="W93" s="3158" t="s">
        <v>54</v>
      </c>
      <c r="X93" s="3124"/>
      <c r="Y93" s="3159" t="s">
        <v>55</v>
      </c>
      <c r="Z93" s="3122"/>
      <c r="AA93" s="3158" t="s">
        <v>56</v>
      </c>
      <c r="AB93" s="3124"/>
      <c r="AC93" s="3159" t="s">
        <v>57</v>
      </c>
      <c r="AD93" s="3122"/>
      <c r="AE93" s="3158" t="s">
        <v>58</v>
      </c>
      <c r="AF93" s="3124"/>
      <c r="AG93" s="3159" t="s">
        <v>59</v>
      </c>
      <c r="AH93" s="3122"/>
      <c r="AI93" s="3158" t="s">
        <v>60</v>
      </c>
      <c r="AJ93" s="3124"/>
      <c r="AK93" s="3159" t="s">
        <v>61</v>
      </c>
      <c r="AL93" s="3122"/>
      <c r="AM93" s="3159" t="s">
        <v>62</v>
      </c>
      <c r="AN93" s="3122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</row>
    <row r="94" spans="1:86" ht="15" customHeight="1" x14ac:dyDescent="0.25">
      <c r="A94" s="3140"/>
      <c r="B94" s="58" t="s">
        <v>84</v>
      </c>
      <c r="C94" s="1742" t="s">
        <v>63</v>
      </c>
      <c r="D94" s="1863" t="s">
        <v>64</v>
      </c>
      <c r="E94" s="58" t="s">
        <v>63</v>
      </c>
      <c r="F94" s="1863" t="s">
        <v>64</v>
      </c>
      <c r="G94" s="58" t="s">
        <v>63</v>
      </c>
      <c r="H94" s="1863" t="s">
        <v>64</v>
      </c>
      <c r="I94" s="58" t="s">
        <v>63</v>
      </c>
      <c r="J94" s="1863" t="s">
        <v>64</v>
      </c>
      <c r="K94" s="1742" t="s">
        <v>63</v>
      </c>
      <c r="L94" s="1832" t="s">
        <v>64</v>
      </c>
      <c r="M94" s="58" t="s">
        <v>63</v>
      </c>
      <c r="N94" s="1863" t="s">
        <v>64</v>
      </c>
      <c r="O94" s="1742" t="s">
        <v>63</v>
      </c>
      <c r="P94" s="1832" t="s">
        <v>64</v>
      </c>
      <c r="Q94" s="58" t="s">
        <v>63</v>
      </c>
      <c r="R94" s="1863" t="s">
        <v>64</v>
      </c>
      <c r="S94" s="58" t="s">
        <v>63</v>
      </c>
      <c r="T94" s="1863" t="s">
        <v>64</v>
      </c>
      <c r="U94" s="1742" t="s">
        <v>63</v>
      </c>
      <c r="V94" s="1863" t="s">
        <v>64</v>
      </c>
      <c r="W94" s="1742" t="s">
        <v>63</v>
      </c>
      <c r="X94" s="1832" t="s">
        <v>64</v>
      </c>
      <c r="Y94" s="58" t="s">
        <v>63</v>
      </c>
      <c r="Z94" s="1863" t="s">
        <v>64</v>
      </c>
      <c r="AA94" s="1742" t="s">
        <v>63</v>
      </c>
      <c r="AB94" s="1832" t="s">
        <v>64</v>
      </c>
      <c r="AC94" s="58" t="s">
        <v>63</v>
      </c>
      <c r="AD94" s="1863" t="s">
        <v>64</v>
      </c>
      <c r="AE94" s="1742" t="s">
        <v>63</v>
      </c>
      <c r="AF94" s="1832" t="s">
        <v>64</v>
      </c>
      <c r="AG94" s="58" t="s">
        <v>63</v>
      </c>
      <c r="AH94" s="1863" t="s">
        <v>64</v>
      </c>
      <c r="AI94" s="1742" t="s">
        <v>63</v>
      </c>
      <c r="AJ94" s="1832" t="s">
        <v>64</v>
      </c>
      <c r="AK94" s="58" t="s">
        <v>63</v>
      </c>
      <c r="AL94" s="1863" t="s">
        <v>64</v>
      </c>
      <c r="AM94" s="58" t="s">
        <v>63</v>
      </c>
      <c r="AN94" s="1863" t="s">
        <v>64</v>
      </c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</row>
    <row r="95" spans="1:86" ht="15" customHeight="1" x14ac:dyDescent="0.25">
      <c r="A95" s="1938" t="s">
        <v>2564</v>
      </c>
      <c r="B95" s="376">
        <f t="shared" ref="B95:B103" si="87">SUM(C95+D95)</f>
        <v>9</v>
      </c>
      <c r="C95" s="233">
        <f t="shared" ref="C95:D95" si="88">SUM(I95+K95+M95+O95+Q95+S95+U95+W95+Y95+AA95+AC95+AE95+AG95+AI95+AK95+AM95)</f>
        <v>3</v>
      </c>
      <c r="D95" s="171">
        <f t="shared" si="88"/>
        <v>6</v>
      </c>
      <c r="E95" s="30"/>
      <c r="F95" s="1813"/>
      <c r="G95" s="30"/>
      <c r="H95" s="1813"/>
      <c r="I95" s="33">
        <v>0</v>
      </c>
      <c r="J95" s="80">
        <v>1</v>
      </c>
      <c r="K95" s="1748">
        <v>1</v>
      </c>
      <c r="L95" s="1900">
        <v>2</v>
      </c>
      <c r="M95" s="33">
        <v>0</v>
      </c>
      <c r="N95" s="80">
        <v>1</v>
      </c>
      <c r="O95" s="1748">
        <v>0</v>
      </c>
      <c r="P95" s="1900">
        <v>0</v>
      </c>
      <c r="Q95" s="33">
        <v>0</v>
      </c>
      <c r="R95" s="80">
        <v>0</v>
      </c>
      <c r="S95" s="33">
        <v>0</v>
      </c>
      <c r="T95" s="80">
        <v>0</v>
      </c>
      <c r="U95" s="33">
        <v>1</v>
      </c>
      <c r="V95" s="80">
        <v>0</v>
      </c>
      <c r="W95" s="1748">
        <v>0</v>
      </c>
      <c r="X95" s="1900">
        <v>0</v>
      </c>
      <c r="Y95" s="33">
        <v>0</v>
      </c>
      <c r="Z95" s="80">
        <v>0</v>
      </c>
      <c r="AA95" s="1748">
        <v>0</v>
      </c>
      <c r="AB95" s="1900">
        <v>0</v>
      </c>
      <c r="AC95" s="33">
        <v>0</v>
      </c>
      <c r="AD95" s="80">
        <v>1</v>
      </c>
      <c r="AE95" s="1748">
        <v>1</v>
      </c>
      <c r="AF95" s="1900">
        <v>0</v>
      </c>
      <c r="AG95" s="33">
        <v>0</v>
      </c>
      <c r="AH95" s="80">
        <v>1</v>
      </c>
      <c r="AI95" s="1748">
        <v>0</v>
      </c>
      <c r="AJ95" s="1900">
        <v>0</v>
      </c>
      <c r="AK95" s="33">
        <v>0</v>
      </c>
      <c r="AL95" s="80">
        <v>0</v>
      </c>
      <c r="AM95" s="242">
        <v>0</v>
      </c>
      <c r="AN95" s="80">
        <v>0</v>
      </c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</row>
    <row r="96" spans="1:86" ht="15" customHeight="1" x14ac:dyDescent="0.25">
      <c r="A96" s="1250" t="s">
        <v>2565</v>
      </c>
      <c r="B96" s="350">
        <f t="shared" si="87"/>
        <v>14</v>
      </c>
      <c r="C96" s="206">
        <f t="shared" ref="C96:D96" si="89">SUM(I96+K96+M96+O96+Q96+S96+U96+W96+Y96+AA96+AC96+AE96+AG96+AI96+AK96+AM96)</f>
        <v>7</v>
      </c>
      <c r="D96" s="1897">
        <f t="shared" si="89"/>
        <v>7</v>
      </c>
      <c r="E96" s="1766"/>
      <c r="F96" s="2471"/>
      <c r="G96" s="1766"/>
      <c r="H96" s="2471"/>
      <c r="I96" s="1786">
        <v>0</v>
      </c>
      <c r="J96" s="1865">
        <v>1</v>
      </c>
      <c r="K96" s="1794">
        <v>3</v>
      </c>
      <c r="L96" s="1896">
        <v>0</v>
      </c>
      <c r="M96" s="1786">
        <v>2</v>
      </c>
      <c r="N96" s="1865">
        <v>0</v>
      </c>
      <c r="O96" s="1794">
        <v>0</v>
      </c>
      <c r="P96" s="1896">
        <v>0</v>
      </c>
      <c r="Q96" s="1786">
        <v>0</v>
      </c>
      <c r="R96" s="1865">
        <v>0</v>
      </c>
      <c r="S96" s="1786">
        <v>0</v>
      </c>
      <c r="T96" s="1865">
        <v>1</v>
      </c>
      <c r="U96" s="1786">
        <v>1</v>
      </c>
      <c r="V96" s="1865">
        <v>0</v>
      </c>
      <c r="W96" s="1794">
        <v>0</v>
      </c>
      <c r="X96" s="1896">
        <v>0</v>
      </c>
      <c r="Y96" s="1786">
        <v>0</v>
      </c>
      <c r="Z96" s="1865">
        <v>1</v>
      </c>
      <c r="AA96" s="1794">
        <v>0</v>
      </c>
      <c r="AB96" s="1896">
        <v>0</v>
      </c>
      <c r="AC96" s="1786">
        <v>0</v>
      </c>
      <c r="AD96" s="1865">
        <v>1</v>
      </c>
      <c r="AE96" s="1794">
        <v>1</v>
      </c>
      <c r="AF96" s="1896">
        <v>1</v>
      </c>
      <c r="AG96" s="1786">
        <v>0</v>
      </c>
      <c r="AH96" s="1865">
        <v>1</v>
      </c>
      <c r="AI96" s="1794">
        <v>0</v>
      </c>
      <c r="AJ96" s="1896">
        <v>1</v>
      </c>
      <c r="AK96" s="1786">
        <v>0</v>
      </c>
      <c r="AL96" s="1865">
        <v>0</v>
      </c>
      <c r="AM96" s="2710">
        <v>0</v>
      </c>
      <c r="AN96" s="1865">
        <v>0</v>
      </c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</row>
    <row r="97" spans="1:86" ht="15" customHeight="1" x14ac:dyDescent="0.25">
      <c r="A97" s="1250" t="s">
        <v>2566</v>
      </c>
      <c r="B97" s="354">
        <f t="shared" si="87"/>
        <v>4</v>
      </c>
      <c r="C97" s="236">
        <f t="shared" ref="C97:D97" si="90">SUM(I97+K97+M97+O97+Q97+S97+U97+W97+Y97+AA97+AC97+AE97+AG97+AI97+AK97+AM97)</f>
        <v>3</v>
      </c>
      <c r="D97" s="186">
        <f t="shared" si="90"/>
        <v>1</v>
      </c>
      <c r="E97" s="1766"/>
      <c r="F97" s="2471"/>
      <c r="G97" s="1766"/>
      <c r="H97" s="2471"/>
      <c r="I97" s="1786">
        <v>1</v>
      </c>
      <c r="J97" s="1865">
        <v>0</v>
      </c>
      <c r="K97" s="1794">
        <v>1</v>
      </c>
      <c r="L97" s="1896">
        <v>0</v>
      </c>
      <c r="M97" s="1786">
        <v>1</v>
      </c>
      <c r="N97" s="1865">
        <v>0</v>
      </c>
      <c r="O97" s="1794">
        <v>0</v>
      </c>
      <c r="P97" s="1896">
        <v>0</v>
      </c>
      <c r="Q97" s="1786">
        <v>0</v>
      </c>
      <c r="R97" s="1865">
        <v>1</v>
      </c>
      <c r="S97" s="1786">
        <v>0</v>
      </c>
      <c r="T97" s="1865">
        <v>0</v>
      </c>
      <c r="U97" s="1786">
        <v>0</v>
      </c>
      <c r="V97" s="1865">
        <v>0</v>
      </c>
      <c r="W97" s="1794">
        <v>0</v>
      </c>
      <c r="X97" s="1896">
        <v>0</v>
      </c>
      <c r="Y97" s="1786">
        <v>0</v>
      </c>
      <c r="Z97" s="1865">
        <v>0</v>
      </c>
      <c r="AA97" s="1794">
        <v>0</v>
      </c>
      <c r="AB97" s="1896">
        <v>0</v>
      </c>
      <c r="AC97" s="1786">
        <v>0</v>
      </c>
      <c r="AD97" s="1865">
        <v>0</v>
      </c>
      <c r="AE97" s="1794">
        <v>0</v>
      </c>
      <c r="AF97" s="1896">
        <v>0</v>
      </c>
      <c r="AG97" s="1786">
        <v>0</v>
      </c>
      <c r="AH97" s="1865">
        <v>0</v>
      </c>
      <c r="AI97" s="1794">
        <v>0</v>
      </c>
      <c r="AJ97" s="1896">
        <v>0</v>
      </c>
      <c r="AK97" s="1786">
        <v>0</v>
      </c>
      <c r="AL97" s="1865">
        <v>0</v>
      </c>
      <c r="AM97" s="2710">
        <v>0</v>
      </c>
      <c r="AN97" s="1865">
        <v>0</v>
      </c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</row>
    <row r="98" spans="1:86" ht="15" customHeight="1" x14ac:dyDescent="0.25">
      <c r="A98" s="1250" t="s">
        <v>2567</v>
      </c>
      <c r="B98" s="354">
        <f t="shared" si="87"/>
        <v>0</v>
      </c>
      <c r="C98" s="236">
        <f t="shared" ref="C98:D98" si="91">SUM(I98+K98+M98+O98+Q98+S98+U98+W98+Y98+AA98+AC98+AE98+AG98+AI98+AK98+AM98)</f>
        <v>0</v>
      </c>
      <c r="D98" s="186">
        <f t="shared" si="91"/>
        <v>0</v>
      </c>
      <c r="E98" s="1766"/>
      <c r="F98" s="2471"/>
      <c r="G98" s="1766"/>
      <c r="H98" s="2471"/>
      <c r="I98" s="1786"/>
      <c r="J98" s="1865"/>
      <c r="K98" s="1794"/>
      <c r="L98" s="1896"/>
      <c r="M98" s="1786"/>
      <c r="N98" s="1865"/>
      <c r="O98" s="1794"/>
      <c r="P98" s="1896"/>
      <c r="Q98" s="1786"/>
      <c r="R98" s="1865"/>
      <c r="S98" s="1786"/>
      <c r="T98" s="1865"/>
      <c r="U98" s="1786"/>
      <c r="V98" s="1865"/>
      <c r="W98" s="1794"/>
      <c r="X98" s="1896"/>
      <c r="Y98" s="1786"/>
      <c r="Z98" s="1865"/>
      <c r="AA98" s="1794"/>
      <c r="AB98" s="1896"/>
      <c r="AC98" s="1786"/>
      <c r="AD98" s="1865"/>
      <c r="AE98" s="1794"/>
      <c r="AF98" s="1896"/>
      <c r="AG98" s="1786"/>
      <c r="AH98" s="1865"/>
      <c r="AI98" s="1794"/>
      <c r="AJ98" s="1896"/>
      <c r="AK98" s="1786"/>
      <c r="AL98" s="1865"/>
      <c r="AM98" s="2710"/>
      <c r="AN98" s="1865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</row>
    <row r="99" spans="1:86" ht="15" customHeight="1" x14ac:dyDescent="0.25">
      <c r="A99" s="1250" t="s">
        <v>2568</v>
      </c>
      <c r="B99" s="354">
        <f t="shared" si="87"/>
        <v>0</v>
      </c>
      <c r="C99" s="236">
        <f t="shared" ref="C99:D99" si="92">SUM(I99+K99+M99+O99+Q99+S99+U99+W99+Y99+AA99+AC99+AE99+AG99+AI99+AK99+AM99)</f>
        <v>0</v>
      </c>
      <c r="D99" s="186">
        <f t="shared" si="92"/>
        <v>0</v>
      </c>
      <c r="E99" s="85"/>
      <c r="F99" s="1803"/>
      <c r="G99" s="85"/>
      <c r="H99" s="1803"/>
      <c r="I99" s="66"/>
      <c r="J99" s="87"/>
      <c r="K99" s="1823"/>
      <c r="L99" s="1833"/>
      <c r="M99" s="66"/>
      <c r="N99" s="87"/>
      <c r="O99" s="1823"/>
      <c r="P99" s="1833"/>
      <c r="Q99" s="66"/>
      <c r="R99" s="87"/>
      <c r="S99" s="66"/>
      <c r="T99" s="87"/>
      <c r="U99" s="66"/>
      <c r="V99" s="87"/>
      <c r="W99" s="1823"/>
      <c r="X99" s="1833"/>
      <c r="Y99" s="66"/>
      <c r="Z99" s="87"/>
      <c r="AA99" s="1823"/>
      <c r="AB99" s="1833"/>
      <c r="AC99" s="66"/>
      <c r="AD99" s="87"/>
      <c r="AE99" s="1823"/>
      <c r="AF99" s="1833"/>
      <c r="AG99" s="66"/>
      <c r="AH99" s="87"/>
      <c r="AI99" s="1823"/>
      <c r="AJ99" s="1833"/>
      <c r="AK99" s="66"/>
      <c r="AL99" s="87"/>
      <c r="AM99" s="1976"/>
      <c r="AN99" s="87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</row>
    <row r="100" spans="1:86" ht="15" customHeight="1" x14ac:dyDescent="0.25">
      <c r="A100" s="1250" t="s">
        <v>2569</v>
      </c>
      <c r="B100" s="354">
        <f t="shared" si="87"/>
        <v>0</v>
      </c>
      <c r="C100" s="236">
        <f t="shared" ref="C100:D100" si="93">SUM(I100+K100+M100+O100+Q100+S100+U100+W100+Y100+AA100+AC100+AE100+AG100+AI100+AK100+AM100)</f>
        <v>0</v>
      </c>
      <c r="D100" s="186">
        <f t="shared" si="93"/>
        <v>0</v>
      </c>
      <c r="E100" s="85"/>
      <c r="F100" s="1803"/>
      <c r="G100" s="85"/>
      <c r="H100" s="1803"/>
      <c r="I100" s="66"/>
      <c r="J100" s="87"/>
      <c r="K100" s="1823"/>
      <c r="L100" s="1833"/>
      <c r="M100" s="66"/>
      <c r="N100" s="87"/>
      <c r="O100" s="1823"/>
      <c r="P100" s="1833"/>
      <c r="Q100" s="66"/>
      <c r="R100" s="87"/>
      <c r="S100" s="66"/>
      <c r="T100" s="87"/>
      <c r="U100" s="66"/>
      <c r="V100" s="87"/>
      <c r="W100" s="1823"/>
      <c r="X100" s="1833"/>
      <c r="Y100" s="66"/>
      <c r="Z100" s="87"/>
      <c r="AA100" s="1823"/>
      <c r="AB100" s="1833"/>
      <c r="AC100" s="66"/>
      <c r="AD100" s="87"/>
      <c r="AE100" s="1823"/>
      <c r="AF100" s="1833"/>
      <c r="AG100" s="66"/>
      <c r="AH100" s="87"/>
      <c r="AI100" s="1823"/>
      <c r="AJ100" s="1833"/>
      <c r="AK100" s="66"/>
      <c r="AL100" s="87"/>
      <c r="AM100" s="1976"/>
      <c r="AN100" s="87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</row>
    <row r="101" spans="1:86" ht="15" customHeight="1" x14ac:dyDescent="0.25">
      <c r="A101" s="1250" t="s">
        <v>2570</v>
      </c>
      <c r="B101" s="354">
        <f t="shared" si="87"/>
        <v>2</v>
      </c>
      <c r="C101" s="236">
        <f t="shared" ref="C101:D101" si="94">SUM(I101+K101+M101+O101+Q101+S101+U101+W101+Y101+AA101+AC101+AE101+AG101+AI101+AK101+AM101)</f>
        <v>0</v>
      </c>
      <c r="D101" s="186">
        <f t="shared" si="94"/>
        <v>2</v>
      </c>
      <c r="E101" s="85"/>
      <c r="F101" s="1803"/>
      <c r="G101" s="85"/>
      <c r="H101" s="1803"/>
      <c r="I101" s="66">
        <v>0</v>
      </c>
      <c r="J101" s="87">
        <v>0</v>
      </c>
      <c r="K101" s="1823">
        <v>0</v>
      </c>
      <c r="L101" s="1833">
        <v>0</v>
      </c>
      <c r="M101" s="66">
        <v>0</v>
      </c>
      <c r="N101" s="87">
        <v>0</v>
      </c>
      <c r="O101" s="1823">
        <v>0</v>
      </c>
      <c r="P101" s="1833">
        <v>0</v>
      </c>
      <c r="Q101" s="66">
        <v>0</v>
      </c>
      <c r="R101" s="87">
        <v>0</v>
      </c>
      <c r="S101" s="66">
        <v>0</v>
      </c>
      <c r="T101" s="87">
        <v>0</v>
      </c>
      <c r="U101" s="66">
        <v>0</v>
      </c>
      <c r="V101" s="87">
        <v>0</v>
      </c>
      <c r="W101" s="1823">
        <v>0</v>
      </c>
      <c r="X101" s="1833">
        <v>0</v>
      </c>
      <c r="Y101" s="66">
        <v>0</v>
      </c>
      <c r="Z101" s="87">
        <v>0</v>
      </c>
      <c r="AA101" s="1823">
        <v>0</v>
      </c>
      <c r="AB101" s="1833">
        <v>0</v>
      </c>
      <c r="AC101" s="66">
        <v>0</v>
      </c>
      <c r="AD101" s="87">
        <v>0</v>
      </c>
      <c r="AE101" s="1823">
        <v>0</v>
      </c>
      <c r="AF101" s="1833">
        <v>0</v>
      </c>
      <c r="AG101" s="66">
        <v>0</v>
      </c>
      <c r="AH101" s="87">
        <v>0</v>
      </c>
      <c r="AI101" s="1823">
        <v>0</v>
      </c>
      <c r="AJ101" s="1833">
        <v>0</v>
      </c>
      <c r="AK101" s="66">
        <v>0</v>
      </c>
      <c r="AL101" s="87">
        <v>2</v>
      </c>
      <c r="AM101" s="1976">
        <v>0</v>
      </c>
      <c r="AN101" s="87">
        <v>0</v>
      </c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</row>
    <row r="102" spans="1:86" ht="15" customHeight="1" x14ac:dyDescent="0.25">
      <c r="A102" s="2774" t="s">
        <v>2571</v>
      </c>
      <c r="B102" s="354">
        <f t="shared" si="87"/>
        <v>115</v>
      </c>
      <c r="C102" s="2568">
        <f t="shared" ref="C102:D102" si="95">SUM(E102+G102+I102+K102+M102+O102+Q102+S102+U102+W102+Y102+AA102+AC102+AE102+AG102+AI102+AK102+AM102)</f>
        <v>49</v>
      </c>
      <c r="D102" s="186">
        <f t="shared" si="95"/>
        <v>66</v>
      </c>
      <c r="E102" s="1905">
        <v>15</v>
      </c>
      <c r="F102" s="1906">
        <v>0</v>
      </c>
      <c r="G102" s="1905">
        <v>14</v>
      </c>
      <c r="H102" s="1906">
        <v>12</v>
      </c>
      <c r="I102" s="1905">
        <v>5</v>
      </c>
      <c r="J102" s="1906">
        <v>13</v>
      </c>
      <c r="K102" s="2007">
        <v>3</v>
      </c>
      <c r="L102" s="1907">
        <v>3</v>
      </c>
      <c r="M102" s="1905">
        <v>0</v>
      </c>
      <c r="N102" s="1906">
        <v>0</v>
      </c>
      <c r="O102" s="2007">
        <v>1</v>
      </c>
      <c r="P102" s="1907">
        <v>2</v>
      </c>
      <c r="Q102" s="1905">
        <v>0</v>
      </c>
      <c r="R102" s="1906">
        <v>0</v>
      </c>
      <c r="S102" s="1905">
        <v>0</v>
      </c>
      <c r="T102" s="1906">
        <v>0</v>
      </c>
      <c r="U102" s="1905">
        <v>1</v>
      </c>
      <c r="V102" s="1906">
        <v>0</v>
      </c>
      <c r="W102" s="2007">
        <v>0</v>
      </c>
      <c r="X102" s="1907">
        <v>0</v>
      </c>
      <c r="Y102" s="1905">
        <v>0</v>
      </c>
      <c r="Z102" s="1906">
        <v>0</v>
      </c>
      <c r="AA102" s="2007">
        <v>0</v>
      </c>
      <c r="AB102" s="1907">
        <v>7</v>
      </c>
      <c r="AC102" s="1905">
        <v>0</v>
      </c>
      <c r="AD102" s="1906">
        <v>3</v>
      </c>
      <c r="AE102" s="2007">
        <v>0</v>
      </c>
      <c r="AF102" s="1907">
        <v>2</v>
      </c>
      <c r="AG102" s="1905">
        <v>2</v>
      </c>
      <c r="AH102" s="1906">
        <v>1</v>
      </c>
      <c r="AI102" s="2007">
        <v>1</v>
      </c>
      <c r="AJ102" s="1907">
        <v>10</v>
      </c>
      <c r="AK102" s="1905">
        <v>1</v>
      </c>
      <c r="AL102" s="1906">
        <v>3</v>
      </c>
      <c r="AM102" s="1953">
        <v>6</v>
      </c>
      <c r="AN102" s="1906">
        <v>10</v>
      </c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</row>
    <row r="103" spans="1:86" ht="15" customHeight="1" x14ac:dyDescent="0.25">
      <c r="A103" s="2476" t="s">
        <v>2572</v>
      </c>
      <c r="B103" s="875">
        <f t="shared" si="87"/>
        <v>0</v>
      </c>
      <c r="C103" s="2576">
        <f t="shared" ref="C103:D103" si="96">SUM(E103+G103+I103+K103+M103+O103+Q103+S103+U103+W103+Y103+AA103+AC103+AE103+AG103+AI103+AK103+AM103)</f>
        <v>0</v>
      </c>
      <c r="D103" s="173">
        <f t="shared" si="96"/>
        <v>0</v>
      </c>
      <c r="E103" s="41"/>
      <c r="F103" s="92"/>
      <c r="G103" s="41"/>
      <c r="H103" s="92"/>
      <c r="I103" s="41"/>
      <c r="J103" s="92"/>
      <c r="K103" s="1762"/>
      <c r="L103" s="1899"/>
      <c r="M103" s="41"/>
      <c r="N103" s="92"/>
      <c r="O103" s="1762"/>
      <c r="P103" s="1899"/>
      <c r="Q103" s="41"/>
      <c r="R103" s="92"/>
      <c r="S103" s="41"/>
      <c r="T103" s="92"/>
      <c r="U103" s="41"/>
      <c r="V103" s="92"/>
      <c r="W103" s="1762"/>
      <c r="X103" s="1899"/>
      <c r="Y103" s="41"/>
      <c r="Z103" s="92"/>
      <c r="AA103" s="1762"/>
      <c r="AB103" s="1899"/>
      <c r="AC103" s="41"/>
      <c r="AD103" s="92"/>
      <c r="AE103" s="1762"/>
      <c r="AF103" s="1899"/>
      <c r="AG103" s="41"/>
      <c r="AH103" s="92"/>
      <c r="AI103" s="1762"/>
      <c r="AJ103" s="1899"/>
      <c r="AK103" s="41"/>
      <c r="AL103" s="92"/>
      <c r="AM103" s="1964"/>
      <c r="AN103" s="92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</row>
    <row r="104" spans="1:86" ht="18" customHeight="1" x14ac:dyDescent="0.25">
      <c r="A104" s="1936" t="s">
        <v>2573</v>
      </c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5"/>
      <c r="AM104" s="505"/>
      <c r="AN104" s="505"/>
      <c r="AO104" s="505"/>
      <c r="AP104" s="505"/>
      <c r="AQ104" s="505"/>
      <c r="AR104" s="505"/>
      <c r="AS104" s="505"/>
      <c r="AT104" s="505"/>
      <c r="AU104" s="505"/>
      <c r="AV104" s="505"/>
      <c r="AW104" s="505"/>
      <c r="AX104" s="505"/>
      <c r="AY104" s="505"/>
      <c r="AZ104" s="505"/>
      <c r="BA104" s="505"/>
      <c r="BB104" s="505"/>
      <c r="BC104" s="505"/>
      <c r="BD104" s="505"/>
      <c r="BE104" s="505"/>
      <c r="BF104" s="505"/>
      <c r="BG104" s="505"/>
      <c r="BH104" s="505"/>
      <c r="BI104" s="505"/>
      <c r="BJ104" s="505"/>
      <c r="BK104" s="505"/>
      <c r="BL104" s="505"/>
      <c r="BM104" s="505"/>
      <c r="BN104" s="505"/>
      <c r="BO104" s="505"/>
      <c r="BP104" s="505"/>
      <c r="BQ104" s="505"/>
      <c r="BR104" s="505"/>
      <c r="BS104" s="505"/>
      <c r="BT104" s="505"/>
      <c r="BU104" s="505"/>
      <c r="BV104" s="505"/>
      <c r="BW104" s="505"/>
      <c r="BX104" s="505"/>
      <c r="BY104" s="505"/>
      <c r="BZ104" s="505"/>
      <c r="CA104" s="505"/>
      <c r="CB104" s="505"/>
      <c r="CC104" s="505"/>
      <c r="CD104" s="505"/>
      <c r="CE104" s="505"/>
      <c r="CF104" s="505"/>
      <c r="CG104" s="505"/>
      <c r="CH104" s="505"/>
    </row>
    <row r="105" spans="1:86" ht="15" customHeight="1" x14ac:dyDescent="0.25">
      <c r="A105" s="3266" t="s">
        <v>2574</v>
      </c>
      <c r="B105" s="3380" t="s">
        <v>82</v>
      </c>
      <c r="C105" s="3161"/>
      <c r="D105" s="3149"/>
      <c r="E105" s="3381" t="s">
        <v>106</v>
      </c>
      <c r="F105" s="3124"/>
      <c r="G105" s="3124"/>
      <c r="H105" s="3124"/>
      <c r="I105" s="3124"/>
      <c r="J105" s="3124"/>
      <c r="K105" s="3124"/>
      <c r="L105" s="3124"/>
      <c r="M105" s="3124"/>
      <c r="N105" s="3124"/>
      <c r="O105" s="3124"/>
      <c r="P105" s="3124"/>
      <c r="Q105" s="3124"/>
      <c r="R105" s="3124"/>
      <c r="S105" s="3124"/>
      <c r="T105" s="3124"/>
      <c r="U105" s="3124"/>
      <c r="V105" s="3124"/>
      <c r="W105" s="3124"/>
      <c r="X105" s="3124"/>
      <c r="Y105" s="3124"/>
      <c r="Z105" s="3124"/>
      <c r="AA105" s="3124"/>
      <c r="AB105" s="3124"/>
      <c r="AC105" s="3124"/>
      <c r="AD105" s="3124"/>
      <c r="AE105" s="3124"/>
      <c r="AF105" s="3124"/>
      <c r="AG105" s="3124"/>
      <c r="AH105" s="3124"/>
      <c r="AI105" s="3124"/>
      <c r="AJ105" s="3124"/>
      <c r="AK105" s="3124"/>
      <c r="AL105" s="3124"/>
      <c r="AM105" s="3124"/>
      <c r="AN105" s="3122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</row>
    <row r="106" spans="1:86" ht="15" customHeight="1" x14ac:dyDescent="0.25">
      <c r="A106" s="3180"/>
      <c r="B106" s="3150"/>
      <c r="C106" s="3142"/>
      <c r="D106" s="3140"/>
      <c r="E106" s="3148" t="s">
        <v>2523</v>
      </c>
      <c r="F106" s="3149"/>
      <c r="G106" s="3159" t="s">
        <v>2524</v>
      </c>
      <c r="H106" s="3122"/>
      <c r="I106" s="3159" t="s">
        <v>2525</v>
      </c>
      <c r="J106" s="3122"/>
      <c r="K106" s="3158" t="s">
        <v>99</v>
      </c>
      <c r="L106" s="3124"/>
      <c r="M106" s="3159" t="s">
        <v>49</v>
      </c>
      <c r="N106" s="3122"/>
      <c r="O106" s="3158" t="s">
        <v>50</v>
      </c>
      <c r="P106" s="3124"/>
      <c r="Q106" s="3201" t="s">
        <v>51</v>
      </c>
      <c r="R106" s="3149"/>
      <c r="S106" s="3201" t="s">
        <v>52</v>
      </c>
      <c r="T106" s="3149"/>
      <c r="U106" s="3240" t="s">
        <v>53</v>
      </c>
      <c r="V106" s="3149"/>
      <c r="W106" s="3158" t="s">
        <v>54</v>
      </c>
      <c r="X106" s="3124"/>
      <c r="Y106" s="3159" t="s">
        <v>55</v>
      </c>
      <c r="Z106" s="3122"/>
      <c r="AA106" s="3158" t="s">
        <v>56</v>
      </c>
      <c r="AB106" s="3124"/>
      <c r="AC106" s="3159" t="s">
        <v>57</v>
      </c>
      <c r="AD106" s="3122"/>
      <c r="AE106" s="3158" t="s">
        <v>58</v>
      </c>
      <c r="AF106" s="3124"/>
      <c r="AG106" s="3159" t="s">
        <v>59</v>
      </c>
      <c r="AH106" s="3122"/>
      <c r="AI106" s="3158" t="s">
        <v>60</v>
      </c>
      <c r="AJ106" s="3124"/>
      <c r="AK106" s="3159" t="s">
        <v>61</v>
      </c>
      <c r="AL106" s="3122"/>
      <c r="AM106" s="3159" t="s">
        <v>62</v>
      </c>
      <c r="AN106" s="3122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</row>
    <row r="107" spans="1:86" ht="15" customHeight="1" x14ac:dyDescent="0.25">
      <c r="A107" s="3140"/>
      <c r="B107" s="58" t="s">
        <v>84</v>
      </c>
      <c r="C107" s="1742" t="s">
        <v>63</v>
      </c>
      <c r="D107" s="1863" t="s">
        <v>64</v>
      </c>
      <c r="E107" s="58" t="s">
        <v>63</v>
      </c>
      <c r="F107" s="1863" t="s">
        <v>64</v>
      </c>
      <c r="G107" s="58" t="s">
        <v>63</v>
      </c>
      <c r="H107" s="1863" t="s">
        <v>64</v>
      </c>
      <c r="I107" s="58" t="s">
        <v>63</v>
      </c>
      <c r="J107" s="1863" t="s">
        <v>64</v>
      </c>
      <c r="K107" s="1742" t="s">
        <v>63</v>
      </c>
      <c r="L107" s="1832" t="s">
        <v>64</v>
      </c>
      <c r="M107" s="58" t="s">
        <v>63</v>
      </c>
      <c r="N107" s="1863" t="s">
        <v>64</v>
      </c>
      <c r="O107" s="1742" t="s">
        <v>63</v>
      </c>
      <c r="P107" s="1832" t="s">
        <v>64</v>
      </c>
      <c r="Q107" s="58" t="s">
        <v>63</v>
      </c>
      <c r="R107" s="1863" t="s">
        <v>64</v>
      </c>
      <c r="S107" s="58" t="s">
        <v>63</v>
      </c>
      <c r="T107" s="1863" t="s">
        <v>64</v>
      </c>
      <c r="U107" s="1742" t="s">
        <v>63</v>
      </c>
      <c r="V107" s="1863" t="s">
        <v>64</v>
      </c>
      <c r="W107" s="1742" t="s">
        <v>63</v>
      </c>
      <c r="X107" s="1832" t="s">
        <v>64</v>
      </c>
      <c r="Y107" s="58" t="s">
        <v>63</v>
      </c>
      <c r="Z107" s="1863" t="s">
        <v>64</v>
      </c>
      <c r="AA107" s="1742" t="s">
        <v>63</v>
      </c>
      <c r="AB107" s="1832" t="s">
        <v>64</v>
      </c>
      <c r="AC107" s="58" t="s">
        <v>63</v>
      </c>
      <c r="AD107" s="1863" t="s">
        <v>64</v>
      </c>
      <c r="AE107" s="1742" t="s">
        <v>63</v>
      </c>
      <c r="AF107" s="1832" t="s">
        <v>64</v>
      </c>
      <c r="AG107" s="58" t="s">
        <v>63</v>
      </c>
      <c r="AH107" s="1863" t="s">
        <v>64</v>
      </c>
      <c r="AI107" s="1742" t="s">
        <v>63</v>
      </c>
      <c r="AJ107" s="1832" t="s">
        <v>64</v>
      </c>
      <c r="AK107" s="58" t="s">
        <v>63</v>
      </c>
      <c r="AL107" s="1863" t="s">
        <v>64</v>
      </c>
      <c r="AM107" s="1742" t="s">
        <v>63</v>
      </c>
      <c r="AN107" s="1863" t="s">
        <v>64</v>
      </c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</row>
    <row r="108" spans="1:86" ht="15" customHeight="1" x14ac:dyDescent="0.25">
      <c r="A108" s="1915" t="s">
        <v>2575</v>
      </c>
      <c r="B108" s="1247">
        <f t="shared" ref="B108:B110" si="97">SUM(C108:D108)</f>
        <v>0</v>
      </c>
      <c r="C108" s="1248">
        <f t="shared" ref="C108:D108" si="98">+E108+G108+I108+K108+M108+O108+Q108+S108+U108+W108+Y108+AA108+AC108+AE108+AG108+AI108+AK108+AM108</f>
        <v>0</v>
      </c>
      <c r="D108" s="1253">
        <f t="shared" si="98"/>
        <v>0</v>
      </c>
      <c r="E108" s="1786"/>
      <c r="F108" s="1865"/>
      <c r="G108" s="1786"/>
      <c r="H108" s="1865"/>
      <c r="I108" s="1786"/>
      <c r="J108" s="1865"/>
      <c r="K108" s="1786"/>
      <c r="L108" s="1865"/>
      <c r="M108" s="1786"/>
      <c r="N108" s="1865"/>
      <c r="O108" s="1786"/>
      <c r="P108" s="1865"/>
      <c r="Q108" s="1786"/>
      <c r="R108" s="1865"/>
      <c r="S108" s="1786"/>
      <c r="T108" s="1865"/>
      <c r="U108" s="1786"/>
      <c r="V108" s="1865"/>
      <c r="W108" s="1786"/>
      <c r="X108" s="1865"/>
      <c r="Y108" s="1786"/>
      <c r="Z108" s="1865"/>
      <c r="AA108" s="1786"/>
      <c r="AB108" s="1865"/>
      <c r="AC108" s="1786"/>
      <c r="AD108" s="1865"/>
      <c r="AE108" s="1786"/>
      <c r="AF108" s="1865"/>
      <c r="AG108" s="1786"/>
      <c r="AH108" s="1865"/>
      <c r="AI108" s="1786"/>
      <c r="AJ108" s="1865"/>
      <c r="AK108" s="1786"/>
      <c r="AL108" s="1865"/>
      <c r="AM108" s="1786"/>
      <c r="AN108" s="1865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</row>
    <row r="109" spans="1:86" ht="15" customHeight="1" x14ac:dyDescent="0.25">
      <c r="A109" s="198" t="s">
        <v>2576</v>
      </c>
      <c r="B109" s="1251">
        <f t="shared" si="97"/>
        <v>0</v>
      </c>
      <c r="C109" s="1252">
        <f t="shared" ref="C109:D109" si="99">+E109+G109+I109+K109+M109+O109+Q109+S109+U109+W109+Y109+AA109+AC109+AE109+AG109+AI109+AK109+AM109</f>
        <v>0</v>
      </c>
      <c r="D109" s="1253">
        <f t="shared" si="99"/>
        <v>0</v>
      </c>
      <c r="E109" s="1786"/>
      <c r="F109" s="1865"/>
      <c r="G109" s="1786"/>
      <c r="H109" s="1865"/>
      <c r="I109" s="1786"/>
      <c r="J109" s="1865"/>
      <c r="K109" s="1786"/>
      <c r="L109" s="1865"/>
      <c r="M109" s="1786"/>
      <c r="N109" s="1865"/>
      <c r="O109" s="1786"/>
      <c r="P109" s="1865"/>
      <c r="Q109" s="1786"/>
      <c r="R109" s="1865"/>
      <c r="S109" s="1786"/>
      <c r="T109" s="1865"/>
      <c r="U109" s="1786"/>
      <c r="V109" s="1865"/>
      <c r="W109" s="1786"/>
      <c r="X109" s="1865"/>
      <c r="Y109" s="1786"/>
      <c r="Z109" s="1865"/>
      <c r="AA109" s="1786"/>
      <c r="AB109" s="1865"/>
      <c r="AC109" s="1786"/>
      <c r="AD109" s="1865"/>
      <c r="AE109" s="1786"/>
      <c r="AF109" s="1865"/>
      <c r="AG109" s="1786"/>
      <c r="AH109" s="1865"/>
      <c r="AI109" s="1786"/>
      <c r="AJ109" s="1865"/>
      <c r="AK109" s="1786"/>
      <c r="AL109" s="1865"/>
      <c r="AM109" s="1786"/>
      <c r="AN109" s="1865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</row>
    <row r="110" spans="1:86" ht="15" customHeight="1" x14ac:dyDescent="0.25">
      <c r="A110" s="485" t="s">
        <v>2577</v>
      </c>
      <c r="B110" s="1261">
        <f t="shared" si="97"/>
        <v>0</v>
      </c>
      <c r="C110" s="1264">
        <f t="shared" ref="C110:D110" si="100">+E110+G110+I110+K110+M110+O110+Q110+S110+U110+W110+Y110+AA110+AC110+AE110+AG110+AI110+AK110+AM110</f>
        <v>0</v>
      </c>
      <c r="D110" s="1257">
        <f t="shared" si="100"/>
        <v>0</v>
      </c>
      <c r="E110" s="41"/>
      <c r="F110" s="92"/>
      <c r="G110" s="41"/>
      <c r="H110" s="92"/>
      <c r="I110" s="41"/>
      <c r="J110" s="92"/>
      <c r="K110" s="41"/>
      <c r="L110" s="92"/>
      <c r="M110" s="41"/>
      <c r="N110" s="92"/>
      <c r="O110" s="41"/>
      <c r="P110" s="92"/>
      <c r="Q110" s="41"/>
      <c r="R110" s="92"/>
      <c r="S110" s="41"/>
      <c r="T110" s="92"/>
      <c r="U110" s="41"/>
      <c r="V110" s="92"/>
      <c r="W110" s="41"/>
      <c r="X110" s="92"/>
      <c r="Y110" s="41"/>
      <c r="Z110" s="92"/>
      <c r="AA110" s="41"/>
      <c r="AB110" s="92"/>
      <c r="AC110" s="41"/>
      <c r="AD110" s="92"/>
      <c r="AE110" s="41"/>
      <c r="AF110" s="92"/>
      <c r="AG110" s="41"/>
      <c r="AH110" s="92"/>
      <c r="AI110" s="41"/>
      <c r="AJ110" s="92"/>
      <c r="AK110" s="41"/>
      <c r="AL110" s="92"/>
      <c r="AM110" s="41"/>
      <c r="AN110" s="92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</row>
    <row r="111" spans="1:86" ht="18" customHeight="1" x14ac:dyDescent="0.25">
      <c r="A111" s="1936" t="s">
        <v>2578</v>
      </c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  <c r="AL111" s="505"/>
      <c r="AM111" s="505"/>
      <c r="AN111" s="505"/>
      <c r="AO111" s="505"/>
      <c r="AP111" s="505"/>
      <c r="AQ111" s="505"/>
      <c r="AR111" s="505"/>
      <c r="AS111" s="505"/>
      <c r="AT111" s="505"/>
      <c r="AU111" s="505"/>
      <c r="AV111" s="505"/>
      <c r="AW111" s="505"/>
      <c r="AX111" s="505"/>
      <c r="AY111" s="505"/>
      <c r="AZ111" s="505"/>
      <c r="BA111" s="505"/>
      <c r="BB111" s="505"/>
      <c r="BC111" s="505"/>
      <c r="BD111" s="505"/>
      <c r="BE111" s="505"/>
      <c r="BF111" s="505"/>
      <c r="BG111" s="505"/>
      <c r="BH111" s="505"/>
      <c r="BI111" s="505"/>
      <c r="BJ111" s="505"/>
      <c r="BK111" s="505"/>
      <c r="BL111" s="505"/>
      <c r="BM111" s="505"/>
      <c r="BN111" s="505"/>
      <c r="BO111" s="505"/>
      <c r="BP111" s="505"/>
      <c r="BQ111" s="505"/>
      <c r="BR111" s="505"/>
      <c r="BS111" s="505"/>
      <c r="BT111" s="505"/>
      <c r="BU111" s="505"/>
      <c r="BV111" s="505"/>
      <c r="BW111" s="505"/>
      <c r="BX111" s="505"/>
      <c r="BY111" s="505"/>
      <c r="BZ111" s="505"/>
      <c r="CA111" s="505"/>
      <c r="CB111" s="505"/>
      <c r="CC111" s="505"/>
      <c r="CD111" s="505"/>
      <c r="CE111" s="505"/>
      <c r="CF111" s="505"/>
      <c r="CG111" s="505"/>
      <c r="CH111" s="505"/>
    </row>
    <row r="112" spans="1:86" ht="15" customHeight="1" x14ac:dyDescent="0.25">
      <c r="A112" s="3266" t="s">
        <v>2574</v>
      </c>
      <c r="B112" s="3380" t="s">
        <v>82</v>
      </c>
      <c r="C112" s="3161"/>
      <c r="D112" s="3149"/>
      <c r="E112" s="3381" t="s">
        <v>106</v>
      </c>
      <c r="F112" s="3124"/>
      <c r="G112" s="3124"/>
      <c r="H112" s="3124"/>
      <c r="I112" s="3124"/>
      <c r="J112" s="3124"/>
      <c r="K112" s="3124"/>
      <c r="L112" s="3124"/>
      <c r="M112" s="3124"/>
      <c r="N112" s="3124"/>
      <c r="O112" s="3124"/>
      <c r="P112" s="3124"/>
      <c r="Q112" s="3124"/>
      <c r="R112" s="3124"/>
      <c r="S112" s="3124"/>
      <c r="T112" s="3124"/>
      <c r="U112" s="3124"/>
      <c r="V112" s="3124"/>
      <c r="W112" s="3124"/>
      <c r="X112" s="3124"/>
      <c r="Y112" s="3124"/>
      <c r="Z112" s="3124"/>
      <c r="AA112" s="3124"/>
      <c r="AB112" s="3124"/>
      <c r="AC112" s="3124"/>
      <c r="AD112" s="3124"/>
      <c r="AE112" s="3124"/>
      <c r="AF112" s="3124"/>
      <c r="AG112" s="3124"/>
      <c r="AH112" s="3124"/>
      <c r="AI112" s="3124"/>
      <c r="AJ112" s="3124"/>
      <c r="AK112" s="3124"/>
      <c r="AL112" s="3124"/>
      <c r="AM112" s="3124"/>
      <c r="AN112" s="3122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</row>
    <row r="113" spans="1:86" ht="15" customHeight="1" x14ac:dyDescent="0.25">
      <c r="A113" s="3180"/>
      <c r="B113" s="3150"/>
      <c r="C113" s="3142"/>
      <c r="D113" s="3140"/>
      <c r="E113" s="3148" t="s">
        <v>2523</v>
      </c>
      <c r="F113" s="3149"/>
      <c r="G113" s="3159" t="s">
        <v>2524</v>
      </c>
      <c r="H113" s="3122"/>
      <c r="I113" s="3159" t="s">
        <v>2525</v>
      </c>
      <c r="J113" s="3122"/>
      <c r="K113" s="3159" t="s">
        <v>99</v>
      </c>
      <c r="L113" s="3122"/>
      <c r="M113" s="3159" t="s">
        <v>49</v>
      </c>
      <c r="N113" s="3122"/>
      <c r="O113" s="3134" t="s">
        <v>50</v>
      </c>
      <c r="P113" s="3124"/>
      <c r="Q113" s="3201" t="s">
        <v>51</v>
      </c>
      <c r="R113" s="3149"/>
      <c r="S113" s="3201" t="s">
        <v>52</v>
      </c>
      <c r="T113" s="3149"/>
      <c r="U113" s="3240" t="s">
        <v>53</v>
      </c>
      <c r="V113" s="3149"/>
      <c r="W113" s="3158" t="s">
        <v>54</v>
      </c>
      <c r="X113" s="3124"/>
      <c r="Y113" s="3159" t="s">
        <v>55</v>
      </c>
      <c r="Z113" s="3122"/>
      <c r="AA113" s="3158" t="s">
        <v>56</v>
      </c>
      <c r="AB113" s="3124"/>
      <c r="AC113" s="3159" t="s">
        <v>57</v>
      </c>
      <c r="AD113" s="3122"/>
      <c r="AE113" s="3159" t="s">
        <v>58</v>
      </c>
      <c r="AF113" s="3122"/>
      <c r="AG113" s="3159" t="s">
        <v>59</v>
      </c>
      <c r="AH113" s="3122"/>
      <c r="AI113" s="3158" t="s">
        <v>60</v>
      </c>
      <c r="AJ113" s="3124"/>
      <c r="AK113" s="3159" t="s">
        <v>61</v>
      </c>
      <c r="AL113" s="3122"/>
      <c r="AM113" s="3159" t="s">
        <v>62</v>
      </c>
      <c r="AN113" s="3122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</row>
    <row r="114" spans="1:86" ht="15" customHeight="1" x14ac:dyDescent="0.25">
      <c r="A114" s="3140"/>
      <c r="B114" s="58" t="s">
        <v>84</v>
      </c>
      <c r="C114" s="1742" t="s">
        <v>63</v>
      </c>
      <c r="D114" s="1863" t="s">
        <v>64</v>
      </c>
      <c r="E114" s="58" t="s">
        <v>63</v>
      </c>
      <c r="F114" s="1863" t="s">
        <v>64</v>
      </c>
      <c r="G114" s="58" t="s">
        <v>63</v>
      </c>
      <c r="H114" s="1863" t="s">
        <v>64</v>
      </c>
      <c r="I114" s="58" t="s">
        <v>63</v>
      </c>
      <c r="J114" s="1863" t="s">
        <v>64</v>
      </c>
      <c r="K114" s="1742" t="s">
        <v>63</v>
      </c>
      <c r="L114" s="1832" t="s">
        <v>64</v>
      </c>
      <c r="M114" s="58" t="s">
        <v>63</v>
      </c>
      <c r="N114" s="1863" t="s">
        <v>64</v>
      </c>
      <c r="O114" s="1742" t="s">
        <v>63</v>
      </c>
      <c r="P114" s="1832" t="s">
        <v>64</v>
      </c>
      <c r="Q114" s="58" t="s">
        <v>63</v>
      </c>
      <c r="R114" s="1863" t="s">
        <v>64</v>
      </c>
      <c r="S114" s="58" t="s">
        <v>63</v>
      </c>
      <c r="T114" s="1863" t="s">
        <v>64</v>
      </c>
      <c r="U114" s="1742" t="s">
        <v>63</v>
      </c>
      <c r="V114" s="1863" t="s">
        <v>64</v>
      </c>
      <c r="W114" s="58" t="s">
        <v>63</v>
      </c>
      <c r="X114" s="1863" t="s">
        <v>64</v>
      </c>
      <c r="Y114" s="58" t="s">
        <v>63</v>
      </c>
      <c r="Z114" s="1863" t="s">
        <v>64</v>
      </c>
      <c r="AA114" s="58" t="s">
        <v>63</v>
      </c>
      <c r="AB114" s="1863" t="s">
        <v>64</v>
      </c>
      <c r="AC114" s="1742" t="s">
        <v>63</v>
      </c>
      <c r="AD114" s="1832" t="s">
        <v>64</v>
      </c>
      <c r="AE114" s="58" t="s">
        <v>63</v>
      </c>
      <c r="AF114" s="1863" t="s">
        <v>64</v>
      </c>
      <c r="AG114" s="1742" t="s">
        <v>63</v>
      </c>
      <c r="AH114" s="1832" t="s">
        <v>64</v>
      </c>
      <c r="AI114" s="58" t="s">
        <v>63</v>
      </c>
      <c r="AJ114" s="1863" t="s">
        <v>64</v>
      </c>
      <c r="AK114" s="1742" t="s">
        <v>63</v>
      </c>
      <c r="AL114" s="1832" t="s">
        <v>64</v>
      </c>
      <c r="AM114" s="58" t="s">
        <v>63</v>
      </c>
      <c r="AN114" s="1863" t="s">
        <v>64</v>
      </c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</row>
    <row r="115" spans="1:86" ht="15" customHeight="1" x14ac:dyDescent="0.25">
      <c r="A115" s="1915" t="s">
        <v>2575</v>
      </c>
      <c r="B115" s="346">
        <f t="shared" ref="B115:B119" si="101">SUM(C115+D115)</f>
        <v>18</v>
      </c>
      <c r="C115" s="1252">
        <f t="shared" ref="C115:D115" si="102">+E115+G115+I115+K115+M115+O115+Q115+S115+U115+W115+Y115+AA115+AC115+AE115+AG115+AI115+AK115+AM115</f>
        <v>12</v>
      </c>
      <c r="D115" s="1253">
        <f t="shared" si="102"/>
        <v>6</v>
      </c>
      <c r="E115" s="33">
        <v>4</v>
      </c>
      <c r="F115" s="1801">
        <v>1</v>
      </c>
      <c r="G115" s="33">
        <v>6</v>
      </c>
      <c r="H115" s="1801">
        <v>3</v>
      </c>
      <c r="I115" s="33">
        <v>1</v>
      </c>
      <c r="J115" s="1801">
        <v>2</v>
      </c>
      <c r="K115" s="33">
        <v>0</v>
      </c>
      <c r="L115" s="1801">
        <v>0</v>
      </c>
      <c r="M115" s="33">
        <v>0</v>
      </c>
      <c r="N115" s="1801">
        <v>0</v>
      </c>
      <c r="O115" s="33">
        <v>0</v>
      </c>
      <c r="P115" s="1801">
        <v>0</v>
      </c>
      <c r="Q115" s="33">
        <v>0</v>
      </c>
      <c r="R115" s="1801">
        <v>0</v>
      </c>
      <c r="S115" s="33">
        <v>0</v>
      </c>
      <c r="T115" s="1801">
        <v>0</v>
      </c>
      <c r="U115" s="33">
        <v>1</v>
      </c>
      <c r="V115" s="1801">
        <v>0</v>
      </c>
      <c r="W115" s="33">
        <v>0</v>
      </c>
      <c r="X115" s="1801">
        <v>0</v>
      </c>
      <c r="Y115" s="33">
        <v>0</v>
      </c>
      <c r="Z115" s="1801">
        <v>0</v>
      </c>
      <c r="AA115" s="33">
        <v>0</v>
      </c>
      <c r="AB115" s="1801">
        <v>0</v>
      </c>
      <c r="AC115" s="33">
        <v>0</v>
      </c>
      <c r="AD115" s="1801">
        <v>0</v>
      </c>
      <c r="AE115" s="33">
        <v>0</v>
      </c>
      <c r="AF115" s="1801">
        <v>0</v>
      </c>
      <c r="AG115" s="33">
        <v>0</v>
      </c>
      <c r="AH115" s="1801">
        <v>0</v>
      </c>
      <c r="AI115" s="33">
        <v>0</v>
      </c>
      <c r="AJ115" s="1801">
        <v>0</v>
      </c>
      <c r="AK115" s="33">
        <v>0</v>
      </c>
      <c r="AL115" s="1801">
        <v>0</v>
      </c>
      <c r="AM115" s="33">
        <v>0</v>
      </c>
      <c r="AN115" s="1801">
        <v>0</v>
      </c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</row>
    <row r="116" spans="1:86" ht="15" customHeight="1" x14ac:dyDescent="0.25">
      <c r="A116" s="198" t="s">
        <v>2579</v>
      </c>
      <c r="B116" s="1251">
        <f t="shared" si="101"/>
        <v>3</v>
      </c>
      <c r="C116" s="1252">
        <f t="shared" ref="C116:D116" si="103">+E116+G116+I116+K116+M116+O116+Q116+S116+U116+W116+Y116+AA116+AC116+AE116+AG116+AI116+AK116+AM116</f>
        <v>2</v>
      </c>
      <c r="D116" s="1253">
        <f t="shared" si="103"/>
        <v>1</v>
      </c>
      <c r="E116" s="66">
        <v>0</v>
      </c>
      <c r="F116" s="1802">
        <v>0</v>
      </c>
      <c r="G116" s="66">
        <v>1</v>
      </c>
      <c r="H116" s="1802">
        <v>0</v>
      </c>
      <c r="I116" s="66">
        <v>0</v>
      </c>
      <c r="J116" s="1802">
        <v>0</v>
      </c>
      <c r="K116" s="66">
        <v>1</v>
      </c>
      <c r="L116" s="1802">
        <v>0</v>
      </c>
      <c r="M116" s="66">
        <v>0</v>
      </c>
      <c r="N116" s="1802">
        <v>0</v>
      </c>
      <c r="O116" s="66">
        <v>0</v>
      </c>
      <c r="P116" s="1802">
        <v>0</v>
      </c>
      <c r="Q116" s="66">
        <v>0</v>
      </c>
      <c r="R116" s="1802">
        <v>0</v>
      </c>
      <c r="S116" s="66">
        <v>0</v>
      </c>
      <c r="T116" s="1802">
        <v>0</v>
      </c>
      <c r="U116" s="66">
        <v>0</v>
      </c>
      <c r="V116" s="1802">
        <v>0</v>
      </c>
      <c r="W116" s="66">
        <v>0</v>
      </c>
      <c r="X116" s="1802">
        <v>0</v>
      </c>
      <c r="Y116" s="66">
        <v>0</v>
      </c>
      <c r="Z116" s="1802">
        <v>0</v>
      </c>
      <c r="AA116" s="66">
        <v>0</v>
      </c>
      <c r="AB116" s="1802">
        <v>0</v>
      </c>
      <c r="AC116" s="66">
        <v>0</v>
      </c>
      <c r="AD116" s="1802">
        <v>0</v>
      </c>
      <c r="AE116" s="66">
        <v>0</v>
      </c>
      <c r="AF116" s="1802">
        <v>0</v>
      </c>
      <c r="AG116" s="66">
        <v>0</v>
      </c>
      <c r="AH116" s="1802">
        <v>0</v>
      </c>
      <c r="AI116" s="66">
        <v>0</v>
      </c>
      <c r="AJ116" s="1802">
        <v>0</v>
      </c>
      <c r="AK116" s="66">
        <v>0</v>
      </c>
      <c r="AL116" s="1802">
        <v>0</v>
      </c>
      <c r="AM116" s="66">
        <v>0</v>
      </c>
      <c r="AN116" s="1802">
        <v>1</v>
      </c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</row>
    <row r="117" spans="1:86" ht="15" customHeight="1" x14ac:dyDescent="0.25">
      <c r="A117" s="198" t="s">
        <v>2580</v>
      </c>
      <c r="B117" s="1251">
        <f t="shared" si="101"/>
        <v>28</v>
      </c>
      <c r="C117" s="1252">
        <f t="shared" ref="C117:D117" si="104">+E117+G117+I117+K117+M117+O117+Q117+S117+U117+W117+Y117+AA117+AC117+AE117+AG117+AI117+AK117+AM117</f>
        <v>6</v>
      </c>
      <c r="D117" s="1253">
        <f t="shared" si="104"/>
        <v>22</v>
      </c>
      <c r="E117" s="1905">
        <v>6</v>
      </c>
      <c r="F117" s="190">
        <v>1</v>
      </c>
      <c r="G117" s="1905">
        <v>0</v>
      </c>
      <c r="H117" s="190">
        <v>5</v>
      </c>
      <c r="I117" s="1905">
        <v>0</v>
      </c>
      <c r="J117" s="190">
        <v>9</v>
      </c>
      <c r="K117" s="1905">
        <v>0</v>
      </c>
      <c r="L117" s="190">
        <v>1</v>
      </c>
      <c r="M117" s="1905">
        <v>0</v>
      </c>
      <c r="N117" s="190">
        <v>0</v>
      </c>
      <c r="O117" s="1905">
        <v>0</v>
      </c>
      <c r="P117" s="190">
        <v>0</v>
      </c>
      <c r="Q117" s="1905">
        <v>0</v>
      </c>
      <c r="R117" s="190">
        <v>0</v>
      </c>
      <c r="S117" s="1905">
        <v>0</v>
      </c>
      <c r="T117" s="190">
        <v>0</v>
      </c>
      <c r="U117" s="1905">
        <v>0</v>
      </c>
      <c r="V117" s="190">
        <v>0</v>
      </c>
      <c r="W117" s="1905">
        <v>0</v>
      </c>
      <c r="X117" s="190">
        <v>0</v>
      </c>
      <c r="Y117" s="1905">
        <v>0</v>
      </c>
      <c r="Z117" s="190">
        <v>0</v>
      </c>
      <c r="AA117" s="1905">
        <v>0</v>
      </c>
      <c r="AB117" s="190">
        <v>2</v>
      </c>
      <c r="AC117" s="1905">
        <v>0</v>
      </c>
      <c r="AD117" s="190">
        <v>1</v>
      </c>
      <c r="AE117" s="1905">
        <v>0</v>
      </c>
      <c r="AF117" s="190">
        <v>1</v>
      </c>
      <c r="AG117" s="1905">
        <v>0</v>
      </c>
      <c r="AH117" s="190">
        <v>0</v>
      </c>
      <c r="AI117" s="1905">
        <v>0</v>
      </c>
      <c r="AJ117" s="190">
        <v>1</v>
      </c>
      <c r="AK117" s="1905">
        <v>0</v>
      </c>
      <c r="AL117" s="190">
        <v>1</v>
      </c>
      <c r="AM117" s="1905">
        <v>0</v>
      </c>
      <c r="AN117" s="190">
        <v>0</v>
      </c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</row>
    <row r="118" spans="1:86" ht="15" customHeight="1" x14ac:dyDescent="0.25">
      <c r="A118" s="1315" t="s">
        <v>2577</v>
      </c>
      <c r="B118" s="1251">
        <f t="shared" si="101"/>
        <v>0</v>
      </c>
      <c r="C118" s="1252">
        <f t="shared" ref="C118:D118" si="105">+E118+G118+I118+K118+M118+O118+Q118+S118+U118+W118+Y118+AA118+AC118+AE118+AG118+AI118+AK118+AM118</f>
        <v>0</v>
      </c>
      <c r="D118" s="1253">
        <f t="shared" si="105"/>
        <v>0</v>
      </c>
      <c r="E118" s="1905"/>
      <c r="F118" s="190"/>
      <c r="G118" s="1905"/>
      <c r="H118" s="190"/>
      <c r="I118" s="1905"/>
      <c r="J118" s="190"/>
      <c r="K118" s="1905"/>
      <c r="L118" s="190"/>
      <c r="M118" s="1905"/>
      <c r="N118" s="190"/>
      <c r="O118" s="1905"/>
      <c r="P118" s="190"/>
      <c r="Q118" s="1905"/>
      <c r="R118" s="190"/>
      <c r="S118" s="1905"/>
      <c r="T118" s="190"/>
      <c r="U118" s="1905"/>
      <c r="V118" s="190"/>
      <c r="W118" s="1905"/>
      <c r="X118" s="190"/>
      <c r="Y118" s="1905"/>
      <c r="Z118" s="190"/>
      <c r="AA118" s="1905"/>
      <c r="AB118" s="190"/>
      <c r="AC118" s="1905"/>
      <c r="AD118" s="190"/>
      <c r="AE118" s="1905"/>
      <c r="AF118" s="190"/>
      <c r="AG118" s="1905"/>
      <c r="AH118" s="190"/>
      <c r="AI118" s="1905"/>
      <c r="AJ118" s="190"/>
      <c r="AK118" s="1905"/>
      <c r="AL118" s="190"/>
      <c r="AM118" s="1905"/>
      <c r="AN118" s="190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</row>
    <row r="119" spans="1:86" ht="15" customHeight="1" x14ac:dyDescent="0.25">
      <c r="A119" s="209" t="s">
        <v>2581</v>
      </c>
      <c r="B119" s="1265">
        <f t="shared" si="101"/>
        <v>0</v>
      </c>
      <c r="C119" s="1264">
        <f t="shared" ref="C119:D119" si="106">+E119+G119+I119+K119+M119+O119+Q119+S119+U119+W119+Y119+AA119+AC119+AE119+AG119+AI119+AK119+AM119</f>
        <v>0</v>
      </c>
      <c r="D119" s="1257">
        <f t="shared" si="106"/>
        <v>0</v>
      </c>
      <c r="E119" s="41"/>
      <c r="F119" s="1764"/>
      <c r="G119" s="41"/>
      <c r="H119" s="1764"/>
      <c r="I119" s="41"/>
      <c r="J119" s="1764"/>
      <c r="K119" s="41"/>
      <c r="L119" s="1764"/>
      <c r="M119" s="41"/>
      <c r="N119" s="1764"/>
      <c r="O119" s="41"/>
      <c r="P119" s="1764"/>
      <c r="Q119" s="41"/>
      <c r="R119" s="1764"/>
      <c r="S119" s="41"/>
      <c r="T119" s="1764"/>
      <c r="U119" s="41"/>
      <c r="V119" s="1764"/>
      <c r="W119" s="41"/>
      <c r="X119" s="1764"/>
      <c r="Y119" s="41"/>
      <c r="Z119" s="1764"/>
      <c r="AA119" s="41"/>
      <c r="AB119" s="1764"/>
      <c r="AC119" s="41"/>
      <c r="AD119" s="1764"/>
      <c r="AE119" s="41"/>
      <c r="AF119" s="1764"/>
      <c r="AG119" s="41"/>
      <c r="AH119" s="1764"/>
      <c r="AI119" s="41"/>
      <c r="AJ119" s="1764"/>
      <c r="AK119" s="41"/>
      <c r="AL119" s="1764"/>
      <c r="AM119" s="41"/>
      <c r="AN119" s="1764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</row>
    <row r="120" spans="1:86" ht="18" customHeight="1" x14ac:dyDescent="0.25">
      <c r="A120" s="1873" t="s">
        <v>2582</v>
      </c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  <c r="AL120" s="505"/>
      <c r="AM120" s="505"/>
      <c r="AN120" s="505"/>
      <c r="AO120" s="505"/>
      <c r="AP120" s="505"/>
      <c r="AQ120" s="505"/>
      <c r="AR120" s="505"/>
      <c r="AS120" s="505"/>
      <c r="AT120" s="505"/>
      <c r="AU120" s="505"/>
      <c r="AV120" s="505"/>
      <c r="AW120" s="505"/>
      <c r="AX120" s="505"/>
      <c r="AY120" s="505"/>
      <c r="AZ120" s="505"/>
      <c r="BA120" s="505"/>
      <c r="BB120" s="505"/>
      <c r="BC120" s="505"/>
      <c r="BD120" s="505"/>
      <c r="BE120" s="505"/>
      <c r="BF120" s="505"/>
      <c r="BG120" s="505"/>
      <c r="BH120" s="505"/>
      <c r="BI120" s="505"/>
      <c r="BJ120" s="505"/>
      <c r="BK120" s="505"/>
      <c r="BL120" s="505"/>
      <c r="BM120" s="505"/>
      <c r="BN120" s="505"/>
      <c r="BO120" s="505"/>
      <c r="BP120" s="505"/>
      <c r="BQ120" s="505"/>
      <c r="BR120" s="505"/>
      <c r="BS120" s="505"/>
      <c r="BT120" s="505"/>
      <c r="BU120" s="505"/>
      <c r="BV120" s="505"/>
      <c r="BW120" s="505"/>
      <c r="BX120" s="505"/>
      <c r="BY120" s="505"/>
      <c r="BZ120" s="505"/>
      <c r="CA120" s="505"/>
      <c r="CB120" s="505"/>
      <c r="CC120" s="505"/>
      <c r="CD120" s="505"/>
      <c r="CE120" s="505"/>
      <c r="CF120" s="505"/>
      <c r="CG120" s="505"/>
      <c r="CH120" s="505"/>
    </row>
    <row r="121" spans="1:86" ht="15" customHeight="1" x14ac:dyDescent="0.25">
      <c r="A121" s="3153" t="s">
        <v>2522</v>
      </c>
      <c r="B121" s="3240" t="s">
        <v>82</v>
      </c>
      <c r="C121" s="3161"/>
      <c r="D121" s="3149"/>
      <c r="E121" s="3159" t="s">
        <v>106</v>
      </c>
      <c r="F121" s="3124"/>
      <c r="G121" s="3124"/>
      <c r="H121" s="3124"/>
      <c r="I121" s="3124"/>
      <c r="J121" s="3124"/>
      <c r="K121" s="3124"/>
      <c r="L121" s="3124"/>
      <c r="M121" s="3124"/>
      <c r="N121" s="3124"/>
      <c r="O121" s="3124"/>
      <c r="P121" s="3124"/>
      <c r="Q121" s="3124"/>
      <c r="R121" s="3124"/>
      <c r="S121" s="3124"/>
      <c r="T121" s="3124"/>
      <c r="U121" s="3124"/>
      <c r="V121" s="3124"/>
      <c r="W121" s="3124"/>
      <c r="X121" s="3124"/>
      <c r="Y121" s="3124"/>
      <c r="Z121" s="3124"/>
      <c r="AA121" s="3124"/>
      <c r="AB121" s="3124"/>
      <c r="AC121" s="3124"/>
      <c r="AD121" s="3124"/>
      <c r="AE121" s="3124"/>
      <c r="AF121" s="3124"/>
      <c r="AG121" s="3124"/>
      <c r="AH121" s="3124"/>
      <c r="AI121" s="3124"/>
      <c r="AJ121" s="3124"/>
      <c r="AK121" s="3124"/>
      <c r="AL121" s="3124"/>
      <c r="AM121" s="3124"/>
      <c r="AN121" s="3135"/>
      <c r="AO121" s="3254" t="s">
        <v>484</v>
      </c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</row>
    <row r="122" spans="1:86" ht="15" customHeight="1" x14ac:dyDescent="0.25">
      <c r="A122" s="3128"/>
      <c r="B122" s="3142"/>
      <c r="C122" s="3142"/>
      <c r="D122" s="3140"/>
      <c r="E122" s="3148" t="s">
        <v>2523</v>
      </c>
      <c r="F122" s="3149"/>
      <c r="G122" s="3159" t="s">
        <v>2524</v>
      </c>
      <c r="H122" s="3122"/>
      <c r="I122" s="3158" t="s">
        <v>2525</v>
      </c>
      <c r="J122" s="3124"/>
      <c r="K122" s="3159" t="s">
        <v>99</v>
      </c>
      <c r="L122" s="3122"/>
      <c r="M122" s="3159" t="s">
        <v>49</v>
      </c>
      <c r="N122" s="3122"/>
      <c r="O122" s="3201" t="s">
        <v>50</v>
      </c>
      <c r="P122" s="3149"/>
      <c r="Q122" s="3201" t="s">
        <v>51</v>
      </c>
      <c r="R122" s="3149"/>
      <c r="S122" s="3201" t="s">
        <v>52</v>
      </c>
      <c r="T122" s="3149"/>
      <c r="U122" s="3240" t="s">
        <v>53</v>
      </c>
      <c r="V122" s="3149"/>
      <c r="W122" s="3201" t="s">
        <v>54</v>
      </c>
      <c r="X122" s="3149"/>
      <c r="Y122" s="3240" t="s">
        <v>55</v>
      </c>
      <c r="Z122" s="3161"/>
      <c r="AA122" s="3201" t="s">
        <v>56</v>
      </c>
      <c r="AB122" s="3149"/>
      <c r="AC122" s="3240" t="s">
        <v>57</v>
      </c>
      <c r="AD122" s="3161"/>
      <c r="AE122" s="3201" t="s">
        <v>58</v>
      </c>
      <c r="AF122" s="3149"/>
      <c r="AG122" s="3240" t="s">
        <v>59</v>
      </c>
      <c r="AH122" s="3161"/>
      <c r="AI122" s="3201" t="s">
        <v>60</v>
      </c>
      <c r="AJ122" s="3149"/>
      <c r="AK122" s="3240" t="s">
        <v>61</v>
      </c>
      <c r="AL122" s="3161"/>
      <c r="AM122" s="3159" t="s">
        <v>62</v>
      </c>
      <c r="AN122" s="3135"/>
      <c r="AO122" s="3145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</row>
    <row r="123" spans="1:86" ht="15" customHeight="1" x14ac:dyDescent="0.25">
      <c r="A123" s="3129"/>
      <c r="B123" s="58" t="s">
        <v>84</v>
      </c>
      <c r="C123" s="1742" t="s">
        <v>63</v>
      </c>
      <c r="D123" s="1863" t="s">
        <v>64</v>
      </c>
      <c r="E123" s="58" t="s">
        <v>63</v>
      </c>
      <c r="F123" s="1863" t="s">
        <v>64</v>
      </c>
      <c r="G123" s="58" t="s">
        <v>63</v>
      </c>
      <c r="H123" s="1863" t="s">
        <v>64</v>
      </c>
      <c r="I123" s="1742" t="s">
        <v>63</v>
      </c>
      <c r="J123" s="1832" t="s">
        <v>64</v>
      </c>
      <c r="K123" s="58" t="s">
        <v>63</v>
      </c>
      <c r="L123" s="1863" t="s">
        <v>64</v>
      </c>
      <c r="M123" s="1742" t="s">
        <v>63</v>
      </c>
      <c r="N123" s="1832" t="s">
        <v>64</v>
      </c>
      <c r="O123" s="58" t="s">
        <v>63</v>
      </c>
      <c r="P123" s="1863" t="s">
        <v>64</v>
      </c>
      <c r="Q123" s="58" t="s">
        <v>63</v>
      </c>
      <c r="R123" s="1863" t="s">
        <v>64</v>
      </c>
      <c r="S123" s="58" t="s">
        <v>63</v>
      </c>
      <c r="T123" s="1863" t="s">
        <v>64</v>
      </c>
      <c r="U123" s="1742" t="s">
        <v>63</v>
      </c>
      <c r="V123" s="1863" t="s">
        <v>64</v>
      </c>
      <c r="W123" s="58" t="s">
        <v>63</v>
      </c>
      <c r="X123" s="1863" t="s">
        <v>64</v>
      </c>
      <c r="Y123" s="1742" t="s">
        <v>63</v>
      </c>
      <c r="Z123" s="1832" t="s">
        <v>64</v>
      </c>
      <c r="AA123" s="58" t="s">
        <v>63</v>
      </c>
      <c r="AB123" s="1863" t="s">
        <v>64</v>
      </c>
      <c r="AC123" s="1742" t="s">
        <v>63</v>
      </c>
      <c r="AD123" s="1832" t="s">
        <v>64</v>
      </c>
      <c r="AE123" s="58" t="s">
        <v>63</v>
      </c>
      <c r="AF123" s="1863" t="s">
        <v>64</v>
      </c>
      <c r="AG123" s="1742" t="s">
        <v>63</v>
      </c>
      <c r="AH123" s="1832" t="s">
        <v>64</v>
      </c>
      <c r="AI123" s="58" t="s">
        <v>63</v>
      </c>
      <c r="AJ123" s="1863" t="s">
        <v>64</v>
      </c>
      <c r="AK123" s="1742" t="s">
        <v>63</v>
      </c>
      <c r="AL123" s="1832" t="s">
        <v>64</v>
      </c>
      <c r="AM123" s="58" t="s">
        <v>63</v>
      </c>
      <c r="AN123" s="1832" t="s">
        <v>64</v>
      </c>
      <c r="AO123" s="3146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</row>
    <row r="124" spans="1:86" ht="15" customHeight="1" x14ac:dyDescent="0.25">
      <c r="A124" s="862" t="s">
        <v>2583</v>
      </c>
      <c r="B124" s="1022">
        <f t="shared" ref="B124:B129" si="107">SUM(C124+D124)</f>
        <v>1</v>
      </c>
      <c r="C124" s="2568">
        <f t="shared" ref="C124:D124" si="108">SUM(E124+G124+I124+K124+M124+O124+Q124+S124+U124+W124+Y124+AA124+AC124+AE124+AG124+AI124+AK124+AM124)</f>
        <v>1</v>
      </c>
      <c r="D124" s="2056">
        <f t="shared" si="108"/>
        <v>0</v>
      </c>
      <c r="E124" s="33">
        <v>1</v>
      </c>
      <c r="F124" s="1801">
        <v>0</v>
      </c>
      <c r="G124" s="33">
        <v>0</v>
      </c>
      <c r="H124" s="80">
        <v>0</v>
      </c>
      <c r="I124" s="1748">
        <v>0</v>
      </c>
      <c r="J124" s="1900">
        <v>0</v>
      </c>
      <c r="K124" s="33">
        <v>0</v>
      </c>
      <c r="L124" s="80">
        <v>0</v>
      </c>
      <c r="M124" s="1748">
        <v>0</v>
      </c>
      <c r="N124" s="1900">
        <v>0</v>
      </c>
      <c r="O124" s="33">
        <v>0</v>
      </c>
      <c r="P124" s="80">
        <v>0</v>
      </c>
      <c r="Q124" s="33">
        <v>0</v>
      </c>
      <c r="R124" s="80">
        <v>0</v>
      </c>
      <c r="S124" s="33">
        <v>0</v>
      </c>
      <c r="T124" s="80">
        <v>0</v>
      </c>
      <c r="U124" s="1748">
        <v>0</v>
      </c>
      <c r="V124" s="1900">
        <v>0</v>
      </c>
      <c r="W124" s="33">
        <v>0</v>
      </c>
      <c r="X124" s="80">
        <v>0</v>
      </c>
      <c r="Y124" s="1748">
        <v>0</v>
      </c>
      <c r="Z124" s="1900">
        <v>0</v>
      </c>
      <c r="AA124" s="33">
        <v>0</v>
      </c>
      <c r="AB124" s="80">
        <v>0</v>
      </c>
      <c r="AC124" s="1748">
        <v>0</v>
      </c>
      <c r="AD124" s="1900">
        <v>0</v>
      </c>
      <c r="AE124" s="33">
        <v>0</v>
      </c>
      <c r="AF124" s="80">
        <v>0</v>
      </c>
      <c r="AG124" s="1748">
        <v>0</v>
      </c>
      <c r="AH124" s="1900">
        <v>0</v>
      </c>
      <c r="AI124" s="188">
        <v>0</v>
      </c>
      <c r="AJ124" s="80">
        <v>0</v>
      </c>
      <c r="AK124" s="1748">
        <v>0</v>
      </c>
      <c r="AL124" s="1900">
        <v>0</v>
      </c>
      <c r="AM124" s="188">
        <v>0</v>
      </c>
      <c r="AN124" s="1900">
        <v>0</v>
      </c>
      <c r="AO124" s="222">
        <v>0</v>
      </c>
      <c r="AP124" s="1" t="str">
        <f t="shared" ref="AP124:AP129" si="109">CA124</f>
        <v/>
      </c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2174" t="str">
        <f t="shared" ref="CA124:CA129" si="110">IF(AND(AO124="",B124&gt;0)," * No olvide digitar la variable Por campaña de Invierno. Digite CERO si no tiene.",IF(AO124&gt;B124," * La variable Por campaña de Invierno no puede ser mayor que el Total Ambos Sexos.",""))</f>
        <v/>
      </c>
      <c r="CB124" s="1"/>
      <c r="CC124" s="1"/>
      <c r="CD124" s="1"/>
      <c r="CE124" s="1"/>
      <c r="CF124" s="2175">
        <f t="shared" ref="CF124:CF129" si="111">IF(AND(AO124="",B124&gt;0),1,IF(AO124&gt;B124,1,0))</f>
        <v>0</v>
      </c>
      <c r="CG124" s="1"/>
      <c r="CH124" s="1"/>
    </row>
    <row r="125" spans="1:86" ht="15" customHeight="1" x14ac:dyDescent="0.25">
      <c r="A125" s="2775" t="s">
        <v>2584</v>
      </c>
      <c r="B125" s="117">
        <f t="shared" si="107"/>
        <v>2</v>
      </c>
      <c r="C125" s="2776">
        <f t="shared" ref="C125:D125" si="112">SUM(E125+G125)</f>
        <v>2</v>
      </c>
      <c r="D125" s="2056">
        <f t="shared" si="112"/>
        <v>0</v>
      </c>
      <c r="E125" s="66">
        <v>1</v>
      </c>
      <c r="F125" s="1802">
        <v>0</v>
      </c>
      <c r="G125" s="66">
        <v>1</v>
      </c>
      <c r="H125" s="87">
        <v>0</v>
      </c>
      <c r="I125" s="1828"/>
      <c r="J125" s="2759"/>
      <c r="K125" s="85"/>
      <c r="L125" s="86"/>
      <c r="M125" s="1828"/>
      <c r="N125" s="2759"/>
      <c r="O125" s="85"/>
      <c r="P125" s="86"/>
      <c r="Q125" s="85"/>
      <c r="R125" s="86"/>
      <c r="S125" s="85"/>
      <c r="T125" s="86"/>
      <c r="U125" s="1828"/>
      <c r="V125" s="2759"/>
      <c r="W125" s="85"/>
      <c r="X125" s="86"/>
      <c r="Y125" s="1828"/>
      <c r="Z125" s="2759"/>
      <c r="AA125" s="85"/>
      <c r="AB125" s="86"/>
      <c r="AC125" s="1828"/>
      <c r="AD125" s="2759"/>
      <c r="AE125" s="85"/>
      <c r="AF125" s="86"/>
      <c r="AG125" s="1828"/>
      <c r="AH125" s="2759"/>
      <c r="AI125" s="1819"/>
      <c r="AJ125" s="86"/>
      <c r="AK125" s="1828"/>
      <c r="AL125" s="2759"/>
      <c r="AM125" s="1819"/>
      <c r="AN125" s="2759"/>
      <c r="AO125" s="336">
        <v>0</v>
      </c>
      <c r="AP125" s="1" t="str">
        <f t="shared" si="109"/>
        <v/>
      </c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2174" t="str">
        <f t="shared" si="110"/>
        <v/>
      </c>
      <c r="CB125" s="1"/>
      <c r="CC125" s="1"/>
      <c r="CD125" s="1"/>
      <c r="CE125" s="1"/>
      <c r="CF125" s="2175">
        <f t="shared" si="111"/>
        <v>0</v>
      </c>
      <c r="CG125" s="1"/>
      <c r="CH125" s="1"/>
    </row>
    <row r="126" spans="1:86" ht="15" customHeight="1" x14ac:dyDescent="0.25">
      <c r="A126" s="2775" t="s">
        <v>2585</v>
      </c>
      <c r="B126" s="117">
        <f t="shared" si="107"/>
        <v>0</v>
      </c>
      <c r="C126" s="2776">
        <f t="shared" ref="C126:D126" si="113">SUM(G126+I126+K126+M126+O126+Q126+S126+U126+W126+Y126+AA126+AC126+AE126+AG126+AI126+AK126+AM126)</f>
        <v>0</v>
      </c>
      <c r="D126" s="2056">
        <f t="shared" si="113"/>
        <v>0</v>
      </c>
      <c r="E126" s="357"/>
      <c r="F126" s="2062"/>
      <c r="G126" s="66"/>
      <c r="H126" s="87"/>
      <c r="I126" s="1823"/>
      <c r="J126" s="1833"/>
      <c r="K126" s="66"/>
      <c r="L126" s="87"/>
      <c r="M126" s="1823"/>
      <c r="N126" s="1833"/>
      <c r="O126" s="66"/>
      <c r="P126" s="87"/>
      <c r="Q126" s="66"/>
      <c r="R126" s="87"/>
      <c r="S126" s="66"/>
      <c r="T126" s="87"/>
      <c r="U126" s="1823"/>
      <c r="V126" s="1833"/>
      <c r="W126" s="66"/>
      <c r="X126" s="87"/>
      <c r="Y126" s="1823"/>
      <c r="Z126" s="1833"/>
      <c r="AA126" s="66"/>
      <c r="AB126" s="87"/>
      <c r="AC126" s="1823"/>
      <c r="AD126" s="1833"/>
      <c r="AE126" s="66"/>
      <c r="AF126" s="87"/>
      <c r="AG126" s="1823"/>
      <c r="AH126" s="1833"/>
      <c r="AI126" s="1898"/>
      <c r="AJ126" s="87"/>
      <c r="AK126" s="1823"/>
      <c r="AL126" s="1833"/>
      <c r="AM126" s="1898"/>
      <c r="AN126" s="1833"/>
      <c r="AO126" s="336"/>
      <c r="AP126" s="1" t="str">
        <f t="shared" si="109"/>
        <v/>
      </c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2174" t="str">
        <f t="shared" si="110"/>
        <v/>
      </c>
      <c r="CB126" s="1"/>
      <c r="CC126" s="1"/>
      <c r="CD126" s="1"/>
      <c r="CE126" s="1"/>
      <c r="CF126" s="2175">
        <f t="shared" si="111"/>
        <v>0</v>
      </c>
      <c r="CG126" s="1"/>
      <c r="CH126" s="1"/>
    </row>
    <row r="127" spans="1:86" ht="15" customHeight="1" x14ac:dyDescent="0.25">
      <c r="A127" s="2775" t="s">
        <v>2586</v>
      </c>
      <c r="B127" s="117">
        <f t="shared" si="107"/>
        <v>1</v>
      </c>
      <c r="C127" s="2776">
        <f t="shared" ref="C127:D127" si="114">SUM(E127+G127+I127+K127+M127+O127+Q127+S127+U127+W127+Y127+AA127+AC127+AE127+AG127+AI127+AK127+AM127)</f>
        <v>1</v>
      </c>
      <c r="D127" s="2056">
        <f t="shared" si="114"/>
        <v>0</v>
      </c>
      <c r="E127" s="66">
        <v>1</v>
      </c>
      <c r="F127" s="1802">
        <v>0</v>
      </c>
      <c r="G127" s="66">
        <v>0</v>
      </c>
      <c r="H127" s="87">
        <v>0</v>
      </c>
      <c r="I127" s="1823">
        <v>0</v>
      </c>
      <c r="J127" s="1833">
        <v>0</v>
      </c>
      <c r="K127" s="66">
        <v>0</v>
      </c>
      <c r="L127" s="87">
        <v>0</v>
      </c>
      <c r="M127" s="1823">
        <v>0</v>
      </c>
      <c r="N127" s="1833">
        <v>0</v>
      </c>
      <c r="O127" s="66">
        <v>0</v>
      </c>
      <c r="P127" s="87">
        <v>0</v>
      </c>
      <c r="Q127" s="66">
        <v>0</v>
      </c>
      <c r="R127" s="87">
        <v>0</v>
      </c>
      <c r="S127" s="66">
        <v>0</v>
      </c>
      <c r="T127" s="87">
        <v>0</v>
      </c>
      <c r="U127" s="1823">
        <v>0</v>
      </c>
      <c r="V127" s="1833">
        <v>0</v>
      </c>
      <c r="W127" s="66">
        <v>0</v>
      </c>
      <c r="X127" s="87">
        <v>0</v>
      </c>
      <c r="Y127" s="1823">
        <v>0</v>
      </c>
      <c r="Z127" s="1833">
        <v>0</v>
      </c>
      <c r="AA127" s="66">
        <v>0</v>
      </c>
      <c r="AB127" s="87">
        <v>0</v>
      </c>
      <c r="AC127" s="1823">
        <v>0</v>
      </c>
      <c r="AD127" s="1833">
        <v>0</v>
      </c>
      <c r="AE127" s="66">
        <v>0</v>
      </c>
      <c r="AF127" s="87">
        <v>0</v>
      </c>
      <c r="AG127" s="1823">
        <v>0</v>
      </c>
      <c r="AH127" s="1833">
        <v>0</v>
      </c>
      <c r="AI127" s="1898">
        <v>0</v>
      </c>
      <c r="AJ127" s="87">
        <v>0</v>
      </c>
      <c r="AK127" s="1823">
        <v>0</v>
      </c>
      <c r="AL127" s="1833">
        <v>0</v>
      </c>
      <c r="AM127" s="1898">
        <v>0</v>
      </c>
      <c r="AN127" s="1833">
        <v>0</v>
      </c>
      <c r="AO127" s="336">
        <v>0</v>
      </c>
      <c r="AP127" s="1" t="str">
        <f t="shared" si="109"/>
        <v/>
      </c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2174" t="str">
        <f t="shared" si="110"/>
        <v/>
      </c>
      <c r="CB127" s="1"/>
      <c r="CC127" s="1"/>
      <c r="CD127" s="1"/>
      <c r="CE127" s="1"/>
      <c r="CF127" s="2175">
        <f t="shared" si="111"/>
        <v>0</v>
      </c>
      <c r="CG127" s="1"/>
      <c r="CH127" s="1"/>
    </row>
    <row r="128" spans="1:86" ht="15" customHeight="1" x14ac:dyDescent="0.25">
      <c r="A128" s="2775" t="s">
        <v>2587</v>
      </c>
      <c r="B128" s="117">
        <f t="shared" si="107"/>
        <v>0</v>
      </c>
      <c r="C128" s="2776">
        <f t="shared" ref="C128:D128" si="115">SUM(W128+Y128+AA128+AC128+AE128+AG128+AI128+AK128+AM128)</f>
        <v>0</v>
      </c>
      <c r="D128" s="2056">
        <f t="shared" si="115"/>
        <v>0</v>
      </c>
      <c r="E128" s="85"/>
      <c r="F128" s="1803"/>
      <c r="G128" s="85"/>
      <c r="H128" s="86"/>
      <c r="I128" s="1828"/>
      <c r="J128" s="2759"/>
      <c r="K128" s="85"/>
      <c r="L128" s="86"/>
      <c r="M128" s="1828"/>
      <c r="N128" s="2759"/>
      <c r="O128" s="85"/>
      <c r="P128" s="86"/>
      <c r="Q128" s="85"/>
      <c r="R128" s="86"/>
      <c r="S128" s="85"/>
      <c r="T128" s="86"/>
      <c r="U128" s="1828"/>
      <c r="V128" s="2759"/>
      <c r="W128" s="66"/>
      <c r="X128" s="87"/>
      <c r="Y128" s="1823"/>
      <c r="Z128" s="1833"/>
      <c r="AA128" s="66"/>
      <c r="AB128" s="87"/>
      <c r="AC128" s="1823"/>
      <c r="AD128" s="1833"/>
      <c r="AE128" s="66"/>
      <c r="AF128" s="87"/>
      <c r="AG128" s="1823"/>
      <c r="AH128" s="1833"/>
      <c r="AI128" s="1898"/>
      <c r="AJ128" s="87"/>
      <c r="AK128" s="1823"/>
      <c r="AL128" s="1833"/>
      <c r="AM128" s="1898"/>
      <c r="AN128" s="1833"/>
      <c r="AO128" s="336"/>
      <c r="AP128" s="1" t="str">
        <f t="shared" si="109"/>
        <v/>
      </c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2174" t="str">
        <f t="shared" si="110"/>
        <v/>
      </c>
      <c r="CB128" s="1"/>
      <c r="CC128" s="1"/>
      <c r="CD128" s="1"/>
      <c r="CE128" s="1"/>
      <c r="CF128" s="2175">
        <f t="shared" si="111"/>
        <v>0</v>
      </c>
      <c r="CG128" s="1"/>
      <c r="CH128" s="1"/>
    </row>
    <row r="129" spans="1:86" ht="15" customHeight="1" x14ac:dyDescent="0.25">
      <c r="A129" s="2777" t="s">
        <v>2588</v>
      </c>
      <c r="B129" s="117">
        <f t="shared" si="107"/>
        <v>0</v>
      </c>
      <c r="C129" s="2776">
        <f t="shared" ref="C129:D129" si="116">SUM(E129+G129+I129+K129+M129+O129+Q129+S129+U129+W129+Y129+AA129+AC129+AE129+AG129+AI129+AK129+AM129)</f>
        <v>0</v>
      </c>
      <c r="D129" s="2056">
        <f t="shared" si="116"/>
        <v>0</v>
      </c>
      <c r="E129" s="41"/>
      <c r="F129" s="1764"/>
      <c r="G129" s="41"/>
      <c r="H129" s="92"/>
      <c r="I129" s="1762"/>
      <c r="J129" s="1899"/>
      <c r="K129" s="41"/>
      <c r="L129" s="92"/>
      <c r="M129" s="1762"/>
      <c r="N129" s="1899"/>
      <c r="O129" s="41"/>
      <c r="P129" s="92"/>
      <c r="Q129" s="41"/>
      <c r="R129" s="92"/>
      <c r="S129" s="41"/>
      <c r="T129" s="92"/>
      <c r="U129" s="1762"/>
      <c r="V129" s="1899"/>
      <c r="W129" s="41"/>
      <c r="X129" s="92"/>
      <c r="Y129" s="1762"/>
      <c r="Z129" s="1899"/>
      <c r="AA129" s="41"/>
      <c r="AB129" s="92"/>
      <c r="AC129" s="1762"/>
      <c r="AD129" s="1899"/>
      <c r="AE129" s="41"/>
      <c r="AF129" s="92"/>
      <c r="AG129" s="1762"/>
      <c r="AH129" s="1899"/>
      <c r="AI129" s="1818"/>
      <c r="AJ129" s="92"/>
      <c r="AK129" s="1762"/>
      <c r="AL129" s="1899"/>
      <c r="AM129" s="1818"/>
      <c r="AN129" s="1899"/>
      <c r="AO129" s="223"/>
      <c r="AP129" s="1" t="str">
        <f t="shared" si="109"/>
        <v/>
      </c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2174" t="str">
        <f t="shared" si="110"/>
        <v/>
      </c>
      <c r="CB129" s="1"/>
      <c r="CC129" s="1"/>
      <c r="CD129" s="1"/>
      <c r="CE129" s="1"/>
      <c r="CF129" s="2175">
        <f t="shared" si="111"/>
        <v>0</v>
      </c>
      <c r="CG129" s="1"/>
      <c r="CH129" s="1"/>
    </row>
    <row r="130" spans="1:86" ht="15" customHeight="1" x14ac:dyDescent="0.25">
      <c r="A130" s="1797" t="s">
        <v>82</v>
      </c>
      <c r="B130" s="166">
        <f t="shared" ref="B130:AO130" si="117">SUM(B124:B129)</f>
        <v>4</v>
      </c>
      <c r="C130" s="1883">
        <f t="shared" si="117"/>
        <v>4</v>
      </c>
      <c r="D130" s="1859">
        <f t="shared" si="117"/>
        <v>0</v>
      </c>
      <c r="E130" s="166">
        <f t="shared" si="117"/>
        <v>3</v>
      </c>
      <c r="F130" s="1859">
        <f t="shared" si="117"/>
        <v>0</v>
      </c>
      <c r="G130" s="166">
        <f t="shared" si="117"/>
        <v>1</v>
      </c>
      <c r="H130" s="1859">
        <f t="shared" si="117"/>
        <v>0</v>
      </c>
      <c r="I130" s="1883">
        <f t="shared" si="117"/>
        <v>0</v>
      </c>
      <c r="J130" s="1165">
        <f t="shared" si="117"/>
        <v>0</v>
      </c>
      <c r="K130" s="166">
        <f t="shared" si="117"/>
        <v>0</v>
      </c>
      <c r="L130" s="448">
        <f t="shared" si="117"/>
        <v>0</v>
      </c>
      <c r="M130" s="1883">
        <f t="shared" si="117"/>
        <v>0</v>
      </c>
      <c r="N130" s="448">
        <f t="shared" si="117"/>
        <v>0</v>
      </c>
      <c r="O130" s="1883">
        <f t="shared" si="117"/>
        <v>0</v>
      </c>
      <c r="P130" s="448">
        <f t="shared" si="117"/>
        <v>0</v>
      </c>
      <c r="Q130" s="166">
        <f t="shared" si="117"/>
        <v>0</v>
      </c>
      <c r="R130" s="448">
        <f t="shared" si="117"/>
        <v>0</v>
      </c>
      <c r="S130" s="166">
        <f t="shared" si="117"/>
        <v>0</v>
      </c>
      <c r="T130" s="448">
        <f t="shared" si="117"/>
        <v>0</v>
      </c>
      <c r="U130" s="1883">
        <f t="shared" si="117"/>
        <v>0</v>
      </c>
      <c r="V130" s="1165">
        <f t="shared" si="117"/>
        <v>0</v>
      </c>
      <c r="W130" s="166">
        <f t="shared" si="117"/>
        <v>0</v>
      </c>
      <c r="X130" s="448">
        <f t="shared" si="117"/>
        <v>0</v>
      </c>
      <c r="Y130" s="1883">
        <f t="shared" si="117"/>
        <v>0</v>
      </c>
      <c r="Z130" s="1165">
        <f t="shared" si="117"/>
        <v>0</v>
      </c>
      <c r="AA130" s="166">
        <f t="shared" si="117"/>
        <v>0</v>
      </c>
      <c r="AB130" s="448">
        <f t="shared" si="117"/>
        <v>0</v>
      </c>
      <c r="AC130" s="1883">
        <f t="shared" si="117"/>
        <v>0</v>
      </c>
      <c r="AD130" s="1165">
        <f t="shared" si="117"/>
        <v>0</v>
      </c>
      <c r="AE130" s="166">
        <f t="shared" si="117"/>
        <v>0</v>
      </c>
      <c r="AF130" s="448">
        <f t="shared" si="117"/>
        <v>0</v>
      </c>
      <c r="AG130" s="1883">
        <f t="shared" si="117"/>
        <v>0</v>
      </c>
      <c r="AH130" s="1165">
        <f t="shared" si="117"/>
        <v>0</v>
      </c>
      <c r="AI130" s="166">
        <f t="shared" si="117"/>
        <v>0</v>
      </c>
      <c r="AJ130" s="448">
        <f t="shared" si="117"/>
        <v>0</v>
      </c>
      <c r="AK130" s="1883">
        <f t="shared" si="117"/>
        <v>0</v>
      </c>
      <c r="AL130" s="1165">
        <f t="shared" si="117"/>
        <v>0</v>
      </c>
      <c r="AM130" s="2769">
        <f t="shared" si="117"/>
        <v>0</v>
      </c>
      <c r="AN130" s="1165">
        <f t="shared" si="117"/>
        <v>0</v>
      </c>
      <c r="AO130" s="1266">
        <f t="shared" si="117"/>
        <v>0</v>
      </c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</row>
    <row r="131" spans="1:86" ht="18" customHeight="1" x14ac:dyDescent="0.25">
      <c r="A131" s="509" t="s">
        <v>2589</v>
      </c>
      <c r="B131" s="509"/>
      <c r="C131" s="509"/>
      <c r="D131" s="509"/>
      <c r="E131" s="1267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  <c r="AL131" s="505"/>
      <c r="AM131" s="505"/>
      <c r="AN131" s="505"/>
      <c r="AO131" s="505"/>
      <c r="AP131" s="505"/>
      <c r="AQ131" s="505"/>
      <c r="AR131" s="505"/>
      <c r="AS131" s="505"/>
      <c r="AT131" s="505"/>
      <c r="AU131" s="505"/>
      <c r="AV131" s="505"/>
      <c r="AW131" s="505"/>
      <c r="AX131" s="505"/>
      <c r="AY131" s="505"/>
      <c r="AZ131" s="505"/>
      <c r="BA131" s="505"/>
      <c r="BB131" s="505"/>
      <c r="BC131" s="505"/>
      <c r="BD131" s="505"/>
      <c r="BE131" s="505"/>
      <c r="BF131" s="505"/>
      <c r="BG131" s="505"/>
      <c r="BH131" s="505"/>
      <c r="BI131" s="505"/>
      <c r="BJ131" s="505"/>
      <c r="BK131" s="505"/>
      <c r="BL131" s="505"/>
      <c r="BM131" s="505"/>
      <c r="BN131" s="505"/>
      <c r="BO131" s="505"/>
      <c r="BP131" s="505"/>
      <c r="BQ131" s="505"/>
      <c r="BR131" s="505"/>
      <c r="BS131" s="505"/>
      <c r="BT131" s="505"/>
      <c r="BU131" s="505"/>
      <c r="BV131" s="505"/>
      <c r="BW131" s="505"/>
      <c r="BX131" s="505"/>
      <c r="BY131" s="505"/>
      <c r="BZ131" s="505"/>
      <c r="CA131" s="505"/>
      <c r="CB131" s="505"/>
      <c r="CC131" s="505"/>
      <c r="CD131" s="505"/>
      <c r="CE131" s="505"/>
      <c r="CF131" s="505"/>
      <c r="CG131" s="505"/>
      <c r="CH131" s="505"/>
    </row>
    <row r="132" spans="1:86" ht="18" customHeight="1" x14ac:dyDescent="0.25">
      <c r="A132" s="3465" t="s">
        <v>2590</v>
      </c>
      <c r="B132" s="3131"/>
      <c r="C132" s="3131"/>
      <c r="D132" s="3131"/>
      <c r="E132" s="3131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  <c r="AL132" s="505"/>
      <c r="AM132" s="505"/>
      <c r="AN132" s="505"/>
      <c r="AO132" s="505"/>
      <c r="AP132" s="505"/>
      <c r="AQ132" s="505"/>
      <c r="AR132" s="505"/>
      <c r="AS132" s="505"/>
      <c r="AT132" s="505"/>
      <c r="AU132" s="505"/>
      <c r="AV132" s="505"/>
      <c r="AW132" s="505"/>
      <c r="AX132" s="505"/>
      <c r="AY132" s="505"/>
      <c r="AZ132" s="505"/>
      <c r="BA132" s="505"/>
      <c r="BB132" s="505"/>
      <c r="BC132" s="505"/>
      <c r="BD132" s="505"/>
      <c r="BE132" s="505"/>
      <c r="BF132" s="505"/>
      <c r="BG132" s="505"/>
      <c r="BH132" s="505"/>
      <c r="BI132" s="505"/>
      <c r="BJ132" s="505"/>
      <c r="BK132" s="505"/>
      <c r="BL132" s="505"/>
      <c r="BM132" s="505"/>
      <c r="BN132" s="505"/>
      <c r="BO132" s="505"/>
      <c r="BP132" s="505"/>
      <c r="BQ132" s="505"/>
      <c r="BR132" s="505"/>
      <c r="BS132" s="505"/>
      <c r="BT132" s="505"/>
      <c r="BU132" s="505"/>
      <c r="BV132" s="505"/>
      <c r="BW132" s="505"/>
      <c r="BX132" s="505"/>
      <c r="BY132" s="505"/>
      <c r="BZ132" s="505"/>
      <c r="CA132" s="505"/>
      <c r="CB132" s="505"/>
      <c r="CC132" s="505"/>
      <c r="CD132" s="505"/>
      <c r="CE132" s="505"/>
      <c r="CF132" s="505"/>
      <c r="CG132" s="505"/>
      <c r="CH132" s="505"/>
    </row>
    <row r="133" spans="1:86" ht="15" customHeight="1" x14ac:dyDescent="0.25">
      <c r="A133" s="3266" t="s">
        <v>2574</v>
      </c>
      <c r="B133" s="3466" t="s">
        <v>82</v>
      </c>
      <c r="C133" s="3161"/>
      <c r="D133" s="3149"/>
      <c r="E133" s="3159" t="s">
        <v>106</v>
      </c>
      <c r="F133" s="3124"/>
      <c r="G133" s="3124"/>
      <c r="H133" s="3124"/>
      <c r="I133" s="3124"/>
      <c r="J133" s="3124"/>
      <c r="K133" s="3124"/>
      <c r="L133" s="3124"/>
      <c r="M133" s="3124"/>
      <c r="N133" s="3124"/>
      <c r="O133" s="3124"/>
      <c r="P133" s="3124"/>
      <c r="Q133" s="3124"/>
      <c r="R133" s="3124"/>
      <c r="S133" s="3124"/>
      <c r="T133" s="3124"/>
      <c r="U133" s="3124"/>
      <c r="V133" s="3124"/>
      <c r="W133" s="3124"/>
      <c r="X133" s="3124"/>
      <c r="Y133" s="3124"/>
      <c r="Z133" s="3124"/>
      <c r="AA133" s="3124"/>
      <c r="AB133" s="3124"/>
      <c r="AC133" s="3124"/>
      <c r="AD133" s="3124"/>
      <c r="AE133" s="3124"/>
      <c r="AF133" s="3124"/>
      <c r="AG133" s="3124"/>
      <c r="AH133" s="3124"/>
      <c r="AI133" s="3124"/>
      <c r="AJ133" s="3124"/>
      <c r="AK133" s="3124"/>
      <c r="AL133" s="3124"/>
      <c r="AM133" s="3124"/>
      <c r="AN133" s="3122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</row>
    <row r="134" spans="1:86" ht="15" customHeight="1" x14ac:dyDescent="0.25">
      <c r="A134" s="3180"/>
      <c r="B134" s="3142"/>
      <c r="C134" s="3142"/>
      <c r="D134" s="3140"/>
      <c r="E134" s="3148" t="s">
        <v>2523</v>
      </c>
      <c r="F134" s="3149"/>
      <c r="G134" s="3159" t="s">
        <v>2524</v>
      </c>
      <c r="H134" s="3122"/>
      <c r="I134" s="3158" t="s">
        <v>2525</v>
      </c>
      <c r="J134" s="3124"/>
      <c r="K134" s="3159" t="s">
        <v>99</v>
      </c>
      <c r="L134" s="3122"/>
      <c r="M134" s="3159" t="s">
        <v>49</v>
      </c>
      <c r="N134" s="3122"/>
      <c r="O134" s="3201" t="s">
        <v>50</v>
      </c>
      <c r="P134" s="3149"/>
      <c r="Q134" s="3201" t="s">
        <v>51</v>
      </c>
      <c r="R134" s="3149"/>
      <c r="S134" s="3201" t="s">
        <v>52</v>
      </c>
      <c r="T134" s="3149"/>
      <c r="U134" s="3240" t="s">
        <v>53</v>
      </c>
      <c r="V134" s="3149"/>
      <c r="W134" s="3201" t="s">
        <v>54</v>
      </c>
      <c r="X134" s="3149"/>
      <c r="Y134" s="3240" t="s">
        <v>55</v>
      </c>
      <c r="Z134" s="3161"/>
      <c r="AA134" s="3201" t="s">
        <v>56</v>
      </c>
      <c r="AB134" s="3149"/>
      <c r="AC134" s="3240" t="s">
        <v>57</v>
      </c>
      <c r="AD134" s="3161"/>
      <c r="AE134" s="3201" t="s">
        <v>58</v>
      </c>
      <c r="AF134" s="3149"/>
      <c r="AG134" s="3240" t="s">
        <v>59</v>
      </c>
      <c r="AH134" s="3161"/>
      <c r="AI134" s="3201" t="s">
        <v>60</v>
      </c>
      <c r="AJ134" s="3149"/>
      <c r="AK134" s="3240" t="s">
        <v>61</v>
      </c>
      <c r="AL134" s="3161"/>
      <c r="AM134" s="3159" t="s">
        <v>62</v>
      </c>
      <c r="AN134" s="3122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</row>
    <row r="135" spans="1:86" ht="15" customHeight="1" x14ac:dyDescent="0.25">
      <c r="A135" s="3140"/>
      <c r="B135" s="58" t="s">
        <v>84</v>
      </c>
      <c r="C135" s="1742" t="s">
        <v>63</v>
      </c>
      <c r="D135" s="1863" t="s">
        <v>64</v>
      </c>
      <c r="E135" s="58" t="s">
        <v>63</v>
      </c>
      <c r="F135" s="1863" t="s">
        <v>64</v>
      </c>
      <c r="G135" s="58" t="s">
        <v>63</v>
      </c>
      <c r="H135" s="1863" t="s">
        <v>64</v>
      </c>
      <c r="I135" s="1742" t="s">
        <v>63</v>
      </c>
      <c r="J135" s="1832" t="s">
        <v>64</v>
      </c>
      <c r="K135" s="58" t="s">
        <v>63</v>
      </c>
      <c r="L135" s="1863" t="s">
        <v>64</v>
      </c>
      <c r="M135" s="1742" t="s">
        <v>63</v>
      </c>
      <c r="N135" s="1832" t="s">
        <v>64</v>
      </c>
      <c r="O135" s="58" t="s">
        <v>63</v>
      </c>
      <c r="P135" s="1863" t="s">
        <v>64</v>
      </c>
      <c r="Q135" s="58" t="s">
        <v>63</v>
      </c>
      <c r="R135" s="1863" t="s">
        <v>64</v>
      </c>
      <c r="S135" s="58" t="s">
        <v>63</v>
      </c>
      <c r="T135" s="1863" t="s">
        <v>64</v>
      </c>
      <c r="U135" s="1742" t="s">
        <v>63</v>
      </c>
      <c r="V135" s="1863" t="s">
        <v>64</v>
      </c>
      <c r="W135" s="58" t="s">
        <v>63</v>
      </c>
      <c r="X135" s="1863" t="s">
        <v>64</v>
      </c>
      <c r="Y135" s="1742" t="s">
        <v>63</v>
      </c>
      <c r="Z135" s="1832" t="s">
        <v>64</v>
      </c>
      <c r="AA135" s="58" t="s">
        <v>63</v>
      </c>
      <c r="AB135" s="1863" t="s">
        <v>64</v>
      </c>
      <c r="AC135" s="1742" t="s">
        <v>63</v>
      </c>
      <c r="AD135" s="1832" t="s">
        <v>64</v>
      </c>
      <c r="AE135" s="58" t="s">
        <v>63</v>
      </c>
      <c r="AF135" s="1863" t="s">
        <v>64</v>
      </c>
      <c r="AG135" s="1742" t="s">
        <v>63</v>
      </c>
      <c r="AH135" s="1832" t="s">
        <v>64</v>
      </c>
      <c r="AI135" s="58" t="s">
        <v>63</v>
      </c>
      <c r="AJ135" s="1863" t="s">
        <v>64</v>
      </c>
      <c r="AK135" s="1742" t="s">
        <v>63</v>
      </c>
      <c r="AL135" s="1832" t="s">
        <v>64</v>
      </c>
      <c r="AM135" s="58" t="s">
        <v>63</v>
      </c>
      <c r="AN135" s="1863" t="s">
        <v>64</v>
      </c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</row>
    <row r="136" spans="1:86" ht="15" customHeight="1" x14ac:dyDescent="0.25">
      <c r="A136" s="28" t="s">
        <v>2591</v>
      </c>
      <c r="B136" s="161">
        <f t="shared" ref="B136:B141" si="118">SUM(C136+D136)</f>
        <v>0</v>
      </c>
      <c r="C136" s="2776">
        <f t="shared" ref="C136:D136" si="119">SUM(E136+G136+I136+K136+M136+O136+Q136+S136+U136+W136+Y136+AA136+AC136+AE136+AG136+AI136+AK136+AM136)</f>
        <v>0</v>
      </c>
      <c r="D136" s="2056">
        <f t="shared" si="119"/>
        <v>0</v>
      </c>
      <c r="E136" s="2186"/>
      <c r="F136" s="2190"/>
      <c r="G136" s="2186"/>
      <c r="H136" s="2190"/>
      <c r="I136" s="2186"/>
      <c r="J136" s="2190"/>
      <c r="K136" s="2186"/>
      <c r="L136" s="2190"/>
      <c r="M136" s="2186"/>
      <c r="N136" s="2190"/>
      <c r="O136" s="2186"/>
      <c r="P136" s="2190"/>
      <c r="Q136" s="2186"/>
      <c r="R136" s="2190"/>
      <c r="S136" s="2186"/>
      <c r="T136" s="2190"/>
      <c r="U136" s="2186"/>
      <c r="V136" s="2190"/>
      <c r="W136" s="2186"/>
      <c r="X136" s="2190"/>
      <c r="Y136" s="2186"/>
      <c r="Z136" s="2190"/>
      <c r="AA136" s="2186"/>
      <c r="AB136" s="2190"/>
      <c r="AC136" s="2186"/>
      <c r="AD136" s="2190"/>
      <c r="AE136" s="2186"/>
      <c r="AF136" s="2190"/>
      <c r="AG136" s="2186"/>
      <c r="AH136" s="2190"/>
      <c r="AI136" s="2186"/>
      <c r="AJ136" s="2190"/>
      <c r="AK136" s="2186"/>
      <c r="AL136" s="2190"/>
      <c r="AM136" s="2186"/>
      <c r="AN136" s="2190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</row>
    <row r="137" spans="1:86" ht="15" customHeight="1" x14ac:dyDescent="0.25">
      <c r="A137" s="280" t="s">
        <v>2592</v>
      </c>
      <c r="B137" s="1255">
        <f t="shared" si="118"/>
        <v>9</v>
      </c>
      <c r="C137" s="2776">
        <f t="shared" ref="C137:D137" si="120">SUM(E137+G137+I137+K137+M137+O137+Q137+S137+U137+W137+Y137+AA137+AC137+AE137+AG137+AI137+AK137+AM137)</f>
        <v>2</v>
      </c>
      <c r="D137" s="2056">
        <f t="shared" si="120"/>
        <v>7</v>
      </c>
      <c r="E137" s="2070">
        <v>0</v>
      </c>
      <c r="F137" s="370">
        <v>0</v>
      </c>
      <c r="G137" s="2070">
        <v>0</v>
      </c>
      <c r="H137" s="370">
        <v>0</v>
      </c>
      <c r="I137" s="2070">
        <v>0</v>
      </c>
      <c r="J137" s="370">
        <v>0</v>
      </c>
      <c r="K137" s="2070">
        <v>0</v>
      </c>
      <c r="L137" s="370">
        <v>0</v>
      </c>
      <c r="M137" s="2070">
        <v>0</v>
      </c>
      <c r="N137" s="370">
        <v>0</v>
      </c>
      <c r="O137" s="2070">
        <v>1</v>
      </c>
      <c r="P137" s="370">
        <v>1</v>
      </c>
      <c r="Q137" s="2070">
        <v>0</v>
      </c>
      <c r="R137" s="370">
        <v>0</v>
      </c>
      <c r="S137" s="2070">
        <v>0</v>
      </c>
      <c r="T137" s="370">
        <v>0</v>
      </c>
      <c r="U137" s="2070">
        <v>0</v>
      </c>
      <c r="V137" s="370">
        <v>0</v>
      </c>
      <c r="W137" s="2070">
        <v>1</v>
      </c>
      <c r="X137" s="370">
        <v>0</v>
      </c>
      <c r="Y137" s="2070">
        <v>0</v>
      </c>
      <c r="Z137" s="370">
        <v>0</v>
      </c>
      <c r="AA137" s="2070">
        <v>0</v>
      </c>
      <c r="AB137" s="370">
        <v>2</v>
      </c>
      <c r="AC137" s="2070">
        <v>0</v>
      </c>
      <c r="AD137" s="370">
        <v>0</v>
      </c>
      <c r="AE137" s="2070">
        <v>0</v>
      </c>
      <c r="AF137" s="370">
        <v>0</v>
      </c>
      <c r="AG137" s="2070">
        <v>0</v>
      </c>
      <c r="AH137" s="370">
        <v>0</v>
      </c>
      <c r="AI137" s="2070">
        <v>0</v>
      </c>
      <c r="AJ137" s="370">
        <v>1</v>
      </c>
      <c r="AK137" s="2070">
        <v>0</v>
      </c>
      <c r="AL137" s="370">
        <v>3</v>
      </c>
      <c r="AM137" s="2070">
        <v>0</v>
      </c>
      <c r="AN137" s="370">
        <v>0</v>
      </c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</row>
    <row r="138" spans="1:86" ht="15" customHeight="1" x14ac:dyDescent="0.25">
      <c r="A138" s="65" t="s">
        <v>2593</v>
      </c>
      <c r="B138" s="1255">
        <f t="shared" si="118"/>
        <v>51</v>
      </c>
      <c r="C138" s="2776">
        <f t="shared" ref="C138:D138" si="121">SUM(E138+G138+I138+K138+M138+O138+Q138+S138+U138+W138+Y138+AA138+AC138+AE138+AG138+AI138+AK138+AM138)</f>
        <v>16</v>
      </c>
      <c r="D138" s="2056">
        <f t="shared" si="121"/>
        <v>35</v>
      </c>
      <c r="E138" s="2070">
        <v>3</v>
      </c>
      <c r="F138" s="370">
        <v>1</v>
      </c>
      <c r="G138" s="2070">
        <v>4</v>
      </c>
      <c r="H138" s="370">
        <v>4</v>
      </c>
      <c r="I138" s="2070">
        <v>1</v>
      </c>
      <c r="J138" s="370">
        <v>6</v>
      </c>
      <c r="K138" s="2070">
        <v>1</v>
      </c>
      <c r="L138" s="370">
        <v>1</v>
      </c>
      <c r="M138" s="2070">
        <v>0</v>
      </c>
      <c r="N138" s="370">
        <v>0</v>
      </c>
      <c r="O138" s="2070">
        <v>1</v>
      </c>
      <c r="P138" s="370">
        <v>2</v>
      </c>
      <c r="Q138" s="2070">
        <v>0</v>
      </c>
      <c r="R138" s="370">
        <v>1</v>
      </c>
      <c r="S138" s="2070">
        <v>0</v>
      </c>
      <c r="T138" s="370">
        <v>0</v>
      </c>
      <c r="U138" s="2070">
        <v>1</v>
      </c>
      <c r="V138" s="370">
        <v>0</v>
      </c>
      <c r="W138" s="2070">
        <v>1</v>
      </c>
      <c r="X138" s="370">
        <v>1</v>
      </c>
      <c r="Y138" s="2070">
        <v>0</v>
      </c>
      <c r="Z138" s="370">
        <v>0</v>
      </c>
      <c r="AA138" s="2070">
        <v>0</v>
      </c>
      <c r="AB138" s="370">
        <v>3</v>
      </c>
      <c r="AC138" s="2070">
        <v>0</v>
      </c>
      <c r="AD138" s="370">
        <v>2</v>
      </c>
      <c r="AE138" s="2070">
        <v>1</v>
      </c>
      <c r="AF138" s="370">
        <v>1</v>
      </c>
      <c r="AG138" s="2070">
        <v>2</v>
      </c>
      <c r="AH138" s="370">
        <v>1</v>
      </c>
      <c r="AI138" s="2070">
        <v>1</v>
      </c>
      <c r="AJ138" s="370">
        <v>5</v>
      </c>
      <c r="AK138" s="2070">
        <v>0</v>
      </c>
      <c r="AL138" s="356">
        <v>4</v>
      </c>
      <c r="AM138" s="2070">
        <v>0</v>
      </c>
      <c r="AN138" s="370">
        <v>3</v>
      </c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</row>
    <row r="139" spans="1:86" ht="15" customHeight="1" x14ac:dyDescent="0.25">
      <c r="A139" s="280" t="s">
        <v>2594</v>
      </c>
      <c r="B139" s="1255">
        <f t="shared" si="118"/>
        <v>98</v>
      </c>
      <c r="C139" s="2776">
        <f t="shared" ref="C139:D139" si="122">SUM(E139+G139+I139+K139+M139+O139+Q139+S139+U139+W139+Y139+AA139+AC139+AE139+AG139+AI139+AK139+AM139)</f>
        <v>35</v>
      </c>
      <c r="D139" s="2056">
        <f t="shared" si="122"/>
        <v>63</v>
      </c>
      <c r="E139" s="2070">
        <v>9</v>
      </c>
      <c r="F139" s="370">
        <v>3</v>
      </c>
      <c r="G139" s="2070">
        <v>9</v>
      </c>
      <c r="H139" s="370">
        <v>5</v>
      </c>
      <c r="I139" s="2070">
        <v>3</v>
      </c>
      <c r="J139" s="370">
        <v>10</v>
      </c>
      <c r="K139" s="2070">
        <v>4</v>
      </c>
      <c r="L139" s="370">
        <v>1</v>
      </c>
      <c r="M139" s="2070">
        <v>1</v>
      </c>
      <c r="N139" s="370">
        <v>0</v>
      </c>
      <c r="O139" s="2070">
        <v>1</v>
      </c>
      <c r="P139" s="370">
        <v>5</v>
      </c>
      <c r="Q139" s="2070">
        <v>0</v>
      </c>
      <c r="R139" s="370">
        <v>3</v>
      </c>
      <c r="S139" s="2070">
        <v>0</v>
      </c>
      <c r="T139" s="370">
        <v>0</v>
      </c>
      <c r="U139" s="2070">
        <v>2</v>
      </c>
      <c r="V139" s="370">
        <v>0</v>
      </c>
      <c r="W139" s="2070">
        <v>0</v>
      </c>
      <c r="X139" s="370">
        <v>1</v>
      </c>
      <c r="Y139" s="2070">
        <v>0</v>
      </c>
      <c r="Z139" s="370">
        <v>0</v>
      </c>
      <c r="AA139" s="2070">
        <v>0</v>
      </c>
      <c r="AB139" s="370">
        <v>4</v>
      </c>
      <c r="AC139" s="2070">
        <v>0</v>
      </c>
      <c r="AD139" s="370">
        <v>5</v>
      </c>
      <c r="AE139" s="2070">
        <v>1</v>
      </c>
      <c r="AF139" s="370">
        <v>2</v>
      </c>
      <c r="AG139" s="2070">
        <v>2</v>
      </c>
      <c r="AH139" s="370">
        <v>2</v>
      </c>
      <c r="AI139" s="2070">
        <v>3</v>
      </c>
      <c r="AJ139" s="370">
        <v>9</v>
      </c>
      <c r="AK139" s="2070">
        <v>0</v>
      </c>
      <c r="AL139" s="370">
        <v>8</v>
      </c>
      <c r="AM139" s="2070">
        <v>0</v>
      </c>
      <c r="AN139" s="370">
        <v>5</v>
      </c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</row>
    <row r="140" spans="1:86" ht="15" customHeight="1" x14ac:dyDescent="0.25">
      <c r="A140" s="280" t="s">
        <v>2595</v>
      </c>
      <c r="B140" s="1255">
        <f t="shared" si="118"/>
        <v>1</v>
      </c>
      <c r="C140" s="2776">
        <f t="shared" ref="C140:D140" si="123">SUM(E140+G140+I140+K140+M140+O140+Q140+S140+U140+W140+Y140+AA140+AC140+AE140+AG140+AI140+AK140+AM140)</f>
        <v>0</v>
      </c>
      <c r="D140" s="2056">
        <f t="shared" si="123"/>
        <v>1</v>
      </c>
      <c r="E140" s="2070">
        <v>0</v>
      </c>
      <c r="F140" s="370">
        <v>0</v>
      </c>
      <c r="G140" s="2070">
        <v>0</v>
      </c>
      <c r="H140" s="370">
        <v>0</v>
      </c>
      <c r="I140" s="2070">
        <v>0</v>
      </c>
      <c r="J140" s="370">
        <v>0</v>
      </c>
      <c r="K140" s="2070">
        <v>0</v>
      </c>
      <c r="L140" s="370">
        <v>0</v>
      </c>
      <c r="M140" s="2070">
        <v>0</v>
      </c>
      <c r="N140" s="370">
        <v>0</v>
      </c>
      <c r="O140" s="2070">
        <v>0</v>
      </c>
      <c r="P140" s="370">
        <v>0</v>
      </c>
      <c r="Q140" s="2070">
        <v>0</v>
      </c>
      <c r="R140" s="370">
        <v>0</v>
      </c>
      <c r="S140" s="2070">
        <v>0</v>
      </c>
      <c r="T140" s="370">
        <v>0</v>
      </c>
      <c r="U140" s="2070">
        <v>0</v>
      </c>
      <c r="V140" s="370">
        <v>0</v>
      </c>
      <c r="W140" s="2070">
        <v>0</v>
      </c>
      <c r="X140" s="370">
        <v>0</v>
      </c>
      <c r="Y140" s="2070">
        <v>0</v>
      </c>
      <c r="Z140" s="370">
        <v>0</v>
      </c>
      <c r="AA140" s="2070">
        <v>0</v>
      </c>
      <c r="AB140" s="370">
        <v>0</v>
      </c>
      <c r="AC140" s="2070">
        <v>0</v>
      </c>
      <c r="AD140" s="370">
        <v>0</v>
      </c>
      <c r="AE140" s="2070">
        <v>0</v>
      </c>
      <c r="AF140" s="370">
        <v>0</v>
      </c>
      <c r="AG140" s="2070">
        <v>0</v>
      </c>
      <c r="AH140" s="370">
        <v>0</v>
      </c>
      <c r="AI140" s="2070">
        <v>0</v>
      </c>
      <c r="AJ140" s="370">
        <v>0</v>
      </c>
      <c r="AK140" s="2070">
        <v>0</v>
      </c>
      <c r="AL140" s="370">
        <v>1</v>
      </c>
      <c r="AM140" s="2070">
        <v>0</v>
      </c>
      <c r="AN140" s="370">
        <v>0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</row>
    <row r="141" spans="1:86" ht="15" customHeight="1" x14ac:dyDescent="0.25">
      <c r="A141" s="35" t="s">
        <v>919</v>
      </c>
      <c r="B141" s="1255">
        <f t="shared" si="118"/>
        <v>0</v>
      </c>
      <c r="C141" s="2776">
        <f t="shared" ref="C141:D141" si="124">SUM(E141+G141+I141+K141+M141+O141+Q141+S141+U141+W141+Y141+AA141+AC141+AE141+AG141+AI141+AK141+AM141)</f>
        <v>0</v>
      </c>
      <c r="D141" s="2056">
        <f t="shared" si="124"/>
        <v>0</v>
      </c>
      <c r="E141" s="2070"/>
      <c r="F141" s="370"/>
      <c r="G141" s="2070"/>
      <c r="H141" s="370"/>
      <c r="I141" s="2070"/>
      <c r="J141" s="370"/>
      <c r="K141" s="2070"/>
      <c r="L141" s="370"/>
      <c r="M141" s="2070"/>
      <c r="N141" s="370"/>
      <c r="O141" s="2070"/>
      <c r="P141" s="370"/>
      <c r="Q141" s="2070"/>
      <c r="R141" s="370"/>
      <c r="S141" s="2070"/>
      <c r="T141" s="370"/>
      <c r="U141" s="2070"/>
      <c r="V141" s="370"/>
      <c r="W141" s="2070"/>
      <c r="X141" s="370"/>
      <c r="Y141" s="2070"/>
      <c r="Z141" s="370"/>
      <c r="AA141" s="2070"/>
      <c r="AB141" s="370"/>
      <c r="AC141" s="2070"/>
      <c r="AD141" s="370"/>
      <c r="AE141" s="2070"/>
      <c r="AF141" s="370"/>
      <c r="AG141" s="2070"/>
      <c r="AH141" s="370"/>
      <c r="AI141" s="2070"/>
      <c r="AJ141" s="370"/>
      <c r="AK141" s="2070"/>
      <c r="AL141" s="370"/>
      <c r="AM141" s="2070"/>
      <c r="AN141" s="370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</row>
    <row r="142" spans="1:86" ht="15" customHeight="1" x14ac:dyDescent="0.25">
      <c r="A142" s="586" t="s">
        <v>82</v>
      </c>
      <c r="B142" s="146">
        <f t="shared" ref="B142:AN142" si="125">SUM(B136:B141)</f>
        <v>159</v>
      </c>
      <c r="C142" s="1826">
        <f t="shared" si="125"/>
        <v>53</v>
      </c>
      <c r="D142" s="1827">
        <f t="shared" si="125"/>
        <v>106</v>
      </c>
      <c r="E142" s="146">
        <f t="shared" si="125"/>
        <v>12</v>
      </c>
      <c r="F142" s="147">
        <f t="shared" si="125"/>
        <v>4</v>
      </c>
      <c r="G142" s="146">
        <f t="shared" si="125"/>
        <v>13</v>
      </c>
      <c r="H142" s="147">
        <f t="shared" si="125"/>
        <v>9</v>
      </c>
      <c r="I142" s="146">
        <f t="shared" si="125"/>
        <v>4</v>
      </c>
      <c r="J142" s="147">
        <f t="shared" si="125"/>
        <v>16</v>
      </c>
      <c r="K142" s="146">
        <f t="shared" si="125"/>
        <v>5</v>
      </c>
      <c r="L142" s="147">
        <f t="shared" si="125"/>
        <v>2</v>
      </c>
      <c r="M142" s="146">
        <f t="shared" si="125"/>
        <v>1</v>
      </c>
      <c r="N142" s="147">
        <f t="shared" si="125"/>
        <v>0</v>
      </c>
      <c r="O142" s="146">
        <f t="shared" si="125"/>
        <v>3</v>
      </c>
      <c r="P142" s="147">
        <f t="shared" si="125"/>
        <v>8</v>
      </c>
      <c r="Q142" s="146">
        <f t="shared" si="125"/>
        <v>0</v>
      </c>
      <c r="R142" s="147">
        <f t="shared" si="125"/>
        <v>4</v>
      </c>
      <c r="S142" s="146">
        <f t="shared" si="125"/>
        <v>0</v>
      </c>
      <c r="T142" s="147">
        <f t="shared" si="125"/>
        <v>0</v>
      </c>
      <c r="U142" s="146">
        <f t="shared" si="125"/>
        <v>3</v>
      </c>
      <c r="V142" s="147">
        <f t="shared" si="125"/>
        <v>0</v>
      </c>
      <c r="W142" s="146">
        <f t="shared" si="125"/>
        <v>2</v>
      </c>
      <c r="X142" s="147">
        <f t="shared" si="125"/>
        <v>2</v>
      </c>
      <c r="Y142" s="146">
        <f t="shared" si="125"/>
        <v>0</v>
      </c>
      <c r="Z142" s="147">
        <f t="shared" si="125"/>
        <v>0</v>
      </c>
      <c r="AA142" s="146">
        <f t="shared" si="125"/>
        <v>0</v>
      </c>
      <c r="AB142" s="147">
        <f t="shared" si="125"/>
        <v>9</v>
      </c>
      <c r="AC142" s="146">
        <f t="shared" si="125"/>
        <v>0</v>
      </c>
      <c r="AD142" s="147">
        <f t="shared" si="125"/>
        <v>7</v>
      </c>
      <c r="AE142" s="146">
        <f t="shared" si="125"/>
        <v>2</v>
      </c>
      <c r="AF142" s="147">
        <f t="shared" si="125"/>
        <v>3</v>
      </c>
      <c r="AG142" s="146">
        <f t="shared" si="125"/>
        <v>4</v>
      </c>
      <c r="AH142" s="147">
        <f t="shared" si="125"/>
        <v>3</v>
      </c>
      <c r="AI142" s="146">
        <f t="shared" si="125"/>
        <v>4</v>
      </c>
      <c r="AJ142" s="147">
        <f t="shared" si="125"/>
        <v>15</v>
      </c>
      <c r="AK142" s="146">
        <f t="shared" si="125"/>
        <v>0</v>
      </c>
      <c r="AL142" s="147">
        <f t="shared" si="125"/>
        <v>16</v>
      </c>
      <c r="AM142" s="146">
        <f t="shared" si="125"/>
        <v>0</v>
      </c>
      <c r="AN142" s="147">
        <f t="shared" si="125"/>
        <v>8</v>
      </c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</row>
    <row r="143" spans="1:86" ht="18" customHeight="1" x14ac:dyDescent="0.25">
      <c r="A143" s="1873" t="s">
        <v>2596</v>
      </c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  <c r="AL143" s="505"/>
      <c r="AM143" s="505"/>
      <c r="AN143" s="505"/>
      <c r="AO143" s="505"/>
      <c r="AP143" s="505"/>
      <c r="AQ143" s="505"/>
      <c r="AR143" s="505"/>
      <c r="AS143" s="505"/>
      <c r="AT143" s="505"/>
      <c r="AU143" s="505"/>
      <c r="AV143" s="505"/>
      <c r="AW143" s="505"/>
      <c r="AX143" s="505"/>
      <c r="AY143" s="505"/>
      <c r="AZ143" s="505"/>
      <c r="BA143" s="505"/>
      <c r="BB143" s="505"/>
      <c r="BC143" s="505"/>
      <c r="BD143" s="505"/>
      <c r="BE143" s="505"/>
      <c r="BF143" s="505"/>
      <c r="BG143" s="505"/>
      <c r="BH143" s="505"/>
      <c r="BI143" s="505"/>
      <c r="BJ143" s="505"/>
      <c r="BK143" s="505"/>
      <c r="BL143" s="505"/>
      <c r="BM143" s="505"/>
      <c r="BN143" s="505"/>
      <c r="BO143" s="505"/>
      <c r="BP143" s="505"/>
      <c r="BQ143" s="505"/>
      <c r="BR143" s="505"/>
      <c r="BS143" s="505"/>
      <c r="BT143" s="505"/>
      <c r="BU143" s="505"/>
      <c r="BV143" s="505"/>
      <c r="BW143" s="505"/>
      <c r="BX143" s="505"/>
      <c r="BY143" s="505"/>
      <c r="BZ143" s="505"/>
      <c r="CA143" s="505"/>
      <c r="CB143" s="505"/>
      <c r="CC143" s="505"/>
      <c r="CD143" s="505"/>
      <c r="CE143" s="505"/>
      <c r="CF143" s="505"/>
      <c r="CG143" s="505"/>
      <c r="CH143" s="505"/>
    </row>
    <row r="144" spans="1:86" ht="15" customHeight="1" x14ac:dyDescent="0.25">
      <c r="A144" s="3174" t="s">
        <v>2597</v>
      </c>
      <c r="B144" s="3122"/>
      <c r="C144" s="859" t="s">
        <v>2598</v>
      </c>
      <c r="D144" s="60" t="s">
        <v>2599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</row>
    <row r="145" spans="1:86" ht="15" customHeight="1" x14ac:dyDescent="0.25">
      <c r="A145" s="3413" t="s">
        <v>2600</v>
      </c>
      <c r="B145" s="2321" t="s">
        <v>2601</v>
      </c>
      <c r="C145" s="33"/>
      <c r="D145" s="80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</row>
    <row r="146" spans="1:86" ht="15" customHeight="1" x14ac:dyDescent="0.25">
      <c r="A146" s="3128"/>
      <c r="B146" s="2320" t="s">
        <v>2602</v>
      </c>
      <c r="C146" s="66"/>
      <c r="D146" s="87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</row>
    <row r="147" spans="1:86" ht="15" customHeight="1" x14ac:dyDescent="0.25">
      <c r="A147" s="3128"/>
      <c r="B147" s="2320" t="s">
        <v>2203</v>
      </c>
      <c r="C147" s="66"/>
      <c r="D147" s="87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</row>
    <row r="148" spans="1:86" ht="15" customHeight="1" x14ac:dyDescent="0.25">
      <c r="A148" s="3129"/>
      <c r="B148" s="2322" t="s">
        <v>1028</v>
      </c>
      <c r="C148" s="41"/>
      <c r="D148" s="9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</row>
    <row r="149" spans="1:86" ht="15" customHeight="1" x14ac:dyDescent="0.25">
      <c r="A149" s="3413" t="s">
        <v>2603</v>
      </c>
      <c r="B149" s="2321" t="s">
        <v>2601</v>
      </c>
      <c r="C149" s="1786"/>
      <c r="D149" s="1865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</row>
    <row r="150" spans="1:86" ht="15" customHeight="1" x14ac:dyDescent="0.25">
      <c r="A150" s="3128"/>
      <c r="B150" s="2320" t="s">
        <v>2602</v>
      </c>
      <c r="C150" s="66"/>
      <c r="D150" s="87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</row>
    <row r="151" spans="1:86" ht="15" customHeight="1" x14ac:dyDescent="0.25">
      <c r="A151" s="3128"/>
      <c r="B151" s="2320" t="s">
        <v>2203</v>
      </c>
      <c r="C151" s="66"/>
      <c r="D151" s="87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</row>
    <row r="152" spans="1:86" ht="15" customHeight="1" x14ac:dyDescent="0.25">
      <c r="A152" s="3129"/>
      <c r="B152" s="2322" t="s">
        <v>1028</v>
      </c>
      <c r="C152" s="41"/>
      <c r="D152" s="9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</row>
    <row r="153" spans="1:86" ht="15" customHeight="1" x14ac:dyDescent="0.25">
      <c r="A153" s="3376" t="s">
        <v>82</v>
      </c>
      <c r="B153" s="3122"/>
      <c r="C153" s="2778">
        <f t="shared" ref="C153:D153" si="126">SUM(C145:C152)</f>
        <v>0</v>
      </c>
      <c r="D153" s="2779">
        <f t="shared" si="126"/>
        <v>0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</row>
    <row r="154" spans="1:86" ht="18" customHeight="1" x14ac:dyDescent="0.25">
      <c r="A154" s="2343" t="s">
        <v>2604</v>
      </c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  <c r="AY154" s="505"/>
      <c r="AZ154" s="505"/>
      <c r="BA154" s="505"/>
      <c r="BB154" s="505"/>
      <c r="BC154" s="505"/>
      <c r="BD154" s="505"/>
      <c r="BE154" s="505"/>
      <c r="BF154" s="505"/>
      <c r="BG154" s="505"/>
      <c r="BH154" s="505"/>
      <c r="BI154" s="505"/>
      <c r="BJ154" s="505"/>
      <c r="BK154" s="505"/>
      <c r="BL154" s="505"/>
      <c r="BM154" s="505"/>
      <c r="BN154" s="505"/>
      <c r="BO154" s="505"/>
      <c r="BP154" s="505"/>
      <c r="BQ154" s="505"/>
      <c r="BR154" s="505"/>
      <c r="BS154" s="505"/>
      <c r="BT154" s="505"/>
      <c r="BU154" s="505"/>
      <c r="BV154" s="505"/>
      <c r="BW154" s="505"/>
      <c r="BX154" s="505"/>
      <c r="BY154" s="505"/>
      <c r="BZ154" s="505"/>
      <c r="CA154" s="505"/>
      <c r="CB154" s="505"/>
      <c r="CC154" s="505"/>
      <c r="CD154" s="505"/>
      <c r="CE154" s="505"/>
      <c r="CF154" s="505"/>
      <c r="CG154" s="505"/>
      <c r="CH154" s="505"/>
    </row>
    <row r="155" spans="1:86" ht="15" customHeight="1" x14ac:dyDescent="0.25">
      <c r="A155" s="3169" t="s">
        <v>667</v>
      </c>
      <c r="B155" s="3466" t="s">
        <v>82</v>
      </c>
      <c r="C155" s="3161"/>
      <c r="D155" s="3149"/>
      <c r="E155" s="3381" t="s">
        <v>106</v>
      </c>
      <c r="F155" s="3124"/>
      <c r="G155" s="3124"/>
      <c r="H155" s="3124"/>
      <c r="I155" s="3124"/>
      <c r="J155" s="3124"/>
      <c r="K155" s="3124"/>
      <c r="L155" s="3124"/>
      <c r="M155" s="3124"/>
      <c r="N155" s="3124"/>
      <c r="O155" s="3124"/>
      <c r="P155" s="3124"/>
      <c r="Q155" s="3124"/>
      <c r="R155" s="3124"/>
      <c r="S155" s="3124"/>
      <c r="T155" s="3124"/>
      <c r="U155" s="3124"/>
      <c r="V155" s="3124"/>
      <c r="W155" s="3124"/>
      <c r="X155" s="3124"/>
      <c r="Y155" s="3124"/>
      <c r="Z155" s="3124"/>
      <c r="AA155" s="3124"/>
      <c r="AB155" s="3124"/>
      <c r="AC155" s="3124"/>
      <c r="AD155" s="3124"/>
      <c r="AE155" s="3124"/>
      <c r="AF155" s="3124"/>
      <c r="AG155" s="3124"/>
      <c r="AH155" s="3124"/>
      <c r="AI155" s="3124"/>
      <c r="AJ155" s="3124"/>
      <c r="AK155" s="3124"/>
      <c r="AL155" s="3124"/>
      <c r="AM155" s="3124"/>
      <c r="AN155" s="3122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</row>
    <row r="156" spans="1:86" ht="15" customHeight="1" x14ac:dyDescent="0.25">
      <c r="A156" s="3180"/>
      <c r="B156" s="3142"/>
      <c r="C156" s="3142"/>
      <c r="D156" s="3140"/>
      <c r="E156" s="3148" t="s">
        <v>2523</v>
      </c>
      <c r="F156" s="3149"/>
      <c r="G156" s="3158" t="s">
        <v>2524</v>
      </c>
      <c r="H156" s="3124"/>
      <c r="I156" s="3159" t="s">
        <v>2525</v>
      </c>
      <c r="J156" s="3122"/>
      <c r="K156" s="3159" t="s">
        <v>99</v>
      </c>
      <c r="L156" s="3122"/>
      <c r="M156" s="3159" t="s">
        <v>49</v>
      </c>
      <c r="N156" s="3122"/>
      <c r="O156" s="3240" t="s">
        <v>50</v>
      </c>
      <c r="P156" s="3161"/>
      <c r="Q156" s="3201" t="s">
        <v>51</v>
      </c>
      <c r="R156" s="3149"/>
      <c r="S156" s="3201" t="s">
        <v>52</v>
      </c>
      <c r="T156" s="3149"/>
      <c r="U156" s="3240" t="s">
        <v>53</v>
      </c>
      <c r="V156" s="3149"/>
      <c r="W156" s="3201" t="s">
        <v>54</v>
      </c>
      <c r="X156" s="3149"/>
      <c r="Y156" s="3240" t="s">
        <v>55</v>
      </c>
      <c r="Z156" s="3161"/>
      <c r="AA156" s="3201" t="s">
        <v>56</v>
      </c>
      <c r="AB156" s="3149"/>
      <c r="AC156" s="3240" t="s">
        <v>57</v>
      </c>
      <c r="AD156" s="3161"/>
      <c r="AE156" s="3201" t="s">
        <v>58</v>
      </c>
      <c r="AF156" s="3149"/>
      <c r="AG156" s="3240" t="s">
        <v>59</v>
      </c>
      <c r="AH156" s="3161"/>
      <c r="AI156" s="3201" t="s">
        <v>60</v>
      </c>
      <c r="AJ156" s="3149"/>
      <c r="AK156" s="3240" t="s">
        <v>61</v>
      </c>
      <c r="AL156" s="3161"/>
      <c r="AM156" s="3159" t="s">
        <v>62</v>
      </c>
      <c r="AN156" s="3122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</row>
    <row r="157" spans="1:86" ht="15" customHeight="1" x14ac:dyDescent="0.25">
      <c r="A157" s="3140"/>
      <c r="B157" s="59" t="s">
        <v>84</v>
      </c>
      <c r="C157" s="1268" t="s">
        <v>63</v>
      </c>
      <c r="D157" s="1269" t="s">
        <v>64</v>
      </c>
      <c r="E157" s="1742" t="s">
        <v>63</v>
      </c>
      <c r="F157" s="144" t="s">
        <v>64</v>
      </c>
      <c r="G157" s="1742" t="s">
        <v>63</v>
      </c>
      <c r="H157" s="144" t="s">
        <v>64</v>
      </c>
      <c r="I157" s="1742" t="s">
        <v>63</v>
      </c>
      <c r="J157" s="144" t="s">
        <v>64</v>
      </c>
      <c r="K157" s="1742" t="s">
        <v>63</v>
      </c>
      <c r="L157" s="144" t="s">
        <v>64</v>
      </c>
      <c r="M157" s="1742" t="s">
        <v>63</v>
      </c>
      <c r="N157" s="144" t="s">
        <v>64</v>
      </c>
      <c r="O157" s="1742" t="s">
        <v>63</v>
      </c>
      <c r="P157" s="144" t="s">
        <v>64</v>
      </c>
      <c r="Q157" s="58" t="s">
        <v>63</v>
      </c>
      <c r="R157" s="1863" t="s">
        <v>64</v>
      </c>
      <c r="S157" s="58" t="s">
        <v>63</v>
      </c>
      <c r="T157" s="1863" t="s">
        <v>64</v>
      </c>
      <c r="U157" s="1742" t="s">
        <v>63</v>
      </c>
      <c r="V157" s="1863" t="s">
        <v>64</v>
      </c>
      <c r="W157" s="1742" t="s">
        <v>63</v>
      </c>
      <c r="X157" s="144" t="s">
        <v>64</v>
      </c>
      <c r="Y157" s="1742" t="s">
        <v>63</v>
      </c>
      <c r="Z157" s="144" t="s">
        <v>64</v>
      </c>
      <c r="AA157" s="1742" t="s">
        <v>63</v>
      </c>
      <c r="AB157" s="144" t="s">
        <v>64</v>
      </c>
      <c r="AC157" s="1742" t="s">
        <v>63</v>
      </c>
      <c r="AD157" s="144" t="s">
        <v>64</v>
      </c>
      <c r="AE157" s="1742" t="s">
        <v>63</v>
      </c>
      <c r="AF157" s="144" t="s">
        <v>64</v>
      </c>
      <c r="AG157" s="1742" t="s">
        <v>63</v>
      </c>
      <c r="AH157" s="144" t="s">
        <v>64</v>
      </c>
      <c r="AI157" s="1742" t="s">
        <v>63</v>
      </c>
      <c r="AJ157" s="144" t="s">
        <v>64</v>
      </c>
      <c r="AK157" s="1742" t="s">
        <v>63</v>
      </c>
      <c r="AL157" s="144" t="s">
        <v>64</v>
      </c>
      <c r="AM157" s="1742" t="s">
        <v>63</v>
      </c>
      <c r="AN157" s="1863" t="s">
        <v>64</v>
      </c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</row>
    <row r="158" spans="1:86" ht="15" customHeight="1" x14ac:dyDescent="0.25">
      <c r="A158" s="1270" t="s">
        <v>2605</v>
      </c>
      <c r="B158" s="1014">
        <f t="shared" ref="B158:B162" si="127">SUM(C158:D158)</f>
        <v>0</v>
      </c>
      <c r="C158" s="2780">
        <f t="shared" ref="C158:D158" si="128">+E158+G158+I158+K158+M158+O158+Q158+S158+U158+W158+Y158+AA158+AC158+AE158+AG158+AI158+AK158+AM158</f>
        <v>0</v>
      </c>
      <c r="D158" s="2781">
        <f t="shared" si="128"/>
        <v>0</v>
      </c>
      <c r="E158" s="1748"/>
      <c r="F158" s="1865"/>
      <c r="G158" s="1748"/>
      <c r="H158" s="1865"/>
      <c r="I158" s="1748"/>
      <c r="J158" s="1865"/>
      <c r="K158" s="1748"/>
      <c r="L158" s="1865"/>
      <c r="M158" s="1748"/>
      <c r="N158" s="1865"/>
      <c r="O158" s="1748"/>
      <c r="P158" s="1865"/>
      <c r="Q158" s="1748"/>
      <c r="R158" s="1865"/>
      <c r="S158" s="1748"/>
      <c r="T158" s="1865"/>
      <c r="U158" s="1748"/>
      <c r="V158" s="1865"/>
      <c r="W158" s="1748"/>
      <c r="X158" s="1865"/>
      <c r="Y158" s="1748"/>
      <c r="Z158" s="1865"/>
      <c r="AA158" s="1748"/>
      <c r="AB158" s="1865"/>
      <c r="AC158" s="1748"/>
      <c r="AD158" s="1865"/>
      <c r="AE158" s="1748"/>
      <c r="AF158" s="1865"/>
      <c r="AG158" s="1748"/>
      <c r="AH158" s="1865"/>
      <c r="AI158" s="1748"/>
      <c r="AJ158" s="1865"/>
      <c r="AK158" s="1748"/>
      <c r="AL158" s="1865"/>
      <c r="AM158" s="1794"/>
      <c r="AN158" s="1865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</row>
    <row r="159" spans="1:86" ht="15" customHeight="1" x14ac:dyDescent="0.25">
      <c r="A159" s="1928" t="s">
        <v>2606</v>
      </c>
      <c r="B159" s="2622">
        <f t="shared" si="127"/>
        <v>0</v>
      </c>
      <c r="C159" s="2782">
        <f t="shared" ref="C159:D159" si="129">+E159+G159+I159+K159+M159+O159+Q159+S159+U159+W159+Y159+AA159+AC159+AE159+AG159+AI159+AK159+AM159</f>
        <v>0</v>
      </c>
      <c r="D159" s="1271">
        <f t="shared" si="129"/>
        <v>0</v>
      </c>
      <c r="E159" s="1823"/>
      <c r="F159" s="87"/>
      <c r="G159" s="1823"/>
      <c r="H159" s="87"/>
      <c r="I159" s="1823"/>
      <c r="J159" s="87"/>
      <c r="K159" s="1823"/>
      <c r="L159" s="87"/>
      <c r="M159" s="1823"/>
      <c r="N159" s="87"/>
      <c r="O159" s="1823"/>
      <c r="P159" s="87"/>
      <c r="Q159" s="1823"/>
      <c r="R159" s="87"/>
      <c r="S159" s="1823"/>
      <c r="T159" s="87"/>
      <c r="U159" s="1823"/>
      <c r="V159" s="87"/>
      <c r="W159" s="1823"/>
      <c r="X159" s="87"/>
      <c r="Y159" s="1823"/>
      <c r="Z159" s="87"/>
      <c r="AA159" s="1823"/>
      <c r="AB159" s="87"/>
      <c r="AC159" s="1823"/>
      <c r="AD159" s="87"/>
      <c r="AE159" s="1823"/>
      <c r="AF159" s="87"/>
      <c r="AG159" s="1823"/>
      <c r="AH159" s="87"/>
      <c r="AI159" s="1823"/>
      <c r="AJ159" s="87"/>
      <c r="AK159" s="1823"/>
      <c r="AL159" s="87"/>
      <c r="AM159" s="1823"/>
      <c r="AN159" s="87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</row>
    <row r="160" spans="1:86" ht="15" customHeight="1" x14ac:dyDescent="0.25">
      <c r="A160" s="2774" t="s">
        <v>2607</v>
      </c>
      <c r="B160" s="2622">
        <f t="shared" si="127"/>
        <v>0</v>
      </c>
      <c r="C160" s="2783">
        <f t="shared" ref="C160:D160" si="130">+E160+G160+I160+K160+M160+O160+Q160+S160+U160+W160+Y160+AA160+AC160+AE160+AG160+AI160+AK160+AM160</f>
        <v>0</v>
      </c>
      <c r="D160" s="2784">
        <f t="shared" si="130"/>
        <v>0</v>
      </c>
      <c r="E160" s="2007"/>
      <c r="F160" s="1906"/>
      <c r="G160" s="2007"/>
      <c r="H160" s="1906"/>
      <c r="I160" s="2007"/>
      <c r="J160" s="1906"/>
      <c r="K160" s="2007"/>
      <c r="L160" s="1906"/>
      <c r="M160" s="2007"/>
      <c r="N160" s="1906"/>
      <c r="O160" s="2007"/>
      <c r="P160" s="1906"/>
      <c r="Q160" s="2007"/>
      <c r="R160" s="1906"/>
      <c r="S160" s="2007"/>
      <c r="T160" s="1906"/>
      <c r="U160" s="2007"/>
      <c r="V160" s="1906"/>
      <c r="W160" s="2007"/>
      <c r="X160" s="1906"/>
      <c r="Y160" s="2007"/>
      <c r="Z160" s="1906"/>
      <c r="AA160" s="2007"/>
      <c r="AB160" s="1906"/>
      <c r="AC160" s="2007"/>
      <c r="AD160" s="1906"/>
      <c r="AE160" s="2007"/>
      <c r="AF160" s="1906"/>
      <c r="AG160" s="2007"/>
      <c r="AH160" s="1906"/>
      <c r="AI160" s="2007"/>
      <c r="AJ160" s="1906"/>
      <c r="AK160" s="2007"/>
      <c r="AL160" s="1906"/>
      <c r="AM160" s="2007"/>
      <c r="AN160" s="1906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</row>
    <row r="161" spans="1:86" ht="15" customHeight="1" x14ac:dyDescent="0.25">
      <c r="A161" s="2774" t="s">
        <v>2608</v>
      </c>
      <c r="B161" s="2622">
        <f t="shared" si="127"/>
        <v>1</v>
      </c>
      <c r="C161" s="2783">
        <f t="shared" ref="C161:D161" si="131">+E161+G161+I161+K161+M161+O161+Q161+S161+U161+W161+Y161+AA161+AC161+AE161+AG161+AI161+AK161+AM161</f>
        <v>1</v>
      </c>
      <c r="D161" s="2784">
        <f t="shared" si="131"/>
        <v>0</v>
      </c>
      <c r="E161" s="2007">
        <v>1</v>
      </c>
      <c r="F161" s="1906">
        <v>0</v>
      </c>
      <c r="G161" s="2007">
        <v>0</v>
      </c>
      <c r="H161" s="1906">
        <v>0</v>
      </c>
      <c r="I161" s="2007">
        <v>0</v>
      </c>
      <c r="J161" s="1906">
        <v>0</v>
      </c>
      <c r="K161" s="2007">
        <v>0</v>
      </c>
      <c r="L161" s="1906">
        <v>0</v>
      </c>
      <c r="M161" s="2007">
        <v>0</v>
      </c>
      <c r="N161" s="1906">
        <v>0</v>
      </c>
      <c r="O161" s="2007">
        <v>0</v>
      </c>
      <c r="P161" s="1906">
        <v>0</v>
      </c>
      <c r="Q161" s="2007">
        <v>0</v>
      </c>
      <c r="R161" s="1906">
        <v>0</v>
      </c>
      <c r="S161" s="2007">
        <v>0</v>
      </c>
      <c r="T161" s="1906">
        <v>0</v>
      </c>
      <c r="U161" s="2007">
        <v>0</v>
      </c>
      <c r="V161" s="1906">
        <v>0</v>
      </c>
      <c r="W161" s="2007">
        <v>0</v>
      </c>
      <c r="X161" s="1906">
        <v>0</v>
      </c>
      <c r="Y161" s="2007">
        <v>0</v>
      </c>
      <c r="Z161" s="1906">
        <v>0</v>
      </c>
      <c r="AA161" s="2007">
        <v>0</v>
      </c>
      <c r="AB161" s="1906">
        <v>0</v>
      </c>
      <c r="AC161" s="2007">
        <v>0</v>
      </c>
      <c r="AD161" s="1906">
        <v>0</v>
      </c>
      <c r="AE161" s="2007">
        <v>0</v>
      </c>
      <c r="AF161" s="1906">
        <v>0</v>
      </c>
      <c r="AG161" s="2007">
        <v>0</v>
      </c>
      <c r="AH161" s="1906">
        <v>0</v>
      </c>
      <c r="AI161" s="2007">
        <v>0</v>
      </c>
      <c r="AJ161" s="1906">
        <v>0</v>
      </c>
      <c r="AK161" s="2007">
        <v>0</v>
      </c>
      <c r="AL161" s="1906">
        <v>0</v>
      </c>
      <c r="AM161" s="2007">
        <v>0</v>
      </c>
      <c r="AN161" s="1906">
        <v>0</v>
      </c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</row>
    <row r="162" spans="1:86" ht="15" customHeight="1" x14ac:dyDescent="0.25">
      <c r="A162" s="209" t="s">
        <v>2609</v>
      </c>
      <c r="B162" s="875">
        <f t="shared" si="127"/>
        <v>0</v>
      </c>
      <c r="C162" s="2785">
        <f t="shared" ref="C162:D162" si="132">+E162+G162+I162+K162+M162+O162+Q162+S162+U162+W162+Y162+AA162+AC162+AE162+AG162+AI162+AK162+AM162</f>
        <v>0</v>
      </c>
      <c r="D162" s="1272">
        <f t="shared" si="132"/>
        <v>0</v>
      </c>
      <c r="E162" s="1762"/>
      <c r="F162" s="92"/>
      <c r="G162" s="1762"/>
      <c r="H162" s="92"/>
      <c r="I162" s="1762"/>
      <c r="J162" s="92"/>
      <c r="K162" s="1762"/>
      <c r="L162" s="92"/>
      <c r="M162" s="1762"/>
      <c r="N162" s="92"/>
      <c r="O162" s="1762"/>
      <c r="P162" s="92"/>
      <c r="Q162" s="1762"/>
      <c r="R162" s="92"/>
      <c r="S162" s="1762"/>
      <c r="T162" s="92"/>
      <c r="U162" s="1762"/>
      <c r="V162" s="92"/>
      <c r="W162" s="1762"/>
      <c r="X162" s="92"/>
      <c r="Y162" s="1762"/>
      <c r="Z162" s="92"/>
      <c r="AA162" s="1762"/>
      <c r="AB162" s="92"/>
      <c r="AC162" s="1762"/>
      <c r="AD162" s="92"/>
      <c r="AE162" s="1762"/>
      <c r="AF162" s="92"/>
      <c r="AG162" s="1762"/>
      <c r="AH162" s="92"/>
      <c r="AI162" s="1762"/>
      <c r="AJ162" s="92"/>
      <c r="AK162" s="1762"/>
      <c r="AL162" s="92"/>
      <c r="AM162" s="1762"/>
      <c r="AN162" s="92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</row>
    <row r="163" spans="1:86" ht="18" customHeight="1" x14ac:dyDescent="0.25">
      <c r="A163" s="3147" t="s">
        <v>2610</v>
      </c>
      <c r="B163" s="3124"/>
      <c r="C163" s="3124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  <c r="AL163" s="505"/>
      <c r="AM163" s="505"/>
      <c r="AN163" s="505"/>
      <c r="AO163" s="505"/>
      <c r="AP163" s="505"/>
      <c r="AQ163" s="505"/>
      <c r="AR163" s="505"/>
      <c r="AS163" s="505"/>
      <c r="AT163" s="505"/>
      <c r="AU163" s="505"/>
      <c r="AV163" s="505"/>
      <c r="AW163" s="505"/>
      <c r="AX163" s="505"/>
      <c r="AY163" s="505"/>
      <c r="AZ163" s="505"/>
      <c r="BA163" s="505"/>
      <c r="BB163" s="505"/>
      <c r="BC163" s="505"/>
      <c r="BD163" s="505"/>
      <c r="BE163" s="505"/>
      <c r="BF163" s="505"/>
      <c r="BG163" s="505"/>
      <c r="BH163" s="505"/>
      <c r="BI163" s="505"/>
      <c r="BJ163" s="505"/>
      <c r="BK163" s="505"/>
      <c r="BL163" s="505"/>
      <c r="BM163" s="505"/>
      <c r="BN163" s="505"/>
      <c r="BO163" s="505"/>
      <c r="BP163" s="505"/>
      <c r="BQ163" s="505"/>
      <c r="BR163" s="505"/>
      <c r="BS163" s="505"/>
      <c r="BT163" s="505"/>
      <c r="BU163" s="505"/>
      <c r="BV163" s="505"/>
      <c r="BW163" s="505"/>
      <c r="BX163" s="505"/>
      <c r="BY163" s="505"/>
      <c r="BZ163" s="505"/>
      <c r="CA163" s="505"/>
      <c r="CB163" s="505"/>
      <c r="CC163" s="505"/>
      <c r="CD163" s="505"/>
      <c r="CE163" s="505"/>
      <c r="CF163" s="505"/>
      <c r="CG163" s="505"/>
      <c r="CH163" s="505"/>
    </row>
    <row r="164" spans="1:86" ht="14.25" customHeight="1" x14ac:dyDescent="0.25">
      <c r="A164" s="3381" t="s">
        <v>1113</v>
      </c>
      <c r="B164" s="3122"/>
      <c r="C164" s="1798" t="s">
        <v>2611</v>
      </c>
      <c r="D164" s="1273" t="s">
        <v>2612</v>
      </c>
      <c r="E164" s="1274" t="s">
        <v>2613</v>
      </c>
      <c r="F164" s="1274" t="s">
        <v>2558</v>
      </c>
      <c r="G164" s="2786" t="s">
        <v>608</v>
      </c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</row>
    <row r="165" spans="1:86" ht="15" customHeight="1" x14ac:dyDescent="0.25">
      <c r="A165" s="3413" t="s">
        <v>2614</v>
      </c>
      <c r="B165" s="1275" t="s">
        <v>2615</v>
      </c>
      <c r="C165" s="1276">
        <f t="shared" ref="C165:C170" si="133">SUM(D165:G165)</f>
        <v>0</v>
      </c>
      <c r="D165" s="296"/>
      <c r="E165" s="50"/>
      <c r="F165" s="50"/>
      <c r="G165" s="2015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</row>
    <row r="166" spans="1:86" ht="15" customHeight="1" x14ac:dyDescent="0.25">
      <c r="A166" s="3128"/>
      <c r="B166" s="1277" t="s">
        <v>2616</v>
      </c>
      <c r="C166" s="1278">
        <f t="shared" si="133"/>
        <v>4</v>
      </c>
      <c r="D166" s="1905">
        <v>0</v>
      </c>
      <c r="E166" s="1780">
        <v>0</v>
      </c>
      <c r="F166" s="1780">
        <v>0</v>
      </c>
      <c r="G166" s="190">
        <v>4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</row>
    <row r="167" spans="1:86" ht="15" customHeight="1" x14ac:dyDescent="0.25">
      <c r="A167" s="3129"/>
      <c r="B167" s="1279" t="s">
        <v>2617</v>
      </c>
      <c r="C167" s="1132">
        <f t="shared" si="133"/>
        <v>0</v>
      </c>
      <c r="D167" s="41"/>
      <c r="E167" s="37"/>
      <c r="F167" s="37"/>
      <c r="G167" s="1764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</row>
    <row r="168" spans="1:86" ht="15" customHeight="1" x14ac:dyDescent="0.25">
      <c r="A168" s="3413" t="s">
        <v>2618</v>
      </c>
      <c r="B168" s="1275" t="s">
        <v>2619</v>
      </c>
      <c r="C168" s="2684">
        <f t="shared" si="133"/>
        <v>0</v>
      </c>
      <c r="D168" s="1771"/>
      <c r="E168" s="1770"/>
      <c r="F168" s="1770"/>
      <c r="G168" s="1752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</row>
    <row r="169" spans="1:86" ht="15" customHeight="1" x14ac:dyDescent="0.25">
      <c r="A169" s="3128"/>
      <c r="B169" s="1277" t="s">
        <v>2620</v>
      </c>
      <c r="C169" s="2684">
        <f t="shared" si="133"/>
        <v>0</v>
      </c>
      <c r="D169" s="1905"/>
      <c r="E169" s="1780"/>
      <c r="F169" s="1780"/>
      <c r="G169" s="190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</row>
    <row r="170" spans="1:86" ht="15" customHeight="1" x14ac:dyDescent="0.25">
      <c r="A170" s="3129"/>
      <c r="B170" s="2787" t="s">
        <v>2621</v>
      </c>
      <c r="C170" s="1132">
        <f t="shared" si="133"/>
        <v>0</v>
      </c>
      <c r="D170" s="41"/>
      <c r="E170" s="37"/>
      <c r="F170" s="37"/>
      <c r="G170" s="1764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</row>
    <row r="171" spans="1:86" ht="18" customHeight="1" x14ac:dyDescent="0.25">
      <c r="A171" s="3147" t="s">
        <v>2622</v>
      </c>
      <c r="B171" s="3124"/>
      <c r="C171" s="3124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  <c r="AL171" s="505"/>
      <c r="AM171" s="505"/>
      <c r="AN171" s="505"/>
      <c r="AO171" s="505"/>
      <c r="AP171" s="505"/>
      <c r="AQ171" s="505"/>
      <c r="AR171" s="505"/>
      <c r="AS171" s="505"/>
      <c r="AT171" s="505"/>
      <c r="AU171" s="505"/>
      <c r="AV171" s="505"/>
      <c r="AW171" s="505"/>
      <c r="AX171" s="505"/>
      <c r="AY171" s="505"/>
      <c r="AZ171" s="505"/>
      <c r="BA171" s="505"/>
      <c r="BB171" s="505"/>
      <c r="BC171" s="505"/>
      <c r="BD171" s="505"/>
      <c r="BE171" s="505"/>
      <c r="BF171" s="505"/>
      <c r="BG171" s="505"/>
      <c r="BH171" s="505"/>
      <c r="BI171" s="505"/>
      <c r="BJ171" s="505"/>
      <c r="BK171" s="505"/>
      <c r="BL171" s="505"/>
      <c r="BM171" s="505"/>
      <c r="BN171" s="505"/>
      <c r="BO171" s="505"/>
      <c r="BP171" s="505"/>
      <c r="BQ171" s="505"/>
      <c r="BR171" s="505"/>
      <c r="BS171" s="505"/>
      <c r="BT171" s="505"/>
      <c r="BU171" s="505"/>
      <c r="BV171" s="505"/>
      <c r="BW171" s="505"/>
      <c r="BX171" s="505"/>
      <c r="BY171" s="505"/>
      <c r="BZ171" s="505"/>
      <c r="CA171" s="505"/>
      <c r="CB171" s="505"/>
      <c r="CC171" s="505"/>
      <c r="CD171" s="505"/>
      <c r="CE171" s="505"/>
      <c r="CF171" s="505"/>
      <c r="CG171" s="505"/>
      <c r="CH171" s="505"/>
    </row>
    <row r="172" spans="1:86" ht="15" customHeight="1" x14ac:dyDescent="0.25">
      <c r="A172" s="3466" t="s">
        <v>1113</v>
      </c>
      <c r="B172" s="3149"/>
      <c r="C172" s="3380" t="s">
        <v>82</v>
      </c>
      <c r="D172" s="3161"/>
      <c r="E172" s="3149"/>
      <c r="F172" s="3159" t="s">
        <v>106</v>
      </c>
      <c r="G172" s="3124"/>
      <c r="H172" s="3124"/>
      <c r="I172" s="3124"/>
      <c r="J172" s="3124"/>
      <c r="K172" s="3122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</row>
    <row r="173" spans="1:86" ht="15" customHeight="1" x14ac:dyDescent="0.25">
      <c r="A173" s="3165"/>
      <c r="B173" s="3180"/>
      <c r="C173" s="3150"/>
      <c r="D173" s="3142"/>
      <c r="E173" s="3140"/>
      <c r="F173" s="3158" t="s">
        <v>2401</v>
      </c>
      <c r="G173" s="3122"/>
      <c r="H173" s="3159" t="s">
        <v>2623</v>
      </c>
      <c r="I173" s="3122"/>
      <c r="J173" s="3414" t="s">
        <v>680</v>
      </c>
      <c r="K173" s="3122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</row>
    <row r="174" spans="1:86" ht="15" customHeight="1" x14ac:dyDescent="0.25">
      <c r="A174" s="3142"/>
      <c r="B174" s="3140"/>
      <c r="C174" s="859" t="s">
        <v>84</v>
      </c>
      <c r="D174" s="1171" t="s">
        <v>63</v>
      </c>
      <c r="E174" s="1169" t="s">
        <v>64</v>
      </c>
      <c r="F174" s="59" t="s">
        <v>63</v>
      </c>
      <c r="G174" s="851" t="s">
        <v>64</v>
      </c>
      <c r="H174" s="59" t="s">
        <v>63</v>
      </c>
      <c r="I174" s="851" t="s">
        <v>64</v>
      </c>
      <c r="J174" s="1268" t="s">
        <v>63</v>
      </c>
      <c r="K174" s="851" t="s">
        <v>64</v>
      </c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</row>
    <row r="175" spans="1:86" ht="15" customHeight="1" x14ac:dyDescent="0.25">
      <c r="A175" s="3132" t="s">
        <v>2624</v>
      </c>
      <c r="B175" s="180" t="s">
        <v>2619</v>
      </c>
      <c r="C175" s="2788">
        <f t="shared" ref="C175:C178" si="134">SUM(D175:E175)</f>
        <v>0</v>
      </c>
      <c r="D175" s="2780">
        <f t="shared" ref="D175:E175" si="135">SUM(F175+H175+J175)</f>
        <v>0</v>
      </c>
      <c r="E175" s="1904">
        <f t="shared" si="135"/>
        <v>0</v>
      </c>
      <c r="F175" s="1771"/>
      <c r="G175" s="1752"/>
      <c r="H175" s="1771"/>
      <c r="I175" s="1752"/>
      <c r="J175" s="2005"/>
      <c r="K175" s="1752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</row>
    <row r="176" spans="1:86" ht="15" customHeight="1" x14ac:dyDescent="0.25">
      <c r="A176" s="3128"/>
      <c r="B176" s="180" t="s">
        <v>2615</v>
      </c>
      <c r="C176" s="2788">
        <f t="shared" si="134"/>
        <v>0</v>
      </c>
      <c r="D176" s="2780">
        <f t="shared" ref="D176:E176" si="136">SUM(F176+H176+J176)</f>
        <v>0</v>
      </c>
      <c r="E176" s="1904">
        <f t="shared" si="136"/>
        <v>0</v>
      </c>
      <c r="F176" s="1905"/>
      <c r="G176" s="190"/>
      <c r="H176" s="1905"/>
      <c r="I176" s="190"/>
      <c r="J176" s="2007"/>
      <c r="K176" s="190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</row>
    <row r="177" spans="1:86" ht="15" customHeight="1" x14ac:dyDescent="0.25">
      <c r="A177" s="3128"/>
      <c r="B177" s="180" t="s">
        <v>2616</v>
      </c>
      <c r="C177" s="2788">
        <f t="shared" si="134"/>
        <v>0</v>
      </c>
      <c r="D177" s="2780">
        <f t="shared" ref="D177:E177" si="137">SUM(F177+H177+J177)</f>
        <v>0</v>
      </c>
      <c r="E177" s="1904">
        <f t="shared" si="137"/>
        <v>0</v>
      </c>
      <c r="F177" s="1905"/>
      <c r="G177" s="190"/>
      <c r="H177" s="1905"/>
      <c r="I177" s="190"/>
      <c r="J177" s="2007"/>
      <c r="K177" s="190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</row>
    <row r="178" spans="1:86" ht="15" customHeight="1" x14ac:dyDescent="0.25">
      <c r="A178" s="3129"/>
      <c r="B178" s="162" t="s">
        <v>2625</v>
      </c>
      <c r="C178" s="1280">
        <f t="shared" si="134"/>
        <v>0</v>
      </c>
      <c r="D178" s="2785">
        <f t="shared" ref="D178:E178" si="138">SUM(F178+H178+J178)</f>
        <v>0</v>
      </c>
      <c r="E178" s="2677">
        <f t="shared" si="138"/>
        <v>0</v>
      </c>
      <c r="F178" s="41"/>
      <c r="G178" s="1764"/>
      <c r="H178" s="41"/>
      <c r="I178" s="1764"/>
      <c r="J178" s="1762"/>
      <c r="K178" s="1764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</row>
    <row r="179" spans="1:86" ht="18" customHeight="1" x14ac:dyDescent="0.25">
      <c r="A179" s="509" t="s">
        <v>2626</v>
      </c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  <c r="AL179" s="505"/>
      <c r="AM179" s="505"/>
      <c r="AN179" s="505"/>
      <c r="AO179" s="505"/>
      <c r="AP179" s="505"/>
      <c r="AQ179" s="505"/>
      <c r="AR179" s="505"/>
      <c r="AS179" s="505"/>
      <c r="AT179" s="505"/>
      <c r="AU179" s="505"/>
      <c r="AV179" s="505"/>
      <c r="AW179" s="505"/>
      <c r="AX179" s="505"/>
      <c r="AY179" s="505"/>
      <c r="AZ179" s="505"/>
      <c r="BA179" s="505"/>
      <c r="BB179" s="505"/>
      <c r="BC179" s="505"/>
      <c r="BD179" s="505"/>
      <c r="BE179" s="505"/>
      <c r="BF179" s="505"/>
      <c r="BG179" s="505"/>
      <c r="BH179" s="505"/>
      <c r="BI179" s="505"/>
      <c r="BJ179" s="505"/>
      <c r="BK179" s="505"/>
      <c r="BL179" s="505"/>
      <c r="BM179" s="505"/>
      <c r="BN179" s="505"/>
      <c r="BO179" s="505"/>
      <c r="BP179" s="505"/>
      <c r="BQ179" s="505"/>
      <c r="BR179" s="505"/>
      <c r="BS179" s="505"/>
      <c r="BT179" s="505"/>
      <c r="BU179" s="505"/>
      <c r="BV179" s="505"/>
      <c r="BW179" s="505"/>
      <c r="BX179" s="505"/>
      <c r="BY179" s="505"/>
      <c r="BZ179" s="505"/>
      <c r="CA179" s="505"/>
      <c r="CB179" s="505"/>
      <c r="CC179" s="505"/>
      <c r="CD179" s="505"/>
      <c r="CE179" s="505"/>
      <c r="CF179" s="505"/>
      <c r="CG179" s="505"/>
      <c r="CH179" s="505"/>
    </row>
    <row r="180" spans="1:86" ht="15" customHeight="1" x14ac:dyDescent="0.25">
      <c r="A180" s="3201" t="s">
        <v>2627</v>
      </c>
      <c r="B180" s="3149"/>
      <c r="C180" s="3250" t="s">
        <v>2628</v>
      </c>
      <c r="D180" s="3466" t="s">
        <v>82</v>
      </c>
      <c r="E180" s="3161"/>
      <c r="F180" s="3149"/>
      <c r="G180" s="3381" t="s">
        <v>106</v>
      </c>
      <c r="H180" s="3124"/>
      <c r="I180" s="3124"/>
      <c r="J180" s="3124"/>
      <c r="K180" s="3124"/>
      <c r="L180" s="3124"/>
      <c r="M180" s="3124"/>
      <c r="N180" s="3124"/>
      <c r="O180" s="3124"/>
      <c r="P180" s="3124"/>
      <c r="Q180" s="3124"/>
      <c r="R180" s="3124"/>
      <c r="S180" s="3124"/>
      <c r="T180" s="3124"/>
      <c r="U180" s="3124"/>
      <c r="V180" s="3124"/>
      <c r="W180" s="3124"/>
      <c r="X180" s="3124"/>
      <c r="Y180" s="3124"/>
      <c r="Z180" s="3124"/>
      <c r="AA180" s="3124"/>
      <c r="AB180" s="3124"/>
      <c r="AC180" s="3124"/>
      <c r="AD180" s="3124"/>
      <c r="AE180" s="3124"/>
      <c r="AF180" s="3124"/>
      <c r="AG180" s="3124"/>
      <c r="AH180" s="3124"/>
      <c r="AI180" s="3124"/>
      <c r="AJ180" s="3124"/>
      <c r="AK180" s="3124"/>
      <c r="AL180" s="3124"/>
      <c r="AM180" s="3124"/>
      <c r="AN180" s="3124"/>
      <c r="AO180" s="3124"/>
      <c r="AP180" s="3122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</row>
    <row r="181" spans="1:86" ht="15" customHeight="1" x14ac:dyDescent="0.25">
      <c r="A181" s="3179"/>
      <c r="B181" s="3180"/>
      <c r="C181" s="3128"/>
      <c r="D181" s="3142"/>
      <c r="E181" s="3142"/>
      <c r="F181" s="3140"/>
      <c r="G181" s="3148" t="s">
        <v>2523</v>
      </c>
      <c r="H181" s="3149"/>
      <c r="I181" s="3158" t="s">
        <v>2524</v>
      </c>
      <c r="J181" s="3124"/>
      <c r="K181" s="3159" t="s">
        <v>2525</v>
      </c>
      <c r="L181" s="3122"/>
      <c r="M181" s="3159" t="s">
        <v>99</v>
      </c>
      <c r="N181" s="3122"/>
      <c r="O181" s="3159" t="s">
        <v>49</v>
      </c>
      <c r="P181" s="3122"/>
      <c r="Q181" s="3240" t="s">
        <v>50</v>
      </c>
      <c r="R181" s="3161"/>
      <c r="S181" s="3201" t="s">
        <v>51</v>
      </c>
      <c r="T181" s="3149"/>
      <c r="U181" s="3201" t="s">
        <v>52</v>
      </c>
      <c r="V181" s="3149"/>
      <c r="W181" s="3240" t="s">
        <v>53</v>
      </c>
      <c r="X181" s="3149"/>
      <c r="Y181" s="3201" t="s">
        <v>54</v>
      </c>
      <c r="Z181" s="3149"/>
      <c r="AA181" s="3240" t="s">
        <v>55</v>
      </c>
      <c r="AB181" s="3161"/>
      <c r="AC181" s="3201" t="s">
        <v>56</v>
      </c>
      <c r="AD181" s="3149"/>
      <c r="AE181" s="3240" t="s">
        <v>57</v>
      </c>
      <c r="AF181" s="3161"/>
      <c r="AG181" s="3201" t="s">
        <v>58</v>
      </c>
      <c r="AH181" s="3149"/>
      <c r="AI181" s="3240" t="s">
        <v>59</v>
      </c>
      <c r="AJ181" s="3161"/>
      <c r="AK181" s="3201" t="s">
        <v>60</v>
      </c>
      <c r="AL181" s="3149"/>
      <c r="AM181" s="3240" t="s">
        <v>61</v>
      </c>
      <c r="AN181" s="3161"/>
      <c r="AO181" s="3159" t="s">
        <v>62</v>
      </c>
      <c r="AP181" s="3122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</row>
    <row r="182" spans="1:86" ht="15" customHeight="1" x14ac:dyDescent="0.25">
      <c r="A182" s="3150"/>
      <c r="B182" s="3140"/>
      <c r="C182" s="3129"/>
      <c r="D182" s="59" t="s">
        <v>84</v>
      </c>
      <c r="E182" s="1268" t="s">
        <v>63</v>
      </c>
      <c r="F182" s="851" t="s">
        <v>64</v>
      </c>
      <c r="G182" s="1742" t="s">
        <v>63</v>
      </c>
      <c r="H182" s="144" t="s">
        <v>64</v>
      </c>
      <c r="I182" s="1742" t="s">
        <v>63</v>
      </c>
      <c r="J182" s="144" t="s">
        <v>64</v>
      </c>
      <c r="K182" s="1742" t="s">
        <v>63</v>
      </c>
      <c r="L182" s="144" t="s">
        <v>64</v>
      </c>
      <c r="M182" s="1742" t="s">
        <v>63</v>
      </c>
      <c r="N182" s="144" t="s">
        <v>64</v>
      </c>
      <c r="O182" s="1742" t="s">
        <v>63</v>
      </c>
      <c r="P182" s="144" t="s">
        <v>64</v>
      </c>
      <c r="Q182" s="1742" t="s">
        <v>63</v>
      </c>
      <c r="R182" s="144" t="s">
        <v>64</v>
      </c>
      <c r="S182" s="58" t="s">
        <v>63</v>
      </c>
      <c r="T182" s="1863" t="s">
        <v>64</v>
      </c>
      <c r="U182" s="58" t="s">
        <v>63</v>
      </c>
      <c r="V182" s="1863" t="s">
        <v>64</v>
      </c>
      <c r="W182" s="1742" t="s">
        <v>63</v>
      </c>
      <c r="X182" s="1863" t="s">
        <v>64</v>
      </c>
      <c r="Y182" s="1742" t="s">
        <v>63</v>
      </c>
      <c r="Z182" s="144" t="s">
        <v>64</v>
      </c>
      <c r="AA182" s="1742" t="s">
        <v>63</v>
      </c>
      <c r="AB182" s="144" t="s">
        <v>64</v>
      </c>
      <c r="AC182" s="1742" t="s">
        <v>63</v>
      </c>
      <c r="AD182" s="144" t="s">
        <v>64</v>
      </c>
      <c r="AE182" s="1742" t="s">
        <v>63</v>
      </c>
      <c r="AF182" s="144" t="s">
        <v>64</v>
      </c>
      <c r="AG182" s="1742" t="s">
        <v>63</v>
      </c>
      <c r="AH182" s="144" t="s">
        <v>64</v>
      </c>
      <c r="AI182" s="1742" t="s">
        <v>63</v>
      </c>
      <c r="AJ182" s="144" t="s">
        <v>64</v>
      </c>
      <c r="AK182" s="1742" t="s">
        <v>63</v>
      </c>
      <c r="AL182" s="144" t="s">
        <v>64</v>
      </c>
      <c r="AM182" s="1742" t="s">
        <v>63</v>
      </c>
      <c r="AN182" s="144" t="s">
        <v>64</v>
      </c>
      <c r="AO182" s="1742" t="s">
        <v>63</v>
      </c>
      <c r="AP182" s="1863" t="s">
        <v>64</v>
      </c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</row>
    <row r="183" spans="1:86" ht="15" customHeight="1" x14ac:dyDescent="0.25">
      <c r="A183" s="3375" t="s">
        <v>2629</v>
      </c>
      <c r="B183" s="3149"/>
      <c r="C183" s="1275" t="s">
        <v>857</v>
      </c>
      <c r="D183" s="677">
        <f t="shared" ref="D183:D188" si="139">SUM(E183:F183)</f>
        <v>0</v>
      </c>
      <c r="E183" s="2321">
        <f t="shared" ref="E183:F183" si="140">SUM(G183+I183+K183+M183+O183+Q183+S183+U183+W183+Y183+AA183+AC183+AE183+AG183+AI183+AK183+AM183+AO183)</f>
        <v>0</v>
      </c>
      <c r="F183" s="2789">
        <f t="shared" si="140"/>
        <v>0</v>
      </c>
      <c r="G183" s="33"/>
      <c r="H183" s="80"/>
      <c r="I183" s="33"/>
      <c r="J183" s="80"/>
      <c r="K183" s="33"/>
      <c r="L183" s="80"/>
      <c r="M183" s="33"/>
      <c r="N183" s="80"/>
      <c r="O183" s="33"/>
      <c r="P183" s="80"/>
      <c r="Q183" s="33"/>
      <c r="R183" s="80"/>
      <c r="S183" s="33"/>
      <c r="T183" s="80"/>
      <c r="U183" s="33"/>
      <c r="V183" s="80"/>
      <c r="W183" s="33"/>
      <c r="X183" s="80"/>
      <c r="Y183" s="33"/>
      <c r="Z183" s="80"/>
      <c r="AA183" s="33"/>
      <c r="AB183" s="80"/>
      <c r="AC183" s="33"/>
      <c r="AD183" s="80"/>
      <c r="AE183" s="33"/>
      <c r="AF183" s="80"/>
      <c r="AG183" s="33"/>
      <c r="AH183" s="80"/>
      <c r="AI183" s="33"/>
      <c r="AJ183" s="80"/>
      <c r="AK183" s="33"/>
      <c r="AL183" s="80"/>
      <c r="AM183" s="33"/>
      <c r="AN183" s="80"/>
      <c r="AO183" s="33"/>
      <c r="AP183" s="80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</row>
    <row r="184" spans="1:86" ht="15" customHeight="1" x14ac:dyDescent="0.25">
      <c r="A184" s="3150"/>
      <c r="B184" s="3140"/>
      <c r="C184" s="1279" t="s">
        <v>2630</v>
      </c>
      <c r="D184" s="679">
        <f t="shared" si="139"/>
        <v>1</v>
      </c>
      <c r="E184" s="2322">
        <f t="shared" ref="E184:F184" si="141">SUM(G184+I184+K184+M184+O184+Q184+S184+U184+W184+Y184+AA184+AC184+AE184+AG184+AI184+AK184+AM184+AO184)</f>
        <v>0</v>
      </c>
      <c r="F184" s="2790">
        <f t="shared" si="141"/>
        <v>1</v>
      </c>
      <c r="G184" s="41">
        <v>0</v>
      </c>
      <c r="H184" s="92">
        <v>0</v>
      </c>
      <c r="I184" s="41">
        <v>0</v>
      </c>
      <c r="J184" s="92">
        <v>0</v>
      </c>
      <c r="K184" s="41">
        <v>0</v>
      </c>
      <c r="L184" s="92">
        <v>0</v>
      </c>
      <c r="M184" s="41">
        <v>0</v>
      </c>
      <c r="N184" s="92">
        <v>0</v>
      </c>
      <c r="O184" s="41">
        <v>0</v>
      </c>
      <c r="P184" s="92">
        <v>0</v>
      </c>
      <c r="Q184" s="41">
        <v>0</v>
      </c>
      <c r="R184" s="92">
        <v>0</v>
      </c>
      <c r="S184" s="41">
        <v>0</v>
      </c>
      <c r="T184" s="92">
        <v>0</v>
      </c>
      <c r="U184" s="41">
        <v>0</v>
      </c>
      <c r="V184" s="92">
        <v>0</v>
      </c>
      <c r="W184" s="41">
        <v>0</v>
      </c>
      <c r="X184" s="92">
        <v>0</v>
      </c>
      <c r="Y184" s="41">
        <v>0</v>
      </c>
      <c r="Z184" s="92">
        <v>0</v>
      </c>
      <c r="AA184" s="41">
        <v>0</v>
      </c>
      <c r="AB184" s="92">
        <v>0</v>
      </c>
      <c r="AC184" s="41">
        <v>0</v>
      </c>
      <c r="AD184" s="92">
        <v>0</v>
      </c>
      <c r="AE184" s="41">
        <v>0</v>
      </c>
      <c r="AF184" s="92">
        <v>0</v>
      </c>
      <c r="AG184" s="41">
        <v>0</v>
      </c>
      <c r="AH184" s="92">
        <v>1</v>
      </c>
      <c r="AI184" s="41">
        <v>0</v>
      </c>
      <c r="AJ184" s="92">
        <v>0</v>
      </c>
      <c r="AK184" s="41">
        <v>0</v>
      </c>
      <c r="AL184" s="92">
        <v>0</v>
      </c>
      <c r="AM184" s="41">
        <v>0</v>
      </c>
      <c r="AN184" s="92">
        <v>0</v>
      </c>
      <c r="AO184" s="41">
        <v>0</v>
      </c>
      <c r="AP184" s="92">
        <v>0</v>
      </c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</row>
    <row r="185" spans="1:86" ht="15" customHeight="1" x14ac:dyDescent="0.25">
      <c r="A185" s="3467" t="s">
        <v>2558</v>
      </c>
      <c r="B185" s="3149"/>
      <c r="C185" s="1275" t="s">
        <v>857</v>
      </c>
      <c r="D185" s="677">
        <f t="shared" si="139"/>
        <v>1</v>
      </c>
      <c r="E185" s="2321">
        <f t="shared" ref="E185:F185" si="142">SUM(G185+I185+K185+M185+O185+Q185+S185+U185+W185+Y185+AA185+AC185+AE185+AG185+AI185+AK185+AM185+AO185)</f>
        <v>0</v>
      </c>
      <c r="F185" s="2789">
        <f t="shared" si="142"/>
        <v>1</v>
      </c>
      <c r="G185" s="33">
        <v>0</v>
      </c>
      <c r="H185" s="80">
        <v>0</v>
      </c>
      <c r="I185" s="33">
        <v>0</v>
      </c>
      <c r="J185" s="80">
        <v>0</v>
      </c>
      <c r="K185" s="33">
        <v>0</v>
      </c>
      <c r="L185" s="80">
        <v>0</v>
      </c>
      <c r="M185" s="33">
        <v>0</v>
      </c>
      <c r="N185" s="80">
        <v>0</v>
      </c>
      <c r="O185" s="33">
        <v>0</v>
      </c>
      <c r="P185" s="80">
        <v>0</v>
      </c>
      <c r="Q185" s="33">
        <v>0</v>
      </c>
      <c r="R185" s="80">
        <v>0</v>
      </c>
      <c r="S185" s="33">
        <v>0</v>
      </c>
      <c r="T185" s="80">
        <v>0</v>
      </c>
      <c r="U185" s="33">
        <v>0</v>
      </c>
      <c r="V185" s="80">
        <v>0</v>
      </c>
      <c r="W185" s="33">
        <v>0</v>
      </c>
      <c r="X185" s="80">
        <v>0</v>
      </c>
      <c r="Y185" s="33">
        <v>0</v>
      </c>
      <c r="Z185" s="80">
        <v>1</v>
      </c>
      <c r="AA185" s="33">
        <v>0</v>
      </c>
      <c r="AB185" s="80">
        <v>0</v>
      </c>
      <c r="AC185" s="33">
        <v>0</v>
      </c>
      <c r="AD185" s="80">
        <v>0</v>
      </c>
      <c r="AE185" s="33">
        <v>0</v>
      </c>
      <c r="AF185" s="80">
        <v>0</v>
      </c>
      <c r="AG185" s="33">
        <v>0</v>
      </c>
      <c r="AH185" s="80">
        <v>0</v>
      </c>
      <c r="AI185" s="33">
        <v>0</v>
      </c>
      <c r="AJ185" s="80">
        <v>0</v>
      </c>
      <c r="AK185" s="33">
        <v>0</v>
      </c>
      <c r="AL185" s="80">
        <v>0</v>
      </c>
      <c r="AM185" s="33">
        <v>0</v>
      </c>
      <c r="AN185" s="80">
        <v>0</v>
      </c>
      <c r="AO185" s="33">
        <v>0</v>
      </c>
      <c r="AP185" s="80">
        <v>0</v>
      </c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</row>
    <row r="186" spans="1:86" ht="15" customHeight="1" x14ac:dyDescent="0.25">
      <c r="A186" s="3150"/>
      <c r="B186" s="3140"/>
      <c r="C186" s="1279" t="s">
        <v>2630</v>
      </c>
      <c r="D186" s="679">
        <f t="shared" si="139"/>
        <v>0</v>
      </c>
      <c r="E186" s="2322">
        <f t="shared" ref="E186:F186" si="143">SUM(G186+I186+K186+M186+O186+Q186+S186+U186+W186+Y186+AA186+AC186+AE186+AG186+AI186+AK186+AM186+AO186)</f>
        <v>0</v>
      </c>
      <c r="F186" s="2790">
        <f t="shared" si="143"/>
        <v>0</v>
      </c>
      <c r="G186" s="41"/>
      <c r="H186" s="92"/>
      <c r="I186" s="41"/>
      <c r="J186" s="92"/>
      <c r="K186" s="41"/>
      <c r="L186" s="92"/>
      <c r="M186" s="41"/>
      <c r="N186" s="92"/>
      <c r="O186" s="41"/>
      <c r="P186" s="92"/>
      <c r="Q186" s="41"/>
      <c r="R186" s="92"/>
      <c r="S186" s="41"/>
      <c r="T186" s="92"/>
      <c r="U186" s="41"/>
      <c r="V186" s="92"/>
      <c r="W186" s="41"/>
      <c r="X186" s="92"/>
      <c r="Y186" s="41"/>
      <c r="Z186" s="92"/>
      <c r="AA186" s="41"/>
      <c r="AB186" s="92"/>
      <c r="AC186" s="41"/>
      <c r="AD186" s="92"/>
      <c r="AE186" s="41"/>
      <c r="AF186" s="92"/>
      <c r="AG186" s="41"/>
      <c r="AH186" s="92"/>
      <c r="AI186" s="41"/>
      <c r="AJ186" s="92"/>
      <c r="AK186" s="41"/>
      <c r="AL186" s="92"/>
      <c r="AM186" s="41"/>
      <c r="AN186" s="92"/>
      <c r="AO186" s="41"/>
      <c r="AP186" s="92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</row>
    <row r="187" spans="1:86" ht="15" customHeight="1" x14ac:dyDescent="0.25">
      <c r="A187" s="3467" t="s">
        <v>2631</v>
      </c>
      <c r="B187" s="3149"/>
      <c r="C187" s="2791" t="s">
        <v>857</v>
      </c>
      <c r="D187" s="2311">
        <f t="shared" si="139"/>
        <v>0</v>
      </c>
      <c r="E187" s="2792">
        <f t="shared" ref="E187:F187" si="144">SUM(G187+I187+K187+M187+O187+Q187+S187+U187+W187+Y187+AA187+AC187+AE187+AG187+AI187+AK187+AM187+AO187)</f>
        <v>0</v>
      </c>
      <c r="F187" s="2793">
        <f t="shared" si="144"/>
        <v>0</v>
      </c>
      <c r="G187" s="1786"/>
      <c r="H187" s="1865"/>
      <c r="I187" s="1786"/>
      <c r="J187" s="1865"/>
      <c r="K187" s="1786"/>
      <c r="L187" s="1865"/>
      <c r="M187" s="1786"/>
      <c r="N187" s="1865"/>
      <c r="O187" s="1786"/>
      <c r="P187" s="1865"/>
      <c r="Q187" s="1786"/>
      <c r="R187" s="1865"/>
      <c r="S187" s="1786"/>
      <c r="T187" s="1865"/>
      <c r="U187" s="1786"/>
      <c r="V187" s="1865"/>
      <c r="W187" s="1786"/>
      <c r="X187" s="1865"/>
      <c r="Y187" s="1786"/>
      <c r="Z187" s="1865"/>
      <c r="AA187" s="1786"/>
      <c r="AB187" s="1865"/>
      <c r="AC187" s="1786"/>
      <c r="AD187" s="1865"/>
      <c r="AE187" s="1786"/>
      <c r="AF187" s="1865"/>
      <c r="AG187" s="1786"/>
      <c r="AH187" s="1865"/>
      <c r="AI187" s="1786"/>
      <c r="AJ187" s="1865"/>
      <c r="AK187" s="1786"/>
      <c r="AL187" s="1865"/>
      <c r="AM187" s="1786"/>
      <c r="AN187" s="1865"/>
      <c r="AO187" s="1786"/>
      <c r="AP187" s="1865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</row>
    <row r="188" spans="1:86" ht="15" customHeight="1" x14ac:dyDescent="0.25">
      <c r="A188" s="3150"/>
      <c r="B188" s="3140"/>
      <c r="C188" s="1279" t="s">
        <v>2630</v>
      </c>
      <c r="D188" s="679">
        <f t="shared" si="139"/>
        <v>0</v>
      </c>
      <c r="E188" s="2322">
        <f t="shared" ref="E188:F188" si="145">SUM(G188+I188+K188+M188+O188+Q188+S188+U188+W188+Y188+AA188+AC188+AE188+AG188+AI188+AK188+AM188+AO188)</f>
        <v>0</v>
      </c>
      <c r="F188" s="2790">
        <f t="shared" si="145"/>
        <v>0</v>
      </c>
      <c r="G188" s="41"/>
      <c r="H188" s="92"/>
      <c r="I188" s="41"/>
      <c r="J188" s="92"/>
      <c r="K188" s="41"/>
      <c r="L188" s="92"/>
      <c r="M188" s="41"/>
      <c r="N188" s="92"/>
      <c r="O188" s="41"/>
      <c r="P188" s="92"/>
      <c r="Q188" s="41"/>
      <c r="R188" s="92"/>
      <c r="S188" s="41"/>
      <c r="T188" s="92"/>
      <c r="U188" s="41"/>
      <c r="V188" s="92"/>
      <c r="W188" s="41"/>
      <c r="X188" s="92"/>
      <c r="Y188" s="41"/>
      <c r="Z188" s="92"/>
      <c r="AA188" s="41"/>
      <c r="AB188" s="92"/>
      <c r="AC188" s="41"/>
      <c r="AD188" s="92"/>
      <c r="AE188" s="41"/>
      <c r="AF188" s="92"/>
      <c r="AG188" s="41"/>
      <c r="AH188" s="92"/>
      <c r="AI188" s="41"/>
      <c r="AJ188" s="92"/>
      <c r="AK188" s="41"/>
      <c r="AL188" s="92"/>
      <c r="AM188" s="41"/>
      <c r="AN188" s="92"/>
      <c r="AO188" s="41"/>
      <c r="AP188" s="92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</row>
    <row r="189" spans="1:86" ht="14.25" customHeight="1" x14ac:dyDescent="0.25"/>
    <row r="190" spans="1:86" ht="14.25" customHeight="1" x14ac:dyDescent="0.25"/>
    <row r="191" spans="1:86" ht="14.25" customHeight="1" x14ac:dyDescent="0.25"/>
    <row r="192" spans="1:86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spans="1:2" ht="14.25" customHeight="1" x14ac:dyDescent="0.25"/>
    <row r="210" spans="1:2" ht="14.25" customHeight="1" x14ac:dyDescent="0.25"/>
    <row r="211" spans="1:2" ht="14.25" customHeight="1" x14ac:dyDescent="0.25"/>
    <row r="212" spans="1:2" ht="14.25" customHeight="1" x14ac:dyDescent="0.25"/>
    <row r="213" spans="1:2" ht="14.25" customHeight="1" x14ac:dyDescent="0.25"/>
    <row r="214" spans="1:2" ht="14.25" customHeight="1" x14ac:dyDescent="0.25"/>
    <row r="215" spans="1:2" ht="14.25" hidden="1" customHeight="1" x14ac:dyDescent="0.25">
      <c r="A215" s="2794">
        <f>SUM(B12:B23,C28:C41,B46:B53,B58,B63:B65,B71:B72,B78:B83,C87:C89,B95:B103,B108:B110,B115:B119,B124:B129,B136:B141,C153:D153,B158:B162,C165:C170,C175:C178,D183:D188)</f>
        <v>691</v>
      </c>
      <c r="B215" s="2795">
        <f>SUM(CF12:CH129)</f>
        <v>0</v>
      </c>
    </row>
    <row r="216" spans="1:2" ht="14.25" customHeight="1" x14ac:dyDescent="0.25"/>
    <row r="217" spans="1:2" ht="14.25" customHeight="1" x14ac:dyDescent="0.25"/>
    <row r="218" spans="1:2" ht="14.25" customHeight="1" x14ac:dyDescent="0.25"/>
    <row r="219" spans="1:2" ht="14.25" customHeight="1" x14ac:dyDescent="0.25"/>
    <row r="220" spans="1:2" ht="14.25" customHeight="1" x14ac:dyDescent="0.25"/>
    <row r="221" spans="1:2" ht="14.25" customHeight="1" x14ac:dyDescent="0.25"/>
    <row r="222" spans="1:2" ht="14.25" customHeight="1" x14ac:dyDescent="0.25"/>
    <row r="223" spans="1:2" ht="14.25" customHeight="1" x14ac:dyDescent="0.25"/>
    <row r="224" spans="1:2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344">
    <mergeCell ref="A92:A94"/>
    <mergeCell ref="B92:D93"/>
    <mergeCell ref="E93:F93"/>
    <mergeCell ref="G93:H93"/>
    <mergeCell ref="O156:P156"/>
    <mergeCell ref="Q156:R156"/>
    <mergeCell ref="B155:D156"/>
    <mergeCell ref="E155:AN155"/>
    <mergeCell ref="E156:F156"/>
    <mergeCell ref="G156:H156"/>
    <mergeCell ref="I156:J156"/>
    <mergeCell ref="K156:L156"/>
    <mergeCell ref="M156:N156"/>
    <mergeCell ref="AK156:AL156"/>
    <mergeCell ref="AM156:AN156"/>
    <mergeCell ref="W156:X156"/>
    <mergeCell ref="Y156:Z156"/>
    <mergeCell ref="AA156:AB156"/>
    <mergeCell ref="AC156:AD156"/>
    <mergeCell ref="AE156:AF156"/>
    <mergeCell ref="AG156:AH156"/>
    <mergeCell ref="AI156:AJ156"/>
    <mergeCell ref="A144:B144"/>
    <mergeCell ref="A145:A148"/>
    <mergeCell ref="A75:A77"/>
    <mergeCell ref="B75:D76"/>
    <mergeCell ref="E76:F76"/>
    <mergeCell ref="G76:H76"/>
    <mergeCell ref="A86:B86"/>
    <mergeCell ref="A87:B87"/>
    <mergeCell ref="A88:B88"/>
    <mergeCell ref="A89:B89"/>
    <mergeCell ref="A90:B90"/>
    <mergeCell ref="E75:AN75"/>
    <mergeCell ref="K76:L76"/>
    <mergeCell ref="M76:N76"/>
    <mergeCell ref="O76:P76"/>
    <mergeCell ref="U76:V76"/>
    <mergeCell ref="W76:X76"/>
    <mergeCell ref="I76:J76"/>
    <mergeCell ref="B60:D61"/>
    <mergeCell ref="B68:D69"/>
    <mergeCell ref="E69:F69"/>
    <mergeCell ref="G69:H69"/>
    <mergeCell ref="A55:A57"/>
    <mergeCell ref="B55:D56"/>
    <mergeCell ref="E56:F56"/>
    <mergeCell ref="G56:H56"/>
    <mergeCell ref="A60:A62"/>
    <mergeCell ref="E61:F61"/>
    <mergeCell ref="G61:H61"/>
    <mergeCell ref="A68:A70"/>
    <mergeCell ref="E10:F10"/>
    <mergeCell ref="G10:H10"/>
    <mergeCell ref="A25:B27"/>
    <mergeCell ref="C25:E26"/>
    <mergeCell ref="F26:G26"/>
    <mergeCell ref="A28:A30"/>
    <mergeCell ref="A31:A33"/>
    <mergeCell ref="A43:A45"/>
    <mergeCell ref="B43:D44"/>
    <mergeCell ref="E44:F44"/>
    <mergeCell ref="G44:H44"/>
    <mergeCell ref="A34:A35"/>
    <mergeCell ref="A36:B36"/>
    <mergeCell ref="A37:B37"/>
    <mergeCell ref="A38:B38"/>
    <mergeCell ref="A39:B39"/>
    <mergeCell ref="A40:B40"/>
    <mergeCell ref="A41:B41"/>
    <mergeCell ref="AE69:AF69"/>
    <mergeCell ref="AG69:AH69"/>
    <mergeCell ref="AI69:AJ69"/>
    <mergeCell ref="AK69:AL69"/>
    <mergeCell ref="AM69:AN69"/>
    <mergeCell ref="U61:V61"/>
    <mergeCell ref="W61:X61"/>
    <mergeCell ref="E68:AN68"/>
    <mergeCell ref="I69:J69"/>
    <mergeCell ref="K69:L69"/>
    <mergeCell ref="M69:N69"/>
    <mergeCell ref="O69:P69"/>
    <mergeCell ref="M61:N61"/>
    <mergeCell ref="O61:P61"/>
    <mergeCell ref="Q61:R61"/>
    <mergeCell ref="S61:T61"/>
    <mergeCell ref="U69:V69"/>
    <mergeCell ref="W69:X69"/>
    <mergeCell ref="Y69:Z69"/>
    <mergeCell ref="AA69:AB69"/>
    <mergeCell ref="AC69:AD69"/>
    <mergeCell ref="Q69:R69"/>
    <mergeCell ref="S69:T69"/>
    <mergeCell ref="K61:L61"/>
    <mergeCell ref="AM10:AN10"/>
    <mergeCell ref="AC10:AD10"/>
    <mergeCell ref="AE10:AF10"/>
    <mergeCell ref="J26:K26"/>
    <mergeCell ref="S156:T156"/>
    <mergeCell ref="U156:V156"/>
    <mergeCell ref="AL26:AM26"/>
    <mergeCell ref="AN26:AO26"/>
    <mergeCell ref="K44:L44"/>
    <mergeCell ref="M44:N44"/>
    <mergeCell ref="O44:P44"/>
    <mergeCell ref="Q44:R44"/>
    <mergeCell ref="AM44:AN44"/>
    <mergeCell ref="E55:AN55"/>
    <mergeCell ref="AO55:AO57"/>
    <mergeCell ref="K56:L56"/>
    <mergeCell ref="M56:N56"/>
    <mergeCell ref="O56:P56"/>
    <mergeCell ref="I56:J56"/>
    <mergeCell ref="Q56:R56"/>
    <mergeCell ref="S56:T56"/>
    <mergeCell ref="AH26:AI26"/>
    <mergeCell ref="AJ26:AK26"/>
    <mergeCell ref="E43:AN43"/>
    <mergeCell ref="A6:V6"/>
    <mergeCell ref="A9:A11"/>
    <mergeCell ref="B9:D10"/>
    <mergeCell ref="E9:AN9"/>
    <mergeCell ref="AO9:AO11"/>
    <mergeCell ref="AO181:AP181"/>
    <mergeCell ref="Y181:Z181"/>
    <mergeCell ref="AA181:AB181"/>
    <mergeCell ref="AC181:AD181"/>
    <mergeCell ref="AE181:AF181"/>
    <mergeCell ref="AG181:AH181"/>
    <mergeCell ref="AI181:AJ181"/>
    <mergeCell ref="AK181:AL181"/>
    <mergeCell ref="A105:A107"/>
    <mergeCell ref="B105:D106"/>
    <mergeCell ref="E106:F106"/>
    <mergeCell ref="G106:H106"/>
    <mergeCell ref="B112:D113"/>
    <mergeCell ref="E113:F113"/>
    <mergeCell ref="G113:H113"/>
    <mergeCell ref="I134:J134"/>
    <mergeCell ref="K134:L134"/>
    <mergeCell ref="M134:N134"/>
    <mergeCell ref="O134:P134"/>
    <mergeCell ref="AM181:AN181"/>
    <mergeCell ref="A180:B182"/>
    <mergeCell ref="A183:B184"/>
    <mergeCell ref="A185:B186"/>
    <mergeCell ref="A187:B188"/>
    <mergeCell ref="C172:E173"/>
    <mergeCell ref="F173:G173"/>
    <mergeCell ref="A175:A178"/>
    <mergeCell ref="C180:C182"/>
    <mergeCell ref="D180:F181"/>
    <mergeCell ref="G181:H181"/>
    <mergeCell ref="G180:AP180"/>
    <mergeCell ref="I181:J181"/>
    <mergeCell ref="K181:L181"/>
    <mergeCell ref="M181:N181"/>
    <mergeCell ref="O181:P181"/>
    <mergeCell ref="Q181:R181"/>
    <mergeCell ref="S181:T181"/>
    <mergeCell ref="U181:V181"/>
    <mergeCell ref="W181:X181"/>
    <mergeCell ref="A149:A152"/>
    <mergeCell ref="A153:B153"/>
    <mergeCell ref="A155:A157"/>
    <mergeCell ref="H173:I173"/>
    <mergeCell ref="J173:K173"/>
    <mergeCell ref="A163:C163"/>
    <mergeCell ref="A164:B164"/>
    <mergeCell ref="A165:A167"/>
    <mergeCell ref="A168:A170"/>
    <mergeCell ref="A171:C171"/>
    <mergeCell ref="A172:B174"/>
    <mergeCell ref="F172:K172"/>
    <mergeCell ref="A112:A114"/>
    <mergeCell ref="A121:A123"/>
    <mergeCell ref="B121:D122"/>
    <mergeCell ref="A132:E132"/>
    <mergeCell ref="A133:A135"/>
    <mergeCell ref="B133:D134"/>
    <mergeCell ref="E133:AN133"/>
    <mergeCell ref="E134:F134"/>
    <mergeCell ref="G134:H134"/>
    <mergeCell ref="S134:T134"/>
    <mergeCell ref="E112:AN112"/>
    <mergeCell ref="K113:L113"/>
    <mergeCell ref="M113:N113"/>
    <mergeCell ref="O113:P113"/>
    <mergeCell ref="Q113:R113"/>
    <mergeCell ref="O122:P122"/>
    <mergeCell ref="Q122:R122"/>
    <mergeCell ref="S122:T122"/>
    <mergeCell ref="AE122:AF122"/>
    <mergeCell ref="AG122:AH122"/>
    <mergeCell ref="AC113:AD113"/>
    <mergeCell ref="AE113:AF113"/>
    <mergeCell ref="U134:V134"/>
    <mergeCell ref="W134:X134"/>
    <mergeCell ref="AC134:AD134"/>
    <mergeCell ref="AE134:AF134"/>
    <mergeCell ref="AG134:AH134"/>
    <mergeCell ref="AI134:AJ134"/>
    <mergeCell ref="AI113:AJ113"/>
    <mergeCell ref="AI122:AJ122"/>
    <mergeCell ref="AK122:AL122"/>
    <mergeCell ref="E121:AN121"/>
    <mergeCell ref="AK134:AL134"/>
    <mergeCell ref="AM134:AN134"/>
    <mergeCell ref="Y134:Z134"/>
    <mergeCell ref="AA134:AB134"/>
    <mergeCell ref="Q134:R134"/>
    <mergeCell ref="AO121:AO123"/>
    <mergeCell ref="E122:F122"/>
    <mergeCell ref="G122:H122"/>
    <mergeCell ref="I122:J122"/>
    <mergeCell ref="K122:L122"/>
    <mergeCell ref="M122:N122"/>
    <mergeCell ref="AM122:AN122"/>
    <mergeCell ref="W113:X113"/>
    <mergeCell ref="Y113:Z113"/>
    <mergeCell ref="I113:J113"/>
    <mergeCell ref="AK113:AL113"/>
    <mergeCell ref="AM113:AN113"/>
    <mergeCell ref="S113:T113"/>
    <mergeCell ref="U113:V113"/>
    <mergeCell ref="AA113:AB113"/>
    <mergeCell ref="U122:V122"/>
    <mergeCell ref="W122:X122"/>
    <mergeCell ref="Y122:Z122"/>
    <mergeCell ref="AA122:AB122"/>
    <mergeCell ref="AC122:AD122"/>
    <mergeCell ref="AG113:AH113"/>
    <mergeCell ref="Y93:Z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K106:AL106"/>
    <mergeCell ref="E92:AN92"/>
    <mergeCell ref="K93:L93"/>
    <mergeCell ref="M93:N93"/>
    <mergeCell ref="O93:P93"/>
    <mergeCell ref="Q93:R93"/>
    <mergeCell ref="S93:T93"/>
    <mergeCell ref="U93:V93"/>
    <mergeCell ref="W93:X93"/>
    <mergeCell ref="U106:V106"/>
    <mergeCell ref="W106:X106"/>
    <mergeCell ref="Y106:Z106"/>
    <mergeCell ref="AA106:AB106"/>
    <mergeCell ref="AM106:AN106"/>
    <mergeCell ref="AM93:AN93"/>
    <mergeCell ref="E105:AN105"/>
    <mergeCell ref="K106:L106"/>
    <mergeCell ref="M106:N106"/>
    <mergeCell ref="O106:P106"/>
    <mergeCell ref="Q106:R106"/>
    <mergeCell ref="S106:T106"/>
    <mergeCell ref="I93:J93"/>
    <mergeCell ref="I106:J106"/>
    <mergeCell ref="AC106:AD106"/>
    <mergeCell ref="AE106:AF106"/>
    <mergeCell ref="AM56:AN56"/>
    <mergeCell ref="AO60:AO62"/>
    <mergeCell ref="AO68:AO70"/>
    <mergeCell ref="AP68:AP70"/>
    <mergeCell ref="AI76:AJ76"/>
    <mergeCell ref="AK76:AL76"/>
    <mergeCell ref="AM76:AN76"/>
    <mergeCell ref="Q76:R76"/>
    <mergeCell ref="S76:T76"/>
    <mergeCell ref="Y76:Z76"/>
    <mergeCell ref="AA76:AB76"/>
    <mergeCell ref="AC76:AD76"/>
    <mergeCell ref="AE76:AF76"/>
    <mergeCell ref="AG76:AH76"/>
    <mergeCell ref="E60:AN60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I61:J61"/>
    <mergeCell ref="U56:V56"/>
    <mergeCell ref="W56:X56"/>
    <mergeCell ref="Y56:Z56"/>
    <mergeCell ref="AA56:AB56"/>
    <mergeCell ref="AC56:AD56"/>
    <mergeCell ref="AE56:AF56"/>
    <mergeCell ref="AG56:AH56"/>
    <mergeCell ref="AI56:AJ56"/>
    <mergeCell ref="AK56:AL56"/>
    <mergeCell ref="AR25:AR27"/>
    <mergeCell ref="H26:I26"/>
    <mergeCell ref="S44:T44"/>
    <mergeCell ref="U44:V44"/>
    <mergeCell ref="W44:X44"/>
    <mergeCell ref="Y44:Z44"/>
    <mergeCell ref="AA44:AB44"/>
    <mergeCell ref="AC44:AD44"/>
    <mergeCell ref="AE44:AF44"/>
    <mergeCell ref="AG44:AH44"/>
    <mergeCell ref="AI44:AJ44"/>
    <mergeCell ref="AK44:AL44"/>
    <mergeCell ref="AQ43:AQ45"/>
    <mergeCell ref="AR43:AR45"/>
    <mergeCell ref="I44:J44"/>
    <mergeCell ref="AO43:AP44"/>
    <mergeCell ref="L26:M26"/>
    <mergeCell ref="N26:O26"/>
    <mergeCell ref="P26:Q26"/>
    <mergeCell ref="R26:S26"/>
    <mergeCell ref="T26:U26"/>
    <mergeCell ref="AQ9:AQ11"/>
    <mergeCell ref="V26:W26"/>
    <mergeCell ref="X26:Y26"/>
    <mergeCell ref="Z26:AA26"/>
    <mergeCell ref="AB26:AC26"/>
    <mergeCell ref="AD26:AE26"/>
    <mergeCell ref="AF26:AG26"/>
    <mergeCell ref="F25:AO25"/>
    <mergeCell ref="AP25:AP27"/>
    <mergeCell ref="AQ25:AQ27"/>
    <mergeCell ref="AP9:AP11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G10:AH10"/>
    <mergeCell ref="AI10:AJ10"/>
    <mergeCell ref="AK10:AL10"/>
  </mergeCells>
  <dataValidations count="2">
    <dataValidation type="decimal" operator="greaterThanOrEqual" allowBlank="1" showErrorMessage="1" sqref="F28:AR40 E46:AR53 E58:AO58 E63:AO65 E71:AP72 E78:AN83 D87:E89 E95:AN103 E108:AN110 E115:AN119 E124:AO129 E136:AN141 C145:D152 E158:AN162 D165:G170 F175:K178 G183:AP188" xr:uid="{00000000-0002-0000-0F00-000000000000}">
      <formula1>0</formula1>
    </dataValidation>
    <dataValidation type="decimal" operator="greaterThanOrEqual" allowBlank="1" showInputMessage="1" showErrorMessage="1" prompt="Ingrese Sólo Números - Ingrese Sólo Números" sqref="E12:AQ22" xr:uid="{00000000-0002-0000-0F00-000001000000}">
      <formula1>0</formula1>
    </dataValidation>
  </dataValidations>
  <pageMargins left="0.7" right="0.7" top="0.75" bottom="0.75" header="0" footer="0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000"/>
  <sheetViews>
    <sheetView showGridLines="0" workbookViewId="0"/>
  </sheetViews>
  <sheetFormatPr baseColWidth="10" defaultColWidth="14.42578125" defaultRowHeight="15" customHeight="1" x14ac:dyDescent="0.25"/>
  <cols>
    <col min="1" max="1" width="53.5703125" customWidth="1"/>
    <col min="2" max="2" width="23.42578125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1" max="21" width="11.42578125" customWidth="1"/>
    <col min="22" max="22" width="12.85546875" customWidth="1"/>
    <col min="23" max="27" width="11.28515625" customWidth="1"/>
    <col min="28" max="28" width="11.7109375" customWidth="1"/>
    <col min="29" max="29" width="11.42578125" customWidth="1"/>
    <col min="30" max="30" width="13.7109375" customWidth="1"/>
    <col min="31" max="54" width="11.42578125" customWidth="1"/>
    <col min="55" max="55" width="20.28515625" customWidth="1"/>
    <col min="56" max="64" width="11.42578125" customWidth="1"/>
    <col min="65" max="65" width="20.28515625" customWidth="1"/>
    <col min="66" max="76" width="11.42578125" customWidth="1"/>
    <col min="77" max="78" width="11.42578125" hidden="1" customWidth="1"/>
    <col min="79" max="80" width="11.85546875" hidden="1" customWidth="1"/>
    <col min="81" max="83" width="11.42578125" hidden="1" customWidth="1"/>
    <col min="84" max="86" width="8.7109375" hidden="1" customWidth="1"/>
    <col min="87" max="90" width="11.42578125" hidden="1" customWidth="1"/>
    <col min="91" max="91" width="15.140625" hidden="1" customWidth="1"/>
    <col min="92" max="93" width="11.42578125" hidden="1" customWidth="1"/>
    <col min="94" max="94" width="11.42578125" customWidth="1"/>
    <col min="95" max="95" width="20.28515625" customWidth="1"/>
    <col min="96" max="104" width="11.42578125" customWidth="1"/>
  </cols>
  <sheetData>
    <row r="1" spans="1:104" ht="14.25" customHeight="1" x14ac:dyDescent="0.25">
      <c r="A1" s="1727" t="s">
        <v>28</v>
      </c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5"/>
      <c r="CR1" s="505"/>
      <c r="CS1" s="505"/>
      <c r="CT1" s="505"/>
      <c r="CU1" s="505"/>
      <c r="CV1" s="505"/>
    </row>
    <row r="2" spans="1:104" ht="14.25" customHeight="1" x14ac:dyDescent="0.25">
      <c r="A2" s="1727" t="str">
        <f>CONCATENATE("COMUNA: ",NOMBRE!B2, " (",NOMBRE!C2,NOMBRE!D2,NOMBRE!E2,NOMBRE!F2,NOMBRE!G2,")")</f>
        <v>COMUNA: TEMUCO (09101)</v>
      </c>
      <c r="CA2" s="505"/>
      <c r="CB2" s="505"/>
      <c r="CC2" s="505"/>
      <c r="CD2" s="505"/>
      <c r="CE2" s="505"/>
      <c r="CF2" s="505"/>
      <c r="CG2" s="505"/>
      <c r="CH2" s="505"/>
      <c r="CI2" s="505"/>
      <c r="CJ2" s="505"/>
      <c r="CK2" s="505"/>
      <c r="CL2" s="505"/>
      <c r="CM2" s="505"/>
      <c r="CN2" s="505"/>
      <c r="CO2" s="505"/>
      <c r="CP2" s="505"/>
      <c r="CQ2" s="505"/>
      <c r="CR2" s="505"/>
      <c r="CS2" s="505"/>
      <c r="CT2" s="505"/>
      <c r="CU2" s="505"/>
      <c r="CV2" s="505"/>
    </row>
    <row r="3" spans="1:104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5"/>
      <c r="CU3" s="505"/>
      <c r="CV3" s="505"/>
    </row>
    <row r="4" spans="1:104" ht="14.25" customHeight="1" x14ac:dyDescent="0.25">
      <c r="A4" s="1727" t="str">
        <f>CONCATENATE("MES: ",NOMBRE!B6, " (",NOMBRE!C6,NOMBRE!D6,")")</f>
        <v>MES: NOVIEMBRE (11)</v>
      </c>
      <c r="CA4" s="505"/>
      <c r="CB4" s="505"/>
      <c r="CC4" s="505"/>
      <c r="CD4" s="505"/>
      <c r="CE4" s="505"/>
      <c r="CF4" s="505"/>
      <c r="CG4" s="505"/>
      <c r="CH4" s="505"/>
      <c r="CI4" s="505"/>
      <c r="CJ4" s="505"/>
      <c r="CK4" s="505"/>
      <c r="CL4" s="505"/>
      <c r="CM4" s="505"/>
      <c r="CN4" s="505"/>
      <c r="CO4" s="505"/>
      <c r="CP4" s="505"/>
      <c r="CQ4" s="505"/>
      <c r="CR4" s="505"/>
      <c r="CS4" s="505"/>
      <c r="CT4" s="505"/>
      <c r="CU4" s="505"/>
      <c r="CV4" s="505"/>
    </row>
    <row r="5" spans="1:104" ht="14.25" customHeight="1" x14ac:dyDescent="0.25">
      <c r="A5" s="1727" t="str">
        <f>CONCATENATE("AÑO: ",NOMBRE!B7)</f>
        <v>AÑO: 2025</v>
      </c>
      <c r="CA5" s="505"/>
      <c r="CB5" s="505"/>
      <c r="CC5" s="505"/>
      <c r="CD5" s="505"/>
      <c r="CE5" s="505"/>
      <c r="CF5" s="505"/>
      <c r="CG5" s="505"/>
      <c r="CH5" s="505"/>
      <c r="CI5" s="505"/>
      <c r="CJ5" s="505"/>
      <c r="CK5" s="505"/>
      <c r="CL5" s="505"/>
      <c r="CM5" s="505"/>
      <c r="CN5" s="505"/>
      <c r="CO5" s="505"/>
      <c r="CP5" s="505"/>
      <c r="CQ5" s="505"/>
      <c r="CR5" s="505"/>
      <c r="CS5" s="505"/>
      <c r="CT5" s="505"/>
      <c r="CU5" s="505"/>
      <c r="CV5" s="505"/>
    </row>
    <row r="6" spans="1:104" ht="18" customHeight="1" x14ac:dyDescent="0.25">
      <c r="A6" s="3164" t="s">
        <v>2632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CA6" s="505"/>
      <c r="CB6" s="505"/>
      <c r="CC6" s="505"/>
      <c r="CD6" s="505"/>
      <c r="CE6" s="505"/>
      <c r="CF6" s="505"/>
      <c r="CG6" s="505"/>
      <c r="CH6" s="505"/>
      <c r="CI6" s="505"/>
      <c r="CJ6" s="505"/>
      <c r="CK6" s="505"/>
      <c r="CL6" s="505"/>
      <c r="CM6" s="505"/>
      <c r="CN6" s="505"/>
      <c r="CO6" s="505"/>
      <c r="CP6" s="505"/>
      <c r="CQ6" s="505"/>
      <c r="CR6" s="505"/>
      <c r="CS6" s="505"/>
      <c r="CT6" s="505"/>
      <c r="CU6" s="505"/>
      <c r="CV6" s="505"/>
    </row>
    <row r="7" spans="1:104" ht="14.25" customHeight="1" x14ac:dyDescent="0.25">
      <c r="CA7" s="505"/>
      <c r="CB7" s="505"/>
      <c r="CC7" s="505"/>
      <c r="CD7" s="505"/>
      <c r="CE7" s="505"/>
      <c r="CF7" s="505"/>
      <c r="CG7" s="505"/>
      <c r="CH7" s="505"/>
      <c r="CI7" s="505"/>
      <c r="CJ7" s="505"/>
      <c r="CK7" s="505"/>
      <c r="CL7" s="505"/>
      <c r="CM7" s="505"/>
      <c r="CN7" s="505"/>
      <c r="CO7" s="505"/>
      <c r="CP7" s="505"/>
      <c r="CQ7" s="505"/>
      <c r="CR7" s="505"/>
      <c r="CS7" s="505"/>
      <c r="CT7" s="505"/>
      <c r="CU7" s="505"/>
      <c r="CV7" s="505"/>
    </row>
    <row r="8" spans="1:104" ht="18" customHeight="1" x14ac:dyDescent="0.25">
      <c r="A8" s="2796" t="s">
        <v>2633</v>
      </c>
      <c r="B8" s="2343"/>
      <c r="C8" s="2343"/>
      <c r="D8" s="2343"/>
      <c r="E8" s="2343"/>
      <c r="F8" s="2343"/>
      <c r="G8" s="2343"/>
      <c r="H8" s="2343"/>
      <c r="I8" s="2343"/>
      <c r="J8" s="2343"/>
      <c r="K8" s="2343"/>
      <c r="L8" s="2343"/>
      <c r="M8" s="2343"/>
      <c r="N8" s="2343"/>
      <c r="O8" s="2343"/>
      <c r="P8" s="2200"/>
      <c r="Q8" s="2200"/>
      <c r="R8" s="2200"/>
      <c r="S8" s="2200"/>
      <c r="T8" s="2200"/>
      <c r="U8" s="2200"/>
      <c r="V8" s="2200"/>
      <c r="W8" s="1867"/>
      <c r="X8" s="1867"/>
      <c r="Y8" s="1867"/>
      <c r="Z8" s="1867"/>
      <c r="AA8" s="1867"/>
      <c r="AB8" s="1867"/>
      <c r="AC8" s="505"/>
      <c r="AD8" s="505"/>
      <c r="AE8" s="505"/>
      <c r="AF8" s="505"/>
      <c r="AG8" s="505"/>
      <c r="AH8" s="505"/>
      <c r="AI8" s="505"/>
      <c r="AJ8" s="505"/>
      <c r="AK8" s="505"/>
      <c r="AL8" s="505"/>
      <c r="AM8" s="505"/>
      <c r="AN8" s="505"/>
      <c r="AO8" s="505"/>
      <c r="AP8" s="505"/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505"/>
      <c r="BN8" s="505"/>
      <c r="BO8" s="505"/>
      <c r="BP8" s="505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  <c r="CH8" s="505"/>
      <c r="CI8" s="505"/>
      <c r="CJ8" s="505"/>
      <c r="CK8" s="505"/>
      <c r="CL8" s="505"/>
      <c r="CM8" s="505"/>
      <c r="CN8" s="505"/>
      <c r="CO8" s="505"/>
      <c r="CP8" s="505"/>
      <c r="CQ8" s="505"/>
      <c r="CR8" s="505"/>
      <c r="CS8" s="505"/>
      <c r="CT8" s="505"/>
      <c r="CU8" s="505"/>
      <c r="CV8" s="505"/>
      <c r="CW8" s="505"/>
      <c r="CX8" s="505"/>
      <c r="CY8" s="505"/>
      <c r="CZ8" s="505"/>
    </row>
    <row r="9" spans="1:104" ht="15" customHeight="1" x14ac:dyDescent="0.25">
      <c r="A9" s="3148" t="s">
        <v>2634</v>
      </c>
      <c r="B9" s="3149"/>
      <c r="C9" s="3201" t="s">
        <v>82</v>
      </c>
      <c r="D9" s="3174" t="s">
        <v>2635</v>
      </c>
      <c r="E9" s="3124"/>
      <c r="F9" s="3124"/>
      <c r="G9" s="3122"/>
      <c r="H9" s="3143" t="s">
        <v>2636</v>
      </c>
      <c r="I9" s="3124"/>
      <c r="J9" s="3124"/>
      <c r="K9" s="3122"/>
      <c r="L9" s="3138" t="s">
        <v>2637</v>
      </c>
      <c r="M9" s="3143" t="s">
        <v>2638</v>
      </c>
      <c r="N9" s="3124"/>
      <c r="O9" s="3124"/>
      <c r="P9" s="3124"/>
      <c r="Q9" s="3124"/>
      <c r="R9" s="3135"/>
      <c r="S9" s="3148" t="s">
        <v>2639</v>
      </c>
      <c r="T9" s="3432" t="s">
        <v>2640</v>
      </c>
      <c r="U9" s="3124"/>
      <c r="V9" s="3124"/>
      <c r="W9" s="3135"/>
      <c r="X9" s="3167" t="s">
        <v>2641</v>
      </c>
      <c r="Y9" s="3162" t="s">
        <v>2642</v>
      </c>
      <c r="Z9" s="3195" t="s">
        <v>2643</v>
      </c>
      <c r="AA9" s="3167" t="s">
        <v>41</v>
      </c>
      <c r="AB9" s="3450" t="s">
        <v>42</v>
      </c>
      <c r="AC9" s="3162" t="s">
        <v>1770</v>
      </c>
      <c r="AD9" s="3237" t="s">
        <v>2644</v>
      </c>
      <c r="AE9" s="3469" t="s">
        <v>751</v>
      </c>
      <c r="AF9" s="3149"/>
      <c r="CE9" s="505"/>
      <c r="CF9" s="505"/>
      <c r="CG9" s="505"/>
      <c r="CH9" s="505"/>
      <c r="CI9" s="505"/>
      <c r="CJ9" s="505"/>
      <c r="CK9" s="505"/>
      <c r="CL9" s="505"/>
      <c r="CM9" s="505"/>
      <c r="CN9" s="505"/>
      <c r="CO9" s="505"/>
      <c r="CP9" s="505"/>
      <c r="CQ9" s="505"/>
      <c r="CR9" s="505"/>
      <c r="CS9" s="505"/>
      <c r="CT9" s="505"/>
      <c r="CU9" s="505"/>
      <c r="CV9" s="505"/>
      <c r="CW9" s="505"/>
      <c r="CX9" s="505"/>
      <c r="CY9" s="505"/>
      <c r="CZ9" s="505"/>
    </row>
    <row r="10" spans="1:104" ht="27.75" customHeight="1" x14ac:dyDescent="0.25">
      <c r="A10" s="3179"/>
      <c r="B10" s="3180"/>
      <c r="C10" s="3179"/>
      <c r="D10" s="3196" t="s">
        <v>2645</v>
      </c>
      <c r="E10" s="3177" t="s">
        <v>49</v>
      </c>
      <c r="F10" s="3177" t="s">
        <v>2486</v>
      </c>
      <c r="G10" s="3171" t="s">
        <v>2646</v>
      </c>
      <c r="H10" s="3175" t="s">
        <v>2647</v>
      </c>
      <c r="I10" s="3177" t="s">
        <v>2648</v>
      </c>
      <c r="J10" s="3177" t="s">
        <v>2649</v>
      </c>
      <c r="K10" s="3169" t="s">
        <v>2650</v>
      </c>
      <c r="L10" s="3128"/>
      <c r="M10" s="3196" t="s">
        <v>2651</v>
      </c>
      <c r="N10" s="3162" t="s">
        <v>2652</v>
      </c>
      <c r="O10" s="3162" t="s">
        <v>2653</v>
      </c>
      <c r="P10" s="3162" t="s">
        <v>2654</v>
      </c>
      <c r="Q10" s="3162" t="s">
        <v>2655</v>
      </c>
      <c r="R10" s="3282" t="s">
        <v>2656</v>
      </c>
      <c r="S10" s="3179"/>
      <c r="T10" s="3432" t="s">
        <v>2657</v>
      </c>
      <c r="U10" s="3122"/>
      <c r="V10" s="3232" t="s">
        <v>2658</v>
      </c>
      <c r="W10" s="3135"/>
      <c r="X10" s="3170"/>
      <c r="Y10" s="3269"/>
      <c r="Z10" s="3131"/>
      <c r="AA10" s="3170"/>
      <c r="AB10" s="3269"/>
      <c r="AC10" s="3269"/>
      <c r="AD10" s="3238"/>
      <c r="AE10" s="3137"/>
      <c r="AF10" s="3140"/>
      <c r="CE10" s="505"/>
      <c r="CF10" s="505"/>
      <c r="CG10" s="505"/>
      <c r="CH10" s="505"/>
      <c r="CI10" s="505"/>
      <c r="CJ10" s="505"/>
      <c r="CK10" s="505"/>
      <c r="CL10" s="505"/>
      <c r="CM10" s="505"/>
      <c r="CN10" s="505"/>
      <c r="CO10" s="505"/>
      <c r="CP10" s="505"/>
      <c r="CQ10" s="505"/>
      <c r="CR10" s="505"/>
      <c r="CS10" s="505"/>
      <c r="CT10" s="505"/>
      <c r="CU10" s="505"/>
      <c r="CV10" s="505"/>
      <c r="CW10" s="505"/>
      <c r="CX10" s="505"/>
      <c r="CY10" s="505"/>
      <c r="CZ10" s="505"/>
    </row>
    <row r="11" spans="1:104" ht="14.25" customHeight="1" x14ac:dyDescent="0.25">
      <c r="A11" s="3150"/>
      <c r="B11" s="3140"/>
      <c r="C11" s="3150"/>
      <c r="D11" s="3176"/>
      <c r="E11" s="3163"/>
      <c r="F11" s="3163"/>
      <c r="G11" s="3173"/>
      <c r="H11" s="3176"/>
      <c r="I11" s="3163"/>
      <c r="J11" s="3163"/>
      <c r="K11" s="3140"/>
      <c r="L11" s="3129"/>
      <c r="M11" s="3176"/>
      <c r="N11" s="3163"/>
      <c r="O11" s="3163"/>
      <c r="P11" s="3163"/>
      <c r="Q11" s="3163"/>
      <c r="R11" s="3283"/>
      <c r="S11" s="3150"/>
      <c r="T11" s="113" t="s">
        <v>2659</v>
      </c>
      <c r="U11" s="1743" t="s">
        <v>2660</v>
      </c>
      <c r="V11" s="1800" t="s">
        <v>2659</v>
      </c>
      <c r="W11" s="1810" t="s">
        <v>2660</v>
      </c>
      <c r="X11" s="3168"/>
      <c r="Y11" s="3163"/>
      <c r="Z11" s="3142"/>
      <c r="AA11" s="3168"/>
      <c r="AB11" s="3163"/>
      <c r="AC11" s="3163"/>
      <c r="AD11" s="3198"/>
      <c r="AE11" s="1821" t="s">
        <v>65</v>
      </c>
      <c r="AF11" s="75" t="s">
        <v>67</v>
      </c>
      <c r="CE11" s="505"/>
      <c r="CF11" s="505"/>
      <c r="CG11" s="505"/>
      <c r="CH11" s="505"/>
      <c r="CI11" s="505"/>
      <c r="CJ11" s="505"/>
      <c r="CK11" s="505"/>
      <c r="CL11" s="505"/>
      <c r="CM11" s="505"/>
      <c r="CN11" s="505"/>
      <c r="CO11" s="505"/>
      <c r="CP11" s="505"/>
      <c r="CQ11" s="505"/>
      <c r="CR11" s="505"/>
      <c r="CS11" s="505"/>
      <c r="CT11" s="505"/>
      <c r="CU11" s="505"/>
      <c r="CV11" s="505"/>
      <c r="CW11" s="505"/>
      <c r="CX11" s="505"/>
      <c r="CY11" s="505"/>
      <c r="CZ11" s="505"/>
    </row>
    <row r="12" spans="1:104" ht="15" customHeight="1" x14ac:dyDescent="0.25">
      <c r="A12" s="3159" t="s">
        <v>2661</v>
      </c>
      <c r="B12" s="3122"/>
      <c r="C12" s="2223">
        <f t="shared" ref="C12:AF12" si="0">SUM(C13:C16)</f>
        <v>0</v>
      </c>
      <c r="D12" s="591">
        <f t="shared" si="0"/>
        <v>0</v>
      </c>
      <c r="E12" s="592">
        <f t="shared" si="0"/>
        <v>0</v>
      </c>
      <c r="F12" s="2285">
        <f t="shared" si="0"/>
        <v>0</v>
      </c>
      <c r="G12" s="2249">
        <f t="shared" si="0"/>
        <v>0</v>
      </c>
      <c r="H12" s="591">
        <f t="shared" si="0"/>
        <v>0</v>
      </c>
      <c r="I12" s="592">
        <f t="shared" si="0"/>
        <v>0</v>
      </c>
      <c r="J12" s="1281">
        <f t="shared" si="0"/>
        <v>0</v>
      </c>
      <c r="K12" s="634">
        <f t="shared" si="0"/>
        <v>0</v>
      </c>
      <c r="L12" s="1166">
        <f t="shared" si="0"/>
        <v>0</v>
      </c>
      <c r="M12" s="591">
        <f t="shared" si="0"/>
        <v>0</v>
      </c>
      <c r="N12" s="592">
        <f t="shared" si="0"/>
        <v>0</v>
      </c>
      <c r="O12" s="1281">
        <f t="shared" si="0"/>
        <v>0</v>
      </c>
      <c r="P12" s="592">
        <f t="shared" si="0"/>
        <v>0</v>
      </c>
      <c r="Q12" s="1281">
        <f t="shared" si="0"/>
        <v>0</v>
      </c>
      <c r="R12" s="635">
        <f t="shared" si="0"/>
        <v>0</v>
      </c>
      <c r="S12" s="2249">
        <f t="shared" si="0"/>
        <v>0</v>
      </c>
      <c r="T12" s="1282">
        <f t="shared" si="0"/>
        <v>0</v>
      </c>
      <c r="U12" s="2249">
        <f t="shared" si="0"/>
        <v>0</v>
      </c>
      <c r="V12" s="591">
        <f t="shared" si="0"/>
        <v>0</v>
      </c>
      <c r="W12" s="2730">
        <f t="shared" si="0"/>
        <v>0</v>
      </c>
      <c r="X12" s="1282">
        <f t="shared" si="0"/>
        <v>0</v>
      </c>
      <c r="Y12" s="592">
        <f t="shared" si="0"/>
        <v>0</v>
      </c>
      <c r="Z12" s="2198">
        <f t="shared" si="0"/>
        <v>0</v>
      </c>
      <c r="AA12" s="1282">
        <f t="shared" si="0"/>
        <v>0</v>
      </c>
      <c r="AB12" s="592">
        <f t="shared" si="0"/>
        <v>0</v>
      </c>
      <c r="AC12" s="592">
        <f t="shared" si="0"/>
        <v>0</v>
      </c>
      <c r="AD12" s="2730">
        <f t="shared" si="0"/>
        <v>0</v>
      </c>
      <c r="AE12" s="2285">
        <f t="shared" si="0"/>
        <v>0</v>
      </c>
      <c r="AF12" s="2249">
        <f t="shared" si="0"/>
        <v>0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505"/>
      <c r="CF12" s="505"/>
      <c r="CG12" s="505"/>
      <c r="CH12" s="505"/>
      <c r="CI12" s="505"/>
      <c r="CJ12" s="505"/>
      <c r="CK12" s="505"/>
      <c r="CL12" s="505"/>
      <c r="CM12" s="505"/>
      <c r="CN12" s="505"/>
      <c r="CO12" s="505"/>
      <c r="CP12" s="505"/>
      <c r="CQ12" s="505"/>
      <c r="CR12" s="505"/>
      <c r="CS12" s="505"/>
      <c r="CT12" s="505"/>
      <c r="CU12" s="505"/>
      <c r="CV12" s="505"/>
      <c r="CW12" s="505"/>
      <c r="CX12" s="505"/>
      <c r="CY12" s="505"/>
      <c r="CZ12" s="505"/>
    </row>
    <row r="13" spans="1:104" ht="15" customHeight="1" x14ac:dyDescent="0.25">
      <c r="A13" s="3190" t="s">
        <v>2662</v>
      </c>
      <c r="B13" s="3152"/>
      <c r="C13" s="650"/>
      <c r="D13" s="126"/>
      <c r="E13" s="2078"/>
      <c r="F13" s="2078"/>
      <c r="G13" s="1840"/>
      <c r="H13" s="126"/>
      <c r="I13" s="127"/>
      <c r="J13" s="127"/>
      <c r="K13" s="1840"/>
      <c r="L13" s="125"/>
      <c r="M13" s="127"/>
      <c r="N13" s="127"/>
      <c r="O13" s="127"/>
      <c r="P13" s="127"/>
      <c r="Q13" s="127"/>
      <c r="R13" s="378"/>
      <c r="S13" s="1840"/>
      <c r="T13" s="440"/>
      <c r="U13" s="351"/>
      <c r="V13" s="2078"/>
      <c r="W13" s="1841"/>
      <c r="X13" s="440"/>
      <c r="Y13" s="127"/>
      <c r="Z13" s="377"/>
      <c r="AA13" s="440"/>
      <c r="AB13" s="127"/>
      <c r="AC13" s="127"/>
      <c r="AD13" s="1841"/>
      <c r="AE13" s="2078"/>
      <c r="AF13" s="1840"/>
      <c r="AG13" s="63" t="str">
        <f t="shared" ref="AG13:AG23" si="1">$CA13&amp;CB13&amp;CC13&amp;CD13&amp;CE13</f>
        <v/>
      </c>
      <c r="CA13" s="2663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2663" t="str">
        <f t="shared" ref="CB13:CB23" si="3">IF(AND(C13&gt;0,AB13="")," * No olvide digitar la variable Migrantes. Digite Cero si no tiene.",IF(AB13&gt;C13," * La variable Migrantes no puede ser mayor al Total.",""))</f>
        <v/>
      </c>
      <c r="CC13" s="2663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2663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2663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F13" s="1"/>
      <c r="CG13" s="1"/>
      <c r="CH13" s="1"/>
      <c r="CI13" s="1757">
        <f t="shared" ref="CI13:CL13" si="7">IF(AND($C13&gt;0,AA13=""),1,IF(AA13&gt;$C13,1,0))</f>
        <v>0</v>
      </c>
      <c r="CJ13" s="1757">
        <f t="shared" si="7"/>
        <v>0</v>
      </c>
      <c r="CK13" s="1757">
        <f t="shared" si="7"/>
        <v>0</v>
      </c>
      <c r="CL13" s="1757">
        <f t="shared" si="7"/>
        <v>0</v>
      </c>
      <c r="CM13" s="1757">
        <f t="shared" ref="CM13:CM23" si="8">IF(AND($C13&gt;0,AE13="",AF13=""),1,IF(AE13+AF13&gt;$C13,1,0))</f>
        <v>0</v>
      </c>
      <c r="CN13" s="338"/>
      <c r="CO13" s="338"/>
      <c r="CP13" s="1"/>
      <c r="CQ13" s="1"/>
      <c r="CR13" s="1"/>
      <c r="CT13" s="2411"/>
      <c r="CU13" s="505"/>
      <c r="CV13" s="505"/>
      <c r="CW13" s="505"/>
      <c r="CX13" s="505"/>
      <c r="CY13" s="505"/>
      <c r="CZ13" s="505"/>
    </row>
    <row r="14" spans="1:104" ht="15" customHeight="1" x14ac:dyDescent="0.25">
      <c r="A14" s="3206" t="s">
        <v>2663</v>
      </c>
      <c r="B14" s="3157"/>
      <c r="C14" s="2059"/>
      <c r="D14" s="355"/>
      <c r="E14" s="2084"/>
      <c r="F14" s="2084"/>
      <c r="G14" s="2057"/>
      <c r="H14" s="355"/>
      <c r="I14" s="452"/>
      <c r="J14" s="452"/>
      <c r="K14" s="2057"/>
      <c r="L14" s="429"/>
      <c r="M14" s="452"/>
      <c r="N14" s="452"/>
      <c r="O14" s="452"/>
      <c r="P14" s="452"/>
      <c r="Q14" s="452"/>
      <c r="R14" s="362"/>
      <c r="S14" s="2057"/>
      <c r="T14" s="443"/>
      <c r="U14" s="356"/>
      <c r="V14" s="2084"/>
      <c r="W14" s="444"/>
      <c r="X14" s="443"/>
      <c r="Y14" s="452"/>
      <c r="Z14" s="2085"/>
      <c r="AA14" s="443"/>
      <c r="AB14" s="452"/>
      <c r="AC14" s="452"/>
      <c r="AD14" s="444"/>
      <c r="AE14" s="2084"/>
      <c r="AF14" s="2057"/>
      <c r="AG14" s="63" t="str">
        <f t="shared" si="1"/>
        <v/>
      </c>
      <c r="CA14" s="2663" t="str">
        <f t="shared" si="2"/>
        <v/>
      </c>
      <c r="CB14" s="2663" t="str">
        <f t="shared" si="3"/>
        <v/>
      </c>
      <c r="CC14" s="2663" t="str">
        <f t="shared" si="4"/>
        <v/>
      </c>
      <c r="CD14" s="2663" t="str">
        <f t="shared" si="5"/>
        <v/>
      </c>
      <c r="CE14" s="2663" t="str">
        <f t="shared" si="6"/>
        <v/>
      </c>
      <c r="CF14" s="1"/>
      <c r="CG14" s="1"/>
      <c r="CH14" s="1"/>
      <c r="CI14" s="1757">
        <f t="shared" ref="CI14:CL14" si="9">IF(AND($C14&gt;0,AA14=""),1,IF(AA14&gt;$C14,1,0))</f>
        <v>0</v>
      </c>
      <c r="CJ14" s="1757">
        <f t="shared" si="9"/>
        <v>0</v>
      </c>
      <c r="CK14" s="1757">
        <f t="shared" si="9"/>
        <v>0</v>
      </c>
      <c r="CL14" s="1757">
        <f t="shared" si="9"/>
        <v>0</v>
      </c>
      <c r="CM14" s="1757">
        <f t="shared" si="8"/>
        <v>0</v>
      </c>
      <c r="CN14" s="338"/>
      <c r="CO14" s="338"/>
      <c r="CP14" s="1"/>
      <c r="CQ14" s="1"/>
      <c r="CR14" s="1"/>
      <c r="CT14" s="2411"/>
      <c r="CU14" s="505"/>
      <c r="CV14" s="505"/>
      <c r="CW14" s="505"/>
      <c r="CX14" s="505"/>
      <c r="CY14" s="505"/>
      <c r="CZ14" s="505"/>
    </row>
    <row r="15" spans="1:104" ht="15" customHeight="1" x14ac:dyDescent="0.25">
      <c r="A15" s="3206" t="s">
        <v>2664</v>
      </c>
      <c r="B15" s="3157"/>
      <c r="C15" s="2059"/>
      <c r="D15" s="355"/>
      <c r="E15" s="2084"/>
      <c r="F15" s="2084"/>
      <c r="G15" s="2057"/>
      <c r="H15" s="355"/>
      <c r="I15" s="452"/>
      <c r="J15" s="452"/>
      <c r="K15" s="2057"/>
      <c r="L15" s="429"/>
      <c r="M15" s="452"/>
      <c r="N15" s="452"/>
      <c r="O15" s="452"/>
      <c r="P15" s="452"/>
      <c r="Q15" s="452"/>
      <c r="R15" s="362"/>
      <c r="S15" s="2057"/>
      <c r="T15" s="443"/>
      <c r="U15" s="356"/>
      <c r="V15" s="2084"/>
      <c r="W15" s="444"/>
      <c r="X15" s="443"/>
      <c r="Y15" s="452"/>
      <c r="Z15" s="2085"/>
      <c r="AA15" s="443"/>
      <c r="AB15" s="452"/>
      <c r="AC15" s="452"/>
      <c r="AD15" s="444"/>
      <c r="AE15" s="2084"/>
      <c r="AF15" s="2057"/>
      <c r="AG15" s="63" t="str">
        <f t="shared" si="1"/>
        <v/>
      </c>
      <c r="CA15" s="2663" t="str">
        <f t="shared" si="2"/>
        <v/>
      </c>
      <c r="CB15" s="2663" t="str">
        <f t="shared" si="3"/>
        <v/>
      </c>
      <c r="CC15" s="2663" t="str">
        <f t="shared" si="4"/>
        <v/>
      </c>
      <c r="CD15" s="2663" t="str">
        <f t="shared" si="5"/>
        <v/>
      </c>
      <c r="CE15" s="2663" t="str">
        <f t="shared" si="6"/>
        <v/>
      </c>
      <c r="CF15" s="1"/>
      <c r="CG15" s="1"/>
      <c r="CH15" s="1"/>
      <c r="CI15" s="1757">
        <f t="shared" ref="CI15:CL15" si="10">IF(AND($C15&gt;0,AA15=""),1,IF(AA15&gt;$C15,1,0))</f>
        <v>0</v>
      </c>
      <c r="CJ15" s="1757">
        <f t="shared" si="10"/>
        <v>0</v>
      </c>
      <c r="CK15" s="1757">
        <f t="shared" si="10"/>
        <v>0</v>
      </c>
      <c r="CL15" s="1757">
        <f t="shared" si="10"/>
        <v>0</v>
      </c>
      <c r="CM15" s="1757">
        <f t="shared" si="8"/>
        <v>0</v>
      </c>
      <c r="CN15" s="338"/>
      <c r="CO15" s="338"/>
      <c r="CP15" s="1"/>
      <c r="CQ15" s="1"/>
      <c r="CR15" s="1"/>
      <c r="CT15" s="2411"/>
      <c r="CU15" s="505"/>
      <c r="CV15" s="505"/>
      <c r="CW15" s="505"/>
      <c r="CX15" s="505"/>
      <c r="CY15" s="505"/>
      <c r="CZ15" s="505"/>
    </row>
    <row r="16" spans="1:104" ht="15" customHeight="1" x14ac:dyDescent="0.25">
      <c r="A16" s="3207" t="s">
        <v>2665</v>
      </c>
      <c r="B16" s="3205"/>
      <c r="C16" s="2075"/>
      <c r="D16" s="131"/>
      <c r="E16" s="2137"/>
      <c r="F16" s="2137"/>
      <c r="G16" s="1847"/>
      <c r="H16" s="131"/>
      <c r="I16" s="132"/>
      <c r="J16" s="132"/>
      <c r="K16" s="1847"/>
      <c r="L16" s="130"/>
      <c r="M16" s="132"/>
      <c r="N16" s="132"/>
      <c r="O16" s="132"/>
      <c r="P16" s="132"/>
      <c r="Q16" s="132"/>
      <c r="R16" s="373"/>
      <c r="S16" s="1847"/>
      <c r="T16" s="142"/>
      <c r="U16" s="372"/>
      <c r="V16" s="2137"/>
      <c r="W16" s="1848"/>
      <c r="X16" s="142"/>
      <c r="Y16" s="132"/>
      <c r="Z16" s="2114"/>
      <c r="AA16" s="142"/>
      <c r="AB16" s="132"/>
      <c r="AC16" s="132"/>
      <c r="AD16" s="1848"/>
      <c r="AE16" s="2137"/>
      <c r="AF16" s="1847"/>
      <c r="AG16" s="63" t="str">
        <f t="shared" si="1"/>
        <v/>
      </c>
      <c r="CA16" s="2663" t="str">
        <f t="shared" si="2"/>
        <v/>
      </c>
      <c r="CB16" s="2663" t="str">
        <f t="shared" si="3"/>
        <v/>
      </c>
      <c r="CC16" s="2663" t="str">
        <f t="shared" si="4"/>
        <v/>
      </c>
      <c r="CD16" s="2663" t="str">
        <f t="shared" si="5"/>
        <v/>
      </c>
      <c r="CE16" s="2663" t="str">
        <f t="shared" si="6"/>
        <v/>
      </c>
      <c r="CF16" s="1"/>
      <c r="CG16" s="1"/>
      <c r="CH16" s="1"/>
      <c r="CI16" s="1757">
        <f t="shared" ref="CI16:CL16" si="11">IF(AND($C16&gt;0,AA16=""),1,IF(AA16&gt;$C16,1,0))</f>
        <v>0</v>
      </c>
      <c r="CJ16" s="1757">
        <f t="shared" si="11"/>
        <v>0</v>
      </c>
      <c r="CK16" s="1757">
        <f t="shared" si="11"/>
        <v>0</v>
      </c>
      <c r="CL16" s="1757">
        <f t="shared" si="11"/>
        <v>0</v>
      </c>
      <c r="CM16" s="1757">
        <f t="shared" si="8"/>
        <v>0</v>
      </c>
      <c r="CN16" s="338"/>
      <c r="CO16" s="338"/>
      <c r="CP16" s="1"/>
      <c r="CQ16" s="1"/>
      <c r="CR16" s="1"/>
      <c r="CT16" s="2411"/>
      <c r="CU16" s="505"/>
      <c r="CV16" s="505"/>
      <c r="CW16" s="505"/>
      <c r="CX16" s="505"/>
      <c r="CY16" s="505"/>
      <c r="CZ16" s="505"/>
    </row>
    <row r="17" spans="1:104" ht="15" customHeight="1" x14ac:dyDescent="0.25">
      <c r="A17" s="3151" t="s">
        <v>2666</v>
      </c>
      <c r="B17" s="3152"/>
      <c r="C17" s="650"/>
      <c r="D17" s="126"/>
      <c r="E17" s="2078"/>
      <c r="F17" s="2078"/>
      <c r="G17" s="1840"/>
      <c r="H17" s="126"/>
      <c r="I17" s="127"/>
      <c r="J17" s="127"/>
      <c r="K17" s="1840"/>
      <c r="L17" s="125"/>
      <c r="M17" s="127"/>
      <c r="N17" s="127"/>
      <c r="O17" s="127"/>
      <c r="P17" s="127"/>
      <c r="Q17" s="127"/>
      <c r="R17" s="378"/>
      <c r="S17" s="1840"/>
      <c r="T17" s="440"/>
      <c r="U17" s="351"/>
      <c r="V17" s="2078"/>
      <c r="W17" s="1841"/>
      <c r="X17" s="440"/>
      <c r="Y17" s="127"/>
      <c r="Z17" s="377"/>
      <c r="AA17" s="440"/>
      <c r="AB17" s="127"/>
      <c r="AC17" s="127"/>
      <c r="AD17" s="1841"/>
      <c r="AE17" s="2078"/>
      <c r="AF17" s="1840"/>
      <c r="AG17" s="63" t="str">
        <f t="shared" si="1"/>
        <v/>
      </c>
      <c r="CA17" s="2663" t="str">
        <f t="shared" si="2"/>
        <v/>
      </c>
      <c r="CB17" s="2663" t="str">
        <f t="shared" si="3"/>
        <v/>
      </c>
      <c r="CC17" s="2663" t="str">
        <f t="shared" si="4"/>
        <v/>
      </c>
      <c r="CD17" s="2663" t="str">
        <f t="shared" si="5"/>
        <v/>
      </c>
      <c r="CE17" s="2663" t="str">
        <f t="shared" si="6"/>
        <v/>
      </c>
      <c r="CF17" s="1"/>
      <c r="CG17" s="1"/>
      <c r="CH17" s="1"/>
      <c r="CI17" s="1757">
        <f t="shared" ref="CI17:CL17" si="12">IF(AND($C17&gt;0,AA17=""),1,IF(AA17&gt;$C17,1,0))</f>
        <v>0</v>
      </c>
      <c r="CJ17" s="1757">
        <f t="shared" si="12"/>
        <v>0</v>
      </c>
      <c r="CK17" s="1757">
        <f t="shared" si="12"/>
        <v>0</v>
      </c>
      <c r="CL17" s="1757">
        <f t="shared" si="12"/>
        <v>0</v>
      </c>
      <c r="CM17" s="1757">
        <f t="shared" si="8"/>
        <v>0</v>
      </c>
      <c r="CN17" s="338"/>
      <c r="CO17" s="338"/>
      <c r="CP17" s="1"/>
      <c r="CQ17" s="1"/>
      <c r="CR17" s="1"/>
      <c r="CT17" s="2411"/>
      <c r="CU17" s="505"/>
      <c r="CV17" s="505"/>
      <c r="CW17" s="505"/>
      <c r="CX17" s="505"/>
      <c r="CY17" s="505"/>
      <c r="CZ17" s="505"/>
    </row>
    <row r="18" spans="1:104" ht="15" customHeight="1" x14ac:dyDescent="0.25">
      <c r="A18" s="3156" t="s">
        <v>2667</v>
      </c>
      <c r="B18" s="3157"/>
      <c r="C18" s="2241"/>
      <c r="D18" s="355"/>
      <c r="E18" s="2084"/>
      <c r="F18" s="2084"/>
      <c r="G18" s="2057"/>
      <c r="H18" s="355"/>
      <c r="I18" s="452"/>
      <c r="J18" s="452"/>
      <c r="K18" s="2057"/>
      <c r="L18" s="429"/>
      <c r="M18" s="452"/>
      <c r="N18" s="452"/>
      <c r="O18" s="452"/>
      <c r="P18" s="452"/>
      <c r="Q18" s="452"/>
      <c r="R18" s="362"/>
      <c r="S18" s="2057"/>
      <c r="T18" s="443"/>
      <c r="U18" s="356"/>
      <c r="V18" s="2084"/>
      <c r="W18" s="444"/>
      <c r="X18" s="443"/>
      <c r="Y18" s="452"/>
      <c r="Z18" s="2085"/>
      <c r="AA18" s="443"/>
      <c r="AB18" s="452"/>
      <c r="AC18" s="452"/>
      <c r="AD18" s="444"/>
      <c r="AE18" s="2084"/>
      <c r="AF18" s="2057"/>
      <c r="AG18" s="63" t="str">
        <f t="shared" si="1"/>
        <v/>
      </c>
      <c r="CA18" s="2663" t="str">
        <f t="shared" si="2"/>
        <v/>
      </c>
      <c r="CB18" s="2663" t="str">
        <f t="shared" si="3"/>
        <v/>
      </c>
      <c r="CC18" s="2663" t="str">
        <f t="shared" si="4"/>
        <v/>
      </c>
      <c r="CD18" s="2663" t="str">
        <f t="shared" si="5"/>
        <v/>
      </c>
      <c r="CE18" s="2663" t="str">
        <f t="shared" si="6"/>
        <v/>
      </c>
      <c r="CF18" s="1"/>
      <c r="CG18" s="1"/>
      <c r="CH18" s="1"/>
      <c r="CI18" s="1757">
        <f t="shared" ref="CI18:CL18" si="13">IF(AND($C18&gt;0,AA18=""),1,IF(AA18&gt;$C18,1,0))</f>
        <v>0</v>
      </c>
      <c r="CJ18" s="1757">
        <f t="shared" si="13"/>
        <v>0</v>
      </c>
      <c r="CK18" s="1757">
        <f t="shared" si="13"/>
        <v>0</v>
      </c>
      <c r="CL18" s="1757">
        <f t="shared" si="13"/>
        <v>0</v>
      </c>
      <c r="CM18" s="1757">
        <f t="shared" si="8"/>
        <v>0</v>
      </c>
      <c r="CN18" s="338"/>
      <c r="CO18" s="338"/>
      <c r="CP18" s="1"/>
      <c r="CQ18" s="1"/>
      <c r="CR18" s="1"/>
      <c r="CT18" s="2411"/>
      <c r="CU18" s="505"/>
      <c r="CV18" s="505"/>
      <c r="CW18" s="505"/>
      <c r="CX18" s="505"/>
      <c r="CY18" s="505"/>
      <c r="CZ18" s="505"/>
    </row>
    <row r="19" spans="1:104" ht="15" customHeight="1" x14ac:dyDescent="0.25">
      <c r="A19" s="3470" t="s">
        <v>2668</v>
      </c>
      <c r="B19" s="3140"/>
      <c r="C19" s="130"/>
      <c r="D19" s="2074"/>
      <c r="E19" s="2162"/>
      <c r="F19" s="2162"/>
      <c r="G19" s="2093"/>
      <c r="H19" s="2074"/>
      <c r="I19" s="477"/>
      <c r="J19" s="477"/>
      <c r="K19" s="2093"/>
      <c r="L19" s="2119"/>
      <c r="M19" s="477"/>
      <c r="N19" s="477"/>
      <c r="O19" s="477"/>
      <c r="P19" s="477"/>
      <c r="Q19" s="477"/>
      <c r="R19" s="2161"/>
      <c r="S19" s="2093"/>
      <c r="T19" s="527"/>
      <c r="U19" s="2142"/>
      <c r="V19" s="2162"/>
      <c r="W19" s="2094"/>
      <c r="X19" s="527"/>
      <c r="Y19" s="477"/>
      <c r="Z19" s="2248"/>
      <c r="AA19" s="527"/>
      <c r="AB19" s="477"/>
      <c r="AC19" s="477"/>
      <c r="AD19" s="2094"/>
      <c r="AE19" s="2162"/>
      <c r="AF19" s="2093"/>
      <c r="AG19" s="63" t="str">
        <f t="shared" si="1"/>
        <v/>
      </c>
      <c r="CA19" s="2663" t="str">
        <f t="shared" si="2"/>
        <v/>
      </c>
      <c r="CB19" s="2663" t="str">
        <f t="shared" si="3"/>
        <v/>
      </c>
      <c r="CC19" s="2663" t="str">
        <f t="shared" si="4"/>
        <v/>
      </c>
      <c r="CD19" s="2663" t="str">
        <f t="shared" si="5"/>
        <v/>
      </c>
      <c r="CE19" s="2663" t="str">
        <f t="shared" si="6"/>
        <v/>
      </c>
      <c r="CF19" s="1"/>
      <c r="CG19" s="1"/>
      <c r="CH19" s="1"/>
      <c r="CI19" s="1757">
        <f t="shared" ref="CI19:CL19" si="14">IF(AND($C19&gt;0,AA19=""),1,IF(AA19&gt;$C19,1,0))</f>
        <v>0</v>
      </c>
      <c r="CJ19" s="1757">
        <f t="shared" si="14"/>
        <v>0</v>
      </c>
      <c r="CK19" s="1757">
        <f t="shared" si="14"/>
        <v>0</v>
      </c>
      <c r="CL19" s="1757">
        <f t="shared" si="14"/>
        <v>0</v>
      </c>
      <c r="CM19" s="1757">
        <f t="shared" si="8"/>
        <v>0</v>
      </c>
      <c r="CN19" s="338"/>
      <c r="CO19" s="338"/>
      <c r="CP19" s="1"/>
      <c r="CQ19" s="1"/>
      <c r="CR19" s="1"/>
      <c r="CT19" s="2411"/>
      <c r="CU19" s="505"/>
      <c r="CV19" s="505"/>
      <c r="CW19" s="505"/>
      <c r="CX19" s="505"/>
      <c r="CY19" s="505"/>
      <c r="CZ19" s="505"/>
    </row>
    <row r="20" spans="1:104" ht="15" customHeight="1" x14ac:dyDescent="0.25">
      <c r="A20" s="3190" t="s">
        <v>2669</v>
      </c>
      <c r="B20" s="3152"/>
      <c r="C20" s="650"/>
      <c r="D20" s="126"/>
      <c r="E20" s="127"/>
      <c r="F20" s="127"/>
      <c r="G20" s="351"/>
      <c r="H20" s="615"/>
      <c r="I20" s="697"/>
      <c r="J20" s="697"/>
      <c r="K20" s="2141"/>
      <c r="L20" s="705"/>
      <c r="M20" s="697"/>
      <c r="N20" s="697"/>
      <c r="O20" s="697"/>
      <c r="P20" s="697"/>
      <c r="Q20" s="697"/>
      <c r="R20" s="696"/>
      <c r="S20" s="2141"/>
      <c r="T20" s="475"/>
      <c r="U20" s="616"/>
      <c r="V20" s="2339"/>
      <c r="W20" s="2797"/>
      <c r="X20" s="475"/>
      <c r="Y20" s="697"/>
      <c r="Z20" s="2263"/>
      <c r="AA20" s="475"/>
      <c r="AB20" s="697"/>
      <c r="AC20" s="697"/>
      <c r="AD20" s="2797"/>
      <c r="AE20" s="2339"/>
      <c r="AF20" s="2141"/>
      <c r="AG20" s="63" t="str">
        <f t="shared" si="1"/>
        <v/>
      </c>
      <c r="CA20" s="2663" t="str">
        <f t="shared" si="2"/>
        <v/>
      </c>
      <c r="CB20" s="2663" t="str">
        <f t="shared" si="3"/>
        <v/>
      </c>
      <c r="CC20" s="2663" t="str">
        <f t="shared" si="4"/>
        <v/>
      </c>
      <c r="CD20" s="2663" t="str">
        <f t="shared" si="5"/>
        <v/>
      </c>
      <c r="CE20" s="2663" t="str">
        <f t="shared" si="6"/>
        <v/>
      </c>
      <c r="CF20" s="1"/>
      <c r="CG20" s="1"/>
      <c r="CH20" s="1"/>
      <c r="CI20" s="1757">
        <f t="shared" ref="CI20:CL20" si="15">IF(AND($C20&gt;0,AA20=""),1,IF(AA20&gt;$C20,1,0))</f>
        <v>0</v>
      </c>
      <c r="CJ20" s="1757">
        <f t="shared" si="15"/>
        <v>0</v>
      </c>
      <c r="CK20" s="1757">
        <f t="shared" si="15"/>
        <v>0</v>
      </c>
      <c r="CL20" s="1757">
        <f t="shared" si="15"/>
        <v>0</v>
      </c>
      <c r="CM20" s="1757">
        <f t="shared" si="8"/>
        <v>0</v>
      </c>
      <c r="CN20" s="338"/>
      <c r="CO20" s="338"/>
      <c r="CP20" s="1"/>
      <c r="CQ20" s="1"/>
      <c r="CR20" s="1"/>
      <c r="CT20" s="2411"/>
      <c r="CU20" s="505"/>
      <c r="CV20" s="505"/>
      <c r="CW20" s="505"/>
      <c r="CX20" s="505"/>
      <c r="CY20" s="505"/>
      <c r="CZ20" s="505"/>
    </row>
    <row r="21" spans="1:104" ht="15" customHeight="1" x14ac:dyDescent="0.25">
      <c r="A21" s="3207" t="s">
        <v>2670</v>
      </c>
      <c r="B21" s="3205"/>
      <c r="C21" s="2075"/>
      <c r="D21" s="131"/>
      <c r="E21" s="132"/>
      <c r="F21" s="132"/>
      <c r="G21" s="372"/>
      <c r="H21" s="131"/>
      <c r="I21" s="132"/>
      <c r="J21" s="132"/>
      <c r="K21" s="1847"/>
      <c r="L21" s="130"/>
      <c r="M21" s="132"/>
      <c r="N21" s="132"/>
      <c r="O21" s="132"/>
      <c r="P21" s="132"/>
      <c r="Q21" s="132"/>
      <c r="R21" s="373"/>
      <c r="S21" s="1847"/>
      <c r="T21" s="142"/>
      <c r="U21" s="372"/>
      <c r="V21" s="2137"/>
      <c r="W21" s="1848"/>
      <c r="X21" s="142"/>
      <c r="Y21" s="132"/>
      <c r="Z21" s="2114"/>
      <c r="AA21" s="142"/>
      <c r="AB21" s="132"/>
      <c r="AC21" s="132"/>
      <c r="AD21" s="1848"/>
      <c r="AE21" s="2137"/>
      <c r="AF21" s="1847"/>
      <c r="AG21" s="63" t="str">
        <f t="shared" si="1"/>
        <v/>
      </c>
      <c r="CA21" s="2663" t="str">
        <f t="shared" si="2"/>
        <v/>
      </c>
      <c r="CB21" s="2663" t="str">
        <f t="shared" si="3"/>
        <v/>
      </c>
      <c r="CC21" s="2663" t="str">
        <f t="shared" si="4"/>
        <v/>
      </c>
      <c r="CD21" s="2663" t="str">
        <f t="shared" si="5"/>
        <v/>
      </c>
      <c r="CE21" s="2663" t="str">
        <f t="shared" si="6"/>
        <v/>
      </c>
      <c r="CF21" s="1"/>
      <c r="CG21" s="1"/>
      <c r="CH21" s="1"/>
      <c r="CI21" s="1757">
        <f t="shared" ref="CI21:CL21" si="16">IF(AND($C21&gt;0,AA21=""),1,IF(AA21&gt;$C21,1,0))</f>
        <v>0</v>
      </c>
      <c r="CJ21" s="1757">
        <f t="shared" si="16"/>
        <v>0</v>
      </c>
      <c r="CK21" s="1757">
        <f t="shared" si="16"/>
        <v>0</v>
      </c>
      <c r="CL21" s="1757">
        <f t="shared" si="16"/>
        <v>0</v>
      </c>
      <c r="CM21" s="1757">
        <f t="shared" si="8"/>
        <v>0</v>
      </c>
      <c r="CN21" s="338"/>
      <c r="CO21" s="338"/>
      <c r="CP21" s="1"/>
      <c r="CQ21" s="1"/>
      <c r="CR21" s="1"/>
      <c r="CT21" s="2411"/>
      <c r="CU21" s="505"/>
      <c r="CV21" s="505"/>
      <c r="CW21" s="505"/>
      <c r="CX21" s="505"/>
      <c r="CY21" s="505"/>
      <c r="CZ21" s="505"/>
    </row>
    <row r="22" spans="1:104" ht="15" customHeight="1" x14ac:dyDescent="0.25">
      <c r="A22" s="3133" t="s">
        <v>2671</v>
      </c>
      <c r="B22" s="2798" t="s">
        <v>2672</v>
      </c>
      <c r="C22" s="2241"/>
      <c r="D22" s="2186"/>
      <c r="E22" s="2286"/>
      <c r="F22" s="2286"/>
      <c r="G22" s="2190"/>
      <c r="H22" s="2186"/>
      <c r="I22" s="2187"/>
      <c r="J22" s="2187"/>
      <c r="K22" s="2190"/>
      <c r="L22" s="2574"/>
      <c r="M22" s="2187"/>
      <c r="N22" s="2187"/>
      <c r="O22" s="2187"/>
      <c r="P22" s="2187"/>
      <c r="Q22" s="2187"/>
      <c r="R22" s="2544"/>
      <c r="S22" s="2190"/>
      <c r="T22" s="1857"/>
      <c r="U22" s="2128"/>
      <c r="V22" s="2286"/>
      <c r="W22" s="2287"/>
      <c r="X22" s="525"/>
      <c r="Y22" s="2187"/>
      <c r="Z22" s="2240"/>
      <c r="AA22" s="525"/>
      <c r="AB22" s="2187"/>
      <c r="AC22" s="2187"/>
      <c r="AD22" s="2287"/>
      <c r="AE22" s="2286"/>
      <c r="AF22" s="2190"/>
      <c r="AG22" s="63" t="str">
        <f t="shared" si="1"/>
        <v/>
      </c>
      <c r="CA22" s="2663" t="str">
        <f t="shared" si="2"/>
        <v/>
      </c>
      <c r="CB22" s="2663" t="str">
        <f t="shared" si="3"/>
        <v/>
      </c>
      <c r="CC22" s="2663" t="str">
        <f t="shared" si="4"/>
        <v/>
      </c>
      <c r="CD22" s="2663" t="str">
        <f t="shared" si="5"/>
        <v/>
      </c>
      <c r="CE22" s="2663" t="str">
        <f t="shared" si="6"/>
        <v/>
      </c>
      <c r="CF22" s="1"/>
      <c r="CG22" s="1"/>
      <c r="CH22" s="1"/>
      <c r="CI22" s="1757">
        <f t="shared" ref="CI22:CL22" si="17">IF(AND($C22&gt;0,AA22=""),1,IF(AA22&gt;$C22,1,0))</f>
        <v>0</v>
      </c>
      <c r="CJ22" s="1757">
        <f t="shared" si="17"/>
        <v>0</v>
      </c>
      <c r="CK22" s="1757">
        <f t="shared" si="17"/>
        <v>0</v>
      </c>
      <c r="CL22" s="1757">
        <f t="shared" si="17"/>
        <v>0</v>
      </c>
      <c r="CM22" s="1757">
        <f t="shared" si="8"/>
        <v>0</v>
      </c>
      <c r="CN22" s="338"/>
      <c r="CO22" s="338"/>
      <c r="CP22" s="1"/>
      <c r="CQ22" s="1"/>
      <c r="CR22" s="1"/>
      <c r="CT22" s="2411"/>
      <c r="CU22" s="505"/>
      <c r="CV22" s="505"/>
      <c r="CW22" s="505"/>
      <c r="CX22" s="505"/>
      <c r="CY22" s="505"/>
      <c r="CZ22" s="505"/>
    </row>
    <row r="23" spans="1:104" ht="15" customHeight="1" x14ac:dyDescent="0.25">
      <c r="A23" s="3129"/>
      <c r="B23" s="974" t="s">
        <v>2673</v>
      </c>
      <c r="C23" s="2075"/>
      <c r="D23" s="2075"/>
      <c r="E23" s="132"/>
      <c r="F23" s="132"/>
      <c r="G23" s="1847"/>
      <c r="H23" s="131"/>
      <c r="I23" s="132"/>
      <c r="J23" s="132"/>
      <c r="K23" s="1847"/>
      <c r="L23" s="130"/>
      <c r="M23" s="132"/>
      <c r="N23" s="132"/>
      <c r="O23" s="132"/>
      <c r="P23" s="132"/>
      <c r="Q23" s="132"/>
      <c r="R23" s="373"/>
      <c r="S23" s="1847"/>
      <c r="T23" s="142"/>
      <c r="U23" s="372"/>
      <c r="V23" s="2137"/>
      <c r="W23" s="1848"/>
      <c r="X23" s="142"/>
      <c r="Y23" s="132"/>
      <c r="Z23" s="2114"/>
      <c r="AA23" s="142"/>
      <c r="AB23" s="132"/>
      <c r="AC23" s="132"/>
      <c r="AD23" s="1848"/>
      <c r="AE23" s="2137"/>
      <c r="AF23" s="1847"/>
      <c r="AG23" s="63" t="str">
        <f t="shared" si="1"/>
        <v/>
      </c>
      <c r="CA23" s="2663" t="str">
        <f t="shared" si="2"/>
        <v/>
      </c>
      <c r="CB23" s="2663" t="str">
        <f t="shared" si="3"/>
        <v/>
      </c>
      <c r="CC23" s="2663" t="str">
        <f t="shared" si="4"/>
        <v/>
      </c>
      <c r="CD23" s="2663" t="str">
        <f t="shared" si="5"/>
        <v/>
      </c>
      <c r="CE23" s="2663" t="str">
        <f t="shared" si="6"/>
        <v/>
      </c>
      <c r="CF23" s="1"/>
      <c r="CG23" s="1"/>
      <c r="CH23" s="1"/>
      <c r="CI23" s="1757">
        <f t="shared" ref="CI23:CL23" si="18">IF(AND($C23&gt;0,AA23=""),1,IF(AA23&gt;$C23,1,0))</f>
        <v>0</v>
      </c>
      <c r="CJ23" s="1757">
        <f t="shared" si="18"/>
        <v>0</v>
      </c>
      <c r="CK23" s="1757">
        <f t="shared" si="18"/>
        <v>0</v>
      </c>
      <c r="CL23" s="1757">
        <f t="shared" si="18"/>
        <v>0</v>
      </c>
      <c r="CM23" s="1757">
        <f t="shared" si="8"/>
        <v>0</v>
      </c>
      <c r="CN23" s="338"/>
      <c r="CO23" s="338"/>
      <c r="CP23" s="1"/>
      <c r="CQ23" s="1"/>
      <c r="CR23" s="1"/>
      <c r="CT23" s="2411"/>
      <c r="CU23" s="505"/>
      <c r="CV23" s="505"/>
      <c r="CW23" s="505"/>
      <c r="CX23" s="505"/>
      <c r="CY23" s="505"/>
      <c r="CZ23" s="505"/>
    </row>
    <row r="24" spans="1:104" ht="18" customHeight="1" x14ac:dyDescent="0.25">
      <c r="A24" s="2343" t="s">
        <v>2674</v>
      </c>
      <c r="B24" s="2343"/>
      <c r="C24" s="2799"/>
      <c r="D24" s="2800"/>
      <c r="E24" s="2800"/>
      <c r="F24" s="2800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5"/>
      <c r="V24" s="505"/>
      <c r="W24" s="505"/>
      <c r="X24" s="505"/>
      <c r="Y24" s="505"/>
      <c r="Z24" s="505"/>
      <c r="AA24" s="505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505"/>
      <c r="AW24" s="505"/>
      <c r="AX24" s="505"/>
      <c r="AY24" s="505"/>
      <c r="AZ24" s="505"/>
      <c r="BA24" s="505"/>
      <c r="BB24" s="505"/>
      <c r="BC24" s="505"/>
      <c r="BD24" s="505"/>
      <c r="BE24" s="505"/>
      <c r="BF24" s="505"/>
      <c r="BG24" s="505"/>
      <c r="BH24" s="505"/>
      <c r="BI24" s="505"/>
      <c r="BJ24" s="505"/>
      <c r="BK24" s="505"/>
      <c r="BL24" s="505"/>
      <c r="BM24" s="505"/>
      <c r="BN24" s="505"/>
      <c r="BO24" s="505"/>
      <c r="BP24" s="505"/>
      <c r="BQ24" s="505"/>
      <c r="BR24" s="505"/>
      <c r="BS24" s="505"/>
      <c r="BT24" s="505"/>
      <c r="BU24" s="505"/>
      <c r="BV24" s="505"/>
      <c r="BW24" s="505"/>
      <c r="BX24" s="505"/>
      <c r="BY24" s="505"/>
      <c r="BZ24" s="505"/>
      <c r="CA24" s="505"/>
      <c r="CB24" s="505"/>
      <c r="CC24" s="505"/>
      <c r="CD24" s="505"/>
      <c r="CE24" s="505"/>
      <c r="CF24" s="505"/>
      <c r="CG24" s="505"/>
      <c r="CH24" s="505"/>
      <c r="CI24" s="505"/>
      <c r="CJ24" s="505"/>
      <c r="CK24" s="505"/>
      <c r="CL24" s="505"/>
      <c r="CM24" s="505"/>
      <c r="CN24" s="505"/>
      <c r="CO24" s="505"/>
      <c r="CP24" s="505"/>
      <c r="CQ24" s="505"/>
      <c r="CR24" s="505"/>
      <c r="CS24" s="505"/>
      <c r="CT24" s="505"/>
      <c r="CU24" s="505"/>
      <c r="CV24" s="505"/>
      <c r="CW24" s="505"/>
      <c r="CX24" s="505"/>
      <c r="CY24" s="505"/>
      <c r="CZ24" s="505"/>
    </row>
    <row r="25" spans="1:104" ht="14.25" customHeight="1" x14ac:dyDescent="0.25">
      <c r="A25" s="3159" t="s">
        <v>2675</v>
      </c>
      <c r="B25" s="3122"/>
      <c r="C25" s="880" t="s">
        <v>82</v>
      </c>
      <c r="D25" s="859" t="s">
        <v>2676</v>
      </c>
      <c r="E25" s="1168" t="s">
        <v>2677</v>
      </c>
      <c r="F25" s="1169" t="s">
        <v>2678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505"/>
      <c r="CB25" s="505"/>
      <c r="CC25" s="505"/>
      <c r="CD25" s="505"/>
      <c r="CE25" s="505"/>
      <c r="CF25" s="505"/>
      <c r="CG25" s="505"/>
      <c r="CH25" s="505"/>
      <c r="CI25" s="505"/>
      <c r="CJ25" s="505"/>
      <c r="CK25" s="505"/>
      <c r="CL25" s="505"/>
      <c r="CM25" s="505"/>
      <c r="CN25" s="505"/>
      <c r="CO25" s="505"/>
      <c r="CP25" s="505"/>
      <c r="CQ25" s="505"/>
      <c r="CR25" s="505"/>
      <c r="CS25" s="505"/>
      <c r="CT25" s="505"/>
      <c r="CU25" s="505"/>
      <c r="CV25" s="505"/>
      <c r="CW25" s="1"/>
      <c r="CX25" s="1"/>
      <c r="CY25" s="1"/>
      <c r="CZ25" s="1"/>
    </row>
    <row r="26" spans="1:104" ht="15" customHeight="1" x14ac:dyDescent="0.25">
      <c r="A26" s="3471" t="s">
        <v>2679</v>
      </c>
      <c r="B26" s="3122"/>
      <c r="C26" s="2771">
        <f t="shared" ref="C26:C38" si="19">SUM(D26:F26)</f>
        <v>0</v>
      </c>
      <c r="D26" s="1283"/>
      <c r="E26" s="1284"/>
      <c r="F26" s="128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505"/>
      <c r="CB26" s="505"/>
      <c r="CC26" s="505"/>
      <c r="CD26" s="505"/>
      <c r="CE26" s="505"/>
      <c r="CF26" s="505"/>
      <c r="CG26" s="505"/>
      <c r="CH26" s="505"/>
      <c r="CI26" s="505"/>
      <c r="CJ26" s="505"/>
      <c r="CK26" s="505"/>
      <c r="CL26" s="505"/>
      <c r="CM26" s="505"/>
      <c r="CN26" s="505"/>
      <c r="CO26" s="505"/>
      <c r="CP26" s="505"/>
      <c r="CQ26" s="505"/>
      <c r="CR26" s="505"/>
      <c r="CS26" s="505"/>
      <c r="CT26" s="505"/>
      <c r="CU26" s="505"/>
      <c r="CV26" s="505"/>
      <c r="CW26" s="1"/>
      <c r="CX26" s="1"/>
      <c r="CY26" s="1"/>
      <c r="CZ26" s="1"/>
    </row>
    <row r="27" spans="1:104" ht="15" customHeight="1" x14ac:dyDescent="0.25">
      <c r="A27" s="3257" t="s">
        <v>2680</v>
      </c>
      <c r="B27" s="160" t="s">
        <v>2681</v>
      </c>
      <c r="C27" s="28">
        <f t="shared" si="19"/>
        <v>0</v>
      </c>
      <c r="D27" s="1286"/>
      <c r="E27" s="1287"/>
      <c r="F27" s="280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505"/>
      <c r="CB27" s="505"/>
      <c r="CC27" s="505"/>
      <c r="CD27" s="505"/>
      <c r="CE27" s="505"/>
      <c r="CF27" s="505"/>
      <c r="CG27" s="505"/>
      <c r="CH27" s="505"/>
      <c r="CI27" s="505"/>
      <c r="CJ27" s="505"/>
      <c r="CK27" s="505"/>
      <c r="CL27" s="505"/>
      <c r="CM27" s="505"/>
      <c r="CN27" s="505"/>
      <c r="CO27" s="505"/>
      <c r="CP27" s="505"/>
      <c r="CQ27" s="505"/>
      <c r="CR27" s="505"/>
      <c r="CS27" s="505"/>
      <c r="CT27" s="505"/>
      <c r="CU27" s="505"/>
      <c r="CV27" s="505"/>
      <c r="CW27" s="1"/>
      <c r="CX27" s="1"/>
      <c r="CY27" s="1"/>
      <c r="CZ27" s="1"/>
    </row>
    <row r="28" spans="1:104" ht="15" customHeight="1" x14ac:dyDescent="0.25">
      <c r="A28" s="3129"/>
      <c r="B28" s="1073" t="s">
        <v>2682</v>
      </c>
      <c r="C28" s="35">
        <f t="shared" si="19"/>
        <v>0</v>
      </c>
      <c r="D28" s="2802"/>
      <c r="E28" s="1288"/>
      <c r="F28" s="280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505"/>
      <c r="CB28" s="505"/>
      <c r="CC28" s="505"/>
      <c r="CD28" s="505"/>
      <c r="CE28" s="505"/>
      <c r="CF28" s="505"/>
      <c r="CG28" s="505"/>
      <c r="CH28" s="505"/>
      <c r="CI28" s="505"/>
      <c r="CJ28" s="505"/>
      <c r="CK28" s="505"/>
      <c r="CL28" s="505"/>
      <c r="CM28" s="505"/>
      <c r="CN28" s="505"/>
      <c r="CO28" s="505"/>
      <c r="CP28" s="505"/>
      <c r="CQ28" s="505"/>
      <c r="CR28" s="505"/>
      <c r="CS28" s="505"/>
      <c r="CT28" s="505"/>
      <c r="CU28" s="505"/>
      <c r="CV28" s="505"/>
      <c r="CW28" s="1"/>
      <c r="CX28" s="1"/>
      <c r="CY28" s="1"/>
      <c r="CZ28" s="1"/>
    </row>
    <row r="29" spans="1:104" ht="15" customHeight="1" x14ac:dyDescent="0.25">
      <c r="A29" s="3190" t="s">
        <v>2683</v>
      </c>
      <c r="B29" s="3152"/>
      <c r="C29" s="28">
        <f t="shared" si="19"/>
        <v>0</v>
      </c>
      <c r="D29" s="1286"/>
      <c r="E29" s="1287"/>
      <c r="F29" s="280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505"/>
      <c r="CB29" s="505"/>
      <c r="CC29" s="505"/>
      <c r="CD29" s="505"/>
      <c r="CE29" s="505"/>
      <c r="CF29" s="505"/>
      <c r="CG29" s="505"/>
      <c r="CH29" s="505"/>
      <c r="CI29" s="505"/>
      <c r="CJ29" s="505"/>
      <c r="CK29" s="505"/>
      <c r="CL29" s="505"/>
      <c r="CM29" s="505"/>
      <c r="CN29" s="505"/>
      <c r="CO29" s="505"/>
      <c r="CP29" s="505"/>
      <c r="CQ29" s="505"/>
      <c r="CR29" s="505"/>
      <c r="CS29" s="505"/>
      <c r="CT29" s="505"/>
      <c r="CU29" s="505"/>
      <c r="CV29" s="505"/>
      <c r="CW29" s="1"/>
      <c r="CX29" s="1"/>
      <c r="CY29" s="1"/>
      <c r="CZ29" s="1"/>
    </row>
    <row r="30" spans="1:104" ht="15" customHeight="1" x14ac:dyDescent="0.25">
      <c r="A30" s="3206" t="s">
        <v>2684</v>
      </c>
      <c r="B30" s="3157"/>
      <c r="C30" s="65">
        <f t="shared" si="19"/>
        <v>0</v>
      </c>
      <c r="D30" s="1289"/>
      <c r="E30" s="1290"/>
      <c r="F30" s="280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505"/>
      <c r="CB30" s="505"/>
      <c r="CC30" s="505"/>
      <c r="CD30" s="505"/>
      <c r="CE30" s="505"/>
      <c r="CF30" s="505"/>
      <c r="CG30" s="505"/>
      <c r="CH30" s="505"/>
      <c r="CI30" s="505"/>
      <c r="CJ30" s="505"/>
      <c r="CK30" s="505"/>
      <c r="CL30" s="505"/>
      <c r="CM30" s="505"/>
      <c r="CN30" s="505"/>
      <c r="CO30" s="505"/>
      <c r="CP30" s="505"/>
      <c r="CQ30" s="505"/>
      <c r="CR30" s="505"/>
      <c r="CS30" s="505"/>
      <c r="CT30" s="505"/>
      <c r="CU30" s="505"/>
      <c r="CV30" s="505"/>
      <c r="CW30" s="1"/>
      <c r="CX30" s="1"/>
      <c r="CY30" s="1"/>
      <c r="CZ30" s="1"/>
    </row>
    <row r="31" spans="1:104" ht="15" customHeight="1" x14ac:dyDescent="0.25">
      <c r="A31" s="3207" t="s">
        <v>2685</v>
      </c>
      <c r="B31" s="3205"/>
      <c r="C31" s="35">
        <f t="shared" si="19"/>
        <v>0</v>
      </c>
      <c r="D31" s="2802"/>
      <c r="E31" s="1288"/>
      <c r="F31" s="280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505"/>
      <c r="CB31" s="505"/>
      <c r="CC31" s="505"/>
      <c r="CD31" s="505"/>
      <c r="CE31" s="505"/>
      <c r="CF31" s="505"/>
      <c r="CG31" s="505"/>
      <c r="CH31" s="505"/>
      <c r="CI31" s="505"/>
      <c r="CJ31" s="505"/>
      <c r="CK31" s="505"/>
      <c r="CL31" s="505"/>
      <c r="CM31" s="505"/>
      <c r="CN31" s="505"/>
      <c r="CO31" s="505"/>
      <c r="CP31" s="505"/>
      <c r="CQ31" s="505"/>
      <c r="CR31" s="505"/>
      <c r="CS31" s="505"/>
      <c r="CT31" s="505"/>
      <c r="CU31" s="505"/>
      <c r="CV31" s="505"/>
      <c r="CW31" s="1"/>
      <c r="CX31" s="1"/>
      <c r="CY31" s="1"/>
      <c r="CZ31" s="1"/>
    </row>
    <row r="32" spans="1:104" ht="15" customHeight="1" x14ac:dyDescent="0.25">
      <c r="A32" s="3132" t="s">
        <v>2686</v>
      </c>
      <c r="B32" s="771" t="s">
        <v>2687</v>
      </c>
      <c r="C32" s="28">
        <f t="shared" si="19"/>
        <v>0</v>
      </c>
      <c r="D32" s="1286"/>
      <c r="E32" s="1287"/>
      <c r="F32" s="280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505"/>
      <c r="CB32" s="505"/>
      <c r="CC32" s="505"/>
      <c r="CD32" s="505"/>
      <c r="CE32" s="505"/>
      <c r="CF32" s="505"/>
      <c r="CG32" s="505"/>
      <c r="CH32" s="505"/>
      <c r="CI32" s="505"/>
      <c r="CJ32" s="505"/>
      <c r="CK32" s="505"/>
      <c r="CL32" s="505"/>
      <c r="CM32" s="505"/>
      <c r="CN32" s="505"/>
      <c r="CO32" s="505"/>
      <c r="CP32" s="505"/>
      <c r="CQ32" s="505"/>
      <c r="CR32" s="505"/>
      <c r="CS32" s="505"/>
      <c r="CT32" s="505"/>
      <c r="CU32" s="505"/>
      <c r="CV32" s="505"/>
      <c r="CW32" s="1"/>
      <c r="CX32" s="1"/>
      <c r="CY32" s="1"/>
      <c r="CZ32" s="1"/>
    </row>
    <row r="33" spans="1:104" ht="15" customHeight="1" x14ac:dyDescent="0.25">
      <c r="A33" s="3129"/>
      <c r="B33" s="2805" t="s">
        <v>2688</v>
      </c>
      <c r="C33" s="35">
        <f t="shared" si="19"/>
        <v>0</v>
      </c>
      <c r="D33" s="2802"/>
      <c r="E33" s="1288"/>
      <c r="F33" s="280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505"/>
      <c r="CB33" s="505"/>
      <c r="CC33" s="505"/>
      <c r="CD33" s="505"/>
      <c r="CE33" s="505"/>
      <c r="CF33" s="505"/>
      <c r="CG33" s="505"/>
      <c r="CH33" s="505"/>
      <c r="CI33" s="505"/>
      <c r="CJ33" s="505"/>
      <c r="CK33" s="505"/>
      <c r="CL33" s="505"/>
      <c r="CM33" s="505"/>
      <c r="CN33" s="505"/>
      <c r="CO33" s="505"/>
      <c r="CP33" s="505"/>
      <c r="CQ33" s="505"/>
      <c r="CR33" s="505"/>
      <c r="CS33" s="505"/>
      <c r="CT33" s="505"/>
      <c r="CU33" s="505"/>
      <c r="CV33" s="505"/>
      <c r="CW33" s="1"/>
      <c r="CX33" s="1"/>
      <c r="CY33" s="1"/>
      <c r="CZ33" s="1"/>
    </row>
    <row r="34" spans="1:104" ht="15" customHeight="1" x14ac:dyDescent="0.25">
      <c r="A34" s="3132" t="s">
        <v>2689</v>
      </c>
      <c r="B34" s="771" t="s">
        <v>2690</v>
      </c>
      <c r="C34" s="28">
        <f t="shared" si="19"/>
        <v>0</v>
      </c>
      <c r="D34" s="1286"/>
      <c r="E34" s="1287"/>
      <c r="F34" s="280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505"/>
      <c r="CB34" s="505"/>
      <c r="CC34" s="505"/>
      <c r="CD34" s="505"/>
      <c r="CE34" s="505"/>
      <c r="CF34" s="505"/>
      <c r="CG34" s="505"/>
      <c r="CH34" s="505"/>
      <c r="CI34" s="505"/>
      <c r="CJ34" s="505"/>
      <c r="CK34" s="505"/>
      <c r="CL34" s="505"/>
      <c r="CM34" s="505"/>
      <c r="CN34" s="505"/>
      <c r="CO34" s="505"/>
      <c r="CP34" s="505"/>
      <c r="CQ34" s="505"/>
      <c r="CR34" s="505"/>
      <c r="CS34" s="505"/>
      <c r="CT34" s="505"/>
      <c r="CU34" s="505"/>
      <c r="CV34" s="505"/>
      <c r="CW34" s="1"/>
      <c r="CX34" s="1"/>
      <c r="CY34" s="1"/>
      <c r="CZ34" s="1"/>
    </row>
    <row r="35" spans="1:104" ht="15" customHeight="1" x14ac:dyDescent="0.25">
      <c r="A35" s="3129"/>
      <c r="B35" s="2805" t="s">
        <v>2691</v>
      </c>
      <c r="C35" s="35">
        <f t="shared" si="19"/>
        <v>0</v>
      </c>
      <c r="D35" s="2802"/>
      <c r="E35" s="1288"/>
      <c r="F35" s="280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505"/>
      <c r="CB35" s="505"/>
      <c r="CC35" s="505"/>
      <c r="CD35" s="505"/>
      <c r="CE35" s="505"/>
      <c r="CF35" s="505"/>
      <c r="CG35" s="505"/>
      <c r="CH35" s="505"/>
      <c r="CI35" s="505"/>
      <c r="CJ35" s="505"/>
      <c r="CK35" s="505"/>
      <c r="CL35" s="505"/>
      <c r="CM35" s="505"/>
      <c r="CN35" s="505"/>
      <c r="CO35" s="505"/>
      <c r="CP35" s="505"/>
      <c r="CQ35" s="505"/>
      <c r="CR35" s="505"/>
      <c r="CS35" s="505"/>
      <c r="CT35" s="505"/>
      <c r="CU35" s="505"/>
      <c r="CV35" s="505"/>
      <c r="CW35" s="1"/>
      <c r="CX35" s="1"/>
      <c r="CY35" s="1"/>
      <c r="CZ35" s="1"/>
    </row>
    <row r="36" spans="1:104" ht="15" customHeight="1" x14ac:dyDescent="0.25">
      <c r="A36" s="3472" t="s">
        <v>2692</v>
      </c>
      <c r="B36" s="3122"/>
      <c r="C36" s="110">
        <f t="shared" si="19"/>
        <v>0</v>
      </c>
      <c r="D36" s="1283"/>
      <c r="E36" s="1284"/>
      <c r="F36" s="1285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505"/>
      <c r="CB36" s="505"/>
      <c r="CC36" s="505"/>
      <c r="CD36" s="505"/>
      <c r="CE36" s="505"/>
      <c r="CF36" s="505"/>
      <c r="CG36" s="505"/>
      <c r="CH36" s="505"/>
      <c r="CI36" s="505"/>
      <c r="CJ36" s="505"/>
      <c r="CK36" s="505"/>
      <c r="CL36" s="505"/>
      <c r="CM36" s="505"/>
      <c r="CN36" s="505"/>
      <c r="CO36" s="505"/>
      <c r="CP36" s="505"/>
      <c r="CQ36" s="505"/>
      <c r="CR36" s="505"/>
      <c r="CS36" s="505"/>
      <c r="CT36" s="505"/>
      <c r="CU36" s="505"/>
      <c r="CV36" s="505"/>
      <c r="CW36" s="1"/>
      <c r="CX36" s="1"/>
      <c r="CY36" s="1"/>
      <c r="CZ36" s="1"/>
    </row>
    <row r="37" spans="1:104" ht="15" customHeight="1" x14ac:dyDescent="0.25">
      <c r="A37" s="3132" t="s">
        <v>2693</v>
      </c>
      <c r="B37" s="163" t="s">
        <v>2694</v>
      </c>
      <c r="C37" s="219">
        <f t="shared" si="19"/>
        <v>0</v>
      </c>
      <c r="D37" s="1286"/>
      <c r="E37" s="1287"/>
      <c r="F37" s="280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505"/>
      <c r="CB37" s="505"/>
      <c r="CC37" s="505"/>
      <c r="CD37" s="505"/>
      <c r="CE37" s="505"/>
      <c r="CF37" s="505"/>
      <c r="CG37" s="505"/>
      <c r="CH37" s="505"/>
      <c r="CI37" s="505"/>
      <c r="CJ37" s="505"/>
      <c r="CK37" s="505"/>
      <c r="CL37" s="505"/>
      <c r="CM37" s="505"/>
      <c r="CN37" s="505"/>
      <c r="CO37" s="505"/>
      <c r="CP37" s="505"/>
      <c r="CQ37" s="505"/>
      <c r="CR37" s="505"/>
      <c r="CS37" s="505"/>
      <c r="CT37" s="505"/>
      <c r="CU37" s="505"/>
      <c r="CV37" s="505"/>
      <c r="CW37" s="1"/>
      <c r="CX37" s="1"/>
      <c r="CY37" s="1"/>
      <c r="CZ37" s="1"/>
    </row>
    <row r="38" spans="1:104" ht="15" customHeight="1" x14ac:dyDescent="0.25">
      <c r="A38" s="3129"/>
      <c r="B38" s="1073" t="s">
        <v>2695</v>
      </c>
      <c r="C38" s="35">
        <f t="shared" si="19"/>
        <v>0</v>
      </c>
      <c r="D38" s="2802"/>
      <c r="E38" s="1288"/>
      <c r="F38" s="280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505"/>
      <c r="CB38" s="505"/>
      <c r="CC38" s="505"/>
      <c r="CD38" s="505"/>
      <c r="CE38" s="505"/>
      <c r="CF38" s="505"/>
      <c r="CG38" s="505"/>
      <c r="CH38" s="505"/>
      <c r="CI38" s="505"/>
      <c r="CJ38" s="505"/>
      <c r="CK38" s="505"/>
      <c r="CL38" s="505"/>
      <c r="CM38" s="505"/>
      <c r="CN38" s="505"/>
      <c r="CO38" s="505"/>
      <c r="CP38" s="505"/>
      <c r="CQ38" s="505"/>
      <c r="CR38" s="505"/>
      <c r="CS38" s="505"/>
      <c r="CT38" s="505"/>
      <c r="CU38" s="505"/>
      <c r="CV38" s="505"/>
      <c r="CW38" s="1"/>
      <c r="CX38" s="1"/>
      <c r="CY38" s="1"/>
      <c r="CZ38" s="1"/>
    </row>
    <row r="39" spans="1:104" ht="15" customHeight="1" x14ac:dyDescent="0.25">
      <c r="A39" s="2414" t="s">
        <v>2696</v>
      </c>
      <c r="B39" s="580"/>
      <c r="C39" s="580"/>
      <c r="D39" s="580"/>
      <c r="E39" s="580"/>
      <c r="F39" s="580"/>
      <c r="G39" s="580"/>
      <c r="H39" s="580"/>
      <c r="I39" s="580"/>
      <c r="J39" s="580"/>
      <c r="K39" s="580"/>
      <c r="L39" s="580"/>
      <c r="M39" s="580"/>
      <c r="N39" s="580"/>
      <c r="O39" s="580"/>
      <c r="P39" s="580"/>
      <c r="Q39" s="580"/>
      <c r="R39" s="580"/>
      <c r="S39" s="580"/>
      <c r="T39" s="580"/>
      <c r="U39" s="580"/>
      <c r="V39" s="580"/>
      <c r="W39" s="580"/>
      <c r="X39" s="580"/>
      <c r="Y39" s="580"/>
      <c r="Z39" s="580"/>
      <c r="AA39" s="580"/>
      <c r="AB39" s="580"/>
      <c r="AC39" s="580"/>
      <c r="AD39" s="580"/>
      <c r="AE39" s="580"/>
      <c r="AF39" s="580"/>
      <c r="AG39" s="580"/>
      <c r="AH39" s="580"/>
      <c r="AI39" s="580"/>
      <c r="AJ39" s="580"/>
      <c r="AK39" s="580"/>
      <c r="AL39" s="580"/>
      <c r="AM39" s="580"/>
      <c r="AN39" s="580"/>
      <c r="AO39" s="580"/>
      <c r="AP39" s="580"/>
      <c r="AQ39" s="580"/>
      <c r="AR39" s="580"/>
      <c r="AS39" s="580"/>
      <c r="AT39" s="580"/>
      <c r="AU39" s="580"/>
      <c r="AV39" s="580"/>
      <c r="AW39" s="580"/>
      <c r="AX39" s="580"/>
      <c r="AY39" s="580"/>
      <c r="AZ39" s="580"/>
      <c r="BA39" s="580"/>
      <c r="BB39" s="580"/>
      <c r="BC39" s="580"/>
      <c r="BD39" s="580"/>
      <c r="BE39" s="580"/>
      <c r="BF39" s="580"/>
      <c r="BG39" s="580"/>
      <c r="BH39" s="580"/>
      <c r="BI39" s="580"/>
      <c r="BJ39" s="580"/>
      <c r="BK39" s="580"/>
      <c r="BL39" s="580"/>
      <c r="BM39" s="580"/>
      <c r="BN39" s="580"/>
      <c r="BO39" s="580"/>
      <c r="BP39" s="580"/>
      <c r="BQ39" s="580"/>
      <c r="BR39" s="580"/>
      <c r="BS39" s="580"/>
      <c r="BT39" s="580"/>
      <c r="BU39" s="580"/>
      <c r="BV39" s="580"/>
      <c r="BW39" s="580"/>
      <c r="BX39" s="580"/>
      <c r="BY39" s="580"/>
      <c r="BZ39" s="580"/>
      <c r="CA39" s="505"/>
      <c r="CB39" s="505"/>
      <c r="CC39" s="505"/>
      <c r="CD39" s="505"/>
      <c r="CE39" s="505"/>
      <c r="CF39" s="505"/>
      <c r="CG39" s="505"/>
      <c r="CH39" s="505"/>
      <c r="CI39" s="505"/>
      <c r="CJ39" s="505"/>
      <c r="CK39" s="505"/>
      <c r="CL39" s="505"/>
      <c r="CM39" s="505"/>
      <c r="CN39" s="505"/>
      <c r="CO39" s="505"/>
      <c r="CP39" s="505"/>
      <c r="CQ39" s="505"/>
      <c r="CR39" s="505"/>
      <c r="CS39" s="505"/>
      <c r="CT39" s="505"/>
      <c r="CU39" s="505"/>
      <c r="CV39" s="505"/>
      <c r="CW39" s="580"/>
      <c r="CX39" s="580"/>
      <c r="CY39" s="580"/>
      <c r="CZ39" s="580"/>
    </row>
    <row r="40" spans="1:104" ht="18" customHeight="1" x14ac:dyDescent="0.25">
      <c r="A40" s="509" t="s">
        <v>2697</v>
      </c>
      <c r="B40" s="2751"/>
      <c r="C40" s="2806"/>
      <c r="D40" s="2807"/>
      <c r="E40" s="505"/>
      <c r="F40" s="505"/>
      <c r="G40" s="505"/>
      <c r="H40" s="505"/>
      <c r="I40" s="50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  <c r="AL40" s="505"/>
      <c r="AM40" s="505"/>
      <c r="AN40" s="505"/>
      <c r="AO40" s="505"/>
      <c r="AP40" s="505"/>
      <c r="AQ40" s="505"/>
      <c r="AR40" s="505"/>
      <c r="AS40" s="505"/>
      <c r="AT40" s="505"/>
      <c r="AU40" s="505"/>
      <c r="AV40" s="505"/>
      <c r="AW40" s="505"/>
      <c r="AX40" s="505"/>
      <c r="AY40" s="505"/>
      <c r="AZ40" s="505"/>
      <c r="BA40" s="505"/>
      <c r="BB40" s="505"/>
      <c r="BC40" s="505"/>
      <c r="BD40" s="505"/>
      <c r="BE40" s="505"/>
      <c r="BF40" s="505"/>
      <c r="BG40" s="505"/>
      <c r="BH40" s="505"/>
      <c r="BI40" s="505"/>
      <c r="BJ40" s="505"/>
      <c r="BK40" s="505"/>
      <c r="BL40" s="505"/>
      <c r="BM40" s="505"/>
      <c r="BN40" s="505"/>
      <c r="BO40" s="505"/>
      <c r="BP40" s="505"/>
      <c r="BQ40" s="505"/>
      <c r="BR40" s="505"/>
      <c r="BS40" s="505"/>
      <c r="BT40" s="505"/>
      <c r="BU40" s="505"/>
      <c r="BV40" s="505"/>
      <c r="BW40" s="505"/>
      <c r="BX40" s="505"/>
      <c r="BY40" s="505"/>
      <c r="BZ40" s="505"/>
      <c r="CA40" s="505"/>
      <c r="CB40" s="505"/>
      <c r="CC40" s="505"/>
      <c r="CD40" s="505"/>
      <c r="CE40" s="505"/>
      <c r="CF40" s="505"/>
      <c r="CG40" s="505"/>
      <c r="CH40" s="505"/>
      <c r="CI40" s="505"/>
      <c r="CJ40" s="505"/>
      <c r="CK40" s="505"/>
      <c r="CL40" s="505"/>
      <c r="CM40" s="505"/>
      <c r="CN40" s="505"/>
      <c r="CO40" s="505"/>
      <c r="CP40" s="505"/>
      <c r="CQ40" s="505"/>
      <c r="CR40" s="505"/>
      <c r="CS40" s="505"/>
      <c r="CT40" s="505"/>
      <c r="CU40" s="505"/>
      <c r="CV40" s="505"/>
      <c r="CW40" s="505"/>
      <c r="CX40" s="505"/>
      <c r="CY40" s="505"/>
      <c r="CZ40" s="505"/>
    </row>
    <row r="41" spans="1:104" ht="14.25" customHeight="1" x14ac:dyDescent="0.25">
      <c r="A41" s="3261" t="s">
        <v>2698</v>
      </c>
      <c r="B41" s="3122"/>
      <c r="C41" s="21" t="s">
        <v>2699</v>
      </c>
      <c r="D41" s="495" t="s">
        <v>565</v>
      </c>
      <c r="CA41" s="505"/>
      <c r="CB41" s="505"/>
      <c r="CC41" s="505"/>
      <c r="CD41" s="505"/>
      <c r="CE41" s="505"/>
      <c r="CF41" s="505"/>
      <c r="CG41" s="505"/>
      <c r="CH41" s="505"/>
      <c r="CI41" s="505"/>
      <c r="CJ41" s="505"/>
      <c r="CK41" s="505"/>
      <c r="CL41" s="505"/>
      <c r="CM41" s="505"/>
      <c r="CN41" s="505"/>
      <c r="CO41" s="505"/>
      <c r="CP41" s="505"/>
      <c r="CQ41" s="505"/>
      <c r="CR41" s="505"/>
      <c r="CS41" s="505"/>
      <c r="CT41" s="505"/>
      <c r="CU41" s="505"/>
      <c r="CV41" s="505"/>
    </row>
    <row r="42" spans="1:104" ht="15" customHeight="1" x14ac:dyDescent="0.25">
      <c r="A42" s="3473" t="s">
        <v>2700</v>
      </c>
      <c r="B42" s="3122"/>
      <c r="C42" s="515"/>
      <c r="D42" s="518"/>
      <c r="CA42" s="505"/>
      <c r="CB42" s="505"/>
      <c r="CC42" s="505"/>
      <c r="CD42" s="505"/>
      <c r="CE42" s="505"/>
      <c r="CF42" s="505"/>
      <c r="CG42" s="505"/>
      <c r="CH42" s="505"/>
      <c r="CI42" s="505"/>
      <c r="CJ42" s="505"/>
      <c r="CK42" s="505"/>
      <c r="CL42" s="505"/>
      <c r="CM42" s="505"/>
      <c r="CN42" s="505"/>
      <c r="CO42" s="505"/>
      <c r="CP42" s="505"/>
      <c r="CQ42" s="505"/>
      <c r="CR42" s="505"/>
      <c r="CS42" s="505"/>
      <c r="CT42" s="505"/>
      <c r="CU42" s="505"/>
      <c r="CV42" s="505"/>
    </row>
    <row r="43" spans="1:104" ht="21.75" customHeight="1" x14ac:dyDescent="0.25">
      <c r="A43" s="3411" t="s">
        <v>2701</v>
      </c>
      <c r="B43" s="2309" t="s">
        <v>2702</v>
      </c>
      <c r="C43" s="1843"/>
      <c r="D43" s="1844"/>
      <c r="CA43" s="505"/>
      <c r="CB43" s="505"/>
      <c r="CC43" s="505"/>
      <c r="CD43" s="505"/>
      <c r="CE43" s="505"/>
      <c r="CF43" s="505"/>
      <c r="CG43" s="505"/>
      <c r="CH43" s="505"/>
      <c r="CI43" s="505"/>
      <c r="CJ43" s="505"/>
      <c r="CK43" s="505"/>
      <c r="CL43" s="505"/>
      <c r="CM43" s="505"/>
      <c r="CN43" s="505"/>
      <c r="CO43" s="505"/>
      <c r="CP43" s="505"/>
      <c r="CQ43" s="505"/>
      <c r="CR43" s="505"/>
      <c r="CS43" s="505"/>
      <c r="CT43" s="505"/>
      <c r="CU43" s="505"/>
      <c r="CV43" s="505"/>
    </row>
    <row r="44" spans="1:104" ht="15" customHeight="1" x14ac:dyDescent="0.25">
      <c r="A44" s="3129"/>
      <c r="B44" s="1291" t="s">
        <v>2703</v>
      </c>
      <c r="C44" s="131"/>
      <c r="D44" s="1847"/>
      <c r="CA44" s="505"/>
      <c r="CB44" s="505"/>
      <c r="CC44" s="505"/>
      <c r="CD44" s="505"/>
      <c r="CE44" s="505"/>
      <c r="CF44" s="505"/>
      <c r="CG44" s="505"/>
      <c r="CH44" s="505"/>
      <c r="CI44" s="505"/>
      <c r="CJ44" s="505"/>
      <c r="CK44" s="505"/>
      <c r="CL44" s="505"/>
      <c r="CM44" s="505"/>
      <c r="CN44" s="505"/>
      <c r="CO44" s="505"/>
      <c r="CP44" s="505"/>
      <c r="CQ44" s="505"/>
      <c r="CR44" s="505"/>
      <c r="CS44" s="505"/>
      <c r="CT44" s="505"/>
      <c r="CU44" s="505"/>
      <c r="CV44" s="505"/>
    </row>
    <row r="45" spans="1:104" ht="24.75" customHeight="1" x14ac:dyDescent="0.25">
      <c r="A45" s="3473" t="s">
        <v>2704</v>
      </c>
      <c r="B45" s="3122"/>
      <c r="C45" s="515"/>
      <c r="D45" s="518"/>
      <c r="CA45" s="505"/>
      <c r="CB45" s="505"/>
      <c r="CC45" s="505"/>
      <c r="CD45" s="505"/>
      <c r="CE45" s="505"/>
      <c r="CF45" s="505"/>
      <c r="CG45" s="505"/>
      <c r="CH45" s="505"/>
      <c r="CI45" s="505"/>
      <c r="CJ45" s="505"/>
      <c r="CK45" s="505"/>
      <c r="CL45" s="505"/>
      <c r="CM45" s="505"/>
      <c r="CN45" s="505"/>
      <c r="CO45" s="505"/>
      <c r="CP45" s="505"/>
      <c r="CQ45" s="505"/>
      <c r="CR45" s="505"/>
      <c r="CS45" s="505"/>
      <c r="CT45" s="505"/>
      <c r="CU45" s="505"/>
      <c r="CV45" s="505"/>
    </row>
    <row r="46" spans="1:104" ht="21.75" customHeight="1" x14ac:dyDescent="0.25">
      <c r="A46" s="3419" t="s">
        <v>2705</v>
      </c>
      <c r="B46" s="2309" t="s">
        <v>2702</v>
      </c>
      <c r="C46" s="126"/>
      <c r="D46" s="1840"/>
      <c r="CA46" s="505"/>
      <c r="CB46" s="505"/>
      <c r="CC46" s="505"/>
      <c r="CD46" s="505"/>
      <c r="CE46" s="505"/>
      <c r="CF46" s="505"/>
      <c r="CG46" s="505"/>
      <c r="CH46" s="505"/>
      <c r="CI46" s="505"/>
      <c r="CJ46" s="505"/>
      <c r="CK46" s="505"/>
      <c r="CL46" s="505"/>
      <c r="CM46" s="505"/>
      <c r="CN46" s="505"/>
      <c r="CO46" s="505"/>
      <c r="CP46" s="505"/>
      <c r="CQ46" s="505"/>
      <c r="CR46" s="505"/>
      <c r="CS46" s="505"/>
      <c r="CT46" s="505"/>
      <c r="CU46" s="505"/>
      <c r="CV46" s="505"/>
    </row>
    <row r="47" spans="1:104" ht="15" customHeight="1" x14ac:dyDescent="0.25">
      <c r="A47" s="3150"/>
      <c r="B47" s="1291" t="s">
        <v>2703</v>
      </c>
      <c r="C47" s="2074"/>
      <c r="D47" s="2093"/>
      <c r="CA47" s="505"/>
      <c r="CB47" s="505"/>
      <c r="CC47" s="505"/>
      <c r="CD47" s="505"/>
      <c r="CE47" s="505"/>
      <c r="CF47" s="505"/>
      <c r="CG47" s="505"/>
      <c r="CH47" s="505"/>
      <c r="CI47" s="505"/>
      <c r="CJ47" s="505"/>
      <c r="CK47" s="505"/>
      <c r="CL47" s="505"/>
      <c r="CM47" s="505"/>
      <c r="CN47" s="505"/>
      <c r="CO47" s="505"/>
      <c r="CP47" s="505"/>
      <c r="CQ47" s="505"/>
      <c r="CR47" s="505"/>
      <c r="CS47" s="505"/>
      <c r="CT47" s="505"/>
      <c r="CU47" s="505"/>
      <c r="CV47" s="505"/>
    </row>
    <row r="48" spans="1:104" ht="15" customHeight="1" x14ac:dyDescent="0.25">
      <c r="A48" s="3411" t="s">
        <v>2706</v>
      </c>
      <c r="B48" s="1001" t="s">
        <v>2707</v>
      </c>
      <c r="C48" s="1843"/>
      <c r="D48" s="1844"/>
      <c r="CA48" s="505"/>
      <c r="CB48" s="505"/>
      <c r="CC48" s="505"/>
      <c r="CD48" s="505"/>
      <c r="CE48" s="505"/>
      <c r="CF48" s="505"/>
      <c r="CG48" s="505"/>
      <c r="CH48" s="505"/>
      <c r="CI48" s="505"/>
      <c r="CJ48" s="505"/>
      <c r="CK48" s="505"/>
      <c r="CL48" s="505"/>
      <c r="CM48" s="505"/>
      <c r="CN48" s="505"/>
      <c r="CO48" s="505"/>
      <c r="CP48" s="505"/>
      <c r="CQ48" s="505"/>
      <c r="CR48" s="505"/>
      <c r="CS48" s="505"/>
      <c r="CT48" s="505"/>
      <c r="CU48" s="505"/>
      <c r="CV48" s="505"/>
    </row>
    <row r="49" spans="1:104" ht="14.25" customHeight="1" x14ac:dyDescent="0.25">
      <c r="A49" s="3129"/>
      <c r="B49" s="2808" t="s">
        <v>2708</v>
      </c>
      <c r="C49" s="131"/>
      <c r="D49" s="1847"/>
      <c r="CA49" s="505"/>
      <c r="CB49" s="505"/>
      <c r="CC49" s="505"/>
      <c r="CD49" s="505"/>
      <c r="CE49" s="505"/>
      <c r="CF49" s="505"/>
      <c r="CG49" s="505"/>
      <c r="CH49" s="505"/>
      <c r="CI49" s="505"/>
      <c r="CJ49" s="505"/>
      <c r="CK49" s="505"/>
      <c r="CL49" s="505"/>
      <c r="CM49" s="505"/>
      <c r="CN49" s="505"/>
      <c r="CO49" s="505"/>
      <c r="CP49" s="505"/>
      <c r="CQ49" s="505"/>
      <c r="CR49" s="505"/>
      <c r="CS49" s="505"/>
      <c r="CT49" s="505"/>
      <c r="CU49" s="505"/>
      <c r="CV49" s="505"/>
    </row>
    <row r="50" spans="1:104" ht="24.75" customHeight="1" x14ac:dyDescent="0.25">
      <c r="A50" s="3473" t="s">
        <v>2709</v>
      </c>
      <c r="B50" s="3122"/>
      <c r="C50" s="515"/>
      <c r="D50" s="518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5"/>
      <c r="CR50" s="505"/>
      <c r="CS50" s="505"/>
      <c r="CT50" s="505"/>
      <c r="CU50" s="505"/>
      <c r="CV50" s="505"/>
    </row>
    <row r="51" spans="1:104" ht="15" customHeight="1" x14ac:dyDescent="0.25">
      <c r="A51" s="3473" t="s">
        <v>2710</v>
      </c>
      <c r="B51" s="3122"/>
      <c r="C51" s="515"/>
      <c r="D51" s="518"/>
      <c r="CA51" s="505"/>
      <c r="CB51" s="505"/>
      <c r="CC51" s="505"/>
      <c r="CD51" s="505"/>
      <c r="CE51" s="505"/>
      <c r="CF51" s="505"/>
      <c r="CG51" s="505"/>
      <c r="CH51" s="505"/>
      <c r="CI51" s="505"/>
      <c r="CJ51" s="505"/>
      <c r="CK51" s="505"/>
      <c r="CL51" s="505"/>
      <c r="CM51" s="505"/>
      <c r="CN51" s="505"/>
      <c r="CO51" s="505"/>
      <c r="CP51" s="505"/>
      <c r="CQ51" s="505"/>
      <c r="CR51" s="505"/>
      <c r="CS51" s="505"/>
      <c r="CT51" s="505"/>
      <c r="CU51" s="505"/>
      <c r="CV51" s="505"/>
    </row>
    <row r="52" spans="1:104" ht="24.75" customHeight="1" x14ac:dyDescent="0.25">
      <c r="A52" s="3473" t="s">
        <v>2711</v>
      </c>
      <c r="B52" s="3122"/>
      <c r="C52" s="515"/>
      <c r="D52" s="518"/>
      <c r="CA52" s="505"/>
      <c r="CB52" s="505"/>
      <c r="CC52" s="505"/>
      <c r="CD52" s="505"/>
      <c r="CE52" s="505"/>
      <c r="CF52" s="505"/>
      <c r="CG52" s="505"/>
      <c r="CH52" s="505"/>
      <c r="CI52" s="505"/>
      <c r="CJ52" s="505"/>
      <c r="CK52" s="505"/>
      <c r="CL52" s="505"/>
      <c r="CM52" s="505"/>
      <c r="CN52" s="505"/>
      <c r="CO52" s="505"/>
      <c r="CP52" s="505"/>
      <c r="CQ52" s="505"/>
      <c r="CR52" s="505"/>
      <c r="CS52" s="505"/>
      <c r="CT52" s="505"/>
      <c r="CU52" s="505"/>
      <c r="CV52" s="505"/>
    </row>
    <row r="53" spans="1:104" ht="24.75" customHeight="1" x14ac:dyDescent="0.25">
      <c r="A53" s="3473" t="s">
        <v>2712</v>
      </c>
      <c r="B53" s="3122"/>
      <c r="C53" s="515"/>
      <c r="D53" s="518"/>
      <c r="CA53" s="505"/>
      <c r="CB53" s="505"/>
      <c r="CC53" s="505"/>
      <c r="CD53" s="505"/>
      <c r="CE53" s="505"/>
      <c r="CF53" s="505"/>
      <c r="CG53" s="505"/>
      <c r="CH53" s="505"/>
      <c r="CI53" s="505"/>
      <c r="CJ53" s="505"/>
      <c r="CK53" s="505"/>
      <c r="CL53" s="505"/>
      <c r="CM53" s="505"/>
      <c r="CN53" s="505"/>
      <c r="CO53" s="505"/>
      <c r="CP53" s="505"/>
      <c r="CQ53" s="505"/>
      <c r="CR53" s="505"/>
      <c r="CS53" s="505"/>
      <c r="CT53" s="505"/>
      <c r="CU53" s="505"/>
      <c r="CV53" s="505"/>
    </row>
    <row r="54" spans="1:104" ht="24.75" customHeight="1" x14ac:dyDescent="0.25">
      <c r="A54" s="3473" t="s">
        <v>2713</v>
      </c>
      <c r="B54" s="3122"/>
      <c r="C54" s="515"/>
      <c r="D54" s="518"/>
      <c r="CA54" s="505"/>
      <c r="CB54" s="505"/>
      <c r="CC54" s="505"/>
      <c r="CD54" s="505"/>
      <c r="CE54" s="505"/>
      <c r="CF54" s="505"/>
      <c r="CG54" s="505"/>
      <c r="CH54" s="505"/>
      <c r="CI54" s="505"/>
      <c r="CJ54" s="505"/>
      <c r="CK54" s="505"/>
      <c r="CL54" s="505"/>
      <c r="CM54" s="505"/>
      <c r="CN54" s="505"/>
      <c r="CO54" s="505"/>
      <c r="CP54" s="505"/>
      <c r="CQ54" s="505"/>
      <c r="CR54" s="505"/>
      <c r="CS54" s="505"/>
      <c r="CT54" s="505"/>
      <c r="CU54" s="505"/>
      <c r="CV54" s="505"/>
    </row>
    <row r="55" spans="1:104" ht="15" customHeight="1" x14ac:dyDescent="0.25">
      <c r="A55" s="3411" t="s">
        <v>2714</v>
      </c>
      <c r="B55" s="1001" t="s">
        <v>2715</v>
      </c>
      <c r="C55" s="1843"/>
      <c r="D55" s="1844"/>
      <c r="CA55" s="505"/>
      <c r="CB55" s="505"/>
      <c r="CC55" s="505"/>
      <c r="CD55" s="505"/>
      <c r="CE55" s="505"/>
      <c r="CF55" s="505"/>
      <c r="CG55" s="505"/>
      <c r="CH55" s="505"/>
      <c r="CI55" s="505"/>
      <c r="CJ55" s="505"/>
      <c r="CK55" s="505"/>
      <c r="CL55" s="505"/>
      <c r="CM55" s="505"/>
      <c r="CN55" s="505"/>
      <c r="CO55" s="505"/>
      <c r="CP55" s="505"/>
      <c r="CQ55" s="505"/>
      <c r="CR55" s="505"/>
      <c r="CS55" s="505"/>
      <c r="CT55" s="505"/>
      <c r="CU55" s="505"/>
      <c r="CV55" s="505"/>
    </row>
    <row r="56" spans="1:104" ht="15" customHeight="1" x14ac:dyDescent="0.25">
      <c r="A56" s="3129"/>
      <c r="B56" s="2808" t="s">
        <v>2716</v>
      </c>
      <c r="C56" s="131"/>
      <c r="D56" s="1847"/>
      <c r="CA56" s="505"/>
      <c r="CB56" s="505"/>
      <c r="CC56" s="505"/>
      <c r="CD56" s="505"/>
      <c r="CE56" s="505"/>
      <c r="CF56" s="505"/>
      <c r="CG56" s="505"/>
      <c r="CH56" s="505"/>
      <c r="CI56" s="505"/>
      <c r="CJ56" s="505"/>
      <c r="CK56" s="505"/>
      <c r="CL56" s="505"/>
      <c r="CM56" s="505"/>
      <c r="CN56" s="505"/>
      <c r="CO56" s="505"/>
      <c r="CP56" s="505"/>
      <c r="CQ56" s="505"/>
      <c r="CR56" s="505"/>
      <c r="CS56" s="505"/>
      <c r="CT56" s="505"/>
      <c r="CU56" s="505"/>
      <c r="CV56" s="505"/>
    </row>
    <row r="57" spans="1:104" ht="15" customHeight="1" x14ac:dyDescent="0.25">
      <c r="A57" s="3474" t="s">
        <v>2717</v>
      </c>
      <c r="B57" s="3140"/>
      <c r="C57" s="2074"/>
      <c r="D57" s="2093"/>
      <c r="CA57" s="505"/>
      <c r="CB57" s="505"/>
      <c r="CC57" s="505"/>
      <c r="CD57" s="505"/>
      <c r="CE57" s="505"/>
      <c r="CF57" s="505"/>
      <c r="CG57" s="505"/>
      <c r="CH57" s="505"/>
      <c r="CI57" s="505"/>
      <c r="CJ57" s="505"/>
      <c r="CK57" s="505"/>
      <c r="CL57" s="505"/>
      <c r="CM57" s="505"/>
      <c r="CN57" s="505"/>
      <c r="CO57" s="505"/>
      <c r="CP57" s="505"/>
      <c r="CQ57" s="505"/>
      <c r="CR57" s="505"/>
      <c r="CS57" s="505"/>
      <c r="CT57" s="505"/>
      <c r="CU57" s="505"/>
      <c r="CV57" s="505"/>
    </row>
    <row r="58" spans="1:104" ht="18" customHeight="1" x14ac:dyDescent="0.25">
      <c r="A58" s="509" t="s">
        <v>2718</v>
      </c>
      <c r="B58" s="2751"/>
      <c r="C58" s="2806"/>
      <c r="D58" s="2807"/>
      <c r="E58" s="505"/>
      <c r="F58" s="505"/>
      <c r="G58" s="505"/>
      <c r="H58" s="505"/>
      <c r="I58" s="505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  <c r="AL58" s="505"/>
      <c r="AM58" s="505"/>
      <c r="AN58" s="505"/>
      <c r="AO58" s="505"/>
      <c r="AP58" s="505"/>
      <c r="AQ58" s="505"/>
      <c r="AR58" s="505"/>
      <c r="AS58" s="505"/>
      <c r="AT58" s="505"/>
      <c r="AU58" s="505"/>
      <c r="AV58" s="505"/>
      <c r="AW58" s="505"/>
      <c r="AX58" s="505"/>
      <c r="AY58" s="505"/>
      <c r="AZ58" s="505"/>
      <c r="BA58" s="505"/>
      <c r="BB58" s="505"/>
      <c r="BC58" s="505"/>
      <c r="BD58" s="505"/>
      <c r="BE58" s="505"/>
      <c r="BF58" s="505"/>
      <c r="BG58" s="505"/>
      <c r="BH58" s="505"/>
      <c r="BI58" s="505"/>
      <c r="BJ58" s="505"/>
      <c r="BK58" s="505"/>
      <c r="BL58" s="505"/>
      <c r="BM58" s="505"/>
      <c r="BN58" s="505"/>
      <c r="BO58" s="505"/>
      <c r="BP58" s="505"/>
      <c r="BQ58" s="505"/>
      <c r="BR58" s="505"/>
      <c r="BS58" s="505"/>
      <c r="BT58" s="505"/>
      <c r="BU58" s="505"/>
      <c r="BV58" s="505"/>
      <c r="BW58" s="505"/>
      <c r="BX58" s="505"/>
      <c r="BY58" s="505"/>
      <c r="BZ58" s="505"/>
      <c r="CA58" s="505"/>
      <c r="CB58" s="505"/>
      <c r="CC58" s="505"/>
      <c r="CD58" s="505"/>
      <c r="CE58" s="505"/>
      <c r="CF58" s="505"/>
      <c r="CG58" s="505"/>
      <c r="CH58" s="505"/>
      <c r="CI58" s="505"/>
      <c r="CJ58" s="505"/>
      <c r="CK58" s="505"/>
      <c r="CL58" s="505"/>
      <c r="CM58" s="505"/>
      <c r="CN58" s="505"/>
      <c r="CO58" s="505"/>
      <c r="CP58" s="505"/>
      <c r="CQ58" s="505"/>
      <c r="CR58" s="505"/>
      <c r="CS58" s="505"/>
      <c r="CT58" s="505"/>
      <c r="CU58" s="505"/>
      <c r="CV58" s="505"/>
      <c r="CW58" s="505"/>
      <c r="CX58" s="505"/>
      <c r="CY58" s="505"/>
      <c r="CZ58" s="505"/>
    </row>
    <row r="59" spans="1:104" ht="24.75" customHeight="1" x14ac:dyDescent="0.25">
      <c r="A59" s="3475" t="s">
        <v>2719</v>
      </c>
      <c r="B59" s="3149"/>
      <c r="C59" s="3263" t="s">
        <v>2720</v>
      </c>
      <c r="D59" s="3124"/>
      <c r="E59" s="3122"/>
      <c r="F59" s="3262" t="s">
        <v>2671</v>
      </c>
      <c r="CC59" s="505"/>
      <c r="CD59" s="505"/>
      <c r="CE59" s="505"/>
      <c r="CF59" s="505"/>
      <c r="CG59" s="505"/>
      <c r="CH59" s="505"/>
      <c r="CI59" s="505"/>
      <c r="CJ59" s="505"/>
      <c r="CK59" s="505"/>
      <c r="CL59" s="505"/>
      <c r="CM59" s="505"/>
      <c r="CN59" s="505"/>
      <c r="CO59" s="505"/>
      <c r="CP59" s="505"/>
      <c r="CQ59" s="505"/>
      <c r="CR59" s="505"/>
      <c r="CS59" s="505"/>
      <c r="CT59" s="505"/>
      <c r="CU59" s="505"/>
      <c r="CV59" s="505"/>
      <c r="CW59" s="505"/>
      <c r="CX59" s="505"/>
    </row>
    <row r="60" spans="1:104" ht="24.75" customHeight="1" x14ac:dyDescent="0.25">
      <c r="A60" s="3150"/>
      <c r="B60" s="3140"/>
      <c r="C60" s="21" t="s">
        <v>2721</v>
      </c>
      <c r="D60" s="22" t="s">
        <v>2722</v>
      </c>
      <c r="E60" s="495" t="s">
        <v>2723</v>
      </c>
      <c r="F60" s="3129"/>
      <c r="CC60" s="505"/>
      <c r="CD60" s="505"/>
      <c r="CE60" s="505"/>
      <c r="CF60" s="505"/>
      <c r="CG60" s="505"/>
      <c r="CH60" s="505"/>
      <c r="CI60" s="505"/>
      <c r="CJ60" s="505"/>
      <c r="CK60" s="505"/>
      <c r="CL60" s="505"/>
      <c r="CM60" s="505"/>
      <c r="CN60" s="505"/>
      <c r="CO60" s="505"/>
      <c r="CP60" s="505"/>
      <c r="CQ60" s="505"/>
      <c r="CR60" s="505"/>
      <c r="CS60" s="505"/>
      <c r="CT60" s="505"/>
      <c r="CU60" s="505"/>
      <c r="CV60" s="505"/>
      <c r="CW60" s="505"/>
      <c r="CX60" s="505"/>
    </row>
    <row r="61" spans="1:104" ht="15" customHeight="1" x14ac:dyDescent="0.25">
      <c r="A61" s="3154" t="s">
        <v>2724</v>
      </c>
      <c r="B61" s="2809" t="s">
        <v>2725</v>
      </c>
      <c r="C61" s="1843"/>
      <c r="D61" s="1845"/>
      <c r="E61" s="1844"/>
      <c r="F61" s="1842"/>
      <c r="CC61" s="505"/>
      <c r="CD61" s="505"/>
      <c r="CE61" s="505"/>
      <c r="CF61" s="505"/>
      <c r="CG61" s="505"/>
      <c r="CH61" s="505"/>
      <c r="CI61" s="505"/>
      <c r="CJ61" s="505"/>
      <c r="CK61" s="505"/>
      <c r="CL61" s="505"/>
      <c r="CM61" s="505"/>
      <c r="CN61" s="505"/>
      <c r="CO61" s="505"/>
      <c r="CP61" s="505"/>
      <c r="CQ61" s="505"/>
      <c r="CR61" s="505"/>
      <c r="CS61" s="505"/>
      <c r="CT61" s="505"/>
      <c r="CU61" s="505"/>
      <c r="CV61" s="505"/>
      <c r="CW61" s="505"/>
      <c r="CX61" s="505"/>
    </row>
    <row r="62" spans="1:104" ht="15" customHeight="1" x14ac:dyDescent="0.25">
      <c r="A62" s="3128"/>
      <c r="B62" s="2810" t="s">
        <v>2726</v>
      </c>
      <c r="C62" s="1843"/>
      <c r="D62" s="1845"/>
      <c r="E62" s="1844"/>
      <c r="F62" s="1842"/>
      <c r="CC62" s="505"/>
      <c r="CD62" s="505"/>
      <c r="CE62" s="505"/>
      <c r="CF62" s="505"/>
      <c r="CG62" s="505"/>
      <c r="CH62" s="505"/>
      <c r="CI62" s="505"/>
      <c r="CJ62" s="505"/>
      <c r="CK62" s="505"/>
      <c r="CL62" s="505"/>
      <c r="CM62" s="505"/>
      <c r="CN62" s="505"/>
      <c r="CO62" s="505"/>
      <c r="CP62" s="505"/>
      <c r="CQ62" s="505"/>
      <c r="CR62" s="505"/>
      <c r="CS62" s="505"/>
      <c r="CT62" s="505"/>
      <c r="CU62" s="505"/>
      <c r="CV62" s="505"/>
      <c r="CW62" s="505"/>
      <c r="CX62" s="505"/>
    </row>
    <row r="63" spans="1:104" ht="15" customHeight="1" x14ac:dyDescent="0.25">
      <c r="A63" s="3128"/>
      <c r="B63" s="2810" t="s">
        <v>2727</v>
      </c>
      <c r="C63" s="1843"/>
      <c r="D63" s="1845"/>
      <c r="E63" s="1844"/>
      <c r="F63" s="1842"/>
      <c r="CC63" s="505"/>
      <c r="CD63" s="505"/>
      <c r="CE63" s="505"/>
      <c r="CF63" s="505"/>
      <c r="CG63" s="505"/>
      <c r="CH63" s="505"/>
      <c r="CI63" s="505"/>
      <c r="CJ63" s="505"/>
      <c r="CK63" s="505"/>
      <c r="CL63" s="505"/>
      <c r="CM63" s="505"/>
      <c r="CN63" s="505"/>
      <c r="CO63" s="505"/>
      <c r="CP63" s="505"/>
      <c r="CQ63" s="505"/>
      <c r="CR63" s="505"/>
      <c r="CS63" s="505"/>
      <c r="CT63" s="505"/>
      <c r="CU63" s="505"/>
      <c r="CV63" s="505"/>
      <c r="CW63" s="505"/>
      <c r="CX63" s="505"/>
    </row>
    <row r="64" spans="1:104" ht="15" customHeight="1" x14ac:dyDescent="0.25">
      <c r="A64" s="3128"/>
      <c r="B64" s="2810" t="s">
        <v>2728</v>
      </c>
      <c r="C64" s="1843"/>
      <c r="D64" s="1845"/>
      <c r="E64" s="1844"/>
      <c r="F64" s="1842"/>
      <c r="CC64" s="505"/>
      <c r="CD64" s="505"/>
      <c r="CE64" s="505"/>
      <c r="CF64" s="505"/>
      <c r="CG64" s="505"/>
      <c r="CH64" s="505"/>
      <c r="CI64" s="505"/>
      <c r="CJ64" s="505"/>
      <c r="CK64" s="505"/>
      <c r="CL64" s="505"/>
      <c r="CM64" s="505"/>
      <c r="CN64" s="505"/>
      <c r="CO64" s="505"/>
      <c r="CP64" s="505"/>
      <c r="CQ64" s="505"/>
      <c r="CR64" s="505"/>
      <c r="CS64" s="505"/>
      <c r="CT64" s="505"/>
      <c r="CU64" s="505"/>
      <c r="CV64" s="505"/>
      <c r="CW64" s="505"/>
      <c r="CX64" s="505"/>
    </row>
    <row r="65" spans="1:104" ht="14.25" customHeight="1" x14ac:dyDescent="0.25">
      <c r="A65" s="3129"/>
      <c r="B65" s="2811" t="s">
        <v>2729</v>
      </c>
      <c r="C65" s="2074"/>
      <c r="D65" s="477"/>
      <c r="E65" s="2093"/>
      <c r="F65" s="2119"/>
      <c r="CC65" s="505"/>
      <c r="CD65" s="505"/>
      <c r="CE65" s="505"/>
      <c r="CF65" s="505"/>
      <c r="CG65" s="505"/>
      <c r="CH65" s="505"/>
      <c r="CI65" s="505"/>
      <c r="CJ65" s="505"/>
      <c r="CK65" s="505"/>
      <c r="CL65" s="505"/>
      <c r="CM65" s="505"/>
      <c r="CN65" s="505"/>
      <c r="CO65" s="505"/>
      <c r="CP65" s="505"/>
      <c r="CQ65" s="505"/>
      <c r="CR65" s="505"/>
      <c r="CS65" s="505"/>
      <c r="CT65" s="505"/>
      <c r="CU65" s="505"/>
      <c r="CV65" s="505"/>
      <c r="CW65" s="505"/>
      <c r="CX65" s="505"/>
    </row>
    <row r="66" spans="1:104" ht="15" customHeight="1" x14ac:dyDescent="0.25">
      <c r="A66" s="3190" t="s">
        <v>2730</v>
      </c>
      <c r="B66" s="3152"/>
      <c r="C66" s="1843"/>
      <c r="D66" s="1845"/>
      <c r="E66" s="1844"/>
      <c r="F66" s="1842"/>
      <c r="CC66" s="505"/>
      <c r="CD66" s="505"/>
      <c r="CE66" s="505"/>
      <c r="CF66" s="505"/>
      <c r="CG66" s="505"/>
      <c r="CH66" s="505"/>
      <c r="CI66" s="505"/>
      <c r="CJ66" s="505"/>
      <c r="CK66" s="505"/>
      <c r="CL66" s="505"/>
      <c r="CM66" s="505"/>
      <c r="CN66" s="505"/>
      <c r="CO66" s="505"/>
      <c r="CP66" s="505"/>
      <c r="CQ66" s="505"/>
      <c r="CR66" s="505"/>
      <c r="CS66" s="505"/>
      <c r="CT66" s="505"/>
      <c r="CU66" s="505"/>
      <c r="CV66" s="505"/>
      <c r="CW66" s="505"/>
      <c r="CX66" s="505"/>
    </row>
    <row r="67" spans="1:104" ht="15" customHeight="1" x14ac:dyDescent="0.25">
      <c r="A67" s="3206" t="s">
        <v>1533</v>
      </c>
      <c r="B67" s="3157"/>
      <c r="C67" s="1843"/>
      <c r="D67" s="1845"/>
      <c r="E67" s="1844"/>
      <c r="F67" s="1842"/>
      <c r="CC67" s="505"/>
      <c r="CD67" s="505"/>
      <c r="CE67" s="505"/>
      <c r="CF67" s="505"/>
      <c r="CG67" s="505"/>
      <c r="CH67" s="505"/>
      <c r="CI67" s="505"/>
      <c r="CJ67" s="505"/>
      <c r="CK67" s="505"/>
      <c r="CL67" s="505"/>
      <c r="CM67" s="505"/>
      <c r="CN67" s="505"/>
      <c r="CO67" s="505"/>
      <c r="CP67" s="505"/>
      <c r="CQ67" s="505"/>
      <c r="CR67" s="505"/>
      <c r="CS67" s="505"/>
      <c r="CT67" s="505"/>
      <c r="CU67" s="505"/>
      <c r="CV67" s="505"/>
      <c r="CW67" s="505"/>
      <c r="CX67" s="505"/>
    </row>
    <row r="68" spans="1:104" ht="15" customHeight="1" x14ac:dyDescent="0.25">
      <c r="A68" s="3206" t="s">
        <v>2731</v>
      </c>
      <c r="B68" s="3157"/>
      <c r="C68" s="1843"/>
      <c r="D68" s="1845"/>
      <c r="E68" s="1844"/>
      <c r="F68" s="1842"/>
      <c r="CC68" s="505"/>
      <c r="CD68" s="505"/>
      <c r="CE68" s="505"/>
      <c r="CF68" s="505"/>
      <c r="CG68" s="505"/>
      <c r="CH68" s="505"/>
      <c r="CI68" s="505"/>
      <c r="CJ68" s="505"/>
      <c r="CK68" s="505"/>
      <c r="CL68" s="505"/>
      <c r="CM68" s="505"/>
      <c r="CN68" s="505"/>
      <c r="CO68" s="505"/>
      <c r="CP68" s="505"/>
      <c r="CQ68" s="505"/>
      <c r="CR68" s="505"/>
      <c r="CS68" s="505"/>
      <c r="CT68" s="505"/>
      <c r="CU68" s="505"/>
      <c r="CV68" s="505"/>
      <c r="CW68" s="505"/>
      <c r="CX68" s="505"/>
    </row>
    <row r="69" spans="1:104" ht="15" customHeight="1" x14ac:dyDescent="0.25">
      <c r="A69" s="3374" t="s">
        <v>2732</v>
      </c>
      <c r="B69" s="3292"/>
      <c r="C69" s="1843"/>
      <c r="D69" s="1845"/>
      <c r="E69" s="1844"/>
      <c r="F69" s="1842"/>
      <c r="CC69" s="505"/>
      <c r="CD69" s="505"/>
      <c r="CE69" s="505"/>
      <c r="CF69" s="505"/>
      <c r="CG69" s="505"/>
      <c r="CH69" s="505"/>
      <c r="CI69" s="505"/>
      <c r="CJ69" s="505"/>
      <c r="CK69" s="505"/>
      <c r="CL69" s="505"/>
      <c r="CM69" s="505"/>
      <c r="CN69" s="505"/>
      <c r="CO69" s="505"/>
      <c r="CP69" s="505"/>
      <c r="CQ69" s="505"/>
      <c r="CR69" s="505"/>
      <c r="CS69" s="505"/>
      <c r="CT69" s="505"/>
      <c r="CU69" s="505"/>
      <c r="CV69" s="505"/>
      <c r="CW69" s="505"/>
      <c r="CX69" s="505"/>
    </row>
    <row r="70" spans="1:104" ht="15" customHeight="1" x14ac:dyDescent="0.25">
      <c r="A70" s="3206" t="s">
        <v>2733</v>
      </c>
      <c r="B70" s="3157"/>
      <c r="C70" s="1843"/>
      <c r="D70" s="1845"/>
      <c r="E70" s="1844"/>
      <c r="F70" s="1842"/>
      <c r="CC70" s="505"/>
      <c r="CD70" s="505"/>
      <c r="CE70" s="505"/>
      <c r="CF70" s="505"/>
      <c r="CG70" s="505"/>
      <c r="CH70" s="505"/>
      <c r="CI70" s="505"/>
      <c r="CJ70" s="505"/>
      <c r="CK70" s="505"/>
      <c r="CL70" s="505"/>
      <c r="CM70" s="505"/>
      <c r="CN70" s="505"/>
      <c r="CO70" s="505"/>
      <c r="CP70" s="505"/>
      <c r="CQ70" s="505"/>
      <c r="CR70" s="505"/>
      <c r="CS70" s="505"/>
      <c r="CT70" s="505"/>
      <c r="CU70" s="505"/>
      <c r="CV70" s="505"/>
      <c r="CW70" s="505"/>
      <c r="CX70" s="505"/>
    </row>
    <row r="71" spans="1:104" ht="15" customHeight="1" x14ac:dyDescent="0.25">
      <c r="A71" s="3207" t="s">
        <v>2734</v>
      </c>
      <c r="B71" s="3205"/>
      <c r="C71" s="131"/>
      <c r="D71" s="132"/>
      <c r="E71" s="1847"/>
      <c r="F71" s="130"/>
      <c r="CC71" s="505"/>
      <c r="CD71" s="505"/>
      <c r="CE71" s="505"/>
      <c r="CF71" s="505"/>
      <c r="CG71" s="505"/>
      <c r="CH71" s="505"/>
      <c r="CI71" s="505"/>
      <c r="CJ71" s="505"/>
      <c r="CK71" s="505"/>
      <c r="CL71" s="505"/>
      <c r="CM71" s="505"/>
      <c r="CN71" s="505"/>
      <c r="CO71" s="505"/>
      <c r="CP71" s="505"/>
      <c r="CQ71" s="505"/>
      <c r="CR71" s="505"/>
      <c r="CS71" s="505"/>
      <c r="CT71" s="505"/>
      <c r="CU71" s="505"/>
      <c r="CV71" s="505"/>
      <c r="CW71" s="505"/>
      <c r="CX71" s="505"/>
    </row>
    <row r="72" spans="1:104" ht="18" customHeight="1" x14ac:dyDescent="0.25">
      <c r="A72" s="2751" t="s">
        <v>2735</v>
      </c>
      <c r="B72" s="2799"/>
      <c r="C72" s="2800"/>
      <c r="D72" s="2800"/>
      <c r="E72" s="2800"/>
      <c r="F72" s="2800"/>
      <c r="G72" s="2800"/>
      <c r="H72" s="2800"/>
      <c r="I72" s="2800"/>
      <c r="J72" s="2800"/>
      <c r="K72" s="2800"/>
      <c r="L72" s="2800"/>
      <c r="M72" s="2367"/>
      <c r="N72" s="2200"/>
      <c r="O72" s="2200"/>
      <c r="P72" s="2200"/>
      <c r="Q72" s="2200"/>
      <c r="R72" s="2200"/>
      <c r="S72" s="2200"/>
      <c r="T72" s="2200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  <c r="AL72" s="505"/>
      <c r="AM72" s="505"/>
      <c r="AN72" s="505"/>
      <c r="AO72" s="505"/>
      <c r="AP72" s="505"/>
      <c r="AQ72" s="505"/>
      <c r="AR72" s="505"/>
      <c r="AS72" s="505"/>
      <c r="AT72" s="505"/>
      <c r="AU72" s="505"/>
      <c r="AV72" s="505"/>
      <c r="AW72" s="505"/>
      <c r="AX72" s="505"/>
      <c r="AY72" s="505"/>
      <c r="AZ72" s="505"/>
      <c r="BA72" s="505"/>
      <c r="BB72" s="505"/>
      <c r="BC72" s="505"/>
      <c r="BD72" s="505"/>
      <c r="BE72" s="505"/>
      <c r="BF72" s="505"/>
      <c r="BG72" s="505"/>
      <c r="BH72" s="505"/>
      <c r="BI72" s="505"/>
      <c r="BJ72" s="505"/>
      <c r="BK72" s="505"/>
      <c r="BL72" s="505"/>
      <c r="BM72" s="505"/>
      <c r="BN72" s="505"/>
      <c r="BO72" s="505"/>
      <c r="BP72" s="505"/>
      <c r="BQ72" s="505"/>
      <c r="BR72" s="505"/>
      <c r="BS72" s="505"/>
      <c r="BT72" s="505"/>
      <c r="BU72" s="505"/>
      <c r="BV72" s="505"/>
      <c r="BW72" s="505"/>
      <c r="BX72" s="505"/>
      <c r="BY72" s="505"/>
      <c r="BZ72" s="505"/>
      <c r="CA72" s="505"/>
      <c r="CB72" s="505"/>
      <c r="CC72" s="505"/>
      <c r="CD72" s="505"/>
      <c r="CE72" s="505"/>
      <c r="CF72" s="505"/>
      <c r="CG72" s="505"/>
      <c r="CH72" s="505"/>
      <c r="CI72" s="505"/>
      <c r="CJ72" s="505"/>
      <c r="CK72" s="505"/>
      <c r="CL72" s="505"/>
      <c r="CM72" s="505"/>
      <c r="CN72" s="505"/>
      <c r="CO72" s="505"/>
      <c r="CP72" s="505"/>
      <c r="CQ72" s="505"/>
      <c r="CR72" s="505"/>
      <c r="CS72" s="505"/>
      <c r="CT72" s="505"/>
      <c r="CU72" s="505"/>
      <c r="CV72" s="505"/>
      <c r="CW72" s="505"/>
      <c r="CX72" s="505"/>
      <c r="CY72" s="505"/>
      <c r="CZ72" s="505"/>
    </row>
    <row r="73" spans="1:104" ht="18" customHeight="1" x14ac:dyDescent="0.25">
      <c r="A73" s="3138" t="s">
        <v>2736</v>
      </c>
      <c r="B73" s="3476" t="s">
        <v>2737</v>
      </c>
      <c r="C73" s="3124"/>
      <c r="D73" s="3124"/>
      <c r="E73" s="3476" t="s">
        <v>2738</v>
      </c>
      <c r="F73" s="3124"/>
      <c r="G73" s="3135"/>
      <c r="H73" s="3167" t="s">
        <v>2739</v>
      </c>
      <c r="I73" s="3162" t="s">
        <v>41</v>
      </c>
      <c r="J73" s="3450" t="s">
        <v>42</v>
      </c>
      <c r="K73" s="3162" t="s">
        <v>65</v>
      </c>
      <c r="L73" s="3139" t="s">
        <v>1770</v>
      </c>
      <c r="M73" s="2200"/>
      <c r="N73" s="2200"/>
      <c r="O73" s="2200"/>
      <c r="P73" s="2200"/>
      <c r="Q73" s="2200"/>
      <c r="R73" s="2200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  <c r="AL73" s="505"/>
      <c r="AM73" s="505"/>
      <c r="AN73" s="505"/>
      <c r="AO73" s="505"/>
      <c r="AP73" s="505"/>
      <c r="AQ73" s="505"/>
      <c r="AR73" s="505"/>
      <c r="AS73" s="505"/>
      <c r="AT73" s="505"/>
      <c r="AU73" s="505"/>
      <c r="AV73" s="505"/>
      <c r="AW73" s="505"/>
      <c r="AX73" s="505"/>
      <c r="AY73" s="505"/>
      <c r="AZ73" s="505"/>
      <c r="BA73" s="505"/>
      <c r="BB73" s="505"/>
      <c r="BC73" s="505"/>
      <c r="BD73" s="505"/>
      <c r="BE73" s="505"/>
      <c r="BF73" s="505"/>
      <c r="BG73" s="505"/>
      <c r="BH73" s="505"/>
      <c r="BI73" s="505"/>
      <c r="BJ73" s="505"/>
      <c r="BK73" s="505"/>
      <c r="BL73" s="505"/>
      <c r="BM73" s="505"/>
      <c r="BN73" s="505"/>
      <c r="BO73" s="505"/>
      <c r="BP73" s="505"/>
      <c r="BQ73" s="505"/>
      <c r="BR73" s="505"/>
      <c r="BS73" s="505"/>
      <c r="BT73" s="505"/>
      <c r="BU73" s="505"/>
      <c r="BV73" s="505"/>
      <c r="BW73" s="505"/>
      <c r="BX73" s="505"/>
      <c r="BY73" s="505"/>
      <c r="BZ73" s="505"/>
      <c r="CA73" s="505"/>
      <c r="CB73" s="505"/>
      <c r="CC73" s="505"/>
      <c r="CD73" s="505"/>
      <c r="CE73" s="505"/>
      <c r="CF73" s="505"/>
      <c r="CG73" s="505"/>
      <c r="CH73" s="505"/>
      <c r="CI73" s="505"/>
      <c r="CJ73" s="505"/>
      <c r="CK73" s="505"/>
      <c r="CL73" s="505"/>
      <c r="CM73" s="505"/>
      <c r="CN73" s="505"/>
      <c r="CO73" s="505"/>
      <c r="CP73" s="505"/>
      <c r="CQ73" s="505"/>
      <c r="CR73" s="505"/>
      <c r="CS73" s="505"/>
      <c r="CT73" s="505"/>
      <c r="CU73" s="505"/>
      <c r="CV73" s="505"/>
      <c r="CW73" s="505"/>
      <c r="CX73" s="505"/>
      <c r="CY73" s="505"/>
      <c r="CZ73" s="505"/>
    </row>
    <row r="74" spans="1:104" ht="15" customHeight="1" x14ac:dyDescent="0.25">
      <c r="A74" s="3128"/>
      <c r="B74" s="3159" t="s">
        <v>2740</v>
      </c>
      <c r="C74" s="3124"/>
      <c r="D74" s="3124"/>
      <c r="E74" s="3159" t="s">
        <v>2740</v>
      </c>
      <c r="F74" s="3124"/>
      <c r="G74" s="3135"/>
      <c r="H74" s="3170"/>
      <c r="I74" s="3269"/>
      <c r="J74" s="3269"/>
      <c r="K74" s="3269"/>
      <c r="L74" s="3180"/>
      <c r="BS74" s="505"/>
      <c r="BT74" s="505"/>
      <c r="BU74" s="505"/>
      <c r="BV74" s="505"/>
      <c r="BW74" s="505"/>
      <c r="BX74" s="505"/>
      <c r="BY74" s="505"/>
      <c r="BZ74" s="505"/>
      <c r="CA74" s="505"/>
      <c r="CB74" s="505"/>
      <c r="CC74" s="505"/>
      <c r="CD74" s="505"/>
      <c r="CE74" s="505"/>
      <c r="CF74" s="505"/>
      <c r="CG74" s="505"/>
      <c r="CH74" s="505"/>
      <c r="CI74" s="505"/>
      <c r="CJ74" s="505"/>
      <c r="CK74" s="505"/>
      <c r="CL74" s="505"/>
      <c r="CM74" s="505"/>
      <c r="CN74" s="505"/>
    </row>
    <row r="75" spans="1:104" ht="21.75" customHeight="1" x14ac:dyDescent="0.25">
      <c r="A75" s="3129"/>
      <c r="B75" s="27" t="s">
        <v>2741</v>
      </c>
      <c r="C75" s="23" t="s">
        <v>2742</v>
      </c>
      <c r="D75" s="273" t="s">
        <v>1128</v>
      </c>
      <c r="E75" s="27" t="s">
        <v>2741</v>
      </c>
      <c r="F75" s="23" t="s">
        <v>2742</v>
      </c>
      <c r="G75" s="25" t="s">
        <v>1128</v>
      </c>
      <c r="H75" s="3168"/>
      <c r="I75" s="3163"/>
      <c r="J75" s="3163"/>
      <c r="K75" s="3163"/>
      <c r="L75" s="3140"/>
      <c r="BS75" s="505"/>
      <c r="BT75" s="505"/>
      <c r="BU75" s="505"/>
      <c r="BV75" s="505"/>
      <c r="BW75" s="505"/>
      <c r="BX75" s="505"/>
      <c r="BY75" s="505"/>
      <c r="BZ75" s="505"/>
      <c r="CA75" s="505"/>
      <c r="CB75" s="505"/>
      <c r="CC75" s="505"/>
      <c r="CD75" s="505"/>
      <c r="CE75" s="505"/>
      <c r="CF75" s="505"/>
      <c r="CG75" s="505"/>
      <c r="CH75" s="505"/>
      <c r="CI75" s="505"/>
      <c r="CJ75" s="505"/>
      <c r="CK75" s="505"/>
      <c r="CL75" s="505"/>
      <c r="CM75" s="505"/>
      <c r="CN75" s="505"/>
    </row>
    <row r="76" spans="1:104" ht="14.25" customHeight="1" x14ac:dyDescent="0.25">
      <c r="A76" s="216" t="s">
        <v>82</v>
      </c>
      <c r="B76" s="723">
        <f t="shared" ref="B76:L76" si="20">SUM(B77:B79)</f>
        <v>0</v>
      </c>
      <c r="C76" s="724">
        <f t="shared" si="20"/>
        <v>0</v>
      </c>
      <c r="D76" s="1292">
        <f t="shared" si="20"/>
        <v>0</v>
      </c>
      <c r="E76" s="723">
        <f t="shared" si="20"/>
        <v>0</v>
      </c>
      <c r="F76" s="724">
        <f t="shared" si="20"/>
        <v>0</v>
      </c>
      <c r="G76" s="942">
        <f t="shared" si="20"/>
        <v>0</v>
      </c>
      <c r="H76" s="2812">
        <f t="shared" si="20"/>
        <v>0</v>
      </c>
      <c r="I76" s="2765">
        <f t="shared" si="20"/>
        <v>0</v>
      </c>
      <c r="J76" s="724">
        <f t="shared" si="20"/>
        <v>0</v>
      </c>
      <c r="K76" s="724">
        <f t="shared" si="20"/>
        <v>0</v>
      </c>
      <c r="L76" s="2512">
        <f t="shared" si="20"/>
        <v>0</v>
      </c>
      <c r="BS76" s="505"/>
      <c r="BT76" s="505"/>
      <c r="BU76" s="505"/>
      <c r="BV76" s="505"/>
      <c r="BW76" s="505"/>
      <c r="BX76" s="505"/>
      <c r="BY76" s="505"/>
      <c r="BZ76" s="505"/>
      <c r="CA76" s="505"/>
      <c r="CB76" s="505"/>
      <c r="CC76" s="505"/>
      <c r="CD76" s="505"/>
      <c r="CE76" s="505"/>
      <c r="CF76" s="505"/>
      <c r="CG76" s="505"/>
      <c r="CH76" s="505"/>
      <c r="CI76" s="505"/>
      <c r="CJ76" s="505"/>
      <c r="CK76" s="505"/>
      <c r="CL76" s="505"/>
      <c r="CM76" s="505"/>
      <c r="CN76" s="505"/>
    </row>
    <row r="77" spans="1:104" ht="15" customHeight="1" x14ac:dyDescent="0.25">
      <c r="A77" s="160" t="s">
        <v>2743</v>
      </c>
      <c r="B77" s="126"/>
      <c r="C77" s="2078"/>
      <c r="D77" s="2172"/>
      <c r="E77" s="126"/>
      <c r="F77" s="2078"/>
      <c r="G77" s="378"/>
      <c r="H77" s="440"/>
      <c r="I77" s="127"/>
      <c r="J77" s="127"/>
      <c r="K77" s="127"/>
      <c r="L77" s="1840"/>
      <c r="M77" s="63" t="str">
        <f t="shared" ref="M77:M79" si="21">$CA77&amp;CB77&amp;CC77&amp;CD77&amp;CE77</f>
        <v/>
      </c>
      <c r="CA77" s="2663" t="str">
        <f t="shared" ref="CA77:CA78" si="22"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2663" t="str">
        <f t="shared" ref="CB77:CB79" si="23"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2663" t="str">
        <f t="shared" ref="CC77:CC79" si="24">IF(AND(SUM(E77:G77)&gt;0,J77="")," * No olvide digitar la variable  Migrantes. Digite cero si tiene.",IF(J77&gt;SUM(E77:G77)," * La variable Migrantes no puede ser mayor a la suma de la variable "&amp;$E$73&amp;""&amp;".",""))</f>
        <v/>
      </c>
      <c r="CD77" s="2663" t="str">
        <f t="shared" ref="CD77:CD78" si="25"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2663" t="str">
        <f t="shared" ref="CE77:CE79" si="26"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64"/>
      <c r="CG77" s="64"/>
      <c r="CH77" s="64"/>
      <c r="CI77" s="1757">
        <f t="shared" ref="CI77:CI79" si="27">IF(AND(SUM($E77:$G77)&gt;0,H77=""),1,IF(H77&gt;SUM(E77:G77),1,0))</f>
        <v>0</v>
      </c>
      <c r="CJ77" s="1757">
        <f t="shared" ref="CJ77:CJ79" si="28">IF(AND(SUM(E77:G77)&gt;0,I77=""),1,IF(I77&gt;SUM(E77:G77),1,0))</f>
        <v>0</v>
      </c>
      <c r="CK77" s="1757">
        <f t="shared" ref="CK77:CK79" si="29">IF(AND(SUM(E77:G77)&gt;0,J77=""),1,IF(J77&gt;SUM(E77:G77),1,0))</f>
        <v>0</v>
      </c>
      <c r="CL77" s="1757">
        <f t="shared" ref="CL77:CM77" si="30">IF(AND(SUM($E77:$G77)&gt;0,OR(K77="")),1,IF(K77&gt;SUM($E77:$G77),1,0))</f>
        <v>0</v>
      </c>
      <c r="CM77" s="1757">
        <f t="shared" si="30"/>
        <v>0</v>
      </c>
    </row>
    <row r="78" spans="1:104" ht="15" customHeight="1" x14ac:dyDescent="0.25">
      <c r="A78" s="154" t="s">
        <v>2744</v>
      </c>
      <c r="B78" s="1843"/>
      <c r="C78" s="2135"/>
      <c r="D78" s="2298"/>
      <c r="E78" s="1843"/>
      <c r="F78" s="2135"/>
      <c r="G78" s="441"/>
      <c r="H78" s="1857"/>
      <c r="I78" s="1845"/>
      <c r="J78" s="1845"/>
      <c r="K78" s="1845"/>
      <c r="L78" s="1844"/>
      <c r="M78" s="63" t="str">
        <f t="shared" si="21"/>
        <v/>
      </c>
      <c r="CA78" s="2663" t="str">
        <f t="shared" si="22"/>
        <v/>
      </c>
      <c r="CB78" s="2663" t="str">
        <f t="shared" si="23"/>
        <v/>
      </c>
      <c r="CC78" s="2663" t="str">
        <f t="shared" si="24"/>
        <v/>
      </c>
      <c r="CD78" s="2663" t="str">
        <f t="shared" si="25"/>
        <v/>
      </c>
      <c r="CE78" s="2663" t="str">
        <f t="shared" si="26"/>
        <v/>
      </c>
      <c r="CF78" s="64"/>
      <c r="CG78" s="64"/>
      <c r="CH78" s="64"/>
      <c r="CI78" s="1757">
        <f t="shared" si="27"/>
        <v>0</v>
      </c>
      <c r="CJ78" s="1757">
        <f t="shared" si="28"/>
        <v>0</v>
      </c>
      <c r="CK78" s="1757">
        <f t="shared" si="29"/>
        <v>0</v>
      </c>
      <c r="CL78" s="1757">
        <f t="shared" ref="CL78:CM78" si="31">IF(AND(SUM($E78:$G78)&gt;0,OR(K78="")),1,IF(K78&gt;SUM($E78:$G78),1,0))</f>
        <v>0</v>
      </c>
      <c r="CM78" s="1757">
        <f t="shared" si="31"/>
        <v>0</v>
      </c>
    </row>
    <row r="79" spans="1:104" ht="15" customHeight="1" x14ac:dyDescent="0.25">
      <c r="A79" s="159" t="s">
        <v>2745</v>
      </c>
      <c r="B79" s="2074"/>
      <c r="C79" s="2162"/>
      <c r="D79" s="2306"/>
      <c r="E79" s="2074"/>
      <c r="F79" s="2162"/>
      <c r="G79" s="2161"/>
      <c r="H79" s="142"/>
      <c r="I79" s="132"/>
      <c r="J79" s="132"/>
      <c r="K79" s="132"/>
      <c r="L79" s="1847"/>
      <c r="M79" s="63" t="str">
        <f t="shared" si="21"/>
        <v/>
      </c>
      <c r="CA79" s="266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2663" t="str">
        <f t="shared" si="23"/>
        <v/>
      </c>
      <c r="CC79" s="2663" t="str">
        <f t="shared" si="24"/>
        <v/>
      </c>
      <c r="CD79" s="266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2663" t="str">
        <f t="shared" si="26"/>
        <v/>
      </c>
      <c r="CF79" s="64"/>
      <c r="CG79" s="64"/>
      <c r="CH79" s="64"/>
      <c r="CI79" s="1757">
        <f t="shared" si="27"/>
        <v>0</v>
      </c>
      <c r="CJ79" s="1757">
        <f t="shared" si="28"/>
        <v>0</v>
      </c>
      <c r="CK79" s="1757">
        <f t="shared" si="29"/>
        <v>0</v>
      </c>
      <c r="CL79" s="1757">
        <f t="shared" ref="CL79:CM79" si="32">IF(AND(SUM($E79:$G79)&gt;0,OR(K79="")),1,IF(K79&gt;SUM($E79:$G79),1,0))</f>
        <v>0</v>
      </c>
      <c r="CM79" s="1757">
        <f t="shared" si="32"/>
        <v>0</v>
      </c>
    </row>
    <row r="80" spans="1:104" ht="15" customHeight="1" x14ac:dyDescent="0.25">
      <c r="A80" s="2751" t="s">
        <v>2746</v>
      </c>
      <c r="B80" s="240"/>
      <c r="C80" s="240"/>
      <c r="D80" s="240"/>
      <c r="E80" s="240"/>
      <c r="F80" s="240"/>
      <c r="G80" s="240"/>
      <c r="H80" s="240"/>
      <c r="I80" s="240"/>
      <c r="J80" s="240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63"/>
      <c r="CD80" s="64"/>
      <c r="CE80" s="64"/>
      <c r="CF80" s="64"/>
      <c r="CG80" s="64"/>
      <c r="CH80" s="64"/>
      <c r="CI80" s="64"/>
      <c r="CJ80" s="64"/>
      <c r="CK80" s="64"/>
      <c r="CL80" s="64"/>
      <c r="CM80" s="338"/>
      <c r="CN80" s="338"/>
      <c r="CT80" s="505"/>
      <c r="CU80" s="505"/>
      <c r="CV80" s="505"/>
      <c r="CW80" s="505"/>
      <c r="CX80" s="505"/>
      <c r="CY80" s="505"/>
    </row>
    <row r="81" spans="1:104" ht="15" customHeight="1" x14ac:dyDescent="0.25">
      <c r="A81" s="3138" t="s">
        <v>2747</v>
      </c>
      <c r="B81" s="3159" t="s">
        <v>34</v>
      </c>
      <c r="C81" s="3124"/>
      <c r="D81" s="3124"/>
      <c r="E81" s="3159" t="s">
        <v>2748</v>
      </c>
      <c r="F81" s="3124"/>
      <c r="G81" s="3122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63"/>
      <c r="CA81" s="64"/>
      <c r="CB81" s="64"/>
      <c r="CC81" s="64"/>
      <c r="CD81" s="64"/>
      <c r="CE81" s="64"/>
      <c r="CF81" s="64"/>
      <c r="CG81" s="64"/>
      <c r="CH81" s="64"/>
      <c r="CI81" s="64"/>
      <c r="CJ81" s="338"/>
      <c r="CK81" s="338"/>
      <c r="CQ81" s="505"/>
      <c r="CR81" s="505"/>
      <c r="CS81" s="505"/>
      <c r="CT81" s="505"/>
      <c r="CU81" s="505"/>
      <c r="CV81" s="505"/>
    </row>
    <row r="82" spans="1:104" ht="15" customHeight="1" x14ac:dyDescent="0.25">
      <c r="A82" s="3129"/>
      <c r="B82" s="27" t="s">
        <v>2741</v>
      </c>
      <c r="C82" s="23" t="s">
        <v>2742</v>
      </c>
      <c r="D82" s="273" t="s">
        <v>1128</v>
      </c>
      <c r="E82" s="27" t="s">
        <v>2749</v>
      </c>
      <c r="F82" s="23" t="s">
        <v>2750</v>
      </c>
      <c r="G82" s="1743" t="s">
        <v>2751</v>
      </c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63"/>
      <c r="CA82" s="64"/>
      <c r="CB82" s="64"/>
      <c r="CC82" s="64"/>
      <c r="CD82" s="64"/>
      <c r="CE82" s="64"/>
      <c r="CF82" s="64"/>
      <c r="CG82" s="64"/>
      <c r="CH82" s="64"/>
      <c r="CI82" s="64"/>
      <c r="CJ82" s="338"/>
      <c r="CK82" s="338"/>
      <c r="CQ82" s="505"/>
      <c r="CR82" s="505"/>
      <c r="CS82" s="505"/>
      <c r="CT82" s="505"/>
      <c r="CU82" s="505"/>
      <c r="CV82" s="505"/>
    </row>
    <row r="83" spans="1:104" ht="15" customHeight="1" x14ac:dyDescent="0.25">
      <c r="A83" s="216" t="s">
        <v>82</v>
      </c>
      <c r="B83" s="723">
        <f t="shared" ref="B83:G83" si="33">B84+B85+B86+B87+B88</f>
        <v>0</v>
      </c>
      <c r="C83" s="2354">
        <f t="shared" si="33"/>
        <v>0</v>
      </c>
      <c r="D83" s="725">
        <f t="shared" si="33"/>
        <v>0</v>
      </c>
      <c r="E83" s="723">
        <f t="shared" si="33"/>
        <v>0</v>
      </c>
      <c r="F83" s="724">
        <f t="shared" si="33"/>
        <v>0</v>
      </c>
      <c r="G83" s="2512">
        <f t="shared" si="33"/>
        <v>0</v>
      </c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63"/>
      <c r="CA83" s="64"/>
      <c r="CB83" s="64"/>
      <c r="CC83" s="64"/>
      <c r="CD83" s="64"/>
      <c r="CE83" s="64"/>
      <c r="CF83" s="64"/>
      <c r="CG83" s="64"/>
      <c r="CH83" s="64"/>
      <c r="CI83" s="64"/>
      <c r="CJ83" s="338"/>
      <c r="CK83" s="338"/>
      <c r="CQ83" s="505"/>
      <c r="CR83" s="505"/>
      <c r="CS83" s="505"/>
      <c r="CT83" s="505"/>
      <c r="CU83" s="505"/>
      <c r="CV83" s="505"/>
    </row>
    <row r="84" spans="1:104" ht="15" customHeight="1" x14ac:dyDescent="0.25">
      <c r="A84" s="160" t="s">
        <v>2752</v>
      </c>
      <c r="B84" s="126"/>
      <c r="C84" s="2078"/>
      <c r="D84" s="2172"/>
      <c r="E84" s="126"/>
      <c r="F84" s="127"/>
      <c r="G84" s="1840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63"/>
      <c r="CA84" s="64"/>
      <c r="CB84" s="64"/>
      <c r="CC84" s="64"/>
      <c r="CD84" s="64"/>
      <c r="CE84" s="64"/>
      <c r="CF84" s="64"/>
      <c r="CG84" s="64"/>
      <c r="CH84" s="64"/>
      <c r="CI84" s="64"/>
      <c r="CJ84" s="338"/>
      <c r="CK84" s="338"/>
      <c r="CQ84" s="505"/>
      <c r="CR84" s="505"/>
      <c r="CS84" s="505"/>
      <c r="CT84" s="505"/>
      <c r="CU84" s="505"/>
      <c r="CV84" s="505"/>
    </row>
    <row r="85" spans="1:104" ht="15" customHeight="1" x14ac:dyDescent="0.25">
      <c r="A85" s="154" t="s">
        <v>2753</v>
      </c>
      <c r="B85" s="1843"/>
      <c r="C85" s="2135"/>
      <c r="D85" s="2298"/>
      <c r="E85" s="1843"/>
      <c r="F85" s="1845"/>
      <c r="G85" s="1844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63"/>
      <c r="CA85" s="64"/>
      <c r="CB85" s="64"/>
      <c r="CC85" s="64"/>
      <c r="CD85" s="64"/>
      <c r="CE85" s="64"/>
      <c r="CF85" s="64"/>
      <c r="CG85" s="64"/>
      <c r="CH85" s="64"/>
      <c r="CI85" s="64"/>
      <c r="CJ85" s="338"/>
      <c r="CK85" s="338"/>
      <c r="CQ85" s="505"/>
      <c r="CR85" s="505"/>
      <c r="CS85" s="505"/>
      <c r="CT85" s="505"/>
      <c r="CU85" s="505"/>
      <c r="CV85" s="505"/>
    </row>
    <row r="86" spans="1:104" ht="15" customHeight="1" x14ac:dyDescent="0.25">
      <c r="A86" s="154" t="s">
        <v>2754</v>
      </c>
      <c r="B86" s="355"/>
      <c r="C86" s="452"/>
      <c r="D86" s="2382"/>
      <c r="E86" s="355"/>
      <c r="F86" s="452"/>
      <c r="G86" s="205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63"/>
      <c r="CA86" s="64"/>
      <c r="CB86" s="64"/>
      <c r="CC86" s="64"/>
      <c r="CD86" s="64"/>
      <c r="CE86" s="64"/>
      <c r="CF86" s="64"/>
      <c r="CG86" s="64"/>
      <c r="CH86" s="64"/>
      <c r="CI86" s="64"/>
      <c r="CJ86" s="338"/>
      <c r="CK86" s="338"/>
      <c r="CQ86" s="505"/>
      <c r="CR86" s="505"/>
      <c r="CS86" s="505"/>
      <c r="CT86" s="505"/>
      <c r="CU86" s="505"/>
      <c r="CV86" s="505"/>
    </row>
    <row r="87" spans="1:104" ht="15" customHeight="1" x14ac:dyDescent="0.25">
      <c r="A87" s="1866" t="s">
        <v>2755</v>
      </c>
      <c r="B87" s="2074"/>
      <c r="C87" s="2162"/>
      <c r="D87" s="372"/>
      <c r="E87" s="2074"/>
      <c r="F87" s="477"/>
      <c r="G87" s="2093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63"/>
      <c r="CA87" s="64"/>
      <c r="CB87" s="64"/>
      <c r="CC87" s="64"/>
      <c r="CD87" s="64"/>
      <c r="CE87" s="64"/>
      <c r="CF87" s="64"/>
      <c r="CG87" s="64"/>
      <c r="CH87" s="64"/>
      <c r="CI87" s="64"/>
      <c r="CJ87" s="338"/>
      <c r="CK87" s="338"/>
      <c r="CQ87" s="505"/>
      <c r="CR87" s="505"/>
      <c r="CS87" s="505"/>
      <c r="CT87" s="505"/>
      <c r="CU87" s="505"/>
      <c r="CV87" s="505"/>
    </row>
    <row r="88" spans="1:104" ht="15" customHeight="1" x14ac:dyDescent="0.25">
      <c r="A88" s="422" t="s">
        <v>2756</v>
      </c>
      <c r="B88" s="2074"/>
      <c r="C88" s="2162"/>
      <c r="D88" s="2306"/>
      <c r="E88" s="2074"/>
      <c r="F88" s="477"/>
      <c r="G88" s="2093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63"/>
      <c r="CA88" s="64"/>
      <c r="CB88" s="64"/>
      <c r="CC88" s="64"/>
      <c r="CD88" s="64"/>
      <c r="CE88" s="64"/>
      <c r="CF88" s="64"/>
      <c r="CG88" s="64"/>
      <c r="CH88" s="64"/>
      <c r="CI88" s="64"/>
      <c r="CJ88" s="338"/>
      <c r="CK88" s="338"/>
      <c r="CQ88" s="505"/>
      <c r="CR88" s="505"/>
      <c r="CS88" s="505"/>
      <c r="CT88" s="505"/>
      <c r="CU88" s="505"/>
      <c r="CV88" s="505"/>
    </row>
    <row r="89" spans="1:104" ht="18" customHeight="1" x14ac:dyDescent="0.25">
      <c r="A89" s="509" t="s">
        <v>2757</v>
      </c>
      <c r="B89" s="2751"/>
      <c r="C89" s="1867"/>
      <c r="D89" s="1867"/>
      <c r="E89" s="1867"/>
      <c r="F89" s="2813"/>
      <c r="G89" s="2814"/>
      <c r="H89" s="1867"/>
      <c r="I89" s="505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  <c r="AL89" s="505"/>
      <c r="AM89" s="505"/>
      <c r="AN89" s="505"/>
      <c r="AO89" s="505"/>
      <c r="AP89" s="505"/>
      <c r="AQ89" s="505"/>
      <c r="AR89" s="505"/>
      <c r="AS89" s="505"/>
      <c r="AT89" s="505"/>
      <c r="AU89" s="505"/>
      <c r="AV89" s="505"/>
      <c r="AW89" s="505"/>
      <c r="AX89" s="505"/>
      <c r="AY89" s="505"/>
      <c r="AZ89" s="505"/>
      <c r="BA89" s="505"/>
      <c r="BB89" s="505"/>
      <c r="BC89" s="505"/>
      <c r="BD89" s="505"/>
      <c r="BE89" s="505"/>
      <c r="BF89" s="505"/>
      <c r="BG89" s="505"/>
      <c r="BH89" s="505"/>
      <c r="BI89" s="505"/>
      <c r="BJ89" s="505"/>
      <c r="BK89" s="505"/>
      <c r="BL89" s="505"/>
      <c r="BM89" s="505"/>
      <c r="BN89" s="505"/>
      <c r="BO89" s="505"/>
      <c r="BP89" s="505"/>
      <c r="BQ89" s="505"/>
      <c r="BR89" s="505"/>
      <c r="BS89" s="505"/>
      <c r="BT89" s="505"/>
      <c r="BU89" s="505"/>
      <c r="BV89" s="505"/>
      <c r="BW89" s="505"/>
      <c r="BX89" s="505"/>
      <c r="BY89" s="505"/>
      <c r="BZ89" s="505"/>
      <c r="CA89" s="505"/>
      <c r="CB89" s="505"/>
      <c r="CC89" s="505"/>
      <c r="CD89" s="505"/>
      <c r="CE89" s="505"/>
      <c r="CF89" s="505"/>
      <c r="CG89" s="505"/>
      <c r="CH89" s="505"/>
      <c r="CI89" s="505"/>
      <c r="CJ89" s="505"/>
      <c r="CK89" s="505"/>
      <c r="CL89" s="505"/>
      <c r="CM89" s="505"/>
      <c r="CN89" s="505"/>
      <c r="CO89" s="505"/>
      <c r="CP89" s="505"/>
      <c r="CQ89" s="505"/>
      <c r="CR89" s="505"/>
      <c r="CS89" s="505"/>
      <c r="CT89" s="505"/>
      <c r="CU89" s="505"/>
      <c r="CV89" s="505"/>
      <c r="CW89" s="505"/>
      <c r="CX89" s="505"/>
      <c r="CY89" s="505"/>
      <c r="CZ89" s="505"/>
    </row>
    <row r="90" spans="1:104" ht="15" customHeight="1" x14ac:dyDescent="0.25">
      <c r="A90" s="3354" t="s">
        <v>2758</v>
      </c>
      <c r="B90" s="3149"/>
      <c r="C90" s="3377" t="s">
        <v>73</v>
      </c>
      <c r="D90" s="3383" t="s">
        <v>2759</v>
      </c>
      <c r="E90" s="3383" t="s">
        <v>72</v>
      </c>
      <c r="F90" s="3405" t="s">
        <v>2760</v>
      </c>
      <c r="G90" s="3232" t="s">
        <v>34</v>
      </c>
      <c r="H90" s="3124"/>
      <c r="I90" s="3122"/>
      <c r="CA90" s="505"/>
      <c r="CB90" s="505"/>
      <c r="CC90" s="505"/>
      <c r="CD90" s="505"/>
      <c r="CE90" s="505"/>
      <c r="CF90" s="505"/>
      <c r="CG90" s="505"/>
      <c r="CH90" s="505"/>
      <c r="CI90" s="505"/>
      <c r="CJ90" s="505"/>
      <c r="CK90" s="505"/>
      <c r="CL90" s="505"/>
      <c r="CM90" s="505"/>
      <c r="CN90" s="505"/>
      <c r="CO90" s="505"/>
      <c r="CP90" s="505"/>
      <c r="CQ90" s="505"/>
      <c r="CR90" s="505"/>
      <c r="CS90" s="505"/>
      <c r="CT90" s="505"/>
      <c r="CU90" s="505"/>
      <c r="CV90" s="505"/>
    </row>
    <row r="91" spans="1:104" ht="15" customHeight="1" x14ac:dyDescent="0.25">
      <c r="A91" s="3150"/>
      <c r="B91" s="3140"/>
      <c r="C91" s="3176"/>
      <c r="D91" s="3163"/>
      <c r="E91" s="3163"/>
      <c r="F91" s="3173"/>
      <c r="G91" s="1887" t="s">
        <v>2645</v>
      </c>
      <c r="H91" s="22" t="s">
        <v>313</v>
      </c>
      <c r="I91" s="495" t="s">
        <v>723</v>
      </c>
      <c r="CA91" s="505"/>
      <c r="CB91" s="505"/>
      <c r="CC91" s="505"/>
      <c r="CD91" s="505"/>
      <c r="CE91" s="505"/>
      <c r="CF91" s="505"/>
      <c r="CG91" s="505"/>
      <c r="CH91" s="505"/>
      <c r="CI91" s="505"/>
      <c r="CJ91" s="505"/>
      <c r="CK91" s="505"/>
      <c r="CL91" s="505"/>
      <c r="CM91" s="505"/>
      <c r="CN91" s="505"/>
      <c r="CO91" s="505"/>
      <c r="CP91" s="505"/>
      <c r="CQ91" s="505"/>
      <c r="CR91" s="505"/>
      <c r="CS91" s="505"/>
      <c r="CT91" s="505"/>
      <c r="CU91" s="505"/>
      <c r="CV91" s="505"/>
    </row>
    <row r="92" spans="1:104" ht="15" customHeight="1" x14ac:dyDescent="0.25">
      <c r="A92" s="3190" t="s">
        <v>2761</v>
      </c>
      <c r="B92" s="3152"/>
      <c r="C92" s="126"/>
      <c r="D92" s="473"/>
      <c r="E92" s="127"/>
      <c r="F92" s="351"/>
      <c r="G92" s="126"/>
      <c r="H92" s="127"/>
      <c r="I92" s="1840"/>
      <c r="CA92" s="505"/>
      <c r="CB92" s="505"/>
      <c r="CC92" s="505"/>
      <c r="CD92" s="505"/>
      <c r="CE92" s="505"/>
      <c r="CF92" s="505"/>
      <c r="CG92" s="505"/>
      <c r="CH92" s="505"/>
      <c r="CI92" s="505"/>
      <c r="CJ92" s="505"/>
      <c r="CK92" s="505"/>
      <c r="CL92" s="505"/>
      <c r="CM92" s="505"/>
      <c r="CN92" s="505"/>
      <c r="CO92" s="505"/>
      <c r="CP92" s="505"/>
      <c r="CQ92" s="505"/>
      <c r="CR92" s="505"/>
      <c r="CS92" s="505"/>
      <c r="CT92" s="505"/>
      <c r="CU92" s="505"/>
      <c r="CV92" s="505"/>
    </row>
    <row r="93" spans="1:104" ht="15" customHeight="1" x14ac:dyDescent="0.25">
      <c r="A93" s="3378" t="s">
        <v>2762</v>
      </c>
      <c r="B93" s="3140"/>
      <c r="C93" s="2074"/>
      <c r="D93" s="504"/>
      <c r="E93" s="477"/>
      <c r="F93" s="2142"/>
      <c r="G93" s="2074"/>
      <c r="H93" s="477"/>
      <c r="I93" s="2093"/>
      <c r="CA93" s="505"/>
      <c r="CB93" s="505"/>
      <c r="CC93" s="505"/>
      <c r="CD93" s="505"/>
      <c r="CE93" s="505"/>
      <c r="CF93" s="505"/>
      <c r="CG93" s="505"/>
      <c r="CH93" s="505"/>
      <c r="CI93" s="505"/>
      <c r="CJ93" s="505"/>
      <c r="CK93" s="505"/>
      <c r="CL93" s="505"/>
      <c r="CM93" s="505"/>
      <c r="CN93" s="505"/>
      <c r="CO93" s="505"/>
      <c r="CP93" s="505"/>
      <c r="CQ93" s="505"/>
      <c r="CR93" s="505"/>
      <c r="CS93" s="505"/>
      <c r="CT93" s="505"/>
      <c r="CU93" s="505"/>
      <c r="CV93" s="505"/>
    </row>
    <row r="94" spans="1:104" ht="15" customHeight="1" x14ac:dyDescent="0.25">
      <c r="A94" s="3360" t="s">
        <v>759</v>
      </c>
      <c r="B94" s="1293" t="s">
        <v>760</v>
      </c>
      <c r="C94" s="1843"/>
      <c r="D94" s="2192"/>
      <c r="E94" s="1845"/>
      <c r="F94" s="2128"/>
      <c r="G94" s="1843"/>
      <c r="H94" s="1845"/>
      <c r="I94" s="1844"/>
      <c r="CA94" s="505"/>
      <c r="CB94" s="505"/>
      <c r="CC94" s="505"/>
      <c r="CD94" s="505"/>
      <c r="CE94" s="505"/>
      <c r="CF94" s="505"/>
      <c r="CG94" s="505"/>
      <c r="CH94" s="505"/>
      <c r="CI94" s="505"/>
      <c r="CJ94" s="505"/>
      <c r="CK94" s="505"/>
      <c r="CL94" s="505"/>
      <c r="CM94" s="505"/>
      <c r="CN94" s="505"/>
      <c r="CO94" s="505"/>
      <c r="CP94" s="505"/>
      <c r="CQ94" s="505"/>
      <c r="CR94" s="505"/>
      <c r="CS94" s="505"/>
      <c r="CT94" s="505"/>
      <c r="CU94" s="505"/>
      <c r="CV94" s="505"/>
    </row>
    <row r="95" spans="1:104" ht="15" customHeight="1" x14ac:dyDescent="0.25">
      <c r="A95" s="3128"/>
      <c r="B95" s="2809" t="s">
        <v>761</v>
      </c>
      <c r="C95" s="355"/>
      <c r="D95" s="502"/>
      <c r="E95" s="452"/>
      <c r="F95" s="356"/>
      <c r="G95" s="355"/>
      <c r="H95" s="452"/>
      <c r="I95" s="2057"/>
      <c r="CA95" s="505"/>
      <c r="CB95" s="505"/>
      <c r="CC95" s="505"/>
      <c r="CD95" s="505"/>
      <c r="CE95" s="505"/>
      <c r="CF95" s="505"/>
      <c r="CG95" s="505"/>
      <c r="CH95" s="505"/>
      <c r="CI95" s="505"/>
      <c r="CJ95" s="505"/>
      <c r="CK95" s="505"/>
      <c r="CL95" s="505"/>
      <c r="CM95" s="505"/>
      <c r="CN95" s="505"/>
      <c r="CO95" s="505"/>
      <c r="CP95" s="505"/>
      <c r="CQ95" s="505"/>
      <c r="CR95" s="505"/>
      <c r="CS95" s="505"/>
      <c r="CT95" s="505"/>
      <c r="CU95" s="505"/>
      <c r="CV95" s="505"/>
    </row>
    <row r="96" spans="1:104" ht="15" customHeight="1" x14ac:dyDescent="0.25">
      <c r="A96" s="3128"/>
      <c r="B96" s="2815" t="s">
        <v>762</v>
      </c>
      <c r="C96" s="355"/>
      <c r="D96" s="502"/>
      <c r="E96" s="452"/>
      <c r="F96" s="356"/>
      <c r="G96" s="355"/>
      <c r="H96" s="452"/>
      <c r="I96" s="2057"/>
      <c r="CA96" s="505"/>
      <c r="CB96" s="505"/>
      <c r="CC96" s="505"/>
      <c r="CD96" s="505"/>
      <c r="CE96" s="505"/>
      <c r="CF96" s="505"/>
      <c r="CG96" s="505"/>
      <c r="CH96" s="505"/>
      <c r="CI96" s="505"/>
      <c r="CJ96" s="505"/>
      <c r="CK96" s="505"/>
      <c r="CL96" s="505"/>
      <c r="CM96" s="505"/>
      <c r="CN96" s="505"/>
      <c r="CO96" s="505"/>
      <c r="CP96" s="505"/>
      <c r="CQ96" s="505"/>
      <c r="CR96" s="505"/>
      <c r="CS96" s="505"/>
      <c r="CT96" s="505"/>
      <c r="CU96" s="505"/>
      <c r="CV96" s="505"/>
    </row>
    <row r="97" spans="1:104" ht="15" customHeight="1" x14ac:dyDescent="0.25">
      <c r="A97" s="3128"/>
      <c r="B97" s="2816" t="s">
        <v>763</v>
      </c>
      <c r="C97" s="355"/>
      <c r="D97" s="502"/>
      <c r="E97" s="452"/>
      <c r="F97" s="356"/>
      <c r="G97" s="355"/>
      <c r="H97" s="452"/>
      <c r="I97" s="2057"/>
      <c r="CA97" s="505"/>
      <c r="CB97" s="505"/>
      <c r="CC97" s="505"/>
      <c r="CD97" s="505"/>
      <c r="CE97" s="505"/>
      <c r="CF97" s="505"/>
      <c r="CG97" s="505"/>
      <c r="CH97" s="505"/>
      <c r="CI97" s="505"/>
      <c r="CJ97" s="505"/>
      <c r="CK97" s="505"/>
      <c r="CL97" s="505"/>
      <c r="CM97" s="505"/>
      <c r="CN97" s="505"/>
      <c r="CO97" s="505"/>
      <c r="CP97" s="505"/>
      <c r="CQ97" s="505"/>
      <c r="CR97" s="505"/>
      <c r="CS97" s="505"/>
      <c r="CT97" s="505"/>
      <c r="CU97" s="505"/>
      <c r="CV97" s="505"/>
    </row>
    <row r="98" spans="1:104" ht="14.25" customHeight="1" x14ac:dyDescent="0.25">
      <c r="A98" s="3128"/>
      <c r="B98" s="1294" t="s">
        <v>764</v>
      </c>
      <c r="C98" s="355"/>
      <c r="D98" s="502"/>
      <c r="E98" s="452"/>
      <c r="F98" s="356"/>
      <c r="G98" s="355"/>
      <c r="H98" s="452"/>
      <c r="I98" s="2057"/>
      <c r="CA98" s="505"/>
      <c r="CB98" s="505"/>
      <c r="CC98" s="505"/>
      <c r="CD98" s="505"/>
      <c r="CE98" s="505"/>
      <c r="CF98" s="505"/>
      <c r="CG98" s="505"/>
      <c r="CH98" s="505"/>
      <c r="CI98" s="505"/>
      <c r="CJ98" s="505"/>
      <c r="CK98" s="505"/>
      <c r="CL98" s="505"/>
      <c r="CM98" s="505"/>
      <c r="CN98" s="505"/>
      <c r="CO98" s="505"/>
      <c r="CP98" s="505"/>
      <c r="CQ98" s="505"/>
      <c r="CR98" s="505"/>
      <c r="CS98" s="505"/>
      <c r="CT98" s="505"/>
      <c r="CU98" s="505"/>
      <c r="CV98" s="505"/>
    </row>
    <row r="99" spans="1:104" ht="14.25" customHeight="1" x14ac:dyDescent="0.25">
      <c r="A99" s="3128"/>
      <c r="B99" s="1294" t="s">
        <v>765</v>
      </c>
      <c r="C99" s="355"/>
      <c r="D99" s="502"/>
      <c r="E99" s="452"/>
      <c r="F99" s="356"/>
      <c r="G99" s="355"/>
      <c r="H99" s="452"/>
      <c r="I99" s="2057"/>
      <c r="CA99" s="505"/>
      <c r="CB99" s="505"/>
      <c r="CC99" s="505"/>
      <c r="CD99" s="505"/>
      <c r="CE99" s="505"/>
      <c r="CF99" s="505"/>
      <c r="CG99" s="505"/>
      <c r="CH99" s="505"/>
      <c r="CI99" s="505"/>
      <c r="CJ99" s="505"/>
      <c r="CK99" s="505"/>
      <c r="CL99" s="505"/>
      <c r="CM99" s="505"/>
      <c r="CN99" s="505"/>
      <c r="CO99" s="505"/>
      <c r="CP99" s="505"/>
      <c r="CQ99" s="505"/>
      <c r="CR99" s="505"/>
      <c r="CS99" s="505"/>
      <c r="CT99" s="505"/>
      <c r="CU99" s="505"/>
      <c r="CV99" s="505"/>
    </row>
    <row r="100" spans="1:104" ht="15" customHeight="1" x14ac:dyDescent="0.25">
      <c r="A100" s="3129"/>
      <c r="B100" s="221" t="s">
        <v>2763</v>
      </c>
      <c r="C100" s="131"/>
      <c r="D100" s="504"/>
      <c r="E100" s="132"/>
      <c r="F100" s="372"/>
      <c r="G100" s="131"/>
      <c r="H100" s="132"/>
      <c r="I100" s="1847"/>
      <c r="CA100" s="505"/>
      <c r="CB100" s="505"/>
      <c r="CC100" s="505"/>
      <c r="CD100" s="505"/>
      <c r="CE100" s="505"/>
      <c r="CF100" s="505"/>
      <c r="CG100" s="505"/>
      <c r="CH100" s="505"/>
      <c r="CI100" s="505"/>
      <c r="CJ100" s="505"/>
      <c r="CK100" s="505"/>
      <c r="CL100" s="505"/>
      <c r="CM100" s="505"/>
      <c r="CN100" s="505"/>
      <c r="CO100" s="505"/>
      <c r="CP100" s="505"/>
      <c r="CQ100" s="505"/>
      <c r="CR100" s="505"/>
      <c r="CS100" s="505"/>
      <c r="CT100" s="505"/>
      <c r="CU100" s="505"/>
      <c r="CV100" s="505"/>
    </row>
    <row r="101" spans="1:104" ht="15" customHeight="1" x14ac:dyDescent="0.25">
      <c r="A101" s="3190" t="s">
        <v>2764</v>
      </c>
      <c r="B101" s="3152"/>
      <c r="C101" s="126"/>
      <c r="D101" s="473"/>
      <c r="E101" s="127"/>
      <c r="F101" s="351"/>
      <c r="G101" s="126"/>
      <c r="H101" s="127"/>
      <c r="I101" s="1840"/>
      <c r="CA101" s="505"/>
      <c r="CB101" s="505"/>
      <c r="CC101" s="505"/>
      <c r="CD101" s="505"/>
      <c r="CE101" s="505"/>
      <c r="CF101" s="505"/>
      <c r="CG101" s="505"/>
      <c r="CH101" s="505"/>
      <c r="CI101" s="505"/>
      <c r="CJ101" s="505"/>
      <c r="CK101" s="505"/>
      <c r="CL101" s="505"/>
      <c r="CM101" s="505"/>
      <c r="CN101" s="505"/>
      <c r="CO101" s="505"/>
      <c r="CP101" s="505"/>
      <c r="CQ101" s="505"/>
      <c r="CR101" s="505"/>
      <c r="CS101" s="505"/>
      <c r="CT101" s="505"/>
      <c r="CU101" s="505"/>
      <c r="CV101" s="505"/>
    </row>
    <row r="102" spans="1:104" ht="15" customHeight="1" x14ac:dyDescent="0.25">
      <c r="A102" s="3482" t="s">
        <v>2765</v>
      </c>
      <c r="B102" s="3205"/>
      <c r="C102" s="1843"/>
      <c r="D102" s="1845"/>
      <c r="E102" s="1845"/>
      <c r="F102" s="2128"/>
      <c r="G102" s="1843"/>
      <c r="H102" s="1845"/>
      <c r="I102" s="1844"/>
      <c r="CA102" s="505"/>
      <c r="CB102" s="505"/>
      <c r="CC102" s="505"/>
      <c r="CD102" s="505"/>
      <c r="CE102" s="505"/>
      <c r="CF102" s="505"/>
      <c r="CG102" s="505"/>
      <c r="CH102" s="505"/>
      <c r="CI102" s="505"/>
      <c r="CJ102" s="505"/>
      <c r="CK102" s="505"/>
      <c r="CL102" s="505"/>
      <c r="CM102" s="505"/>
      <c r="CN102" s="505"/>
      <c r="CO102" s="505"/>
      <c r="CP102" s="505"/>
      <c r="CQ102" s="505"/>
      <c r="CR102" s="505"/>
      <c r="CS102" s="505"/>
      <c r="CT102" s="505"/>
      <c r="CU102" s="505"/>
      <c r="CV102" s="505"/>
    </row>
    <row r="103" spans="1:104" ht="15" customHeight="1" x14ac:dyDescent="0.25">
      <c r="A103" s="3483" t="s">
        <v>2766</v>
      </c>
      <c r="B103" s="3122"/>
      <c r="C103" s="515"/>
      <c r="D103" s="529"/>
      <c r="E103" s="528"/>
      <c r="F103" s="594"/>
      <c r="G103" s="515"/>
      <c r="H103" s="528"/>
      <c r="I103" s="518"/>
      <c r="CA103" s="505"/>
      <c r="CB103" s="505"/>
      <c r="CC103" s="505"/>
      <c r="CD103" s="505"/>
      <c r="CE103" s="505"/>
      <c r="CF103" s="505"/>
      <c r="CG103" s="505"/>
      <c r="CH103" s="505"/>
      <c r="CI103" s="505"/>
      <c r="CJ103" s="505"/>
      <c r="CK103" s="505"/>
      <c r="CL103" s="505"/>
      <c r="CM103" s="505"/>
      <c r="CN103" s="505"/>
      <c r="CO103" s="505"/>
      <c r="CP103" s="505"/>
      <c r="CQ103" s="505"/>
      <c r="CR103" s="505"/>
      <c r="CS103" s="505"/>
      <c r="CT103" s="505"/>
      <c r="CU103" s="505"/>
      <c r="CV103" s="505"/>
    </row>
    <row r="104" spans="1:104" ht="15" customHeight="1" x14ac:dyDescent="0.25">
      <c r="A104" s="3261" t="s">
        <v>2767</v>
      </c>
      <c r="B104" s="3122"/>
      <c r="C104" s="2581">
        <f>SUM(C92:C103)</f>
        <v>0</v>
      </c>
      <c r="D104" s="1000">
        <f>D102</f>
        <v>0</v>
      </c>
      <c r="E104" s="1000">
        <f t="shared" ref="E104:I104" si="34">SUM(E92:E103)</f>
        <v>0</v>
      </c>
      <c r="F104" s="2579">
        <f t="shared" si="34"/>
        <v>0</v>
      </c>
      <c r="G104" s="2581">
        <f t="shared" si="34"/>
        <v>0</v>
      </c>
      <c r="H104" s="1000">
        <f t="shared" si="34"/>
        <v>0</v>
      </c>
      <c r="I104" s="701">
        <f t="shared" si="34"/>
        <v>0</v>
      </c>
      <c r="CA104" s="505"/>
      <c r="CB104" s="505"/>
      <c r="CC104" s="505"/>
      <c r="CD104" s="505"/>
      <c r="CE104" s="505"/>
      <c r="CF104" s="505"/>
      <c r="CG104" s="505"/>
      <c r="CH104" s="505"/>
      <c r="CI104" s="505"/>
      <c r="CJ104" s="505"/>
      <c r="CK104" s="505"/>
      <c r="CL104" s="505"/>
      <c r="CM104" s="505"/>
      <c r="CN104" s="505"/>
      <c r="CO104" s="505"/>
      <c r="CP104" s="505"/>
      <c r="CQ104" s="505"/>
      <c r="CR104" s="505"/>
      <c r="CS104" s="505"/>
      <c r="CT104" s="505"/>
      <c r="CU104" s="505"/>
      <c r="CV104" s="505"/>
    </row>
    <row r="105" spans="1:104" ht="18" customHeight="1" x14ac:dyDescent="0.25">
      <c r="A105" s="3479" t="s">
        <v>2768</v>
      </c>
      <c r="B105" s="3165"/>
      <c r="C105" s="3165"/>
      <c r="D105" s="3165"/>
      <c r="E105" s="3165"/>
      <c r="F105" s="3165"/>
      <c r="G105" s="3165"/>
      <c r="H105" s="2817"/>
      <c r="I105" s="2817"/>
      <c r="J105" s="2817"/>
      <c r="K105" s="2817"/>
      <c r="L105" s="1936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  <c r="AL105" s="505"/>
      <c r="AM105" s="505"/>
      <c r="AN105" s="505"/>
      <c r="AO105" s="505"/>
      <c r="AP105" s="505"/>
      <c r="AQ105" s="505"/>
      <c r="AR105" s="505"/>
      <c r="AS105" s="505"/>
      <c r="AT105" s="505"/>
      <c r="AU105" s="505"/>
      <c r="AV105" s="505"/>
      <c r="AW105" s="505"/>
      <c r="AX105" s="505"/>
      <c r="AY105" s="505"/>
      <c r="AZ105" s="505"/>
      <c r="BA105" s="505"/>
      <c r="BB105" s="505"/>
      <c r="BC105" s="505"/>
      <c r="BD105" s="505"/>
      <c r="BE105" s="505"/>
      <c r="BF105" s="505"/>
      <c r="BG105" s="505"/>
      <c r="BH105" s="505"/>
      <c r="BI105" s="505"/>
      <c r="BJ105" s="505"/>
      <c r="BK105" s="505"/>
      <c r="BL105" s="505"/>
      <c r="BM105" s="505"/>
      <c r="BN105" s="505"/>
      <c r="BO105" s="505"/>
      <c r="BP105" s="505"/>
      <c r="BQ105" s="505"/>
      <c r="BR105" s="505"/>
      <c r="BS105" s="505"/>
      <c r="BT105" s="505"/>
      <c r="BU105" s="505"/>
      <c r="BV105" s="505"/>
      <c r="BW105" s="505"/>
      <c r="BX105" s="505"/>
      <c r="BY105" s="505"/>
      <c r="BZ105" s="505"/>
      <c r="CA105" s="505"/>
      <c r="CB105" s="505"/>
      <c r="CC105" s="505"/>
      <c r="CD105" s="505"/>
      <c r="CE105" s="505"/>
      <c r="CF105" s="505"/>
      <c r="CG105" s="505"/>
      <c r="CH105" s="505"/>
      <c r="CI105" s="505"/>
      <c r="CJ105" s="505"/>
      <c r="CK105" s="505"/>
      <c r="CL105" s="505"/>
      <c r="CM105" s="505"/>
      <c r="CN105" s="505"/>
      <c r="CO105" s="505"/>
      <c r="CP105" s="505"/>
      <c r="CQ105" s="505"/>
      <c r="CR105" s="505"/>
      <c r="CS105" s="505"/>
      <c r="CT105" s="505"/>
      <c r="CU105" s="505"/>
      <c r="CV105" s="505"/>
      <c r="CW105" s="505"/>
      <c r="CX105" s="505"/>
      <c r="CY105" s="505"/>
      <c r="CZ105" s="505"/>
    </row>
    <row r="106" spans="1:104" ht="18" customHeight="1" x14ac:dyDescent="0.25">
      <c r="A106" s="3480" t="s">
        <v>2769</v>
      </c>
      <c r="B106" s="3142"/>
      <c r="C106" s="3142"/>
      <c r="D106" s="3142"/>
      <c r="E106" s="3142"/>
      <c r="F106" s="3142"/>
      <c r="G106" s="3142"/>
      <c r="H106" s="2200"/>
      <c r="I106" s="2200"/>
      <c r="J106" s="2200"/>
      <c r="K106" s="2200"/>
      <c r="L106" s="2200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  <c r="AL106" s="505"/>
      <c r="AM106" s="505"/>
      <c r="AN106" s="505"/>
      <c r="AO106" s="505"/>
      <c r="AP106" s="505"/>
      <c r="AQ106" s="505"/>
      <c r="AR106" s="505"/>
      <c r="AS106" s="505"/>
      <c r="AT106" s="505"/>
      <c r="AU106" s="505"/>
      <c r="AV106" s="505"/>
      <c r="AW106" s="505"/>
      <c r="AX106" s="505"/>
      <c r="AY106" s="505"/>
      <c r="AZ106" s="505"/>
      <c r="BA106" s="505"/>
      <c r="BB106" s="505"/>
      <c r="BC106" s="505"/>
      <c r="BD106" s="505"/>
      <c r="BE106" s="505"/>
      <c r="BF106" s="505"/>
      <c r="BG106" s="505"/>
      <c r="BH106" s="505"/>
      <c r="BI106" s="505"/>
      <c r="BJ106" s="505"/>
      <c r="BK106" s="505"/>
      <c r="BL106" s="505"/>
      <c r="BM106" s="505"/>
      <c r="BN106" s="505"/>
      <c r="BO106" s="505"/>
      <c r="BP106" s="505"/>
      <c r="BQ106" s="505"/>
      <c r="BR106" s="505"/>
      <c r="BS106" s="505"/>
      <c r="BT106" s="505"/>
      <c r="BU106" s="505"/>
      <c r="BV106" s="505"/>
      <c r="BW106" s="505"/>
      <c r="BX106" s="505"/>
      <c r="BY106" s="505"/>
      <c r="BZ106" s="505"/>
      <c r="CA106" s="505"/>
      <c r="CB106" s="505"/>
      <c r="CC106" s="505"/>
      <c r="CD106" s="505"/>
      <c r="CE106" s="505"/>
      <c r="CF106" s="505"/>
      <c r="CG106" s="505"/>
      <c r="CH106" s="505"/>
      <c r="CI106" s="505"/>
      <c r="CJ106" s="505"/>
      <c r="CK106" s="505"/>
      <c r="CL106" s="505"/>
      <c r="CM106" s="505"/>
      <c r="CN106" s="505"/>
      <c r="CO106" s="505"/>
      <c r="CP106" s="505"/>
      <c r="CQ106" s="505"/>
      <c r="CR106" s="505"/>
      <c r="CS106" s="505"/>
      <c r="CT106" s="505"/>
      <c r="CU106" s="505"/>
      <c r="CV106" s="505"/>
      <c r="CW106" s="505"/>
      <c r="CX106" s="505"/>
      <c r="CY106" s="505"/>
      <c r="CZ106" s="505"/>
    </row>
    <row r="107" spans="1:104" ht="14.25" customHeight="1" x14ac:dyDescent="0.25">
      <c r="A107" s="3148" t="s">
        <v>284</v>
      </c>
      <c r="B107" s="3149"/>
      <c r="C107" s="3153" t="s">
        <v>82</v>
      </c>
      <c r="D107" s="3143" t="s">
        <v>2770</v>
      </c>
      <c r="E107" s="3124"/>
      <c r="F107" s="3124"/>
      <c r="G107" s="3124"/>
      <c r="H107" s="3124"/>
      <c r="I107" s="3124"/>
      <c r="J107" s="3124"/>
      <c r="K107" s="3135"/>
      <c r="L107" s="3139" t="s">
        <v>2771</v>
      </c>
      <c r="CA107" s="505"/>
      <c r="CB107" s="505"/>
      <c r="CC107" s="505"/>
      <c r="CD107" s="505"/>
      <c r="CE107" s="505"/>
      <c r="CF107" s="505"/>
      <c r="CG107" s="505"/>
      <c r="CH107" s="505"/>
      <c r="CI107" s="505"/>
      <c r="CJ107" s="505"/>
      <c r="CK107" s="505"/>
      <c r="CL107" s="505"/>
      <c r="CM107" s="505"/>
      <c r="CN107" s="505"/>
      <c r="CO107" s="505"/>
      <c r="CP107" s="505"/>
      <c r="CQ107" s="505"/>
      <c r="CR107" s="505"/>
      <c r="CS107" s="505"/>
      <c r="CT107" s="505"/>
      <c r="CU107" s="505"/>
      <c r="CV107" s="505"/>
    </row>
    <row r="108" spans="1:104" ht="14.25" customHeight="1" x14ac:dyDescent="0.25">
      <c r="A108" s="3150"/>
      <c r="B108" s="3140"/>
      <c r="C108" s="3129"/>
      <c r="D108" s="27" t="s">
        <v>2772</v>
      </c>
      <c r="E108" s="1800" t="s">
        <v>2773</v>
      </c>
      <c r="F108" s="23" t="s">
        <v>2774</v>
      </c>
      <c r="G108" s="23" t="s">
        <v>2775</v>
      </c>
      <c r="H108" s="23" t="s">
        <v>2776</v>
      </c>
      <c r="I108" s="23" t="s">
        <v>2777</v>
      </c>
      <c r="J108" s="23" t="s">
        <v>2778</v>
      </c>
      <c r="K108" s="25" t="s">
        <v>2779</v>
      </c>
      <c r="L108" s="3140"/>
      <c r="CA108" s="505"/>
      <c r="CB108" s="505"/>
      <c r="CC108" s="505"/>
      <c r="CD108" s="505"/>
      <c r="CE108" s="505"/>
      <c r="CF108" s="505"/>
      <c r="CG108" s="505"/>
      <c r="CH108" s="505"/>
      <c r="CI108" s="505"/>
      <c r="CJ108" s="505"/>
      <c r="CK108" s="505"/>
      <c r="CL108" s="505"/>
      <c r="CM108" s="505"/>
      <c r="CN108" s="505"/>
      <c r="CO108" s="505"/>
      <c r="CP108" s="505"/>
      <c r="CQ108" s="505"/>
      <c r="CR108" s="505"/>
      <c r="CS108" s="505"/>
      <c r="CT108" s="505"/>
      <c r="CU108" s="505"/>
      <c r="CV108" s="505"/>
    </row>
    <row r="109" spans="1:104" ht="15" customHeight="1" x14ac:dyDescent="0.25">
      <c r="A109" s="3189" t="s">
        <v>2780</v>
      </c>
      <c r="B109" s="3122"/>
      <c r="C109" s="1166">
        <f>SUM(D109:K109)</f>
        <v>0</v>
      </c>
      <c r="D109" s="515"/>
      <c r="E109" s="517"/>
      <c r="F109" s="528"/>
      <c r="G109" s="528"/>
      <c r="H109" s="528"/>
      <c r="I109" s="528"/>
      <c r="J109" s="528"/>
      <c r="K109" s="516"/>
      <c r="L109" s="518"/>
      <c r="M109" s="1868" t="str">
        <f>CA109</f>
        <v/>
      </c>
      <c r="N109" s="2818"/>
      <c r="O109" s="1868"/>
      <c r="P109" s="1862"/>
      <c r="Q109" s="1862"/>
      <c r="R109" s="1862"/>
      <c r="S109" s="1731"/>
      <c r="T109" s="1731"/>
      <c r="U109" s="1731"/>
      <c r="V109" s="1732"/>
      <c r="W109" s="1732"/>
      <c r="X109" s="1732"/>
      <c r="Y109" s="1732"/>
      <c r="Z109" s="1732"/>
      <c r="AA109" s="1732"/>
      <c r="AB109" s="1732"/>
      <c r="AC109" s="1732"/>
      <c r="AD109" s="1732"/>
      <c r="AE109" s="1732"/>
      <c r="AF109" s="1732"/>
      <c r="AG109" s="1732"/>
      <c r="AH109" s="1732"/>
      <c r="AI109" s="1732"/>
      <c r="AJ109" s="1732"/>
      <c r="AK109" s="1732"/>
      <c r="AL109" s="1732"/>
      <c r="AM109" s="1732"/>
      <c r="AN109" s="1732"/>
      <c r="AO109" s="1732"/>
      <c r="AP109" s="1732"/>
      <c r="AQ109" s="1732"/>
      <c r="AR109" s="1732"/>
      <c r="AS109" s="1732"/>
      <c r="AT109" s="1732"/>
      <c r="AU109" s="1732"/>
      <c r="AV109" s="1732"/>
      <c r="AW109" s="1732"/>
      <c r="AX109" s="1732"/>
      <c r="AY109" s="1732"/>
      <c r="AZ109" s="1732"/>
      <c r="BA109" s="1732"/>
      <c r="BB109" s="1732"/>
      <c r="BC109" s="1732"/>
      <c r="BD109" s="1732"/>
      <c r="BE109" s="1732"/>
      <c r="BF109" s="1732"/>
      <c r="BG109" s="1732"/>
      <c r="BH109" s="1732"/>
      <c r="BI109" s="1732"/>
      <c r="BJ109" s="1732"/>
      <c r="BK109" s="1732"/>
      <c r="BL109" s="1732"/>
      <c r="BM109" s="1732"/>
      <c r="BN109" s="1732"/>
      <c r="BO109" s="1732"/>
      <c r="BP109" s="1732"/>
      <c r="BQ109" s="1732"/>
      <c r="BR109" s="1732"/>
      <c r="BS109" s="1732"/>
      <c r="BT109" s="1732"/>
      <c r="BU109" s="1732"/>
      <c r="BV109" s="1732"/>
      <c r="BW109" s="1732"/>
      <c r="BX109" s="1732"/>
      <c r="BY109" s="1732"/>
      <c r="BZ109" s="1732"/>
      <c r="CA109" s="1755" t="str">
        <f>IF(AND($C109&lt;&gt;0,L109=""),"* No olvide ingresar la variable  "&amp;L$107&amp;""&amp;" . Si no tiene digite CERO.  ",IF(L109&gt;$C109,"* El Número de Anomalía Congenita no puede superar el Total. ",""))</f>
        <v/>
      </c>
      <c r="CB109" s="505"/>
      <c r="CC109" s="505"/>
      <c r="CD109" s="505"/>
      <c r="CE109" s="505"/>
      <c r="CF109" s="505"/>
      <c r="CG109" s="505"/>
      <c r="CH109" s="505"/>
      <c r="CI109" s="1757">
        <f>IF(AND($C109&lt;&gt;0,L109=""),1,IF(L109&gt;$C109,1,0))</f>
        <v>0</v>
      </c>
      <c r="CJ109" s="505"/>
      <c r="CK109" s="505"/>
      <c r="CL109" s="505"/>
      <c r="CM109" s="505"/>
      <c r="CN109" s="505"/>
      <c r="CO109" s="505"/>
      <c r="CP109" s="505"/>
      <c r="CQ109" s="505"/>
      <c r="CR109" s="505"/>
      <c r="CS109" s="505"/>
    </row>
    <row r="110" spans="1:104" ht="18" customHeight="1" x14ac:dyDescent="0.25">
      <c r="A110" s="2343" t="s">
        <v>2781</v>
      </c>
      <c r="B110" s="2343"/>
      <c r="C110" s="2200"/>
      <c r="D110" s="2200"/>
      <c r="E110" s="2200"/>
      <c r="F110" s="2200"/>
      <c r="G110" s="2819"/>
      <c r="H110" s="2200"/>
      <c r="I110" s="2200"/>
      <c r="J110" s="2200"/>
      <c r="K110" s="2200"/>
      <c r="L110" s="2552"/>
      <c r="M110" s="2200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  <c r="AL110" s="505"/>
      <c r="AM110" s="505"/>
      <c r="AN110" s="505"/>
      <c r="AO110" s="505"/>
      <c r="AP110" s="505"/>
      <c r="AQ110" s="505"/>
      <c r="AR110" s="505"/>
      <c r="AS110" s="505"/>
      <c r="AT110" s="505"/>
      <c r="AU110" s="505"/>
      <c r="AV110" s="505"/>
      <c r="AW110" s="505"/>
      <c r="AX110" s="505"/>
      <c r="AY110" s="505"/>
      <c r="AZ110" s="505"/>
      <c r="BA110" s="505"/>
      <c r="BB110" s="505"/>
      <c r="BC110" s="505"/>
      <c r="BD110" s="505"/>
      <c r="BE110" s="505"/>
      <c r="BF110" s="505"/>
      <c r="BG110" s="505"/>
      <c r="BH110" s="505"/>
      <c r="BI110" s="505"/>
      <c r="BJ110" s="505"/>
      <c r="BK110" s="505"/>
      <c r="BL110" s="505"/>
      <c r="BM110" s="505"/>
      <c r="BN110" s="505"/>
      <c r="BO110" s="505"/>
      <c r="BP110" s="505"/>
      <c r="BQ110" s="505"/>
      <c r="BR110" s="505"/>
      <c r="BS110" s="505"/>
      <c r="BT110" s="505"/>
      <c r="BU110" s="505"/>
      <c r="BV110" s="505"/>
      <c r="BW110" s="505"/>
      <c r="BX110" s="505"/>
      <c r="BY110" s="505"/>
      <c r="BZ110" s="505"/>
      <c r="CA110" s="505"/>
      <c r="CB110" s="505"/>
      <c r="CC110" s="505"/>
      <c r="CD110" s="505"/>
      <c r="CE110" s="505"/>
      <c r="CF110" s="505"/>
      <c r="CG110" s="505"/>
      <c r="CH110" s="505"/>
      <c r="CI110" s="505"/>
      <c r="CJ110" s="505"/>
      <c r="CK110" s="505"/>
      <c r="CL110" s="505"/>
      <c r="CM110" s="505"/>
      <c r="CN110" s="505"/>
      <c r="CO110" s="505"/>
      <c r="CP110" s="505"/>
      <c r="CQ110" s="505"/>
      <c r="CR110" s="505"/>
      <c r="CS110" s="505"/>
      <c r="CT110" s="505"/>
      <c r="CU110" s="505"/>
      <c r="CV110" s="505"/>
      <c r="CW110" s="505"/>
      <c r="CX110" s="505"/>
      <c r="CY110" s="505"/>
      <c r="CZ110" s="505"/>
    </row>
    <row r="111" spans="1:104" ht="15" customHeight="1" x14ac:dyDescent="0.25">
      <c r="A111" s="3201" t="s">
        <v>284</v>
      </c>
      <c r="B111" s="3149"/>
      <c r="C111" s="3174" t="s">
        <v>2782</v>
      </c>
      <c r="D111" s="3122"/>
      <c r="E111" s="3143" t="s">
        <v>2783</v>
      </c>
      <c r="F111" s="3124"/>
      <c r="G111" s="3124"/>
      <c r="H111" s="3122"/>
      <c r="I111" s="3381" t="s">
        <v>2784</v>
      </c>
      <c r="J111" s="3122"/>
      <c r="K111" s="3187" t="s">
        <v>2785</v>
      </c>
      <c r="L111" s="3187" t="s">
        <v>2786</v>
      </c>
      <c r="M111" s="3138" t="s">
        <v>2787</v>
      </c>
      <c r="N111" s="3138" t="s">
        <v>2788</v>
      </c>
      <c r="O111" s="3138" t="s">
        <v>2789</v>
      </c>
      <c r="CC111" s="505"/>
      <c r="CD111" s="505"/>
      <c r="CE111" s="505"/>
      <c r="CF111" s="505"/>
      <c r="CG111" s="505"/>
      <c r="CH111" s="505"/>
      <c r="CI111" s="505"/>
      <c r="CJ111" s="505"/>
      <c r="CK111" s="505"/>
      <c r="CL111" s="505"/>
      <c r="CM111" s="505"/>
      <c r="CN111" s="505"/>
      <c r="CO111" s="505"/>
      <c r="CP111" s="505"/>
      <c r="CQ111" s="505"/>
      <c r="CR111" s="505"/>
      <c r="CS111" s="505"/>
      <c r="CT111" s="505"/>
      <c r="CU111" s="505"/>
      <c r="CV111" s="505"/>
      <c r="CW111" s="505"/>
      <c r="CX111" s="505"/>
    </row>
    <row r="112" spans="1:104" ht="14.25" customHeight="1" x14ac:dyDescent="0.25">
      <c r="A112" s="3150"/>
      <c r="B112" s="3140"/>
      <c r="C112" s="859" t="s">
        <v>2790</v>
      </c>
      <c r="D112" s="1169" t="s">
        <v>2791</v>
      </c>
      <c r="E112" s="859" t="s">
        <v>2792</v>
      </c>
      <c r="F112" s="1168" t="s">
        <v>2793</v>
      </c>
      <c r="G112" s="1168" t="s">
        <v>2794</v>
      </c>
      <c r="H112" s="1169" t="s">
        <v>2795</v>
      </c>
      <c r="I112" s="1887" t="s">
        <v>2796</v>
      </c>
      <c r="J112" s="1743" t="s">
        <v>2797</v>
      </c>
      <c r="K112" s="3129"/>
      <c r="L112" s="3129"/>
      <c r="M112" s="3129"/>
      <c r="N112" s="3129"/>
      <c r="O112" s="3129"/>
      <c r="CC112" s="505"/>
      <c r="CD112" s="505"/>
      <c r="CE112" s="505"/>
      <c r="CF112" s="505"/>
      <c r="CG112" s="505"/>
      <c r="CH112" s="505"/>
      <c r="CI112" s="505"/>
      <c r="CJ112" s="505"/>
      <c r="CK112" s="505"/>
      <c r="CL112" s="505"/>
      <c r="CM112" s="505"/>
      <c r="CN112" s="505"/>
      <c r="CO112" s="505"/>
      <c r="CP112" s="505"/>
      <c r="CQ112" s="505"/>
      <c r="CR112" s="505"/>
      <c r="CS112" s="505"/>
      <c r="CT112" s="505"/>
      <c r="CU112" s="505"/>
      <c r="CV112" s="505"/>
      <c r="CW112" s="505"/>
      <c r="CX112" s="505"/>
    </row>
    <row r="113" spans="1:104" ht="15" customHeight="1" x14ac:dyDescent="0.25">
      <c r="A113" s="3219" t="s">
        <v>2780</v>
      </c>
      <c r="B113" s="3122"/>
      <c r="C113" s="631"/>
      <c r="D113" s="632"/>
      <c r="E113" s="631"/>
      <c r="F113" s="1295"/>
      <c r="G113" s="1295"/>
      <c r="H113" s="632"/>
      <c r="I113" s="631"/>
      <c r="J113" s="632"/>
      <c r="K113" s="632"/>
      <c r="L113" s="632"/>
      <c r="M113" s="632"/>
      <c r="N113" s="632"/>
      <c r="O113" s="632"/>
      <c r="CC113" s="505"/>
      <c r="CD113" s="505"/>
      <c r="CE113" s="505"/>
      <c r="CF113" s="505"/>
      <c r="CG113" s="505"/>
      <c r="CH113" s="505"/>
      <c r="CI113" s="505"/>
      <c r="CJ113" s="505"/>
      <c r="CK113" s="505"/>
      <c r="CL113" s="505"/>
      <c r="CM113" s="505"/>
      <c r="CN113" s="505"/>
      <c r="CO113" s="505"/>
      <c r="CP113" s="505"/>
      <c r="CQ113" s="505"/>
      <c r="CR113" s="505"/>
      <c r="CS113" s="505"/>
      <c r="CT113" s="505"/>
      <c r="CU113" s="505"/>
      <c r="CV113" s="505"/>
      <c r="CW113" s="505"/>
      <c r="CX113" s="505"/>
    </row>
    <row r="114" spans="1:104" ht="18" customHeight="1" x14ac:dyDescent="0.25">
      <c r="A114" s="3481" t="s">
        <v>2798</v>
      </c>
      <c r="B114" s="3142"/>
      <c r="C114" s="3142"/>
      <c r="D114" s="3142"/>
      <c r="E114" s="3142"/>
      <c r="F114" s="3142"/>
      <c r="G114" s="3142"/>
      <c r="H114" s="2200"/>
      <c r="I114" s="2200"/>
      <c r="J114" s="2200"/>
      <c r="K114" s="2200"/>
      <c r="L114" s="2200"/>
      <c r="M114" s="2200"/>
      <c r="N114" s="2200"/>
      <c r="O114" s="2200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  <c r="AL114" s="505"/>
      <c r="AM114" s="505"/>
      <c r="AN114" s="505"/>
      <c r="AO114" s="505"/>
      <c r="AP114" s="505"/>
      <c r="AQ114" s="505"/>
      <c r="AR114" s="505"/>
      <c r="AS114" s="505"/>
      <c r="AT114" s="505"/>
      <c r="AU114" s="505"/>
      <c r="AV114" s="505"/>
      <c r="AW114" s="505"/>
      <c r="AX114" s="505"/>
      <c r="AY114" s="505"/>
      <c r="AZ114" s="505"/>
      <c r="BA114" s="505"/>
      <c r="BB114" s="505"/>
      <c r="BC114" s="505"/>
      <c r="BD114" s="505"/>
      <c r="BE114" s="505"/>
      <c r="BF114" s="505"/>
      <c r="BG114" s="505"/>
      <c r="BH114" s="505"/>
      <c r="BI114" s="505"/>
      <c r="BJ114" s="505"/>
      <c r="BK114" s="505"/>
      <c r="BL114" s="505"/>
      <c r="BM114" s="505"/>
      <c r="BN114" s="505"/>
      <c r="BO114" s="505"/>
      <c r="BP114" s="505"/>
      <c r="BQ114" s="505"/>
      <c r="BR114" s="505"/>
      <c r="BS114" s="505"/>
      <c r="BT114" s="505"/>
      <c r="BU114" s="505"/>
      <c r="BV114" s="505"/>
      <c r="BW114" s="505"/>
      <c r="BX114" s="505"/>
      <c r="BY114" s="505"/>
      <c r="BZ114" s="505"/>
      <c r="CA114" s="505"/>
      <c r="CB114" s="505"/>
      <c r="CC114" s="505"/>
      <c r="CD114" s="505"/>
      <c r="CE114" s="505"/>
      <c r="CF114" s="505"/>
      <c r="CG114" s="505"/>
      <c r="CH114" s="505"/>
      <c r="CI114" s="505"/>
      <c r="CJ114" s="505"/>
      <c r="CK114" s="505"/>
      <c r="CL114" s="505"/>
      <c r="CM114" s="505"/>
      <c r="CN114" s="505"/>
      <c r="CO114" s="505"/>
      <c r="CP114" s="505"/>
      <c r="CQ114" s="505"/>
      <c r="CR114" s="505"/>
      <c r="CS114" s="505"/>
      <c r="CT114" s="505"/>
      <c r="CU114" s="505"/>
      <c r="CV114" s="505"/>
      <c r="CW114" s="505"/>
      <c r="CX114" s="505"/>
      <c r="CY114" s="505"/>
      <c r="CZ114" s="505"/>
    </row>
    <row r="115" spans="1:104" ht="15" customHeight="1" x14ac:dyDescent="0.25">
      <c r="A115" s="3138" t="s">
        <v>284</v>
      </c>
      <c r="B115" s="3477" t="s">
        <v>82</v>
      </c>
      <c r="C115" s="3143" t="s">
        <v>2770</v>
      </c>
      <c r="D115" s="3124"/>
      <c r="E115" s="3124"/>
      <c r="F115" s="3124"/>
      <c r="G115" s="3124"/>
      <c r="H115" s="3124"/>
      <c r="I115" s="3124"/>
      <c r="J115" s="3122"/>
      <c r="K115" s="3187" t="s">
        <v>2799</v>
      </c>
      <c r="L115" s="3230" t="s">
        <v>2800</v>
      </c>
      <c r="M115" s="3124"/>
      <c r="N115" s="3124"/>
      <c r="O115" s="3122"/>
      <c r="CA115" s="505"/>
      <c r="CB115" s="505"/>
      <c r="CC115" s="505"/>
      <c r="CD115" s="505"/>
      <c r="CE115" s="505"/>
      <c r="CF115" s="505"/>
      <c r="CG115" s="505"/>
      <c r="CH115" s="505"/>
      <c r="CI115" s="505"/>
      <c r="CJ115" s="505"/>
      <c r="CK115" s="505"/>
      <c r="CL115" s="505"/>
      <c r="CM115" s="505"/>
      <c r="CN115" s="505"/>
      <c r="CO115" s="505"/>
      <c r="CP115" s="505"/>
      <c r="CQ115" s="505"/>
      <c r="CR115" s="505"/>
      <c r="CS115" s="505"/>
      <c r="CT115" s="505"/>
      <c r="CU115" s="505"/>
      <c r="CV115" s="505"/>
    </row>
    <row r="116" spans="1:104" ht="14.25" customHeight="1" x14ac:dyDescent="0.25">
      <c r="A116" s="3129"/>
      <c r="B116" s="3129"/>
      <c r="C116" s="27" t="s">
        <v>2772</v>
      </c>
      <c r="D116" s="1800" t="s">
        <v>2773</v>
      </c>
      <c r="E116" s="23" t="s">
        <v>2774</v>
      </c>
      <c r="F116" s="23" t="s">
        <v>2775</v>
      </c>
      <c r="G116" s="23" t="s">
        <v>2776</v>
      </c>
      <c r="H116" s="23" t="s">
        <v>2777</v>
      </c>
      <c r="I116" s="23" t="s">
        <v>2778</v>
      </c>
      <c r="J116" s="75" t="s">
        <v>2779</v>
      </c>
      <c r="K116" s="3129"/>
      <c r="L116" s="21" t="s">
        <v>2801</v>
      </c>
      <c r="M116" s="22" t="s">
        <v>2802</v>
      </c>
      <c r="N116" s="22" t="s">
        <v>2803</v>
      </c>
      <c r="O116" s="495" t="s">
        <v>2804</v>
      </c>
      <c r="CA116" s="505"/>
      <c r="CB116" s="505"/>
      <c r="CC116" s="505"/>
      <c r="CD116" s="505"/>
      <c r="CE116" s="505"/>
      <c r="CF116" s="505"/>
      <c r="CG116" s="505"/>
      <c r="CH116" s="505"/>
      <c r="CI116" s="505"/>
      <c r="CJ116" s="505"/>
      <c r="CK116" s="505"/>
      <c r="CL116" s="505"/>
      <c r="CM116" s="505"/>
      <c r="CN116" s="505"/>
      <c r="CO116" s="505"/>
      <c r="CP116" s="505"/>
      <c r="CQ116" s="505"/>
      <c r="CR116" s="505"/>
      <c r="CS116" s="505"/>
      <c r="CT116" s="505"/>
      <c r="CU116" s="505"/>
      <c r="CV116" s="505"/>
    </row>
    <row r="117" spans="1:104" ht="15" customHeight="1" x14ac:dyDescent="0.25">
      <c r="A117" s="1915" t="s">
        <v>2805</v>
      </c>
      <c r="B117" s="1296">
        <f>SUM(C117)</f>
        <v>0</v>
      </c>
      <c r="C117" s="1843"/>
      <c r="D117" s="473"/>
      <c r="E117" s="473"/>
      <c r="F117" s="473"/>
      <c r="G117" s="473"/>
      <c r="H117" s="473"/>
      <c r="I117" s="473"/>
      <c r="J117" s="2091"/>
      <c r="K117" s="2128"/>
      <c r="L117" s="1843"/>
      <c r="M117" s="1845"/>
      <c r="N117" s="1845"/>
      <c r="O117" s="1844"/>
      <c r="CA117" s="505"/>
      <c r="CB117" s="505"/>
      <c r="CC117" s="505"/>
      <c r="CD117" s="505"/>
      <c r="CE117" s="505"/>
      <c r="CF117" s="505"/>
      <c r="CG117" s="505"/>
      <c r="CH117" s="505"/>
      <c r="CI117" s="505"/>
      <c r="CJ117" s="505"/>
      <c r="CK117" s="505"/>
      <c r="CL117" s="505"/>
      <c r="CM117" s="505"/>
      <c r="CN117" s="505"/>
      <c r="CO117" s="505"/>
      <c r="CP117" s="505"/>
      <c r="CQ117" s="505"/>
      <c r="CR117" s="505"/>
      <c r="CS117" s="505"/>
      <c r="CT117" s="505"/>
      <c r="CU117" s="505"/>
      <c r="CV117" s="505"/>
    </row>
    <row r="118" spans="1:104" ht="15" customHeight="1" x14ac:dyDescent="0.25">
      <c r="A118" s="2276" t="s">
        <v>2806</v>
      </c>
      <c r="B118" s="853">
        <f t="shared" ref="B118:B119" si="35">SUM(C118:J118)</f>
        <v>0</v>
      </c>
      <c r="C118" s="1843"/>
      <c r="D118" s="1845"/>
      <c r="E118" s="1845"/>
      <c r="F118" s="1845"/>
      <c r="G118" s="1845"/>
      <c r="H118" s="1845"/>
      <c r="I118" s="1845"/>
      <c r="J118" s="1844"/>
      <c r="K118" s="2128"/>
      <c r="L118" s="1843"/>
      <c r="M118" s="1845"/>
      <c r="N118" s="1845"/>
      <c r="O118" s="1844"/>
      <c r="CA118" s="505"/>
      <c r="CB118" s="505"/>
      <c r="CC118" s="505"/>
      <c r="CD118" s="505"/>
      <c r="CE118" s="505"/>
      <c r="CF118" s="505"/>
      <c r="CG118" s="505"/>
      <c r="CH118" s="505"/>
      <c r="CI118" s="505"/>
      <c r="CJ118" s="505"/>
      <c r="CK118" s="505"/>
      <c r="CL118" s="505"/>
      <c r="CM118" s="505"/>
      <c r="CN118" s="505"/>
      <c r="CO118" s="505"/>
      <c r="CP118" s="505"/>
      <c r="CQ118" s="505"/>
      <c r="CR118" s="505"/>
      <c r="CS118" s="505"/>
      <c r="CT118" s="505"/>
      <c r="CU118" s="505"/>
      <c r="CV118" s="505"/>
    </row>
    <row r="119" spans="1:104" ht="15" customHeight="1" x14ac:dyDescent="0.25">
      <c r="A119" s="2280" t="s">
        <v>2807</v>
      </c>
      <c r="B119" s="277">
        <f t="shared" si="35"/>
        <v>0</v>
      </c>
      <c r="C119" s="131"/>
      <c r="D119" s="132"/>
      <c r="E119" s="132"/>
      <c r="F119" s="132"/>
      <c r="G119" s="132"/>
      <c r="H119" s="132"/>
      <c r="I119" s="132"/>
      <c r="J119" s="1847"/>
      <c r="K119" s="1847"/>
      <c r="L119" s="131"/>
      <c r="M119" s="132"/>
      <c r="N119" s="132"/>
      <c r="O119" s="1847"/>
      <c r="CA119" s="505"/>
      <c r="CB119" s="505"/>
      <c r="CC119" s="505"/>
      <c r="CD119" s="505"/>
      <c r="CE119" s="505"/>
      <c r="CF119" s="505"/>
      <c r="CG119" s="505"/>
      <c r="CH119" s="505"/>
      <c r="CI119" s="505"/>
      <c r="CJ119" s="505"/>
      <c r="CK119" s="505"/>
      <c r="CL119" s="505"/>
      <c r="CM119" s="505"/>
      <c r="CN119" s="505"/>
      <c r="CO119" s="505"/>
      <c r="CP119" s="505"/>
      <c r="CQ119" s="505"/>
      <c r="CR119" s="505"/>
      <c r="CS119" s="505"/>
      <c r="CT119" s="505"/>
      <c r="CU119" s="505"/>
      <c r="CV119" s="505"/>
    </row>
    <row r="120" spans="1:104" ht="18" customHeight="1" x14ac:dyDescent="0.25">
      <c r="A120" s="1873" t="s">
        <v>2808</v>
      </c>
      <c r="B120" s="2200"/>
      <c r="C120" s="2200"/>
      <c r="D120" s="2200"/>
      <c r="E120" s="2200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  <c r="AL120" s="505"/>
      <c r="AM120" s="505"/>
      <c r="AN120" s="505"/>
      <c r="AO120" s="505"/>
      <c r="AP120" s="505"/>
      <c r="AQ120" s="505"/>
      <c r="AR120" s="505"/>
      <c r="AS120" s="505"/>
      <c r="AT120" s="505"/>
      <c r="AU120" s="505"/>
      <c r="AV120" s="505"/>
      <c r="AW120" s="505"/>
      <c r="AX120" s="505"/>
      <c r="AY120" s="505"/>
      <c r="AZ120" s="505"/>
      <c r="BA120" s="505"/>
      <c r="BB120" s="505"/>
      <c r="BC120" s="505"/>
      <c r="BD120" s="505"/>
      <c r="BE120" s="505"/>
      <c r="BF120" s="505"/>
      <c r="BG120" s="505"/>
      <c r="BH120" s="505"/>
      <c r="BI120" s="505"/>
      <c r="BJ120" s="505"/>
      <c r="BK120" s="505"/>
      <c r="BL120" s="505"/>
      <c r="BM120" s="505"/>
      <c r="BN120" s="505"/>
      <c r="BO120" s="505"/>
      <c r="BP120" s="505"/>
      <c r="BQ120" s="505"/>
      <c r="BR120" s="505"/>
      <c r="BS120" s="505"/>
      <c r="BT120" s="505"/>
      <c r="BU120" s="505"/>
      <c r="BV120" s="505"/>
      <c r="BW120" s="505"/>
      <c r="BX120" s="505"/>
      <c r="BY120" s="505"/>
      <c r="BZ120" s="505"/>
      <c r="CA120" s="505"/>
      <c r="CB120" s="505"/>
      <c r="CC120" s="505"/>
      <c r="CD120" s="505"/>
      <c r="CE120" s="505"/>
      <c r="CF120" s="505"/>
      <c r="CG120" s="505"/>
      <c r="CH120" s="505"/>
      <c r="CI120" s="505"/>
      <c r="CJ120" s="505"/>
      <c r="CK120" s="505"/>
      <c r="CL120" s="505"/>
      <c r="CM120" s="505"/>
      <c r="CN120" s="505"/>
      <c r="CO120" s="505"/>
      <c r="CP120" s="505"/>
      <c r="CQ120" s="505"/>
      <c r="CR120" s="505"/>
      <c r="CS120" s="505"/>
      <c r="CT120" s="505"/>
      <c r="CU120" s="505"/>
      <c r="CV120" s="505"/>
      <c r="CW120" s="505"/>
      <c r="CX120" s="505"/>
      <c r="CY120" s="505"/>
      <c r="CZ120" s="505"/>
    </row>
    <row r="121" spans="1:104" ht="21.75" customHeight="1" x14ac:dyDescent="0.25">
      <c r="A121" s="145" t="s">
        <v>2809</v>
      </c>
      <c r="B121" s="488" t="s">
        <v>2810</v>
      </c>
      <c r="C121" s="1810" t="s">
        <v>2811</v>
      </c>
      <c r="D121" s="113" t="s">
        <v>331</v>
      </c>
      <c r="E121" s="1743" t="s">
        <v>42</v>
      </c>
      <c r="CA121" s="505"/>
      <c r="CB121" s="505"/>
      <c r="CC121" s="505"/>
      <c r="CD121" s="505"/>
      <c r="CE121" s="505"/>
      <c r="CF121" s="505"/>
      <c r="CG121" s="505"/>
      <c r="CH121" s="505"/>
      <c r="CI121" s="505"/>
      <c r="CJ121" s="505"/>
      <c r="CK121" s="505"/>
      <c r="CL121" s="505"/>
      <c r="CM121" s="505"/>
      <c r="CN121" s="505"/>
      <c r="CO121" s="505"/>
      <c r="CP121" s="505"/>
      <c r="CQ121" s="505"/>
      <c r="CR121" s="505"/>
      <c r="CS121" s="505"/>
      <c r="CT121" s="505"/>
      <c r="CU121" s="505"/>
      <c r="CV121" s="505"/>
    </row>
    <row r="122" spans="1:104" ht="15" customHeight="1" x14ac:dyDescent="0.25">
      <c r="A122" s="600" t="s">
        <v>2812</v>
      </c>
      <c r="B122" s="126"/>
      <c r="C122" s="1841"/>
      <c r="D122" s="440"/>
      <c r="E122" s="1840"/>
      <c r="F122" s="63" t="str">
        <f t="shared" ref="F122:F130" si="36">CA122&amp;CB122&amp;CC122&amp;CD122&amp;CE122</f>
        <v/>
      </c>
      <c r="CA122" s="338"/>
      <c r="CB122" s="338"/>
      <c r="CC122" s="2722" t="str">
        <f t="shared" ref="CC122:CC130" si="3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2722" t="str">
        <f t="shared" ref="CD122:CD130" si="3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2722"/>
      <c r="CF122" s="2722"/>
      <c r="CG122" s="505"/>
      <c r="CH122" s="505"/>
      <c r="CI122" s="505"/>
      <c r="CJ122" s="505"/>
      <c r="CK122" s="2820">
        <f t="shared" ref="CK122:CK130" si="39">IF(AND(OR(B122&gt;0,C122&gt;0),D122=""),1,IF(D122&gt;(B122+C122),1,0))</f>
        <v>0</v>
      </c>
      <c r="CL122" s="2820">
        <f t="shared" ref="CL122:CL130" si="40">IF(AND(OR(B122&gt;0,C122&gt;0),E122=""),1,IF(E122&gt;(B122+C122),1,0))</f>
        <v>0</v>
      </c>
      <c r="CM122" s="338"/>
      <c r="CN122" s="338"/>
      <c r="CO122" s="505"/>
      <c r="CP122" s="505"/>
      <c r="CQ122" s="505"/>
      <c r="CR122" s="505"/>
      <c r="CS122" s="505"/>
    </row>
    <row r="123" spans="1:104" ht="21.75" customHeight="1" x14ac:dyDescent="0.25">
      <c r="A123" s="201" t="s">
        <v>2813</v>
      </c>
      <c r="B123" s="1843"/>
      <c r="C123" s="1846"/>
      <c r="D123" s="1857"/>
      <c r="E123" s="1844"/>
      <c r="F123" s="63" t="str">
        <f t="shared" si="36"/>
        <v/>
      </c>
      <c r="CA123" s="2722"/>
      <c r="CB123" s="2722"/>
      <c r="CC123" s="2722" t="str">
        <f t="shared" si="37"/>
        <v/>
      </c>
      <c r="CD123" s="2722" t="str">
        <f t="shared" si="38"/>
        <v/>
      </c>
      <c r="CE123" s="2722"/>
      <c r="CF123" s="2722"/>
      <c r="CG123" s="505"/>
      <c r="CH123" s="505"/>
      <c r="CI123" s="2820"/>
      <c r="CJ123" s="2820"/>
      <c r="CK123" s="2820">
        <f t="shared" si="39"/>
        <v>0</v>
      </c>
      <c r="CL123" s="2820">
        <f t="shared" si="40"/>
        <v>0</v>
      </c>
      <c r="CM123" s="338"/>
      <c r="CN123" s="338"/>
      <c r="CO123" s="505"/>
      <c r="CP123" s="505"/>
      <c r="CQ123" s="505"/>
      <c r="CR123" s="505"/>
      <c r="CS123" s="505"/>
    </row>
    <row r="124" spans="1:104" ht="21.75" customHeight="1" x14ac:dyDescent="0.25">
      <c r="A124" s="201" t="s">
        <v>2814</v>
      </c>
      <c r="B124" s="355"/>
      <c r="C124" s="444"/>
      <c r="D124" s="443"/>
      <c r="E124" s="2057"/>
      <c r="F124" s="63" t="str">
        <f t="shared" si="36"/>
        <v/>
      </c>
      <c r="CA124" s="338"/>
      <c r="CB124" s="338"/>
      <c r="CC124" s="2722" t="str">
        <f t="shared" si="37"/>
        <v/>
      </c>
      <c r="CD124" s="2722" t="str">
        <f t="shared" si="38"/>
        <v/>
      </c>
      <c r="CE124" s="2722"/>
      <c r="CF124" s="2722"/>
      <c r="CG124" s="505"/>
      <c r="CH124" s="505"/>
      <c r="CI124" s="505"/>
      <c r="CJ124" s="505"/>
      <c r="CK124" s="2820">
        <f t="shared" si="39"/>
        <v>0</v>
      </c>
      <c r="CL124" s="2820">
        <f t="shared" si="40"/>
        <v>0</v>
      </c>
      <c r="CM124" s="338"/>
      <c r="CN124" s="338"/>
      <c r="CO124" s="505"/>
      <c r="CP124" s="505"/>
      <c r="CQ124" s="505"/>
      <c r="CR124" s="505"/>
      <c r="CS124" s="505"/>
    </row>
    <row r="125" spans="1:104" ht="21.75" customHeight="1" x14ac:dyDescent="0.25">
      <c r="A125" s="2821" t="s">
        <v>2815</v>
      </c>
      <c r="B125" s="355"/>
      <c r="C125" s="444"/>
      <c r="D125" s="443"/>
      <c r="E125" s="2057"/>
      <c r="F125" s="63" t="str">
        <f t="shared" si="36"/>
        <v/>
      </c>
      <c r="CA125" s="338"/>
      <c r="CB125" s="338"/>
      <c r="CC125" s="2722" t="str">
        <f t="shared" si="37"/>
        <v/>
      </c>
      <c r="CD125" s="2722" t="str">
        <f t="shared" si="38"/>
        <v/>
      </c>
      <c r="CE125" s="2722"/>
      <c r="CF125" s="2722"/>
      <c r="CG125" s="505"/>
      <c r="CH125" s="505"/>
      <c r="CI125" s="505"/>
      <c r="CJ125" s="505"/>
      <c r="CK125" s="2820">
        <f t="shared" si="39"/>
        <v>0</v>
      </c>
      <c r="CL125" s="2820">
        <f t="shared" si="40"/>
        <v>0</v>
      </c>
      <c r="CM125" s="338"/>
      <c r="CN125" s="338"/>
      <c r="CO125" s="505"/>
      <c r="CP125" s="505"/>
      <c r="CQ125" s="505"/>
      <c r="CR125" s="505"/>
      <c r="CS125" s="505"/>
    </row>
    <row r="126" spans="1:104" ht="14.25" customHeight="1" x14ac:dyDescent="0.25">
      <c r="A126" s="201" t="s">
        <v>2816</v>
      </c>
      <c r="B126" s="355"/>
      <c r="C126" s="444"/>
      <c r="D126" s="443"/>
      <c r="E126" s="2057"/>
      <c r="F126" s="63" t="str">
        <f t="shared" si="36"/>
        <v/>
      </c>
      <c r="CA126" s="338"/>
      <c r="CB126" s="338"/>
      <c r="CC126" s="2722" t="str">
        <f t="shared" si="37"/>
        <v/>
      </c>
      <c r="CD126" s="2722" t="str">
        <f t="shared" si="38"/>
        <v/>
      </c>
      <c r="CE126" s="2722"/>
      <c r="CF126" s="2722"/>
      <c r="CG126" s="505"/>
      <c r="CH126" s="505"/>
      <c r="CI126" s="505"/>
      <c r="CJ126" s="505"/>
      <c r="CK126" s="2820">
        <f t="shared" si="39"/>
        <v>0</v>
      </c>
      <c r="CL126" s="2820">
        <f t="shared" si="40"/>
        <v>0</v>
      </c>
      <c r="CM126" s="338"/>
      <c r="CN126" s="338"/>
      <c r="CO126" s="505"/>
      <c r="CP126" s="505"/>
      <c r="CQ126" s="505"/>
      <c r="CR126" s="505"/>
      <c r="CS126" s="505"/>
    </row>
    <row r="127" spans="1:104" ht="21.75" customHeight="1" x14ac:dyDescent="0.25">
      <c r="A127" s="2821" t="s">
        <v>2817</v>
      </c>
      <c r="B127" s="355"/>
      <c r="C127" s="2287"/>
      <c r="D127" s="525"/>
      <c r="E127" s="2190"/>
      <c r="F127" s="63" t="str">
        <f t="shared" si="36"/>
        <v/>
      </c>
      <c r="CA127" s="2722"/>
      <c r="CB127" s="2722"/>
      <c r="CC127" s="2722" t="str">
        <f t="shared" si="37"/>
        <v/>
      </c>
      <c r="CD127" s="2722" t="str">
        <f t="shared" si="38"/>
        <v/>
      </c>
      <c r="CE127" s="2722"/>
      <c r="CF127" s="2722"/>
      <c r="CG127" s="505"/>
      <c r="CH127" s="505"/>
      <c r="CI127" s="2820"/>
      <c r="CJ127" s="2820"/>
      <c r="CK127" s="2820">
        <f t="shared" si="39"/>
        <v>0</v>
      </c>
      <c r="CL127" s="2820">
        <f t="shared" si="40"/>
        <v>0</v>
      </c>
      <c r="CM127" s="338"/>
      <c r="CN127" s="338"/>
      <c r="CO127" s="505"/>
      <c r="CP127" s="505"/>
      <c r="CQ127" s="505"/>
      <c r="CR127" s="505"/>
      <c r="CS127" s="505"/>
    </row>
    <row r="128" spans="1:104" ht="21.75" customHeight="1" x14ac:dyDescent="0.25">
      <c r="A128" s="201" t="s">
        <v>2818</v>
      </c>
      <c r="B128" s="1843"/>
      <c r="C128" s="444"/>
      <c r="D128" s="443"/>
      <c r="E128" s="2057"/>
      <c r="F128" s="63" t="str">
        <f t="shared" si="36"/>
        <v/>
      </c>
      <c r="CA128" s="338"/>
      <c r="CB128" s="338"/>
      <c r="CC128" s="2722" t="str">
        <f t="shared" si="37"/>
        <v/>
      </c>
      <c r="CD128" s="2722" t="str">
        <f t="shared" si="38"/>
        <v/>
      </c>
      <c r="CE128" s="2722"/>
      <c r="CF128" s="2722"/>
      <c r="CG128" s="505"/>
      <c r="CH128" s="505"/>
      <c r="CI128" s="505"/>
      <c r="CJ128" s="505"/>
      <c r="CK128" s="2820">
        <f t="shared" si="39"/>
        <v>0</v>
      </c>
      <c r="CL128" s="2820">
        <f t="shared" si="40"/>
        <v>0</v>
      </c>
      <c r="CM128" s="338"/>
      <c r="CN128" s="338"/>
      <c r="CO128" s="505"/>
      <c r="CP128" s="505"/>
      <c r="CQ128" s="505"/>
      <c r="CR128" s="505"/>
      <c r="CS128" s="505"/>
    </row>
    <row r="129" spans="1:104" ht="21.75" customHeight="1" x14ac:dyDescent="0.25">
      <c r="A129" s="201" t="s">
        <v>2819</v>
      </c>
      <c r="B129" s="355"/>
      <c r="C129" s="444"/>
      <c r="D129" s="443"/>
      <c r="E129" s="2057"/>
      <c r="F129" s="63" t="str">
        <f t="shared" si="36"/>
        <v/>
      </c>
      <c r="CA129" s="2722"/>
      <c r="CB129" s="2722"/>
      <c r="CC129" s="2722" t="str">
        <f t="shared" si="37"/>
        <v/>
      </c>
      <c r="CD129" s="2722" t="str">
        <f t="shared" si="38"/>
        <v/>
      </c>
      <c r="CE129" s="2722"/>
      <c r="CF129" s="2722"/>
      <c r="CG129" s="505"/>
      <c r="CH129" s="505"/>
      <c r="CI129" s="2820"/>
      <c r="CJ129" s="2820"/>
      <c r="CK129" s="2820">
        <f t="shared" si="39"/>
        <v>0</v>
      </c>
      <c r="CL129" s="2820">
        <f t="shared" si="40"/>
        <v>0</v>
      </c>
      <c r="CM129" s="338"/>
      <c r="CN129" s="338"/>
      <c r="CO129" s="505"/>
      <c r="CP129" s="505"/>
      <c r="CQ129" s="505"/>
      <c r="CR129" s="505"/>
      <c r="CS129" s="505"/>
    </row>
    <row r="130" spans="1:104" ht="34.5" customHeight="1" x14ac:dyDescent="0.25">
      <c r="A130" s="203" t="s">
        <v>2820</v>
      </c>
      <c r="B130" s="2074"/>
      <c r="C130" s="2094"/>
      <c r="D130" s="527"/>
      <c r="E130" s="2093"/>
      <c r="F130" s="63" t="str">
        <f t="shared" si="36"/>
        <v/>
      </c>
      <c r="CA130" s="2722"/>
      <c r="CB130" s="2722"/>
      <c r="CC130" s="2722" t="str">
        <f t="shared" si="37"/>
        <v/>
      </c>
      <c r="CD130" s="2722" t="str">
        <f t="shared" si="38"/>
        <v/>
      </c>
      <c r="CE130" s="2722"/>
      <c r="CF130" s="2722"/>
      <c r="CG130" s="505"/>
      <c r="CH130" s="505"/>
      <c r="CI130" s="2820"/>
      <c r="CJ130" s="2820"/>
      <c r="CK130" s="2820">
        <f t="shared" si="39"/>
        <v>0</v>
      </c>
      <c r="CL130" s="2820">
        <f t="shared" si="40"/>
        <v>0</v>
      </c>
      <c r="CM130" s="338"/>
      <c r="CN130" s="338"/>
      <c r="CO130" s="505"/>
      <c r="CP130" s="505"/>
      <c r="CQ130" s="505"/>
      <c r="CR130" s="505"/>
      <c r="CS130" s="505"/>
    </row>
    <row r="131" spans="1:104" ht="15" customHeight="1" x14ac:dyDescent="0.25">
      <c r="A131" s="3478" t="s">
        <v>2821</v>
      </c>
      <c r="B131" s="3161"/>
      <c r="CA131" s="505"/>
      <c r="CB131" s="505"/>
      <c r="CC131" s="505"/>
      <c r="CD131" s="505"/>
      <c r="CE131" s="505"/>
      <c r="CF131" s="505"/>
      <c r="CG131" s="505"/>
      <c r="CH131" s="505"/>
      <c r="CI131" s="505"/>
      <c r="CJ131" s="505"/>
      <c r="CK131" s="505"/>
      <c r="CL131" s="505"/>
      <c r="CM131" s="505"/>
      <c r="CN131" s="505"/>
      <c r="CO131" s="505"/>
      <c r="CP131" s="505"/>
      <c r="CQ131" s="505"/>
      <c r="CR131" s="505"/>
      <c r="CS131" s="505"/>
      <c r="CT131" s="505"/>
      <c r="CU131" s="505"/>
      <c r="CV131" s="505"/>
    </row>
    <row r="132" spans="1:104" ht="18" customHeight="1" x14ac:dyDescent="0.25">
      <c r="A132" s="1936" t="s">
        <v>2822</v>
      </c>
      <c r="B132" s="1936"/>
      <c r="C132" s="1936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  <c r="AL132" s="505"/>
      <c r="AM132" s="505"/>
      <c r="AN132" s="505"/>
      <c r="AO132" s="505"/>
      <c r="AP132" s="505"/>
      <c r="AQ132" s="505"/>
      <c r="AR132" s="505"/>
      <c r="AS132" s="505"/>
      <c r="AT132" s="505"/>
      <c r="AU132" s="505"/>
      <c r="AV132" s="505"/>
      <c r="AW132" s="505"/>
      <c r="AX132" s="505"/>
      <c r="AY132" s="505"/>
      <c r="AZ132" s="505"/>
      <c r="BA132" s="505"/>
      <c r="BB132" s="505"/>
      <c r="BC132" s="505"/>
      <c r="BD132" s="505"/>
      <c r="BE132" s="505"/>
      <c r="BF132" s="505"/>
      <c r="BG132" s="505"/>
      <c r="BH132" s="505"/>
      <c r="BI132" s="505"/>
      <c r="BJ132" s="505"/>
      <c r="BK132" s="505"/>
      <c r="BL132" s="505"/>
      <c r="BM132" s="505"/>
      <c r="BN132" s="505"/>
      <c r="BO132" s="505"/>
      <c r="BP132" s="505"/>
      <c r="BQ132" s="505"/>
      <c r="BR132" s="505"/>
      <c r="BS132" s="505"/>
      <c r="BT132" s="505"/>
      <c r="BU132" s="505"/>
      <c r="BV132" s="505"/>
      <c r="BW132" s="505"/>
      <c r="BX132" s="505"/>
      <c r="BY132" s="505"/>
      <c r="BZ132" s="505"/>
      <c r="CA132" s="505"/>
      <c r="CB132" s="505"/>
      <c r="CC132" s="505"/>
      <c r="CD132" s="505"/>
      <c r="CE132" s="505"/>
      <c r="CF132" s="505"/>
      <c r="CG132" s="505"/>
      <c r="CH132" s="505"/>
      <c r="CI132" s="505"/>
      <c r="CJ132" s="505"/>
      <c r="CK132" s="505"/>
      <c r="CL132" s="505"/>
      <c r="CM132" s="505"/>
      <c r="CN132" s="505"/>
      <c r="CO132" s="505"/>
      <c r="CP132" s="505"/>
      <c r="CQ132" s="505"/>
      <c r="CR132" s="505"/>
      <c r="CS132" s="505"/>
      <c r="CT132" s="505"/>
      <c r="CU132" s="505"/>
      <c r="CV132" s="505"/>
      <c r="CW132" s="505"/>
      <c r="CX132" s="505"/>
      <c r="CY132" s="505"/>
      <c r="CZ132" s="505"/>
    </row>
    <row r="133" spans="1:104" ht="21.75" customHeight="1" x14ac:dyDescent="0.25">
      <c r="A133" s="3261" t="s">
        <v>619</v>
      </c>
      <c r="B133" s="3122"/>
      <c r="C133" s="519" t="s">
        <v>2810</v>
      </c>
      <c r="D133" s="1743" t="s">
        <v>2811</v>
      </c>
      <c r="CA133" s="505"/>
      <c r="CB133" s="505"/>
      <c r="CC133" s="505"/>
      <c r="CD133" s="505"/>
      <c r="CE133" s="505"/>
      <c r="CF133" s="505"/>
      <c r="CG133" s="505"/>
      <c r="CH133" s="505"/>
      <c r="CI133" s="505"/>
      <c r="CJ133" s="505"/>
      <c r="CK133" s="505"/>
      <c r="CL133" s="505"/>
      <c r="CM133" s="505"/>
      <c r="CN133" s="505"/>
      <c r="CO133" s="505"/>
      <c r="CP133" s="505"/>
      <c r="CQ133" s="505"/>
      <c r="CR133" s="505"/>
      <c r="CS133" s="505"/>
      <c r="CT133" s="505"/>
      <c r="CU133" s="505"/>
      <c r="CV133" s="505"/>
    </row>
    <row r="134" spans="1:104" ht="14.25" customHeight="1" x14ac:dyDescent="0.25">
      <c r="A134" s="3411" t="s">
        <v>2823</v>
      </c>
      <c r="B134" s="1297" t="s">
        <v>2824</v>
      </c>
      <c r="C134" s="126"/>
      <c r="D134" s="1840"/>
      <c r="CA134" s="505"/>
      <c r="CB134" s="505"/>
      <c r="CC134" s="505"/>
      <c r="CD134" s="505"/>
      <c r="CE134" s="505"/>
      <c r="CF134" s="505"/>
      <c r="CG134" s="505"/>
      <c r="CH134" s="505"/>
      <c r="CI134" s="505"/>
      <c r="CJ134" s="505"/>
      <c r="CK134" s="505"/>
      <c r="CL134" s="505"/>
      <c r="CM134" s="505"/>
      <c r="CN134" s="505"/>
      <c r="CO134" s="505"/>
      <c r="CP134" s="505"/>
      <c r="CQ134" s="505"/>
      <c r="CR134" s="505"/>
      <c r="CS134" s="505"/>
      <c r="CT134" s="505"/>
      <c r="CU134" s="505"/>
      <c r="CV134" s="505"/>
    </row>
    <row r="135" spans="1:104" ht="14.25" customHeight="1" x14ac:dyDescent="0.25">
      <c r="A135" s="3129"/>
      <c r="B135" s="2822" t="s">
        <v>2825</v>
      </c>
      <c r="C135" s="2074"/>
      <c r="D135" s="2093"/>
      <c r="CA135" s="505"/>
      <c r="CB135" s="505"/>
      <c r="CC135" s="505"/>
      <c r="CD135" s="505"/>
      <c r="CE135" s="505"/>
      <c r="CF135" s="505"/>
      <c r="CG135" s="505"/>
      <c r="CH135" s="505"/>
      <c r="CI135" s="505"/>
      <c r="CJ135" s="505"/>
      <c r="CK135" s="505"/>
      <c r="CL135" s="505"/>
      <c r="CM135" s="505"/>
      <c r="CN135" s="505"/>
      <c r="CO135" s="505"/>
      <c r="CP135" s="505"/>
      <c r="CQ135" s="505"/>
      <c r="CR135" s="505"/>
      <c r="CS135" s="505"/>
      <c r="CT135" s="505"/>
      <c r="CU135" s="505"/>
      <c r="CV135" s="505"/>
    </row>
    <row r="136" spans="1:104" ht="15" customHeight="1" x14ac:dyDescent="0.25">
      <c r="A136" s="3411" t="s">
        <v>2826</v>
      </c>
      <c r="B136" s="754" t="s">
        <v>976</v>
      </c>
      <c r="C136" s="126"/>
      <c r="D136" s="1840"/>
      <c r="CA136" s="505"/>
      <c r="CB136" s="505"/>
      <c r="CC136" s="505"/>
      <c r="CD136" s="505"/>
      <c r="CE136" s="505"/>
      <c r="CF136" s="505"/>
      <c r="CG136" s="505"/>
      <c r="CH136" s="505"/>
      <c r="CI136" s="505"/>
      <c r="CJ136" s="505"/>
      <c r="CK136" s="505"/>
      <c r="CL136" s="505"/>
      <c r="CM136" s="505"/>
      <c r="CN136" s="505"/>
      <c r="CO136" s="505"/>
      <c r="CP136" s="505"/>
      <c r="CQ136" s="505"/>
      <c r="CR136" s="505"/>
      <c r="CS136" s="505"/>
      <c r="CT136" s="505"/>
      <c r="CU136" s="505"/>
      <c r="CV136" s="505"/>
    </row>
    <row r="137" spans="1:104" ht="15" customHeight="1" x14ac:dyDescent="0.25">
      <c r="A137" s="3128"/>
      <c r="B137" s="756" t="s">
        <v>2827</v>
      </c>
      <c r="C137" s="355"/>
      <c r="D137" s="2057"/>
      <c r="CA137" s="505"/>
      <c r="CB137" s="505"/>
      <c r="CC137" s="505"/>
      <c r="CD137" s="505"/>
      <c r="CE137" s="505"/>
      <c r="CF137" s="505"/>
      <c r="CG137" s="505"/>
      <c r="CH137" s="505"/>
      <c r="CI137" s="505"/>
      <c r="CJ137" s="505"/>
      <c r="CK137" s="505"/>
      <c r="CL137" s="505"/>
      <c r="CM137" s="505"/>
      <c r="CN137" s="505"/>
      <c r="CO137" s="505"/>
      <c r="CP137" s="505"/>
      <c r="CQ137" s="505"/>
      <c r="CR137" s="505"/>
      <c r="CS137" s="505"/>
      <c r="CT137" s="505"/>
      <c r="CU137" s="505"/>
      <c r="CV137" s="505"/>
    </row>
    <row r="138" spans="1:104" ht="15" customHeight="1" x14ac:dyDescent="0.25">
      <c r="A138" s="3128"/>
      <c r="B138" s="756" t="s">
        <v>103</v>
      </c>
      <c r="C138" s="355"/>
      <c r="D138" s="2057"/>
      <c r="CA138" s="505"/>
      <c r="CB138" s="505"/>
      <c r="CC138" s="505"/>
      <c r="CD138" s="505"/>
      <c r="CE138" s="505"/>
      <c r="CF138" s="505"/>
      <c r="CG138" s="505"/>
      <c r="CH138" s="505"/>
      <c r="CI138" s="505"/>
      <c r="CJ138" s="505"/>
      <c r="CK138" s="505"/>
      <c r="CL138" s="505"/>
      <c r="CM138" s="505"/>
      <c r="CN138" s="505"/>
      <c r="CO138" s="505"/>
      <c r="CP138" s="505"/>
      <c r="CQ138" s="505"/>
      <c r="CR138" s="505"/>
      <c r="CS138" s="505"/>
      <c r="CT138" s="505"/>
      <c r="CU138" s="505"/>
      <c r="CV138" s="505"/>
    </row>
    <row r="139" spans="1:104" ht="15" customHeight="1" x14ac:dyDescent="0.25">
      <c r="A139" s="3129"/>
      <c r="B139" s="2823" t="s">
        <v>110</v>
      </c>
      <c r="C139" s="2074"/>
      <c r="D139" s="2093"/>
      <c r="CA139" s="505"/>
      <c r="CB139" s="505"/>
      <c r="CC139" s="505"/>
      <c r="CD139" s="505"/>
      <c r="CE139" s="505"/>
      <c r="CF139" s="505"/>
      <c r="CG139" s="505"/>
      <c r="CH139" s="505"/>
      <c r="CI139" s="505"/>
      <c r="CJ139" s="505"/>
      <c r="CK139" s="505"/>
      <c r="CL139" s="505"/>
      <c r="CM139" s="505"/>
      <c r="CN139" s="505"/>
      <c r="CO139" s="505"/>
      <c r="CP139" s="505"/>
      <c r="CQ139" s="505"/>
      <c r="CR139" s="505"/>
      <c r="CS139" s="505"/>
      <c r="CT139" s="505"/>
      <c r="CU139" s="505"/>
      <c r="CV139" s="505"/>
    </row>
    <row r="140" spans="1:104" ht="18" customHeight="1" x14ac:dyDescent="0.25">
      <c r="A140" s="886" t="s">
        <v>2828</v>
      </c>
      <c r="B140" s="2432"/>
      <c r="C140" s="2432"/>
      <c r="D140" s="1873"/>
      <c r="E140" s="2200"/>
      <c r="F140" s="2200"/>
      <c r="G140" s="2200"/>
      <c r="H140" s="2200"/>
      <c r="I140" s="2200"/>
      <c r="J140" s="2200"/>
      <c r="K140" s="2200"/>
      <c r="L140" s="2200"/>
      <c r="M140" s="2200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  <c r="AL140" s="505"/>
      <c r="AM140" s="505"/>
      <c r="AN140" s="505"/>
      <c r="AO140" s="505"/>
      <c r="AP140" s="505"/>
      <c r="AQ140" s="505"/>
      <c r="AR140" s="505"/>
      <c r="AS140" s="505"/>
      <c r="AT140" s="505"/>
      <c r="AU140" s="505"/>
      <c r="AV140" s="505"/>
      <c r="AW140" s="505"/>
      <c r="AX140" s="505"/>
      <c r="AY140" s="505"/>
      <c r="AZ140" s="505"/>
      <c r="BA140" s="505"/>
      <c r="BB140" s="505"/>
      <c r="BC140" s="505"/>
      <c r="BD140" s="505"/>
      <c r="BE140" s="505"/>
      <c r="BF140" s="505"/>
      <c r="BG140" s="505"/>
      <c r="BH140" s="505"/>
      <c r="BI140" s="505"/>
      <c r="BJ140" s="505"/>
      <c r="BK140" s="505"/>
      <c r="BL140" s="505"/>
      <c r="BM140" s="505"/>
      <c r="BN140" s="505"/>
      <c r="BO140" s="505"/>
      <c r="BP140" s="505"/>
      <c r="BQ140" s="505"/>
      <c r="BR140" s="505"/>
      <c r="BS140" s="505"/>
      <c r="BT140" s="505"/>
      <c r="BU140" s="505"/>
      <c r="BV140" s="505"/>
      <c r="BW140" s="505"/>
      <c r="BX140" s="505"/>
      <c r="BY140" s="505"/>
      <c r="BZ140" s="505"/>
      <c r="CA140" s="505"/>
      <c r="CB140" s="505"/>
      <c r="CC140" s="505"/>
      <c r="CD140" s="505"/>
      <c r="CE140" s="505"/>
      <c r="CF140" s="505"/>
      <c r="CG140" s="505"/>
      <c r="CH140" s="505"/>
      <c r="CI140" s="505"/>
      <c r="CJ140" s="505"/>
      <c r="CK140" s="505"/>
      <c r="CL140" s="505"/>
      <c r="CM140" s="505"/>
      <c r="CN140" s="505"/>
      <c r="CO140" s="505"/>
      <c r="CP140" s="505"/>
      <c r="CQ140" s="505"/>
      <c r="CR140" s="505"/>
      <c r="CS140" s="505"/>
      <c r="CT140" s="505"/>
      <c r="CU140" s="505"/>
      <c r="CV140" s="505"/>
      <c r="CW140" s="505"/>
      <c r="CX140" s="505"/>
      <c r="CY140" s="505"/>
      <c r="CZ140" s="505"/>
    </row>
    <row r="141" spans="1:104" ht="27.75" customHeight="1" x14ac:dyDescent="0.25">
      <c r="A141" s="3266" t="s">
        <v>293</v>
      </c>
      <c r="B141" s="3138" t="s">
        <v>82</v>
      </c>
      <c r="C141" s="3263" t="s">
        <v>34</v>
      </c>
      <c r="D141" s="3124"/>
      <c r="E141" s="3124"/>
      <c r="F141" s="3124"/>
      <c r="G141" s="3124"/>
      <c r="H141" s="3124"/>
      <c r="I141" s="3124"/>
      <c r="J141" s="3124"/>
      <c r="K141" s="3135"/>
      <c r="L141" s="3271" t="s">
        <v>41</v>
      </c>
      <c r="M141" s="3268" t="s">
        <v>42</v>
      </c>
      <c r="N141" s="3250" t="s">
        <v>2829</v>
      </c>
      <c r="CB141" s="505"/>
      <c r="CC141" s="505"/>
      <c r="CD141" s="505"/>
      <c r="CE141" s="505"/>
      <c r="CF141" s="505"/>
      <c r="CG141" s="505"/>
      <c r="CH141" s="505"/>
      <c r="CI141" s="505"/>
      <c r="CJ141" s="505"/>
      <c r="CK141" s="505"/>
      <c r="CL141" s="505"/>
      <c r="CM141" s="505"/>
      <c r="CN141" s="505"/>
      <c r="CO141" s="505"/>
      <c r="CP141" s="505"/>
      <c r="CQ141" s="505"/>
      <c r="CR141" s="505"/>
      <c r="CS141" s="505"/>
      <c r="CT141" s="505"/>
      <c r="CU141" s="505"/>
      <c r="CV141" s="505"/>
      <c r="CW141" s="505"/>
    </row>
    <row r="142" spans="1:104" ht="27.75" customHeight="1" x14ac:dyDescent="0.25">
      <c r="A142" s="3180"/>
      <c r="B142" s="3129"/>
      <c r="C142" s="488" t="s">
        <v>99</v>
      </c>
      <c r="D142" s="489" t="s">
        <v>49</v>
      </c>
      <c r="E142" s="489" t="s">
        <v>50</v>
      </c>
      <c r="F142" s="489" t="s">
        <v>51</v>
      </c>
      <c r="G142" s="489" t="s">
        <v>52</v>
      </c>
      <c r="H142" s="489" t="s">
        <v>53</v>
      </c>
      <c r="I142" s="489" t="s">
        <v>54</v>
      </c>
      <c r="J142" s="489" t="s">
        <v>55</v>
      </c>
      <c r="K142" s="1121" t="s">
        <v>56</v>
      </c>
      <c r="L142" s="3142"/>
      <c r="M142" s="3129"/>
      <c r="N142" s="3129"/>
      <c r="CB142" s="505"/>
      <c r="CC142" s="505"/>
      <c r="CD142" s="505"/>
      <c r="CE142" s="505"/>
      <c r="CF142" s="505"/>
      <c r="CG142" s="505"/>
      <c r="CH142" s="505"/>
      <c r="CI142" s="505"/>
      <c r="CJ142" s="505"/>
      <c r="CK142" s="505"/>
      <c r="CL142" s="505"/>
      <c r="CM142" s="505"/>
      <c r="CN142" s="505"/>
      <c r="CO142" s="505"/>
      <c r="CP142" s="505"/>
      <c r="CQ142" s="505"/>
      <c r="CR142" s="505"/>
      <c r="CS142" s="505"/>
      <c r="CT142" s="505"/>
      <c r="CU142" s="505"/>
      <c r="CV142" s="505"/>
      <c r="CW142" s="505"/>
    </row>
    <row r="143" spans="1:104" ht="14.25" customHeight="1" x14ac:dyDescent="0.25">
      <c r="A143" s="196" t="s">
        <v>2830</v>
      </c>
      <c r="B143" s="125"/>
      <c r="C143" s="450"/>
      <c r="D143" s="473"/>
      <c r="E143" s="473"/>
      <c r="F143" s="473"/>
      <c r="G143" s="473"/>
      <c r="H143" s="473"/>
      <c r="I143" s="473"/>
      <c r="J143" s="473"/>
      <c r="K143" s="520"/>
      <c r="L143" s="1298"/>
      <c r="M143" s="988"/>
      <c r="N143" s="988"/>
      <c r="CB143" s="505"/>
      <c r="CC143" s="505"/>
      <c r="CD143" s="505"/>
      <c r="CE143" s="505"/>
      <c r="CF143" s="505"/>
      <c r="CG143" s="505"/>
      <c r="CH143" s="505"/>
      <c r="CI143" s="505"/>
      <c r="CJ143" s="505"/>
      <c r="CK143" s="505"/>
      <c r="CL143" s="505"/>
      <c r="CM143" s="505"/>
      <c r="CN143" s="505"/>
      <c r="CO143" s="505"/>
      <c r="CP143" s="505"/>
      <c r="CQ143" s="505"/>
      <c r="CR143" s="505"/>
      <c r="CS143" s="505"/>
      <c r="CT143" s="505"/>
      <c r="CU143" s="505"/>
      <c r="CV143" s="505"/>
      <c r="CW143" s="505"/>
    </row>
    <row r="144" spans="1:104" ht="14.25" customHeight="1" x14ac:dyDescent="0.25">
      <c r="A144" s="221" t="s">
        <v>2831</v>
      </c>
      <c r="B144" s="1792">
        <f>SUM(C144:K144)</f>
        <v>0</v>
      </c>
      <c r="C144" s="2074"/>
      <c r="D144" s="477"/>
      <c r="E144" s="477"/>
      <c r="F144" s="477"/>
      <c r="G144" s="477"/>
      <c r="H144" s="477"/>
      <c r="I144" s="477"/>
      <c r="J144" s="477"/>
      <c r="K144" s="2161"/>
      <c r="L144" s="2248"/>
      <c r="M144" s="2119"/>
      <c r="N144" s="2119"/>
      <c r="O144" s="63" t="str">
        <f>$CA144&amp;CB144&amp;CC144</f>
        <v/>
      </c>
      <c r="CA144" s="2722" t="str">
        <f>IF(AND($B144&lt;&gt;0,L144=""),"* No olvide ingresar la variable Pueblos Originarios. Si no tiene digite CERO.  ",IF(L144&gt;$B144,"* La variable Pueblos Originarios no puede superar el Total. ",""))</f>
        <v/>
      </c>
      <c r="CB144" s="2722" t="str">
        <f>IF(AND($B144&lt;&gt;0,M144=""),"* No olvide ingresar la variable Migrantes. Si no tiene digite CERO. ",IF(M144&gt;$B144,"* La variable Migrantes no puede superar el Total. ",""))</f>
        <v/>
      </c>
      <c r="CC144" s="272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D144" s="505"/>
      <c r="CE144" s="505"/>
      <c r="CF144" s="505"/>
      <c r="CG144" s="505"/>
      <c r="CH144" s="505"/>
      <c r="CI144" s="2820">
        <f>IF(AND($B144&lt;&gt;0,L144=""),1,IF(L144&gt;$B144,1,0))</f>
        <v>0</v>
      </c>
      <c r="CJ144" s="2820">
        <f>IF(AND($B144&lt;&gt;0,N144=""),1,IF(N144&gt;$B144,1,0))</f>
        <v>0</v>
      </c>
      <c r="CK144" s="505"/>
      <c r="CL144" s="505"/>
      <c r="CM144" s="505"/>
      <c r="CN144" s="505"/>
      <c r="CO144" s="505"/>
      <c r="CP144" s="505"/>
      <c r="CQ144" s="505"/>
      <c r="CR144" s="505"/>
      <c r="CS144" s="505"/>
      <c r="CT144" s="505"/>
    </row>
    <row r="145" spans="1:104" ht="18" customHeight="1" x14ac:dyDescent="0.25">
      <c r="A145" s="1936" t="s">
        <v>2832</v>
      </c>
      <c r="B145" s="1936"/>
      <c r="C145" s="2200"/>
      <c r="D145" s="2200"/>
      <c r="E145" s="2200"/>
      <c r="F145" s="2200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  <c r="AL145" s="505"/>
      <c r="AM145" s="505"/>
      <c r="AN145" s="505"/>
      <c r="AO145" s="505"/>
      <c r="AP145" s="505"/>
      <c r="AQ145" s="505"/>
      <c r="AR145" s="505"/>
      <c r="AS145" s="505"/>
      <c r="AT145" s="505"/>
      <c r="AU145" s="505"/>
      <c r="AV145" s="505"/>
      <c r="AW145" s="505"/>
      <c r="AX145" s="505"/>
      <c r="AY145" s="505"/>
      <c r="AZ145" s="505"/>
      <c r="BA145" s="505"/>
      <c r="BB145" s="505"/>
      <c r="BC145" s="505"/>
      <c r="BD145" s="505"/>
      <c r="BE145" s="505"/>
      <c r="BF145" s="505"/>
      <c r="BG145" s="505"/>
      <c r="BH145" s="505"/>
      <c r="BI145" s="505"/>
      <c r="BJ145" s="505"/>
      <c r="BK145" s="505"/>
      <c r="BL145" s="505"/>
      <c r="BM145" s="505"/>
      <c r="BN145" s="505"/>
      <c r="BO145" s="505"/>
      <c r="BP145" s="505"/>
      <c r="BQ145" s="505"/>
      <c r="BR145" s="505"/>
      <c r="BS145" s="505"/>
      <c r="BT145" s="505"/>
      <c r="BU145" s="505"/>
      <c r="BV145" s="505"/>
      <c r="BW145" s="505"/>
      <c r="BX145" s="505"/>
      <c r="BY145" s="505"/>
      <c r="BZ145" s="505"/>
      <c r="CA145" s="505"/>
      <c r="CB145" s="505"/>
      <c r="CC145" s="505"/>
      <c r="CD145" s="505"/>
      <c r="CE145" s="505"/>
      <c r="CF145" s="505"/>
      <c r="CG145" s="505"/>
      <c r="CH145" s="505"/>
      <c r="CI145" s="505"/>
      <c r="CJ145" s="505"/>
      <c r="CK145" s="505"/>
      <c r="CL145" s="505"/>
      <c r="CM145" s="505"/>
      <c r="CN145" s="505"/>
      <c r="CO145" s="505"/>
      <c r="CP145" s="505"/>
      <c r="CQ145" s="505"/>
      <c r="CR145" s="505"/>
      <c r="CS145" s="505"/>
      <c r="CT145" s="505"/>
      <c r="CU145" s="505"/>
      <c r="CV145" s="505"/>
      <c r="CW145" s="505"/>
      <c r="CX145" s="505"/>
      <c r="CY145" s="505"/>
      <c r="CZ145" s="505"/>
    </row>
    <row r="146" spans="1:104" ht="18" customHeight="1" x14ac:dyDescent="0.25">
      <c r="A146" s="1936" t="s">
        <v>2833</v>
      </c>
      <c r="B146" s="1936"/>
      <c r="C146" s="2200"/>
      <c r="D146" s="2200"/>
      <c r="E146" s="2200"/>
      <c r="F146" s="2200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  <c r="AL146" s="505"/>
      <c r="AM146" s="505"/>
      <c r="AN146" s="505"/>
      <c r="AO146" s="505"/>
      <c r="AP146" s="505"/>
      <c r="AQ146" s="505"/>
      <c r="AR146" s="505"/>
      <c r="AS146" s="505"/>
      <c r="AT146" s="505"/>
      <c r="AU146" s="505"/>
      <c r="AV146" s="505"/>
      <c r="AW146" s="505"/>
      <c r="AX146" s="505"/>
      <c r="AY146" s="505"/>
      <c r="AZ146" s="505"/>
      <c r="BA146" s="505"/>
      <c r="BB146" s="505"/>
      <c r="BC146" s="505"/>
      <c r="BD146" s="505"/>
      <c r="BE146" s="505"/>
      <c r="BF146" s="505"/>
      <c r="BG146" s="505"/>
      <c r="BH146" s="505"/>
      <c r="BI146" s="505"/>
      <c r="BJ146" s="505"/>
      <c r="BK146" s="505"/>
      <c r="BL146" s="505"/>
      <c r="BM146" s="505"/>
      <c r="BN146" s="505"/>
      <c r="BO146" s="505"/>
      <c r="BP146" s="505"/>
      <c r="BQ146" s="505"/>
      <c r="BR146" s="505"/>
      <c r="BS146" s="505"/>
      <c r="BT146" s="505"/>
      <c r="BU146" s="505"/>
      <c r="BV146" s="505"/>
      <c r="BW146" s="505"/>
      <c r="BX146" s="505"/>
      <c r="BY146" s="505"/>
      <c r="BZ146" s="505"/>
      <c r="CA146" s="505"/>
      <c r="CB146" s="505"/>
      <c r="CC146" s="505"/>
      <c r="CD146" s="505"/>
      <c r="CE146" s="505"/>
      <c r="CF146" s="505"/>
      <c r="CG146" s="505"/>
      <c r="CH146" s="505"/>
      <c r="CI146" s="505"/>
      <c r="CJ146" s="505"/>
      <c r="CK146" s="505"/>
      <c r="CL146" s="505"/>
      <c r="CM146" s="505"/>
      <c r="CN146" s="505"/>
      <c r="CO146" s="505"/>
      <c r="CP146" s="505"/>
      <c r="CQ146" s="505"/>
      <c r="CR146" s="505"/>
      <c r="CS146" s="505"/>
      <c r="CT146" s="505"/>
      <c r="CU146" s="505"/>
      <c r="CV146" s="505"/>
      <c r="CW146" s="505"/>
      <c r="CX146" s="505"/>
      <c r="CY146" s="505"/>
      <c r="CZ146" s="505"/>
    </row>
    <row r="147" spans="1:104" ht="14.25" customHeight="1" x14ac:dyDescent="0.25">
      <c r="A147" s="3379" t="s">
        <v>2834</v>
      </c>
      <c r="B147" s="3310" t="s">
        <v>2835</v>
      </c>
      <c r="C147" s="3124"/>
      <c r="D147" s="3124"/>
      <c r="E147" s="3122"/>
      <c r="F147" s="1299" t="s">
        <v>2836</v>
      </c>
      <c r="CA147" s="505"/>
      <c r="CB147" s="505"/>
      <c r="CC147" s="505"/>
      <c r="CD147" s="505"/>
      <c r="CE147" s="505"/>
      <c r="CF147" s="505"/>
      <c r="CG147" s="505"/>
      <c r="CH147" s="505"/>
      <c r="CI147" s="505"/>
      <c r="CJ147" s="505"/>
      <c r="CK147" s="505"/>
      <c r="CL147" s="505"/>
      <c r="CM147" s="505"/>
      <c r="CN147" s="505"/>
      <c r="CO147" s="505"/>
      <c r="CP147" s="505"/>
      <c r="CQ147" s="505"/>
      <c r="CR147" s="505"/>
      <c r="CS147" s="505"/>
      <c r="CT147" s="505"/>
      <c r="CU147" s="505"/>
      <c r="CV147" s="505"/>
    </row>
    <row r="148" spans="1:104" ht="14.25" customHeight="1" x14ac:dyDescent="0.25">
      <c r="A148" s="3129"/>
      <c r="B148" s="1800" t="s">
        <v>2837</v>
      </c>
      <c r="C148" s="23" t="s">
        <v>2838</v>
      </c>
      <c r="D148" s="1800" t="s">
        <v>2839</v>
      </c>
      <c r="E148" s="1743" t="s">
        <v>2840</v>
      </c>
      <c r="F148" s="1299" t="s">
        <v>2841</v>
      </c>
      <c r="CA148" s="505"/>
      <c r="CB148" s="505"/>
      <c r="CC148" s="505"/>
      <c r="CD148" s="505"/>
      <c r="CE148" s="505"/>
      <c r="CF148" s="505"/>
      <c r="CG148" s="505"/>
      <c r="CH148" s="505"/>
      <c r="CI148" s="505"/>
      <c r="CJ148" s="505"/>
      <c r="CK148" s="505"/>
      <c r="CL148" s="505"/>
      <c r="CM148" s="505"/>
      <c r="CN148" s="505"/>
      <c r="CO148" s="505"/>
      <c r="CP148" s="505"/>
      <c r="CQ148" s="505"/>
      <c r="CR148" s="505"/>
      <c r="CS148" s="505"/>
      <c r="CT148" s="505"/>
      <c r="CU148" s="505"/>
      <c r="CV148" s="505"/>
    </row>
    <row r="149" spans="1:104" ht="14.25" customHeight="1" x14ac:dyDescent="0.25">
      <c r="A149" s="1300" t="s">
        <v>2842</v>
      </c>
      <c r="B149" s="517"/>
      <c r="C149" s="528"/>
      <c r="D149" s="517"/>
      <c r="E149" s="518"/>
      <c r="F149" s="594"/>
      <c r="CA149" s="505"/>
      <c r="CB149" s="505"/>
      <c r="CC149" s="505"/>
      <c r="CD149" s="505"/>
      <c r="CE149" s="505"/>
      <c r="CF149" s="505"/>
      <c r="CG149" s="505"/>
      <c r="CH149" s="505"/>
      <c r="CI149" s="505"/>
      <c r="CJ149" s="505"/>
      <c r="CK149" s="505"/>
      <c r="CL149" s="505"/>
      <c r="CM149" s="505"/>
      <c r="CN149" s="505"/>
      <c r="CO149" s="505"/>
      <c r="CP149" s="505"/>
      <c r="CQ149" s="505"/>
      <c r="CR149" s="505"/>
      <c r="CS149" s="505"/>
      <c r="CT149" s="505"/>
      <c r="CU149" s="505"/>
      <c r="CV149" s="505"/>
    </row>
    <row r="150" spans="1:104" ht="18" customHeight="1" x14ac:dyDescent="0.25">
      <c r="A150" s="1936" t="s">
        <v>2843</v>
      </c>
      <c r="B150" s="2200"/>
      <c r="C150" s="2200"/>
      <c r="D150" s="2200"/>
      <c r="E150" s="2200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  <c r="AY150" s="505"/>
      <c r="AZ150" s="505"/>
      <c r="BA150" s="505"/>
      <c r="BB150" s="505"/>
      <c r="BC150" s="505"/>
      <c r="BD150" s="505"/>
      <c r="BE150" s="505"/>
      <c r="BF150" s="505"/>
      <c r="BG150" s="505"/>
      <c r="BH150" s="505"/>
      <c r="BI150" s="505"/>
      <c r="BJ150" s="505"/>
      <c r="BK150" s="505"/>
      <c r="BL150" s="505"/>
      <c r="BM150" s="505"/>
      <c r="BN150" s="505"/>
      <c r="BO150" s="505"/>
      <c r="BP150" s="505"/>
      <c r="BQ150" s="505"/>
      <c r="BR150" s="505"/>
      <c r="BS150" s="505"/>
      <c r="BT150" s="505"/>
      <c r="BU150" s="505"/>
      <c r="BV150" s="505"/>
      <c r="BW150" s="505"/>
      <c r="BX150" s="505"/>
      <c r="BY150" s="505"/>
      <c r="BZ150" s="505"/>
      <c r="CA150" s="505"/>
      <c r="CB150" s="505"/>
      <c r="CC150" s="505"/>
      <c r="CD150" s="505"/>
      <c r="CE150" s="505"/>
      <c r="CF150" s="505"/>
      <c r="CG150" s="505"/>
      <c r="CH150" s="505"/>
      <c r="CI150" s="505"/>
      <c r="CJ150" s="505"/>
      <c r="CK150" s="505"/>
      <c r="CL150" s="505"/>
      <c r="CM150" s="505"/>
      <c r="CN150" s="505"/>
      <c r="CO150" s="505"/>
      <c r="CP150" s="505"/>
      <c r="CQ150" s="505"/>
      <c r="CR150" s="505"/>
      <c r="CS150" s="505"/>
      <c r="CT150" s="505"/>
      <c r="CU150" s="505"/>
      <c r="CV150" s="505"/>
      <c r="CW150" s="505"/>
      <c r="CX150" s="505"/>
      <c r="CY150" s="505"/>
      <c r="CZ150" s="505"/>
    </row>
    <row r="151" spans="1:104" ht="14.25" customHeight="1" x14ac:dyDescent="0.25">
      <c r="A151" s="145" t="s">
        <v>2844</v>
      </c>
      <c r="B151" s="216" t="s">
        <v>2845</v>
      </c>
      <c r="C151" s="27" t="s">
        <v>2846</v>
      </c>
      <c r="D151" s="1810" t="s">
        <v>2403</v>
      </c>
      <c r="E151" s="1743" t="s">
        <v>41</v>
      </c>
      <c r="CA151" s="505"/>
      <c r="CB151" s="505"/>
      <c r="CC151" s="505"/>
      <c r="CD151" s="505"/>
      <c r="CE151" s="505"/>
      <c r="CF151" s="505"/>
      <c r="CG151" s="505"/>
      <c r="CH151" s="505"/>
      <c r="CI151" s="505"/>
      <c r="CJ151" s="505"/>
      <c r="CK151" s="505"/>
      <c r="CL151" s="505"/>
      <c r="CM151" s="505"/>
      <c r="CN151" s="505"/>
      <c r="CO151" s="505"/>
      <c r="CP151" s="505"/>
      <c r="CQ151" s="505"/>
      <c r="CR151" s="505"/>
      <c r="CS151" s="505"/>
      <c r="CT151" s="505"/>
      <c r="CU151" s="505"/>
      <c r="CV151" s="505"/>
    </row>
    <row r="152" spans="1:104" ht="15" customHeight="1" x14ac:dyDescent="0.25">
      <c r="A152" s="163" t="s">
        <v>2847</v>
      </c>
      <c r="B152" s="125"/>
      <c r="C152" s="126"/>
      <c r="D152" s="1841"/>
      <c r="E152" s="1840"/>
      <c r="F152" s="63" t="str">
        <f>$CA152</f>
        <v/>
      </c>
      <c r="CA152" s="2722" t="str">
        <f t="shared" ref="CA152:CA154" si="41">IF(AND($B152&lt;&gt;0,E152=""),"* No olvide ingresar la variable Pueblos Originarios. Si no tiene digite CERO. ",IF(E152&gt;$B152,"* La variable Pueblos Originarios no puede superar el Total de Tamizaje. ",""))</f>
        <v/>
      </c>
      <c r="CB152" s="338"/>
      <c r="CC152" s="505"/>
      <c r="CD152" s="505"/>
      <c r="CE152" s="505"/>
      <c r="CF152" s="505"/>
      <c r="CG152" s="505"/>
      <c r="CH152" s="505"/>
      <c r="CI152" s="2820">
        <f t="shared" ref="CI152:CI154" si="42">IF(AND($B152&lt;&gt;0,E152=""),1,IF(E152&gt;$B152,1,0))</f>
        <v>0</v>
      </c>
      <c r="CJ152" s="338"/>
      <c r="CK152" s="505"/>
      <c r="CL152" s="505"/>
      <c r="CM152" s="505"/>
      <c r="CN152" s="505"/>
      <c r="CO152" s="505"/>
      <c r="CP152" s="505"/>
      <c r="CQ152" s="505"/>
      <c r="CR152" s="505"/>
      <c r="CS152" s="505"/>
    </row>
    <row r="153" spans="1:104" ht="15" customHeight="1" x14ac:dyDescent="0.25">
      <c r="A153" s="180" t="s">
        <v>2848</v>
      </c>
      <c r="B153" s="429"/>
      <c r="C153" s="355"/>
      <c r="D153" s="444"/>
      <c r="E153" s="2057"/>
      <c r="F153" s="63" t="str">
        <f t="shared" ref="F153:F154" si="43">$CL153&amp;CA153</f>
        <v/>
      </c>
      <c r="CA153" s="2722" t="str">
        <f t="shared" si="41"/>
        <v/>
      </c>
      <c r="CB153" s="338"/>
      <c r="CC153" s="505"/>
      <c r="CD153" s="505"/>
      <c r="CE153" s="505"/>
      <c r="CF153" s="505"/>
      <c r="CG153" s="505"/>
      <c r="CH153" s="505"/>
      <c r="CI153" s="2820">
        <f t="shared" si="42"/>
        <v>0</v>
      </c>
      <c r="CJ153" s="505"/>
      <c r="CK153" s="505"/>
      <c r="CL153" s="505"/>
      <c r="CM153" s="505"/>
      <c r="CN153" s="505"/>
      <c r="CO153" s="505"/>
      <c r="CP153" s="505"/>
      <c r="CQ153" s="505"/>
      <c r="CR153" s="505"/>
      <c r="CS153" s="505"/>
    </row>
    <row r="154" spans="1:104" ht="15" customHeight="1" x14ac:dyDescent="0.25">
      <c r="A154" s="162" t="s">
        <v>2849</v>
      </c>
      <c r="B154" s="130"/>
      <c r="C154" s="131"/>
      <c r="D154" s="1848"/>
      <c r="E154" s="1847"/>
      <c r="F154" s="63" t="str">
        <f t="shared" si="43"/>
        <v/>
      </c>
      <c r="CA154" s="2722" t="str">
        <f t="shared" si="41"/>
        <v/>
      </c>
      <c r="CB154" s="338"/>
      <c r="CC154" s="505"/>
      <c r="CD154" s="505"/>
      <c r="CE154" s="505"/>
      <c r="CF154" s="505"/>
      <c r="CG154" s="505"/>
      <c r="CH154" s="505"/>
      <c r="CI154" s="2820">
        <f t="shared" si="42"/>
        <v>0</v>
      </c>
      <c r="CJ154" s="505"/>
      <c r="CK154" s="505"/>
      <c r="CL154" s="505"/>
      <c r="CM154" s="505"/>
      <c r="CN154" s="505"/>
      <c r="CO154" s="505"/>
      <c r="CP154" s="505"/>
      <c r="CQ154" s="505"/>
      <c r="CR154" s="505"/>
      <c r="CS154" s="505"/>
    </row>
    <row r="155" spans="1:104" ht="14.25" customHeight="1" x14ac:dyDescent="0.25">
      <c r="A155" s="57" t="s">
        <v>2850</v>
      </c>
      <c r="B155" s="698" t="s">
        <v>2851</v>
      </c>
      <c r="C155" s="2824" t="s">
        <v>2852</v>
      </c>
      <c r="D155" s="1913" t="s">
        <v>41</v>
      </c>
      <c r="E155" s="1731"/>
      <c r="CA155" s="505"/>
      <c r="CB155" s="505"/>
      <c r="CC155" s="505"/>
      <c r="CD155" s="505"/>
      <c r="CE155" s="505"/>
      <c r="CF155" s="505"/>
      <c r="CG155" s="505"/>
      <c r="CH155" s="505"/>
      <c r="CI155" s="505"/>
      <c r="CJ155" s="505"/>
      <c r="CK155" s="505"/>
      <c r="CL155" s="505"/>
      <c r="CM155" s="505"/>
      <c r="CN155" s="505"/>
      <c r="CO155" s="505"/>
      <c r="CP155" s="505"/>
      <c r="CQ155" s="505"/>
      <c r="CR155" s="505"/>
      <c r="CS155" s="505"/>
    </row>
    <row r="156" spans="1:104" ht="14.25" customHeight="1" x14ac:dyDescent="0.25">
      <c r="A156" s="163" t="s">
        <v>2853</v>
      </c>
      <c r="B156" s="125"/>
      <c r="C156" s="664"/>
      <c r="D156" s="1840"/>
      <c r="E156" s="63" t="str">
        <f t="shared" ref="E156:E158" si="44">$CA156</f>
        <v/>
      </c>
      <c r="CA156" s="2722" t="str">
        <f t="shared" ref="CA156:CA158" si="45">IF(AND($B156&lt;&gt;0,D156=""),"* No olvide ingresar la variable Pueblos Originarios. Si no tiene digite CERO. ",IF(D156&gt;$B156,"* La variable Pueblos Originarios no puede superar el Total de EOA. ",""))</f>
        <v/>
      </c>
      <c r="CB156" s="338"/>
      <c r="CC156" s="505"/>
      <c r="CD156" s="505"/>
      <c r="CE156" s="505"/>
      <c r="CF156" s="505"/>
      <c r="CG156" s="505"/>
      <c r="CH156" s="505"/>
      <c r="CI156" s="2820">
        <f t="shared" ref="CI156:CI158" si="46">IF(AND($B156&lt;&gt;0,D156=""),1,IF(D156&gt;$B156,1,0))</f>
        <v>0</v>
      </c>
      <c r="CJ156" s="505"/>
      <c r="CK156" s="505"/>
      <c r="CL156" s="505"/>
      <c r="CM156" s="505"/>
      <c r="CN156" s="505"/>
      <c r="CO156" s="505"/>
      <c r="CP156" s="505"/>
      <c r="CQ156" s="505"/>
      <c r="CR156" s="505"/>
      <c r="CS156" s="505"/>
    </row>
    <row r="157" spans="1:104" ht="14.25" customHeight="1" x14ac:dyDescent="0.25">
      <c r="A157" s="180" t="s">
        <v>1232</v>
      </c>
      <c r="B157" s="429"/>
      <c r="C157" s="675"/>
      <c r="D157" s="2057"/>
      <c r="E157" s="63" t="str">
        <f t="shared" si="44"/>
        <v/>
      </c>
      <c r="CA157" s="2722" t="str">
        <f t="shared" si="45"/>
        <v/>
      </c>
      <c r="CB157" s="338"/>
      <c r="CC157" s="505"/>
      <c r="CD157" s="505"/>
      <c r="CE157" s="505"/>
      <c r="CF157" s="505"/>
      <c r="CG157" s="505"/>
      <c r="CH157" s="505"/>
      <c r="CI157" s="2820">
        <f t="shared" si="46"/>
        <v>0</v>
      </c>
      <c r="CJ157" s="505"/>
      <c r="CK157" s="505"/>
      <c r="CL157" s="505"/>
      <c r="CM157" s="505"/>
      <c r="CN157" s="505"/>
      <c r="CO157" s="505"/>
      <c r="CP157" s="505"/>
      <c r="CQ157" s="505"/>
      <c r="CR157" s="505"/>
      <c r="CS157" s="505"/>
    </row>
    <row r="158" spans="1:104" ht="14.25" customHeight="1" x14ac:dyDescent="0.25">
      <c r="A158" s="162" t="s">
        <v>2854</v>
      </c>
      <c r="B158" s="130"/>
      <c r="C158" s="402"/>
      <c r="D158" s="1847"/>
      <c r="E158" s="63" t="str">
        <f t="shared" si="44"/>
        <v/>
      </c>
      <c r="CA158" s="2722" t="str">
        <f t="shared" si="45"/>
        <v/>
      </c>
      <c r="CB158" s="338"/>
      <c r="CC158" s="505"/>
      <c r="CD158" s="505"/>
      <c r="CE158" s="505"/>
      <c r="CF158" s="505"/>
      <c r="CG158" s="505"/>
      <c r="CH158" s="505"/>
      <c r="CI158" s="2820">
        <f t="shared" si="46"/>
        <v>0</v>
      </c>
      <c r="CJ158" s="505"/>
      <c r="CK158" s="505"/>
      <c r="CL158" s="505"/>
      <c r="CM158" s="505"/>
      <c r="CN158" s="505"/>
      <c r="CO158" s="505"/>
      <c r="CP158" s="505"/>
      <c r="CQ158" s="505"/>
      <c r="CR158" s="505"/>
      <c r="CS158" s="505"/>
    </row>
    <row r="159" spans="1:104" ht="14.25" customHeight="1" x14ac:dyDescent="0.25">
      <c r="A159" s="1936" t="s">
        <v>2855</v>
      </c>
      <c r="B159" s="1937"/>
      <c r="C159" s="1731"/>
      <c r="CA159" s="505"/>
      <c r="CB159" s="505"/>
      <c r="CC159" s="505"/>
      <c r="CD159" s="505"/>
      <c r="CE159" s="505"/>
      <c r="CF159" s="505"/>
      <c r="CG159" s="505"/>
      <c r="CH159" s="505"/>
      <c r="CI159" s="505"/>
      <c r="CJ159" s="505"/>
      <c r="CK159" s="505"/>
      <c r="CL159" s="505"/>
      <c r="CM159" s="505"/>
      <c r="CN159" s="505"/>
      <c r="CO159" s="505"/>
      <c r="CP159" s="505"/>
      <c r="CQ159" s="505"/>
      <c r="CR159" s="505"/>
      <c r="CS159" s="505"/>
      <c r="CT159" s="505"/>
      <c r="CU159" s="505"/>
      <c r="CV159" s="505"/>
    </row>
    <row r="160" spans="1:104" ht="14.25" customHeight="1" x14ac:dyDescent="0.25">
      <c r="A160" s="1797" t="s">
        <v>2850</v>
      </c>
      <c r="B160" s="27" t="s">
        <v>2856</v>
      </c>
      <c r="C160" s="1740" t="s">
        <v>2857</v>
      </c>
      <c r="CA160" s="505"/>
      <c r="CB160" s="505"/>
      <c r="CC160" s="505"/>
      <c r="CD160" s="505"/>
      <c r="CE160" s="505"/>
      <c r="CF160" s="505"/>
      <c r="CG160" s="505"/>
      <c r="CH160" s="505"/>
      <c r="CI160" s="505"/>
      <c r="CJ160" s="505"/>
      <c r="CK160" s="505"/>
      <c r="CL160" s="505"/>
      <c r="CM160" s="505"/>
      <c r="CN160" s="505"/>
      <c r="CO160" s="505"/>
      <c r="CP160" s="505"/>
      <c r="CQ160" s="505"/>
      <c r="CR160" s="505"/>
      <c r="CS160" s="505"/>
      <c r="CT160" s="505"/>
      <c r="CU160" s="505"/>
      <c r="CV160" s="505"/>
    </row>
    <row r="161" spans="1:100" ht="14.25" customHeight="1" x14ac:dyDescent="0.25">
      <c r="A161" s="1938" t="s">
        <v>2853</v>
      </c>
      <c r="B161" s="126"/>
      <c r="C161" s="1840"/>
      <c r="CA161" s="505"/>
      <c r="CB161" s="505"/>
      <c r="CC161" s="505"/>
      <c r="CD161" s="505"/>
      <c r="CE161" s="505"/>
      <c r="CF161" s="505"/>
      <c r="CG161" s="505"/>
      <c r="CH161" s="505"/>
      <c r="CI161" s="505"/>
      <c r="CJ161" s="505"/>
      <c r="CK161" s="505"/>
      <c r="CL161" s="505"/>
      <c r="CM161" s="505"/>
      <c r="CN161" s="505"/>
      <c r="CO161" s="505"/>
      <c r="CP161" s="505"/>
      <c r="CQ161" s="505"/>
      <c r="CR161" s="505"/>
      <c r="CS161" s="505"/>
      <c r="CT161" s="505"/>
      <c r="CU161" s="505"/>
      <c r="CV161" s="505"/>
    </row>
    <row r="162" spans="1:100" ht="14.25" customHeight="1" x14ac:dyDescent="0.25">
      <c r="A162" s="115" t="s">
        <v>1232</v>
      </c>
      <c r="B162" s="2074"/>
      <c r="C162" s="2093"/>
      <c r="CA162" s="505"/>
      <c r="CB162" s="505"/>
      <c r="CC162" s="505"/>
      <c r="CD162" s="505"/>
      <c r="CE162" s="505"/>
      <c r="CF162" s="505"/>
      <c r="CG162" s="505"/>
      <c r="CH162" s="505"/>
      <c r="CI162" s="505"/>
      <c r="CJ162" s="505"/>
      <c r="CK162" s="505"/>
      <c r="CL162" s="505"/>
      <c r="CM162" s="505"/>
      <c r="CN162" s="505"/>
      <c r="CO162" s="505"/>
      <c r="CP162" s="505"/>
      <c r="CQ162" s="505"/>
      <c r="CR162" s="505"/>
      <c r="CS162" s="505"/>
      <c r="CT162" s="505"/>
      <c r="CU162" s="505"/>
      <c r="CV162" s="505"/>
    </row>
    <row r="163" spans="1:100" ht="14.25" customHeight="1" x14ac:dyDescent="0.25">
      <c r="CA163" s="505"/>
      <c r="CB163" s="505"/>
      <c r="CC163" s="505"/>
      <c r="CD163" s="505"/>
      <c r="CE163" s="505"/>
      <c r="CF163" s="505"/>
      <c r="CG163" s="505"/>
      <c r="CH163" s="505"/>
      <c r="CI163" s="505"/>
      <c r="CJ163" s="505"/>
      <c r="CK163" s="505"/>
      <c r="CL163" s="505"/>
      <c r="CM163" s="505"/>
      <c r="CN163" s="505"/>
      <c r="CO163" s="505"/>
      <c r="CP163" s="505"/>
      <c r="CQ163" s="505"/>
      <c r="CR163" s="505"/>
      <c r="CS163" s="505"/>
      <c r="CT163" s="505"/>
      <c r="CU163" s="505"/>
      <c r="CV163" s="505"/>
    </row>
    <row r="164" spans="1:100" ht="14.25" customHeight="1" x14ac:dyDescent="0.25">
      <c r="CA164" s="505"/>
      <c r="CB164" s="505"/>
      <c r="CC164" s="505"/>
      <c r="CD164" s="505"/>
      <c r="CE164" s="505"/>
      <c r="CF164" s="505"/>
      <c r="CG164" s="505"/>
      <c r="CH164" s="505"/>
      <c r="CI164" s="505"/>
      <c r="CJ164" s="505"/>
      <c r="CK164" s="505"/>
      <c r="CL164" s="505"/>
      <c r="CM164" s="505"/>
      <c r="CN164" s="505"/>
      <c r="CO164" s="505"/>
      <c r="CP164" s="505"/>
      <c r="CQ164" s="505"/>
      <c r="CR164" s="505"/>
      <c r="CS164" s="505"/>
      <c r="CT164" s="505"/>
      <c r="CU164" s="505"/>
      <c r="CV164" s="505"/>
    </row>
    <row r="165" spans="1:100" ht="14.25" customHeight="1" x14ac:dyDescent="0.25">
      <c r="CA165" s="505"/>
      <c r="CB165" s="505"/>
      <c r="CC165" s="505"/>
      <c r="CD165" s="505"/>
      <c r="CE165" s="505"/>
      <c r="CF165" s="505"/>
      <c r="CG165" s="505"/>
      <c r="CH165" s="505"/>
      <c r="CI165" s="505"/>
      <c r="CJ165" s="505"/>
      <c r="CK165" s="505"/>
      <c r="CL165" s="505"/>
      <c r="CM165" s="505"/>
      <c r="CN165" s="505"/>
      <c r="CO165" s="505"/>
      <c r="CP165" s="505"/>
      <c r="CQ165" s="505"/>
      <c r="CR165" s="505"/>
      <c r="CS165" s="505"/>
      <c r="CT165" s="505"/>
      <c r="CU165" s="505"/>
      <c r="CV165" s="505"/>
    </row>
    <row r="166" spans="1:100" ht="14.25" customHeight="1" x14ac:dyDescent="0.25">
      <c r="CA166" s="505"/>
      <c r="CB166" s="505"/>
      <c r="CC166" s="505"/>
      <c r="CD166" s="505"/>
      <c r="CE166" s="505"/>
      <c r="CF166" s="505"/>
      <c r="CG166" s="505"/>
      <c r="CH166" s="505"/>
      <c r="CI166" s="505"/>
      <c r="CJ166" s="505"/>
      <c r="CK166" s="505"/>
      <c r="CL166" s="505"/>
      <c r="CM166" s="505"/>
      <c r="CN166" s="505"/>
      <c r="CO166" s="505"/>
      <c r="CP166" s="505"/>
      <c r="CQ166" s="505"/>
      <c r="CR166" s="505"/>
      <c r="CS166" s="505"/>
      <c r="CT166" s="505"/>
      <c r="CU166" s="505"/>
      <c r="CV166" s="505"/>
    </row>
    <row r="167" spans="1:100" ht="14.25" customHeight="1" x14ac:dyDescent="0.25">
      <c r="CA167" s="505"/>
      <c r="CB167" s="505"/>
      <c r="CC167" s="505"/>
      <c r="CD167" s="505"/>
      <c r="CE167" s="505"/>
      <c r="CF167" s="505"/>
      <c r="CG167" s="505"/>
      <c r="CH167" s="505"/>
      <c r="CI167" s="505"/>
      <c r="CJ167" s="505"/>
      <c r="CK167" s="505"/>
      <c r="CL167" s="505"/>
      <c r="CM167" s="505"/>
      <c r="CN167" s="505"/>
      <c r="CO167" s="505"/>
      <c r="CP167" s="505"/>
      <c r="CQ167" s="505"/>
      <c r="CR167" s="505"/>
      <c r="CS167" s="505"/>
      <c r="CT167" s="505"/>
      <c r="CU167" s="505"/>
      <c r="CV167" s="505"/>
    </row>
    <row r="168" spans="1:100" ht="14.25" customHeight="1" x14ac:dyDescent="0.25">
      <c r="CA168" s="505"/>
      <c r="CB168" s="505"/>
      <c r="CC168" s="505"/>
      <c r="CD168" s="505"/>
      <c r="CE168" s="505"/>
      <c r="CF168" s="505"/>
      <c r="CG168" s="505"/>
      <c r="CH168" s="505"/>
      <c r="CI168" s="505"/>
      <c r="CJ168" s="505"/>
      <c r="CK168" s="505"/>
      <c r="CL168" s="505"/>
      <c r="CM168" s="505"/>
      <c r="CN168" s="505"/>
      <c r="CO168" s="505"/>
      <c r="CP168" s="505"/>
      <c r="CQ168" s="505"/>
      <c r="CR168" s="505"/>
      <c r="CS168" s="505"/>
      <c r="CT168" s="505"/>
      <c r="CU168" s="505"/>
      <c r="CV168" s="505"/>
    </row>
    <row r="169" spans="1:100" ht="14.25" customHeight="1" x14ac:dyDescent="0.25">
      <c r="CA169" s="505"/>
      <c r="CB169" s="505"/>
      <c r="CC169" s="505"/>
      <c r="CD169" s="505"/>
      <c r="CE169" s="505"/>
      <c r="CF169" s="505"/>
      <c r="CG169" s="505"/>
      <c r="CH169" s="505"/>
      <c r="CI169" s="505"/>
      <c r="CJ169" s="505"/>
      <c r="CK169" s="505"/>
      <c r="CL169" s="505"/>
      <c r="CM169" s="505"/>
      <c r="CN169" s="505"/>
      <c r="CO169" s="505"/>
      <c r="CP169" s="505"/>
      <c r="CQ169" s="505"/>
      <c r="CR169" s="505"/>
      <c r="CS169" s="505"/>
      <c r="CT169" s="505"/>
      <c r="CU169" s="505"/>
      <c r="CV169" s="505"/>
    </row>
    <row r="170" spans="1:100" ht="14.25" customHeight="1" x14ac:dyDescent="0.25">
      <c r="CA170" s="505"/>
      <c r="CB170" s="505"/>
      <c r="CC170" s="505"/>
      <c r="CD170" s="505"/>
      <c r="CE170" s="505"/>
      <c r="CF170" s="505"/>
      <c r="CG170" s="505"/>
      <c r="CH170" s="505"/>
      <c r="CI170" s="505"/>
      <c r="CJ170" s="505"/>
      <c r="CK170" s="505"/>
      <c r="CL170" s="505"/>
      <c r="CM170" s="505"/>
      <c r="CN170" s="505"/>
      <c r="CO170" s="505"/>
      <c r="CP170" s="505"/>
      <c r="CQ170" s="505"/>
      <c r="CR170" s="505"/>
      <c r="CS170" s="505"/>
      <c r="CT170" s="505"/>
      <c r="CU170" s="505"/>
      <c r="CV170" s="505"/>
    </row>
    <row r="171" spans="1:100" ht="14.25" customHeight="1" x14ac:dyDescent="0.25">
      <c r="CA171" s="505"/>
      <c r="CB171" s="505"/>
      <c r="CC171" s="505"/>
      <c r="CD171" s="505"/>
      <c r="CE171" s="505"/>
      <c r="CF171" s="505"/>
      <c r="CG171" s="505"/>
      <c r="CH171" s="505"/>
      <c r="CI171" s="505"/>
      <c r="CJ171" s="505"/>
      <c r="CK171" s="505"/>
      <c r="CL171" s="505"/>
      <c r="CM171" s="505"/>
      <c r="CN171" s="505"/>
      <c r="CO171" s="505"/>
      <c r="CP171" s="505"/>
      <c r="CQ171" s="505"/>
      <c r="CR171" s="505"/>
      <c r="CS171" s="505"/>
      <c r="CT171" s="505"/>
      <c r="CU171" s="505"/>
      <c r="CV171" s="505"/>
    </row>
    <row r="172" spans="1:100" ht="14.25" customHeight="1" x14ac:dyDescent="0.25">
      <c r="CA172" s="505"/>
      <c r="CB172" s="505"/>
      <c r="CC172" s="505"/>
      <c r="CD172" s="505"/>
      <c r="CE172" s="505"/>
      <c r="CF172" s="505"/>
      <c r="CG172" s="505"/>
      <c r="CH172" s="505"/>
      <c r="CI172" s="505"/>
      <c r="CJ172" s="505"/>
      <c r="CK172" s="505"/>
      <c r="CL172" s="505"/>
      <c r="CM172" s="505"/>
      <c r="CN172" s="505"/>
      <c r="CO172" s="505"/>
      <c r="CP172" s="505"/>
      <c r="CQ172" s="505"/>
      <c r="CR172" s="505"/>
      <c r="CS172" s="505"/>
      <c r="CT172" s="505"/>
      <c r="CU172" s="505"/>
      <c r="CV172" s="505"/>
    </row>
    <row r="173" spans="1:100" ht="14.25" customHeight="1" x14ac:dyDescent="0.25">
      <c r="CA173" s="505"/>
      <c r="CB173" s="505"/>
      <c r="CC173" s="505"/>
      <c r="CD173" s="505"/>
      <c r="CE173" s="505"/>
      <c r="CF173" s="505"/>
      <c r="CG173" s="505"/>
      <c r="CH173" s="505"/>
      <c r="CI173" s="505"/>
      <c r="CJ173" s="505"/>
      <c r="CK173" s="505"/>
      <c r="CL173" s="505"/>
      <c r="CM173" s="505"/>
      <c r="CN173" s="505"/>
      <c r="CO173" s="505"/>
      <c r="CP173" s="505"/>
      <c r="CQ173" s="505"/>
      <c r="CR173" s="505"/>
      <c r="CS173" s="505"/>
      <c r="CT173" s="505"/>
      <c r="CU173" s="505"/>
      <c r="CV173" s="505"/>
    </row>
    <row r="174" spans="1:100" ht="14.25" customHeight="1" x14ac:dyDescent="0.25">
      <c r="CA174" s="505"/>
      <c r="CB174" s="505"/>
      <c r="CC174" s="505"/>
      <c r="CD174" s="505"/>
      <c r="CE174" s="505"/>
      <c r="CF174" s="505"/>
      <c r="CG174" s="505"/>
      <c r="CH174" s="505"/>
      <c r="CI174" s="505"/>
      <c r="CJ174" s="505"/>
      <c r="CK174" s="505"/>
      <c r="CL174" s="505"/>
      <c r="CM174" s="505"/>
      <c r="CN174" s="505"/>
      <c r="CO174" s="505"/>
      <c r="CP174" s="505"/>
      <c r="CQ174" s="505"/>
      <c r="CR174" s="505"/>
      <c r="CS174" s="505"/>
      <c r="CT174" s="505"/>
      <c r="CU174" s="505"/>
      <c r="CV174" s="505"/>
    </row>
    <row r="175" spans="1:100" ht="14.25" customHeight="1" x14ac:dyDescent="0.25">
      <c r="CA175" s="505"/>
      <c r="CB175" s="505"/>
      <c r="CC175" s="505"/>
      <c r="CD175" s="505"/>
      <c r="CE175" s="505"/>
      <c r="CF175" s="505"/>
      <c r="CG175" s="505"/>
      <c r="CH175" s="505"/>
      <c r="CI175" s="505"/>
      <c r="CJ175" s="505"/>
      <c r="CK175" s="505"/>
      <c r="CL175" s="505"/>
      <c r="CM175" s="505"/>
      <c r="CN175" s="505"/>
      <c r="CO175" s="505"/>
      <c r="CP175" s="505"/>
      <c r="CQ175" s="505"/>
      <c r="CR175" s="505"/>
      <c r="CS175" s="505"/>
      <c r="CT175" s="505"/>
      <c r="CU175" s="505"/>
      <c r="CV175" s="505"/>
    </row>
    <row r="176" spans="1:100" ht="14.25" customHeight="1" x14ac:dyDescent="0.25">
      <c r="CA176" s="505"/>
      <c r="CB176" s="505"/>
      <c r="CC176" s="505"/>
      <c r="CD176" s="505"/>
      <c r="CE176" s="505"/>
      <c r="CF176" s="505"/>
      <c r="CG176" s="505"/>
      <c r="CH176" s="505"/>
      <c r="CI176" s="505"/>
      <c r="CJ176" s="505"/>
      <c r="CK176" s="505"/>
      <c r="CL176" s="505"/>
      <c r="CM176" s="505"/>
      <c r="CN176" s="505"/>
      <c r="CO176" s="505"/>
      <c r="CP176" s="505"/>
      <c r="CQ176" s="505"/>
      <c r="CR176" s="505"/>
      <c r="CS176" s="505"/>
      <c r="CT176" s="505"/>
      <c r="CU176" s="505"/>
      <c r="CV176" s="505"/>
    </row>
    <row r="177" spans="1:100" ht="14.25" customHeight="1" x14ac:dyDescent="0.25">
      <c r="CA177" s="505"/>
      <c r="CB177" s="505"/>
      <c r="CC177" s="505"/>
      <c r="CD177" s="505"/>
      <c r="CE177" s="505"/>
      <c r="CF177" s="505"/>
      <c r="CG177" s="505"/>
      <c r="CH177" s="505"/>
      <c r="CI177" s="505"/>
      <c r="CJ177" s="505"/>
      <c r="CK177" s="505"/>
      <c r="CL177" s="505"/>
      <c r="CM177" s="505"/>
      <c r="CN177" s="505"/>
      <c r="CO177" s="505"/>
      <c r="CP177" s="505"/>
      <c r="CQ177" s="505"/>
      <c r="CR177" s="505"/>
      <c r="CS177" s="505"/>
      <c r="CT177" s="505"/>
      <c r="CU177" s="505"/>
      <c r="CV177" s="505"/>
    </row>
    <row r="178" spans="1:100" ht="14.25" customHeight="1" x14ac:dyDescent="0.25">
      <c r="CA178" s="505"/>
      <c r="CB178" s="505"/>
      <c r="CC178" s="505"/>
      <c r="CD178" s="505"/>
      <c r="CE178" s="505"/>
      <c r="CF178" s="505"/>
      <c r="CG178" s="505"/>
      <c r="CH178" s="505"/>
      <c r="CI178" s="505"/>
      <c r="CJ178" s="505"/>
      <c r="CK178" s="505"/>
      <c r="CL178" s="505"/>
      <c r="CM178" s="505"/>
      <c r="CN178" s="505"/>
      <c r="CO178" s="505"/>
      <c r="CP178" s="505"/>
      <c r="CQ178" s="505"/>
      <c r="CR178" s="505"/>
      <c r="CS178" s="505"/>
      <c r="CT178" s="505"/>
      <c r="CU178" s="505"/>
      <c r="CV178" s="505"/>
    </row>
    <row r="179" spans="1:100" ht="33.75" hidden="1" customHeight="1" x14ac:dyDescent="0.25">
      <c r="A179" s="1860">
        <f>SUM(C13:Z23,C26:C38,C42:D57,C61:F71,B77:G79,B84:G88,C92:I103,C109,C113:O113,B117:B119,B122:C130,C134:D139,B143:B144,B149:F149,B152:D154,B156:C158,B161:C162)</f>
        <v>0</v>
      </c>
      <c r="B179" s="1860">
        <f>SUM(CI13:CM158)</f>
        <v>0</v>
      </c>
      <c r="CA179" s="505"/>
      <c r="CB179" s="505"/>
      <c r="CC179" s="505"/>
      <c r="CD179" s="505"/>
      <c r="CE179" s="505"/>
      <c r="CF179" s="505"/>
      <c r="CG179" s="505"/>
      <c r="CH179" s="505"/>
      <c r="CI179" s="505"/>
      <c r="CJ179" s="505"/>
      <c r="CK179" s="505"/>
      <c r="CL179" s="505"/>
      <c r="CM179" s="505"/>
      <c r="CN179" s="505"/>
      <c r="CO179" s="505"/>
      <c r="CP179" s="505"/>
      <c r="CQ179" s="505"/>
      <c r="CR179" s="505"/>
      <c r="CS179" s="505"/>
      <c r="CT179" s="505"/>
      <c r="CU179" s="505"/>
      <c r="CV179" s="505"/>
    </row>
    <row r="180" spans="1:100" ht="14.25" customHeight="1" x14ac:dyDescent="0.25">
      <c r="CA180" s="505"/>
      <c r="CB180" s="505"/>
      <c r="CC180" s="505"/>
      <c r="CD180" s="505"/>
      <c r="CE180" s="505"/>
      <c r="CF180" s="505"/>
      <c r="CG180" s="505"/>
      <c r="CH180" s="505"/>
      <c r="CI180" s="505"/>
      <c r="CJ180" s="505"/>
      <c r="CK180" s="505"/>
      <c r="CL180" s="505"/>
      <c r="CM180" s="505"/>
      <c r="CN180" s="505"/>
      <c r="CO180" s="505"/>
      <c r="CP180" s="505"/>
      <c r="CQ180" s="505"/>
      <c r="CR180" s="505"/>
      <c r="CS180" s="505"/>
      <c r="CT180" s="505"/>
      <c r="CU180" s="505"/>
      <c r="CV180" s="505"/>
    </row>
    <row r="181" spans="1:100" ht="14.25" customHeight="1" x14ac:dyDescent="0.25">
      <c r="CA181" s="505"/>
      <c r="CB181" s="505"/>
      <c r="CC181" s="505"/>
      <c r="CD181" s="505"/>
      <c r="CE181" s="505"/>
      <c r="CF181" s="505"/>
      <c r="CG181" s="505"/>
      <c r="CH181" s="505"/>
      <c r="CI181" s="505"/>
      <c r="CJ181" s="505"/>
      <c r="CK181" s="505"/>
      <c r="CL181" s="505"/>
      <c r="CM181" s="505"/>
      <c r="CN181" s="505"/>
      <c r="CO181" s="505"/>
      <c r="CP181" s="505"/>
      <c r="CQ181" s="505"/>
      <c r="CR181" s="505"/>
      <c r="CS181" s="505"/>
      <c r="CT181" s="505"/>
      <c r="CU181" s="505"/>
      <c r="CV181" s="505"/>
    </row>
    <row r="182" spans="1:100" ht="14.25" customHeight="1" x14ac:dyDescent="0.25">
      <c r="CA182" s="505"/>
      <c r="CB182" s="505"/>
      <c r="CC182" s="505"/>
      <c r="CD182" s="505"/>
      <c r="CE182" s="505"/>
      <c r="CF182" s="505"/>
      <c r="CG182" s="505"/>
      <c r="CH182" s="505"/>
      <c r="CI182" s="505"/>
      <c r="CJ182" s="505"/>
      <c r="CK182" s="505"/>
      <c r="CL182" s="505"/>
      <c r="CM182" s="505"/>
      <c r="CN182" s="505"/>
      <c r="CO182" s="505"/>
      <c r="CP182" s="505"/>
      <c r="CQ182" s="505"/>
      <c r="CR182" s="505"/>
      <c r="CS182" s="505"/>
      <c r="CT182" s="505"/>
      <c r="CU182" s="505"/>
      <c r="CV182" s="505"/>
    </row>
    <row r="183" spans="1:100" ht="14.25" customHeight="1" x14ac:dyDescent="0.25">
      <c r="CA183" s="505"/>
      <c r="CB183" s="505"/>
      <c r="CC183" s="505"/>
      <c r="CD183" s="505"/>
      <c r="CE183" s="505"/>
      <c r="CF183" s="505"/>
      <c r="CG183" s="505"/>
      <c r="CH183" s="505"/>
      <c r="CI183" s="505"/>
      <c r="CJ183" s="505"/>
      <c r="CK183" s="505"/>
      <c r="CL183" s="505"/>
      <c r="CM183" s="505"/>
      <c r="CN183" s="505"/>
      <c r="CO183" s="505"/>
      <c r="CP183" s="505"/>
      <c r="CQ183" s="505"/>
      <c r="CR183" s="505"/>
      <c r="CS183" s="505"/>
      <c r="CT183" s="505"/>
      <c r="CU183" s="505"/>
      <c r="CV183" s="505"/>
    </row>
    <row r="184" spans="1:100" ht="14.25" customHeight="1" x14ac:dyDescent="0.25">
      <c r="CA184" s="505"/>
      <c r="CB184" s="505"/>
      <c r="CC184" s="505"/>
      <c r="CD184" s="505"/>
      <c r="CE184" s="505"/>
      <c r="CF184" s="505"/>
      <c r="CG184" s="505"/>
      <c r="CH184" s="505"/>
      <c r="CI184" s="505"/>
      <c r="CJ184" s="505"/>
      <c r="CK184" s="505"/>
      <c r="CL184" s="505"/>
      <c r="CM184" s="505"/>
      <c r="CN184" s="505"/>
      <c r="CO184" s="505"/>
      <c r="CP184" s="505"/>
      <c r="CQ184" s="505"/>
      <c r="CR184" s="505"/>
      <c r="CS184" s="505"/>
      <c r="CT184" s="505"/>
      <c r="CU184" s="505"/>
      <c r="CV184" s="505"/>
    </row>
    <row r="185" spans="1:100" ht="14.25" customHeight="1" x14ac:dyDescent="0.25">
      <c r="CA185" s="505"/>
      <c r="CB185" s="505"/>
      <c r="CC185" s="505"/>
      <c r="CD185" s="505"/>
      <c r="CE185" s="505"/>
      <c r="CF185" s="505"/>
      <c r="CG185" s="505"/>
      <c r="CH185" s="505"/>
      <c r="CI185" s="505"/>
      <c r="CJ185" s="505"/>
      <c r="CK185" s="505"/>
      <c r="CL185" s="505"/>
      <c r="CM185" s="505"/>
      <c r="CN185" s="505"/>
      <c r="CO185" s="505"/>
      <c r="CP185" s="505"/>
      <c r="CQ185" s="505"/>
      <c r="CR185" s="505"/>
      <c r="CS185" s="505"/>
      <c r="CT185" s="505"/>
      <c r="CU185" s="505"/>
      <c r="CV185" s="505"/>
    </row>
    <row r="186" spans="1:100" ht="14.25" customHeight="1" x14ac:dyDescent="0.25">
      <c r="CA186" s="505"/>
      <c r="CB186" s="505"/>
      <c r="CC186" s="505"/>
      <c r="CD186" s="505"/>
      <c r="CE186" s="505"/>
      <c r="CF186" s="505"/>
      <c r="CG186" s="505"/>
      <c r="CH186" s="505"/>
      <c r="CI186" s="505"/>
      <c r="CJ186" s="505"/>
      <c r="CK186" s="505"/>
      <c r="CL186" s="505"/>
      <c r="CM186" s="505"/>
      <c r="CN186" s="505"/>
      <c r="CO186" s="505"/>
      <c r="CP186" s="505"/>
      <c r="CQ186" s="505"/>
      <c r="CR186" s="505"/>
      <c r="CS186" s="505"/>
      <c r="CT186" s="505"/>
      <c r="CU186" s="505"/>
      <c r="CV186" s="505"/>
    </row>
    <row r="187" spans="1:100" ht="14.25" customHeight="1" x14ac:dyDescent="0.25">
      <c r="CA187" s="505"/>
      <c r="CB187" s="505"/>
      <c r="CC187" s="505"/>
      <c r="CD187" s="505"/>
      <c r="CE187" s="505"/>
      <c r="CF187" s="505"/>
      <c r="CG187" s="505"/>
      <c r="CH187" s="505"/>
      <c r="CI187" s="505"/>
      <c r="CJ187" s="505"/>
      <c r="CK187" s="505"/>
      <c r="CL187" s="505"/>
      <c r="CM187" s="505"/>
      <c r="CN187" s="505"/>
      <c r="CO187" s="505"/>
      <c r="CP187" s="505"/>
      <c r="CQ187" s="505"/>
      <c r="CR187" s="505"/>
      <c r="CS187" s="505"/>
      <c r="CT187" s="505"/>
      <c r="CU187" s="505"/>
      <c r="CV187" s="505"/>
    </row>
    <row r="188" spans="1:100" ht="14.25" customHeight="1" x14ac:dyDescent="0.25">
      <c r="CA188" s="505"/>
      <c r="CB188" s="505"/>
      <c r="CC188" s="505"/>
      <c r="CD188" s="505"/>
      <c r="CE188" s="505"/>
      <c r="CF188" s="505"/>
      <c r="CG188" s="505"/>
      <c r="CH188" s="505"/>
      <c r="CI188" s="505"/>
      <c r="CJ188" s="505"/>
      <c r="CK188" s="505"/>
      <c r="CL188" s="505"/>
      <c r="CM188" s="505"/>
      <c r="CN188" s="505"/>
      <c r="CO188" s="505"/>
      <c r="CP188" s="505"/>
      <c r="CQ188" s="505"/>
      <c r="CR188" s="505"/>
      <c r="CS188" s="505"/>
      <c r="CT188" s="505"/>
      <c r="CU188" s="505"/>
      <c r="CV188" s="505"/>
    </row>
    <row r="189" spans="1:100" ht="14.25" customHeight="1" x14ac:dyDescent="0.25">
      <c r="CA189" s="505"/>
      <c r="CB189" s="505"/>
      <c r="CC189" s="505"/>
      <c r="CD189" s="505"/>
      <c r="CE189" s="505"/>
      <c r="CF189" s="505"/>
      <c r="CG189" s="505"/>
      <c r="CH189" s="505"/>
      <c r="CI189" s="505"/>
      <c r="CJ189" s="505"/>
      <c r="CK189" s="505"/>
      <c r="CL189" s="505"/>
      <c r="CM189" s="505"/>
      <c r="CN189" s="505"/>
      <c r="CO189" s="505"/>
      <c r="CP189" s="505"/>
      <c r="CQ189" s="505"/>
      <c r="CR189" s="505"/>
      <c r="CS189" s="505"/>
      <c r="CT189" s="505"/>
      <c r="CU189" s="505"/>
      <c r="CV189" s="505"/>
    </row>
    <row r="190" spans="1:100" ht="14.25" customHeight="1" x14ac:dyDescent="0.25">
      <c r="CA190" s="505"/>
      <c r="CB190" s="505"/>
      <c r="CC190" s="505"/>
      <c r="CD190" s="505"/>
      <c r="CE190" s="505"/>
      <c r="CF190" s="505"/>
      <c r="CG190" s="505"/>
      <c r="CH190" s="505"/>
      <c r="CI190" s="505"/>
      <c r="CJ190" s="505"/>
      <c r="CK190" s="505"/>
      <c r="CL190" s="505"/>
      <c r="CM190" s="505"/>
      <c r="CN190" s="505"/>
      <c r="CO190" s="505"/>
      <c r="CP190" s="505"/>
      <c r="CQ190" s="505"/>
      <c r="CR190" s="505"/>
      <c r="CS190" s="505"/>
      <c r="CT190" s="505"/>
      <c r="CU190" s="505"/>
      <c r="CV190" s="505"/>
    </row>
    <row r="191" spans="1:100" ht="14.25" customHeight="1" x14ac:dyDescent="0.25">
      <c r="CA191" s="505"/>
      <c r="CB191" s="505"/>
      <c r="CC191" s="505"/>
      <c r="CD191" s="505"/>
      <c r="CE191" s="505"/>
      <c r="CF191" s="505"/>
      <c r="CG191" s="505"/>
      <c r="CH191" s="505"/>
      <c r="CI191" s="505"/>
      <c r="CJ191" s="505"/>
      <c r="CK191" s="505"/>
      <c r="CL191" s="505"/>
      <c r="CM191" s="505"/>
      <c r="CN191" s="505"/>
      <c r="CO191" s="505"/>
      <c r="CP191" s="505"/>
      <c r="CQ191" s="505"/>
      <c r="CR191" s="505"/>
      <c r="CS191" s="505"/>
      <c r="CT191" s="505"/>
      <c r="CU191" s="505"/>
      <c r="CV191" s="505"/>
    </row>
    <row r="192" spans="1:100" ht="14.25" customHeight="1" x14ac:dyDescent="0.25">
      <c r="CA192" s="505"/>
      <c r="CB192" s="505"/>
      <c r="CC192" s="505"/>
      <c r="CD192" s="505"/>
      <c r="CE192" s="505"/>
      <c r="CF192" s="505"/>
      <c r="CG192" s="505"/>
      <c r="CH192" s="505"/>
      <c r="CI192" s="505"/>
      <c r="CJ192" s="505"/>
      <c r="CK192" s="505"/>
      <c r="CL192" s="505"/>
      <c r="CM192" s="505"/>
      <c r="CN192" s="505"/>
      <c r="CO192" s="505"/>
      <c r="CP192" s="505"/>
      <c r="CQ192" s="505"/>
      <c r="CR192" s="505"/>
      <c r="CS192" s="505"/>
      <c r="CT192" s="505"/>
      <c r="CU192" s="505"/>
      <c r="CV192" s="505"/>
    </row>
    <row r="193" spans="79:100" ht="14.25" customHeight="1" x14ac:dyDescent="0.25">
      <c r="CA193" s="505"/>
      <c r="CB193" s="505"/>
      <c r="CC193" s="505"/>
      <c r="CD193" s="505"/>
      <c r="CE193" s="505"/>
      <c r="CF193" s="505"/>
      <c r="CG193" s="505"/>
      <c r="CH193" s="505"/>
      <c r="CI193" s="505"/>
      <c r="CJ193" s="505"/>
      <c r="CK193" s="505"/>
      <c r="CL193" s="505"/>
      <c r="CM193" s="505"/>
      <c r="CN193" s="505"/>
      <c r="CO193" s="505"/>
      <c r="CP193" s="505"/>
      <c r="CQ193" s="505"/>
      <c r="CR193" s="505"/>
      <c r="CS193" s="505"/>
      <c r="CT193" s="505"/>
      <c r="CU193" s="505"/>
      <c r="CV193" s="505"/>
    </row>
    <row r="194" spans="79:100" ht="14.25" customHeight="1" x14ac:dyDescent="0.25">
      <c r="CA194" s="505"/>
      <c r="CB194" s="505"/>
      <c r="CC194" s="505"/>
      <c r="CD194" s="505"/>
      <c r="CE194" s="505"/>
      <c r="CF194" s="505"/>
      <c r="CG194" s="505"/>
      <c r="CH194" s="505"/>
      <c r="CI194" s="505"/>
      <c r="CJ194" s="505"/>
      <c r="CK194" s="505"/>
      <c r="CL194" s="505"/>
      <c r="CM194" s="505"/>
      <c r="CN194" s="505"/>
      <c r="CO194" s="505"/>
      <c r="CP194" s="505"/>
      <c r="CQ194" s="505"/>
      <c r="CR194" s="505"/>
      <c r="CS194" s="505"/>
      <c r="CT194" s="505"/>
      <c r="CU194" s="505"/>
      <c r="CV194" s="505"/>
    </row>
    <row r="195" spans="79:100" ht="14.25" customHeight="1" x14ac:dyDescent="0.25">
      <c r="CA195" s="505"/>
      <c r="CB195" s="505"/>
      <c r="CC195" s="505"/>
      <c r="CD195" s="505"/>
      <c r="CE195" s="505"/>
      <c r="CF195" s="505"/>
      <c r="CG195" s="505"/>
      <c r="CH195" s="505"/>
      <c r="CI195" s="505"/>
      <c r="CJ195" s="505"/>
      <c r="CK195" s="505"/>
      <c r="CL195" s="505"/>
      <c r="CM195" s="505"/>
      <c r="CN195" s="505"/>
      <c r="CO195" s="505"/>
      <c r="CP195" s="505"/>
      <c r="CQ195" s="505"/>
      <c r="CR195" s="505"/>
      <c r="CS195" s="505"/>
      <c r="CT195" s="505"/>
      <c r="CU195" s="505"/>
      <c r="CV195" s="505"/>
    </row>
    <row r="196" spans="79:100" ht="14.25" customHeight="1" x14ac:dyDescent="0.25">
      <c r="CA196" s="505"/>
      <c r="CB196" s="505"/>
      <c r="CC196" s="505"/>
      <c r="CD196" s="505"/>
      <c r="CE196" s="505"/>
      <c r="CF196" s="505"/>
      <c r="CG196" s="505"/>
      <c r="CH196" s="505"/>
      <c r="CI196" s="505"/>
      <c r="CJ196" s="505"/>
      <c r="CK196" s="505"/>
      <c r="CL196" s="505"/>
      <c r="CM196" s="505"/>
      <c r="CN196" s="505"/>
      <c r="CO196" s="505"/>
      <c r="CP196" s="505"/>
      <c r="CQ196" s="505"/>
      <c r="CR196" s="505"/>
      <c r="CS196" s="505"/>
      <c r="CT196" s="505"/>
      <c r="CU196" s="505"/>
      <c r="CV196" s="505"/>
    </row>
    <row r="197" spans="79:100" ht="14.25" customHeight="1" x14ac:dyDescent="0.25">
      <c r="CA197" s="505"/>
      <c r="CB197" s="505"/>
      <c r="CC197" s="505"/>
      <c r="CD197" s="505"/>
      <c r="CE197" s="505"/>
      <c r="CF197" s="505"/>
      <c r="CG197" s="505"/>
      <c r="CH197" s="505"/>
      <c r="CI197" s="505"/>
      <c r="CJ197" s="505"/>
      <c r="CK197" s="505"/>
      <c r="CL197" s="505"/>
      <c r="CM197" s="505"/>
      <c r="CN197" s="505"/>
      <c r="CO197" s="505"/>
      <c r="CP197" s="505"/>
      <c r="CQ197" s="505"/>
      <c r="CR197" s="505"/>
      <c r="CS197" s="505"/>
      <c r="CT197" s="505"/>
      <c r="CU197" s="505"/>
      <c r="CV197" s="505"/>
    </row>
    <row r="198" spans="79:100" ht="14.25" customHeight="1" x14ac:dyDescent="0.25">
      <c r="CA198" s="505"/>
      <c r="CB198" s="505"/>
      <c r="CC198" s="505"/>
      <c r="CD198" s="505"/>
      <c r="CE198" s="505"/>
      <c r="CF198" s="505"/>
      <c r="CG198" s="505"/>
      <c r="CH198" s="505"/>
      <c r="CI198" s="505"/>
      <c r="CJ198" s="505"/>
      <c r="CK198" s="505"/>
      <c r="CL198" s="505"/>
      <c r="CM198" s="505"/>
      <c r="CN198" s="505"/>
      <c r="CO198" s="505"/>
      <c r="CP198" s="505"/>
      <c r="CQ198" s="505"/>
      <c r="CR198" s="505"/>
      <c r="CS198" s="505"/>
      <c r="CT198" s="505"/>
      <c r="CU198" s="505"/>
      <c r="CV198" s="505"/>
    </row>
    <row r="199" spans="79:100" ht="14.25" customHeight="1" x14ac:dyDescent="0.25">
      <c r="CA199" s="505"/>
      <c r="CB199" s="505"/>
      <c r="CC199" s="505"/>
      <c r="CD199" s="505"/>
      <c r="CE199" s="505"/>
      <c r="CF199" s="505"/>
      <c r="CG199" s="505"/>
      <c r="CH199" s="505"/>
      <c r="CI199" s="505"/>
      <c r="CJ199" s="505"/>
      <c r="CK199" s="505"/>
      <c r="CL199" s="505"/>
      <c r="CM199" s="505"/>
      <c r="CN199" s="505"/>
      <c r="CO199" s="505"/>
      <c r="CP199" s="505"/>
      <c r="CQ199" s="505"/>
      <c r="CR199" s="505"/>
      <c r="CS199" s="505"/>
      <c r="CT199" s="505"/>
      <c r="CU199" s="505"/>
      <c r="CV199" s="505"/>
    </row>
    <row r="200" spans="79:100" ht="14.25" customHeight="1" x14ac:dyDescent="0.25">
      <c r="CA200" s="505"/>
      <c r="CB200" s="505"/>
      <c r="CC200" s="505"/>
      <c r="CD200" s="505"/>
      <c r="CE200" s="505"/>
      <c r="CF200" s="505"/>
      <c r="CG200" s="505"/>
      <c r="CH200" s="505"/>
      <c r="CI200" s="505"/>
      <c r="CJ200" s="505"/>
      <c r="CK200" s="505"/>
      <c r="CL200" s="505"/>
      <c r="CM200" s="505"/>
      <c r="CN200" s="505"/>
      <c r="CO200" s="505"/>
      <c r="CP200" s="505"/>
      <c r="CQ200" s="505"/>
      <c r="CR200" s="505"/>
      <c r="CS200" s="505"/>
      <c r="CT200" s="505"/>
      <c r="CU200" s="505"/>
      <c r="CV200" s="505"/>
    </row>
    <row r="201" spans="79:100" ht="14.25" customHeight="1" x14ac:dyDescent="0.25"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  <c r="CT201" s="505"/>
      <c r="CU201" s="505"/>
      <c r="CV201" s="505"/>
    </row>
    <row r="202" spans="79:100" ht="14.25" customHeight="1" x14ac:dyDescent="0.25">
      <c r="CA202" s="505"/>
      <c r="CB202" s="505"/>
      <c r="CC202" s="505"/>
      <c r="CD202" s="505"/>
      <c r="CE202" s="505"/>
      <c r="CF202" s="505"/>
      <c r="CG202" s="505"/>
      <c r="CH202" s="505"/>
      <c r="CI202" s="505"/>
      <c r="CJ202" s="505"/>
      <c r="CK202" s="505"/>
      <c r="CL202" s="505"/>
      <c r="CM202" s="505"/>
      <c r="CN202" s="505"/>
      <c r="CO202" s="505"/>
      <c r="CP202" s="505"/>
      <c r="CQ202" s="505"/>
      <c r="CR202" s="505"/>
      <c r="CS202" s="505"/>
      <c r="CT202" s="505"/>
      <c r="CU202" s="505"/>
      <c r="CV202" s="505"/>
    </row>
    <row r="203" spans="79:100" ht="14.25" customHeight="1" x14ac:dyDescent="0.25">
      <c r="CA203" s="505"/>
      <c r="CB203" s="505"/>
      <c r="CC203" s="505"/>
      <c r="CD203" s="505"/>
      <c r="CE203" s="505"/>
      <c r="CF203" s="505"/>
      <c r="CG203" s="505"/>
      <c r="CH203" s="505"/>
      <c r="CI203" s="505"/>
      <c r="CJ203" s="505"/>
      <c r="CK203" s="505"/>
      <c r="CL203" s="505"/>
      <c r="CM203" s="505"/>
      <c r="CN203" s="505"/>
      <c r="CO203" s="505"/>
      <c r="CP203" s="505"/>
      <c r="CQ203" s="505"/>
      <c r="CR203" s="505"/>
      <c r="CS203" s="505"/>
      <c r="CT203" s="505"/>
      <c r="CU203" s="505"/>
      <c r="CV203" s="505"/>
    </row>
    <row r="204" spans="79:100" ht="14.25" customHeight="1" x14ac:dyDescent="0.25">
      <c r="CA204" s="505"/>
      <c r="CB204" s="505"/>
      <c r="CC204" s="505"/>
      <c r="CD204" s="505"/>
      <c r="CE204" s="505"/>
      <c r="CF204" s="505"/>
      <c r="CG204" s="505"/>
      <c r="CH204" s="505"/>
      <c r="CI204" s="505"/>
      <c r="CJ204" s="505"/>
      <c r="CK204" s="505"/>
      <c r="CL204" s="505"/>
      <c r="CM204" s="505"/>
      <c r="CN204" s="505"/>
      <c r="CO204" s="505"/>
      <c r="CP204" s="505"/>
      <c r="CQ204" s="505"/>
      <c r="CR204" s="505"/>
      <c r="CS204" s="505"/>
      <c r="CT204" s="505"/>
      <c r="CU204" s="505"/>
      <c r="CV204" s="505"/>
    </row>
    <row r="205" spans="79:100" ht="14.25" customHeight="1" x14ac:dyDescent="0.25">
      <c r="CA205" s="505"/>
      <c r="CB205" s="505"/>
      <c r="CC205" s="505"/>
      <c r="CD205" s="505"/>
      <c r="CE205" s="505"/>
      <c r="CF205" s="505"/>
      <c r="CG205" s="505"/>
      <c r="CH205" s="505"/>
      <c r="CI205" s="505"/>
      <c r="CJ205" s="505"/>
      <c r="CK205" s="505"/>
      <c r="CL205" s="505"/>
      <c r="CM205" s="505"/>
      <c r="CN205" s="505"/>
      <c r="CO205" s="505"/>
      <c r="CP205" s="505"/>
      <c r="CQ205" s="505"/>
      <c r="CR205" s="505"/>
      <c r="CS205" s="505"/>
      <c r="CT205" s="505"/>
      <c r="CU205" s="505"/>
      <c r="CV205" s="505"/>
    </row>
    <row r="206" spans="79:100" ht="14.25" customHeight="1" x14ac:dyDescent="0.25">
      <c r="CA206" s="505"/>
      <c r="CB206" s="505"/>
      <c r="CC206" s="505"/>
      <c r="CD206" s="505"/>
      <c r="CE206" s="505"/>
      <c r="CF206" s="505"/>
      <c r="CG206" s="505"/>
      <c r="CH206" s="505"/>
      <c r="CI206" s="505"/>
      <c r="CJ206" s="505"/>
      <c r="CK206" s="505"/>
      <c r="CL206" s="505"/>
      <c r="CM206" s="505"/>
      <c r="CN206" s="505"/>
      <c r="CO206" s="505"/>
      <c r="CP206" s="505"/>
      <c r="CQ206" s="505"/>
      <c r="CR206" s="505"/>
      <c r="CS206" s="505"/>
      <c r="CT206" s="505"/>
      <c r="CU206" s="505"/>
      <c r="CV206" s="505"/>
    </row>
    <row r="207" spans="79:100" ht="14.25" customHeight="1" x14ac:dyDescent="0.25">
      <c r="CA207" s="505"/>
      <c r="CB207" s="505"/>
      <c r="CC207" s="505"/>
      <c r="CD207" s="505"/>
      <c r="CE207" s="505"/>
      <c r="CF207" s="505"/>
      <c r="CG207" s="505"/>
      <c r="CH207" s="505"/>
      <c r="CI207" s="505"/>
      <c r="CJ207" s="505"/>
      <c r="CK207" s="505"/>
      <c r="CL207" s="505"/>
      <c r="CM207" s="505"/>
      <c r="CN207" s="505"/>
      <c r="CO207" s="505"/>
      <c r="CP207" s="505"/>
      <c r="CQ207" s="505"/>
      <c r="CR207" s="505"/>
      <c r="CS207" s="505"/>
      <c r="CT207" s="505"/>
      <c r="CU207" s="505"/>
      <c r="CV207" s="505"/>
    </row>
    <row r="208" spans="79:100" ht="14.25" customHeight="1" x14ac:dyDescent="0.25">
      <c r="CA208" s="505"/>
      <c r="CB208" s="505"/>
      <c r="CC208" s="505"/>
      <c r="CD208" s="505"/>
      <c r="CE208" s="505"/>
      <c r="CF208" s="505"/>
      <c r="CG208" s="505"/>
      <c r="CH208" s="505"/>
      <c r="CI208" s="505"/>
      <c r="CJ208" s="505"/>
      <c r="CK208" s="505"/>
      <c r="CL208" s="505"/>
      <c r="CM208" s="505"/>
      <c r="CN208" s="505"/>
      <c r="CO208" s="505"/>
      <c r="CP208" s="505"/>
      <c r="CQ208" s="505"/>
      <c r="CR208" s="505"/>
      <c r="CS208" s="505"/>
      <c r="CT208" s="505"/>
      <c r="CU208" s="505"/>
      <c r="CV208" s="505"/>
    </row>
    <row r="209" spans="79:100" ht="14.25" customHeight="1" x14ac:dyDescent="0.25">
      <c r="CA209" s="505"/>
      <c r="CB209" s="505"/>
      <c r="CC209" s="505"/>
      <c r="CD209" s="505"/>
      <c r="CE209" s="505"/>
      <c r="CF209" s="505"/>
      <c r="CG209" s="505"/>
      <c r="CH209" s="505"/>
      <c r="CI209" s="505"/>
      <c r="CJ209" s="505"/>
      <c r="CK209" s="505"/>
      <c r="CL209" s="505"/>
      <c r="CM209" s="505"/>
      <c r="CN209" s="505"/>
      <c r="CO209" s="505"/>
      <c r="CP209" s="505"/>
      <c r="CQ209" s="505"/>
      <c r="CR209" s="505"/>
      <c r="CS209" s="505"/>
      <c r="CT209" s="505"/>
      <c r="CU209" s="505"/>
      <c r="CV209" s="505"/>
    </row>
    <row r="210" spans="79:100" ht="14.25" customHeight="1" x14ac:dyDescent="0.25">
      <c r="CA210" s="505"/>
      <c r="CB210" s="505"/>
      <c r="CC210" s="505"/>
      <c r="CD210" s="505"/>
      <c r="CE210" s="505"/>
      <c r="CF210" s="505"/>
      <c r="CG210" s="505"/>
      <c r="CH210" s="505"/>
      <c r="CI210" s="505"/>
      <c r="CJ210" s="505"/>
      <c r="CK210" s="505"/>
      <c r="CL210" s="505"/>
      <c r="CM210" s="505"/>
      <c r="CN210" s="505"/>
      <c r="CO210" s="505"/>
      <c r="CP210" s="505"/>
      <c r="CQ210" s="505"/>
      <c r="CR210" s="505"/>
      <c r="CS210" s="505"/>
      <c r="CT210" s="505"/>
      <c r="CU210" s="505"/>
      <c r="CV210" s="505"/>
    </row>
    <row r="211" spans="79:100" ht="14.25" customHeight="1" x14ac:dyDescent="0.25">
      <c r="CA211" s="505"/>
      <c r="CB211" s="505"/>
      <c r="CC211" s="505"/>
      <c r="CD211" s="505"/>
      <c r="CE211" s="505"/>
      <c r="CF211" s="505"/>
      <c r="CG211" s="505"/>
      <c r="CH211" s="505"/>
      <c r="CI211" s="505"/>
      <c r="CJ211" s="505"/>
      <c r="CK211" s="505"/>
      <c r="CL211" s="505"/>
      <c r="CM211" s="505"/>
      <c r="CN211" s="505"/>
      <c r="CO211" s="505"/>
      <c r="CP211" s="505"/>
      <c r="CQ211" s="505"/>
      <c r="CR211" s="505"/>
      <c r="CS211" s="505"/>
      <c r="CT211" s="505"/>
      <c r="CU211" s="505"/>
      <c r="CV211" s="505"/>
    </row>
    <row r="212" spans="79:100" ht="14.25" customHeight="1" x14ac:dyDescent="0.25">
      <c r="CA212" s="505"/>
      <c r="CB212" s="505"/>
      <c r="CC212" s="505"/>
      <c r="CD212" s="505"/>
      <c r="CE212" s="505"/>
      <c r="CF212" s="505"/>
      <c r="CG212" s="505"/>
      <c r="CH212" s="505"/>
      <c r="CI212" s="505"/>
      <c r="CJ212" s="505"/>
      <c r="CK212" s="505"/>
      <c r="CL212" s="505"/>
      <c r="CM212" s="505"/>
      <c r="CN212" s="505"/>
      <c r="CO212" s="505"/>
      <c r="CP212" s="505"/>
      <c r="CQ212" s="505"/>
      <c r="CR212" s="505"/>
      <c r="CS212" s="505"/>
      <c r="CT212" s="505"/>
      <c r="CU212" s="505"/>
      <c r="CV212" s="505"/>
    </row>
    <row r="213" spans="79:100" ht="14.25" customHeight="1" x14ac:dyDescent="0.25">
      <c r="CA213" s="505"/>
      <c r="CB213" s="505"/>
      <c r="CC213" s="505"/>
      <c r="CD213" s="505"/>
      <c r="CE213" s="505"/>
      <c r="CF213" s="505"/>
      <c r="CG213" s="505"/>
      <c r="CH213" s="505"/>
      <c r="CI213" s="505"/>
      <c r="CJ213" s="505"/>
      <c r="CK213" s="505"/>
      <c r="CL213" s="505"/>
      <c r="CM213" s="505"/>
      <c r="CN213" s="505"/>
      <c r="CO213" s="505"/>
      <c r="CP213" s="505"/>
      <c r="CQ213" s="505"/>
      <c r="CR213" s="505"/>
      <c r="CS213" s="505"/>
      <c r="CT213" s="505"/>
      <c r="CU213" s="505"/>
      <c r="CV213" s="505"/>
    </row>
    <row r="214" spans="79:100" ht="14.25" customHeight="1" x14ac:dyDescent="0.25">
      <c r="CA214" s="505"/>
      <c r="CB214" s="505"/>
      <c r="CC214" s="505"/>
      <c r="CD214" s="505"/>
      <c r="CE214" s="505"/>
      <c r="CF214" s="505"/>
      <c r="CG214" s="505"/>
      <c r="CH214" s="505"/>
      <c r="CI214" s="505"/>
      <c r="CJ214" s="505"/>
      <c r="CK214" s="505"/>
      <c r="CL214" s="505"/>
      <c r="CM214" s="505"/>
      <c r="CN214" s="505"/>
      <c r="CO214" s="505"/>
      <c r="CP214" s="505"/>
      <c r="CQ214" s="505"/>
      <c r="CR214" s="505"/>
      <c r="CS214" s="505"/>
      <c r="CT214" s="505"/>
      <c r="CU214" s="505"/>
      <c r="CV214" s="505"/>
    </row>
    <row r="215" spans="79:100" ht="14.25" customHeight="1" x14ac:dyDescent="0.25">
      <c r="CA215" s="505"/>
      <c r="CB215" s="505"/>
      <c r="CC215" s="505"/>
      <c r="CD215" s="505"/>
      <c r="CE215" s="505"/>
      <c r="CF215" s="505"/>
      <c r="CG215" s="505"/>
      <c r="CH215" s="505"/>
      <c r="CI215" s="505"/>
      <c r="CJ215" s="505"/>
      <c r="CK215" s="505"/>
      <c r="CL215" s="505"/>
      <c r="CM215" s="505"/>
      <c r="CN215" s="505"/>
      <c r="CO215" s="505"/>
      <c r="CP215" s="505"/>
      <c r="CQ215" s="505"/>
      <c r="CR215" s="505"/>
      <c r="CS215" s="505"/>
      <c r="CT215" s="505"/>
      <c r="CU215" s="505"/>
      <c r="CV215" s="505"/>
    </row>
    <row r="216" spans="79:100" ht="14.25" customHeight="1" x14ac:dyDescent="0.25">
      <c r="CA216" s="505"/>
      <c r="CB216" s="505"/>
      <c r="CC216" s="505"/>
      <c r="CD216" s="505"/>
      <c r="CE216" s="505"/>
      <c r="CF216" s="505"/>
      <c r="CG216" s="505"/>
      <c r="CH216" s="505"/>
      <c r="CI216" s="505"/>
      <c r="CJ216" s="505"/>
      <c r="CK216" s="505"/>
      <c r="CL216" s="505"/>
      <c r="CM216" s="505"/>
      <c r="CN216" s="505"/>
      <c r="CO216" s="505"/>
      <c r="CP216" s="505"/>
      <c r="CQ216" s="505"/>
      <c r="CR216" s="505"/>
      <c r="CS216" s="505"/>
      <c r="CT216" s="505"/>
      <c r="CU216" s="505"/>
      <c r="CV216" s="505"/>
    </row>
    <row r="217" spans="79:100" ht="14.25" customHeight="1" x14ac:dyDescent="0.25">
      <c r="CA217" s="505"/>
      <c r="CB217" s="505"/>
      <c r="CC217" s="505"/>
      <c r="CD217" s="505"/>
      <c r="CE217" s="505"/>
      <c r="CF217" s="505"/>
      <c r="CG217" s="505"/>
      <c r="CH217" s="505"/>
      <c r="CI217" s="505"/>
      <c r="CJ217" s="505"/>
      <c r="CK217" s="505"/>
      <c r="CL217" s="505"/>
      <c r="CM217" s="505"/>
      <c r="CN217" s="505"/>
      <c r="CO217" s="505"/>
      <c r="CP217" s="505"/>
      <c r="CQ217" s="505"/>
      <c r="CR217" s="505"/>
      <c r="CS217" s="505"/>
      <c r="CT217" s="505"/>
      <c r="CU217" s="505"/>
      <c r="CV217" s="505"/>
    </row>
    <row r="218" spans="79:100" ht="14.25" customHeight="1" x14ac:dyDescent="0.25">
      <c r="CA218" s="505"/>
      <c r="CB218" s="505"/>
      <c r="CC218" s="505"/>
      <c r="CD218" s="505"/>
      <c r="CE218" s="505"/>
      <c r="CF218" s="505"/>
      <c r="CG218" s="505"/>
      <c r="CH218" s="505"/>
      <c r="CI218" s="505"/>
      <c r="CJ218" s="505"/>
      <c r="CK218" s="505"/>
      <c r="CL218" s="505"/>
      <c r="CM218" s="505"/>
      <c r="CN218" s="505"/>
      <c r="CO218" s="505"/>
      <c r="CP218" s="505"/>
      <c r="CQ218" s="505"/>
      <c r="CR218" s="505"/>
      <c r="CS218" s="505"/>
      <c r="CT218" s="505"/>
      <c r="CU218" s="505"/>
      <c r="CV218" s="505"/>
    </row>
    <row r="219" spans="79:100" ht="14.25" customHeight="1" x14ac:dyDescent="0.25">
      <c r="CA219" s="505"/>
      <c r="CB219" s="505"/>
      <c r="CC219" s="505"/>
      <c r="CD219" s="505"/>
      <c r="CE219" s="505"/>
      <c r="CF219" s="505"/>
      <c r="CG219" s="505"/>
      <c r="CH219" s="505"/>
      <c r="CI219" s="505"/>
      <c r="CJ219" s="505"/>
      <c r="CK219" s="505"/>
      <c r="CL219" s="505"/>
      <c r="CM219" s="505"/>
      <c r="CN219" s="505"/>
      <c r="CO219" s="505"/>
      <c r="CP219" s="505"/>
      <c r="CQ219" s="505"/>
      <c r="CR219" s="505"/>
      <c r="CS219" s="505"/>
      <c r="CT219" s="505"/>
      <c r="CU219" s="505"/>
      <c r="CV219" s="505"/>
    </row>
    <row r="220" spans="79:100" ht="14.25" customHeight="1" x14ac:dyDescent="0.25">
      <c r="CA220" s="505"/>
      <c r="CB220" s="505"/>
      <c r="CC220" s="505"/>
      <c r="CD220" s="505"/>
      <c r="CE220" s="505"/>
      <c r="CF220" s="505"/>
      <c r="CG220" s="505"/>
      <c r="CH220" s="505"/>
      <c r="CI220" s="505"/>
      <c r="CJ220" s="505"/>
      <c r="CK220" s="505"/>
      <c r="CL220" s="505"/>
      <c r="CM220" s="505"/>
      <c r="CN220" s="505"/>
      <c r="CO220" s="505"/>
      <c r="CP220" s="505"/>
      <c r="CQ220" s="505"/>
      <c r="CR220" s="505"/>
      <c r="CS220" s="505"/>
      <c r="CT220" s="505"/>
      <c r="CU220" s="505"/>
      <c r="CV220" s="505"/>
    </row>
    <row r="221" spans="79:100" ht="14.25" customHeight="1" x14ac:dyDescent="0.25">
      <c r="CA221" s="505"/>
      <c r="CB221" s="505"/>
      <c r="CC221" s="505"/>
      <c r="CD221" s="505"/>
      <c r="CE221" s="505"/>
      <c r="CF221" s="505"/>
      <c r="CG221" s="505"/>
      <c r="CH221" s="505"/>
      <c r="CI221" s="505"/>
      <c r="CJ221" s="505"/>
      <c r="CK221" s="505"/>
      <c r="CL221" s="505"/>
      <c r="CM221" s="505"/>
      <c r="CN221" s="505"/>
      <c r="CO221" s="505"/>
      <c r="CP221" s="505"/>
      <c r="CQ221" s="505"/>
      <c r="CR221" s="505"/>
      <c r="CS221" s="505"/>
      <c r="CT221" s="505"/>
      <c r="CU221" s="505"/>
      <c r="CV221" s="505"/>
    </row>
    <row r="222" spans="79:100" ht="14.25" customHeight="1" x14ac:dyDescent="0.25">
      <c r="CA222" s="505"/>
      <c r="CB222" s="505"/>
      <c r="CC222" s="505"/>
      <c r="CD222" s="505"/>
      <c r="CE222" s="505"/>
      <c r="CF222" s="505"/>
      <c r="CG222" s="505"/>
      <c r="CH222" s="505"/>
      <c r="CI222" s="505"/>
      <c r="CJ222" s="505"/>
      <c r="CK222" s="505"/>
      <c r="CL222" s="505"/>
      <c r="CM222" s="505"/>
      <c r="CN222" s="505"/>
      <c r="CO222" s="505"/>
      <c r="CP222" s="505"/>
      <c r="CQ222" s="505"/>
      <c r="CR222" s="505"/>
      <c r="CS222" s="505"/>
      <c r="CT222" s="505"/>
      <c r="CU222" s="505"/>
      <c r="CV222" s="505"/>
    </row>
    <row r="223" spans="79:100" ht="14.25" customHeight="1" x14ac:dyDescent="0.25">
      <c r="CA223" s="505"/>
      <c r="CB223" s="505"/>
      <c r="CC223" s="505"/>
      <c r="CD223" s="505"/>
      <c r="CE223" s="505"/>
      <c r="CF223" s="505"/>
      <c r="CG223" s="505"/>
      <c r="CH223" s="505"/>
      <c r="CI223" s="505"/>
      <c r="CJ223" s="505"/>
      <c r="CK223" s="505"/>
      <c r="CL223" s="505"/>
      <c r="CM223" s="505"/>
      <c r="CN223" s="505"/>
      <c r="CO223" s="505"/>
      <c r="CP223" s="505"/>
      <c r="CQ223" s="505"/>
      <c r="CR223" s="505"/>
      <c r="CS223" s="505"/>
      <c r="CT223" s="505"/>
      <c r="CU223" s="505"/>
      <c r="CV223" s="505"/>
    </row>
    <row r="224" spans="79:100" ht="14.25" customHeight="1" x14ac:dyDescent="0.25">
      <c r="CA224" s="505"/>
      <c r="CB224" s="505"/>
      <c r="CC224" s="505"/>
      <c r="CD224" s="505"/>
      <c r="CE224" s="505"/>
      <c r="CF224" s="505"/>
      <c r="CG224" s="505"/>
      <c r="CH224" s="505"/>
      <c r="CI224" s="505"/>
      <c r="CJ224" s="505"/>
      <c r="CK224" s="505"/>
      <c r="CL224" s="505"/>
      <c r="CM224" s="505"/>
      <c r="CN224" s="505"/>
      <c r="CO224" s="505"/>
      <c r="CP224" s="505"/>
      <c r="CQ224" s="505"/>
      <c r="CR224" s="505"/>
      <c r="CS224" s="505"/>
      <c r="CT224" s="505"/>
      <c r="CU224" s="505"/>
      <c r="CV224" s="505"/>
    </row>
    <row r="225" spans="79:100" ht="14.25" customHeight="1" x14ac:dyDescent="0.25">
      <c r="CA225" s="505"/>
      <c r="CB225" s="505"/>
      <c r="CC225" s="505"/>
      <c r="CD225" s="505"/>
      <c r="CE225" s="505"/>
      <c r="CF225" s="505"/>
      <c r="CG225" s="505"/>
      <c r="CH225" s="505"/>
      <c r="CI225" s="505"/>
      <c r="CJ225" s="505"/>
      <c r="CK225" s="505"/>
      <c r="CL225" s="505"/>
      <c r="CM225" s="505"/>
      <c r="CN225" s="505"/>
      <c r="CO225" s="505"/>
      <c r="CP225" s="505"/>
      <c r="CQ225" s="505"/>
      <c r="CR225" s="505"/>
      <c r="CS225" s="505"/>
      <c r="CT225" s="505"/>
      <c r="CU225" s="505"/>
      <c r="CV225" s="505"/>
    </row>
    <row r="226" spans="79:100" ht="14.25" customHeight="1" x14ac:dyDescent="0.25">
      <c r="CA226" s="505"/>
      <c r="CB226" s="505"/>
      <c r="CC226" s="505"/>
      <c r="CD226" s="505"/>
      <c r="CE226" s="505"/>
      <c r="CF226" s="505"/>
      <c r="CG226" s="505"/>
      <c r="CH226" s="505"/>
      <c r="CI226" s="505"/>
      <c r="CJ226" s="505"/>
      <c r="CK226" s="505"/>
      <c r="CL226" s="505"/>
      <c r="CM226" s="505"/>
      <c r="CN226" s="505"/>
      <c r="CO226" s="505"/>
      <c r="CP226" s="505"/>
      <c r="CQ226" s="505"/>
      <c r="CR226" s="505"/>
      <c r="CS226" s="505"/>
      <c r="CT226" s="505"/>
      <c r="CU226" s="505"/>
      <c r="CV226" s="505"/>
    </row>
    <row r="227" spans="79:100" ht="14.25" customHeight="1" x14ac:dyDescent="0.25">
      <c r="CA227" s="505"/>
      <c r="CB227" s="505"/>
      <c r="CC227" s="505"/>
      <c r="CD227" s="505"/>
      <c r="CE227" s="505"/>
      <c r="CF227" s="505"/>
      <c r="CG227" s="505"/>
      <c r="CH227" s="505"/>
      <c r="CI227" s="505"/>
      <c r="CJ227" s="505"/>
      <c r="CK227" s="505"/>
      <c r="CL227" s="505"/>
      <c r="CM227" s="505"/>
      <c r="CN227" s="505"/>
      <c r="CO227" s="505"/>
      <c r="CP227" s="505"/>
      <c r="CQ227" s="505"/>
      <c r="CR227" s="505"/>
      <c r="CS227" s="505"/>
      <c r="CT227" s="505"/>
      <c r="CU227" s="505"/>
      <c r="CV227" s="505"/>
    </row>
    <row r="228" spans="79:100" ht="14.25" customHeight="1" x14ac:dyDescent="0.25">
      <c r="CA228" s="505"/>
      <c r="CB228" s="505"/>
      <c r="CC228" s="505"/>
      <c r="CD228" s="505"/>
      <c r="CE228" s="505"/>
      <c r="CF228" s="505"/>
      <c r="CG228" s="505"/>
      <c r="CH228" s="505"/>
      <c r="CI228" s="505"/>
      <c r="CJ228" s="505"/>
      <c r="CK228" s="505"/>
      <c r="CL228" s="505"/>
      <c r="CM228" s="505"/>
      <c r="CN228" s="505"/>
      <c r="CO228" s="505"/>
      <c r="CP228" s="505"/>
      <c r="CQ228" s="505"/>
      <c r="CR228" s="505"/>
      <c r="CS228" s="505"/>
      <c r="CT228" s="505"/>
      <c r="CU228" s="505"/>
      <c r="CV228" s="505"/>
    </row>
    <row r="229" spans="79:100" ht="14.25" customHeight="1" x14ac:dyDescent="0.25">
      <c r="CA229" s="505"/>
      <c r="CB229" s="505"/>
      <c r="CC229" s="505"/>
      <c r="CD229" s="505"/>
      <c r="CE229" s="505"/>
      <c r="CF229" s="505"/>
      <c r="CG229" s="505"/>
      <c r="CH229" s="505"/>
      <c r="CI229" s="505"/>
      <c r="CJ229" s="505"/>
      <c r="CK229" s="505"/>
      <c r="CL229" s="505"/>
      <c r="CM229" s="505"/>
      <c r="CN229" s="505"/>
      <c r="CO229" s="505"/>
      <c r="CP229" s="505"/>
      <c r="CQ229" s="505"/>
      <c r="CR229" s="505"/>
      <c r="CS229" s="505"/>
      <c r="CT229" s="505"/>
      <c r="CU229" s="505"/>
      <c r="CV229" s="505"/>
    </row>
    <row r="230" spans="79:100" ht="14.25" customHeight="1" x14ac:dyDescent="0.25">
      <c r="CA230" s="505"/>
      <c r="CB230" s="505"/>
      <c r="CC230" s="505"/>
      <c r="CD230" s="505"/>
      <c r="CE230" s="505"/>
      <c r="CF230" s="505"/>
      <c r="CG230" s="505"/>
      <c r="CH230" s="505"/>
      <c r="CI230" s="505"/>
      <c r="CJ230" s="505"/>
      <c r="CK230" s="505"/>
      <c r="CL230" s="505"/>
      <c r="CM230" s="505"/>
      <c r="CN230" s="505"/>
      <c r="CO230" s="505"/>
      <c r="CP230" s="505"/>
      <c r="CQ230" s="505"/>
      <c r="CR230" s="505"/>
      <c r="CS230" s="505"/>
      <c r="CT230" s="505"/>
      <c r="CU230" s="505"/>
      <c r="CV230" s="505"/>
    </row>
    <row r="231" spans="79:100" ht="14.25" customHeight="1" x14ac:dyDescent="0.25">
      <c r="CA231" s="505"/>
      <c r="CB231" s="505"/>
      <c r="CC231" s="505"/>
      <c r="CD231" s="505"/>
      <c r="CE231" s="505"/>
      <c r="CF231" s="505"/>
      <c r="CG231" s="505"/>
      <c r="CH231" s="505"/>
      <c r="CI231" s="505"/>
      <c r="CJ231" s="505"/>
      <c r="CK231" s="505"/>
      <c r="CL231" s="505"/>
      <c r="CM231" s="505"/>
      <c r="CN231" s="505"/>
      <c r="CO231" s="505"/>
      <c r="CP231" s="505"/>
      <c r="CQ231" s="505"/>
      <c r="CR231" s="505"/>
      <c r="CS231" s="505"/>
      <c r="CT231" s="505"/>
      <c r="CU231" s="505"/>
      <c r="CV231" s="505"/>
    </row>
    <row r="232" spans="79:100" ht="14.25" customHeight="1" x14ac:dyDescent="0.25">
      <c r="CA232" s="505"/>
      <c r="CB232" s="505"/>
      <c r="CC232" s="505"/>
      <c r="CD232" s="505"/>
      <c r="CE232" s="505"/>
      <c r="CF232" s="505"/>
      <c r="CG232" s="505"/>
      <c r="CH232" s="505"/>
      <c r="CI232" s="505"/>
      <c r="CJ232" s="505"/>
      <c r="CK232" s="505"/>
      <c r="CL232" s="505"/>
      <c r="CM232" s="505"/>
      <c r="CN232" s="505"/>
      <c r="CO232" s="505"/>
      <c r="CP232" s="505"/>
      <c r="CQ232" s="505"/>
      <c r="CR232" s="505"/>
      <c r="CS232" s="505"/>
      <c r="CT232" s="505"/>
      <c r="CU232" s="505"/>
      <c r="CV232" s="505"/>
    </row>
    <row r="233" spans="79:100" ht="14.25" customHeight="1" x14ac:dyDescent="0.25">
      <c r="CA233" s="505"/>
      <c r="CB233" s="505"/>
      <c r="CC233" s="505"/>
      <c r="CD233" s="505"/>
      <c r="CE233" s="505"/>
      <c r="CF233" s="505"/>
      <c r="CG233" s="505"/>
      <c r="CH233" s="505"/>
      <c r="CI233" s="505"/>
      <c r="CJ233" s="505"/>
      <c r="CK233" s="505"/>
      <c r="CL233" s="505"/>
      <c r="CM233" s="505"/>
      <c r="CN233" s="505"/>
      <c r="CO233" s="505"/>
      <c r="CP233" s="505"/>
      <c r="CQ233" s="505"/>
      <c r="CR233" s="505"/>
      <c r="CS233" s="505"/>
      <c r="CT233" s="505"/>
      <c r="CU233" s="505"/>
      <c r="CV233" s="505"/>
    </row>
    <row r="234" spans="79:100" ht="14.25" customHeight="1" x14ac:dyDescent="0.25">
      <c r="CA234" s="505"/>
      <c r="CB234" s="505"/>
      <c r="CC234" s="505"/>
      <c r="CD234" s="505"/>
      <c r="CE234" s="505"/>
      <c r="CF234" s="505"/>
      <c r="CG234" s="505"/>
      <c r="CH234" s="505"/>
      <c r="CI234" s="505"/>
      <c r="CJ234" s="505"/>
      <c r="CK234" s="505"/>
      <c r="CL234" s="505"/>
      <c r="CM234" s="505"/>
      <c r="CN234" s="505"/>
      <c r="CO234" s="505"/>
      <c r="CP234" s="505"/>
      <c r="CQ234" s="505"/>
      <c r="CR234" s="505"/>
      <c r="CS234" s="505"/>
      <c r="CT234" s="505"/>
      <c r="CU234" s="505"/>
      <c r="CV234" s="505"/>
    </row>
    <row r="235" spans="79:100" ht="14.25" customHeight="1" x14ac:dyDescent="0.25">
      <c r="CA235" s="505"/>
      <c r="CB235" s="505"/>
      <c r="CC235" s="505"/>
      <c r="CD235" s="505"/>
      <c r="CE235" s="505"/>
      <c r="CF235" s="505"/>
      <c r="CG235" s="505"/>
      <c r="CH235" s="505"/>
      <c r="CI235" s="505"/>
      <c r="CJ235" s="505"/>
      <c r="CK235" s="505"/>
      <c r="CL235" s="505"/>
      <c r="CM235" s="505"/>
      <c r="CN235" s="505"/>
      <c r="CO235" s="505"/>
      <c r="CP235" s="505"/>
      <c r="CQ235" s="505"/>
      <c r="CR235" s="505"/>
      <c r="CS235" s="505"/>
      <c r="CT235" s="505"/>
      <c r="CU235" s="505"/>
      <c r="CV235" s="505"/>
    </row>
    <row r="236" spans="79:100" ht="14.25" customHeight="1" x14ac:dyDescent="0.25">
      <c r="CA236" s="505"/>
      <c r="CB236" s="505"/>
      <c r="CC236" s="505"/>
      <c r="CD236" s="505"/>
      <c r="CE236" s="505"/>
      <c r="CF236" s="505"/>
      <c r="CG236" s="505"/>
      <c r="CH236" s="505"/>
      <c r="CI236" s="505"/>
      <c r="CJ236" s="505"/>
      <c r="CK236" s="505"/>
      <c r="CL236" s="505"/>
      <c r="CM236" s="505"/>
      <c r="CN236" s="505"/>
      <c r="CO236" s="505"/>
      <c r="CP236" s="505"/>
      <c r="CQ236" s="505"/>
      <c r="CR236" s="505"/>
      <c r="CS236" s="505"/>
      <c r="CT236" s="505"/>
      <c r="CU236" s="505"/>
      <c r="CV236" s="505"/>
    </row>
    <row r="237" spans="79:100" ht="14.25" customHeight="1" x14ac:dyDescent="0.25">
      <c r="CA237" s="505"/>
      <c r="CB237" s="505"/>
      <c r="CC237" s="505"/>
      <c r="CD237" s="505"/>
      <c r="CE237" s="505"/>
      <c r="CF237" s="505"/>
      <c r="CG237" s="505"/>
      <c r="CH237" s="505"/>
      <c r="CI237" s="505"/>
      <c r="CJ237" s="505"/>
      <c r="CK237" s="505"/>
      <c r="CL237" s="505"/>
      <c r="CM237" s="505"/>
      <c r="CN237" s="505"/>
      <c r="CO237" s="505"/>
      <c r="CP237" s="505"/>
      <c r="CQ237" s="505"/>
      <c r="CR237" s="505"/>
      <c r="CS237" s="505"/>
      <c r="CT237" s="505"/>
      <c r="CU237" s="505"/>
      <c r="CV237" s="505"/>
    </row>
    <row r="238" spans="79:100" ht="14.25" customHeight="1" x14ac:dyDescent="0.25">
      <c r="CA238" s="505"/>
      <c r="CB238" s="505"/>
      <c r="CC238" s="505"/>
      <c r="CD238" s="505"/>
      <c r="CE238" s="505"/>
      <c r="CF238" s="505"/>
      <c r="CG238" s="505"/>
      <c r="CH238" s="505"/>
      <c r="CI238" s="505"/>
      <c r="CJ238" s="505"/>
      <c r="CK238" s="505"/>
      <c r="CL238" s="505"/>
      <c r="CM238" s="505"/>
      <c r="CN238" s="505"/>
      <c r="CO238" s="505"/>
      <c r="CP238" s="505"/>
      <c r="CQ238" s="505"/>
      <c r="CR238" s="505"/>
      <c r="CS238" s="505"/>
      <c r="CT238" s="505"/>
      <c r="CU238" s="505"/>
      <c r="CV238" s="505"/>
    </row>
    <row r="239" spans="79:100" ht="14.25" customHeight="1" x14ac:dyDescent="0.25">
      <c r="CA239" s="505"/>
      <c r="CB239" s="505"/>
      <c r="CC239" s="505"/>
      <c r="CD239" s="505"/>
      <c r="CE239" s="505"/>
      <c r="CF239" s="505"/>
      <c r="CG239" s="505"/>
      <c r="CH239" s="505"/>
      <c r="CI239" s="505"/>
      <c r="CJ239" s="505"/>
      <c r="CK239" s="505"/>
      <c r="CL239" s="505"/>
      <c r="CM239" s="505"/>
      <c r="CN239" s="505"/>
      <c r="CO239" s="505"/>
      <c r="CP239" s="505"/>
      <c r="CQ239" s="505"/>
      <c r="CR239" s="505"/>
      <c r="CS239" s="505"/>
      <c r="CT239" s="505"/>
      <c r="CU239" s="505"/>
      <c r="CV239" s="505"/>
    </row>
    <row r="240" spans="79:100" ht="14.25" customHeight="1" x14ac:dyDescent="0.25">
      <c r="CA240" s="505"/>
      <c r="CB240" s="505"/>
      <c r="CC240" s="505"/>
      <c r="CD240" s="505"/>
      <c r="CE240" s="505"/>
      <c r="CF240" s="505"/>
      <c r="CG240" s="505"/>
      <c r="CH240" s="505"/>
      <c r="CI240" s="505"/>
      <c r="CJ240" s="505"/>
      <c r="CK240" s="505"/>
      <c r="CL240" s="505"/>
      <c r="CM240" s="505"/>
      <c r="CN240" s="505"/>
      <c r="CO240" s="505"/>
      <c r="CP240" s="505"/>
      <c r="CQ240" s="505"/>
      <c r="CR240" s="505"/>
      <c r="CS240" s="505"/>
      <c r="CT240" s="505"/>
      <c r="CU240" s="505"/>
      <c r="CV240" s="505"/>
    </row>
    <row r="241" spans="79:100" ht="14.25" customHeight="1" x14ac:dyDescent="0.25">
      <c r="CA241" s="505"/>
      <c r="CB241" s="505"/>
      <c r="CC241" s="505"/>
      <c r="CD241" s="505"/>
      <c r="CE241" s="505"/>
      <c r="CF241" s="505"/>
      <c r="CG241" s="505"/>
      <c r="CH241" s="505"/>
      <c r="CI241" s="505"/>
      <c r="CJ241" s="505"/>
      <c r="CK241" s="505"/>
      <c r="CL241" s="505"/>
      <c r="CM241" s="505"/>
      <c r="CN241" s="505"/>
      <c r="CO241" s="505"/>
      <c r="CP241" s="505"/>
      <c r="CQ241" s="505"/>
      <c r="CR241" s="505"/>
      <c r="CS241" s="505"/>
      <c r="CT241" s="505"/>
      <c r="CU241" s="505"/>
      <c r="CV241" s="505"/>
    </row>
    <row r="242" spans="79:100" ht="14.25" customHeight="1" x14ac:dyDescent="0.25">
      <c r="CA242" s="505"/>
      <c r="CB242" s="505"/>
      <c r="CC242" s="505"/>
      <c r="CD242" s="505"/>
      <c r="CE242" s="505"/>
      <c r="CF242" s="505"/>
      <c r="CG242" s="505"/>
      <c r="CH242" s="505"/>
      <c r="CI242" s="505"/>
      <c r="CJ242" s="505"/>
      <c r="CK242" s="505"/>
      <c r="CL242" s="505"/>
      <c r="CM242" s="505"/>
      <c r="CN242" s="505"/>
      <c r="CO242" s="505"/>
      <c r="CP242" s="505"/>
      <c r="CQ242" s="505"/>
      <c r="CR242" s="505"/>
      <c r="CS242" s="505"/>
      <c r="CT242" s="505"/>
      <c r="CU242" s="505"/>
      <c r="CV242" s="505"/>
    </row>
    <row r="243" spans="79:100" ht="14.25" customHeight="1" x14ac:dyDescent="0.25">
      <c r="CA243" s="505"/>
      <c r="CB243" s="505"/>
      <c r="CC243" s="505"/>
      <c r="CD243" s="505"/>
      <c r="CE243" s="505"/>
      <c r="CF243" s="505"/>
      <c r="CG243" s="505"/>
      <c r="CH243" s="505"/>
      <c r="CI243" s="505"/>
      <c r="CJ243" s="505"/>
      <c r="CK243" s="505"/>
      <c r="CL243" s="505"/>
      <c r="CM243" s="505"/>
      <c r="CN243" s="505"/>
      <c r="CO243" s="505"/>
      <c r="CP243" s="505"/>
      <c r="CQ243" s="505"/>
      <c r="CR243" s="505"/>
      <c r="CS243" s="505"/>
      <c r="CT243" s="505"/>
      <c r="CU243" s="505"/>
      <c r="CV243" s="505"/>
    </row>
    <row r="244" spans="79:100" ht="14.25" customHeight="1" x14ac:dyDescent="0.25">
      <c r="CA244" s="505"/>
      <c r="CB244" s="505"/>
      <c r="CC244" s="505"/>
      <c r="CD244" s="505"/>
      <c r="CE244" s="505"/>
      <c r="CF244" s="505"/>
      <c r="CG244" s="505"/>
      <c r="CH244" s="505"/>
      <c r="CI244" s="505"/>
      <c r="CJ244" s="505"/>
      <c r="CK244" s="505"/>
      <c r="CL244" s="505"/>
      <c r="CM244" s="505"/>
      <c r="CN244" s="505"/>
      <c r="CO244" s="505"/>
      <c r="CP244" s="505"/>
      <c r="CQ244" s="505"/>
      <c r="CR244" s="505"/>
      <c r="CS244" s="505"/>
      <c r="CT244" s="505"/>
      <c r="CU244" s="505"/>
      <c r="CV244" s="505"/>
    </row>
    <row r="245" spans="79:100" ht="14.25" customHeight="1" x14ac:dyDescent="0.25">
      <c r="CA245" s="505"/>
      <c r="CB245" s="505"/>
      <c r="CC245" s="505"/>
      <c r="CD245" s="505"/>
      <c r="CE245" s="505"/>
      <c r="CF245" s="505"/>
      <c r="CG245" s="505"/>
      <c r="CH245" s="505"/>
      <c r="CI245" s="505"/>
      <c r="CJ245" s="505"/>
      <c r="CK245" s="505"/>
      <c r="CL245" s="505"/>
      <c r="CM245" s="505"/>
      <c r="CN245" s="505"/>
      <c r="CO245" s="505"/>
      <c r="CP245" s="505"/>
      <c r="CQ245" s="505"/>
      <c r="CR245" s="505"/>
      <c r="CS245" s="505"/>
      <c r="CT245" s="505"/>
      <c r="CU245" s="505"/>
      <c r="CV245" s="505"/>
    </row>
    <row r="246" spans="79:100" ht="14.25" customHeight="1" x14ac:dyDescent="0.25">
      <c r="CA246" s="505"/>
      <c r="CB246" s="505"/>
      <c r="CC246" s="505"/>
      <c r="CD246" s="505"/>
      <c r="CE246" s="505"/>
      <c r="CF246" s="505"/>
      <c r="CG246" s="505"/>
      <c r="CH246" s="505"/>
      <c r="CI246" s="505"/>
      <c r="CJ246" s="505"/>
      <c r="CK246" s="505"/>
      <c r="CL246" s="505"/>
      <c r="CM246" s="505"/>
      <c r="CN246" s="505"/>
      <c r="CO246" s="505"/>
      <c r="CP246" s="505"/>
      <c r="CQ246" s="505"/>
      <c r="CR246" s="505"/>
      <c r="CS246" s="505"/>
      <c r="CT246" s="505"/>
      <c r="CU246" s="505"/>
      <c r="CV246" s="505"/>
    </row>
    <row r="247" spans="79:100" ht="14.25" customHeight="1" x14ac:dyDescent="0.25">
      <c r="CA247" s="505"/>
      <c r="CB247" s="505"/>
      <c r="CC247" s="505"/>
      <c r="CD247" s="505"/>
      <c r="CE247" s="505"/>
      <c r="CF247" s="505"/>
      <c r="CG247" s="505"/>
      <c r="CH247" s="505"/>
      <c r="CI247" s="505"/>
      <c r="CJ247" s="505"/>
      <c r="CK247" s="505"/>
      <c r="CL247" s="505"/>
      <c r="CM247" s="505"/>
      <c r="CN247" s="505"/>
      <c r="CO247" s="505"/>
      <c r="CP247" s="505"/>
      <c r="CQ247" s="505"/>
      <c r="CR247" s="505"/>
      <c r="CS247" s="505"/>
      <c r="CT247" s="505"/>
      <c r="CU247" s="505"/>
      <c r="CV247" s="505"/>
    </row>
    <row r="248" spans="79:100" ht="14.25" customHeight="1" x14ac:dyDescent="0.25">
      <c r="CA248" s="505"/>
      <c r="CB248" s="505"/>
      <c r="CC248" s="505"/>
      <c r="CD248" s="505"/>
      <c r="CE248" s="505"/>
      <c r="CF248" s="505"/>
      <c r="CG248" s="505"/>
      <c r="CH248" s="505"/>
      <c r="CI248" s="505"/>
      <c r="CJ248" s="505"/>
      <c r="CK248" s="505"/>
      <c r="CL248" s="505"/>
      <c r="CM248" s="505"/>
      <c r="CN248" s="505"/>
      <c r="CO248" s="505"/>
      <c r="CP248" s="505"/>
      <c r="CQ248" s="505"/>
      <c r="CR248" s="505"/>
      <c r="CS248" s="505"/>
      <c r="CT248" s="505"/>
      <c r="CU248" s="505"/>
      <c r="CV248" s="505"/>
    </row>
    <row r="249" spans="79:100" ht="14.25" customHeight="1" x14ac:dyDescent="0.25">
      <c r="CA249" s="505"/>
      <c r="CB249" s="505"/>
      <c r="CC249" s="505"/>
      <c r="CD249" s="505"/>
      <c r="CE249" s="505"/>
      <c r="CF249" s="505"/>
      <c r="CG249" s="505"/>
      <c r="CH249" s="505"/>
      <c r="CI249" s="505"/>
      <c r="CJ249" s="505"/>
      <c r="CK249" s="505"/>
      <c r="CL249" s="505"/>
      <c r="CM249" s="505"/>
      <c r="CN249" s="505"/>
      <c r="CO249" s="505"/>
      <c r="CP249" s="505"/>
      <c r="CQ249" s="505"/>
      <c r="CR249" s="505"/>
      <c r="CS249" s="505"/>
      <c r="CT249" s="505"/>
      <c r="CU249" s="505"/>
      <c r="CV249" s="505"/>
    </row>
    <row r="250" spans="79:100" ht="14.25" customHeight="1" x14ac:dyDescent="0.25">
      <c r="CA250" s="505"/>
      <c r="CB250" s="505"/>
      <c r="CC250" s="505"/>
      <c r="CD250" s="505"/>
      <c r="CE250" s="505"/>
      <c r="CF250" s="505"/>
      <c r="CG250" s="505"/>
      <c r="CH250" s="505"/>
      <c r="CI250" s="505"/>
      <c r="CJ250" s="505"/>
      <c r="CK250" s="505"/>
      <c r="CL250" s="505"/>
      <c r="CM250" s="505"/>
      <c r="CN250" s="505"/>
      <c r="CO250" s="505"/>
      <c r="CP250" s="505"/>
      <c r="CQ250" s="505"/>
      <c r="CR250" s="505"/>
      <c r="CS250" s="505"/>
      <c r="CT250" s="505"/>
      <c r="CU250" s="505"/>
      <c r="CV250" s="505"/>
    </row>
    <row r="251" spans="79:100" ht="14.25" customHeight="1" x14ac:dyDescent="0.25">
      <c r="CA251" s="505"/>
      <c r="CB251" s="505"/>
      <c r="CC251" s="505"/>
      <c r="CD251" s="505"/>
      <c r="CE251" s="505"/>
      <c r="CF251" s="505"/>
      <c r="CG251" s="505"/>
      <c r="CH251" s="505"/>
      <c r="CI251" s="505"/>
      <c r="CJ251" s="505"/>
      <c r="CK251" s="505"/>
      <c r="CL251" s="505"/>
      <c r="CM251" s="505"/>
      <c r="CN251" s="505"/>
      <c r="CO251" s="505"/>
      <c r="CP251" s="505"/>
      <c r="CQ251" s="505"/>
      <c r="CR251" s="505"/>
      <c r="CS251" s="505"/>
      <c r="CT251" s="505"/>
      <c r="CU251" s="505"/>
      <c r="CV251" s="505"/>
    </row>
    <row r="252" spans="79:100" ht="14.25" customHeight="1" x14ac:dyDescent="0.25">
      <c r="CA252" s="505"/>
      <c r="CB252" s="505"/>
      <c r="CC252" s="505"/>
      <c r="CD252" s="505"/>
      <c r="CE252" s="505"/>
      <c r="CF252" s="505"/>
      <c r="CG252" s="505"/>
      <c r="CH252" s="505"/>
      <c r="CI252" s="505"/>
      <c r="CJ252" s="505"/>
      <c r="CK252" s="505"/>
      <c r="CL252" s="505"/>
      <c r="CM252" s="505"/>
      <c r="CN252" s="505"/>
      <c r="CO252" s="505"/>
      <c r="CP252" s="505"/>
      <c r="CQ252" s="505"/>
      <c r="CR252" s="505"/>
      <c r="CS252" s="505"/>
      <c r="CT252" s="505"/>
      <c r="CU252" s="505"/>
      <c r="CV252" s="505"/>
    </row>
    <row r="253" spans="79:100" ht="14.25" customHeight="1" x14ac:dyDescent="0.25">
      <c r="CA253" s="505"/>
      <c r="CB253" s="505"/>
      <c r="CC253" s="505"/>
      <c r="CD253" s="505"/>
      <c r="CE253" s="505"/>
      <c r="CF253" s="505"/>
      <c r="CG253" s="505"/>
      <c r="CH253" s="505"/>
      <c r="CI253" s="505"/>
      <c r="CJ253" s="505"/>
      <c r="CK253" s="505"/>
      <c r="CL253" s="505"/>
      <c r="CM253" s="505"/>
      <c r="CN253" s="505"/>
      <c r="CO253" s="505"/>
      <c r="CP253" s="505"/>
      <c r="CQ253" s="505"/>
      <c r="CR253" s="505"/>
      <c r="CS253" s="505"/>
      <c r="CT253" s="505"/>
      <c r="CU253" s="505"/>
      <c r="CV253" s="505"/>
    </row>
    <row r="254" spans="79:100" ht="14.25" customHeight="1" x14ac:dyDescent="0.25">
      <c r="CA254" s="505"/>
      <c r="CB254" s="505"/>
      <c r="CC254" s="505"/>
      <c r="CD254" s="505"/>
      <c r="CE254" s="505"/>
      <c r="CF254" s="505"/>
      <c r="CG254" s="505"/>
      <c r="CH254" s="505"/>
      <c r="CI254" s="505"/>
      <c r="CJ254" s="505"/>
      <c r="CK254" s="505"/>
      <c r="CL254" s="505"/>
      <c r="CM254" s="505"/>
      <c r="CN254" s="505"/>
      <c r="CO254" s="505"/>
      <c r="CP254" s="505"/>
      <c r="CQ254" s="505"/>
      <c r="CR254" s="505"/>
      <c r="CS254" s="505"/>
      <c r="CT254" s="505"/>
      <c r="CU254" s="505"/>
      <c r="CV254" s="505"/>
    </row>
    <row r="255" spans="79:100" ht="14.25" customHeight="1" x14ac:dyDescent="0.25">
      <c r="CA255" s="505"/>
      <c r="CB255" s="505"/>
      <c r="CC255" s="505"/>
      <c r="CD255" s="505"/>
      <c r="CE255" s="505"/>
      <c r="CF255" s="505"/>
      <c r="CG255" s="505"/>
      <c r="CH255" s="505"/>
      <c r="CI255" s="505"/>
      <c r="CJ255" s="505"/>
      <c r="CK255" s="505"/>
      <c r="CL255" s="505"/>
      <c r="CM255" s="505"/>
      <c r="CN255" s="505"/>
      <c r="CO255" s="505"/>
      <c r="CP255" s="505"/>
      <c r="CQ255" s="505"/>
      <c r="CR255" s="505"/>
      <c r="CS255" s="505"/>
      <c r="CT255" s="505"/>
      <c r="CU255" s="505"/>
      <c r="CV255" s="505"/>
    </row>
    <row r="256" spans="79:100" ht="14.25" customHeight="1" x14ac:dyDescent="0.25">
      <c r="CA256" s="505"/>
      <c r="CB256" s="505"/>
      <c r="CC256" s="505"/>
      <c r="CD256" s="505"/>
      <c r="CE256" s="505"/>
      <c r="CF256" s="505"/>
      <c r="CG256" s="505"/>
      <c r="CH256" s="505"/>
      <c r="CI256" s="505"/>
      <c r="CJ256" s="505"/>
      <c r="CK256" s="505"/>
      <c r="CL256" s="505"/>
      <c r="CM256" s="505"/>
      <c r="CN256" s="505"/>
      <c r="CO256" s="505"/>
      <c r="CP256" s="505"/>
      <c r="CQ256" s="505"/>
      <c r="CR256" s="505"/>
      <c r="CS256" s="505"/>
      <c r="CT256" s="505"/>
      <c r="CU256" s="505"/>
      <c r="CV256" s="505"/>
    </row>
    <row r="257" spans="79:100" ht="14.25" customHeight="1" x14ac:dyDescent="0.25">
      <c r="CA257" s="505"/>
      <c r="CB257" s="505"/>
      <c r="CC257" s="505"/>
      <c r="CD257" s="505"/>
      <c r="CE257" s="505"/>
      <c r="CF257" s="505"/>
      <c r="CG257" s="505"/>
      <c r="CH257" s="505"/>
      <c r="CI257" s="505"/>
      <c r="CJ257" s="505"/>
      <c r="CK257" s="505"/>
      <c r="CL257" s="505"/>
      <c r="CM257" s="505"/>
      <c r="CN257" s="505"/>
      <c r="CO257" s="505"/>
      <c r="CP257" s="505"/>
      <c r="CQ257" s="505"/>
      <c r="CR257" s="505"/>
      <c r="CS257" s="505"/>
      <c r="CT257" s="505"/>
      <c r="CU257" s="505"/>
      <c r="CV257" s="505"/>
    </row>
    <row r="258" spans="79:100" ht="14.25" customHeight="1" x14ac:dyDescent="0.25">
      <c r="CA258" s="505"/>
      <c r="CB258" s="505"/>
      <c r="CC258" s="505"/>
      <c r="CD258" s="505"/>
      <c r="CE258" s="505"/>
      <c r="CF258" s="505"/>
      <c r="CG258" s="505"/>
      <c r="CH258" s="505"/>
      <c r="CI258" s="505"/>
      <c r="CJ258" s="505"/>
      <c r="CK258" s="505"/>
      <c r="CL258" s="505"/>
      <c r="CM258" s="505"/>
      <c r="CN258" s="505"/>
      <c r="CO258" s="505"/>
      <c r="CP258" s="505"/>
      <c r="CQ258" s="505"/>
      <c r="CR258" s="505"/>
      <c r="CS258" s="505"/>
      <c r="CT258" s="505"/>
      <c r="CU258" s="505"/>
      <c r="CV258" s="505"/>
    </row>
    <row r="259" spans="79:100" ht="14.25" customHeight="1" x14ac:dyDescent="0.25">
      <c r="CA259" s="505"/>
      <c r="CB259" s="505"/>
      <c r="CC259" s="505"/>
      <c r="CD259" s="505"/>
      <c r="CE259" s="505"/>
      <c r="CF259" s="505"/>
      <c r="CG259" s="505"/>
      <c r="CH259" s="505"/>
      <c r="CI259" s="505"/>
      <c r="CJ259" s="505"/>
      <c r="CK259" s="505"/>
      <c r="CL259" s="505"/>
      <c r="CM259" s="505"/>
      <c r="CN259" s="505"/>
      <c r="CO259" s="505"/>
      <c r="CP259" s="505"/>
      <c r="CQ259" s="505"/>
      <c r="CR259" s="505"/>
      <c r="CS259" s="505"/>
      <c r="CT259" s="505"/>
      <c r="CU259" s="505"/>
      <c r="CV259" s="505"/>
    </row>
    <row r="260" spans="79:100" ht="14.25" customHeight="1" x14ac:dyDescent="0.25">
      <c r="CA260" s="505"/>
      <c r="CB260" s="505"/>
      <c r="CC260" s="505"/>
      <c r="CD260" s="505"/>
      <c r="CE260" s="505"/>
      <c r="CF260" s="505"/>
      <c r="CG260" s="505"/>
      <c r="CH260" s="505"/>
      <c r="CI260" s="505"/>
      <c r="CJ260" s="505"/>
      <c r="CK260" s="505"/>
      <c r="CL260" s="505"/>
      <c r="CM260" s="505"/>
      <c r="CN260" s="505"/>
      <c r="CO260" s="505"/>
      <c r="CP260" s="505"/>
      <c r="CQ260" s="505"/>
      <c r="CR260" s="505"/>
      <c r="CS260" s="505"/>
      <c r="CT260" s="505"/>
      <c r="CU260" s="505"/>
      <c r="CV260" s="505"/>
    </row>
    <row r="261" spans="79:100" ht="14.25" customHeight="1" x14ac:dyDescent="0.25">
      <c r="CA261" s="505"/>
      <c r="CB261" s="505"/>
      <c r="CC261" s="505"/>
      <c r="CD261" s="505"/>
      <c r="CE261" s="505"/>
      <c r="CF261" s="505"/>
      <c r="CG261" s="505"/>
      <c r="CH261" s="505"/>
      <c r="CI261" s="505"/>
      <c r="CJ261" s="505"/>
      <c r="CK261" s="505"/>
      <c r="CL261" s="505"/>
      <c r="CM261" s="505"/>
      <c r="CN261" s="505"/>
      <c r="CO261" s="505"/>
      <c r="CP261" s="505"/>
      <c r="CQ261" s="505"/>
      <c r="CR261" s="505"/>
      <c r="CS261" s="505"/>
      <c r="CT261" s="505"/>
      <c r="CU261" s="505"/>
      <c r="CV261" s="505"/>
    </row>
    <row r="262" spans="79:100" ht="14.25" customHeight="1" x14ac:dyDescent="0.25">
      <c r="CA262" s="505"/>
      <c r="CB262" s="505"/>
      <c r="CC262" s="505"/>
      <c r="CD262" s="505"/>
      <c r="CE262" s="505"/>
      <c r="CF262" s="505"/>
      <c r="CG262" s="505"/>
      <c r="CH262" s="505"/>
      <c r="CI262" s="505"/>
      <c r="CJ262" s="505"/>
      <c r="CK262" s="505"/>
      <c r="CL262" s="505"/>
      <c r="CM262" s="505"/>
      <c r="CN262" s="505"/>
      <c r="CO262" s="505"/>
      <c r="CP262" s="505"/>
      <c r="CQ262" s="505"/>
      <c r="CR262" s="505"/>
      <c r="CS262" s="505"/>
      <c r="CT262" s="505"/>
      <c r="CU262" s="505"/>
      <c r="CV262" s="505"/>
    </row>
    <row r="263" spans="79:100" ht="14.25" customHeight="1" x14ac:dyDescent="0.25">
      <c r="CA263" s="505"/>
      <c r="CB263" s="505"/>
      <c r="CC263" s="505"/>
      <c r="CD263" s="505"/>
      <c r="CE263" s="505"/>
      <c r="CF263" s="505"/>
      <c r="CG263" s="505"/>
      <c r="CH263" s="505"/>
      <c r="CI263" s="505"/>
      <c r="CJ263" s="505"/>
      <c r="CK263" s="505"/>
      <c r="CL263" s="505"/>
      <c r="CM263" s="505"/>
      <c r="CN263" s="505"/>
      <c r="CO263" s="505"/>
      <c r="CP263" s="505"/>
      <c r="CQ263" s="505"/>
      <c r="CR263" s="505"/>
      <c r="CS263" s="505"/>
      <c r="CT263" s="505"/>
      <c r="CU263" s="505"/>
      <c r="CV263" s="505"/>
    </row>
    <row r="264" spans="79:100" ht="14.25" customHeight="1" x14ac:dyDescent="0.25">
      <c r="CA264" s="505"/>
      <c r="CB264" s="505"/>
      <c r="CC264" s="505"/>
      <c r="CD264" s="505"/>
      <c r="CE264" s="505"/>
      <c r="CF264" s="505"/>
      <c r="CG264" s="505"/>
      <c r="CH264" s="505"/>
      <c r="CI264" s="505"/>
      <c r="CJ264" s="505"/>
      <c r="CK264" s="505"/>
      <c r="CL264" s="505"/>
      <c r="CM264" s="505"/>
      <c r="CN264" s="505"/>
      <c r="CO264" s="505"/>
      <c r="CP264" s="505"/>
      <c r="CQ264" s="505"/>
      <c r="CR264" s="505"/>
      <c r="CS264" s="505"/>
      <c r="CT264" s="505"/>
      <c r="CU264" s="505"/>
      <c r="CV264" s="505"/>
    </row>
    <row r="265" spans="79:100" ht="14.25" customHeight="1" x14ac:dyDescent="0.25">
      <c r="CA265" s="505"/>
      <c r="CB265" s="505"/>
      <c r="CC265" s="505"/>
      <c r="CD265" s="505"/>
      <c r="CE265" s="505"/>
      <c r="CF265" s="505"/>
      <c r="CG265" s="505"/>
      <c r="CH265" s="505"/>
      <c r="CI265" s="505"/>
      <c r="CJ265" s="505"/>
      <c r="CK265" s="505"/>
      <c r="CL265" s="505"/>
      <c r="CM265" s="505"/>
      <c r="CN265" s="505"/>
      <c r="CO265" s="505"/>
      <c r="CP265" s="505"/>
      <c r="CQ265" s="505"/>
      <c r="CR265" s="505"/>
      <c r="CS265" s="505"/>
      <c r="CT265" s="505"/>
      <c r="CU265" s="505"/>
      <c r="CV265" s="505"/>
    </row>
    <row r="266" spans="79:100" ht="14.25" customHeight="1" x14ac:dyDescent="0.25">
      <c r="CA266" s="505"/>
      <c r="CB266" s="505"/>
      <c r="CC266" s="505"/>
      <c r="CD266" s="505"/>
      <c r="CE266" s="505"/>
      <c r="CF266" s="505"/>
      <c r="CG266" s="505"/>
      <c r="CH266" s="505"/>
      <c r="CI266" s="505"/>
      <c r="CJ266" s="505"/>
      <c r="CK266" s="505"/>
      <c r="CL266" s="505"/>
      <c r="CM266" s="505"/>
      <c r="CN266" s="505"/>
      <c r="CO266" s="505"/>
      <c r="CP266" s="505"/>
      <c r="CQ266" s="505"/>
      <c r="CR266" s="505"/>
      <c r="CS266" s="505"/>
      <c r="CT266" s="505"/>
      <c r="CU266" s="505"/>
      <c r="CV266" s="505"/>
    </row>
    <row r="267" spans="79:100" ht="14.25" customHeight="1" x14ac:dyDescent="0.25">
      <c r="CA267" s="505"/>
      <c r="CB267" s="505"/>
      <c r="CC267" s="505"/>
      <c r="CD267" s="505"/>
      <c r="CE267" s="505"/>
      <c r="CF267" s="505"/>
      <c r="CG267" s="505"/>
      <c r="CH267" s="505"/>
      <c r="CI267" s="505"/>
      <c r="CJ267" s="505"/>
      <c r="CK267" s="505"/>
      <c r="CL267" s="505"/>
      <c r="CM267" s="505"/>
      <c r="CN267" s="505"/>
      <c r="CO267" s="505"/>
      <c r="CP267" s="505"/>
      <c r="CQ267" s="505"/>
      <c r="CR267" s="505"/>
      <c r="CS267" s="505"/>
      <c r="CT267" s="505"/>
      <c r="CU267" s="505"/>
      <c r="CV267" s="505"/>
    </row>
    <row r="268" spans="79:100" ht="14.25" customHeight="1" x14ac:dyDescent="0.25">
      <c r="CA268" s="505"/>
      <c r="CB268" s="505"/>
      <c r="CC268" s="505"/>
      <c r="CD268" s="505"/>
      <c r="CE268" s="505"/>
      <c r="CF268" s="505"/>
      <c r="CG268" s="505"/>
      <c r="CH268" s="505"/>
      <c r="CI268" s="505"/>
      <c r="CJ268" s="505"/>
      <c r="CK268" s="505"/>
      <c r="CL268" s="505"/>
      <c r="CM268" s="505"/>
      <c r="CN268" s="505"/>
      <c r="CO268" s="505"/>
      <c r="CP268" s="505"/>
      <c r="CQ268" s="505"/>
      <c r="CR268" s="505"/>
      <c r="CS268" s="505"/>
      <c r="CT268" s="505"/>
      <c r="CU268" s="505"/>
      <c r="CV268" s="505"/>
    </row>
    <row r="269" spans="79:100" ht="14.25" customHeight="1" x14ac:dyDescent="0.25">
      <c r="CA269" s="505"/>
      <c r="CB269" s="505"/>
      <c r="CC269" s="505"/>
      <c r="CD269" s="505"/>
      <c r="CE269" s="505"/>
      <c r="CF269" s="505"/>
      <c r="CG269" s="505"/>
      <c r="CH269" s="505"/>
      <c r="CI269" s="505"/>
      <c r="CJ269" s="505"/>
      <c r="CK269" s="505"/>
      <c r="CL269" s="505"/>
      <c r="CM269" s="505"/>
      <c r="CN269" s="505"/>
      <c r="CO269" s="505"/>
      <c r="CP269" s="505"/>
      <c r="CQ269" s="505"/>
      <c r="CR269" s="505"/>
      <c r="CS269" s="505"/>
      <c r="CT269" s="505"/>
      <c r="CU269" s="505"/>
      <c r="CV269" s="505"/>
    </row>
    <row r="270" spans="79:100" ht="14.25" customHeight="1" x14ac:dyDescent="0.25">
      <c r="CA270" s="505"/>
      <c r="CB270" s="505"/>
      <c r="CC270" s="505"/>
      <c r="CD270" s="505"/>
      <c r="CE270" s="505"/>
      <c r="CF270" s="505"/>
      <c r="CG270" s="505"/>
      <c r="CH270" s="505"/>
      <c r="CI270" s="505"/>
      <c r="CJ270" s="505"/>
      <c r="CK270" s="505"/>
      <c r="CL270" s="505"/>
      <c r="CM270" s="505"/>
      <c r="CN270" s="505"/>
      <c r="CO270" s="505"/>
      <c r="CP270" s="505"/>
      <c r="CQ270" s="505"/>
      <c r="CR270" s="505"/>
      <c r="CS270" s="505"/>
      <c r="CT270" s="505"/>
      <c r="CU270" s="505"/>
      <c r="CV270" s="505"/>
    </row>
    <row r="271" spans="79:100" ht="14.25" customHeight="1" x14ac:dyDescent="0.25">
      <c r="CA271" s="505"/>
      <c r="CB271" s="505"/>
      <c r="CC271" s="505"/>
      <c r="CD271" s="505"/>
      <c r="CE271" s="505"/>
      <c r="CF271" s="505"/>
      <c r="CG271" s="505"/>
      <c r="CH271" s="505"/>
      <c r="CI271" s="505"/>
      <c r="CJ271" s="505"/>
      <c r="CK271" s="505"/>
      <c r="CL271" s="505"/>
      <c r="CM271" s="505"/>
      <c r="CN271" s="505"/>
      <c r="CO271" s="505"/>
      <c r="CP271" s="505"/>
      <c r="CQ271" s="505"/>
      <c r="CR271" s="505"/>
      <c r="CS271" s="505"/>
      <c r="CT271" s="505"/>
      <c r="CU271" s="505"/>
      <c r="CV271" s="505"/>
    </row>
    <row r="272" spans="79:100" ht="14.25" customHeight="1" x14ac:dyDescent="0.25">
      <c r="CA272" s="505"/>
      <c r="CB272" s="505"/>
      <c r="CC272" s="505"/>
      <c r="CD272" s="505"/>
      <c r="CE272" s="505"/>
      <c r="CF272" s="505"/>
      <c r="CG272" s="505"/>
      <c r="CH272" s="505"/>
      <c r="CI272" s="505"/>
      <c r="CJ272" s="505"/>
      <c r="CK272" s="505"/>
      <c r="CL272" s="505"/>
      <c r="CM272" s="505"/>
      <c r="CN272" s="505"/>
      <c r="CO272" s="505"/>
      <c r="CP272" s="505"/>
      <c r="CQ272" s="505"/>
      <c r="CR272" s="505"/>
      <c r="CS272" s="505"/>
      <c r="CT272" s="505"/>
      <c r="CU272" s="505"/>
      <c r="CV272" s="505"/>
    </row>
    <row r="273" spans="79:100" ht="14.25" customHeight="1" x14ac:dyDescent="0.25">
      <c r="CA273" s="505"/>
      <c r="CB273" s="505"/>
      <c r="CC273" s="505"/>
      <c r="CD273" s="505"/>
      <c r="CE273" s="505"/>
      <c r="CF273" s="505"/>
      <c r="CG273" s="505"/>
      <c r="CH273" s="505"/>
      <c r="CI273" s="505"/>
      <c r="CJ273" s="505"/>
      <c r="CK273" s="505"/>
      <c r="CL273" s="505"/>
      <c r="CM273" s="505"/>
      <c r="CN273" s="505"/>
      <c r="CO273" s="505"/>
      <c r="CP273" s="505"/>
      <c r="CQ273" s="505"/>
      <c r="CR273" s="505"/>
      <c r="CS273" s="505"/>
      <c r="CT273" s="505"/>
      <c r="CU273" s="505"/>
      <c r="CV273" s="505"/>
    </row>
    <row r="274" spans="79:100" ht="14.25" customHeight="1" x14ac:dyDescent="0.25">
      <c r="CA274" s="505"/>
      <c r="CB274" s="505"/>
      <c r="CC274" s="505"/>
      <c r="CD274" s="505"/>
      <c r="CE274" s="505"/>
      <c r="CF274" s="505"/>
      <c r="CG274" s="505"/>
      <c r="CH274" s="505"/>
      <c r="CI274" s="505"/>
      <c r="CJ274" s="505"/>
      <c r="CK274" s="505"/>
      <c r="CL274" s="505"/>
      <c r="CM274" s="505"/>
      <c r="CN274" s="505"/>
      <c r="CO274" s="505"/>
      <c r="CP274" s="505"/>
      <c r="CQ274" s="505"/>
      <c r="CR274" s="505"/>
      <c r="CS274" s="505"/>
      <c r="CT274" s="505"/>
      <c r="CU274" s="505"/>
      <c r="CV274" s="505"/>
    </row>
    <row r="275" spans="79:100" ht="14.25" customHeight="1" x14ac:dyDescent="0.25">
      <c r="CA275" s="505"/>
      <c r="CB275" s="505"/>
      <c r="CC275" s="505"/>
      <c r="CD275" s="505"/>
      <c r="CE275" s="505"/>
      <c r="CF275" s="505"/>
      <c r="CG275" s="505"/>
      <c r="CH275" s="505"/>
      <c r="CI275" s="505"/>
      <c r="CJ275" s="505"/>
      <c r="CK275" s="505"/>
      <c r="CL275" s="505"/>
      <c r="CM275" s="505"/>
      <c r="CN275" s="505"/>
      <c r="CO275" s="505"/>
      <c r="CP275" s="505"/>
      <c r="CQ275" s="505"/>
      <c r="CR275" s="505"/>
      <c r="CS275" s="505"/>
      <c r="CT275" s="505"/>
      <c r="CU275" s="505"/>
      <c r="CV275" s="505"/>
    </row>
    <row r="276" spans="79:100" ht="14.25" customHeight="1" x14ac:dyDescent="0.25">
      <c r="CA276" s="505"/>
      <c r="CB276" s="505"/>
      <c r="CC276" s="505"/>
      <c r="CD276" s="505"/>
      <c r="CE276" s="505"/>
      <c r="CF276" s="505"/>
      <c r="CG276" s="505"/>
      <c r="CH276" s="505"/>
      <c r="CI276" s="505"/>
      <c r="CJ276" s="505"/>
      <c r="CK276" s="505"/>
      <c r="CL276" s="505"/>
      <c r="CM276" s="505"/>
      <c r="CN276" s="505"/>
      <c r="CO276" s="505"/>
      <c r="CP276" s="505"/>
      <c r="CQ276" s="505"/>
      <c r="CR276" s="505"/>
      <c r="CS276" s="505"/>
      <c r="CT276" s="505"/>
      <c r="CU276" s="505"/>
      <c r="CV276" s="505"/>
    </row>
    <row r="277" spans="79:100" ht="14.25" customHeight="1" x14ac:dyDescent="0.25">
      <c r="CA277" s="505"/>
      <c r="CB277" s="505"/>
      <c r="CC277" s="505"/>
      <c r="CD277" s="505"/>
      <c r="CE277" s="505"/>
      <c r="CF277" s="505"/>
      <c r="CG277" s="505"/>
      <c r="CH277" s="505"/>
      <c r="CI277" s="505"/>
      <c r="CJ277" s="505"/>
      <c r="CK277" s="505"/>
      <c r="CL277" s="505"/>
      <c r="CM277" s="505"/>
      <c r="CN277" s="505"/>
      <c r="CO277" s="505"/>
      <c r="CP277" s="505"/>
      <c r="CQ277" s="505"/>
      <c r="CR277" s="505"/>
      <c r="CS277" s="505"/>
      <c r="CT277" s="505"/>
      <c r="CU277" s="505"/>
      <c r="CV277" s="505"/>
    </row>
    <row r="278" spans="79:100" ht="14.25" customHeight="1" x14ac:dyDescent="0.25">
      <c r="CA278" s="505"/>
      <c r="CB278" s="505"/>
      <c r="CC278" s="505"/>
      <c r="CD278" s="505"/>
      <c r="CE278" s="505"/>
      <c r="CF278" s="505"/>
      <c r="CG278" s="505"/>
      <c r="CH278" s="505"/>
      <c r="CI278" s="505"/>
      <c r="CJ278" s="505"/>
      <c r="CK278" s="505"/>
      <c r="CL278" s="505"/>
      <c r="CM278" s="505"/>
      <c r="CN278" s="505"/>
      <c r="CO278" s="505"/>
      <c r="CP278" s="505"/>
      <c r="CQ278" s="505"/>
      <c r="CR278" s="505"/>
      <c r="CS278" s="505"/>
      <c r="CT278" s="505"/>
      <c r="CU278" s="505"/>
      <c r="CV278" s="505"/>
    </row>
    <row r="279" spans="79:100" ht="14.25" customHeight="1" x14ac:dyDescent="0.25">
      <c r="CA279" s="505"/>
      <c r="CB279" s="505"/>
      <c r="CC279" s="505"/>
      <c r="CD279" s="505"/>
      <c r="CE279" s="505"/>
      <c r="CF279" s="505"/>
      <c r="CG279" s="505"/>
      <c r="CH279" s="505"/>
      <c r="CI279" s="505"/>
      <c r="CJ279" s="505"/>
      <c r="CK279" s="505"/>
      <c r="CL279" s="505"/>
      <c r="CM279" s="505"/>
      <c r="CN279" s="505"/>
      <c r="CO279" s="505"/>
      <c r="CP279" s="505"/>
      <c r="CQ279" s="505"/>
      <c r="CR279" s="505"/>
      <c r="CS279" s="505"/>
      <c r="CT279" s="505"/>
      <c r="CU279" s="505"/>
      <c r="CV279" s="505"/>
    </row>
    <row r="280" spans="79:100" ht="14.25" customHeight="1" x14ac:dyDescent="0.25">
      <c r="CA280" s="505"/>
      <c r="CB280" s="505"/>
      <c r="CC280" s="505"/>
      <c r="CD280" s="505"/>
      <c r="CE280" s="505"/>
      <c r="CF280" s="505"/>
      <c r="CG280" s="505"/>
      <c r="CH280" s="505"/>
      <c r="CI280" s="505"/>
      <c r="CJ280" s="505"/>
      <c r="CK280" s="505"/>
      <c r="CL280" s="505"/>
      <c r="CM280" s="505"/>
      <c r="CN280" s="505"/>
      <c r="CO280" s="505"/>
      <c r="CP280" s="505"/>
      <c r="CQ280" s="505"/>
      <c r="CR280" s="505"/>
      <c r="CS280" s="505"/>
      <c r="CT280" s="505"/>
      <c r="CU280" s="505"/>
      <c r="CV280" s="505"/>
    </row>
    <row r="281" spans="79:100" ht="14.25" customHeight="1" x14ac:dyDescent="0.25">
      <c r="CA281" s="505"/>
      <c r="CB281" s="505"/>
      <c r="CC281" s="505"/>
      <c r="CD281" s="505"/>
      <c r="CE281" s="505"/>
      <c r="CF281" s="505"/>
      <c r="CG281" s="505"/>
      <c r="CH281" s="505"/>
      <c r="CI281" s="505"/>
      <c r="CJ281" s="505"/>
      <c r="CK281" s="505"/>
      <c r="CL281" s="505"/>
      <c r="CM281" s="505"/>
      <c r="CN281" s="505"/>
      <c r="CO281" s="505"/>
      <c r="CP281" s="505"/>
      <c r="CQ281" s="505"/>
      <c r="CR281" s="505"/>
      <c r="CS281" s="505"/>
      <c r="CT281" s="505"/>
      <c r="CU281" s="505"/>
      <c r="CV281" s="505"/>
    </row>
    <row r="282" spans="79:100" ht="14.25" customHeight="1" x14ac:dyDescent="0.25">
      <c r="CA282" s="505"/>
      <c r="CB282" s="505"/>
      <c r="CC282" s="505"/>
      <c r="CD282" s="505"/>
      <c r="CE282" s="505"/>
      <c r="CF282" s="505"/>
      <c r="CG282" s="505"/>
      <c r="CH282" s="505"/>
      <c r="CI282" s="505"/>
      <c r="CJ282" s="505"/>
      <c r="CK282" s="505"/>
      <c r="CL282" s="505"/>
      <c r="CM282" s="505"/>
      <c r="CN282" s="505"/>
      <c r="CO282" s="505"/>
      <c r="CP282" s="505"/>
      <c r="CQ282" s="505"/>
      <c r="CR282" s="505"/>
      <c r="CS282" s="505"/>
      <c r="CT282" s="505"/>
      <c r="CU282" s="505"/>
      <c r="CV282" s="505"/>
    </row>
    <row r="283" spans="79:100" ht="14.25" customHeight="1" x14ac:dyDescent="0.25">
      <c r="CA283" s="505"/>
      <c r="CB283" s="505"/>
      <c r="CC283" s="505"/>
      <c r="CD283" s="505"/>
      <c r="CE283" s="505"/>
      <c r="CF283" s="505"/>
      <c r="CG283" s="505"/>
      <c r="CH283" s="505"/>
      <c r="CI283" s="505"/>
      <c r="CJ283" s="505"/>
      <c r="CK283" s="505"/>
      <c r="CL283" s="505"/>
      <c r="CM283" s="505"/>
      <c r="CN283" s="505"/>
      <c r="CO283" s="505"/>
      <c r="CP283" s="505"/>
      <c r="CQ283" s="505"/>
      <c r="CR283" s="505"/>
      <c r="CS283" s="505"/>
      <c r="CT283" s="505"/>
      <c r="CU283" s="505"/>
      <c r="CV283" s="505"/>
    </row>
    <row r="284" spans="79:100" ht="14.25" customHeight="1" x14ac:dyDescent="0.25">
      <c r="CA284" s="505"/>
      <c r="CB284" s="505"/>
      <c r="CC284" s="505"/>
      <c r="CD284" s="505"/>
      <c r="CE284" s="505"/>
      <c r="CF284" s="505"/>
      <c r="CG284" s="505"/>
      <c r="CH284" s="505"/>
      <c r="CI284" s="505"/>
      <c r="CJ284" s="505"/>
      <c r="CK284" s="505"/>
      <c r="CL284" s="505"/>
      <c r="CM284" s="505"/>
      <c r="CN284" s="505"/>
      <c r="CO284" s="505"/>
      <c r="CP284" s="505"/>
      <c r="CQ284" s="505"/>
      <c r="CR284" s="505"/>
      <c r="CS284" s="505"/>
      <c r="CT284" s="505"/>
      <c r="CU284" s="505"/>
      <c r="CV284" s="505"/>
    </row>
    <row r="285" spans="79:100" ht="14.25" customHeight="1" x14ac:dyDescent="0.25">
      <c r="CA285" s="505"/>
      <c r="CB285" s="505"/>
      <c r="CC285" s="505"/>
      <c r="CD285" s="505"/>
      <c r="CE285" s="505"/>
      <c r="CF285" s="505"/>
      <c r="CG285" s="505"/>
      <c r="CH285" s="505"/>
      <c r="CI285" s="505"/>
      <c r="CJ285" s="505"/>
      <c r="CK285" s="505"/>
      <c r="CL285" s="505"/>
      <c r="CM285" s="505"/>
      <c r="CN285" s="505"/>
      <c r="CO285" s="505"/>
      <c r="CP285" s="505"/>
      <c r="CQ285" s="505"/>
      <c r="CR285" s="505"/>
      <c r="CS285" s="505"/>
      <c r="CT285" s="505"/>
      <c r="CU285" s="505"/>
      <c r="CV285" s="505"/>
    </row>
    <row r="286" spans="79:100" ht="14.25" customHeight="1" x14ac:dyDescent="0.25">
      <c r="CA286" s="505"/>
      <c r="CB286" s="505"/>
      <c r="CC286" s="505"/>
      <c r="CD286" s="505"/>
      <c r="CE286" s="505"/>
      <c r="CF286" s="505"/>
      <c r="CG286" s="505"/>
      <c r="CH286" s="505"/>
      <c r="CI286" s="505"/>
      <c r="CJ286" s="505"/>
      <c r="CK286" s="505"/>
      <c r="CL286" s="505"/>
      <c r="CM286" s="505"/>
      <c r="CN286" s="505"/>
      <c r="CO286" s="505"/>
      <c r="CP286" s="505"/>
      <c r="CQ286" s="505"/>
      <c r="CR286" s="505"/>
      <c r="CS286" s="505"/>
      <c r="CT286" s="505"/>
      <c r="CU286" s="505"/>
      <c r="CV286" s="505"/>
    </row>
    <row r="287" spans="79:100" ht="14.25" customHeight="1" x14ac:dyDescent="0.25">
      <c r="CA287" s="505"/>
      <c r="CB287" s="505"/>
      <c r="CC287" s="505"/>
      <c r="CD287" s="505"/>
      <c r="CE287" s="505"/>
      <c r="CF287" s="505"/>
      <c r="CG287" s="505"/>
      <c r="CH287" s="505"/>
      <c r="CI287" s="505"/>
      <c r="CJ287" s="505"/>
      <c r="CK287" s="505"/>
      <c r="CL287" s="505"/>
      <c r="CM287" s="505"/>
      <c r="CN287" s="505"/>
      <c r="CO287" s="505"/>
      <c r="CP287" s="505"/>
      <c r="CQ287" s="505"/>
      <c r="CR287" s="505"/>
      <c r="CS287" s="505"/>
      <c r="CT287" s="505"/>
      <c r="CU287" s="505"/>
      <c r="CV287" s="505"/>
    </row>
    <row r="288" spans="79:100" ht="14.25" customHeight="1" x14ac:dyDescent="0.25">
      <c r="CA288" s="505"/>
      <c r="CB288" s="505"/>
      <c r="CC288" s="505"/>
      <c r="CD288" s="505"/>
      <c r="CE288" s="505"/>
      <c r="CF288" s="505"/>
      <c r="CG288" s="505"/>
      <c r="CH288" s="505"/>
      <c r="CI288" s="505"/>
      <c r="CJ288" s="505"/>
      <c r="CK288" s="505"/>
      <c r="CL288" s="505"/>
      <c r="CM288" s="505"/>
      <c r="CN288" s="505"/>
      <c r="CO288" s="505"/>
      <c r="CP288" s="505"/>
      <c r="CQ288" s="505"/>
      <c r="CR288" s="505"/>
      <c r="CS288" s="505"/>
      <c r="CT288" s="505"/>
      <c r="CU288" s="505"/>
      <c r="CV288" s="505"/>
    </row>
    <row r="289" spans="79:100" ht="14.25" customHeight="1" x14ac:dyDescent="0.25">
      <c r="CA289" s="505"/>
      <c r="CB289" s="505"/>
      <c r="CC289" s="505"/>
      <c r="CD289" s="505"/>
      <c r="CE289" s="505"/>
      <c r="CF289" s="505"/>
      <c r="CG289" s="505"/>
      <c r="CH289" s="505"/>
      <c r="CI289" s="505"/>
      <c r="CJ289" s="505"/>
      <c r="CK289" s="505"/>
      <c r="CL289" s="505"/>
      <c r="CM289" s="505"/>
      <c r="CN289" s="505"/>
      <c r="CO289" s="505"/>
      <c r="CP289" s="505"/>
      <c r="CQ289" s="505"/>
      <c r="CR289" s="505"/>
      <c r="CS289" s="505"/>
      <c r="CT289" s="505"/>
      <c r="CU289" s="505"/>
      <c r="CV289" s="505"/>
    </row>
    <row r="290" spans="79:100" ht="14.25" customHeight="1" x14ac:dyDescent="0.25">
      <c r="CA290" s="505"/>
      <c r="CB290" s="505"/>
      <c r="CC290" s="505"/>
      <c r="CD290" s="505"/>
      <c r="CE290" s="505"/>
      <c r="CF290" s="505"/>
      <c r="CG290" s="505"/>
      <c r="CH290" s="505"/>
      <c r="CI290" s="505"/>
      <c r="CJ290" s="505"/>
      <c r="CK290" s="505"/>
      <c r="CL290" s="505"/>
      <c r="CM290" s="505"/>
      <c r="CN290" s="505"/>
      <c r="CO290" s="505"/>
      <c r="CP290" s="505"/>
      <c r="CQ290" s="505"/>
      <c r="CR290" s="505"/>
      <c r="CS290" s="505"/>
      <c r="CT290" s="505"/>
      <c r="CU290" s="505"/>
      <c r="CV290" s="505"/>
    </row>
    <row r="291" spans="79:100" ht="14.25" customHeight="1" x14ac:dyDescent="0.25">
      <c r="CA291" s="505"/>
      <c r="CB291" s="505"/>
      <c r="CC291" s="505"/>
      <c r="CD291" s="505"/>
      <c r="CE291" s="505"/>
      <c r="CF291" s="505"/>
      <c r="CG291" s="505"/>
      <c r="CH291" s="505"/>
      <c r="CI291" s="505"/>
      <c r="CJ291" s="505"/>
      <c r="CK291" s="505"/>
      <c r="CL291" s="505"/>
      <c r="CM291" s="505"/>
      <c r="CN291" s="505"/>
      <c r="CO291" s="505"/>
      <c r="CP291" s="505"/>
      <c r="CQ291" s="505"/>
      <c r="CR291" s="505"/>
      <c r="CS291" s="505"/>
      <c r="CT291" s="505"/>
      <c r="CU291" s="505"/>
      <c r="CV291" s="505"/>
    </row>
    <row r="292" spans="79:100" ht="14.25" customHeight="1" x14ac:dyDescent="0.25">
      <c r="CA292" s="505"/>
      <c r="CB292" s="505"/>
      <c r="CC292" s="505"/>
      <c r="CD292" s="505"/>
      <c r="CE292" s="505"/>
      <c r="CF292" s="505"/>
      <c r="CG292" s="505"/>
      <c r="CH292" s="505"/>
      <c r="CI292" s="505"/>
      <c r="CJ292" s="505"/>
      <c r="CK292" s="505"/>
      <c r="CL292" s="505"/>
      <c r="CM292" s="505"/>
      <c r="CN292" s="505"/>
      <c r="CO292" s="505"/>
      <c r="CP292" s="505"/>
      <c r="CQ292" s="505"/>
      <c r="CR292" s="505"/>
      <c r="CS292" s="505"/>
      <c r="CT292" s="505"/>
      <c r="CU292" s="505"/>
      <c r="CV292" s="505"/>
    </row>
    <row r="293" spans="79:100" ht="14.25" customHeight="1" x14ac:dyDescent="0.25">
      <c r="CA293" s="505"/>
      <c r="CB293" s="505"/>
      <c r="CC293" s="505"/>
      <c r="CD293" s="505"/>
      <c r="CE293" s="505"/>
      <c r="CF293" s="505"/>
      <c r="CG293" s="505"/>
      <c r="CH293" s="505"/>
      <c r="CI293" s="505"/>
      <c r="CJ293" s="505"/>
      <c r="CK293" s="505"/>
      <c r="CL293" s="505"/>
      <c r="CM293" s="505"/>
      <c r="CN293" s="505"/>
      <c r="CO293" s="505"/>
      <c r="CP293" s="505"/>
      <c r="CQ293" s="505"/>
      <c r="CR293" s="505"/>
      <c r="CS293" s="505"/>
      <c r="CT293" s="505"/>
      <c r="CU293" s="505"/>
      <c r="CV293" s="505"/>
    </row>
    <row r="294" spans="79:100" ht="14.25" customHeight="1" x14ac:dyDescent="0.25">
      <c r="CA294" s="505"/>
      <c r="CB294" s="505"/>
      <c r="CC294" s="505"/>
      <c r="CD294" s="505"/>
      <c r="CE294" s="505"/>
      <c r="CF294" s="505"/>
      <c r="CG294" s="505"/>
      <c r="CH294" s="505"/>
      <c r="CI294" s="505"/>
      <c r="CJ294" s="505"/>
      <c r="CK294" s="505"/>
      <c r="CL294" s="505"/>
      <c r="CM294" s="505"/>
      <c r="CN294" s="505"/>
      <c r="CO294" s="505"/>
      <c r="CP294" s="505"/>
      <c r="CQ294" s="505"/>
      <c r="CR294" s="505"/>
      <c r="CS294" s="505"/>
      <c r="CT294" s="505"/>
      <c r="CU294" s="505"/>
      <c r="CV294" s="505"/>
    </row>
    <row r="295" spans="79:100" ht="14.25" customHeight="1" x14ac:dyDescent="0.25">
      <c r="CA295" s="505"/>
      <c r="CB295" s="505"/>
      <c r="CC295" s="505"/>
      <c r="CD295" s="505"/>
      <c r="CE295" s="505"/>
      <c r="CF295" s="505"/>
      <c r="CG295" s="505"/>
      <c r="CH295" s="505"/>
      <c r="CI295" s="505"/>
      <c r="CJ295" s="505"/>
      <c r="CK295" s="505"/>
      <c r="CL295" s="505"/>
      <c r="CM295" s="505"/>
      <c r="CN295" s="505"/>
      <c r="CO295" s="505"/>
      <c r="CP295" s="505"/>
      <c r="CQ295" s="505"/>
      <c r="CR295" s="505"/>
      <c r="CS295" s="505"/>
      <c r="CT295" s="505"/>
      <c r="CU295" s="505"/>
      <c r="CV295" s="505"/>
    </row>
    <row r="296" spans="79:100" ht="14.25" customHeight="1" x14ac:dyDescent="0.25">
      <c r="CA296" s="505"/>
      <c r="CB296" s="505"/>
      <c r="CC296" s="505"/>
      <c r="CD296" s="505"/>
      <c r="CE296" s="505"/>
      <c r="CF296" s="505"/>
      <c r="CG296" s="505"/>
      <c r="CH296" s="505"/>
      <c r="CI296" s="505"/>
      <c r="CJ296" s="505"/>
      <c r="CK296" s="505"/>
      <c r="CL296" s="505"/>
      <c r="CM296" s="505"/>
      <c r="CN296" s="505"/>
      <c r="CO296" s="505"/>
      <c r="CP296" s="505"/>
      <c r="CQ296" s="505"/>
      <c r="CR296" s="505"/>
      <c r="CS296" s="505"/>
      <c r="CT296" s="505"/>
      <c r="CU296" s="505"/>
      <c r="CV296" s="505"/>
    </row>
    <row r="297" spans="79:100" ht="14.25" customHeight="1" x14ac:dyDescent="0.25">
      <c r="CA297" s="505"/>
      <c r="CB297" s="505"/>
      <c r="CC297" s="505"/>
      <c r="CD297" s="505"/>
      <c r="CE297" s="505"/>
      <c r="CF297" s="505"/>
      <c r="CG297" s="505"/>
      <c r="CH297" s="505"/>
      <c r="CI297" s="505"/>
      <c r="CJ297" s="505"/>
      <c r="CK297" s="505"/>
      <c r="CL297" s="505"/>
      <c r="CM297" s="505"/>
      <c r="CN297" s="505"/>
      <c r="CO297" s="505"/>
      <c r="CP297" s="505"/>
      <c r="CQ297" s="505"/>
      <c r="CR297" s="505"/>
      <c r="CS297" s="505"/>
      <c r="CT297" s="505"/>
      <c r="CU297" s="505"/>
      <c r="CV297" s="505"/>
    </row>
    <row r="298" spans="79:100" ht="14.25" customHeight="1" x14ac:dyDescent="0.25">
      <c r="CA298" s="505"/>
      <c r="CB298" s="505"/>
      <c r="CC298" s="505"/>
      <c r="CD298" s="505"/>
      <c r="CE298" s="505"/>
      <c r="CF298" s="505"/>
      <c r="CG298" s="505"/>
      <c r="CH298" s="505"/>
      <c r="CI298" s="505"/>
      <c r="CJ298" s="505"/>
      <c r="CK298" s="505"/>
      <c r="CL298" s="505"/>
      <c r="CM298" s="505"/>
      <c r="CN298" s="505"/>
      <c r="CO298" s="505"/>
      <c r="CP298" s="505"/>
      <c r="CQ298" s="505"/>
      <c r="CR298" s="505"/>
      <c r="CS298" s="505"/>
      <c r="CT298" s="505"/>
      <c r="CU298" s="505"/>
      <c r="CV298" s="505"/>
    </row>
    <row r="299" spans="79:100" ht="14.25" customHeight="1" x14ac:dyDescent="0.25">
      <c r="CA299" s="505"/>
      <c r="CB299" s="505"/>
      <c r="CC299" s="505"/>
      <c r="CD299" s="505"/>
      <c r="CE299" s="505"/>
      <c r="CF299" s="505"/>
      <c r="CG299" s="505"/>
      <c r="CH299" s="505"/>
      <c r="CI299" s="505"/>
      <c r="CJ299" s="505"/>
      <c r="CK299" s="505"/>
      <c r="CL299" s="505"/>
      <c r="CM299" s="505"/>
      <c r="CN299" s="505"/>
      <c r="CO299" s="505"/>
      <c r="CP299" s="505"/>
      <c r="CQ299" s="505"/>
      <c r="CR299" s="505"/>
      <c r="CS299" s="505"/>
      <c r="CT299" s="505"/>
      <c r="CU299" s="505"/>
      <c r="CV299" s="505"/>
    </row>
    <row r="300" spans="79:100" ht="14.25" customHeight="1" x14ac:dyDescent="0.25">
      <c r="CA300" s="505"/>
      <c r="CB300" s="505"/>
      <c r="CC300" s="505"/>
      <c r="CD300" s="505"/>
      <c r="CE300" s="505"/>
      <c r="CF300" s="505"/>
      <c r="CG300" s="505"/>
      <c r="CH300" s="505"/>
      <c r="CI300" s="505"/>
      <c r="CJ300" s="505"/>
      <c r="CK300" s="505"/>
      <c r="CL300" s="505"/>
      <c r="CM300" s="505"/>
      <c r="CN300" s="505"/>
      <c r="CO300" s="505"/>
      <c r="CP300" s="505"/>
      <c r="CQ300" s="505"/>
      <c r="CR300" s="505"/>
      <c r="CS300" s="505"/>
      <c r="CT300" s="505"/>
      <c r="CU300" s="505"/>
      <c r="CV300" s="505"/>
    </row>
    <row r="301" spans="79:100" ht="14.25" customHeight="1" x14ac:dyDescent="0.25">
      <c r="CA301" s="505"/>
      <c r="CB301" s="505"/>
      <c r="CC301" s="505"/>
      <c r="CD301" s="505"/>
      <c r="CE301" s="505"/>
      <c r="CF301" s="505"/>
      <c r="CG301" s="505"/>
      <c r="CH301" s="505"/>
      <c r="CI301" s="505"/>
      <c r="CJ301" s="505"/>
      <c r="CK301" s="505"/>
      <c r="CL301" s="505"/>
      <c r="CM301" s="505"/>
      <c r="CN301" s="505"/>
      <c r="CO301" s="505"/>
      <c r="CP301" s="505"/>
      <c r="CQ301" s="505"/>
      <c r="CR301" s="505"/>
      <c r="CS301" s="505"/>
      <c r="CT301" s="505"/>
      <c r="CU301" s="505"/>
      <c r="CV301" s="505"/>
    </row>
    <row r="302" spans="79:100" ht="14.25" customHeight="1" x14ac:dyDescent="0.25">
      <c r="CA302" s="505"/>
      <c r="CB302" s="505"/>
      <c r="CC302" s="505"/>
      <c r="CD302" s="505"/>
      <c r="CE302" s="505"/>
      <c r="CF302" s="505"/>
      <c r="CG302" s="505"/>
      <c r="CH302" s="505"/>
      <c r="CI302" s="505"/>
      <c r="CJ302" s="505"/>
      <c r="CK302" s="505"/>
      <c r="CL302" s="505"/>
      <c r="CM302" s="505"/>
      <c r="CN302" s="505"/>
      <c r="CO302" s="505"/>
      <c r="CP302" s="505"/>
      <c r="CQ302" s="505"/>
      <c r="CR302" s="505"/>
      <c r="CS302" s="505"/>
      <c r="CT302" s="505"/>
      <c r="CU302" s="505"/>
      <c r="CV302" s="505"/>
    </row>
    <row r="303" spans="79:100" ht="14.25" customHeight="1" x14ac:dyDescent="0.25">
      <c r="CA303" s="505"/>
      <c r="CB303" s="505"/>
      <c r="CC303" s="505"/>
      <c r="CD303" s="505"/>
      <c r="CE303" s="505"/>
      <c r="CF303" s="505"/>
      <c r="CG303" s="505"/>
      <c r="CH303" s="505"/>
      <c r="CI303" s="505"/>
      <c r="CJ303" s="505"/>
      <c r="CK303" s="505"/>
      <c r="CL303" s="505"/>
      <c r="CM303" s="505"/>
      <c r="CN303" s="505"/>
      <c r="CO303" s="505"/>
      <c r="CP303" s="505"/>
      <c r="CQ303" s="505"/>
      <c r="CR303" s="505"/>
      <c r="CS303" s="505"/>
      <c r="CT303" s="505"/>
      <c r="CU303" s="505"/>
      <c r="CV303" s="505"/>
    </row>
    <row r="304" spans="79:100" ht="14.25" customHeight="1" x14ac:dyDescent="0.25">
      <c r="CA304" s="505"/>
      <c r="CB304" s="505"/>
      <c r="CC304" s="505"/>
      <c r="CD304" s="505"/>
      <c r="CE304" s="505"/>
      <c r="CF304" s="505"/>
      <c r="CG304" s="505"/>
      <c r="CH304" s="505"/>
      <c r="CI304" s="505"/>
      <c r="CJ304" s="505"/>
      <c r="CK304" s="505"/>
      <c r="CL304" s="505"/>
      <c r="CM304" s="505"/>
      <c r="CN304" s="505"/>
      <c r="CO304" s="505"/>
      <c r="CP304" s="505"/>
      <c r="CQ304" s="505"/>
      <c r="CR304" s="505"/>
      <c r="CS304" s="505"/>
      <c r="CT304" s="505"/>
      <c r="CU304" s="505"/>
      <c r="CV304" s="505"/>
    </row>
    <row r="305" spans="79:100" ht="14.25" customHeight="1" x14ac:dyDescent="0.25">
      <c r="CA305" s="505"/>
      <c r="CB305" s="505"/>
      <c r="CC305" s="505"/>
      <c r="CD305" s="505"/>
      <c r="CE305" s="505"/>
      <c r="CF305" s="505"/>
      <c r="CG305" s="505"/>
      <c r="CH305" s="505"/>
      <c r="CI305" s="505"/>
      <c r="CJ305" s="505"/>
      <c r="CK305" s="505"/>
      <c r="CL305" s="505"/>
      <c r="CM305" s="505"/>
      <c r="CN305" s="505"/>
      <c r="CO305" s="505"/>
      <c r="CP305" s="505"/>
      <c r="CQ305" s="505"/>
      <c r="CR305" s="505"/>
      <c r="CS305" s="505"/>
      <c r="CT305" s="505"/>
      <c r="CU305" s="505"/>
      <c r="CV305" s="505"/>
    </row>
    <row r="306" spans="79:100" ht="14.25" customHeight="1" x14ac:dyDescent="0.25">
      <c r="CA306" s="505"/>
      <c r="CB306" s="505"/>
      <c r="CC306" s="505"/>
      <c r="CD306" s="505"/>
      <c r="CE306" s="505"/>
      <c r="CF306" s="505"/>
      <c r="CG306" s="505"/>
      <c r="CH306" s="505"/>
      <c r="CI306" s="505"/>
      <c r="CJ306" s="505"/>
      <c r="CK306" s="505"/>
      <c r="CL306" s="505"/>
      <c r="CM306" s="505"/>
      <c r="CN306" s="505"/>
      <c r="CO306" s="505"/>
      <c r="CP306" s="505"/>
      <c r="CQ306" s="505"/>
      <c r="CR306" s="505"/>
      <c r="CS306" s="505"/>
      <c r="CT306" s="505"/>
      <c r="CU306" s="505"/>
      <c r="CV306" s="505"/>
    </row>
    <row r="307" spans="79:100" ht="14.25" customHeight="1" x14ac:dyDescent="0.25">
      <c r="CA307" s="505"/>
      <c r="CB307" s="505"/>
      <c r="CC307" s="505"/>
      <c r="CD307" s="505"/>
      <c r="CE307" s="505"/>
      <c r="CF307" s="505"/>
      <c r="CG307" s="505"/>
      <c r="CH307" s="505"/>
      <c r="CI307" s="505"/>
      <c r="CJ307" s="505"/>
      <c r="CK307" s="505"/>
      <c r="CL307" s="505"/>
      <c r="CM307" s="505"/>
      <c r="CN307" s="505"/>
      <c r="CO307" s="505"/>
      <c r="CP307" s="505"/>
      <c r="CQ307" s="505"/>
      <c r="CR307" s="505"/>
      <c r="CS307" s="505"/>
      <c r="CT307" s="505"/>
      <c r="CU307" s="505"/>
      <c r="CV307" s="505"/>
    </row>
    <row r="308" spans="79:100" ht="14.25" customHeight="1" x14ac:dyDescent="0.25">
      <c r="CA308" s="505"/>
      <c r="CB308" s="505"/>
      <c r="CC308" s="505"/>
      <c r="CD308" s="505"/>
      <c r="CE308" s="505"/>
      <c r="CF308" s="505"/>
      <c r="CG308" s="505"/>
      <c r="CH308" s="505"/>
      <c r="CI308" s="505"/>
      <c r="CJ308" s="505"/>
      <c r="CK308" s="505"/>
      <c r="CL308" s="505"/>
      <c r="CM308" s="505"/>
      <c r="CN308" s="505"/>
      <c r="CO308" s="505"/>
      <c r="CP308" s="505"/>
      <c r="CQ308" s="505"/>
      <c r="CR308" s="505"/>
      <c r="CS308" s="505"/>
      <c r="CT308" s="505"/>
      <c r="CU308" s="505"/>
      <c r="CV308" s="505"/>
    </row>
    <row r="309" spans="79:100" ht="14.25" customHeight="1" x14ac:dyDescent="0.25">
      <c r="CA309" s="505"/>
      <c r="CB309" s="505"/>
      <c r="CC309" s="505"/>
      <c r="CD309" s="505"/>
      <c r="CE309" s="505"/>
      <c r="CF309" s="505"/>
      <c r="CG309" s="505"/>
      <c r="CH309" s="505"/>
      <c r="CI309" s="505"/>
      <c r="CJ309" s="505"/>
      <c r="CK309" s="505"/>
      <c r="CL309" s="505"/>
      <c r="CM309" s="505"/>
      <c r="CN309" s="505"/>
      <c r="CO309" s="505"/>
      <c r="CP309" s="505"/>
      <c r="CQ309" s="505"/>
      <c r="CR309" s="505"/>
      <c r="CS309" s="505"/>
      <c r="CT309" s="505"/>
      <c r="CU309" s="505"/>
      <c r="CV309" s="505"/>
    </row>
    <row r="310" spans="79:100" ht="14.25" customHeight="1" x14ac:dyDescent="0.25">
      <c r="CA310" s="505"/>
      <c r="CB310" s="505"/>
      <c r="CC310" s="505"/>
      <c r="CD310" s="505"/>
      <c r="CE310" s="505"/>
      <c r="CF310" s="505"/>
      <c r="CG310" s="505"/>
      <c r="CH310" s="505"/>
      <c r="CI310" s="505"/>
      <c r="CJ310" s="505"/>
      <c r="CK310" s="505"/>
      <c r="CL310" s="505"/>
      <c r="CM310" s="505"/>
      <c r="CN310" s="505"/>
      <c r="CO310" s="505"/>
      <c r="CP310" s="505"/>
      <c r="CQ310" s="505"/>
      <c r="CR310" s="505"/>
      <c r="CS310" s="505"/>
      <c r="CT310" s="505"/>
      <c r="CU310" s="505"/>
      <c r="CV310" s="505"/>
    </row>
    <row r="311" spans="79:100" ht="14.25" customHeight="1" x14ac:dyDescent="0.25">
      <c r="CA311" s="505"/>
      <c r="CB311" s="505"/>
      <c r="CC311" s="505"/>
      <c r="CD311" s="505"/>
      <c r="CE311" s="505"/>
      <c r="CF311" s="505"/>
      <c r="CG311" s="505"/>
      <c r="CH311" s="505"/>
      <c r="CI311" s="505"/>
      <c r="CJ311" s="505"/>
      <c r="CK311" s="505"/>
      <c r="CL311" s="505"/>
      <c r="CM311" s="505"/>
      <c r="CN311" s="505"/>
      <c r="CO311" s="505"/>
      <c r="CP311" s="505"/>
      <c r="CQ311" s="505"/>
      <c r="CR311" s="505"/>
      <c r="CS311" s="505"/>
      <c r="CT311" s="505"/>
      <c r="CU311" s="505"/>
      <c r="CV311" s="505"/>
    </row>
    <row r="312" spans="79:100" ht="14.25" customHeight="1" x14ac:dyDescent="0.25">
      <c r="CA312" s="505"/>
      <c r="CB312" s="505"/>
      <c r="CC312" s="505"/>
      <c r="CD312" s="505"/>
      <c r="CE312" s="505"/>
      <c r="CF312" s="505"/>
      <c r="CG312" s="505"/>
      <c r="CH312" s="505"/>
      <c r="CI312" s="505"/>
      <c r="CJ312" s="505"/>
      <c r="CK312" s="505"/>
      <c r="CL312" s="505"/>
      <c r="CM312" s="505"/>
      <c r="CN312" s="505"/>
      <c r="CO312" s="505"/>
      <c r="CP312" s="505"/>
      <c r="CQ312" s="505"/>
      <c r="CR312" s="505"/>
      <c r="CS312" s="505"/>
      <c r="CT312" s="505"/>
      <c r="CU312" s="505"/>
      <c r="CV312" s="505"/>
    </row>
    <row r="313" spans="79:100" ht="14.25" customHeight="1" x14ac:dyDescent="0.25">
      <c r="CA313" s="505"/>
      <c r="CB313" s="505"/>
      <c r="CC313" s="505"/>
      <c r="CD313" s="505"/>
      <c r="CE313" s="505"/>
      <c r="CF313" s="505"/>
      <c r="CG313" s="505"/>
      <c r="CH313" s="505"/>
      <c r="CI313" s="505"/>
      <c r="CJ313" s="505"/>
      <c r="CK313" s="505"/>
      <c r="CL313" s="505"/>
      <c r="CM313" s="505"/>
      <c r="CN313" s="505"/>
      <c r="CO313" s="505"/>
      <c r="CP313" s="505"/>
      <c r="CQ313" s="505"/>
      <c r="CR313" s="505"/>
      <c r="CS313" s="505"/>
      <c r="CT313" s="505"/>
      <c r="CU313" s="505"/>
      <c r="CV313" s="505"/>
    </row>
    <row r="314" spans="79:100" ht="14.25" customHeight="1" x14ac:dyDescent="0.25">
      <c r="CA314" s="505"/>
      <c r="CB314" s="505"/>
      <c r="CC314" s="505"/>
      <c r="CD314" s="505"/>
      <c r="CE314" s="505"/>
      <c r="CF314" s="505"/>
      <c r="CG314" s="505"/>
      <c r="CH314" s="505"/>
      <c r="CI314" s="505"/>
      <c r="CJ314" s="505"/>
      <c r="CK314" s="505"/>
      <c r="CL314" s="505"/>
      <c r="CM314" s="505"/>
      <c r="CN314" s="505"/>
      <c r="CO314" s="505"/>
      <c r="CP314" s="505"/>
      <c r="CQ314" s="505"/>
      <c r="CR314" s="505"/>
      <c r="CS314" s="505"/>
      <c r="CT314" s="505"/>
      <c r="CU314" s="505"/>
      <c r="CV314" s="505"/>
    </row>
    <row r="315" spans="79:100" ht="14.25" customHeight="1" x14ac:dyDescent="0.25">
      <c r="CA315" s="505"/>
      <c r="CB315" s="505"/>
      <c r="CC315" s="505"/>
      <c r="CD315" s="505"/>
      <c r="CE315" s="505"/>
      <c r="CF315" s="505"/>
      <c r="CG315" s="505"/>
      <c r="CH315" s="505"/>
      <c r="CI315" s="505"/>
      <c r="CJ315" s="505"/>
      <c r="CK315" s="505"/>
      <c r="CL315" s="505"/>
      <c r="CM315" s="505"/>
      <c r="CN315" s="505"/>
      <c r="CO315" s="505"/>
      <c r="CP315" s="505"/>
      <c r="CQ315" s="505"/>
      <c r="CR315" s="505"/>
      <c r="CS315" s="505"/>
      <c r="CT315" s="505"/>
      <c r="CU315" s="505"/>
      <c r="CV315" s="505"/>
    </row>
    <row r="316" spans="79:100" ht="14.25" customHeight="1" x14ac:dyDescent="0.25">
      <c r="CA316" s="505"/>
      <c r="CB316" s="505"/>
      <c r="CC316" s="505"/>
      <c r="CD316" s="505"/>
      <c r="CE316" s="505"/>
      <c r="CF316" s="505"/>
      <c r="CG316" s="505"/>
      <c r="CH316" s="505"/>
      <c r="CI316" s="505"/>
      <c r="CJ316" s="505"/>
      <c r="CK316" s="505"/>
      <c r="CL316" s="505"/>
      <c r="CM316" s="505"/>
      <c r="CN316" s="505"/>
      <c r="CO316" s="505"/>
      <c r="CP316" s="505"/>
      <c r="CQ316" s="505"/>
      <c r="CR316" s="505"/>
      <c r="CS316" s="505"/>
      <c r="CT316" s="505"/>
      <c r="CU316" s="505"/>
      <c r="CV316" s="505"/>
    </row>
    <row r="317" spans="79:100" ht="14.25" customHeight="1" x14ac:dyDescent="0.25">
      <c r="CA317" s="505"/>
      <c r="CB317" s="505"/>
      <c r="CC317" s="505"/>
      <c r="CD317" s="505"/>
      <c r="CE317" s="505"/>
      <c r="CF317" s="505"/>
      <c r="CG317" s="505"/>
      <c r="CH317" s="505"/>
      <c r="CI317" s="505"/>
      <c r="CJ317" s="505"/>
      <c r="CK317" s="505"/>
      <c r="CL317" s="505"/>
      <c r="CM317" s="505"/>
      <c r="CN317" s="505"/>
      <c r="CO317" s="505"/>
      <c r="CP317" s="505"/>
      <c r="CQ317" s="505"/>
      <c r="CR317" s="505"/>
      <c r="CS317" s="505"/>
      <c r="CT317" s="505"/>
      <c r="CU317" s="505"/>
      <c r="CV317" s="505"/>
    </row>
    <row r="318" spans="79:100" ht="14.25" customHeight="1" x14ac:dyDescent="0.25">
      <c r="CA318" s="505"/>
      <c r="CB318" s="505"/>
      <c r="CC318" s="505"/>
      <c r="CD318" s="505"/>
      <c r="CE318" s="505"/>
      <c r="CF318" s="505"/>
      <c r="CG318" s="505"/>
      <c r="CH318" s="505"/>
      <c r="CI318" s="505"/>
      <c r="CJ318" s="505"/>
      <c r="CK318" s="505"/>
      <c r="CL318" s="505"/>
      <c r="CM318" s="505"/>
      <c r="CN318" s="505"/>
      <c r="CO318" s="505"/>
      <c r="CP318" s="505"/>
      <c r="CQ318" s="505"/>
      <c r="CR318" s="505"/>
      <c r="CS318" s="505"/>
      <c r="CT318" s="505"/>
      <c r="CU318" s="505"/>
      <c r="CV318" s="505"/>
    </row>
    <row r="319" spans="79:100" ht="14.25" customHeight="1" x14ac:dyDescent="0.25">
      <c r="CA319" s="505"/>
      <c r="CB319" s="505"/>
      <c r="CC319" s="505"/>
      <c r="CD319" s="505"/>
      <c r="CE319" s="505"/>
      <c r="CF319" s="505"/>
      <c r="CG319" s="505"/>
      <c r="CH319" s="505"/>
      <c r="CI319" s="505"/>
      <c r="CJ319" s="505"/>
      <c r="CK319" s="505"/>
      <c r="CL319" s="505"/>
      <c r="CM319" s="505"/>
      <c r="CN319" s="505"/>
      <c r="CO319" s="505"/>
      <c r="CP319" s="505"/>
      <c r="CQ319" s="505"/>
      <c r="CR319" s="505"/>
      <c r="CS319" s="505"/>
      <c r="CT319" s="505"/>
      <c r="CU319" s="505"/>
      <c r="CV319" s="505"/>
    </row>
    <row r="320" spans="79:100" ht="14.25" customHeight="1" x14ac:dyDescent="0.25">
      <c r="CA320" s="505"/>
      <c r="CB320" s="505"/>
      <c r="CC320" s="505"/>
      <c r="CD320" s="505"/>
      <c r="CE320" s="505"/>
      <c r="CF320" s="505"/>
      <c r="CG320" s="505"/>
      <c r="CH320" s="505"/>
      <c r="CI320" s="505"/>
      <c r="CJ320" s="505"/>
      <c r="CK320" s="505"/>
      <c r="CL320" s="505"/>
      <c r="CM320" s="505"/>
      <c r="CN320" s="505"/>
      <c r="CO320" s="505"/>
      <c r="CP320" s="505"/>
      <c r="CQ320" s="505"/>
      <c r="CR320" s="505"/>
      <c r="CS320" s="505"/>
      <c r="CT320" s="505"/>
      <c r="CU320" s="505"/>
      <c r="CV320" s="505"/>
    </row>
    <row r="321" spans="79:100" ht="14.25" customHeight="1" x14ac:dyDescent="0.25">
      <c r="CA321" s="505"/>
      <c r="CB321" s="505"/>
      <c r="CC321" s="505"/>
      <c r="CD321" s="505"/>
      <c r="CE321" s="505"/>
      <c r="CF321" s="505"/>
      <c r="CG321" s="505"/>
      <c r="CH321" s="505"/>
      <c r="CI321" s="505"/>
      <c r="CJ321" s="505"/>
      <c r="CK321" s="505"/>
      <c r="CL321" s="505"/>
      <c r="CM321" s="505"/>
      <c r="CN321" s="505"/>
      <c r="CO321" s="505"/>
      <c r="CP321" s="505"/>
      <c r="CQ321" s="505"/>
      <c r="CR321" s="505"/>
      <c r="CS321" s="505"/>
      <c r="CT321" s="505"/>
      <c r="CU321" s="505"/>
      <c r="CV321" s="505"/>
    </row>
    <row r="322" spans="79:100" ht="14.25" customHeight="1" x14ac:dyDescent="0.25">
      <c r="CA322" s="505"/>
      <c r="CB322" s="505"/>
      <c r="CC322" s="505"/>
      <c r="CD322" s="505"/>
      <c r="CE322" s="505"/>
      <c r="CF322" s="505"/>
      <c r="CG322" s="505"/>
      <c r="CH322" s="505"/>
      <c r="CI322" s="505"/>
      <c r="CJ322" s="505"/>
      <c r="CK322" s="505"/>
      <c r="CL322" s="505"/>
      <c r="CM322" s="505"/>
      <c r="CN322" s="505"/>
      <c r="CO322" s="505"/>
      <c r="CP322" s="505"/>
      <c r="CQ322" s="505"/>
      <c r="CR322" s="505"/>
      <c r="CS322" s="505"/>
      <c r="CT322" s="505"/>
      <c r="CU322" s="505"/>
      <c r="CV322" s="505"/>
    </row>
    <row r="323" spans="79:100" ht="14.25" customHeight="1" x14ac:dyDescent="0.25">
      <c r="CA323" s="505"/>
      <c r="CB323" s="505"/>
      <c r="CC323" s="505"/>
      <c r="CD323" s="505"/>
      <c r="CE323" s="505"/>
      <c r="CF323" s="505"/>
      <c r="CG323" s="505"/>
      <c r="CH323" s="505"/>
      <c r="CI323" s="505"/>
      <c r="CJ323" s="505"/>
      <c r="CK323" s="505"/>
      <c r="CL323" s="505"/>
      <c r="CM323" s="505"/>
      <c r="CN323" s="505"/>
      <c r="CO323" s="505"/>
      <c r="CP323" s="505"/>
      <c r="CQ323" s="505"/>
      <c r="CR323" s="505"/>
      <c r="CS323" s="505"/>
      <c r="CT323" s="505"/>
      <c r="CU323" s="505"/>
      <c r="CV323" s="505"/>
    </row>
    <row r="324" spans="79:100" ht="14.25" customHeight="1" x14ac:dyDescent="0.25">
      <c r="CA324" s="505"/>
      <c r="CB324" s="505"/>
      <c r="CC324" s="505"/>
      <c r="CD324" s="505"/>
      <c r="CE324" s="505"/>
      <c r="CF324" s="505"/>
      <c r="CG324" s="505"/>
      <c r="CH324" s="505"/>
      <c r="CI324" s="505"/>
      <c r="CJ324" s="505"/>
      <c r="CK324" s="505"/>
      <c r="CL324" s="505"/>
      <c r="CM324" s="505"/>
      <c r="CN324" s="505"/>
      <c r="CO324" s="505"/>
      <c r="CP324" s="505"/>
      <c r="CQ324" s="505"/>
      <c r="CR324" s="505"/>
      <c r="CS324" s="505"/>
      <c r="CT324" s="505"/>
      <c r="CU324" s="505"/>
      <c r="CV324" s="505"/>
    </row>
    <row r="325" spans="79:100" ht="14.25" customHeight="1" x14ac:dyDescent="0.25">
      <c r="CA325" s="505"/>
      <c r="CB325" s="505"/>
      <c r="CC325" s="505"/>
      <c r="CD325" s="505"/>
      <c r="CE325" s="505"/>
      <c r="CF325" s="505"/>
      <c r="CG325" s="505"/>
      <c r="CH325" s="505"/>
      <c r="CI325" s="505"/>
      <c r="CJ325" s="505"/>
      <c r="CK325" s="505"/>
      <c r="CL325" s="505"/>
      <c r="CM325" s="505"/>
      <c r="CN325" s="505"/>
      <c r="CO325" s="505"/>
      <c r="CP325" s="505"/>
      <c r="CQ325" s="505"/>
      <c r="CR325" s="505"/>
      <c r="CS325" s="505"/>
      <c r="CT325" s="505"/>
      <c r="CU325" s="505"/>
      <c r="CV325" s="505"/>
    </row>
    <row r="326" spans="79:100" ht="14.25" customHeight="1" x14ac:dyDescent="0.25">
      <c r="CA326" s="505"/>
      <c r="CB326" s="505"/>
      <c r="CC326" s="505"/>
      <c r="CD326" s="505"/>
      <c r="CE326" s="505"/>
      <c r="CF326" s="505"/>
      <c r="CG326" s="505"/>
      <c r="CH326" s="505"/>
      <c r="CI326" s="505"/>
      <c r="CJ326" s="505"/>
      <c r="CK326" s="505"/>
      <c r="CL326" s="505"/>
      <c r="CM326" s="505"/>
      <c r="CN326" s="505"/>
      <c r="CO326" s="505"/>
      <c r="CP326" s="505"/>
      <c r="CQ326" s="505"/>
      <c r="CR326" s="505"/>
      <c r="CS326" s="505"/>
      <c r="CT326" s="505"/>
      <c r="CU326" s="505"/>
      <c r="CV326" s="505"/>
    </row>
    <row r="327" spans="79:100" ht="14.25" customHeight="1" x14ac:dyDescent="0.25">
      <c r="CA327" s="505"/>
      <c r="CB327" s="505"/>
      <c r="CC327" s="505"/>
      <c r="CD327" s="505"/>
      <c r="CE327" s="505"/>
      <c r="CF327" s="505"/>
      <c r="CG327" s="505"/>
      <c r="CH327" s="505"/>
      <c r="CI327" s="505"/>
      <c r="CJ327" s="505"/>
      <c r="CK327" s="505"/>
      <c r="CL327" s="505"/>
      <c r="CM327" s="505"/>
      <c r="CN327" s="505"/>
      <c r="CO327" s="505"/>
      <c r="CP327" s="505"/>
      <c r="CQ327" s="505"/>
      <c r="CR327" s="505"/>
      <c r="CS327" s="505"/>
      <c r="CT327" s="505"/>
      <c r="CU327" s="505"/>
      <c r="CV327" s="505"/>
    </row>
    <row r="328" spans="79:100" ht="14.25" customHeight="1" x14ac:dyDescent="0.25">
      <c r="CA328" s="505"/>
      <c r="CB328" s="505"/>
      <c r="CC328" s="505"/>
      <c r="CD328" s="505"/>
      <c r="CE328" s="505"/>
      <c r="CF328" s="505"/>
      <c r="CG328" s="505"/>
      <c r="CH328" s="505"/>
      <c r="CI328" s="505"/>
      <c r="CJ328" s="505"/>
      <c r="CK328" s="505"/>
      <c r="CL328" s="505"/>
      <c r="CM328" s="505"/>
      <c r="CN328" s="505"/>
      <c r="CO328" s="505"/>
      <c r="CP328" s="505"/>
      <c r="CQ328" s="505"/>
      <c r="CR328" s="505"/>
      <c r="CS328" s="505"/>
      <c r="CT328" s="505"/>
      <c r="CU328" s="505"/>
      <c r="CV328" s="505"/>
    </row>
    <row r="329" spans="79:100" ht="14.25" customHeight="1" x14ac:dyDescent="0.25">
      <c r="CA329" s="505"/>
      <c r="CB329" s="505"/>
      <c r="CC329" s="505"/>
      <c r="CD329" s="505"/>
      <c r="CE329" s="505"/>
      <c r="CF329" s="505"/>
      <c r="CG329" s="505"/>
      <c r="CH329" s="505"/>
      <c r="CI329" s="505"/>
      <c r="CJ329" s="505"/>
      <c r="CK329" s="505"/>
      <c r="CL329" s="505"/>
      <c r="CM329" s="505"/>
      <c r="CN329" s="505"/>
      <c r="CO329" s="505"/>
      <c r="CP329" s="505"/>
      <c r="CQ329" s="505"/>
      <c r="CR329" s="505"/>
      <c r="CS329" s="505"/>
      <c r="CT329" s="505"/>
      <c r="CU329" s="505"/>
      <c r="CV329" s="505"/>
    </row>
    <row r="330" spans="79:100" ht="14.25" customHeight="1" x14ac:dyDescent="0.25">
      <c r="CA330" s="505"/>
      <c r="CB330" s="505"/>
      <c r="CC330" s="505"/>
      <c r="CD330" s="505"/>
      <c r="CE330" s="505"/>
      <c r="CF330" s="505"/>
      <c r="CG330" s="505"/>
      <c r="CH330" s="505"/>
      <c r="CI330" s="505"/>
      <c r="CJ330" s="505"/>
      <c r="CK330" s="505"/>
      <c r="CL330" s="505"/>
      <c r="CM330" s="505"/>
      <c r="CN330" s="505"/>
      <c r="CO330" s="505"/>
      <c r="CP330" s="505"/>
      <c r="CQ330" s="505"/>
      <c r="CR330" s="505"/>
      <c r="CS330" s="505"/>
      <c r="CT330" s="505"/>
      <c r="CU330" s="505"/>
      <c r="CV330" s="505"/>
    </row>
    <row r="331" spans="79:100" ht="14.25" customHeight="1" x14ac:dyDescent="0.25">
      <c r="CA331" s="505"/>
      <c r="CB331" s="505"/>
      <c r="CC331" s="505"/>
      <c r="CD331" s="505"/>
      <c r="CE331" s="505"/>
      <c r="CF331" s="505"/>
      <c r="CG331" s="505"/>
      <c r="CH331" s="505"/>
      <c r="CI331" s="505"/>
      <c r="CJ331" s="505"/>
      <c r="CK331" s="505"/>
      <c r="CL331" s="505"/>
      <c r="CM331" s="505"/>
      <c r="CN331" s="505"/>
      <c r="CO331" s="505"/>
      <c r="CP331" s="505"/>
      <c r="CQ331" s="505"/>
      <c r="CR331" s="505"/>
      <c r="CS331" s="505"/>
      <c r="CT331" s="505"/>
      <c r="CU331" s="505"/>
      <c r="CV331" s="505"/>
    </row>
    <row r="332" spans="79:100" ht="14.25" customHeight="1" x14ac:dyDescent="0.25">
      <c r="CA332" s="505"/>
      <c r="CB332" s="505"/>
      <c r="CC332" s="505"/>
      <c r="CD332" s="505"/>
      <c r="CE332" s="505"/>
      <c r="CF332" s="505"/>
      <c r="CG332" s="505"/>
      <c r="CH332" s="505"/>
      <c r="CI332" s="505"/>
      <c r="CJ332" s="505"/>
      <c r="CK332" s="505"/>
      <c r="CL332" s="505"/>
      <c r="CM332" s="505"/>
      <c r="CN332" s="505"/>
      <c r="CO332" s="505"/>
      <c r="CP332" s="505"/>
      <c r="CQ332" s="505"/>
      <c r="CR332" s="505"/>
      <c r="CS332" s="505"/>
      <c r="CT332" s="505"/>
      <c r="CU332" s="505"/>
      <c r="CV332" s="505"/>
    </row>
    <row r="333" spans="79:100" ht="14.25" customHeight="1" x14ac:dyDescent="0.25">
      <c r="CA333" s="505"/>
      <c r="CB333" s="505"/>
      <c r="CC333" s="505"/>
      <c r="CD333" s="505"/>
      <c r="CE333" s="505"/>
      <c r="CF333" s="505"/>
      <c r="CG333" s="505"/>
      <c r="CH333" s="505"/>
      <c r="CI333" s="505"/>
      <c r="CJ333" s="505"/>
      <c r="CK333" s="505"/>
      <c r="CL333" s="505"/>
      <c r="CM333" s="505"/>
      <c r="CN333" s="505"/>
      <c r="CO333" s="505"/>
      <c r="CP333" s="505"/>
      <c r="CQ333" s="505"/>
      <c r="CR333" s="505"/>
      <c r="CS333" s="505"/>
      <c r="CT333" s="505"/>
      <c r="CU333" s="505"/>
      <c r="CV333" s="505"/>
    </row>
    <row r="334" spans="79:100" ht="14.25" customHeight="1" x14ac:dyDescent="0.25">
      <c r="CA334" s="505"/>
      <c r="CB334" s="505"/>
      <c r="CC334" s="505"/>
      <c r="CD334" s="505"/>
      <c r="CE334" s="505"/>
      <c r="CF334" s="505"/>
      <c r="CG334" s="505"/>
      <c r="CH334" s="505"/>
      <c r="CI334" s="505"/>
      <c r="CJ334" s="505"/>
      <c r="CK334" s="505"/>
      <c r="CL334" s="505"/>
      <c r="CM334" s="505"/>
      <c r="CN334" s="505"/>
      <c r="CO334" s="505"/>
      <c r="CP334" s="505"/>
      <c r="CQ334" s="505"/>
      <c r="CR334" s="505"/>
      <c r="CS334" s="505"/>
      <c r="CT334" s="505"/>
      <c r="CU334" s="505"/>
      <c r="CV334" s="505"/>
    </row>
    <row r="335" spans="79:100" ht="14.25" customHeight="1" x14ac:dyDescent="0.25">
      <c r="CA335" s="505"/>
      <c r="CB335" s="505"/>
      <c r="CC335" s="505"/>
      <c r="CD335" s="505"/>
      <c r="CE335" s="505"/>
      <c r="CF335" s="505"/>
      <c r="CG335" s="505"/>
      <c r="CH335" s="505"/>
      <c r="CI335" s="505"/>
      <c r="CJ335" s="505"/>
      <c r="CK335" s="505"/>
      <c r="CL335" s="505"/>
      <c r="CM335" s="505"/>
      <c r="CN335" s="505"/>
      <c r="CO335" s="505"/>
      <c r="CP335" s="505"/>
      <c r="CQ335" s="505"/>
      <c r="CR335" s="505"/>
      <c r="CS335" s="505"/>
      <c r="CT335" s="505"/>
      <c r="CU335" s="505"/>
      <c r="CV335" s="505"/>
    </row>
    <row r="336" spans="79:100" ht="14.25" customHeight="1" x14ac:dyDescent="0.25">
      <c r="CA336" s="505"/>
      <c r="CB336" s="505"/>
      <c r="CC336" s="505"/>
      <c r="CD336" s="505"/>
      <c r="CE336" s="505"/>
      <c r="CF336" s="505"/>
      <c r="CG336" s="505"/>
      <c r="CH336" s="505"/>
      <c r="CI336" s="505"/>
      <c r="CJ336" s="505"/>
      <c r="CK336" s="505"/>
      <c r="CL336" s="505"/>
      <c r="CM336" s="505"/>
      <c r="CN336" s="505"/>
      <c r="CO336" s="505"/>
      <c r="CP336" s="505"/>
      <c r="CQ336" s="505"/>
      <c r="CR336" s="505"/>
      <c r="CS336" s="505"/>
      <c r="CT336" s="505"/>
      <c r="CU336" s="505"/>
      <c r="CV336" s="505"/>
    </row>
    <row r="337" spans="79:100" ht="14.25" customHeight="1" x14ac:dyDescent="0.25">
      <c r="CA337" s="505"/>
      <c r="CB337" s="505"/>
      <c r="CC337" s="505"/>
      <c r="CD337" s="505"/>
      <c r="CE337" s="505"/>
      <c r="CF337" s="505"/>
      <c r="CG337" s="505"/>
      <c r="CH337" s="505"/>
      <c r="CI337" s="505"/>
      <c r="CJ337" s="505"/>
      <c r="CK337" s="505"/>
      <c r="CL337" s="505"/>
      <c r="CM337" s="505"/>
      <c r="CN337" s="505"/>
      <c r="CO337" s="505"/>
      <c r="CP337" s="505"/>
      <c r="CQ337" s="505"/>
      <c r="CR337" s="505"/>
      <c r="CS337" s="505"/>
      <c r="CT337" s="505"/>
      <c r="CU337" s="505"/>
      <c r="CV337" s="505"/>
    </row>
    <row r="338" spans="79:100" ht="14.25" customHeight="1" x14ac:dyDescent="0.25">
      <c r="CA338" s="505"/>
      <c r="CB338" s="505"/>
      <c r="CC338" s="505"/>
      <c r="CD338" s="505"/>
      <c r="CE338" s="505"/>
      <c r="CF338" s="505"/>
      <c r="CG338" s="505"/>
      <c r="CH338" s="505"/>
      <c r="CI338" s="505"/>
      <c r="CJ338" s="505"/>
      <c r="CK338" s="505"/>
      <c r="CL338" s="505"/>
      <c r="CM338" s="505"/>
      <c r="CN338" s="505"/>
      <c r="CO338" s="505"/>
      <c r="CP338" s="505"/>
      <c r="CQ338" s="505"/>
      <c r="CR338" s="505"/>
      <c r="CS338" s="505"/>
      <c r="CT338" s="505"/>
      <c r="CU338" s="505"/>
      <c r="CV338" s="505"/>
    </row>
    <row r="339" spans="79:100" ht="14.25" customHeight="1" x14ac:dyDescent="0.25">
      <c r="CA339" s="505"/>
      <c r="CB339" s="505"/>
      <c r="CC339" s="505"/>
      <c r="CD339" s="505"/>
      <c r="CE339" s="505"/>
      <c r="CF339" s="505"/>
      <c r="CG339" s="505"/>
      <c r="CH339" s="505"/>
      <c r="CI339" s="505"/>
      <c r="CJ339" s="505"/>
      <c r="CK339" s="505"/>
      <c r="CL339" s="505"/>
      <c r="CM339" s="505"/>
      <c r="CN339" s="505"/>
      <c r="CO339" s="505"/>
      <c r="CP339" s="505"/>
      <c r="CQ339" s="505"/>
      <c r="CR339" s="505"/>
      <c r="CS339" s="505"/>
      <c r="CT339" s="505"/>
      <c r="CU339" s="505"/>
      <c r="CV339" s="505"/>
    </row>
    <row r="340" spans="79:100" ht="14.25" customHeight="1" x14ac:dyDescent="0.25">
      <c r="CA340" s="505"/>
      <c r="CB340" s="505"/>
      <c r="CC340" s="505"/>
      <c r="CD340" s="505"/>
      <c r="CE340" s="505"/>
      <c r="CF340" s="505"/>
      <c r="CG340" s="505"/>
      <c r="CH340" s="505"/>
      <c r="CI340" s="505"/>
      <c r="CJ340" s="505"/>
      <c r="CK340" s="505"/>
      <c r="CL340" s="505"/>
      <c r="CM340" s="505"/>
      <c r="CN340" s="505"/>
      <c r="CO340" s="505"/>
      <c r="CP340" s="505"/>
      <c r="CQ340" s="505"/>
      <c r="CR340" s="505"/>
      <c r="CS340" s="505"/>
      <c r="CT340" s="505"/>
      <c r="CU340" s="505"/>
      <c r="CV340" s="505"/>
    </row>
    <row r="341" spans="79:100" ht="14.25" customHeight="1" x14ac:dyDescent="0.25">
      <c r="CA341" s="505"/>
      <c r="CB341" s="505"/>
      <c r="CC341" s="505"/>
      <c r="CD341" s="505"/>
      <c r="CE341" s="505"/>
      <c r="CF341" s="505"/>
      <c r="CG341" s="505"/>
      <c r="CH341" s="505"/>
      <c r="CI341" s="505"/>
      <c r="CJ341" s="505"/>
      <c r="CK341" s="505"/>
      <c r="CL341" s="505"/>
      <c r="CM341" s="505"/>
      <c r="CN341" s="505"/>
      <c r="CO341" s="505"/>
      <c r="CP341" s="505"/>
      <c r="CQ341" s="505"/>
      <c r="CR341" s="505"/>
      <c r="CS341" s="505"/>
      <c r="CT341" s="505"/>
      <c r="CU341" s="505"/>
      <c r="CV341" s="505"/>
    </row>
    <row r="342" spans="79:100" ht="14.25" customHeight="1" x14ac:dyDescent="0.25">
      <c r="CA342" s="505"/>
      <c r="CB342" s="505"/>
      <c r="CC342" s="505"/>
      <c r="CD342" s="505"/>
      <c r="CE342" s="505"/>
      <c r="CF342" s="505"/>
      <c r="CG342" s="505"/>
      <c r="CH342" s="505"/>
      <c r="CI342" s="505"/>
      <c r="CJ342" s="505"/>
      <c r="CK342" s="505"/>
      <c r="CL342" s="505"/>
      <c r="CM342" s="505"/>
      <c r="CN342" s="505"/>
      <c r="CO342" s="505"/>
      <c r="CP342" s="505"/>
      <c r="CQ342" s="505"/>
      <c r="CR342" s="505"/>
      <c r="CS342" s="505"/>
      <c r="CT342" s="505"/>
      <c r="CU342" s="505"/>
      <c r="CV342" s="505"/>
    </row>
    <row r="343" spans="79:100" ht="14.25" customHeight="1" x14ac:dyDescent="0.25">
      <c r="CA343" s="505"/>
      <c r="CB343" s="505"/>
      <c r="CC343" s="505"/>
      <c r="CD343" s="505"/>
      <c r="CE343" s="505"/>
      <c r="CF343" s="505"/>
      <c r="CG343" s="505"/>
      <c r="CH343" s="505"/>
      <c r="CI343" s="505"/>
      <c r="CJ343" s="505"/>
      <c r="CK343" s="505"/>
      <c r="CL343" s="505"/>
      <c r="CM343" s="505"/>
      <c r="CN343" s="505"/>
      <c r="CO343" s="505"/>
      <c r="CP343" s="505"/>
      <c r="CQ343" s="505"/>
      <c r="CR343" s="505"/>
      <c r="CS343" s="505"/>
      <c r="CT343" s="505"/>
      <c r="CU343" s="505"/>
      <c r="CV343" s="505"/>
    </row>
    <row r="344" spans="79:100" ht="14.25" customHeight="1" x14ac:dyDescent="0.25">
      <c r="CA344" s="505"/>
      <c r="CB344" s="505"/>
      <c r="CC344" s="505"/>
      <c r="CD344" s="505"/>
      <c r="CE344" s="505"/>
      <c r="CF344" s="505"/>
      <c r="CG344" s="505"/>
      <c r="CH344" s="505"/>
      <c r="CI344" s="505"/>
      <c r="CJ344" s="505"/>
      <c r="CK344" s="505"/>
      <c r="CL344" s="505"/>
      <c r="CM344" s="505"/>
      <c r="CN344" s="505"/>
      <c r="CO344" s="505"/>
      <c r="CP344" s="505"/>
      <c r="CQ344" s="505"/>
      <c r="CR344" s="505"/>
      <c r="CS344" s="505"/>
      <c r="CT344" s="505"/>
      <c r="CU344" s="505"/>
      <c r="CV344" s="505"/>
    </row>
    <row r="345" spans="79:100" ht="14.25" customHeight="1" x14ac:dyDescent="0.25">
      <c r="CA345" s="505"/>
      <c r="CB345" s="505"/>
      <c r="CC345" s="505"/>
      <c r="CD345" s="505"/>
      <c r="CE345" s="505"/>
      <c r="CF345" s="505"/>
      <c r="CG345" s="505"/>
      <c r="CH345" s="505"/>
      <c r="CI345" s="505"/>
      <c r="CJ345" s="505"/>
      <c r="CK345" s="505"/>
      <c r="CL345" s="505"/>
      <c r="CM345" s="505"/>
      <c r="CN345" s="505"/>
      <c r="CO345" s="505"/>
      <c r="CP345" s="505"/>
      <c r="CQ345" s="505"/>
      <c r="CR345" s="505"/>
      <c r="CS345" s="505"/>
      <c r="CT345" s="505"/>
      <c r="CU345" s="505"/>
      <c r="CV345" s="505"/>
    </row>
    <row r="346" spans="79:100" ht="14.25" customHeight="1" x14ac:dyDescent="0.25">
      <c r="CA346" s="505"/>
      <c r="CB346" s="505"/>
      <c r="CC346" s="505"/>
      <c r="CD346" s="505"/>
      <c r="CE346" s="505"/>
      <c r="CF346" s="505"/>
      <c r="CG346" s="505"/>
      <c r="CH346" s="505"/>
      <c r="CI346" s="505"/>
      <c r="CJ346" s="505"/>
      <c r="CK346" s="505"/>
      <c r="CL346" s="505"/>
      <c r="CM346" s="505"/>
      <c r="CN346" s="505"/>
      <c r="CO346" s="505"/>
      <c r="CP346" s="505"/>
      <c r="CQ346" s="505"/>
      <c r="CR346" s="505"/>
      <c r="CS346" s="505"/>
      <c r="CT346" s="505"/>
      <c r="CU346" s="505"/>
      <c r="CV346" s="505"/>
    </row>
    <row r="347" spans="79:100" ht="14.25" customHeight="1" x14ac:dyDescent="0.25">
      <c r="CA347" s="505"/>
      <c r="CB347" s="505"/>
      <c r="CC347" s="505"/>
      <c r="CD347" s="505"/>
      <c r="CE347" s="505"/>
      <c r="CF347" s="505"/>
      <c r="CG347" s="505"/>
      <c r="CH347" s="505"/>
      <c r="CI347" s="505"/>
      <c r="CJ347" s="505"/>
      <c r="CK347" s="505"/>
      <c r="CL347" s="505"/>
      <c r="CM347" s="505"/>
      <c r="CN347" s="505"/>
      <c r="CO347" s="505"/>
      <c r="CP347" s="505"/>
      <c r="CQ347" s="505"/>
      <c r="CR347" s="505"/>
      <c r="CS347" s="505"/>
      <c r="CT347" s="505"/>
      <c r="CU347" s="505"/>
      <c r="CV347" s="505"/>
    </row>
    <row r="348" spans="79:100" ht="14.25" customHeight="1" x14ac:dyDescent="0.25">
      <c r="CA348" s="505"/>
      <c r="CB348" s="505"/>
      <c r="CC348" s="505"/>
      <c r="CD348" s="505"/>
      <c r="CE348" s="505"/>
      <c r="CF348" s="505"/>
      <c r="CG348" s="505"/>
      <c r="CH348" s="505"/>
      <c r="CI348" s="505"/>
      <c r="CJ348" s="505"/>
      <c r="CK348" s="505"/>
      <c r="CL348" s="505"/>
      <c r="CM348" s="505"/>
      <c r="CN348" s="505"/>
      <c r="CO348" s="505"/>
      <c r="CP348" s="505"/>
      <c r="CQ348" s="505"/>
      <c r="CR348" s="505"/>
      <c r="CS348" s="505"/>
      <c r="CT348" s="505"/>
      <c r="CU348" s="505"/>
      <c r="CV348" s="505"/>
    </row>
    <row r="349" spans="79:100" ht="14.25" customHeight="1" x14ac:dyDescent="0.25">
      <c r="CA349" s="505"/>
      <c r="CB349" s="505"/>
      <c r="CC349" s="505"/>
      <c r="CD349" s="505"/>
      <c r="CE349" s="505"/>
      <c r="CF349" s="505"/>
      <c r="CG349" s="505"/>
      <c r="CH349" s="505"/>
      <c r="CI349" s="505"/>
      <c r="CJ349" s="505"/>
      <c r="CK349" s="505"/>
      <c r="CL349" s="505"/>
      <c r="CM349" s="505"/>
      <c r="CN349" s="505"/>
      <c r="CO349" s="505"/>
      <c r="CP349" s="505"/>
      <c r="CQ349" s="505"/>
      <c r="CR349" s="505"/>
      <c r="CS349" s="505"/>
      <c r="CT349" s="505"/>
      <c r="CU349" s="505"/>
      <c r="CV349" s="505"/>
    </row>
    <row r="350" spans="79:100" ht="14.25" customHeight="1" x14ac:dyDescent="0.25">
      <c r="CA350" s="505"/>
      <c r="CB350" s="505"/>
      <c r="CC350" s="505"/>
      <c r="CD350" s="505"/>
      <c r="CE350" s="505"/>
      <c r="CF350" s="505"/>
      <c r="CG350" s="505"/>
      <c r="CH350" s="505"/>
      <c r="CI350" s="505"/>
      <c r="CJ350" s="505"/>
      <c r="CK350" s="505"/>
      <c r="CL350" s="505"/>
      <c r="CM350" s="505"/>
      <c r="CN350" s="505"/>
      <c r="CO350" s="505"/>
      <c r="CP350" s="505"/>
      <c r="CQ350" s="505"/>
      <c r="CR350" s="505"/>
      <c r="CS350" s="505"/>
      <c r="CT350" s="505"/>
      <c r="CU350" s="505"/>
      <c r="CV350" s="505"/>
    </row>
    <row r="351" spans="79:100" ht="14.25" customHeight="1" x14ac:dyDescent="0.25">
      <c r="CA351" s="505"/>
      <c r="CB351" s="505"/>
      <c r="CC351" s="505"/>
      <c r="CD351" s="505"/>
      <c r="CE351" s="505"/>
      <c r="CF351" s="505"/>
      <c r="CG351" s="505"/>
      <c r="CH351" s="505"/>
      <c r="CI351" s="505"/>
      <c r="CJ351" s="505"/>
      <c r="CK351" s="505"/>
      <c r="CL351" s="505"/>
      <c r="CM351" s="505"/>
      <c r="CN351" s="505"/>
      <c r="CO351" s="505"/>
      <c r="CP351" s="505"/>
      <c r="CQ351" s="505"/>
      <c r="CR351" s="505"/>
      <c r="CS351" s="505"/>
      <c r="CT351" s="505"/>
      <c r="CU351" s="505"/>
      <c r="CV351" s="505"/>
    </row>
    <row r="352" spans="79:100" ht="14.25" customHeight="1" x14ac:dyDescent="0.25">
      <c r="CA352" s="505"/>
      <c r="CB352" s="505"/>
      <c r="CC352" s="505"/>
      <c r="CD352" s="505"/>
      <c r="CE352" s="505"/>
      <c r="CF352" s="505"/>
      <c r="CG352" s="505"/>
      <c r="CH352" s="505"/>
      <c r="CI352" s="505"/>
      <c r="CJ352" s="505"/>
      <c r="CK352" s="505"/>
      <c r="CL352" s="505"/>
      <c r="CM352" s="505"/>
      <c r="CN352" s="505"/>
      <c r="CO352" s="505"/>
      <c r="CP352" s="505"/>
      <c r="CQ352" s="505"/>
      <c r="CR352" s="505"/>
      <c r="CS352" s="505"/>
      <c r="CT352" s="505"/>
      <c r="CU352" s="505"/>
      <c r="CV352" s="505"/>
    </row>
    <row r="353" spans="79:100" ht="14.25" customHeight="1" x14ac:dyDescent="0.25">
      <c r="CA353" s="505"/>
      <c r="CB353" s="505"/>
      <c r="CC353" s="505"/>
      <c r="CD353" s="505"/>
      <c r="CE353" s="505"/>
      <c r="CF353" s="505"/>
      <c r="CG353" s="505"/>
      <c r="CH353" s="505"/>
      <c r="CI353" s="505"/>
      <c r="CJ353" s="505"/>
      <c r="CK353" s="505"/>
      <c r="CL353" s="505"/>
      <c r="CM353" s="505"/>
      <c r="CN353" s="505"/>
      <c r="CO353" s="505"/>
      <c r="CP353" s="505"/>
      <c r="CQ353" s="505"/>
      <c r="CR353" s="505"/>
      <c r="CS353" s="505"/>
      <c r="CT353" s="505"/>
      <c r="CU353" s="505"/>
      <c r="CV353" s="505"/>
    </row>
    <row r="354" spans="79:100" ht="14.25" customHeight="1" x14ac:dyDescent="0.25">
      <c r="CA354" s="505"/>
      <c r="CB354" s="505"/>
      <c r="CC354" s="505"/>
      <c r="CD354" s="505"/>
      <c r="CE354" s="505"/>
      <c r="CF354" s="505"/>
      <c r="CG354" s="505"/>
      <c r="CH354" s="505"/>
      <c r="CI354" s="505"/>
      <c r="CJ354" s="505"/>
      <c r="CK354" s="505"/>
      <c r="CL354" s="505"/>
      <c r="CM354" s="505"/>
      <c r="CN354" s="505"/>
      <c r="CO354" s="505"/>
      <c r="CP354" s="505"/>
      <c r="CQ354" s="505"/>
      <c r="CR354" s="505"/>
      <c r="CS354" s="505"/>
      <c r="CT354" s="505"/>
      <c r="CU354" s="505"/>
      <c r="CV354" s="505"/>
    </row>
    <row r="355" spans="79:100" ht="14.25" customHeight="1" x14ac:dyDescent="0.25">
      <c r="CA355" s="505"/>
      <c r="CB355" s="505"/>
      <c r="CC355" s="505"/>
      <c r="CD355" s="505"/>
      <c r="CE355" s="505"/>
      <c r="CF355" s="505"/>
      <c r="CG355" s="505"/>
      <c r="CH355" s="505"/>
      <c r="CI355" s="505"/>
      <c r="CJ355" s="505"/>
      <c r="CK355" s="505"/>
      <c r="CL355" s="505"/>
      <c r="CM355" s="505"/>
      <c r="CN355" s="505"/>
      <c r="CO355" s="505"/>
      <c r="CP355" s="505"/>
      <c r="CQ355" s="505"/>
      <c r="CR355" s="505"/>
      <c r="CS355" s="505"/>
      <c r="CT355" s="505"/>
      <c r="CU355" s="505"/>
      <c r="CV355" s="505"/>
    </row>
    <row r="356" spans="79:100" ht="14.25" customHeight="1" x14ac:dyDescent="0.25">
      <c r="CA356" s="505"/>
      <c r="CB356" s="505"/>
      <c r="CC356" s="505"/>
      <c r="CD356" s="505"/>
      <c r="CE356" s="505"/>
      <c r="CF356" s="505"/>
      <c r="CG356" s="505"/>
      <c r="CH356" s="505"/>
      <c r="CI356" s="505"/>
      <c r="CJ356" s="505"/>
      <c r="CK356" s="505"/>
      <c r="CL356" s="505"/>
      <c r="CM356" s="505"/>
      <c r="CN356" s="505"/>
      <c r="CO356" s="505"/>
      <c r="CP356" s="505"/>
      <c r="CQ356" s="505"/>
      <c r="CR356" s="505"/>
      <c r="CS356" s="505"/>
      <c r="CT356" s="505"/>
      <c r="CU356" s="505"/>
      <c r="CV356" s="505"/>
    </row>
    <row r="357" spans="79:100" ht="14.25" customHeight="1" x14ac:dyDescent="0.25">
      <c r="CA357" s="505"/>
      <c r="CB357" s="505"/>
      <c r="CC357" s="505"/>
      <c r="CD357" s="505"/>
      <c r="CE357" s="505"/>
      <c r="CF357" s="505"/>
      <c r="CG357" s="505"/>
      <c r="CH357" s="505"/>
      <c r="CI357" s="505"/>
      <c r="CJ357" s="505"/>
      <c r="CK357" s="505"/>
      <c r="CL357" s="505"/>
      <c r="CM357" s="505"/>
      <c r="CN357" s="505"/>
      <c r="CO357" s="505"/>
      <c r="CP357" s="505"/>
      <c r="CQ357" s="505"/>
      <c r="CR357" s="505"/>
      <c r="CS357" s="505"/>
      <c r="CT357" s="505"/>
      <c r="CU357" s="505"/>
      <c r="CV357" s="505"/>
    </row>
    <row r="358" spans="79:100" ht="14.25" customHeight="1" x14ac:dyDescent="0.25">
      <c r="CA358" s="505"/>
      <c r="CB358" s="505"/>
      <c r="CC358" s="505"/>
      <c r="CD358" s="505"/>
      <c r="CE358" s="505"/>
      <c r="CF358" s="505"/>
      <c r="CG358" s="505"/>
      <c r="CH358" s="505"/>
      <c r="CI358" s="505"/>
      <c r="CJ358" s="505"/>
      <c r="CK358" s="505"/>
      <c r="CL358" s="505"/>
      <c r="CM358" s="505"/>
      <c r="CN358" s="505"/>
      <c r="CO358" s="505"/>
      <c r="CP358" s="505"/>
      <c r="CQ358" s="505"/>
      <c r="CR358" s="505"/>
      <c r="CS358" s="505"/>
      <c r="CT358" s="505"/>
      <c r="CU358" s="505"/>
      <c r="CV358" s="505"/>
    </row>
    <row r="359" spans="79:100" ht="14.25" customHeight="1" x14ac:dyDescent="0.25">
      <c r="CA359" s="505"/>
      <c r="CB359" s="505"/>
      <c r="CC359" s="505"/>
      <c r="CD359" s="505"/>
      <c r="CE359" s="505"/>
      <c r="CF359" s="505"/>
      <c r="CG359" s="505"/>
      <c r="CH359" s="505"/>
      <c r="CI359" s="505"/>
      <c r="CJ359" s="505"/>
      <c r="CK359" s="505"/>
      <c r="CL359" s="505"/>
      <c r="CM359" s="505"/>
      <c r="CN359" s="505"/>
      <c r="CO359" s="505"/>
      <c r="CP359" s="505"/>
      <c r="CQ359" s="505"/>
      <c r="CR359" s="505"/>
      <c r="CS359" s="505"/>
      <c r="CT359" s="505"/>
      <c r="CU359" s="505"/>
      <c r="CV359" s="505"/>
    </row>
    <row r="360" spans="79:100" ht="14.25" customHeight="1" x14ac:dyDescent="0.25">
      <c r="CA360" s="505"/>
      <c r="CB360" s="505"/>
      <c r="CC360" s="505"/>
      <c r="CD360" s="505"/>
      <c r="CE360" s="505"/>
      <c r="CF360" s="505"/>
      <c r="CG360" s="505"/>
      <c r="CH360" s="505"/>
      <c r="CI360" s="505"/>
      <c r="CJ360" s="505"/>
      <c r="CK360" s="505"/>
      <c r="CL360" s="505"/>
      <c r="CM360" s="505"/>
      <c r="CN360" s="505"/>
      <c r="CO360" s="505"/>
      <c r="CP360" s="505"/>
      <c r="CQ360" s="505"/>
      <c r="CR360" s="505"/>
      <c r="CS360" s="505"/>
      <c r="CT360" s="505"/>
      <c r="CU360" s="505"/>
      <c r="CV360" s="505"/>
    </row>
    <row r="361" spans="79:100" ht="14.25" customHeight="1" x14ac:dyDescent="0.25">
      <c r="CA361" s="505"/>
      <c r="CB361" s="505"/>
      <c r="CC361" s="505"/>
      <c r="CD361" s="505"/>
      <c r="CE361" s="505"/>
      <c r="CF361" s="505"/>
      <c r="CG361" s="505"/>
      <c r="CH361" s="505"/>
      <c r="CI361" s="505"/>
      <c r="CJ361" s="505"/>
      <c r="CK361" s="505"/>
      <c r="CL361" s="505"/>
      <c r="CM361" s="505"/>
      <c r="CN361" s="505"/>
      <c r="CO361" s="505"/>
      <c r="CP361" s="505"/>
      <c r="CQ361" s="505"/>
      <c r="CR361" s="505"/>
      <c r="CS361" s="505"/>
      <c r="CT361" s="505"/>
      <c r="CU361" s="505"/>
      <c r="CV361" s="505"/>
    </row>
    <row r="362" spans="79:100" ht="14.25" customHeight="1" x14ac:dyDescent="0.25">
      <c r="CA362" s="505"/>
      <c r="CB362" s="505"/>
      <c r="CC362" s="505"/>
      <c r="CD362" s="505"/>
      <c r="CE362" s="505"/>
      <c r="CF362" s="505"/>
      <c r="CG362" s="505"/>
      <c r="CH362" s="505"/>
      <c r="CI362" s="505"/>
      <c r="CJ362" s="505"/>
      <c r="CK362" s="505"/>
      <c r="CL362" s="505"/>
      <c r="CM362" s="505"/>
      <c r="CN362" s="505"/>
      <c r="CO362" s="505"/>
      <c r="CP362" s="505"/>
      <c r="CQ362" s="505"/>
      <c r="CR362" s="505"/>
      <c r="CS362" s="505"/>
      <c r="CT362" s="505"/>
      <c r="CU362" s="505"/>
      <c r="CV362" s="505"/>
    </row>
    <row r="363" spans="79:100" ht="14.25" customHeight="1" x14ac:dyDescent="0.25">
      <c r="CA363" s="505"/>
      <c r="CB363" s="505"/>
      <c r="CC363" s="505"/>
      <c r="CD363" s="505"/>
      <c r="CE363" s="505"/>
      <c r="CF363" s="505"/>
      <c r="CG363" s="505"/>
      <c r="CH363" s="505"/>
      <c r="CI363" s="505"/>
      <c r="CJ363" s="505"/>
      <c r="CK363" s="505"/>
      <c r="CL363" s="505"/>
      <c r="CM363" s="505"/>
      <c r="CN363" s="505"/>
      <c r="CO363" s="505"/>
      <c r="CP363" s="505"/>
      <c r="CQ363" s="505"/>
      <c r="CR363" s="505"/>
      <c r="CS363" s="505"/>
      <c r="CT363" s="505"/>
      <c r="CU363" s="505"/>
      <c r="CV363" s="505"/>
    </row>
    <row r="364" spans="79:100" ht="14.25" customHeight="1" x14ac:dyDescent="0.25">
      <c r="CA364" s="505"/>
      <c r="CB364" s="505"/>
      <c r="CC364" s="505"/>
      <c r="CD364" s="505"/>
      <c r="CE364" s="505"/>
      <c r="CF364" s="505"/>
      <c r="CG364" s="505"/>
      <c r="CH364" s="505"/>
      <c r="CI364" s="505"/>
      <c r="CJ364" s="505"/>
      <c r="CK364" s="505"/>
      <c r="CL364" s="505"/>
      <c r="CM364" s="505"/>
      <c r="CN364" s="505"/>
      <c r="CO364" s="505"/>
      <c r="CP364" s="505"/>
      <c r="CQ364" s="505"/>
      <c r="CR364" s="505"/>
      <c r="CS364" s="505"/>
      <c r="CT364" s="505"/>
      <c r="CU364" s="505"/>
      <c r="CV364" s="505"/>
    </row>
    <row r="365" spans="79:100" ht="14.25" customHeight="1" x14ac:dyDescent="0.25">
      <c r="CA365" s="505"/>
      <c r="CB365" s="505"/>
      <c r="CC365" s="505"/>
      <c r="CD365" s="505"/>
      <c r="CE365" s="505"/>
      <c r="CF365" s="505"/>
      <c r="CG365" s="505"/>
      <c r="CH365" s="505"/>
      <c r="CI365" s="505"/>
      <c r="CJ365" s="505"/>
      <c r="CK365" s="505"/>
      <c r="CL365" s="505"/>
      <c r="CM365" s="505"/>
      <c r="CN365" s="505"/>
      <c r="CO365" s="505"/>
      <c r="CP365" s="505"/>
      <c r="CQ365" s="505"/>
      <c r="CR365" s="505"/>
      <c r="CS365" s="505"/>
      <c r="CT365" s="505"/>
      <c r="CU365" s="505"/>
      <c r="CV365" s="505"/>
    </row>
    <row r="366" spans="79:100" ht="14.25" customHeight="1" x14ac:dyDescent="0.25">
      <c r="CA366" s="505"/>
      <c r="CB366" s="505"/>
      <c r="CC366" s="505"/>
      <c r="CD366" s="505"/>
      <c r="CE366" s="505"/>
      <c r="CF366" s="505"/>
      <c r="CG366" s="505"/>
      <c r="CH366" s="505"/>
      <c r="CI366" s="505"/>
      <c r="CJ366" s="505"/>
      <c r="CK366" s="505"/>
      <c r="CL366" s="505"/>
      <c r="CM366" s="505"/>
      <c r="CN366" s="505"/>
      <c r="CO366" s="505"/>
      <c r="CP366" s="505"/>
      <c r="CQ366" s="505"/>
      <c r="CR366" s="505"/>
      <c r="CS366" s="505"/>
      <c r="CT366" s="505"/>
      <c r="CU366" s="505"/>
      <c r="CV366" s="505"/>
    </row>
    <row r="367" spans="79:100" ht="14.25" customHeight="1" x14ac:dyDescent="0.25">
      <c r="CA367" s="505"/>
      <c r="CB367" s="505"/>
      <c r="CC367" s="505"/>
      <c r="CD367" s="505"/>
      <c r="CE367" s="505"/>
      <c r="CF367" s="505"/>
      <c r="CG367" s="505"/>
      <c r="CH367" s="505"/>
      <c r="CI367" s="505"/>
      <c r="CJ367" s="505"/>
      <c r="CK367" s="505"/>
      <c r="CL367" s="505"/>
      <c r="CM367" s="505"/>
      <c r="CN367" s="505"/>
      <c r="CO367" s="505"/>
      <c r="CP367" s="505"/>
      <c r="CQ367" s="505"/>
      <c r="CR367" s="505"/>
      <c r="CS367" s="505"/>
      <c r="CT367" s="505"/>
      <c r="CU367" s="505"/>
      <c r="CV367" s="505"/>
    </row>
    <row r="368" spans="79:100" ht="14.25" customHeight="1" x14ac:dyDescent="0.25">
      <c r="CA368" s="505"/>
      <c r="CB368" s="505"/>
      <c r="CC368" s="505"/>
      <c r="CD368" s="505"/>
      <c r="CE368" s="505"/>
      <c r="CF368" s="505"/>
      <c r="CG368" s="505"/>
      <c r="CH368" s="505"/>
      <c r="CI368" s="505"/>
      <c r="CJ368" s="505"/>
      <c r="CK368" s="505"/>
      <c r="CL368" s="505"/>
      <c r="CM368" s="505"/>
      <c r="CN368" s="505"/>
      <c r="CO368" s="505"/>
      <c r="CP368" s="505"/>
      <c r="CQ368" s="505"/>
      <c r="CR368" s="505"/>
      <c r="CS368" s="505"/>
      <c r="CT368" s="505"/>
      <c r="CU368" s="505"/>
      <c r="CV368" s="505"/>
    </row>
    <row r="369" spans="79:100" ht="14.25" customHeight="1" x14ac:dyDescent="0.25">
      <c r="CA369" s="505"/>
      <c r="CB369" s="505"/>
      <c r="CC369" s="505"/>
      <c r="CD369" s="505"/>
      <c r="CE369" s="505"/>
      <c r="CF369" s="505"/>
      <c r="CG369" s="505"/>
      <c r="CH369" s="505"/>
      <c r="CI369" s="505"/>
      <c r="CJ369" s="505"/>
      <c r="CK369" s="505"/>
      <c r="CL369" s="505"/>
      <c r="CM369" s="505"/>
      <c r="CN369" s="505"/>
      <c r="CO369" s="505"/>
      <c r="CP369" s="505"/>
      <c r="CQ369" s="505"/>
      <c r="CR369" s="505"/>
      <c r="CS369" s="505"/>
      <c r="CT369" s="505"/>
      <c r="CU369" s="505"/>
      <c r="CV369" s="505"/>
    </row>
    <row r="370" spans="79:100" ht="14.25" customHeight="1" x14ac:dyDescent="0.25">
      <c r="CA370" s="505"/>
      <c r="CB370" s="505"/>
      <c r="CC370" s="505"/>
      <c r="CD370" s="505"/>
      <c r="CE370" s="505"/>
      <c r="CF370" s="505"/>
      <c r="CG370" s="505"/>
      <c r="CH370" s="505"/>
      <c r="CI370" s="505"/>
      <c r="CJ370" s="505"/>
      <c r="CK370" s="505"/>
      <c r="CL370" s="505"/>
      <c r="CM370" s="505"/>
      <c r="CN370" s="505"/>
      <c r="CO370" s="505"/>
      <c r="CP370" s="505"/>
      <c r="CQ370" s="505"/>
      <c r="CR370" s="505"/>
      <c r="CS370" s="505"/>
      <c r="CT370" s="505"/>
      <c r="CU370" s="505"/>
      <c r="CV370" s="505"/>
    </row>
    <row r="371" spans="79:100" ht="14.25" customHeight="1" x14ac:dyDescent="0.25">
      <c r="CA371" s="505"/>
      <c r="CB371" s="505"/>
      <c r="CC371" s="505"/>
      <c r="CD371" s="505"/>
      <c r="CE371" s="505"/>
      <c r="CF371" s="505"/>
      <c r="CG371" s="505"/>
      <c r="CH371" s="505"/>
      <c r="CI371" s="505"/>
      <c r="CJ371" s="505"/>
      <c r="CK371" s="505"/>
      <c r="CL371" s="505"/>
      <c r="CM371" s="505"/>
      <c r="CN371" s="505"/>
      <c r="CO371" s="505"/>
      <c r="CP371" s="505"/>
      <c r="CQ371" s="505"/>
      <c r="CR371" s="505"/>
      <c r="CS371" s="505"/>
      <c r="CT371" s="505"/>
      <c r="CU371" s="505"/>
      <c r="CV371" s="505"/>
    </row>
    <row r="372" spans="79:100" ht="14.25" customHeight="1" x14ac:dyDescent="0.25">
      <c r="CA372" s="505"/>
      <c r="CB372" s="505"/>
      <c r="CC372" s="505"/>
      <c r="CD372" s="505"/>
      <c r="CE372" s="505"/>
      <c r="CF372" s="505"/>
      <c r="CG372" s="505"/>
      <c r="CH372" s="505"/>
      <c r="CI372" s="505"/>
      <c r="CJ372" s="505"/>
      <c r="CK372" s="505"/>
      <c r="CL372" s="505"/>
      <c r="CM372" s="505"/>
      <c r="CN372" s="505"/>
      <c r="CO372" s="505"/>
      <c r="CP372" s="505"/>
      <c r="CQ372" s="505"/>
      <c r="CR372" s="505"/>
      <c r="CS372" s="505"/>
      <c r="CT372" s="505"/>
      <c r="CU372" s="505"/>
      <c r="CV372" s="505"/>
    </row>
    <row r="373" spans="79:100" ht="14.25" customHeight="1" x14ac:dyDescent="0.25">
      <c r="CA373" s="505"/>
      <c r="CB373" s="505"/>
      <c r="CC373" s="505"/>
      <c r="CD373" s="505"/>
      <c r="CE373" s="505"/>
      <c r="CF373" s="505"/>
      <c r="CG373" s="505"/>
      <c r="CH373" s="505"/>
      <c r="CI373" s="505"/>
      <c r="CJ373" s="505"/>
      <c r="CK373" s="505"/>
      <c r="CL373" s="505"/>
      <c r="CM373" s="505"/>
      <c r="CN373" s="505"/>
      <c r="CO373" s="505"/>
      <c r="CP373" s="505"/>
      <c r="CQ373" s="505"/>
      <c r="CR373" s="505"/>
      <c r="CS373" s="505"/>
      <c r="CT373" s="505"/>
      <c r="CU373" s="505"/>
      <c r="CV373" s="505"/>
    </row>
    <row r="374" spans="79:100" ht="14.25" customHeight="1" x14ac:dyDescent="0.25">
      <c r="CA374" s="505"/>
      <c r="CB374" s="505"/>
      <c r="CC374" s="505"/>
      <c r="CD374" s="505"/>
      <c r="CE374" s="505"/>
      <c r="CF374" s="505"/>
      <c r="CG374" s="505"/>
      <c r="CH374" s="505"/>
      <c r="CI374" s="505"/>
      <c r="CJ374" s="505"/>
      <c r="CK374" s="505"/>
      <c r="CL374" s="505"/>
      <c r="CM374" s="505"/>
      <c r="CN374" s="505"/>
      <c r="CO374" s="505"/>
      <c r="CP374" s="505"/>
      <c r="CQ374" s="505"/>
      <c r="CR374" s="505"/>
      <c r="CS374" s="505"/>
      <c r="CT374" s="505"/>
      <c r="CU374" s="505"/>
      <c r="CV374" s="505"/>
    </row>
    <row r="375" spans="79:100" ht="14.25" customHeight="1" x14ac:dyDescent="0.25">
      <c r="CA375" s="505"/>
      <c r="CB375" s="505"/>
      <c r="CC375" s="505"/>
      <c r="CD375" s="505"/>
      <c r="CE375" s="505"/>
      <c r="CF375" s="505"/>
      <c r="CG375" s="505"/>
      <c r="CH375" s="505"/>
      <c r="CI375" s="505"/>
      <c r="CJ375" s="505"/>
      <c r="CK375" s="505"/>
      <c r="CL375" s="505"/>
      <c r="CM375" s="505"/>
      <c r="CN375" s="505"/>
      <c r="CO375" s="505"/>
      <c r="CP375" s="505"/>
      <c r="CQ375" s="505"/>
      <c r="CR375" s="505"/>
      <c r="CS375" s="505"/>
      <c r="CT375" s="505"/>
      <c r="CU375" s="505"/>
      <c r="CV375" s="505"/>
    </row>
    <row r="376" spans="79:100" ht="14.25" customHeight="1" x14ac:dyDescent="0.25">
      <c r="CA376" s="505"/>
      <c r="CB376" s="505"/>
      <c r="CC376" s="505"/>
      <c r="CD376" s="505"/>
      <c r="CE376" s="505"/>
      <c r="CF376" s="505"/>
      <c r="CG376" s="505"/>
      <c r="CH376" s="505"/>
      <c r="CI376" s="505"/>
      <c r="CJ376" s="505"/>
      <c r="CK376" s="505"/>
      <c r="CL376" s="505"/>
      <c r="CM376" s="505"/>
      <c r="CN376" s="505"/>
      <c r="CO376" s="505"/>
      <c r="CP376" s="505"/>
      <c r="CQ376" s="505"/>
      <c r="CR376" s="505"/>
      <c r="CS376" s="505"/>
      <c r="CT376" s="505"/>
      <c r="CU376" s="505"/>
      <c r="CV376" s="505"/>
    </row>
    <row r="377" spans="79:100" ht="14.25" customHeight="1" x14ac:dyDescent="0.25">
      <c r="CA377" s="505"/>
      <c r="CB377" s="505"/>
      <c r="CC377" s="505"/>
      <c r="CD377" s="505"/>
      <c r="CE377" s="505"/>
      <c r="CF377" s="505"/>
      <c r="CG377" s="505"/>
      <c r="CH377" s="505"/>
      <c r="CI377" s="505"/>
      <c r="CJ377" s="505"/>
      <c r="CK377" s="505"/>
      <c r="CL377" s="505"/>
      <c r="CM377" s="505"/>
      <c r="CN377" s="505"/>
      <c r="CO377" s="505"/>
      <c r="CP377" s="505"/>
      <c r="CQ377" s="505"/>
      <c r="CR377" s="505"/>
      <c r="CS377" s="505"/>
      <c r="CT377" s="505"/>
      <c r="CU377" s="505"/>
      <c r="CV377" s="505"/>
    </row>
    <row r="378" spans="79:100" ht="14.25" customHeight="1" x14ac:dyDescent="0.25">
      <c r="CA378" s="505"/>
      <c r="CB378" s="505"/>
      <c r="CC378" s="505"/>
      <c r="CD378" s="505"/>
      <c r="CE378" s="505"/>
      <c r="CF378" s="505"/>
      <c r="CG378" s="505"/>
      <c r="CH378" s="505"/>
      <c r="CI378" s="505"/>
      <c r="CJ378" s="505"/>
      <c r="CK378" s="505"/>
      <c r="CL378" s="505"/>
      <c r="CM378" s="505"/>
      <c r="CN378" s="505"/>
      <c r="CO378" s="505"/>
      <c r="CP378" s="505"/>
      <c r="CQ378" s="505"/>
      <c r="CR378" s="505"/>
      <c r="CS378" s="505"/>
      <c r="CT378" s="505"/>
      <c r="CU378" s="505"/>
      <c r="CV378" s="505"/>
    </row>
    <row r="379" spans="79:100" ht="14.25" customHeight="1" x14ac:dyDescent="0.25">
      <c r="CA379" s="505"/>
      <c r="CB379" s="505"/>
      <c r="CC379" s="505"/>
      <c r="CD379" s="505"/>
      <c r="CE379" s="505"/>
      <c r="CF379" s="505"/>
      <c r="CG379" s="505"/>
      <c r="CH379" s="505"/>
      <c r="CI379" s="505"/>
      <c r="CJ379" s="505"/>
      <c r="CK379" s="505"/>
      <c r="CL379" s="505"/>
      <c r="CM379" s="505"/>
      <c r="CN379" s="505"/>
      <c r="CO379" s="505"/>
      <c r="CP379" s="505"/>
      <c r="CQ379" s="505"/>
      <c r="CR379" s="505"/>
      <c r="CS379" s="505"/>
      <c r="CT379" s="505"/>
      <c r="CU379" s="505"/>
      <c r="CV379" s="505"/>
    </row>
    <row r="380" spans="79:100" ht="14.25" customHeight="1" x14ac:dyDescent="0.25">
      <c r="CA380" s="505"/>
      <c r="CB380" s="505"/>
      <c r="CC380" s="505"/>
      <c r="CD380" s="505"/>
      <c r="CE380" s="505"/>
      <c r="CF380" s="505"/>
      <c r="CG380" s="505"/>
      <c r="CH380" s="505"/>
      <c r="CI380" s="505"/>
      <c r="CJ380" s="505"/>
      <c r="CK380" s="505"/>
      <c r="CL380" s="505"/>
      <c r="CM380" s="505"/>
      <c r="CN380" s="505"/>
      <c r="CO380" s="505"/>
      <c r="CP380" s="505"/>
      <c r="CQ380" s="505"/>
      <c r="CR380" s="505"/>
      <c r="CS380" s="505"/>
      <c r="CT380" s="505"/>
      <c r="CU380" s="505"/>
      <c r="CV380" s="505"/>
    </row>
    <row r="381" spans="79:100" ht="14.25" customHeight="1" x14ac:dyDescent="0.25">
      <c r="CA381" s="505"/>
      <c r="CB381" s="505"/>
      <c r="CC381" s="505"/>
      <c r="CD381" s="505"/>
      <c r="CE381" s="505"/>
      <c r="CF381" s="505"/>
      <c r="CG381" s="505"/>
      <c r="CH381" s="505"/>
      <c r="CI381" s="505"/>
      <c r="CJ381" s="505"/>
      <c r="CK381" s="505"/>
      <c r="CL381" s="505"/>
      <c r="CM381" s="505"/>
      <c r="CN381" s="505"/>
      <c r="CO381" s="505"/>
      <c r="CP381" s="505"/>
      <c r="CQ381" s="505"/>
      <c r="CR381" s="505"/>
      <c r="CS381" s="505"/>
      <c r="CT381" s="505"/>
      <c r="CU381" s="505"/>
      <c r="CV381" s="505"/>
    </row>
    <row r="382" spans="79:100" ht="14.25" customHeight="1" x14ac:dyDescent="0.25">
      <c r="CA382" s="505"/>
      <c r="CB382" s="505"/>
      <c r="CC382" s="505"/>
      <c r="CD382" s="505"/>
      <c r="CE382" s="505"/>
      <c r="CF382" s="505"/>
      <c r="CG382" s="505"/>
      <c r="CH382" s="505"/>
      <c r="CI382" s="505"/>
      <c r="CJ382" s="505"/>
      <c r="CK382" s="505"/>
      <c r="CL382" s="505"/>
      <c r="CM382" s="505"/>
      <c r="CN382" s="505"/>
      <c r="CO382" s="505"/>
      <c r="CP382" s="505"/>
      <c r="CQ382" s="505"/>
      <c r="CR382" s="505"/>
      <c r="CS382" s="505"/>
      <c r="CT382" s="505"/>
      <c r="CU382" s="505"/>
      <c r="CV382" s="505"/>
    </row>
    <row r="383" spans="79:100" ht="14.25" customHeight="1" x14ac:dyDescent="0.25">
      <c r="CA383" s="505"/>
      <c r="CB383" s="505"/>
      <c r="CC383" s="505"/>
      <c r="CD383" s="505"/>
      <c r="CE383" s="505"/>
      <c r="CF383" s="505"/>
      <c r="CG383" s="505"/>
      <c r="CH383" s="505"/>
      <c r="CI383" s="505"/>
      <c r="CJ383" s="505"/>
      <c r="CK383" s="505"/>
      <c r="CL383" s="505"/>
      <c r="CM383" s="505"/>
      <c r="CN383" s="505"/>
      <c r="CO383" s="505"/>
      <c r="CP383" s="505"/>
      <c r="CQ383" s="505"/>
      <c r="CR383" s="505"/>
      <c r="CS383" s="505"/>
      <c r="CT383" s="505"/>
      <c r="CU383" s="505"/>
      <c r="CV383" s="505"/>
    </row>
    <row r="384" spans="79:100" ht="14.25" customHeight="1" x14ac:dyDescent="0.25">
      <c r="CA384" s="505"/>
      <c r="CB384" s="505"/>
      <c r="CC384" s="505"/>
      <c r="CD384" s="505"/>
      <c r="CE384" s="505"/>
      <c r="CF384" s="505"/>
      <c r="CG384" s="505"/>
      <c r="CH384" s="505"/>
      <c r="CI384" s="505"/>
      <c r="CJ384" s="505"/>
      <c r="CK384" s="505"/>
      <c r="CL384" s="505"/>
      <c r="CM384" s="505"/>
      <c r="CN384" s="505"/>
      <c r="CO384" s="505"/>
      <c r="CP384" s="505"/>
      <c r="CQ384" s="505"/>
      <c r="CR384" s="505"/>
      <c r="CS384" s="505"/>
      <c r="CT384" s="505"/>
      <c r="CU384" s="505"/>
      <c r="CV384" s="505"/>
    </row>
    <row r="385" spans="79:100" ht="14.25" customHeight="1" x14ac:dyDescent="0.25">
      <c r="CA385" s="505"/>
      <c r="CB385" s="505"/>
      <c r="CC385" s="505"/>
      <c r="CD385" s="505"/>
      <c r="CE385" s="505"/>
      <c r="CF385" s="505"/>
      <c r="CG385" s="505"/>
      <c r="CH385" s="505"/>
      <c r="CI385" s="505"/>
      <c r="CJ385" s="505"/>
      <c r="CK385" s="505"/>
      <c r="CL385" s="505"/>
      <c r="CM385" s="505"/>
      <c r="CN385" s="505"/>
      <c r="CO385" s="505"/>
      <c r="CP385" s="505"/>
      <c r="CQ385" s="505"/>
      <c r="CR385" s="505"/>
      <c r="CS385" s="505"/>
      <c r="CT385" s="505"/>
      <c r="CU385" s="505"/>
      <c r="CV385" s="505"/>
    </row>
    <row r="386" spans="79:100" ht="14.25" customHeight="1" x14ac:dyDescent="0.25">
      <c r="CA386" s="505"/>
      <c r="CB386" s="505"/>
      <c r="CC386" s="505"/>
      <c r="CD386" s="505"/>
      <c r="CE386" s="505"/>
      <c r="CF386" s="505"/>
      <c r="CG386" s="505"/>
      <c r="CH386" s="505"/>
      <c r="CI386" s="505"/>
      <c r="CJ386" s="505"/>
      <c r="CK386" s="505"/>
      <c r="CL386" s="505"/>
      <c r="CM386" s="505"/>
      <c r="CN386" s="505"/>
      <c r="CO386" s="505"/>
      <c r="CP386" s="505"/>
      <c r="CQ386" s="505"/>
      <c r="CR386" s="505"/>
      <c r="CS386" s="505"/>
      <c r="CT386" s="505"/>
      <c r="CU386" s="505"/>
      <c r="CV386" s="505"/>
    </row>
    <row r="387" spans="79:100" ht="14.25" customHeight="1" x14ac:dyDescent="0.25">
      <c r="CA387" s="505"/>
      <c r="CB387" s="505"/>
      <c r="CC387" s="505"/>
      <c r="CD387" s="505"/>
      <c r="CE387" s="505"/>
      <c r="CF387" s="505"/>
      <c r="CG387" s="505"/>
      <c r="CH387" s="505"/>
      <c r="CI387" s="505"/>
      <c r="CJ387" s="505"/>
      <c r="CK387" s="505"/>
      <c r="CL387" s="505"/>
      <c r="CM387" s="505"/>
      <c r="CN387" s="505"/>
      <c r="CO387" s="505"/>
      <c r="CP387" s="505"/>
      <c r="CQ387" s="505"/>
      <c r="CR387" s="505"/>
      <c r="CS387" s="505"/>
      <c r="CT387" s="505"/>
      <c r="CU387" s="505"/>
      <c r="CV387" s="505"/>
    </row>
    <row r="388" spans="79:100" ht="14.25" customHeight="1" x14ac:dyDescent="0.25">
      <c r="CA388" s="505"/>
      <c r="CB388" s="505"/>
      <c r="CC388" s="505"/>
      <c r="CD388" s="505"/>
      <c r="CE388" s="505"/>
      <c r="CF388" s="505"/>
      <c r="CG388" s="505"/>
      <c r="CH388" s="505"/>
      <c r="CI388" s="505"/>
      <c r="CJ388" s="505"/>
      <c r="CK388" s="505"/>
      <c r="CL388" s="505"/>
      <c r="CM388" s="505"/>
      <c r="CN388" s="505"/>
      <c r="CO388" s="505"/>
      <c r="CP388" s="505"/>
      <c r="CQ388" s="505"/>
      <c r="CR388" s="505"/>
      <c r="CS388" s="505"/>
      <c r="CT388" s="505"/>
      <c r="CU388" s="505"/>
      <c r="CV388" s="505"/>
    </row>
    <row r="389" spans="79:100" ht="14.25" customHeight="1" x14ac:dyDescent="0.25">
      <c r="CA389" s="505"/>
      <c r="CB389" s="505"/>
      <c r="CC389" s="505"/>
      <c r="CD389" s="505"/>
      <c r="CE389" s="505"/>
      <c r="CF389" s="505"/>
      <c r="CG389" s="505"/>
      <c r="CH389" s="505"/>
      <c r="CI389" s="505"/>
      <c r="CJ389" s="505"/>
      <c r="CK389" s="505"/>
      <c r="CL389" s="505"/>
      <c r="CM389" s="505"/>
      <c r="CN389" s="505"/>
      <c r="CO389" s="505"/>
      <c r="CP389" s="505"/>
      <c r="CQ389" s="505"/>
      <c r="CR389" s="505"/>
      <c r="CS389" s="505"/>
      <c r="CT389" s="505"/>
      <c r="CU389" s="505"/>
      <c r="CV389" s="505"/>
    </row>
    <row r="390" spans="79:100" ht="14.25" customHeight="1" x14ac:dyDescent="0.25">
      <c r="CA390" s="505"/>
      <c r="CB390" s="505"/>
      <c r="CC390" s="505"/>
      <c r="CD390" s="505"/>
      <c r="CE390" s="505"/>
      <c r="CF390" s="505"/>
      <c r="CG390" s="505"/>
      <c r="CH390" s="505"/>
      <c r="CI390" s="505"/>
      <c r="CJ390" s="505"/>
      <c r="CK390" s="505"/>
      <c r="CL390" s="505"/>
      <c r="CM390" s="505"/>
      <c r="CN390" s="505"/>
      <c r="CO390" s="505"/>
      <c r="CP390" s="505"/>
      <c r="CQ390" s="505"/>
      <c r="CR390" s="505"/>
      <c r="CS390" s="505"/>
      <c r="CT390" s="505"/>
      <c r="CU390" s="505"/>
      <c r="CV390" s="505"/>
    </row>
    <row r="391" spans="79:100" ht="14.25" customHeight="1" x14ac:dyDescent="0.25">
      <c r="CA391" s="505"/>
      <c r="CB391" s="505"/>
      <c r="CC391" s="505"/>
      <c r="CD391" s="505"/>
      <c r="CE391" s="505"/>
      <c r="CF391" s="505"/>
      <c r="CG391" s="505"/>
      <c r="CH391" s="505"/>
      <c r="CI391" s="505"/>
      <c r="CJ391" s="505"/>
      <c r="CK391" s="505"/>
      <c r="CL391" s="505"/>
      <c r="CM391" s="505"/>
      <c r="CN391" s="505"/>
      <c r="CO391" s="505"/>
      <c r="CP391" s="505"/>
      <c r="CQ391" s="505"/>
      <c r="CR391" s="505"/>
      <c r="CS391" s="505"/>
      <c r="CT391" s="505"/>
      <c r="CU391" s="505"/>
      <c r="CV391" s="505"/>
    </row>
    <row r="392" spans="79:100" ht="14.25" customHeight="1" x14ac:dyDescent="0.25">
      <c r="CA392" s="505"/>
      <c r="CB392" s="505"/>
      <c r="CC392" s="505"/>
      <c r="CD392" s="505"/>
      <c r="CE392" s="505"/>
      <c r="CF392" s="505"/>
      <c r="CG392" s="505"/>
      <c r="CH392" s="505"/>
      <c r="CI392" s="505"/>
      <c r="CJ392" s="505"/>
      <c r="CK392" s="505"/>
      <c r="CL392" s="505"/>
      <c r="CM392" s="505"/>
      <c r="CN392" s="505"/>
      <c r="CO392" s="505"/>
      <c r="CP392" s="505"/>
      <c r="CQ392" s="505"/>
      <c r="CR392" s="505"/>
      <c r="CS392" s="505"/>
      <c r="CT392" s="505"/>
      <c r="CU392" s="505"/>
      <c r="CV392" s="505"/>
    </row>
    <row r="393" spans="79:100" ht="14.25" customHeight="1" x14ac:dyDescent="0.25">
      <c r="CA393" s="505"/>
      <c r="CB393" s="505"/>
      <c r="CC393" s="505"/>
      <c r="CD393" s="505"/>
      <c r="CE393" s="505"/>
      <c r="CF393" s="505"/>
      <c r="CG393" s="505"/>
      <c r="CH393" s="505"/>
      <c r="CI393" s="505"/>
      <c r="CJ393" s="505"/>
      <c r="CK393" s="505"/>
      <c r="CL393" s="505"/>
      <c r="CM393" s="505"/>
      <c r="CN393" s="505"/>
      <c r="CO393" s="505"/>
      <c r="CP393" s="505"/>
      <c r="CQ393" s="505"/>
      <c r="CR393" s="505"/>
      <c r="CS393" s="505"/>
      <c r="CT393" s="505"/>
      <c r="CU393" s="505"/>
      <c r="CV393" s="505"/>
    </row>
    <row r="394" spans="79:100" ht="14.25" customHeight="1" x14ac:dyDescent="0.25">
      <c r="CA394" s="505"/>
      <c r="CB394" s="505"/>
      <c r="CC394" s="505"/>
      <c r="CD394" s="505"/>
      <c r="CE394" s="505"/>
      <c r="CF394" s="505"/>
      <c r="CG394" s="505"/>
      <c r="CH394" s="505"/>
      <c r="CI394" s="505"/>
      <c r="CJ394" s="505"/>
      <c r="CK394" s="505"/>
      <c r="CL394" s="505"/>
      <c r="CM394" s="505"/>
      <c r="CN394" s="505"/>
      <c r="CO394" s="505"/>
      <c r="CP394" s="505"/>
      <c r="CQ394" s="505"/>
      <c r="CR394" s="505"/>
      <c r="CS394" s="505"/>
      <c r="CT394" s="505"/>
      <c r="CU394" s="505"/>
      <c r="CV394" s="505"/>
    </row>
    <row r="395" spans="79:100" ht="14.25" customHeight="1" x14ac:dyDescent="0.25">
      <c r="CA395" s="505"/>
      <c r="CB395" s="505"/>
      <c r="CC395" s="505"/>
      <c r="CD395" s="505"/>
      <c r="CE395" s="505"/>
      <c r="CF395" s="505"/>
      <c r="CG395" s="505"/>
      <c r="CH395" s="505"/>
      <c r="CI395" s="505"/>
      <c r="CJ395" s="505"/>
      <c r="CK395" s="505"/>
      <c r="CL395" s="505"/>
      <c r="CM395" s="505"/>
      <c r="CN395" s="505"/>
      <c r="CO395" s="505"/>
      <c r="CP395" s="505"/>
      <c r="CQ395" s="505"/>
      <c r="CR395" s="505"/>
      <c r="CS395" s="505"/>
      <c r="CT395" s="505"/>
      <c r="CU395" s="505"/>
      <c r="CV395" s="505"/>
    </row>
    <row r="396" spans="79:100" ht="14.25" customHeight="1" x14ac:dyDescent="0.25">
      <c r="CA396" s="505"/>
      <c r="CB396" s="505"/>
      <c r="CC396" s="505"/>
      <c r="CD396" s="505"/>
      <c r="CE396" s="505"/>
      <c r="CF396" s="505"/>
      <c r="CG396" s="505"/>
      <c r="CH396" s="505"/>
      <c r="CI396" s="505"/>
      <c r="CJ396" s="505"/>
      <c r="CK396" s="505"/>
      <c r="CL396" s="505"/>
      <c r="CM396" s="505"/>
      <c r="CN396" s="505"/>
      <c r="CO396" s="505"/>
      <c r="CP396" s="505"/>
      <c r="CQ396" s="505"/>
      <c r="CR396" s="505"/>
      <c r="CS396" s="505"/>
      <c r="CT396" s="505"/>
      <c r="CU396" s="505"/>
      <c r="CV396" s="505"/>
    </row>
    <row r="397" spans="79:100" ht="14.25" customHeight="1" x14ac:dyDescent="0.25">
      <c r="CA397" s="505"/>
      <c r="CB397" s="505"/>
      <c r="CC397" s="505"/>
      <c r="CD397" s="505"/>
      <c r="CE397" s="505"/>
      <c r="CF397" s="505"/>
      <c r="CG397" s="505"/>
      <c r="CH397" s="505"/>
      <c r="CI397" s="505"/>
      <c r="CJ397" s="505"/>
      <c r="CK397" s="505"/>
      <c r="CL397" s="505"/>
      <c r="CM397" s="505"/>
      <c r="CN397" s="505"/>
      <c r="CO397" s="505"/>
      <c r="CP397" s="505"/>
      <c r="CQ397" s="505"/>
      <c r="CR397" s="505"/>
      <c r="CS397" s="505"/>
      <c r="CT397" s="505"/>
      <c r="CU397" s="505"/>
      <c r="CV397" s="505"/>
    </row>
    <row r="398" spans="79:100" ht="14.25" customHeight="1" x14ac:dyDescent="0.25">
      <c r="CA398" s="505"/>
      <c r="CB398" s="505"/>
      <c r="CC398" s="505"/>
      <c r="CD398" s="505"/>
      <c r="CE398" s="505"/>
      <c r="CF398" s="505"/>
      <c r="CG398" s="505"/>
      <c r="CH398" s="505"/>
      <c r="CI398" s="505"/>
      <c r="CJ398" s="505"/>
      <c r="CK398" s="505"/>
      <c r="CL398" s="505"/>
      <c r="CM398" s="505"/>
      <c r="CN398" s="505"/>
      <c r="CO398" s="505"/>
      <c r="CP398" s="505"/>
      <c r="CQ398" s="505"/>
      <c r="CR398" s="505"/>
      <c r="CS398" s="505"/>
      <c r="CT398" s="505"/>
      <c r="CU398" s="505"/>
      <c r="CV398" s="505"/>
    </row>
    <row r="399" spans="79:100" ht="14.25" customHeight="1" x14ac:dyDescent="0.25">
      <c r="CA399" s="505"/>
      <c r="CB399" s="505"/>
      <c r="CC399" s="505"/>
      <c r="CD399" s="505"/>
      <c r="CE399" s="505"/>
      <c r="CF399" s="505"/>
      <c r="CG399" s="505"/>
      <c r="CH399" s="505"/>
      <c r="CI399" s="505"/>
      <c r="CJ399" s="505"/>
      <c r="CK399" s="505"/>
      <c r="CL399" s="505"/>
      <c r="CM399" s="505"/>
      <c r="CN399" s="505"/>
      <c r="CO399" s="505"/>
      <c r="CP399" s="505"/>
      <c r="CQ399" s="505"/>
      <c r="CR399" s="505"/>
      <c r="CS399" s="505"/>
      <c r="CT399" s="505"/>
      <c r="CU399" s="505"/>
      <c r="CV399" s="505"/>
    </row>
    <row r="400" spans="79:100" ht="14.25" customHeight="1" x14ac:dyDescent="0.25">
      <c r="CA400" s="505"/>
      <c r="CB400" s="505"/>
      <c r="CC400" s="505"/>
      <c r="CD400" s="505"/>
      <c r="CE400" s="505"/>
      <c r="CF400" s="505"/>
      <c r="CG400" s="505"/>
      <c r="CH400" s="505"/>
      <c r="CI400" s="505"/>
      <c r="CJ400" s="505"/>
      <c r="CK400" s="505"/>
      <c r="CL400" s="505"/>
      <c r="CM400" s="505"/>
      <c r="CN400" s="505"/>
      <c r="CO400" s="505"/>
      <c r="CP400" s="505"/>
      <c r="CQ400" s="505"/>
      <c r="CR400" s="505"/>
      <c r="CS400" s="505"/>
      <c r="CT400" s="505"/>
      <c r="CU400" s="505"/>
      <c r="CV400" s="505"/>
    </row>
    <row r="401" spans="79:100" ht="14.25" customHeight="1" x14ac:dyDescent="0.25">
      <c r="CA401" s="505"/>
      <c r="CB401" s="505"/>
      <c r="CC401" s="505"/>
      <c r="CD401" s="505"/>
      <c r="CE401" s="505"/>
      <c r="CF401" s="505"/>
      <c r="CG401" s="505"/>
      <c r="CH401" s="505"/>
      <c r="CI401" s="505"/>
      <c r="CJ401" s="505"/>
      <c r="CK401" s="505"/>
      <c r="CL401" s="505"/>
      <c r="CM401" s="505"/>
      <c r="CN401" s="505"/>
      <c r="CO401" s="505"/>
      <c r="CP401" s="505"/>
      <c r="CQ401" s="505"/>
      <c r="CR401" s="505"/>
      <c r="CS401" s="505"/>
      <c r="CT401" s="505"/>
      <c r="CU401" s="505"/>
      <c r="CV401" s="505"/>
    </row>
    <row r="402" spans="79:100" ht="14.25" customHeight="1" x14ac:dyDescent="0.25">
      <c r="CA402" s="505"/>
      <c r="CB402" s="505"/>
      <c r="CC402" s="505"/>
      <c r="CD402" s="505"/>
      <c r="CE402" s="505"/>
      <c r="CF402" s="505"/>
      <c r="CG402" s="505"/>
      <c r="CH402" s="505"/>
      <c r="CI402" s="505"/>
      <c r="CJ402" s="505"/>
      <c r="CK402" s="505"/>
      <c r="CL402" s="505"/>
      <c r="CM402" s="505"/>
      <c r="CN402" s="505"/>
      <c r="CO402" s="505"/>
      <c r="CP402" s="505"/>
      <c r="CQ402" s="505"/>
      <c r="CR402" s="505"/>
      <c r="CS402" s="505"/>
      <c r="CT402" s="505"/>
      <c r="CU402" s="505"/>
      <c r="CV402" s="505"/>
    </row>
    <row r="403" spans="79:100" ht="14.25" customHeight="1" x14ac:dyDescent="0.25">
      <c r="CA403" s="505"/>
      <c r="CB403" s="505"/>
      <c r="CC403" s="505"/>
      <c r="CD403" s="505"/>
      <c r="CE403" s="505"/>
      <c r="CF403" s="505"/>
      <c r="CG403" s="505"/>
      <c r="CH403" s="505"/>
      <c r="CI403" s="505"/>
      <c r="CJ403" s="505"/>
      <c r="CK403" s="505"/>
      <c r="CL403" s="505"/>
      <c r="CM403" s="505"/>
      <c r="CN403" s="505"/>
      <c r="CO403" s="505"/>
      <c r="CP403" s="505"/>
      <c r="CQ403" s="505"/>
      <c r="CR403" s="505"/>
      <c r="CS403" s="505"/>
      <c r="CT403" s="505"/>
      <c r="CU403" s="505"/>
      <c r="CV403" s="505"/>
    </row>
    <row r="404" spans="79:100" ht="14.25" customHeight="1" x14ac:dyDescent="0.25">
      <c r="CA404" s="505"/>
      <c r="CB404" s="505"/>
      <c r="CC404" s="505"/>
      <c r="CD404" s="505"/>
      <c r="CE404" s="505"/>
      <c r="CF404" s="505"/>
      <c r="CG404" s="505"/>
      <c r="CH404" s="505"/>
      <c r="CI404" s="505"/>
      <c r="CJ404" s="505"/>
      <c r="CK404" s="505"/>
      <c r="CL404" s="505"/>
      <c r="CM404" s="505"/>
      <c r="CN404" s="505"/>
      <c r="CO404" s="505"/>
      <c r="CP404" s="505"/>
      <c r="CQ404" s="505"/>
      <c r="CR404" s="505"/>
      <c r="CS404" s="505"/>
      <c r="CT404" s="505"/>
      <c r="CU404" s="505"/>
      <c r="CV404" s="505"/>
    </row>
    <row r="405" spans="79:100" ht="14.25" customHeight="1" x14ac:dyDescent="0.25">
      <c r="CA405" s="505"/>
      <c r="CB405" s="505"/>
      <c r="CC405" s="505"/>
      <c r="CD405" s="505"/>
      <c r="CE405" s="505"/>
      <c r="CF405" s="505"/>
      <c r="CG405" s="505"/>
      <c r="CH405" s="505"/>
      <c r="CI405" s="505"/>
      <c r="CJ405" s="505"/>
      <c r="CK405" s="505"/>
      <c r="CL405" s="505"/>
      <c r="CM405" s="505"/>
      <c r="CN405" s="505"/>
      <c r="CO405" s="505"/>
      <c r="CP405" s="505"/>
      <c r="CQ405" s="505"/>
      <c r="CR405" s="505"/>
      <c r="CS405" s="505"/>
      <c r="CT405" s="505"/>
      <c r="CU405" s="505"/>
      <c r="CV405" s="505"/>
    </row>
    <row r="406" spans="79:100" ht="14.25" customHeight="1" x14ac:dyDescent="0.25">
      <c r="CA406" s="505"/>
      <c r="CB406" s="505"/>
      <c r="CC406" s="505"/>
      <c r="CD406" s="505"/>
      <c r="CE406" s="505"/>
      <c r="CF406" s="505"/>
      <c r="CG406" s="505"/>
      <c r="CH406" s="505"/>
      <c r="CI406" s="505"/>
      <c r="CJ406" s="505"/>
      <c r="CK406" s="505"/>
      <c r="CL406" s="505"/>
      <c r="CM406" s="505"/>
      <c r="CN406" s="505"/>
      <c r="CO406" s="505"/>
      <c r="CP406" s="505"/>
      <c r="CQ406" s="505"/>
      <c r="CR406" s="505"/>
      <c r="CS406" s="505"/>
      <c r="CT406" s="505"/>
      <c r="CU406" s="505"/>
      <c r="CV406" s="505"/>
    </row>
    <row r="407" spans="79:100" ht="14.25" customHeight="1" x14ac:dyDescent="0.25">
      <c r="CA407" s="505"/>
      <c r="CB407" s="505"/>
      <c r="CC407" s="505"/>
      <c r="CD407" s="505"/>
      <c r="CE407" s="505"/>
      <c r="CF407" s="505"/>
      <c r="CG407" s="505"/>
      <c r="CH407" s="505"/>
      <c r="CI407" s="505"/>
      <c r="CJ407" s="505"/>
      <c r="CK407" s="505"/>
      <c r="CL407" s="505"/>
      <c r="CM407" s="505"/>
      <c r="CN407" s="505"/>
      <c r="CO407" s="505"/>
      <c r="CP407" s="505"/>
      <c r="CQ407" s="505"/>
      <c r="CR407" s="505"/>
      <c r="CS407" s="505"/>
      <c r="CT407" s="505"/>
      <c r="CU407" s="505"/>
      <c r="CV407" s="505"/>
    </row>
    <row r="408" spans="79:100" ht="14.25" customHeight="1" x14ac:dyDescent="0.25">
      <c r="CA408" s="505"/>
      <c r="CB408" s="505"/>
      <c r="CC408" s="505"/>
      <c r="CD408" s="505"/>
      <c r="CE408" s="505"/>
      <c r="CF408" s="505"/>
      <c r="CG408" s="505"/>
      <c r="CH408" s="505"/>
      <c r="CI408" s="505"/>
      <c r="CJ408" s="505"/>
      <c r="CK408" s="505"/>
      <c r="CL408" s="505"/>
      <c r="CM408" s="505"/>
      <c r="CN408" s="505"/>
      <c r="CO408" s="505"/>
      <c r="CP408" s="505"/>
      <c r="CQ408" s="505"/>
      <c r="CR408" s="505"/>
      <c r="CS408" s="505"/>
      <c r="CT408" s="505"/>
      <c r="CU408" s="505"/>
      <c r="CV408" s="505"/>
    </row>
    <row r="409" spans="79:100" ht="14.25" customHeight="1" x14ac:dyDescent="0.25">
      <c r="CA409" s="505"/>
      <c r="CB409" s="505"/>
      <c r="CC409" s="505"/>
      <c r="CD409" s="505"/>
      <c r="CE409" s="505"/>
      <c r="CF409" s="505"/>
      <c r="CG409" s="505"/>
      <c r="CH409" s="505"/>
      <c r="CI409" s="505"/>
      <c r="CJ409" s="505"/>
      <c r="CK409" s="505"/>
      <c r="CL409" s="505"/>
      <c r="CM409" s="505"/>
      <c r="CN409" s="505"/>
      <c r="CO409" s="505"/>
      <c r="CP409" s="505"/>
      <c r="CQ409" s="505"/>
      <c r="CR409" s="505"/>
      <c r="CS409" s="505"/>
      <c r="CT409" s="505"/>
      <c r="CU409" s="505"/>
      <c r="CV409" s="505"/>
    </row>
    <row r="410" spans="79:100" ht="14.25" customHeight="1" x14ac:dyDescent="0.25">
      <c r="CA410" s="505"/>
      <c r="CB410" s="505"/>
      <c r="CC410" s="505"/>
      <c r="CD410" s="505"/>
      <c r="CE410" s="505"/>
      <c r="CF410" s="505"/>
      <c r="CG410" s="505"/>
      <c r="CH410" s="505"/>
      <c r="CI410" s="505"/>
      <c r="CJ410" s="505"/>
      <c r="CK410" s="505"/>
      <c r="CL410" s="505"/>
      <c r="CM410" s="505"/>
      <c r="CN410" s="505"/>
      <c r="CO410" s="505"/>
      <c r="CP410" s="505"/>
      <c r="CQ410" s="505"/>
      <c r="CR410" s="505"/>
      <c r="CS410" s="505"/>
      <c r="CT410" s="505"/>
      <c r="CU410" s="505"/>
      <c r="CV410" s="505"/>
    </row>
    <row r="411" spans="79:100" ht="14.25" customHeight="1" x14ac:dyDescent="0.25">
      <c r="CA411" s="505"/>
      <c r="CB411" s="505"/>
      <c r="CC411" s="505"/>
      <c r="CD411" s="505"/>
      <c r="CE411" s="505"/>
      <c r="CF411" s="505"/>
      <c r="CG411" s="505"/>
      <c r="CH411" s="505"/>
      <c r="CI411" s="505"/>
      <c r="CJ411" s="505"/>
      <c r="CK411" s="505"/>
      <c r="CL411" s="505"/>
      <c r="CM411" s="505"/>
      <c r="CN411" s="505"/>
      <c r="CO411" s="505"/>
      <c r="CP411" s="505"/>
      <c r="CQ411" s="505"/>
      <c r="CR411" s="505"/>
      <c r="CS411" s="505"/>
      <c r="CT411" s="505"/>
      <c r="CU411" s="505"/>
      <c r="CV411" s="505"/>
    </row>
    <row r="412" spans="79:100" ht="14.25" customHeight="1" x14ac:dyDescent="0.25">
      <c r="CA412" s="505"/>
      <c r="CB412" s="505"/>
      <c r="CC412" s="505"/>
      <c r="CD412" s="505"/>
      <c r="CE412" s="505"/>
      <c r="CF412" s="505"/>
      <c r="CG412" s="505"/>
      <c r="CH412" s="505"/>
      <c r="CI412" s="505"/>
      <c r="CJ412" s="505"/>
      <c r="CK412" s="505"/>
      <c r="CL412" s="505"/>
      <c r="CM412" s="505"/>
      <c r="CN412" s="505"/>
      <c r="CO412" s="505"/>
      <c r="CP412" s="505"/>
      <c r="CQ412" s="505"/>
      <c r="CR412" s="505"/>
      <c r="CS412" s="505"/>
      <c r="CT412" s="505"/>
      <c r="CU412" s="505"/>
      <c r="CV412" s="505"/>
    </row>
    <row r="413" spans="79:100" ht="14.25" customHeight="1" x14ac:dyDescent="0.25">
      <c r="CA413" s="505"/>
      <c r="CB413" s="505"/>
      <c r="CC413" s="505"/>
      <c r="CD413" s="505"/>
      <c r="CE413" s="505"/>
      <c r="CF413" s="505"/>
      <c r="CG413" s="505"/>
      <c r="CH413" s="505"/>
      <c r="CI413" s="505"/>
      <c r="CJ413" s="505"/>
      <c r="CK413" s="505"/>
      <c r="CL413" s="505"/>
      <c r="CM413" s="505"/>
      <c r="CN413" s="505"/>
      <c r="CO413" s="505"/>
      <c r="CP413" s="505"/>
      <c r="CQ413" s="505"/>
      <c r="CR413" s="505"/>
      <c r="CS413" s="505"/>
      <c r="CT413" s="505"/>
      <c r="CU413" s="505"/>
      <c r="CV413" s="505"/>
    </row>
    <row r="414" spans="79:100" ht="14.25" customHeight="1" x14ac:dyDescent="0.25">
      <c r="CA414" s="505"/>
      <c r="CB414" s="505"/>
      <c r="CC414" s="505"/>
      <c r="CD414" s="505"/>
      <c r="CE414" s="505"/>
      <c r="CF414" s="505"/>
      <c r="CG414" s="505"/>
      <c r="CH414" s="505"/>
      <c r="CI414" s="505"/>
      <c r="CJ414" s="505"/>
      <c r="CK414" s="505"/>
      <c r="CL414" s="505"/>
      <c r="CM414" s="505"/>
      <c r="CN414" s="505"/>
      <c r="CO414" s="505"/>
      <c r="CP414" s="505"/>
      <c r="CQ414" s="505"/>
      <c r="CR414" s="505"/>
      <c r="CS414" s="505"/>
      <c r="CT414" s="505"/>
      <c r="CU414" s="505"/>
      <c r="CV414" s="505"/>
    </row>
    <row r="415" spans="79:100" ht="14.25" customHeight="1" x14ac:dyDescent="0.25">
      <c r="CA415" s="505"/>
      <c r="CB415" s="505"/>
      <c r="CC415" s="505"/>
      <c r="CD415" s="505"/>
      <c r="CE415" s="505"/>
      <c r="CF415" s="505"/>
      <c r="CG415" s="505"/>
      <c r="CH415" s="505"/>
      <c r="CI415" s="505"/>
      <c r="CJ415" s="505"/>
      <c r="CK415" s="505"/>
      <c r="CL415" s="505"/>
      <c r="CM415" s="505"/>
      <c r="CN415" s="505"/>
      <c r="CO415" s="505"/>
      <c r="CP415" s="505"/>
      <c r="CQ415" s="505"/>
      <c r="CR415" s="505"/>
      <c r="CS415" s="505"/>
      <c r="CT415" s="505"/>
      <c r="CU415" s="505"/>
      <c r="CV415" s="505"/>
    </row>
    <row r="416" spans="79:100" ht="14.25" customHeight="1" x14ac:dyDescent="0.25">
      <c r="CA416" s="505"/>
      <c r="CB416" s="505"/>
      <c r="CC416" s="505"/>
      <c r="CD416" s="505"/>
      <c r="CE416" s="505"/>
      <c r="CF416" s="505"/>
      <c r="CG416" s="505"/>
      <c r="CH416" s="505"/>
      <c r="CI416" s="505"/>
      <c r="CJ416" s="505"/>
      <c r="CK416" s="505"/>
      <c r="CL416" s="505"/>
      <c r="CM416" s="505"/>
      <c r="CN416" s="505"/>
      <c r="CO416" s="505"/>
      <c r="CP416" s="505"/>
      <c r="CQ416" s="505"/>
      <c r="CR416" s="505"/>
      <c r="CS416" s="505"/>
      <c r="CT416" s="505"/>
      <c r="CU416" s="505"/>
      <c r="CV416" s="505"/>
    </row>
    <row r="417" spans="79:100" ht="14.25" customHeight="1" x14ac:dyDescent="0.25">
      <c r="CA417" s="505"/>
      <c r="CB417" s="505"/>
      <c r="CC417" s="505"/>
      <c r="CD417" s="505"/>
      <c r="CE417" s="505"/>
      <c r="CF417" s="505"/>
      <c r="CG417" s="505"/>
      <c r="CH417" s="505"/>
      <c r="CI417" s="505"/>
      <c r="CJ417" s="505"/>
      <c r="CK417" s="505"/>
      <c r="CL417" s="505"/>
      <c r="CM417" s="505"/>
      <c r="CN417" s="505"/>
      <c r="CO417" s="505"/>
      <c r="CP417" s="505"/>
      <c r="CQ417" s="505"/>
      <c r="CR417" s="505"/>
      <c r="CS417" s="505"/>
      <c r="CT417" s="505"/>
      <c r="CU417" s="505"/>
      <c r="CV417" s="505"/>
    </row>
    <row r="418" spans="79:100" ht="14.25" customHeight="1" x14ac:dyDescent="0.25">
      <c r="CA418" s="505"/>
      <c r="CB418" s="505"/>
      <c r="CC418" s="505"/>
      <c r="CD418" s="505"/>
      <c r="CE418" s="505"/>
      <c r="CF418" s="505"/>
      <c r="CG418" s="505"/>
      <c r="CH418" s="505"/>
      <c r="CI418" s="505"/>
      <c r="CJ418" s="505"/>
      <c r="CK418" s="505"/>
      <c r="CL418" s="505"/>
      <c r="CM418" s="505"/>
      <c r="CN418" s="505"/>
      <c r="CO418" s="505"/>
      <c r="CP418" s="505"/>
      <c r="CQ418" s="505"/>
      <c r="CR418" s="505"/>
      <c r="CS418" s="505"/>
      <c r="CT418" s="505"/>
      <c r="CU418" s="505"/>
      <c r="CV418" s="505"/>
    </row>
    <row r="419" spans="79:100" ht="14.25" customHeight="1" x14ac:dyDescent="0.25">
      <c r="CA419" s="505"/>
      <c r="CB419" s="505"/>
      <c r="CC419" s="505"/>
      <c r="CD419" s="505"/>
      <c r="CE419" s="505"/>
      <c r="CF419" s="505"/>
      <c r="CG419" s="505"/>
      <c r="CH419" s="505"/>
      <c r="CI419" s="505"/>
      <c r="CJ419" s="505"/>
      <c r="CK419" s="505"/>
      <c r="CL419" s="505"/>
      <c r="CM419" s="505"/>
      <c r="CN419" s="505"/>
      <c r="CO419" s="505"/>
      <c r="CP419" s="505"/>
      <c r="CQ419" s="505"/>
      <c r="CR419" s="505"/>
      <c r="CS419" s="505"/>
      <c r="CT419" s="505"/>
      <c r="CU419" s="505"/>
      <c r="CV419" s="505"/>
    </row>
    <row r="420" spans="79:100" ht="14.25" customHeight="1" x14ac:dyDescent="0.25">
      <c r="CA420" s="505"/>
      <c r="CB420" s="505"/>
      <c r="CC420" s="505"/>
      <c r="CD420" s="505"/>
      <c r="CE420" s="505"/>
      <c r="CF420" s="505"/>
      <c r="CG420" s="505"/>
      <c r="CH420" s="505"/>
      <c r="CI420" s="505"/>
      <c r="CJ420" s="505"/>
      <c r="CK420" s="505"/>
      <c r="CL420" s="505"/>
      <c r="CM420" s="505"/>
      <c r="CN420" s="505"/>
      <c r="CO420" s="505"/>
      <c r="CP420" s="505"/>
      <c r="CQ420" s="505"/>
      <c r="CR420" s="505"/>
      <c r="CS420" s="505"/>
      <c r="CT420" s="505"/>
      <c r="CU420" s="505"/>
      <c r="CV420" s="505"/>
    </row>
    <row r="421" spans="79:100" ht="14.25" customHeight="1" x14ac:dyDescent="0.25">
      <c r="CA421" s="505"/>
      <c r="CB421" s="505"/>
      <c r="CC421" s="505"/>
      <c r="CD421" s="505"/>
      <c r="CE421" s="505"/>
      <c r="CF421" s="505"/>
      <c r="CG421" s="505"/>
      <c r="CH421" s="505"/>
      <c r="CI421" s="505"/>
      <c r="CJ421" s="505"/>
      <c r="CK421" s="505"/>
      <c r="CL421" s="505"/>
      <c r="CM421" s="505"/>
      <c r="CN421" s="505"/>
      <c r="CO421" s="505"/>
      <c r="CP421" s="505"/>
      <c r="CQ421" s="505"/>
      <c r="CR421" s="505"/>
      <c r="CS421" s="505"/>
      <c r="CT421" s="505"/>
      <c r="CU421" s="505"/>
      <c r="CV421" s="505"/>
    </row>
    <row r="422" spans="79:100" ht="14.25" customHeight="1" x14ac:dyDescent="0.25">
      <c r="CA422" s="505"/>
      <c r="CB422" s="505"/>
      <c r="CC422" s="505"/>
      <c r="CD422" s="505"/>
      <c r="CE422" s="505"/>
      <c r="CF422" s="505"/>
      <c r="CG422" s="505"/>
      <c r="CH422" s="505"/>
      <c r="CI422" s="505"/>
      <c r="CJ422" s="505"/>
      <c r="CK422" s="505"/>
      <c r="CL422" s="505"/>
      <c r="CM422" s="505"/>
      <c r="CN422" s="505"/>
      <c r="CO422" s="505"/>
      <c r="CP422" s="505"/>
      <c r="CQ422" s="505"/>
      <c r="CR422" s="505"/>
      <c r="CS422" s="505"/>
      <c r="CT422" s="505"/>
      <c r="CU422" s="505"/>
      <c r="CV422" s="505"/>
    </row>
    <row r="423" spans="79:100" ht="14.25" customHeight="1" x14ac:dyDescent="0.25">
      <c r="CA423" s="505"/>
      <c r="CB423" s="505"/>
      <c r="CC423" s="505"/>
      <c r="CD423" s="505"/>
      <c r="CE423" s="505"/>
      <c r="CF423" s="505"/>
      <c r="CG423" s="505"/>
      <c r="CH423" s="505"/>
      <c r="CI423" s="505"/>
      <c r="CJ423" s="505"/>
      <c r="CK423" s="505"/>
      <c r="CL423" s="505"/>
      <c r="CM423" s="505"/>
      <c r="CN423" s="505"/>
      <c r="CO423" s="505"/>
      <c r="CP423" s="505"/>
      <c r="CQ423" s="505"/>
      <c r="CR423" s="505"/>
      <c r="CS423" s="505"/>
      <c r="CT423" s="505"/>
      <c r="CU423" s="505"/>
      <c r="CV423" s="505"/>
    </row>
    <row r="424" spans="79:100" ht="14.25" customHeight="1" x14ac:dyDescent="0.25">
      <c r="CA424" s="505"/>
      <c r="CB424" s="505"/>
      <c r="CC424" s="505"/>
      <c r="CD424" s="505"/>
      <c r="CE424" s="505"/>
      <c r="CF424" s="505"/>
      <c r="CG424" s="505"/>
      <c r="CH424" s="505"/>
      <c r="CI424" s="505"/>
      <c r="CJ424" s="505"/>
      <c r="CK424" s="505"/>
      <c r="CL424" s="505"/>
      <c r="CM424" s="505"/>
      <c r="CN424" s="505"/>
      <c r="CO424" s="505"/>
      <c r="CP424" s="505"/>
      <c r="CQ424" s="505"/>
      <c r="CR424" s="505"/>
      <c r="CS424" s="505"/>
      <c r="CT424" s="505"/>
      <c r="CU424" s="505"/>
      <c r="CV424" s="505"/>
    </row>
    <row r="425" spans="79:100" ht="14.25" customHeight="1" x14ac:dyDescent="0.25">
      <c r="CA425" s="505"/>
      <c r="CB425" s="505"/>
      <c r="CC425" s="505"/>
      <c r="CD425" s="505"/>
      <c r="CE425" s="505"/>
      <c r="CF425" s="505"/>
      <c r="CG425" s="505"/>
      <c r="CH425" s="505"/>
      <c r="CI425" s="505"/>
      <c r="CJ425" s="505"/>
      <c r="CK425" s="505"/>
      <c r="CL425" s="505"/>
      <c r="CM425" s="505"/>
      <c r="CN425" s="505"/>
      <c r="CO425" s="505"/>
      <c r="CP425" s="505"/>
      <c r="CQ425" s="505"/>
      <c r="CR425" s="505"/>
      <c r="CS425" s="505"/>
      <c r="CT425" s="505"/>
      <c r="CU425" s="505"/>
      <c r="CV425" s="505"/>
    </row>
    <row r="426" spans="79:100" ht="14.25" customHeight="1" x14ac:dyDescent="0.25">
      <c r="CA426" s="505"/>
      <c r="CB426" s="505"/>
      <c r="CC426" s="505"/>
      <c r="CD426" s="505"/>
      <c r="CE426" s="505"/>
      <c r="CF426" s="505"/>
      <c r="CG426" s="505"/>
      <c r="CH426" s="505"/>
      <c r="CI426" s="505"/>
      <c r="CJ426" s="505"/>
      <c r="CK426" s="505"/>
      <c r="CL426" s="505"/>
      <c r="CM426" s="505"/>
      <c r="CN426" s="505"/>
      <c r="CO426" s="505"/>
      <c r="CP426" s="505"/>
      <c r="CQ426" s="505"/>
      <c r="CR426" s="505"/>
      <c r="CS426" s="505"/>
      <c r="CT426" s="505"/>
      <c r="CU426" s="505"/>
      <c r="CV426" s="505"/>
    </row>
    <row r="427" spans="79:100" ht="14.25" customHeight="1" x14ac:dyDescent="0.25">
      <c r="CA427" s="505"/>
      <c r="CB427" s="505"/>
      <c r="CC427" s="505"/>
      <c r="CD427" s="505"/>
      <c r="CE427" s="505"/>
      <c r="CF427" s="505"/>
      <c r="CG427" s="505"/>
      <c r="CH427" s="505"/>
      <c r="CI427" s="505"/>
      <c r="CJ427" s="505"/>
      <c r="CK427" s="505"/>
      <c r="CL427" s="505"/>
      <c r="CM427" s="505"/>
      <c r="CN427" s="505"/>
      <c r="CO427" s="505"/>
      <c r="CP427" s="505"/>
      <c r="CQ427" s="505"/>
      <c r="CR427" s="505"/>
      <c r="CS427" s="505"/>
      <c r="CT427" s="505"/>
      <c r="CU427" s="505"/>
      <c r="CV427" s="505"/>
    </row>
    <row r="428" spans="79:100" ht="14.25" customHeight="1" x14ac:dyDescent="0.25">
      <c r="CA428" s="505"/>
      <c r="CB428" s="505"/>
      <c r="CC428" s="505"/>
      <c r="CD428" s="505"/>
      <c r="CE428" s="505"/>
      <c r="CF428" s="505"/>
      <c r="CG428" s="505"/>
      <c r="CH428" s="505"/>
      <c r="CI428" s="505"/>
      <c r="CJ428" s="505"/>
      <c r="CK428" s="505"/>
      <c r="CL428" s="505"/>
      <c r="CM428" s="505"/>
      <c r="CN428" s="505"/>
      <c r="CO428" s="505"/>
      <c r="CP428" s="505"/>
      <c r="CQ428" s="505"/>
      <c r="CR428" s="505"/>
      <c r="CS428" s="505"/>
      <c r="CT428" s="505"/>
      <c r="CU428" s="505"/>
      <c r="CV428" s="505"/>
    </row>
    <row r="429" spans="79:100" ht="14.25" customHeight="1" x14ac:dyDescent="0.25">
      <c r="CA429" s="505"/>
      <c r="CB429" s="505"/>
      <c r="CC429" s="505"/>
      <c r="CD429" s="505"/>
      <c r="CE429" s="505"/>
      <c r="CF429" s="505"/>
      <c r="CG429" s="505"/>
      <c r="CH429" s="505"/>
      <c r="CI429" s="505"/>
      <c r="CJ429" s="505"/>
      <c r="CK429" s="505"/>
      <c r="CL429" s="505"/>
      <c r="CM429" s="505"/>
      <c r="CN429" s="505"/>
      <c r="CO429" s="505"/>
      <c r="CP429" s="505"/>
      <c r="CQ429" s="505"/>
      <c r="CR429" s="505"/>
      <c r="CS429" s="505"/>
      <c r="CT429" s="505"/>
      <c r="CU429" s="505"/>
      <c r="CV429" s="505"/>
    </row>
    <row r="430" spans="79:100" ht="14.25" customHeight="1" x14ac:dyDescent="0.25">
      <c r="CA430" s="505"/>
      <c r="CB430" s="505"/>
      <c r="CC430" s="505"/>
      <c r="CD430" s="505"/>
      <c r="CE430" s="505"/>
      <c r="CF430" s="505"/>
      <c r="CG430" s="505"/>
      <c r="CH430" s="505"/>
      <c r="CI430" s="505"/>
      <c r="CJ430" s="505"/>
      <c r="CK430" s="505"/>
      <c r="CL430" s="505"/>
      <c r="CM430" s="505"/>
      <c r="CN430" s="505"/>
      <c r="CO430" s="505"/>
      <c r="CP430" s="505"/>
      <c r="CQ430" s="505"/>
      <c r="CR430" s="505"/>
      <c r="CS430" s="505"/>
      <c r="CT430" s="505"/>
      <c r="CU430" s="505"/>
      <c r="CV430" s="505"/>
    </row>
    <row r="431" spans="79:100" ht="14.25" customHeight="1" x14ac:dyDescent="0.25">
      <c r="CA431" s="505"/>
      <c r="CB431" s="505"/>
      <c r="CC431" s="505"/>
      <c r="CD431" s="505"/>
      <c r="CE431" s="505"/>
      <c r="CF431" s="505"/>
      <c r="CG431" s="505"/>
      <c r="CH431" s="505"/>
      <c r="CI431" s="505"/>
      <c r="CJ431" s="505"/>
      <c r="CK431" s="505"/>
      <c r="CL431" s="505"/>
      <c r="CM431" s="505"/>
      <c r="CN431" s="505"/>
      <c r="CO431" s="505"/>
      <c r="CP431" s="505"/>
      <c r="CQ431" s="505"/>
      <c r="CR431" s="505"/>
      <c r="CS431" s="505"/>
      <c r="CT431" s="505"/>
      <c r="CU431" s="505"/>
      <c r="CV431" s="505"/>
    </row>
    <row r="432" spans="79:100" ht="14.25" customHeight="1" x14ac:dyDescent="0.25">
      <c r="CA432" s="505"/>
      <c r="CB432" s="505"/>
      <c r="CC432" s="505"/>
      <c r="CD432" s="505"/>
      <c r="CE432" s="505"/>
      <c r="CF432" s="505"/>
      <c r="CG432" s="505"/>
      <c r="CH432" s="505"/>
      <c r="CI432" s="505"/>
      <c r="CJ432" s="505"/>
      <c r="CK432" s="505"/>
      <c r="CL432" s="505"/>
      <c r="CM432" s="505"/>
      <c r="CN432" s="505"/>
      <c r="CO432" s="505"/>
      <c r="CP432" s="505"/>
      <c r="CQ432" s="505"/>
      <c r="CR432" s="505"/>
      <c r="CS432" s="505"/>
      <c r="CT432" s="505"/>
      <c r="CU432" s="505"/>
      <c r="CV432" s="505"/>
    </row>
    <row r="433" spans="79:100" ht="14.25" customHeight="1" x14ac:dyDescent="0.25">
      <c r="CA433" s="505"/>
      <c r="CB433" s="505"/>
      <c r="CC433" s="505"/>
      <c r="CD433" s="505"/>
      <c r="CE433" s="505"/>
      <c r="CF433" s="505"/>
      <c r="CG433" s="505"/>
      <c r="CH433" s="505"/>
      <c r="CI433" s="505"/>
      <c r="CJ433" s="505"/>
      <c r="CK433" s="505"/>
      <c r="CL433" s="505"/>
      <c r="CM433" s="505"/>
      <c r="CN433" s="505"/>
      <c r="CO433" s="505"/>
      <c r="CP433" s="505"/>
      <c r="CQ433" s="505"/>
      <c r="CR433" s="505"/>
      <c r="CS433" s="505"/>
      <c r="CT433" s="505"/>
      <c r="CU433" s="505"/>
      <c r="CV433" s="505"/>
    </row>
    <row r="434" spans="79:100" ht="14.25" customHeight="1" x14ac:dyDescent="0.25">
      <c r="CA434" s="505"/>
      <c r="CB434" s="505"/>
      <c r="CC434" s="505"/>
      <c r="CD434" s="505"/>
      <c r="CE434" s="505"/>
      <c r="CF434" s="505"/>
      <c r="CG434" s="505"/>
      <c r="CH434" s="505"/>
      <c r="CI434" s="505"/>
      <c r="CJ434" s="505"/>
      <c r="CK434" s="505"/>
      <c r="CL434" s="505"/>
      <c r="CM434" s="505"/>
      <c r="CN434" s="505"/>
      <c r="CO434" s="505"/>
      <c r="CP434" s="505"/>
      <c r="CQ434" s="505"/>
      <c r="CR434" s="505"/>
      <c r="CS434" s="505"/>
      <c r="CT434" s="505"/>
      <c r="CU434" s="505"/>
      <c r="CV434" s="505"/>
    </row>
    <row r="435" spans="79:100" ht="14.25" customHeight="1" x14ac:dyDescent="0.25">
      <c r="CA435" s="505"/>
      <c r="CB435" s="505"/>
      <c r="CC435" s="505"/>
      <c r="CD435" s="505"/>
      <c r="CE435" s="505"/>
      <c r="CF435" s="505"/>
      <c r="CG435" s="505"/>
      <c r="CH435" s="505"/>
      <c r="CI435" s="505"/>
      <c r="CJ435" s="505"/>
      <c r="CK435" s="505"/>
      <c r="CL435" s="505"/>
      <c r="CM435" s="505"/>
      <c r="CN435" s="505"/>
      <c r="CO435" s="505"/>
      <c r="CP435" s="505"/>
      <c r="CQ435" s="505"/>
      <c r="CR435" s="505"/>
      <c r="CS435" s="505"/>
      <c r="CT435" s="505"/>
      <c r="CU435" s="505"/>
      <c r="CV435" s="505"/>
    </row>
    <row r="436" spans="79:100" ht="14.25" customHeight="1" x14ac:dyDescent="0.25">
      <c r="CA436" s="505"/>
      <c r="CB436" s="505"/>
      <c r="CC436" s="505"/>
      <c r="CD436" s="505"/>
      <c r="CE436" s="505"/>
      <c r="CF436" s="505"/>
      <c r="CG436" s="505"/>
      <c r="CH436" s="505"/>
      <c r="CI436" s="505"/>
      <c r="CJ436" s="505"/>
      <c r="CK436" s="505"/>
      <c r="CL436" s="505"/>
      <c r="CM436" s="505"/>
      <c r="CN436" s="505"/>
      <c r="CO436" s="505"/>
      <c r="CP436" s="505"/>
      <c r="CQ436" s="505"/>
      <c r="CR436" s="505"/>
      <c r="CS436" s="505"/>
      <c r="CT436" s="505"/>
      <c r="CU436" s="505"/>
      <c r="CV436" s="505"/>
    </row>
    <row r="437" spans="79:100" ht="14.25" customHeight="1" x14ac:dyDescent="0.25">
      <c r="CA437" s="505"/>
      <c r="CB437" s="505"/>
      <c r="CC437" s="505"/>
      <c r="CD437" s="505"/>
      <c r="CE437" s="505"/>
      <c r="CF437" s="505"/>
      <c r="CG437" s="505"/>
      <c r="CH437" s="505"/>
      <c r="CI437" s="505"/>
      <c r="CJ437" s="505"/>
      <c r="CK437" s="505"/>
      <c r="CL437" s="505"/>
      <c r="CM437" s="505"/>
      <c r="CN437" s="505"/>
      <c r="CO437" s="505"/>
      <c r="CP437" s="505"/>
      <c r="CQ437" s="505"/>
      <c r="CR437" s="505"/>
      <c r="CS437" s="505"/>
      <c r="CT437" s="505"/>
      <c r="CU437" s="505"/>
      <c r="CV437" s="505"/>
    </row>
    <row r="438" spans="79:100" ht="14.25" customHeight="1" x14ac:dyDescent="0.25">
      <c r="CA438" s="505"/>
      <c r="CB438" s="505"/>
      <c r="CC438" s="505"/>
      <c r="CD438" s="505"/>
      <c r="CE438" s="505"/>
      <c r="CF438" s="505"/>
      <c r="CG438" s="505"/>
      <c r="CH438" s="505"/>
      <c r="CI438" s="505"/>
      <c r="CJ438" s="505"/>
      <c r="CK438" s="505"/>
      <c r="CL438" s="505"/>
      <c r="CM438" s="505"/>
      <c r="CN438" s="505"/>
      <c r="CO438" s="505"/>
      <c r="CP438" s="505"/>
      <c r="CQ438" s="505"/>
      <c r="CR438" s="505"/>
      <c r="CS438" s="505"/>
      <c r="CT438" s="505"/>
      <c r="CU438" s="505"/>
      <c r="CV438" s="505"/>
    </row>
    <row r="439" spans="79:100" ht="14.25" customHeight="1" x14ac:dyDescent="0.25">
      <c r="CA439" s="505"/>
      <c r="CB439" s="505"/>
      <c r="CC439" s="505"/>
      <c r="CD439" s="505"/>
      <c r="CE439" s="505"/>
      <c r="CF439" s="505"/>
      <c r="CG439" s="505"/>
      <c r="CH439" s="505"/>
      <c r="CI439" s="505"/>
      <c r="CJ439" s="505"/>
      <c r="CK439" s="505"/>
      <c r="CL439" s="505"/>
      <c r="CM439" s="505"/>
      <c r="CN439" s="505"/>
      <c r="CO439" s="505"/>
      <c r="CP439" s="505"/>
      <c r="CQ439" s="505"/>
      <c r="CR439" s="505"/>
      <c r="CS439" s="505"/>
      <c r="CT439" s="505"/>
      <c r="CU439" s="505"/>
      <c r="CV439" s="505"/>
    </row>
    <row r="440" spans="79:100" ht="14.25" customHeight="1" x14ac:dyDescent="0.25">
      <c r="CA440" s="505"/>
      <c r="CB440" s="505"/>
      <c r="CC440" s="505"/>
      <c r="CD440" s="505"/>
      <c r="CE440" s="505"/>
      <c r="CF440" s="505"/>
      <c r="CG440" s="505"/>
      <c r="CH440" s="505"/>
      <c r="CI440" s="505"/>
      <c r="CJ440" s="505"/>
      <c r="CK440" s="505"/>
      <c r="CL440" s="505"/>
      <c r="CM440" s="505"/>
      <c r="CN440" s="505"/>
      <c r="CO440" s="505"/>
      <c r="CP440" s="505"/>
      <c r="CQ440" s="505"/>
      <c r="CR440" s="505"/>
      <c r="CS440" s="505"/>
      <c r="CT440" s="505"/>
      <c r="CU440" s="505"/>
      <c r="CV440" s="505"/>
    </row>
    <row r="441" spans="79:100" ht="14.25" customHeight="1" x14ac:dyDescent="0.25">
      <c r="CA441" s="505"/>
      <c r="CB441" s="505"/>
      <c r="CC441" s="505"/>
      <c r="CD441" s="505"/>
      <c r="CE441" s="505"/>
      <c r="CF441" s="505"/>
      <c r="CG441" s="505"/>
      <c r="CH441" s="505"/>
      <c r="CI441" s="505"/>
      <c r="CJ441" s="505"/>
      <c r="CK441" s="505"/>
      <c r="CL441" s="505"/>
      <c r="CM441" s="505"/>
      <c r="CN441" s="505"/>
      <c r="CO441" s="505"/>
      <c r="CP441" s="505"/>
      <c r="CQ441" s="505"/>
      <c r="CR441" s="505"/>
      <c r="CS441" s="505"/>
      <c r="CT441" s="505"/>
      <c r="CU441" s="505"/>
      <c r="CV441" s="505"/>
    </row>
    <row r="442" spans="79:100" ht="14.25" customHeight="1" x14ac:dyDescent="0.25">
      <c r="CA442" s="505"/>
      <c r="CB442" s="505"/>
      <c r="CC442" s="505"/>
      <c r="CD442" s="505"/>
      <c r="CE442" s="505"/>
      <c r="CF442" s="505"/>
      <c r="CG442" s="505"/>
      <c r="CH442" s="505"/>
      <c r="CI442" s="505"/>
      <c r="CJ442" s="505"/>
      <c r="CK442" s="505"/>
      <c r="CL442" s="505"/>
      <c r="CM442" s="505"/>
      <c r="CN442" s="505"/>
      <c r="CO442" s="505"/>
      <c r="CP442" s="505"/>
      <c r="CQ442" s="505"/>
      <c r="CR442" s="505"/>
      <c r="CS442" s="505"/>
      <c r="CT442" s="505"/>
      <c r="CU442" s="505"/>
      <c r="CV442" s="505"/>
    </row>
    <row r="443" spans="79:100" ht="14.25" customHeight="1" x14ac:dyDescent="0.25">
      <c r="CA443" s="505"/>
      <c r="CB443" s="505"/>
      <c r="CC443" s="505"/>
      <c r="CD443" s="505"/>
      <c r="CE443" s="505"/>
      <c r="CF443" s="505"/>
      <c r="CG443" s="505"/>
      <c r="CH443" s="505"/>
      <c r="CI443" s="505"/>
      <c r="CJ443" s="505"/>
      <c r="CK443" s="505"/>
      <c r="CL443" s="505"/>
      <c r="CM443" s="505"/>
      <c r="CN443" s="505"/>
      <c r="CO443" s="505"/>
      <c r="CP443" s="505"/>
      <c r="CQ443" s="505"/>
      <c r="CR443" s="505"/>
      <c r="CS443" s="505"/>
      <c r="CT443" s="505"/>
      <c r="CU443" s="505"/>
      <c r="CV443" s="505"/>
    </row>
    <row r="444" spans="79:100" ht="14.25" customHeight="1" x14ac:dyDescent="0.25">
      <c r="CA444" s="505"/>
      <c r="CB444" s="505"/>
      <c r="CC444" s="505"/>
      <c r="CD444" s="505"/>
      <c r="CE444" s="505"/>
      <c r="CF444" s="505"/>
      <c r="CG444" s="505"/>
      <c r="CH444" s="505"/>
      <c r="CI444" s="505"/>
      <c r="CJ444" s="505"/>
      <c r="CK444" s="505"/>
      <c r="CL444" s="505"/>
      <c r="CM444" s="505"/>
      <c r="CN444" s="505"/>
      <c r="CO444" s="505"/>
      <c r="CP444" s="505"/>
      <c r="CQ444" s="505"/>
      <c r="CR444" s="505"/>
      <c r="CS444" s="505"/>
      <c r="CT444" s="505"/>
      <c r="CU444" s="505"/>
      <c r="CV444" s="505"/>
    </row>
    <row r="445" spans="79:100" ht="14.25" customHeight="1" x14ac:dyDescent="0.25">
      <c r="CA445" s="505"/>
      <c r="CB445" s="505"/>
      <c r="CC445" s="505"/>
      <c r="CD445" s="505"/>
      <c r="CE445" s="505"/>
      <c r="CF445" s="505"/>
      <c r="CG445" s="505"/>
      <c r="CH445" s="505"/>
      <c r="CI445" s="505"/>
      <c r="CJ445" s="505"/>
      <c r="CK445" s="505"/>
      <c r="CL445" s="505"/>
      <c r="CM445" s="505"/>
      <c r="CN445" s="505"/>
      <c r="CO445" s="505"/>
      <c r="CP445" s="505"/>
      <c r="CQ445" s="505"/>
      <c r="CR445" s="505"/>
      <c r="CS445" s="505"/>
      <c r="CT445" s="505"/>
      <c r="CU445" s="505"/>
      <c r="CV445" s="505"/>
    </row>
    <row r="446" spans="79:100" ht="14.25" customHeight="1" x14ac:dyDescent="0.25">
      <c r="CA446" s="505"/>
      <c r="CB446" s="505"/>
      <c r="CC446" s="505"/>
      <c r="CD446" s="505"/>
      <c r="CE446" s="505"/>
      <c r="CF446" s="505"/>
      <c r="CG446" s="505"/>
      <c r="CH446" s="505"/>
      <c r="CI446" s="505"/>
      <c r="CJ446" s="505"/>
      <c r="CK446" s="505"/>
      <c r="CL446" s="505"/>
      <c r="CM446" s="505"/>
      <c r="CN446" s="505"/>
      <c r="CO446" s="505"/>
      <c r="CP446" s="505"/>
      <c r="CQ446" s="505"/>
      <c r="CR446" s="505"/>
      <c r="CS446" s="505"/>
      <c r="CT446" s="505"/>
      <c r="CU446" s="505"/>
      <c r="CV446" s="505"/>
    </row>
    <row r="447" spans="79:100" ht="14.25" customHeight="1" x14ac:dyDescent="0.25">
      <c r="CA447" s="505"/>
      <c r="CB447" s="505"/>
      <c r="CC447" s="505"/>
      <c r="CD447" s="505"/>
      <c r="CE447" s="505"/>
      <c r="CF447" s="505"/>
      <c r="CG447" s="505"/>
      <c r="CH447" s="505"/>
      <c r="CI447" s="505"/>
      <c r="CJ447" s="505"/>
      <c r="CK447" s="505"/>
      <c r="CL447" s="505"/>
      <c r="CM447" s="505"/>
      <c r="CN447" s="505"/>
      <c r="CO447" s="505"/>
      <c r="CP447" s="505"/>
      <c r="CQ447" s="505"/>
      <c r="CR447" s="505"/>
      <c r="CS447" s="505"/>
      <c r="CT447" s="505"/>
      <c r="CU447" s="505"/>
      <c r="CV447" s="505"/>
    </row>
    <row r="448" spans="79:100" ht="14.25" customHeight="1" x14ac:dyDescent="0.25">
      <c r="CA448" s="505"/>
      <c r="CB448" s="505"/>
      <c r="CC448" s="505"/>
      <c r="CD448" s="505"/>
      <c r="CE448" s="505"/>
      <c r="CF448" s="505"/>
      <c r="CG448" s="505"/>
      <c r="CH448" s="505"/>
      <c r="CI448" s="505"/>
      <c r="CJ448" s="505"/>
      <c r="CK448" s="505"/>
      <c r="CL448" s="505"/>
      <c r="CM448" s="505"/>
      <c r="CN448" s="505"/>
      <c r="CO448" s="505"/>
      <c r="CP448" s="505"/>
      <c r="CQ448" s="505"/>
      <c r="CR448" s="505"/>
      <c r="CS448" s="505"/>
      <c r="CT448" s="505"/>
      <c r="CU448" s="505"/>
      <c r="CV448" s="505"/>
    </row>
    <row r="449" spans="79:100" ht="14.25" customHeight="1" x14ac:dyDescent="0.25">
      <c r="CA449" s="505"/>
      <c r="CB449" s="505"/>
      <c r="CC449" s="505"/>
      <c r="CD449" s="505"/>
      <c r="CE449" s="505"/>
      <c r="CF449" s="505"/>
      <c r="CG449" s="505"/>
      <c r="CH449" s="505"/>
      <c r="CI449" s="505"/>
      <c r="CJ449" s="505"/>
      <c r="CK449" s="505"/>
      <c r="CL449" s="505"/>
      <c r="CM449" s="505"/>
      <c r="CN449" s="505"/>
      <c r="CO449" s="505"/>
      <c r="CP449" s="505"/>
      <c r="CQ449" s="505"/>
      <c r="CR449" s="505"/>
      <c r="CS449" s="505"/>
      <c r="CT449" s="505"/>
      <c r="CU449" s="505"/>
      <c r="CV449" s="505"/>
    </row>
    <row r="450" spans="79:100" ht="14.25" customHeight="1" x14ac:dyDescent="0.25">
      <c r="CA450" s="505"/>
      <c r="CB450" s="505"/>
      <c r="CC450" s="505"/>
      <c r="CD450" s="505"/>
      <c r="CE450" s="505"/>
      <c r="CF450" s="505"/>
      <c r="CG450" s="505"/>
      <c r="CH450" s="505"/>
      <c r="CI450" s="505"/>
      <c r="CJ450" s="505"/>
      <c r="CK450" s="505"/>
      <c r="CL450" s="505"/>
      <c r="CM450" s="505"/>
      <c r="CN450" s="505"/>
      <c r="CO450" s="505"/>
      <c r="CP450" s="505"/>
      <c r="CQ450" s="505"/>
      <c r="CR450" s="505"/>
      <c r="CS450" s="505"/>
      <c r="CT450" s="505"/>
      <c r="CU450" s="505"/>
      <c r="CV450" s="505"/>
    </row>
    <row r="451" spans="79:100" ht="14.25" customHeight="1" x14ac:dyDescent="0.25">
      <c r="CA451" s="505"/>
      <c r="CB451" s="505"/>
      <c r="CC451" s="505"/>
      <c r="CD451" s="505"/>
      <c r="CE451" s="505"/>
      <c r="CF451" s="505"/>
      <c r="CG451" s="505"/>
      <c r="CH451" s="505"/>
      <c r="CI451" s="505"/>
      <c r="CJ451" s="505"/>
      <c r="CK451" s="505"/>
      <c r="CL451" s="505"/>
      <c r="CM451" s="505"/>
      <c r="CN451" s="505"/>
      <c r="CO451" s="505"/>
      <c r="CP451" s="505"/>
      <c r="CQ451" s="505"/>
      <c r="CR451" s="505"/>
      <c r="CS451" s="505"/>
      <c r="CT451" s="505"/>
      <c r="CU451" s="505"/>
      <c r="CV451" s="505"/>
    </row>
    <row r="452" spans="79:100" ht="14.25" customHeight="1" x14ac:dyDescent="0.25">
      <c r="CA452" s="505"/>
      <c r="CB452" s="505"/>
      <c r="CC452" s="505"/>
      <c r="CD452" s="505"/>
      <c r="CE452" s="505"/>
      <c r="CF452" s="505"/>
      <c r="CG452" s="505"/>
      <c r="CH452" s="505"/>
      <c r="CI452" s="505"/>
      <c r="CJ452" s="505"/>
      <c r="CK452" s="505"/>
      <c r="CL452" s="505"/>
      <c r="CM452" s="505"/>
      <c r="CN452" s="505"/>
      <c r="CO452" s="505"/>
      <c r="CP452" s="505"/>
      <c r="CQ452" s="505"/>
      <c r="CR452" s="505"/>
      <c r="CS452" s="505"/>
      <c r="CT452" s="505"/>
      <c r="CU452" s="505"/>
      <c r="CV452" s="505"/>
    </row>
    <row r="453" spans="79:100" ht="14.25" customHeight="1" x14ac:dyDescent="0.25">
      <c r="CA453" s="505"/>
      <c r="CB453" s="505"/>
      <c r="CC453" s="505"/>
      <c r="CD453" s="505"/>
      <c r="CE453" s="505"/>
      <c r="CF453" s="505"/>
      <c r="CG453" s="505"/>
      <c r="CH453" s="505"/>
      <c r="CI453" s="505"/>
      <c r="CJ453" s="505"/>
      <c r="CK453" s="505"/>
      <c r="CL453" s="505"/>
      <c r="CM453" s="505"/>
      <c r="CN453" s="505"/>
      <c r="CO453" s="505"/>
      <c r="CP453" s="505"/>
      <c r="CQ453" s="505"/>
      <c r="CR453" s="505"/>
      <c r="CS453" s="505"/>
      <c r="CT453" s="505"/>
      <c r="CU453" s="505"/>
      <c r="CV453" s="505"/>
    </row>
    <row r="454" spans="79:100" ht="14.25" customHeight="1" x14ac:dyDescent="0.25">
      <c r="CA454" s="505"/>
      <c r="CB454" s="505"/>
      <c r="CC454" s="505"/>
      <c r="CD454" s="505"/>
      <c r="CE454" s="505"/>
      <c r="CF454" s="505"/>
      <c r="CG454" s="505"/>
      <c r="CH454" s="505"/>
      <c r="CI454" s="505"/>
      <c r="CJ454" s="505"/>
      <c r="CK454" s="505"/>
      <c r="CL454" s="505"/>
      <c r="CM454" s="505"/>
      <c r="CN454" s="505"/>
      <c r="CO454" s="505"/>
      <c r="CP454" s="505"/>
      <c r="CQ454" s="505"/>
      <c r="CR454" s="505"/>
      <c r="CS454" s="505"/>
      <c r="CT454" s="505"/>
      <c r="CU454" s="505"/>
      <c r="CV454" s="505"/>
    </row>
    <row r="455" spans="79:100" ht="14.25" customHeight="1" x14ac:dyDescent="0.25">
      <c r="CA455" s="505"/>
      <c r="CB455" s="505"/>
      <c r="CC455" s="505"/>
      <c r="CD455" s="505"/>
      <c r="CE455" s="505"/>
      <c r="CF455" s="505"/>
      <c r="CG455" s="505"/>
      <c r="CH455" s="505"/>
      <c r="CI455" s="505"/>
      <c r="CJ455" s="505"/>
      <c r="CK455" s="505"/>
      <c r="CL455" s="505"/>
      <c r="CM455" s="505"/>
      <c r="CN455" s="505"/>
      <c r="CO455" s="505"/>
      <c r="CP455" s="505"/>
      <c r="CQ455" s="505"/>
      <c r="CR455" s="505"/>
      <c r="CS455" s="505"/>
      <c r="CT455" s="505"/>
      <c r="CU455" s="505"/>
      <c r="CV455" s="505"/>
    </row>
    <row r="456" spans="79:100" ht="14.25" customHeight="1" x14ac:dyDescent="0.25">
      <c r="CA456" s="505"/>
      <c r="CB456" s="505"/>
      <c r="CC456" s="505"/>
      <c r="CD456" s="505"/>
      <c r="CE456" s="505"/>
      <c r="CF456" s="505"/>
      <c r="CG456" s="505"/>
      <c r="CH456" s="505"/>
      <c r="CI456" s="505"/>
      <c r="CJ456" s="505"/>
      <c r="CK456" s="505"/>
      <c r="CL456" s="505"/>
      <c r="CM456" s="505"/>
      <c r="CN456" s="505"/>
      <c r="CO456" s="505"/>
      <c r="CP456" s="505"/>
      <c r="CQ456" s="505"/>
      <c r="CR456" s="505"/>
      <c r="CS456" s="505"/>
      <c r="CT456" s="505"/>
      <c r="CU456" s="505"/>
      <c r="CV456" s="505"/>
    </row>
    <row r="457" spans="79:100" ht="14.25" customHeight="1" x14ac:dyDescent="0.25">
      <c r="CA457" s="505"/>
      <c r="CB457" s="505"/>
      <c r="CC457" s="505"/>
      <c r="CD457" s="505"/>
      <c r="CE457" s="505"/>
      <c r="CF457" s="505"/>
      <c r="CG457" s="505"/>
      <c r="CH457" s="505"/>
      <c r="CI457" s="505"/>
      <c r="CJ457" s="505"/>
      <c r="CK457" s="505"/>
      <c r="CL457" s="505"/>
      <c r="CM457" s="505"/>
      <c r="CN457" s="505"/>
      <c r="CO457" s="505"/>
      <c r="CP457" s="505"/>
      <c r="CQ457" s="505"/>
      <c r="CR457" s="505"/>
      <c r="CS457" s="505"/>
      <c r="CT457" s="505"/>
      <c r="CU457" s="505"/>
      <c r="CV457" s="505"/>
    </row>
    <row r="458" spans="79:100" ht="14.25" customHeight="1" x14ac:dyDescent="0.25">
      <c r="CA458" s="505"/>
      <c r="CB458" s="505"/>
      <c r="CC458" s="505"/>
      <c r="CD458" s="505"/>
      <c r="CE458" s="505"/>
      <c r="CF458" s="505"/>
      <c r="CG458" s="505"/>
      <c r="CH458" s="505"/>
      <c r="CI458" s="505"/>
      <c r="CJ458" s="505"/>
      <c r="CK458" s="505"/>
      <c r="CL458" s="505"/>
      <c r="CM458" s="505"/>
      <c r="CN458" s="505"/>
      <c r="CO458" s="505"/>
      <c r="CP458" s="505"/>
      <c r="CQ458" s="505"/>
      <c r="CR458" s="505"/>
      <c r="CS458" s="505"/>
      <c r="CT458" s="505"/>
      <c r="CU458" s="505"/>
      <c r="CV458" s="505"/>
    </row>
    <row r="459" spans="79:100" ht="14.25" customHeight="1" x14ac:dyDescent="0.25">
      <c r="CA459" s="505"/>
      <c r="CB459" s="505"/>
      <c r="CC459" s="505"/>
      <c r="CD459" s="505"/>
      <c r="CE459" s="505"/>
      <c r="CF459" s="505"/>
      <c r="CG459" s="505"/>
      <c r="CH459" s="505"/>
      <c r="CI459" s="505"/>
      <c r="CJ459" s="505"/>
      <c r="CK459" s="505"/>
      <c r="CL459" s="505"/>
      <c r="CM459" s="505"/>
      <c r="CN459" s="505"/>
      <c r="CO459" s="505"/>
      <c r="CP459" s="505"/>
      <c r="CQ459" s="505"/>
      <c r="CR459" s="505"/>
      <c r="CS459" s="505"/>
      <c r="CT459" s="505"/>
      <c r="CU459" s="505"/>
      <c r="CV459" s="505"/>
    </row>
    <row r="460" spans="79:100" ht="14.25" customHeight="1" x14ac:dyDescent="0.25">
      <c r="CA460" s="505"/>
      <c r="CB460" s="505"/>
      <c r="CC460" s="505"/>
      <c r="CD460" s="505"/>
      <c r="CE460" s="505"/>
      <c r="CF460" s="505"/>
      <c r="CG460" s="505"/>
      <c r="CH460" s="505"/>
      <c r="CI460" s="505"/>
      <c r="CJ460" s="505"/>
      <c r="CK460" s="505"/>
      <c r="CL460" s="505"/>
      <c r="CM460" s="505"/>
      <c r="CN460" s="505"/>
      <c r="CO460" s="505"/>
      <c r="CP460" s="505"/>
      <c r="CQ460" s="505"/>
      <c r="CR460" s="505"/>
      <c r="CS460" s="505"/>
      <c r="CT460" s="505"/>
      <c r="CU460" s="505"/>
      <c r="CV460" s="505"/>
    </row>
    <row r="461" spans="79:100" ht="14.25" customHeight="1" x14ac:dyDescent="0.25">
      <c r="CA461" s="505"/>
      <c r="CB461" s="505"/>
      <c r="CC461" s="505"/>
      <c r="CD461" s="505"/>
      <c r="CE461" s="505"/>
      <c r="CF461" s="505"/>
      <c r="CG461" s="505"/>
      <c r="CH461" s="505"/>
      <c r="CI461" s="505"/>
      <c r="CJ461" s="505"/>
      <c r="CK461" s="505"/>
      <c r="CL461" s="505"/>
      <c r="CM461" s="505"/>
      <c r="CN461" s="505"/>
      <c r="CO461" s="505"/>
      <c r="CP461" s="505"/>
      <c r="CQ461" s="505"/>
      <c r="CR461" s="505"/>
      <c r="CS461" s="505"/>
      <c r="CT461" s="505"/>
      <c r="CU461" s="505"/>
      <c r="CV461" s="505"/>
    </row>
    <row r="462" spans="79:100" ht="14.25" customHeight="1" x14ac:dyDescent="0.25">
      <c r="CA462" s="505"/>
      <c r="CB462" s="505"/>
      <c r="CC462" s="505"/>
      <c r="CD462" s="505"/>
      <c r="CE462" s="505"/>
      <c r="CF462" s="505"/>
      <c r="CG462" s="505"/>
      <c r="CH462" s="505"/>
      <c r="CI462" s="505"/>
      <c r="CJ462" s="505"/>
      <c r="CK462" s="505"/>
      <c r="CL462" s="505"/>
      <c r="CM462" s="505"/>
      <c r="CN462" s="505"/>
      <c r="CO462" s="505"/>
      <c r="CP462" s="505"/>
      <c r="CQ462" s="505"/>
      <c r="CR462" s="505"/>
      <c r="CS462" s="505"/>
      <c r="CT462" s="505"/>
      <c r="CU462" s="505"/>
      <c r="CV462" s="505"/>
    </row>
    <row r="463" spans="79:100" ht="14.25" customHeight="1" x14ac:dyDescent="0.25">
      <c r="CA463" s="505"/>
      <c r="CB463" s="505"/>
      <c r="CC463" s="505"/>
      <c r="CD463" s="505"/>
      <c r="CE463" s="505"/>
      <c r="CF463" s="505"/>
      <c r="CG463" s="505"/>
      <c r="CH463" s="505"/>
      <c r="CI463" s="505"/>
      <c r="CJ463" s="505"/>
      <c r="CK463" s="505"/>
      <c r="CL463" s="505"/>
      <c r="CM463" s="505"/>
      <c r="CN463" s="505"/>
      <c r="CO463" s="505"/>
      <c r="CP463" s="505"/>
      <c r="CQ463" s="505"/>
      <c r="CR463" s="505"/>
      <c r="CS463" s="505"/>
      <c r="CT463" s="505"/>
      <c r="CU463" s="505"/>
      <c r="CV463" s="505"/>
    </row>
    <row r="464" spans="79:100" ht="14.25" customHeight="1" x14ac:dyDescent="0.25">
      <c r="CA464" s="505"/>
      <c r="CB464" s="505"/>
      <c r="CC464" s="505"/>
      <c r="CD464" s="505"/>
      <c r="CE464" s="505"/>
      <c r="CF464" s="505"/>
      <c r="CG464" s="505"/>
      <c r="CH464" s="505"/>
      <c r="CI464" s="505"/>
      <c r="CJ464" s="505"/>
      <c r="CK464" s="505"/>
      <c r="CL464" s="505"/>
      <c r="CM464" s="505"/>
      <c r="CN464" s="505"/>
      <c r="CO464" s="505"/>
      <c r="CP464" s="505"/>
      <c r="CQ464" s="505"/>
      <c r="CR464" s="505"/>
      <c r="CS464" s="505"/>
      <c r="CT464" s="505"/>
      <c r="CU464" s="505"/>
      <c r="CV464" s="505"/>
    </row>
    <row r="465" spans="79:100" ht="14.25" customHeight="1" x14ac:dyDescent="0.25">
      <c r="CA465" s="505"/>
      <c r="CB465" s="505"/>
      <c r="CC465" s="505"/>
      <c r="CD465" s="505"/>
      <c r="CE465" s="505"/>
      <c r="CF465" s="505"/>
      <c r="CG465" s="505"/>
      <c r="CH465" s="505"/>
      <c r="CI465" s="505"/>
      <c r="CJ465" s="505"/>
      <c r="CK465" s="505"/>
      <c r="CL465" s="505"/>
      <c r="CM465" s="505"/>
      <c r="CN465" s="505"/>
      <c r="CO465" s="505"/>
      <c r="CP465" s="505"/>
      <c r="CQ465" s="505"/>
      <c r="CR465" s="505"/>
      <c r="CS465" s="505"/>
      <c r="CT465" s="505"/>
      <c r="CU465" s="505"/>
      <c r="CV465" s="505"/>
    </row>
    <row r="466" spans="79:100" ht="14.25" customHeight="1" x14ac:dyDescent="0.25">
      <c r="CA466" s="505"/>
      <c r="CB466" s="505"/>
      <c r="CC466" s="505"/>
      <c r="CD466" s="505"/>
      <c r="CE466" s="505"/>
      <c r="CF466" s="505"/>
      <c r="CG466" s="505"/>
      <c r="CH466" s="505"/>
      <c r="CI466" s="505"/>
      <c r="CJ466" s="505"/>
      <c r="CK466" s="505"/>
      <c r="CL466" s="505"/>
      <c r="CM466" s="505"/>
      <c r="CN466" s="505"/>
      <c r="CO466" s="505"/>
      <c r="CP466" s="505"/>
      <c r="CQ466" s="505"/>
      <c r="CR466" s="505"/>
      <c r="CS466" s="505"/>
      <c r="CT466" s="505"/>
      <c r="CU466" s="505"/>
      <c r="CV466" s="505"/>
    </row>
    <row r="467" spans="79:100" ht="14.25" customHeight="1" x14ac:dyDescent="0.25">
      <c r="CA467" s="505"/>
      <c r="CB467" s="505"/>
      <c r="CC467" s="505"/>
      <c r="CD467" s="505"/>
      <c r="CE467" s="505"/>
      <c r="CF467" s="505"/>
      <c r="CG467" s="505"/>
      <c r="CH467" s="505"/>
      <c r="CI467" s="505"/>
      <c r="CJ467" s="505"/>
      <c r="CK467" s="505"/>
      <c r="CL467" s="505"/>
      <c r="CM467" s="505"/>
      <c r="CN467" s="505"/>
      <c r="CO467" s="505"/>
      <c r="CP467" s="505"/>
      <c r="CQ467" s="505"/>
      <c r="CR467" s="505"/>
      <c r="CS467" s="505"/>
      <c r="CT467" s="505"/>
      <c r="CU467" s="505"/>
      <c r="CV467" s="505"/>
    </row>
    <row r="468" spans="79:100" ht="14.25" customHeight="1" x14ac:dyDescent="0.25">
      <c r="CA468" s="505"/>
      <c r="CB468" s="505"/>
      <c r="CC468" s="505"/>
      <c r="CD468" s="505"/>
      <c r="CE468" s="505"/>
      <c r="CF468" s="505"/>
      <c r="CG468" s="505"/>
      <c r="CH468" s="505"/>
      <c r="CI468" s="505"/>
      <c r="CJ468" s="505"/>
      <c r="CK468" s="505"/>
      <c r="CL468" s="505"/>
      <c r="CM468" s="505"/>
      <c r="CN468" s="505"/>
      <c r="CO468" s="505"/>
      <c r="CP468" s="505"/>
      <c r="CQ468" s="505"/>
      <c r="CR468" s="505"/>
      <c r="CS468" s="505"/>
      <c r="CT468" s="505"/>
      <c r="CU468" s="505"/>
      <c r="CV468" s="505"/>
    </row>
    <row r="469" spans="79:100" ht="14.25" customHeight="1" x14ac:dyDescent="0.25">
      <c r="CA469" s="505"/>
      <c r="CB469" s="505"/>
      <c r="CC469" s="505"/>
      <c r="CD469" s="505"/>
      <c r="CE469" s="505"/>
      <c r="CF469" s="505"/>
      <c r="CG469" s="505"/>
      <c r="CH469" s="505"/>
      <c r="CI469" s="505"/>
      <c r="CJ469" s="505"/>
      <c r="CK469" s="505"/>
      <c r="CL469" s="505"/>
      <c r="CM469" s="505"/>
      <c r="CN469" s="505"/>
      <c r="CO469" s="505"/>
      <c r="CP469" s="505"/>
      <c r="CQ469" s="505"/>
      <c r="CR469" s="505"/>
      <c r="CS469" s="505"/>
      <c r="CT469" s="505"/>
      <c r="CU469" s="505"/>
      <c r="CV469" s="505"/>
    </row>
    <row r="470" spans="79:100" ht="14.25" customHeight="1" x14ac:dyDescent="0.25">
      <c r="CA470" s="505"/>
      <c r="CB470" s="505"/>
      <c r="CC470" s="505"/>
      <c r="CD470" s="505"/>
      <c r="CE470" s="505"/>
      <c r="CF470" s="505"/>
      <c r="CG470" s="505"/>
      <c r="CH470" s="505"/>
      <c r="CI470" s="505"/>
      <c r="CJ470" s="505"/>
      <c r="CK470" s="505"/>
      <c r="CL470" s="505"/>
      <c r="CM470" s="505"/>
      <c r="CN470" s="505"/>
      <c r="CO470" s="505"/>
      <c r="CP470" s="505"/>
      <c r="CQ470" s="505"/>
      <c r="CR470" s="505"/>
      <c r="CS470" s="505"/>
      <c r="CT470" s="505"/>
      <c r="CU470" s="505"/>
      <c r="CV470" s="505"/>
    </row>
    <row r="471" spans="79:100" ht="14.25" customHeight="1" x14ac:dyDescent="0.25">
      <c r="CA471" s="505"/>
      <c r="CB471" s="505"/>
      <c r="CC471" s="505"/>
      <c r="CD471" s="505"/>
      <c r="CE471" s="505"/>
      <c r="CF471" s="505"/>
      <c r="CG471" s="505"/>
      <c r="CH471" s="505"/>
      <c r="CI471" s="505"/>
      <c r="CJ471" s="505"/>
      <c r="CK471" s="505"/>
      <c r="CL471" s="505"/>
      <c r="CM471" s="505"/>
      <c r="CN471" s="505"/>
      <c r="CO471" s="505"/>
      <c r="CP471" s="505"/>
      <c r="CQ471" s="505"/>
      <c r="CR471" s="505"/>
      <c r="CS471" s="505"/>
      <c r="CT471" s="505"/>
      <c r="CU471" s="505"/>
      <c r="CV471" s="505"/>
    </row>
    <row r="472" spans="79:100" ht="14.25" customHeight="1" x14ac:dyDescent="0.25">
      <c r="CA472" s="505"/>
      <c r="CB472" s="505"/>
      <c r="CC472" s="505"/>
      <c r="CD472" s="505"/>
      <c r="CE472" s="505"/>
      <c r="CF472" s="505"/>
      <c r="CG472" s="505"/>
      <c r="CH472" s="505"/>
      <c r="CI472" s="505"/>
      <c r="CJ472" s="505"/>
      <c r="CK472" s="505"/>
      <c r="CL472" s="505"/>
      <c r="CM472" s="505"/>
      <c r="CN472" s="505"/>
      <c r="CO472" s="505"/>
      <c r="CP472" s="505"/>
      <c r="CQ472" s="505"/>
      <c r="CR472" s="505"/>
      <c r="CS472" s="505"/>
      <c r="CT472" s="505"/>
      <c r="CU472" s="505"/>
      <c r="CV472" s="505"/>
    </row>
    <row r="473" spans="79:100" ht="14.25" customHeight="1" x14ac:dyDescent="0.25">
      <c r="CA473" s="505"/>
      <c r="CB473" s="505"/>
      <c r="CC473" s="505"/>
      <c r="CD473" s="505"/>
      <c r="CE473" s="505"/>
      <c r="CF473" s="505"/>
      <c r="CG473" s="505"/>
      <c r="CH473" s="505"/>
      <c r="CI473" s="505"/>
      <c r="CJ473" s="505"/>
      <c r="CK473" s="505"/>
      <c r="CL473" s="505"/>
      <c r="CM473" s="505"/>
      <c r="CN473" s="505"/>
      <c r="CO473" s="505"/>
      <c r="CP473" s="505"/>
      <c r="CQ473" s="505"/>
      <c r="CR473" s="505"/>
      <c r="CS473" s="505"/>
      <c r="CT473" s="505"/>
      <c r="CU473" s="505"/>
      <c r="CV473" s="505"/>
    </row>
    <row r="474" spans="79:100" ht="14.25" customHeight="1" x14ac:dyDescent="0.25">
      <c r="CA474" s="505"/>
      <c r="CB474" s="505"/>
      <c r="CC474" s="505"/>
      <c r="CD474" s="505"/>
      <c r="CE474" s="505"/>
      <c r="CF474" s="505"/>
      <c r="CG474" s="505"/>
      <c r="CH474" s="505"/>
      <c r="CI474" s="505"/>
      <c r="CJ474" s="505"/>
      <c r="CK474" s="505"/>
      <c r="CL474" s="505"/>
      <c r="CM474" s="505"/>
      <c r="CN474" s="505"/>
      <c r="CO474" s="505"/>
      <c r="CP474" s="505"/>
      <c r="CQ474" s="505"/>
      <c r="CR474" s="505"/>
      <c r="CS474" s="505"/>
      <c r="CT474" s="505"/>
      <c r="CU474" s="505"/>
      <c r="CV474" s="505"/>
    </row>
    <row r="475" spans="79:100" ht="14.25" customHeight="1" x14ac:dyDescent="0.25">
      <c r="CA475" s="505"/>
      <c r="CB475" s="505"/>
      <c r="CC475" s="505"/>
      <c r="CD475" s="505"/>
      <c r="CE475" s="505"/>
      <c r="CF475" s="505"/>
      <c r="CG475" s="505"/>
      <c r="CH475" s="505"/>
      <c r="CI475" s="505"/>
      <c r="CJ475" s="505"/>
      <c r="CK475" s="505"/>
      <c r="CL475" s="505"/>
      <c r="CM475" s="505"/>
      <c r="CN475" s="505"/>
      <c r="CO475" s="505"/>
      <c r="CP475" s="505"/>
      <c r="CQ475" s="505"/>
      <c r="CR475" s="505"/>
      <c r="CS475" s="505"/>
      <c r="CT475" s="505"/>
      <c r="CU475" s="505"/>
      <c r="CV475" s="505"/>
    </row>
    <row r="476" spans="79:100" ht="14.25" customHeight="1" x14ac:dyDescent="0.25">
      <c r="CA476" s="505"/>
      <c r="CB476" s="505"/>
      <c r="CC476" s="505"/>
      <c r="CD476" s="505"/>
      <c r="CE476" s="505"/>
      <c r="CF476" s="505"/>
      <c r="CG476" s="505"/>
      <c r="CH476" s="505"/>
      <c r="CI476" s="505"/>
      <c r="CJ476" s="505"/>
      <c r="CK476" s="505"/>
      <c r="CL476" s="505"/>
      <c r="CM476" s="505"/>
      <c r="CN476" s="505"/>
      <c r="CO476" s="505"/>
      <c r="CP476" s="505"/>
      <c r="CQ476" s="505"/>
      <c r="CR476" s="505"/>
      <c r="CS476" s="505"/>
      <c r="CT476" s="505"/>
      <c r="CU476" s="505"/>
      <c r="CV476" s="505"/>
    </row>
    <row r="477" spans="79:100" ht="14.25" customHeight="1" x14ac:dyDescent="0.25">
      <c r="CA477" s="505"/>
      <c r="CB477" s="505"/>
      <c r="CC477" s="505"/>
      <c r="CD477" s="505"/>
      <c r="CE477" s="505"/>
      <c r="CF477" s="505"/>
      <c r="CG477" s="505"/>
      <c r="CH477" s="505"/>
      <c r="CI477" s="505"/>
      <c r="CJ477" s="505"/>
      <c r="CK477" s="505"/>
      <c r="CL477" s="505"/>
      <c r="CM477" s="505"/>
      <c r="CN477" s="505"/>
      <c r="CO477" s="505"/>
      <c r="CP477" s="505"/>
      <c r="CQ477" s="505"/>
      <c r="CR477" s="505"/>
      <c r="CS477" s="505"/>
      <c r="CT477" s="505"/>
      <c r="CU477" s="505"/>
      <c r="CV477" s="505"/>
    </row>
    <row r="478" spans="79:100" ht="14.25" customHeight="1" x14ac:dyDescent="0.25">
      <c r="CA478" s="505"/>
      <c r="CB478" s="505"/>
      <c r="CC478" s="505"/>
      <c r="CD478" s="505"/>
      <c r="CE478" s="505"/>
      <c r="CF478" s="505"/>
      <c r="CG478" s="505"/>
      <c r="CH478" s="505"/>
      <c r="CI478" s="505"/>
      <c r="CJ478" s="505"/>
      <c r="CK478" s="505"/>
      <c r="CL478" s="505"/>
      <c r="CM478" s="505"/>
      <c r="CN478" s="505"/>
      <c r="CO478" s="505"/>
      <c r="CP478" s="505"/>
      <c r="CQ478" s="505"/>
      <c r="CR478" s="505"/>
      <c r="CS478" s="505"/>
      <c r="CT478" s="505"/>
      <c r="CU478" s="505"/>
      <c r="CV478" s="505"/>
    </row>
    <row r="479" spans="79:100" ht="14.25" customHeight="1" x14ac:dyDescent="0.25">
      <c r="CA479" s="505"/>
      <c r="CB479" s="505"/>
      <c r="CC479" s="505"/>
      <c r="CD479" s="505"/>
      <c r="CE479" s="505"/>
      <c r="CF479" s="505"/>
      <c r="CG479" s="505"/>
      <c r="CH479" s="505"/>
      <c r="CI479" s="505"/>
      <c r="CJ479" s="505"/>
      <c r="CK479" s="505"/>
      <c r="CL479" s="505"/>
      <c r="CM479" s="505"/>
      <c r="CN479" s="505"/>
      <c r="CO479" s="505"/>
      <c r="CP479" s="505"/>
      <c r="CQ479" s="505"/>
      <c r="CR479" s="505"/>
      <c r="CS479" s="505"/>
      <c r="CT479" s="505"/>
      <c r="CU479" s="505"/>
      <c r="CV479" s="505"/>
    </row>
    <row r="480" spans="79:100" ht="14.25" customHeight="1" x14ac:dyDescent="0.25">
      <c r="CA480" s="505"/>
      <c r="CB480" s="505"/>
      <c r="CC480" s="505"/>
      <c r="CD480" s="505"/>
      <c r="CE480" s="505"/>
      <c r="CF480" s="505"/>
      <c r="CG480" s="505"/>
      <c r="CH480" s="505"/>
      <c r="CI480" s="505"/>
      <c r="CJ480" s="505"/>
      <c r="CK480" s="505"/>
      <c r="CL480" s="505"/>
      <c r="CM480" s="505"/>
      <c r="CN480" s="505"/>
      <c r="CO480" s="505"/>
      <c r="CP480" s="505"/>
      <c r="CQ480" s="505"/>
      <c r="CR480" s="505"/>
      <c r="CS480" s="505"/>
      <c r="CT480" s="505"/>
      <c r="CU480" s="505"/>
      <c r="CV480" s="505"/>
    </row>
    <row r="481" spans="79:100" ht="14.25" customHeight="1" x14ac:dyDescent="0.25">
      <c r="CA481" s="505"/>
      <c r="CB481" s="505"/>
      <c r="CC481" s="505"/>
      <c r="CD481" s="505"/>
      <c r="CE481" s="505"/>
      <c r="CF481" s="505"/>
      <c r="CG481" s="505"/>
      <c r="CH481" s="505"/>
      <c r="CI481" s="505"/>
      <c r="CJ481" s="505"/>
      <c r="CK481" s="505"/>
      <c r="CL481" s="505"/>
      <c r="CM481" s="505"/>
      <c r="CN481" s="505"/>
      <c r="CO481" s="505"/>
      <c r="CP481" s="505"/>
      <c r="CQ481" s="505"/>
      <c r="CR481" s="505"/>
      <c r="CS481" s="505"/>
      <c r="CT481" s="505"/>
      <c r="CU481" s="505"/>
      <c r="CV481" s="505"/>
    </row>
    <row r="482" spans="79:100" ht="14.25" customHeight="1" x14ac:dyDescent="0.25">
      <c r="CA482" s="505"/>
      <c r="CB482" s="505"/>
      <c r="CC482" s="505"/>
      <c r="CD482" s="505"/>
      <c r="CE482" s="505"/>
      <c r="CF482" s="505"/>
      <c r="CG482" s="505"/>
      <c r="CH482" s="505"/>
      <c r="CI482" s="505"/>
      <c r="CJ482" s="505"/>
      <c r="CK482" s="505"/>
      <c r="CL482" s="505"/>
      <c r="CM482" s="505"/>
      <c r="CN482" s="505"/>
      <c r="CO482" s="505"/>
      <c r="CP482" s="505"/>
      <c r="CQ482" s="505"/>
      <c r="CR482" s="505"/>
      <c r="CS482" s="505"/>
      <c r="CT482" s="505"/>
      <c r="CU482" s="505"/>
      <c r="CV482" s="505"/>
    </row>
    <row r="483" spans="79:100" ht="14.25" customHeight="1" x14ac:dyDescent="0.25">
      <c r="CA483" s="505"/>
      <c r="CB483" s="505"/>
      <c r="CC483" s="505"/>
      <c r="CD483" s="505"/>
      <c r="CE483" s="505"/>
      <c r="CF483" s="505"/>
      <c r="CG483" s="505"/>
      <c r="CH483" s="505"/>
      <c r="CI483" s="505"/>
      <c r="CJ483" s="505"/>
      <c r="CK483" s="505"/>
      <c r="CL483" s="505"/>
      <c r="CM483" s="505"/>
      <c r="CN483" s="505"/>
      <c r="CO483" s="505"/>
      <c r="CP483" s="505"/>
      <c r="CQ483" s="505"/>
      <c r="CR483" s="505"/>
      <c r="CS483" s="505"/>
      <c r="CT483" s="505"/>
      <c r="CU483" s="505"/>
      <c r="CV483" s="505"/>
    </row>
    <row r="484" spans="79:100" ht="14.25" customHeight="1" x14ac:dyDescent="0.25">
      <c r="CA484" s="505"/>
      <c r="CB484" s="505"/>
      <c r="CC484" s="505"/>
      <c r="CD484" s="505"/>
      <c r="CE484" s="505"/>
      <c r="CF484" s="505"/>
      <c r="CG484" s="505"/>
      <c r="CH484" s="505"/>
      <c r="CI484" s="505"/>
      <c r="CJ484" s="505"/>
      <c r="CK484" s="505"/>
      <c r="CL484" s="505"/>
      <c r="CM484" s="505"/>
      <c r="CN484" s="505"/>
      <c r="CO484" s="505"/>
      <c r="CP484" s="505"/>
      <c r="CQ484" s="505"/>
      <c r="CR484" s="505"/>
      <c r="CS484" s="505"/>
      <c r="CT484" s="505"/>
      <c r="CU484" s="505"/>
      <c r="CV484" s="505"/>
    </row>
    <row r="485" spans="79:100" ht="14.25" customHeight="1" x14ac:dyDescent="0.25">
      <c r="CA485" s="505"/>
      <c r="CB485" s="505"/>
      <c r="CC485" s="505"/>
      <c r="CD485" s="505"/>
      <c r="CE485" s="505"/>
      <c r="CF485" s="505"/>
      <c r="CG485" s="505"/>
      <c r="CH485" s="505"/>
      <c r="CI485" s="505"/>
      <c r="CJ485" s="505"/>
      <c r="CK485" s="505"/>
      <c r="CL485" s="505"/>
      <c r="CM485" s="505"/>
      <c r="CN485" s="505"/>
      <c r="CO485" s="505"/>
      <c r="CP485" s="505"/>
      <c r="CQ485" s="505"/>
      <c r="CR485" s="505"/>
      <c r="CS485" s="505"/>
      <c r="CT485" s="505"/>
      <c r="CU485" s="505"/>
      <c r="CV485" s="505"/>
    </row>
    <row r="486" spans="79:100" ht="14.25" customHeight="1" x14ac:dyDescent="0.25">
      <c r="CA486" s="505"/>
      <c r="CB486" s="505"/>
      <c r="CC486" s="505"/>
      <c r="CD486" s="505"/>
      <c r="CE486" s="505"/>
      <c r="CF486" s="505"/>
      <c r="CG486" s="505"/>
      <c r="CH486" s="505"/>
      <c r="CI486" s="505"/>
      <c r="CJ486" s="505"/>
      <c r="CK486" s="505"/>
      <c r="CL486" s="505"/>
      <c r="CM486" s="505"/>
      <c r="CN486" s="505"/>
      <c r="CO486" s="505"/>
      <c r="CP486" s="505"/>
      <c r="CQ486" s="505"/>
      <c r="CR486" s="505"/>
      <c r="CS486" s="505"/>
      <c r="CT486" s="505"/>
      <c r="CU486" s="505"/>
      <c r="CV486" s="505"/>
    </row>
    <row r="487" spans="79:100" ht="14.25" customHeight="1" x14ac:dyDescent="0.25">
      <c r="CA487" s="505"/>
      <c r="CB487" s="505"/>
      <c r="CC487" s="505"/>
      <c r="CD487" s="505"/>
      <c r="CE487" s="505"/>
      <c r="CF487" s="505"/>
      <c r="CG487" s="505"/>
      <c r="CH487" s="505"/>
      <c r="CI487" s="505"/>
      <c r="CJ487" s="505"/>
      <c r="CK487" s="505"/>
      <c r="CL487" s="505"/>
      <c r="CM487" s="505"/>
      <c r="CN487" s="505"/>
      <c r="CO487" s="505"/>
      <c r="CP487" s="505"/>
      <c r="CQ487" s="505"/>
      <c r="CR487" s="505"/>
      <c r="CS487" s="505"/>
      <c r="CT487" s="505"/>
      <c r="CU487" s="505"/>
      <c r="CV487" s="505"/>
    </row>
    <row r="488" spans="79:100" ht="14.25" customHeight="1" x14ac:dyDescent="0.25">
      <c r="CA488" s="505"/>
      <c r="CB488" s="505"/>
      <c r="CC488" s="505"/>
      <c r="CD488" s="505"/>
      <c r="CE488" s="505"/>
      <c r="CF488" s="505"/>
      <c r="CG488" s="505"/>
      <c r="CH488" s="505"/>
      <c r="CI488" s="505"/>
      <c r="CJ488" s="505"/>
      <c r="CK488" s="505"/>
      <c r="CL488" s="505"/>
      <c r="CM488" s="505"/>
      <c r="CN488" s="505"/>
      <c r="CO488" s="505"/>
      <c r="CP488" s="505"/>
      <c r="CQ488" s="505"/>
      <c r="CR488" s="505"/>
      <c r="CS488" s="505"/>
      <c r="CT488" s="505"/>
      <c r="CU488" s="505"/>
      <c r="CV488" s="505"/>
    </row>
    <row r="489" spans="79:100" ht="14.25" customHeight="1" x14ac:dyDescent="0.25">
      <c r="CA489" s="505"/>
      <c r="CB489" s="505"/>
      <c r="CC489" s="505"/>
      <c r="CD489" s="505"/>
      <c r="CE489" s="505"/>
      <c r="CF489" s="505"/>
      <c r="CG489" s="505"/>
      <c r="CH489" s="505"/>
      <c r="CI489" s="505"/>
      <c r="CJ489" s="505"/>
      <c r="CK489" s="505"/>
      <c r="CL489" s="505"/>
      <c r="CM489" s="505"/>
      <c r="CN489" s="505"/>
      <c r="CO489" s="505"/>
      <c r="CP489" s="505"/>
      <c r="CQ489" s="505"/>
      <c r="CR489" s="505"/>
      <c r="CS489" s="505"/>
      <c r="CT489" s="505"/>
      <c r="CU489" s="505"/>
      <c r="CV489" s="505"/>
    </row>
    <row r="490" spans="79:100" ht="14.25" customHeight="1" x14ac:dyDescent="0.25">
      <c r="CA490" s="505"/>
      <c r="CB490" s="505"/>
      <c r="CC490" s="505"/>
      <c r="CD490" s="505"/>
      <c r="CE490" s="505"/>
      <c r="CF490" s="505"/>
      <c r="CG490" s="505"/>
      <c r="CH490" s="505"/>
      <c r="CI490" s="505"/>
      <c r="CJ490" s="505"/>
      <c r="CK490" s="505"/>
      <c r="CL490" s="505"/>
      <c r="CM490" s="505"/>
      <c r="CN490" s="505"/>
      <c r="CO490" s="505"/>
      <c r="CP490" s="505"/>
      <c r="CQ490" s="505"/>
      <c r="CR490" s="505"/>
      <c r="CS490" s="505"/>
      <c r="CT490" s="505"/>
      <c r="CU490" s="505"/>
      <c r="CV490" s="505"/>
    </row>
    <row r="491" spans="79:100" ht="14.25" customHeight="1" x14ac:dyDescent="0.25">
      <c r="CA491" s="505"/>
      <c r="CB491" s="505"/>
      <c r="CC491" s="505"/>
      <c r="CD491" s="505"/>
      <c r="CE491" s="505"/>
      <c r="CF491" s="505"/>
      <c r="CG491" s="505"/>
      <c r="CH491" s="505"/>
      <c r="CI491" s="505"/>
      <c r="CJ491" s="505"/>
      <c r="CK491" s="505"/>
      <c r="CL491" s="505"/>
      <c r="CM491" s="505"/>
      <c r="CN491" s="505"/>
      <c r="CO491" s="505"/>
      <c r="CP491" s="505"/>
      <c r="CQ491" s="505"/>
      <c r="CR491" s="505"/>
      <c r="CS491" s="505"/>
      <c r="CT491" s="505"/>
      <c r="CU491" s="505"/>
      <c r="CV491" s="505"/>
    </row>
    <row r="492" spans="79:100" ht="14.25" customHeight="1" x14ac:dyDescent="0.25">
      <c r="CA492" s="505"/>
      <c r="CB492" s="505"/>
      <c r="CC492" s="505"/>
      <c r="CD492" s="505"/>
      <c r="CE492" s="505"/>
      <c r="CF492" s="505"/>
      <c r="CG492" s="505"/>
      <c r="CH492" s="505"/>
      <c r="CI492" s="505"/>
      <c r="CJ492" s="505"/>
      <c r="CK492" s="505"/>
      <c r="CL492" s="505"/>
      <c r="CM492" s="505"/>
      <c r="CN492" s="505"/>
      <c r="CO492" s="505"/>
      <c r="CP492" s="505"/>
      <c r="CQ492" s="505"/>
      <c r="CR492" s="505"/>
      <c r="CS492" s="505"/>
      <c r="CT492" s="505"/>
      <c r="CU492" s="505"/>
      <c r="CV492" s="505"/>
    </row>
    <row r="493" spans="79:100" ht="14.25" customHeight="1" x14ac:dyDescent="0.25">
      <c r="CA493" s="505"/>
      <c r="CB493" s="505"/>
      <c r="CC493" s="505"/>
      <c r="CD493" s="505"/>
      <c r="CE493" s="505"/>
      <c r="CF493" s="505"/>
      <c r="CG493" s="505"/>
      <c r="CH493" s="505"/>
      <c r="CI493" s="505"/>
      <c r="CJ493" s="505"/>
      <c r="CK493" s="505"/>
      <c r="CL493" s="505"/>
      <c r="CM493" s="505"/>
      <c r="CN493" s="505"/>
      <c r="CO493" s="505"/>
      <c r="CP493" s="505"/>
      <c r="CQ493" s="505"/>
      <c r="CR493" s="505"/>
      <c r="CS493" s="505"/>
      <c r="CT493" s="505"/>
      <c r="CU493" s="505"/>
      <c r="CV493" s="505"/>
    </row>
    <row r="494" spans="79:100" ht="14.25" customHeight="1" x14ac:dyDescent="0.25">
      <c r="CA494" s="505"/>
      <c r="CB494" s="505"/>
      <c r="CC494" s="505"/>
      <c r="CD494" s="505"/>
      <c r="CE494" s="505"/>
      <c r="CF494" s="505"/>
      <c r="CG494" s="505"/>
      <c r="CH494" s="505"/>
      <c r="CI494" s="505"/>
      <c r="CJ494" s="505"/>
      <c r="CK494" s="505"/>
      <c r="CL494" s="505"/>
      <c r="CM494" s="505"/>
      <c r="CN494" s="505"/>
      <c r="CO494" s="505"/>
      <c r="CP494" s="505"/>
      <c r="CQ494" s="505"/>
      <c r="CR494" s="505"/>
      <c r="CS494" s="505"/>
      <c r="CT494" s="505"/>
      <c r="CU494" s="505"/>
      <c r="CV494" s="505"/>
    </row>
    <row r="495" spans="79:100" ht="14.25" customHeight="1" x14ac:dyDescent="0.25">
      <c r="CA495" s="505"/>
      <c r="CB495" s="505"/>
      <c r="CC495" s="505"/>
      <c r="CD495" s="505"/>
      <c r="CE495" s="505"/>
      <c r="CF495" s="505"/>
      <c r="CG495" s="505"/>
      <c r="CH495" s="505"/>
      <c r="CI495" s="505"/>
      <c r="CJ495" s="505"/>
      <c r="CK495" s="505"/>
      <c r="CL495" s="505"/>
      <c r="CM495" s="505"/>
      <c r="CN495" s="505"/>
      <c r="CO495" s="505"/>
      <c r="CP495" s="505"/>
      <c r="CQ495" s="505"/>
      <c r="CR495" s="505"/>
      <c r="CS495" s="505"/>
      <c r="CT495" s="505"/>
      <c r="CU495" s="505"/>
      <c r="CV495" s="505"/>
    </row>
    <row r="496" spans="79:100" ht="14.25" customHeight="1" x14ac:dyDescent="0.25">
      <c r="CA496" s="505"/>
      <c r="CB496" s="505"/>
      <c r="CC496" s="505"/>
      <c r="CD496" s="505"/>
      <c r="CE496" s="505"/>
      <c r="CF496" s="505"/>
      <c r="CG496" s="505"/>
      <c r="CH496" s="505"/>
      <c r="CI496" s="505"/>
      <c r="CJ496" s="505"/>
      <c r="CK496" s="505"/>
      <c r="CL496" s="505"/>
      <c r="CM496" s="505"/>
      <c r="CN496" s="505"/>
      <c r="CO496" s="505"/>
      <c r="CP496" s="505"/>
      <c r="CQ496" s="505"/>
      <c r="CR496" s="505"/>
      <c r="CS496" s="505"/>
      <c r="CT496" s="505"/>
      <c r="CU496" s="505"/>
      <c r="CV496" s="505"/>
    </row>
    <row r="497" spans="79:100" ht="14.25" customHeight="1" x14ac:dyDescent="0.25">
      <c r="CA497" s="505"/>
      <c r="CB497" s="505"/>
      <c r="CC497" s="505"/>
      <c r="CD497" s="505"/>
      <c r="CE497" s="505"/>
      <c r="CF497" s="505"/>
      <c r="CG497" s="505"/>
      <c r="CH497" s="505"/>
      <c r="CI497" s="505"/>
      <c r="CJ497" s="505"/>
      <c r="CK497" s="505"/>
      <c r="CL497" s="505"/>
      <c r="CM497" s="505"/>
      <c r="CN497" s="505"/>
      <c r="CO497" s="505"/>
      <c r="CP497" s="505"/>
      <c r="CQ497" s="505"/>
      <c r="CR497" s="505"/>
      <c r="CS497" s="505"/>
      <c r="CT497" s="505"/>
      <c r="CU497" s="505"/>
      <c r="CV497" s="505"/>
    </row>
    <row r="498" spans="79:100" ht="14.25" customHeight="1" x14ac:dyDescent="0.25">
      <c r="CA498" s="505"/>
      <c r="CB498" s="505"/>
      <c r="CC498" s="505"/>
      <c r="CD498" s="505"/>
      <c r="CE498" s="505"/>
      <c r="CF498" s="505"/>
      <c r="CG498" s="505"/>
      <c r="CH498" s="505"/>
      <c r="CI498" s="505"/>
      <c r="CJ498" s="505"/>
      <c r="CK498" s="505"/>
      <c r="CL498" s="505"/>
      <c r="CM498" s="505"/>
      <c r="CN498" s="505"/>
      <c r="CO498" s="505"/>
      <c r="CP498" s="505"/>
      <c r="CQ498" s="505"/>
      <c r="CR498" s="505"/>
      <c r="CS498" s="505"/>
      <c r="CT498" s="505"/>
      <c r="CU498" s="505"/>
      <c r="CV498" s="505"/>
    </row>
    <row r="499" spans="79:100" ht="14.25" customHeight="1" x14ac:dyDescent="0.25">
      <c r="CA499" s="505"/>
      <c r="CB499" s="505"/>
      <c r="CC499" s="505"/>
      <c r="CD499" s="505"/>
      <c r="CE499" s="505"/>
      <c r="CF499" s="505"/>
      <c r="CG499" s="505"/>
      <c r="CH499" s="505"/>
      <c r="CI499" s="505"/>
      <c r="CJ499" s="505"/>
      <c r="CK499" s="505"/>
      <c r="CL499" s="505"/>
      <c r="CM499" s="505"/>
      <c r="CN499" s="505"/>
      <c r="CO499" s="505"/>
      <c r="CP499" s="505"/>
      <c r="CQ499" s="505"/>
      <c r="CR499" s="505"/>
      <c r="CS499" s="505"/>
      <c r="CT499" s="505"/>
      <c r="CU499" s="505"/>
      <c r="CV499" s="505"/>
    </row>
    <row r="500" spans="79:100" ht="14.25" customHeight="1" x14ac:dyDescent="0.25">
      <c r="CA500" s="505"/>
      <c r="CB500" s="505"/>
      <c r="CC500" s="505"/>
      <c r="CD500" s="505"/>
      <c r="CE500" s="505"/>
      <c r="CF500" s="505"/>
      <c r="CG500" s="505"/>
      <c r="CH500" s="505"/>
      <c r="CI500" s="505"/>
      <c r="CJ500" s="505"/>
      <c r="CK500" s="505"/>
      <c r="CL500" s="505"/>
      <c r="CM500" s="505"/>
      <c r="CN500" s="505"/>
      <c r="CO500" s="505"/>
      <c r="CP500" s="505"/>
      <c r="CQ500" s="505"/>
      <c r="CR500" s="505"/>
      <c r="CS500" s="505"/>
      <c r="CT500" s="505"/>
      <c r="CU500" s="505"/>
      <c r="CV500" s="505"/>
    </row>
    <row r="501" spans="79:100" ht="14.25" customHeight="1" x14ac:dyDescent="0.25">
      <c r="CA501" s="505"/>
      <c r="CB501" s="505"/>
      <c r="CC501" s="505"/>
      <c r="CD501" s="505"/>
      <c r="CE501" s="505"/>
      <c r="CF501" s="505"/>
      <c r="CG501" s="505"/>
      <c r="CH501" s="505"/>
      <c r="CI501" s="505"/>
      <c r="CJ501" s="505"/>
      <c r="CK501" s="505"/>
      <c r="CL501" s="505"/>
      <c r="CM501" s="505"/>
      <c r="CN501" s="505"/>
      <c r="CO501" s="505"/>
      <c r="CP501" s="505"/>
      <c r="CQ501" s="505"/>
      <c r="CR501" s="505"/>
      <c r="CS501" s="505"/>
      <c r="CT501" s="505"/>
      <c r="CU501" s="505"/>
      <c r="CV501" s="505"/>
    </row>
    <row r="502" spans="79:100" ht="14.25" customHeight="1" x14ac:dyDescent="0.25">
      <c r="CA502" s="505"/>
      <c r="CB502" s="505"/>
      <c r="CC502" s="505"/>
      <c r="CD502" s="505"/>
      <c r="CE502" s="505"/>
      <c r="CF502" s="505"/>
      <c r="CG502" s="505"/>
      <c r="CH502" s="505"/>
      <c r="CI502" s="505"/>
      <c r="CJ502" s="505"/>
      <c r="CK502" s="505"/>
      <c r="CL502" s="505"/>
      <c r="CM502" s="505"/>
      <c r="CN502" s="505"/>
      <c r="CO502" s="505"/>
      <c r="CP502" s="505"/>
      <c r="CQ502" s="505"/>
      <c r="CR502" s="505"/>
      <c r="CS502" s="505"/>
      <c r="CT502" s="505"/>
      <c r="CU502" s="505"/>
      <c r="CV502" s="505"/>
    </row>
    <row r="503" spans="79:100" ht="14.25" customHeight="1" x14ac:dyDescent="0.25">
      <c r="CA503" s="505"/>
      <c r="CB503" s="505"/>
      <c r="CC503" s="505"/>
      <c r="CD503" s="505"/>
      <c r="CE503" s="505"/>
      <c r="CF503" s="505"/>
      <c r="CG503" s="505"/>
      <c r="CH503" s="505"/>
      <c r="CI503" s="505"/>
      <c r="CJ503" s="505"/>
      <c r="CK503" s="505"/>
      <c r="CL503" s="505"/>
      <c r="CM503" s="505"/>
      <c r="CN503" s="505"/>
      <c r="CO503" s="505"/>
      <c r="CP503" s="505"/>
      <c r="CQ503" s="505"/>
      <c r="CR503" s="505"/>
      <c r="CS503" s="505"/>
      <c r="CT503" s="505"/>
      <c r="CU503" s="505"/>
      <c r="CV503" s="505"/>
    </row>
    <row r="504" spans="79:100" ht="14.25" customHeight="1" x14ac:dyDescent="0.25">
      <c r="CA504" s="505"/>
      <c r="CB504" s="505"/>
      <c r="CC504" s="505"/>
      <c r="CD504" s="505"/>
      <c r="CE504" s="505"/>
      <c r="CF504" s="505"/>
      <c r="CG504" s="505"/>
      <c r="CH504" s="505"/>
      <c r="CI504" s="505"/>
      <c r="CJ504" s="505"/>
      <c r="CK504" s="505"/>
      <c r="CL504" s="505"/>
      <c r="CM504" s="505"/>
      <c r="CN504" s="505"/>
      <c r="CO504" s="505"/>
      <c r="CP504" s="505"/>
      <c r="CQ504" s="505"/>
      <c r="CR504" s="505"/>
      <c r="CS504" s="505"/>
      <c r="CT504" s="505"/>
      <c r="CU504" s="505"/>
      <c r="CV504" s="505"/>
    </row>
    <row r="505" spans="79:100" ht="14.25" customHeight="1" x14ac:dyDescent="0.25">
      <c r="CA505" s="505"/>
      <c r="CB505" s="505"/>
      <c r="CC505" s="505"/>
      <c r="CD505" s="505"/>
      <c r="CE505" s="505"/>
      <c r="CF505" s="505"/>
      <c r="CG505" s="505"/>
      <c r="CH505" s="505"/>
      <c r="CI505" s="505"/>
      <c r="CJ505" s="505"/>
      <c r="CK505" s="505"/>
      <c r="CL505" s="505"/>
      <c r="CM505" s="505"/>
      <c r="CN505" s="505"/>
      <c r="CO505" s="505"/>
      <c r="CP505" s="505"/>
      <c r="CQ505" s="505"/>
      <c r="CR505" s="505"/>
      <c r="CS505" s="505"/>
      <c r="CT505" s="505"/>
      <c r="CU505" s="505"/>
      <c r="CV505" s="505"/>
    </row>
    <row r="506" spans="79:100" ht="14.25" customHeight="1" x14ac:dyDescent="0.25">
      <c r="CA506" s="505"/>
      <c r="CB506" s="505"/>
      <c r="CC506" s="505"/>
      <c r="CD506" s="505"/>
      <c r="CE506" s="505"/>
      <c r="CF506" s="505"/>
      <c r="CG506" s="505"/>
      <c r="CH506" s="505"/>
      <c r="CI506" s="505"/>
      <c r="CJ506" s="505"/>
      <c r="CK506" s="505"/>
      <c r="CL506" s="505"/>
      <c r="CM506" s="505"/>
      <c r="CN506" s="505"/>
      <c r="CO506" s="505"/>
      <c r="CP506" s="505"/>
      <c r="CQ506" s="505"/>
      <c r="CR506" s="505"/>
      <c r="CS506" s="505"/>
      <c r="CT506" s="505"/>
      <c r="CU506" s="505"/>
      <c r="CV506" s="505"/>
    </row>
    <row r="507" spans="79:100" ht="14.25" customHeight="1" x14ac:dyDescent="0.25">
      <c r="CA507" s="505"/>
      <c r="CB507" s="505"/>
      <c r="CC507" s="505"/>
      <c r="CD507" s="505"/>
      <c r="CE507" s="505"/>
      <c r="CF507" s="505"/>
      <c r="CG507" s="505"/>
      <c r="CH507" s="505"/>
      <c r="CI507" s="505"/>
      <c r="CJ507" s="505"/>
      <c r="CK507" s="505"/>
      <c r="CL507" s="505"/>
      <c r="CM507" s="505"/>
      <c r="CN507" s="505"/>
      <c r="CO507" s="505"/>
      <c r="CP507" s="505"/>
      <c r="CQ507" s="505"/>
      <c r="CR507" s="505"/>
      <c r="CS507" s="505"/>
      <c r="CT507" s="505"/>
      <c r="CU507" s="505"/>
      <c r="CV507" s="505"/>
    </row>
    <row r="508" spans="79:100" ht="14.25" customHeight="1" x14ac:dyDescent="0.25">
      <c r="CA508" s="505"/>
      <c r="CB508" s="505"/>
      <c r="CC508" s="505"/>
      <c r="CD508" s="505"/>
      <c r="CE508" s="505"/>
      <c r="CF508" s="505"/>
      <c r="CG508" s="505"/>
      <c r="CH508" s="505"/>
      <c r="CI508" s="505"/>
      <c r="CJ508" s="505"/>
      <c r="CK508" s="505"/>
      <c r="CL508" s="505"/>
      <c r="CM508" s="505"/>
      <c r="CN508" s="505"/>
      <c r="CO508" s="505"/>
      <c r="CP508" s="505"/>
      <c r="CQ508" s="505"/>
      <c r="CR508" s="505"/>
      <c r="CS508" s="505"/>
      <c r="CT508" s="505"/>
      <c r="CU508" s="505"/>
      <c r="CV508" s="505"/>
    </row>
    <row r="509" spans="79:100" ht="14.25" customHeight="1" x14ac:dyDescent="0.25">
      <c r="CA509" s="505"/>
      <c r="CB509" s="505"/>
      <c r="CC509" s="505"/>
      <c r="CD509" s="505"/>
      <c r="CE509" s="505"/>
      <c r="CF509" s="505"/>
      <c r="CG509" s="505"/>
      <c r="CH509" s="505"/>
      <c r="CI509" s="505"/>
      <c r="CJ509" s="505"/>
      <c r="CK509" s="505"/>
      <c r="CL509" s="505"/>
      <c r="CM509" s="505"/>
      <c r="CN509" s="505"/>
      <c r="CO509" s="505"/>
      <c r="CP509" s="505"/>
      <c r="CQ509" s="505"/>
      <c r="CR509" s="505"/>
      <c r="CS509" s="505"/>
      <c r="CT509" s="505"/>
      <c r="CU509" s="505"/>
      <c r="CV509" s="505"/>
    </row>
    <row r="510" spans="79:100" ht="14.25" customHeight="1" x14ac:dyDescent="0.25">
      <c r="CA510" s="505"/>
      <c r="CB510" s="505"/>
      <c r="CC510" s="505"/>
      <c r="CD510" s="505"/>
      <c r="CE510" s="505"/>
      <c r="CF510" s="505"/>
      <c r="CG510" s="505"/>
      <c r="CH510" s="505"/>
      <c r="CI510" s="505"/>
      <c r="CJ510" s="505"/>
      <c r="CK510" s="505"/>
      <c r="CL510" s="505"/>
      <c r="CM510" s="505"/>
      <c r="CN510" s="505"/>
      <c r="CO510" s="505"/>
      <c r="CP510" s="505"/>
      <c r="CQ510" s="505"/>
      <c r="CR510" s="505"/>
      <c r="CS510" s="505"/>
      <c r="CT510" s="505"/>
      <c r="CU510" s="505"/>
      <c r="CV510" s="505"/>
    </row>
    <row r="511" spans="79:100" ht="14.25" customHeight="1" x14ac:dyDescent="0.25">
      <c r="CA511" s="505"/>
      <c r="CB511" s="505"/>
      <c r="CC511" s="505"/>
      <c r="CD511" s="505"/>
      <c r="CE511" s="505"/>
      <c r="CF511" s="505"/>
      <c r="CG511" s="505"/>
      <c r="CH511" s="505"/>
      <c r="CI511" s="505"/>
      <c r="CJ511" s="505"/>
      <c r="CK511" s="505"/>
      <c r="CL511" s="505"/>
      <c r="CM511" s="505"/>
      <c r="CN511" s="505"/>
      <c r="CO511" s="505"/>
      <c r="CP511" s="505"/>
      <c r="CQ511" s="505"/>
      <c r="CR511" s="505"/>
      <c r="CS511" s="505"/>
      <c r="CT511" s="505"/>
      <c r="CU511" s="505"/>
      <c r="CV511" s="505"/>
    </row>
    <row r="512" spans="79:100" ht="14.25" customHeight="1" x14ac:dyDescent="0.25">
      <c r="CA512" s="505"/>
      <c r="CB512" s="505"/>
      <c r="CC512" s="505"/>
      <c r="CD512" s="505"/>
      <c r="CE512" s="505"/>
      <c r="CF512" s="505"/>
      <c r="CG512" s="505"/>
      <c r="CH512" s="505"/>
      <c r="CI512" s="505"/>
      <c r="CJ512" s="505"/>
      <c r="CK512" s="505"/>
      <c r="CL512" s="505"/>
      <c r="CM512" s="505"/>
      <c r="CN512" s="505"/>
      <c r="CO512" s="505"/>
      <c r="CP512" s="505"/>
      <c r="CQ512" s="505"/>
      <c r="CR512" s="505"/>
      <c r="CS512" s="505"/>
      <c r="CT512" s="505"/>
      <c r="CU512" s="505"/>
      <c r="CV512" s="505"/>
    </row>
    <row r="513" spans="79:100" ht="14.25" customHeight="1" x14ac:dyDescent="0.25">
      <c r="CA513" s="505"/>
      <c r="CB513" s="505"/>
      <c r="CC513" s="505"/>
      <c r="CD513" s="505"/>
      <c r="CE513" s="505"/>
      <c r="CF513" s="505"/>
      <c r="CG513" s="505"/>
      <c r="CH513" s="505"/>
      <c r="CI513" s="505"/>
      <c r="CJ513" s="505"/>
      <c r="CK513" s="505"/>
      <c r="CL513" s="505"/>
      <c r="CM513" s="505"/>
      <c r="CN513" s="505"/>
      <c r="CO513" s="505"/>
      <c r="CP513" s="505"/>
      <c r="CQ513" s="505"/>
      <c r="CR513" s="505"/>
      <c r="CS513" s="505"/>
      <c r="CT513" s="505"/>
      <c r="CU513" s="505"/>
      <c r="CV513" s="505"/>
    </row>
    <row r="514" spans="79:100" ht="14.25" customHeight="1" x14ac:dyDescent="0.25">
      <c r="CA514" s="505"/>
      <c r="CB514" s="505"/>
      <c r="CC514" s="505"/>
      <c r="CD514" s="505"/>
      <c r="CE514" s="505"/>
      <c r="CF514" s="505"/>
      <c r="CG514" s="505"/>
      <c r="CH514" s="505"/>
      <c r="CI514" s="505"/>
      <c r="CJ514" s="505"/>
      <c r="CK514" s="505"/>
      <c r="CL514" s="505"/>
      <c r="CM514" s="505"/>
      <c r="CN514" s="505"/>
      <c r="CO514" s="505"/>
      <c r="CP514" s="505"/>
      <c r="CQ514" s="505"/>
      <c r="CR514" s="505"/>
      <c r="CS514" s="505"/>
      <c r="CT514" s="505"/>
      <c r="CU514" s="505"/>
      <c r="CV514" s="505"/>
    </row>
    <row r="515" spans="79:100" ht="14.25" customHeight="1" x14ac:dyDescent="0.25">
      <c r="CA515" s="505"/>
      <c r="CB515" s="505"/>
      <c r="CC515" s="505"/>
      <c r="CD515" s="505"/>
      <c r="CE515" s="505"/>
      <c r="CF515" s="505"/>
      <c r="CG515" s="505"/>
      <c r="CH515" s="505"/>
      <c r="CI515" s="505"/>
      <c r="CJ515" s="505"/>
      <c r="CK515" s="505"/>
      <c r="CL515" s="505"/>
      <c r="CM515" s="505"/>
      <c r="CN515" s="505"/>
      <c r="CO515" s="505"/>
      <c r="CP515" s="505"/>
      <c r="CQ515" s="505"/>
      <c r="CR515" s="505"/>
      <c r="CS515" s="505"/>
      <c r="CT515" s="505"/>
      <c r="CU515" s="505"/>
      <c r="CV515" s="505"/>
    </row>
    <row r="516" spans="79:100" ht="14.25" customHeight="1" x14ac:dyDescent="0.25">
      <c r="CA516" s="505"/>
      <c r="CB516" s="505"/>
      <c r="CC516" s="505"/>
      <c r="CD516" s="505"/>
      <c r="CE516" s="505"/>
      <c r="CF516" s="505"/>
      <c r="CG516" s="505"/>
      <c r="CH516" s="505"/>
      <c r="CI516" s="505"/>
      <c r="CJ516" s="505"/>
      <c r="CK516" s="505"/>
      <c r="CL516" s="505"/>
      <c r="CM516" s="505"/>
      <c r="CN516" s="505"/>
      <c r="CO516" s="505"/>
      <c r="CP516" s="505"/>
      <c r="CQ516" s="505"/>
      <c r="CR516" s="505"/>
      <c r="CS516" s="505"/>
      <c r="CT516" s="505"/>
      <c r="CU516" s="505"/>
      <c r="CV516" s="505"/>
    </row>
    <row r="517" spans="79:100" ht="14.25" customHeight="1" x14ac:dyDescent="0.25">
      <c r="CA517" s="505"/>
      <c r="CB517" s="505"/>
      <c r="CC517" s="505"/>
      <c r="CD517" s="505"/>
      <c r="CE517" s="505"/>
      <c r="CF517" s="505"/>
      <c r="CG517" s="505"/>
      <c r="CH517" s="505"/>
      <c r="CI517" s="505"/>
      <c r="CJ517" s="505"/>
      <c r="CK517" s="505"/>
      <c r="CL517" s="505"/>
      <c r="CM517" s="505"/>
      <c r="CN517" s="505"/>
      <c r="CO517" s="505"/>
      <c r="CP517" s="505"/>
      <c r="CQ517" s="505"/>
      <c r="CR517" s="505"/>
      <c r="CS517" s="505"/>
      <c r="CT517" s="505"/>
      <c r="CU517" s="505"/>
      <c r="CV517" s="505"/>
    </row>
    <row r="518" spans="79:100" ht="14.25" customHeight="1" x14ac:dyDescent="0.25">
      <c r="CA518" s="505"/>
      <c r="CB518" s="505"/>
      <c r="CC518" s="505"/>
      <c r="CD518" s="505"/>
      <c r="CE518" s="505"/>
      <c r="CF518" s="505"/>
      <c r="CG518" s="505"/>
      <c r="CH518" s="505"/>
      <c r="CI518" s="505"/>
      <c r="CJ518" s="505"/>
      <c r="CK518" s="505"/>
      <c r="CL518" s="505"/>
      <c r="CM518" s="505"/>
      <c r="CN518" s="505"/>
      <c r="CO518" s="505"/>
      <c r="CP518" s="505"/>
      <c r="CQ518" s="505"/>
      <c r="CR518" s="505"/>
      <c r="CS518" s="505"/>
      <c r="CT518" s="505"/>
      <c r="CU518" s="505"/>
      <c r="CV518" s="505"/>
    </row>
    <row r="519" spans="79:100" ht="14.25" customHeight="1" x14ac:dyDescent="0.25">
      <c r="CA519" s="505"/>
      <c r="CB519" s="505"/>
      <c r="CC519" s="505"/>
      <c r="CD519" s="505"/>
      <c r="CE519" s="505"/>
      <c r="CF519" s="505"/>
      <c r="CG519" s="505"/>
      <c r="CH519" s="505"/>
      <c r="CI519" s="505"/>
      <c r="CJ519" s="505"/>
      <c r="CK519" s="505"/>
      <c r="CL519" s="505"/>
      <c r="CM519" s="505"/>
      <c r="CN519" s="505"/>
      <c r="CO519" s="505"/>
      <c r="CP519" s="505"/>
      <c r="CQ519" s="505"/>
      <c r="CR519" s="505"/>
      <c r="CS519" s="505"/>
      <c r="CT519" s="505"/>
      <c r="CU519" s="505"/>
      <c r="CV519" s="505"/>
    </row>
    <row r="520" spans="79:100" ht="14.25" customHeight="1" x14ac:dyDescent="0.25">
      <c r="CA520" s="505"/>
      <c r="CB520" s="505"/>
      <c r="CC520" s="505"/>
      <c r="CD520" s="505"/>
      <c r="CE520" s="505"/>
      <c r="CF520" s="505"/>
      <c r="CG520" s="505"/>
      <c r="CH520" s="505"/>
      <c r="CI520" s="505"/>
      <c r="CJ520" s="505"/>
      <c r="CK520" s="505"/>
      <c r="CL520" s="505"/>
      <c r="CM520" s="505"/>
      <c r="CN520" s="505"/>
      <c r="CO520" s="505"/>
      <c r="CP520" s="505"/>
      <c r="CQ520" s="505"/>
      <c r="CR520" s="505"/>
      <c r="CS520" s="505"/>
      <c r="CT520" s="505"/>
      <c r="CU520" s="505"/>
      <c r="CV520" s="505"/>
    </row>
    <row r="521" spans="79:100" ht="14.25" customHeight="1" x14ac:dyDescent="0.25">
      <c r="CA521" s="505"/>
      <c r="CB521" s="505"/>
      <c r="CC521" s="505"/>
      <c r="CD521" s="505"/>
      <c r="CE521" s="505"/>
      <c r="CF521" s="505"/>
      <c r="CG521" s="505"/>
      <c r="CH521" s="505"/>
      <c r="CI521" s="505"/>
      <c r="CJ521" s="505"/>
      <c r="CK521" s="505"/>
      <c r="CL521" s="505"/>
      <c r="CM521" s="505"/>
      <c r="CN521" s="505"/>
      <c r="CO521" s="505"/>
      <c r="CP521" s="505"/>
      <c r="CQ521" s="505"/>
      <c r="CR521" s="505"/>
      <c r="CS521" s="505"/>
      <c r="CT521" s="505"/>
      <c r="CU521" s="505"/>
      <c r="CV521" s="505"/>
    </row>
    <row r="522" spans="79:100" ht="14.25" customHeight="1" x14ac:dyDescent="0.25">
      <c r="CA522" s="505"/>
      <c r="CB522" s="505"/>
      <c r="CC522" s="505"/>
      <c r="CD522" s="505"/>
      <c r="CE522" s="505"/>
      <c r="CF522" s="505"/>
      <c r="CG522" s="505"/>
      <c r="CH522" s="505"/>
      <c r="CI522" s="505"/>
      <c r="CJ522" s="505"/>
      <c r="CK522" s="505"/>
      <c r="CL522" s="505"/>
      <c r="CM522" s="505"/>
      <c r="CN522" s="505"/>
      <c r="CO522" s="505"/>
      <c r="CP522" s="505"/>
      <c r="CQ522" s="505"/>
      <c r="CR522" s="505"/>
      <c r="CS522" s="505"/>
      <c r="CT522" s="505"/>
      <c r="CU522" s="505"/>
      <c r="CV522" s="505"/>
    </row>
    <row r="523" spans="79:100" ht="14.25" customHeight="1" x14ac:dyDescent="0.25">
      <c r="CA523" s="505"/>
      <c r="CB523" s="505"/>
      <c r="CC523" s="505"/>
      <c r="CD523" s="505"/>
      <c r="CE523" s="505"/>
      <c r="CF523" s="505"/>
      <c r="CG523" s="505"/>
      <c r="CH523" s="505"/>
      <c r="CI523" s="505"/>
      <c r="CJ523" s="505"/>
      <c r="CK523" s="505"/>
      <c r="CL523" s="505"/>
      <c r="CM523" s="505"/>
      <c r="CN523" s="505"/>
      <c r="CO523" s="505"/>
      <c r="CP523" s="505"/>
      <c r="CQ523" s="505"/>
      <c r="CR523" s="505"/>
      <c r="CS523" s="505"/>
      <c r="CT523" s="505"/>
      <c r="CU523" s="505"/>
      <c r="CV523" s="505"/>
    </row>
    <row r="524" spans="79:100" ht="14.25" customHeight="1" x14ac:dyDescent="0.25">
      <c r="CA524" s="505"/>
      <c r="CB524" s="505"/>
      <c r="CC524" s="505"/>
      <c r="CD524" s="505"/>
      <c r="CE524" s="505"/>
      <c r="CF524" s="505"/>
      <c r="CG524" s="505"/>
      <c r="CH524" s="505"/>
      <c r="CI524" s="505"/>
      <c r="CJ524" s="505"/>
      <c r="CK524" s="505"/>
      <c r="CL524" s="505"/>
      <c r="CM524" s="505"/>
      <c r="CN524" s="505"/>
      <c r="CO524" s="505"/>
      <c r="CP524" s="505"/>
      <c r="CQ524" s="505"/>
      <c r="CR524" s="505"/>
      <c r="CS524" s="505"/>
      <c r="CT524" s="505"/>
      <c r="CU524" s="505"/>
      <c r="CV524" s="505"/>
    </row>
    <row r="525" spans="79:100" ht="14.25" customHeight="1" x14ac:dyDescent="0.25">
      <c r="CA525" s="505"/>
      <c r="CB525" s="505"/>
      <c r="CC525" s="505"/>
      <c r="CD525" s="505"/>
      <c r="CE525" s="505"/>
      <c r="CF525" s="505"/>
      <c r="CG525" s="505"/>
      <c r="CH525" s="505"/>
      <c r="CI525" s="505"/>
      <c r="CJ525" s="505"/>
      <c r="CK525" s="505"/>
      <c r="CL525" s="505"/>
      <c r="CM525" s="505"/>
      <c r="CN525" s="505"/>
      <c r="CO525" s="505"/>
      <c r="CP525" s="505"/>
      <c r="CQ525" s="505"/>
      <c r="CR525" s="505"/>
      <c r="CS525" s="505"/>
      <c r="CT525" s="505"/>
      <c r="CU525" s="505"/>
      <c r="CV525" s="505"/>
    </row>
    <row r="526" spans="79:100" ht="14.25" customHeight="1" x14ac:dyDescent="0.25">
      <c r="CA526" s="505"/>
      <c r="CB526" s="505"/>
      <c r="CC526" s="505"/>
      <c r="CD526" s="505"/>
      <c r="CE526" s="505"/>
      <c r="CF526" s="505"/>
      <c r="CG526" s="505"/>
      <c r="CH526" s="505"/>
      <c r="CI526" s="505"/>
      <c r="CJ526" s="505"/>
      <c r="CK526" s="505"/>
      <c r="CL526" s="505"/>
      <c r="CM526" s="505"/>
      <c r="CN526" s="505"/>
      <c r="CO526" s="505"/>
      <c r="CP526" s="505"/>
      <c r="CQ526" s="505"/>
      <c r="CR526" s="505"/>
      <c r="CS526" s="505"/>
      <c r="CT526" s="505"/>
      <c r="CU526" s="505"/>
      <c r="CV526" s="505"/>
    </row>
    <row r="527" spans="79:100" ht="14.25" customHeight="1" x14ac:dyDescent="0.25">
      <c r="CA527" s="505"/>
      <c r="CB527" s="505"/>
      <c r="CC527" s="505"/>
      <c r="CD527" s="505"/>
      <c r="CE527" s="505"/>
      <c r="CF527" s="505"/>
      <c r="CG527" s="505"/>
      <c r="CH527" s="505"/>
      <c r="CI527" s="505"/>
      <c r="CJ527" s="505"/>
      <c r="CK527" s="505"/>
      <c r="CL527" s="505"/>
      <c r="CM527" s="505"/>
      <c r="CN527" s="505"/>
      <c r="CO527" s="505"/>
      <c r="CP527" s="505"/>
      <c r="CQ527" s="505"/>
      <c r="CR527" s="505"/>
      <c r="CS527" s="505"/>
      <c r="CT527" s="505"/>
      <c r="CU527" s="505"/>
      <c r="CV527" s="505"/>
    </row>
    <row r="528" spans="79:100" ht="14.25" customHeight="1" x14ac:dyDescent="0.25">
      <c r="CA528" s="505"/>
      <c r="CB528" s="505"/>
      <c r="CC528" s="505"/>
      <c r="CD528" s="505"/>
      <c r="CE528" s="505"/>
      <c r="CF528" s="505"/>
      <c r="CG528" s="505"/>
      <c r="CH528" s="505"/>
      <c r="CI528" s="505"/>
      <c r="CJ528" s="505"/>
      <c r="CK528" s="505"/>
      <c r="CL528" s="505"/>
      <c r="CM528" s="505"/>
      <c r="CN528" s="505"/>
      <c r="CO528" s="505"/>
      <c r="CP528" s="505"/>
      <c r="CQ528" s="505"/>
      <c r="CR528" s="505"/>
      <c r="CS528" s="505"/>
      <c r="CT528" s="505"/>
      <c r="CU528" s="505"/>
      <c r="CV528" s="505"/>
    </row>
    <row r="529" spans="79:100" ht="14.25" customHeight="1" x14ac:dyDescent="0.25">
      <c r="CA529" s="505"/>
      <c r="CB529" s="505"/>
      <c r="CC529" s="505"/>
      <c r="CD529" s="505"/>
      <c r="CE529" s="505"/>
      <c r="CF529" s="505"/>
      <c r="CG529" s="505"/>
      <c r="CH529" s="505"/>
      <c r="CI529" s="505"/>
      <c r="CJ529" s="505"/>
      <c r="CK529" s="505"/>
      <c r="CL529" s="505"/>
      <c r="CM529" s="505"/>
      <c r="CN529" s="505"/>
      <c r="CO529" s="505"/>
      <c r="CP529" s="505"/>
      <c r="CQ529" s="505"/>
      <c r="CR529" s="505"/>
      <c r="CS529" s="505"/>
      <c r="CT529" s="505"/>
      <c r="CU529" s="505"/>
      <c r="CV529" s="505"/>
    </row>
    <row r="530" spans="79:100" ht="14.25" customHeight="1" x14ac:dyDescent="0.25">
      <c r="CA530" s="505"/>
      <c r="CB530" s="505"/>
      <c r="CC530" s="505"/>
      <c r="CD530" s="505"/>
      <c r="CE530" s="505"/>
      <c r="CF530" s="505"/>
      <c r="CG530" s="505"/>
      <c r="CH530" s="505"/>
      <c r="CI530" s="505"/>
      <c r="CJ530" s="505"/>
      <c r="CK530" s="505"/>
      <c r="CL530" s="505"/>
      <c r="CM530" s="505"/>
      <c r="CN530" s="505"/>
      <c r="CO530" s="505"/>
      <c r="CP530" s="505"/>
      <c r="CQ530" s="505"/>
      <c r="CR530" s="505"/>
      <c r="CS530" s="505"/>
      <c r="CT530" s="505"/>
      <c r="CU530" s="505"/>
      <c r="CV530" s="505"/>
    </row>
    <row r="531" spans="79:100" ht="14.25" customHeight="1" x14ac:dyDescent="0.25">
      <c r="CA531" s="505"/>
      <c r="CB531" s="505"/>
      <c r="CC531" s="505"/>
      <c r="CD531" s="505"/>
      <c r="CE531" s="505"/>
      <c r="CF531" s="505"/>
      <c r="CG531" s="505"/>
      <c r="CH531" s="505"/>
      <c r="CI531" s="505"/>
      <c r="CJ531" s="505"/>
      <c r="CK531" s="505"/>
      <c r="CL531" s="505"/>
      <c r="CM531" s="505"/>
      <c r="CN531" s="505"/>
      <c r="CO531" s="505"/>
      <c r="CP531" s="505"/>
      <c r="CQ531" s="505"/>
      <c r="CR531" s="505"/>
      <c r="CS531" s="505"/>
      <c r="CT531" s="505"/>
      <c r="CU531" s="505"/>
      <c r="CV531" s="505"/>
    </row>
    <row r="532" spans="79:100" ht="14.25" customHeight="1" x14ac:dyDescent="0.25">
      <c r="CA532" s="505"/>
      <c r="CB532" s="505"/>
      <c r="CC532" s="505"/>
      <c r="CD532" s="505"/>
      <c r="CE532" s="505"/>
      <c r="CF532" s="505"/>
      <c r="CG532" s="505"/>
      <c r="CH532" s="505"/>
      <c r="CI532" s="505"/>
      <c r="CJ532" s="505"/>
      <c r="CK532" s="505"/>
      <c r="CL532" s="505"/>
      <c r="CM532" s="505"/>
      <c r="CN532" s="505"/>
      <c r="CO532" s="505"/>
      <c r="CP532" s="505"/>
      <c r="CQ532" s="505"/>
      <c r="CR532" s="505"/>
      <c r="CS532" s="505"/>
      <c r="CT532" s="505"/>
      <c r="CU532" s="505"/>
      <c r="CV532" s="505"/>
    </row>
    <row r="533" spans="79:100" ht="14.25" customHeight="1" x14ac:dyDescent="0.25">
      <c r="CA533" s="505"/>
      <c r="CB533" s="505"/>
      <c r="CC533" s="505"/>
      <c r="CD533" s="505"/>
      <c r="CE533" s="505"/>
      <c r="CF533" s="505"/>
      <c r="CG533" s="505"/>
      <c r="CH533" s="505"/>
      <c r="CI533" s="505"/>
      <c r="CJ533" s="505"/>
      <c r="CK533" s="505"/>
      <c r="CL533" s="505"/>
      <c r="CM533" s="505"/>
      <c r="CN533" s="505"/>
      <c r="CO533" s="505"/>
      <c r="CP533" s="505"/>
      <c r="CQ533" s="505"/>
      <c r="CR533" s="505"/>
      <c r="CS533" s="505"/>
      <c r="CT533" s="505"/>
      <c r="CU533" s="505"/>
      <c r="CV533" s="505"/>
    </row>
    <row r="534" spans="79:100" ht="14.25" customHeight="1" x14ac:dyDescent="0.25">
      <c r="CA534" s="505"/>
      <c r="CB534" s="505"/>
      <c r="CC534" s="505"/>
      <c r="CD534" s="505"/>
      <c r="CE534" s="505"/>
      <c r="CF534" s="505"/>
      <c r="CG534" s="505"/>
      <c r="CH534" s="505"/>
      <c r="CI534" s="505"/>
      <c r="CJ534" s="505"/>
      <c r="CK534" s="505"/>
      <c r="CL534" s="505"/>
      <c r="CM534" s="505"/>
      <c r="CN534" s="505"/>
      <c r="CO534" s="505"/>
      <c r="CP534" s="505"/>
      <c r="CQ534" s="505"/>
      <c r="CR534" s="505"/>
      <c r="CS534" s="505"/>
      <c r="CT534" s="505"/>
      <c r="CU534" s="505"/>
      <c r="CV534" s="505"/>
    </row>
    <row r="535" spans="79:100" ht="14.25" customHeight="1" x14ac:dyDescent="0.25">
      <c r="CA535" s="505"/>
      <c r="CB535" s="505"/>
      <c r="CC535" s="505"/>
      <c r="CD535" s="505"/>
      <c r="CE535" s="505"/>
      <c r="CF535" s="505"/>
      <c r="CG535" s="505"/>
      <c r="CH535" s="505"/>
      <c r="CI535" s="505"/>
      <c r="CJ535" s="505"/>
      <c r="CK535" s="505"/>
      <c r="CL535" s="505"/>
      <c r="CM535" s="505"/>
      <c r="CN535" s="505"/>
      <c r="CO535" s="505"/>
      <c r="CP535" s="505"/>
      <c r="CQ535" s="505"/>
      <c r="CR535" s="505"/>
      <c r="CS535" s="505"/>
      <c r="CT535" s="505"/>
      <c r="CU535" s="505"/>
      <c r="CV535" s="505"/>
    </row>
    <row r="536" spans="79:100" ht="14.25" customHeight="1" x14ac:dyDescent="0.25">
      <c r="CA536" s="505"/>
      <c r="CB536" s="505"/>
      <c r="CC536" s="505"/>
      <c r="CD536" s="505"/>
      <c r="CE536" s="505"/>
      <c r="CF536" s="505"/>
      <c r="CG536" s="505"/>
      <c r="CH536" s="505"/>
      <c r="CI536" s="505"/>
      <c r="CJ536" s="505"/>
      <c r="CK536" s="505"/>
      <c r="CL536" s="505"/>
      <c r="CM536" s="505"/>
      <c r="CN536" s="505"/>
      <c r="CO536" s="505"/>
      <c r="CP536" s="505"/>
      <c r="CQ536" s="505"/>
      <c r="CR536" s="505"/>
      <c r="CS536" s="505"/>
      <c r="CT536" s="505"/>
      <c r="CU536" s="505"/>
      <c r="CV536" s="505"/>
    </row>
    <row r="537" spans="79:100" ht="14.25" customHeight="1" x14ac:dyDescent="0.25">
      <c r="CA537" s="505"/>
      <c r="CB537" s="505"/>
      <c r="CC537" s="505"/>
      <c r="CD537" s="505"/>
      <c r="CE537" s="505"/>
      <c r="CF537" s="505"/>
      <c r="CG537" s="505"/>
      <c r="CH537" s="505"/>
      <c r="CI537" s="505"/>
      <c r="CJ537" s="505"/>
      <c r="CK537" s="505"/>
      <c r="CL537" s="505"/>
      <c r="CM537" s="505"/>
      <c r="CN537" s="505"/>
      <c r="CO537" s="505"/>
      <c r="CP537" s="505"/>
      <c r="CQ537" s="505"/>
      <c r="CR537" s="505"/>
      <c r="CS537" s="505"/>
      <c r="CT537" s="505"/>
      <c r="CU537" s="505"/>
      <c r="CV537" s="505"/>
    </row>
    <row r="538" spans="79:100" ht="14.25" customHeight="1" x14ac:dyDescent="0.25">
      <c r="CA538" s="505"/>
      <c r="CB538" s="505"/>
      <c r="CC538" s="505"/>
      <c r="CD538" s="505"/>
      <c r="CE538" s="505"/>
      <c r="CF538" s="505"/>
      <c r="CG538" s="505"/>
      <c r="CH538" s="505"/>
      <c r="CI538" s="505"/>
      <c r="CJ538" s="505"/>
      <c r="CK538" s="505"/>
      <c r="CL538" s="505"/>
      <c r="CM538" s="505"/>
      <c r="CN538" s="505"/>
      <c r="CO538" s="505"/>
      <c r="CP538" s="505"/>
      <c r="CQ538" s="505"/>
      <c r="CR538" s="505"/>
      <c r="CS538" s="505"/>
      <c r="CT538" s="505"/>
      <c r="CU538" s="505"/>
      <c r="CV538" s="505"/>
    </row>
    <row r="539" spans="79:100" ht="14.25" customHeight="1" x14ac:dyDescent="0.25">
      <c r="CA539" s="505"/>
      <c r="CB539" s="505"/>
      <c r="CC539" s="505"/>
      <c r="CD539" s="505"/>
      <c r="CE539" s="505"/>
      <c r="CF539" s="505"/>
      <c r="CG539" s="505"/>
      <c r="CH539" s="505"/>
      <c r="CI539" s="505"/>
      <c r="CJ539" s="505"/>
      <c r="CK539" s="505"/>
      <c r="CL539" s="505"/>
      <c r="CM539" s="505"/>
      <c r="CN539" s="505"/>
      <c r="CO539" s="505"/>
      <c r="CP539" s="505"/>
      <c r="CQ539" s="505"/>
      <c r="CR539" s="505"/>
      <c r="CS539" s="505"/>
      <c r="CT539" s="505"/>
      <c r="CU539" s="505"/>
      <c r="CV539" s="505"/>
    </row>
    <row r="540" spans="79:100" ht="14.25" customHeight="1" x14ac:dyDescent="0.25">
      <c r="CA540" s="505"/>
      <c r="CB540" s="505"/>
      <c r="CC540" s="505"/>
      <c r="CD540" s="505"/>
      <c r="CE540" s="505"/>
      <c r="CF540" s="505"/>
      <c r="CG540" s="505"/>
      <c r="CH540" s="505"/>
      <c r="CI540" s="505"/>
      <c r="CJ540" s="505"/>
      <c r="CK540" s="505"/>
      <c r="CL540" s="505"/>
      <c r="CM540" s="505"/>
      <c r="CN540" s="505"/>
      <c r="CO540" s="505"/>
      <c r="CP540" s="505"/>
      <c r="CQ540" s="505"/>
      <c r="CR540" s="505"/>
      <c r="CS540" s="505"/>
      <c r="CT540" s="505"/>
      <c r="CU540" s="505"/>
      <c r="CV540" s="505"/>
    </row>
    <row r="541" spans="79:100" ht="14.25" customHeight="1" x14ac:dyDescent="0.25">
      <c r="CA541" s="505"/>
      <c r="CB541" s="505"/>
      <c r="CC541" s="505"/>
      <c r="CD541" s="505"/>
      <c r="CE541" s="505"/>
      <c r="CF541" s="505"/>
      <c r="CG541" s="505"/>
      <c r="CH541" s="505"/>
      <c r="CI541" s="505"/>
      <c r="CJ541" s="505"/>
      <c r="CK541" s="505"/>
      <c r="CL541" s="505"/>
      <c r="CM541" s="505"/>
      <c r="CN541" s="505"/>
      <c r="CO541" s="505"/>
      <c r="CP541" s="505"/>
      <c r="CQ541" s="505"/>
      <c r="CR541" s="505"/>
      <c r="CS541" s="505"/>
      <c r="CT541" s="505"/>
      <c r="CU541" s="505"/>
      <c r="CV541" s="505"/>
    </row>
    <row r="542" spans="79:100" ht="14.25" customHeight="1" x14ac:dyDescent="0.25">
      <c r="CA542" s="505"/>
      <c r="CB542" s="505"/>
      <c r="CC542" s="505"/>
      <c r="CD542" s="505"/>
      <c r="CE542" s="505"/>
      <c r="CF542" s="505"/>
      <c r="CG542" s="505"/>
      <c r="CH542" s="505"/>
      <c r="CI542" s="505"/>
      <c r="CJ542" s="505"/>
      <c r="CK542" s="505"/>
      <c r="CL542" s="505"/>
      <c r="CM542" s="505"/>
      <c r="CN542" s="505"/>
      <c r="CO542" s="505"/>
      <c r="CP542" s="505"/>
      <c r="CQ542" s="505"/>
      <c r="CR542" s="505"/>
      <c r="CS542" s="505"/>
      <c r="CT542" s="505"/>
      <c r="CU542" s="505"/>
      <c r="CV542" s="505"/>
    </row>
    <row r="543" spans="79:100" ht="14.25" customHeight="1" x14ac:dyDescent="0.25">
      <c r="CA543" s="505"/>
      <c r="CB543" s="505"/>
      <c r="CC543" s="505"/>
      <c r="CD543" s="505"/>
      <c r="CE543" s="505"/>
      <c r="CF543" s="505"/>
      <c r="CG543" s="505"/>
      <c r="CH543" s="505"/>
      <c r="CI543" s="505"/>
      <c r="CJ543" s="505"/>
      <c r="CK543" s="505"/>
      <c r="CL543" s="505"/>
      <c r="CM543" s="505"/>
      <c r="CN543" s="505"/>
      <c r="CO543" s="505"/>
      <c r="CP543" s="505"/>
      <c r="CQ543" s="505"/>
      <c r="CR543" s="505"/>
      <c r="CS543" s="505"/>
      <c r="CT543" s="505"/>
      <c r="CU543" s="505"/>
      <c r="CV543" s="505"/>
    </row>
    <row r="544" spans="79:100" ht="14.25" customHeight="1" x14ac:dyDescent="0.25">
      <c r="CA544" s="505"/>
      <c r="CB544" s="505"/>
      <c r="CC544" s="505"/>
      <c r="CD544" s="505"/>
      <c r="CE544" s="505"/>
      <c r="CF544" s="505"/>
      <c r="CG544" s="505"/>
      <c r="CH544" s="505"/>
      <c r="CI544" s="505"/>
      <c r="CJ544" s="505"/>
      <c r="CK544" s="505"/>
      <c r="CL544" s="505"/>
      <c r="CM544" s="505"/>
      <c r="CN544" s="505"/>
      <c r="CO544" s="505"/>
      <c r="CP544" s="505"/>
      <c r="CQ544" s="505"/>
      <c r="CR544" s="505"/>
      <c r="CS544" s="505"/>
      <c r="CT544" s="505"/>
      <c r="CU544" s="505"/>
      <c r="CV544" s="505"/>
    </row>
    <row r="545" spans="79:100" ht="14.25" customHeight="1" x14ac:dyDescent="0.25">
      <c r="CA545" s="505"/>
      <c r="CB545" s="505"/>
      <c r="CC545" s="505"/>
      <c r="CD545" s="505"/>
      <c r="CE545" s="505"/>
      <c r="CF545" s="505"/>
      <c r="CG545" s="505"/>
      <c r="CH545" s="505"/>
      <c r="CI545" s="505"/>
      <c r="CJ545" s="505"/>
      <c r="CK545" s="505"/>
      <c r="CL545" s="505"/>
      <c r="CM545" s="505"/>
      <c r="CN545" s="505"/>
      <c r="CO545" s="505"/>
      <c r="CP545" s="505"/>
      <c r="CQ545" s="505"/>
      <c r="CR545" s="505"/>
      <c r="CS545" s="505"/>
      <c r="CT545" s="505"/>
      <c r="CU545" s="505"/>
      <c r="CV545" s="505"/>
    </row>
    <row r="546" spans="79:100" ht="14.25" customHeight="1" x14ac:dyDescent="0.25">
      <c r="CA546" s="505"/>
      <c r="CB546" s="505"/>
      <c r="CC546" s="505"/>
      <c r="CD546" s="505"/>
      <c r="CE546" s="505"/>
      <c r="CF546" s="505"/>
      <c r="CG546" s="505"/>
      <c r="CH546" s="505"/>
      <c r="CI546" s="505"/>
      <c r="CJ546" s="505"/>
      <c r="CK546" s="505"/>
      <c r="CL546" s="505"/>
      <c r="CM546" s="505"/>
      <c r="CN546" s="505"/>
      <c r="CO546" s="505"/>
      <c r="CP546" s="505"/>
      <c r="CQ546" s="505"/>
      <c r="CR546" s="505"/>
      <c r="CS546" s="505"/>
      <c r="CT546" s="505"/>
      <c r="CU546" s="505"/>
      <c r="CV546" s="505"/>
    </row>
    <row r="547" spans="79:100" ht="14.25" customHeight="1" x14ac:dyDescent="0.25">
      <c r="CA547" s="505"/>
      <c r="CB547" s="505"/>
      <c r="CC547" s="505"/>
      <c r="CD547" s="505"/>
      <c r="CE547" s="505"/>
      <c r="CF547" s="505"/>
      <c r="CG547" s="505"/>
      <c r="CH547" s="505"/>
      <c r="CI547" s="505"/>
      <c r="CJ547" s="505"/>
      <c r="CK547" s="505"/>
      <c r="CL547" s="505"/>
      <c r="CM547" s="505"/>
      <c r="CN547" s="505"/>
      <c r="CO547" s="505"/>
      <c r="CP547" s="505"/>
      <c r="CQ547" s="505"/>
      <c r="CR547" s="505"/>
      <c r="CS547" s="505"/>
      <c r="CT547" s="505"/>
      <c r="CU547" s="505"/>
      <c r="CV547" s="505"/>
    </row>
    <row r="548" spans="79:100" ht="14.25" customHeight="1" x14ac:dyDescent="0.25">
      <c r="CA548" s="505"/>
      <c r="CB548" s="505"/>
      <c r="CC548" s="505"/>
      <c r="CD548" s="505"/>
      <c r="CE548" s="505"/>
      <c r="CF548" s="505"/>
      <c r="CG548" s="505"/>
      <c r="CH548" s="505"/>
      <c r="CI548" s="505"/>
      <c r="CJ548" s="505"/>
      <c r="CK548" s="505"/>
      <c r="CL548" s="505"/>
      <c r="CM548" s="505"/>
      <c r="CN548" s="505"/>
      <c r="CO548" s="505"/>
      <c r="CP548" s="505"/>
      <c r="CQ548" s="505"/>
      <c r="CR548" s="505"/>
      <c r="CS548" s="505"/>
      <c r="CT548" s="505"/>
      <c r="CU548" s="505"/>
      <c r="CV548" s="505"/>
    </row>
    <row r="549" spans="79:100" ht="14.25" customHeight="1" x14ac:dyDescent="0.25">
      <c r="CA549" s="505"/>
      <c r="CB549" s="505"/>
      <c r="CC549" s="505"/>
      <c r="CD549" s="505"/>
      <c r="CE549" s="505"/>
      <c r="CF549" s="505"/>
      <c r="CG549" s="505"/>
      <c r="CH549" s="505"/>
      <c r="CI549" s="505"/>
      <c r="CJ549" s="505"/>
      <c r="CK549" s="505"/>
      <c r="CL549" s="505"/>
      <c r="CM549" s="505"/>
      <c r="CN549" s="505"/>
      <c r="CO549" s="505"/>
      <c r="CP549" s="505"/>
      <c r="CQ549" s="505"/>
      <c r="CR549" s="505"/>
      <c r="CS549" s="505"/>
      <c r="CT549" s="505"/>
      <c r="CU549" s="505"/>
      <c r="CV549" s="505"/>
    </row>
    <row r="550" spans="79:100" ht="14.25" customHeight="1" x14ac:dyDescent="0.25">
      <c r="CA550" s="505"/>
      <c r="CB550" s="505"/>
      <c r="CC550" s="505"/>
      <c r="CD550" s="505"/>
      <c r="CE550" s="505"/>
      <c r="CF550" s="505"/>
      <c r="CG550" s="505"/>
      <c r="CH550" s="505"/>
      <c r="CI550" s="505"/>
      <c r="CJ550" s="505"/>
      <c r="CK550" s="505"/>
      <c r="CL550" s="505"/>
      <c r="CM550" s="505"/>
      <c r="CN550" s="505"/>
      <c r="CO550" s="505"/>
      <c r="CP550" s="505"/>
      <c r="CQ550" s="505"/>
      <c r="CR550" s="505"/>
      <c r="CS550" s="505"/>
      <c r="CT550" s="505"/>
      <c r="CU550" s="505"/>
      <c r="CV550" s="505"/>
    </row>
    <row r="551" spans="79:100" ht="14.25" customHeight="1" x14ac:dyDescent="0.25">
      <c r="CA551" s="505"/>
      <c r="CB551" s="505"/>
      <c r="CC551" s="505"/>
      <c r="CD551" s="505"/>
      <c r="CE551" s="505"/>
      <c r="CF551" s="505"/>
      <c r="CG551" s="505"/>
      <c r="CH551" s="505"/>
      <c r="CI551" s="505"/>
      <c r="CJ551" s="505"/>
      <c r="CK551" s="505"/>
      <c r="CL551" s="505"/>
      <c r="CM551" s="505"/>
      <c r="CN551" s="505"/>
      <c r="CO551" s="505"/>
      <c r="CP551" s="505"/>
      <c r="CQ551" s="505"/>
      <c r="CR551" s="505"/>
      <c r="CS551" s="505"/>
      <c r="CT551" s="505"/>
      <c r="CU551" s="505"/>
      <c r="CV551" s="505"/>
    </row>
    <row r="552" spans="79:100" ht="14.25" customHeight="1" x14ac:dyDescent="0.25">
      <c r="CA552" s="505"/>
      <c r="CB552" s="505"/>
      <c r="CC552" s="505"/>
      <c r="CD552" s="505"/>
      <c r="CE552" s="505"/>
      <c r="CF552" s="505"/>
      <c r="CG552" s="505"/>
      <c r="CH552" s="505"/>
      <c r="CI552" s="505"/>
      <c r="CJ552" s="505"/>
      <c r="CK552" s="505"/>
      <c r="CL552" s="505"/>
      <c r="CM552" s="505"/>
      <c r="CN552" s="505"/>
      <c r="CO552" s="505"/>
      <c r="CP552" s="505"/>
      <c r="CQ552" s="505"/>
      <c r="CR552" s="505"/>
      <c r="CS552" s="505"/>
      <c r="CT552" s="505"/>
      <c r="CU552" s="505"/>
      <c r="CV552" s="505"/>
    </row>
    <row r="553" spans="79:100" ht="14.25" customHeight="1" x14ac:dyDescent="0.25">
      <c r="CA553" s="505"/>
      <c r="CB553" s="505"/>
      <c r="CC553" s="505"/>
      <c r="CD553" s="505"/>
      <c r="CE553" s="505"/>
      <c r="CF553" s="505"/>
      <c r="CG553" s="505"/>
      <c r="CH553" s="505"/>
      <c r="CI553" s="505"/>
      <c r="CJ553" s="505"/>
      <c r="CK553" s="505"/>
      <c r="CL553" s="505"/>
      <c r="CM553" s="505"/>
      <c r="CN553" s="505"/>
      <c r="CO553" s="505"/>
      <c r="CP553" s="505"/>
      <c r="CQ553" s="505"/>
      <c r="CR553" s="505"/>
      <c r="CS553" s="505"/>
      <c r="CT553" s="505"/>
      <c r="CU553" s="505"/>
      <c r="CV553" s="505"/>
    </row>
    <row r="554" spans="79:100" ht="14.25" customHeight="1" x14ac:dyDescent="0.25">
      <c r="CA554" s="505"/>
      <c r="CB554" s="505"/>
      <c r="CC554" s="505"/>
      <c r="CD554" s="505"/>
      <c r="CE554" s="505"/>
      <c r="CF554" s="505"/>
      <c r="CG554" s="505"/>
      <c r="CH554" s="505"/>
      <c r="CI554" s="505"/>
      <c r="CJ554" s="505"/>
      <c r="CK554" s="505"/>
      <c r="CL554" s="505"/>
      <c r="CM554" s="505"/>
      <c r="CN554" s="505"/>
      <c r="CO554" s="505"/>
      <c r="CP554" s="505"/>
      <c r="CQ554" s="505"/>
      <c r="CR554" s="505"/>
      <c r="CS554" s="505"/>
      <c r="CT554" s="505"/>
      <c r="CU554" s="505"/>
      <c r="CV554" s="505"/>
    </row>
    <row r="555" spans="79:100" ht="14.25" customHeight="1" x14ac:dyDescent="0.25">
      <c r="CA555" s="505"/>
      <c r="CB555" s="505"/>
      <c r="CC555" s="505"/>
      <c r="CD555" s="505"/>
      <c r="CE555" s="505"/>
      <c r="CF555" s="505"/>
      <c r="CG555" s="505"/>
      <c r="CH555" s="505"/>
      <c r="CI555" s="505"/>
      <c r="CJ555" s="505"/>
      <c r="CK555" s="505"/>
      <c r="CL555" s="505"/>
      <c r="CM555" s="505"/>
      <c r="CN555" s="505"/>
      <c r="CO555" s="505"/>
      <c r="CP555" s="505"/>
      <c r="CQ555" s="505"/>
      <c r="CR555" s="505"/>
      <c r="CS555" s="505"/>
      <c r="CT555" s="505"/>
      <c r="CU555" s="505"/>
      <c r="CV555" s="505"/>
    </row>
    <row r="556" spans="79:100" ht="14.25" customHeight="1" x14ac:dyDescent="0.25">
      <c r="CA556" s="505"/>
      <c r="CB556" s="505"/>
      <c r="CC556" s="505"/>
      <c r="CD556" s="505"/>
      <c r="CE556" s="505"/>
      <c r="CF556" s="505"/>
      <c r="CG556" s="505"/>
      <c r="CH556" s="505"/>
      <c r="CI556" s="505"/>
      <c r="CJ556" s="505"/>
      <c r="CK556" s="505"/>
      <c r="CL556" s="505"/>
      <c r="CM556" s="505"/>
      <c r="CN556" s="505"/>
      <c r="CO556" s="505"/>
      <c r="CP556" s="505"/>
      <c r="CQ556" s="505"/>
      <c r="CR556" s="505"/>
      <c r="CS556" s="505"/>
      <c r="CT556" s="505"/>
      <c r="CU556" s="505"/>
      <c r="CV556" s="505"/>
    </row>
    <row r="557" spans="79:100" ht="14.25" customHeight="1" x14ac:dyDescent="0.25">
      <c r="CA557" s="505"/>
      <c r="CB557" s="505"/>
      <c r="CC557" s="505"/>
      <c r="CD557" s="505"/>
      <c r="CE557" s="505"/>
      <c r="CF557" s="505"/>
      <c r="CG557" s="505"/>
      <c r="CH557" s="505"/>
      <c r="CI557" s="505"/>
      <c r="CJ557" s="505"/>
      <c r="CK557" s="505"/>
      <c r="CL557" s="505"/>
      <c r="CM557" s="505"/>
      <c r="CN557" s="505"/>
      <c r="CO557" s="505"/>
      <c r="CP557" s="505"/>
      <c r="CQ557" s="505"/>
      <c r="CR557" s="505"/>
      <c r="CS557" s="505"/>
      <c r="CT557" s="505"/>
      <c r="CU557" s="505"/>
      <c r="CV557" s="505"/>
    </row>
    <row r="558" spans="79:100" ht="14.25" customHeight="1" x14ac:dyDescent="0.25">
      <c r="CA558" s="505"/>
      <c r="CB558" s="505"/>
      <c r="CC558" s="505"/>
      <c r="CD558" s="505"/>
      <c r="CE558" s="505"/>
      <c r="CF558" s="505"/>
      <c r="CG558" s="505"/>
      <c r="CH558" s="505"/>
      <c r="CI558" s="505"/>
      <c r="CJ558" s="505"/>
      <c r="CK558" s="505"/>
      <c r="CL558" s="505"/>
      <c r="CM558" s="505"/>
      <c r="CN558" s="505"/>
      <c r="CO558" s="505"/>
      <c r="CP558" s="505"/>
      <c r="CQ558" s="505"/>
      <c r="CR558" s="505"/>
      <c r="CS558" s="505"/>
      <c r="CT558" s="505"/>
      <c r="CU558" s="505"/>
      <c r="CV558" s="505"/>
    </row>
    <row r="559" spans="79:100" ht="14.25" customHeight="1" x14ac:dyDescent="0.25">
      <c r="CA559" s="505"/>
      <c r="CB559" s="505"/>
      <c r="CC559" s="505"/>
      <c r="CD559" s="505"/>
      <c r="CE559" s="505"/>
      <c r="CF559" s="505"/>
      <c r="CG559" s="505"/>
      <c r="CH559" s="505"/>
      <c r="CI559" s="505"/>
      <c r="CJ559" s="505"/>
      <c r="CK559" s="505"/>
      <c r="CL559" s="505"/>
      <c r="CM559" s="505"/>
      <c r="CN559" s="505"/>
      <c r="CO559" s="505"/>
      <c r="CP559" s="505"/>
      <c r="CQ559" s="505"/>
      <c r="CR559" s="505"/>
      <c r="CS559" s="505"/>
      <c r="CT559" s="505"/>
      <c r="CU559" s="505"/>
      <c r="CV559" s="505"/>
    </row>
    <row r="560" spans="79:100" ht="14.25" customHeight="1" x14ac:dyDescent="0.25">
      <c r="CA560" s="505"/>
      <c r="CB560" s="505"/>
      <c r="CC560" s="505"/>
      <c r="CD560" s="505"/>
      <c r="CE560" s="505"/>
      <c r="CF560" s="505"/>
      <c r="CG560" s="505"/>
      <c r="CH560" s="505"/>
      <c r="CI560" s="505"/>
      <c r="CJ560" s="505"/>
      <c r="CK560" s="505"/>
      <c r="CL560" s="505"/>
      <c r="CM560" s="505"/>
      <c r="CN560" s="505"/>
      <c r="CO560" s="505"/>
      <c r="CP560" s="505"/>
      <c r="CQ560" s="505"/>
      <c r="CR560" s="505"/>
      <c r="CS560" s="505"/>
      <c r="CT560" s="505"/>
      <c r="CU560" s="505"/>
      <c r="CV560" s="505"/>
    </row>
    <row r="561" spans="79:100" ht="14.25" customHeight="1" x14ac:dyDescent="0.25">
      <c r="CA561" s="505"/>
      <c r="CB561" s="505"/>
      <c r="CC561" s="505"/>
      <c r="CD561" s="505"/>
      <c r="CE561" s="505"/>
      <c r="CF561" s="505"/>
      <c r="CG561" s="505"/>
      <c r="CH561" s="505"/>
      <c r="CI561" s="505"/>
      <c r="CJ561" s="505"/>
      <c r="CK561" s="505"/>
      <c r="CL561" s="505"/>
      <c r="CM561" s="505"/>
      <c r="CN561" s="505"/>
      <c r="CO561" s="505"/>
      <c r="CP561" s="505"/>
      <c r="CQ561" s="505"/>
      <c r="CR561" s="505"/>
      <c r="CS561" s="505"/>
      <c r="CT561" s="505"/>
      <c r="CU561" s="505"/>
      <c r="CV561" s="505"/>
    </row>
    <row r="562" spans="79:100" ht="14.25" customHeight="1" x14ac:dyDescent="0.25">
      <c r="CA562" s="505"/>
      <c r="CB562" s="505"/>
      <c r="CC562" s="505"/>
      <c r="CD562" s="505"/>
      <c r="CE562" s="505"/>
      <c r="CF562" s="505"/>
      <c r="CG562" s="505"/>
      <c r="CH562" s="505"/>
      <c r="CI562" s="505"/>
      <c r="CJ562" s="505"/>
      <c r="CK562" s="505"/>
      <c r="CL562" s="505"/>
      <c r="CM562" s="505"/>
      <c r="CN562" s="505"/>
      <c r="CO562" s="505"/>
      <c r="CP562" s="505"/>
      <c r="CQ562" s="505"/>
      <c r="CR562" s="505"/>
      <c r="CS562" s="505"/>
      <c r="CT562" s="505"/>
      <c r="CU562" s="505"/>
      <c r="CV562" s="505"/>
    </row>
    <row r="563" spans="79:100" ht="14.25" customHeight="1" x14ac:dyDescent="0.25">
      <c r="CA563" s="505"/>
      <c r="CB563" s="505"/>
      <c r="CC563" s="505"/>
      <c r="CD563" s="505"/>
      <c r="CE563" s="505"/>
      <c r="CF563" s="505"/>
      <c r="CG563" s="505"/>
      <c r="CH563" s="505"/>
      <c r="CI563" s="505"/>
      <c r="CJ563" s="505"/>
      <c r="CK563" s="505"/>
      <c r="CL563" s="505"/>
      <c r="CM563" s="505"/>
      <c r="CN563" s="505"/>
      <c r="CO563" s="505"/>
      <c r="CP563" s="505"/>
      <c r="CQ563" s="505"/>
      <c r="CR563" s="505"/>
      <c r="CS563" s="505"/>
      <c r="CT563" s="505"/>
      <c r="CU563" s="505"/>
      <c r="CV563" s="505"/>
    </row>
    <row r="564" spans="79:100" ht="14.25" customHeight="1" x14ac:dyDescent="0.25">
      <c r="CA564" s="505"/>
      <c r="CB564" s="505"/>
      <c r="CC564" s="505"/>
      <c r="CD564" s="505"/>
      <c r="CE564" s="505"/>
      <c r="CF564" s="505"/>
      <c r="CG564" s="505"/>
      <c r="CH564" s="505"/>
      <c r="CI564" s="505"/>
      <c r="CJ564" s="505"/>
      <c r="CK564" s="505"/>
      <c r="CL564" s="505"/>
      <c r="CM564" s="505"/>
      <c r="CN564" s="505"/>
      <c r="CO564" s="505"/>
      <c r="CP564" s="505"/>
      <c r="CQ564" s="505"/>
      <c r="CR564" s="505"/>
      <c r="CS564" s="505"/>
      <c r="CT564" s="505"/>
      <c r="CU564" s="505"/>
      <c r="CV564" s="505"/>
    </row>
    <row r="565" spans="79:100" ht="14.25" customHeight="1" x14ac:dyDescent="0.25">
      <c r="CA565" s="505"/>
      <c r="CB565" s="505"/>
      <c r="CC565" s="505"/>
      <c r="CD565" s="505"/>
      <c r="CE565" s="505"/>
      <c r="CF565" s="505"/>
      <c r="CG565" s="505"/>
      <c r="CH565" s="505"/>
      <c r="CI565" s="505"/>
      <c r="CJ565" s="505"/>
      <c r="CK565" s="505"/>
      <c r="CL565" s="505"/>
      <c r="CM565" s="505"/>
      <c r="CN565" s="505"/>
      <c r="CO565" s="505"/>
      <c r="CP565" s="505"/>
      <c r="CQ565" s="505"/>
      <c r="CR565" s="505"/>
      <c r="CS565" s="505"/>
      <c r="CT565" s="505"/>
      <c r="CU565" s="505"/>
      <c r="CV565" s="505"/>
    </row>
    <row r="566" spans="79:100" ht="14.25" customHeight="1" x14ac:dyDescent="0.25">
      <c r="CA566" s="505"/>
      <c r="CB566" s="505"/>
      <c r="CC566" s="505"/>
      <c r="CD566" s="505"/>
      <c r="CE566" s="505"/>
      <c r="CF566" s="505"/>
      <c r="CG566" s="505"/>
      <c r="CH566" s="505"/>
      <c r="CI566" s="505"/>
      <c r="CJ566" s="505"/>
      <c r="CK566" s="505"/>
      <c r="CL566" s="505"/>
      <c r="CM566" s="505"/>
      <c r="CN566" s="505"/>
      <c r="CO566" s="505"/>
      <c r="CP566" s="505"/>
      <c r="CQ566" s="505"/>
      <c r="CR566" s="505"/>
      <c r="CS566" s="505"/>
      <c r="CT566" s="505"/>
      <c r="CU566" s="505"/>
      <c r="CV566" s="505"/>
    </row>
    <row r="567" spans="79:100" ht="14.25" customHeight="1" x14ac:dyDescent="0.25">
      <c r="CA567" s="505"/>
      <c r="CB567" s="505"/>
      <c r="CC567" s="505"/>
      <c r="CD567" s="505"/>
      <c r="CE567" s="505"/>
      <c r="CF567" s="505"/>
      <c r="CG567" s="505"/>
      <c r="CH567" s="505"/>
      <c r="CI567" s="505"/>
      <c r="CJ567" s="505"/>
      <c r="CK567" s="505"/>
      <c r="CL567" s="505"/>
      <c r="CM567" s="505"/>
      <c r="CN567" s="505"/>
      <c r="CO567" s="505"/>
      <c r="CP567" s="505"/>
      <c r="CQ567" s="505"/>
      <c r="CR567" s="505"/>
      <c r="CS567" s="505"/>
      <c r="CT567" s="505"/>
      <c r="CU567" s="505"/>
      <c r="CV567" s="505"/>
    </row>
    <row r="568" spans="79:100" ht="14.25" customHeight="1" x14ac:dyDescent="0.25">
      <c r="CA568" s="505"/>
      <c r="CB568" s="505"/>
      <c r="CC568" s="505"/>
      <c r="CD568" s="505"/>
      <c r="CE568" s="505"/>
      <c r="CF568" s="505"/>
      <c r="CG568" s="505"/>
      <c r="CH568" s="505"/>
      <c r="CI568" s="505"/>
      <c r="CJ568" s="505"/>
      <c r="CK568" s="505"/>
      <c r="CL568" s="505"/>
      <c r="CM568" s="505"/>
      <c r="CN568" s="505"/>
      <c r="CO568" s="505"/>
      <c r="CP568" s="505"/>
      <c r="CQ568" s="505"/>
      <c r="CR568" s="505"/>
      <c r="CS568" s="505"/>
      <c r="CT568" s="505"/>
      <c r="CU568" s="505"/>
      <c r="CV568" s="505"/>
    </row>
    <row r="569" spans="79:100" ht="14.25" customHeight="1" x14ac:dyDescent="0.25">
      <c r="CA569" s="505"/>
      <c r="CB569" s="505"/>
      <c r="CC569" s="505"/>
      <c r="CD569" s="505"/>
      <c r="CE569" s="505"/>
      <c r="CF569" s="505"/>
      <c r="CG569" s="505"/>
      <c r="CH569" s="505"/>
      <c r="CI569" s="505"/>
      <c r="CJ569" s="505"/>
      <c r="CK569" s="505"/>
      <c r="CL569" s="505"/>
      <c r="CM569" s="505"/>
      <c r="CN569" s="505"/>
      <c r="CO569" s="505"/>
      <c r="CP569" s="505"/>
      <c r="CQ569" s="505"/>
      <c r="CR569" s="505"/>
      <c r="CS569" s="505"/>
      <c r="CT569" s="505"/>
      <c r="CU569" s="505"/>
      <c r="CV569" s="505"/>
    </row>
    <row r="570" spans="79:100" ht="14.25" customHeight="1" x14ac:dyDescent="0.25">
      <c r="CA570" s="505"/>
      <c r="CB570" s="505"/>
      <c r="CC570" s="505"/>
      <c r="CD570" s="505"/>
      <c r="CE570" s="505"/>
      <c r="CF570" s="505"/>
      <c r="CG570" s="505"/>
      <c r="CH570" s="505"/>
      <c r="CI570" s="505"/>
      <c r="CJ570" s="505"/>
      <c r="CK570" s="505"/>
      <c r="CL570" s="505"/>
      <c r="CM570" s="505"/>
      <c r="CN570" s="505"/>
      <c r="CO570" s="505"/>
      <c r="CP570" s="505"/>
      <c r="CQ570" s="505"/>
      <c r="CR570" s="505"/>
      <c r="CS570" s="505"/>
      <c r="CT570" s="505"/>
      <c r="CU570" s="505"/>
      <c r="CV570" s="505"/>
    </row>
    <row r="571" spans="79:100" ht="14.25" customHeight="1" x14ac:dyDescent="0.25">
      <c r="CA571" s="505"/>
      <c r="CB571" s="505"/>
      <c r="CC571" s="505"/>
      <c r="CD571" s="505"/>
      <c r="CE571" s="505"/>
      <c r="CF571" s="505"/>
      <c r="CG571" s="505"/>
      <c r="CH571" s="505"/>
      <c r="CI571" s="505"/>
      <c r="CJ571" s="505"/>
      <c r="CK571" s="505"/>
      <c r="CL571" s="505"/>
      <c r="CM571" s="505"/>
      <c r="CN571" s="505"/>
      <c r="CO571" s="505"/>
      <c r="CP571" s="505"/>
      <c r="CQ571" s="505"/>
      <c r="CR571" s="505"/>
      <c r="CS571" s="505"/>
      <c r="CT571" s="505"/>
      <c r="CU571" s="505"/>
      <c r="CV571" s="505"/>
    </row>
    <row r="572" spans="79:100" ht="14.25" customHeight="1" x14ac:dyDescent="0.25">
      <c r="CA572" s="505"/>
      <c r="CB572" s="505"/>
      <c r="CC572" s="505"/>
      <c r="CD572" s="505"/>
      <c r="CE572" s="505"/>
      <c r="CF572" s="505"/>
      <c r="CG572" s="505"/>
      <c r="CH572" s="505"/>
      <c r="CI572" s="505"/>
      <c r="CJ572" s="505"/>
      <c r="CK572" s="505"/>
      <c r="CL572" s="505"/>
      <c r="CM572" s="505"/>
      <c r="CN572" s="505"/>
      <c r="CO572" s="505"/>
      <c r="CP572" s="505"/>
      <c r="CQ572" s="505"/>
      <c r="CR572" s="505"/>
      <c r="CS572" s="505"/>
      <c r="CT572" s="505"/>
      <c r="CU572" s="505"/>
      <c r="CV572" s="505"/>
    </row>
    <row r="573" spans="79:100" ht="14.25" customHeight="1" x14ac:dyDescent="0.25">
      <c r="CA573" s="505"/>
      <c r="CB573" s="505"/>
      <c r="CC573" s="505"/>
      <c r="CD573" s="505"/>
      <c r="CE573" s="505"/>
      <c r="CF573" s="505"/>
      <c r="CG573" s="505"/>
      <c r="CH573" s="505"/>
      <c r="CI573" s="505"/>
      <c r="CJ573" s="505"/>
      <c r="CK573" s="505"/>
      <c r="CL573" s="505"/>
      <c r="CM573" s="505"/>
      <c r="CN573" s="505"/>
      <c r="CO573" s="505"/>
      <c r="CP573" s="505"/>
      <c r="CQ573" s="505"/>
      <c r="CR573" s="505"/>
      <c r="CS573" s="505"/>
      <c r="CT573" s="505"/>
      <c r="CU573" s="505"/>
      <c r="CV573" s="505"/>
    </row>
    <row r="574" spans="79:100" ht="14.25" customHeight="1" x14ac:dyDescent="0.25">
      <c r="CA574" s="505"/>
      <c r="CB574" s="505"/>
      <c r="CC574" s="505"/>
      <c r="CD574" s="505"/>
      <c r="CE574" s="505"/>
      <c r="CF574" s="505"/>
      <c r="CG574" s="505"/>
      <c r="CH574" s="505"/>
      <c r="CI574" s="505"/>
      <c r="CJ574" s="505"/>
      <c r="CK574" s="505"/>
      <c r="CL574" s="505"/>
      <c r="CM574" s="505"/>
      <c r="CN574" s="505"/>
      <c r="CO574" s="505"/>
      <c r="CP574" s="505"/>
      <c r="CQ574" s="505"/>
      <c r="CR574" s="505"/>
      <c r="CS574" s="505"/>
      <c r="CT574" s="505"/>
      <c r="CU574" s="505"/>
      <c r="CV574" s="505"/>
    </row>
    <row r="575" spans="79:100" ht="14.25" customHeight="1" x14ac:dyDescent="0.25">
      <c r="CA575" s="505"/>
      <c r="CB575" s="505"/>
      <c r="CC575" s="505"/>
      <c r="CD575" s="505"/>
      <c r="CE575" s="505"/>
      <c r="CF575" s="505"/>
      <c r="CG575" s="505"/>
      <c r="CH575" s="505"/>
      <c r="CI575" s="505"/>
      <c r="CJ575" s="505"/>
      <c r="CK575" s="505"/>
      <c r="CL575" s="505"/>
      <c r="CM575" s="505"/>
      <c r="CN575" s="505"/>
      <c r="CO575" s="505"/>
      <c r="CP575" s="505"/>
      <c r="CQ575" s="505"/>
      <c r="CR575" s="505"/>
      <c r="CS575" s="505"/>
      <c r="CT575" s="505"/>
      <c r="CU575" s="505"/>
      <c r="CV575" s="505"/>
    </row>
    <row r="576" spans="79:100" ht="14.25" customHeight="1" x14ac:dyDescent="0.25">
      <c r="CA576" s="505"/>
      <c r="CB576" s="505"/>
      <c r="CC576" s="505"/>
      <c r="CD576" s="505"/>
      <c r="CE576" s="505"/>
      <c r="CF576" s="505"/>
      <c r="CG576" s="505"/>
      <c r="CH576" s="505"/>
      <c r="CI576" s="505"/>
      <c r="CJ576" s="505"/>
      <c r="CK576" s="505"/>
      <c r="CL576" s="505"/>
      <c r="CM576" s="505"/>
      <c r="CN576" s="505"/>
      <c r="CO576" s="505"/>
      <c r="CP576" s="505"/>
      <c r="CQ576" s="505"/>
      <c r="CR576" s="505"/>
      <c r="CS576" s="505"/>
      <c r="CT576" s="505"/>
      <c r="CU576" s="505"/>
      <c r="CV576" s="505"/>
    </row>
    <row r="577" spans="79:100" ht="14.25" customHeight="1" x14ac:dyDescent="0.25">
      <c r="CA577" s="505"/>
      <c r="CB577" s="505"/>
      <c r="CC577" s="505"/>
      <c r="CD577" s="505"/>
      <c r="CE577" s="505"/>
      <c r="CF577" s="505"/>
      <c r="CG577" s="505"/>
      <c r="CH577" s="505"/>
      <c r="CI577" s="505"/>
      <c r="CJ577" s="505"/>
      <c r="CK577" s="505"/>
      <c r="CL577" s="505"/>
      <c r="CM577" s="505"/>
      <c r="CN577" s="505"/>
      <c r="CO577" s="505"/>
      <c r="CP577" s="505"/>
      <c r="CQ577" s="505"/>
      <c r="CR577" s="505"/>
      <c r="CS577" s="505"/>
      <c r="CT577" s="505"/>
      <c r="CU577" s="505"/>
      <c r="CV577" s="505"/>
    </row>
    <row r="578" spans="79:100" ht="14.25" customHeight="1" x14ac:dyDescent="0.25">
      <c r="CA578" s="505"/>
      <c r="CB578" s="505"/>
      <c r="CC578" s="505"/>
      <c r="CD578" s="505"/>
      <c r="CE578" s="505"/>
      <c r="CF578" s="505"/>
      <c r="CG578" s="505"/>
      <c r="CH578" s="505"/>
      <c r="CI578" s="505"/>
      <c r="CJ578" s="505"/>
      <c r="CK578" s="505"/>
      <c r="CL578" s="505"/>
      <c r="CM578" s="505"/>
      <c r="CN578" s="505"/>
      <c r="CO578" s="505"/>
      <c r="CP578" s="505"/>
      <c r="CQ578" s="505"/>
      <c r="CR578" s="505"/>
      <c r="CS578" s="505"/>
      <c r="CT578" s="505"/>
      <c r="CU578" s="505"/>
      <c r="CV578" s="505"/>
    </row>
    <row r="579" spans="79:100" ht="14.25" customHeight="1" x14ac:dyDescent="0.25">
      <c r="CA579" s="505"/>
      <c r="CB579" s="505"/>
      <c r="CC579" s="505"/>
      <c r="CD579" s="505"/>
      <c r="CE579" s="505"/>
      <c r="CF579" s="505"/>
      <c r="CG579" s="505"/>
      <c r="CH579" s="505"/>
      <c r="CI579" s="505"/>
      <c r="CJ579" s="505"/>
      <c r="CK579" s="505"/>
      <c r="CL579" s="505"/>
      <c r="CM579" s="505"/>
      <c r="CN579" s="505"/>
      <c r="CO579" s="505"/>
      <c r="CP579" s="505"/>
      <c r="CQ579" s="505"/>
      <c r="CR579" s="505"/>
      <c r="CS579" s="505"/>
      <c r="CT579" s="505"/>
      <c r="CU579" s="505"/>
      <c r="CV579" s="505"/>
    </row>
    <row r="580" spans="79:100" ht="14.25" customHeight="1" x14ac:dyDescent="0.25">
      <c r="CA580" s="505"/>
      <c r="CB580" s="505"/>
      <c r="CC580" s="505"/>
      <c r="CD580" s="505"/>
      <c r="CE580" s="505"/>
      <c r="CF580" s="505"/>
      <c r="CG580" s="505"/>
      <c r="CH580" s="505"/>
      <c r="CI580" s="505"/>
      <c r="CJ580" s="505"/>
      <c r="CK580" s="505"/>
      <c r="CL580" s="505"/>
      <c r="CM580" s="505"/>
      <c r="CN580" s="505"/>
      <c r="CO580" s="505"/>
      <c r="CP580" s="505"/>
      <c r="CQ580" s="505"/>
      <c r="CR580" s="505"/>
      <c r="CS580" s="505"/>
      <c r="CT580" s="505"/>
      <c r="CU580" s="505"/>
      <c r="CV580" s="505"/>
    </row>
    <row r="581" spans="79:100" ht="14.25" customHeight="1" x14ac:dyDescent="0.25">
      <c r="CA581" s="505"/>
      <c r="CB581" s="505"/>
      <c r="CC581" s="505"/>
      <c r="CD581" s="505"/>
      <c r="CE581" s="505"/>
      <c r="CF581" s="505"/>
      <c r="CG581" s="505"/>
      <c r="CH581" s="505"/>
      <c r="CI581" s="505"/>
      <c r="CJ581" s="505"/>
      <c r="CK581" s="505"/>
      <c r="CL581" s="505"/>
      <c r="CM581" s="505"/>
      <c r="CN581" s="505"/>
      <c r="CO581" s="505"/>
      <c r="CP581" s="505"/>
      <c r="CQ581" s="505"/>
      <c r="CR581" s="505"/>
      <c r="CS581" s="505"/>
      <c r="CT581" s="505"/>
      <c r="CU581" s="505"/>
      <c r="CV581" s="505"/>
    </row>
    <row r="582" spans="79:100" ht="14.25" customHeight="1" x14ac:dyDescent="0.25">
      <c r="CA582" s="505"/>
      <c r="CB582" s="505"/>
      <c r="CC582" s="505"/>
      <c r="CD582" s="505"/>
      <c r="CE582" s="505"/>
      <c r="CF582" s="505"/>
      <c r="CG582" s="505"/>
      <c r="CH582" s="505"/>
      <c r="CI582" s="505"/>
      <c r="CJ582" s="505"/>
      <c r="CK582" s="505"/>
      <c r="CL582" s="505"/>
      <c r="CM582" s="505"/>
      <c r="CN582" s="505"/>
      <c r="CO582" s="505"/>
      <c r="CP582" s="505"/>
      <c r="CQ582" s="505"/>
      <c r="CR582" s="505"/>
      <c r="CS582" s="505"/>
      <c r="CT582" s="505"/>
      <c r="CU582" s="505"/>
      <c r="CV582" s="505"/>
    </row>
    <row r="583" spans="79:100" ht="14.25" customHeight="1" x14ac:dyDescent="0.25">
      <c r="CA583" s="505"/>
      <c r="CB583" s="505"/>
      <c r="CC583" s="505"/>
      <c r="CD583" s="505"/>
      <c r="CE583" s="505"/>
      <c r="CF583" s="505"/>
      <c r="CG583" s="505"/>
      <c r="CH583" s="505"/>
      <c r="CI583" s="505"/>
      <c r="CJ583" s="505"/>
      <c r="CK583" s="505"/>
      <c r="CL583" s="505"/>
      <c r="CM583" s="505"/>
      <c r="CN583" s="505"/>
      <c r="CO583" s="505"/>
      <c r="CP583" s="505"/>
      <c r="CQ583" s="505"/>
      <c r="CR583" s="505"/>
      <c r="CS583" s="505"/>
      <c r="CT583" s="505"/>
      <c r="CU583" s="505"/>
      <c r="CV583" s="505"/>
    </row>
    <row r="584" spans="79:100" ht="14.25" customHeight="1" x14ac:dyDescent="0.25">
      <c r="CA584" s="505"/>
      <c r="CB584" s="505"/>
      <c r="CC584" s="505"/>
      <c r="CD584" s="505"/>
      <c r="CE584" s="505"/>
      <c r="CF584" s="505"/>
      <c r="CG584" s="505"/>
      <c r="CH584" s="505"/>
      <c r="CI584" s="505"/>
      <c r="CJ584" s="505"/>
      <c r="CK584" s="505"/>
      <c r="CL584" s="505"/>
      <c r="CM584" s="505"/>
      <c r="CN584" s="505"/>
      <c r="CO584" s="505"/>
      <c r="CP584" s="505"/>
      <c r="CQ584" s="505"/>
      <c r="CR584" s="505"/>
      <c r="CS584" s="505"/>
      <c r="CT584" s="505"/>
      <c r="CU584" s="505"/>
      <c r="CV584" s="505"/>
    </row>
    <row r="585" spans="79:100" ht="14.25" customHeight="1" x14ac:dyDescent="0.25">
      <c r="CA585" s="505"/>
      <c r="CB585" s="505"/>
      <c r="CC585" s="505"/>
      <c r="CD585" s="505"/>
      <c r="CE585" s="505"/>
      <c r="CF585" s="505"/>
      <c r="CG585" s="505"/>
      <c r="CH585" s="505"/>
      <c r="CI585" s="505"/>
      <c r="CJ585" s="505"/>
      <c r="CK585" s="505"/>
      <c r="CL585" s="505"/>
      <c r="CM585" s="505"/>
      <c r="CN585" s="505"/>
      <c r="CO585" s="505"/>
      <c r="CP585" s="505"/>
      <c r="CQ585" s="505"/>
      <c r="CR585" s="505"/>
      <c r="CS585" s="505"/>
      <c r="CT585" s="505"/>
      <c r="CU585" s="505"/>
      <c r="CV585" s="505"/>
    </row>
    <row r="586" spans="79:100" ht="14.25" customHeight="1" x14ac:dyDescent="0.25">
      <c r="CA586" s="505"/>
      <c r="CB586" s="505"/>
      <c r="CC586" s="505"/>
      <c r="CD586" s="505"/>
      <c r="CE586" s="505"/>
      <c r="CF586" s="505"/>
      <c r="CG586" s="505"/>
      <c r="CH586" s="505"/>
      <c r="CI586" s="505"/>
      <c r="CJ586" s="505"/>
      <c r="CK586" s="505"/>
      <c r="CL586" s="505"/>
      <c r="CM586" s="505"/>
      <c r="CN586" s="505"/>
      <c r="CO586" s="505"/>
      <c r="CP586" s="505"/>
      <c r="CQ586" s="505"/>
      <c r="CR586" s="505"/>
      <c r="CS586" s="505"/>
      <c r="CT586" s="505"/>
      <c r="CU586" s="505"/>
      <c r="CV586" s="505"/>
    </row>
    <row r="587" spans="79:100" ht="14.25" customHeight="1" x14ac:dyDescent="0.25">
      <c r="CA587" s="505"/>
      <c r="CB587" s="505"/>
      <c r="CC587" s="505"/>
      <c r="CD587" s="505"/>
      <c r="CE587" s="505"/>
      <c r="CF587" s="505"/>
      <c r="CG587" s="505"/>
      <c r="CH587" s="505"/>
      <c r="CI587" s="505"/>
      <c r="CJ587" s="505"/>
      <c r="CK587" s="505"/>
      <c r="CL587" s="505"/>
      <c r="CM587" s="505"/>
      <c r="CN587" s="505"/>
      <c r="CO587" s="505"/>
      <c r="CP587" s="505"/>
      <c r="CQ587" s="505"/>
      <c r="CR587" s="505"/>
      <c r="CS587" s="505"/>
      <c r="CT587" s="505"/>
      <c r="CU587" s="505"/>
      <c r="CV587" s="505"/>
    </row>
    <row r="588" spans="79:100" ht="14.25" customHeight="1" x14ac:dyDescent="0.25">
      <c r="CA588" s="505"/>
      <c r="CB588" s="505"/>
      <c r="CC588" s="505"/>
      <c r="CD588" s="505"/>
      <c r="CE588" s="505"/>
      <c r="CF588" s="505"/>
      <c r="CG588" s="505"/>
      <c r="CH588" s="505"/>
      <c r="CI588" s="505"/>
      <c r="CJ588" s="505"/>
      <c r="CK588" s="505"/>
      <c r="CL588" s="505"/>
      <c r="CM588" s="505"/>
      <c r="CN588" s="505"/>
      <c r="CO588" s="505"/>
      <c r="CP588" s="505"/>
      <c r="CQ588" s="505"/>
      <c r="CR588" s="505"/>
      <c r="CS588" s="505"/>
      <c r="CT588" s="505"/>
      <c r="CU588" s="505"/>
      <c r="CV588" s="505"/>
    </row>
    <row r="589" spans="79:100" ht="14.25" customHeight="1" x14ac:dyDescent="0.25">
      <c r="CA589" s="505"/>
      <c r="CB589" s="505"/>
      <c r="CC589" s="505"/>
      <c r="CD589" s="505"/>
      <c r="CE589" s="505"/>
      <c r="CF589" s="505"/>
      <c r="CG589" s="505"/>
      <c r="CH589" s="505"/>
      <c r="CI589" s="505"/>
      <c r="CJ589" s="505"/>
      <c r="CK589" s="505"/>
      <c r="CL589" s="505"/>
      <c r="CM589" s="505"/>
      <c r="CN589" s="505"/>
      <c r="CO589" s="505"/>
      <c r="CP589" s="505"/>
      <c r="CQ589" s="505"/>
      <c r="CR589" s="505"/>
      <c r="CS589" s="505"/>
      <c r="CT589" s="505"/>
      <c r="CU589" s="505"/>
      <c r="CV589" s="505"/>
    </row>
    <row r="590" spans="79:100" ht="14.25" customHeight="1" x14ac:dyDescent="0.25">
      <c r="CA590" s="505"/>
      <c r="CB590" s="505"/>
      <c r="CC590" s="505"/>
      <c r="CD590" s="505"/>
      <c r="CE590" s="505"/>
      <c r="CF590" s="505"/>
      <c r="CG590" s="505"/>
      <c r="CH590" s="505"/>
      <c r="CI590" s="505"/>
      <c r="CJ590" s="505"/>
      <c r="CK590" s="505"/>
      <c r="CL590" s="505"/>
      <c r="CM590" s="505"/>
      <c r="CN590" s="505"/>
      <c r="CO590" s="505"/>
      <c r="CP590" s="505"/>
      <c r="CQ590" s="505"/>
      <c r="CR590" s="505"/>
      <c r="CS590" s="505"/>
      <c r="CT590" s="505"/>
      <c r="CU590" s="505"/>
      <c r="CV590" s="505"/>
    </row>
    <row r="591" spans="79:100" ht="14.25" customHeight="1" x14ac:dyDescent="0.25">
      <c r="CA591" s="505"/>
      <c r="CB591" s="505"/>
      <c r="CC591" s="505"/>
      <c r="CD591" s="505"/>
      <c r="CE591" s="505"/>
      <c r="CF591" s="505"/>
      <c r="CG591" s="505"/>
      <c r="CH591" s="505"/>
      <c r="CI591" s="505"/>
      <c r="CJ591" s="505"/>
      <c r="CK591" s="505"/>
      <c r="CL591" s="505"/>
      <c r="CM591" s="505"/>
      <c r="CN591" s="505"/>
      <c r="CO591" s="505"/>
      <c r="CP591" s="505"/>
      <c r="CQ591" s="505"/>
      <c r="CR591" s="505"/>
      <c r="CS591" s="505"/>
      <c r="CT591" s="505"/>
      <c r="CU591" s="505"/>
      <c r="CV591" s="505"/>
    </row>
    <row r="592" spans="79:100" ht="14.25" customHeight="1" x14ac:dyDescent="0.25">
      <c r="CA592" s="505"/>
      <c r="CB592" s="505"/>
      <c r="CC592" s="505"/>
      <c r="CD592" s="505"/>
      <c r="CE592" s="505"/>
      <c r="CF592" s="505"/>
      <c r="CG592" s="505"/>
      <c r="CH592" s="505"/>
      <c r="CI592" s="505"/>
      <c r="CJ592" s="505"/>
      <c r="CK592" s="505"/>
      <c r="CL592" s="505"/>
      <c r="CM592" s="505"/>
      <c r="CN592" s="505"/>
      <c r="CO592" s="505"/>
      <c r="CP592" s="505"/>
      <c r="CQ592" s="505"/>
      <c r="CR592" s="505"/>
      <c r="CS592" s="505"/>
      <c r="CT592" s="505"/>
      <c r="CU592" s="505"/>
      <c r="CV592" s="505"/>
    </row>
    <row r="593" spans="79:100" ht="14.25" customHeight="1" x14ac:dyDescent="0.25">
      <c r="CA593" s="505"/>
      <c r="CB593" s="505"/>
      <c r="CC593" s="505"/>
      <c r="CD593" s="505"/>
      <c r="CE593" s="505"/>
      <c r="CF593" s="505"/>
      <c r="CG593" s="505"/>
      <c r="CH593" s="505"/>
      <c r="CI593" s="505"/>
      <c r="CJ593" s="505"/>
      <c r="CK593" s="505"/>
      <c r="CL593" s="505"/>
      <c r="CM593" s="505"/>
      <c r="CN593" s="505"/>
      <c r="CO593" s="505"/>
      <c r="CP593" s="505"/>
      <c r="CQ593" s="505"/>
      <c r="CR593" s="505"/>
      <c r="CS593" s="505"/>
      <c r="CT593" s="505"/>
      <c r="CU593" s="505"/>
      <c r="CV593" s="505"/>
    </row>
    <row r="594" spans="79:100" ht="14.25" customHeight="1" x14ac:dyDescent="0.25">
      <c r="CA594" s="505"/>
      <c r="CB594" s="505"/>
      <c r="CC594" s="505"/>
      <c r="CD594" s="505"/>
      <c r="CE594" s="505"/>
      <c r="CF594" s="505"/>
      <c r="CG594" s="505"/>
      <c r="CH594" s="505"/>
      <c r="CI594" s="505"/>
      <c r="CJ594" s="505"/>
      <c r="CK594" s="505"/>
      <c r="CL594" s="505"/>
      <c r="CM594" s="505"/>
      <c r="CN594" s="505"/>
      <c r="CO594" s="505"/>
      <c r="CP594" s="505"/>
      <c r="CQ594" s="505"/>
      <c r="CR594" s="505"/>
      <c r="CS594" s="505"/>
      <c r="CT594" s="505"/>
      <c r="CU594" s="505"/>
      <c r="CV594" s="505"/>
    </row>
    <row r="595" spans="79:100" ht="14.25" customHeight="1" x14ac:dyDescent="0.25">
      <c r="CA595" s="505"/>
      <c r="CB595" s="505"/>
      <c r="CC595" s="505"/>
      <c r="CD595" s="505"/>
      <c r="CE595" s="505"/>
      <c r="CF595" s="505"/>
      <c r="CG595" s="505"/>
      <c r="CH595" s="505"/>
      <c r="CI595" s="505"/>
      <c r="CJ595" s="505"/>
      <c r="CK595" s="505"/>
      <c r="CL595" s="505"/>
      <c r="CM595" s="505"/>
      <c r="CN595" s="505"/>
      <c r="CO595" s="505"/>
      <c r="CP595" s="505"/>
      <c r="CQ595" s="505"/>
      <c r="CR595" s="505"/>
      <c r="CS595" s="505"/>
      <c r="CT595" s="505"/>
      <c r="CU595" s="505"/>
      <c r="CV595" s="505"/>
    </row>
    <row r="596" spans="79:100" ht="14.25" customHeight="1" x14ac:dyDescent="0.25">
      <c r="CA596" s="505"/>
      <c r="CB596" s="505"/>
      <c r="CC596" s="505"/>
      <c r="CD596" s="505"/>
      <c r="CE596" s="505"/>
      <c r="CF596" s="505"/>
      <c r="CG596" s="505"/>
      <c r="CH596" s="505"/>
      <c r="CI596" s="505"/>
      <c r="CJ596" s="505"/>
      <c r="CK596" s="505"/>
      <c r="CL596" s="505"/>
      <c r="CM596" s="505"/>
      <c r="CN596" s="505"/>
      <c r="CO596" s="505"/>
      <c r="CP596" s="505"/>
      <c r="CQ596" s="505"/>
      <c r="CR596" s="505"/>
      <c r="CS596" s="505"/>
      <c r="CT596" s="505"/>
      <c r="CU596" s="505"/>
      <c r="CV596" s="505"/>
    </row>
    <row r="597" spans="79:100" ht="14.25" customHeight="1" x14ac:dyDescent="0.25">
      <c r="CA597" s="505"/>
      <c r="CB597" s="505"/>
      <c r="CC597" s="505"/>
      <c r="CD597" s="505"/>
      <c r="CE597" s="505"/>
      <c r="CF597" s="505"/>
      <c r="CG597" s="505"/>
      <c r="CH597" s="505"/>
      <c r="CI597" s="505"/>
      <c r="CJ597" s="505"/>
      <c r="CK597" s="505"/>
      <c r="CL597" s="505"/>
      <c r="CM597" s="505"/>
      <c r="CN597" s="505"/>
      <c r="CO597" s="505"/>
      <c r="CP597" s="505"/>
      <c r="CQ597" s="505"/>
      <c r="CR597" s="505"/>
      <c r="CS597" s="505"/>
      <c r="CT597" s="505"/>
      <c r="CU597" s="505"/>
      <c r="CV597" s="505"/>
    </row>
    <row r="598" spans="79:100" ht="14.25" customHeight="1" x14ac:dyDescent="0.25">
      <c r="CA598" s="505"/>
      <c r="CB598" s="505"/>
      <c r="CC598" s="505"/>
      <c r="CD598" s="505"/>
      <c r="CE598" s="505"/>
      <c r="CF598" s="505"/>
      <c r="CG598" s="505"/>
      <c r="CH598" s="505"/>
      <c r="CI598" s="505"/>
      <c r="CJ598" s="505"/>
      <c r="CK598" s="505"/>
      <c r="CL598" s="505"/>
      <c r="CM598" s="505"/>
      <c r="CN598" s="505"/>
      <c r="CO598" s="505"/>
      <c r="CP598" s="505"/>
      <c r="CQ598" s="505"/>
      <c r="CR598" s="505"/>
      <c r="CS598" s="505"/>
      <c r="CT598" s="505"/>
      <c r="CU598" s="505"/>
      <c r="CV598" s="505"/>
    </row>
    <row r="599" spans="79:100" ht="14.25" customHeight="1" x14ac:dyDescent="0.25">
      <c r="CA599" s="505"/>
      <c r="CB599" s="505"/>
      <c r="CC599" s="505"/>
      <c r="CD599" s="505"/>
      <c r="CE599" s="505"/>
      <c r="CF599" s="505"/>
      <c r="CG599" s="505"/>
      <c r="CH599" s="505"/>
      <c r="CI599" s="505"/>
      <c r="CJ599" s="505"/>
      <c r="CK599" s="505"/>
      <c r="CL599" s="505"/>
      <c r="CM599" s="505"/>
      <c r="CN599" s="505"/>
      <c r="CO599" s="505"/>
      <c r="CP599" s="505"/>
      <c r="CQ599" s="505"/>
      <c r="CR599" s="505"/>
      <c r="CS599" s="505"/>
      <c r="CT599" s="505"/>
      <c r="CU599" s="505"/>
      <c r="CV599" s="505"/>
    </row>
    <row r="600" spans="79:100" ht="14.25" customHeight="1" x14ac:dyDescent="0.25">
      <c r="CA600" s="505"/>
      <c r="CB600" s="505"/>
      <c r="CC600" s="505"/>
      <c r="CD600" s="505"/>
      <c r="CE600" s="505"/>
      <c r="CF600" s="505"/>
      <c r="CG600" s="505"/>
      <c r="CH600" s="505"/>
      <c r="CI600" s="505"/>
      <c r="CJ600" s="505"/>
      <c r="CK600" s="505"/>
      <c r="CL600" s="505"/>
      <c r="CM600" s="505"/>
      <c r="CN600" s="505"/>
      <c r="CO600" s="505"/>
      <c r="CP600" s="505"/>
      <c r="CQ600" s="505"/>
      <c r="CR600" s="505"/>
      <c r="CS600" s="505"/>
      <c r="CT600" s="505"/>
      <c r="CU600" s="505"/>
      <c r="CV600" s="505"/>
    </row>
    <row r="601" spans="79:100" ht="14.25" customHeight="1" x14ac:dyDescent="0.25">
      <c r="CA601" s="505"/>
      <c r="CB601" s="505"/>
      <c r="CC601" s="505"/>
      <c r="CD601" s="505"/>
      <c r="CE601" s="505"/>
      <c r="CF601" s="505"/>
      <c r="CG601" s="505"/>
      <c r="CH601" s="505"/>
      <c r="CI601" s="505"/>
      <c r="CJ601" s="505"/>
      <c r="CK601" s="505"/>
      <c r="CL601" s="505"/>
      <c r="CM601" s="505"/>
      <c r="CN601" s="505"/>
      <c r="CO601" s="505"/>
      <c r="CP601" s="505"/>
      <c r="CQ601" s="505"/>
      <c r="CR601" s="505"/>
      <c r="CS601" s="505"/>
      <c r="CT601" s="505"/>
      <c r="CU601" s="505"/>
      <c r="CV601" s="505"/>
    </row>
    <row r="602" spans="79:100" ht="14.25" customHeight="1" x14ac:dyDescent="0.25">
      <c r="CA602" s="505"/>
      <c r="CB602" s="505"/>
      <c r="CC602" s="505"/>
      <c r="CD602" s="505"/>
      <c r="CE602" s="505"/>
      <c r="CF602" s="505"/>
      <c r="CG602" s="505"/>
      <c r="CH602" s="505"/>
      <c r="CI602" s="505"/>
      <c r="CJ602" s="505"/>
      <c r="CK602" s="505"/>
      <c r="CL602" s="505"/>
      <c r="CM602" s="505"/>
      <c r="CN602" s="505"/>
      <c r="CO602" s="505"/>
      <c r="CP602" s="505"/>
      <c r="CQ602" s="505"/>
      <c r="CR602" s="505"/>
      <c r="CS602" s="505"/>
      <c r="CT602" s="505"/>
      <c r="CU602" s="505"/>
      <c r="CV602" s="505"/>
    </row>
    <row r="603" spans="79:100" ht="14.25" customHeight="1" x14ac:dyDescent="0.25">
      <c r="CA603" s="505"/>
      <c r="CB603" s="505"/>
      <c r="CC603" s="505"/>
      <c r="CD603" s="505"/>
      <c r="CE603" s="505"/>
      <c r="CF603" s="505"/>
      <c r="CG603" s="505"/>
      <c r="CH603" s="505"/>
      <c r="CI603" s="505"/>
      <c r="CJ603" s="505"/>
      <c r="CK603" s="505"/>
      <c r="CL603" s="505"/>
      <c r="CM603" s="505"/>
      <c r="CN603" s="505"/>
      <c r="CO603" s="505"/>
      <c r="CP603" s="505"/>
      <c r="CQ603" s="505"/>
      <c r="CR603" s="505"/>
      <c r="CS603" s="505"/>
      <c r="CT603" s="505"/>
      <c r="CU603" s="505"/>
      <c r="CV603" s="505"/>
    </row>
    <row r="604" spans="79:100" ht="14.25" customHeight="1" x14ac:dyDescent="0.25">
      <c r="CA604" s="505"/>
      <c r="CB604" s="505"/>
      <c r="CC604" s="505"/>
      <c r="CD604" s="505"/>
      <c r="CE604" s="505"/>
      <c r="CF604" s="505"/>
      <c r="CG604" s="505"/>
      <c r="CH604" s="505"/>
      <c r="CI604" s="505"/>
      <c r="CJ604" s="505"/>
      <c r="CK604" s="505"/>
      <c r="CL604" s="505"/>
      <c r="CM604" s="505"/>
      <c r="CN604" s="505"/>
      <c r="CO604" s="505"/>
      <c r="CP604" s="505"/>
      <c r="CQ604" s="505"/>
      <c r="CR604" s="505"/>
      <c r="CS604" s="505"/>
      <c r="CT604" s="505"/>
      <c r="CU604" s="505"/>
      <c r="CV604" s="505"/>
    </row>
    <row r="605" spans="79:100" ht="14.25" customHeight="1" x14ac:dyDescent="0.25">
      <c r="CA605" s="505"/>
      <c r="CB605" s="505"/>
      <c r="CC605" s="505"/>
      <c r="CD605" s="505"/>
      <c r="CE605" s="505"/>
      <c r="CF605" s="505"/>
      <c r="CG605" s="505"/>
      <c r="CH605" s="505"/>
      <c r="CI605" s="505"/>
      <c r="CJ605" s="505"/>
      <c r="CK605" s="505"/>
      <c r="CL605" s="505"/>
      <c r="CM605" s="505"/>
      <c r="CN605" s="505"/>
      <c r="CO605" s="505"/>
      <c r="CP605" s="505"/>
      <c r="CQ605" s="505"/>
      <c r="CR605" s="505"/>
      <c r="CS605" s="505"/>
      <c r="CT605" s="505"/>
      <c r="CU605" s="505"/>
      <c r="CV605" s="505"/>
    </row>
    <row r="606" spans="79:100" ht="14.25" customHeight="1" x14ac:dyDescent="0.25">
      <c r="CA606" s="505"/>
      <c r="CB606" s="505"/>
      <c r="CC606" s="505"/>
      <c r="CD606" s="505"/>
      <c r="CE606" s="505"/>
      <c r="CF606" s="505"/>
      <c r="CG606" s="505"/>
      <c r="CH606" s="505"/>
      <c r="CI606" s="505"/>
      <c r="CJ606" s="505"/>
      <c r="CK606" s="505"/>
      <c r="CL606" s="505"/>
      <c r="CM606" s="505"/>
      <c r="CN606" s="505"/>
      <c r="CO606" s="505"/>
      <c r="CP606" s="505"/>
      <c r="CQ606" s="505"/>
      <c r="CR606" s="505"/>
      <c r="CS606" s="505"/>
      <c r="CT606" s="505"/>
      <c r="CU606" s="505"/>
      <c r="CV606" s="505"/>
    </row>
    <row r="607" spans="79:100" ht="14.25" customHeight="1" x14ac:dyDescent="0.25">
      <c r="CA607" s="505"/>
      <c r="CB607" s="505"/>
      <c r="CC607" s="505"/>
      <c r="CD607" s="505"/>
      <c r="CE607" s="505"/>
      <c r="CF607" s="505"/>
      <c r="CG607" s="505"/>
      <c r="CH607" s="505"/>
      <c r="CI607" s="505"/>
      <c r="CJ607" s="505"/>
      <c r="CK607" s="505"/>
      <c r="CL607" s="505"/>
      <c r="CM607" s="505"/>
      <c r="CN607" s="505"/>
      <c r="CO607" s="505"/>
      <c r="CP607" s="505"/>
      <c r="CQ607" s="505"/>
      <c r="CR607" s="505"/>
      <c r="CS607" s="505"/>
      <c r="CT607" s="505"/>
      <c r="CU607" s="505"/>
      <c r="CV607" s="505"/>
    </row>
    <row r="608" spans="79:100" ht="14.25" customHeight="1" x14ac:dyDescent="0.25">
      <c r="CA608" s="505"/>
      <c r="CB608" s="505"/>
      <c r="CC608" s="505"/>
      <c r="CD608" s="505"/>
      <c r="CE608" s="505"/>
      <c r="CF608" s="505"/>
      <c r="CG608" s="505"/>
      <c r="CH608" s="505"/>
      <c r="CI608" s="505"/>
      <c r="CJ608" s="505"/>
      <c r="CK608" s="505"/>
      <c r="CL608" s="505"/>
      <c r="CM608" s="505"/>
      <c r="CN608" s="505"/>
      <c r="CO608" s="505"/>
      <c r="CP608" s="505"/>
      <c r="CQ608" s="505"/>
      <c r="CR608" s="505"/>
      <c r="CS608" s="505"/>
      <c r="CT608" s="505"/>
      <c r="CU608" s="505"/>
      <c r="CV608" s="505"/>
    </row>
    <row r="609" spans="79:100" ht="14.25" customHeight="1" x14ac:dyDescent="0.25">
      <c r="CA609" s="505"/>
      <c r="CB609" s="505"/>
      <c r="CC609" s="505"/>
      <c r="CD609" s="505"/>
      <c r="CE609" s="505"/>
      <c r="CF609" s="505"/>
      <c r="CG609" s="505"/>
      <c r="CH609" s="505"/>
      <c r="CI609" s="505"/>
      <c r="CJ609" s="505"/>
      <c r="CK609" s="505"/>
      <c r="CL609" s="505"/>
      <c r="CM609" s="505"/>
      <c r="CN609" s="505"/>
      <c r="CO609" s="505"/>
      <c r="CP609" s="505"/>
      <c r="CQ609" s="505"/>
      <c r="CR609" s="505"/>
      <c r="CS609" s="505"/>
      <c r="CT609" s="505"/>
      <c r="CU609" s="505"/>
      <c r="CV609" s="505"/>
    </row>
    <row r="610" spans="79:100" ht="14.25" customHeight="1" x14ac:dyDescent="0.25">
      <c r="CA610" s="505"/>
      <c r="CB610" s="505"/>
      <c r="CC610" s="505"/>
      <c r="CD610" s="505"/>
      <c r="CE610" s="505"/>
      <c r="CF610" s="505"/>
      <c r="CG610" s="505"/>
      <c r="CH610" s="505"/>
      <c r="CI610" s="505"/>
      <c r="CJ610" s="505"/>
      <c r="CK610" s="505"/>
      <c r="CL610" s="505"/>
      <c r="CM610" s="505"/>
      <c r="CN610" s="505"/>
      <c r="CO610" s="505"/>
      <c r="CP610" s="505"/>
      <c r="CQ610" s="505"/>
      <c r="CR610" s="505"/>
      <c r="CS610" s="505"/>
      <c r="CT610" s="505"/>
      <c r="CU610" s="505"/>
      <c r="CV610" s="505"/>
    </row>
    <row r="611" spans="79:100" ht="14.25" customHeight="1" x14ac:dyDescent="0.25">
      <c r="CA611" s="505"/>
      <c r="CB611" s="505"/>
      <c r="CC611" s="505"/>
      <c r="CD611" s="505"/>
      <c r="CE611" s="505"/>
      <c r="CF611" s="505"/>
      <c r="CG611" s="505"/>
      <c r="CH611" s="505"/>
      <c r="CI611" s="505"/>
      <c r="CJ611" s="505"/>
      <c r="CK611" s="505"/>
      <c r="CL611" s="505"/>
      <c r="CM611" s="505"/>
      <c r="CN611" s="505"/>
      <c r="CO611" s="505"/>
      <c r="CP611" s="505"/>
      <c r="CQ611" s="505"/>
      <c r="CR611" s="505"/>
      <c r="CS611" s="505"/>
      <c r="CT611" s="505"/>
      <c r="CU611" s="505"/>
      <c r="CV611" s="505"/>
    </row>
    <row r="612" spans="79:100" ht="14.25" customHeight="1" x14ac:dyDescent="0.25">
      <c r="CA612" s="505"/>
      <c r="CB612" s="505"/>
      <c r="CC612" s="505"/>
      <c r="CD612" s="505"/>
      <c r="CE612" s="505"/>
      <c r="CF612" s="505"/>
      <c r="CG612" s="505"/>
      <c r="CH612" s="505"/>
      <c r="CI612" s="505"/>
      <c r="CJ612" s="505"/>
      <c r="CK612" s="505"/>
      <c r="CL612" s="505"/>
      <c r="CM612" s="505"/>
      <c r="CN612" s="505"/>
      <c r="CO612" s="505"/>
      <c r="CP612" s="505"/>
      <c r="CQ612" s="505"/>
      <c r="CR612" s="505"/>
      <c r="CS612" s="505"/>
      <c r="CT612" s="505"/>
      <c r="CU612" s="505"/>
      <c r="CV612" s="505"/>
    </row>
    <row r="613" spans="79:100" ht="14.25" customHeight="1" x14ac:dyDescent="0.25">
      <c r="CA613" s="505"/>
      <c r="CB613" s="505"/>
      <c r="CC613" s="505"/>
      <c r="CD613" s="505"/>
      <c r="CE613" s="505"/>
      <c r="CF613" s="505"/>
      <c r="CG613" s="505"/>
      <c r="CH613" s="505"/>
      <c r="CI613" s="505"/>
      <c r="CJ613" s="505"/>
      <c r="CK613" s="505"/>
      <c r="CL613" s="505"/>
      <c r="CM613" s="505"/>
      <c r="CN613" s="505"/>
      <c r="CO613" s="505"/>
      <c r="CP613" s="505"/>
      <c r="CQ613" s="505"/>
      <c r="CR613" s="505"/>
      <c r="CS613" s="505"/>
      <c r="CT613" s="505"/>
      <c r="CU613" s="505"/>
      <c r="CV613" s="505"/>
    </row>
    <row r="614" spans="79:100" ht="14.25" customHeight="1" x14ac:dyDescent="0.25">
      <c r="CA614" s="505"/>
      <c r="CB614" s="505"/>
      <c r="CC614" s="505"/>
      <c r="CD614" s="505"/>
      <c r="CE614" s="505"/>
      <c r="CF614" s="505"/>
      <c r="CG614" s="505"/>
      <c r="CH614" s="505"/>
      <c r="CI614" s="505"/>
      <c r="CJ614" s="505"/>
      <c r="CK614" s="505"/>
      <c r="CL614" s="505"/>
      <c r="CM614" s="505"/>
      <c r="CN614" s="505"/>
      <c r="CO614" s="505"/>
      <c r="CP614" s="505"/>
      <c r="CQ614" s="505"/>
      <c r="CR614" s="505"/>
      <c r="CS614" s="505"/>
      <c r="CT614" s="505"/>
      <c r="CU614" s="505"/>
      <c r="CV614" s="505"/>
    </row>
    <row r="615" spans="79:100" ht="14.25" customHeight="1" x14ac:dyDescent="0.25">
      <c r="CA615" s="505"/>
      <c r="CB615" s="505"/>
      <c r="CC615" s="505"/>
      <c r="CD615" s="505"/>
      <c r="CE615" s="505"/>
      <c r="CF615" s="505"/>
      <c r="CG615" s="505"/>
      <c r="CH615" s="505"/>
      <c r="CI615" s="505"/>
      <c r="CJ615" s="505"/>
      <c r="CK615" s="505"/>
      <c r="CL615" s="505"/>
      <c r="CM615" s="505"/>
      <c r="CN615" s="505"/>
      <c r="CO615" s="505"/>
      <c r="CP615" s="505"/>
      <c r="CQ615" s="505"/>
      <c r="CR615" s="505"/>
      <c r="CS615" s="505"/>
      <c r="CT615" s="505"/>
      <c r="CU615" s="505"/>
      <c r="CV615" s="505"/>
    </row>
    <row r="616" spans="79:100" ht="14.25" customHeight="1" x14ac:dyDescent="0.25">
      <c r="CA616" s="505"/>
      <c r="CB616" s="505"/>
      <c r="CC616" s="505"/>
      <c r="CD616" s="505"/>
      <c r="CE616" s="505"/>
      <c r="CF616" s="505"/>
      <c r="CG616" s="505"/>
      <c r="CH616" s="505"/>
      <c r="CI616" s="505"/>
      <c r="CJ616" s="505"/>
      <c r="CK616" s="505"/>
      <c r="CL616" s="505"/>
      <c r="CM616" s="505"/>
      <c r="CN616" s="505"/>
      <c r="CO616" s="505"/>
      <c r="CP616" s="505"/>
      <c r="CQ616" s="505"/>
      <c r="CR616" s="505"/>
      <c r="CS616" s="505"/>
      <c r="CT616" s="505"/>
      <c r="CU616" s="505"/>
      <c r="CV616" s="505"/>
    </row>
    <row r="617" spans="79:100" ht="14.25" customHeight="1" x14ac:dyDescent="0.25">
      <c r="CA617" s="505"/>
      <c r="CB617" s="505"/>
      <c r="CC617" s="505"/>
      <c r="CD617" s="505"/>
      <c r="CE617" s="505"/>
      <c r="CF617" s="505"/>
      <c r="CG617" s="505"/>
      <c r="CH617" s="505"/>
      <c r="CI617" s="505"/>
      <c r="CJ617" s="505"/>
      <c r="CK617" s="505"/>
      <c r="CL617" s="505"/>
      <c r="CM617" s="505"/>
      <c r="CN617" s="505"/>
      <c r="CO617" s="505"/>
      <c r="CP617" s="505"/>
      <c r="CQ617" s="505"/>
      <c r="CR617" s="505"/>
      <c r="CS617" s="505"/>
      <c r="CT617" s="505"/>
      <c r="CU617" s="505"/>
      <c r="CV617" s="505"/>
    </row>
    <row r="618" spans="79:100" ht="14.25" customHeight="1" x14ac:dyDescent="0.25">
      <c r="CA618" s="505"/>
      <c r="CB618" s="505"/>
      <c r="CC618" s="505"/>
      <c r="CD618" s="505"/>
      <c r="CE618" s="505"/>
      <c r="CF618" s="505"/>
      <c r="CG618" s="505"/>
      <c r="CH618" s="505"/>
      <c r="CI618" s="505"/>
      <c r="CJ618" s="505"/>
      <c r="CK618" s="505"/>
      <c r="CL618" s="505"/>
      <c r="CM618" s="505"/>
      <c r="CN618" s="505"/>
      <c r="CO618" s="505"/>
      <c r="CP618" s="505"/>
      <c r="CQ618" s="505"/>
      <c r="CR618" s="505"/>
      <c r="CS618" s="505"/>
      <c r="CT618" s="505"/>
      <c r="CU618" s="505"/>
      <c r="CV618" s="505"/>
    </row>
    <row r="619" spans="79:100" ht="14.25" customHeight="1" x14ac:dyDescent="0.25">
      <c r="CA619" s="505"/>
      <c r="CB619" s="505"/>
      <c r="CC619" s="505"/>
      <c r="CD619" s="505"/>
      <c r="CE619" s="505"/>
      <c r="CF619" s="505"/>
      <c r="CG619" s="505"/>
      <c r="CH619" s="505"/>
      <c r="CI619" s="505"/>
      <c r="CJ619" s="505"/>
      <c r="CK619" s="505"/>
      <c r="CL619" s="505"/>
      <c r="CM619" s="505"/>
      <c r="CN619" s="505"/>
      <c r="CO619" s="505"/>
      <c r="CP619" s="505"/>
      <c r="CQ619" s="505"/>
      <c r="CR619" s="505"/>
      <c r="CS619" s="505"/>
      <c r="CT619" s="505"/>
      <c r="CU619" s="505"/>
      <c r="CV619" s="505"/>
    </row>
    <row r="620" spans="79:100" ht="14.25" customHeight="1" x14ac:dyDescent="0.25">
      <c r="CA620" s="505"/>
      <c r="CB620" s="505"/>
      <c r="CC620" s="505"/>
      <c r="CD620" s="505"/>
      <c r="CE620" s="505"/>
      <c r="CF620" s="505"/>
      <c r="CG620" s="505"/>
      <c r="CH620" s="505"/>
      <c r="CI620" s="505"/>
      <c r="CJ620" s="505"/>
      <c r="CK620" s="505"/>
      <c r="CL620" s="505"/>
      <c r="CM620" s="505"/>
      <c r="CN620" s="505"/>
      <c r="CO620" s="505"/>
      <c r="CP620" s="505"/>
      <c r="CQ620" s="505"/>
      <c r="CR620" s="505"/>
      <c r="CS620" s="505"/>
      <c r="CT620" s="505"/>
      <c r="CU620" s="505"/>
      <c r="CV620" s="505"/>
    </row>
    <row r="621" spans="79:100" ht="14.25" customHeight="1" x14ac:dyDescent="0.25">
      <c r="CA621" s="505"/>
      <c r="CB621" s="505"/>
      <c r="CC621" s="505"/>
      <c r="CD621" s="505"/>
      <c r="CE621" s="505"/>
      <c r="CF621" s="505"/>
      <c r="CG621" s="505"/>
      <c r="CH621" s="505"/>
      <c r="CI621" s="505"/>
      <c r="CJ621" s="505"/>
      <c r="CK621" s="505"/>
      <c r="CL621" s="505"/>
      <c r="CM621" s="505"/>
      <c r="CN621" s="505"/>
      <c r="CO621" s="505"/>
      <c r="CP621" s="505"/>
      <c r="CQ621" s="505"/>
      <c r="CR621" s="505"/>
      <c r="CS621" s="505"/>
      <c r="CT621" s="505"/>
      <c r="CU621" s="505"/>
      <c r="CV621" s="505"/>
    </row>
    <row r="622" spans="79:100" ht="14.25" customHeight="1" x14ac:dyDescent="0.25">
      <c r="CA622" s="505"/>
      <c r="CB622" s="505"/>
      <c r="CC622" s="505"/>
      <c r="CD622" s="505"/>
      <c r="CE622" s="505"/>
      <c r="CF622" s="505"/>
      <c r="CG622" s="505"/>
      <c r="CH622" s="505"/>
      <c r="CI622" s="505"/>
      <c r="CJ622" s="505"/>
      <c r="CK622" s="505"/>
      <c r="CL622" s="505"/>
      <c r="CM622" s="505"/>
      <c r="CN622" s="505"/>
      <c r="CO622" s="505"/>
      <c r="CP622" s="505"/>
      <c r="CQ622" s="505"/>
      <c r="CR622" s="505"/>
      <c r="CS622" s="505"/>
      <c r="CT622" s="505"/>
      <c r="CU622" s="505"/>
      <c r="CV622" s="505"/>
    </row>
    <row r="623" spans="79:100" ht="14.25" customHeight="1" x14ac:dyDescent="0.25">
      <c r="CA623" s="505"/>
      <c r="CB623" s="505"/>
      <c r="CC623" s="505"/>
      <c r="CD623" s="505"/>
      <c r="CE623" s="505"/>
      <c r="CF623" s="505"/>
      <c r="CG623" s="505"/>
      <c r="CH623" s="505"/>
      <c r="CI623" s="505"/>
      <c r="CJ623" s="505"/>
      <c r="CK623" s="505"/>
      <c r="CL623" s="505"/>
      <c r="CM623" s="505"/>
      <c r="CN623" s="505"/>
      <c r="CO623" s="505"/>
      <c r="CP623" s="505"/>
      <c r="CQ623" s="505"/>
      <c r="CR623" s="505"/>
      <c r="CS623" s="505"/>
      <c r="CT623" s="505"/>
      <c r="CU623" s="505"/>
      <c r="CV623" s="505"/>
    </row>
    <row r="624" spans="79:100" ht="14.25" customHeight="1" x14ac:dyDescent="0.25">
      <c r="CA624" s="505"/>
      <c r="CB624" s="505"/>
      <c r="CC624" s="505"/>
      <c r="CD624" s="505"/>
      <c r="CE624" s="505"/>
      <c r="CF624" s="505"/>
      <c r="CG624" s="505"/>
      <c r="CH624" s="505"/>
      <c r="CI624" s="505"/>
      <c r="CJ624" s="505"/>
      <c r="CK624" s="505"/>
      <c r="CL624" s="505"/>
      <c r="CM624" s="505"/>
      <c r="CN624" s="505"/>
      <c r="CO624" s="505"/>
      <c r="CP624" s="505"/>
      <c r="CQ624" s="505"/>
      <c r="CR624" s="505"/>
      <c r="CS624" s="505"/>
      <c r="CT624" s="505"/>
      <c r="CU624" s="505"/>
      <c r="CV624" s="505"/>
    </row>
    <row r="625" spans="79:100" ht="14.25" customHeight="1" x14ac:dyDescent="0.25">
      <c r="CA625" s="505"/>
      <c r="CB625" s="505"/>
      <c r="CC625" s="505"/>
      <c r="CD625" s="505"/>
      <c r="CE625" s="505"/>
      <c r="CF625" s="505"/>
      <c r="CG625" s="505"/>
      <c r="CH625" s="505"/>
      <c r="CI625" s="505"/>
      <c r="CJ625" s="505"/>
      <c r="CK625" s="505"/>
      <c r="CL625" s="505"/>
      <c r="CM625" s="505"/>
      <c r="CN625" s="505"/>
      <c r="CO625" s="505"/>
      <c r="CP625" s="505"/>
      <c r="CQ625" s="505"/>
      <c r="CR625" s="505"/>
      <c r="CS625" s="505"/>
      <c r="CT625" s="505"/>
      <c r="CU625" s="505"/>
      <c r="CV625" s="505"/>
    </row>
    <row r="626" spans="79:100" ht="14.25" customHeight="1" x14ac:dyDescent="0.25">
      <c r="CA626" s="505"/>
      <c r="CB626" s="505"/>
      <c r="CC626" s="505"/>
      <c r="CD626" s="505"/>
      <c r="CE626" s="505"/>
      <c r="CF626" s="505"/>
      <c r="CG626" s="505"/>
      <c r="CH626" s="505"/>
      <c r="CI626" s="505"/>
      <c r="CJ626" s="505"/>
      <c r="CK626" s="505"/>
      <c r="CL626" s="505"/>
      <c r="CM626" s="505"/>
      <c r="CN626" s="505"/>
      <c r="CO626" s="505"/>
      <c r="CP626" s="505"/>
      <c r="CQ626" s="505"/>
      <c r="CR626" s="505"/>
      <c r="CS626" s="505"/>
      <c r="CT626" s="505"/>
      <c r="CU626" s="505"/>
      <c r="CV626" s="505"/>
    </row>
    <row r="627" spans="79:100" ht="14.25" customHeight="1" x14ac:dyDescent="0.25">
      <c r="CA627" s="505"/>
      <c r="CB627" s="505"/>
      <c r="CC627" s="505"/>
      <c r="CD627" s="505"/>
      <c r="CE627" s="505"/>
      <c r="CF627" s="505"/>
      <c r="CG627" s="505"/>
      <c r="CH627" s="505"/>
      <c r="CI627" s="505"/>
      <c r="CJ627" s="505"/>
      <c r="CK627" s="505"/>
      <c r="CL627" s="505"/>
      <c r="CM627" s="505"/>
      <c r="CN627" s="505"/>
      <c r="CO627" s="505"/>
      <c r="CP627" s="505"/>
      <c r="CQ627" s="505"/>
      <c r="CR627" s="505"/>
      <c r="CS627" s="505"/>
      <c r="CT627" s="505"/>
      <c r="CU627" s="505"/>
      <c r="CV627" s="505"/>
    </row>
    <row r="628" spans="79:100" ht="14.25" customHeight="1" x14ac:dyDescent="0.25">
      <c r="CA628" s="505"/>
      <c r="CB628" s="505"/>
      <c r="CC628" s="505"/>
      <c r="CD628" s="505"/>
      <c r="CE628" s="505"/>
      <c r="CF628" s="505"/>
      <c r="CG628" s="505"/>
      <c r="CH628" s="505"/>
      <c r="CI628" s="505"/>
      <c r="CJ628" s="505"/>
      <c r="CK628" s="505"/>
      <c r="CL628" s="505"/>
      <c r="CM628" s="505"/>
      <c r="CN628" s="505"/>
      <c r="CO628" s="505"/>
      <c r="CP628" s="505"/>
      <c r="CQ628" s="505"/>
      <c r="CR628" s="505"/>
      <c r="CS628" s="505"/>
      <c r="CT628" s="505"/>
      <c r="CU628" s="505"/>
      <c r="CV628" s="505"/>
    </row>
    <row r="629" spans="79:100" ht="14.25" customHeight="1" x14ac:dyDescent="0.25">
      <c r="CA629" s="505"/>
      <c r="CB629" s="505"/>
      <c r="CC629" s="505"/>
      <c r="CD629" s="505"/>
      <c r="CE629" s="505"/>
      <c r="CF629" s="505"/>
      <c r="CG629" s="505"/>
      <c r="CH629" s="505"/>
      <c r="CI629" s="505"/>
      <c r="CJ629" s="505"/>
      <c r="CK629" s="505"/>
      <c r="CL629" s="505"/>
      <c r="CM629" s="505"/>
      <c r="CN629" s="505"/>
      <c r="CO629" s="505"/>
      <c r="CP629" s="505"/>
      <c r="CQ629" s="505"/>
      <c r="CR629" s="505"/>
      <c r="CS629" s="505"/>
      <c r="CT629" s="505"/>
      <c r="CU629" s="505"/>
      <c r="CV629" s="505"/>
    </row>
    <row r="630" spans="79:100" ht="14.25" customHeight="1" x14ac:dyDescent="0.25">
      <c r="CA630" s="505"/>
      <c r="CB630" s="505"/>
      <c r="CC630" s="505"/>
      <c r="CD630" s="505"/>
      <c r="CE630" s="505"/>
      <c r="CF630" s="505"/>
      <c r="CG630" s="505"/>
      <c r="CH630" s="505"/>
      <c r="CI630" s="505"/>
      <c r="CJ630" s="505"/>
      <c r="CK630" s="505"/>
      <c r="CL630" s="505"/>
      <c r="CM630" s="505"/>
      <c r="CN630" s="505"/>
      <c r="CO630" s="505"/>
      <c r="CP630" s="505"/>
      <c r="CQ630" s="505"/>
      <c r="CR630" s="505"/>
      <c r="CS630" s="505"/>
      <c r="CT630" s="505"/>
      <c r="CU630" s="505"/>
      <c r="CV630" s="505"/>
    </row>
    <row r="631" spans="79:100" ht="14.25" customHeight="1" x14ac:dyDescent="0.25">
      <c r="CA631" s="505"/>
      <c r="CB631" s="505"/>
      <c r="CC631" s="505"/>
      <c r="CD631" s="505"/>
      <c r="CE631" s="505"/>
      <c r="CF631" s="505"/>
      <c r="CG631" s="505"/>
      <c r="CH631" s="505"/>
      <c r="CI631" s="505"/>
      <c r="CJ631" s="505"/>
      <c r="CK631" s="505"/>
      <c r="CL631" s="505"/>
      <c r="CM631" s="505"/>
      <c r="CN631" s="505"/>
      <c r="CO631" s="505"/>
      <c r="CP631" s="505"/>
      <c r="CQ631" s="505"/>
      <c r="CR631" s="505"/>
      <c r="CS631" s="505"/>
      <c r="CT631" s="505"/>
      <c r="CU631" s="505"/>
      <c r="CV631" s="505"/>
    </row>
    <row r="632" spans="79:100" ht="14.25" customHeight="1" x14ac:dyDescent="0.25">
      <c r="CA632" s="505"/>
      <c r="CB632" s="505"/>
      <c r="CC632" s="505"/>
      <c r="CD632" s="505"/>
      <c r="CE632" s="505"/>
      <c r="CF632" s="505"/>
      <c r="CG632" s="505"/>
      <c r="CH632" s="505"/>
      <c r="CI632" s="505"/>
      <c r="CJ632" s="505"/>
      <c r="CK632" s="505"/>
      <c r="CL632" s="505"/>
      <c r="CM632" s="505"/>
      <c r="CN632" s="505"/>
      <c r="CO632" s="505"/>
      <c r="CP632" s="505"/>
      <c r="CQ632" s="505"/>
      <c r="CR632" s="505"/>
      <c r="CS632" s="505"/>
      <c r="CT632" s="505"/>
      <c r="CU632" s="505"/>
      <c r="CV632" s="505"/>
    </row>
    <row r="633" spans="79:100" ht="14.25" customHeight="1" x14ac:dyDescent="0.25">
      <c r="CA633" s="505"/>
      <c r="CB633" s="505"/>
      <c r="CC633" s="505"/>
      <c r="CD633" s="505"/>
      <c r="CE633" s="505"/>
      <c r="CF633" s="505"/>
      <c r="CG633" s="505"/>
      <c r="CH633" s="505"/>
      <c r="CI633" s="505"/>
      <c r="CJ633" s="505"/>
      <c r="CK633" s="505"/>
      <c r="CL633" s="505"/>
      <c r="CM633" s="505"/>
      <c r="CN633" s="505"/>
      <c r="CO633" s="505"/>
      <c r="CP633" s="505"/>
      <c r="CQ633" s="505"/>
      <c r="CR633" s="505"/>
      <c r="CS633" s="505"/>
      <c r="CT633" s="505"/>
      <c r="CU633" s="505"/>
      <c r="CV633" s="505"/>
    </row>
    <row r="634" spans="79:100" ht="14.25" customHeight="1" x14ac:dyDescent="0.25">
      <c r="CA634" s="505"/>
      <c r="CB634" s="505"/>
      <c r="CC634" s="505"/>
      <c r="CD634" s="505"/>
      <c r="CE634" s="505"/>
      <c r="CF634" s="505"/>
      <c r="CG634" s="505"/>
      <c r="CH634" s="505"/>
      <c r="CI634" s="505"/>
      <c r="CJ634" s="505"/>
      <c r="CK634" s="505"/>
      <c r="CL634" s="505"/>
      <c r="CM634" s="505"/>
      <c r="CN634" s="505"/>
      <c r="CO634" s="505"/>
      <c r="CP634" s="505"/>
      <c r="CQ634" s="505"/>
      <c r="CR634" s="505"/>
      <c r="CS634" s="505"/>
      <c r="CT634" s="505"/>
      <c r="CU634" s="505"/>
      <c r="CV634" s="505"/>
    </row>
    <row r="635" spans="79:100" ht="14.25" customHeight="1" x14ac:dyDescent="0.25">
      <c r="CA635" s="505"/>
      <c r="CB635" s="505"/>
      <c r="CC635" s="505"/>
      <c r="CD635" s="505"/>
      <c r="CE635" s="505"/>
      <c r="CF635" s="505"/>
      <c r="CG635" s="505"/>
      <c r="CH635" s="505"/>
      <c r="CI635" s="505"/>
      <c r="CJ635" s="505"/>
      <c r="CK635" s="505"/>
      <c r="CL635" s="505"/>
      <c r="CM635" s="505"/>
      <c r="CN635" s="505"/>
      <c r="CO635" s="505"/>
      <c r="CP635" s="505"/>
      <c r="CQ635" s="505"/>
      <c r="CR635" s="505"/>
      <c r="CS635" s="505"/>
      <c r="CT635" s="505"/>
      <c r="CU635" s="505"/>
      <c r="CV635" s="505"/>
    </row>
    <row r="636" spans="79:100" ht="14.25" customHeight="1" x14ac:dyDescent="0.25">
      <c r="CA636" s="505"/>
      <c r="CB636" s="505"/>
      <c r="CC636" s="505"/>
      <c r="CD636" s="505"/>
      <c r="CE636" s="505"/>
      <c r="CF636" s="505"/>
      <c r="CG636" s="505"/>
      <c r="CH636" s="505"/>
      <c r="CI636" s="505"/>
      <c r="CJ636" s="505"/>
      <c r="CK636" s="505"/>
      <c r="CL636" s="505"/>
      <c r="CM636" s="505"/>
      <c r="CN636" s="505"/>
      <c r="CO636" s="505"/>
      <c r="CP636" s="505"/>
      <c r="CQ636" s="505"/>
      <c r="CR636" s="505"/>
      <c r="CS636" s="505"/>
      <c r="CT636" s="505"/>
      <c r="CU636" s="505"/>
      <c r="CV636" s="505"/>
    </row>
    <row r="637" spans="79:100" ht="14.25" customHeight="1" x14ac:dyDescent="0.25">
      <c r="CA637" s="505"/>
      <c r="CB637" s="505"/>
      <c r="CC637" s="505"/>
      <c r="CD637" s="505"/>
      <c r="CE637" s="505"/>
      <c r="CF637" s="505"/>
      <c r="CG637" s="505"/>
      <c r="CH637" s="505"/>
      <c r="CI637" s="505"/>
      <c r="CJ637" s="505"/>
      <c r="CK637" s="505"/>
      <c r="CL637" s="505"/>
      <c r="CM637" s="505"/>
      <c r="CN637" s="505"/>
      <c r="CO637" s="505"/>
      <c r="CP637" s="505"/>
      <c r="CQ637" s="505"/>
      <c r="CR637" s="505"/>
      <c r="CS637" s="505"/>
      <c r="CT637" s="505"/>
      <c r="CU637" s="505"/>
      <c r="CV637" s="505"/>
    </row>
    <row r="638" spans="79:100" ht="14.25" customHeight="1" x14ac:dyDescent="0.25">
      <c r="CA638" s="505"/>
      <c r="CB638" s="505"/>
      <c r="CC638" s="505"/>
      <c r="CD638" s="505"/>
      <c r="CE638" s="505"/>
      <c r="CF638" s="505"/>
      <c r="CG638" s="505"/>
      <c r="CH638" s="505"/>
      <c r="CI638" s="505"/>
      <c r="CJ638" s="505"/>
      <c r="CK638" s="505"/>
      <c r="CL638" s="505"/>
      <c r="CM638" s="505"/>
      <c r="CN638" s="505"/>
      <c r="CO638" s="505"/>
      <c r="CP638" s="505"/>
      <c r="CQ638" s="505"/>
      <c r="CR638" s="505"/>
      <c r="CS638" s="505"/>
      <c r="CT638" s="505"/>
      <c r="CU638" s="505"/>
      <c r="CV638" s="505"/>
    </row>
    <row r="639" spans="79:100" ht="14.25" customHeight="1" x14ac:dyDescent="0.25">
      <c r="CA639" s="505"/>
      <c r="CB639" s="505"/>
      <c r="CC639" s="505"/>
      <c r="CD639" s="505"/>
      <c r="CE639" s="505"/>
      <c r="CF639" s="505"/>
      <c r="CG639" s="505"/>
      <c r="CH639" s="505"/>
      <c r="CI639" s="505"/>
      <c r="CJ639" s="505"/>
      <c r="CK639" s="505"/>
      <c r="CL639" s="505"/>
      <c r="CM639" s="505"/>
      <c r="CN639" s="505"/>
      <c r="CO639" s="505"/>
      <c r="CP639" s="505"/>
      <c r="CQ639" s="505"/>
      <c r="CR639" s="505"/>
      <c r="CS639" s="505"/>
      <c r="CT639" s="505"/>
      <c r="CU639" s="505"/>
      <c r="CV639" s="505"/>
    </row>
    <row r="640" spans="79:100" ht="14.25" customHeight="1" x14ac:dyDescent="0.25">
      <c r="CA640" s="505"/>
      <c r="CB640" s="505"/>
      <c r="CC640" s="505"/>
      <c r="CD640" s="505"/>
      <c r="CE640" s="505"/>
      <c r="CF640" s="505"/>
      <c r="CG640" s="505"/>
      <c r="CH640" s="505"/>
      <c r="CI640" s="505"/>
      <c r="CJ640" s="505"/>
      <c r="CK640" s="505"/>
      <c r="CL640" s="505"/>
      <c r="CM640" s="505"/>
      <c r="CN640" s="505"/>
      <c r="CO640" s="505"/>
      <c r="CP640" s="505"/>
      <c r="CQ640" s="505"/>
      <c r="CR640" s="505"/>
      <c r="CS640" s="505"/>
      <c r="CT640" s="505"/>
      <c r="CU640" s="505"/>
      <c r="CV640" s="505"/>
    </row>
    <row r="641" spans="79:100" ht="14.25" customHeight="1" x14ac:dyDescent="0.25">
      <c r="CA641" s="505"/>
      <c r="CB641" s="505"/>
      <c r="CC641" s="505"/>
      <c r="CD641" s="505"/>
      <c r="CE641" s="505"/>
      <c r="CF641" s="505"/>
      <c r="CG641" s="505"/>
      <c r="CH641" s="505"/>
      <c r="CI641" s="505"/>
      <c r="CJ641" s="505"/>
      <c r="CK641" s="505"/>
      <c r="CL641" s="505"/>
      <c r="CM641" s="505"/>
      <c r="CN641" s="505"/>
      <c r="CO641" s="505"/>
      <c r="CP641" s="505"/>
      <c r="CQ641" s="505"/>
      <c r="CR641" s="505"/>
      <c r="CS641" s="505"/>
      <c r="CT641" s="505"/>
      <c r="CU641" s="505"/>
      <c r="CV641" s="505"/>
    </row>
    <row r="642" spans="79:100" ht="14.25" customHeight="1" x14ac:dyDescent="0.25">
      <c r="CA642" s="505"/>
      <c r="CB642" s="505"/>
      <c r="CC642" s="505"/>
      <c r="CD642" s="505"/>
      <c r="CE642" s="505"/>
      <c r="CF642" s="505"/>
      <c r="CG642" s="505"/>
      <c r="CH642" s="505"/>
      <c r="CI642" s="505"/>
      <c r="CJ642" s="505"/>
      <c r="CK642" s="505"/>
      <c r="CL642" s="505"/>
      <c r="CM642" s="505"/>
      <c r="CN642" s="505"/>
      <c r="CO642" s="505"/>
      <c r="CP642" s="505"/>
      <c r="CQ642" s="505"/>
      <c r="CR642" s="505"/>
      <c r="CS642" s="505"/>
      <c r="CT642" s="505"/>
      <c r="CU642" s="505"/>
      <c r="CV642" s="505"/>
    </row>
    <row r="643" spans="79:100" ht="14.25" customHeight="1" x14ac:dyDescent="0.25">
      <c r="CA643" s="505"/>
      <c r="CB643" s="505"/>
      <c r="CC643" s="505"/>
      <c r="CD643" s="505"/>
      <c r="CE643" s="505"/>
      <c r="CF643" s="505"/>
      <c r="CG643" s="505"/>
      <c r="CH643" s="505"/>
      <c r="CI643" s="505"/>
      <c r="CJ643" s="505"/>
      <c r="CK643" s="505"/>
      <c r="CL643" s="505"/>
      <c r="CM643" s="505"/>
      <c r="CN643" s="505"/>
      <c r="CO643" s="505"/>
      <c r="CP643" s="505"/>
      <c r="CQ643" s="505"/>
      <c r="CR643" s="505"/>
      <c r="CS643" s="505"/>
      <c r="CT643" s="505"/>
      <c r="CU643" s="505"/>
      <c r="CV643" s="505"/>
    </row>
    <row r="644" spans="79:100" ht="14.25" customHeight="1" x14ac:dyDescent="0.25">
      <c r="CA644" s="505"/>
      <c r="CB644" s="505"/>
      <c r="CC644" s="505"/>
      <c r="CD644" s="505"/>
      <c r="CE644" s="505"/>
      <c r="CF644" s="505"/>
      <c r="CG644" s="505"/>
      <c r="CH644" s="505"/>
      <c r="CI644" s="505"/>
      <c r="CJ644" s="505"/>
      <c r="CK644" s="505"/>
      <c r="CL644" s="505"/>
      <c r="CM644" s="505"/>
      <c r="CN644" s="505"/>
      <c r="CO644" s="505"/>
      <c r="CP644" s="505"/>
      <c r="CQ644" s="505"/>
      <c r="CR644" s="505"/>
      <c r="CS644" s="505"/>
      <c r="CT644" s="505"/>
      <c r="CU644" s="505"/>
      <c r="CV644" s="505"/>
    </row>
    <row r="645" spans="79:100" ht="14.25" customHeight="1" x14ac:dyDescent="0.25">
      <c r="CA645" s="505"/>
      <c r="CB645" s="505"/>
      <c r="CC645" s="505"/>
      <c r="CD645" s="505"/>
      <c r="CE645" s="505"/>
      <c r="CF645" s="505"/>
      <c r="CG645" s="505"/>
      <c r="CH645" s="505"/>
      <c r="CI645" s="505"/>
      <c r="CJ645" s="505"/>
      <c r="CK645" s="505"/>
      <c r="CL645" s="505"/>
      <c r="CM645" s="505"/>
      <c r="CN645" s="505"/>
      <c r="CO645" s="505"/>
      <c r="CP645" s="505"/>
      <c r="CQ645" s="505"/>
      <c r="CR645" s="505"/>
      <c r="CS645" s="505"/>
      <c r="CT645" s="505"/>
      <c r="CU645" s="505"/>
      <c r="CV645" s="505"/>
    </row>
    <row r="646" spans="79:100" ht="14.25" customHeight="1" x14ac:dyDescent="0.25">
      <c r="CA646" s="505"/>
      <c r="CB646" s="505"/>
      <c r="CC646" s="505"/>
      <c r="CD646" s="505"/>
      <c r="CE646" s="505"/>
      <c r="CF646" s="505"/>
      <c r="CG646" s="505"/>
      <c r="CH646" s="505"/>
      <c r="CI646" s="505"/>
      <c r="CJ646" s="505"/>
      <c r="CK646" s="505"/>
      <c r="CL646" s="505"/>
      <c r="CM646" s="505"/>
      <c r="CN646" s="505"/>
      <c r="CO646" s="505"/>
      <c r="CP646" s="505"/>
      <c r="CQ646" s="505"/>
      <c r="CR646" s="505"/>
      <c r="CS646" s="505"/>
      <c r="CT646" s="505"/>
      <c r="CU646" s="505"/>
      <c r="CV646" s="505"/>
    </row>
    <row r="647" spans="79:100" ht="14.25" customHeight="1" x14ac:dyDescent="0.25">
      <c r="CA647" s="505"/>
      <c r="CB647" s="505"/>
      <c r="CC647" s="505"/>
      <c r="CD647" s="505"/>
      <c r="CE647" s="505"/>
      <c r="CF647" s="505"/>
      <c r="CG647" s="505"/>
      <c r="CH647" s="505"/>
      <c r="CI647" s="505"/>
      <c r="CJ647" s="505"/>
      <c r="CK647" s="505"/>
      <c r="CL647" s="505"/>
      <c r="CM647" s="505"/>
      <c r="CN647" s="505"/>
      <c r="CO647" s="505"/>
      <c r="CP647" s="505"/>
      <c r="CQ647" s="505"/>
      <c r="CR647" s="505"/>
      <c r="CS647" s="505"/>
      <c r="CT647" s="505"/>
      <c r="CU647" s="505"/>
      <c r="CV647" s="505"/>
    </row>
    <row r="648" spans="79:100" ht="14.25" customHeight="1" x14ac:dyDescent="0.25">
      <c r="CA648" s="505"/>
      <c r="CB648" s="505"/>
      <c r="CC648" s="505"/>
      <c r="CD648" s="505"/>
      <c r="CE648" s="505"/>
      <c r="CF648" s="505"/>
      <c r="CG648" s="505"/>
      <c r="CH648" s="505"/>
      <c r="CI648" s="505"/>
      <c r="CJ648" s="505"/>
      <c r="CK648" s="505"/>
      <c r="CL648" s="505"/>
      <c r="CM648" s="505"/>
      <c r="CN648" s="505"/>
      <c r="CO648" s="505"/>
      <c r="CP648" s="505"/>
      <c r="CQ648" s="505"/>
      <c r="CR648" s="505"/>
      <c r="CS648" s="505"/>
      <c r="CT648" s="505"/>
      <c r="CU648" s="505"/>
      <c r="CV648" s="505"/>
    </row>
    <row r="649" spans="79:100" ht="14.25" customHeight="1" x14ac:dyDescent="0.25">
      <c r="CA649" s="505"/>
      <c r="CB649" s="505"/>
      <c r="CC649" s="505"/>
      <c r="CD649" s="505"/>
      <c r="CE649" s="505"/>
      <c r="CF649" s="505"/>
      <c r="CG649" s="505"/>
      <c r="CH649" s="505"/>
      <c r="CI649" s="505"/>
      <c r="CJ649" s="505"/>
      <c r="CK649" s="505"/>
      <c r="CL649" s="505"/>
      <c r="CM649" s="505"/>
      <c r="CN649" s="505"/>
      <c r="CO649" s="505"/>
      <c r="CP649" s="505"/>
      <c r="CQ649" s="505"/>
      <c r="CR649" s="505"/>
      <c r="CS649" s="505"/>
      <c r="CT649" s="505"/>
      <c r="CU649" s="505"/>
      <c r="CV649" s="505"/>
    </row>
    <row r="650" spans="79:100" ht="14.25" customHeight="1" x14ac:dyDescent="0.25">
      <c r="CA650" s="505"/>
      <c r="CB650" s="505"/>
      <c r="CC650" s="505"/>
      <c r="CD650" s="505"/>
      <c r="CE650" s="505"/>
      <c r="CF650" s="505"/>
      <c r="CG650" s="505"/>
      <c r="CH650" s="505"/>
      <c r="CI650" s="505"/>
      <c r="CJ650" s="505"/>
      <c r="CK650" s="505"/>
      <c r="CL650" s="505"/>
      <c r="CM650" s="505"/>
      <c r="CN650" s="505"/>
      <c r="CO650" s="505"/>
      <c r="CP650" s="505"/>
      <c r="CQ650" s="505"/>
      <c r="CR650" s="505"/>
      <c r="CS650" s="505"/>
      <c r="CT650" s="505"/>
      <c r="CU650" s="505"/>
      <c r="CV650" s="505"/>
    </row>
    <row r="651" spans="79:100" ht="14.25" customHeight="1" x14ac:dyDescent="0.25">
      <c r="CA651" s="505"/>
      <c r="CB651" s="505"/>
      <c r="CC651" s="505"/>
      <c r="CD651" s="505"/>
      <c r="CE651" s="505"/>
      <c r="CF651" s="505"/>
      <c r="CG651" s="505"/>
      <c r="CH651" s="505"/>
      <c r="CI651" s="505"/>
      <c r="CJ651" s="505"/>
      <c r="CK651" s="505"/>
      <c r="CL651" s="505"/>
      <c r="CM651" s="505"/>
      <c r="CN651" s="505"/>
      <c r="CO651" s="505"/>
      <c r="CP651" s="505"/>
      <c r="CQ651" s="505"/>
      <c r="CR651" s="505"/>
      <c r="CS651" s="505"/>
      <c r="CT651" s="505"/>
      <c r="CU651" s="505"/>
      <c r="CV651" s="505"/>
    </row>
    <row r="652" spans="79:100" ht="14.25" customHeight="1" x14ac:dyDescent="0.25">
      <c r="CA652" s="505"/>
      <c r="CB652" s="505"/>
      <c r="CC652" s="505"/>
      <c r="CD652" s="505"/>
      <c r="CE652" s="505"/>
      <c r="CF652" s="505"/>
      <c r="CG652" s="505"/>
      <c r="CH652" s="505"/>
      <c r="CI652" s="505"/>
      <c r="CJ652" s="505"/>
      <c r="CK652" s="505"/>
      <c r="CL652" s="505"/>
      <c r="CM652" s="505"/>
      <c r="CN652" s="505"/>
      <c r="CO652" s="505"/>
      <c r="CP652" s="505"/>
      <c r="CQ652" s="505"/>
      <c r="CR652" s="505"/>
      <c r="CS652" s="505"/>
      <c r="CT652" s="505"/>
      <c r="CU652" s="505"/>
      <c r="CV652" s="505"/>
    </row>
    <row r="653" spans="79:100" ht="14.25" customHeight="1" x14ac:dyDescent="0.25">
      <c r="CA653" s="505"/>
      <c r="CB653" s="505"/>
      <c r="CC653" s="505"/>
      <c r="CD653" s="505"/>
      <c r="CE653" s="505"/>
      <c r="CF653" s="505"/>
      <c r="CG653" s="505"/>
      <c r="CH653" s="505"/>
      <c r="CI653" s="505"/>
      <c r="CJ653" s="505"/>
      <c r="CK653" s="505"/>
      <c r="CL653" s="505"/>
      <c r="CM653" s="505"/>
      <c r="CN653" s="505"/>
      <c r="CO653" s="505"/>
      <c r="CP653" s="505"/>
      <c r="CQ653" s="505"/>
      <c r="CR653" s="505"/>
      <c r="CS653" s="505"/>
      <c r="CT653" s="505"/>
      <c r="CU653" s="505"/>
      <c r="CV653" s="505"/>
    </row>
    <row r="654" spans="79:100" ht="14.25" customHeight="1" x14ac:dyDescent="0.25">
      <c r="CA654" s="505"/>
      <c r="CB654" s="505"/>
      <c r="CC654" s="505"/>
      <c r="CD654" s="505"/>
      <c r="CE654" s="505"/>
      <c r="CF654" s="505"/>
      <c r="CG654" s="505"/>
      <c r="CH654" s="505"/>
      <c r="CI654" s="505"/>
      <c r="CJ654" s="505"/>
      <c r="CK654" s="505"/>
      <c r="CL654" s="505"/>
      <c r="CM654" s="505"/>
      <c r="CN654" s="505"/>
      <c r="CO654" s="505"/>
      <c r="CP654" s="505"/>
      <c r="CQ654" s="505"/>
      <c r="CR654" s="505"/>
      <c r="CS654" s="505"/>
      <c r="CT654" s="505"/>
      <c r="CU654" s="505"/>
      <c r="CV654" s="505"/>
    </row>
    <row r="655" spans="79:100" ht="14.25" customHeight="1" x14ac:dyDescent="0.25">
      <c r="CA655" s="505"/>
      <c r="CB655" s="505"/>
      <c r="CC655" s="505"/>
      <c r="CD655" s="505"/>
      <c r="CE655" s="505"/>
      <c r="CF655" s="505"/>
      <c r="CG655" s="505"/>
      <c r="CH655" s="505"/>
      <c r="CI655" s="505"/>
      <c r="CJ655" s="505"/>
      <c r="CK655" s="505"/>
      <c r="CL655" s="505"/>
      <c r="CM655" s="505"/>
      <c r="CN655" s="505"/>
      <c r="CO655" s="505"/>
      <c r="CP655" s="505"/>
      <c r="CQ655" s="505"/>
      <c r="CR655" s="505"/>
      <c r="CS655" s="505"/>
      <c r="CT655" s="505"/>
      <c r="CU655" s="505"/>
      <c r="CV655" s="505"/>
    </row>
    <row r="656" spans="79:100" ht="14.25" customHeight="1" x14ac:dyDescent="0.25">
      <c r="CA656" s="505"/>
      <c r="CB656" s="505"/>
      <c r="CC656" s="505"/>
      <c r="CD656" s="505"/>
      <c r="CE656" s="505"/>
      <c r="CF656" s="505"/>
      <c r="CG656" s="505"/>
      <c r="CH656" s="505"/>
      <c r="CI656" s="505"/>
      <c r="CJ656" s="505"/>
      <c r="CK656" s="505"/>
      <c r="CL656" s="505"/>
      <c r="CM656" s="505"/>
      <c r="CN656" s="505"/>
      <c r="CO656" s="505"/>
      <c r="CP656" s="505"/>
      <c r="CQ656" s="505"/>
      <c r="CR656" s="505"/>
      <c r="CS656" s="505"/>
      <c r="CT656" s="505"/>
      <c r="CU656" s="505"/>
      <c r="CV656" s="505"/>
    </row>
    <row r="657" spans="79:100" ht="14.25" customHeight="1" x14ac:dyDescent="0.25">
      <c r="CA657" s="505"/>
      <c r="CB657" s="505"/>
      <c r="CC657" s="505"/>
      <c r="CD657" s="505"/>
      <c r="CE657" s="505"/>
      <c r="CF657" s="505"/>
      <c r="CG657" s="505"/>
      <c r="CH657" s="505"/>
      <c r="CI657" s="505"/>
      <c r="CJ657" s="505"/>
      <c r="CK657" s="505"/>
      <c r="CL657" s="505"/>
      <c r="CM657" s="505"/>
      <c r="CN657" s="505"/>
      <c r="CO657" s="505"/>
      <c r="CP657" s="505"/>
      <c r="CQ657" s="505"/>
      <c r="CR657" s="505"/>
      <c r="CS657" s="505"/>
      <c r="CT657" s="505"/>
      <c r="CU657" s="505"/>
      <c r="CV657" s="505"/>
    </row>
    <row r="658" spans="79:100" ht="14.25" customHeight="1" x14ac:dyDescent="0.25">
      <c r="CA658" s="505"/>
      <c r="CB658" s="505"/>
      <c r="CC658" s="505"/>
      <c r="CD658" s="505"/>
      <c r="CE658" s="505"/>
      <c r="CF658" s="505"/>
      <c r="CG658" s="505"/>
      <c r="CH658" s="505"/>
      <c r="CI658" s="505"/>
      <c r="CJ658" s="505"/>
      <c r="CK658" s="505"/>
      <c r="CL658" s="505"/>
      <c r="CM658" s="505"/>
      <c r="CN658" s="505"/>
      <c r="CO658" s="505"/>
      <c r="CP658" s="505"/>
      <c r="CQ658" s="505"/>
      <c r="CR658" s="505"/>
      <c r="CS658" s="505"/>
      <c r="CT658" s="505"/>
      <c r="CU658" s="505"/>
      <c r="CV658" s="505"/>
    </row>
    <row r="659" spans="79:100" ht="14.25" customHeight="1" x14ac:dyDescent="0.25">
      <c r="CA659" s="505"/>
      <c r="CB659" s="505"/>
      <c r="CC659" s="505"/>
      <c r="CD659" s="505"/>
      <c r="CE659" s="505"/>
      <c r="CF659" s="505"/>
      <c r="CG659" s="505"/>
      <c r="CH659" s="505"/>
      <c r="CI659" s="505"/>
      <c r="CJ659" s="505"/>
      <c r="CK659" s="505"/>
      <c r="CL659" s="505"/>
      <c r="CM659" s="505"/>
      <c r="CN659" s="505"/>
      <c r="CO659" s="505"/>
      <c r="CP659" s="505"/>
      <c r="CQ659" s="505"/>
      <c r="CR659" s="505"/>
      <c r="CS659" s="505"/>
      <c r="CT659" s="505"/>
      <c r="CU659" s="505"/>
      <c r="CV659" s="505"/>
    </row>
    <row r="660" spans="79:100" ht="14.25" customHeight="1" x14ac:dyDescent="0.25">
      <c r="CA660" s="505"/>
      <c r="CB660" s="505"/>
      <c r="CC660" s="505"/>
      <c r="CD660" s="505"/>
      <c r="CE660" s="505"/>
      <c r="CF660" s="505"/>
      <c r="CG660" s="505"/>
      <c r="CH660" s="505"/>
      <c r="CI660" s="505"/>
      <c r="CJ660" s="505"/>
      <c r="CK660" s="505"/>
      <c r="CL660" s="505"/>
      <c r="CM660" s="505"/>
      <c r="CN660" s="505"/>
      <c r="CO660" s="505"/>
      <c r="CP660" s="505"/>
      <c r="CQ660" s="505"/>
      <c r="CR660" s="505"/>
      <c r="CS660" s="505"/>
      <c r="CT660" s="505"/>
      <c r="CU660" s="505"/>
      <c r="CV660" s="505"/>
    </row>
    <row r="661" spans="79:100" ht="14.25" customHeight="1" x14ac:dyDescent="0.25">
      <c r="CA661" s="505"/>
      <c r="CB661" s="505"/>
      <c r="CC661" s="505"/>
      <c r="CD661" s="505"/>
      <c r="CE661" s="505"/>
      <c r="CF661" s="505"/>
      <c r="CG661" s="505"/>
      <c r="CH661" s="505"/>
      <c r="CI661" s="505"/>
      <c r="CJ661" s="505"/>
      <c r="CK661" s="505"/>
      <c r="CL661" s="505"/>
      <c r="CM661" s="505"/>
      <c r="CN661" s="505"/>
      <c r="CO661" s="505"/>
      <c r="CP661" s="505"/>
      <c r="CQ661" s="505"/>
      <c r="CR661" s="505"/>
      <c r="CS661" s="505"/>
      <c r="CT661" s="505"/>
      <c r="CU661" s="505"/>
      <c r="CV661" s="505"/>
    </row>
    <row r="662" spans="79:100" ht="14.25" customHeight="1" x14ac:dyDescent="0.25">
      <c r="CA662" s="505"/>
      <c r="CB662" s="505"/>
      <c r="CC662" s="505"/>
      <c r="CD662" s="505"/>
      <c r="CE662" s="505"/>
      <c r="CF662" s="505"/>
      <c r="CG662" s="505"/>
      <c r="CH662" s="505"/>
      <c r="CI662" s="505"/>
      <c r="CJ662" s="505"/>
      <c r="CK662" s="505"/>
      <c r="CL662" s="505"/>
      <c r="CM662" s="505"/>
      <c r="CN662" s="505"/>
      <c r="CO662" s="505"/>
      <c r="CP662" s="505"/>
      <c r="CQ662" s="505"/>
      <c r="CR662" s="505"/>
      <c r="CS662" s="505"/>
      <c r="CT662" s="505"/>
      <c r="CU662" s="505"/>
      <c r="CV662" s="505"/>
    </row>
    <row r="663" spans="79:100" ht="14.25" customHeight="1" x14ac:dyDescent="0.25">
      <c r="CA663" s="505"/>
      <c r="CB663" s="505"/>
      <c r="CC663" s="505"/>
      <c r="CD663" s="505"/>
      <c r="CE663" s="505"/>
      <c r="CF663" s="505"/>
      <c r="CG663" s="505"/>
      <c r="CH663" s="505"/>
      <c r="CI663" s="505"/>
      <c r="CJ663" s="505"/>
      <c r="CK663" s="505"/>
      <c r="CL663" s="505"/>
      <c r="CM663" s="505"/>
      <c r="CN663" s="505"/>
      <c r="CO663" s="505"/>
      <c r="CP663" s="505"/>
      <c r="CQ663" s="505"/>
      <c r="CR663" s="505"/>
      <c r="CS663" s="505"/>
      <c r="CT663" s="505"/>
      <c r="CU663" s="505"/>
      <c r="CV663" s="505"/>
    </row>
    <row r="664" spans="79:100" ht="14.25" customHeight="1" x14ac:dyDescent="0.25">
      <c r="CA664" s="505"/>
      <c r="CB664" s="505"/>
      <c r="CC664" s="505"/>
      <c r="CD664" s="505"/>
      <c r="CE664" s="505"/>
      <c r="CF664" s="505"/>
      <c r="CG664" s="505"/>
      <c r="CH664" s="505"/>
      <c r="CI664" s="505"/>
      <c r="CJ664" s="505"/>
      <c r="CK664" s="505"/>
      <c r="CL664" s="505"/>
      <c r="CM664" s="505"/>
      <c r="CN664" s="505"/>
      <c r="CO664" s="505"/>
      <c r="CP664" s="505"/>
      <c r="CQ664" s="505"/>
      <c r="CR664" s="505"/>
      <c r="CS664" s="505"/>
      <c r="CT664" s="505"/>
      <c r="CU664" s="505"/>
      <c r="CV664" s="505"/>
    </row>
    <row r="665" spans="79:100" ht="14.25" customHeight="1" x14ac:dyDescent="0.25">
      <c r="CA665" s="505"/>
      <c r="CB665" s="505"/>
      <c r="CC665" s="505"/>
      <c r="CD665" s="505"/>
      <c r="CE665" s="505"/>
      <c r="CF665" s="505"/>
      <c r="CG665" s="505"/>
      <c r="CH665" s="505"/>
      <c r="CI665" s="505"/>
      <c r="CJ665" s="505"/>
      <c r="CK665" s="505"/>
      <c r="CL665" s="505"/>
      <c r="CM665" s="505"/>
      <c r="CN665" s="505"/>
      <c r="CO665" s="505"/>
      <c r="CP665" s="505"/>
      <c r="CQ665" s="505"/>
      <c r="CR665" s="505"/>
      <c r="CS665" s="505"/>
      <c r="CT665" s="505"/>
      <c r="CU665" s="505"/>
      <c r="CV665" s="505"/>
    </row>
    <row r="666" spans="79:100" ht="14.25" customHeight="1" x14ac:dyDescent="0.25">
      <c r="CA666" s="505"/>
      <c r="CB666" s="505"/>
      <c r="CC666" s="505"/>
      <c r="CD666" s="505"/>
      <c r="CE666" s="505"/>
      <c r="CF666" s="505"/>
      <c r="CG666" s="505"/>
      <c r="CH666" s="505"/>
      <c r="CI666" s="505"/>
      <c r="CJ666" s="505"/>
      <c r="CK666" s="505"/>
      <c r="CL666" s="505"/>
      <c r="CM666" s="505"/>
      <c r="CN666" s="505"/>
      <c r="CO666" s="505"/>
      <c r="CP666" s="505"/>
      <c r="CQ666" s="505"/>
      <c r="CR666" s="505"/>
      <c r="CS666" s="505"/>
      <c r="CT666" s="505"/>
      <c r="CU666" s="505"/>
      <c r="CV666" s="505"/>
    </row>
    <row r="667" spans="79:100" ht="14.25" customHeight="1" x14ac:dyDescent="0.25">
      <c r="CA667" s="505"/>
      <c r="CB667" s="505"/>
      <c r="CC667" s="505"/>
      <c r="CD667" s="505"/>
      <c r="CE667" s="505"/>
      <c r="CF667" s="505"/>
      <c r="CG667" s="505"/>
      <c r="CH667" s="505"/>
      <c r="CI667" s="505"/>
      <c r="CJ667" s="505"/>
      <c r="CK667" s="505"/>
      <c r="CL667" s="505"/>
      <c r="CM667" s="505"/>
      <c r="CN667" s="505"/>
      <c r="CO667" s="505"/>
      <c r="CP667" s="505"/>
      <c r="CQ667" s="505"/>
      <c r="CR667" s="505"/>
      <c r="CS667" s="505"/>
      <c r="CT667" s="505"/>
      <c r="CU667" s="505"/>
      <c r="CV667" s="505"/>
    </row>
    <row r="668" spans="79:100" ht="14.25" customHeight="1" x14ac:dyDescent="0.25">
      <c r="CA668" s="505"/>
      <c r="CB668" s="505"/>
      <c r="CC668" s="505"/>
      <c r="CD668" s="505"/>
      <c r="CE668" s="505"/>
      <c r="CF668" s="505"/>
      <c r="CG668" s="505"/>
      <c r="CH668" s="505"/>
      <c r="CI668" s="505"/>
      <c r="CJ668" s="505"/>
      <c r="CK668" s="505"/>
      <c r="CL668" s="505"/>
      <c r="CM668" s="505"/>
      <c r="CN668" s="505"/>
      <c r="CO668" s="505"/>
      <c r="CP668" s="505"/>
      <c r="CQ668" s="505"/>
      <c r="CR668" s="505"/>
      <c r="CS668" s="505"/>
      <c r="CT668" s="505"/>
      <c r="CU668" s="505"/>
      <c r="CV668" s="505"/>
    </row>
    <row r="669" spans="79:100" ht="14.25" customHeight="1" x14ac:dyDescent="0.25">
      <c r="CA669" s="505"/>
      <c r="CB669" s="505"/>
      <c r="CC669" s="505"/>
      <c r="CD669" s="505"/>
      <c r="CE669" s="505"/>
      <c r="CF669" s="505"/>
      <c r="CG669" s="505"/>
      <c r="CH669" s="505"/>
      <c r="CI669" s="505"/>
      <c r="CJ669" s="505"/>
      <c r="CK669" s="505"/>
      <c r="CL669" s="505"/>
      <c r="CM669" s="505"/>
      <c r="CN669" s="505"/>
      <c r="CO669" s="505"/>
      <c r="CP669" s="505"/>
      <c r="CQ669" s="505"/>
      <c r="CR669" s="505"/>
      <c r="CS669" s="505"/>
      <c r="CT669" s="505"/>
      <c r="CU669" s="505"/>
      <c r="CV669" s="505"/>
    </row>
    <row r="670" spans="79:100" ht="14.25" customHeight="1" x14ac:dyDescent="0.25">
      <c r="CA670" s="505"/>
      <c r="CB670" s="505"/>
      <c r="CC670" s="505"/>
      <c r="CD670" s="505"/>
      <c r="CE670" s="505"/>
      <c r="CF670" s="505"/>
      <c r="CG670" s="505"/>
      <c r="CH670" s="505"/>
      <c r="CI670" s="505"/>
      <c r="CJ670" s="505"/>
      <c r="CK670" s="505"/>
      <c r="CL670" s="505"/>
      <c r="CM670" s="505"/>
      <c r="CN670" s="505"/>
      <c r="CO670" s="505"/>
      <c r="CP670" s="505"/>
      <c r="CQ670" s="505"/>
      <c r="CR670" s="505"/>
      <c r="CS670" s="505"/>
      <c r="CT670" s="505"/>
      <c r="CU670" s="505"/>
      <c r="CV670" s="505"/>
    </row>
    <row r="671" spans="79:100" ht="14.25" customHeight="1" x14ac:dyDescent="0.25">
      <c r="CA671" s="505"/>
      <c r="CB671" s="505"/>
      <c r="CC671" s="505"/>
      <c r="CD671" s="505"/>
      <c r="CE671" s="505"/>
      <c r="CF671" s="505"/>
      <c r="CG671" s="505"/>
      <c r="CH671" s="505"/>
      <c r="CI671" s="505"/>
      <c r="CJ671" s="505"/>
      <c r="CK671" s="505"/>
      <c r="CL671" s="505"/>
      <c r="CM671" s="505"/>
      <c r="CN671" s="505"/>
      <c r="CO671" s="505"/>
      <c r="CP671" s="505"/>
      <c r="CQ671" s="505"/>
      <c r="CR671" s="505"/>
      <c r="CS671" s="505"/>
      <c r="CT671" s="505"/>
      <c r="CU671" s="505"/>
      <c r="CV671" s="505"/>
    </row>
    <row r="672" spans="79:100" ht="14.25" customHeight="1" x14ac:dyDescent="0.25">
      <c r="CA672" s="505"/>
      <c r="CB672" s="505"/>
      <c r="CC672" s="505"/>
      <c r="CD672" s="505"/>
      <c r="CE672" s="505"/>
      <c r="CF672" s="505"/>
      <c r="CG672" s="505"/>
      <c r="CH672" s="505"/>
      <c r="CI672" s="505"/>
      <c r="CJ672" s="505"/>
      <c r="CK672" s="505"/>
      <c r="CL672" s="505"/>
      <c r="CM672" s="505"/>
      <c r="CN672" s="505"/>
      <c r="CO672" s="505"/>
      <c r="CP672" s="505"/>
      <c r="CQ672" s="505"/>
      <c r="CR672" s="505"/>
      <c r="CS672" s="505"/>
      <c r="CT672" s="505"/>
      <c r="CU672" s="505"/>
      <c r="CV672" s="505"/>
    </row>
    <row r="673" spans="79:100" ht="14.25" customHeight="1" x14ac:dyDescent="0.25">
      <c r="CA673" s="505"/>
      <c r="CB673" s="505"/>
      <c r="CC673" s="505"/>
      <c r="CD673" s="505"/>
      <c r="CE673" s="505"/>
      <c r="CF673" s="505"/>
      <c r="CG673" s="505"/>
      <c r="CH673" s="505"/>
      <c r="CI673" s="505"/>
      <c r="CJ673" s="505"/>
      <c r="CK673" s="505"/>
      <c r="CL673" s="505"/>
      <c r="CM673" s="505"/>
      <c r="CN673" s="505"/>
      <c r="CO673" s="505"/>
      <c r="CP673" s="505"/>
      <c r="CQ673" s="505"/>
      <c r="CR673" s="505"/>
      <c r="CS673" s="505"/>
      <c r="CT673" s="505"/>
      <c r="CU673" s="505"/>
      <c r="CV673" s="505"/>
    </row>
    <row r="674" spans="79:100" ht="14.25" customHeight="1" x14ac:dyDescent="0.25">
      <c r="CA674" s="505"/>
      <c r="CB674" s="505"/>
      <c r="CC674" s="505"/>
      <c r="CD674" s="505"/>
      <c r="CE674" s="505"/>
      <c r="CF674" s="505"/>
      <c r="CG674" s="505"/>
      <c r="CH674" s="505"/>
      <c r="CI674" s="505"/>
      <c r="CJ674" s="505"/>
      <c r="CK674" s="505"/>
      <c r="CL674" s="505"/>
      <c r="CM674" s="505"/>
      <c r="CN674" s="505"/>
      <c r="CO674" s="505"/>
      <c r="CP674" s="505"/>
      <c r="CQ674" s="505"/>
      <c r="CR674" s="505"/>
      <c r="CS674" s="505"/>
      <c r="CT674" s="505"/>
      <c r="CU674" s="505"/>
      <c r="CV674" s="505"/>
    </row>
    <row r="675" spans="79:100" ht="14.25" customHeight="1" x14ac:dyDescent="0.25">
      <c r="CA675" s="505"/>
      <c r="CB675" s="505"/>
      <c r="CC675" s="505"/>
      <c r="CD675" s="505"/>
      <c r="CE675" s="505"/>
      <c r="CF675" s="505"/>
      <c r="CG675" s="505"/>
      <c r="CH675" s="505"/>
      <c r="CI675" s="505"/>
      <c r="CJ675" s="505"/>
      <c r="CK675" s="505"/>
      <c r="CL675" s="505"/>
      <c r="CM675" s="505"/>
      <c r="CN675" s="505"/>
      <c r="CO675" s="505"/>
      <c r="CP675" s="505"/>
      <c r="CQ675" s="505"/>
      <c r="CR675" s="505"/>
      <c r="CS675" s="505"/>
      <c r="CT675" s="505"/>
      <c r="CU675" s="505"/>
      <c r="CV675" s="505"/>
    </row>
    <row r="676" spans="79:100" ht="14.25" customHeight="1" x14ac:dyDescent="0.25">
      <c r="CA676" s="505"/>
      <c r="CB676" s="505"/>
      <c r="CC676" s="505"/>
      <c r="CD676" s="505"/>
      <c r="CE676" s="505"/>
      <c r="CF676" s="505"/>
      <c r="CG676" s="505"/>
      <c r="CH676" s="505"/>
      <c r="CI676" s="505"/>
      <c r="CJ676" s="505"/>
      <c r="CK676" s="505"/>
      <c r="CL676" s="505"/>
      <c r="CM676" s="505"/>
      <c r="CN676" s="505"/>
      <c r="CO676" s="505"/>
      <c r="CP676" s="505"/>
      <c r="CQ676" s="505"/>
      <c r="CR676" s="505"/>
      <c r="CS676" s="505"/>
      <c r="CT676" s="505"/>
      <c r="CU676" s="505"/>
      <c r="CV676" s="505"/>
    </row>
    <row r="677" spans="79:100" ht="14.25" customHeight="1" x14ac:dyDescent="0.25">
      <c r="CA677" s="505"/>
      <c r="CB677" s="505"/>
      <c r="CC677" s="505"/>
      <c r="CD677" s="505"/>
      <c r="CE677" s="505"/>
      <c r="CF677" s="505"/>
      <c r="CG677" s="505"/>
      <c r="CH677" s="505"/>
      <c r="CI677" s="505"/>
      <c r="CJ677" s="505"/>
      <c r="CK677" s="505"/>
      <c r="CL677" s="505"/>
      <c r="CM677" s="505"/>
      <c r="CN677" s="505"/>
      <c r="CO677" s="505"/>
      <c r="CP677" s="505"/>
      <c r="CQ677" s="505"/>
      <c r="CR677" s="505"/>
      <c r="CS677" s="505"/>
      <c r="CT677" s="505"/>
      <c r="CU677" s="505"/>
      <c r="CV677" s="505"/>
    </row>
    <row r="678" spans="79:100" ht="14.25" customHeight="1" x14ac:dyDescent="0.25">
      <c r="CA678" s="505"/>
      <c r="CB678" s="505"/>
      <c r="CC678" s="505"/>
      <c r="CD678" s="505"/>
      <c r="CE678" s="505"/>
      <c r="CF678" s="505"/>
      <c r="CG678" s="505"/>
      <c r="CH678" s="505"/>
      <c r="CI678" s="505"/>
      <c r="CJ678" s="505"/>
      <c r="CK678" s="505"/>
      <c r="CL678" s="505"/>
      <c r="CM678" s="505"/>
      <c r="CN678" s="505"/>
      <c r="CO678" s="505"/>
      <c r="CP678" s="505"/>
      <c r="CQ678" s="505"/>
      <c r="CR678" s="505"/>
      <c r="CS678" s="505"/>
      <c r="CT678" s="505"/>
      <c r="CU678" s="505"/>
      <c r="CV678" s="505"/>
    </row>
    <row r="679" spans="79:100" ht="14.25" customHeight="1" x14ac:dyDescent="0.25">
      <c r="CA679" s="505"/>
      <c r="CB679" s="505"/>
      <c r="CC679" s="505"/>
      <c r="CD679" s="505"/>
      <c r="CE679" s="505"/>
      <c r="CF679" s="505"/>
      <c r="CG679" s="505"/>
      <c r="CH679" s="505"/>
      <c r="CI679" s="505"/>
      <c r="CJ679" s="505"/>
      <c r="CK679" s="505"/>
      <c r="CL679" s="505"/>
      <c r="CM679" s="505"/>
      <c r="CN679" s="505"/>
      <c r="CO679" s="505"/>
      <c r="CP679" s="505"/>
      <c r="CQ679" s="505"/>
      <c r="CR679" s="505"/>
      <c r="CS679" s="505"/>
      <c r="CT679" s="505"/>
      <c r="CU679" s="505"/>
      <c r="CV679" s="505"/>
    </row>
    <row r="680" spans="79:100" ht="14.25" customHeight="1" x14ac:dyDescent="0.25">
      <c r="CA680" s="505"/>
      <c r="CB680" s="505"/>
      <c r="CC680" s="505"/>
      <c r="CD680" s="505"/>
      <c r="CE680" s="505"/>
      <c r="CF680" s="505"/>
      <c r="CG680" s="505"/>
      <c r="CH680" s="505"/>
      <c r="CI680" s="505"/>
      <c r="CJ680" s="505"/>
      <c r="CK680" s="505"/>
      <c r="CL680" s="505"/>
      <c r="CM680" s="505"/>
      <c r="CN680" s="505"/>
      <c r="CO680" s="505"/>
      <c r="CP680" s="505"/>
      <c r="CQ680" s="505"/>
      <c r="CR680" s="505"/>
      <c r="CS680" s="505"/>
      <c r="CT680" s="505"/>
      <c r="CU680" s="505"/>
      <c r="CV680" s="505"/>
    </row>
    <row r="681" spans="79:100" ht="14.25" customHeight="1" x14ac:dyDescent="0.25">
      <c r="CA681" s="505"/>
      <c r="CB681" s="505"/>
      <c r="CC681" s="505"/>
      <c r="CD681" s="505"/>
      <c r="CE681" s="505"/>
      <c r="CF681" s="505"/>
      <c r="CG681" s="505"/>
      <c r="CH681" s="505"/>
      <c r="CI681" s="505"/>
      <c r="CJ681" s="505"/>
      <c r="CK681" s="505"/>
      <c r="CL681" s="505"/>
      <c r="CM681" s="505"/>
      <c r="CN681" s="505"/>
      <c r="CO681" s="505"/>
      <c r="CP681" s="505"/>
      <c r="CQ681" s="505"/>
      <c r="CR681" s="505"/>
      <c r="CS681" s="505"/>
      <c r="CT681" s="505"/>
      <c r="CU681" s="505"/>
      <c r="CV681" s="505"/>
    </row>
    <row r="682" spans="79:100" ht="14.25" customHeight="1" x14ac:dyDescent="0.25">
      <c r="CA682" s="505"/>
      <c r="CB682" s="505"/>
      <c r="CC682" s="505"/>
      <c r="CD682" s="505"/>
      <c r="CE682" s="505"/>
      <c r="CF682" s="505"/>
      <c r="CG682" s="505"/>
      <c r="CH682" s="505"/>
      <c r="CI682" s="505"/>
      <c r="CJ682" s="505"/>
      <c r="CK682" s="505"/>
      <c r="CL682" s="505"/>
      <c r="CM682" s="505"/>
      <c r="CN682" s="505"/>
      <c r="CO682" s="505"/>
      <c r="CP682" s="505"/>
      <c r="CQ682" s="505"/>
      <c r="CR682" s="505"/>
      <c r="CS682" s="505"/>
      <c r="CT682" s="505"/>
      <c r="CU682" s="505"/>
      <c r="CV682" s="505"/>
    </row>
    <row r="683" spans="79:100" ht="14.25" customHeight="1" x14ac:dyDescent="0.25">
      <c r="CA683" s="505"/>
      <c r="CB683" s="505"/>
      <c r="CC683" s="505"/>
      <c r="CD683" s="505"/>
      <c r="CE683" s="505"/>
      <c r="CF683" s="505"/>
      <c r="CG683" s="505"/>
      <c r="CH683" s="505"/>
      <c r="CI683" s="505"/>
      <c r="CJ683" s="505"/>
      <c r="CK683" s="505"/>
      <c r="CL683" s="505"/>
      <c r="CM683" s="505"/>
      <c r="CN683" s="505"/>
      <c r="CO683" s="505"/>
      <c r="CP683" s="505"/>
      <c r="CQ683" s="505"/>
      <c r="CR683" s="505"/>
      <c r="CS683" s="505"/>
      <c r="CT683" s="505"/>
      <c r="CU683" s="505"/>
      <c r="CV683" s="505"/>
    </row>
    <row r="684" spans="79:100" ht="14.25" customHeight="1" x14ac:dyDescent="0.25">
      <c r="CA684" s="505"/>
      <c r="CB684" s="505"/>
      <c r="CC684" s="505"/>
      <c r="CD684" s="505"/>
      <c r="CE684" s="505"/>
      <c r="CF684" s="505"/>
      <c r="CG684" s="505"/>
      <c r="CH684" s="505"/>
      <c r="CI684" s="505"/>
      <c r="CJ684" s="505"/>
      <c r="CK684" s="505"/>
      <c r="CL684" s="505"/>
      <c r="CM684" s="505"/>
      <c r="CN684" s="505"/>
      <c r="CO684" s="505"/>
      <c r="CP684" s="505"/>
      <c r="CQ684" s="505"/>
      <c r="CR684" s="505"/>
      <c r="CS684" s="505"/>
      <c r="CT684" s="505"/>
      <c r="CU684" s="505"/>
      <c r="CV684" s="505"/>
    </row>
    <row r="685" spans="79:100" ht="14.25" customHeight="1" x14ac:dyDescent="0.25">
      <c r="CA685" s="505"/>
      <c r="CB685" s="505"/>
      <c r="CC685" s="505"/>
      <c r="CD685" s="505"/>
      <c r="CE685" s="505"/>
      <c r="CF685" s="505"/>
      <c r="CG685" s="505"/>
      <c r="CH685" s="505"/>
      <c r="CI685" s="505"/>
      <c r="CJ685" s="505"/>
      <c r="CK685" s="505"/>
      <c r="CL685" s="505"/>
      <c r="CM685" s="505"/>
      <c r="CN685" s="505"/>
      <c r="CO685" s="505"/>
      <c r="CP685" s="505"/>
      <c r="CQ685" s="505"/>
      <c r="CR685" s="505"/>
      <c r="CS685" s="505"/>
      <c r="CT685" s="505"/>
      <c r="CU685" s="505"/>
      <c r="CV685" s="505"/>
    </row>
    <row r="686" spans="79:100" ht="14.25" customHeight="1" x14ac:dyDescent="0.25">
      <c r="CA686" s="505"/>
      <c r="CB686" s="505"/>
      <c r="CC686" s="505"/>
      <c r="CD686" s="505"/>
      <c r="CE686" s="505"/>
      <c r="CF686" s="505"/>
      <c r="CG686" s="505"/>
      <c r="CH686" s="505"/>
      <c r="CI686" s="505"/>
      <c r="CJ686" s="505"/>
      <c r="CK686" s="505"/>
      <c r="CL686" s="505"/>
      <c r="CM686" s="505"/>
      <c r="CN686" s="505"/>
      <c r="CO686" s="505"/>
      <c r="CP686" s="505"/>
      <c r="CQ686" s="505"/>
      <c r="CR686" s="505"/>
      <c r="CS686" s="505"/>
      <c r="CT686" s="505"/>
      <c r="CU686" s="505"/>
      <c r="CV686" s="505"/>
    </row>
    <row r="687" spans="79:100" ht="14.25" customHeight="1" x14ac:dyDescent="0.25">
      <c r="CA687" s="505"/>
      <c r="CB687" s="505"/>
      <c r="CC687" s="505"/>
      <c r="CD687" s="505"/>
      <c r="CE687" s="505"/>
      <c r="CF687" s="505"/>
      <c r="CG687" s="505"/>
      <c r="CH687" s="505"/>
      <c r="CI687" s="505"/>
      <c r="CJ687" s="505"/>
      <c r="CK687" s="505"/>
      <c r="CL687" s="505"/>
      <c r="CM687" s="505"/>
      <c r="CN687" s="505"/>
      <c r="CO687" s="505"/>
      <c r="CP687" s="505"/>
      <c r="CQ687" s="505"/>
      <c r="CR687" s="505"/>
      <c r="CS687" s="505"/>
      <c r="CT687" s="505"/>
      <c r="CU687" s="505"/>
      <c r="CV687" s="505"/>
    </row>
    <row r="688" spans="79:100" ht="14.25" customHeight="1" x14ac:dyDescent="0.25">
      <c r="CA688" s="505"/>
      <c r="CB688" s="505"/>
      <c r="CC688" s="505"/>
      <c r="CD688" s="505"/>
      <c r="CE688" s="505"/>
      <c r="CF688" s="505"/>
      <c r="CG688" s="505"/>
      <c r="CH688" s="505"/>
      <c r="CI688" s="505"/>
      <c r="CJ688" s="505"/>
      <c r="CK688" s="505"/>
      <c r="CL688" s="505"/>
      <c r="CM688" s="505"/>
      <c r="CN688" s="505"/>
      <c r="CO688" s="505"/>
      <c r="CP688" s="505"/>
      <c r="CQ688" s="505"/>
      <c r="CR688" s="505"/>
      <c r="CS688" s="505"/>
      <c r="CT688" s="505"/>
      <c r="CU688" s="505"/>
      <c r="CV688" s="505"/>
    </row>
    <row r="689" spans="79:100" ht="14.25" customHeight="1" x14ac:dyDescent="0.25">
      <c r="CA689" s="505"/>
      <c r="CB689" s="505"/>
      <c r="CC689" s="505"/>
      <c r="CD689" s="505"/>
      <c r="CE689" s="505"/>
      <c r="CF689" s="505"/>
      <c r="CG689" s="505"/>
      <c r="CH689" s="505"/>
      <c r="CI689" s="505"/>
      <c r="CJ689" s="505"/>
      <c r="CK689" s="505"/>
      <c r="CL689" s="505"/>
      <c r="CM689" s="505"/>
      <c r="CN689" s="505"/>
      <c r="CO689" s="505"/>
      <c r="CP689" s="505"/>
      <c r="CQ689" s="505"/>
      <c r="CR689" s="505"/>
      <c r="CS689" s="505"/>
      <c r="CT689" s="505"/>
      <c r="CU689" s="505"/>
      <c r="CV689" s="505"/>
    </row>
    <row r="690" spans="79:100" ht="14.25" customHeight="1" x14ac:dyDescent="0.25">
      <c r="CA690" s="505"/>
      <c r="CB690" s="505"/>
      <c r="CC690" s="505"/>
      <c r="CD690" s="505"/>
      <c r="CE690" s="505"/>
      <c r="CF690" s="505"/>
      <c r="CG690" s="505"/>
      <c r="CH690" s="505"/>
      <c r="CI690" s="505"/>
      <c r="CJ690" s="505"/>
      <c r="CK690" s="505"/>
      <c r="CL690" s="505"/>
      <c r="CM690" s="505"/>
      <c r="CN690" s="505"/>
      <c r="CO690" s="505"/>
      <c r="CP690" s="505"/>
      <c r="CQ690" s="505"/>
      <c r="CR690" s="505"/>
      <c r="CS690" s="505"/>
      <c r="CT690" s="505"/>
      <c r="CU690" s="505"/>
      <c r="CV690" s="505"/>
    </row>
    <row r="691" spans="79:100" ht="14.25" customHeight="1" x14ac:dyDescent="0.25">
      <c r="CA691" s="505"/>
      <c r="CB691" s="505"/>
      <c r="CC691" s="505"/>
      <c r="CD691" s="505"/>
      <c r="CE691" s="505"/>
      <c r="CF691" s="505"/>
      <c r="CG691" s="505"/>
      <c r="CH691" s="505"/>
      <c r="CI691" s="505"/>
      <c r="CJ691" s="505"/>
      <c r="CK691" s="505"/>
      <c r="CL691" s="505"/>
      <c r="CM691" s="505"/>
      <c r="CN691" s="505"/>
      <c r="CO691" s="505"/>
      <c r="CP691" s="505"/>
      <c r="CQ691" s="505"/>
      <c r="CR691" s="505"/>
      <c r="CS691" s="505"/>
      <c r="CT691" s="505"/>
      <c r="CU691" s="505"/>
      <c r="CV691" s="505"/>
    </row>
    <row r="692" spans="79:100" ht="14.25" customHeight="1" x14ac:dyDescent="0.25">
      <c r="CA692" s="505"/>
      <c r="CB692" s="505"/>
      <c r="CC692" s="505"/>
      <c r="CD692" s="505"/>
      <c r="CE692" s="505"/>
      <c r="CF692" s="505"/>
      <c r="CG692" s="505"/>
      <c r="CH692" s="505"/>
      <c r="CI692" s="505"/>
      <c r="CJ692" s="505"/>
      <c r="CK692" s="505"/>
      <c r="CL692" s="505"/>
      <c r="CM692" s="505"/>
      <c r="CN692" s="505"/>
      <c r="CO692" s="505"/>
      <c r="CP692" s="505"/>
      <c r="CQ692" s="505"/>
      <c r="CR692" s="505"/>
      <c r="CS692" s="505"/>
      <c r="CT692" s="505"/>
      <c r="CU692" s="505"/>
      <c r="CV692" s="505"/>
    </row>
    <row r="693" spans="79:100" ht="14.25" customHeight="1" x14ac:dyDescent="0.25">
      <c r="CA693" s="505"/>
      <c r="CB693" s="505"/>
      <c r="CC693" s="505"/>
      <c r="CD693" s="505"/>
      <c r="CE693" s="505"/>
      <c r="CF693" s="505"/>
      <c r="CG693" s="505"/>
      <c r="CH693" s="505"/>
      <c r="CI693" s="505"/>
      <c r="CJ693" s="505"/>
      <c r="CK693" s="505"/>
      <c r="CL693" s="505"/>
      <c r="CM693" s="505"/>
      <c r="CN693" s="505"/>
      <c r="CO693" s="505"/>
      <c r="CP693" s="505"/>
      <c r="CQ693" s="505"/>
      <c r="CR693" s="505"/>
      <c r="CS693" s="505"/>
      <c r="CT693" s="505"/>
      <c r="CU693" s="505"/>
      <c r="CV693" s="505"/>
    </row>
    <row r="694" spans="79:100" ht="14.25" customHeight="1" x14ac:dyDescent="0.25">
      <c r="CA694" s="505"/>
      <c r="CB694" s="505"/>
      <c r="CC694" s="505"/>
      <c r="CD694" s="505"/>
      <c r="CE694" s="505"/>
      <c r="CF694" s="505"/>
      <c r="CG694" s="505"/>
      <c r="CH694" s="505"/>
      <c r="CI694" s="505"/>
      <c r="CJ694" s="505"/>
      <c r="CK694" s="505"/>
      <c r="CL694" s="505"/>
      <c r="CM694" s="505"/>
      <c r="CN694" s="505"/>
      <c r="CO694" s="505"/>
      <c r="CP694" s="505"/>
      <c r="CQ694" s="505"/>
      <c r="CR694" s="505"/>
      <c r="CS694" s="505"/>
      <c r="CT694" s="505"/>
      <c r="CU694" s="505"/>
      <c r="CV694" s="505"/>
    </row>
    <row r="695" spans="79:100" ht="14.25" customHeight="1" x14ac:dyDescent="0.25">
      <c r="CA695" s="505"/>
      <c r="CB695" s="505"/>
      <c r="CC695" s="505"/>
      <c r="CD695" s="505"/>
      <c r="CE695" s="505"/>
      <c r="CF695" s="505"/>
      <c r="CG695" s="505"/>
      <c r="CH695" s="505"/>
      <c r="CI695" s="505"/>
      <c r="CJ695" s="505"/>
      <c r="CK695" s="505"/>
      <c r="CL695" s="505"/>
      <c r="CM695" s="505"/>
      <c r="CN695" s="505"/>
      <c r="CO695" s="505"/>
      <c r="CP695" s="505"/>
      <c r="CQ695" s="505"/>
      <c r="CR695" s="505"/>
      <c r="CS695" s="505"/>
      <c r="CT695" s="505"/>
      <c r="CU695" s="505"/>
      <c r="CV695" s="505"/>
    </row>
    <row r="696" spans="79:100" ht="14.25" customHeight="1" x14ac:dyDescent="0.25">
      <c r="CA696" s="505"/>
      <c r="CB696" s="505"/>
      <c r="CC696" s="505"/>
      <c r="CD696" s="505"/>
      <c r="CE696" s="505"/>
      <c r="CF696" s="505"/>
      <c r="CG696" s="505"/>
      <c r="CH696" s="505"/>
      <c r="CI696" s="505"/>
      <c r="CJ696" s="505"/>
      <c r="CK696" s="505"/>
      <c r="CL696" s="505"/>
      <c r="CM696" s="505"/>
      <c r="CN696" s="505"/>
      <c r="CO696" s="505"/>
      <c r="CP696" s="505"/>
      <c r="CQ696" s="505"/>
      <c r="CR696" s="505"/>
      <c r="CS696" s="505"/>
      <c r="CT696" s="505"/>
      <c r="CU696" s="505"/>
      <c r="CV696" s="505"/>
    </row>
    <row r="697" spans="79:100" ht="14.25" customHeight="1" x14ac:dyDescent="0.25">
      <c r="CA697" s="505"/>
      <c r="CB697" s="505"/>
      <c r="CC697" s="505"/>
      <c r="CD697" s="505"/>
      <c r="CE697" s="505"/>
      <c r="CF697" s="505"/>
      <c r="CG697" s="505"/>
      <c r="CH697" s="505"/>
      <c r="CI697" s="505"/>
      <c r="CJ697" s="505"/>
      <c r="CK697" s="505"/>
      <c r="CL697" s="505"/>
      <c r="CM697" s="505"/>
      <c r="CN697" s="505"/>
      <c r="CO697" s="505"/>
      <c r="CP697" s="505"/>
      <c r="CQ697" s="505"/>
      <c r="CR697" s="505"/>
      <c r="CS697" s="505"/>
      <c r="CT697" s="505"/>
      <c r="CU697" s="505"/>
      <c r="CV697" s="505"/>
    </row>
    <row r="698" spans="79:100" ht="14.25" customHeight="1" x14ac:dyDescent="0.25">
      <c r="CA698" s="505"/>
      <c r="CB698" s="505"/>
      <c r="CC698" s="505"/>
      <c r="CD698" s="505"/>
      <c r="CE698" s="505"/>
      <c r="CF698" s="505"/>
      <c r="CG698" s="505"/>
      <c r="CH698" s="505"/>
      <c r="CI698" s="505"/>
      <c r="CJ698" s="505"/>
      <c r="CK698" s="505"/>
      <c r="CL698" s="505"/>
      <c r="CM698" s="505"/>
      <c r="CN698" s="505"/>
      <c r="CO698" s="505"/>
      <c r="CP698" s="505"/>
      <c r="CQ698" s="505"/>
      <c r="CR698" s="505"/>
      <c r="CS698" s="505"/>
      <c r="CT698" s="505"/>
      <c r="CU698" s="505"/>
      <c r="CV698" s="505"/>
    </row>
    <row r="699" spans="79:100" ht="14.25" customHeight="1" x14ac:dyDescent="0.25">
      <c r="CA699" s="505"/>
      <c r="CB699" s="505"/>
      <c r="CC699" s="505"/>
      <c r="CD699" s="505"/>
      <c r="CE699" s="505"/>
      <c r="CF699" s="505"/>
      <c r="CG699" s="505"/>
      <c r="CH699" s="505"/>
      <c r="CI699" s="505"/>
      <c r="CJ699" s="505"/>
      <c r="CK699" s="505"/>
      <c r="CL699" s="505"/>
      <c r="CM699" s="505"/>
      <c r="CN699" s="505"/>
      <c r="CO699" s="505"/>
      <c r="CP699" s="505"/>
      <c r="CQ699" s="505"/>
      <c r="CR699" s="505"/>
      <c r="CS699" s="505"/>
      <c r="CT699" s="505"/>
      <c r="CU699" s="505"/>
      <c r="CV699" s="505"/>
    </row>
    <row r="700" spans="79:100" ht="14.25" customHeight="1" x14ac:dyDescent="0.25">
      <c r="CA700" s="505"/>
      <c r="CB700" s="505"/>
      <c r="CC700" s="505"/>
      <c r="CD700" s="505"/>
      <c r="CE700" s="505"/>
      <c r="CF700" s="505"/>
      <c r="CG700" s="505"/>
      <c r="CH700" s="505"/>
      <c r="CI700" s="505"/>
      <c r="CJ700" s="505"/>
      <c r="CK700" s="505"/>
      <c r="CL700" s="505"/>
      <c r="CM700" s="505"/>
      <c r="CN700" s="505"/>
      <c r="CO700" s="505"/>
      <c r="CP700" s="505"/>
      <c r="CQ700" s="505"/>
      <c r="CR700" s="505"/>
      <c r="CS700" s="505"/>
      <c r="CT700" s="505"/>
      <c r="CU700" s="505"/>
      <c r="CV700" s="505"/>
    </row>
    <row r="701" spans="79:100" ht="14.25" customHeight="1" x14ac:dyDescent="0.25">
      <c r="CA701" s="505"/>
      <c r="CB701" s="505"/>
      <c r="CC701" s="505"/>
      <c r="CD701" s="505"/>
      <c r="CE701" s="505"/>
      <c r="CF701" s="505"/>
      <c r="CG701" s="505"/>
      <c r="CH701" s="505"/>
      <c r="CI701" s="505"/>
      <c r="CJ701" s="505"/>
      <c r="CK701" s="505"/>
      <c r="CL701" s="505"/>
      <c r="CM701" s="505"/>
      <c r="CN701" s="505"/>
      <c r="CO701" s="505"/>
      <c r="CP701" s="505"/>
      <c r="CQ701" s="505"/>
      <c r="CR701" s="505"/>
      <c r="CS701" s="505"/>
      <c r="CT701" s="505"/>
      <c r="CU701" s="505"/>
      <c r="CV701" s="505"/>
    </row>
    <row r="702" spans="79:100" ht="14.25" customHeight="1" x14ac:dyDescent="0.25">
      <c r="CA702" s="505"/>
      <c r="CB702" s="505"/>
      <c r="CC702" s="505"/>
      <c r="CD702" s="505"/>
      <c r="CE702" s="505"/>
      <c r="CF702" s="505"/>
      <c r="CG702" s="505"/>
      <c r="CH702" s="505"/>
      <c r="CI702" s="505"/>
      <c r="CJ702" s="505"/>
      <c r="CK702" s="505"/>
      <c r="CL702" s="505"/>
      <c r="CM702" s="505"/>
      <c r="CN702" s="505"/>
      <c r="CO702" s="505"/>
      <c r="CP702" s="505"/>
      <c r="CQ702" s="505"/>
      <c r="CR702" s="505"/>
      <c r="CS702" s="505"/>
      <c r="CT702" s="505"/>
      <c r="CU702" s="505"/>
      <c r="CV702" s="505"/>
    </row>
    <row r="703" spans="79:100" ht="14.25" customHeight="1" x14ac:dyDescent="0.25">
      <c r="CA703" s="505"/>
      <c r="CB703" s="505"/>
      <c r="CC703" s="505"/>
      <c r="CD703" s="505"/>
      <c r="CE703" s="505"/>
      <c r="CF703" s="505"/>
      <c r="CG703" s="505"/>
      <c r="CH703" s="505"/>
      <c r="CI703" s="505"/>
      <c r="CJ703" s="505"/>
      <c r="CK703" s="505"/>
      <c r="CL703" s="505"/>
      <c r="CM703" s="505"/>
      <c r="CN703" s="505"/>
      <c r="CO703" s="505"/>
      <c r="CP703" s="505"/>
      <c r="CQ703" s="505"/>
      <c r="CR703" s="505"/>
      <c r="CS703" s="505"/>
      <c r="CT703" s="505"/>
      <c r="CU703" s="505"/>
      <c r="CV703" s="505"/>
    </row>
    <row r="704" spans="79:100" ht="14.25" customHeight="1" x14ac:dyDescent="0.25">
      <c r="CA704" s="505"/>
      <c r="CB704" s="505"/>
      <c r="CC704" s="505"/>
      <c r="CD704" s="505"/>
      <c r="CE704" s="505"/>
      <c r="CF704" s="505"/>
      <c r="CG704" s="505"/>
      <c r="CH704" s="505"/>
      <c r="CI704" s="505"/>
      <c r="CJ704" s="505"/>
      <c r="CK704" s="505"/>
      <c r="CL704" s="505"/>
      <c r="CM704" s="505"/>
      <c r="CN704" s="505"/>
      <c r="CO704" s="505"/>
      <c r="CP704" s="505"/>
      <c r="CQ704" s="505"/>
      <c r="CR704" s="505"/>
      <c r="CS704" s="505"/>
      <c r="CT704" s="505"/>
      <c r="CU704" s="505"/>
      <c r="CV704" s="505"/>
    </row>
    <row r="705" spans="79:100" ht="14.25" customHeight="1" x14ac:dyDescent="0.25">
      <c r="CA705" s="505"/>
      <c r="CB705" s="505"/>
      <c r="CC705" s="505"/>
      <c r="CD705" s="505"/>
      <c r="CE705" s="505"/>
      <c r="CF705" s="505"/>
      <c r="CG705" s="505"/>
      <c r="CH705" s="505"/>
      <c r="CI705" s="505"/>
      <c r="CJ705" s="505"/>
      <c r="CK705" s="505"/>
      <c r="CL705" s="505"/>
      <c r="CM705" s="505"/>
      <c r="CN705" s="505"/>
      <c r="CO705" s="505"/>
      <c r="CP705" s="505"/>
      <c r="CQ705" s="505"/>
      <c r="CR705" s="505"/>
      <c r="CS705" s="505"/>
      <c r="CT705" s="505"/>
      <c r="CU705" s="505"/>
      <c r="CV705" s="505"/>
    </row>
    <row r="706" spans="79:100" ht="14.25" customHeight="1" x14ac:dyDescent="0.25">
      <c r="CA706" s="505"/>
      <c r="CB706" s="505"/>
      <c r="CC706" s="505"/>
      <c r="CD706" s="505"/>
      <c r="CE706" s="505"/>
      <c r="CF706" s="505"/>
      <c r="CG706" s="505"/>
      <c r="CH706" s="505"/>
      <c r="CI706" s="505"/>
      <c r="CJ706" s="505"/>
      <c r="CK706" s="505"/>
      <c r="CL706" s="505"/>
      <c r="CM706" s="505"/>
      <c r="CN706" s="505"/>
      <c r="CO706" s="505"/>
      <c r="CP706" s="505"/>
      <c r="CQ706" s="505"/>
      <c r="CR706" s="505"/>
      <c r="CS706" s="505"/>
      <c r="CT706" s="505"/>
      <c r="CU706" s="505"/>
      <c r="CV706" s="505"/>
    </row>
    <row r="707" spans="79:100" ht="14.25" customHeight="1" x14ac:dyDescent="0.25">
      <c r="CA707" s="505"/>
      <c r="CB707" s="505"/>
      <c r="CC707" s="505"/>
      <c r="CD707" s="505"/>
      <c r="CE707" s="505"/>
      <c r="CF707" s="505"/>
      <c r="CG707" s="505"/>
      <c r="CH707" s="505"/>
      <c r="CI707" s="505"/>
      <c r="CJ707" s="505"/>
      <c r="CK707" s="505"/>
      <c r="CL707" s="505"/>
      <c r="CM707" s="505"/>
      <c r="CN707" s="505"/>
      <c r="CO707" s="505"/>
      <c r="CP707" s="505"/>
      <c r="CQ707" s="505"/>
      <c r="CR707" s="505"/>
      <c r="CS707" s="505"/>
      <c r="CT707" s="505"/>
      <c r="CU707" s="505"/>
      <c r="CV707" s="505"/>
    </row>
    <row r="708" spans="79:100" ht="14.25" customHeight="1" x14ac:dyDescent="0.25">
      <c r="CA708" s="505"/>
      <c r="CB708" s="505"/>
      <c r="CC708" s="505"/>
      <c r="CD708" s="505"/>
      <c r="CE708" s="505"/>
      <c r="CF708" s="505"/>
      <c r="CG708" s="505"/>
      <c r="CH708" s="505"/>
      <c r="CI708" s="505"/>
      <c r="CJ708" s="505"/>
      <c r="CK708" s="505"/>
      <c r="CL708" s="505"/>
      <c r="CM708" s="505"/>
      <c r="CN708" s="505"/>
      <c r="CO708" s="505"/>
      <c r="CP708" s="505"/>
      <c r="CQ708" s="505"/>
      <c r="CR708" s="505"/>
      <c r="CS708" s="505"/>
      <c r="CT708" s="505"/>
      <c r="CU708" s="505"/>
      <c r="CV708" s="505"/>
    </row>
    <row r="709" spans="79:100" ht="14.25" customHeight="1" x14ac:dyDescent="0.25">
      <c r="CA709" s="505"/>
      <c r="CB709" s="505"/>
      <c r="CC709" s="505"/>
      <c r="CD709" s="505"/>
      <c r="CE709" s="505"/>
      <c r="CF709" s="505"/>
      <c r="CG709" s="505"/>
      <c r="CH709" s="505"/>
      <c r="CI709" s="505"/>
      <c r="CJ709" s="505"/>
      <c r="CK709" s="505"/>
      <c r="CL709" s="505"/>
      <c r="CM709" s="505"/>
      <c r="CN709" s="505"/>
      <c r="CO709" s="505"/>
      <c r="CP709" s="505"/>
      <c r="CQ709" s="505"/>
      <c r="CR709" s="505"/>
      <c r="CS709" s="505"/>
      <c r="CT709" s="505"/>
      <c r="CU709" s="505"/>
      <c r="CV709" s="505"/>
    </row>
    <row r="710" spans="79:100" ht="14.25" customHeight="1" x14ac:dyDescent="0.25">
      <c r="CA710" s="505"/>
      <c r="CB710" s="505"/>
      <c r="CC710" s="505"/>
      <c r="CD710" s="505"/>
      <c r="CE710" s="505"/>
      <c r="CF710" s="505"/>
      <c r="CG710" s="505"/>
      <c r="CH710" s="505"/>
      <c r="CI710" s="505"/>
      <c r="CJ710" s="505"/>
      <c r="CK710" s="505"/>
      <c r="CL710" s="505"/>
      <c r="CM710" s="505"/>
      <c r="CN710" s="505"/>
      <c r="CO710" s="505"/>
      <c r="CP710" s="505"/>
      <c r="CQ710" s="505"/>
      <c r="CR710" s="505"/>
      <c r="CS710" s="505"/>
      <c r="CT710" s="505"/>
      <c r="CU710" s="505"/>
      <c r="CV710" s="505"/>
    </row>
    <row r="711" spans="79:100" ht="14.25" customHeight="1" x14ac:dyDescent="0.25">
      <c r="CA711" s="505"/>
      <c r="CB711" s="505"/>
      <c r="CC711" s="505"/>
      <c r="CD711" s="505"/>
      <c r="CE711" s="505"/>
      <c r="CF711" s="505"/>
      <c r="CG711" s="505"/>
      <c r="CH711" s="505"/>
      <c r="CI711" s="505"/>
      <c r="CJ711" s="505"/>
      <c r="CK711" s="505"/>
      <c r="CL711" s="505"/>
      <c r="CM711" s="505"/>
      <c r="CN711" s="505"/>
      <c r="CO711" s="505"/>
      <c r="CP711" s="505"/>
      <c r="CQ711" s="505"/>
      <c r="CR711" s="505"/>
      <c r="CS711" s="505"/>
      <c r="CT711" s="505"/>
      <c r="CU711" s="505"/>
      <c r="CV711" s="505"/>
    </row>
    <row r="712" spans="79:100" ht="14.25" customHeight="1" x14ac:dyDescent="0.25">
      <c r="CA712" s="505"/>
      <c r="CB712" s="505"/>
      <c r="CC712" s="505"/>
      <c r="CD712" s="505"/>
      <c r="CE712" s="505"/>
      <c r="CF712" s="505"/>
      <c r="CG712" s="505"/>
      <c r="CH712" s="505"/>
      <c r="CI712" s="505"/>
      <c r="CJ712" s="505"/>
      <c r="CK712" s="505"/>
      <c r="CL712" s="505"/>
      <c r="CM712" s="505"/>
      <c r="CN712" s="505"/>
      <c r="CO712" s="505"/>
      <c r="CP712" s="505"/>
      <c r="CQ712" s="505"/>
      <c r="CR712" s="505"/>
      <c r="CS712" s="505"/>
      <c r="CT712" s="505"/>
      <c r="CU712" s="505"/>
      <c r="CV712" s="505"/>
    </row>
    <row r="713" spans="79:100" ht="14.25" customHeight="1" x14ac:dyDescent="0.25">
      <c r="CA713" s="505"/>
      <c r="CB713" s="505"/>
      <c r="CC713" s="505"/>
      <c r="CD713" s="505"/>
      <c r="CE713" s="505"/>
      <c r="CF713" s="505"/>
      <c r="CG713" s="505"/>
      <c r="CH713" s="505"/>
      <c r="CI713" s="505"/>
      <c r="CJ713" s="505"/>
      <c r="CK713" s="505"/>
      <c r="CL713" s="505"/>
      <c r="CM713" s="505"/>
      <c r="CN713" s="505"/>
      <c r="CO713" s="505"/>
      <c r="CP713" s="505"/>
      <c r="CQ713" s="505"/>
      <c r="CR713" s="505"/>
      <c r="CS713" s="505"/>
      <c r="CT713" s="505"/>
      <c r="CU713" s="505"/>
      <c r="CV713" s="505"/>
    </row>
    <row r="714" spans="79:100" ht="14.25" customHeight="1" x14ac:dyDescent="0.25">
      <c r="CA714" s="505"/>
      <c r="CB714" s="505"/>
      <c r="CC714" s="505"/>
      <c r="CD714" s="505"/>
      <c r="CE714" s="505"/>
      <c r="CF714" s="505"/>
      <c r="CG714" s="505"/>
      <c r="CH714" s="505"/>
      <c r="CI714" s="505"/>
      <c r="CJ714" s="505"/>
      <c r="CK714" s="505"/>
      <c r="CL714" s="505"/>
      <c r="CM714" s="505"/>
      <c r="CN714" s="505"/>
      <c r="CO714" s="505"/>
      <c r="CP714" s="505"/>
      <c r="CQ714" s="505"/>
      <c r="CR714" s="505"/>
      <c r="CS714" s="505"/>
      <c r="CT714" s="505"/>
      <c r="CU714" s="505"/>
      <c r="CV714" s="505"/>
    </row>
    <row r="715" spans="79:100" ht="14.25" customHeight="1" x14ac:dyDescent="0.25">
      <c r="CA715" s="505"/>
      <c r="CB715" s="505"/>
      <c r="CC715" s="505"/>
      <c r="CD715" s="505"/>
      <c r="CE715" s="505"/>
      <c r="CF715" s="505"/>
      <c r="CG715" s="505"/>
      <c r="CH715" s="505"/>
      <c r="CI715" s="505"/>
      <c r="CJ715" s="505"/>
      <c r="CK715" s="505"/>
      <c r="CL715" s="505"/>
      <c r="CM715" s="505"/>
      <c r="CN715" s="505"/>
      <c r="CO715" s="505"/>
      <c r="CP715" s="505"/>
      <c r="CQ715" s="505"/>
      <c r="CR715" s="505"/>
      <c r="CS715" s="505"/>
      <c r="CT715" s="505"/>
      <c r="CU715" s="505"/>
      <c r="CV715" s="505"/>
    </row>
    <row r="716" spans="79:100" ht="14.25" customHeight="1" x14ac:dyDescent="0.25">
      <c r="CA716" s="505"/>
      <c r="CB716" s="505"/>
      <c r="CC716" s="505"/>
      <c r="CD716" s="505"/>
      <c r="CE716" s="505"/>
      <c r="CF716" s="505"/>
      <c r="CG716" s="505"/>
      <c r="CH716" s="505"/>
      <c r="CI716" s="505"/>
      <c r="CJ716" s="505"/>
      <c r="CK716" s="505"/>
      <c r="CL716" s="505"/>
      <c r="CM716" s="505"/>
      <c r="CN716" s="505"/>
      <c r="CO716" s="505"/>
      <c r="CP716" s="505"/>
      <c r="CQ716" s="505"/>
      <c r="CR716" s="505"/>
      <c r="CS716" s="505"/>
      <c r="CT716" s="505"/>
      <c r="CU716" s="505"/>
      <c r="CV716" s="505"/>
    </row>
    <row r="717" spans="79:100" ht="14.25" customHeight="1" x14ac:dyDescent="0.25">
      <c r="CA717" s="505"/>
      <c r="CB717" s="505"/>
      <c r="CC717" s="505"/>
      <c r="CD717" s="505"/>
      <c r="CE717" s="505"/>
      <c r="CF717" s="505"/>
      <c r="CG717" s="505"/>
      <c r="CH717" s="505"/>
      <c r="CI717" s="505"/>
      <c r="CJ717" s="505"/>
      <c r="CK717" s="505"/>
      <c r="CL717" s="505"/>
      <c r="CM717" s="505"/>
      <c r="CN717" s="505"/>
      <c r="CO717" s="505"/>
      <c r="CP717" s="505"/>
      <c r="CQ717" s="505"/>
      <c r="CR717" s="505"/>
      <c r="CS717" s="505"/>
      <c r="CT717" s="505"/>
      <c r="CU717" s="505"/>
      <c r="CV717" s="505"/>
    </row>
    <row r="718" spans="79:100" ht="14.25" customHeight="1" x14ac:dyDescent="0.25">
      <c r="CA718" s="505"/>
      <c r="CB718" s="505"/>
      <c r="CC718" s="505"/>
      <c r="CD718" s="505"/>
      <c r="CE718" s="505"/>
      <c r="CF718" s="505"/>
      <c r="CG718" s="505"/>
      <c r="CH718" s="505"/>
      <c r="CI718" s="505"/>
      <c r="CJ718" s="505"/>
      <c r="CK718" s="505"/>
      <c r="CL718" s="505"/>
      <c r="CM718" s="505"/>
      <c r="CN718" s="505"/>
      <c r="CO718" s="505"/>
      <c r="CP718" s="505"/>
      <c r="CQ718" s="505"/>
      <c r="CR718" s="505"/>
      <c r="CS718" s="505"/>
      <c r="CT718" s="505"/>
      <c r="CU718" s="505"/>
      <c r="CV718" s="505"/>
    </row>
    <row r="719" spans="79:100" ht="14.25" customHeight="1" x14ac:dyDescent="0.25">
      <c r="CA719" s="505"/>
      <c r="CB719" s="505"/>
      <c r="CC719" s="505"/>
      <c r="CD719" s="505"/>
      <c r="CE719" s="505"/>
      <c r="CF719" s="505"/>
      <c r="CG719" s="505"/>
      <c r="CH719" s="505"/>
      <c r="CI719" s="505"/>
      <c r="CJ719" s="505"/>
      <c r="CK719" s="505"/>
      <c r="CL719" s="505"/>
      <c r="CM719" s="505"/>
      <c r="CN719" s="505"/>
      <c r="CO719" s="505"/>
      <c r="CP719" s="505"/>
      <c r="CQ719" s="505"/>
      <c r="CR719" s="505"/>
      <c r="CS719" s="505"/>
      <c r="CT719" s="505"/>
      <c r="CU719" s="505"/>
      <c r="CV719" s="505"/>
    </row>
    <row r="720" spans="79:100" ht="14.25" customHeight="1" x14ac:dyDescent="0.25">
      <c r="CA720" s="505"/>
      <c r="CB720" s="505"/>
      <c r="CC720" s="505"/>
      <c r="CD720" s="505"/>
      <c r="CE720" s="505"/>
      <c r="CF720" s="505"/>
      <c r="CG720" s="505"/>
      <c r="CH720" s="505"/>
      <c r="CI720" s="505"/>
      <c r="CJ720" s="505"/>
      <c r="CK720" s="505"/>
      <c r="CL720" s="505"/>
      <c r="CM720" s="505"/>
      <c r="CN720" s="505"/>
      <c r="CO720" s="505"/>
      <c r="CP720" s="505"/>
      <c r="CQ720" s="505"/>
      <c r="CR720" s="505"/>
      <c r="CS720" s="505"/>
      <c r="CT720" s="505"/>
      <c r="CU720" s="505"/>
      <c r="CV720" s="505"/>
    </row>
    <row r="721" spans="79:100" ht="14.25" customHeight="1" x14ac:dyDescent="0.25">
      <c r="CA721" s="505"/>
      <c r="CB721" s="505"/>
      <c r="CC721" s="505"/>
      <c r="CD721" s="505"/>
      <c r="CE721" s="505"/>
      <c r="CF721" s="505"/>
      <c r="CG721" s="505"/>
      <c r="CH721" s="505"/>
      <c r="CI721" s="505"/>
      <c r="CJ721" s="505"/>
      <c r="CK721" s="505"/>
      <c r="CL721" s="505"/>
      <c r="CM721" s="505"/>
      <c r="CN721" s="505"/>
      <c r="CO721" s="505"/>
      <c r="CP721" s="505"/>
      <c r="CQ721" s="505"/>
      <c r="CR721" s="505"/>
      <c r="CS721" s="505"/>
      <c r="CT721" s="505"/>
      <c r="CU721" s="505"/>
      <c r="CV721" s="505"/>
    </row>
    <row r="722" spans="79:100" ht="14.25" customHeight="1" x14ac:dyDescent="0.25">
      <c r="CA722" s="505"/>
      <c r="CB722" s="505"/>
      <c r="CC722" s="505"/>
      <c r="CD722" s="505"/>
      <c r="CE722" s="505"/>
      <c r="CF722" s="505"/>
      <c r="CG722" s="505"/>
      <c r="CH722" s="505"/>
      <c r="CI722" s="505"/>
      <c r="CJ722" s="505"/>
      <c r="CK722" s="505"/>
      <c r="CL722" s="505"/>
      <c r="CM722" s="505"/>
      <c r="CN722" s="505"/>
      <c r="CO722" s="505"/>
      <c r="CP722" s="505"/>
      <c r="CQ722" s="505"/>
      <c r="CR722" s="505"/>
      <c r="CS722" s="505"/>
      <c r="CT722" s="505"/>
      <c r="CU722" s="505"/>
      <c r="CV722" s="505"/>
    </row>
    <row r="723" spans="79:100" ht="14.25" customHeight="1" x14ac:dyDescent="0.25">
      <c r="CA723" s="505"/>
      <c r="CB723" s="505"/>
      <c r="CC723" s="505"/>
      <c r="CD723" s="505"/>
      <c r="CE723" s="505"/>
      <c r="CF723" s="505"/>
      <c r="CG723" s="505"/>
      <c r="CH723" s="505"/>
      <c r="CI723" s="505"/>
      <c r="CJ723" s="505"/>
      <c r="CK723" s="505"/>
      <c r="CL723" s="505"/>
      <c r="CM723" s="505"/>
      <c r="CN723" s="505"/>
      <c r="CO723" s="505"/>
      <c r="CP723" s="505"/>
      <c r="CQ723" s="505"/>
      <c r="CR723" s="505"/>
      <c r="CS723" s="505"/>
      <c r="CT723" s="505"/>
      <c r="CU723" s="505"/>
      <c r="CV723" s="505"/>
    </row>
    <row r="724" spans="79:100" ht="14.25" customHeight="1" x14ac:dyDescent="0.25">
      <c r="CA724" s="505"/>
      <c r="CB724" s="505"/>
      <c r="CC724" s="505"/>
      <c r="CD724" s="505"/>
      <c r="CE724" s="505"/>
      <c r="CF724" s="505"/>
      <c r="CG724" s="505"/>
      <c r="CH724" s="505"/>
      <c r="CI724" s="505"/>
      <c r="CJ724" s="505"/>
      <c r="CK724" s="505"/>
      <c r="CL724" s="505"/>
      <c r="CM724" s="505"/>
      <c r="CN724" s="505"/>
      <c r="CO724" s="505"/>
      <c r="CP724" s="505"/>
      <c r="CQ724" s="505"/>
      <c r="CR724" s="505"/>
      <c r="CS724" s="505"/>
      <c r="CT724" s="505"/>
      <c r="CU724" s="505"/>
      <c r="CV724" s="505"/>
    </row>
    <row r="725" spans="79:100" ht="14.25" customHeight="1" x14ac:dyDescent="0.25">
      <c r="CA725" s="505"/>
      <c r="CB725" s="505"/>
      <c r="CC725" s="505"/>
      <c r="CD725" s="505"/>
      <c r="CE725" s="505"/>
      <c r="CF725" s="505"/>
      <c r="CG725" s="505"/>
      <c r="CH725" s="505"/>
      <c r="CI725" s="505"/>
      <c r="CJ725" s="505"/>
      <c r="CK725" s="505"/>
      <c r="CL725" s="505"/>
      <c r="CM725" s="505"/>
      <c r="CN725" s="505"/>
      <c r="CO725" s="505"/>
      <c r="CP725" s="505"/>
      <c r="CQ725" s="505"/>
      <c r="CR725" s="505"/>
      <c r="CS725" s="505"/>
      <c r="CT725" s="505"/>
      <c r="CU725" s="505"/>
      <c r="CV725" s="505"/>
    </row>
    <row r="726" spans="79:100" ht="14.25" customHeight="1" x14ac:dyDescent="0.25">
      <c r="CA726" s="505"/>
      <c r="CB726" s="505"/>
      <c r="CC726" s="505"/>
      <c r="CD726" s="505"/>
      <c r="CE726" s="505"/>
      <c r="CF726" s="505"/>
      <c r="CG726" s="505"/>
      <c r="CH726" s="505"/>
      <c r="CI726" s="505"/>
      <c r="CJ726" s="505"/>
      <c r="CK726" s="505"/>
      <c r="CL726" s="505"/>
      <c r="CM726" s="505"/>
      <c r="CN726" s="505"/>
      <c r="CO726" s="505"/>
      <c r="CP726" s="505"/>
      <c r="CQ726" s="505"/>
      <c r="CR726" s="505"/>
      <c r="CS726" s="505"/>
      <c r="CT726" s="505"/>
      <c r="CU726" s="505"/>
      <c r="CV726" s="505"/>
    </row>
    <row r="727" spans="79:100" ht="14.25" customHeight="1" x14ac:dyDescent="0.25">
      <c r="CA727" s="505"/>
      <c r="CB727" s="505"/>
      <c r="CC727" s="505"/>
      <c r="CD727" s="505"/>
      <c r="CE727" s="505"/>
      <c r="CF727" s="505"/>
      <c r="CG727" s="505"/>
      <c r="CH727" s="505"/>
      <c r="CI727" s="505"/>
      <c r="CJ727" s="505"/>
      <c r="CK727" s="505"/>
      <c r="CL727" s="505"/>
      <c r="CM727" s="505"/>
      <c r="CN727" s="505"/>
      <c r="CO727" s="505"/>
      <c r="CP727" s="505"/>
      <c r="CQ727" s="505"/>
      <c r="CR727" s="505"/>
      <c r="CS727" s="505"/>
      <c r="CT727" s="505"/>
      <c r="CU727" s="505"/>
      <c r="CV727" s="505"/>
    </row>
    <row r="728" spans="79:100" ht="14.25" customHeight="1" x14ac:dyDescent="0.25">
      <c r="CA728" s="505"/>
      <c r="CB728" s="505"/>
      <c r="CC728" s="505"/>
      <c r="CD728" s="505"/>
      <c r="CE728" s="505"/>
      <c r="CF728" s="505"/>
      <c r="CG728" s="505"/>
      <c r="CH728" s="505"/>
      <c r="CI728" s="505"/>
      <c r="CJ728" s="505"/>
      <c r="CK728" s="505"/>
      <c r="CL728" s="505"/>
      <c r="CM728" s="505"/>
      <c r="CN728" s="505"/>
      <c r="CO728" s="505"/>
      <c r="CP728" s="505"/>
      <c r="CQ728" s="505"/>
      <c r="CR728" s="505"/>
      <c r="CS728" s="505"/>
      <c r="CT728" s="505"/>
      <c r="CU728" s="505"/>
      <c r="CV728" s="505"/>
    </row>
    <row r="729" spans="79:100" ht="14.25" customHeight="1" x14ac:dyDescent="0.25">
      <c r="CA729" s="505"/>
      <c r="CB729" s="505"/>
      <c r="CC729" s="505"/>
      <c r="CD729" s="505"/>
      <c r="CE729" s="505"/>
      <c r="CF729" s="505"/>
      <c r="CG729" s="505"/>
      <c r="CH729" s="505"/>
      <c r="CI729" s="505"/>
      <c r="CJ729" s="505"/>
      <c r="CK729" s="505"/>
      <c r="CL729" s="505"/>
      <c r="CM729" s="505"/>
      <c r="CN729" s="505"/>
      <c r="CO729" s="505"/>
      <c r="CP729" s="505"/>
      <c r="CQ729" s="505"/>
      <c r="CR729" s="505"/>
      <c r="CS729" s="505"/>
      <c r="CT729" s="505"/>
      <c r="CU729" s="505"/>
      <c r="CV729" s="505"/>
    </row>
    <row r="730" spans="79:100" ht="14.25" customHeight="1" x14ac:dyDescent="0.25">
      <c r="CA730" s="505"/>
      <c r="CB730" s="505"/>
      <c r="CC730" s="505"/>
      <c r="CD730" s="505"/>
      <c r="CE730" s="505"/>
      <c r="CF730" s="505"/>
      <c r="CG730" s="505"/>
      <c r="CH730" s="505"/>
      <c r="CI730" s="505"/>
      <c r="CJ730" s="505"/>
      <c r="CK730" s="505"/>
      <c r="CL730" s="505"/>
      <c r="CM730" s="505"/>
      <c r="CN730" s="505"/>
      <c r="CO730" s="505"/>
      <c r="CP730" s="505"/>
      <c r="CQ730" s="505"/>
      <c r="CR730" s="505"/>
      <c r="CS730" s="505"/>
      <c r="CT730" s="505"/>
      <c r="CU730" s="505"/>
      <c r="CV730" s="505"/>
    </row>
    <row r="731" spans="79:100" ht="14.25" customHeight="1" x14ac:dyDescent="0.25">
      <c r="CA731" s="505"/>
      <c r="CB731" s="505"/>
      <c r="CC731" s="505"/>
      <c r="CD731" s="505"/>
      <c r="CE731" s="505"/>
      <c r="CF731" s="505"/>
      <c r="CG731" s="505"/>
      <c r="CH731" s="505"/>
      <c r="CI731" s="505"/>
      <c r="CJ731" s="505"/>
      <c r="CK731" s="505"/>
      <c r="CL731" s="505"/>
      <c r="CM731" s="505"/>
      <c r="CN731" s="505"/>
      <c r="CO731" s="505"/>
      <c r="CP731" s="505"/>
      <c r="CQ731" s="505"/>
      <c r="CR731" s="505"/>
      <c r="CS731" s="505"/>
      <c r="CT731" s="505"/>
      <c r="CU731" s="505"/>
      <c r="CV731" s="505"/>
    </row>
    <row r="732" spans="79:100" ht="14.25" customHeight="1" x14ac:dyDescent="0.25">
      <c r="CA732" s="505"/>
      <c r="CB732" s="505"/>
      <c r="CC732" s="505"/>
      <c r="CD732" s="505"/>
      <c r="CE732" s="505"/>
      <c r="CF732" s="505"/>
      <c r="CG732" s="505"/>
      <c r="CH732" s="505"/>
      <c r="CI732" s="505"/>
      <c r="CJ732" s="505"/>
      <c r="CK732" s="505"/>
      <c r="CL732" s="505"/>
      <c r="CM732" s="505"/>
      <c r="CN732" s="505"/>
      <c r="CO732" s="505"/>
      <c r="CP732" s="505"/>
      <c r="CQ732" s="505"/>
      <c r="CR732" s="505"/>
      <c r="CS732" s="505"/>
      <c r="CT732" s="505"/>
      <c r="CU732" s="505"/>
      <c r="CV732" s="505"/>
    </row>
    <row r="733" spans="79:100" ht="14.25" customHeight="1" x14ac:dyDescent="0.25">
      <c r="CA733" s="505"/>
      <c r="CB733" s="505"/>
      <c r="CC733" s="505"/>
      <c r="CD733" s="505"/>
      <c r="CE733" s="505"/>
      <c r="CF733" s="505"/>
      <c r="CG733" s="505"/>
      <c r="CH733" s="505"/>
      <c r="CI733" s="505"/>
      <c r="CJ733" s="505"/>
      <c r="CK733" s="505"/>
      <c r="CL733" s="505"/>
      <c r="CM733" s="505"/>
      <c r="CN733" s="505"/>
      <c r="CO733" s="505"/>
      <c r="CP733" s="505"/>
      <c r="CQ733" s="505"/>
      <c r="CR733" s="505"/>
      <c r="CS733" s="505"/>
      <c r="CT733" s="505"/>
      <c r="CU733" s="505"/>
      <c r="CV733" s="505"/>
    </row>
    <row r="734" spans="79:100" ht="14.25" customHeight="1" x14ac:dyDescent="0.25">
      <c r="CA734" s="505"/>
      <c r="CB734" s="505"/>
      <c r="CC734" s="505"/>
      <c r="CD734" s="505"/>
      <c r="CE734" s="505"/>
      <c r="CF734" s="505"/>
      <c r="CG734" s="505"/>
      <c r="CH734" s="505"/>
      <c r="CI734" s="505"/>
      <c r="CJ734" s="505"/>
      <c r="CK734" s="505"/>
      <c r="CL734" s="505"/>
      <c r="CM734" s="505"/>
      <c r="CN734" s="505"/>
      <c r="CO734" s="505"/>
      <c r="CP734" s="505"/>
      <c r="CQ734" s="505"/>
      <c r="CR734" s="505"/>
      <c r="CS734" s="505"/>
      <c r="CT734" s="505"/>
      <c r="CU734" s="505"/>
      <c r="CV734" s="505"/>
    </row>
    <row r="735" spans="79:100" ht="14.25" customHeight="1" x14ac:dyDescent="0.25">
      <c r="CA735" s="505"/>
      <c r="CB735" s="505"/>
      <c r="CC735" s="505"/>
      <c r="CD735" s="505"/>
      <c r="CE735" s="505"/>
      <c r="CF735" s="505"/>
      <c r="CG735" s="505"/>
      <c r="CH735" s="505"/>
      <c r="CI735" s="505"/>
      <c r="CJ735" s="505"/>
      <c r="CK735" s="505"/>
      <c r="CL735" s="505"/>
      <c r="CM735" s="505"/>
      <c r="CN735" s="505"/>
      <c r="CO735" s="505"/>
      <c r="CP735" s="505"/>
      <c r="CQ735" s="505"/>
      <c r="CR735" s="505"/>
      <c r="CS735" s="505"/>
      <c r="CT735" s="505"/>
      <c r="CU735" s="505"/>
      <c r="CV735" s="505"/>
    </row>
    <row r="736" spans="79:100" ht="14.25" customHeight="1" x14ac:dyDescent="0.25">
      <c r="CA736" s="505"/>
      <c r="CB736" s="505"/>
      <c r="CC736" s="505"/>
      <c r="CD736" s="505"/>
      <c r="CE736" s="505"/>
      <c r="CF736" s="505"/>
      <c r="CG736" s="505"/>
      <c r="CH736" s="505"/>
      <c r="CI736" s="505"/>
      <c r="CJ736" s="505"/>
      <c r="CK736" s="505"/>
      <c r="CL736" s="505"/>
      <c r="CM736" s="505"/>
      <c r="CN736" s="505"/>
      <c r="CO736" s="505"/>
      <c r="CP736" s="505"/>
      <c r="CQ736" s="505"/>
      <c r="CR736" s="505"/>
      <c r="CS736" s="505"/>
      <c r="CT736" s="505"/>
      <c r="CU736" s="505"/>
      <c r="CV736" s="505"/>
    </row>
    <row r="737" spans="79:100" ht="14.25" customHeight="1" x14ac:dyDescent="0.25">
      <c r="CA737" s="505"/>
      <c r="CB737" s="505"/>
      <c r="CC737" s="505"/>
      <c r="CD737" s="505"/>
      <c r="CE737" s="505"/>
      <c r="CF737" s="505"/>
      <c r="CG737" s="505"/>
      <c r="CH737" s="505"/>
      <c r="CI737" s="505"/>
      <c r="CJ737" s="505"/>
      <c r="CK737" s="505"/>
      <c r="CL737" s="505"/>
      <c r="CM737" s="505"/>
      <c r="CN737" s="505"/>
      <c r="CO737" s="505"/>
      <c r="CP737" s="505"/>
      <c r="CQ737" s="505"/>
      <c r="CR737" s="505"/>
      <c r="CS737" s="505"/>
      <c r="CT737" s="505"/>
      <c r="CU737" s="505"/>
      <c r="CV737" s="505"/>
    </row>
    <row r="738" spans="79:100" ht="14.25" customHeight="1" x14ac:dyDescent="0.25">
      <c r="CA738" s="505"/>
      <c r="CB738" s="505"/>
      <c r="CC738" s="505"/>
      <c r="CD738" s="505"/>
      <c r="CE738" s="505"/>
      <c r="CF738" s="505"/>
      <c r="CG738" s="505"/>
      <c r="CH738" s="505"/>
      <c r="CI738" s="505"/>
      <c r="CJ738" s="505"/>
      <c r="CK738" s="505"/>
      <c r="CL738" s="505"/>
      <c r="CM738" s="505"/>
      <c r="CN738" s="505"/>
      <c r="CO738" s="505"/>
      <c r="CP738" s="505"/>
      <c r="CQ738" s="505"/>
      <c r="CR738" s="505"/>
      <c r="CS738" s="505"/>
      <c r="CT738" s="505"/>
      <c r="CU738" s="505"/>
      <c r="CV738" s="505"/>
    </row>
    <row r="739" spans="79:100" ht="14.25" customHeight="1" x14ac:dyDescent="0.25">
      <c r="CA739" s="505"/>
      <c r="CB739" s="505"/>
      <c r="CC739" s="505"/>
      <c r="CD739" s="505"/>
      <c r="CE739" s="505"/>
      <c r="CF739" s="505"/>
      <c r="CG739" s="505"/>
      <c r="CH739" s="505"/>
      <c r="CI739" s="505"/>
      <c r="CJ739" s="505"/>
      <c r="CK739" s="505"/>
      <c r="CL739" s="505"/>
      <c r="CM739" s="505"/>
      <c r="CN739" s="505"/>
      <c r="CO739" s="505"/>
      <c r="CP739" s="505"/>
      <c r="CQ739" s="505"/>
      <c r="CR739" s="505"/>
      <c r="CS739" s="505"/>
      <c r="CT739" s="505"/>
      <c r="CU739" s="505"/>
      <c r="CV739" s="505"/>
    </row>
    <row r="740" spans="79:100" ht="14.25" customHeight="1" x14ac:dyDescent="0.25">
      <c r="CA740" s="505"/>
      <c r="CB740" s="505"/>
      <c r="CC740" s="505"/>
      <c r="CD740" s="505"/>
      <c r="CE740" s="505"/>
      <c r="CF740" s="505"/>
      <c r="CG740" s="505"/>
      <c r="CH740" s="505"/>
      <c r="CI740" s="505"/>
      <c r="CJ740" s="505"/>
      <c r="CK740" s="505"/>
      <c r="CL740" s="505"/>
      <c r="CM740" s="505"/>
      <c r="CN740" s="505"/>
      <c r="CO740" s="505"/>
      <c r="CP740" s="505"/>
      <c r="CQ740" s="505"/>
      <c r="CR740" s="505"/>
      <c r="CS740" s="505"/>
      <c r="CT740" s="505"/>
      <c r="CU740" s="505"/>
      <c r="CV740" s="505"/>
    </row>
    <row r="741" spans="79:100" ht="14.25" customHeight="1" x14ac:dyDescent="0.25">
      <c r="CA741" s="505"/>
      <c r="CB741" s="505"/>
      <c r="CC741" s="505"/>
      <c r="CD741" s="505"/>
      <c r="CE741" s="505"/>
      <c r="CF741" s="505"/>
      <c r="CG741" s="505"/>
      <c r="CH741" s="505"/>
      <c r="CI741" s="505"/>
      <c r="CJ741" s="505"/>
      <c r="CK741" s="505"/>
      <c r="CL741" s="505"/>
      <c r="CM741" s="505"/>
      <c r="CN741" s="505"/>
      <c r="CO741" s="505"/>
      <c r="CP741" s="505"/>
      <c r="CQ741" s="505"/>
      <c r="CR741" s="505"/>
      <c r="CS741" s="505"/>
      <c r="CT741" s="505"/>
      <c r="CU741" s="505"/>
      <c r="CV741" s="505"/>
    </row>
    <row r="742" spans="79:100" ht="14.25" customHeight="1" x14ac:dyDescent="0.25">
      <c r="CA742" s="505"/>
      <c r="CB742" s="505"/>
      <c r="CC742" s="505"/>
      <c r="CD742" s="505"/>
      <c r="CE742" s="505"/>
      <c r="CF742" s="505"/>
      <c r="CG742" s="505"/>
      <c r="CH742" s="505"/>
      <c r="CI742" s="505"/>
      <c r="CJ742" s="505"/>
      <c r="CK742" s="505"/>
      <c r="CL742" s="505"/>
      <c r="CM742" s="505"/>
      <c r="CN742" s="505"/>
      <c r="CO742" s="505"/>
      <c r="CP742" s="505"/>
      <c r="CQ742" s="505"/>
      <c r="CR742" s="505"/>
      <c r="CS742" s="505"/>
      <c r="CT742" s="505"/>
      <c r="CU742" s="505"/>
      <c r="CV742" s="505"/>
    </row>
    <row r="743" spans="79:100" ht="14.25" customHeight="1" x14ac:dyDescent="0.25">
      <c r="CA743" s="505"/>
      <c r="CB743" s="505"/>
      <c r="CC743" s="505"/>
      <c r="CD743" s="505"/>
      <c r="CE743" s="505"/>
      <c r="CF743" s="505"/>
      <c r="CG743" s="505"/>
      <c r="CH743" s="505"/>
      <c r="CI743" s="505"/>
      <c r="CJ743" s="505"/>
      <c r="CK743" s="505"/>
      <c r="CL743" s="505"/>
      <c r="CM743" s="505"/>
      <c r="CN743" s="505"/>
      <c r="CO743" s="505"/>
      <c r="CP743" s="505"/>
      <c r="CQ743" s="505"/>
      <c r="CR743" s="505"/>
      <c r="CS743" s="505"/>
      <c r="CT743" s="505"/>
      <c r="CU743" s="505"/>
      <c r="CV743" s="505"/>
    </row>
    <row r="744" spans="79:100" ht="14.25" customHeight="1" x14ac:dyDescent="0.25">
      <c r="CA744" s="505"/>
      <c r="CB744" s="505"/>
      <c r="CC744" s="505"/>
      <c r="CD744" s="505"/>
      <c r="CE744" s="505"/>
      <c r="CF744" s="505"/>
      <c r="CG744" s="505"/>
      <c r="CH744" s="505"/>
      <c r="CI744" s="505"/>
      <c r="CJ744" s="505"/>
      <c r="CK744" s="505"/>
      <c r="CL744" s="505"/>
      <c r="CM744" s="505"/>
      <c r="CN744" s="505"/>
      <c r="CO744" s="505"/>
      <c r="CP744" s="505"/>
      <c r="CQ744" s="505"/>
      <c r="CR744" s="505"/>
      <c r="CS744" s="505"/>
      <c r="CT744" s="505"/>
      <c r="CU744" s="505"/>
      <c r="CV744" s="505"/>
    </row>
    <row r="745" spans="79:100" ht="14.25" customHeight="1" x14ac:dyDescent="0.25">
      <c r="CA745" s="505"/>
      <c r="CB745" s="505"/>
      <c r="CC745" s="505"/>
      <c r="CD745" s="505"/>
      <c r="CE745" s="505"/>
      <c r="CF745" s="505"/>
      <c r="CG745" s="505"/>
      <c r="CH745" s="505"/>
      <c r="CI745" s="505"/>
      <c r="CJ745" s="505"/>
      <c r="CK745" s="505"/>
      <c r="CL745" s="505"/>
      <c r="CM745" s="505"/>
      <c r="CN745" s="505"/>
      <c r="CO745" s="505"/>
      <c r="CP745" s="505"/>
      <c r="CQ745" s="505"/>
      <c r="CR745" s="505"/>
      <c r="CS745" s="505"/>
      <c r="CT745" s="505"/>
      <c r="CU745" s="505"/>
      <c r="CV745" s="505"/>
    </row>
    <row r="746" spans="79:100" ht="14.25" customHeight="1" x14ac:dyDescent="0.25">
      <c r="CA746" s="505"/>
      <c r="CB746" s="505"/>
      <c r="CC746" s="505"/>
      <c r="CD746" s="505"/>
      <c r="CE746" s="505"/>
      <c r="CF746" s="505"/>
      <c r="CG746" s="505"/>
      <c r="CH746" s="505"/>
      <c r="CI746" s="505"/>
      <c r="CJ746" s="505"/>
      <c r="CK746" s="505"/>
      <c r="CL746" s="505"/>
      <c r="CM746" s="505"/>
      <c r="CN746" s="505"/>
      <c r="CO746" s="505"/>
      <c r="CP746" s="505"/>
      <c r="CQ746" s="505"/>
      <c r="CR746" s="505"/>
      <c r="CS746" s="505"/>
      <c r="CT746" s="505"/>
      <c r="CU746" s="505"/>
      <c r="CV746" s="505"/>
    </row>
    <row r="747" spans="79:100" ht="14.25" customHeight="1" x14ac:dyDescent="0.25">
      <c r="CA747" s="505"/>
      <c r="CB747" s="505"/>
      <c r="CC747" s="505"/>
      <c r="CD747" s="505"/>
      <c r="CE747" s="505"/>
      <c r="CF747" s="505"/>
      <c r="CG747" s="505"/>
      <c r="CH747" s="505"/>
      <c r="CI747" s="505"/>
      <c r="CJ747" s="505"/>
      <c r="CK747" s="505"/>
      <c r="CL747" s="505"/>
      <c r="CM747" s="505"/>
      <c r="CN747" s="505"/>
      <c r="CO747" s="505"/>
      <c r="CP747" s="505"/>
      <c r="CQ747" s="505"/>
      <c r="CR747" s="505"/>
      <c r="CS747" s="505"/>
      <c r="CT747" s="505"/>
      <c r="CU747" s="505"/>
      <c r="CV747" s="505"/>
    </row>
    <row r="748" spans="79:100" ht="14.25" customHeight="1" x14ac:dyDescent="0.25">
      <c r="CA748" s="505"/>
      <c r="CB748" s="505"/>
      <c r="CC748" s="505"/>
      <c r="CD748" s="505"/>
      <c r="CE748" s="505"/>
      <c r="CF748" s="505"/>
      <c r="CG748" s="505"/>
      <c r="CH748" s="505"/>
      <c r="CI748" s="505"/>
      <c r="CJ748" s="505"/>
      <c r="CK748" s="505"/>
      <c r="CL748" s="505"/>
      <c r="CM748" s="505"/>
      <c r="CN748" s="505"/>
      <c r="CO748" s="505"/>
      <c r="CP748" s="505"/>
      <c r="CQ748" s="505"/>
      <c r="CR748" s="505"/>
      <c r="CS748" s="505"/>
      <c r="CT748" s="505"/>
      <c r="CU748" s="505"/>
      <c r="CV748" s="505"/>
    </row>
    <row r="749" spans="79:100" ht="14.25" customHeight="1" x14ac:dyDescent="0.25">
      <c r="CA749" s="505"/>
      <c r="CB749" s="505"/>
      <c r="CC749" s="505"/>
      <c r="CD749" s="505"/>
      <c r="CE749" s="505"/>
      <c r="CF749" s="505"/>
      <c r="CG749" s="505"/>
      <c r="CH749" s="505"/>
      <c r="CI749" s="505"/>
      <c r="CJ749" s="505"/>
      <c r="CK749" s="505"/>
      <c r="CL749" s="505"/>
      <c r="CM749" s="505"/>
      <c r="CN749" s="505"/>
      <c r="CO749" s="505"/>
      <c r="CP749" s="505"/>
      <c r="CQ749" s="505"/>
      <c r="CR749" s="505"/>
      <c r="CS749" s="505"/>
      <c r="CT749" s="505"/>
      <c r="CU749" s="505"/>
      <c r="CV749" s="505"/>
    </row>
    <row r="750" spans="79:100" ht="14.25" customHeight="1" x14ac:dyDescent="0.25">
      <c r="CA750" s="505"/>
      <c r="CB750" s="505"/>
      <c r="CC750" s="505"/>
      <c r="CD750" s="505"/>
      <c r="CE750" s="505"/>
      <c r="CF750" s="505"/>
      <c r="CG750" s="505"/>
      <c r="CH750" s="505"/>
      <c r="CI750" s="505"/>
      <c r="CJ750" s="505"/>
      <c r="CK750" s="505"/>
      <c r="CL750" s="505"/>
      <c r="CM750" s="505"/>
      <c r="CN750" s="505"/>
      <c r="CO750" s="505"/>
      <c r="CP750" s="505"/>
      <c r="CQ750" s="505"/>
      <c r="CR750" s="505"/>
      <c r="CS750" s="505"/>
      <c r="CT750" s="505"/>
      <c r="CU750" s="505"/>
      <c r="CV750" s="505"/>
    </row>
    <row r="751" spans="79:100" ht="14.25" customHeight="1" x14ac:dyDescent="0.25">
      <c r="CA751" s="505"/>
      <c r="CB751" s="505"/>
      <c r="CC751" s="505"/>
      <c r="CD751" s="505"/>
      <c r="CE751" s="505"/>
      <c r="CF751" s="505"/>
      <c r="CG751" s="505"/>
      <c r="CH751" s="505"/>
      <c r="CI751" s="505"/>
      <c r="CJ751" s="505"/>
      <c r="CK751" s="505"/>
      <c r="CL751" s="505"/>
      <c r="CM751" s="505"/>
      <c r="CN751" s="505"/>
      <c r="CO751" s="505"/>
      <c r="CP751" s="505"/>
      <c r="CQ751" s="505"/>
      <c r="CR751" s="505"/>
      <c r="CS751" s="505"/>
      <c r="CT751" s="505"/>
      <c r="CU751" s="505"/>
      <c r="CV751" s="505"/>
    </row>
    <row r="752" spans="79:100" ht="14.25" customHeight="1" x14ac:dyDescent="0.25">
      <c r="CA752" s="505"/>
      <c r="CB752" s="505"/>
      <c r="CC752" s="505"/>
      <c r="CD752" s="505"/>
      <c r="CE752" s="505"/>
      <c r="CF752" s="505"/>
      <c r="CG752" s="505"/>
      <c r="CH752" s="505"/>
      <c r="CI752" s="505"/>
      <c r="CJ752" s="505"/>
      <c r="CK752" s="505"/>
      <c r="CL752" s="505"/>
      <c r="CM752" s="505"/>
      <c r="CN752" s="505"/>
      <c r="CO752" s="505"/>
      <c r="CP752" s="505"/>
      <c r="CQ752" s="505"/>
      <c r="CR752" s="505"/>
      <c r="CS752" s="505"/>
      <c r="CT752" s="505"/>
      <c r="CU752" s="505"/>
      <c r="CV752" s="505"/>
    </row>
    <row r="753" spans="79:100" ht="14.25" customHeight="1" x14ac:dyDescent="0.25">
      <c r="CA753" s="505"/>
      <c r="CB753" s="505"/>
      <c r="CC753" s="505"/>
      <c r="CD753" s="505"/>
      <c r="CE753" s="505"/>
      <c r="CF753" s="505"/>
      <c r="CG753" s="505"/>
      <c r="CH753" s="505"/>
      <c r="CI753" s="505"/>
      <c r="CJ753" s="505"/>
      <c r="CK753" s="505"/>
      <c r="CL753" s="505"/>
      <c r="CM753" s="505"/>
      <c r="CN753" s="505"/>
      <c r="CO753" s="505"/>
      <c r="CP753" s="505"/>
      <c r="CQ753" s="505"/>
      <c r="CR753" s="505"/>
      <c r="CS753" s="505"/>
      <c r="CT753" s="505"/>
      <c r="CU753" s="505"/>
      <c r="CV753" s="505"/>
    </row>
    <row r="754" spans="79:100" ht="14.25" customHeight="1" x14ac:dyDescent="0.25">
      <c r="CA754" s="505"/>
      <c r="CB754" s="505"/>
      <c r="CC754" s="505"/>
      <c r="CD754" s="505"/>
      <c r="CE754" s="505"/>
      <c r="CF754" s="505"/>
      <c r="CG754" s="505"/>
      <c r="CH754" s="505"/>
      <c r="CI754" s="505"/>
      <c r="CJ754" s="505"/>
      <c r="CK754" s="505"/>
      <c r="CL754" s="505"/>
      <c r="CM754" s="505"/>
      <c r="CN754" s="505"/>
      <c r="CO754" s="505"/>
      <c r="CP754" s="505"/>
      <c r="CQ754" s="505"/>
      <c r="CR754" s="505"/>
      <c r="CS754" s="505"/>
      <c r="CT754" s="505"/>
      <c r="CU754" s="505"/>
      <c r="CV754" s="505"/>
    </row>
    <row r="755" spans="79:100" ht="14.25" customHeight="1" x14ac:dyDescent="0.25">
      <c r="CA755" s="505"/>
      <c r="CB755" s="505"/>
      <c r="CC755" s="505"/>
      <c r="CD755" s="505"/>
      <c r="CE755" s="505"/>
      <c r="CF755" s="505"/>
      <c r="CG755" s="505"/>
      <c r="CH755" s="505"/>
      <c r="CI755" s="505"/>
      <c r="CJ755" s="505"/>
      <c r="CK755" s="505"/>
      <c r="CL755" s="505"/>
      <c r="CM755" s="505"/>
      <c r="CN755" s="505"/>
      <c r="CO755" s="505"/>
      <c r="CP755" s="505"/>
      <c r="CQ755" s="505"/>
      <c r="CR755" s="505"/>
      <c r="CS755" s="505"/>
      <c r="CT755" s="505"/>
      <c r="CU755" s="505"/>
      <c r="CV755" s="505"/>
    </row>
    <row r="756" spans="79:100" ht="14.25" customHeight="1" x14ac:dyDescent="0.25">
      <c r="CA756" s="505"/>
      <c r="CB756" s="505"/>
      <c r="CC756" s="505"/>
      <c r="CD756" s="505"/>
      <c r="CE756" s="505"/>
      <c r="CF756" s="505"/>
      <c r="CG756" s="505"/>
      <c r="CH756" s="505"/>
      <c r="CI756" s="505"/>
      <c r="CJ756" s="505"/>
      <c r="CK756" s="505"/>
      <c r="CL756" s="505"/>
      <c r="CM756" s="505"/>
      <c r="CN756" s="505"/>
      <c r="CO756" s="505"/>
      <c r="CP756" s="505"/>
      <c r="CQ756" s="505"/>
      <c r="CR756" s="505"/>
      <c r="CS756" s="505"/>
      <c r="CT756" s="505"/>
      <c r="CU756" s="505"/>
      <c r="CV756" s="505"/>
    </row>
    <row r="757" spans="79:100" ht="14.25" customHeight="1" x14ac:dyDescent="0.25">
      <c r="CA757" s="505"/>
      <c r="CB757" s="505"/>
      <c r="CC757" s="505"/>
      <c r="CD757" s="505"/>
      <c r="CE757" s="505"/>
      <c r="CF757" s="505"/>
      <c r="CG757" s="505"/>
      <c r="CH757" s="505"/>
      <c r="CI757" s="505"/>
      <c r="CJ757" s="505"/>
      <c r="CK757" s="505"/>
      <c r="CL757" s="505"/>
      <c r="CM757" s="505"/>
      <c r="CN757" s="505"/>
      <c r="CO757" s="505"/>
      <c r="CP757" s="505"/>
      <c r="CQ757" s="505"/>
      <c r="CR757" s="505"/>
      <c r="CS757" s="505"/>
      <c r="CT757" s="505"/>
      <c r="CU757" s="505"/>
      <c r="CV757" s="505"/>
    </row>
    <row r="758" spans="79:100" ht="14.25" customHeight="1" x14ac:dyDescent="0.25">
      <c r="CA758" s="505"/>
      <c r="CB758" s="505"/>
      <c r="CC758" s="505"/>
      <c r="CD758" s="505"/>
      <c r="CE758" s="505"/>
      <c r="CF758" s="505"/>
      <c r="CG758" s="505"/>
      <c r="CH758" s="505"/>
      <c r="CI758" s="505"/>
      <c r="CJ758" s="505"/>
      <c r="CK758" s="505"/>
      <c r="CL758" s="505"/>
      <c r="CM758" s="505"/>
      <c r="CN758" s="505"/>
      <c r="CO758" s="505"/>
      <c r="CP758" s="505"/>
      <c r="CQ758" s="505"/>
      <c r="CR758" s="505"/>
      <c r="CS758" s="505"/>
      <c r="CT758" s="505"/>
      <c r="CU758" s="505"/>
      <c r="CV758" s="505"/>
    </row>
    <row r="759" spans="79:100" ht="14.25" customHeight="1" x14ac:dyDescent="0.25">
      <c r="CA759" s="505"/>
      <c r="CB759" s="505"/>
      <c r="CC759" s="505"/>
      <c r="CD759" s="505"/>
      <c r="CE759" s="505"/>
      <c r="CF759" s="505"/>
      <c r="CG759" s="505"/>
      <c r="CH759" s="505"/>
      <c r="CI759" s="505"/>
      <c r="CJ759" s="505"/>
      <c r="CK759" s="505"/>
      <c r="CL759" s="505"/>
      <c r="CM759" s="505"/>
      <c r="CN759" s="505"/>
      <c r="CO759" s="505"/>
      <c r="CP759" s="505"/>
      <c r="CQ759" s="505"/>
      <c r="CR759" s="505"/>
      <c r="CS759" s="505"/>
      <c r="CT759" s="505"/>
      <c r="CU759" s="505"/>
      <c r="CV759" s="505"/>
    </row>
    <row r="760" spans="79:100" ht="14.25" customHeight="1" x14ac:dyDescent="0.25">
      <c r="CA760" s="505"/>
      <c r="CB760" s="505"/>
      <c r="CC760" s="505"/>
      <c r="CD760" s="505"/>
      <c r="CE760" s="505"/>
      <c r="CF760" s="505"/>
      <c r="CG760" s="505"/>
      <c r="CH760" s="505"/>
      <c r="CI760" s="505"/>
      <c r="CJ760" s="505"/>
      <c r="CK760" s="505"/>
      <c r="CL760" s="505"/>
      <c r="CM760" s="505"/>
      <c r="CN760" s="505"/>
      <c r="CO760" s="505"/>
      <c r="CP760" s="505"/>
      <c r="CQ760" s="505"/>
      <c r="CR760" s="505"/>
      <c r="CS760" s="505"/>
      <c r="CT760" s="505"/>
      <c r="CU760" s="505"/>
      <c r="CV760" s="505"/>
    </row>
    <row r="761" spans="79:100" ht="14.25" customHeight="1" x14ac:dyDescent="0.25">
      <c r="CA761" s="505"/>
      <c r="CB761" s="505"/>
      <c r="CC761" s="505"/>
      <c r="CD761" s="505"/>
      <c r="CE761" s="505"/>
      <c r="CF761" s="505"/>
      <c r="CG761" s="505"/>
      <c r="CH761" s="505"/>
      <c r="CI761" s="505"/>
      <c r="CJ761" s="505"/>
      <c r="CK761" s="505"/>
      <c r="CL761" s="505"/>
      <c r="CM761" s="505"/>
      <c r="CN761" s="505"/>
      <c r="CO761" s="505"/>
      <c r="CP761" s="505"/>
      <c r="CQ761" s="505"/>
      <c r="CR761" s="505"/>
      <c r="CS761" s="505"/>
      <c r="CT761" s="505"/>
      <c r="CU761" s="505"/>
      <c r="CV761" s="505"/>
    </row>
    <row r="762" spans="79:100" ht="14.25" customHeight="1" x14ac:dyDescent="0.25">
      <c r="CA762" s="505"/>
      <c r="CB762" s="505"/>
      <c r="CC762" s="505"/>
      <c r="CD762" s="505"/>
      <c r="CE762" s="505"/>
      <c r="CF762" s="505"/>
      <c r="CG762" s="505"/>
      <c r="CH762" s="505"/>
      <c r="CI762" s="505"/>
      <c r="CJ762" s="505"/>
      <c r="CK762" s="505"/>
      <c r="CL762" s="505"/>
      <c r="CM762" s="505"/>
      <c r="CN762" s="505"/>
      <c r="CO762" s="505"/>
      <c r="CP762" s="505"/>
      <c r="CQ762" s="505"/>
      <c r="CR762" s="505"/>
      <c r="CS762" s="505"/>
      <c r="CT762" s="505"/>
      <c r="CU762" s="505"/>
      <c r="CV762" s="505"/>
    </row>
    <row r="763" spans="79:100" ht="14.25" customHeight="1" x14ac:dyDescent="0.25">
      <c r="CA763" s="505"/>
      <c r="CB763" s="505"/>
      <c r="CC763" s="505"/>
      <c r="CD763" s="505"/>
      <c r="CE763" s="505"/>
      <c r="CF763" s="505"/>
      <c r="CG763" s="505"/>
      <c r="CH763" s="505"/>
      <c r="CI763" s="505"/>
      <c r="CJ763" s="505"/>
      <c r="CK763" s="505"/>
      <c r="CL763" s="505"/>
      <c r="CM763" s="505"/>
      <c r="CN763" s="505"/>
      <c r="CO763" s="505"/>
      <c r="CP763" s="505"/>
      <c r="CQ763" s="505"/>
      <c r="CR763" s="505"/>
      <c r="CS763" s="505"/>
      <c r="CT763" s="505"/>
      <c r="CU763" s="505"/>
      <c r="CV763" s="505"/>
    </row>
    <row r="764" spans="79:100" ht="14.25" customHeight="1" x14ac:dyDescent="0.25">
      <c r="CA764" s="505"/>
      <c r="CB764" s="505"/>
      <c r="CC764" s="505"/>
      <c r="CD764" s="505"/>
      <c r="CE764" s="505"/>
      <c r="CF764" s="505"/>
      <c r="CG764" s="505"/>
      <c r="CH764" s="505"/>
      <c r="CI764" s="505"/>
      <c r="CJ764" s="505"/>
      <c r="CK764" s="505"/>
      <c r="CL764" s="505"/>
      <c r="CM764" s="505"/>
      <c r="CN764" s="505"/>
      <c r="CO764" s="505"/>
      <c r="CP764" s="505"/>
      <c r="CQ764" s="505"/>
      <c r="CR764" s="505"/>
      <c r="CS764" s="505"/>
      <c r="CT764" s="505"/>
      <c r="CU764" s="505"/>
      <c r="CV764" s="505"/>
    </row>
    <row r="765" spans="79:100" ht="14.25" customHeight="1" x14ac:dyDescent="0.25">
      <c r="CA765" s="505"/>
      <c r="CB765" s="505"/>
      <c r="CC765" s="505"/>
      <c r="CD765" s="505"/>
      <c r="CE765" s="505"/>
      <c r="CF765" s="505"/>
      <c r="CG765" s="505"/>
      <c r="CH765" s="505"/>
      <c r="CI765" s="505"/>
      <c r="CJ765" s="505"/>
      <c r="CK765" s="505"/>
      <c r="CL765" s="505"/>
      <c r="CM765" s="505"/>
      <c r="CN765" s="505"/>
      <c r="CO765" s="505"/>
      <c r="CP765" s="505"/>
      <c r="CQ765" s="505"/>
      <c r="CR765" s="505"/>
      <c r="CS765" s="505"/>
      <c r="CT765" s="505"/>
      <c r="CU765" s="505"/>
      <c r="CV765" s="505"/>
    </row>
    <row r="766" spans="79:100" ht="14.25" customHeight="1" x14ac:dyDescent="0.25">
      <c r="CA766" s="505"/>
      <c r="CB766" s="505"/>
      <c r="CC766" s="505"/>
      <c r="CD766" s="505"/>
      <c r="CE766" s="505"/>
      <c r="CF766" s="505"/>
      <c r="CG766" s="505"/>
      <c r="CH766" s="505"/>
      <c r="CI766" s="505"/>
      <c r="CJ766" s="505"/>
      <c r="CK766" s="505"/>
      <c r="CL766" s="505"/>
      <c r="CM766" s="505"/>
      <c r="CN766" s="505"/>
      <c r="CO766" s="505"/>
      <c r="CP766" s="505"/>
      <c r="CQ766" s="505"/>
      <c r="CR766" s="505"/>
      <c r="CS766" s="505"/>
      <c r="CT766" s="505"/>
      <c r="CU766" s="505"/>
      <c r="CV766" s="505"/>
    </row>
    <row r="767" spans="79:100" ht="14.25" customHeight="1" x14ac:dyDescent="0.25">
      <c r="CA767" s="505"/>
      <c r="CB767" s="505"/>
      <c r="CC767" s="505"/>
      <c r="CD767" s="505"/>
      <c r="CE767" s="505"/>
      <c r="CF767" s="505"/>
      <c r="CG767" s="505"/>
      <c r="CH767" s="505"/>
      <c r="CI767" s="505"/>
      <c r="CJ767" s="505"/>
      <c r="CK767" s="505"/>
      <c r="CL767" s="505"/>
      <c r="CM767" s="505"/>
      <c r="CN767" s="505"/>
      <c r="CO767" s="505"/>
      <c r="CP767" s="505"/>
      <c r="CQ767" s="505"/>
      <c r="CR767" s="505"/>
      <c r="CS767" s="505"/>
      <c r="CT767" s="505"/>
      <c r="CU767" s="505"/>
      <c r="CV767" s="505"/>
    </row>
    <row r="768" spans="79:100" ht="14.25" customHeight="1" x14ac:dyDescent="0.25">
      <c r="CA768" s="505"/>
      <c r="CB768" s="505"/>
      <c r="CC768" s="505"/>
      <c r="CD768" s="505"/>
      <c r="CE768" s="505"/>
      <c r="CF768" s="505"/>
      <c r="CG768" s="505"/>
      <c r="CH768" s="505"/>
      <c r="CI768" s="505"/>
      <c r="CJ768" s="505"/>
      <c r="CK768" s="505"/>
      <c r="CL768" s="505"/>
      <c r="CM768" s="505"/>
      <c r="CN768" s="505"/>
      <c r="CO768" s="505"/>
      <c r="CP768" s="505"/>
      <c r="CQ768" s="505"/>
      <c r="CR768" s="505"/>
      <c r="CS768" s="505"/>
      <c r="CT768" s="505"/>
      <c r="CU768" s="505"/>
      <c r="CV768" s="505"/>
    </row>
    <row r="769" spans="79:100" ht="14.25" customHeight="1" x14ac:dyDescent="0.25">
      <c r="CA769" s="505"/>
      <c r="CB769" s="505"/>
      <c r="CC769" s="505"/>
      <c r="CD769" s="505"/>
      <c r="CE769" s="505"/>
      <c r="CF769" s="505"/>
      <c r="CG769" s="505"/>
      <c r="CH769" s="505"/>
      <c r="CI769" s="505"/>
      <c r="CJ769" s="505"/>
      <c r="CK769" s="505"/>
      <c r="CL769" s="505"/>
      <c r="CM769" s="505"/>
      <c r="CN769" s="505"/>
      <c r="CO769" s="505"/>
      <c r="CP769" s="505"/>
      <c r="CQ769" s="505"/>
      <c r="CR769" s="505"/>
      <c r="CS769" s="505"/>
      <c r="CT769" s="505"/>
      <c r="CU769" s="505"/>
      <c r="CV769" s="505"/>
    </row>
    <row r="770" spans="79:100" ht="14.25" customHeight="1" x14ac:dyDescent="0.25">
      <c r="CA770" s="505"/>
      <c r="CB770" s="505"/>
      <c r="CC770" s="505"/>
      <c r="CD770" s="505"/>
      <c r="CE770" s="505"/>
      <c r="CF770" s="505"/>
      <c r="CG770" s="505"/>
      <c r="CH770" s="505"/>
      <c r="CI770" s="505"/>
      <c r="CJ770" s="505"/>
      <c r="CK770" s="505"/>
      <c r="CL770" s="505"/>
      <c r="CM770" s="505"/>
      <c r="CN770" s="505"/>
      <c r="CO770" s="505"/>
      <c r="CP770" s="505"/>
      <c r="CQ770" s="505"/>
      <c r="CR770" s="505"/>
      <c r="CS770" s="505"/>
      <c r="CT770" s="505"/>
      <c r="CU770" s="505"/>
      <c r="CV770" s="505"/>
    </row>
    <row r="771" spans="79:100" ht="14.25" customHeight="1" x14ac:dyDescent="0.25">
      <c r="CA771" s="505"/>
      <c r="CB771" s="505"/>
      <c r="CC771" s="505"/>
      <c r="CD771" s="505"/>
      <c r="CE771" s="505"/>
      <c r="CF771" s="505"/>
      <c r="CG771" s="505"/>
      <c r="CH771" s="505"/>
      <c r="CI771" s="505"/>
      <c r="CJ771" s="505"/>
      <c r="CK771" s="505"/>
      <c r="CL771" s="505"/>
      <c r="CM771" s="505"/>
      <c r="CN771" s="505"/>
      <c r="CO771" s="505"/>
      <c r="CP771" s="505"/>
      <c r="CQ771" s="505"/>
      <c r="CR771" s="505"/>
      <c r="CS771" s="505"/>
      <c r="CT771" s="505"/>
      <c r="CU771" s="505"/>
      <c r="CV771" s="505"/>
    </row>
    <row r="772" spans="79:100" ht="14.25" customHeight="1" x14ac:dyDescent="0.25">
      <c r="CA772" s="505"/>
      <c r="CB772" s="505"/>
      <c r="CC772" s="505"/>
      <c r="CD772" s="505"/>
      <c r="CE772" s="505"/>
      <c r="CF772" s="505"/>
      <c r="CG772" s="505"/>
      <c r="CH772" s="505"/>
      <c r="CI772" s="505"/>
      <c r="CJ772" s="505"/>
      <c r="CK772" s="505"/>
      <c r="CL772" s="505"/>
      <c r="CM772" s="505"/>
      <c r="CN772" s="505"/>
      <c r="CO772" s="505"/>
      <c r="CP772" s="505"/>
      <c r="CQ772" s="505"/>
      <c r="CR772" s="505"/>
      <c r="CS772" s="505"/>
      <c r="CT772" s="505"/>
      <c r="CU772" s="505"/>
      <c r="CV772" s="505"/>
    </row>
    <row r="773" spans="79:100" ht="14.25" customHeight="1" x14ac:dyDescent="0.25">
      <c r="CA773" s="505"/>
      <c r="CB773" s="505"/>
      <c r="CC773" s="505"/>
      <c r="CD773" s="505"/>
      <c r="CE773" s="505"/>
      <c r="CF773" s="505"/>
      <c r="CG773" s="505"/>
      <c r="CH773" s="505"/>
      <c r="CI773" s="505"/>
      <c r="CJ773" s="505"/>
      <c r="CK773" s="505"/>
      <c r="CL773" s="505"/>
      <c r="CM773" s="505"/>
      <c r="CN773" s="505"/>
      <c r="CO773" s="505"/>
      <c r="CP773" s="505"/>
      <c r="CQ773" s="505"/>
      <c r="CR773" s="505"/>
      <c r="CS773" s="505"/>
      <c r="CT773" s="505"/>
      <c r="CU773" s="505"/>
      <c r="CV773" s="505"/>
    </row>
    <row r="774" spans="79:100" ht="14.25" customHeight="1" x14ac:dyDescent="0.25">
      <c r="CA774" s="505"/>
      <c r="CB774" s="505"/>
      <c r="CC774" s="505"/>
      <c r="CD774" s="505"/>
      <c r="CE774" s="505"/>
      <c r="CF774" s="505"/>
      <c r="CG774" s="505"/>
      <c r="CH774" s="505"/>
      <c r="CI774" s="505"/>
      <c r="CJ774" s="505"/>
      <c r="CK774" s="505"/>
      <c r="CL774" s="505"/>
      <c r="CM774" s="505"/>
      <c r="CN774" s="505"/>
      <c r="CO774" s="505"/>
      <c r="CP774" s="505"/>
      <c r="CQ774" s="505"/>
      <c r="CR774" s="505"/>
      <c r="CS774" s="505"/>
      <c r="CT774" s="505"/>
      <c r="CU774" s="505"/>
      <c r="CV774" s="505"/>
    </row>
    <row r="775" spans="79:100" ht="14.25" customHeight="1" x14ac:dyDescent="0.25">
      <c r="CA775" s="505"/>
      <c r="CB775" s="505"/>
      <c r="CC775" s="505"/>
      <c r="CD775" s="505"/>
      <c r="CE775" s="505"/>
      <c r="CF775" s="505"/>
      <c r="CG775" s="505"/>
      <c r="CH775" s="505"/>
      <c r="CI775" s="505"/>
      <c r="CJ775" s="505"/>
      <c r="CK775" s="505"/>
      <c r="CL775" s="505"/>
      <c r="CM775" s="505"/>
      <c r="CN775" s="505"/>
      <c r="CO775" s="505"/>
      <c r="CP775" s="505"/>
      <c r="CQ775" s="505"/>
      <c r="CR775" s="505"/>
      <c r="CS775" s="505"/>
      <c r="CT775" s="505"/>
      <c r="CU775" s="505"/>
      <c r="CV775" s="505"/>
    </row>
    <row r="776" spans="79:100" ht="14.25" customHeight="1" x14ac:dyDescent="0.25">
      <c r="CA776" s="505"/>
      <c r="CB776" s="505"/>
      <c r="CC776" s="505"/>
      <c r="CD776" s="505"/>
      <c r="CE776" s="505"/>
      <c r="CF776" s="505"/>
      <c r="CG776" s="505"/>
      <c r="CH776" s="505"/>
      <c r="CI776" s="505"/>
      <c r="CJ776" s="505"/>
      <c r="CK776" s="505"/>
      <c r="CL776" s="505"/>
      <c r="CM776" s="505"/>
      <c r="CN776" s="505"/>
      <c r="CO776" s="505"/>
      <c r="CP776" s="505"/>
      <c r="CQ776" s="505"/>
      <c r="CR776" s="505"/>
      <c r="CS776" s="505"/>
      <c r="CT776" s="505"/>
      <c r="CU776" s="505"/>
      <c r="CV776" s="505"/>
    </row>
    <row r="777" spans="79:100" ht="14.25" customHeight="1" x14ac:dyDescent="0.25">
      <c r="CA777" s="505"/>
      <c r="CB777" s="505"/>
      <c r="CC777" s="505"/>
      <c r="CD777" s="505"/>
      <c r="CE777" s="505"/>
      <c r="CF777" s="505"/>
      <c r="CG777" s="505"/>
      <c r="CH777" s="505"/>
      <c r="CI777" s="505"/>
      <c r="CJ777" s="505"/>
      <c r="CK777" s="505"/>
      <c r="CL777" s="505"/>
      <c r="CM777" s="505"/>
      <c r="CN777" s="505"/>
      <c r="CO777" s="505"/>
      <c r="CP777" s="505"/>
      <c r="CQ777" s="505"/>
      <c r="CR777" s="505"/>
      <c r="CS777" s="505"/>
      <c r="CT777" s="505"/>
      <c r="CU777" s="505"/>
      <c r="CV777" s="505"/>
    </row>
    <row r="778" spans="79:100" ht="14.25" customHeight="1" x14ac:dyDescent="0.25">
      <c r="CA778" s="505"/>
      <c r="CB778" s="505"/>
      <c r="CC778" s="505"/>
      <c r="CD778" s="505"/>
      <c r="CE778" s="505"/>
      <c r="CF778" s="505"/>
      <c r="CG778" s="505"/>
      <c r="CH778" s="505"/>
      <c r="CI778" s="505"/>
      <c r="CJ778" s="505"/>
      <c r="CK778" s="505"/>
      <c r="CL778" s="505"/>
      <c r="CM778" s="505"/>
      <c r="CN778" s="505"/>
      <c r="CO778" s="505"/>
      <c r="CP778" s="505"/>
      <c r="CQ778" s="505"/>
      <c r="CR778" s="505"/>
      <c r="CS778" s="505"/>
      <c r="CT778" s="505"/>
      <c r="CU778" s="505"/>
      <c r="CV778" s="505"/>
    </row>
    <row r="779" spans="79:100" ht="14.25" customHeight="1" x14ac:dyDescent="0.25">
      <c r="CA779" s="505"/>
      <c r="CB779" s="505"/>
      <c r="CC779" s="505"/>
      <c r="CD779" s="505"/>
      <c r="CE779" s="505"/>
      <c r="CF779" s="505"/>
      <c r="CG779" s="505"/>
      <c r="CH779" s="505"/>
      <c r="CI779" s="505"/>
      <c r="CJ779" s="505"/>
      <c r="CK779" s="505"/>
      <c r="CL779" s="505"/>
      <c r="CM779" s="505"/>
      <c r="CN779" s="505"/>
      <c r="CO779" s="505"/>
      <c r="CP779" s="505"/>
      <c r="CQ779" s="505"/>
      <c r="CR779" s="505"/>
      <c r="CS779" s="505"/>
      <c r="CT779" s="505"/>
      <c r="CU779" s="505"/>
      <c r="CV779" s="505"/>
    </row>
    <row r="780" spans="79:100" ht="14.25" customHeight="1" x14ac:dyDescent="0.25">
      <c r="CA780" s="505"/>
      <c r="CB780" s="505"/>
      <c r="CC780" s="505"/>
      <c r="CD780" s="505"/>
      <c r="CE780" s="505"/>
      <c r="CF780" s="505"/>
      <c r="CG780" s="505"/>
      <c r="CH780" s="505"/>
      <c r="CI780" s="505"/>
      <c r="CJ780" s="505"/>
      <c r="CK780" s="505"/>
      <c r="CL780" s="505"/>
      <c r="CM780" s="505"/>
      <c r="CN780" s="505"/>
      <c r="CO780" s="505"/>
      <c r="CP780" s="505"/>
      <c r="CQ780" s="505"/>
      <c r="CR780" s="505"/>
      <c r="CS780" s="505"/>
      <c r="CT780" s="505"/>
      <c r="CU780" s="505"/>
      <c r="CV780" s="505"/>
    </row>
    <row r="781" spans="79:100" ht="14.25" customHeight="1" x14ac:dyDescent="0.25">
      <c r="CA781" s="505"/>
      <c r="CB781" s="505"/>
      <c r="CC781" s="505"/>
      <c r="CD781" s="505"/>
      <c r="CE781" s="505"/>
      <c r="CF781" s="505"/>
      <c r="CG781" s="505"/>
      <c r="CH781" s="505"/>
      <c r="CI781" s="505"/>
      <c r="CJ781" s="505"/>
      <c r="CK781" s="505"/>
      <c r="CL781" s="505"/>
      <c r="CM781" s="505"/>
      <c r="CN781" s="505"/>
      <c r="CO781" s="505"/>
      <c r="CP781" s="505"/>
      <c r="CQ781" s="505"/>
      <c r="CR781" s="505"/>
      <c r="CS781" s="505"/>
      <c r="CT781" s="505"/>
      <c r="CU781" s="505"/>
      <c r="CV781" s="505"/>
    </row>
    <row r="782" spans="79:100" ht="14.25" customHeight="1" x14ac:dyDescent="0.25">
      <c r="CA782" s="505"/>
      <c r="CB782" s="505"/>
      <c r="CC782" s="505"/>
      <c r="CD782" s="505"/>
      <c r="CE782" s="505"/>
      <c r="CF782" s="505"/>
      <c r="CG782" s="505"/>
      <c r="CH782" s="505"/>
      <c r="CI782" s="505"/>
      <c r="CJ782" s="505"/>
      <c r="CK782" s="505"/>
      <c r="CL782" s="505"/>
      <c r="CM782" s="505"/>
      <c r="CN782" s="505"/>
      <c r="CO782" s="505"/>
      <c r="CP782" s="505"/>
      <c r="CQ782" s="505"/>
      <c r="CR782" s="505"/>
      <c r="CS782" s="505"/>
      <c r="CT782" s="505"/>
      <c r="CU782" s="505"/>
      <c r="CV782" s="505"/>
    </row>
    <row r="783" spans="79:100" ht="14.25" customHeight="1" x14ac:dyDescent="0.25">
      <c r="CA783" s="505"/>
      <c r="CB783" s="505"/>
      <c r="CC783" s="505"/>
      <c r="CD783" s="505"/>
      <c r="CE783" s="505"/>
      <c r="CF783" s="505"/>
      <c r="CG783" s="505"/>
      <c r="CH783" s="505"/>
      <c r="CI783" s="505"/>
      <c r="CJ783" s="505"/>
      <c r="CK783" s="505"/>
      <c r="CL783" s="505"/>
      <c r="CM783" s="505"/>
      <c r="CN783" s="505"/>
      <c r="CO783" s="505"/>
      <c r="CP783" s="505"/>
      <c r="CQ783" s="505"/>
      <c r="CR783" s="505"/>
      <c r="CS783" s="505"/>
      <c r="CT783" s="505"/>
      <c r="CU783" s="505"/>
      <c r="CV783" s="505"/>
    </row>
    <row r="784" spans="79:100" ht="14.25" customHeight="1" x14ac:dyDescent="0.25">
      <c r="CA784" s="505"/>
      <c r="CB784" s="505"/>
      <c r="CC784" s="505"/>
      <c r="CD784" s="505"/>
      <c r="CE784" s="505"/>
      <c r="CF784" s="505"/>
      <c r="CG784" s="505"/>
      <c r="CH784" s="505"/>
      <c r="CI784" s="505"/>
      <c r="CJ784" s="505"/>
      <c r="CK784" s="505"/>
      <c r="CL784" s="505"/>
      <c r="CM784" s="505"/>
      <c r="CN784" s="505"/>
      <c r="CO784" s="505"/>
      <c r="CP784" s="505"/>
      <c r="CQ784" s="505"/>
      <c r="CR784" s="505"/>
      <c r="CS784" s="505"/>
      <c r="CT784" s="505"/>
      <c r="CU784" s="505"/>
      <c r="CV784" s="505"/>
    </row>
    <row r="785" spans="79:100" ht="14.25" customHeight="1" x14ac:dyDescent="0.25">
      <c r="CA785" s="505"/>
      <c r="CB785" s="505"/>
      <c r="CC785" s="505"/>
      <c r="CD785" s="505"/>
      <c r="CE785" s="505"/>
      <c r="CF785" s="505"/>
      <c r="CG785" s="505"/>
      <c r="CH785" s="505"/>
      <c r="CI785" s="505"/>
      <c r="CJ785" s="505"/>
      <c r="CK785" s="505"/>
      <c r="CL785" s="505"/>
      <c r="CM785" s="505"/>
      <c r="CN785" s="505"/>
      <c r="CO785" s="505"/>
      <c r="CP785" s="505"/>
      <c r="CQ785" s="505"/>
      <c r="CR785" s="505"/>
      <c r="CS785" s="505"/>
      <c r="CT785" s="505"/>
      <c r="CU785" s="505"/>
      <c r="CV785" s="505"/>
    </row>
    <row r="786" spans="79:100" ht="14.25" customHeight="1" x14ac:dyDescent="0.25">
      <c r="CA786" s="505"/>
      <c r="CB786" s="505"/>
      <c r="CC786" s="505"/>
      <c r="CD786" s="505"/>
      <c r="CE786" s="505"/>
      <c r="CF786" s="505"/>
      <c r="CG786" s="505"/>
      <c r="CH786" s="505"/>
      <c r="CI786" s="505"/>
      <c r="CJ786" s="505"/>
      <c r="CK786" s="505"/>
      <c r="CL786" s="505"/>
      <c r="CM786" s="505"/>
      <c r="CN786" s="505"/>
      <c r="CO786" s="505"/>
      <c r="CP786" s="505"/>
      <c r="CQ786" s="505"/>
      <c r="CR786" s="505"/>
      <c r="CS786" s="505"/>
      <c r="CT786" s="505"/>
      <c r="CU786" s="505"/>
      <c r="CV786" s="505"/>
    </row>
    <row r="787" spans="79:100" ht="14.25" customHeight="1" x14ac:dyDescent="0.25">
      <c r="CA787" s="505"/>
      <c r="CB787" s="505"/>
      <c r="CC787" s="505"/>
      <c r="CD787" s="505"/>
      <c r="CE787" s="505"/>
      <c r="CF787" s="505"/>
      <c r="CG787" s="505"/>
      <c r="CH787" s="505"/>
      <c r="CI787" s="505"/>
      <c r="CJ787" s="505"/>
      <c r="CK787" s="505"/>
      <c r="CL787" s="505"/>
      <c r="CM787" s="505"/>
      <c r="CN787" s="505"/>
      <c r="CO787" s="505"/>
      <c r="CP787" s="505"/>
      <c r="CQ787" s="505"/>
      <c r="CR787" s="505"/>
      <c r="CS787" s="505"/>
      <c r="CT787" s="505"/>
      <c r="CU787" s="505"/>
      <c r="CV787" s="505"/>
    </row>
    <row r="788" spans="79:100" ht="14.25" customHeight="1" x14ac:dyDescent="0.25">
      <c r="CA788" s="505"/>
      <c r="CB788" s="505"/>
      <c r="CC788" s="505"/>
      <c r="CD788" s="505"/>
      <c r="CE788" s="505"/>
      <c r="CF788" s="505"/>
      <c r="CG788" s="505"/>
      <c r="CH788" s="505"/>
      <c r="CI788" s="505"/>
      <c r="CJ788" s="505"/>
      <c r="CK788" s="505"/>
      <c r="CL788" s="505"/>
      <c r="CM788" s="505"/>
      <c r="CN788" s="505"/>
      <c r="CO788" s="505"/>
      <c r="CP788" s="505"/>
      <c r="CQ788" s="505"/>
      <c r="CR788" s="505"/>
      <c r="CS788" s="505"/>
      <c r="CT788" s="505"/>
      <c r="CU788" s="505"/>
      <c r="CV788" s="505"/>
    </row>
    <row r="789" spans="79:100" ht="14.25" customHeight="1" x14ac:dyDescent="0.25">
      <c r="CA789" s="505"/>
      <c r="CB789" s="505"/>
      <c r="CC789" s="505"/>
      <c r="CD789" s="505"/>
      <c r="CE789" s="505"/>
      <c r="CF789" s="505"/>
      <c r="CG789" s="505"/>
      <c r="CH789" s="505"/>
      <c r="CI789" s="505"/>
      <c r="CJ789" s="505"/>
      <c r="CK789" s="505"/>
      <c r="CL789" s="505"/>
      <c r="CM789" s="505"/>
      <c r="CN789" s="505"/>
      <c r="CO789" s="505"/>
      <c r="CP789" s="505"/>
      <c r="CQ789" s="505"/>
      <c r="CR789" s="505"/>
      <c r="CS789" s="505"/>
      <c r="CT789" s="505"/>
      <c r="CU789" s="505"/>
      <c r="CV789" s="505"/>
    </row>
    <row r="790" spans="79:100" ht="14.25" customHeight="1" x14ac:dyDescent="0.25">
      <c r="CA790" s="505"/>
      <c r="CB790" s="505"/>
      <c r="CC790" s="505"/>
      <c r="CD790" s="505"/>
      <c r="CE790" s="505"/>
      <c r="CF790" s="505"/>
      <c r="CG790" s="505"/>
      <c r="CH790" s="505"/>
      <c r="CI790" s="505"/>
      <c r="CJ790" s="505"/>
      <c r="CK790" s="505"/>
      <c r="CL790" s="505"/>
      <c r="CM790" s="505"/>
      <c r="CN790" s="505"/>
      <c r="CO790" s="505"/>
      <c r="CP790" s="505"/>
      <c r="CQ790" s="505"/>
      <c r="CR790" s="505"/>
      <c r="CS790" s="505"/>
      <c r="CT790" s="505"/>
      <c r="CU790" s="505"/>
      <c r="CV790" s="505"/>
    </row>
    <row r="791" spans="79:100" ht="14.25" customHeight="1" x14ac:dyDescent="0.25">
      <c r="CA791" s="505"/>
      <c r="CB791" s="505"/>
      <c r="CC791" s="505"/>
      <c r="CD791" s="505"/>
      <c r="CE791" s="505"/>
      <c r="CF791" s="505"/>
      <c r="CG791" s="505"/>
      <c r="CH791" s="505"/>
      <c r="CI791" s="505"/>
      <c r="CJ791" s="505"/>
      <c r="CK791" s="505"/>
      <c r="CL791" s="505"/>
      <c r="CM791" s="505"/>
      <c r="CN791" s="505"/>
      <c r="CO791" s="505"/>
      <c r="CP791" s="505"/>
      <c r="CQ791" s="505"/>
      <c r="CR791" s="505"/>
      <c r="CS791" s="505"/>
      <c r="CT791" s="505"/>
      <c r="CU791" s="505"/>
      <c r="CV791" s="505"/>
    </row>
    <row r="792" spans="79:100" ht="14.25" customHeight="1" x14ac:dyDescent="0.25">
      <c r="CA792" s="505"/>
      <c r="CB792" s="505"/>
      <c r="CC792" s="505"/>
      <c r="CD792" s="505"/>
      <c r="CE792" s="505"/>
      <c r="CF792" s="505"/>
      <c r="CG792" s="505"/>
      <c r="CH792" s="505"/>
      <c r="CI792" s="505"/>
      <c r="CJ792" s="505"/>
      <c r="CK792" s="505"/>
      <c r="CL792" s="505"/>
      <c r="CM792" s="505"/>
      <c r="CN792" s="505"/>
      <c r="CO792" s="505"/>
      <c r="CP792" s="505"/>
      <c r="CQ792" s="505"/>
      <c r="CR792" s="505"/>
      <c r="CS792" s="505"/>
      <c r="CT792" s="505"/>
      <c r="CU792" s="505"/>
      <c r="CV792" s="505"/>
    </row>
    <row r="793" spans="79:100" ht="14.25" customHeight="1" x14ac:dyDescent="0.25">
      <c r="CA793" s="505"/>
      <c r="CB793" s="505"/>
      <c r="CC793" s="505"/>
      <c r="CD793" s="505"/>
      <c r="CE793" s="505"/>
      <c r="CF793" s="505"/>
      <c r="CG793" s="505"/>
      <c r="CH793" s="505"/>
      <c r="CI793" s="505"/>
      <c r="CJ793" s="505"/>
      <c r="CK793" s="505"/>
      <c r="CL793" s="505"/>
      <c r="CM793" s="505"/>
      <c r="CN793" s="505"/>
      <c r="CO793" s="505"/>
      <c r="CP793" s="505"/>
      <c r="CQ793" s="505"/>
      <c r="CR793" s="505"/>
      <c r="CS793" s="505"/>
      <c r="CT793" s="505"/>
      <c r="CU793" s="505"/>
      <c r="CV793" s="505"/>
    </row>
    <row r="794" spans="79:100" ht="14.25" customHeight="1" x14ac:dyDescent="0.25">
      <c r="CA794" s="505"/>
      <c r="CB794" s="505"/>
      <c r="CC794" s="505"/>
      <c r="CD794" s="505"/>
      <c r="CE794" s="505"/>
      <c r="CF794" s="505"/>
      <c r="CG794" s="505"/>
      <c r="CH794" s="505"/>
      <c r="CI794" s="505"/>
      <c r="CJ794" s="505"/>
      <c r="CK794" s="505"/>
      <c r="CL794" s="505"/>
      <c r="CM794" s="505"/>
      <c r="CN794" s="505"/>
      <c r="CO794" s="505"/>
      <c r="CP794" s="505"/>
      <c r="CQ794" s="505"/>
      <c r="CR794" s="505"/>
      <c r="CS794" s="505"/>
      <c r="CT794" s="505"/>
      <c r="CU794" s="505"/>
      <c r="CV794" s="505"/>
    </row>
    <row r="795" spans="79:100" ht="14.25" customHeight="1" x14ac:dyDescent="0.25">
      <c r="CA795" s="505"/>
      <c r="CB795" s="505"/>
      <c r="CC795" s="505"/>
      <c r="CD795" s="505"/>
      <c r="CE795" s="505"/>
      <c r="CF795" s="505"/>
      <c r="CG795" s="505"/>
      <c r="CH795" s="505"/>
      <c r="CI795" s="505"/>
      <c r="CJ795" s="505"/>
      <c r="CK795" s="505"/>
      <c r="CL795" s="505"/>
      <c r="CM795" s="505"/>
      <c r="CN795" s="505"/>
      <c r="CO795" s="505"/>
      <c r="CP795" s="505"/>
      <c r="CQ795" s="505"/>
      <c r="CR795" s="505"/>
      <c r="CS795" s="505"/>
      <c r="CT795" s="505"/>
      <c r="CU795" s="505"/>
      <c r="CV795" s="505"/>
    </row>
    <row r="796" spans="79:100" ht="14.25" customHeight="1" x14ac:dyDescent="0.25">
      <c r="CA796" s="505"/>
      <c r="CB796" s="505"/>
      <c r="CC796" s="505"/>
      <c r="CD796" s="505"/>
      <c r="CE796" s="505"/>
      <c r="CF796" s="505"/>
      <c r="CG796" s="505"/>
      <c r="CH796" s="505"/>
      <c r="CI796" s="505"/>
      <c r="CJ796" s="505"/>
      <c r="CK796" s="505"/>
      <c r="CL796" s="505"/>
      <c r="CM796" s="505"/>
      <c r="CN796" s="505"/>
      <c r="CO796" s="505"/>
      <c r="CP796" s="505"/>
      <c r="CQ796" s="505"/>
      <c r="CR796" s="505"/>
      <c r="CS796" s="505"/>
      <c r="CT796" s="505"/>
      <c r="CU796" s="505"/>
      <c r="CV796" s="505"/>
    </row>
    <row r="797" spans="79:100" ht="14.25" customHeight="1" x14ac:dyDescent="0.25">
      <c r="CA797" s="505"/>
      <c r="CB797" s="505"/>
      <c r="CC797" s="505"/>
      <c r="CD797" s="505"/>
      <c r="CE797" s="505"/>
      <c r="CF797" s="505"/>
      <c r="CG797" s="505"/>
      <c r="CH797" s="505"/>
      <c r="CI797" s="505"/>
      <c r="CJ797" s="505"/>
      <c r="CK797" s="505"/>
      <c r="CL797" s="505"/>
      <c r="CM797" s="505"/>
      <c r="CN797" s="505"/>
      <c r="CO797" s="505"/>
      <c r="CP797" s="505"/>
      <c r="CQ797" s="505"/>
      <c r="CR797" s="505"/>
      <c r="CS797" s="505"/>
      <c r="CT797" s="505"/>
      <c r="CU797" s="505"/>
      <c r="CV797" s="505"/>
    </row>
    <row r="798" spans="79:100" ht="14.25" customHeight="1" x14ac:dyDescent="0.25">
      <c r="CA798" s="505"/>
      <c r="CB798" s="505"/>
      <c r="CC798" s="505"/>
      <c r="CD798" s="505"/>
      <c r="CE798" s="505"/>
      <c r="CF798" s="505"/>
      <c r="CG798" s="505"/>
      <c r="CH798" s="505"/>
      <c r="CI798" s="505"/>
      <c r="CJ798" s="505"/>
      <c r="CK798" s="505"/>
      <c r="CL798" s="505"/>
      <c r="CM798" s="505"/>
      <c r="CN798" s="505"/>
      <c r="CO798" s="505"/>
      <c r="CP798" s="505"/>
      <c r="CQ798" s="505"/>
      <c r="CR798" s="505"/>
      <c r="CS798" s="505"/>
      <c r="CT798" s="505"/>
      <c r="CU798" s="505"/>
      <c r="CV798" s="505"/>
    </row>
    <row r="799" spans="79:100" ht="14.25" customHeight="1" x14ac:dyDescent="0.25">
      <c r="CA799" s="505"/>
      <c r="CB799" s="505"/>
      <c r="CC799" s="505"/>
      <c r="CD799" s="505"/>
      <c r="CE799" s="505"/>
      <c r="CF799" s="505"/>
      <c r="CG799" s="505"/>
      <c r="CH799" s="505"/>
      <c r="CI799" s="505"/>
      <c r="CJ799" s="505"/>
      <c r="CK799" s="505"/>
      <c r="CL799" s="505"/>
      <c r="CM799" s="505"/>
      <c r="CN799" s="505"/>
      <c r="CO799" s="505"/>
      <c r="CP799" s="505"/>
      <c r="CQ799" s="505"/>
      <c r="CR799" s="505"/>
      <c r="CS799" s="505"/>
      <c r="CT799" s="505"/>
      <c r="CU799" s="505"/>
      <c r="CV799" s="505"/>
    </row>
    <row r="800" spans="79:100" ht="14.25" customHeight="1" x14ac:dyDescent="0.25">
      <c r="CA800" s="505"/>
      <c r="CB800" s="505"/>
      <c r="CC800" s="505"/>
      <c r="CD800" s="505"/>
      <c r="CE800" s="505"/>
      <c r="CF800" s="505"/>
      <c r="CG800" s="505"/>
      <c r="CH800" s="505"/>
      <c r="CI800" s="505"/>
      <c r="CJ800" s="505"/>
      <c r="CK800" s="505"/>
      <c r="CL800" s="505"/>
      <c r="CM800" s="505"/>
      <c r="CN800" s="505"/>
      <c r="CO800" s="505"/>
      <c r="CP800" s="505"/>
      <c r="CQ800" s="505"/>
      <c r="CR800" s="505"/>
      <c r="CS800" s="505"/>
      <c r="CT800" s="505"/>
      <c r="CU800" s="505"/>
      <c r="CV800" s="505"/>
    </row>
    <row r="801" spans="79:100" ht="14.25" customHeight="1" x14ac:dyDescent="0.25">
      <c r="CA801" s="505"/>
      <c r="CB801" s="505"/>
      <c r="CC801" s="505"/>
      <c r="CD801" s="505"/>
      <c r="CE801" s="505"/>
      <c r="CF801" s="505"/>
      <c r="CG801" s="505"/>
      <c r="CH801" s="505"/>
      <c r="CI801" s="505"/>
      <c r="CJ801" s="505"/>
      <c r="CK801" s="505"/>
      <c r="CL801" s="505"/>
      <c r="CM801" s="505"/>
      <c r="CN801" s="505"/>
      <c r="CO801" s="505"/>
      <c r="CP801" s="505"/>
      <c r="CQ801" s="505"/>
      <c r="CR801" s="505"/>
      <c r="CS801" s="505"/>
      <c r="CT801" s="505"/>
      <c r="CU801" s="505"/>
      <c r="CV801" s="505"/>
    </row>
    <row r="802" spans="79:100" ht="14.25" customHeight="1" x14ac:dyDescent="0.25">
      <c r="CA802" s="505"/>
      <c r="CB802" s="505"/>
      <c r="CC802" s="505"/>
      <c r="CD802" s="505"/>
      <c r="CE802" s="505"/>
      <c r="CF802" s="505"/>
      <c r="CG802" s="505"/>
      <c r="CH802" s="505"/>
      <c r="CI802" s="505"/>
      <c r="CJ802" s="505"/>
      <c r="CK802" s="505"/>
      <c r="CL802" s="505"/>
      <c r="CM802" s="505"/>
      <c r="CN802" s="505"/>
      <c r="CO802" s="505"/>
      <c r="CP802" s="505"/>
      <c r="CQ802" s="505"/>
      <c r="CR802" s="505"/>
      <c r="CS802" s="505"/>
      <c r="CT802" s="505"/>
      <c r="CU802" s="505"/>
      <c r="CV802" s="505"/>
    </row>
    <row r="803" spans="79:100" ht="14.25" customHeight="1" x14ac:dyDescent="0.25">
      <c r="CA803" s="505"/>
      <c r="CB803" s="505"/>
      <c r="CC803" s="505"/>
      <c r="CD803" s="505"/>
      <c r="CE803" s="505"/>
      <c r="CF803" s="505"/>
      <c r="CG803" s="505"/>
      <c r="CH803" s="505"/>
      <c r="CI803" s="505"/>
      <c r="CJ803" s="505"/>
      <c r="CK803" s="505"/>
      <c r="CL803" s="505"/>
      <c r="CM803" s="505"/>
      <c r="CN803" s="505"/>
      <c r="CO803" s="505"/>
      <c r="CP803" s="505"/>
      <c r="CQ803" s="505"/>
      <c r="CR803" s="505"/>
      <c r="CS803" s="505"/>
      <c r="CT803" s="505"/>
      <c r="CU803" s="505"/>
      <c r="CV803" s="505"/>
    </row>
    <row r="804" spans="79:100" ht="14.25" customHeight="1" x14ac:dyDescent="0.25">
      <c r="CA804" s="505"/>
      <c r="CB804" s="505"/>
      <c r="CC804" s="505"/>
      <c r="CD804" s="505"/>
      <c r="CE804" s="505"/>
      <c r="CF804" s="505"/>
      <c r="CG804" s="505"/>
      <c r="CH804" s="505"/>
      <c r="CI804" s="505"/>
      <c r="CJ804" s="505"/>
      <c r="CK804" s="505"/>
      <c r="CL804" s="505"/>
      <c r="CM804" s="505"/>
      <c r="CN804" s="505"/>
      <c r="CO804" s="505"/>
      <c r="CP804" s="505"/>
      <c r="CQ804" s="505"/>
      <c r="CR804" s="505"/>
      <c r="CS804" s="505"/>
      <c r="CT804" s="505"/>
      <c r="CU804" s="505"/>
      <c r="CV804" s="505"/>
    </row>
    <row r="805" spans="79:100" ht="14.25" customHeight="1" x14ac:dyDescent="0.25">
      <c r="CA805" s="505"/>
      <c r="CB805" s="505"/>
      <c r="CC805" s="505"/>
      <c r="CD805" s="505"/>
      <c r="CE805" s="505"/>
      <c r="CF805" s="505"/>
      <c r="CG805" s="505"/>
      <c r="CH805" s="505"/>
      <c r="CI805" s="505"/>
      <c r="CJ805" s="505"/>
      <c r="CK805" s="505"/>
      <c r="CL805" s="505"/>
      <c r="CM805" s="505"/>
      <c r="CN805" s="505"/>
      <c r="CO805" s="505"/>
      <c r="CP805" s="505"/>
      <c r="CQ805" s="505"/>
      <c r="CR805" s="505"/>
      <c r="CS805" s="505"/>
      <c r="CT805" s="505"/>
      <c r="CU805" s="505"/>
      <c r="CV805" s="505"/>
    </row>
    <row r="806" spans="79:100" ht="14.25" customHeight="1" x14ac:dyDescent="0.25">
      <c r="CA806" s="505"/>
      <c r="CB806" s="505"/>
      <c r="CC806" s="505"/>
      <c r="CD806" s="505"/>
      <c r="CE806" s="505"/>
      <c r="CF806" s="505"/>
      <c r="CG806" s="505"/>
      <c r="CH806" s="505"/>
      <c r="CI806" s="505"/>
      <c r="CJ806" s="505"/>
      <c r="CK806" s="505"/>
      <c r="CL806" s="505"/>
      <c r="CM806" s="505"/>
      <c r="CN806" s="505"/>
      <c r="CO806" s="505"/>
      <c r="CP806" s="505"/>
      <c r="CQ806" s="505"/>
      <c r="CR806" s="505"/>
      <c r="CS806" s="505"/>
      <c r="CT806" s="505"/>
      <c r="CU806" s="505"/>
      <c r="CV806" s="505"/>
    </row>
    <row r="807" spans="79:100" ht="14.25" customHeight="1" x14ac:dyDescent="0.25">
      <c r="CA807" s="505"/>
      <c r="CB807" s="505"/>
      <c r="CC807" s="505"/>
      <c r="CD807" s="505"/>
      <c r="CE807" s="505"/>
      <c r="CF807" s="505"/>
      <c r="CG807" s="505"/>
      <c r="CH807" s="505"/>
      <c r="CI807" s="505"/>
      <c r="CJ807" s="505"/>
      <c r="CK807" s="505"/>
      <c r="CL807" s="505"/>
      <c r="CM807" s="505"/>
      <c r="CN807" s="505"/>
      <c r="CO807" s="505"/>
      <c r="CP807" s="505"/>
      <c r="CQ807" s="505"/>
      <c r="CR807" s="505"/>
      <c r="CS807" s="505"/>
      <c r="CT807" s="505"/>
      <c r="CU807" s="505"/>
      <c r="CV807" s="505"/>
    </row>
    <row r="808" spans="79:100" ht="14.25" customHeight="1" x14ac:dyDescent="0.25">
      <c r="CA808" s="505"/>
      <c r="CB808" s="505"/>
      <c r="CC808" s="505"/>
      <c r="CD808" s="505"/>
      <c r="CE808" s="505"/>
      <c r="CF808" s="505"/>
      <c r="CG808" s="505"/>
      <c r="CH808" s="505"/>
      <c r="CI808" s="505"/>
      <c r="CJ808" s="505"/>
      <c r="CK808" s="505"/>
      <c r="CL808" s="505"/>
      <c r="CM808" s="505"/>
      <c r="CN808" s="505"/>
      <c r="CO808" s="505"/>
      <c r="CP808" s="505"/>
      <c r="CQ808" s="505"/>
      <c r="CR808" s="505"/>
      <c r="CS808" s="505"/>
      <c r="CT808" s="505"/>
      <c r="CU808" s="505"/>
      <c r="CV808" s="505"/>
    </row>
    <row r="809" spans="79:100" ht="14.25" customHeight="1" x14ac:dyDescent="0.25">
      <c r="CA809" s="505"/>
      <c r="CB809" s="505"/>
      <c r="CC809" s="505"/>
      <c r="CD809" s="505"/>
      <c r="CE809" s="505"/>
      <c r="CF809" s="505"/>
      <c r="CG809" s="505"/>
      <c r="CH809" s="505"/>
      <c r="CI809" s="505"/>
      <c r="CJ809" s="505"/>
      <c r="CK809" s="505"/>
      <c r="CL809" s="505"/>
      <c r="CM809" s="505"/>
      <c r="CN809" s="505"/>
      <c r="CO809" s="505"/>
      <c r="CP809" s="505"/>
      <c r="CQ809" s="505"/>
      <c r="CR809" s="505"/>
      <c r="CS809" s="505"/>
      <c r="CT809" s="505"/>
      <c r="CU809" s="505"/>
      <c r="CV809" s="505"/>
    </row>
    <row r="810" spans="79:100" ht="14.25" customHeight="1" x14ac:dyDescent="0.25">
      <c r="CA810" s="505"/>
      <c r="CB810" s="505"/>
      <c r="CC810" s="505"/>
      <c r="CD810" s="505"/>
      <c r="CE810" s="505"/>
      <c r="CF810" s="505"/>
      <c r="CG810" s="505"/>
      <c r="CH810" s="505"/>
      <c r="CI810" s="505"/>
      <c r="CJ810" s="505"/>
      <c r="CK810" s="505"/>
      <c r="CL810" s="505"/>
      <c r="CM810" s="505"/>
      <c r="CN810" s="505"/>
      <c r="CO810" s="505"/>
      <c r="CP810" s="505"/>
      <c r="CQ810" s="505"/>
      <c r="CR810" s="505"/>
      <c r="CS810" s="505"/>
      <c r="CT810" s="505"/>
      <c r="CU810" s="505"/>
      <c r="CV810" s="505"/>
    </row>
    <row r="811" spans="79:100" ht="14.25" customHeight="1" x14ac:dyDescent="0.25">
      <c r="CA811" s="505"/>
      <c r="CB811" s="505"/>
      <c r="CC811" s="505"/>
      <c r="CD811" s="505"/>
      <c r="CE811" s="505"/>
      <c r="CF811" s="505"/>
      <c r="CG811" s="505"/>
      <c r="CH811" s="505"/>
      <c r="CI811" s="505"/>
      <c r="CJ811" s="505"/>
      <c r="CK811" s="505"/>
      <c r="CL811" s="505"/>
      <c r="CM811" s="505"/>
      <c r="CN811" s="505"/>
      <c r="CO811" s="505"/>
      <c r="CP811" s="505"/>
      <c r="CQ811" s="505"/>
      <c r="CR811" s="505"/>
      <c r="CS811" s="505"/>
      <c r="CT811" s="505"/>
      <c r="CU811" s="505"/>
      <c r="CV811" s="505"/>
    </row>
    <row r="812" spans="79:100" ht="14.25" customHeight="1" x14ac:dyDescent="0.25">
      <c r="CA812" s="505"/>
      <c r="CB812" s="505"/>
      <c r="CC812" s="505"/>
      <c r="CD812" s="505"/>
      <c r="CE812" s="505"/>
      <c r="CF812" s="505"/>
      <c r="CG812" s="505"/>
      <c r="CH812" s="505"/>
      <c r="CI812" s="505"/>
      <c r="CJ812" s="505"/>
      <c r="CK812" s="505"/>
      <c r="CL812" s="505"/>
      <c r="CM812" s="505"/>
      <c r="CN812" s="505"/>
      <c r="CO812" s="505"/>
      <c r="CP812" s="505"/>
      <c r="CQ812" s="505"/>
      <c r="CR812" s="505"/>
      <c r="CS812" s="505"/>
      <c r="CT812" s="505"/>
      <c r="CU812" s="505"/>
      <c r="CV812" s="505"/>
    </row>
    <row r="813" spans="79:100" ht="14.25" customHeight="1" x14ac:dyDescent="0.25">
      <c r="CA813" s="505"/>
      <c r="CB813" s="505"/>
      <c r="CC813" s="505"/>
      <c r="CD813" s="505"/>
      <c r="CE813" s="505"/>
      <c r="CF813" s="505"/>
      <c r="CG813" s="505"/>
      <c r="CH813" s="505"/>
      <c r="CI813" s="505"/>
      <c r="CJ813" s="505"/>
      <c r="CK813" s="505"/>
      <c r="CL813" s="505"/>
      <c r="CM813" s="505"/>
      <c r="CN813" s="505"/>
      <c r="CO813" s="505"/>
      <c r="CP813" s="505"/>
      <c r="CQ813" s="505"/>
      <c r="CR813" s="505"/>
      <c r="CS813" s="505"/>
      <c r="CT813" s="505"/>
      <c r="CU813" s="505"/>
      <c r="CV813" s="505"/>
    </row>
    <row r="814" spans="79:100" ht="14.25" customHeight="1" x14ac:dyDescent="0.25">
      <c r="CA814" s="505"/>
      <c r="CB814" s="505"/>
      <c r="CC814" s="505"/>
      <c r="CD814" s="505"/>
      <c r="CE814" s="505"/>
      <c r="CF814" s="505"/>
      <c r="CG814" s="505"/>
      <c r="CH814" s="505"/>
      <c r="CI814" s="505"/>
      <c r="CJ814" s="505"/>
      <c r="CK814" s="505"/>
      <c r="CL814" s="505"/>
      <c r="CM814" s="505"/>
      <c r="CN814" s="505"/>
      <c r="CO814" s="505"/>
      <c r="CP814" s="505"/>
      <c r="CQ814" s="505"/>
      <c r="CR814" s="505"/>
      <c r="CS814" s="505"/>
      <c r="CT814" s="505"/>
      <c r="CU814" s="505"/>
      <c r="CV814" s="505"/>
    </row>
    <row r="815" spans="79:100" ht="14.25" customHeight="1" x14ac:dyDescent="0.25">
      <c r="CA815" s="505"/>
      <c r="CB815" s="505"/>
      <c r="CC815" s="505"/>
      <c r="CD815" s="505"/>
      <c r="CE815" s="505"/>
      <c r="CF815" s="505"/>
      <c r="CG815" s="505"/>
      <c r="CH815" s="505"/>
      <c r="CI815" s="505"/>
      <c r="CJ815" s="505"/>
      <c r="CK815" s="505"/>
      <c r="CL815" s="505"/>
      <c r="CM815" s="505"/>
      <c r="CN815" s="505"/>
      <c r="CO815" s="505"/>
      <c r="CP815" s="505"/>
      <c r="CQ815" s="505"/>
      <c r="CR815" s="505"/>
      <c r="CS815" s="505"/>
      <c r="CT815" s="505"/>
      <c r="CU815" s="505"/>
      <c r="CV815" s="505"/>
    </row>
    <row r="816" spans="79:100" ht="14.25" customHeight="1" x14ac:dyDescent="0.25">
      <c r="CA816" s="505"/>
      <c r="CB816" s="505"/>
      <c r="CC816" s="505"/>
      <c r="CD816" s="505"/>
      <c r="CE816" s="505"/>
      <c r="CF816" s="505"/>
      <c r="CG816" s="505"/>
      <c r="CH816" s="505"/>
      <c r="CI816" s="505"/>
      <c r="CJ816" s="505"/>
      <c r="CK816" s="505"/>
      <c r="CL816" s="505"/>
      <c r="CM816" s="505"/>
      <c r="CN816" s="505"/>
      <c r="CO816" s="505"/>
      <c r="CP816" s="505"/>
      <c r="CQ816" s="505"/>
      <c r="CR816" s="505"/>
      <c r="CS816" s="505"/>
      <c r="CT816" s="505"/>
      <c r="CU816" s="505"/>
      <c r="CV816" s="505"/>
    </row>
    <row r="817" spans="79:100" ht="14.25" customHeight="1" x14ac:dyDescent="0.25">
      <c r="CA817" s="505"/>
      <c r="CB817" s="505"/>
      <c r="CC817" s="505"/>
      <c r="CD817" s="505"/>
      <c r="CE817" s="505"/>
      <c r="CF817" s="505"/>
      <c r="CG817" s="505"/>
      <c r="CH817" s="505"/>
      <c r="CI817" s="505"/>
      <c r="CJ817" s="505"/>
      <c r="CK817" s="505"/>
      <c r="CL817" s="505"/>
      <c r="CM817" s="505"/>
      <c r="CN817" s="505"/>
      <c r="CO817" s="505"/>
      <c r="CP817" s="505"/>
      <c r="CQ817" s="505"/>
      <c r="CR817" s="505"/>
      <c r="CS817" s="505"/>
      <c r="CT817" s="505"/>
      <c r="CU817" s="505"/>
      <c r="CV817" s="505"/>
    </row>
    <row r="818" spans="79:100" ht="14.25" customHeight="1" x14ac:dyDescent="0.25">
      <c r="CA818" s="505"/>
      <c r="CB818" s="505"/>
      <c r="CC818" s="505"/>
      <c r="CD818" s="505"/>
      <c r="CE818" s="505"/>
      <c r="CF818" s="505"/>
      <c r="CG818" s="505"/>
      <c r="CH818" s="505"/>
      <c r="CI818" s="505"/>
      <c r="CJ818" s="505"/>
      <c r="CK818" s="505"/>
      <c r="CL818" s="505"/>
      <c r="CM818" s="505"/>
      <c r="CN818" s="505"/>
      <c r="CO818" s="505"/>
      <c r="CP818" s="505"/>
      <c r="CQ818" s="505"/>
      <c r="CR818" s="505"/>
      <c r="CS818" s="505"/>
      <c r="CT818" s="505"/>
      <c r="CU818" s="505"/>
      <c r="CV818" s="505"/>
    </row>
    <row r="819" spans="79:100" ht="14.25" customHeight="1" x14ac:dyDescent="0.25">
      <c r="CA819" s="505"/>
      <c r="CB819" s="505"/>
      <c r="CC819" s="505"/>
      <c r="CD819" s="505"/>
      <c r="CE819" s="505"/>
      <c r="CF819" s="505"/>
      <c r="CG819" s="505"/>
      <c r="CH819" s="505"/>
      <c r="CI819" s="505"/>
      <c r="CJ819" s="505"/>
      <c r="CK819" s="505"/>
      <c r="CL819" s="505"/>
      <c r="CM819" s="505"/>
      <c r="CN819" s="505"/>
      <c r="CO819" s="505"/>
      <c r="CP819" s="505"/>
      <c r="CQ819" s="505"/>
      <c r="CR819" s="505"/>
      <c r="CS819" s="505"/>
      <c r="CT819" s="505"/>
      <c r="CU819" s="505"/>
      <c r="CV819" s="505"/>
    </row>
    <row r="820" spans="79:100" ht="14.25" customHeight="1" x14ac:dyDescent="0.25">
      <c r="CA820" s="505"/>
      <c r="CB820" s="505"/>
      <c r="CC820" s="505"/>
      <c r="CD820" s="505"/>
      <c r="CE820" s="505"/>
      <c r="CF820" s="505"/>
      <c r="CG820" s="505"/>
      <c r="CH820" s="505"/>
      <c r="CI820" s="505"/>
      <c r="CJ820" s="505"/>
      <c r="CK820" s="505"/>
      <c r="CL820" s="505"/>
      <c r="CM820" s="505"/>
      <c r="CN820" s="505"/>
      <c r="CO820" s="505"/>
      <c r="CP820" s="505"/>
      <c r="CQ820" s="505"/>
      <c r="CR820" s="505"/>
      <c r="CS820" s="505"/>
      <c r="CT820" s="505"/>
      <c r="CU820" s="505"/>
      <c r="CV820" s="505"/>
    </row>
    <row r="821" spans="79:100" ht="14.25" customHeight="1" x14ac:dyDescent="0.25">
      <c r="CA821" s="505"/>
      <c r="CB821" s="505"/>
      <c r="CC821" s="505"/>
      <c r="CD821" s="505"/>
      <c r="CE821" s="505"/>
      <c r="CF821" s="505"/>
      <c r="CG821" s="505"/>
      <c r="CH821" s="505"/>
      <c r="CI821" s="505"/>
      <c r="CJ821" s="505"/>
      <c r="CK821" s="505"/>
      <c r="CL821" s="505"/>
      <c r="CM821" s="505"/>
      <c r="CN821" s="505"/>
      <c r="CO821" s="505"/>
      <c r="CP821" s="505"/>
      <c r="CQ821" s="505"/>
      <c r="CR821" s="505"/>
      <c r="CS821" s="505"/>
      <c r="CT821" s="505"/>
      <c r="CU821" s="505"/>
      <c r="CV821" s="505"/>
    </row>
    <row r="822" spans="79:100" ht="14.25" customHeight="1" x14ac:dyDescent="0.25">
      <c r="CA822" s="505"/>
      <c r="CB822" s="505"/>
      <c r="CC822" s="505"/>
      <c r="CD822" s="505"/>
      <c r="CE822" s="505"/>
      <c r="CF822" s="505"/>
      <c r="CG822" s="505"/>
      <c r="CH822" s="505"/>
      <c r="CI822" s="505"/>
      <c r="CJ822" s="505"/>
      <c r="CK822" s="505"/>
      <c r="CL822" s="505"/>
      <c r="CM822" s="505"/>
      <c r="CN822" s="505"/>
      <c r="CO822" s="505"/>
      <c r="CP822" s="505"/>
      <c r="CQ822" s="505"/>
      <c r="CR822" s="505"/>
      <c r="CS822" s="505"/>
      <c r="CT822" s="505"/>
      <c r="CU822" s="505"/>
      <c r="CV822" s="505"/>
    </row>
    <row r="823" spans="79:100" ht="14.25" customHeight="1" x14ac:dyDescent="0.25">
      <c r="CA823" s="505"/>
      <c r="CB823" s="505"/>
      <c r="CC823" s="505"/>
      <c r="CD823" s="505"/>
      <c r="CE823" s="505"/>
      <c r="CF823" s="505"/>
      <c r="CG823" s="505"/>
      <c r="CH823" s="505"/>
      <c r="CI823" s="505"/>
      <c r="CJ823" s="505"/>
      <c r="CK823" s="505"/>
      <c r="CL823" s="505"/>
      <c r="CM823" s="505"/>
      <c r="CN823" s="505"/>
      <c r="CO823" s="505"/>
      <c r="CP823" s="505"/>
      <c r="CQ823" s="505"/>
      <c r="CR823" s="505"/>
      <c r="CS823" s="505"/>
      <c r="CT823" s="505"/>
      <c r="CU823" s="505"/>
      <c r="CV823" s="505"/>
    </row>
    <row r="824" spans="79:100" ht="14.25" customHeight="1" x14ac:dyDescent="0.25">
      <c r="CA824" s="505"/>
      <c r="CB824" s="505"/>
      <c r="CC824" s="505"/>
      <c r="CD824" s="505"/>
      <c r="CE824" s="505"/>
      <c r="CF824" s="505"/>
      <c r="CG824" s="505"/>
      <c r="CH824" s="505"/>
      <c r="CI824" s="505"/>
      <c r="CJ824" s="505"/>
      <c r="CK824" s="505"/>
      <c r="CL824" s="505"/>
      <c r="CM824" s="505"/>
      <c r="CN824" s="505"/>
      <c r="CO824" s="505"/>
      <c r="CP824" s="505"/>
      <c r="CQ824" s="505"/>
      <c r="CR824" s="505"/>
      <c r="CS824" s="505"/>
      <c r="CT824" s="505"/>
      <c r="CU824" s="505"/>
      <c r="CV824" s="505"/>
    </row>
    <row r="825" spans="79:100" ht="14.25" customHeight="1" x14ac:dyDescent="0.25">
      <c r="CA825" s="505"/>
      <c r="CB825" s="505"/>
      <c r="CC825" s="505"/>
      <c r="CD825" s="505"/>
      <c r="CE825" s="505"/>
      <c r="CF825" s="505"/>
      <c r="CG825" s="505"/>
      <c r="CH825" s="505"/>
      <c r="CI825" s="505"/>
      <c r="CJ825" s="505"/>
      <c r="CK825" s="505"/>
      <c r="CL825" s="505"/>
      <c r="CM825" s="505"/>
      <c r="CN825" s="505"/>
      <c r="CO825" s="505"/>
      <c r="CP825" s="505"/>
      <c r="CQ825" s="505"/>
      <c r="CR825" s="505"/>
      <c r="CS825" s="505"/>
      <c r="CT825" s="505"/>
      <c r="CU825" s="505"/>
      <c r="CV825" s="505"/>
    </row>
    <row r="826" spans="79:100" ht="14.25" customHeight="1" x14ac:dyDescent="0.25">
      <c r="CA826" s="505"/>
      <c r="CB826" s="505"/>
      <c r="CC826" s="505"/>
      <c r="CD826" s="505"/>
      <c r="CE826" s="505"/>
      <c r="CF826" s="505"/>
      <c r="CG826" s="505"/>
      <c r="CH826" s="505"/>
      <c r="CI826" s="505"/>
      <c r="CJ826" s="505"/>
      <c r="CK826" s="505"/>
      <c r="CL826" s="505"/>
      <c r="CM826" s="505"/>
      <c r="CN826" s="505"/>
      <c r="CO826" s="505"/>
      <c r="CP826" s="505"/>
      <c r="CQ826" s="505"/>
      <c r="CR826" s="505"/>
      <c r="CS826" s="505"/>
      <c r="CT826" s="505"/>
      <c r="CU826" s="505"/>
      <c r="CV826" s="505"/>
    </row>
    <row r="827" spans="79:100" ht="14.25" customHeight="1" x14ac:dyDescent="0.25">
      <c r="CA827" s="505"/>
      <c r="CB827" s="505"/>
      <c r="CC827" s="505"/>
      <c r="CD827" s="505"/>
      <c r="CE827" s="505"/>
      <c r="CF827" s="505"/>
      <c r="CG827" s="505"/>
      <c r="CH827" s="505"/>
      <c r="CI827" s="505"/>
      <c r="CJ827" s="505"/>
      <c r="CK827" s="505"/>
      <c r="CL827" s="505"/>
      <c r="CM827" s="505"/>
      <c r="CN827" s="505"/>
      <c r="CO827" s="505"/>
      <c r="CP827" s="505"/>
      <c r="CQ827" s="505"/>
      <c r="CR827" s="505"/>
      <c r="CS827" s="505"/>
      <c r="CT827" s="505"/>
      <c r="CU827" s="505"/>
      <c r="CV827" s="505"/>
    </row>
    <row r="828" spans="79:100" ht="14.25" customHeight="1" x14ac:dyDescent="0.25">
      <c r="CA828" s="505"/>
      <c r="CB828" s="505"/>
      <c r="CC828" s="505"/>
      <c r="CD828" s="505"/>
      <c r="CE828" s="505"/>
      <c r="CF828" s="505"/>
      <c r="CG828" s="505"/>
      <c r="CH828" s="505"/>
      <c r="CI828" s="505"/>
      <c r="CJ828" s="505"/>
      <c r="CK828" s="505"/>
      <c r="CL828" s="505"/>
      <c r="CM828" s="505"/>
      <c r="CN828" s="505"/>
      <c r="CO828" s="505"/>
      <c r="CP828" s="505"/>
      <c r="CQ828" s="505"/>
      <c r="CR828" s="505"/>
      <c r="CS828" s="505"/>
      <c r="CT828" s="505"/>
      <c r="CU828" s="505"/>
      <c r="CV828" s="505"/>
    </row>
    <row r="829" spans="79:100" ht="14.25" customHeight="1" x14ac:dyDescent="0.25">
      <c r="CA829" s="505"/>
      <c r="CB829" s="505"/>
      <c r="CC829" s="505"/>
      <c r="CD829" s="505"/>
      <c r="CE829" s="505"/>
      <c r="CF829" s="505"/>
      <c r="CG829" s="505"/>
      <c r="CH829" s="505"/>
      <c r="CI829" s="505"/>
      <c r="CJ829" s="505"/>
      <c r="CK829" s="505"/>
      <c r="CL829" s="505"/>
      <c r="CM829" s="505"/>
      <c r="CN829" s="505"/>
      <c r="CO829" s="505"/>
      <c r="CP829" s="505"/>
      <c r="CQ829" s="505"/>
      <c r="CR829" s="505"/>
      <c r="CS829" s="505"/>
      <c r="CT829" s="505"/>
      <c r="CU829" s="505"/>
      <c r="CV829" s="505"/>
    </row>
    <row r="830" spans="79:100" ht="14.25" customHeight="1" x14ac:dyDescent="0.25">
      <c r="CA830" s="505"/>
      <c r="CB830" s="505"/>
      <c r="CC830" s="505"/>
      <c r="CD830" s="505"/>
      <c r="CE830" s="505"/>
      <c r="CF830" s="505"/>
      <c r="CG830" s="505"/>
      <c r="CH830" s="505"/>
      <c r="CI830" s="505"/>
      <c r="CJ830" s="505"/>
      <c r="CK830" s="505"/>
      <c r="CL830" s="505"/>
      <c r="CM830" s="505"/>
      <c r="CN830" s="505"/>
      <c r="CO830" s="505"/>
      <c r="CP830" s="505"/>
      <c r="CQ830" s="505"/>
      <c r="CR830" s="505"/>
      <c r="CS830" s="505"/>
      <c r="CT830" s="505"/>
      <c r="CU830" s="505"/>
      <c r="CV830" s="505"/>
    </row>
    <row r="831" spans="79:100" ht="14.25" customHeight="1" x14ac:dyDescent="0.25">
      <c r="CA831" s="505"/>
      <c r="CB831" s="505"/>
      <c r="CC831" s="505"/>
      <c r="CD831" s="505"/>
      <c r="CE831" s="505"/>
      <c r="CF831" s="505"/>
      <c r="CG831" s="505"/>
      <c r="CH831" s="505"/>
      <c r="CI831" s="505"/>
      <c r="CJ831" s="505"/>
      <c r="CK831" s="505"/>
      <c r="CL831" s="505"/>
      <c r="CM831" s="505"/>
      <c r="CN831" s="505"/>
      <c r="CO831" s="505"/>
      <c r="CP831" s="505"/>
      <c r="CQ831" s="505"/>
      <c r="CR831" s="505"/>
      <c r="CS831" s="505"/>
      <c r="CT831" s="505"/>
      <c r="CU831" s="505"/>
      <c r="CV831" s="505"/>
    </row>
    <row r="832" spans="79:100" ht="14.25" customHeight="1" x14ac:dyDescent="0.25">
      <c r="CA832" s="505"/>
      <c r="CB832" s="505"/>
      <c r="CC832" s="505"/>
      <c r="CD832" s="505"/>
      <c r="CE832" s="505"/>
      <c r="CF832" s="505"/>
      <c r="CG832" s="505"/>
      <c r="CH832" s="505"/>
      <c r="CI832" s="505"/>
      <c r="CJ832" s="505"/>
      <c r="CK832" s="505"/>
      <c r="CL832" s="505"/>
      <c r="CM832" s="505"/>
      <c r="CN832" s="505"/>
      <c r="CO832" s="505"/>
      <c r="CP832" s="505"/>
      <c r="CQ832" s="505"/>
      <c r="CR832" s="505"/>
      <c r="CS832" s="505"/>
      <c r="CT832" s="505"/>
      <c r="CU832" s="505"/>
      <c r="CV832" s="505"/>
    </row>
    <row r="833" spans="79:100" ht="14.25" customHeight="1" x14ac:dyDescent="0.25">
      <c r="CA833" s="505"/>
      <c r="CB833" s="505"/>
      <c r="CC833" s="505"/>
      <c r="CD833" s="505"/>
      <c r="CE833" s="505"/>
      <c r="CF833" s="505"/>
      <c r="CG833" s="505"/>
      <c r="CH833" s="505"/>
      <c r="CI833" s="505"/>
      <c r="CJ833" s="505"/>
      <c r="CK833" s="505"/>
      <c r="CL833" s="505"/>
      <c r="CM833" s="505"/>
      <c r="CN833" s="505"/>
      <c r="CO833" s="505"/>
      <c r="CP833" s="505"/>
      <c r="CQ833" s="505"/>
      <c r="CR833" s="505"/>
      <c r="CS833" s="505"/>
      <c r="CT833" s="505"/>
      <c r="CU833" s="505"/>
      <c r="CV833" s="505"/>
    </row>
    <row r="834" spans="79:100" ht="14.25" customHeight="1" x14ac:dyDescent="0.25">
      <c r="CA834" s="505"/>
      <c r="CB834" s="505"/>
      <c r="CC834" s="505"/>
      <c r="CD834" s="505"/>
      <c r="CE834" s="505"/>
      <c r="CF834" s="505"/>
      <c r="CG834" s="505"/>
      <c r="CH834" s="505"/>
      <c r="CI834" s="505"/>
      <c r="CJ834" s="505"/>
      <c r="CK834" s="505"/>
      <c r="CL834" s="505"/>
      <c r="CM834" s="505"/>
      <c r="CN834" s="505"/>
      <c r="CO834" s="505"/>
      <c r="CP834" s="505"/>
      <c r="CQ834" s="505"/>
      <c r="CR834" s="505"/>
      <c r="CS834" s="505"/>
      <c r="CT834" s="505"/>
      <c r="CU834" s="505"/>
      <c r="CV834" s="505"/>
    </row>
    <row r="835" spans="79:100" ht="14.25" customHeight="1" x14ac:dyDescent="0.25">
      <c r="CA835" s="505"/>
      <c r="CB835" s="505"/>
      <c r="CC835" s="505"/>
      <c r="CD835" s="505"/>
      <c r="CE835" s="505"/>
      <c r="CF835" s="505"/>
      <c r="CG835" s="505"/>
      <c r="CH835" s="505"/>
      <c r="CI835" s="505"/>
      <c r="CJ835" s="505"/>
      <c r="CK835" s="505"/>
      <c r="CL835" s="505"/>
      <c r="CM835" s="505"/>
      <c r="CN835" s="505"/>
      <c r="CO835" s="505"/>
      <c r="CP835" s="505"/>
      <c r="CQ835" s="505"/>
      <c r="CR835" s="505"/>
      <c r="CS835" s="505"/>
      <c r="CT835" s="505"/>
      <c r="CU835" s="505"/>
      <c r="CV835" s="505"/>
    </row>
    <row r="836" spans="79:100" ht="14.25" customHeight="1" x14ac:dyDescent="0.25">
      <c r="CA836" s="505"/>
      <c r="CB836" s="505"/>
      <c r="CC836" s="505"/>
      <c r="CD836" s="505"/>
      <c r="CE836" s="505"/>
      <c r="CF836" s="505"/>
      <c r="CG836" s="505"/>
      <c r="CH836" s="505"/>
      <c r="CI836" s="505"/>
      <c r="CJ836" s="505"/>
      <c r="CK836" s="505"/>
      <c r="CL836" s="505"/>
      <c r="CM836" s="505"/>
      <c r="CN836" s="505"/>
      <c r="CO836" s="505"/>
      <c r="CP836" s="505"/>
      <c r="CQ836" s="505"/>
      <c r="CR836" s="505"/>
      <c r="CS836" s="505"/>
      <c r="CT836" s="505"/>
      <c r="CU836" s="505"/>
      <c r="CV836" s="505"/>
    </row>
    <row r="837" spans="79:100" ht="14.25" customHeight="1" x14ac:dyDescent="0.25">
      <c r="CA837" s="505"/>
      <c r="CB837" s="505"/>
      <c r="CC837" s="505"/>
      <c r="CD837" s="505"/>
      <c r="CE837" s="505"/>
      <c r="CF837" s="505"/>
      <c r="CG837" s="505"/>
      <c r="CH837" s="505"/>
      <c r="CI837" s="505"/>
      <c r="CJ837" s="505"/>
      <c r="CK837" s="505"/>
      <c r="CL837" s="505"/>
      <c r="CM837" s="505"/>
      <c r="CN837" s="505"/>
      <c r="CO837" s="505"/>
      <c r="CP837" s="505"/>
      <c r="CQ837" s="505"/>
      <c r="CR837" s="505"/>
      <c r="CS837" s="505"/>
      <c r="CT837" s="505"/>
      <c r="CU837" s="505"/>
      <c r="CV837" s="505"/>
    </row>
    <row r="838" spans="79:100" ht="14.25" customHeight="1" x14ac:dyDescent="0.25">
      <c r="CA838" s="505"/>
      <c r="CB838" s="505"/>
      <c r="CC838" s="505"/>
      <c r="CD838" s="505"/>
      <c r="CE838" s="505"/>
      <c r="CF838" s="505"/>
      <c r="CG838" s="505"/>
      <c r="CH838" s="505"/>
      <c r="CI838" s="505"/>
      <c r="CJ838" s="505"/>
      <c r="CK838" s="505"/>
      <c r="CL838" s="505"/>
      <c r="CM838" s="505"/>
      <c r="CN838" s="505"/>
      <c r="CO838" s="505"/>
      <c r="CP838" s="505"/>
      <c r="CQ838" s="505"/>
      <c r="CR838" s="505"/>
      <c r="CS838" s="505"/>
      <c r="CT838" s="505"/>
      <c r="CU838" s="505"/>
      <c r="CV838" s="505"/>
    </row>
    <row r="839" spans="79:100" ht="14.25" customHeight="1" x14ac:dyDescent="0.25">
      <c r="CA839" s="505"/>
      <c r="CB839" s="505"/>
      <c r="CC839" s="505"/>
      <c r="CD839" s="505"/>
      <c r="CE839" s="505"/>
      <c r="CF839" s="505"/>
      <c r="CG839" s="505"/>
      <c r="CH839" s="505"/>
      <c r="CI839" s="505"/>
      <c r="CJ839" s="505"/>
      <c r="CK839" s="505"/>
      <c r="CL839" s="505"/>
      <c r="CM839" s="505"/>
      <c r="CN839" s="505"/>
      <c r="CO839" s="505"/>
      <c r="CP839" s="505"/>
      <c r="CQ839" s="505"/>
      <c r="CR839" s="505"/>
      <c r="CS839" s="505"/>
      <c r="CT839" s="505"/>
      <c r="CU839" s="505"/>
      <c r="CV839" s="505"/>
    </row>
    <row r="840" spans="79:100" ht="14.25" customHeight="1" x14ac:dyDescent="0.25">
      <c r="CA840" s="505"/>
      <c r="CB840" s="505"/>
      <c r="CC840" s="505"/>
      <c r="CD840" s="505"/>
      <c r="CE840" s="505"/>
      <c r="CF840" s="505"/>
      <c r="CG840" s="505"/>
      <c r="CH840" s="505"/>
      <c r="CI840" s="505"/>
      <c r="CJ840" s="505"/>
      <c r="CK840" s="505"/>
      <c r="CL840" s="505"/>
      <c r="CM840" s="505"/>
      <c r="CN840" s="505"/>
      <c r="CO840" s="505"/>
      <c r="CP840" s="505"/>
      <c r="CQ840" s="505"/>
      <c r="CR840" s="505"/>
      <c r="CS840" s="505"/>
      <c r="CT840" s="505"/>
      <c r="CU840" s="505"/>
      <c r="CV840" s="505"/>
    </row>
    <row r="841" spans="79:100" ht="14.25" customHeight="1" x14ac:dyDescent="0.25">
      <c r="CA841" s="505"/>
      <c r="CB841" s="505"/>
      <c r="CC841" s="505"/>
      <c r="CD841" s="505"/>
      <c r="CE841" s="505"/>
      <c r="CF841" s="505"/>
      <c r="CG841" s="505"/>
      <c r="CH841" s="505"/>
      <c r="CI841" s="505"/>
      <c r="CJ841" s="505"/>
      <c r="CK841" s="505"/>
      <c r="CL841" s="505"/>
      <c r="CM841" s="505"/>
      <c r="CN841" s="505"/>
      <c r="CO841" s="505"/>
      <c r="CP841" s="505"/>
      <c r="CQ841" s="505"/>
      <c r="CR841" s="505"/>
      <c r="CS841" s="505"/>
      <c r="CT841" s="505"/>
      <c r="CU841" s="505"/>
      <c r="CV841" s="505"/>
    </row>
    <row r="842" spans="79:100" ht="14.25" customHeight="1" x14ac:dyDescent="0.25">
      <c r="CA842" s="505"/>
      <c r="CB842" s="505"/>
      <c r="CC842" s="505"/>
      <c r="CD842" s="505"/>
      <c r="CE842" s="505"/>
      <c r="CF842" s="505"/>
      <c r="CG842" s="505"/>
      <c r="CH842" s="505"/>
      <c r="CI842" s="505"/>
      <c r="CJ842" s="505"/>
      <c r="CK842" s="505"/>
      <c r="CL842" s="505"/>
      <c r="CM842" s="505"/>
      <c r="CN842" s="505"/>
      <c r="CO842" s="505"/>
      <c r="CP842" s="505"/>
      <c r="CQ842" s="505"/>
      <c r="CR842" s="505"/>
      <c r="CS842" s="505"/>
      <c r="CT842" s="505"/>
      <c r="CU842" s="505"/>
      <c r="CV842" s="505"/>
    </row>
    <row r="843" spans="79:100" ht="14.25" customHeight="1" x14ac:dyDescent="0.25">
      <c r="CA843" s="505"/>
      <c r="CB843" s="505"/>
      <c r="CC843" s="505"/>
      <c r="CD843" s="505"/>
      <c r="CE843" s="505"/>
      <c r="CF843" s="505"/>
      <c r="CG843" s="505"/>
      <c r="CH843" s="505"/>
      <c r="CI843" s="505"/>
      <c r="CJ843" s="505"/>
      <c r="CK843" s="505"/>
      <c r="CL843" s="505"/>
      <c r="CM843" s="505"/>
      <c r="CN843" s="505"/>
      <c r="CO843" s="505"/>
      <c r="CP843" s="505"/>
      <c r="CQ843" s="505"/>
      <c r="CR843" s="505"/>
      <c r="CS843" s="505"/>
      <c r="CT843" s="505"/>
      <c r="CU843" s="505"/>
      <c r="CV843" s="505"/>
    </row>
    <row r="844" spans="79:100" ht="14.25" customHeight="1" x14ac:dyDescent="0.25">
      <c r="CA844" s="505"/>
      <c r="CB844" s="505"/>
      <c r="CC844" s="505"/>
      <c r="CD844" s="505"/>
      <c r="CE844" s="505"/>
      <c r="CF844" s="505"/>
      <c r="CG844" s="505"/>
      <c r="CH844" s="505"/>
      <c r="CI844" s="505"/>
      <c r="CJ844" s="505"/>
      <c r="CK844" s="505"/>
      <c r="CL844" s="505"/>
      <c r="CM844" s="505"/>
      <c r="CN844" s="505"/>
      <c r="CO844" s="505"/>
      <c r="CP844" s="505"/>
      <c r="CQ844" s="505"/>
      <c r="CR844" s="505"/>
      <c r="CS844" s="505"/>
      <c r="CT844" s="505"/>
      <c r="CU844" s="505"/>
      <c r="CV844" s="505"/>
    </row>
    <row r="845" spans="79:100" ht="14.25" customHeight="1" x14ac:dyDescent="0.25">
      <c r="CA845" s="505"/>
      <c r="CB845" s="505"/>
      <c r="CC845" s="505"/>
      <c r="CD845" s="505"/>
      <c r="CE845" s="505"/>
      <c r="CF845" s="505"/>
      <c r="CG845" s="505"/>
      <c r="CH845" s="505"/>
      <c r="CI845" s="505"/>
      <c r="CJ845" s="505"/>
      <c r="CK845" s="505"/>
      <c r="CL845" s="505"/>
      <c r="CM845" s="505"/>
      <c r="CN845" s="505"/>
      <c r="CO845" s="505"/>
      <c r="CP845" s="505"/>
      <c r="CQ845" s="505"/>
      <c r="CR845" s="505"/>
      <c r="CS845" s="505"/>
      <c r="CT845" s="505"/>
      <c r="CU845" s="505"/>
      <c r="CV845" s="505"/>
    </row>
    <row r="846" spans="79:100" ht="14.25" customHeight="1" x14ac:dyDescent="0.25">
      <c r="CA846" s="505"/>
      <c r="CB846" s="505"/>
      <c r="CC846" s="505"/>
      <c r="CD846" s="505"/>
      <c r="CE846" s="505"/>
      <c r="CF846" s="505"/>
      <c r="CG846" s="505"/>
      <c r="CH846" s="505"/>
      <c r="CI846" s="505"/>
      <c r="CJ846" s="505"/>
      <c r="CK846" s="505"/>
      <c r="CL846" s="505"/>
      <c r="CM846" s="505"/>
      <c r="CN846" s="505"/>
      <c r="CO846" s="505"/>
      <c r="CP846" s="505"/>
      <c r="CQ846" s="505"/>
      <c r="CR846" s="505"/>
      <c r="CS846" s="505"/>
      <c r="CT846" s="505"/>
      <c r="CU846" s="505"/>
      <c r="CV846" s="505"/>
    </row>
    <row r="847" spans="79:100" ht="14.25" customHeight="1" x14ac:dyDescent="0.25">
      <c r="CA847" s="505"/>
      <c r="CB847" s="505"/>
      <c r="CC847" s="505"/>
      <c r="CD847" s="505"/>
      <c r="CE847" s="505"/>
      <c r="CF847" s="505"/>
      <c r="CG847" s="505"/>
      <c r="CH847" s="505"/>
      <c r="CI847" s="505"/>
      <c r="CJ847" s="505"/>
      <c r="CK847" s="505"/>
      <c r="CL847" s="505"/>
      <c r="CM847" s="505"/>
      <c r="CN847" s="505"/>
      <c r="CO847" s="505"/>
      <c r="CP847" s="505"/>
      <c r="CQ847" s="505"/>
      <c r="CR847" s="505"/>
      <c r="CS847" s="505"/>
      <c r="CT847" s="505"/>
      <c r="CU847" s="505"/>
      <c r="CV847" s="505"/>
    </row>
    <row r="848" spans="79:100" ht="14.25" customHeight="1" x14ac:dyDescent="0.25">
      <c r="CA848" s="505"/>
      <c r="CB848" s="505"/>
      <c r="CC848" s="505"/>
      <c r="CD848" s="505"/>
      <c r="CE848" s="505"/>
      <c r="CF848" s="505"/>
      <c r="CG848" s="505"/>
      <c r="CH848" s="505"/>
      <c r="CI848" s="505"/>
      <c r="CJ848" s="505"/>
      <c r="CK848" s="505"/>
      <c r="CL848" s="505"/>
      <c r="CM848" s="505"/>
      <c r="CN848" s="505"/>
      <c r="CO848" s="505"/>
      <c r="CP848" s="505"/>
      <c r="CQ848" s="505"/>
      <c r="CR848" s="505"/>
      <c r="CS848" s="505"/>
      <c r="CT848" s="505"/>
      <c r="CU848" s="505"/>
      <c r="CV848" s="505"/>
    </row>
    <row r="849" spans="79:100" ht="14.25" customHeight="1" x14ac:dyDescent="0.25">
      <c r="CA849" s="505"/>
      <c r="CB849" s="505"/>
      <c r="CC849" s="505"/>
      <c r="CD849" s="505"/>
      <c r="CE849" s="505"/>
      <c r="CF849" s="505"/>
      <c r="CG849" s="505"/>
      <c r="CH849" s="505"/>
      <c r="CI849" s="505"/>
      <c r="CJ849" s="505"/>
      <c r="CK849" s="505"/>
      <c r="CL849" s="505"/>
      <c r="CM849" s="505"/>
      <c r="CN849" s="505"/>
      <c r="CO849" s="505"/>
      <c r="CP849" s="505"/>
      <c r="CQ849" s="505"/>
      <c r="CR849" s="505"/>
      <c r="CS849" s="505"/>
      <c r="CT849" s="505"/>
      <c r="CU849" s="505"/>
      <c r="CV849" s="505"/>
    </row>
    <row r="850" spans="79:100" ht="14.25" customHeight="1" x14ac:dyDescent="0.25">
      <c r="CA850" s="505"/>
      <c r="CB850" s="505"/>
      <c r="CC850" s="505"/>
      <c r="CD850" s="505"/>
      <c r="CE850" s="505"/>
      <c r="CF850" s="505"/>
      <c r="CG850" s="505"/>
      <c r="CH850" s="505"/>
      <c r="CI850" s="505"/>
      <c r="CJ850" s="505"/>
      <c r="CK850" s="505"/>
      <c r="CL850" s="505"/>
      <c r="CM850" s="505"/>
      <c r="CN850" s="505"/>
      <c r="CO850" s="505"/>
      <c r="CP850" s="505"/>
      <c r="CQ850" s="505"/>
      <c r="CR850" s="505"/>
      <c r="CS850" s="505"/>
      <c r="CT850" s="505"/>
      <c r="CU850" s="505"/>
      <c r="CV850" s="505"/>
    </row>
    <row r="851" spans="79:100" ht="14.25" customHeight="1" x14ac:dyDescent="0.25">
      <c r="CA851" s="505"/>
      <c r="CB851" s="505"/>
      <c r="CC851" s="505"/>
      <c r="CD851" s="505"/>
      <c r="CE851" s="505"/>
      <c r="CF851" s="505"/>
      <c r="CG851" s="505"/>
      <c r="CH851" s="505"/>
      <c r="CI851" s="505"/>
      <c r="CJ851" s="505"/>
      <c r="CK851" s="505"/>
      <c r="CL851" s="505"/>
      <c r="CM851" s="505"/>
      <c r="CN851" s="505"/>
      <c r="CO851" s="505"/>
      <c r="CP851" s="505"/>
      <c r="CQ851" s="505"/>
      <c r="CR851" s="505"/>
      <c r="CS851" s="505"/>
      <c r="CT851" s="505"/>
      <c r="CU851" s="505"/>
      <c r="CV851" s="505"/>
    </row>
    <row r="852" spans="79:100" ht="14.25" customHeight="1" x14ac:dyDescent="0.25">
      <c r="CA852" s="505"/>
      <c r="CB852" s="505"/>
      <c r="CC852" s="505"/>
      <c r="CD852" s="505"/>
      <c r="CE852" s="505"/>
      <c r="CF852" s="505"/>
      <c r="CG852" s="505"/>
      <c r="CH852" s="505"/>
      <c r="CI852" s="505"/>
      <c r="CJ852" s="505"/>
      <c r="CK852" s="505"/>
      <c r="CL852" s="505"/>
      <c r="CM852" s="505"/>
      <c r="CN852" s="505"/>
      <c r="CO852" s="505"/>
      <c r="CP852" s="505"/>
      <c r="CQ852" s="505"/>
      <c r="CR852" s="505"/>
      <c r="CS852" s="505"/>
      <c r="CT852" s="505"/>
      <c r="CU852" s="505"/>
      <c r="CV852" s="505"/>
    </row>
    <row r="853" spans="79:100" ht="14.25" customHeight="1" x14ac:dyDescent="0.25">
      <c r="CA853" s="505"/>
      <c r="CB853" s="505"/>
      <c r="CC853" s="505"/>
      <c r="CD853" s="505"/>
      <c r="CE853" s="505"/>
      <c r="CF853" s="505"/>
      <c r="CG853" s="505"/>
      <c r="CH853" s="505"/>
      <c r="CI853" s="505"/>
      <c r="CJ853" s="505"/>
      <c r="CK853" s="505"/>
      <c r="CL853" s="505"/>
      <c r="CM853" s="505"/>
      <c r="CN853" s="505"/>
      <c r="CO853" s="505"/>
      <c r="CP853" s="505"/>
      <c r="CQ853" s="505"/>
      <c r="CR853" s="505"/>
      <c r="CS853" s="505"/>
      <c r="CT853" s="505"/>
      <c r="CU853" s="505"/>
      <c r="CV853" s="505"/>
    </row>
    <row r="854" spans="79:100" ht="14.25" customHeight="1" x14ac:dyDescent="0.25">
      <c r="CA854" s="505"/>
      <c r="CB854" s="505"/>
      <c r="CC854" s="505"/>
      <c r="CD854" s="505"/>
      <c r="CE854" s="505"/>
      <c r="CF854" s="505"/>
      <c r="CG854" s="505"/>
      <c r="CH854" s="505"/>
      <c r="CI854" s="505"/>
      <c r="CJ854" s="505"/>
      <c r="CK854" s="505"/>
      <c r="CL854" s="505"/>
      <c r="CM854" s="505"/>
      <c r="CN854" s="505"/>
      <c r="CO854" s="505"/>
      <c r="CP854" s="505"/>
      <c r="CQ854" s="505"/>
      <c r="CR854" s="505"/>
      <c r="CS854" s="505"/>
      <c r="CT854" s="505"/>
      <c r="CU854" s="505"/>
      <c r="CV854" s="505"/>
    </row>
    <row r="855" spans="79:100" ht="14.25" customHeight="1" x14ac:dyDescent="0.25">
      <c r="CA855" s="505"/>
      <c r="CB855" s="505"/>
      <c r="CC855" s="505"/>
      <c r="CD855" s="505"/>
      <c r="CE855" s="505"/>
      <c r="CF855" s="505"/>
      <c r="CG855" s="505"/>
      <c r="CH855" s="505"/>
      <c r="CI855" s="505"/>
      <c r="CJ855" s="505"/>
      <c r="CK855" s="505"/>
      <c r="CL855" s="505"/>
      <c r="CM855" s="505"/>
      <c r="CN855" s="505"/>
      <c r="CO855" s="505"/>
      <c r="CP855" s="505"/>
      <c r="CQ855" s="505"/>
      <c r="CR855" s="505"/>
      <c r="CS855" s="505"/>
      <c r="CT855" s="505"/>
      <c r="CU855" s="505"/>
      <c r="CV855" s="505"/>
    </row>
    <row r="856" spans="79:100" ht="14.25" customHeight="1" x14ac:dyDescent="0.25">
      <c r="CA856" s="505"/>
      <c r="CB856" s="505"/>
      <c r="CC856" s="505"/>
      <c r="CD856" s="505"/>
      <c r="CE856" s="505"/>
      <c r="CF856" s="505"/>
      <c r="CG856" s="505"/>
      <c r="CH856" s="505"/>
      <c r="CI856" s="505"/>
      <c r="CJ856" s="505"/>
      <c r="CK856" s="505"/>
      <c r="CL856" s="505"/>
      <c r="CM856" s="505"/>
      <c r="CN856" s="505"/>
      <c r="CO856" s="505"/>
      <c r="CP856" s="505"/>
      <c r="CQ856" s="505"/>
      <c r="CR856" s="505"/>
      <c r="CS856" s="505"/>
      <c r="CT856" s="505"/>
      <c r="CU856" s="505"/>
      <c r="CV856" s="505"/>
    </row>
    <row r="857" spans="79:100" ht="14.25" customHeight="1" x14ac:dyDescent="0.25">
      <c r="CA857" s="505"/>
      <c r="CB857" s="505"/>
      <c r="CC857" s="505"/>
      <c r="CD857" s="505"/>
      <c r="CE857" s="505"/>
      <c r="CF857" s="505"/>
      <c r="CG857" s="505"/>
      <c r="CH857" s="505"/>
      <c r="CI857" s="505"/>
      <c r="CJ857" s="505"/>
      <c r="CK857" s="505"/>
      <c r="CL857" s="505"/>
      <c r="CM857" s="505"/>
      <c r="CN857" s="505"/>
      <c r="CO857" s="505"/>
      <c r="CP857" s="505"/>
      <c r="CQ857" s="505"/>
      <c r="CR857" s="505"/>
      <c r="CS857" s="505"/>
      <c r="CT857" s="505"/>
      <c r="CU857" s="505"/>
      <c r="CV857" s="505"/>
    </row>
    <row r="858" spans="79:100" ht="14.25" customHeight="1" x14ac:dyDescent="0.25">
      <c r="CA858" s="505"/>
      <c r="CB858" s="505"/>
      <c r="CC858" s="505"/>
      <c r="CD858" s="505"/>
      <c r="CE858" s="505"/>
      <c r="CF858" s="505"/>
      <c r="CG858" s="505"/>
      <c r="CH858" s="505"/>
      <c r="CI858" s="505"/>
      <c r="CJ858" s="505"/>
      <c r="CK858" s="505"/>
      <c r="CL858" s="505"/>
      <c r="CM858" s="505"/>
      <c r="CN858" s="505"/>
      <c r="CO858" s="505"/>
      <c r="CP858" s="505"/>
      <c r="CQ858" s="505"/>
      <c r="CR858" s="505"/>
      <c r="CS858" s="505"/>
      <c r="CT858" s="505"/>
      <c r="CU858" s="505"/>
      <c r="CV858" s="505"/>
    </row>
    <row r="859" spans="79:100" ht="14.25" customHeight="1" x14ac:dyDescent="0.25">
      <c r="CA859" s="505"/>
      <c r="CB859" s="505"/>
      <c r="CC859" s="505"/>
      <c r="CD859" s="505"/>
      <c r="CE859" s="505"/>
      <c r="CF859" s="505"/>
      <c r="CG859" s="505"/>
      <c r="CH859" s="505"/>
      <c r="CI859" s="505"/>
      <c r="CJ859" s="505"/>
      <c r="CK859" s="505"/>
      <c r="CL859" s="505"/>
      <c r="CM859" s="505"/>
      <c r="CN859" s="505"/>
      <c r="CO859" s="505"/>
      <c r="CP859" s="505"/>
      <c r="CQ859" s="505"/>
      <c r="CR859" s="505"/>
      <c r="CS859" s="505"/>
      <c r="CT859" s="505"/>
      <c r="CU859" s="505"/>
      <c r="CV859" s="505"/>
    </row>
    <row r="860" spans="79:100" ht="14.25" customHeight="1" x14ac:dyDescent="0.25">
      <c r="CA860" s="505"/>
      <c r="CB860" s="505"/>
      <c r="CC860" s="505"/>
      <c r="CD860" s="505"/>
      <c r="CE860" s="505"/>
      <c r="CF860" s="505"/>
      <c r="CG860" s="505"/>
      <c r="CH860" s="505"/>
      <c r="CI860" s="505"/>
      <c r="CJ860" s="505"/>
      <c r="CK860" s="505"/>
      <c r="CL860" s="505"/>
      <c r="CM860" s="505"/>
      <c r="CN860" s="505"/>
      <c r="CO860" s="505"/>
      <c r="CP860" s="505"/>
      <c r="CQ860" s="505"/>
      <c r="CR860" s="505"/>
      <c r="CS860" s="505"/>
      <c r="CT860" s="505"/>
      <c r="CU860" s="505"/>
      <c r="CV860" s="505"/>
    </row>
    <row r="861" spans="79:100" ht="14.25" customHeight="1" x14ac:dyDescent="0.25">
      <c r="CA861" s="505"/>
      <c r="CB861" s="505"/>
      <c r="CC861" s="505"/>
      <c r="CD861" s="505"/>
      <c r="CE861" s="505"/>
      <c r="CF861" s="505"/>
      <c r="CG861" s="505"/>
      <c r="CH861" s="505"/>
      <c r="CI861" s="505"/>
      <c r="CJ861" s="505"/>
      <c r="CK861" s="505"/>
      <c r="CL861" s="505"/>
      <c r="CM861" s="505"/>
      <c r="CN861" s="505"/>
      <c r="CO861" s="505"/>
      <c r="CP861" s="505"/>
      <c r="CQ861" s="505"/>
      <c r="CR861" s="505"/>
      <c r="CS861" s="505"/>
      <c r="CT861" s="505"/>
      <c r="CU861" s="505"/>
      <c r="CV861" s="505"/>
    </row>
    <row r="862" spans="79:100" ht="14.25" customHeight="1" x14ac:dyDescent="0.25">
      <c r="CA862" s="505"/>
      <c r="CB862" s="505"/>
      <c r="CC862" s="505"/>
      <c r="CD862" s="505"/>
      <c r="CE862" s="505"/>
      <c r="CF862" s="505"/>
      <c r="CG862" s="505"/>
      <c r="CH862" s="505"/>
      <c r="CI862" s="505"/>
      <c r="CJ862" s="505"/>
      <c r="CK862" s="505"/>
      <c r="CL862" s="505"/>
      <c r="CM862" s="505"/>
      <c r="CN862" s="505"/>
      <c r="CO862" s="505"/>
      <c r="CP862" s="505"/>
      <c r="CQ862" s="505"/>
      <c r="CR862" s="505"/>
      <c r="CS862" s="505"/>
      <c r="CT862" s="505"/>
      <c r="CU862" s="505"/>
      <c r="CV862" s="505"/>
    </row>
    <row r="863" spans="79:100" ht="14.25" customHeight="1" x14ac:dyDescent="0.25">
      <c r="CA863" s="505"/>
      <c r="CB863" s="505"/>
      <c r="CC863" s="505"/>
      <c r="CD863" s="505"/>
      <c r="CE863" s="505"/>
      <c r="CF863" s="505"/>
      <c r="CG863" s="505"/>
      <c r="CH863" s="505"/>
      <c r="CI863" s="505"/>
      <c r="CJ863" s="505"/>
      <c r="CK863" s="505"/>
      <c r="CL863" s="505"/>
      <c r="CM863" s="505"/>
      <c r="CN863" s="505"/>
      <c r="CO863" s="505"/>
      <c r="CP863" s="505"/>
      <c r="CQ863" s="505"/>
      <c r="CR863" s="505"/>
      <c r="CS863" s="505"/>
      <c r="CT863" s="505"/>
      <c r="CU863" s="505"/>
      <c r="CV863" s="505"/>
    </row>
    <row r="864" spans="79:100" ht="14.25" customHeight="1" x14ac:dyDescent="0.25">
      <c r="CA864" s="505"/>
      <c r="CB864" s="505"/>
      <c r="CC864" s="505"/>
      <c r="CD864" s="505"/>
      <c r="CE864" s="505"/>
      <c r="CF864" s="505"/>
      <c r="CG864" s="505"/>
      <c r="CH864" s="505"/>
      <c r="CI864" s="505"/>
      <c r="CJ864" s="505"/>
      <c r="CK864" s="505"/>
      <c r="CL864" s="505"/>
      <c r="CM864" s="505"/>
      <c r="CN864" s="505"/>
      <c r="CO864" s="505"/>
      <c r="CP864" s="505"/>
      <c r="CQ864" s="505"/>
      <c r="CR864" s="505"/>
      <c r="CS864" s="505"/>
      <c r="CT864" s="505"/>
      <c r="CU864" s="505"/>
      <c r="CV864" s="505"/>
    </row>
    <row r="865" spans="79:100" ht="14.25" customHeight="1" x14ac:dyDescent="0.25">
      <c r="CA865" s="505"/>
      <c r="CB865" s="505"/>
      <c r="CC865" s="505"/>
      <c r="CD865" s="505"/>
      <c r="CE865" s="505"/>
      <c r="CF865" s="505"/>
      <c r="CG865" s="505"/>
      <c r="CH865" s="505"/>
      <c r="CI865" s="505"/>
      <c r="CJ865" s="505"/>
      <c r="CK865" s="505"/>
      <c r="CL865" s="505"/>
      <c r="CM865" s="505"/>
      <c r="CN865" s="505"/>
      <c r="CO865" s="505"/>
      <c r="CP865" s="505"/>
      <c r="CQ865" s="505"/>
      <c r="CR865" s="505"/>
      <c r="CS865" s="505"/>
      <c r="CT865" s="505"/>
      <c r="CU865" s="505"/>
      <c r="CV865" s="505"/>
    </row>
    <row r="866" spans="79:100" ht="14.25" customHeight="1" x14ac:dyDescent="0.25">
      <c r="CA866" s="505"/>
      <c r="CB866" s="505"/>
      <c r="CC866" s="505"/>
      <c r="CD866" s="505"/>
      <c r="CE866" s="505"/>
      <c r="CF866" s="505"/>
      <c r="CG866" s="505"/>
      <c r="CH866" s="505"/>
      <c r="CI866" s="505"/>
      <c r="CJ866" s="505"/>
      <c r="CK866" s="505"/>
      <c r="CL866" s="505"/>
      <c r="CM866" s="505"/>
      <c r="CN866" s="505"/>
      <c r="CO866" s="505"/>
      <c r="CP866" s="505"/>
      <c r="CQ866" s="505"/>
      <c r="CR866" s="505"/>
      <c r="CS866" s="505"/>
      <c r="CT866" s="505"/>
      <c r="CU866" s="505"/>
      <c r="CV866" s="505"/>
    </row>
    <row r="867" spans="79:100" ht="14.25" customHeight="1" x14ac:dyDescent="0.25">
      <c r="CA867" s="505"/>
      <c r="CB867" s="505"/>
      <c r="CC867" s="505"/>
      <c r="CD867" s="505"/>
      <c r="CE867" s="505"/>
      <c r="CF867" s="505"/>
      <c r="CG867" s="505"/>
      <c r="CH867" s="505"/>
      <c r="CI867" s="505"/>
      <c r="CJ867" s="505"/>
      <c r="CK867" s="505"/>
      <c r="CL867" s="505"/>
      <c r="CM867" s="505"/>
      <c r="CN867" s="505"/>
      <c r="CO867" s="505"/>
      <c r="CP867" s="505"/>
      <c r="CQ867" s="505"/>
      <c r="CR867" s="505"/>
      <c r="CS867" s="505"/>
      <c r="CT867" s="505"/>
      <c r="CU867" s="505"/>
      <c r="CV867" s="505"/>
    </row>
    <row r="868" spans="79:100" ht="14.25" customHeight="1" x14ac:dyDescent="0.25">
      <c r="CA868" s="505"/>
      <c r="CB868" s="505"/>
      <c r="CC868" s="505"/>
      <c r="CD868" s="505"/>
      <c r="CE868" s="505"/>
      <c r="CF868" s="505"/>
      <c r="CG868" s="505"/>
      <c r="CH868" s="505"/>
      <c r="CI868" s="505"/>
      <c r="CJ868" s="505"/>
      <c r="CK868" s="505"/>
      <c r="CL868" s="505"/>
      <c r="CM868" s="505"/>
      <c r="CN868" s="505"/>
      <c r="CO868" s="505"/>
      <c r="CP868" s="505"/>
      <c r="CQ868" s="505"/>
      <c r="CR868" s="505"/>
      <c r="CS868" s="505"/>
      <c r="CT868" s="505"/>
      <c r="CU868" s="505"/>
      <c r="CV868" s="505"/>
    </row>
    <row r="869" spans="79:100" ht="14.25" customHeight="1" x14ac:dyDescent="0.25">
      <c r="CA869" s="505"/>
      <c r="CB869" s="505"/>
      <c r="CC869" s="505"/>
      <c r="CD869" s="505"/>
      <c r="CE869" s="505"/>
      <c r="CF869" s="505"/>
      <c r="CG869" s="505"/>
      <c r="CH869" s="505"/>
      <c r="CI869" s="505"/>
      <c r="CJ869" s="505"/>
      <c r="CK869" s="505"/>
      <c r="CL869" s="505"/>
      <c r="CM869" s="505"/>
      <c r="CN869" s="505"/>
      <c r="CO869" s="505"/>
      <c r="CP869" s="505"/>
      <c r="CQ869" s="505"/>
      <c r="CR869" s="505"/>
      <c r="CS869" s="505"/>
      <c r="CT869" s="505"/>
      <c r="CU869" s="505"/>
      <c r="CV869" s="505"/>
    </row>
    <row r="870" spans="79:100" ht="14.25" customHeight="1" x14ac:dyDescent="0.25">
      <c r="CA870" s="505"/>
      <c r="CB870" s="505"/>
      <c r="CC870" s="505"/>
      <c r="CD870" s="505"/>
      <c r="CE870" s="505"/>
      <c r="CF870" s="505"/>
      <c r="CG870" s="505"/>
      <c r="CH870" s="505"/>
      <c r="CI870" s="505"/>
      <c r="CJ870" s="505"/>
      <c r="CK870" s="505"/>
      <c r="CL870" s="505"/>
      <c r="CM870" s="505"/>
      <c r="CN870" s="505"/>
      <c r="CO870" s="505"/>
      <c r="CP870" s="505"/>
      <c r="CQ870" s="505"/>
      <c r="CR870" s="505"/>
      <c r="CS870" s="505"/>
      <c r="CT870" s="505"/>
      <c r="CU870" s="505"/>
      <c r="CV870" s="505"/>
    </row>
    <row r="871" spans="79:100" ht="14.25" customHeight="1" x14ac:dyDescent="0.25">
      <c r="CA871" s="505"/>
      <c r="CB871" s="505"/>
      <c r="CC871" s="505"/>
      <c r="CD871" s="505"/>
      <c r="CE871" s="505"/>
      <c r="CF871" s="505"/>
      <c r="CG871" s="505"/>
      <c r="CH871" s="505"/>
      <c r="CI871" s="505"/>
      <c r="CJ871" s="505"/>
      <c r="CK871" s="505"/>
      <c r="CL871" s="505"/>
      <c r="CM871" s="505"/>
      <c r="CN871" s="505"/>
      <c r="CO871" s="505"/>
      <c r="CP871" s="505"/>
      <c r="CQ871" s="505"/>
      <c r="CR871" s="505"/>
      <c r="CS871" s="505"/>
      <c r="CT871" s="505"/>
      <c r="CU871" s="505"/>
      <c r="CV871" s="505"/>
    </row>
    <row r="872" spans="79:100" ht="14.25" customHeight="1" x14ac:dyDescent="0.25">
      <c r="CA872" s="505"/>
      <c r="CB872" s="505"/>
      <c r="CC872" s="505"/>
      <c r="CD872" s="505"/>
      <c r="CE872" s="505"/>
      <c r="CF872" s="505"/>
      <c r="CG872" s="505"/>
      <c r="CH872" s="505"/>
      <c r="CI872" s="505"/>
      <c r="CJ872" s="505"/>
      <c r="CK872" s="505"/>
      <c r="CL872" s="505"/>
      <c r="CM872" s="505"/>
      <c r="CN872" s="505"/>
      <c r="CO872" s="505"/>
      <c r="CP872" s="505"/>
      <c r="CQ872" s="505"/>
      <c r="CR872" s="505"/>
      <c r="CS872" s="505"/>
      <c r="CT872" s="505"/>
      <c r="CU872" s="505"/>
      <c r="CV872" s="505"/>
    </row>
    <row r="873" spans="79:100" ht="14.25" customHeight="1" x14ac:dyDescent="0.25">
      <c r="CA873" s="505"/>
      <c r="CB873" s="505"/>
      <c r="CC873" s="505"/>
      <c r="CD873" s="505"/>
      <c r="CE873" s="505"/>
      <c r="CF873" s="505"/>
      <c r="CG873" s="505"/>
      <c r="CH873" s="505"/>
      <c r="CI873" s="505"/>
      <c r="CJ873" s="505"/>
      <c r="CK873" s="505"/>
      <c r="CL873" s="505"/>
      <c r="CM873" s="505"/>
      <c r="CN873" s="505"/>
      <c r="CO873" s="505"/>
      <c r="CP873" s="505"/>
      <c r="CQ873" s="505"/>
      <c r="CR873" s="505"/>
      <c r="CS873" s="505"/>
      <c r="CT873" s="505"/>
      <c r="CU873" s="505"/>
      <c r="CV873" s="505"/>
    </row>
    <row r="874" spans="79:100" ht="14.25" customHeight="1" x14ac:dyDescent="0.25">
      <c r="CA874" s="505"/>
      <c r="CB874" s="505"/>
      <c r="CC874" s="505"/>
      <c r="CD874" s="505"/>
      <c r="CE874" s="505"/>
      <c r="CF874" s="505"/>
      <c r="CG874" s="505"/>
      <c r="CH874" s="505"/>
      <c r="CI874" s="505"/>
      <c r="CJ874" s="505"/>
      <c r="CK874" s="505"/>
      <c r="CL874" s="505"/>
      <c r="CM874" s="505"/>
      <c r="CN874" s="505"/>
      <c r="CO874" s="505"/>
      <c r="CP874" s="505"/>
      <c r="CQ874" s="505"/>
      <c r="CR874" s="505"/>
      <c r="CS874" s="505"/>
      <c r="CT874" s="505"/>
      <c r="CU874" s="505"/>
      <c r="CV874" s="505"/>
    </row>
    <row r="875" spans="79:100" ht="14.25" customHeight="1" x14ac:dyDescent="0.25">
      <c r="CA875" s="505"/>
      <c r="CB875" s="505"/>
      <c r="CC875" s="505"/>
      <c r="CD875" s="505"/>
      <c r="CE875" s="505"/>
      <c r="CF875" s="505"/>
      <c r="CG875" s="505"/>
      <c r="CH875" s="505"/>
      <c r="CI875" s="505"/>
      <c r="CJ875" s="505"/>
      <c r="CK875" s="505"/>
      <c r="CL875" s="505"/>
      <c r="CM875" s="505"/>
      <c r="CN875" s="505"/>
      <c r="CO875" s="505"/>
      <c r="CP875" s="505"/>
      <c r="CQ875" s="505"/>
      <c r="CR875" s="505"/>
      <c r="CS875" s="505"/>
      <c r="CT875" s="505"/>
      <c r="CU875" s="505"/>
      <c r="CV875" s="505"/>
    </row>
    <row r="876" spans="79:100" ht="14.25" customHeight="1" x14ac:dyDescent="0.25">
      <c r="CA876" s="505"/>
      <c r="CB876" s="505"/>
      <c r="CC876" s="505"/>
      <c r="CD876" s="505"/>
      <c r="CE876" s="505"/>
      <c r="CF876" s="505"/>
      <c r="CG876" s="505"/>
      <c r="CH876" s="505"/>
      <c r="CI876" s="505"/>
      <c r="CJ876" s="505"/>
      <c r="CK876" s="505"/>
      <c r="CL876" s="505"/>
      <c r="CM876" s="505"/>
      <c r="CN876" s="505"/>
      <c r="CO876" s="505"/>
      <c r="CP876" s="505"/>
      <c r="CQ876" s="505"/>
      <c r="CR876" s="505"/>
      <c r="CS876" s="505"/>
      <c r="CT876" s="505"/>
      <c r="CU876" s="505"/>
      <c r="CV876" s="505"/>
    </row>
    <row r="877" spans="79:100" ht="14.25" customHeight="1" x14ac:dyDescent="0.25">
      <c r="CA877" s="505"/>
      <c r="CB877" s="505"/>
      <c r="CC877" s="505"/>
      <c r="CD877" s="505"/>
      <c r="CE877" s="505"/>
      <c r="CF877" s="505"/>
      <c r="CG877" s="505"/>
      <c r="CH877" s="505"/>
      <c r="CI877" s="505"/>
      <c r="CJ877" s="505"/>
      <c r="CK877" s="505"/>
      <c r="CL877" s="505"/>
      <c r="CM877" s="505"/>
      <c r="CN877" s="505"/>
      <c r="CO877" s="505"/>
      <c r="CP877" s="505"/>
      <c r="CQ877" s="505"/>
      <c r="CR877" s="505"/>
      <c r="CS877" s="505"/>
      <c r="CT877" s="505"/>
      <c r="CU877" s="505"/>
      <c r="CV877" s="505"/>
    </row>
    <row r="878" spans="79:100" ht="14.25" customHeight="1" x14ac:dyDescent="0.25">
      <c r="CA878" s="505"/>
      <c r="CB878" s="505"/>
      <c r="CC878" s="505"/>
      <c r="CD878" s="505"/>
      <c r="CE878" s="505"/>
      <c r="CF878" s="505"/>
      <c r="CG878" s="505"/>
      <c r="CH878" s="505"/>
      <c r="CI878" s="505"/>
      <c r="CJ878" s="505"/>
      <c r="CK878" s="505"/>
      <c r="CL878" s="505"/>
      <c r="CM878" s="505"/>
      <c r="CN878" s="505"/>
      <c r="CO878" s="505"/>
      <c r="CP878" s="505"/>
      <c r="CQ878" s="505"/>
      <c r="CR878" s="505"/>
      <c r="CS878" s="505"/>
      <c r="CT878" s="505"/>
      <c r="CU878" s="505"/>
      <c r="CV878" s="505"/>
    </row>
    <row r="879" spans="79:100" ht="14.25" customHeight="1" x14ac:dyDescent="0.25">
      <c r="CA879" s="505"/>
      <c r="CB879" s="505"/>
      <c r="CC879" s="505"/>
      <c r="CD879" s="505"/>
      <c r="CE879" s="505"/>
      <c r="CF879" s="505"/>
      <c r="CG879" s="505"/>
      <c r="CH879" s="505"/>
      <c r="CI879" s="505"/>
      <c r="CJ879" s="505"/>
      <c r="CK879" s="505"/>
      <c r="CL879" s="505"/>
      <c r="CM879" s="505"/>
      <c r="CN879" s="505"/>
      <c r="CO879" s="505"/>
      <c r="CP879" s="505"/>
      <c r="CQ879" s="505"/>
      <c r="CR879" s="505"/>
      <c r="CS879" s="505"/>
      <c r="CT879" s="505"/>
      <c r="CU879" s="505"/>
      <c r="CV879" s="505"/>
    </row>
    <row r="880" spans="79:100" ht="14.25" customHeight="1" x14ac:dyDescent="0.25">
      <c r="CA880" s="505"/>
      <c r="CB880" s="505"/>
      <c r="CC880" s="505"/>
      <c r="CD880" s="505"/>
      <c r="CE880" s="505"/>
      <c r="CF880" s="505"/>
      <c r="CG880" s="505"/>
      <c r="CH880" s="505"/>
      <c r="CI880" s="505"/>
      <c r="CJ880" s="505"/>
      <c r="CK880" s="505"/>
      <c r="CL880" s="505"/>
      <c r="CM880" s="505"/>
      <c r="CN880" s="505"/>
      <c r="CO880" s="505"/>
      <c r="CP880" s="505"/>
      <c r="CQ880" s="505"/>
      <c r="CR880" s="505"/>
      <c r="CS880" s="505"/>
      <c r="CT880" s="505"/>
      <c r="CU880" s="505"/>
      <c r="CV880" s="505"/>
    </row>
    <row r="881" spans="79:100" ht="14.25" customHeight="1" x14ac:dyDescent="0.25">
      <c r="CA881" s="505"/>
      <c r="CB881" s="505"/>
      <c r="CC881" s="505"/>
      <c r="CD881" s="505"/>
      <c r="CE881" s="505"/>
      <c r="CF881" s="505"/>
      <c r="CG881" s="505"/>
      <c r="CH881" s="505"/>
      <c r="CI881" s="505"/>
      <c r="CJ881" s="505"/>
      <c r="CK881" s="505"/>
      <c r="CL881" s="505"/>
      <c r="CM881" s="505"/>
      <c r="CN881" s="505"/>
      <c r="CO881" s="505"/>
      <c r="CP881" s="505"/>
      <c r="CQ881" s="505"/>
      <c r="CR881" s="505"/>
      <c r="CS881" s="505"/>
      <c r="CT881" s="505"/>
      <c r="CU881" s="505"/>
      <c r="CV881" s="505"/>
    </row>
    <row r="882" spans="79:100" ht="14.25" customHeight="1" x14ac:dyDescent="0.25">
      <c r="CA882" s="505"/>
      <c r="CB882" s="505"/>
      <c r="CC882" s="505"/>
      <c r="CD882" s="505"/>
      <c r="CE882" s="505"/>
      <c r="CF882" s="505"/>
      <c r="CG882" s="505"/>
      <c r="CH882" s="505"/>
      <c r="CI882" s="505"/>
      <c r="CJ882" s="505"/>
      <c r="CK882" s="505"/>
      <c r="CL882" s="505"/>
      <c r="CM882" s="505"/>
      <c r="CN882" s="505"/>
      <c r="CO882" s="505"/>
      <c r="CP882" s="505"/>
      <c r="CQ882" s="505"/>
      <c r="CR882" s="505"/>
      <c r="CS882" s="505"/>
      <c r="CT882" s="505"/>
      <c r="CU882" s="505"/>
      <c r="CV882" s="505"/>
    </row>
    <row r="883" spans="79:100" ht="14.25" customHeight="1" x14ac:dyDescent="0.25">
      <c r="CA883" s="505"/>
      <c r="CB883" s="505"/>
      <c r="CC883" s="505"/>
      <c r="CD883" s="505"/>
      <c r="CE883" s="505"/>
      <c r="CF883" s="505"/>
      <c r="CG883" s="505"/>
      <c r="CH883" s="505"/>
      <c r="CI883" s="505"/>
      <c r="CJ883" s="505"/>
      <c r="CK883" s="505"/>
      <c r="CL883" s="505"/>
      <c r="CM883" s="505"/>
      <c r="CN883" s="505"/>
      <c r="CO883" s="505"/>
      <c r="CP883" s="505"/>
      <c r="CQ883" s="505"/>
      <c r="CR883" s="505"/>
      <c r="CS883" s="505"/>
      <c r="CT883" s="505"/>
      <c r="CU883" s="505"/>
      <c r="CV883" s="505"/>
    </row>
    <row r="884" spans="79:100" ht="14.25" customHeight="1" x14ac:dyDescent="0.25">
      <c r="CA884" s="505"/>
      <c r="CB884" s="505"/>
      <c r="CC884" s="505"/>
      <c r="CD884" s="505"/>
      <c r="CE884" s="505"/>
      <c r="CF884" s="505"/>
      <c r="CG884" s="505"/>
      <c r="CH884" s="505"/>
      <c r="CI884" s="505"/>
      <c r="CJ884" s="505"/>
      <c r="CK884" s="505"/>
      <c r="CL884" s="505"/>
      <c r="CM884" s="505"/>
      <c r="CN884" s="505"/>
      <c r="CO884" s="505"/>
      <c r="CP884" s="505"/>
      <c r="CQ884" s="505"/>
      <c r="CR884" s="505"/>
      <c r="CS884" s="505"/>
      <c r="CT884" s="505"/>
      <c r="CU884" s="505"/>
      <c r="CV884" s="505"/>
    </row>
    <row r="885" spans="79:100" ht="14.25" customHeight="1" x14ac:dyDescent="0.25">
      <c r="CA885" s="505"/>
      <c r="CB885" s="505"/>
      <c r="CC885" s="505"/>
      <c r="CD885" s="505"/>
      <c r="CE885" s="505"/>
      <c r="CF885" s="505"/>
      <c r="CG885" s="505"/>
      <c r="CH885" s="505"/>
      <c r="CI885" s="505"/>
      <c r="CJ885" s="505"/>
      <c r="CK885" s="505"/>
      <c r="CL885" s="505"/>
      <c r="CM885" s="505"/>
      <c r="CN885" s="505"/>
      <c r="CO885" s="505"/>
      <c r="CP885" s="505"/>
      <c r="CQ885" s="505"/>
      <c r="CR885" s="505"/>
      <c r="CS885" s="505"/>
      <c r="CT885" s="505"/>
      <c r="CU885" s="505"/>
      <c r="CV885" s="505"/>
    </row>
    <row r="886" spans="79:100" ht="14.25" customHeight="1" x14ac:dyDescent="0.25">
      <c r="CA886" s="505"/>
      <c r="CB886" s="505"/>
      <c r="CC886" s="505"/>
      <c r="CD886" s="505"/>
      <c r="CE886" s="505"/>
      <c r="CF886" s="505"/>
      <c r="CG886" s="505"/>
      <c r="CH886" s="505"/>
      <c r="CI886" s="505"/>
      <c r="CJ886" s="505"/>
      <c r="CK886" s="505"/>
      <c r="CL886" s="505"/>
      <c r="CM886" s="505"/>
      <c r="CN886" s="505"/>
      <c r="CO886" s="505"/>
      <c r="CP886" s="505"/>
      <c r="CQ886" s="505"/>
      <c r="CR886" s="505"/>
      <c r="CS886" s="505"/>
      <c r="CT886" s="505"/>
      <c r="CU886" s="505"/>
      <c r="CV886" s="505"/>
    </row>
    <row r="887" spans="79:100" ht="14.25" customHeight="1" x14ac:dyDescent="0.25">
      <c r="CA887" s="505"/>
      <c r="CB887" s="505"/>
      <c r="CC887" s="505"/>
      <c r="CD887" s="505"/>
      <c r="CE887" s="505"/>
      <c r="CF887" s="505"/>
      <c r="CG887" s="505"/>
      <c r="CH887" s="505"/>
      <c r="CI887" s="505"/>
      <c r="CJ887" s="505"/>
      <c r="CK887" s="505"/>
      <c r="CL887" s="505"/>
      <c r="CM887" s="505"/>
      <c r="CN887" s="505"/>
      <c r="CO887" s="505"/>
      <c r="CP887" s="505"/>
      <c r="CQ887" s="505"/>
      <c r="CR887" s="505"/>
      <c r="CS887" s="505"/>
      <c r="CT887" s="505"/>
      <c r="CU887" s="505"/>
      <c r="CV887" s="505"/>
    </row>
    <row r="888" spans="79:100" ht="14.25" customHeight="1" x14ac:dyDescent="0.25">
      <c r="CA888" s="505"/>
      <c r="CB888" s="505"/>
      <c r="CC888" s="505"/>
      <c r="CD888" s="505"/>
      <c r="CE888" s="505"/>
      <c r="CF888" s="505"/>
      <c r="CG888" s="505"/>
      <c r="CH888" s="505"/>
      <c r="CI888" s="505"/>
      <c r="CJ888" s="505"/>
      <c r="CK888" s="505"/>
      <c r="CL888" s="505"/>
      <c r="CM888" s="505"/>
      <c r="CN888" s="505"/>
      <c r="CO888" s="505"/>
      <c r="CP888" s="505"/>
      <c r="CQ888" s="505"/>
      <c r="CR888" s="505"/>
      <c r="CS888" s="505"/>
      <c r="CT888" s="505"/>
      <c r="CU888" s="505"/>
      <c r="CV888" s="505"/>
    </row>
    <row r="889" spans="79:100" ht="14.25" customHeight="1" x14ac:dyDescent="0.25">
      <c r="CA889" s="505"/>
      <c r="CB889" s="505"/>
      <c r="CC889" s="505"/>
      <c r="CD889" s="505"/>
      <c r="CE889" s="505"/>
      <c r="CF889" s="505"/>
      <c r="CG889" s="505"/>
      <c r="CH889" s="505"/>
      <c r="CI889" s="505"/>
      <c r="CJ889" s="505"/>
      <c r="CK889" s="505"/>
      <c r="CL889" s="505"/>
      <c r="CM889" s="505"/>
      <c r="CN889" s="505"/>
      <c r="CO889" s="505"/>
      <c r="CP889" s="505"/>
      <c r="CQ889" s="505"/>
      <c r="CR889" s="505"/>
      <c r="CS889" s="505"/>
      <c r="CT889" s="505"/>
      <c r="CU889" s="505"/>
      <c r="CV889" s="505"/>
    </row>
    <row r="890" spans="79:100" ht="14.25" customHeight="1" x14ac:dyDescent="0.25">
      <c r="CA890" s="505"/>
      <c r="CB890" s="505"/>
      <c r="CC890" s="505"/>
      <c r="CD890" s="505"/>
      <c r="CE890" s="505"/>
      <c r="CF890" s="505"/>
      <c r="CG890" s="505"/>
      <c r="CH890" s="505"/>
      <c r="CI890" s="505"/>
      <c r="CJ890" s="505"/>
      <c r="CK890" s="505"/>
      <c r="CL890" s="505"/>
      <c r="CM890" s="505"/>
      <c r="CN890" s="505"/>
      <c r="CO890" s="505"/>
      <c r="CP890" s="505"/>
      <c r="CQ890" s="505"/>
      <c r="CR890" s="505"/>
      <c r="CS890" s="505"/>
      <c r="CT890" s="505"/>
      <c r="CU890" s="505"/>
      <c r="CV890" s="505"/>
    </row>
    <row r="891" spans="79:100" ht="14.25" customHeight="1" x14ac:dyDescent="0.25">
      <c r="CA891" s="505"/>
      <c r="CB891" s="505"/>
      <c r="CC891" s="505"/>
      <c r="CD891" s="505"/>
      <c r="CE891" s="505"/>
      <c r="CF891" s="505"/>
      <c r="CG891" s="505"/>
      <c r="CH891" s="505"/>
      <c r="CI891" s="505"/>
      <c r="CJ891" s="505"/>
      <c r="CK891" s="505"/>
      <c r="CL891" s="505"/>
      <c r="CM891" s="505"/>
      <c r="CN891" s="505"/>
      <c r="CO891" s="505"/>
      <c r="CP891" s="505"/>
      <c r="CQ891" s="505"/>
      <c r="CR891" s="505"/>
      <c r="CS891" s="505"/>
      <c r="CT891" s="505"/>
      <c r="CU891" s="505"/>
      <c r="CV891" s="505"/>
    </row>
    <row r="892" spans="79:100" ht="14.25" customHeight="1" x14ac:dyDescent="0.25">
      <c r="CA892" s="505"/>
      <c r="CB892" s="505"/>
      <c r="CC892" s="505"/>
      <c r="CD892" s="505"/>
      <c r="CE892" s="505"/>
      <c r="CF892" s="505"/>
      <c r="CG892" s="505"/>
      <c r="CH892" s="505"/>
      <c r="CI892" s="505"/>
      <c r="CJ892" s="505"/>
      <c r="CK892" s="505"/>
      <c r="CL892" s="505"/>
      <c r="CM892" s="505"/>
      <c r="CN892" s="505"/>
      <c r="CO892" s="505"/>
      <c r="CP892" s="505"/>
      <c r="CQ892" s="505"/>
      <c r="CR892" s="505"/>
      <c r="CS892" s="505"/>
      <c r="CT892" s="505"/>
      <c r="CU892" s="505"/>
      <c r="CV892" s="505"/>
    </row>
    <row r="893" spans="79:100" ht="14.25" customHeight="1" x14ac:dyDescent="0.25">
      <c r="CA893" s="505"/>
      <c r="CB893" s="505"/>
      <c r="CC893" s="505"/>
      <c r="CD893" s="505"/>
      <c r="CE893" s="505"/>
      <c r="CF893" s="505"/>
      <c r="CG893" s="505"/>
      <c r="CH893" s="505"/>
      <c r="CI893" s="505"/>
      <c r="CJ893" s="505"/>
      <c r="CK893" s="505"/>
      <c r="CL893" s="505"/>
      <c r="CM893" s="505"/>
      <c r="CN893" s="505"/>
      <c r="CO893" s="505"/>
      <c r="CP893" s="505"/>
      <c r="CQ893" s="505"/>
      <c r="CR893" s="505"/>
      <c r="CS893" s="505"/>
      <c r="CT893" s="505"/>
      <c r="CU893" s="505"/>
      <c r="CV893" s="505"/>
    </row>
    <row r="894" spans="79:100" ht="14.25" customHeight="1" x14ac:dyDescent="0.25">
      <c r="CA894" s="505"/>
      <c r="CB894" s="505"/>
      <c r="CC894" s="505"/>
      <c r="CD894" s="505"/>
      <c r="CE894" s="505"/>
      <c r="CF894" s="505"/>
      <c r="CG894" s="505"/>
      <c r="CH894" s="505"/>
      <c r="CI894" s="505"/>
      <c r="CJ894" s="505"/>
      <c r="CK894" s="505"/>
      <c r="CL894" s="505"/>
      <c r="CM894" s="505"/>
      <c r="CN894" s="505"/>
      <c r="CO894" s="505"/>
      <c r="CP894" s="505"/>
      <c r="CQ894" s="505"/>
      <c r="CR894" s="505"/>
      <c r="CS894" s="505"/>
      <c r="CT894" s="505"/>
      <c r="CU894" s="505"/>
      <c r="CV894" s="505"/>
    </row>
    <row r="895" spans="79:100" ht="14.25" customHeight="1" x14ac:dyDescent="0.25">
      <c r="CA895" s="505"/>
      <c r="CB895" s="505"/>
      <c r="CC895" s="505"/>
      <c r="CD895" s="505"/>
      <c r="CE895" s="505"/>
      <c r="CF895" s="505"/>
      <c r="CG895" s="505"/>
      <c r="CH895" s="505"/>
      <c r="CI895" s="505"/>
      <c r="CJ895" s="505"/>
      <c r="CK895" s="505"/>
      <c r="CL895" s="505"/>
      <c r="CM895" s="505"/>
      <c r="CN895" s="505"/>
      <c r="CO895" s="505"/>
      <c r="CP895" s="505"/>
      <c r="CQ895" s="505"/>
      <c r="CR895" s="505"/>
      <c r="CS895" s="505"/>
      <c r="CT895" s="505"/>
      <c r="CU895" s="505"/>
      <c r="CV895" s="505"/>
    </row>
    <row r="896" spans="79:100" ht="14.25" customHeight="1" x14ac:dyDescent="0.25">
      <c r="CA896" s="505"/>
      <c r="CB896" s="505"/>
      <c r="CC896" s="505"/>
      <c r="CD896" s="505"/>
      <c r="CE896" s="505"/>
      <c r="CF896" s="505"/>
      <c r="CG896" s="505"/>
      <c r="CH896" s="505"/>
      <c r="CI896" s="505"/>
      <c r="CJ896" s="505"/>
      <c r="CK896" s="505"/>
      <c r="CL896" s="505"/>
      <c r="CM896" s="505"/>
      <c r="CN896" s="505"/>
      <c r="CO896" s="505"/>
      <c r="CP896" s="505"/>
      <c r="CQ896" s="505"/>
      <c r="CR896" s="505"/>
      <c r="CS896" s="505"/>
      <c r="CT896" s="505"/>
      <c r="CU896" s="505"/>
      <c r="CV896" s="505"/>
    </row>
    <row r="897" spans="79:100" ht="14.25" customHeight="1" x14ac:dyDescent="0.25">
      <c r="CA897" s="505"/>
      <c r="CB897" s="505"/>
      <c r="CC897" s="505"/>
      <c r="CD897" s="505"/>
      <c r="CE897" s="505"/>
      <c r="CF897" s="505"/>
      <c r="CG897" s="505"/>
      <c r="CH897" s="505"/>
      <c r="CI897" s="505"/>
      <c r="CJ897" s="505"/>
      <c r="CK897" s="505"/>
      <c r="CL897" s="505"/>
      <c r="CM897" s="505"/>
      <c r="CN897" s="505"/>
      <c r="CO897" s="505"/>
      <c r="CP897" s="505"/>
      <c r="CQ897" s="505"/>
      <c r="CR897" s="505"/>
      <c r="CS897" s="505"/>
      <c r="CT897" s="505"/>
      <c r="CU897" s="505"/>
      <c r="CV897" s="505"/>
    </row>
    <row r="898" spans="79:100" ht="14.25" customHeight="1" x14ac:dyDescent="0.25">
      <c r="CA898" s="505"/>
      <c r="CB898" s="505"/>
      <c r="CC898" s="505"/>
      <c r="CD898" s="505"/>
      <c r="CE898" s="505"/>
      <c r="CF898" s="505"/>
      <c r="CG898" s="505"/>
      <c r="CH898" s="505"/>
      <c r="CI898" s="505"/>
      <c r="CJ898" s="505"/>
      <c r="CK898" s="505"/>
      <c r="CL898" s="505"/>
      <c r="CM898" s="505"/>
      <c r="CN898" s="505"/>
      <c r="CO898" s="505"/>
      <c r="CP898" s="505"/>
      <c r="CQ898" s="505"/>
      <c r="CR898" s="505"/>
      <c r="CS898" s="505"/>
      <c r="CT898" s="505"/>
      <c r="CU898" s="505"/>
      <c r="CV898" s="505"/>
    </row>
    <row r="899" spans="79:100" ht="14.25" customHeight="1" x14ac:dyDescent="0.25">
      <c r="CA899" s="505"/>
      <c r="CB899" s="505"/>
      <c r="CC899" s="505"/>
      <c r="CD899" s="505"/>
      <c r="CE899" s="505"/>
      <c r="CF899" s="505"/>
      <c r="CG899" s="505"/>
      <c r="CH899" s="505"/>
      <c r="CI899" s="505"/>
      <c r="CJ899" s="505"/>
      <c r="CK899" s="505"/>
      <c r="CL899" s="505"/>
      <c r="CM899" s="505"/>
      <c r="CN899" s="505"/>
      <c r="CO899" s="505"/>
      <c r="CP899" s="505"/>
      <c r="CQ899" s="505"/>
      <c r="CR899" s="505"/>
      <c r="CS899" s="505"/>
      <c r="CT899" s="505"/>
      <c r="CU899" s="505"/>
      <c r="CV899" s="505"/>
    </row>
    <row r="900" spans="79:100" ht="14.25" customHeight="1" x14ac:dyDescent="0.25">
      <c r="CA900" s="505"/>
      <c r="CB900" s="505"/>
      <c r="CC900" s="505"/>
      <c r="CD900" s="505"/>
      <c r="CE900" s="505"/>
      <c r="CF900" s="505"/>
      <c r="CG900" s="505"/>
      <c r="CH900" s="505"/>
      <c r="CI900" s="505"/>
      <c r="CJ900" s="505"/>
      <c r="CK900" s="505"/>
      <c r="CL900" s="505"/>
      <c r="CM900" s="505"/>
      <c r="CN900" s="505"/>
      <c r="CO900" s="505"/>
      <c r="CP900" s="505"/>
      <c r="CQ900" s="505"/>
      <c r="CR900" s="505"/>
      <c r="CS900" s="505"/>
      <c r="CT900" s="505"/>
      <c r="CU900" s="505"/>
      <c r="CV900" s="505"/>
    </row>
    <row r="901" spans="79:100" ht="14.25" customHeight="1" x14ac:dyDescent="0.25">
      <c r="CA901" s="505"/>
      <c r="CB901" s="505"/>
      <c r="CC901" s="505"/>
      <c r="CD901" s="505"/>
      <c r="CE901" s="505"/>
      <c r="CF901" s="505"/>
      <c r="CG901" s="505"/>
      <c r="CH901" s="505"/>
      <c r="CI901" s="505"/>
      <c r="CJ901" s="505"/>
      <c r="CK901" s="505"/>
      <c r="CL901" s="505"/>
      <c r="CM901" s="505"/>
      <c r="CN901" s="505"/>
      <c r="CO901" s="505"/>
      <c r="CP901" s="505"/>
      <c r="CQ901" s="505"/>
      <c r="CR901" s="505"/>
      <c r="CS901" s="505"/>
      <c r="CT901" s="505"/>
      <c r="CU901" s="505"/>
      <c r="CV901" s="505"/>
    </row>
    <row r="902" spans="79:100" ht="14.25" customHeight="1" x14ac:dyDescent="0.25">
      <c r="CA902" s="505"/>
      <c r="CB902" s="505"/>
      <c r="CC902" s="505"/>
      <c r="CD902" s="505"/>
      <c r="CE902" s="505"/>
      <c r="CF902" s="505"/>
      <c r="CG902" s="505"/>
      <c r="CH902" s="505"/>
      <c r="CI902" s="505"/>
      <c r="CJ902" s="505"/>
      <c r="CK902" s="505"/>
      <c r="CL902" s="505"/>
      <c r="CM902" s="505"/>
      <c r="CN902" s="505"/>
      <c r="CO902" s="505"/>
      <c r="CP902" s="505"/>
      <c r="CQ902" s="505"/>
      <c r="CR902" s="505"/>
      <c r="CS902" s="505"/>
      <c r="CT902" s="505"/>
      <c r="CU902" s="505"/>
      <c r="CV902" s="505"/>
    </row>
    <row r="903" spans="79:100" ht="14.25" customHeight="1" x14ac:dyDescent="0.25">
      <c r="CA903" s="505"/>
      <c r="CB903" s="505"/>
      <c r="CC903" s="505"/>
      <c r="CD903" s="505"/>
      <c r="CE903" s="505"/>
      <c r="CF903" s="505"/>
      <c r="CG903" s="505"/>
      <c r="CH903" s="505"/>
      <c r="CI903" s="505"/>
      <c r="CJ903" s="505"/>
      <c r="CK903" s="505"/>
      <c r="CL903" s="505"/>
      <c r="CM903" s="505"/>
      <c r="CN903" s="505"/>
      <c r="CO903" s="505"/>
      <c r="CP903" s="505"/>
      <c r="CQ903" s="505"/>
      <c r="CR903" s="505"/>
      <c r="CS903" s="505"/>
      <c r="CT903" s="505"/>
      <c r="CU903" s="505"/>
      <c r="CV903" s="505"/>
    </row>
    <row r="904" spans="79:100" ht="14.25" customHeight="1" x14ac:dyDescent="0.25">
      <c r="CA904" s="505"/>
      <c r="CB904" s="505"/>
      <c r="CC904" s="505"/>
      <c r="CD904" s="505"/>
      <c r="CE904" s="505"/>
      <c r="CF904" s="505"/>
      <c r="CG904" s="505"/>
      <c r="CH904" s="505"/>
      <c r="CI904" s="505"/>
      <c r="CJ904" s="505"/>
      <c r="CK904" s="505"/>
      <c r="CL904" s="505"/>
      <c r="CM904" s="505"/>
      <c r="CN904" s="505"/>
      <c r="CO904" s="505"/>
      <c r="CP904" s="505"/>
      <c r="CQ904" s="505"/>
      <c r="CR904" s="505"/>
      <c r="CS904" s="505"/>
      <c r="CT904" s="505"/>
      <c r="CU904" s="505"/>
      <c r="CV904" s="505"/>
    </row>
    <row r="905" spans="79:100" ht="14.25" customHeight="1" x14ac:dyDescent="0.25">
      <c r="CA905" s="505"/>
      <c r="CB905" s="505"/>
      <c r="CC905" s="505"/>
      <c r="CD905" s="505"/>
      <c r="CE905" s="505"/>
      <c r="CF905" s="505"/>
      <c r="CG905" s="505"/>
      <c r="CH905" s="505"/>
      <c r="CI905" s="505"/>
      <c r="CJ905" s="505"/>
      <c r="CK905" s="505"/>
      <c r="CL905" s="505"/>
      <c r="CM905" s="505"/>
      <c r="CN905" s="505"/>
      <c r="CO905" s="505"/>
      <c r="CP905" s="505"/>
      <c r="CQ905" s="505"/>
      <c r="CR905" s="505"/>
      <c r="CS905" s="505"/>
      <c r="CT905" s="505"/>
      <c r="CU905" s="505"/>
      <c r="CV905" s="505"/>
    </row>
    <row r="906" spans="79:100" ht="14.25" customHeight="1" x14ac:dyDescent="0.25">
      <c r="CA906" s="505"/>
      <c r="CB906" s="505"/>
      <c r="CC906" s="505"/>
      <c r="CD906" s="505"/>
      <c r="CE906" s="505"/>
      <c r="CF906" s="505"/>
      <c r="CG906" s="505"/>
      <c r="CH906" s="505"/>
      <c r="CI906" s="505"/>
      <c r="CJ906" s="505"/>
      <c r="CK906" s="505"/>
      <c r="CL906" s="505"/>
      <c r="CM906" s="505"/>
      <c r="CN906" s="505"/>
      <c r="CO906" s="505"/>
      <c r="CP906" s="505"/>
      <c r="CQ906" s="505"/>
      <c r="CR906" s="505"/>
      <c r="CS906" s="505"/>
      <c r="CT906" s="505"/>
      <c r="CU906" s="505"/>
      <c r="CV906" s="505"/>
    </row>
    <row r="907" spans="79:100" ht="14.25" customHeight="1" x14ac:dyDescent="0.25">
      <c r="CA907" s="505"/>
      <c r="CB907" s="505"/>
      <c r="CC907" s="505"/>
      <c r="CD907" s="505"/>
      <c r="CE907" s="505"/>
      <c r="CF907" s="505"/>
      <c r="CG907" s="505"/>
      <c r="CH907" s="505"/>
      <c r="CI907" s="505"/>
      <c r="CJ907" s="505"/>
      <c r="CK907" s="505"/>
      <c r="CL907" s="505"/>
      <c r="CM907" s="505"/>
      <c r="CN907" s="505"/>
      <c r="CO907" s="505"/>
      <c r="CP907" s="505"/>
      <c r="CQ907" s="505"/>
      <c r="CR907" s="505"/>
      <c r="CS907" s="505"/>
      <c r="CT907" s="505"/>
      <c r="CU907" s="505"/>
      <c r="CV907" s="505"/>
    </row>
    <row r="908" spans="79:100" ht="14.25" customHeight="1" x14ac:dyDescent="0.25">
      <c r="CA908" s="505"/>
      <c r="CB908" s="505"/>
      <c r="CC908" s="505"/>
      <c r="CD908" s="505"/>
      <c r="CE908" s="505"/>
      <c r="CF908" s="505"/>
      <c r="CG908" s="505"/>
      <c r="CH908" s="505"/>
      <c r="CI908" s="505"/>
      <c r="CJ908" s="505"/>
      <c r="CK908" s="505"/>
      <c r="CL908" s="505"/>
      <c r="CM908" s="505"/>
      <c r="CN908" s="505"/>
      <c r="CO908" s="505"/>
      <c r="CP908" s="505"/>
      <c r="CQ908" s="505"/>
      <c r="CR908" s="505"/>
      <c r="CS908" s="505"/>
      <c r="CT908" s="505"/>
      <c r="CU908" s="505"/>
      <c r="CV908" s="505"/>
    </row>
    <row r="909" spans="79:100" ht="14.25" customHeight="1" x14ac:dyDescent="0.25">
      <c r="CA909" s="505"/>
      <c r="CB909" s="505"/>
      <c r="CC909" s="505"/>
      <c r="CD909" s="505"/>
      <c r="CE909" s="505"/>
      <c r="CF909" s="505"/>
      <c r="CG909" s="505"/>
      <c r="CH909" s="505"/>
      <c r="CI909" s="505"/>
      <c r="CJ909" s="505"/>
      <c r="CK909" s="505"/>
      <c r="CL909" s="505"/>
      <c r="CM909" s="505"/>
      <c r="CN909" s="505"/>
      <c r="CO909" s="505"/>
      <c r="CP909" s="505"/>
      <c r="CQ909" s="505"/>
      <c r="CR909" s="505"/>
      <c r="CS909" s="505"/>
      <c r="CT909" s="505"/>
      <c r="CU909" s="505"/>
      <c r="CV909" s="505"/>
    </row>
    <row r="910" spans="79:100" ht="14.25" customHeight="1" x14ac:dyDescent="0.25">
      <c r="CA910" s="505"/>
      <c r="CB910" s="505"/>
      <c r="CC910" s="505"/>
      <c r="CD910" s="505"/>
      <c r="CE910" s="505"/>
      <c r="CF910" s="505"/>
      <c r="CG910" s="505"/>
      <c r="CH910" s="505"/>
      <c r="CI910" s="505"/>
      <c r="CJ910" s="505"/>
      <c r="CK910" s="505"/>
      <c r="CL910" s="505"/>
      <c r="CM910" s="505"/>
      <c r="CN910" s="505"/>
      <c r="CO910" s="505"/>
      <c r="CP910" s="505"/>
      <c r="CQ910" s="505"/>
      <c r="CR910" s="505"/>
      <c r="CS910" s="505"/>
      <c r="CT910" s="505"/>
      <c r="CU910" s="505"/>
      <c r="CV910" s="505"/>
    </row>
    <row r="911" spans="79:100" ht="14.25" customHeight="1" x14ac:dyDescent="0.25">
      <c r="CA911" s="505"/>
      <c r="CB911" s="505"/>
      <c r="CC911" s="505"/>
      <c r="CD911" s="505"/>
      <c r="CE911" s="505"/>
      <c r="CF911" s="505"/>
      <c r="CG911" s="505"/>
      <c r="CH911" s="505"/>
      <c r="CI911" s="505"/>
      <c r="CJ911" s="505"/>
      <c r="CK911" s="505"/>
      <c r="CL911" s="505"/>
      <c r="CM911" s="505"/>
      <c r="CN911" s="505"/>
      <c r="CO911" s="505"/>
      <c r="CP911" s="505"/>
      <c r="CQ911" s="505"/>
      <c r="CR911" s="505"/>
      <c r="CS911" s="505"/>
      <c r="CT911" s="505"/>
      <c r="CU911" s="505"/>
      <c r="CV911" s="505"/>
    </row>
    <row r="912" spans="79:100" ht="14.25" customHeight="1" x14ac:dyDescent="0.25">
      <c r="CA912" s="505"/>
      <c r="CB912" s="505"/>
      <c r="CC912" s="505"/>
      <c r="CD912" s="505"/>
      <c r="CE912" s="505"/>
      <c r="CF912" s="505"/>
      <c r="CG912" s="505"/>
      <c r="CH912" s="505"/>
      <c r="CI912" s="505"/>
      <c r="CJ912" s="505"/>
      <c r="CK912" s="505"/>
      <c r="CL912" s="505"/>
      <c r="CM912" s="505"/>
      <c r="CN912" s="505"/>
      <c r="CO912" s="505"/>
      <c r="CP912" s="505"/>
      <c r="CQ912" s="505"/>
      <c r="CR912" s="505"/>
      <c r="CS912" s="505"/>
      <c r="CT912" s="505"/>
      <c r="CU912" s="505"/>
      <c r="CV912" s="505"/>
    </row>
    <row r="913" spans="79:100" ht="14.25" customHeight="1" x14ac:dyDescent="0.25">
      <c r="CA913" s="505"/>
      <c r="CB913" s="505"/>
      <c r="CC913" s="505"/>
      <c r="CD913" s="505"/>
      <c r="CE913" s="505"/>
      <c r="CF913" s="505"/>
      <c r="CG913" s="505"/>
      <c r="CH913" s="505"/>
      <c r="CI913" s="505"/>
      <c r="CJ913" s="505"/>
      <c r="CK913" s="505"/>
      <c r="CL913" s="505"/>
      <c r="CM913" s="505"/>
      <c r="CN913" s="505"/>
      <c r="CO913" s="505"/>
      <c r="CP913" s="505"/>
      <c r="CQ913" s="505"/>
      <c r="CR913" s="505"/>
      <c r="CS913" s="505"/>
      <c r="CT913" s="505"/>
      <c r="CU913" s="505"/>
      <c r="CV913" s="505"/>
    </row>
    <row r="914" spans="79:100" ht="14.25" customHeight="1" x14ac:dyDescent="0.25">
      <c r="CA914" s="505"/>
      <c r="CB914" s="505"/>
      <c r="CC914" s="505"/>
      <c r="CD914" s="505"/>
      <c r="CE914" s="505"/>
      <c r="CF914" s="505"/>
      <c r="CG914" s="505"/>
      <c r="CH914" s="505"/>
      <c r="CI914" s="505"/>
      <c r="CJ914" s="505"/>
      <c r="CK914" s="505"/>
      <c r="CL914" s="505"/>
      <c r="CM914" s="505"/>
      <c r="CN914" s="505"/>
      <c r="CO914" s="505"/>
      <c r="CP914" s="505"/>
      <c r="CQ914" s="505"/>
      <c r="CR914" s="505"/>
      <c r="CS914" s="505"/>
      <c r="CT914" s="505"/>
      <c r="CU914" s="505"/>
      <c r="CV914" s="505"/>
    </row>
    <row r="915" spans="79:100" ht="14.25" customHeight="1" x14ac:dyDescent="0.25">
      <c r="CA915" s="505"/>
      <c r="CB915" s="505"/>
      <c r="CC915" s="505"/>
      <c r="CD915" s="505"/>
      <c r="CE915" s="505"/>
      <c r="CF915" s="505"/>
      <c r="CG915" s="505"/>
      <c r="CH915" s="505"/>
      <c r="CI915" s="505"/>
      <c r="CJ915" s="505"/>
      <c r="CK915" s="505"/>
      <c r="CL915" s="505"/>
      <c r="CM915" s="505"/>
      <c r="CN915" s="505"/>
      <c r="CO915" s="505"/>
      <c r="CP915" s="505"/>
      <c r="CQ915" s="505"/>
      <c r="CR915" s="505"/>
      <c r="CS915" s="505"/>
      <c r="CT915" s="505"/>
      <c r="CU915" s="505"/>
      <c r="CV915" s="505"/>
    </row>
    <row r="916" spans="79:100" ht="14.25" customHeight="1" x14ac:dyDescent="0.25">
      <c r="CA916" s="505"/>
      <c r="CB916" s="505"/>
      <c r="CC916" s="505"/>
      <c r="CD916" s="505"/>
      <c r="CE916" s="505"/>
      <c r="CF916" s="505"/>
      <c r="CG916" s="505"/>
      <c r="CH916" s="505"/>
      <c r="CI916" s="505"/>
      <c r="CJ916" s="505"/>
      <c r="CK916" s="505"/>
      <c r="CL916" s="505"/>
      <c r="CM916" s="505"/>
      <c r="CN916" s="505"/>
      <c r="CO916" s="505"/>
      <c r="CP916" s="505"/>
      <c r="CQ916" s="505"/>
      <c r="CR916" s="505"/>
      <c r="CS916" s="505"/>
      <c r="CT916" s="505"/>
      <c r="CU916" s="505"/>
      <c r="CV916" s="505"/>
    </row>
    <row r="917" spans="79:100" ht="14.25" customHeight="1" x14ac:dyDescent="0.25">
      <c r="CA917" s="505"/>
      <c r="CB917" s="505"/>
      <c r="CC917" s="505"/>
      <c r="CD917" s="505"/>
      <c r="CE917" s="505"/>
      <c r="CF917" s="505"/>
      <c r="CG917" s="505"/>
      <c r="CH917" s="505"/>
      <c r="CI917" s="505"/>
      <c r="CJ917" s="505"/>
      <c r="CK917" s="505"/>
      <c r="CL917" s="505"/>
      <c r="CM917" s="505"/>
      <c r="CN917" s="505"/>
      <c r="CO917" s="505"/>
      <c r="CP917" s="505"/>
      <c r="CQ917" s="505"/>
      <c r="CR917" s="505"/>
      <c r="CS917" s="505"/>
      <c r="CT917" s="505"/>
      <c r="CU917" s="505"/>
      <c r="CV917" s="505"/>
    </row>
    <row r="918" spans="79:100" ht="14.25" customHeight="1" x14ac:dyDescent="0.25">
      <c r="CA918" s="505"/>
      <c r="CB918" s="505"/>
      <c r="CC918" s="505"/>
      <c r="CD918" s="505"/>
      <c r="CE918" s="505"/>
      <c r="CF918" s="505"/>
      <c r="CG918" s="505"/>
      <c r="CH918" s="505"/>
      <c r="CI918" s="505"/>
      <c r="CJ918" s="505"/>
      <c r="CK918" s="505"/>
      <c r="CL918" s="505"/>
      <c r="CM918" s="505"/>
      <c r="CN918" s="505"/>
      <c r="CO918" s="505"/>
      <c r="CP918" s="505"/>
      <c r="CQ918" s="505"/>
      <c r="CR918" s="505"/>
      <c r="CS918" s="505"/>
      <c r="CT918" s="505"/>
      <c r="CU918" s="505"/>
      <c r="CV918" s="505"/>
    </row>
    <row r="919" spans="79:100" ht="14.25" customHeight="1" x14ac:dyDescent="0.25">
      <c r="CA919" s="505"/>
      <c r="CB919" s="505"/>
      <c r="CC919" s="505"/>
      <c r="CD919" s="505"/>
      <c r="CE919" s="505"/>
      <c r="CF919" s="505"/>
      <c r="CG919" s="505"/>
      <c r="CH919" s="505"/>
      <c r="CI919" s="505"/>
      <c r="CJ919" s="505"/>
      <c r="CK919" s="505"/>
      <c r="CL919" s="505"/>
      <c r="CM919" s="505"/>
      <c r="CN919" s="505"/>
      <c r="CO919" s="505"/>
      <c r="CP919" s="505"/>
      <c r="CQ919" s="505"/>
      <c r="CR919" s="505"/>
      <c r="CS919" s="505"/>
      <c r="CT919" s="505"/>
      <c r="CU919" s="505"/>
      <c r="CV919" s="505"/>
    </row>
    <row r="920" spans="79:100" ht="14.25" customHeight="1" x14ac:dyDescent="0.25">
      <c r="CA920" s="505"/>
      <c r="CB920" s="505"/>
      <c r="CC920" s="505"/>
      <c r="CD920" s="505"/>
      <c r="CE920" s="505"/>
      <c r="CF920" s="505"/>
      <c r="CG920" s="505"/>
      <c r="CH920" s="505"/>
      <c r="CI920" s="505"/>
      <c r="CJ920" s="505"/>
      <c r="CK920" s="505"/>
      <c r="CL920" s="505"/>
      <c r="CM920" s="505"/>
      <c r="CN920" s="505"/>
      <c r="CO920" s="505"/>
      <c r="CP920" s="505"/>
      <c r="CQ920" s="505"/>
      <c r="CR920" s="505"/>
      <c r="CS920" s="505"/>
      <c r="CT920" s="505"/>
      <c r="CU920" s="505"/>
      <c r="CV920" s="505"/>
    </row>
    <row r="921" spans="79:100" ht="14.25" customHeight="1" x14ac:dyDescent="0.25">
      <c r="CA921" s="505"/>
      <c r="CB921" s="505"/>
      <c r="CC921" s="505"/>
      <c r="CD921" s="505"/>
      <c r="CE921" s="505"/>
      <c r="CF921" s="505"/>
      <c r="CG921" s="505"/>
      <c r="CH921" s="505"/>
      <c r="CI921" s="505"/>
      <c r="CJ921" s="505"/>
      <c r="CK921" s="505"/>
      <c r="CL921" s="505"/>
      <c r="CM921" s="505"/>
      <c r="CN921" s="505"/>
      <c r="CO921" s="505"/>
      <c r="CP921" s="505"/>
      <c r="CQ921" s="505"/>
      <c r="CR921" s="505"/>
      <c r="CS921" s="505"/>
      <c r="CT921" s="505"/>
      <c r="CU921" s="505"/>
      <c r="CV921" s="505"/>
    </row>
    <row r="922" spans="79:100" ht="14.25" customHeight="1" x14ac:dyDescent="0.25">
      <c r="CA922" s="505"/>
      <c r="CB922" s="505"/>
      <c r="CC922" s="505"/>
      <c r="CD922" s="505"/>
      <c r="CE922" s="505"/>
      <c r="CF922" s="505"/>
      <c r="CG922" s="505"/>
      <c r="CH922" s="505"/>
      <c r="CI922" s="505"/>
      <c r="CJ922" s="505"/>
      <c r="CK922" s="505"/>
      <c r="CL922" s="505"/>
      <c r="CM922" s="505"/>
      <c r="CN922" s="505"/>
      <c r="CO922" s="505"/>
      <c r="CP922" s="505"/>
      <c r="CQ922" s="505"/>
      <c r="CR922" s="505"/>
      <c r="CS922" s="505"/>
      <c r="CT922" s="505"/>
      <c r="CU922" s="505"/>
      <c r="CV922" s="505"/>
    </row>
    <row r="923" spans="79:100" ht="14.25" customHeight="1" x14ac:dyDescent="0.25">
      <c r="CA923" s="505"/>
      <c r="CB923" s="505"/>
      <c r="CC923" s="505"/>
      <c r="CD923" s="505"/>
      <c r="CE923" s="505"/>
      <c r="CF923" s="505"/>
      <c r="CG923" s="505"/>
      <c r="CH923" s="505"/>
      <c r="CI923" s="505"/>
      <c r="CJ923" s="505"/>
      <c r="CK923" s="505"/>
      <c r="CL923" s="505"/>
      <c r="CM923" s="505"/>
      <c r="CN923" s="505"/>
      <c r="CO923" s="505"/>
      <c r="CP923" s="505"/>
      <c r="CQ923" s="505"/>
      <c r="CR923" s="505"/>
      <c r="CS923" s="505"/>
      <c r="CT923" s="505"/>
      <c r="CU923" s="505"/>
      <c r="CV923" s="505"/>
    </row>
    <row r="924" spans="79:100" ht="14.25" customHeight="1" x14ac:dyDescent="0.25">
      <c r="CA924" s="505"/>
      <c r="CB924" s="505"/>
      <c r="CC924" s="505"/>
      <c r="CD924" s="505"/>
      <c r="CE924" s="505"/>
      <c r="CF924" s="505"/>
      <c r="CG924" s="505"/>
      <c r="CH924" s="505"/>
      <c r="CI924" s="505"/>
      <c r="CJ924" s="505"/>
      <c r="CK924" s="505"/>
      <c r="CL924" s="505"/>
      <c r="CM924" s="505"/>
      <c r="CN924" s="505"/>
      <c r="CO924" s="505"/>
      <c r="CP924" s="505"/>
      <c r="CQ924" s="505"/>
      <c r="CR924" s="505"/>
      <c r="CS924" s="505"/>
      <c r="CT924" s="505"/>
      <c r="CU924" s="505"/>
      <c r="CV924" s="505"/>
    </row>
    <row r="925" spans="79:100" ht="14.25" customHeight="1" x14ac:dyDescent="0.25">
      <c r="CA925" s="505"/>
      <c r="CB925" s="505"/>
      <c r="CC925" s="505"/>
      <c r="CD925" s="505"/>
      <c r="CE925" s="505"/>
      <c r="CF925" s="505"/>
      <c r="CG925" s="505"/>
      <c r="CH925" s="505"/>
      <c r="CI925" s="505"/>
      <c r="CJ925" s="505"/>
      <c r="CK925" s="505"/>
      <c r="CL925" s="505"/>
      <c r="CM925" s="505"/>
      <c r="CN925" s="505"/>
      <c r="CO925" s="505"/>
      <c r="CP925" s="505"/>
      <c r="CQ925" s="505"/>
      <c r="CR925" s="505"/>
      <c r="CS925" s="505"/>
      <c r="CT925" s="505"/>
      <c r="CU925" s="505"/>
      <c r="CV925" s="505"/>
    </row>
    <row r="926" spans="79:100" ht="14.25" customHeight="1" x14ac:dyDescent="0.25">
      <c r="CA926" s="505"/>
      <c r="CB926" s="505"/>
      <c r="CC926" s="505"/>
      <c r="CD926" s="505"/>
      <c r="CE926" s="505"/>
      <c r="CF926" s="505"/>
      <c r="CG926" s="505"/>
      <c r="CH926" s="505"/>
      <c r="CI926" s="505"/>
      <c r="CJ926" s="505"/>
      <c r="CK926" s="505"/>
      <c r="CL926" s="505"/>
      <c r="CM926" s="505"/>
      <c r="CN926" s="505"/>
      <c r="CO926" s="505"/>
      <c r="CP926" s="505"/>
      <c r="CQ926" s="505"/>
      <c r="CR926" s="505"/>
      <c r="CS926" s="505"/>
      <c r="CT926" s="505"/>
      <c r="CU926" s="505"/>
      <c r="CV926" s="505"/>
    </row>
    <row r="927" spans="79:100" ht="14.25" customHeight="1" x14ac:dyDescent="0.25">
      <c r="CA927" s="505"/>
      <c r="CB927" s="505"/>
      <c r="CC927" s="505"/>
      <c r="CD927" s="505"/>
      <c r="CE927" s="505"/>
      <c r="CF927" s="505"/>
      <c r="CG927" s="505"/>
      <c r="CH927" s="505"/>
      <c r="CI927" s="505"/>
      <c r="CJ927" s="505"/>
      <c r="CK927" s="505"/>
      <c r="CL927" s="505"/>
      <c r="CM927" s="505"/>
      <c r="CN927" s="505"/>
      <c r="CO927" s="505"/>
      <c r="CP927" s="505"/>
      <c r="CQ927" s="505"/>
      <c r="CR927" s="505"/>
      <c r="CS927" s="505"/>
      <c r="CT927" s="505"/>
      <c r="CU927" s="505"/>
      <c r="CV927" s="505"/>
    </row>
    <row r="928" spans="79:100" ht="14.25" customHeight="1" x14ac:dyDescent="0.25">
      <c r="CA928" s="505"/>
      <c r="CB928" s="505"/>
      <c r="CC928" s="505"/>
      <c r="CD928" s="505"/>
      <c r="CE928" s="505"/>
      <c r="CF928" s="505"/>
      <c r="CG928" s="505"/>
      <c r="CH928" s="505"/>
      <c r="CI928" s="505"/>
      <c r="CJ928" s="505"/>
      <c r="CK928" s="505"/>
      <c r="CL928" s="505"/>
      <c r="CM928" s="505"/>
      <c r="CN928" s="505"/>
      <c r="CO928" s="505"/>
      <c r="CP928" s="505"/>
      <c r="CQ928" s="505"/>
      <c r="CR928" s="505"/>
      <c r="CS928" s="505"/>
      <c r="CT928" s="505"/>
      <c r="CU928" s="505"/>
      <c r="CV928" s="505"/>
    </row>
    <row r="929" spans="79:100" ht="14.25" customHeight="1" x14ac:dyDescent="0.25">
      <c r="CA929" s="505"/>
      <c r="CB929" s="505"/>
      <c r="CC929" s="505"/>
      <c r="CD929" s="505"/>
      <c r="CE929" s="505"/>
      <c r="CF929" s="505"/>
      <c r="CG929" s="505"/>
      <c r="CH929" s="505"/>
      <c r="CI929" s="505"/>
      <c r="CJ929" s="505"/>
      <c r="CK929" s="505"/>
      <c r="CL929" s="505"/>
      <c r="CM929" s="505"/>
      <c r="CN929" s="505"/>
      <c r="CO929" s="505"/>
      <c r="CP929" s="505"/>
      <c r="CQ929" s="505"/>
      <c r="CR929" s="505"/>
      <c r="CS929" s="505"/>
      <c r="CT929" s="505"/>
      <c r="CU929" s="505"/>
      <c r="CV929" s="505"/>
    </row>
    <row r="930" spans="79:100" ht="14.25" customHeight="1" x14ac:dyDescent="0.25">
      <c r="CA930" s="505"/>
      <c r="CB930" s="505"/>
      <c r="CC930" s="505"/>
      <c r="CD930" s="505"/>
      <c r="CE930" s="505"/>
      <c r="CF930" s="505"/>
      <c r="CG930" s="505"/>
      <c r="CH930" s="505"/>
      <c r="CI930" s="505"/>
      <c r="CJ930" s="505"/>
      <c r="CK930" s="505"/>
      <c r="CL930" s="505"/>
      <c r="CM930" s="505"/>
      <c r="CN930" s="505"/>
      <c r="CO930" s="505"/>
      <c r="CP930" s="505"/>
      <c r="CQ930" s="505"/>
      <c r="CR930" s="505"/>
      <c r="CS930" s="505"/>
      <c r="CT930" s="505"/>
      <c r="CU930" s="505"/>
      <c r="CV930" s="505"/>
    </row>
    <row r="931" spans="79:100" ht="14.25" customHeight="1" x14ac:dyDescent="0.25">
      <c r="CA931" s="505"/>
      <c r="CB931" s="505"/>
      <c r="CC931" s="505"/>
      <c r="CD931" s="505"/>
      <c r="CE931" s="505"/>
      <c r="CF931" s="505"/>
      <c r="CG931" s="505"/>
      <c r="CH931" s="505"/>
      <c r="CI931" s="505"/>
      <c r="CJ931" s="505"/>
      <c r="CK931" s="505"/>
      <c r="CL931" s="505"/>
      <c r="CM931" s="505"/>
      <c r="CN931" s="505"/>
      <c r="CO931" s="505"/>
      <c r="CP931" s="505"/>
      <c r="CQ931" s="505"/>
      <c r="CR931" s="505"/>
      <c r="CS931" s="505"/>
      <c r="CT931" s="505"/>
      <c r="CU931" s="505"/>
      <c r="CV931" s="505"/>
    </row>
    <row r="932" spans="79:100" ht="14.25" customHeight="1" x14ac:dyDescent="0.25">
      <c r="CA932" s="505"/>
      <c r="CB932" s="505"/>
      <c r="CC932" s="505"/>
      <c r="CD932" s="505"/>
      <c r="CE932" s="505"/>
      <c r="CF932" s="505"/>
      <c r="CG932" s="505"/>
      <c r="CH932" s="505"/>
      <c r="CI932" s="505"/>
      <c r="CJ932" s="505"/>
      <c r="CK932" s="505"/>
      <c r="CL932" s="505"/>
      <c r="CM932" s="505"/>
      <c r="CN932" s="505"/>
      <c r="CO932" s="505"/>
      <c r="CP932" s="505"/>
      <c r="CQ932" s="505"/>
      <c r="CR932" s="505"/>
      <c r="CS932" s="505"/>
      <c r="CT932" s="505"/>
      <c r="CU932" s="505"/>
      <c r="CV932" s="505"/>
    </row>
    <row r="933" spans="79:100" ht="14.25" customHeight="1" x14ac:dyDescent="0.25">
      <c r="CA933" s="505"/>
      <c r="CB933" s="505"/>
      <c r="CC933" s="505"/>
      <c r="CD933" s="505"/>
      <c r="CE933" s="505"/>
      <c r="CF933" s="505"/>
      <c r="CG933" s="505"/>
      <c r="CH933" s="505"/>
      <c r="CI933" s="505"/>
      <c r="CJ933" s="505"/>
      <c r="CK933" s="505"/>
      <c r="CL933" s="505"/>
      <c r="CM933" s="505"/>
      <c r="CN933" s="505"/>
      <c r="CO933" s="505"/>
      <c r="CP933" s="505"/>
      <c r="CQ933" s="505"/>
      <c r="CR933" s="505"/>
      <c r="CS933" s="505"/>
      <c r="CT933" s="505"/>
      <c r="CU933" s="505"/>
      <c r="CV933" s="505"/>
    </row>
    <row r="934" spans="79:100" ht="14.25" customHeight="1" x14ac:dyDescent="0.25">
      <c r="CA934" s="505"/>
      <c r="CB934" s="505"/>
      <c r="CC934" s="505"/>
      <c r="CD934" s="505"/>
      <c r="CE934" s="505"/>
      <c r="CF934" s="505"/>
      <c r="CG934" s="505"/>
      <c r="CH934" s="505"/>
      <c r="CI934" s="505"/>
      <c r="CJ934" s="505"/>
      <c r="CK934" s="505"/>
      <c r="CL934" s="505"/>
      <c r="CM934" s="505"/>
      <c r="CN934" s="505"/>
      <c r="CO934" s="505"/>
      <c r="CP934" s="505"/>
      <c r="CQ934" s="505"/>
      <c r="CR934" s="505"/>
      <c r="CS934" s="505"/>
      <c r="CT934" s="505"/>
      <c r="CU934" s="505"/>
      <c r="CV934" s="505"/>
    </row>
    <row r="935" spans="79:100" ht="14.25" customHeight="1" x14ac:dyDescent="0.25">
      <c r="CA935" s="505"/>
      <c r="CB935" s="505"/>
      <c r="CC935" s="505"/>
      <c r="CD935" s="505"/>
      <c r="CE935" s="505"/>
      <c r="CF935" s="505"/>
      <c r="CG935" s="505"/>
      <c r="CH935" s="505"/>
      <c r="CI935" s="505"/>
      <c r="CJ935" s="505"/>
      <c r="CK935" s="505"/>
      <c r="CL935" s="505"/>
      <c r="CM935" s="505"/>
      <c r="CN935" s="505"/>
      <c r="CO935" s="505"/>
      <c r="CP935" s="505"/>
      <c r="CQ935" s="505"/>
      <c r="CR935" s="505"/>
      <c r="CS935" s="505"/>
      <c r="CT935" s="505"/>
      <c r="CU935" s="505"/>
      <c r="CV935" s="505"/>
    </row>
    <row r="936" spans="79:100" ht="14.25" customHeight="1" x14ac:dyDescent="0.25">
      <c r="CA936" s="505"/>
      <c r="CB936" s="505"/>
      <c r="CC936" s="505"/>
      <c r="CD936" s="505"/>
      <c r="CE936" s="505"/>
      <c r="CF936" s="505"/>
      <c r="CG936" s="505"/>
      <c r="CH936" s="505"/>
      <c r="CI936" s="505"/>
      <c r="CJ936" s="505"/>
      <c r="CK936" s="505"/>
      <c r="CL936" s="505"/>
      <c r="CM936" s="505"/>
      <c r="CN936" s="505"/>
      <c r="CO936" s="505"/>
      <c r="CP936" s="505"/>
      <c r="CQ936" s="505"/>
      <c r="CR936" s="505"/>
      <c r="CS936" s="505"/>
      <c r="CT936" s="505"/>
      <c r="CU936" s="505"/>
      <c r="CV936" s="505"/>
    </row>
    <row r="937" spans="79:100" ht="14.25" customHeight="1" x14ac:dyDescent="0.25">
      <c r="CA937" s="505"/>
      <c r="CB937" s="505"/>
      <c r="CC937" s="505"/>
      <c r="CD937" s="505"/>
      <c r="CE937" s="505"/>
      <c r="CF937" s="505"/>
      <c r="CG937" s="505"/>
      <c r="CH937" s="505"/>
      <c r="CI937" s="505"/>
      <c r="CJ937" s="505"/>
      <c r="CK937" s="505"/>
      <c r="CL937" s="505"/>
      <c r="CM937" s="505"/>
      <c r="CN937" s="505"/>
      <c r="CO937" s="505"/>
      <c r="CP937" s="505"/>
      <c r="CQ937" s="505"/>
      <c r="CR937" s="505"/>
      <c r="CS937" s="505"/>
      <c r="CT937" s="505"/>
      <c r="CU937" s="505"/>
      <c r="CV937" s="505"/>
    </row>
    <row r="938" spans="79:100" ht="14.25" customHeight="1" x14ac:dyDescent="0.25">
      <c r="CA938" s="505"/>
      <c r="CB938" s="505"/>
      <c r="CC938" s="505"/>
      <c r="CD938" s="505"/>
      <c r="CE938" s="505"/>
      <c r="CF938" s="505"/>
      <c r="CG938" s="505"/>
      <c r="CH938" s="505"/>
      <c r="CI938" s="505"/>
      <c r="CJ938" s="505"/>
      <c r="CK938" s="505"/>
      <c r="CL938" s="505"/>
      <c r="CM938" s="505"/>
      <c r="CN938" s="505"/>
      <c r="CO938" s="505"/>
      <c r="CP938" s="505"/>
      <c r="CQ938" s="505"/>
      <c r="CR938" s="505"/>
      <c r="CS938" s="505"/>
      <c r="CT938" s="505"/>
      <c r="CU938" s="505"/>
      <c r="CV938" s="505"/>
    </row>
    <row r="939" spans="79:100" ht="14.25" customHeight="1" x14ac:dyDescent="0.25">
      <c r="CA939" s="505"/>
      <c r="CB939" s="505"/>
      <c r="CC939" s="505"/>
      <c r="CD939" s="505"/>
      <c r="CE939" s="505"/>
      <c r="CF939" s="505"/>
      <c r="CG939" s="505"/>
      <c r="CH939" s="505"/>
      <c r="CI939" s="505"/>
      <c r="CJ939" s="505"/>
      <c r="CK939" s="505"/>
      <c r="CL939" s="505"/>
      <c r="CM939" s="505"/>
      <c r="CN939" s="505"/>
      <c r="CO939" s="505"/>
      <c r="CP939" s="505"/>
      <c r="CQ939" s="505"/>
      <c r="CR939" s="505"/>
      <c r="CS939" s="505"/>
      <c r="CT939" s="505"/>
      <c r="CU939" s="505"/>
      <c r="CV939" s="505"/>
    </row>
    <row r="940" spans="79:100" ht="14.25" customHeight="1" x14ac:dyDescent="0.25">
      <c r="CA940" s="505"/>
      <c r="CB940" s="505"/>
      <c r="CC940" s="505"/>
      <c r="CD940" s="505"/>
      <c r="CE940" s="505"/>
      <c r="CF940" s="505"/>
      <c r="CG940" s="505"/>
      <c r="CH940" s="505"/>
      <c r="CI940" s="505"/>
      <c r="CJ940" s="505"/>
      <c r="CK940" s="505"/>
      <c r="CL940" s="505"/>
      <c r="CM940" s="505"/>
      <c r="CN940" s="505"/>
      <c r="CO940" s="505"/>
      <c r="CP940" s="505"/>
      <c r="CQ940" s="505"/>
      <c r="CR940" s="505"/>
      <c r="CS940" s="505"/>
      <c r="CT940" s="505"/>
      <c r="CU940" s="505"/>
      <c r="CV940" s="505"/>
    </row>
    <row r="941" spans="79:100" ht="14.25" customHeight="1" x14ac:dyDescent="0.25">
      <c r="CA941" s="505"/>
      <c r="CB941" s="505"/>
      <c r="CC941" s="505"/>
      <c r="CD941" s="505"/>
      <c r="CE941" s="505"/>
      <c r="CF941" s="505"/>
      <c r="CG941" s="505"/>
      <c r="CH941" s="505"/>
      <c r="CI941" s="505"/>
      <c r="CJ941" s="505"/>
      <c r="CK941" s="505"/>
      <c r="CL941" s="505"/>
      <c r="CM941" s="505"/>
      <c r="CN941" s="505"/>
      <c r="CO941" s="505"/>
      <c r="CP941" s="505"/>
      <c r="CQ941" s="505"/>
      <c r="CR941" s="505"/>
      <c r="CS941" s="505"/>
      <c r="CT941" s="505"/>
      <c r="CU941" s="505"/>
      <c r="CV941" s="505"/>
    </row>
    <row r="942" spans="79:100" ht="14.25" customHeight="1" x14ac:dyDescent="0.25">
      <c r="CA942" s="505"/>
      <c r="CB942" s="505"/>
      <c r="CC942" s="505"/>
      <c r="CD942" s="505"/>
      <c r="CE942" s="505"/>
      <c r="CF942" s="505"/>
      <c r="CG942" s="505"/>
      <c r="CH942" s="505"/>
      <c r="CI942" s="505"/>
      <c r="CJ942" s="505"/>
      <c r="CK942" s="505"/>
      <c r="CL942" s="505"/>
      <c r="CM942" s="505"/>
      <c r="CN942" s="505"/>
      <c r="CO942" s="505"/>
      <c r="CP942" s="505"/>
      <c r="CQ942" s="505"/>
      <c r="CR942" s="505"/>
      <c r="CS942" s="505"/>
      <c r="CT942" s="505"/>
      <c r="CU942" s="505"/>
      <c r="CV942" s="505"/>
    </row>
    <row r="943" spans="79:100" ht="14.25" customHeight="1" x14ac:dyDescent="0.25">
      <c r="CA943" s="505"/>
      <c r="CB943" s="505"/>
      <c r="CC943" s="505"/>
      <c r="CD943" s="505"/>
      <c r="CE943" s="505"/>
      <c r="CF943" s="505"/>
      <c r="CG943" s="505"/>
      <c r="CH943" s="505"/>
      <c r="CI943" s="505"/>
      <c r="CJ943" s="505"/>
      <c r="CK943" s="505"/>
      <c r="CL943" s="505"/>
      <c r="CM943" s="505"/>
      <c r="CN943" s="505"/>
      <c r="CO943" s="505"/>
      <c r="CP943" s="505"/>
      <c r="CQ943" s="505"/>
      <c r="CR943" s="505"/>
      <c r="CS943" s="505"/>
      <c r="CT943" s="505"/>
      <c r="CU943" s="505"/>
      <c r="CV943" s="505"/>
    </row>
    <row r="944" spans="79:100" ht="14.25" customHeight="1" x14ac:dyDescent="0.25">
      <c r="CA944" s="505"/>
      <c r="CB944" s="505"/>
      <c r="CC944" s="505"/>
      <c r="CD944" s="505"/>
      <c r="CE944" s="505"/>
      <c r="CF944" s="505"/>
      <c r="CG944" s="505"/>
      <c r="CH944" s="505"/>
      <c r="CI944" s="505"/>
      <c r="CJ944" s="505"/>
      <c r="CK944" s="505"/>
      <c r="CL944" s="505"/>
      <c r="CM944" s="505"/>
      <c r="CN944" s="505"/>
      <c r="CO944" s="505"/>
      <c r="CP944" s="505"/>
      <c r="CQ944" s="505"/>
      <c r="CR944" s="505"/>
      <c r="CS944" s="505"/>
      <c r="CT944" s="505"/>
      <c r="CU944" s="505"/>
      <c r="CV944" s="505"/>
    </row>
    <row r="945" spans="79:100" ht="14.25" customHeight="1" x14ac:dyDescent="0.25">
      <c r="CA945" s="505"/>
      <c r="CB945" s="505"/>
      <c r="CC945" s="505"/>
      <c r="CD945" s="505"/>
      <c r="CE945" s="505"/>
      <c r="CF945" s="505"/>
      <c r="CG945" s="505"/>
      <c r="CH945" s="505"/>
      <c r="CI945" s="505"/>
      <c r="CJ945" s="505"/>
      <c r="CK945" s="505"/>
      <c r="CL945" s="505"/>
      <c r="CM945" s="505"/>
      <c r="CN945" s="505"/>
      <c r="CO945" s="505"/>
      <c r="CP945" s="505"/>
      <c r="CQ945" s="505"/>
      <c r="CR945" s="505"/>
      <c r="CS945" s="505"/>
      <c r="CT945" s="505"/>
      <c r="CU945" s="505"/>
      <c r="CV945" s="505"/>
    </row>
    <row r="946" spans="79:100" ht="14.25" customHeight="1" x14ac:dyDescent="0.25">
      <c r="CA946" s="505"/>
      <c r="CB946" s="505"/>
      <c r="CC946" s="505"/>
      <c r="CD946" s="505"/>
      <c r="CE946" s="505"/>
      <c r="CF946" s="505"/>
      <c r="CG946" s="505"/>
      <c r="CH946" s="505"/>
      <c r="CI946" s="505"/>
      <c r="CJ946" s="505"/>
      <c r="CK946" s="505"/>
      <c r="CL946" s="505"/>
      <c r="CM946" s="505"/>
      <c r="CN946" s="505"/>
      <c r="CO946" s="505"/>
      <c r="CP946" s="505"/>
      <c r="CQ946" s="505"/>
      <c r="CR946" s="505"/>
      <c r="CS946" s="505"/>
      <c r="CT946" s="505"/>
      <c r="CU946" s="505"/>
      <c r="CV946" s="505"/>
    </row>
    <row r="947" spans="79:100" ht="14.25" customHeight="1" x14ac:dyDescent="0.25">
      <c r="CA947" s="505"/>
      <c r="CB947" s="505"/>
      <c r="CC947" s="505"/>
      <c r="CD947" s="505"/>
      <c r="CE947" s="505"/>
      <c r="CF947" s="505"/>
      <c r="CG947" s="505"/>
      <c r="CH947" s="505"/>
      <c r="CI947" s="505"/>
      <c r="CJ947" s="505"/>
      <c r="CK947" s="505"/>
      <c r="CL947" s="505"/>
      <c r="CM947" s="505"/>
      <c r="CN947" s="505"/>
      <c r="CO947" s="505"/>
      <c r="CP947" s="505"/>
      <c r="CQ947" s="505"/>
      <c r="CR947" s="505"/>
      <c r="CS947" s="505"/>
      <c r="CT947" s="505"/>
      <c r="CU947" s="505"/>
      <c r="CV947" s="505"/>
    </row>
    <row r="948" spans="79:100" ht="14.25" customHeight="1" x14ac:dyDescent="0.25">
      <c r="CA948" s="505"/>
      <c r="CB948" s="505"/>
      <c r="CC948" s="505"/>
      <c r="CD948" s="505"/>
      <c r="CE948" s="505"/>
      <c r="CF948" s="505"/>
      <c r="CG948" s="505"/>
      <c r="CH948" s="505"/>
      <c r="CI948" s="505"/>
      <c r="CJ948" s="505"/>
      <c r="CK948" s="505"/>
      <c r="CL948" s="505"/>
      <c r="CM948" s="505"/>
      <c r="CN948" s="505"/>
      <c r="CO948" s="505"/>
      <c r="CP948" s="505"/>
      <c r="CQ948" s="505"/>
      <c r="CR948" s="505"/>
      <c r="CS948" s="505"/>
      <c r="CT948" s="505"/>
      <c r="CU948" s="505"/>
      <c r="CV948" s="505"/>
    </row>
    <row r="949" spans="79:100" ht="14.25" customHeight="1" x14ac:dyDescent="0.25">
      <c r="CA949" s="505"/>
      <c r="CB949" s="505"/>
      <c r="CC949" s="505"/>
      <c r="CD949" s="505"/>
      <c r="CE949" s="505"/>
      <c r="CF949" s="505"/>
      <c r="CG949" s="505"/>
      <c r="CH949" s="505"/>
      <c r="CI949" s="505"/>
      <c r="CJ949" s="505"/>
      <c r="CK949" s="505"/>
      <c r="CL949" s="505"/>
      <c r="CM949" s="505"/>
      <c r="CN949" s="505"/>
      <c r="CO949" s="505"/>
      <c r="CP949" s="505"/>
      <c r="CQ949" s="505"/>
      <c r="CR949" s="505"/>
      <c r="CS949" s="505"/>
      <c r="CT949" s="505"/>
      <c r="CU949" s="505"/>
      <c r="CV949" s="505"/>
    </row>
    <row r="950" spans="79:100" ht="14.25" customHeight="1" x14ac:dyDescent="0.25">
      <c r="CA950" s="505"/>
      <c r="CB950" s="505"/>
      <c r="CC950" s="505"/>
      <c r="CD950" s="505"/>
      <c r="CE950" s="505"/>
      <c r="CF950" s="505"/>
      <c r="CG950" s="505"/>
      <c r="CH950" s="505"/>
      <c r="CI950" s="505"/>
      <c r="CJ950" s="505"/>
      <c r="CK950" s="505"/>
      <c r="CL950" s="505"/>
      <c r="CM950" s="505"/>
      <c r="CN950" s="505"/>
      <c r="CO950" s="505"/>
      <c r="CP950" s="505"/>
      <c r="CQ950" s="505"/>
      <c r="CR950" s="505"/>
      <c r="CS950" s="505"/>
      <c r="CT950" s="505"/>
      <c r="CU950" s="505"/>
      <c r="CV950" s="505"/>
    </row>
    <row r="951" spans="79:100" ht="14.25" customHeight="1" x14ac:dyDescent="0.25">
      <c r="CA951" s="505"/>
      <c r="CB951" s="505"/>
      <c r="CC951" s="505"/>
      <c r="CD951" s="505"/>
      <c r="CE951" s="505"/>
      <c r="CF951" s="505"/>
      <c r="CG951" s="505"/>
      <c r="CH951" s="505"/>
      <c r="CI951" s="505"/>
      <c r="CJ951" s="505"/>
      <c r="CK951" s="505"/>
      <c r="CL951" s="505"/>
      <c r="CM951" s="505"/>
      <c r="CN951" s="505"/>
      <c r="CO951" s="505"/>
      <c r="CP951" s="505"/>
      <c r="CQ951" s="505"/>
      <c r="CR951" s="505"/>
      <c r="CS951" s="505"/>
      <c r="CT951" s="505"/>
      <c r="CU951" s="505"/>
      <c r="CV951" s="505"/>
    </row>
    <row r="952" spans="79:100" ht="14.25" customHeight="1" x14ac:dyDescent="0.25">
      <c r="CA952" s="505"/>
      <c r="CB952" s="505"/>
      <c r="CC952" s="505"/>
      <c r="CD952" s="505"/>
      <c r="CE952" s="505"/>
      <c r="CF952" s="505"/>
      <c r="CG952" s="505"/>
      <c r="CH952" s="505"/>
      <c r="CI952" s="505"/>
      <c r="CJ952" s="505"/>
      <c r="CK952" s="505"/>
      <c r="CL952" s="505"/>
      <c r="CM952" s="505"/>
      <c r="CN952" s="505"/>
      <c r="CO952" s="505"/>
      <c r="CP952" s="505"/>
      <c r="CQ952" s="505"/>
      <c r="CR952" s="505"/>
      <c r="CS952" s="505"/>
      <c r="CT952" s="505"/>
      <c r="CU952" s="505"/>
      <c r="CV952" s="505"/>
    </row>
    <row r="953" spans="79:100" ht="14.25" customHeight="1" x14ac:dyDescent="0.25">
      <c r="CA953" s="505"/>
      <c r="CB953" s="505"/>
      <c r="CC953" s="505"/>
      <c r="CD953" s="505"/>
      <c r="CE953" s="505"/>
      <c r="CF953" s="505"/>
      <c r="CG953" s="505"/>
      <c r="CH953" s="505"/>
      <c r="CI953" s="505"/>
      <c r="CJ953" s="505"/>
      <c r="CK953" s="505"/>
      <c r="CL953" s="505"/>
      <c r="CM953" s="505"/>
      <c r="CN953" s="505"/>
      <c r="CO953" s="505"/>
      <c r="CP953" s="505"/>
      <c r="CQ953" s="505"/>
      <c r="CR953" s="505"/>
      <c r="CS953" s="505"/>
      <c r="CT953" s="505"/>
      <c r="CU953" s="505"/>
      <c r="CV953" s="505"/>
    </row>
    <row r="954" spans="79:100" ht="14.25" customHeight="1" x14ac:dyDescent="0.25">
      <c r="CA954" s="505"/>
      <c r="CB954" s="505"/>
      <c r="CC954" s="505"/>
      <c r="CD954" s="505"/>
      <c r="CE954" s="505"/>
      <c r="CF954" s="505"/>
      <c r="CG954" s="505"/>
      <c r="CH954" s="505"/>
      <c r="CI954" s="505"/>
      <c r="CJ954" s="505"/>
      <c r="CK954" s="505"/>
      <c r="CL954" s="505"/>
      <c r="CM954" s="505"/>
      <c r="CN954" s="505"/>
      <c r="CO954" s="505"/>
      <c r="CP954" s="505"/>
      <c r="CQ954" s="505"/>
      <c r="CR954" s="505"/>
      <c r="CS954" s="505"/>
      <c r="CT954" s="505"/>
      <c r="CU954" s="505"/>
      <c r="CV954" s="505"/>
    </row>
    <row r="955" spans="79:100" ht="14.25" customHeight="1" x14ac:dyDescent="0.25">
      <c r="CA955" s="505"/>
      <c r="CB955" s="505"/>
      <c r="CC955" s="505"/>
      <c r="CD955" s="505"/>
      <c r="CE955" s="505"/>
      <c r="CF955" s="505"/>
      <c r="CG955" s="505"/>
      <c r="CH955" s="505"/>
      <c r="CI955" s="505"/>
      <c r="CJ955" s="505"/>
      <c r="CK955" s="505"/>
      <c r="CL955" s="505"/>
      <c r="CM955" s="505"/>
      <c r="CN955" s="505"/>
      <c r="CO955" s="505"/>
      <c r="CP955" s="505"/>
      <c r="CQ955" s="505"/>
      <c r="CR955" s="505"/>
      <c r="CS955" s="505"/>
      <c r="CT955" s="505"/>
      <c r="CU955" s="505"/>
      <c r="CV955" s="505"/>
    </row>
    <row r="956" spans="79:100" ht="14.25" customHeight="1" x14ac:dyDescent="0.25">
      <c r="CA956" s="505"/>
      <c r="CB956" s="505"/>
      <c r="CC956" s="505"/>
      <c r="CD956" s="505"/>
      <c r="CE956" s="505"/>
      <c r="CF956" s="505"/>
      <c r="CG956" s="505"/>
      <c r="CH956" s="505"/>
      <c r="CI956" s="505"/>
      <c r="CJ956" s="505"/>
      <c r="CK956" s="505"/>
      <c r="CL956" s="505"/>
      <c r="CM956" s="505"/>
      <c r="CN956" s="505"/>
      <c r="CO956" s="505"/>
      <c r="CP956" s="505"/>
      <c r="CQ956" s="505"/>
      <c r="CR956" s="505"/>
      <c r="CS956" s="505"/>
      <c r="CT956" s="505"/>
      <c r="CU956" s="505"/>
      <c r="CV956" s="505"/>
    </row>
    <row r="957" spans="79:100" ht="14.25" customHeight="1" x14ac:dyDescent="0.25">
      <c r="CA957" s="505"/>
      <c r="CB957" s="505"/>
      <c r="CC957" s="505"/>
      <c r="CD957" s="505"/>
      <c r="CE957" s="505"/>
      <c r="CF957" s="505"/>
      <c r="CG957" s="505"/>
      <c r="CH957" s="505"/>
      <c r="CI957" s="505"/>
      <c r="CJ957" s="505"/>
      <c r="CK957" s="505"/>
      <c r="CL957" s="505"/>
      <c r="CM957" s="505"/>
      <c r="CN957" s="505"/>
      <c r="CO957" s="505"/>
      <c r="CP957" s="505"/>
      <c r="CQ957" s="505"/>
      <c r="CR957" s="505"/>
      <c r="CS957" s="505"/>
      <c r="CT957" s="505"/>
      <c r="CU957" s="505"/>
      <c r="CV957" s="505"/>
    </row>
    <row r="958" spans="79:100" ht="14.25" customHeight="1" x14ac:dyDescent="0.25">
      <c r="CA958" s="505"/>
      <c r="CB958" s="505"/>
      <c r="CC958" s="505"/>
      <c r="CD958" s="505"/>
      <c r="CE958" s="505"/>
      <c r="CF958" s="505"/>
      <c r="CG958" s="505"/>
      <c r="CH958" s="505"/>
      <c r="CI958" s="505"/>
      <c r="CJ958" s="505"/>
      <c r="CK958" s="505"/>
      <c r="CL958" s="505"/>
      <c r="CM958" s="505"/>
      <c r="CN958" s="505"/>
      <c r="CO958" s="505"/>
      <c r="CP958" s="505"/>
      <c r="CQ958" s="505"/>
      <c r="CR958" s="505"/>
      <c r="CS958" s="505"/>
      <c r="CT958" s="505"/>
      <c r="CU958" s="505"/>
      <c r="CV958" s="505"/>
    </row>
    <row r="959" spans="79:100" ht="14.25" customHeight="1" x14ac:dyDescent="0.25">
      <c r="CA959" s="505"/>
      <c r="CB959" s="505"/>
      <c r="CC959" s="505"/>
      <c r="CD959" s="505"/>
      <c r="CE959" s="505"/>
      <c r="CF959" s="505"/>
      <c r="CG959" s="505"/>
      <c r="CH959" s="505"/>
      <c r="CI959" s="505"/>
      <c r="CJ959" s="505"/>
      <c r="CK959" s="505"/>
      <c r="CL959" s="505"/>
      <c r="CM959" s="505"/>
      <c r="CN959" s="505"/>
      <c r="CO959" s="505"/>
      <c r="CP959" s="505"/>
      <c r="CQ959" s="505"/>
      <c r="CR959" s="505"/>
      <c r="CS959" s="505"/>
      <c r="CT959" s="505"/>
      <c r="CU959" s="505"/>
      <c r="CV959" s="505"/>
    </row>
    <row r="960" spans="79:100" ht="14.25" customHeight="1" x14ac:dyDescent="0.25">
      <c r="CA960" s="505"/>
      <c r="CB960" s="505"/>
      <c r="CC960" s="505"/>
      <c r="CD960" s="505"/>
      <c r="CE960" s="505"/>
      <c r="CF960" s="505"/>
      <c r="CG960" s="505"/>
      <c r="CH960" s="505"/>
      <c r="CI960" s="505"/>
      <c r="CJ960" s="505"/>
      <c r="CK960" s="505"/>
      <c r="CL960" s="505"/>
      <c r="CM960" s="505"/>
      <c r="CN960" s="505"/>
      <c r="CO960" s="505"/>
      <c r="CP960" s="505"/>
      <c r="CQ960" s="505"/>
      <c r="CR960" s="505"/>
      <c r="CS960" s="505"/>
      <c r="CT960" s="505"/>
      <c r="CU960" s="505"/>
      <c r="CV960" s="505"/>
    </row>
    <row r="961" spans="79:100" ht="14.25" customHeight="1" x14ac:dyDescent="0.25">
      <c r="CA961" s="505"/>
      <c r="CB961" s="505"/>
      <c r="CC961" s="505"/>
      <c r="CD961" s="505"/>
      <c r="CE961" s="505"/>
      <c r="CF961" s="505"/>
      <c r="CG961" s="505"/>
      <c r="CH961" s="505"/>
      <c r="CI961" s="505"/>
      <c r="CJ961" s="505"/>
      <c r="CK961" s="505"/>
      <c r="CL961" s="505"/>
      <c r="CM961" s="505"/>
      <c r="CN961" s="505"/>
      <c r="CO961" s="505"/>
      <c r="CP961" s="505"/>
      <c r="CQ961" s="505"/>
      <c r="CR961" s="505"/>
      <c r="CS961" s="505"/>
      <c r="CT961" s="505"/>
      <c r="CU961" s="505"/>
      <c r="CV961" s="505"/>
    </row>
    <row r="962" spans="79:100" ht="14.25" customHeight="1" x14ac:dyDescent="0.25">
      <c r="CA962" s="505"/>
      <c r="CB962" s="505"/>
      <c r="CC962" s="505"/>
      <c r="CD962" s="505"/>
      <c r="CE962" s="505"/>
      <c r="CF962" s="505"/>
      <c r="CG962" s="505"/>
      <c r="CH962" s="505"/>
      <c r="CI962" s="505"/>
      <c r="CJ962" s="505"/>
      <c r="CK962" s="505"/>
      <c r="CL962" s="505"/>
      <c r="CM962" s="505"/>
      <c r="CN962" s="505"/>
      <c r="CO962" s="505"/>
      <c r="CP962" s="505"/>
      <c r="CQ962" s="505"/>
      <c r="CR962" s="505"/>
      <c r="CS962" s="505"/>
      <c r="CT962" s="505"/>
      <c r="CU962" s="505"/>
      <c r="CV962" s="505"/>
    </row>
    <row r="963" spans="79:100" ht="14.25" customHeight="1" x14ac:dyDescent="0.25">
      <c r="CA963" s="505"/>
      <c r="CB963" s="505"/>
      <c r="CC963" s="505"/>
      <c r="CD963" s="505"/>
      <c r="CE963" s="505"/>
      <c r="CF963" s="505"/>
      <c r="CG963" s="505"/>
      <c r="CH963" s="505"/>
      <c r="CI963" s="505"/>
      <c r="CJ963" s="505"/>
      <c r="CK963" s="505"/>
      <c r="CL963" s="505"/>
      <c r="CM963" s="505"/>
      <c r="CN963" s="505"/>
      <c r="CO963" s="505"/>
      <c r="CP963" s="505"/>
      <c r="CQ963" s="505"/>
      <c r="CR963" s="505"/>
      <c r="CS963" s="505"/>
      <c r="CT963" s="505"/>
      <c r="CU963" s="505"/>
      <c r="CV963" s="505"/>
    </row>
    <row r="964" spans="79:100" ht="14.25" customHeight="1" x14ac:dyDescent="0.25">
      <c r="CA964" s="505"/>
      <c r="CB964" s="505"/>
      <c r="CC964" s="505"/>
      <c r="CD964" s="505"/>
      <c r="CE964" s="505"/>
      <c r="CF964" s="505"/>
      <c r="CG964" s="505"/>
      <c r="CH964" s="505"/>
      <c r="CI964" s="505"/>
      <c r="CJ964" s="505"/>
      <c r="CK964" s="505"/>
      <c r="CL964" s="505"/>
      <c r="CM964" s="505"/>
      <c r="CN964" s="505"/>
      <c r="CO964" s="505"/>
      <c r="CP964" s="505"/>
      <c r="CQ964" s="505"/>
      <c r="CR964" s="505"/>
      <c r="CS964" s="505"/>
      <c r="CT964" s="505"/>
      <c r="CU964" s="505"/>
      <c r="CV964" s="505"/>
    </row>
    <row r="965" spans="79:100" ht="14.25" customHeight="1" x14ac:dyDescent="0.25">
      <c r="CA965" s="505"/>
      <c r="CB965" s="505"/>
      <c r="CC965" s="505"/>
      <c r="CD965" s="505"/>
      <c r="CE965" s="505"/>
      <c r="CF965" s="505"/>
      <c r="CG965" s="505"/>
      <c r="CH965" s="505"/>
      <c r="CI965" s="505"/>
      <c r="CJ965" s="505"/>
      <c r="CK965" s="505"/>
      <c r="CL965" s="505"/>
      <c r="CM965" s="505"/>
      <c r="CN965" s="505"/>
      <c r="CO965" s="505"/>
      <c r="CP965" s="505"/>
      <c r="CQ965" s="505"/>
      <c r="CR965" s="505"/>
      <c r="CS965" s="505"/>
      <c r="CT965" s="505"/>
      <c r="CU965" s="505"/>
      <c r="CV965" s="505"/>
    </row>
    <row r="966" spans="79:100" ht="14.25" customHeight="1" x14ac:dyDescent="0.25">
      <c r="CA966" s="505"/>
      <c r="CB966" s="505"/>
      <c r="CC966" s="505"/>
      <c r="CD966" s="505"/>
      <c r="CE966" s="505"/>
      <c r="CF966" s="505"/>
      <c r="CG966" s="505"/>
      <c r="CH966" s="505"/>
      <c r="CI966" s="505"/>
      <c r="CJ966" s="505"/>
      <c r="CK966" s="505"/>
      <c r="CL966" s="505"/>
      <c r="CM966" s="505"/>
      <c r="CN966" s="505"/>
      <c r="CO966" s="505"/>
      <c r="CP966" s="505"/>
      <c r="CQ966" s="505"/>
      <c r="CR966" s="505"/>
      <c r="CS966" s="505"/>
      <c r="CT966" s="505"/>
      <c r="CU966" s="505"/>
      <c r="CV966" s="505"/>
    </row>
    <row r="967" spans="79:100" ht="14.25" customHeight="1" x14ac:dyDescent="0.25">
      <c r="CA967" s="505"/>
      <c r="CB967" s="505"/>
      <c r="CC967" s="505"/>
      <c r="CD967" s="505"/>
      <c r="CE967" s="505"/>
      <c r="CF967" s="505"/>
      <c r="CG967" s="505"/>
      <c r="CH967" s="505"/>
      <c r="CI967" s="505"/>
      <c r="CJ967" s="505"/>
      <c r="CK967" s="505"/>
      <c r="CL967" s="505"/>
      <c r="CM967" s="505"/>
      <c r="CN967" s="505"/>
      <c r="CO967" s="505"/>
      <c r="CP967" s="505"/>
      <c r="CQ967" s="505"/>
      <c r="CR967" s="505"/>
      <c r="CS967" s="505"/>
      <c r="CT967" s="505"/>
      <c r="CU967" s="505"/>
      <c r="CV967" s="505"/>
    </row>
    <row r="968" spans="79:100" ht="14.25" customHeight="1" x14ac:dyDescent="0.25">
      <c r="CA968" s="505"/>
      <c r="CB968" s="505"/>
      <c r="CC968" s="505"/>
      <c r="CD968" s="505"/>
      <c r="CE968" s="505"/>
      <c r="CF968" s="505"/>
      <c r="CG968" s="505"/>
      <c r="CH968" s="505"/>
      <c r="CI968" s="505"/>
      <c r="CJ968" s="505"/>
      <c r="CK968" s="505"/>
      <c r="CL968" s="505"/>
      <c r="CM968" s="505"/>
      <c r="CN968" s="505"/>
      <c r="CO968" s="505"/>
      <c r="CP968" s="505"/>
      <c r="CQ968" s="505"/>
      <c r="CR968" s="505"/>
      <c r="CS968" s="505"/>
      <c r="CT968" s="505"/>
      <c r="CU968" s="505"/>
      <c r="CV968" s="505"/>
    </row>
    <row r="969" spans="79:100" ht="14.25" customHeight="1" x14ac:dyDescent="0.25">
      <c r="CA969" s="505"/>
      <c r="CB969" s="505"/>
      <c r="CC969" s="505"/>
      <c r="CD969" s="505"/>
      <c r="CE969" s="505"/>
      <c r="CF969" s="505"/>
      <c r="CG969" s="505"/>
      <c r="CH969" s="505"/>
      <c r="CI969" s="505"/>
      <c r="CJ969" s="505"/>
      <c r="CK969" s="505"/>
      <c r="CL969" s="505"/>
      <c r="CM969" s="505"/>
      <c r="CN969" s="505"/>
      <c r="CO969" s="505"/>
      <c r="CP969" s="505"/>
      <c r="CQ969" s="505"/>
      <c r="CR969" s="505"/>
      <c r="CS969" s="505"/>
      <c r="CT969" s="505"/>
      <c r="CU969" s="505"/>
      <c r="CV969" s="505"/>
    </row>
    <row r="970" spans="79:100" ht="14.25" customHeight="1" x14ac:dyDescent="0.25">
      <c r="CA970" s="505"/>
      <c r="CB970" s="505"/>
      <c r="CC970" s="505"/>
      <c r="CD970" s="505"/>
      <c r="CE970" s="505"/>
      <c r="CF970" s="505"/>
      <c r="CG970" s="505"/>
      <c r="CH970" s="505"/>
      <c r="CI970" s="505"/>
      <c r="CJ970" s="505"/>
      <c r="CK970" s="505"/>
      <c r="CL970" s="505"/>
      <c r="CM970" s="505"/>
      <c r="CN970" s="505"/>
      <c r="CO970" s="505"/>
      <c r="CP970" s="505"/>
      <c r="CQ970" s="505"/>
      <c r="CR970" s="505"/>
      <c r="CS970" s="505"/>
      <c r="CT970" s="505"/>
      <c r="CU970" s="505"/>
      <c r="CV970" s="505"/>
    </row>
    <row r="971" spans="79:100" ht="14.25" customHeight="1" x14ac:dyDescent="0.25">
      <c r="CA971" s="505"/>
      <c r="CB971" s="505"/>
      <c r="CC971" s="505"/>
      <c r="CD971" s="505"/>
      <c r="CE971" s="505"/>
      <c r="CF971" s="505"/>
      <c r="CG971" s="505"/>
      <c r="CH971" s="505"/>
      <c r="CI971" s="505"/>
      <c r="CJ971" s="505"/>
      <c r="CK971" s="505"/>
      <c r="CL971" s="505"/>
      <c r="CM971" s="505"/>
      <c r="CN971" s="505"/>
      <c r="CO971" s="505"/>
      <c r="CP971" s="505"/>
      <c r="CQ971" s="505"/>
      <c r="CR971" s="505"/>
      <c r="CS971" s="505"/>
      <c r="CT971" s="505"/>
      <c r="CU971" s="505"/>
      <c r="CV971" s="505"/>
    </row>
    <row r="972" spans="79:100" ht="14.25" customHeight="1" x14ac:dyDescent="0.25">
      <c r="CA972" s="505"/>
      <c r="CB972" s="505"/>
      <c r="CC972" s="505"/>
      <c r="CD972" s="505"/>
      <c r="CE972" s="505"/>
      <c r="CF972" s="505"/>
      <c r="CG972" s="505"/>
      <c r="CH972" s="505"/>
      <c r="CI972" s="505"/>
      <c r="CJ972" s="505"/>
      <c r="CK972" s="505"/>
      <c r="CL972" s="505"/>
      <c r="CM972" s="505"/>
      <c r="CN972" s="505"/>
      <c r="CO972" s="505"/>
      <c r="CP972" s="505"/>
      <c r="CQ972" s="505"/>
      <c r="CR972" s="505"/>
      <c r="CS972" s="505"/>
      <c r="CT972" s="505"/>
      <c r="CU972" s="505"/>
      <c r="CV972" s="505"/>
    </row>
    <row r="973" spans="79:100" ht="14.25" customHeight="1" x14ac:dyDescent="0.25">
      <c r="CA973" s="505"/>
      <c r="CB973" s="505"/>
      <c r="CC973" s="505"/>
      <c r="CD973" s="505"/>
      <c r="CE973" s="505"/>
      <c r="CF973" s="505"/>
      <c r="CG973" s="505"/>
      <c r="CH973" s="505"/>
      <c r="CI973" s="505"/>
      <c r="CJ973" s="505"/>
      <c r="CK973" s="505"/>
      <c r="CL973" s="505"/>
      <c r="CM973" s="505"/>
      <c r="CN973" s="505"/>
      <c r="CO973" s="505"/>
      <c r="CP973" s="505"/>
      <c r="CQ973" s="505"/>
      <c r="CR973" s="505"/>
      <c r="CS973" s="505"/>
      <c r="CT973" s="505"/>
      <c r="CU973" s="505"/>
      <c r="CV973" s="505"/>
    </row>
    <row r="974" spans="79:100" ht="14.25" customHeight="1" x14ac:dyDescent="0.25">
      <c r="CA974" s="505"/>
      <c r="CB974" s="505"/>
      <c r="CC974" s="505"/>
      <c r="CD974" s="505"/>
      <c r="CE974" s="505"/>
      <c r="CF974" s="505"/>
      <c r="CG974" s="505"/>
      <c r="CH974" s="505"/>
      <c r="CI974" s="505"/>
      <c r="CJ974" s="505"/>
      <c r="CK974" s="505"/>
      <c r="CL974" s="505"/>
      <c r="CM974" s="505"/>
      <c r="CN974" s="505"/>
      <c r="CO974" s="505"/>
      <c r="CP974" s="505"/>
      <c r="CQ974" s="505"/>
      <c r="CR974" s="505"/>
      <c r="CS974" s="505"/>
      <c r="CT974" s="505"/>
      <c r="CU974" s="505"/>
      <c r="CV974" s="505"/>
    </row>
    <row r="975" spans="79:100" ht="14.25" customHeight="1" x14ac:dyDescent="0.25">
      <c r="CA975" s="505"/>
      <c r="CB975" s="505"/>
      <c r="CC975" s="505"/>
      <c r="CD975" s="505"/>
      <c r="CE975" s="505"/>
      <c r="CF975" s="505"/>
      <c r="CG975" s="505"/>
      <c r="CH975" s="505"/>
      <c r="CI975" s="505"/>
      <c r="CJ975" s="505"/>
      <c r="CK975" s="505"/>
      <c r="CL975" s="505"/>
      <c r="CM975" s="505"/>
      <c r="CN975" s="505"/>
      <c r="CO975" s="505"/>
      <c r="CP975" s="505"/>
      <c r="CQ975" s="505"/>
      <c r="CR975" s="505"/>
      <c r="CS975" s="505"/>
      <c r="CT975" s="505"/>
      <c r="CU975" s="505"/>
      <c r="CV975" s="505"/>
    </row>
    <row r="976" spans="79:100" ht="14.25" customHeight="1" x14ac:dyDescent="0.25">
      <c r="CA976" s="505"/>
      <c r="CB976" s="505"/>
      <c r="CC976" s="505"/>
      <c r="CD976" s="505"/>
      <c r="CE976" s="505"/>
      <c r="CF976" s="505"/>
      <c r="CG976" s="505"/>
      <c r="CH976" s="505"/>
      <c r="CI976" s="505"/>
      <c r="CJ976" s="505"/>
      <c r="CK976" s="505"/>
      <c r="CL976" s="505"/>
      <c r="CM976" s="505"/>
      <c r="CN976" s="505"/>
      <c r="CO976" s="505"/>
      <c r="CP976" s="505"/>
      <c r="CQ976" s="505"/>
      <c r="CR976" s="505"/>
      <c r="CS976" s="505"/>
      <c r="CT976" s="505"/>
      <c r="CU976" s="505"/>
      <c r="CV976" s="505"/>
    </row>
    <row r="977" spans="79:100" ht="14.25" customHeight="1" x14ac:dyDescent="0.25">
      <c r="CA977" s="505"/>
      <c r="CB977" s="505"/>
      <c r="CC977" s="505"/>
      <c r="CD977" s="505"/>
      <c r="CE977" s="505"/>
      <c r="CF977" s="505"/>
      <c r="CG977" s="505"/>
      <c r="CH977" s="505"/>
      <c r="CI977" s="505"/>
      <c r="CJ977" s="505"/>
      <c r="CK977" s="505"/>
      <c r="CL977" s="505"/>
      <c r="CM977" s="505"/>
      <c r="CN977" s="505"/>
      <c r="CO977" s="505"/>
      <c r="CP977" s="505"/>
      <c r="CQ977" s="505"/>
      <c r="CR977" s="505"/>
      <c r="CS977" s="505"/>
      <c r="CT977" s="505"/>
      <c r="CU977" s="505"/>
      <c r="CV977" s="505"/>
    </row>
    <row r="978" spans="79:100" ht="14.25" customHeight="1" x14ac:dyDescent="0.25">
      <c r="CA978" s="505"/>
      <c r="CB978" s="505"/>
      <c r="CC978" s="505"/>
      <c r="CD978" s="505"/>
      <c r="CE978" s="505"/>
      <c r="CF978" s="505"/>
      <c r="CG978" s="505"/>
      <c r="CH978" s="505"/>
      <c r="CI978" s="505"/>
      <c r="CJ978" s="505"/>
      <c r="CK978" s="505"/>
      <c r="CL978" s="505"/>
      <c r="CM978" s="505"/>
      <c r="CN978" s="505"/>
      <c r="CO978" s="505"/>
      <c r="CP978" s="505"/>
      <c r="CQ978" s="505"/>
      <c r="CR978" s="505"/>
      <c r="CS978" s="505"/>
      <c r="CT978" s="505"/>
      <c r="CU978" s="505"/>
      <c r="CV978" s="505"/>
    </row>
    <row r="979" spans="79:100" ht="14.25" customHeight="1" x14ac:dyDescent="0.25">
      <c r="CA979" s="505"/>
      <c r="CB979" s="505"/>
      <c r="CC979" s="505"/>
      <c r="CD979" s="505"/>
      <c r="CE979" s="505"/>
      <c r="CF979" s="505"/>
      <c r="CG979" s="505"/>
      <c r="CH979" s="505"/>
      <c r="CI979" s="505"/>
      <c r="CJ979" s="505"/>
      <c r="CK979" s="505"/>
      <c r="CL979" s="505"/>
      <c r="CM979" s="505"/>
      <c r="CN979" s="505"/>
      <c r="CO979" s="505"/>
      <c r="CP979" s="505"/>
      <c r="CQ979" s="505"/>
      <c r="CR979" s="505"/>
      <c r="CS979" s="505"/>
      <c r="CT979" s="505"/>
      <c r="CU979" s="505"/>
      <c r="CV979" s="505"/>
    </row>
    <row r="980" spans="79:100" ht="14.25" customHeight="1" x14ac:dyDescent="0.25">
      <c r="CA980" s="505"/>
      <c r="CB980" s="505"/>
      <c r="CC980" s="505"/>
      <c r="CD980" s="505"/>
      <c r="CE980" s="505"/>
      <c r="CF980" s="505"/>
      <c r="CG980" s="505"/>
      <c r="CH980" s="505"/>
      <c r="CI980" s="505"/>
      <c r="CJ980" s="505"/>
      <c r="CK980" s="505"/>
      <c r="CL980" s="505"/>
      <c r="CM980" s="505"/>
      <c r="CN980" s="505"/>
      <c r="CO980" s="505"/>
      <c r="CP980" s="505"/>
      <c r="CQ980" s="505"/>
      <c r="CR980" s="505"/>
      <c r="CS980" s="505"/>
      <c r="CT980" s="505"/>
      <c r="CU980" s="505"/>
      <c r="CV980" s="505"/>
    </row>
    <row r="981" spans="79:100" ht="14.25" customHeight="1" x14ac:dyDescent="0.25">
      <c r="CA981" s="505"/>
      <c r="CB981" s="505"/>
      <c r="CC981" s="505"/>
      <c r="CD981" s="505"/>
      <c r="CE981" s="505"/>
      <c r="CF981" s="505"/>
      <c r="CG981" s="505"/>
      <c r="CH981" s="505"/>
      <c r="CI981" s="505"/>
      <c r="CJ981" s="505"/>
      <c r="CK981" s="505"/>
      <c r="CL981" s="505"/>
      <c r="CM981" s="505"/>
      <c r="CN981" s="505"/>
      <c r="CO981" s="505"/>
      <c r="CP981" s="505"/>
      <c r="CQ981" s="505"/>
      <c r="CR981" s="505"/>
      <c r="CS981" s="505"/>
      <c r="CT981" s="505"/>
      <c r="CU981" s="505"/>
      <c r="CV981" s="505"/>
    </row>
    <row r="982" spans="79:100" ht="14.25" customHeight="1" x14ac:dyDescent="0.25">
      <c r="CA982" s="505"/>
      <c r="CB982" s="505"/>
      <c r="CC982" s="505"/>
      <c r="CD982" s="505"/>
      <c r="CE982" s="505"/>
      <c r="CF982" s="505"/>
      <c r="CG982" s="505"/>
      <c r="CH982" s="505"/>
      <c r="CI982" s="505"/>
      <c r="CJ982" s="505"/>
      <c r="CK982" s="505"/>
      <c r="CL982" s="505"/>
      <c r="CM982" s="505"/>
      <c r="CN982" s="505"/>
      <c r="CO982" s="505"/>
      <c r="CP982" s="505"/>
      <c r="CQ982" s="505"/>
      <c r="CR982" s="505"/>
      <c r="CS982" s="505"/>
      <c r="CT982" s="505"/>
      <c r="CU982" s="505"/>
      <c r="CV982" s="505"/>
    </row>
    <row r="983" spans="79:100" ht="14.25" customHeight="1" x14ac:dyDescent="0.25">
      <c r="CA983" s="505"/>
      <c r="CB983" s="505"/>
      <c r="CC983" s="505"/>
      <c r="CD983" s="505"/>
      <c r="CE983" s="505"/>
      <c r="CF983" s="505"/>
      <c r="CG983" s="505"/>
      <c r="CH983" s="505"/>
      <c r="CI983" s="505"/>
      <c r="CJ983" s="505"/>
      <c r="CK983" s="505"/>
      <c r="CL983" s="505"/>
      <c r="CM983" s="505"/>
      <c r="CN983" s="505"/>
      <c r="CO983" s="505"/>
      <c r="CP983" s="505"/>
      <c r="CQ983" s="505"/>
      <c r="CR983" s="505"/>
      <c r="CS983" s="505"/>
      <c r="CT983" s="505"/>
      <c r="CU983" s="505"/>
      <c r="CV983" s="505"/>
    </row>
    <row r="984" spans="79:100" ht="14.25" customHeight="1" x14ac:dyDescent="0.25">
      <c r="CA984" s="505"/>
      <c r="CB984" s="505"/>
      <c r="CC984" s="505"/>
      <c r="CD984" s="505"/>
      <c r="CE984" s="505"/>
      <c r="CF984" s="505"/>
      <c r="CG984" s="505"/>
      <c r="CH984" s="505"/>
      <c r="CI984" s="505"/>
      <c r="CJ984" s="505"/>
      <c r="CK984" s="505"/>
      <c r="CL984" s="505"/>
      <c r="CM984" s="505"/>
      <c r="CN984" s="505"/>
      <c r="CO984" s="505"/>
      <c r="CP984" s="505"/>
      <c r="CQ984" s="505"/>
      <c r="CR984" s="505"/>
      <c r="CS984" s="505"/>
      <c r="CT984" s="505"/>
      <c r="CU984" s="505"/>
      <c r="CV984" s="505"/>
    </row>
    <row r="985" spans="79:100" ht="14.25" customHeight="1" x14ac:dyDescent="0.25">
      <c r="CA985" s="505"/>
      <c r="CB985" s="505"/>
      <c r="CC985" s="505"/>
      <c r="CD985" s="505"/>
      <c r="CE985" s="505"/>
      <c r="CF985" s="505"/>
      <c r="CG985" s="505"/>
      <c r="CH985" s="505"/>
      <c r="CI985" s="505"/>
      <c r="CJ985" s="505"/>
      <c r="CK985" s="505"/>
      <c r="CL985" s="505"/>
      <c r="CM985" s="505"/>
      <c r="CN985" s="505"/>
      <c r="CO985" s="505"/>
      <c r="CP985" s="505"/>
      <c r="CQ985" s="505"/>
      <c r="CR985" s="505"/>
      <c r="CS985" s="505"/>
      <c r="CT985" s="505"/>
      <c r="CU985" s="505"/>
      <c r="CV985" s="505"/>
    </row>
    <row r="986" spans="79:100" ht="14.25" customHeight="1" x14ac:dyDescent="0.25">
      <c r="CA986" s="505"/>
      <c r="CB986" s="505"/>
      <c r="CC986" s="505"/>
      <c r="CD986" s="505"/>
      <c r="CE986" s="505"/>
      <c r="CF986" s="505"/>
      <c r="CG986" s="505"/>
      <c r="CH986" s="505"/>
      <c r="CI986" s="505"/>
      <c r="CJ986" s="505"/>
      <c r="CK986" s="505"/>
      <c r="CL986" s="505"/>
      <c r="CM986" s="505"/>
      <c r="CN986" s="505"/>
      <c r="CO986" s="505"/>
      <c r="CP986" s="505"/>
      <c r="CQ986" s="505"/>
      <c r="CR986" s="505"/>
      <c r="CS986" s="505"/>
      <c r="CT986" s="505"/>
      <c r="CU986" s="505"/>
      <c r="CV986" s="505"/>
    </row>
    <row r="987" spans="79:100" ht="14.25" customHeight="1" x14ac:dyDescent="0.25">
      <c r="CA987" s="505"/>
      <c r="CB987" s="505"/>
      <c r="CC987" s="505"/>
      <c r="CD987" s="505"/>
      <c r="CE987" s="505"/>
      <c r="CF987" s="505"/>
      <c r="CG987" s="505"/>
      <c r="CH987" s="505"/>
      <c r="CI987" s="505"/>
      <c r="CJ987" s="505"/>
      <c r="CK987" s="505"/>
      <c r="CL987" s="505"/>
      <c r="CM987" s="505"/>
      <c r="CN987" s="505"/>
      <c r="CO987" s="505"/>
      <c r="CP987" s="505"/>
      <c r="CQ987" s="505"/>
      <c r="CR987" s="505"/>
      <c r="CS987" s="505"/>
      <c r="CT987" s="505"/>
      <c r="CU987" s="505"/>
      <c r="CV987" s="505"/>
    </row>
    <row r="988" spans="79:100" ht="14.25" customHeight="1" x14ac:dyDescent="0.25">
      <c r="CA988" s="505"/>
      <c r="CB988" s="505"/>
      <c r="CC988" s="505"/>
      <c r="CD988" s="505"/>
      <c r="CE988" s="505"/>
      <c r="CF988" s="505"/>
      <c r="CG988" s="505"/>
      <c r="CH988" s="505"/>
      <c r="CI988" s="505"/>
      <c r="CJ988" s="505"/>
      <c r="CK988" s="505"/>
      <c r="CL988" s="505"/>
      <c r="CM988" s="505"/>
      <c r="CN988" s="505"/>
      <c r="CO988" s="505"/>
      <c r="CP988" s="505"/>
      <c r="CQ988" s="505"/>
      <c r="CR988" s="505"/>
      <c r="CS988" s="505"/>
      <c r="CT988" s="505"/>
      <c r="CU988" s="505"/>
      <c r="CV988" s="505"/>
    </row>
    <row r="989" spans="79:100" ht="14.25" customHeight="1" x14ac:dyDescent="0.25">
      <c r="CA989" s="505"/>
      <c r="CB989" s="505"/>
      <c r="CC989" s="505"/>
      <c r="CD989" s="505"/>
      <c r="CE989" s="505"/>
      <c r="CF989" s="505"/>
      <c r="CG989" s="505"/>
      <c r="CH989" s="505"/>
      <c r="CI989" s="505"/>
      <c r="CJ989" s="505"/>
      <c r="CK989" s="505"/>
      <c r="CL989" s="505"/>
      <c r="CM989" s="505"/>
      <c r="CN989" s="505"/>
      <c r="CO989" s="505"/>
      <c r="CP989" s="505"/>
      <c r="CQ989" s="505"/>
      <c r="CR989" s="505"/>
      <c r="CS989" s="505"/>
      <c r="CT989" s="505"/>
      <c r="CU989" s="505"/>
      <c r="CV989" s="505"/>
    </row>
    <row r="990" spans="79:100" ht="14.25" customHeight="1" x14ac:dyDescent="0.25">
      <c r="CA990" s="505"/>
      <c r="CB990" s="505"/>
      <c r="CC990" s="505"/>
      <c r="CD990" s="505"/>
      <c r="CE990" s="505"/>
      <c r="CF990" s="505"/>
      <c r="CG990" s="505"/>
      <c r="CH990" s="505"/>
      <c r="CI990" s="505"/>
      <c r="CJ990" s="505"/>
      <c r="CK990" s="505"/>
      <c r="CL990" s="505"/>
      <c r="CM990" s="505"/>
      <c r="CN990" s="505"/>
      <c r="CO990" s="505"/>
      <c r="CP990" s="505"/>
      <c r="CQ990" s="505"/>
      <c r="CR990" s="505"/>
      <c r="CS990" s="505"/>
      <c r="CT990" s="505"/>
      <c r="CU990" s="505"/>
      <c r="CV990" s="505"/>
    </row>
    <row r="991" spans="79:100" ht="14.25" customHeight="1" x14ac:dyDescent="0.25">
      <c r="CA991" s="505"/>
      <c r="CB991" s="505"/>
      <c r="CC991" s="505"/>
      <c r="CD991" s="505"/>
      <c r="CE991" s="505"/>
      <c r="CF991" s="505"/>
      <c r="CG991" s="505"/>
      <c r="CH991" s="505"/>
      <c r="CI991" s="505"/>
      <c r="CJ991" s="505"/>
      <c r="CK991" s="505"/>
      <c r="CL991" s="505"/>
      <c r="CM991" s="505"/>
      <c r="CN991" s="505"/>
      <c r="CO991" s="505"/>
      <c r="CP991" s="505"/>
      <c r="CQ991" s="505"/>
      <c r="CR991" s="505"/>
      <c r="CS991" s="505"/>
      <c r="CT991" s="505"/>
      <c r="CU991" s="505"/>
      <c r="CV991" s="505"/>
    </row>
    <row r="992" spans="79:100" ht="14.25" customHeight="1" x14ac:dyDescent="0.25">
      <c r="CA992" s="505"/>
      <c r="CB992" s="505"/>
      <c r="CC992" s="505"/>
      <c r="CD992" s="505"/>
      <c r="CE992" s="505"/>
      <c r="CF992" s="505"/>
      <c r="CG992" s="505"/>
      <c r="CH992" s="505"/>
      <c r="CI992" s="505"/>
      <c r="CJ992" s="505"/>
      <c r="CK992" s="505"/>
      <c r="CL992" s="505"/>
      <c r="CM992" s="505"/>
      <c r="CN992" s="505"/>
      <c r="CO992" s="505"/>
      <c r="CP992" s="505"/>
      <c r="CQ992" s="505"/>
      <c r="CR992" s="505"/>
      <c r="CS992" s="505"/>
      <c r="CT992" s="505"/>
      <c r="CU992" s="505"/>
      <c r="CV992" s="505"/>
    </row>
    <row r="993" spans="79:100" ht="14.25" customHeight="1" x14ac:dyDescent="0.25">
      <c r="CA993" s="505"/>
      <c r="CB993" s="505"/>
      <c r="CC993" s="505"/>
      <c r="CD993" s="505"/>
      <c r="CE993" s="505"/>
      <c r="CF993" s="505"/>
      <c r="CG993" s="505"/>
      <c r="CH993" s="505"/>
      <c r="CI993" s="505"/>
      <c r="CJ993" s="505"/>
      <c r="CK993" s="505"/>
      <c r="CL993" s="505"/>
      <c r="CM993" s="505"/>
      <c r="CN993" s="505"/>
      <c r="CO993" s="505"/>
      <c r="CP993" s="505"/>
      <c r="CQ993" s="505"/>
      <c r="CR993" s="505"/>
      <c r="CS993" s="505"/>
      <c r="CT993" s="505"/>
      <c r="CU993" s="505"/>
      <c r="CV993" s="505"/>
    </row>
    <row r="994" spans="79:100" ht="14.25" customHeight="1" x14ac:dyDescent="0.25">
      <c r="CA994" s="505"/>
      <c r="CB994" s="505"/>
      <c r="CC994" s="505"/>
      <c r="CD994" s="505"/>
      <c r="CE994" s="505"/>
      <c r="CF994" s="505"/>
      <c r="CG994" s="505"/>
      <c r="CH994" s="505"/>
      <c r="CI994" s="505"/>
      <c r="CJ994" s="505"/>
      <c r="CK994" s="505"/>
      <c r="CL994" s="505"/>
      <c r="CM994" s="505"/>
      <c r="CN994" s="505"/>
      <c r="CO994" s="505"/>
      <c r="CP994" s="505"/>
      <c r="CQ994" s="505"/>
      <c r="CR994" s="505"/>
      <c r="CS994" s="505"/>
      <c r="CT994" s="505"/>
      <c r="CU994" s="505"/>
      <c r="CV994" s="505"/>
    </row>
    <row r="995" spans="79:100" ht="14.25" customHeight="1" x14ac:dyDescent="0.25">
      <c r="CA995" s="505"/>
      <c r="CB995" s="505"/>
      <c r="CC995" s="505"/>
      <c r="CD995" s="505"/>
      <c r="CE995" s="505"/>
      <c r="CF995" s="505"/>
      <c r="CG995" s="505"/>
      <c r="CH995" s="505"/>
      <c r="CI995" s="505"/>
      <c r="CJ995" s="505"/>
      <c r="CK995" s="505"/>
      <c r="CL995" s="505"/>
      <c r="CM995" s="505"/>
      <c r="CN995" s="505"/>
      <c r="CO995" s="505"/>
      <c r="CP995" s="505"/>
      <c r="CQ995" s="505"/>
      <c r="CR995" s="505"/>
      <c r="CS995" s="505"/>
      <c r="CT995" s="505"/>
      <c r="CU995" s="505"/>
      <c r="CV995" s="505"/>
    </row>
    <row r="996" spans="79:100" ht="14.25" customHeight="1" x14ac:dyDescent="0.25">
      <c r="CA996" s="505"/>
      <c r="CB996" s="505"/>
      <c r="CC996" s="505"/>
      <c r="CD996" s="505"/>
      <c r="CE996" s="505"/>
      <c r="CF996" s="505"/>
      <c r="CG996" s="505"/>
      <c r="CH996" s="505"/>
      <c r="CI996" s="505"/>
      <c r="CJ996" s="505"/>
      <c r="CK996" s="505"/>
      <c r="CL996" s="505"/>
      <c r="CM996" s="505"/>
      <c r="CN996" s="505"/>
      <c r="CO996" s="505"/>
      <c r="CP996" s="505"/>
      <c r="CQ996" s="505"/>
      <c r="CR996" s="505"/>
      <c r="CS996" s="505"/>
      <c r="CT996" s="505"/>
      <c r="CU996" s="505"/>
      <c r="CV996" s="505"/>
    </row>
    <row r="997" spans="79:100" ht="14.25" customHeight="1" x14ac:dyDescent="0.25">
      <c r="CA997" s="505"/>
      <c r="CB997" s="505"/>
      <c r="CC997" s="505"/>
      <c r="CD997" s="505"/>
      <c r="CE997" s="505"/>
      <c r="CF997" s="505"/>
      <c r="CG997" s="505"/>
      <c r="CH997" s="505"/>
      <c r="CI997" s="505"/>
      <c r="CJ997" s="505"/>
      <c r="CK997" s="505"/>
      <c r="CL997" s="505"/>
      <c r="CM997" s="505"/>
      <c r="CN997" s="505"/>
      <c r="CO997" s="505"/>
      <c r="CP997" s="505"/>
      <c r="CQ997" s="505"/>
      <c r="CR997" s="505"/>
      <c r="CS997" s="505"/>
      <c r="CT997" s="505"/>
      <c r="CU997" s="505"/>
      <c r="CV997" s="505"/>
    </row>
    <row r="998" spans="79:100" ht="14.25" customHeight="1" x14ac:dyDescent="0.25">
      <c r="CA998" s="505"/>
      <c r="CB998" s="505"/>
      <c r="CC998" s="505"/>
      <c r="CD998" s="505"/>
      <c r="CE998" s="505"/>
      <c r="CF998" s="505"/>
      <c r="CG998" s="505"/>
      <c r="CH998" s="505"/>
      <c r="CI998" s="505"/>
      <c r="CJ998" s="505"/>
      <c r="CK998" s="505"/>
      <c r="CL998" s="505"/>
      <c r="CM998" s="505"/>
      <c r="CN998" s="505"/>
      <c r="CO998" s="505"/>
      <c r="CP998" s="505"/>
      <c r="CQ998" s="505"/>
      <c r="CR998" s="505"/>
      <c r="CS998" s="505"/>
      <c r="CT998" s="505"/>
      <c r="CU998" s="505"/>
      <c r="CV998" s="505"/>
    </row>
    <row r="999" spans="79:100" ht="14.25" customHeight="1" x14ac:dyDescent="0.25">
      <c r="CA999" s="505"/>
      <c r="CB999" s="505"/>
      <c r="CC999" s="505"/>
      <c r="CD999" s="505"/>
      <c r="CE999" s="505"/>
      <c r="CF999" s="505"/>
      <c r="CG999" s="505"/>
      <c r="CH999" s="505"/>
      <c r="CI999" s="505"/>
      <c r="CJ999" s="505"/>
      <c r="CK999" s="505"/>
      <c r="CL999" s="505"/>
      <c r="CM999" s="505"/>
      <c r="CN999" s="505"/>
      <c r="CO999" s="505"/>
      <c r="CP999" s="505"/>
      <c r="CQ999" s="505"/>
      <c r="CR999" s="505"/>
      <c r="CS999" s="505"/>
      <c r="CT999" s="505"/>
      <c r="CU999" s="505"/>
      <c r="CV999" s="505"/>
    </row>
    <row r="1000" spans="79:100" ht="14.25" customHeight="1" x14ac:dyDescent="0.25">
      <c r="CA1000" s="505"/>
      <c r="CB1000" s="505"/>
      <c r="CC1000" s="505"/>
      <c r="CD1000" s="505"/>
      <c r="CE1000" s="505"/>
      <c r="CF1000" s="505"/>
      <c r="CG1000" s="505"/>
      <c r="CH1000" s="505"/>
      <c r="CI1000" s="505"/>
      <c r="CJ1000" s="505"/>
      <c r="CK1000" s="505"/>
      <c r="CL1000" s="505"/>
      <c r="CM1000" s="505"/>
      <c r="CN1000" s="505"/>
      <c r="CO1000" s="505"/>
      <c r="CP1000" s="505"/>
      <c r="CQ1000" s="505"/>
      <c r="CR1000" s="505"/>
      <c r="CS1000" s="505"/>
      <c r="CT1000" s="505"/>
      <c r="CU1000" s="505"/>
      <c r="CV1000" s="505"/>
    </row>
  </sheetData>
  <mergeCells count="138">
    <mergeCell ref="C141:K141"/>
    <mergeCell ref="L141:L142"/>
    <mergeCell ref="M141:M142"/>
    <mergeCell ref="N141:N142"/>
    <mergeCell ref="B147:E147"/>
    <mergeCell ref="A90:B91"/>
    <mergeCell ref="C90:C91"/>
    <mergeCell ref="D90:D91"/>
    <mergeCell ref="E90:E91"/>
    <mergeCell ref="F90:F91"/>
    <mergeCell ref="G90:I90"/>
    <mergeCell ref="A114:G114"/>
    <mergeCell ref="C115:J115"/>
    <mergeCell ref="K115:K116"/>
    <mergeCell ref="I111:J111"/>
    <mergeCell ref="K111:K112"/>
    <mergeCell ref="L111:L112"/>
    <mergeCell ref="M111:M112"/>
    <mergeCell ref="N111:N112"/>
    <mergeCell ref="A102:B102"/>
    <mergeCell ref="A103:B103"/>
    <mergeCell ref="A104:B104"/>
    <mergeCell ref="A133:B133"/>
    <mergeCell ref="A134:A135"/>
    <mergeCell ref="L73:L75"/>
    <mergeCell ref="E74:G74"/>
    <mergeCell ref="A61:A65"/>
    <mergeCell ref="A66:B66"/>
    <mergeCell ref="A67:B67"/>
    <mergeCell ref="A68:B68"/>
    <mergeCell ref="A69:B69"/>
    <mergeCell ref="A70:B70"/>
    <mergeCell ref="A71:B71"/>
    <mergeCell ref="B74:D74"/>
    <mergeCell ref="B81:D81"/>
    <mergeCell ref="E81:G81"/>
    <mergeCell ref="A73:A75"/>
    <mergeCell ref="E73:G73"/>
    <mergeCell ref="H73:H75"/>
    <mergeCell ref="I73:I75"/>
    <mergeCell ref="J73:J75"/>
    <mergeCell ref="K73:K75"/>
    <mergeCell ref="A81:A82"/>
    <mergeCell ref="O111:O112"/>
    <mergeCell ref="L115:O115"/>
    <mergeCell ref="A105:G105"/>
    <mergeCell ref="A106:G106"/>
    <mergeCell ref="C107:C108"/>
    <mergeCell ref="D107:K107"/>
    <mergeCell ref="L107:L108"/>
    <mergeCell ref="C111:D111"/>
    <mergeCell ref="E111:H111"/>
    <mergeCell ref="A136:A139"/>
    <mergeCell ref="A141:A142"/>
    <mergeCell ref="B141:B142"/>
    <mergeCell ref="A147:A148"/>
    <mergeCell ref="A107:B108"/>
    <mergeCell ref="A109:B109"/>
    <mergeCell ref="A111:B112"/>
    <mergeCell ref="A113:B113"/>
    <mergeCell ref="A115:A116"/>
    <mergeCell ref="B115:B116"/>
    <mergeCell ref="A131:B131"/>
    <mergeCell ref="A34:A35"/>
    <mergeCell ref="A36:B36"/>
    <mergeCell ref="A37:A38"/>
    <mergeCell ref="C59:E59"/>
    <mergeCell ref="F59:F60"/>
    <mergeCell ref="A92:B92"/>
    <mergeCell ref="A93:B93"/>
    <mergeCell ref="A94:A100"/>
    <mergeCell ref="A101:B101"/>
    <mergeCell ref="A41:B41"/>
    <mergeCell ref="A42:B42"/>
    <mergeCell ref="A43:A44"/>
    <mergeCell ref="A45:B45"/>
    <mergeCell ref="A46:A47"/>
    <mergeCell ref="A48:A49"/>
    <mergeCell ref="A50:B50"/>
    <mergeCell ref="A51:B51"/>
    <mergeCell ref="A52:B52"/>
    <mergeCell ref="A53:B53"/>
    <mergeCell ref="A54:B54"/>
    <mergeCell ref="A55:A56"/>
    <mergeCell ref="A57:B57"/>
    <mergeCell ref="A59:B60"/>
    <mergeCell ref="B73:D73"/>
    <mergeCell ref="A21:B21"/>
    <mergeCell ref="A22:A23"/>
    <mergeCell ref="A25:B25"/>
    <mergeCell ref="A26:B26"/>
    <mergeCell ref="A27:A28"/>
    <mergeCell ref="A29:B29"/>
    <mergeCell ref="A30:B30"/>
    <mergeCell ref="A31:B31"/>
    <mergeCell ref="A32:A33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Q10:Q11"/>
    <mergeCell ref="R10:R11"/>
    <mergeCell ref="A6:L6"/>
    <mergeCell ref="A9:B11"/>
    <mergeCell ref="C9:C11"/>
    <mergeCell ref="D9:G9"/>
    <mergeCell ref="H9:K9"/>
    <mergeCell ref="L9:L11"/>
    <mergeCell ref="S9:S11"/>
    <mergeCell ref="AC9:AC11"/>
    <mergeCell ref="AD9:AD11"/>
    <mergeCell ref="AE9:AF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N10:N11"/>
    <mergeCell ref="T10:U10"/>
    <mergeCell ref="V10:W10"/>
    <mergeCell ref="M9:R9"/>
    <mergeCell ref="T9:W9"/>
    <mergeCell ref="X9:X11"/>
    <mergeCell ref="Y9:Y11"/>
    <mergeCell ref="Z9:Z11"/>
    <mergeCell ref="AA9:AA11"/>
    <mergeCell ref="AB9:AB11"/>
    <mergeCell ref="O10:O11"/>
    <mergeCell ref="P10:P11"/>
  </mergeCells>
  <dataValidations count="5">
    <dataValidation type="decimal" operator="greaterThanOrEqual" allowBlank="1" showInputMessage="1" showErrorMessage="1" prompt="Valor no Permitido" sqref="C13:AF23 D26:F38 C42:D57 C61:F71 B77:L79 B80:W80 H81:T81 E82:T82 B83:T83 H84:T88 D109:L109 C113:O113 B122:E130 C134:D139 C144:N144 B149:F149 B152:E154 B156:D158" xr:uid="{00000000-0002-0000-1000-000000000000}">
      <formula1>0</formula1>
    </dataValidation>
    <dataValidation type="decimal" operator="greaterThanOrEqual" allowBlank="1" showErrorMessage="1" sqref="B84:G88 B161:C162" xr:uid="{00000000-0002-0000-1000-000001000000}">
      <formula1>0</formula1>
    </dataValidation>
    <dataValidation type="decimal" allowBlank="1" showErrorMessage="1" sqref="C117:O119" xr:uid="{00000000-0002-0000-1000-000002000000}">
      <formula1>0</formula1>
      <formula2>9.99999999999999E+37</formula2>
    </dataValidation>
    <dataValidation type="decimal" allowBlank="1" showErrorMessage="1" sqref="B143:N143" xr:uid="{00000000-0002-0000-1000-000003000000}">
      <formula1>0</formula1>
      <formula2>9.99999999999999E+38</formula2>
    </dataValidation>
    <dataValidation type="decimal" allowBlank="1" showErrorMessage="1" sqref="C92:I103" xr:uid="{00000000-0002-0000-1000-000004000000}">
      <formula1>0</formula1>
      <formula2>9.99999999999999E+35</formula2>
    </dataValidation>
  </dataValidations>
  <pageMargins left="0.7" right="0.7" top="0.75" bottom="0.75" header="0" footer="0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1000"/>
  <sheetViews>
    <sheetView showGridLines="0" workbookViewId="0"/>
  </sheetViews>
  <sheetFormatPr baseColWidth="10" defaultColWidth="14.42578125" defaultRowHeight="15" customHeight="1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  <col min="9" max="30" width="11.42578125" customWidth="1"/>
  </cols>
  <sheetData>
    <row r="1" spans="1:30" ht="14.25" customHeight="1" x14ac:dyDescent="0.25">
      <c r="A1" s="1727" t="s">
        <v>28</v>
      </c>
    </row>
    <row r="2" spans="1:30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30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0" ht="14.25" customHeight="1" x14ac:dyDescent="0.25">
      <c r="A4" s="1727" t="str">
        <f>CONCATENATE("MES: ",NOMBRE!B6, " (",NOMBRE!C6,NOMBRE!D6,")")</f>
        <v>MES: NOVIEMBRE (11)</v>
      </c>
    </row>
    <row r="5" spans="1:30" ht="14.25" customHeight="1" x14ac:dyDescent="0.25">
      <c r="A5" s="1727" t="str">
        <f>CONCATENATE("AÑO: ",NOMBRE!B7)</f>
        <v>AÑO: 2025</v>
      </c>
    </row>
    <row r="6" spans="1:30" ht="18" customHeight="1" x14ac:dyDescent="0.25">
      <c r="A6" s="3484" t="s">
        <v>2858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</row>
    <row r="7" spans="1:30" ht="14.25" customHeight="1" x14ac:dyDescent="0.25"/>
    <row r="8" spans="1:30" ht="18" customHeight="1" x14ac:dyDescent="0.25">
      <c r="A8" s="3166" t="s">
        <v>2859</v>
      </c>
      <c r="B8" s="3142"/>
      <c r="C8" s="3142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</row>
    <row r="9" spans="1:30" ht="15" customHeight="1" x14ac:dyDescent="0.25">
      <c r="A9" s="3138" t="s">
        <v>2860</v>
      </c>
      <c r="B9" s="3148" t="s">
        <v>2861</v>
      </c>
      <c r="C9" s="3149"/>
      <c r="D9" s="3148" t="s">
        <v>82</v>
      </c>
      <c r="E9" s="3161"/>
      <c r="F9" s="3149"/>
      <c r="G9" s="3143" t="s">
        <v>106</v>
      </c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2"/>
      <c r="AC9" s="1"/>
      <c r="AD9" s="1"/>
    </row>
    <row r="10" spans="1:30" ht="15" customHeight="1" x14ac:dyDescent="0.25">
      <c r="A10" s="3128"/>
      <c r="B10" s="3179"/>
      <c r="C10" s="3180"/>
      <c r="D10" s="3150"/>
      <c r="E10" s="3142"/>
      <c r="F10" s="3140"/>
      <c r="G10" s="3159" t="s">
        <v>1347</v>
      </c>
      <c r="H10" s="3122"/>
      <c r="I10" s="3159" t="s">
        <v>314</v>
      </c>
      <c r="J10" s="3122"/>
      <c r="K10" s="3159" t="s">
        <v>992</v>
      </c>
      <c r="L10" s="3122"/>
      <c r="M10" s="3159" t="s">
        <v>645</v>
      </c>
      <c r="N10" s="3122"/>
      <c r="O10" s="3159" t="s">
        <v>2117</v>
      </c>
      <c r="P10" s="3122"/>
      <c r="Q10" s="3159" t="s">
        <v>646</v>
      </c>
      <c r="R10" s="3122"/>
      <c r="S10" s="3159" t="s">
        <v>2118</v>
      </c>
      <c r="T10" s="3122"/>
      <c r="U10" s="3159" t="s">
        <v>2119</v>
      </c>
      <c r="V10" s="3122"/>
      <c r="W10" s="3159" t="s">
        <v>2001</v>
      </c>
      <c r="X10" s="3122"/>
      <c r="Y10" s="3159" t="s">
        <v>1629</v>
      </c>
      <c r="Z10" s="3122"/>
      <c r="AA10" s="3159" t="s">
        <v>680</v>
      </c>
      <c r="AB10" s="3122"/>
      <c r="AC10" s="1"/>
      <c r="AD10" s="1"/>
    </row>
    <row r="11" spans="1:30" ht="15" customHeight="1" x14ac:dyDescent="0.25">
      <c r="A11" s="3129"/>
      <c r="B11" s="3150"/>
      <c r="C11" s="3140"/>
      <c r="D11" s="27" t="s">
        <v>84</v>
      </c>
      <c r="E11" s="23" t="s">
        <v>63</v>
      </c>
      <c r="F11" s="1743" t="s">
        <v>64</v>
      </c>
      <c r="G11" s="58" t="s">
        <v>63</v>
      </c>
      <c r="H11" s="1863" t="s">
        <v>64</v>
      </c>
      <c r="I11" s="1882" t="s">
        <v>63</v>
      </c>
      <c r="J11" s="1995" t="s">
        <v>64</v>
      </c>
      <c r="K11" s="1882" t="s">
        <v>63</v>
      </c>
      <c r="L11" s="1995" t="s">
        <v>64</v>
      </c>
      <c r="M11" s="1882" t="s">
        <v>63</v>
      </c>
      <c r="N11" s="1995" t="s">
        <v>64</v>
      </c>
      <c r="O11" s="1882" t="s">
        <v>63</v>
      </c>
      <c r="P11" s="1995" t="s">
        <v>64</v>
      </c>
      <c r="Q11" s="1882" t="s">
        <v>63</v>
      </c>
      <c r="R11" s="1995" t="s">
        <v>64</v>
      </c>
      <c r="S11" s="1882" t="s">
        <v>63</v>
      </c>
      <c r="T11" s="1995" t="s">
        <v>64</v>
      </c>
      <c r="U11" s="1882" t="s">
        <v>63</v>
      </c>
      <c r="V11" s="1995" t="s">
        <v>64</v>
      </c>
      <c r="W11" s="1882" t="s">
        <v>63</v>
      </c>
      <c r="X11" s="1995" t="s">
        <v>64</v>
      </c>
      <c r="Y11" s="1882" t="s">
        <v>63</v>
      </c>
      <c r="Z11" s="1995" t="s">
        <v>64</v>
      </c>
      <c r="AA11" s="1882" t="s">
        <v>63</v>
      </c>
      <c r="AB11" s="1995" t="s">
        <v>64</v>
      </c>
      <c r="AC11" s="1"/>
      <c r="AD11" s="1"/>
    </row>
    <row r="12" spans="1:30" ht="15" customHeight="1" x14ac:dyDescent="0.25">
      <c r="A12" s="3257" t="s">
        <v>2862</v>
      </c>
      <c r="B12" s="163" t="s">
        <v>2863</v>
      </c>
      <c r="C12" s="160" t="s">
        <v>2864</v>
      </c>
      <c r="D12" s="376">
        <f t="shared" ref="D12:D15" si="0">SUM(E12+F12)</f>
        <v>0</v>
      </c>
      <c r="E12" s="170">
        <f t="shared" ref="E12:F12" si="1">SUM(G12+I12+K12+M12+O12+Q12+S12+U12+W12+Y12+AA12)</f>
        <v>0</v>
      </c>
      <c r="F12" s="741">
        <f t="shared" si="1"/>
        <v>0</v>
      </c>
      <c r="G12" s="126"/>
      <c r="H12" s="1840"/>
      <c r="I12" s="126"/>
      <c r="J12" s="1840"/>
      <c r="K12" s="126"/>
      <c r="L12" s="1840"/>
      <c r="M12" s="126"/>
      <c r="N12" s="1840"/>
      <c r="O12" s="126"/>
      <c r="P12" s="1840"/>
      <c r="Q12" s="126"/>
      <c r="R12" s="1840"/>
      <c r="S12" s="126"/>
      <c r="T12" s="1840"/>
      <c r="U12" s="126"/>
      <c r="V12" s="1840"/>
      <c r="W12" s="126"/>
      <c r="X12" s="1840"/>
      <c r="Y12" s="126"/>
      <c r="Z12" s="1840"/>
      <c r="AA12" s="126"/>
      <c r="AB12" s="1840"/>
      <c r="AC12" s="1"/>
      <c r="AD12" s="1"/>
    </row>
    <row r="13" spans="1:30" ht="15" customHeight="1" x14ac:dyDescent="0.25">
      <c r="A13" s="3128"/>
      <c r="B13" s="1778" t="s">
        <v>2865</v>
      </c>
      <c r="C13" s="149" t="s">
        <v>2864</v>
      </c>
      <c r="D13" s="368">
        <f t="shared" si="0"/>
        <v>0</v>
      </c>
      <c r="E13" s="583">
        <f t="shared" ref="E13:F13" si="2">SUM(G13+I13+K13+M13+O13+Q13+S13+U13+W13+Y13+AA13)</f>
        <v>0</v>
      </c>
      <c r="F13" s="1082">
        <f t="shared" si="2"/>
        <v>0</v>
      </c>
      <c r="G13" s="2074"/>
      <c r="H13" s="2093"/>
      <c r="I13" s="1843"/>
      <c r="J13" s="1844"/>
      <c r="K13" s="1843"/>
      <c r="L13" s="1844"/>
      <c r="M13" s="1843"/>
      <c r="N13" s="1844"/>
      <c r="O13" s="1843"/>
      <c r="P13" s="1844"/>
      <c r="Q13" s="1843"/>
      <c r="R13" s="1844"/>
      <c r="S13" s="1843"/>
      <c r="T13" s="1844"/>
      <c r="U13" s="1843"/>
      <c r="V13" s="1844"/>
      <c r="W13" s="1843"/>
      <c r="X13" s="1844"/>
      <c r="Y13" s="1843"/>
      <c r="Z13" s="1844"/>
      <c r="AA13" s="1843"/>
      <c r="AB13" s="1844"/>
      <c r="AC13" s="1"/>
      <c r="AD13" s="1"/>
    </row>
    <row r="14" spans="1:30" ht="15" customHeight="1" x14ac:dyDescent="0.25">
      <c r="A14" s="3219" t="s">
        <v>2866</v>
      </c>
      <c r="B14" s="3122"/>
      <c r="C14" s="255" t="s">
        <v>2864</v>
      </c>
      <c r="D14" s="166">
        <f t="shared" si="0"/>
        <v>0</v>
      </c>
      <c r="E14" s="584">
        <f t="shared" ref="E14:F14" si="3">SUM(G14+I14+K14+M14+O14+Q14+S14+U14+W14+Y14+AA14)</f>
        <v>0</v>
      </c>
      <c r="F14" s="448">
        <f t="shared" si="3"/>
        <v>0</v>
      </c>
      <c r="G14" s="515"/>
      <c r="H14" s="518"/>
      <c r="I14" s="515"/>
      <c r="J14" s="518"/>
      <c r="K14" s="515"/>
      <c r="L14" s="518"/>
      <c r="M14" s="515"/>
      <c r="N14" s="518"/>
      <c r="O14" s="515"/>
      <c r="P14" s="518"/>
      <c r="Q14" s="515"/>
      <c r="R14" s="518"/>
      <c r="S14" s="515"/>
      <c r="T14" s="518"/>
      <c r="U14" s="515"/>
      <c r="V14" s="518"/>
      <c r="W14" s="515"/>
      <c r="X14" s="518"/>
      <c r="Y14" s="515"/>
      <c r="Z14" s="518"/>
      <c r="AA14" s="515"/>
      <c r="AB14" s="518"/>
      <c r="AC14" s="1"/>
      <c r="AD14" s="1"/>
    </row>
    <row r="15" spans="1:30" ht="15" customHeight="1" x14ac:dyDescent="0.25">
      <c r="A15" s="3316" t="s">
        <v>82</v>
      </c>
      <c r="B15" s="3124"/>
      <c r="C15" s="3122"/>
      <c r="D15" s="166">
        <f t="shared" si="0"/>
        <v>0</v>
      </c>
      <c r="E15" s="584">
        <f t="shared" ref="E15:F15" si="4">SUM(G15+I15+K15+M15+O15+Q15+S15+U15+W15+Y15+AA15)</f>
        <v>0</v>
      </c>
      <c r="F15" s="1859">
        <f t="shared" si="4"/>
        <v>0</v>
      </c>
      <c r="G15" s="146">
        <f t="shared" ref="G15:AB15" si="5">SUM(G12:G14)</f>
        <v>0</v>
      </c>
      <c r="H15" s="147">
        <f t="shared" si="5"/>
        <v>0</v>
      </c>
      <c r="I15" s="1826">
        <f t="shared" si="5"/>
        <v>0</v>
      </c>
      <c r="J15" s="1827">
        <f t="shared" si="5"/>
        <v>0</v>
      </c>
      <c r="K15" s="146">
        <f t="shared" si="5"/>
        <v>0</v>
      </c>
      <c r="L15" s="1827">
        <f t="shared" si="5"/>
        <v>0</v>
      </c>
      <c r="M15" s="146">
        <f t="shared" si="5"/>
        <v>0</v>
      </c>
      <c r="N15" s="1827">
        <f t="shared" si="5"/>
        <v>0</v>
      </c>
      <c r="O15" s="146">
        <f t="shared" si="5"/>
        <v>0</v>
      </c>
      <c r="P15" s="1827">
        <f t="shared" si="5"/>
        <v>0</v>
      </c>
      <c r="Q15" s="146">
        <f t="shared" si="5"/>
        <v>0</v>
      </c>
      <c r="R15" s="1827">
        <f t="shared" si="5"/>
        <v>0</v>
      </c>
      <c r="S15" s="146">
        <f t="shared" si="5"/>
        <v>0</v>
      </c>
      <c r="T15" s="1827">
        <f t="shared" si="5"/>
        <v>0</v>
      </c>
      <c r="U15" s="146">
        <f t="shared" si="5"/>
        <v>0</v>
      </c>
      <c r="V15" s="1827">
        <f t="shared" si="5"/>
        <v>0</v>
      </c>
      <c r="W15" s="146">
        <f t="shared" si="5"/>
        <v>0</v>
      </c>
      <c r="X15" s="1827">
        <f t="shared" si="5"/>
        <v>0</v>
      </c>
      <c r="Y15" s="146">
        <f t="shared" si="5"/>
        <v>0</v>
      </c>
      <c r="Z15" s="1827">
        <f t="shared" si="5"/>
        <v>0</v>
      </c>
      <c r="AA15" s="146">
        <f t="shared" si="5"/>
        <v>0</v>
      </c>
      <c r="AB15" s="1827">
        <f t="shared" si="5"/>
        <v>0</v>
      </c>
      <c r="AC15" s="1"/>
      <c r="AD15" s="1"/>
    </row>
    <row r="16" spans="1:30" ht="15" customHeight="1" x14ac:dyDescent="0.25">
      <c r="A16" s="3402" t="s">
        <v>2867</v>
      </c>
      <c r="B16" s="3247"/>
      <c r="C16" s="3152"/>
      <c r="D16" s="126"/>
      <c r="E16" s="857"/>
      <c r="F16" s="710"/>
      <c r="G16" s="2554"/>
      <c r="H16" s="710"/>
      <c r="I16" s="2554"/>
      <c r="J16" s="710"/>
      <c r="K16" s="2554"/>
      <c r="L16" s="710"/>
      <c r="M16" s="2554"/>
      <c r="N16" s="710"/>
      <c r="O16" s="2554"/>
      <c r="P16" s="710"/>
      <c r="Q16" s="2554"/>
      <c r="R16" s="710"/>
      <c r="S16" s="2554"/>
      <c r="T16" s="710"/>
      <c r="U16" s="2554"/>
      <c r="V16" s="710"/>
      <c r="W16" s="2554"/>
      <c r="X16" s="710"/>
      <c r="Y16" s="2554"/>
      <c r="Z16" s="2349"/>
      <c r="AA16" s="2573"/>
      <c r="AB16" s="2389"/>
      <c r="AC16" s="1"/>
      <c r="AD16" s="1"/>
    </row>
    <row r="17" spans="1:30" ht="15" customHeight="1" x14ac:dyDescent="0.25">
      <c r="A17" s="3323" t="s">
        <v>2868</v>
      </c>
      <c r="B17" s="3249"/>
      <c r="C17" s="3205"/>
      <c r="D17" s="2074"/>
      <c r="E17" s="858"/>
      <c r="F17" s="2565"/>
      <c r="G17" s="2293"/>
      <c r="H17" s="2565"/>
      <c r="I17" s="2293"/>
      <c r="J17" s="2565"/>
      <c r="K17" s="2293"/>
      <c r="L17" s="2565"/>
      <c r="M17" s="2293"/>
      <c r="N17" s="2565"/>
      <c r="O17" s="2293"/>
      <c r="P17" s="2565"/>
      <c r="Q17" s="2293"/>
      <c r="R17" s="2565"/>
      <c r="S17" s="2293"/>
      <c r="T17" s="2565"/>
      <c r="U17" s="2293"/>
      <c r="V17" s="2565"/>
      <c r="W17" s="2293"/>
      <c r="X17" s="2565"/>
      <c r="Y17" s="2293"/>
      <c r="Z17" s="2222"/>
      <c r="AA17" s="858"/>
      <c r="AB17" s="2222"/>
      <c r="AC17" s="1"/>
      <c r="AD17" s="1"/>
    </row>
    <row r="18" spans="1:30" ht="18" customHeight="1" x14ac:dyDescent="0.25">
      <c r="A18" s="3147" t="s">
        <v>2869</v>
      </c>
      <c r="B18" s="3124"/>
      <c r="C18" s="3124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</row>
    <row r="19" spans="1:30" ht="15" customHeight="1" x14ac:dyDescent="0.25">
      <c r="A19" s="3138" t="s">
        <v>2860</v>
      </c>
      <c r="B19" s="3148" t="s">
        <v>2861</v>
      </c>
      <c r="C19" s="3149"/>
      <c r="D19" s="3148" t="s">
        <v>82</v>
      </c>
      <c r="E19" s="3161"/>
      <c r="F19" s="3161"/>
      <c r="G19" s="3143" t="s">
        <v>106</v>
      </c>
      <c r="H19" s="3124"/>
      <c r="I19" s="3124"/>
      <c r="J19" s="3124"/>
      <c r="K19" s="3124"/>
      <c r="L19" s="3124"/>
      <c r="M19" s="3124"/>
      <c r="N19" s="3124"/>
      <c r="O19" s="3124"/>
      <c r="P19" s="3124"/>
      <c r="Q19" s="3124"/>
      <c r="R19" s="3124"/>
      <c r="S19" s="3124"/>
      <c r="T19" s="3124"/>
      <c r="U19" s="3124"/>
      <c r="V19" s="3124"/>
      <c r="W19" s="3124"/>
      <c r="X19" s="3124"/>
      <c r="Y19" s="3124"/>
      <c r="Z19" s="3124"/>
      <c r="AA19" s="3124"/>
      <c r="AB19" s="3124"/>
      <c r="AC19" s="3124"/>
      <c r="AD19" s="3122"/>
    </row>
    <row r="20" spans="1:30" ht="15" customHeight="1" x14ac:dyDescent="0.25">
      <c r="A20" s="3128"/>
      <c r="B20" s="3179"/>
      <c r="C20" s="3180"/>
      <c r="D20" s="3150"/>
      <c r="E20" s="3142"/>
      <c r="F20" s="3142"/>
      <c r="G20" s="3159" t="s">
        <v>2870</v>
      </c>
      <c r="H20" s="3122"/>
      <c r="I20" s="3159" t="s">
        <v>1347</v>
      </c>
      <c r="J20" s="3122"/>
      <c r="K20" s="3159" t="s">
        <v>314</v>
      </c>
      <c r="L20" s="3122"/>
      <c r="M20" s="3159" t="s">
        <v>992</v>
      </c>
      <c r="N20" s="3122"/>
      <c r="O20" s="3159" t="s">
        <v>645</v>
      </c>
      <c r="P20" s="3122"/>
      <c r="Q20" s="3159" t="s">
        <v>2117</v>
      </c>
      <c r="R20" s="3122"/>
      <c r="S20" s="3159" t="s">
        <v>646</v>
      </c>
      <c r="T20" s="3122"/>
      <c r="U20" s="3159" t="s">
        <v>2118</v>
      </c>
      <c r="V20" s="3122"/>
      <c r="W20" s="3159" t="s">
        <v>2119</v>
      </c>
      <c r="X20" s="3122"/>
      <c r="Y20" s="3159" t="s">
        <v>2001</v>
      </c>
      <c r="Z20" s="3122"/>
      <c r="AA20" s="3159" t="s">
        <v>1629</v>
      </c>
      <c r="AB20" s="3122"/>
      <c r="AC20" s="3159" t="s">
        <v>680</v>
      </c>
      <c r="AD20" s="3122"/>
    </row>
    <row r="21" spans="1:30" ht="15" customHeight="1" x14ac:dyDescent="0.25">
      <c r="A21" s="3129"/>
      <c r="B21" s="3150"/>
      <c r="C21" s="3140"/>
      <c r="D21" s="27" t="s">
        <v>84</v>
      </c>
      <c r="E21" s="23" t="s">
        <v>63</v>
      </c>
      <c r="F21" s="1737" t="s">
        <v>64</v>
      </c>
      <c r="G21" s="58" t="s">
        <v>63</v>
      </c>
      <c r="H21" s="1863" t="s">
        <v>64</v>
      </c>
      <c r="I21" s="58" t="s">
        <v>63</v>
      </c>
      <c r="J21" s="1863" t="s">
        <v>64</v>
      </c>
      <c r="K21" s="58" t="s">
        <v>63</v>
      </c>
      <c r="L21" s="1832" t="s">
        <v>64</v>
      </c>
      <c r="M21" s="58" t="s">
        <v>63</v>
      </c>
      <c r="N21" s="1863" t="s">
        <v>64</v>
      </c>
      <c r="O21" s="58" t="s">
        <v>63</v>
      </c>
      <c r="P21" s="1863" t="s">
        <v>64</v>
      </c>
      <c r="Q21" s="58" t="s">
        <v>63</v>
      </c>
      <c r="R21" s="1863" t="s">
        <v>64</v>
      </c>
      <c r="S21" s="58" t="s">
        <v>63</v>
      </c>
      <c r="T21" s="1863" t="s">
        <v>64</v>
      </c>
      <c r="U21" s="58" t="s">
        <v>63</v>
      </c>
      <c r="V21" s="1863" t="s">
        <v>64</v>
      </c>
      <c r="W21" s="58" t="s">
        <v>63</v>
      </c>
      <c r="X21" s="1863" t="s">
        <v>64</v>
      </c>
      <c r="Y21" s="58" t="s">
        <v>63</v>
      </c>
      <c r="Z21" s="1863" t="s">
        <v>64</v>
      </c>
      <c r="AA21" s="58" t="s">
        <v>63</v>
      </c>
      <c r="AB21" s="1863" t="s">
        <v>64</v>
      </c>
      <c r="AC21" s="58" t="s">
        <v>63</v>
      </c>
      <c r="AD21" s="1863" t="s">
        <v>64</v>
      </c>
    </row>
    <row r="22" spans="1:30" ht="15" customHeight="1" x14ac:dyDescent="0.25">
      <c r="A22" s="3154" t="s">
        <v>2862</v>
      </c>
      <c r="B22" s="3132" t="s">
        <v>2863</v>
      </c>
      <c r="C22" s="2825" t="s">
        <v>2871</v>
      </c>
      <c r="D22" s="181">
        <f t="shared" ref="D22:D27" si="6">SUM(E22+F22)</f>
        <v>0</v>
      </c>
      <c r="E22" s="179">
        <f t="shared" ref="E22:F22" si="7">SUM(G22+I22+K22+M22+O22+Q22+S22+U22+W22+Y22+AA22+AC22)</f>
        <v>0</v>
      </c>
      <c r="F22" s="171">
        <f t="shared" si="7"/>
        <v>0</v>
      </c>
      <c r="G22" s="1843"/>
      <c r="H22" s="2128"/>
      <c r="I22" s="1843"/>
      <c r="J22" s="2128"/>
      <c r="K22" s="126"/>
      <c r="L22" s="1840"/>
      <c r="M22" s="650"/>
      <c r="N22" s="351"/>
      <c r="O22" s="650"/>
      <c r="P22" s="351"/>
      <c r="Q22" s="650"/>
      <c r="R22" s="351"/>
      <c r="S22" s="650"/>
      <c r="T22" s="351"/>
      <c r="U22" s="650"/>
      <c r="V22" s="351"/>
      <c r="W22" s="650"/>
      <c r="X22" s="351"/>
      <c r="Y22" s="650"/>
      <c r="Z22" s="351"/>
      <c r="AA22" s="126"/>
      <c r="AB22" s="351"/>
      <c r="AC22" s="126"/>
      <c r="AD22" s="351"/>
    </row>
    <row r="23" spans="1:30" ht="15" customHeight="1" x14ac:dyDescent="0.25">
      <c r="A23" s="3128"/>
      <c r="B23" s="3129"/>
      <c r="C23" s="214" t="s">
        <v>2872</v>
      </c>
      <c r="D23" s="172">
        <f t="shared" si="6"/>
        <v>0</v>
      </c>
      <c r="E23" s="187">
        <f t="shared" ref="E23:F23" si="8">SUM(G23+I23+K23+M23+O23+Q23+S23+U23+W23+Y23+AA23+AC23)</f>
        <v>0</v>
      </c>
      <c r="F23" s="1849">
        <f t="shared" si="8"/>
        <v>0</v>
      </c>
      <c r="G23" s="131"/>
      <c r="H23" s="372"/>
      <c r="I23" s="131"/>
      <c r="J23" s="372"/>
      <c r="K23" s="2074"/>
      <c r="L23" s="2093"/>
      <c r="M23" s="2073"/>
      <c r="N23" s="2142"/>
      <c r="O23" s="2073"/>
      <c r="P23" s="2142"/>
      <c r="Q23" s="2073"/>
      <c r="R23" s="2142"/>
      <c r="S23" s="2073"/>
      <c r="T23" s="2142"/>
      <c r="U23" s="2073"/>
      <c r="V23" s="2142"/>
      <c r="W23" s="2073"/>
      <c r="X23" s="2142"/>
      <c r="Y23" s="2073"/>
      <c r="Z23" s="2142"/>
      <c r="AA23" s="2073"/>
      <c r="AB23" s="2142"/>
      <c r="AC23" s="2073"/>
      <c r="AD23" s="2142"/>
    </row>
    <row r="24" spans="1:30" ht="15" customHeight="1" x14ac:dyDescent="0.25">
      <c r="A24" s="3128"/>
      <c r="B24" s="3132" t="s">
        <v>2865</v>
      </c>
      <c r="C24" s="2825" t="s">
        <v>2871</v>
      </c>
      <c r="D24" s="184">
        <f t="shared" si="6"/>
        <v>0</v>
      </c>
      <c r="E24" s="179">
        <f t="shared" ref="E24:F24" si="9">SUM(G24+I24+K24+M24+O24+Q24+S24+U24+W24+Y24+AA24+AC24)</f>
        <v>0</v>
      </c>
      <c r="F24" s="171">
        <f t="shared" si="9"/>
        <v>0</v>
      </c>
      <c r="G24" s="355"/>
      <c r="H24" s="356"/>
      <c r="I24" s="355"/>
      <c r="J24" s="356"/>
      <c r="K24" s="355"/>
      <c r="L24" s="2057"/>
      <c r="M24" s="2059"/>
      <c r="N24" s="356"/>
      <c r="O24" s="2059"/>
      <c r="P24" s="356"/>
      <c r="Q24" s="2059"/>
      <c r="R24" s="356"/>
      <c r="S24" s="2059"/>
      <c r="T24" s="356"/>
      <c r="U24" s="2059"/>
      <c r="V24" s="356"/>
      <c r="W24" s="2059"/>
      <c r="X24" s="356"/>
      <c r="Y24" s="2059"/>
      <c r="Z24" s="356"/>
      <c r="AA24" s="2059"/>
      <c r="AB24" s="356"/>
      <c r="AC24" s="2059"/>
      <c r="AD24" s="356"/>
    </row>
    <row r="25" spans="1:30" ht="15" customHeight="1" x14ac:dyDescent="0.25">
      <c r="A25" s="3129"/>
      <c r="B25" s="3129"/>
      <c r="C25" s="214" t="s">
        <v>2872</v>
      </c>
      <c r="D25" s="172">
        <f t="shared" si="6"/>
        <v>0</v>
      </c>
      <c r="E25" s="187">
        <f t="shared" ref="E25:F25" si="10">SUM(G25+I25+K25+M25+O25+Q25+S25+U25+W25+Y25+AA25+AC25)</f>
        <v>0</v>
      </c>
      <c r="F25" s="1849">
        <f t="shared" si="10"/>
        <v>0</v>
      </c>
      <c r="G25" s="131"/>
      <c r="H25" s="372"/>
      <c r="I25" s="131"/>
      <c r="J25" s="372"/>
      <c r="K25" s="131"/>
      <c r="L25" s="1847"/>
      <c r="M25" s="2075"/>
      <c r="N25" s="372"/>
      <c r="O25" s="2075"/>
      <c r="P25" s="372"/>
      <c r="Q25" s="2075"/>
      <c r="R25" s="372"/>
      <c r="S25" s="2075"/>
      <c r="T25" s="372"/>
      <c r="U25" s="2075"/>
      <c r="V25" s="372"/>
      <c r="W25" s="2075"/>
      <c r="X25" s="372"/>
      <c r="Y25" s="2075"/>
      <c r="Z25" s="372"/>
      <c r="AA25" s="2075"/>
      <c r="AB25" s="372"/>
      <c r="AC25" s="2075"/>
      <c r="AD25" s="372"/>
    </row>
    <row r="26" spans="1:30" ht="15" customHeight="1" x14ac:dyDescent="0.25">
      <c r="A26" s="3221" t="s">
        <v>2866</v>
      </c>
      <c r="B26" s="3180"/>
      <c r="C26" s="2276" t="s">
        <v>2871</v>
      </c>
      <c r="D26" s="192">
        <f t="shared" si="6"/>
        <v>0</v>
      </c>
      <c r="E26" s="179">
        <f t="shared" ref="E26:F26" si="11">SUM(G26+I26+K26+M26+O26+Q26+S26+U26+W26+Y26+AA26+AC26)</f>
        <v>0</v>
      </c>
      <c r="F26" s="171">
        <f t="shared" si="11"/>
        <v>0</v>
      </c>
      <c r="G26" s="2241"/>
      <c r="H26" s="608"/>
      <c r="I26" s="2241"/>
      <c r="J26" s="608"/>
      <c r="K26" s="2186"/>
      <c r="L26" s="2190"/>
      <c r="M26" s="2241"/>
      <c r="N26" s="608"/>
      <c r="O26" s="2241"/>
      <c r="P26" s="608"/>
      <c r="Q26" s="2241"/>
      <c r="R26" s="608"/>
      <c r="S26" s="2241"/>
      <c r="T26" s="608"/>
      <c r="U26" s="2241"/>
      <c r="V26" s="608"/>
      <c r="W26" s="2241"/>
      <c r="X26" s="608"/>
      <c r="Y26" s="2241"/>
      <c r="Z26" s="608"/>
      <c r="AA26" s="2241"/>
      <c r="AB26" s="608"/>
      <c r="AC26" s="2241"/>
      <c r="AD26" s="608"/>
    </row>
    <row r="27" spans="1:30" ht="15" customHeight="1" x14ac:dyDescent="0.25">
      <c r="A27" s="3150"/>
      <c r="B27" s="3140"/>
      <c r="C27" s="512" t="s">
        <v>2872</v>
      </c>
      <c r="D27" s="172">
        <f t="shared" si="6"/>
        <v>0</v>
      </c>
      <c r="E27" s="187">
        <f t="shared" ref="E27:F27" si="12">SUM(G27+I27+K27+M27+O27+Q27+S27+U27+W27+Y27+AA27+AC27)</f>
        <v>0</v>
      </c>
      <c r="F27" s="1849">
        <f t="shared" si="12"/>
        <v>0</v>
      </c>
      <c r="G27" s="2075"/>
      <c r="H27" s="372"/>
      <c r="I27" s="2075"/>
      <c r="J27" s="372"/>
      <c r="K27" s="131"/>
      <c r="L27" s="1847"/>
      <c r="M27" s="2075"/>
      <c r="N27" s="372"/>
      <c r="O27" s="2075"/>
      <c r="P27" s="372"/>
      <c r="Q27" s="2075"/>
      <c r="R27" s="372"/>
      <c r="S27" s="2075"/>
      <c r="T27" s="372"/>
      <c r="U27" s="2075"/>
      <c r="V27" s="372"/>
      <c r="W27" s="2075"/>
      <c r="X27" s="372"/>
      <c r="Y27" s="2075"/>
      <c r="Z27" s="372"/>
      <c r="AA27" s="2075"/>
      <c r="AB27" s="372"/>
      <c r="AC27" s="2075"/>
      <c r="AD27" s="372"/>
    </row>
    <row r="28" spans="1:30" ht="15" customHeight="1" x14ac:dyDescent="0.25">
      <c r="A28" s="3239" t="s">
        <v>82</v>
      </c>
      <c r="B28" s="3142"/>
      <c r="C28" s="3140"/>
      <c r="D28" s="135">
        <f t="shared" ref="D28:AD28" si="13">SUM(D22:D27)</f>
        <v>0</v>
      </c>
      <c r="E28" s="1850">
        <f t="shared" si="13"/>
        <v>0</v>
      </c>
      <c r="F28" s="2237">
        <f t="shared" si="13"/>
        <v>0</v>
      </c>
      <c r="G28" s="1792">
        <f t="shared" si="13"/>
        <v>0</v>
      </c>
      <c r="H28" s="761">
        <f t="shared" si="13"/>
        <v>0</v>
      </c>
      <c r="I28" s="1792">
        <f t="shared" si="13"/>
        <v>0</v>
      </c>
      <c r="J28" s="761">
        <f t="shared" si="13"/>
        <v>0</v>
      </c>
      <c r="K28" s="466">
        <f t="shared" si="13"/>
        <v>0</v>
      </c>
      <c r="L28" s="1918">
        <f t="shared" si="13"/>
        <v>0</v>
      </c>
      <c r="M28" s="1792">
        <f t="shared" si="13"/>
        <v>0</v>
      </c>
      <c r="N28" s="761">
        <f t="shared" si="13"/>
        <v>0</v>
      </c>
      <c r="O28" s="1792">
        <f t="shared" si="13"/>
        <v>0</v>
      </c>
      <c r="P28" s="761">
        <f t="shared" si="13"/>
        <v>0</v>
      </c>
      <c r="Q28" s="1792">
        <f t="shared" si="13"/>
        <v>0</v>
      </c>
      <c r="R28" s="761">
        <f t="shared" si="13"/>
        <v>0</v>
      </c>
      <c r="S28" s="1792">
        <f t="shared" si="13"/>
        <v>0</v>
      </c>
      <c r="T28" s="761">
        <f t="shared" si="13"/>
        <v>0</v>
      </c>
      <c r="U28" s="1792">
        <f t="shared" si="13"/>
        <v>0</v>
      </c>
      <c r="V28" s="761">
        <f t="shared" si="13"/>
        <v>0</v>
      </c>
      <c r="W28" s="1792">
        <f t="shared" si="13"/>
        <v>0</v>
      </c>
      <c r="X28" s="761">
        <f t="shared" si="13"/>
        <v>0</v>
      </c>
      <c r="Y28" s="1792">
        <f t="shared" si="13"/>
        <v>0</v>
      </c>
      <c r="Z28" s="761">
        <f t="shared" si="13"/>
        <v>0</v>
      </c>
      <c r="AA28" s="1792">
        <f t="shared" si="13"/>
        <v>0</v>
      </c>
      <c r="AB28" s="761">
        <f t="shared" si="13"/>
        <v>0</v>
      </c>
      <c r="AC28" s="1792">
        <f t="shared" si="13"/>
        <v>0</v>
      </c>
      <c r="AD28" s="761">
        <f t="shared" si="13"/>
        <v>0</v>
      </c>
    </row>
    <row r="29" spans="1:30" ht="18" customHeight="1" x14ac:dyDescent="0.25">
      <c r="A29" s="3486" t="s">
        <v>2873</v>
      </c>
      <c r="B29" s="3124"/>
      <c r="C29" s="3124"/>
      <c r="D29" s="3124"/>
      <c r="E29" s="3124"/>
      <c r="F29" s="3124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</row>
    <row r="30" spans="1:30" ht="15" customHeight="1" x14ac:dyDescent="0.25">
      <c r="A30" s="1241" t="s">
        <v>613</v>
      </c>
      <c r="B30" s="1241" t="s">
        <v>284</v>
      </c>
      <c r="C30" s="3487" t="s">
        <v>2874</v>
      </c>
      <c r="D30" s="3122"/>
      <c r="E30" s="749" t="s">
        <v>82</v>
      </c>
      <c r="F30" s="21" t="s">
        <v>2875</v>
      </c>
      <c r="G30" s="495" t="s">
        <v>2866</v>
      </c>
    </row>
    <row r="31" spans="1:30" ht="15" customHeight="1" x14ac:dyDescent="0.25">
      <c r="A31" s="3411" t="s">
        <v>2876</v>
      </c>
      <c r="B31" s="3411" t="s">
        <v>2877</v>
      </c>
      <c r="C31" s="3151" t="s">
        <v>2878</v>
      </c>
      <c r="D31" s="3152"/>
      <c r="E31" s="1276">
        <f t="shared" ref="E31:E61" si="14">SUM(F31:G31)</f>
        <v>0</v>
      </c>
      <c r="F31" s="33"/>
      <c r="G31" s="1801"/>
    </row>
    <row r="32" spans="1:30" ht="15" customHeight="1" x14ac:dyDescent="0.25">
      <c r="A32" s="3128"/>
      <c r="B32" s="3128"/>
      <c r="C32" s="3156" t="s">
        <v>2879</v>
      </c>
      <c r="D32" s="3157"/>
      <c r="E32" s="1278">
        <f t="shared" si="14"/>
        <v>0</v>
      </c>
      <c r="F32" s="66"/>
      <c r="G32" s="1802"/>
    </row>
    <row r="33" spans="1:7" ht="15" customHeight="1" x14ac:dyDescent="0.25">
      <c r="A33" s="3128"/>
      <c r="B33" s="3129"/>
      <c r="C33" s="3210" t="s">
        <v>2880</v>
      </c>
      <c r="D33" s="3205"/>
      <c r="E33" s="1132">
        <f t="shared" si="14"/>
        <v>0</v>
      </c>
      <c r="F33" s="41"/>
      <c r="G33" s="1764"/>
    </row>
    <row r="34" spans="1:7" ht="15" customHeight="1" x14ac:dyDescent="0.25">
      <c r="A34" s="3128"/>
      <c r="B34" s="3411" t="s">
        <v>2881</v>
      </c>
      <c r="C34" s="3404" t="s">
        <v>2882</v>
      </c>
      <c r="D34" s="3292"/>
      <c r="E34" s="2684">
        <f t="shared" si="14"/>
        <v>0</v>
      </c>
      <c r="F34" s="1786"/>
      <c r="G34" s="1751"/>
    </row>
    <row r="35" spans="1:7" ht="15" customHeight="1" x14ac:dyDescent="0.25">
      <c r="A35" s="3128"/>
      <c r="B35" s="3129"/>
      <c r="C35" s="3210" t="s">
        <v>2883</v>
      </c>
      <c r="D35" s="3205"/>
      <c r="E35" s="1132">
        <f t="shared" si="14"/>
        <v>0</v>
      </c>
      <c r="F35" s="41"/>
      <c r="G35" s="1764"/>
    </row>
    <row r="36" spans="1:7" ht="15" customHeight="1" x14ac:dyDescent="0.25">
      <c r="A36" s="3128"/>
      <c r="B36" s="3488" t="s">
        <v>2884</v>
      </c>
      <c r="C36" s="3404" t="s">
        <v>2885</v>
      </c>
      <c r="D36" s="3292"/>
      <c r="E36" s="2684">
        <f t="shared" si="14"/>
        <v>0</v>
      </c>
      <c r="F36" s="1786"/>
      <c r="G36" s="1751"/>
    </row>
    <row r="37" spans="1:7" ht="15" customHeight="1" x14ac:dyDescent="0.25">
      <c r="A37" s="3128"/>
      <c r="B37" s="3129"/>
      <c r="C37" s="3410" t="s">
        <v>2886</v>
      </c>
      <c r="D37" s="3205"/>
      <c r="E37" s="1132">
        <f t="shared" si="14"/>
        <v>0</v>
      </c>
      <c r="F37" s="41"/>
      <c r="G37" s="1764"/>
    </row>
    <row r="38" spans="1:7" ht="15" customHeight="1" x14ac:dyDescent="0.25">
      <c r="A38" s="3128"/>
      <c r="B38" s="3488" t="s">
        <v>2887</v>
      </c>
      <c r="C38" s="3489" t="s">
        <v>2888</v>
      </c>
      <c r="D38" s="3292"/>
      <c r="E38" s="2684">
        <f t="shared" si="14"/>
        <v>0</v>
      </c>
      <c r="F38" s="1786"/>
      <c r="G38" s="1751"/>
    </row>
    <row r="39" spans="1:7" ht="15" customHeight="1" x14ac:dyDescent="0.25">
      <c r="A39" s="3128"/>
      <c r="B39" s="3128"/>
      <c r="C39" s="3403" t="s">
        <v>2889</v>
      </c>
      <c r="D39" s="3157"/>
      <c r="E39" s="1278">
        <f t="shared" si="14"/>
        <v>0</v>
      </c>
      <c r="F39" s="66"/>
      <c r="G39" s="1802"/>
    </row>
    <row r="40" spans="1:7" ht="15" customHeight="1" x14ac:dyDescent="0.25">
      <c r="A40" s="3128"/>
      <c r="B40" s="3128"/>
      <c r="C40" s="3403" t="s">
        <v>2890</v>
      </c>
      <c r="D40" s="3157"/>
      <c r="E40" s="1278">
        <f t="shared" si="14"/>
        <v>0</v>
      </c>
      <c r="F40" s="66"/>
      <c r="G40" s="1802"/>
    </row>
    <row r="41" spans="1:7" ht="15" customHeight="1" x14ac:dyDescent="0.25">
      <c r="A41" s="3129"/>
      <c r="B41" s="3129"/>
      <c r="C41" s="3410" t="s">
        <v>2891</v>
      </c>
      <c r="D41" s="3205"/>
      <c r="E41" s="1132">
        <f t="shared" si="14"/>
        <v>0</v>
      </c>
      <c r="F41" s="41"/>
      <c r="G41" s="1764"/>
    </row>
    <row r="42" spans="1:7" ht="15" customHeight="1" x14ac:dyDescent="0.25">
      <c r="A42" s="3411" t="s">
        <v>2892</v>
      </c>
      <c r="B42" s="3411" t="s">
        <v>2893</v>
      </c>
      <c r="C42" s="3485" t="s">
        <v>2894</v>
      </c>
      <c r="D42" s="3140"/>
      <c r="E42" s="1302">
        <f t="shared" si="14"/>
        <v>0</v>
      </c>
      <c r="F42" s="167"/>
      <c r="G42" s="168"/>
    </row>
    <row r="43" spans="1:7" ht="14.25" customHeight="1" x14ac:dyDescent="0.25">
      <c r="A43" s="3128"/>
      <c r="B43" s="3128"/>
      <c r="C43" s="3411" t="s">
        <v>2895</v>
      </c>
      <c r="D43" s="1303" t="s">
        <v>2896</v>
      </c>
      <c r="E43" s="2826">
        <f t="shared" si="14"/>
        <v>0</v>
      </c>
      <c r="F43" s="1784"/>
      <c r="G43" s="1839"/>
    </row>
    <row r="44" spans="1:7" ht="14.25" customHeight="1" x14ac:dyDescent="0.25">
      <c r="A44" s="3128"/>
      <c r="B44" s="3128"/>
      <c r="C44" s="3129"/>
      <c r="D44" s="2808" t="s">
        <v>2897</v>
      </c>
      <c r="E44" s="2826">
        <f t="shared" si="14"/>
        <v>0</v>
      </c>
      <c r="F44" s="1784"/>
      <c r="G44" s="1839"/>
    </row>
    <row r="45" spans="1:7" ht="15" customHeight="1" x14ac:dyDescent="0.25">
      <c r="A45" s="3128"/>
      <c r="B45" s="3128"/>
      <c r="C45" s="3418" t="s">
        <v>2898</v>
      </c>
      <c r="D45" s="3152"/>
      <c r="E45" s="2684">
        <f t="shared" si="14"/>
        <v>0</v>
      </c>
      <c r="F45" s="1786"/>
      <c r="G45" s="1751"/>
    </row>
    <row r="46" spans="1:7" ht="15" customHeight="1" x14ac:dyDescent="0.25">
      <c r="A46" s="3128"/>
      <c r="B46" s="3128"/>
      <c r="C46" s="3403" t="s">
        <v>2899</v>
      </c>
      <c r="D46" s="3157"/>
      <c r="E46" s="1278">
        <f t="shared" si="14"/>
        <v>0</v>
      </c>
      <c r="F46" s="66"/>
      <c r="G46" s="1802"/>
    </row>
    <row r="47" spans="1:7" ht="15" customHeight="1" x14ac:dyDescent="0.25">
      <c r="A47" s="3128"/>
      <c r="B47" s="3128"/>
      <c r="C47" s="3403" t="s">
        <v>2900</v>
      </c>
      <c r="D47" s="3157"/>
      <c r="E47" s="1278">
        <f t="shared" si="14"/>
        <v>0</v>
      </c>
      <c r="F47" s="66"/>
      <c r="G47" s="1802"/>
    </row>
    <row r="48" spans="1:7" ht="15" customHeight="1" x14ac:dyDescent="0.25">
      <c r="A48" s="3129"/>
      <c r="B48" s="3129"/>
      <c r="C48" s="3485" t="s">
        <v>2901</v>
      </c>
      <c r="D48" s="3140"/>
      <c r="E48" s="1132">
        <f t="shared" si="14"/>
        <v>0</v>
      </c>
      <c r="F48" s="41"/>
      <c r="G48" s="1764"/>
    </row>
    <row r="49" spans="1:30" ht="15" customHeight="1" x14ac:dyDescent="0.25">
      <c r="A49" s="3411" t="s">
        <v>2902</v>
      </c>
      <c r="B49" s="3418" t="s">
        <v>2903</v>
      </c>
      <c r="C49" s="3247"/>
      <c r="D49" s="3152"/>
      <c r="E49" s="1276">
        <f t="shared" si="14"/>
        <v>0</v>
      </c>
      <c r="F49" s="33"/>
      <c r="G49" s="1801"/>
    </row>
    <row r="50" spans="1:30" ht="15" customHeight="1" x14ac:dyDescent="0.25">
      <c r="A50" s="3128"/>
      <c r="B50" s="3403" t="s">
        <v>2904</v>
      </c>
      <c r="C50" s="3386"/>
      <c r="D50" s="3157"/>
      <c r="E50" s="1278">
        <f t="shared" si="14"/>
        <v>0</v>
      </c>
      <c r="F50" s="66"/>
      <c r="G50" s="1802"/>
    </row>
    <row r="51" spans="1:30" ht="15" customHeight="1" x14ac:dyDescent="0.25">
      <c r="A51" s="3128"/>
      <c r="B51" s="3403" t="s">
        <v>2905</v>
      </c>
      <c r="C51" s="3386"/>
      <c r="D51" s="3157"/>
      <c r="E51" s="1278">
        <f t="shared" si="14"/>
        <v>0</v>
      </c>
      <c r="F51" s="66"/>
      <c r="G51" s="1802"/>
    </row>
    <row r="52" spans="1:30" ht="15" customHeight="1" x14ac:dyDescent="0.25">
      <c r="A52" s="3129"/>
      <c r="B52" s="3410" t="s">
        <v>2906</v>
      </c>
      <c r="C52" s="3249"/>
      <c r="D52" s="3205"/>
      <c r="E52" s="1132">
        <f t="shared" si="14"/>
        <v>0</v>
      </c>
      <c r="F52" s="41"/>
      <c r="G52" s="1764"/>
    </row>
    <row r="53" spans="1:30" ht="15" customHeight="1" x14ac:dyDescent="0.25">
      <c r="A53" s="3491" t="s">
        <v>2907</v>
      </c>
      <c r="B53" s="3489" t="s">
        <v>2908</v>
      </c>
      <c r="C53" s="3388"/>
      <c r="D53" s="3292"/>
      <c r="E53" s="2684">
        <f t="shared" si="14"/>
        <v>0</v>
      </c>
      <c r="F53" s="1786"/>
      <c r="G53" s="1751"/>
    </row>
    <row r="54" spans="1:30" ht="15" customHeight="1" x14ac:dyDescent="0.25">
      <c r="A54" s="3129"/>
      <c r="B54" s="3410" t="s">
        <v>2909</v>
      </c>
      <c r="C54" s="3249"/>
      <c r="D54" s="3205"/>
      <c r="E54" s="1132">
        <f t="shared" si="14"/>
        <v>0</v>
      </c>
      <c r="F54" s="41"/>
      <c r="G54" s="1764"/>
    </row>
    <row r="55" spans="1:30" ht="15" customHeight="1" x14ac:dyDescent="0.25">
      <c r="A55" s="3411" t="s">
        <v>2910</v>
      </c>
      <c r="B55" s="3418" t="s">
        <v>2911</v>
      </c>
      <c r="C55" s="3247"/>
      <c r="D55" s="3152"/>
      <c r="E55" s="2684">
        <f t="shared" si="14"/>
        <v>0</v>
      </c>
      <c r="F55" s="1786"/>
      <c r="G55" s="1751"/>
    </row>
    <row r="56" spans="1:30" ht="15" customHeight="1" x14ac:dyDescent="0.25">
      <c r="A56" s="3128"/>
      <c r="B56" s="3403" t="s">
        <v>2912</v>
      </c>
      <c r="C56" s="3386"/>
      <c r="D56" s="3157"/>
      <c r="E56" s="1278">
        <f t="shared" si="14"/>
        <v>0</v>
      </c>
      <c r="F56" s="66"/>
      <c r="G56" s="1802"/>
    </row>
    <row r="57" spans="1:30" ht="15" customHeight="1" x14ac:dyDescent="0.25">
      <c r="A57" s="3128"/>
      <c r="B57" s="3403" t="s">
        <v>2913</v>
      </c>
      <c r="C57" s="3386"/>
      <c r="D57" s="3157"/>
      <c r="E57" s="1278">
        <f t="shared" si="14"/>
        <v>0</v>
      </c>
      <c r="F57" s="66"/>
      <c r="G57" s="1802"/>
    </row>
    <row r="58" spans="1:30" ht="15" customHeight="1" x14ac:dyDescent="0.25">
      <c r="A58" s="3128"/>
      <c r="B58" s="3403" t="s">
        <v>2914</v>
      </c>
      <c r="C58" s="3386"/>
      <c r="D58" s="3157"/>
      <c r="E58" s="1278">
        <f t="shared" si="14"/>
        <v>0</v>
      </c>
      <c r="F58" s="66"/>
      <c r="G58" s="1802"/>
    </row>
    <row r="59" spans="1:30" ht="15" customHeight="1" x14ac:dyDescent="0.25">
      <c r="A59" s="3128"/>
      <c r="B59" s="3403" t="s">
        <v>2915</v>
      </c>
      <c r="C59" s="3386"/>
      <c r="D59" s="3157"/>
      <c r="E59" s="1278">
        <f t="shared" si="14"/>
        <v>0</v>
      </c>
      <c r="F59" s="66"/>
      <c r="G59" s="1802"/>
    </row>
    <row r="60" spans="1:30" ht="15" customHeight="1" x14ac:dyDescent="0.25">
      <c r="A60" s="3129"/>
      <c r="B60" s="3485" t="s">
        <v>2916</v>
      </c>
      <c r="C60" s="3142"/>
      <c r="D60" s="3140"/>
      <c r="E60" s="1132">
        <f t="shared" si="14"/>
        <v>0</v>
      </c>
      <c r="F60" s="41"/>
      <c r="G60" s="1764"/>
    </row>
    <row r="61" spans="1:30" ht="15" customHeight="1" x14ac:dyDescent="0.25">
      <c r="A61" s="1303" t="s">
        <v>2917</v>
      </c>
      <c r="B61" s="3473" t="s">
        <v>2918</v>
      </c>
      <c r="C61" s="3124"/>
      <c r="D61" s="3122"/>
      <c r="E61" s="1302">
        <f t="shared" si="14"/>
        <v>0</v>
      </c>
      <c r="F61" s="167"/>
      <c r="G61" s="168"/>
    </row>
    <row r="62" spans="1:30" ht="18" customHeight="1" x14ac:dyDescent="0.25">
      <c r="A62" s="3490" t="s">
        <v>2919</v>
      </c>
      <c r="B62" s="3161"/>
      <c r="C62" s="3161"/>
      <c r="D62" s="3161"/>
      <c r="E62" s="1944"/>
      <c r="F62" s="1944"/>
      <c r="G62" s="1944"/>
      <c r="H62" s="1944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</row>
    <row r="63" spans="1:30" ht="15" customHeight="1" x14ac:dyDescent="0.25">
      <c r="A63" s="1305" t="s">
        <v>2920</v>
      </c>
      <c r="B63" s="1305" t="s">
        <v>82</v>
      </c>
    </row>
    <row r="64" spans="1:30" ht="15" customHeight="1" x14ac:dyDescent="0.25">
      <c r="A64" s="163" t="s">
        <v>2921</v>
      </c>
      <c r="B64" s="125"/>
    </row>
    <row r="65" spans="1:30" ht="15" customHeight="1" x14ac:dyDescent="0.25">
      <c r="A65" s="162" t="s">
        <v>2922</v>
      </c>
      <c r="B65" s="130"/>
    </row>
    <row r="66" spans="1:30" ht="15" customHeight="1" x14ac:dyDescent="0.25">
      <c r="A66" s="698" t="s">
        <v>82</v>
      </c>
      <c r="B66" s="1221">
        <f>SUM(B64+B65)</f>
        <v>0</v>
      </c>
    </row>
    <row r="67" spans="1:30" ht="18" customHeight="1" x14ac:dyDescent="0.25">
      <c r="A67" s="3465" t="s">
        <v>2923</v>
      </c>
      <c r="B67" s="3131"/>
      <c r="C67" s="3131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</row>
    <row r="68" spans="1:30" ht="15" customHeight="1" x14ac:dyDescent="0.25">
      <c r="A68" s="1735" t="s">
        <v>2924</v>
      </c>
      <c r="B68" s="1740" t="s">
        <v>2861</v>
      </c>
      <c r="C68" s="1735" t="s">
        <v>82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ht="15" customHeight="1" x14ac:dyDescent="0.25">
      <c r="A69" s="3132" t="s">
        <v>2925</v>
      </c>
      <c r="B69" s="163" t="s">
        <v>2926</v>
      </c>
      <c r="C69" s="125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ht="15" customHeight="1" x14ac:dyDescent="0.25">
      <c r="A70" s="3128"/>
      <c r="B70" s="2798" t="s">
        <v>2927</v>
      </c>
      <c r="C70" s="42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ht="15" customHeight="1" x14ac:dyDescent="0.25">
      <c r="A71" s="3128"/>
      <c r="B71" s="180" t="s">
        <v>2928</v>
      </c>
      <c r="C71" s="855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ht="15" customHeight="1" x14ac:dyDescent="0.25">
      <c r="A72" s="3128"/>
      <c r="B72" s="180" t="s">
        <v>2929</v>
      </c>
      <c r="C72" s="855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ht="15" customHeight="1" x14ac:dyDescent="0.25">
      <c r="A73" s="3132" t="s">
        <v>2930</v>
      </c>
      <c r="B73" s="163" t="s">
        <v>2931</v>
      </c>
      <c r="C73" s="125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ht="15" customHeight="1" x14ac:dyDescent="0.25">
      <c r="A74" s="3128"/>
      <c r="B74" s="2798" t="s">
        <v>2932</v>
      </c>
      <c r="C74" s="42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ht="15" customHeight="1" x14ac:dyDescent="0.25">
      <c r="A75" s="3128"/>
      <c r="B75" s="180" t="s">
        <v>2933</v>
      </c>
      <c r="C75" s="42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ht="15" customHeight="1" x14ac:dyDescent="0.25">
      <c r="A76" s="3128"/>
      <c r="B76" s="180" t="s">
        <v>2929</v>
      </c>
      <c r="C76" s="855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ht="15" customHeight="1" x14ac:dyDescent="0.25">
      <c r="A77" s="3129"/>
      <c r="B77" s="180" t="s">
        <v>2928</v>
      </c>
      <c r="C77" s="855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ht="14.25" customHeight="1" x14ac:dyDescent="0.25">
      <c r="A78" s="3132" t="s">
        <v>2934</v>
      </c>
      <c r="B78" s="1306" t="s">
        <v>2935</v>
      </c>
      <c r="C78" s="125"/>
    </row>
    <row r="79" spans="1:30" ht="14.25" customHeight="1" x14ac:dyDescent="0.25">
      <c r="A79" s="3128"/>
      <c r="B79" s="180" t="s">
        <v>2936</v>
      </c>
      <c r="C79" s="429"/>
    </row>
    <row r="80" spans="1:30" ht="15" customHeight="1" x14ac:dyDescent="0.25">
      <c r="A80" s="3129"/>
      <c r="B80" s="2659" t="s">
        <v>2929</v>
      </c>
      <c r="C80" s="211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ht="15" customHeight="1" x14ac:dyDescent="0.25">
      <c r="A81" s="3459" t="s">
        <v>2937</v>
      </c>
      <c r="B81" s="3122"/>
      <c r="C81" s="211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ht="18" customHeight="1" x14ac:dyDescent="0.25">
      <c r="A82" s="3492" t="s">
        <v>2938</v>
      </c>
      <c r="B82" s="3142"/>
      <c r="C82" s="3142"/>
      <c r="D82" s="3142"/>
      <c r="E82" s="3142"/>
      <c r="F82" s="3142"/>
      <c r="G82" s="3142"/>
      <c r="H82" s="3142"/>
      <c r="I82" s="1944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</row>
    <row r="83" spans="1:30" ht="15" customHeight="1" x14ac:dyDescent="0.25">
      <c r="A83" s="3412" t="s">
        <v>2939</v>
      </c>
      <c r="B83" s="3149"/>
      <c r="C83" s="3175" t="s">
        <v>2940</v>
      </c>
      <c r="D83" s="3169" t="s">
        <v>2941</v>
      </c>
      <c r="E83" s="3310" t="s">
        <v>2930</v>
      </c>
      <c r="F83" s="3124"/>
      <c r="G83" s="3122"/>
      <c r="H83" s="3187" t="s">
        <v>2937</v>
      </c>
    </row>
    <row r="84" spans="1:30" ht="15" customHeight="1" x14ac:dyDescent="0.25">
      <c r="A84" s="3150"/>
      <c r="B84" s="3140"/>
      <c r="C84" s="3176"/>
      <c r="D84" s="3140"/>
      <c r="E84" s="859" t="s">
        <v>2931</v>
      </c>
      <c r="F84" s="1168" t="s">
        <v>2942</v>
      </c>
      <c r="G84" s="1169" t="s">
        <v>2929</v>
      </c>
      <c r="H84" s="3129"/>
    </row>
    <row r="85" spans="1:30" ht="15" customHeight="1" x14ac:dyDescent="0.25">
      <c r="A85" s="3395" t="s">
        <v>2943</v>
      </c>
      <c r="B85" s="3152"/>
      <c r="C85" s="905"/>
      <c r="D85" s="2491"/>
      <c r="E85" s="905"/>
      <c r="F85" s="911"/>
      <c r="G85" s="2491"/>
      <c r="H85" s="2491"/>
    </row>
    <row r="86" spans="1:30" ht="15" customHeight="1" x14ac:dyDescent="0.25">
      <c r="A86" s="3156" t="s">
        <v>2944</v>
      </c>
      <c r="B86" s="3157"/>
      <c r="C86" s="914"/>
      <c r="D86" s="2503"/>
      <c r="E86" s="914"/>
      <c r="F86" s="913"/>
      <c r="G86" s="2503"/>
      <c r="H86" s="2503"/>
    </row>
    <row r="87" spans="1:30" ht="15" customHeight="1" x14ac:dyDescent="0.25">
      <c r="A87" s="3156" t="s">
        <v>2945</v>
      </c>
      <c r="B87" s="3157"/>
      <c r="C87" s="2520"/>
      <c r="D87" s="934"/>
      <c r="E87" s="2520"/>
      <c r="F87" s="2526"/>
      <c r="G87" s="934"/>
      <c r="H87" s="934"/>
    </row>
    <row r="88" spans="1:30" ht="15" customHeight="1" x14ac:dyDescent="0.25">
      <c r="A88" s="3156" t="s">
        <v>2946</v>
      </c>
      <c r="B88" s="3157"/>
      <c r="C88" s="2520"/>
      <c r="D88" s="934"/>
      <c r="E88" s="2520"/>
      <c r="F88" s="2526"/>
      <c r="G88" s="934"/>
      <c r="H88" s="934"/>
    </row>
    <row r="89" spans="1:30" ht="15" customHeight="1" x14ac:dyDescent="0.25">
      <c r="A89" s="3323" t="s">
        <v>608</v>
      </c>
      <c r="B89" s="3205"/>
      <c r="C89" s="2070"/>
      <c r="D89" s="370"/>
      <c r="E89" s="131"/>
      <c r="F89" s="132"/>
      <c r="G89" s="370"/>
      <c r="H89" s="370"/>
    </row>
    <row r="90" spans="1:30" ht="15" customHeight="1" x14ac:dyDescent="0.25">
      <c r="A90" s="3316" t="s">
        <v>82</v>
      </c>
      <c r="B90" s="3122"/>
      <c r="C90" s="146">
        <f t="shared" ref="C90:H90" si="15">SUM(C85:C89)</f>
        <v>0</v>
      </c>
      <c r="D90" s="1864">
        <f t="shared" si="15"/>
        <v>0</v>
      </c>
      <c r="E90" s="146">
        <f t="shared" si="15"/>
        <v>0</v>
      </c>
      <c r="F90" s="285">
        <f t="shared" si="15"/>
        <v>0</v>
      </c>
      <c r="G90" s="1864">
        <f t="shared" si="15"/>
        <v>0</v>
      </c>
      <c r="H90" s="110">
        <f t="shared" si="15"/>
        <v>0</v>
      </c>
    </row>
    <row r="91" spans="1:30" ht="15" customHeight="1" x14ac:dyDescent="0.25">
      <c r="A91" s="2414" t="s">
        <v>2947</v>
      </c>
    </row>
    <row r="92" spans="1:30" ht="18" customHeight="1" x14ac:dyDescent="0.25">
      <c r="A92" s="3492" t="s">
        <v>2948</v>
      </c>
      <c r="B92" s="3142"/>
      <c r="C92" s="3142"/>
      <c r="D92" s="3142"/>
      <c r="E92" s="3142"/>
      <c r="F92" s="3142"/>
      <c r="G92" s="3142"/>
      <c r="H92" s="3142"/>
      <c r="I92" s="1944"/>
      <c r="J92" s="1944"/>
      <c r="K92" s="1944"/>
      <c r="L92" s="1944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</row>
    <row r="93" spans="1:30" ht="15" customHeight="1" x14ac:dyDescent="0.25">
      <c r="A93" s="3412" t="s">
        <v>2939</v>
      </c>
      <c r="B93" s="3149"/>
      <c r="C93" s="3175" t="s">
        <v>2940</v>
      </c>
      <c r="D93" s="3169" t="s">
        <v>2941</v>
      </c>
      <c r="E93" s="3310" t="s">
        <v>2930</v>
      </c>
      <c r="F93" s="3124"/>
      <c r="G93" s="3122"/>
      <c r="H93" s="3187" t="s">
        <v>2937</v>
      </c>
    </row>
    <row r="94" spans="1:30" ht="15" customHeight="1" x14ac:dyDescent="0.25">
      <c r="A94" s="3150"/>
      <c r="B94" s="3140"/>
      <c r="C94" s="3176"/>
      <c r="D94" s="3140"/>
      <c r="E94" s="859" t="s">
        <v>2931</v>
      </c>
      <c r="F94" s="1168" t="s">
        <v>2942</v>
      </c>
      <c r="G94" s="1169" t="s">
        <v>2929</v>
      </c>
      <c r="H94" s="3129"/>
    </row>
    <row r="95" spans="1:30" ht="15" customHeight="1" x14ac:dyDescent="0.25">
      <c r="A95" s="3395" t="s">
        <v>2944</v>
      </c>
      <c r="B95" s="3152"/>
      <c r="C95" s="905"/>
      <c r="D95" s="2491"/>
      <c r="E95" s="2490"/>
      <c r="F95" s="911"/>
      <c r="G95" s="906"/>
      <c r="H95" s="2491"/>
    </row>
    <row r="96" spans="1:30" ht="15" customHeight="1" x14ac:dyDescent="0.25">
      <c r="A96" s="3156" t="s">
        <v>2949</v>
      </c>
      <c r="B96" s="3157"/>
      <c r="C96" s="355"/>
      <c r="D96" s="2057"/>
      <c r="E96" s="2084"/>
      <c r="F96" s="452"/>
      <c r="G96" s="356"/>
      <c r="H96" s="2057"/>
    </row>
    <row r="97" spans="1:30" ht="15" customHeight="1" x14ac:dyDescent="0.25">
      <c r="A97" s="3391" t="s">
        <v>2950</v>
      </c>
      <c r="B97" s="3157"/>
      <c r="C97" s="355"/>
      <c r="D97" s="2057"/>
      <c r="E97" s="2084"/>
      <c r="F97" s="452"/>
      <c r="G97" s="356"/>
      <c r="H97" s="2057"/>
    </row>
    <row r="98" spans="1:30" ht="15" customHeight="1" x14ac:dyDescent="0.25">
      <c r="A98" s="3156" t="s">
        <v>2951</v>
      </c>
      <c r="B98" s="3157"/>
      <c r="C98" s="355"/>
      <c r="D98" s="2057"/>
      <c r="E98" s="2084"/>
      <c r="F98" s="452"/>
      <c r="G98" s="356"/>
      <c r="H98" s="2057"/>
    </row>
    <row r="99" spans="1:30" ht="15" customHeight="1" x14ac:dyDescent="0.25">
      <c r="A99" s="3409" t="s">
        <v>608</v>
      </c>
      <c r="B99" s="3205"/>
      <c r="C99" s="2070"/>
      <c r="D99" s="1847"/>
      <c r="E99" s="2137"/>
      <c r="F99" s="132"/>
      <c r="G99" s="372"/>
      <c r="H99" s="370"/>
    </row>
    <row r="100" spans="1:30" ht="15" customHeight="1" x14ac:dyDescent="0.25">
      <c r="A100" s="3316" t="s">
        <v>82</v>
      </c>
      <c r="B100" s="3122"/>
      <c r="C100" s="146">
        <f t="shared" ref="C100:H100" si="16">SUM(C95:C99)</f>
        <v>0</v>
      </c>
      <c r="D100" s="1827">
        <f t="shared" si="16"/>
        <v>0</v>
      </c>
      <c r="E100" s="146">
        <f t="shared" si="16"/>
        <v>0</v>
      </c>
      <c r="F100" s="1826">
        <f t="shared" si="16"/>
        <v>0</v>
      </c>
      <c r="G100" s="1827">
        <f t="shared" si="16"/>
        <v>0</v>
      </c>
      <c r="H100" s="1827">
        <f t="shared" si="16"/>
        <v>0</v>
      </c>
    </row>
    <row r="101" spans="1:30" ht="15" customHeight="1" x14ac:dyDescent="0.25">
      <c r="A101" s="2414" t="s">
        <v>2947</v>
      </c>
    </row>
    <row r="102" spans="1:30" ht="18" customHeight="1" x14ac:dyDescent="0.25">
      <c r="A102" s="3492" t="s">
        <v>2952</v>
      </c>
      <c r="B102" s="3142"/>
      <c r="C102" s="3142"/>
      <c r="D102" s="3142"/>
      <c r="E102" s="3142"/>
      <c r="F102" s="3142"/>
      <c r="G102" s="3142"/>
      <c r="H102" s="3142"/>
      <c r="I102" s="3142"/>
    </row>
    <row r="103" spans="1:30" ht="14.25" customHeight="1" x14ac:dyDescent="0.25">
      <c r="A103" s="3174" t="s">
        <v>2389</v>
      </c>
      <c r="B103" s="3122"/>
      <c r="C103" s="1305" t="s">
        <v>82</v>
      </c>
      <c r="D103" s="859" t="s">
        <v>2953</v>
      </c>
      <c r="E103" s="1168" t="s">
        <v>2954</v>
      </c>
      <c r="F103" s="1168" t="s">
        <v>2955</v>
      </c>
      <c r="G103" s="1168" t="s">
        <v>2956</v>
      </c>
      <c r="H103" s="845" t="s">
        <v>2957</v>
      </c>
      <c r="I103" s="495" t="s">
        <v>2958</v>
      </c>
    </row>
    <row r="104" spans="1:30" ht="15" customHeight="1" x14ac:dyDescent="0.25">
      <c r="A104" s="3472" t="s">
        <v>2959</v>
      </c>
      <c r="B104" s="3122"/>
      <c r="C104" s="733">
        <f t="shared" ref="C104:C107" si="17">SUM(D104:I104)</f>
        <v>0</v>
      </c>
      <c r="D104" s="923"/>
      <c r="E104" s="931"/>
      <c r="F104" s="931"/>
      <c r="G104" s="931"/>
      <c r="H104" s="931"/>
      <c r="I104" s="2506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 ht="15" customHeight="1" x14ac:dyDescent="0.25">
      <c r="A105" s="3132" t="s">
        <v>2930</v>
      </c>
      <c r="B105" s="1275" t="s">
        <v>2931</v>
      </c>
      <c r="C105" s="435">
        <f t="shared" si="17"/>
        <v>0</v>
      </c>
      <c r="D105" s="2493"/>
      <c r="E105" s="2499"/>
      <c r="F105" s="2499"/>
      <c r="G105" s="2499"/>
      <c r="H105" s="2499"/>
      <c r="I105" s="2494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 ht="15" customHeight="1" x14ac:dyDescent="0.25">
      <c r="A106" s="3128"/>
      <c r="B106" s="1277" t="s">
        <v>2942</v>
      </c>
      <c r="C106" s="436">
        <f t="shared" si="17"/>
        <v>0</v>
      </c>
      <c r="D106" s="914"/>
      <c r="E106" s="913"/>
      <c r="F106" s="913"/>
      <c r="G106" s="913"/>
      <c r="H106" s="913"/>
      <c r="I106" s="2494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 ht="15" customHeight="1" x14ac:dyDescent="0.25">
      <c r="A107" s="3129"/>
      <c r="B107" s="1279" t="s">
        <v>2929</v>
      </c>
      <c r="C107" s="437">
        <f t="shared" si="17"/>
        <v>0</v>
      </c>
      <c r="D107" s="920"/>
      <c r="E107" s="941"/>
      <c r="F107" s="941"/>
      <c r="G107" s="941"/>
      <c r="H107" s="941"/>
      <c r="I107" s="2528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 ht="15" customHeight="1" x14ac:dyDescent="0.25">
      <c r="A108" s="3395" t="s">
        <v>2941</v>
      </c>
      <c r="B108" s="3152"/>
      <c r="C108" s="435">
        <f t="shared" ref="C108:C109" si="18">SUM(D108:H108)</f>
        <v>0</v>
      </c>
      <c r="D108" s="2493"/>
      <c r="E108" s="2499"/>
      <c r="F108" s="2499"/>
      <c r="G108" s="2499"/>
      <c r="H108" s="2499"/>
      <c r="I108" s="2827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 ht="15" customHeight="1" x14ac:dyDescent="0.25">
      <c r="A109" s="3506" t="s">
        <v>2937</v>
      </c>
      <c r="B109" s="3205"/>
      <c r="C109" s="438">
        <f t="shared" si="18"/>
        <v>0</v>
      </c>
      <c r="D109" s="131"/>
      <c r="E109" s="132"/>
      <c r="F109" s="132"/>
      <c r="G109" s="132"/>
      <c r="H109" s="132"/>
      <c r="I109" s="2828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ht="15" customHeight="1" x14ac:dyDescent="0.25">
      <c r="A110" s="2414" t="s">
        <v>2947</v>
      </c>
    </row>
    <row r="111" spans="1:30" ht="18" customHeight="1" x14ac:dyDescent="0.25">
      <c r="A111" s="3223" t="s">
        <v>2960</v>
      </c>
      <c r="B111" s="3165"/>
      <c r="C111" s="3165"/>
      <c r="D111" s="3165"/>
      <c r="E111" s="3165"/>
      <c r="F111" s="3165"/>
      <c r="G111" s="3165"/>
      <c r="H111" s="3165"/>
      <c r="I111" s="3165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</row>
    <row r="112" spans="1:30" ht="14.25" customHeight="1" x14ac:dyDescent="0.25">
      <c r="A112" s="3174" t="s">
        <v>2389</v>
      </c>
      <c r="B112" s="3122"/>
      <c r="C112" s="1305" t="s">
        <v>82</v>
      </c>
      <c r="D112" s="859" t="s">
        <v>2953</v>
      </c>
      <c r="E112" s="1168" t="s">
        <v>2954</v>
      </c>
      <c r="F112" s="1168" t="s">
        <v>2955</v>
      </c>
      <c r="G112" s="1168" t="s">
        <v>2956</v>
      </c>
      <c r="H112" s="845" t="s">
        <v>2957</v>
      </c>
      <c r="I112" s="495" t="s">
        <v>2961</v>
      </c>
    </row>
    <row r="113" spans="1:30" ht="15" customHeight="1" x14ac:dyDescent="0.25">
      <c r="A113" s="3472" t="s">
        <v>2959</v>
      </c>
      <c r="B113" s="3122"/>
      <c r="C113" s="733">
        <f t="shared" ref="C113:C118" si="19">SUM(D113:I113)</f>
        <v>0</v>
      </c>
      <c r="D113" s="923"/>
      <c r="E113" s="931"/>
      <c r="F113" s="931"/>
      <c r="G113" s="931"/>
      <c r="H113" s="931"/>
      <c r="I113" s="924"/>
    </row>
    <row r="114" spans="1:30" ht="15" customHeight="1" x14ac:dyDescent="0.25">
      <c r="A114" s="3132" t="s">
        <v>2930</v>
      </c>
      <c r="B114" s="1275" t="s">
        <v>2931</v>
      </c>
      <c r="C114" s="435">
        <f t="shared" si="19"/>
        <v>0</v>
      </c>
      <c r="D114" s="2493"/>
      <c r="E114" s="2499"/>
      <c r="F114" s="2499"/>
      <c r="G114" s="2499"/>
      <c r="H114" s="2499"/>
      <c r="I114" s="2494"/>
    </row>
    <row r="115" spans="1:30" ht="15" customHeight="1" x14ac:dyDescent="0.25">
      <c r="A115" s="3128"/>
      <c r="B115" s="1277" t="s">
        <v>2942</v>
      </c>
      <c r="C115" s="436">
        <f t="shared" si="19"/>
        <v>0</v>
      </c>
      <c r="D115" s="2493"/>
      <c r="E115" s="2499"/>
      <c r="F115" s="2499"/>
      <c r="G115" s="2499"/>
      <c r="H115" s="2499"/>
      <c r="I115" s="2494"/>
    </row>
    <row r="116" spans="1:30" ht="15" customHeight="1" x14ac:dyDescent="0.25">
      <c r="A116" s="3129"/>
      <c r="B116" s="1279" t="s">
        <v>2929</v>
      </c>
      <c r="C116" s="437">
        <f t="shared" si="19"/>
        <v>0</v>
      </c>
      <c r="D116" s="920"/>
      <c r="E116" s="941"/>
      <c r="F116" s="941"/>
      <c r="G116" s="941"/>
      <c r="H116" s="941"/>
      <c r="I116" s="2528"/>
    </row>
    <row r="117" spans="1:30" ht="15" customHeight="1" x14ac:dyDescent="0.25">
      <c r="A117" s="3395" t="s">
        <v>2941</v>
      </c>
      <c r="B117" s="3152"/>
      <c r="C117" s="435">
        <f t="shared" si="19"/>
        <v>0</v>
      </c>
      <c r="D117" s="2493"/>
      <c r="E117" s="2499"/>
      <c r="F117" s="2499"/>
      <c r="G117" s="2499"/>
      <c r="H117" s="2499"/>
      <c r="I117" s="2494"/>
    </row>
    <row r="118" spans="1:30" ht="15" customHeight="1" x14ac:dyDescent="0.25">
      <c r="A118" s="3506" t="s">
        <v>2937</v>
      </c>
      <c r="B118" s="3205"/>
      <c r="C118" s="438">
        <f t="shared" si="19"/>
        <v>0</v>
      </c>
      <c r="D118" s="920"/>
      <c r="E118" s="941"/>
      <c r="F118" s="941"/>
      <c r="G118" s="941"/>
      <c r="H118" s="941"/>
      <c r="I118" s="2528"/>
    </row>
    <row r="119" spans="1:30" ht="15" customHeight="1" x14ac:dyDescent="0.25">
      <c r="A119" s="2414" t="s">
        <v>2947</v>
      </c>
    </row>
    <row r="120" spans="1:30" ht="18" customHeight="1" x14ac:dyDescent="0.25">
      <c r="A120" s="3507" t="s">
        <v>2962</v>
      </c>
      <c r="B120" s="3142"/>
      <c r="C120" s="2757"/>
      <c r="D120" s="2757"/>
      <c r="E120" s="2757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</row>
    <row r="121" spans="1:30" ht="14.25" customHeight="1" x14ac:dyDescent="0.25">
      <c r="A121" s="1299" t="s">
        <v>2963</v>
      </c>
      <c r="B121" s="1299" t="s">
        <v>2964</v>
      </c>
    </row>
    <row r="122" spans="1:30" ht="15" customHeight="1" x14ac:dyDescent="0.25">
      <c r="A122" s="1277" t="s">
        <v>2965</v>
      </c>
      <c r="B122" s="1307"/>
    </row>
    <row r="123" spans="1:30" ht="15" customHeight="1" x14ac:dyDescent="0.25">
      <c r="A123" s="1277" t="s">
        <v>2966</v>
      </c>
      <c r="B123" s="1308"/>
    </row>
    <row r="124" spans="1:30" ht="15" customHeight="1" x14ac:dyDescent="0.25">
      <c r="A124" s="1277" t="s">
        <v>2967</v>
      </c>
      <c r="B124" s="1308"/>
    </row>
    <row r="125" spans="1:30" ht="15" customHeight="1" x14ac:dyDescent="0.25">
      <c r="A125" s="1277" t="s">
        <v>2968</v>
      </c>
      <c r="B125" s="1308"/>
    </row>
    <row r="126" spans="1:30" ht="15" customHeight="1" x14ac:dyDescent="0.25">
      <c r="A126" s="1279" t="s">
        <v>2969</v>
      </c>
      <c r="B126" s="1309"/>
    </row>
    <row r="127" spans="1:30" ht="18" customHeight="1" x14ac:dyDescent="0.25">
      <c r="A127" s="3508" t="s">
        <v>2970</v>
      </c>
      <c r="B127" s="3124"/>
      <c r="C127" s="2829"/>
      <c r="D127" s="2829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</row>
    <row r="128" spans="1:30" ht="14.25" customHeight="1" x14ac:dyDescent="0.25">
      <c r="A128" s="1299" t="s">
        <v>2963</v>
      </c>
      <c r="B128" s="1299" t="s">
        <v>2971</v>
      </c>
    </row>
    <row r="129" spans="1:30" ht="14.25" customHeight="1" x14ac:dyDescent="0.25">
      <c r="A129" s="1277" t="s">
        <v>2965</v>
      </c>
      <c r="B129" s="1307"/>
    </row>
    <row r="130" spans="1:30" ht="14.25" customHeight="1" x14ac:dyDescent="0.25">
      <c r="A130" s="1277" t="s">
        <v>2966</v>
      </c>
      <c r="B130" s="1308"/>
    </row>
    <row r="131" spans="1:30" ht="14.25" customHeight="1" x14ac:dyDescent="0.25">
      <c r="A131" s="1277" t="s">
        <v>2967</v>
      </c>
      <c r="B131" s="1308"/>
    </row>
    <row r="132" spans="1:30" ht="14.25" customHeight="1" x14ac:dyDescent="0.25">
      <c r="A132" s="1277" t="s">
        <v>2968</v>
      </c>
      <c r="B132" s="1308"/>
    </row>
    <row r="133" spans="1:30" ht="14.25" customHeight="1" x14ac:dyDescent="0.25">
      <c r="A133" s="1279" t="s">
        <v>2969</v>
      </c>
      <c r="B133" s="1309"/>
    </row>
    <row r="134" spans="1:30" ht="18" customHeight="1" x14ac:dyDescent="0.25">
      <c r="A134" s="1991" t="s">
        <v>2972</v>
      </c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</row>
    <row r="135" spans="1:30" ht="14.25" customHeight="1" x14ac:dyDescent="0.25">
      <c r="A135" s="3174" t="s">
        <v>2861</v>
      </c>
      <c r="B135" s="3122"/>
      <c r="C135" s="1305" t="s">
        <v>82</v>
      </c>
      <c r="D135" s="859" t="s">
        <v>2973</v>
      </c>
      <c r="E135" s="1168" t="s">
        <v>2974</v>
      </c>
      <c r="F135" s="1169" t="s">
        <v>2975</v>
      </c>
    </row>
    <row r="136" spans="1:30" ht="14.25" customHeight="1" x14ac:dyDescent="0.25">
      <c r="A136" s="3472" t="s">
        <v>2959</v>
      </c>
      <c r="B136" s="3122"/>
      <c r="C136" s="1310">
        <f t="shared" ref="C136:C141" si="20">SUM(D136:F136)</f>
        <v>0</v>
      </c>
      <c r="D136" s="957"/>
      <c r="E136" s="961"/>
      <c r="F136" s="2535"/>
    </row>
    <row r="137" spans="1:30" ht="14.25" customHeight="1" x14ac:dyDescent="0.25">
      <c r="A137" s="3132" t="s">
        <v>2930</v>
      </c>
      <c r="B137" s="1275" t="s">
        <v>2931</v>
      </c>
      <c r="C137" s="1311">
        <f t="shared" si="20"/>
        <v>0</v>
      </c>
      <c r="D137" s="905"/>
      <c r="E137" s="911"/>
      <c r="F137" s="2491"/>
    </row>
    <row r="138" spans="1:30" ht="14.25" customHeight="1" x14ac:dyDescent="0.25">
      <c r="A138" s="3128"/>
      <c r="B138" s="1277" t="s">
        <v>2942</v>
      </c>
      <c r="C138" s="114">
        <f t="shared" si="20"/>
        <v>0</v>
      </c>
      <c r="D138" s="355"/>
      <c r="E138" s="452"/>
      <c r="F138" s="2057"/>
    </row>
    <row r="139" spans="1:30" ht="14.25" customHeight="1" x14ac:dyDescent="0.25">
      <c r="A139" s="3129"/>
      <c r="B139" s="1279" t="s">
        <v>2929</v>
      </c>
      <c r="C139" s="513">
        <f t="shared" si="20"/>
        <v>0</v>
      </c>
      <c r="D139" s="131"/>
      <c r="E139" s="132"/>
      <c r="F139" s="1847"/>
    </row>
    <row r="140" spans="1:30" ht="14.25" customHeight="1" x14ac:dyDescent="0.25">
      <c r="A140" s="3395" t="s">
        <v>2941</v>
      </c>
      <c r="B140" s="3152"/>
      <c r="C140" s="1765">
        <f t="shared" si="20"/>
        <v>0</v>
      </c>
      <c r="D140" s="1843"/>
      <c r="E140" s="1845"/>
      <c r="F140" s="1844"/>
    </row>
    <row r="141" spans="1:30" ht="14.25" customHeight="1" x14ac:dyDescent="0.25">
      <c r="A141" s="3506" t="s">
        <v>2937</v>
      </c>
      <c r="B141" s="3205"/>
      <c r="C141" s="513">
        <f t="shared" si="20"/>
        <v>0</v>
      </c>
      <c r="D141" s="131"/>
      <c r="E141" s="132"/>
      <c r="F141" s="1847"/>
    </row>
    <row r="142" spans="1:30" ht="14.25" customHeight="1" x14ac:dyDescent="0.25">
      <c r="A142" s="2414" t="s">
        <v>2947</v>
      </c>
      <c r="B142" s="2552"/>
      <c r="C142" s="2200"/>
      <c r="D142" s="2200"/>
      <c r="E142" s="1730"/>
      <c r="F142" s="1862"/>
    </row>
    <row r="143" spans="1:30" ht="14.25" customHeight="1" x14ac:dyDescent="0.25">
      <c r="A143" s="2414" t="s">
        <v>2976</v>
      </c>
      <c r="B143" s="2819"/>
      <c r="C143" s="2200"/>
      <c r="D143" s="2200"/>
      <c r="E143" s="2200"/>
      <c r="F143" s="2200"/>
    </row>
    <row r="144" spans="1:30" ht="18" customHeight="1" x14ac:dyDescent="0.25">
      <c r="A144" s="3166" t="s">
        <v>2977</v>
      </c>
      <c r="B144" s="3142"/>
      <c r="C144" s="3142"/>
      <c r="D144" s="3142"/>
      <c r="E144" s="3142"/>
      <c r="F144" s="3142"/>
      <c r="G144" s="3142"/>
      <c r="H144" s="3142"/>
      <c r="I144" s="187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</row>
    <row r="145" spans="1:30" ht="14.25" customHeight="1" x14ac:dyDescent="0.25">
      <c r="A145" s="3148" t="s">
        <v>2978</v>
      </c>
      <c r="B145" s="3149"/>
      <c r="C145" s="3143" t="s">
        <v>2979</v>
      </c>
      <c r="D145" s="3124"/>
      <c r="E145" s="3122"/>
      <c r="F145" s="3143" t="s">
        <v>1224</v>
      </c>
      <c r="G145" s="3124"/>
      <c r="H145" s="3122"/>
    </row>
    <row r="146" spans="1:30" ht="14.25" customHeight="1" x14ac:dyDescent="0.25">
      <c r="A146" s="3150"/>
      <c r="B146" s="3140"/>
      <c r="C146" s="27" t="s">
        <v>2931</v>
      </c>
      <c r="D146" s="23" t="s">
        <v>2980</v>
      </c>
      <c r="E146" s="1743" t="s">
        <v>2961</v>
      </c>
      <c r="F146" s="27" t="s">
        <v>2931</v>
      </c>
      <c r="G146" s="23" t="s">
        <v>2980</v>
      </c>
      <c r="H146" s="1743" t="s">
        <v>2961</v>
      </c>
    </row>
    <row r="147" spans="1:30" ht="14.25" customHeight="1" x14ac:dyDescent="0.25">
      <c r="A147" s="3472" t="s">
        <v>2925</v>
      </c>
      <c r="B147" s="3122"/>
      <c r="C147" s="714"/>
      <c r="D147" s="353"/>
      <c r="E147" s="2053"/>
      <c r="F147" s="714"/>
      <c r="G147" s="353"/>
      <c r="H147" s="2053"/>
    </row>
    <row r="148" spans="1:30" ht="14.25" customHeight="1" x14ac:dyDescent="0.25">
      <c r="A148" s="3132" t="s">
        <v>2930</v>
      </c>
      <c r="B148" s="1275" t="s">
        <v>2931</v>
      </c>
      <c r="C148" s="714"/>
      <c r="D148" s="353"/>
      <c r="E148" s="2053"/>
      <c r="F148" s="714"/>
      <c r="G148" s="353"/>
      <c r="H148" s="2053"/>
    </row>
    <row r="149" spans="1:30" ht="14.25" customHeight="1" x14ac:dyDescent="0.25">
      <c r="A149" s="3128"/>
      <c r="B149" s="1277" t="s">
        <v>2981</v>
      </c>
      <c r="C149" s="717"/>
      <c r="D149" s="361"/>
      <c r="E149" s="2058"/>
      <c r="F149" s="717"/>
      <c r="G149" s="361"/>
      <c r="H149" s="2058"/>
    </row>
    <row r="150" spans="1:30" ht="14.25" customHeight="1" x14ac:dyDescent="0.25">
      <c r="A150" s="3129"/>
      <c r="B150" s="1279" t="s">
        <v>2929</v>
      </c>
      <c r="C150" s="1019"/>
      <c r="D150" s="375"/>
      <c r="E150" s="2076"/>
      <c r="F150" s="1019"/>
      <c r="G150" s="375"/>
      <c r="H150" s="2076"/>
    </row>
    <row r="151" spans="1:30" ht="14.25" customHeight="1" x14ac:dyDescent="0.25">
      <c r="A151" s="3395" t="s">
        <v>2934</v>
      </c>
      <c r="B151" s="3152"/>
      <c r="C151" s="126"/>
      <c r="D151" s="473"/>
      <c r="E151" s="2127"/>
      <c r="F151" s="126"/>
      <c r="G151" s="473"/>
      <c r="H151" s="2127"/>
    </row>
    <row r="152" spans="1:30" ht="14.25" customHeight="1" x14ac:dyDescent="0.25">
      <c r="A152" s="3506" t="s">
        <v>2937</v>
      </c>
      <c r="B152" s="3205"/>
      <c r="C152" s="2074"/>
      <c r="D152" s="526"/>
      <c r="E152" s="2292"/>
      <c r="F152" s="2074"/>
      <c r="G152" s="526"/>
      <c r="H152" s="2292"/>
    </row>
    <row r="153" spans="1:30" ht="14.25" customHeight="1" x14ac:dyDescent="0.25">
      <c r="A153" s="3316" t="s">
        <v>82</v>
      </c>
      <c r="B153" s="3124"/>
      <c r="C153" s="146">
        <f>SUM(C147:C152)</f>
        <v>0</v>
      </c>
      <c r="D153" s="285">
        <f t="shared" ref="D153:E153" si="21">SUM(D147:D150)</f>
        <v>0</v>
      </c>
      <c r="E153" s="1827">
        <f t="shared" si="21"/>
        <v>0</v>
      </c>
      <c r="F153" s="166">
        <f>SUM(F147:F152)</f>
        <v>0</v>
      </c>
      <c r="G153" s="584">
        <f t="shared" ref="G153:H153" si="22">SUM(G147:G150)</f>
        <v>0</v>
      </c>
      <c r="H153" s="1859">
        <f t="shared" si="22"/>
        <v>0</v>
      </c>
    </row>
    <row r="154" spans="1:30" ht="18" customHeight="1" x14ac:dyDescent="0.25">
      <c r="A154" s="3155" t="s">
        <v>2982</v>
      </c>
      <c r="B154" s="3124"/>
      <c r="C154" s="3124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3"/>
    </row>
    <row r="155" spans="1:30" ht="15" customHeight="1" x14ac:dyDescent="0.25">
      <c r="A155" s="3148" t="s">
        <v>284</v>
      </c>
      <c r="B155" s="3149"/>
      <c r="C155" s="1735" t="s">
        <v>82</v>
      </c>
    </row>
    <row r="156" spans="1:30" ht="15" customHeight="1" x14ac:dyDescent="0.25">
      <c r="A156" s="3132" t="s">
        <v>2983</v>
      </c>
      <c r="B156" s="2830" t="s">
        <v>2984</v>
      </c>
      <c r="C156" s="1312"/>
    </row>
    <row r="157" spans="1:30" ht="15" customHeight="1" x14ac:dyDescent="0.25">
      <c r="A157" s="3129"/>
      <c r="B157" s="2831" t="s">
        <v>2985</v>
      </c>
      <c r="C157" s="1313"/>
    </row>
    <row r="158" spans="1:30" ht="18" customHeight="1" x14ac:dyDescent="0.25">
      <c r="A158" s="3344" t="s">
        <v>2986</v>
      </c>
      <c r="B158" s="3142"/>
      <c r="C158" s="3142"/>
      <c r="D158" s="3142"/>
      <c r="E158" s="3142"/>
      <c r="F158" s="3142"/>
      <c r="G158" s="3142"/>
      <c r="H158" s="3142"/>
      <c r="I158" s="3142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3"/>
    </row>
    <row r="159" spans="1:30" ht="21" customHeight="1" x14ac:dyDescent="0.25">
      <c r="A159" s="1314" t="s">
        <v>2987</v>
      </c>
      <c r="B159" s="1314" t="s">
        <v>2988</v>
      </c>
      <c r="C159" s="3380" t="s">
        <v>284</v>
      </c>
      <c r="D159" s="3161"/>
      <c r="E159" s="3149"/>
      <c r="F159" s="216" t="s">
        <v>82</v>
      </c>
      <c r="G159" s="519" t="s">
        <v>2925</v>
      </c>
      <c r="H159" s="2687" t="s">
        <v>2989</v>
      </c>
      <c r="I159" s="2184" t="s">
        <v>2930</v>
      </c>
    </row>
    <row r="160" spans="1:30" ht="14.25" customHeight="1" x14ac:dyDescent="0.25">
      <c r="A160" s="3493" t="s">
        <v>2990</v>
      </c>
      <c r="B160" s="3493" t="s">
        <v>2991</v>
      </c>
      <c r="C160" s="3496" t="s">
        <v>2992</v>
      </c>
      <c r="D160" s="3247"/>
      <c r="E160" s="3152"/>
      <c r="F160" s="853">
        <f t="shared" ref="F160:F184" si="23">SUM(G160:I160)</f>
        <v>0</v>
      </c>
      <c r="G160" s="2601"/>
      <c r="H160" s="2082"/>
      <c r="I160" s="2083"/>
    </row>
    <row r="161" spans="1:9" ht="14.25" customHeight="1" x14ac:dyDescent="0.25">
      <c r="A161" s="3128"/>
      <c r="B161" s="3128"/>
      <c r="C161" s="3494" t="s">
        <v>2993</v>
      </c>
      <c r="D161" s="3386"/>
      <c r="E161" s="3157"/>
      <c r="F161" s="280">
        <f t="shared" si="23"/>
        <v>0</v>
      </c>
      <c r="G161" s="717"/>
      <c r="H161" s="361"/>
      <c r="I161" s="2058"/>
    </row>
    <row r="162" spans="1:9" ht="14.25" customHeight="1" x14ac:dyDescent="0.25">
      <c r="A162" s="3128"/>
      <c r="B162" s="3128"/>
      <c r="C162" s="3494" t="s">
        <v>2907</v>
      </c>
      <c r="D162" s="3386"/>
      <c r="E162" s="3157"/>
      <c r="F162" s="280">
        <f t="shared" si="23"/>
        <v>0</v>
      </c>
      <c r="G162" s="717"/>
      <c r="H162" s="361"/>
      <c r="I162" s="2058"/>
    </row>
    <row r="163" spans="1:9" ht="14.25" customHeight="1" x14ac:dyDescent="0.25">
      <c r="A163" s="3128"/>
      <c r="B163" s="3128"/>
      <c r="C163" s="3494" t="s">
        <v>2994</v>
      </c>
      <c r="D163" s="3386"/>
      <c r="E163" s="3157"/>
      <c r="F163" s="280">
        <f t="shared" si="23"/>
        <v>0</v>
      </c>
      <c r="G163" s="717"/>
      <c r="H163" s="361"/>
      <c r="I163" s="2058"/>
    </row>
    <row r="164" spans="1:9" ht="14.25" customHeight="1" x14ac:dyDescent="0.25">
      <c r="A164" s="3128"/>
      <c r="B164" s="3128"/>
      <c r="C164" s="3494" t="s">
        <v>2995</v>
      </c>
      <c r="D164" s="3386"/>
      <c r="E164" s="3157"/>
      <c r="F164" s="280">
        <f t="shared" si="23"/>
        <v>0</v>
      </c>
      <c r="G164" s="717"/>
      <c r="H164" s="361"/>
      <c r="I164" s="2058"/>
    </row>
    <row r="165" spans="1:9" ht="14.25" customHeight="1" x14ac:dyDescent="0.25">
      <c r="A165" s="3128"/>
      <c r="B165" s="3128"/>
      <c r="C165" s="3494" t="s">
        <v>2996</v>
      </c>
      <c r="D165" s="3386"/>
      <c r="E165" s="3157"/>
      <c r="F165" s="280">
        <f t="shared" si="23"/>
        <v>0</v>
      </c>
      <c r="G165" s="717"/>
      <c r="H165" s="361"/>
      <c r="I165" s="2058"/>
    </row>
    <row r="166" spans="1:9" ht="14.25" customHeight="1" x14ac:dyDescent="0.25">
      <c r="A166" s="3128"/>
      <c r="B166" s="3128"/>
      <c r="C166" s="3494" t="s">
        <v>2997</v>
      </c>
      <c r="D166" s="3386"/>
      <c r="E166" s="3157"/>
      <c r="F166" s="280">
        <f t="shared" si="23"/>
        <v>0</v>
      </c>
      <c r="G166" s="717"/>
      <c r="H166" s="361"/>
      <c r="I166" s="2058"/>
    </row>
    <row r="167" spans="1:9" ht="14.25" customHeight="1" x14ac:dyDescent="0.25">
      <c r="A167" s="3128"/>
      <c r="B167" s="3129"/>
      <c r="C167" s="3495" t="s">
        <v>2998</v>
      </c>
      <c r="D167" s="3142"/>
      <c r="E167" s="3140"/>
      <c r="F167" s="277">
        <f t="shared" si="23"/>
        <v>0</v>
      </c>
      <c r="G167" s="1019"/>
      <c r="H167" s="375"/>
      <c r="I167" s="2076"/>
    </row>
    <row r="168" spans="1:9" ht="14.25" customHeight="1" x14ac:dyDescent="0.25">
      <c r="A168" s="3128"/>
      <c r="B168" s="3413" t="s">
        <v>2999</v>
      </c>
      <c r="C168" s="3496" t="s">
        <v>3000</v>
      </c>
      <c r="D168" s="3247"/>
      <c r="E168" s="3152"/>
      <c r="F168" s="853">
        <f t="shared" si="23"/>
        <v>0</v>
      </c>
      <c r="G168" s="2601"/>
      <c r="H168" s="2082"/>
      <c r="I168" s="2083"/>
    </row>
    <row r="169" spans="1:9" ht="14.25" customHeight="1" x14ac:dyDescent="0.25">
      <c r="A169" s="3128"/>
      <c r="B169" s="3128"/>
      <c r="C169" s="3494" t="s">
        <v>3001</v>
      </c>
      <c r="D169" s="3386"/>
      <c r="E169" s="3157"/>
      <c r="F169" s="853">
        <f t="shared" si="23"/>
        <v>0</v>
      </c>
      <c r="G169" s="717"/>
      <c r="H169" s="361"/>
      <c r="I169" s="2058"/>
    </row>
    <row r="170" spans="1:9" ht="14.25" customHeight="1" x14ac:dyDescent="0.25">
      <c r="A170" s="3129"/>
      <c r="B170" s="3129"/>
      <c r="C170" s="3495" t="s">
        <v>3002</v>
      </c>
      <c r="D170" s="3142"/>
      <c r="E170" s="3140"/>
      <c r="F170" s="2727">
        <f t="shared" si="23"/>
        <v>0</v>
      </c>
      <c r="G170" s="1019"/>
      <c r="H170" s="375"/>
      <c r="I170" s="2076"/>
    </row>
    <row r="171" spans="1:9" ht="14.25" customHeight="1" x14ac:dyDescent="0.25">
      <c r="A171" s="3493" t="s">
        <v>3003</v>
      </c>
      <c r="B171" s="3413" t="s">
        <v>2991</v>
      </c>
      <c r="C171" s="3496" t="s">
        <v>3004</v>
      </c>
      <c r="D171" s="3247"/>
      <c r="E171" s="3152"/>
      <c r="F171" s="619">
        <f t="shared" si="23"/>
        <v>0</v>
      </c>
      <c r="G171" s="2601"/>
      <c r="H171" s="2082"/>
      <c r="I171" s="2083"/>
    </row>
    <row r="172" spans="1:9" ht="14.25" customHeight="1" x14ac:dyDescent="0.25">
      <c r="A172" s="3128"/>
      <c r="B172" s="3128"/>
      <c r="C172" s="3494" t="s">
        <v>3005</v>
      </c>
      <c r="D172" s="3386"/>
      <c r="E172" s="3157"/>
      <c r="F172" s="853">
        <f t="shared" si="23"/>
        <v>0</v>
      </c>
      <c r="G172" s="717"/>
      <c r="H172" s="361"/>
      <c r="I172" s="2058"/>
    </row>
    <row r="173" spans="1:9" ht="14.25" customHeight="1" x14ac:dyDescent="0.25">
      <c r="A173" s="3128"/>
      <c r="B173" s="3128"/>
      <c r="C173" s="3494" t="s">
        <v>3006</v>
      </c>
      <c r="D173" s="3386"/>
      <c r="E173" s="3157"/>
      <c r="F173" s="853">
        <f t="shared" si="23"/>
        <v>0</v>
      </c>
      <c r="G173" s="717"/>
      <c r="H173" s="361"/>
      <c r="I173" s="2058"/>
    </row>
    <row r="174" spans="1:9" ht="14.25" customHeight="1" x14ac:dyDescent="0.25">
      <c r="A174" s="3128"/>
      <c r="B174" s="3129"/>
      <c r="C174" s="3499" t="s">
        <v>3007</v>
      </c>
      <c r="D174" s="3249"/>
      <c r="E174" s="3205"/>
      <c r="F174" s="646">
        <f t="shared" si="23"/>
        <v>0</v>
      </c>
      <c r="G174" s="1019"/>
      <c r="H174" s="375"/>
      <c r="I174" s="2076"/>
    </row>
    <row r="175" spans="1:9" ht="14.25" customHeight="1" x14ac:dyDescent="0.25">
      <c r="A175" s="3128"/>
      <c r="B175" s="3413" t="s">
        <v>2999</v>
      </c>
      <c r="C175" s="3500" t="s">
        <v>3008</v>
      </c>
      <c r="D175" s="3388"/>
      <c r="E175" s="3292"/>
      <c r="F175" s="853">
        <f t="shared" si="23"/>
        <v>0</v>
      </c>
      <c r="G175" s="2601"/>
      <c r="H175" s="2082"/>
      <c r="I175" s="2083"/>
    </row>
    <row r="176" spans="1:9" ht="14.25" customHeight="1" x14ac:dyDescent="0.25">
      <c r="A176" s="3128"/>
      <c r="B176" s="3128"/>
      <c r="C176" s="3494" t="s">
        <v>3009</v>
      </c>
      <c r="D176" s="3386"/>
      <c r="E176" s="3157"/>
      <c r="F176" s="853">
        <f t="shared" si="23"/>
        <v>0</v>
      </c>
      <c r="G176" s="717"/>
      <c r="H176" s="361"/>
      <c r="I176" s="2058"/>
    </row>
    <row r="177" spans="1:30" ht="14.25" customHeight="1" x14ac:dyDescent="0.25">
      <c r="A177" s="3128"/>
      <c r="B177" s="3128"/>
      <c r="C177" s="3494" t="s">
        <v>3010</v>
      </c>
      <c r="D177" s="3386"/>
      <c r="E177" s="3157"/>
      <c r="F177" s="853">
        <f t="shared" si="23"/>
        <v>0</v>
      </c>
      <c r="G177" s="717"/>
      <c r="H177" s="361"/>
      <c r="I177" s="2058"/>
    </row>
    <row r="178" spans="1:30" ht="14.25" customHeight="1" x14ac:dyDescent="0.25">
      <c r="A178" s="3128"/>
      <c r="B178" s="3128"/>
      <c r="C178" s="3494" t="s">
        <v>3011</v>
      </c>
      <c r="D178" s="3386"/>
      <c r="E178" s="3157"/>
      <c r="F178" s="853">
        <f t="shared" si="23"/>
        <v>0</v>
      </c>
      <c r="G178" s="717"/>
      <c r="H178" s="361"/>
      <c r="I178" s="2058"/>
    </row>
    <row r="179" spans="1:30" ht="14.25" customHeight="1" x14ac:dyDescent="0.25">
      <c r="A179" s="3128"/>
      <c r="B179" s="3128"/>
      <c r="C179" s="3494" t="s">
        <v>3012</v>
      </c>
      <c r="D179" s="3386"/>
      <c r="E179" s="3157"/>
      <c r="F179" s="853">
        <f t="shared" si="23"/>
        <v>0</v>
      </c>
      <c r="G179" s="717"/>
      <c r="H179" s="361"/>
      <c r="I179" s="2058"/>
    </row>
    <row r="180" spans="1:30" ht="14.25" customHeight="1" x14ac:dyDescent="0.25">
      <c r="A180" s="3128"/>
      <c r="B180" s="3128"/>
      <c r="C180" s="3494" t="s">
        <v>3013</v>
      </c>
      <c r="D180" s="3386"/>
      <c r="E180" s="3157"/>
      <c r="F180" s="853">
        <f t="shared" si="23"/>
        <v>0</v>
      </c>
      <c r="G180" s="717"/>
      <c r="H180" s="361"/>
      <c r="I180" s="2058"/>
    </row>
    <row r="181" spans="1:30" ht="14.25" customHeight="1" x14ac:dyDescent="0.25">
      <c r="A181" s="3128"/>
      <c r="B181" s="3128"/>
      <c r="C181" s="3494" t="s">
        <v>3014</v>
      </c>
      <c r="D181" s="3386"/>
      <c r="E181" s="3157"/>
      <c r="F181" s="853">
        <f t="shared" si="23"/>
        <v>0</v>
      </c>
      <c r="G181" s="717"/>
      <c r="H181" s="361"/>
      <c r="I181" s="2058"/>
    </row>
    <row r="182" spans="1:30" ht="14.25" customHeight="1" x14ac:dyDescent="0.25">
      <c r="A182" s="3128"/>
      <c r="B182" s="3128"/>
      <c r="C182" s="3494" t="s">
        <v>3015</v>
      </c>
      <c r="D182" s="3386"/>
      <c r="E182" s="3157"/>
      <c r="F182" s="853">
        <f t="shared" si="23"/>
        <v>0</v>
      </c>
      <c r="G182" s="717"/>
      <c r="H182" s="361"/>
      <c r="I182" s="2058"/>
    </row>
    <row r="183" spans="1:30" ht="14.25" customHeight="1" x14ac:dyDescent="0.25">
      <c r="A183" s="3128"/>
      <c r="B183" s="3128"/>
      <c r="C183" s="3494" t="s">
        <v>3016</v>
      </c>
      <c r="D183" s="3386"/>
      <c r="E183" s="3157"/>
      <c r="F183" s="853">
        <f t="shared" si="23"/>
        <v>0</v>
      </c>
      <c r="G183" s="717"/>
      <c r="H183" s="361"/>
      <c r="I183" s="2058"/>
    </row>
    <row r="184" spans="1:30" ht="14.25" customHeight="1" x14ac:dyDescent="0.25">
      <c r="A184" s="3129"/>
      <c r="B184" s="3129"/>
      <c r="C184" s="3499" t="s">
        <v>3017</v>
      </c>
      <c r="D184" s="3249"/>
      <c r="E184" s="3205"/>
      <c r="F184" s="853">
        <f t="shared" si="23"/>
        <v>0</v>
      </c>
      <c r="G184" s="717"/>
      <c r="H184" s="361"/>
      <c r="I184" s="2058"/>
    </row>
    <row r="185" spans="1:30" ht="14.25" customHeight="1" x14ac:dyDescent="0.25">
      <c r="A185" s="1317"/>
      <c r="B185" s="1318"/>
      <c r="C185" s="2832" t="s">
        <v>82</v>
      </c>
      <c r="D185" s="2410"/>
      <c r="E185" s="2374"/>
      <c r="F185" s="1319">
        <f t="shared" ref="F185:I185" si="24">+SUM(F160:F184)</f>
        <v>0</v>
      </c>
      <c r="G185" s="559">
        <f t="shared" si="24"/>
        <v>0</v>
      </c>
      <c r="H185" s="560">
        <f t="shared" si="24"/>
        <v>0</v>
      </c>
      <c r="I185" s="889">
        <f t="shared" si="24"/>
        <v>0</v>
      </c>
    </row>
    <row r="186" spans="1:30" ht="14.25" customHeight="1" x14ac:dyDescent="0.25">
      <c r="A186" s="1727" t="s">
        <v>3018</v>
      </c>
      <c r="B186" s="1727"/>
      <c r="C186" s="1862"/>
      <c r="D186" s="1862"/>
      <c r="E186" s="1862"/>
      <c r="F186" s="1862"/>
      <c r="G186" s="1862"/>
      <c r="H186" s="1862"/>
      <c r="I186" s="1862"/>
    </row>
    <row r="187" spans="1:30" ht="18" customHeight="1" x14ac:dyDescent="0.25">
      <c r="A187" s="293" t="s">
        <v>3019</v>
      </c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</row>
    <row r="188" spans="1:30" ht="18" customHeight="1" x14ac:dyDescent="0.25">
      <c r="A188" s="3497" t="s">
        <v>3020</v>
      </c>
      <c r="B188" s="3142"/>
      <c r="C188" s="3142"/>
      <c r="D188" s="3142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</row>
    <row r="189" spans="1:30" ht="15" customHeight="1" x14ac:dyDescent="0.25">
      <c r="A189" s="699" t="s">
        <v>3021</v>
      </c>
      <c r="B189" s="2099" t="s">
        <v>82</v>
      </c>
      <c r="C189" s="488" t="s">
        <v>1951</v>
      </c>
      <c r="D189" s="2401" t="s">
        <v>3022</v>
      </c>
    </row>
    <row r="190" spans="1:30" ht="15" customHeight="1" x14ac:dyDescent="0.25">
      <c r="A190" s="1320" t="s">
        <v>3023</v>
      </c>
      <c r="B190" s="280">
        <f t="shared" ref="B190:B199" si="25">SUM(C190:D190)</f>
        <v>0</v>
      </c>
      <c r="C190" s="2601"/>
      <c r="D190" s="2083"/>
    </row>
    <row r="191" spans="1:30" ht="15" customHeight="1" x14ac:dyDescent="0.25">
      <c r="A191" s="1321" t="s">
        <v>3024</v>
      </c>
      <c r="B191" s="280">
        <f t="shared" si="25"/>
        <v>0</v>
      </c>
      <c r="C191" s="717"/>
      <c r="D191" s="2058"/>
    </row>
    <row r="192" spans="1:30" ht="15" customHeight="1" x14ac:dyDescent="0.25">
      <c r="A192" s="1321" t="s">
        <v>3025</v>
      </c>
      <c r="B192" s="280">
        <f t="shared" si="25"/>
        <v>0</v>
      </c>
      <c r="C192" s="717"/>
      <c r="D192" s="2058"/>
    </row>
    <row r="193" spans="1:30" ht="15" customHeight="1" x14ac:dyDescent="0.25">
      <c r="A193" s="1321" t="s">
        <v>3026</v>
      </c>
      <c r="B193" s="280">
        <f t="shared" si="25"/>
        <v>0</v>
      </c>
      <c r="C193" s="717"/>
      <c r="D193" s="2058"/>
    </row>
    <row r="194" spans="1:30" ht="15" customHeight="1" x14ac:dyDescent="0.25">
      <c r="A194" s="1321" t="s">
        <v>3027</v>
      </c>
      <c r="B194" s="280">
        <f t="shared" si="25"/>
        <v>0</v>
      </c>
      <c r="C194" s="717"/>
      <c r="D194" s="2058"/>
    </row>
    <row r="195" spans="1:30" ht="15" customHeight="1" x14ac:dyDescent="0.25">
      <c r="A195" s="1321" t="s">
        <v>3028</v>
      </c>
      <c r="B195" s="280">
        <f t="shared" si="25"/>
        <v>0</v>
      </c>
      <c r="C195" s="717"/>
      <c r="D195" s="2058"/>
    </row>
    <row r="196" spans="1:30" ht="15" customHeight="1" x14ac:dyDescent="0.25">
      <c r="A196" s="1321" t="s">
        <v>3029</v>
      </c>
      <c r="B196" s="280">
        <f t="shared" si="25"/>
        <v>0</v>
      </c>
      <c r="C196" s="717"/>
      <c r="D196" s="2058"/>
    </row>
    <row r="197" spans="1:30" ht="15" customHeight="1" x14ac:dyDescent="0.25">
      <c r="A197" s="1321" t="s">
        <v>3030</v>
      </c>
      <c r="B197" s="280">
        <f t="shared" si="25"/>
        <v>0</v>
      </c>
      <c r="C197" s="717"/>
      <c r="D197" s="2058"/>
    </row>
    <row r="198" spans="1:30" ht="15" customHeight="1" x14ac:dyDescent="0.25">
      <c r="A198" s="1321" t="s">
        <v>3031</v>
      </c>
      <c r="B198" s="280">
        <f t="shared" si="25"/>
        <v>0</v>
      </c>
      <c r="C198" s="717"/>
      <c r="D198" s="2058"/>
    </row>
    <row r="199" spans="1:30" ht="15" customHeight="1" x14ac:dyDescent="0.25">
      <c r="A199" s="1115" t="s">
        <v>3032</v>
      </c>
      <c r="B199" s="280">
        <f t="shared" si="25"/>
        <v>0</v>
      </c>
      <c r="C199" s="717"/>
      <c r="D199" s="2058"/>
    </row>
    <row r="200" spans="1:30" ht="15" customHeight="1" x14ac:dyDescent="0.25">
      <c r="A200" s="1322" t="s">
        <v>82</v>
      </c>
      <c r="B200" s="110">
        <f t="shared" ref="B200:D200" si="26">+SUM(B190:B199)</f>
        <v>0</v>
      </c>
      <c r="C200" s="146">
        <f t="shared" si="26"/>
        <v>0</v>
      </c>
      <c r="D200" s="1827">
        <f t="shared" si="26"/>
        <v>0</v>
      </c>
    </row>
    <row r="201" spans="1:30" ht="18" customHeight="1" x14ac:dyDescent="0.25">
      <c r="A201" s="293" t="s">
        <v>3033</v>
      </c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</row>
    <row r="202" spans="1:30" ht="15" customHeight="1" x14ac:dyDescent="0.25">
      <c r="A202" s="699" t="s">
        <v>3034</v>
      </c>
      <c r="B202" s="488" t="s">
        <v>1951</v>
      </c>
      <c r="C202" s="489" t="s">
        <v>3022</v>
      </c>
      <c r="D202" s="2401" t="s">
        <v>3035</v>
      </c>
    </row>
    <row r="203" spans="1:30" ht="15" customHeight="1" x14ac:dyDescent="0.25">
      <c r="A203" s="1323" t="s">
        <v>3036</v>
      </c>
      <c r="B203" s="717"/>
      <c r="C203" s="361"/>
      <c r="D203" s="2058"/>
    </row>
    <row r="204" spans="1:30" ht="15" customHeight="1" x14ac:dyDescent="0.25">
      <c r="A204" s="191" t="s">
        <v>3037</v>
      </c>
      <c r="B204" s="717"/>
      <c r="C204" s="361"/>
      <c r="D204" s="2058"/>
    </row>
    <row r="205" spans="1:30" ht="15" customHeight="1" x14ac:dyDescent="0.25">
      <c r="A205" s="115" t="s">
        <v>3038</v>
      </c>
      <c r="B205" s="717"/>
      <c r="C205" s="361"/>
      <c r="D205" s="2076"/>
    </row>
    <row r="206" spans="1:30" ht="15" customHeight="1" x14ac:dyDescent="0.25">
      <c r="A206" s="699" t="s">
        <v>82</v>
      </c>
      <c r="B206" s="146">
        <f t="shared" ref="B206:D206" si="27">+SUM(B203:B205)</f>
        <v>0</v>
      </c>
      <c r="C206" s="285">
        <f t="shared" si="27"/>
        <v>0</v>
      </c>
      <c r="D206" s="1827">
        <f t="shared" si="27"/>
        <v>0</v>
      </c>
    </row>
    <row r="207" spans="1:30" ht="18" customHeight="1" x14ac:dyDescent="0.25">
      <c r="A207" s="3497" t="s">
        <v>3039</v>
      </c>
      <c r="B207" s="3142"/>
      <c r="C207" s="3142"/>
      <c r="D207" s="3142"/>
      <c r="E207" s="3142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</row>
    <row r="208" spans="1:30" ht="15" customHeight="1" x14ac:dyDescent="0.25">
      <c r="A208" s="1322" t="s">
        <v>3040</v>
      </c>
      <c r="B208" s="1322" t="s">
        <v>3041</v>
      </c>
      <c r="C208" s="488" t="s">
        <v>1951</v>
      </c>
      <c r="D208" s="489" t="s">
        <v>3022</v>
      </c>
      <c r="E208" s="2401" t="s">
        <v>3035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 ht="15" customHeight="1" x14ac:dyDescent="0.25">
      <c r="A209" s="3498" t="s">
        <v>3042</v>
      </c>
      <c r="B209" s="1324" t="s">
        <v>3043</v>
      </c>
      <c r="C209" s="717"/>
      <c r="D209" s="361"/>
      <c r="E209" s="205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 ht="15" customHeight="1" x14ac:dyDescent="0.25">
      <c r="A210" s="3128"/>
      <c r="B210" s="1325" t="s">
        <v>3044</v>
      </c>
      <c r="C210" s="717"/>
      <c r="D210" s="361"/>
      <c r="E210" s="208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 ht="15" customHeight="1" x14ac:dyDescent="0.25">
      <c r="A211" s="3128"/>
      <c r="B211" s="1326" t="s">
        <v>3045</v>
      </c>
      <c r="C211" s="2601"/>
      <c r="D211" s="2082"/>
      <c r="E211" s="2058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 ht="15" customHeight="1" x14ac:dyDescent="0.25">
      <c r="A212" s="3129"/>
      <c r="B212" s="1327" t="s">
        <v>3046</v>
      </c>
      <c r="C212" s="1019"/>
      <c r="D212" s="375"/>
      <c r="E212" s="2076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 ht="15" customHeight="1" x14ac:dyDescent="0.25">
      <c r="A213" s="1328" t="s">
        <v>3047</v>
      </c>
      <c r="B213" s="1328" t="s">
        <v>3048</v>
      </c>
      <c r="C213" s="1329"/>
      <c r="D213" s="1330"/>
      <c r="E213" s="2095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 ht="15" customHeight="1" x14ac:dyDescent="0.25">
      <c r="A214" s="3498" t="s">
        <v>3049</v>
      </c>
      <c r="B214" s="1324" t="s">
        <v>3050</v>
      </c>
      <c r="C214" s="714"/>
      <c r="D214" s="353"/>
      <c r="E214" s="205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 ht="15" customHeight="1" x14ac:dyDescent="0.25">
      <c r="A215" s="3128"/>
      <c r="B215" s="1326" t="s">
        <v>3051</v>
      </c>
      <c r="C215" s="2601"/>
      <c r="D215" s="2082"/>
      <c r="E215" s="208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 ht="15" customHeight="1" x14ac:dyDescent="0.25">
      <c r="A216" s="3128"/>
      <c r="B216" s="1325" t="s">
        <v>3052</v>
      </c>
      <c r="C216" s="717"/>
      <c r="D216" s="361"/>
      <c r="E216" s="2058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 ht="15" customHeight="1" x14ac:dyDescent="0.25">
      <c r="A217" s="3128"/>
      <c r="B217" s="1326" t="s">
        <v>3053</v>
      </c>
      <c r="C217" s="2601"/>
      <c r="D217" s="2082"/>
      <c r="E217" s="208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 ht="15" customHeight="1" x14ac:dyDescent="0.25">
      <c r="A218" s="3129"/>
      <c r="B218" s="1327" t="s">
        <v>3054</v>
      </c>
      <c r="C218" s="1019"/>
      <c r="D218" s="375"/>
      <c r="E218" s="2076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ht="15" customHeight="1" x14ac:dyDescent="0.25">
      <c r="A219" s="3498" t="s">
        <v>3055</v>
      </c>
      <c r="B219" s="1324" t="s">
        <v>3056</v>
      </c>
      <c r="C219" s="2601"/>
      <c r="D219" s="2082"/>
      <c r="E219" s="208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 ht="15" customHeight="1" x14ac:dyDescent="0.25">
      <c r="A220" s="3129"/>
      <c r="B220" s="1327" t="s">
        <v>3057</v>
      </c>
      <c r="C220" s="1019"/>
      <c r="D220" s="375"/>
      <c r="E220" s="2076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 ht="15" customHeight="1" x14ac:dyDescent="0.25">
      <c r="A221" s="3498" t="s">
        <v>3058</v>
      </c>
      <c r="B221" s="1324" t="s">
        <v>3059</v>
      </c>
      <c r="C221" s="714"/>
      <c r="D221" s="353"/>
      <c r="E221" s="205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 ht="15" customHeight="1" x14ac:dyDescent="0.25">
      <c r="A222" s="3128"/>
      <c r="B222" s="1325" t="s">
        <v>3060</v>
      </c>
      <c r="C222" s="2601"/>
      <c r="D222" s="2082"/>
      <c r="E222" s="208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 ht="15" customHeight="1" x14ac:dyDescent="0.25">
      <c r="A223" s="3129"/>
      <c r="B223" s="1326" t="s">
        <v>3061</v>
      </c>
      <c r="C223" s="2621"/>
      <c r="D223" s="385"/>
      <c r="E223" s="2095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 ht="15" customHeight="1" x14ac:dyDescent="0.25">
      <c r="A224" s="3498" t="s">
        <v>3062</v>
      </c>
      <c r="B224" s="1324" t="s">
        <v>3063</v>
      </c>
      <c r="C224" s="2601"/>
      <c r="D224" s="2082"/>
      <c r="E224" s="208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 ht="15" customHeight="1" x14ac:dyDescent="0.25">
      <c r="A225" s="3129"/>
      <c r="B225" s="1327" t="s">
        <v>3064</v>
      </c>
      <c r="C225" s="1019"/>
      <c r="D225" s="375"/>
      <c r="E225" s="2076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 ht="15" customHeight="1" x14ac:dyDescent="0.25">
      <c r="A226" s="3498" t="s">
        <v>3065</v>
      </c>
      <c r="B226" s="1324" t="s">
        <v>3066</v>
      </c>
      <c r="C226" s="2601"/>
      <c r="D226" s="2082"/>
      <c r="E226" s="208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 ht="15" customHeight="1" x14ac:dyDescent="0.25">
      <c r="A227" s="3129"/>
      <c r="B227" s="1327" t="s">
        <v>3067</v>
      </c>
      <c r="C227" s="1019"/>
      <c r="D227" s="375"/>
      <c r="E227" s="2076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 ht="15" customHeight="1" x14ac:dyDescent="0.25">
      <c r="A228" s="3498" t="s">
        <v>3068</v>
      </c>
      <c r="B228" s="1324" t="s">
        <v>3069</v>
      </c>
      <c r="C228" s="2601"/>
      <c r="D228" s="2082"/>
      <c r="E228" s="208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 ht="15" customHeight="1" x14ac:dyDescent="0.25">
      <c r="A229" s="3129"/>
      <c r="B229" s="1327" t="s">
        <v>3070</v>
      </c>
      <c r="C229" s="1019"/>
      <c r="D229" s="375"/>
      <c r="E229" s="2076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 ht="15" customHeight="1" x14ac:dyDescent="0.25">
      <c r="A230" s="3498" t="s">
        <v>3071</v>
      </c>
      <c r="B230" s="1324" t="s">
        <v>3072</v>
      </c>
      <c r="C230" s="2601"/>
      <c r="D230" s="2082"/>
      <c r="E230" s="208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 ht="15" customHeight="1" x14ac:dyDescent="0.25">
      <c r="A231" s="3129"/>
      <c r="B231" s="1331" t="s">
        <v>3073</v>
      </c>
      <c r="C231" s="1019"/>
      <c r="D231" s="375"/>
      <c r="E231" s="2076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 ht="15" customHeight="1" x14ac:dyDescent="0.25">
      <c r="A232" s="3425" t="s">
        <v>3074</v>
      </c>
      <c r="B232" s="3152"/>
      <c r="C232" s="2601"/>
      <c r="D232" s="2082"/>
      <c r="E232" s="208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 ht="15" customHeight="1" x14ac:dyDescent="0.25">
      <c r="A233" s="3501" t="s">
        <v>608</v>
      </c>
      <c r="B233" s="3140"/>
      <c r="C233" s="717"/>
      <c r="D233" s="361"/>
      <c r="E233" s="2058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 ht="15" customHeight="1" x14ac:dyDescent="0.25">
      <c r="A234" s="3263" t="s">
        <v>82</v>
      </c>
      <c r="B234" s="3122"/>
      <c r="C234" s="146">
        <f t="shared" ref="C234:E234" si="28">+SUM(C209:C233)</f>
        <v>0</v>
      </c>
      <c r="D234" s="285">
        <f t="shared" si="28"/>
        <v>0</v>
      </c>
      <c r="E234" s="1827">
        <f t="shared" si="28"/>
        <v>0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 ht="18" customHeight="1" x14ac:dyDescent="0.25">
      <c r="A235" s="3502" t="s">
        <v>3075</v>
      </c>
      <c r="B235" s="3124"/>
      <c r="C235" s="3124"/>
      <c r="D235" s="3124"/>
      <c r="E235" s="3124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</row>
    <row r="236" spans="1:30" ht="14.25" customHeight="1" x14ac:dyDescent="0.25">
      <c r="A236" s="3263" t="s">
        <v>3076</v>
      </c>
      <c r="B236" s="3122"/>
      <c r="C236" s="488" t="s">
        <v>82</v>
      </c>
      <c r="D236" s="2687" t="s">
        <v>2979</v>
      </c>
      <c r="E236" s="2184" t="s">
        <v>3077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 ht="15" customHeight="1" x14ac:dyDescent="0.25">
      <c r="A237" s="3503" t="s">
        <v>3078</v>
      </c>
      <c r="B237" s="3152"/>
      <c r="C237" s="609">
        <f t="shared" ref="C237:C238" si="29">SUM(D237:E237)</f>
        <v>0</v>
      </c>
      <c r="D237" s="2352"/>
      <c r="E237" s="2058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 ht="15" customHeight="1" x14ac:dyDescent="0.25">
      <c r="A238" s="3504" t="s">
        <v>3079</v>
      </c>
      <c r="B238" s="3140"/>
      <c r="C238" s="609">
        <f t="shared" si="29"/>
        <v>0</v>
      </c>
      <c r="D238" s="2352"/>
      <c r="E238" s="2058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 ht="15" customHeight="1" x14ac:dyDescent="0.25">
      <c r="A239" s="3273" t="s">
        <v>82</v>
      </c>
      <c r="B239" s="3122"/>
      <c r="C239" s="146">
        <f t="shared" ref="C239:E239" si="30">+SUM(C237:C238)</f>
        <v>0</v>
      </c>
      <c r="D239" s="1826">
        <f t="shared" si="30"/>
        <v>0</v>
      </c>
      <c r="E239" s="1827">
        <f t="shared" si="30"/>
        <v>0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 ht="18" customHeight="1" x14ac:dyDescent="0.25">
      <c r="A240" s="3502" t="s">
        <v>3080</v>
      </c>
      <c r="B240" s="3124"/>
      <c r="C240" s="3124"/>
      <c r="D240" s="3124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</row>
    <row r="241" spans="1:4" ht="15" customHeight="1" x14ac:dyDescent="0.25">
      <c r="A241" s="1322" t="s">
        <v>3040</v>
      </c>
      <c r="B241" s="1322" t="s">
        <v>3021</v>
      </c>
      <c r="C241" s="488" t="s">
        <v>1951</v>
      </c>
      <c r="D241" s="2401" t="s">
        <v>3022</v>
      </c>
    </row>
    <row r="242" spans="1:4" ht="15" customHeight="1" x14ac:dyDescent="0.25">
      <c r="A242" s="3498" t="s">
        <v>3049</v>
      </c>
      <c r="B242" s="1324" t="s">
        <v>3081</v>
      </c>
      <c r="C242" s="717"/>
      <c r="D242" s="2053"/>
    </row>
    <row r="243" spans="1:4" ht="15" customHeight="1" x14ac:dyDescent="0.25">
      <c r="A243" s="3128"/>
      <c r="B243" s="1325" t="s">
        <v>3082</v>
      </c>
      <c r="C243" s="717"/>
      <c r="D243" s="2058"/>
    </row>
    <row r="244" spans="1:4" ht="15" customHeight="1" x14ac:dyDescent="0.25">
      <c r="A244" s="3128"/>
      <c r="B244" s="1325" t="s">
        <v>3083</v>
      </c>
      <c r="C244" s="717"/>
      <c r="D244" s="2058"/>
    </row>
    <row r="245" spans="1:4" ht="15" customHeight="1" x14ac:dyDescent="0.25">
      <c r="A245" s="3128"/>
      <c r="B245" s="1325" t="s">
        <v>3084</v>
      </c>
      <c r="C245" s="717"/>
      <c r="D245" s="2058"/>
    </row>
    <row r="246" spans="1:4" ht="15" customHeight="1" x14ac:dyDescent="0.25">
      <c r="A246" s="3128"/>
      <c r="B246" s="1325" t="s">
        <v>3085</v>
      </c>
      <c r="C246" s="717"/>
      <c r="D246" s="2058"/>
    </row>
    <row r="247" spans="1:4" ht="15" customHeight="1" x14ac:dyDescent="0.25">
      <c r="A247" s="3128"/>
      <c r="B247" s="1325" t="s">
        <v>3086</v>
      </c>
      <c r="C247" s="717"/>
      <c r="D247" s="2058"/>
    </row>
    <row r="248" spans="1:4" ht="15" customHeight="1" x14ac:dyDescent="0.25">
      <c r="A248" s="3128"/>
      <c r="B248" s="1325" t="s">
        <v>3087</v>
      </c>
      <c r="C248" s="717"/>
      <c r="D248" s="2058"/>
    </row>
    <row r="249" spans="1:4" ht="15" customHeight="1" x14ac:dyDescent="0.25">
      <c r="A249" s="3128"/>
      <c r="B249" s="1325" t="s">
        <v>3088</v>
      </c>
      <c r="C249" s="717"/>
      <c r="D249" s="2058"/>
    </row>
    <row r="250" spans="1:4" ht="15" customHeight="1" x14ac:dyDescent="0.25">
      <c r="A250" s="3128"/>
      <c r="B250" s="1325" t="s">
        <v>3089</v>
      </c>
      <c r="C250" s="717"/>
      <c r="D250" s="2058"/>
    </row>
    <row r="251" spans="1:4" ht="15" customHeight="1" x14ac:dyDescent="0.25">
      <c r="A251" s="3128"/>
      <c r="B251" s="1325" t="s">
        <v>3090</v>
      </c>
      <c r="C251" s="717"/>
      <c r="D251" s="2058"/>
    </row>
    <row r="252" spans="1:4" ht="15" customHeight="1" x14ac:dyDescent="0.25">
      <c r="A252" s="3128"/>
      <c r="B252" s="1325" t="s">
        <v>3091</v>
      </c>
      <c r="C252" s="717"/>
      <c r="D252" s="2058"/>
    </row>
    <row r="253" spans="1:4" ht="15" customHeight="1" x14ac:dyDescent="0.25">
      <c r="A253" s="3128"/>
      <c r="B253" s="1325" t="s">
        <v>3092</v>
      </c>
      <c r="C253" s="717"/>
      <c r="D253" s="2058"/>
    </row>
    <row r="254" spans="1:4" ht="15" customHeight="1" x14ac:dyDescent="0.25">
      <c r="A254" s="3128"/>
      <c r="B254" s="1331" t="s">
        <v>3093</v>
      </c>
      <c r="C254" s="1019"/>
      <c r="D254" s="2076"/>
    </row>
    <row r="255" spans="1:4" ht="15" customHeight="1" x14ac:dyDescent="0.25">
      <c r="A255" s="3129"/>
      <c r="B255" s="1327" t="s">
        <v>3094</v>
      </c>
      <c r="C255" s="2834">
        <f t="shared" ref="C255:D255" si="31">SUM(C242:C254)</f>
        <v>0</v>
      </c>
      <c r="D255" s="2835">
        <f t="shared" si="31"/>
        <v>0</v>
      </c>
    </row>
    <row r="256" spans="1:4" ht="15" customHeight="1" x14ac:dyDescent="0.25">
      <c r="A256" s="3498" t="s">
        <v>3058</v>
      </c>
      <c r="B256" s="1326" t="s">
        <v>3095</v>
      </c>
      <c r="C256" s="2601"/>
      <c r="D256" s="2083"/>
    </row>
    <row r="257" spans="1:30" ht="15" customHeight="1" x14ac:dyDescent="0.25">
      <c r="A257" s="3128"/>
      <c r="B257" s="1325" t="s">
        <v>3096</v>
      </c>
      <c r="C257" s="717"/>
      <c r="D257" s="2058"/>
    </row>
    <row r="258" spans="1:30" ht="15" customHeight="1" x14ac:dyDescent="0.25">
      <c r="A258" s="3128"/>
      <c r="B258" s="1331" t="s">
        <v>3097</v>
      </c>
      <c r="C258" s="1019"/>
      <c r="D258" s="2076"/>
    </row>
    <row r="259" spans="1:30" ht="15" customHeight="1" x14ac:dyDescent="0.25">
      <c r="A259" s="3129"/>
      <c r="B259" s="1327" t="s">
        <v>3098</v>
      </c>
      <c r="C259" s="2834">
        <f t="shared" ref="C259:D259" si="32">SUM(C256:C258)</f>
        <v>0</v>
      </c>
      <c r="D259" s="2835">
        <f t="shared" si="32"/>
        <v>0</v>
      </c>
    </row>
    <row r="260" spans="1:30" ht="15" customHeight="1" x14ac:dyDescent="0.25">
      <c r="A260" s="3498" t="s">
        <v>3065</v>
      </c>
      <c r="B260" s="1326" t="s">
        <v>3099</v>
      </c>
      <c r="C260" s="2601"/>
      <c r="D260" s="2083"/>
    </row>
    <row r="261" spans="1:30" ht="15" customHeight="1" x14ac:dyDescent="0.25">
      <c r="A261" s="3128"/>
      <c r="B261" s="1325" t="s">
        <v>3100</v>
      </c>
      <c r="C261" s="717"/>
      <c r="D261" s="2058"/>
    </row>
    <row r="262" spans="1:30" ht="15" customHeight="1" x14ac:dyDescent="0.25">
      <c r="A262" s="3128"/>
      <c r="B262" s="1325" t="s">
        <v>3101</v>
      </c>
      <c r="C262" s="717"/>
      <c r="D262" s="2058"/>
    </row>
    <row r="263" spans="1:30" ht="15" customHeight="1" x14ac:dyDescent="0.25">
      <c r="A263" s="3128"/>
      <c r="B263" s="1331" t="s">
        <v>3102</v>
      </c>
      <c r="C263" s="1019"/>
      <c r="D263" s="2076"/>
    </row>
    <row r="264" spans="1:30" ht="15" customHeight="1" x14ac:dyDescent="0.25">
      <c r="A264" s="3129"/>
      <c r="B264" s="1327" t="s">
        <v>3103</v>
      </c>
      <c r="C264" s="2834">
        <f t="shared" ref="C264:D264" si="33">SUM(C260:C263)</f>
        <v>0</v>
      </c>
      <c r="D264" s="2835">
        <f t="shared" si="33"/>
        <v>0</v>
      </c>
    </row>
    <row r="265" spans="1:30" ht="15" customHeight="1" x14ac:dyDescent="0.25">
      <c r="A265" s="3498" t="s">
        <v>3068</v>
      </c>
      <c r="B265" s="1326" t="s">
        <v>3104</v>
      </c>
      <c r="C265" s="2601"/>
      <c r="D265" s="2083"/>
    </row>
    <row r="266" spans="1:30" ht="15" customHeight="1" x14ac:dyDescent="0.25">
      <c r="A266" s="3128"/>
      <c r="B266" s="1325" t="s">
        <v>3105</v>
      </c>
      <c r="C266" s="717"/>
      <c r="D266" s="2058"/>
    </row>
    <row r="267" spans="1:30" ht="15" customHeight="1" x14ac:dyDescent="0.25">
      <c r="A267" s="3128"/>
      <c r="B267" s="1331" t="s">
        <v>3106</v>
      </c>
      <c r="C267" s="1019"/>
      <c r="D267" s="2076"/>
    </row>
    <row r="268" spans="1:30" ht="15" customHeight="1" x14ac:dyDescent="0.25">
      <c r="A268" s="3129"/>
      <c r="B268" s="1327" t="s">
        <v>3107</v>
      </c>
      <c r="C268" s="2836">
        <f t="shared" ref="C268:D268" si="34">SUM(C265:C267)</f>
        <v>0</v>
      </c>
      <c r="D268" s="2835">
        <f t="shared" si="34"/>
        <v>0</v>
      </c>
    </row>
    <row r="269" spans="1:30" ht="15" customHeight="1" x14ac:dyDescent="0.25">
      <c r="A269" s="3263" t="s">
        <v>82</v>
      </c>
      <c r="B269" s="3122"/>
      <c r="C269" s="146">
        <f t="shared" ref="C269:D269" si="35">+C255+C259+C264+C268</f>
        <v>0</v>
      </c>
      <c r="D269" s="1827">
        <f t="shared" si="35"/>
        <v>0</v>
      </c>
    </row>
    <row r="270" spans="1:30" ht="18" customHeight="1" x14ac:dyDescent="0.25">
      <c r="A270" s="3502" t="s">
        <v>3108</v>
      </c>
      <c r="B270" s="3124"/>
      <c r="C270" s="3124"/>
      <c r="D270" s="3124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</row>
    <row r="271" spans="1:30" ht="14.25" customHeight="1" x14ac:dyDescent="0.25">
      <c r="A271" s="2144" t="s">
        <v>3109</v>
      </c>
      <c r="B271" s="488" t="s">
        <v>3110</v>
      </c>
      <c r="C271" s="287" t="s">
        <v>3111</v>
      </c>
      <c r="D271" s="2184" t="s">
        <v>3112</v>
      </c>
    </row>
    <row r="272" spans="1:30" ht="15" customHeight="1" x14ac:dyDescent="0.25">
      <c r="A272" s="1332" t="s">
        <v>3036</v>
      </c>
      <c r="B272" s="717"/>
      <c r="C272" s="361"/>
      <c r="D272" s="2058"/>
    </row>
    <row r="273" spans="1:30" ht="15" customHeight="1" x14ac:dyDescent="0.25">
      <c r="A273" s="191" t="s">
        <v>3037</v>
      </c>
      <c r="B273" s="717"/>
      <c r="C273" s="361"/>
      <c r="D273" s="2058"/>
    </row>
    <row r="274" spans="1:30" ht="15" customHeight="1" x14ac:dyDescent="0.25">
      <c r="A274" s="115" t="s">
        <v>3038</v>
      </c>
      <c r="B274" s="717"/>
      <c r="C274" s="361"/>
      <c r="D274" s="2058"/>
    </row>
    <row r="275" spans="1:30" ht="15" customHeight="1" x14ac:dyDescent="0.25">
      <c r="A275" s="699" t="s">
        <v>82</v>
      </c>
      <c r="B275" s="146">
        <f t="shared" ref="B275:D275" si="36">+SUM(B272:B274)</f>
        <v>0</v>
      </c>
      <c r="C275" s="285">
        <f t="shared" si="36"/>
        <v>0</v>
      </c>
      <c r="D275" s="1827">
        <f t="shared" si="36"/>
        <v>0</v>
      </c>
    </row>
    <row r="276" spans="1:30" ht="18" customHeight="1" x14ac:dyDescent="0.25">
      <c r="A276" s="293" t="s">
        <v>3113</v>
      </c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</row>
    <row r="277" spans="1:30" ht="18" customHeight="1" x14ac:dyDescent="0.25">
      <c r="A277" s="3497" t="s">
        <v>3114</v>
      </c>
      <c r="B277" s="3142"/>
      <c r="C277" s="3142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</row>
    <row r="278" spans="1:30" ht="14.25" customHeight="1" x14ac:dyDescent="0.25">
      <c r="A278" s="3273" t="s">
        <v>3115</v>
      </c>
      <c r="B278" s="3122"/>
      <c r="C278" s="1322" t="s">
        <v>3116</v>
      </c>
    </row>
    <row r="279" spans="1:30" ht="14.25" customHeight="1" x14ac:dyDescent="0.25">
      <c r="A279" s="3425" t="s">
        <v>3117</v>
      </c>
      <c r="B279" s="3152"/>
      <c r="C279" s="1333"/>
    </row>
    <row r="280" spans="1:30" ht="14.25" customHeight="1" x14ac:dyDescent="0.25">
      <c r="A280" s="3424" t="s">
        <v>3118</v>
      </c>
      <c r="B280" s="3157"/>
      <c r="C280" s="1333"/>
    </row>
    <row r="281" spans="1:30" ht="14.25" customHeight="1" x14ac:dyDescent="0.25">
      <c r="A281" s="3424" t="s">
        <v>3119</v>
      </c>
      <c r="B281" s="3157"/>
      <c r="C281" s="1333"/>
    </row>
    <row r="282" spans="1:30" ht="14.25" customHeight="1" x14ac:dyDescent="0.25">
      <c r="A282" s="3424" t="s">
        <v>3120</v>
      </c>
      <c r="B282" s="3157"/>
      <c r="C282" s="1333"/>
    </row>
    <row r="283" spans="1:30" ht="24.75" customHeight="1" x14ac:dyDescent="0.25">
      <c r="A283" s="3241" t="s">
        <v>3121</v>
      </c>
      <c r="B283" s="3157"/>
      <c r="C283" s="1333"/>
    </row>
    <row r="284" spans="1:30" ht="24.75" customHeight="1" x14ac:dyDescent="0.25">
      <c r="A284" s="3241" t="s">
        <v>3122</v>
      </c>
      <c r="B284" s="3157"/>
      <c r="C284" s="1333"/>
    </row>
    <row r="285" spans="1:30" ht="24.75" customHeight="1" x14ac:dyDescent="0.25">
      <c r="A285" s="3241" t="s">
        <v>3123</v>
      </c>
      <c r="B285" s="3157"/>
      <c r="C285" s="1333"/>
    </row>
    <row r="286" spans="1:30" ht="24.75" customHeight="1" x14ac:dyDescent="0.25">
      <c r="A286" s="3241" t="s">
        <v>3124</v>
      </c>
      <c r="B286" s="3157"/>
      <c r="C286" s="1333"/>
    </row>
    <row r="287" spans="1:30" ht="15" customHeight="1" x14ac:dyDescent="0.25">
      <c r="A287" s="3248" t="s">
        <v>3125</v>
      </c>
      <c r="B287" s="3205"/>
      <c r="C287" s="1333"/>
    </row>
    <row r="288" spans="1:30" ht="15" customHeight="1" x14ac:dyDescent="0.25">
      <c r="A288" s="3505" t="s">
        <v>82</v>
      </c>
      <c r="B288" s="3140"/>
      <c r="C288" s="110">
        <f>+SUM(C279:C287)</f>
        <v>0</v>
      </c>
    </row>
    <row r="289" spans="1:30" ht="18" customHeight="1" x14ac:dyDescent="0.25">
      <c r="A289" s="293" t="s">
        <v>3126</v>
      </c>
      <c r="B289" s="143"/>
      <c r="C289" s="143"/>
      <c r="D289" s="143"/>
      <c r="E289" s="143"/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</row>
    <row r="290" spans="1:30" ht="15" customHeight="1" x14ac:dyDescent="0.25">
      <c r="A290" s="699" t="s">
        <v>3127</v>
      </c>
      <c r="B290" s="1322" t="s">
        <v>3128</v>
      </c>
    </row>
    <row r="291" spans="1:30" ht="15" customHeight="1" x14ac:dyDescent="0.25">
      <c r="A291" s="1320" t="s">
        <v>3129</v>
      </c>
      <c r="B291" s="1333"/>
    </row>
    <row r="292" spans="1:30" ht="15" customHeight="1" x14ac:dyDescent="0.25">
      <c r="A292" s="1321" t="s">
        <v>3130</v>
      </c>
      <c r="B292" s="1333"/>
    </row>
    <row r="293" spans="1:30" ht="15" customHeight="1" x14ac:dyDescent="0.25">
      <c r="A293" s="1321" t="s">
        <v>3131</v>
      </c>
      <c r="B293" s="1333"/>
    </row>
    <row r="294" spans="1:30" ht="15" customHeight="1" x14ac:dyDescent="0.25">
      <c r="A294" s="1321" t="s">
        <v>3132</v>
      </c>
      <c r="B294" s="1333"/>
    </row>
    <row r="295" spans="1:30" ht="15" customHeight="1" x14ac:dyDescent="0.25">
      <c r="A295" s="1321" t="s">
        <v>3133</v>
      </c>
      <c r="B295" s="1333"/>
    </row>
    <row r="296" spans="1:30" ht="15" customHeight="1" x14ac:dyDescent="0.25">
      <c r="A296" s="1115" t="s">
        <v>3134</v>
      </c>
      <c r="B296" s="1333"/>
    </row>
    <row r="297" spans="1:30" ht="15" customHeight="1" x14ac:dyDescent="0.25">
      <c r="A297" s="1322" t="s">
        <v>82</v>
      </c>
      <c r="B297" s="110">
        <f>+SUM(B291:B296)</f>
        <v>0</v>
      </c>
    </row>
    <row r="298" spans="1:30" ht="14.25" customHeight="1" x14ac:dyDescent="0.25"/>
    <row r="299" spans="1:30" ht="14.25" customHeight="1" x14ac:dyDescent="0.25"/>
    <row r="300" spans="1:30" ht="14.25" customHeight="1" x14ac:dyDescent="0.25"/>
    <row r="301" spans="1:30" ht="14.25" customHeight="1" x14ac:dyDescent="0.25"/>
    <row r="302" spans="1:30" ht="14.25" customHeight="1" x14ac:dyDescent="0.25"/>
    <row r="303" spans="1:30" ht="14.25" customHeight="1" x14ac:dyDescent="0.25"/>
    <row r="304" spans="1:30" ht="14.25" customHeight="1" x14ac:dyDescent="0.25"/>
    <row r="305" spans="1:1" ht="14.25" customHeight="1" x14ac:dyDescent="0.25"/>
    <row r="306" spans="1:1" ht="14.25" customHeight="1" x14ac:dyDescent="0.25"/>
    <row r="307" spans="1:1" ht="14.25" customHeight="1" x14ac:dyDescent="0.25"/>
    <row r="308" spans="1:1" ht="14.25" customHeight="1" x14ac:dyDescent="0.25"/>
    <row r="309" spans="1:1" ht="14.25" customHeight="1" x14ac:dyDescent="0.25"/>
    <row r="310" spans="1:1" ht="14.25" customHeight="1" x14ac:dyDescent="0.25"/>
    <row r="311" spans="1:1" ht="14.25" customHeight="1" x14ac:dyDescent="0.25"/>
    <row r="312" spans="1:1" ht="14.25" customHeight="1" x14ac:dyDescent="0.25"/>
    <row r="313" spans="1:1" ht="14.25" customHeight="1" x14ac:dyDescent="0.25"/>
    <row r="314" spans="1:1" ht="14.25" customHeight="1" x14ac:dyDescent="0.25"/>
    <row r="315" spans="1:1" ht="14.25" customHeight="1" x14ac:dyDescent="0.25"/>
    <row r="316" spans="1:1" ht="14.25" customHeight="1" x14ac:dyDescent="0.25"/>
    <row r="317" spans="1:1" ht="14.25" customHeight="1" x14ac:dyDescent="0.25"/>
    <row r="318" spans="1:1" ht="14.25" customHeight="1" x14ac:dyDescent="0.25"/>
    <row r="319" spans="1:1" ht="14.25" customHeight="1" x14ac:dyDescent="0.25"/>
    <row r="320" spans="1:1" ht="14.25" hidden="1" customHeight="1" x14ac:dyDescent="0.25">
      <c r="A320" s="2794">
        <f>SUM(D12:F15,D16:D17,D22:D28,E31:E61,B66,C69:C81,C90:H90,C100:H100,C104:C109,C113:C118,B122:B126,B129:B133,C136:C141,C153:H153,C156:C157,F160:F185,B190:B200,B206:D206,C234:E234,C237:C239,C269:D269,B275:D275,C288,B297)</f>
        <v>0</v>
      </c>
    </row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17">
    <mergeCell ref="A147:B147"/>
    <mergeCell ref="A148:A150"/>
    <mergeCell ref="A151:B151"/>
    <mergeCell ref="A152:B152"/>
    <mergeCell ref="A153:B153"/>
    <mergeCell ref="A109:B109"/>
    <mergeCell ref="A111:I111"/>
    <mergeCell ref="A112:B112"/>
    <mergeCell ref="A113:B113"/>
    <mergeCell ref="A114:A116"/>
    <mergeCell ref="A117:B117"/>
    <mergeCell ref="A141:B141"/>
    <mergeCell ref="A144:H144"/>
    <mergeCell ref="C145:E145"/>
    <mergeCell ref="F145:H145"/>
    <mergeCell ref="A118:B118"/>
    <mergeCell ref="A120:B120"/>
    <mergeCell ref="A127:B127"/>
    <mergeCell ref="A135:B135"/>
    <mergeCell ref="A136:B136"/>
    <mergeCell ref="A137:A139"/>
    <mergeCell ref="A140:B140"/>
    <mergeCell ref="A145:B146"/>
    <mergeCell ref="H83:H84"/>
    <mergeCell ref="A92:H92"/>
    <mergeCell ref="E93:G93"/>
    <mergeCell ref="H93:H94"/>
    <mergeCell ref="A102:I102"/>
    <mergeCell ref="A103:B103"/>
    <mergeCell ref="A104:B104"/>
    <mergeCell ref="A105:A107"/>
    <mergeCell ref="A108:B108"/>
    <mergeCell ref="A283:B283"/>
    <mergeCell ref="A284:B284"/>
    <mergeCell ref="A285:B285"/>
    <mergeCell ref="A286:B286"/>
    <mergeCell ref="A287:B287"/>
    <mergeCell ref="A288:B288"/>
    <mergeCell ref="A265:A268"/>
    <mergeCell ref="A269:B269"/>
    <mergeCell ref="A270:D270"/>
    <mergeCell ref="A277:C277"/>
    <mergeCell ref="A278:B278"/>
    <mergeCell ref="A279:B279"/>
    <mergeCell ref="A280:B280"/>
    <mergeCell ref="A237:B237"/>
    <mergeCell ref="A238:B238"/>
    <mergeCell ref="A239:B239"/>
    <mergeCell ref="A240:D240"/>
    <mergeCell ref="A242:A255"/>
    <mergeCell ref="A256:A259"/>
    <mergeCell ref="A260:A264"/>
    <mergeCell ref="A281:B281"/>
    <mergeCell ref="A282:B282"/>
    <mergeCell ref="A224:A225"/>
    <mergeCell ref="A226:A227"/>
    <mergeCell ref="A228:A229"/>
    <mergeCell ref="A230:A231"/>
    <mergeCell ref="A232:B232"/>
    <mergeCell ref="A233:B233"/>
    <mergeCell ref="A234:B234"/>
    <mergeCell ref="A235:E235"/>
    <mergeCell ref="A236:B236"/>
    <mergeCell ref="A171:A184"/>
    <mergeCell ref="B171:B174"/>
    <mergeCell ref="B175:B184"/>
    <mergeCell ref="A188:D188"/>
    <mergeCell ref="A207:E207"/>
    <mergeCell ref="A209:A212"/>
    <mergeCell ref="A214:A218"/>
    <mergeCell ref="A219:A220"/>
    <mergeCell ref="A221:A223"/>
    <mergeCell ref="C177:E177"/>
    <mergeCell ref="C178:E178"/>
    <mergeCell ref="C179:E179"/>
    <mergeCell ref="C180:E180"/>
    <mergeCell ref="C181:E181"/>
    <mergeCell ref="C182:E182"/>
    <mergeCell ref="C183:E183"/>
    <mergeCell ref="C184:E184"/>
    <mergeCell ref="C171:E171"/>
    <mergeCell ref="C172:E172"/>
    <mergeCell ref="C173:E173"/>
    <mergeCell ref="C174:E174"/>
    <mergeCell ref="C175:E175"/>
    <mergeCell ref="C176:E176"/>
    <mergeCell ref="A154:C154"/>
    <mergeCell ref="A160:A170"/>
    <mergeCell ref="B160:B167"/>
    <mergeCell ref="B168:B170"/>
    <mergeCell ref="C163:E163"/>
    <mergeCell ref="C164:E164"/>
    <mergeCell ref="C165:E165"/>
    <mergeCell ref="C166:E166"/>
    <mergeCell ref="C167:E167"/>
    <mergeCell ref="C168:E168"/>
    <mergeCell ref="C169:E169"/>
    <mergeCell ref="C170:E170"/>
    <mergeCell ref="A155:B155"/>
    <mergeCell ref="A156:A157"/>
    <mergeCell ref="A158:I158"/>
    <mergeCell ref="C159:E159"/>
    <mergeCell ref="C160:E160"/>
    <mergeCell ref="C161:E161"/>
    <mergeCell ref="C162:E162"/>
    <mergeCell ref="A69:A72"/>
    <mergeCell ref="A73:A77"/>
    <mergeCell ref="A99:B99"/>
    <mergeCell ref="A100:B100"/>
    <mergeCell ref="A93:B94"/>
    <mergeCell ref="C93:C94"/>
    <mergeCell ref="D93:D94"/>
    <mergeCell ref="A95:B95"/>
    <mergeCell ref="A96:B96"/>
    <mergeCell ref="A97:B97"/>
    <mergeCell ref="A98:B98"/>
    <mergeCell ref="A83:B84"/>
    <mergeCell ref="A85:B85"/>
    <mergeCell ref="A86:B86"/>
    <mergeCell ref="A87:B87"/>
    <mergeCell ref="A88:B88"/>
    <mergeCell ref="A89:B89"/>
    <mergeCell ref="A90:B90"/>
    <mergeCell ref="A78:A80"/>
    <mergeCell ref="A81:B81"/>
    <mergeCell ref="A82:H82"/>
    <mergeCell ref="C83:C84"/>
    <mergeCell ref="D83:D84"/>
    <mergeCell ref="E83:G83"/>
    <mergeCell ref="B56:D56"/>
    <mergeCell ref="B57:D57"/>
    <mergeCell ref="B58:D58"/>
    <mergeCell ref="B59:D59"/>
    <mergeCell ref="B60:D60"/>
    <mergeCell ref="B61:D61"/>
    <mergeCell ref="A62:D62"/>
    <mergeCell ref="A67:C67"/>
    <mergeCell ref="B49:D49"/>
    <mergeCell ref="B50:D50"/>
    <mergeCell ref="B51:D51"/>
    <mergeCell ref="B52:D52"/>
    <mergeCell ref="B53:D53"/>
    <mergeCell ref="B54:D54"/>
    <mergeCell ref="B55:D55"/>
    <mergeCell ref="A49:A52"/>
    <mergeCell ref="A53:A54"/>
    <mergeCell ref="A55:A60"/>
    <mergeCell ref="A42:A48"/>
    <mergeCell ref="C39:D39"/>
    <mergeCell ref="C40:D40"/>
    <mergeCell ref="C41:D41"/>
    <mergeCell ref="C42:D42"/>
    <mergeCell ref="A28:C28"/>
    <mergeCell ref="A29:F29"/>
    <mergeCell ref="C30:D30"/>
    <mergeCell ref="C35:D35"/>
    <mergeCell ref="C36:D36"/>
    <mergeCell ref="C37:D37"/>
    <mergeCell ref="B38:B41"/>
    <mergeCell ref="C43:C44"/>
    <mergeCell ref="B34:B35"/>
    <mergeCell ref="B36:B37"/>
    <mergeCell ref="B42:B48"/>
    <mergeCell ref="C45:D45"/>
    <mergeCell ref="C46:D46"/>
    <mergeCell ref="C47:D47"/>
    <mergeCell ref="C48:D48"/>
    <mergeCell ref="C38:D38"/>
    <mergeCell ref="C33:D33"/>
    <mergeCell ref="C34:D34"/>
    <mergeCell ref="B24:B25"/>
    <mergeCell ref="M10:N10"/>
    <mergeCell ref="O10:P10"/>
    <mergeCell ref="Q10:R10"/>
    <mergeCell ref="S10:T10"/>
    <mergeCell ref="Q20:R20"/>
    <mergeCell ref="S20:T20"/>
    <mergeCell ref="C31:D31"/>
    <mergeCell ref="C32:D32"/>
    <mergeCell ref="B31:B33"/>
    <mergeCell ref="A14:B14"/>
    <mergeCell ref="A15:C15"/>
    <mergeCell ref="A16:C16"/>
    <mergeCell ref="A17:C17"/>
    <mergeCell ref="A18:C18"/>
    <mergeCell ref="A12:A13"/>
    <mergeCell ref="A19:A21"/>
    <mergeCell ref="B19:C21"/>
    <mergeCell ref="A22:A25"/>
    <mergeCell ref="B22:B23"/>
    <mergeCell ref="A26:B27"/>
    <mergeCell ref="A31:A41"/>
    <mergeCell ref="U10:V10"/>
    <mergeCell ref="W10:X10"/>
    <mergeCell ref="Y10:Z10"/>
    <mergeCell ref="AA10:AB10"/>
    <mergeCell ref="A6:V6"/>
    <mergeCell ref="A8:C8"/>
    <mergeCell ref="A9:A11"/>
    <mergeCell ref="B9:C11"/>
    <mergeCell ref="D9:F10"/>
    <mergeCell ref="G9:AB9"/>
    <mergeCell ref="G10:H10"/>
    <mergeCell ref="I10:J10"/>
    <mergeCell ref="K10:L10"/>
    <mergeCell ref="U20:V20"/>
    <mergeCell ref="W20:X20"/>
    <mergeCell ref="Y20:Z20"/>
    <mergeCell ref="AA20:AB20"/>
    <mergeCell ref="D19:F20"/>
    <mergeCell ref="G19:AD19"/>
    <mergeCell ref="G20:H20"/>
    <mergeCell ref="I20:J20"/>
    <mergeCell ref="K20:L20"/>
    <mergeCell ref="M20:N20"/>
    <mergeCell ref="O20:P20"/>
    <mergeCell ref="AC20:AD20"/>
  </mergeCells>
  <dataValidations count="5">
    <dataValidation type="decimal" allowBlank="1" showErrorMessage="1" sqref="D16:AB17" xr:uid="{00000000-0002-0000-1100-000000000000}">
      <formula1>0</formula1>
      <formula2>9.99999999999999E+28</formula2>
    </dataValidation>
    <dataValidation type="decimal" operator="greaterThanOrEqual" allowBlank="1" showErrorMessage="1" sqref="G12:AB14 G22:AD27 F31:G61 B64:B65 C69:C81 C85:H89 C95:H99 D113:I118 B122:B126 B129:B133 D136:F141 C156:C157 G160:I184 C190:D199 B203:D205 C209:E233 D237:E238 C242:D254 C256:D258 C260:D263 C265:D267 B272:D274 C279:C287 B291:B296" xr:uid="{00000000-0002-0000-1100-000001000000}">
      <formula1>0</formula1>
    </dataValidation>
    <dataValidation type="decimal" allowBlank="1" showErrorMessage="1" sqref="D104:I109" xr:uid="{00000000-0002-0000-1100-000002000000}">
      <formula1>0</formula1>
      <formula2>9.99999999999999E+34</formula2>
    </dataValidation>
    <dataValidation type="decimal" allowBlank="1" showErrorMessage="1" sqref="C147:H152" xr:uid="{00000000-0002-0000-1100-000003000000}">
      <formula1>0</formula1>
      <formula2>9.99999999999999E+37</formula2>
    </dataValidation>
    <dataValidation type="decimal" allowBlank="1" showErrorMessage="1" sqref="A186" xr:uid="{00000000-0002-0000-1100-000004000000}">
      <formula1>0</formula1>
      <formula2>1E+28</formula2>
    </dataValidation>
  </dataValidations>
  <pageMargins left="0.7" right="0.7" top="0.75" bottom="0.75" header="0" footer="0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G350"/>
  <sheetViews>
    <sheetView showGridLines="0" topLeftCell="E7" workbookViewId="0">
      <selection activeCell="V29" sqref="V29"/>
    </sheetView>
  </sheetViews>
  <sheetFormatPr baseColWidth="10" defaultColWidth="14.42578125" defaultRowHeight="15" customHeight="1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20" max="66" width="11.42578125" customWidth="1"/>
    <col min="67" max="68" width="11.42578125" hidden="1" customWidth="1"/>
    <col min="69" max="85" width="10.7109375" hidden="1" customWidth="1"/>
  </cols>
  <sheetData>
    <row r="1" spans="1:85" ht="14.25" customHeight="1" x14ac:dyDescent="0.25">
      <c r="A1" s="1727" t="s">
        <v>28</v>
      </c>
    </row>
    <row r="2" spans="1:85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85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ht="14.25" customHeight="1" x14ac:dyDescent="0.25">
      <c r="A4" s="1727" t="str">
        <f>CONCATENATE("MES: ",NOMBRE!B6, " (",NOMBRE!C6,NOMBRE!D6,")")</f>
        <v>MES: NOVIEMBRE (11)</v>
      </c>
    </row>
    <row r="5" spans="1:85" ht="14.25" customHeight="1" x14ac:dyDescent="0.25">
      <c r="A5" s="1727" t="str">
        <f>CONCATENATE("AÑO: ",NOMBRE!B7)</f>
        <v>AÑO: 2025</v>
      </c>
    </row>
    <row r="6" spans="1:85" ht="18" customHeight="1" x14ac:dyDescent="0.25">
      <c r="A6" s="3513" t="s">
        <v>3135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</row>
    <row r="7" spans="1:85" ht="14.25" customHeight="1" x14ac:dyDescent="0.25">
      <c r="S7" s="970"/>
      <c r="T7" s="970"/>
    </row>
    <row r="8" spans="1:85" ht="18" customHeight="1" x14ac:dyDescent="0.25">
      <c r="A8" s="281" t="s">
        <v>3136</v>
      </c>
      <c r="B8" s="338"/>
      <c r="C8" s="338"/>
      <c r="D8" s="338"/>
      <c r="E8" s="338"/>
      <c r="F8" s="338"/>
      <c r="G8" s="281"/>
      <c r="H8" s="338"/>
      <c r="I8" s="338"/>
      <c r="J8" s="338"/>
      <c r="K8" s="338"/>
      <c r="L8" s="338"/>
      <c r="M8" s="338"/>
      <c r="N8" s="338"/>
      <c r="O8" s="338"/>
      <c r="P8" s="338"/>
      <c r="Q8" s="505"/>
      <c r="R8" s="505"/>
      <c r="S8" s="970"/>
      <c r="T8" s="970"/>
      <c r="U8" s="505"/>
      <c r="V8" s="505"/>
      <c r="W8" s="505"/>
      <c r="X8" s="505"/>
      <c r="Y8" s="505"/>
      <c r="Z8" s="505"/>
      <c r="AA8" s="505"/>
      <c r="AB8" s="505"/>
      <c r="AC8" s="505"/>
      <c r="AD8" s="505"/>
      <c r="AE8" s="505"/>
      <c r="AF8" s="505"/>
      <c r="AG8" s="505"/>
      <c r="AH8" s="505"/>
      <c r="AI8" s="505"/>
      <c r="AJ8" s="505"/>
      <c r="AK8" s="505"/>
      <c r="AL8" s="505"/>
      <c r="AM8" s="505"/>
      <c r="AN8" s="505"/>
      <c r="AO8" s="505"/>
      <c r="AP8" s="505"/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505"/>
      <c r="BN8" s="505"/>
      <c r="BO8" s="505"/>
      <c r="BP8" s="505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</row>
    <row r="9" spans="1:85" ht="47.25" customHeight="1" x14ac:dyDescent="0.25">
      <c r="A9" s="3159" t="s">
        <v>667</v>
      </c>
      <c r="B9" s="3124"/>
      <c r="C9" s="216" t="s">
        <v>82</v>
      </c>
      <c r="D9" s="1736" t="s">
        <v>3137</v>
      </c>
      <c r="E9" s="23" t="s">
        <v>3138</v>
      </c>
      <c r="F9" s="23" t="s">
        <v>3139</v>
      </c>
      <c r="G9" s="273" t="s">
        <v>3140</v>
      </c>
      <c r="H9" s="1334" t="s">
        <v>3141</v>
      </c>
      <c r="I9" s="1334" t="s">
        <v>3142</v>
      </c>
      <c r="J9" s="1800" t="s">
        <v>3143</v>
      </c>
      <c r="K9" s="273" t="s">
        <v>3144</v>
      </c>
      <c r="L9" s="25" t="s">
        <v>3145</v>
      </c>
      <c r="M9" s="113" t="s">
        <v>3146</v>
      </c>
      <c r="N9" s="23" t="s">
        <v>41</v>
      </c>
      <c r="O9" s="23" t="s">
        <v>42</v>
      </c>
      <c r="P9" s="23" t="s">
        <v>3147</v>
      </c>
      <c r="Q9" s="23" t="s">
        <v>3148</v>
      </c>
      <c r="R9" s="23" t="s">
        <v>39</v>
      </c>
      <c r="S9" s="1743" t="s">
        <v>2115</v>
      </c>
      <c r="T9" s="970"/>
      <c r="U9" s="970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</row>
    <row r="10" spans="1:85" ht="15" customHeight="1" x14ac:dyDescent="0.25">
      <c r="A10" s="3151" t="s">
        <v>3149</v>
      </c>
      <c r="B10" s="3152"/>
      <c r="C10" s="436">
        <f t="shared" ref="C10:C35" si="0">SUM(D10:G10)</f>
        <v>0</v>
      </c>
      <c r="D10" s="1335"/>
      <c r="E10" s="1335"/>
      <c r="F10" s="1335"/>
      <c r="G10" s="1335"/>
      <c r="H10" s="1336"/>
      <c r="I10" s="1336"/>
      <c r="J10" s="1335"/>
      <c r="K10" s="1335"/>
      <c r="L10" s="1335"/>
      <c r="M10" s="342"/>
      <c r="N10" s="67"/>
      <c r="O10" s="67"/>
      <c r="P10" s="67"/>
      <c r="Q10" s="47"/>
      <c r="R10" s="67"/>
      <c r="S10" s="1802"/>
      <c r="T10" s="1" t="str">
        <f t="shared" ref="T10:T17" si="1">BQ10&amp;BS10&amp;BT10&amp;BU10&amp;BW10&amp;BX10</f>
        <v/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2837" t="str">
        <f>IF((J10+K10+L10)&lt;&gt;C10," * La suma del N° de Primera visita + Segunda visita + Tercera o más visitas de seguimiento debe ser igual al Total.","")</f>
        <v/>
      </c>
      <c r="BR10" s="2174"/>
      <c r="BS10" s="2837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2837" t="str">
        <f t="shared" ref="BT10:BT35" si="3">IF(AND(C10&gt;0,O10="")," * No olvide digitar la variable Migrantes. Digite Cero si no tiene.",IF(O10&gt;C10," * La variable Migrantes no puede ser mayor al Total.",""))</f>
        <v/>
      </c>
      <c r="BU10" s="2837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2174"/>
      <c r="BW10" s="2837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37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Y10" s="1"/>
      <c r="BZ10" s="2175">
        <f t="shared" ref="BZ10:BZ35" si="7">IF((J10+K10+L10)&lt;&gt;C10,1,0)</f>
        <v>0</v>
      </c>
      <c r="CA10" s="2054"/>
      <c r="CB10" s="2175">
        <f t="shared" ref="CB10:CB35" si="8">IF(AND(C10&gt;0,N10=""),1,IF(N10&gt;C10,1,0))</f>
        <v>0</v>
      </c>
      <c r="CC10" s="2175">
        <f t="shared" ref="CC10:CC35" si="9">IF(AND(C10&gt;0,O10=""),1,IF(O10&gt;C10,1,0))</f>
        <v>0</v>
      </c>
      <c r="CD10" s="2175">
        <f t="shared" ref="CD10:CD35" si="10">IF(AND($C10&gt;0,P10=""),1,IF(P10&gt;$C10,1,0))</f>
        <v>0</v>
      </c>
      <c r="CE10" s="2054"/>
      <c r="CF10" s="2175">
        <f t="shared" ref="CF10:CG10" si="11">IF(AND($C10&gt;0,R10=""),1,IF(R10&gt;$C10,1,0))</f>
        <v>0</v>
      </c>
      <c r="CG10" s="2175">
        <f t="shared" si="11"/>
        <v>0</v>
      </c>
    </row>
    <row r="11" spans="1:85" ht="15" customHeight="1" x14ac:dyDescent="0.25">
      <c r="A11" s="3156" t="s">
        <v>3150</v>
      </c>
      <c r="B11" s="3157"/>
      <c r="C11" s="436">
        <f t="shared" si="0"/>
        <v>0</v>
      </c>
      <c r="D11" s="1335"/>
      <c r="E11" s="1335"/>
      <c r="F11" s="1335"/>
      <c r="G11" s="1335"/>
      <c r="H11" s="1336"/>
      <c r="I11" s="1336"/>
      <c r="J11" s="1335"/>
      <c r="K11" s="1335"/>
      <c r="L11" s="1335"/>
      <c r="M11" s="1337"/>
      <c r="N11" s="67"/>
      <c r="O11" s="67"/>
      <c r="P11" s="67"/>
      <c r="Q11" s="852"/>
      <c r="R11" s="67"/>
      <c r="S11" s="1802"/>
      <c r="T11" s="1" t="str">
        <f t="shared" si="1"/>
        <v/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2837" t="str">
        <f t="shared" ref="BQ11:BQ35" si="12">IF((J11+K11+L11)&lt;&gt;C11," * La suma del N° de Primera visita + Segunda visita + Tercera o más visitas de seguimiento debe coincidir con el Total.","")</f>
        <v/>
      </c>
      <c r="BR11" s="2174"/>
      <c r="BS11" s="2837" t="str">
        <f t="shared" si="2"/>
        <v/>
      </c>
      <c r="BT11" s="2837" t="str">
        <f t="shared" si="3"/>
        <v/>
      </c>
      <c r="BU11" s="2837" t="str">
        <f t="shared" si="4"/>
        <v/>
      </c>
      <c r="BV11" s="2174"/>
      <c r="BW11" s="2837" t="str">
        <f t="shared" si="5"/>
        <v/>
      </c>
      <c r="BX11" s="2837" t="str">
        <f t="shared" si="6"/>
        <v/>
      </c>
      <c r="BY11" s="1"/>
      <c r="BZ11" s="2175">
        <f t="shared" si="7"/>
        <v>0</v>
      </c>
      <c r="CA11" s="2054"/>
      <c r="CB11" s="2175">
        <f t="shared" si="8"/>
        <v>0</v>
      </c>
      <c r="CC11" s="2175">
        <f t="shared" si="9"/>
        <v>0</v>
      </c>
      <c r="CD11" s="2175">
        <f t="shared" si="10"/>
        <v>0</v>
      </c>
      <c r="CE11" s="2054"/>
      <c r="CF11" s="2175">
        <f t="shared" ref="CF11:CG11" si="13">IF(AND($C11&gt;0,R11=""),1,IF(R11&gt;$C11,1,0))</f>
        <v>0</v>
      </c>
      <c r="CG11" s="2175">
        <f t="shared" si="13"/>
        <v>0</v>
      </c>
    </row>
    <row r="12" spans="1:85" ht="15" customHeight="1" x14ac:dyDescent="0.25">
      <c r="A12" s="3156" t="s">
        <v>3151</v>
      </c>
      <c r="B12" s="3157"/>
      <c r="C12" s="436">
        <f t="shared" si="0"/>
        <v>2</v>
      </c>
      <c r="D12" s="1335">
        <v>2</v>
      </c>
      <c r="E12" s="1335">
        <v>0</v>
      </c>
      <c r="F12" s="1335">
        <v>0</v>
      </c>
      <c r="G12" s="1335">
        <v>0</v>
      </c>
      <c r="H12" s="1336">
        <v>0</v>
      </c>
      <c r="I12" s="1336">
        <v>0</v>
      </c>
      <c r="J12" s="1335">
        <v>2</v>
      </c>
      <c r="K12" s="1335">
        <v>0</v>
      </c>
      <c r="L12" s="1335">
        <v>0</v>
      </c>
      <c r="M12" s="1337"/>
      <c r="N12" s="67">
        <v>1</v>
      </c>
      <c r="O12" s="67">
        <v>0</v>
      </c>
      <c r="P12" s="67">
        <v>0</v>
      </c>
      <c r="Q12" s="852"/>
      <c r="R12" s="67">
        <v>0</v>
      </c>
      <c r="S12" s="1802">
        <v>0</v>
      </c>
      <c r="T12" s="1" t="str">
        <f t="shared" si="1"/>
        <v/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2837" t="str">
        <f t="shared" si="12"/>
        <v/>
      </c>
      <c r="BR12" s="2174"/>
      <c r="BS12" s="2837" t="str">
        <f t="shared" si="2"/>
        <v/>
      </c>
      <c r="BT12" s="2837" t="str">
        <f t="shared" si="3"/>
        <v/>
      </c>
      <c r="BU12" s="2837" t="str">
        <f t="shared" si="4"/>
        <v/>
      </c>
      <c r="BV12" s="2174"/>
      <c r="BW12" s="2837" t="str">
        <f t="shared" si="5"/>
        <v/>
      </c>
      <c r="BX12" s="2837" t="str">
        <f t="shared" si="6"/>
        <v/>
      </c>
      <c r="BY12" s="1"/>
      <c r="BZ12" s="2175">
        <f t="shared" si="7"/>
        <v>0</v>
      </c>
      <c r="CA12" s="2054"/>
      <c r="CB12" s="2175">
        <f t="shared" si="8"/>
        <v>0</v>
      </c>
      <c r="CC12" s="2175">
        <f t="shared" si="9"/>
        <v>0</v>
      </c>
      <c r="CD12" s="2175">
        <f t="shared" si="10"/>
        <v>0</v>
      </c>
      <c r="CE12" s="2054"/>
      <c r="CF12" s="2175">
        <f t="shared" ref="CF12:CG12" si="14">IF(AND($C12&gt;0,R12=""),1,IF(R12&gt;$C12,1,0))</f>
        <v>0</v>
      </c>
      <c r="CG12" s="2175">
        <f t="shared" si="14"/>
        <v>0</v>
      </c>
    </row>
    <row r="13" spans="1:85" ht="15" customHeight="1" x14ac:dyDescent="0.25">
      <c r="A13" s="3156" t="s">
        <v>3152</v>
      </c>
      <c r="B13" s="3157"/>
      <c r="C13" s="436">
        <f t="shared" si="0"/>
        <v>2</v>
      </c>
      <c r="D13" s="1335">
        <v>2</v>
      </c>
      <c r="E13" s="1335">
        <v>0</v>
      </c>
      <c r="F13" s="1335">
        <v>0</v>
      </c>
      <c r="G13" s="1335">
        <v>0</v>
      </c>
      <c r="H13" s="1336">
        <v>0</v>
      </c>
      <c r="I13" s="1336">
        <v>0</v>
      </c>
      <c r="J13" s="1335">
        <v>2</v>
      </c>
      <c r="K13" s="1335">
        <v>0</v>
      </c>
      <c r="L13" s="1335">
        <v>0</v>
      </c>
      <c r="M13" s="1337"/>
      <c r="N13" s="67">
        <v>0</v>
      </c>
      <c r="O13" s="67">
        <v>0</v>
      </c>
      <c r="P13" s="67">
        <v>0</v>
      </c>
      <c r="Q13" s="852"/>
      <c r="R13" s="67">
        <v>0</v>
      </c>
      <c r="S13" s="1802">
        <v>0</v>
      </c>
      <c r="T13" s="1" t="str">
        <f t="shared" si="1"/>
        <v/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2837" t="str">
        <f t="shared" si="12"/>
        <v/>
      </c>
      <c r="BR13" s="2174"/>
      <c r="BS13" s="2837" t="str">
        <f t="shared" si="2"/>
        <v/>
      </c>
      <c r="BT13" s="2837" t="str">
        <f t="shared" si="3"/>
        <v/>
      </c>
      <c r="BU13" s="2837" t="str">
        <f t="shared" si="4"/>
        <v/>
      </c>
      <c r="BV13" s="2174"/>
      <c r="BW13" s="2837" t="str">
        <f t="shared" si="5"/>
        <v/>
      </c>
      <c r="BX13" s="2837" t="str">
        <f t="shared" si="6"/>
        <v/>
      </c>
      <c r="BY13" s="1"/>
      <c r="BZ13" s="2175">
        <f t="shared" si="7"/>
        <v>0</v>
      </c>
      <c r="CA13" s="2054"/>
      <c r="CB13" s="2175">
        <f t="shared" si="8"/>
        <v>0</v>
      </c>
      <c r="CC13" s="2175">
        <f t="shared" si="9"/>
        <v>0</v>
      </c>
      <c r="CD13" s="2175">
        <f t="shared" si="10"/>
        <v>0</v>
      </c>
      <c r="CE13" s="2054"/>
      <c r="CF13" s="2175">
        <f t="shared" ref="CF13:CG13" si="15">IF(AND($C13&gt;0,R13=""),1,IF(R13&gt;$C13,1,0))</f>
        <v>0</v>
      </c>
      <c r="CG13" s="2175">
        <f t="shared" si="15"/>
        <v>0</v>
      </c>
    </row>
    <row r="14" spans="1:85" ht="15" customHeight="1" x14ac:dyDescent="0.25">
      <c r="A14" s="3156" t="s">
        <v>3153</v>
      </c>
      <c r="B14" s="3157"/>
      <c r="C14" s="436">
        <f t="shared" si="0"/>
        <v>2</v>
      </c>
      <c r="D14" s="1335">
        <v>2</v>
      </c>
      <c r="E14" s="1335">
        <v>0</v>
      </c>
      <c r="F14" s="1335">
        <v>0</v>
      </c>
      <c r="G14" s="1335">
        <v>0</v>
      </c>
      <c r="H14" s="1336">
        <v>0</v>
      </c>
      <c r="I14" s="1336">
        <v>0</v>
      </c>
      <c r="J14" s="1335">
        <v>2</v>
      </c>
      <c r="K14" s="1335">
        <v>0</v>
      </c>
      <c r="L14" s="1335">
        <v>0</v>
      </c>
      <c r="M14" s="1337"/>
      <c r="N14" s="67">
        <v>0</v>
      </c>
      <c r="O14" s="67">
        <v>0</v>
      </c>
      <c r="P14" s="67">
        <v>0</v>
      </c>
      <c r="Q14" s="852"/>
      <c r="R14" s="67">
        <v>0</v>
      </c>
      <c r="S14" s="1802">
        <v>0</v>
      </c>
      <c r="T14" s="1" t="str">
        <f t="shared" si="1"/>
        <v/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2837" t="str">
        <f t="shared" si="12"/>
        <v/>
      </c>
      <c r="BR14" s="2174"/>
      <c r="BS14" s="2837" t="str">
        <f t="shared" si="2"/>
        <v/>
      </c>
      <c r="BT14" s="2837" t="str">
        <f t="shared" si="3"/>
        <v/>
      </c>
      <c r="BU14" s="2837" t="str">
        <f t="shared" si="4"/>
        <v/>
      </c>
      <c r="BV14" s="2174"/>
      <c r="BW14" s="2837" t="str">
        <f t="shared" si="5"/>
        <v/>
      </c>
      <c r="BX14" s="2837" t="str">
        <f t="shared" si="6"/>
        <v/>
      </c>
      <c r="BY14" s="1"/>
      <c r="BZ14" s="2175">
        <f t="shared" si="7"/>
        <v>0</v>
      </c>
      <c r="CA14" s="2054"/>
      <c r="CB14" s="2175">
        <f t="shared" si="8"/>
        <v>0</v>
      </c>
      <c r="CC14" s="2175">
        <f t="shared" si="9"/>
        <v>0</v>
      </c>
      <c r="CD14" s="2175">
        <f t="shared" si="10"/>
        <v>0</v>
      </c>
      <c r="CE14" s="2054"/>
      <c r="CF14" s="2175">
        <f t="shared" ref="CF14:CG14" si="16">IF(AND($C14&gt;0,R14=""),1,IF(R14&gt;$C14,1,0))</f>
        <v>0</v>
      </c>
      <c r="CG14" s="2175">
        <f t="shared" si="16"/>
        <v>0</v>
      </c>
    </row>
    <row r="15" spans="1:85" ht="15" customHeight="1" x14ac:dyDescent="0.25">
      <c r="A15" s="3156" t="s">
        <v>3154</v>
      </c>
      <c r="B15" s="3157"/>
      <c r="C15" s="436">
        <f t="shared" si="0"/>
        <v>2</v>
      </c>
      <c r="D15" s="1335">
        <v>2</v>
      </c>
      <c r="E15" s="1335">
        <v>0</v>
      </c>
      <c r="F15" s="1335">
        <v>0</v>
      </c>
      <c r="G15" s="1335">
        <v>0</v>
      </c>
      <c r="H15" s="1336">
        <v>0</v>
      </c>
      <c r="I15" s="1336">
        <v>0</v>
      </c>
      <c r="J15" s="1335">
        <v>2</v>
      </c>
      <c r="K15" s="1335">
        <v>0</v>
      </c>
      <c r="L15" s="1335">
        <v>0</v>
      </c>
      <c r="M15" s="1337"/>
      <c r="N15" s="67">
        <v>0</v>
      </c>
      <c r="O15" s="67">
        <v>0</v>
      </c>
      <c r="P15" s="67">
        <v>0</v>
      </c>
      <c r="Q15" s="852"/>
      <c r="R15" s="67">
        <v>0</v>
      </c>
      <c r="S15" s="1802">
        <v>0</v>
      </c>
      <c r="T15" s="1" t="str">
        <f t="shared" si="1"/>
        <v/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2837" t="str">
        <f t="shared" si="12"/>
        <v/>
      </c>
      <c r="BR15" s="2174"/>
      <c r="BS15" s="2837" t="str">
        <f t="shared" si="2"/>
        <v/>
      </c>
      <c r="BT15" s="2837" t="str">
        <f t="shared" si="3"/>
        <v/>
      </c>
      <c r="BU15" s="2837" t="str">
        <f t="shared" si="4"/>
        <v/>
      </c>
      <c r="BV15" s="2174"/>
      <c r="BW15" s="2837" t="str">
        <f t="shared" si="5"/>
        <v/>
      </c>
      <c r="BX15" s="2837" t="str">
        <f t="shared" si="6"/>
        <v/>
      </c>
      <c r="BY15" s="1"/>
      <c r="BZ15" s="2175">
        <f t="shared" si="7"/>
        <v>0</v>
      </c>
      <c r="CA15" s="2054"/>
      <c r="CB15" s="2175">
        <f t="shared" si="8"/>
        <v>0</v>
      </c>
      <c r="CC15" s="2175">
        <f t="shared" si="9"/>
        <v>0</v>
      </c>
      <c r="CD15" s="2175">
        <f t="shared" si="10"/>
        <v>0</v>
      </c>
      <c r="CE15" s="2054"/>
      <c r="CF15" s="2175">
        <f t="shared" ref="CF15:CG15" si="17">IF(AND($C15&gt;0,R15=""),1,IF(R15&gt;$C15,1,0))</f>
        <v>0</v>
      </c>
      <c r="CG15" s="2175">
        <f t="shared" si="17"/>
        <v>0</v>
      </c>
    </row>
    <row r="16" spans="1:85" ht="15" customHeight="1" x14ac:dyDescent="0.25">
      <c r="A16" s="3156" t="s">
        <v>3155</v>
      </c>
      <c r="B16" s="3157"/>
      <c r="C16" s="436">
        <f t="shared" si="0"/>
        <v>1</v>
      </c>
      <c r="D16" s="1335">
        <v>1</v>
      </c>
      <c r="E16" s="1335">
        <v>0</v>
      </c>
      <c r="F16" s="1335">
        <v>0</v>
      </c>
      <c r="G16" s="1335">
        <v>0</v>
      </c>
      <c r="H16" s="1336">
        <v>0</v>
      </c>
      <c r="I16" s="1336">
        <v>0</v>
      </c>
      <c r="J16" s="1335">
        <v>1</v>
      </c>
      <c r="K16" s="1335">
        <v>0</v>
      </c>
      <c r="L16" s="1335">
        <v>0</v>
      </c>
      <c r="M16" s="1337"/>
      <c r="N16" s="67">
        <v>0</v>
      </c>
      <c r="O16" s="67">
        <v>0</v>
      </c>
      <c r="P16" s="67">
        <v>0</v>
      </c>
      <c r="Q16" s="852"/>
      <c r="R16" s="67">
        <v>0</v>
      </c>
      <c r="S16" s="1802">
        <v>0</v>
      </c>
      <c r="T16" s="1" t="str">
        <f t="shared" si="1"/>
        <v/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2837" t="str">
        <f t="shared" si="12"/>
        <v/>
      </c>
      <c r="BR16" s="2174"/>
      <c r="BS16" s="2837" t="str">
        <f t="shared" si="2"/>
        <v/>
      </c>
      <c r="BT16" s="2837" t="str">
        <f t="shared" si="3"/>
        <v/>
      </c>
      <c r="BU16" s="2837" t="str">
        <f t="shared" si="4"/>
        <v/>
      </c>
      <c r="BV16" s="2174"/>
      <c r="BW16" s="2837" t="str">
        <f t="shared" si="5"/>
        <v/>
      </c>
      <c r="BX16" s="2837" t="str">
        <f t="shared" si="6"/>
        <v/>
      </c>
      <c r="BY16" s="1"/>
      <c r="BZ16" s="2175">
        <f t="shared" si="7"/>
        <v>0</v>
      </c>
      <c r="CA16" s="2054"/>
      <c r="CB16" s="2175">
        <f t="shared" si="8"/>
        <v>0</v>
      </c>
      <c r="CC16" s="2175">
        <f t="shared" si="9"/>
        <v>0</v>
      </c>
      <c r="CD16" s="2175">
        <f t="shared" si="10"/>
        <v>0</v>
      </c>
      <c r="CE16" s="2054"/>
      <c r="CF16" s="2175">
        <f t="shared" ref="CF16:CG16" si="18">IF(AND($C16&gt;0,R16=""),1,IF(R16&gt;$C16,1,0))</f>
        <v>0</v>
      </c>
      <c r="CG16" s="2175">
        <f t="shared" si="18"/>
        <v>0</v>
      </c>
    </row>
    <row r="17" spans="1:85" ht="15" customHeight="1" x14ac:dyDescent="0.25">
      <c r="A17" s="3156" t="s">
        <v>3156</v>
      </c>
      <c r="B17" s="3157"/>
      <c r="C17" s="436">
        <f t="shared" si="0"/>
        <v>0</v>
      </c>
      <c r="D17" s="1335"/>
      <c r="E17" s="1335"/>
      <c r="F17" s="1335"/>
      <c r="G17" s="1335"/>
      <c r="H17" s="1336"/>
      <c r="I17" s="1336"/>
      <c r="J17" s="1335"/>
      <c r="K17" s="1335"/>
      <c r="L17" s="1335"/>
      <c r="M17" s="1337"/>
      <c r="N17" s="67"/>
      <c r="O17" s="67"/>
      <c r="P17" s="67"/>
      <c r="Q17" s="852"/>
      <c r="R17" s="67">
        <v>0</v>
      </c>
      <c r="S17" s="1802">
        <v>0</v>
      </c>
      <c r="T17" s="1" t="str">
        <f t="shared" si="1"/>
        <v/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2837" t="str">
        <f t="shared" si="12"/>
        <v/>
      </c>
      <c r="BR17" s="2174"/>
      <c r="BS17" s="2837" t="str">
        <f t="shared" si="2"/>
        <v/>
      </c>
      <c r="BT17" s="2837" t="str">
        <f t="shared" si="3"/>
        <v/>
      </c>
      <c r="BU17" s="2837" t="str">
        <f t="shared" si="4"/>
        <v/>
      </c>
      <c r="BV17" s="2174"/>
      <c r="BW17" s="2837" t="str">
        <f t="shared" si="5"/>
        <v/>
      </c>
      <c r="BX17" s="2837" t="str">
        <f t="shared" si="6"/>
        <v/>
      </c>
      <c r="BY17" s="1"/>
      <c r="BZ17" s="2175">
        <f t="shared" si="7"/>
        <v>0</v>
      </c>
      <c r="CA17" s="2054"/>
      <c r="CB17" s="2175">
        <f t="shared" si="8"/>
        <v>0</v>
      </c>
      <c r="CC17" s="2175">
        <f t="shared" si="9"/>
        <v>0</v>
      </c>
      <c r="CD17" s="2175">
        <f t="shared" si="10"/>
        <v>0</v>
      </c>
      <c r="CE17" s="2054"/>
      <c r="CF17" s="2175">
        <f t="shared" ref="CF17:CG17" si="19">IF(AND($C17&gt;0,R17=""),1,IF(R17&gt;$C17,1,0))</f>
        <v>0</v>
      </c>
      <c r="CG17" s="2175">
        <f t="shared" si="19"/>
        <v>0</v>
      </c>
    </row>
    <row r="18" spans="1:85" ht="15" customHeight="1" x14ac:dyDescent="0.25">
      <c r="A18" s="3156" t="s">
        <v>3157</v>
      </c>
      <c r="B18" s="3157"/>
      <c r="C18" s="436">
        <f t="shared" si="0"/>
        <v>1</v>
      </c>
      <c r="D18" s="1335">
        <v>1</v>
      </c>
      <c r="E18" s="1335">
        <v>0</v>
      </c>
      <c r="F18" s="1335">
        <v>0</v>
      </c>
      <c r="G18" s="1335">
        <v>0</v>
      </c>
      <c r="H18" s="1336">
        <v>0</v>
      </c>
      <c r="I18" s="1336">
        <v>0</v>
      </c>
      <c r="J18" s="1335">
        <v>1</v>
      </c>
      <c r="K18" s="1335">
        <v>0</v>
      </c>
      <c r="L18" s="1335">
        <v>0</v>
      </c>
      <c r="M18" s="88">
        <v>0</v>
      </c>
      <c r="N18" s="67">
        <v>0</v>
      </c>
      <c r="O18" s="67">
        <v>0</v>
      </c>
      <c r="P18" s="67">
        <v>0</v>
      </c>
      <c r="Q18" s="852"/>
      <c r="R18" s="67">
        <v>0</v>
      </c>
      <c r="S18" s="1802">
        <v>0</v>
      </c>
      <c r="T18" s="1" t="str">
        <f t="shared" ref="T18:T20" si="20">BQ18&amp;BR18&amp;BS18&amp;BT18&amp;BU18&amp;BW18&amp;BX18</f>
        <v/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2837" t="str">
        <f t="shared" si="12"/>
        <v/>
      </c>
      <c r="BR18" s="2837" t="str">
        <f t="shared" ref="BR18:BR20" si="21"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37" t="str">
        <f t="shared" si="2"/>
        <v/>
      </c>
      <c r="BT18" s="2837" t="str">
        <f t="shared" si="3"/>
        <v/>
      </c>
      <c r="BU18" s="2837" t="str">
        <f t="shared" si="4"/>
        <v/>
      </c>
      <c r="BV18" s="2174"/>
      <c r="BW18" s="2837" t="str">
        <f t="shared" si="5"/>
        <v/>
      </c>
      <c r="BX18" s="2837" t="str">
        <f t="shared" si="6"/>
        <v/>
      </c>
      <c r="BY18" s="1"/>
      <c r="BZ18" s="2175">
        <f t="shared" si="7"/>
        <v>0</v>
      </c>
      <c r="CA18" s="2175">
        <f t="shared" ref="CA18:CA20" si="22">IF(AND(C18&gt;0,M18=""),1,IF(M18&gt;C18,1,0))</f>
        <v>0</v>
      </c>
      <c r="CB18" s="2175">
        <f t="shared" si="8"/>
        <v>0</v>
      </c>
      <c r="CC18" s="2175">
        <f t="shared" si="9"/>
        <v>0</v>
      </c>
      <c r="CD18" s="2175">
        <f t="shared" si="10"/>
        <v>0</v>
      </c>
      <c r="CE18" s="2054"/>
      <c r="CF18" s="2175">
        <f t="shared" ref="CF18:CG18" si="23">IF(AND($C18&gt;0,R18=""),1,IF(R18&gt;$C18,1,0))</f>
        <v>0</v>
      </c>
      <c r="CG18" s="2175">
        <f t="shared" si="23"/>
        <v>0</v>
      </c>
    </row>
    <row r="19" spans="1:85" ht="15" customHeight="1" x14ac:dyDescent="0.25">
      <c r="A19" s="3156" t="s">
        <v>3158</v>
      </c>
      <c r="B19" s="3157"/>
      <c r="C19" s="436">
        <f t="shared" si="0"/>
        <v>1</v>
      </c>
      <c r="D19" s="1335">
        <v>1</v>
      </c>
      <c r="E19" s="1335">
        <v>0</v>
      </c>
      <c r="F19" s="1335">
        <v>0</v>
      </c>
      <c r="G19" s="1335">
        <v>0</v>
      </c>
      <c r="H19" s="1336">
        <v>0</v>
      </c>
      <c r="I19" s="1336">
        <v>0</v>
      </c>
      <c r="J19" s="1335">
        <v>1</v>
      </c>
      <c r="K19" s="1335">
        <v>0</v>
      </c>
      <c r="L19" s="1335">
        <v>0</v>
      </c>
      <c r="M19" s="88">
        <v>0</v>
      </c>
      <c r="N19" s="67">
        <v>0</v>
      </c>
      <c r="O19" s="67">
        <v>0</v>
      </c>
      <c r="P19" s="67">
        <v>0</v>
      </c>
      <c r="Q19" s="852"/>
      <c r="R19" s="67">
        <v>0</v>
      </c>
      <c r="S19" s="1802">
        <v>0</v>
      </c>
      <c r="T19" s="1" t="str">
        <f t="shared" si="20"/>
        <v/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2837" t="str">
        <f t="shared" si="12"/>
        <v/>
      </c>
      <c r="BR19" s="2837" t="str">
        <f t="shared" si="21"/>
        <v/>
      </c>
      <c r="BS19" s="2837" t="str">
        <f t="shared" si="2"/>
        <v/>
      </c>
      <c r="BT19" s="2837" t="str">
        <f t="shared" si="3"/>
        <v/>
      </c>
      <c r="BU19" s="2837" t="str">
        <f t="shared" si="4"/>
        <v/>
      </c>
      <c r="BV19" s="2174"/>
      <c r="BW19" s="2837" t="str">
        <f t="shared" si="5"/>
        <v/>
      </c>
      <c r="BX19" s="2837" t="str">
        <f t="shared" si="6"/>
        <v/>
      </c>
      <c r="BY19" s="1"/>
      <c r="BZ19" s="2175">
        <f t="shared" si="7"/>
        <v>0</v>
      </c>
      <c r="CA19" s="2175">
        <f t="shared" si="22"/>
        <v>0</v>
      </c>
      <c r="CB19" s="2175">
        <f t="shared" si="8"/>
        <v>0</v>
      </c>
      <c r="CC19" s="2175">
        <f t="shared" si="9"/>
        <v>0</v>
      </c>
      <c r="CD19" s="2175">
        <f t="shared" si="10"/>
        <v>0</v>
      </c>
      <c r="CE19" s="2054"/>
      <c r="CF19" s="2175">
        <f t="shared" ref="CF19:CG19" si="24">IF(AND($C19&gt;0,R19=""),1,IF(R19&gt;$C19,1,0))</f>
        <v>0</v>
      </c>
      <c r="CG19" s="2175">
        <f t="shared" si="24"/>
        <v>0</v>
      </c>
    </row>
    <row r="20" spans="1:85" ht="15" customHeight="1" x14ac:dyDescent="0.25">
      <c r="A20" s="3156" t="s">
        <v>3159</v>
      </c>
      <c r="B20" s="3157"/>
      <c r="C20" s="436">
        <f t="shared" si="0"/>
        <v>9</v>
      </c>
      <c r="D20" s="1335">
        <v>9</v>
      </c>
      <c r="E20" s="1335">
        <v>0</v>
      </c>
      <c r="F20" s="1335">
        <v>0</v>
      </c>
      <c r="G20" s="1335">
        <v>0</v>
      </c>
      <c r="H20" s="1336">
        <v>0</v>
      </c>
      <c r="I20" s="1336">
        <v>0</v>
      </c>
      <c r="J20" s="1335">
        <v>6</v>
      </c>
      <c r="K20" s="1335">
        <v>2</v>
      </c>
      <c r="L20" s="1335">
        <v>1</v>
      </c>
      <c r="M20" s="88">
        <v>0</v>
      </c>
      <c r="N20" s="67">
        <v>1</v>
      </c>
      <c r="O20" s="67">
        <v>0</v>
      </c>
      <c r="P20" s="67">
        <v>0</v>
      </c>
      <c r="Q20" s="852"/>
      <c r="R20" s="67">
        <v>0</v>
      </c>
      <c r="S20" s="1802">
        <v>0</v>
      </c>
      <c r="T20" s="1" t="str">
        <f t="shared" si="20"/>
        <v/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2837" t="str">
        <f t="shared" si="12"/>
        <v/>
      </c>
      <c r="BR20" s="2837" t="str">
        <f t="shared" si="21"/>
        <v/>
      </c>
      <c r="BS20" s="2837" t="str">
        <f t="shared" si="2"/>
        <v/>
      </c>
      <c r="BT20" s="2837" t="str">
        <f t="shared" si="3"/>
        <v/>
      </c>
      <c r="BU20" s="2837" t="str">
        <f t="shared" si="4"/>
        <v/>
      </c>
      <c r="BV20" s="2174"/>
      <c r="BW20" s="2837" t="str">
        <f t="shared" si="5"/>
        <v/>
      </c>
      <c r="BX20" s="2837" t="str">
        <f t="shared" si="6"/>
        <v/>
      </c>
      <c r="BY20" s="1"/>
      <c r="BZ20" s="2175">
        <f t="shared" si="7"/>
        <v>0</v>
      </c>
      <c r="CA20" s="2175">
        <f t="shared" si="22"/>
        <v>0</v>
      </c>
      <c r="CB20" s="2175">
        <f t="shared" si="8"/>
        <v>0</v>
      </c>
      <c r="CC20" s="2175">
        <f t="shared" si="9"/>
        <v>0</v>
      </c>
      <c r="CD20" s="2175">
        <f t="shared" si="10"/>
        <v>0</v>
      </c>
      <c r="CE20" s="2054"/>
      <c r="CF20" s="2175">
        <f t="shared" ref="CF20:CG20" si="25">IF(AND($C20&gt;0,R20=""),1,IF(R20&gt;$C20,1,0))</f>
        <v>0</v>
      </c>
      <c r="CG20" s="2175">
        <f t="shared" si="25"/>
        <v>0</v>
      </c>
    </row>
    <row r="21" spans="1:85" ht="15" customHeight="1" x14ac:dyDescent="0.25">
      <c r="A21" s="3156" t="s">
        <v>3160</v>
      </c>
      <c r="B21" s="3157"/>
      <c r="C21" s="436">
        <f t="shared" si="0"/>
        <v>4</v>
      </c>
      <c r="D21" s="1335">
        <v>4</v>
      </c>
      <c r="E21" s="1335">
        <v>0</v>
      </c>
      <c r="F21" s="1335">
        <v>0</v>
      </c>
      <c r="G21" s="1335">
        <v>0</v>
      </c>
      <c r="H21" s="1336">
        <v>0</v>
      </c>
      <c r="I21" s="1336">
        <v>0</v>
      </c>
      <c r="J21" s="1335">
        <v>0</v>
      </c>
      <c r="K21" s="1335">
        <v>0</v>
      </c>
      <c r="L21" s="1335">
        <v>4</v>
      </c>
      <c r="M21" s="1337"/>
      <c r="N21" s="67">
        <v>1</v>
      </c>
      <c r="O21" s="67">
        <v>0</v>
      </c>
      <c r="P21" s="67">
        <v>0</v>
      </c>
      <c r="Q21" s="852"/>
      <c r="R21" s="67">
        <v>0</v>
      </c>
      <c r="S21" s="1802">
        <v>0</v>
      </c>
      <c r="T21" s="1" t="str">
        <f t="shared" ref="T21:T22" si="26">BQ21&amp;BS21&amp;BT21&amp;BU21&amp;BW21&amp;BX21</f>
        <v/>
      </c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2837" t="str">
        <f t="shared" si="12"/>
        <v/>
      </c>
      <c r="BR21" s="2174"/>
      <c r="BS21" s="2837" t="str">
        <f t="shared" si="2"/>
        <v/>
      </c>
      <c r="BT21" s="2837" t="str">
        <f t="shared" si="3"/>
        <v/>
      </c>
      <c r="BU21" s="2837" t="str">
        <f t="shared" si="4"/>
        <v/>
      </c>
      <c r="BV21" s="2174"/>
      <c r="BW21" s="2837" t="str">
        <f t="shared" si="5"/>
        <v/>
      </c>
      <c r="BX21" s="2837" t="str">
        <f t="shared" si="6"/>
        <v/>
      </c>
      <c r="BY21" s="1"/>
      <c r="BZ21" s="2175">
        <f t="shared" si="7"/>
        <v>0</v>
      </c>
      <c r="CA21" s="2054"/>
      <c r="CB21" s="2175">
        <f t="shared" si="8"/>
        <v>0</v>
      </c>
      <c r="CC21" s="2175">
        <f t="shared" si="9"/>
        <v>0</v>
      </c>
      <c r="CD21" s="2175">
        <f t="shared" si="10"/>
        <v>0</v>
      </c>
      <c r="CE21" s="2054"/>
      <c r="CF21" s="2175">
        <f t="shared" ref="CF21:CG21" si="27">IF(AND($C21&gt;0,R21=""),1,IF(R21&gt;$C21,1,0))</f>
        <v>0</v>
      </c>
      <c r="CG21" s="2175">
        <f t="shared" si="27"/>
        <v>0</v>
      </c>
    </row>
    <row r="22" spans="1:85" ht="15" customHeight="1" x14ac:dyDescent="0.25">
      <c r="A22" s="3156" t="s">
        <v>3161</v>
      </c>
      <c r="B22" s="3157"/>
      <c r="C22" s="436">
        <f t="shared" si="0"/>
        <v>18</v>
      </c>
      <c r="D22" s="1335">
        <v>18</v>
      </c>
      <c r="E22" s="1335">
        <v>0</v>
      </c>
      <c r="F22" s="1335">
        <v>0</v>
      </c>
      <c r="G22" s="1335">
        <v>0</v>
      </c>
      <c r="H22" s="1336">
        <v>0</v>
      </c>
      <c r="I22" s="1336">
        <v>0</v>
      </c>
      <c r="J22" s="1335">
        <v>6</v>
      </c>
      <c r="K22" s="1335">
        <v>11</v>
      </c>
      <c r="L22" s="1335">
        <v>1</v>
      </c>
      <c r="M22" s="1337"/>
      <c r="N22" s="67">
        <v>0</v>
      </c>
      <c r="O22" s="67">
        <v>0</v>
      </c>
      <c r="P22" s="67">
        <v>0</v>
      </c>
      <c r="Q22" s="852"/>
      <c r="R22" s="67">
        <v>0</v>
      </c>
      <c r="S22" s="1802">
        <v>0</v>
      </c>
      <c r="T22" s="1" t="str">
        <f t="shared" si="26"/>
        <v/>
      </c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2837" t="str">
        <f t="shared" si="12"/>
        <v/>
      </c>
      <c r="BR22" s="2174"/>
      <c r="BS22" s="2837" t="str">
        <f t="shared" si="2"/>
        <v/>
      </c>
      <c r="BT22" s="2837" t="str">
        <f t="shared" si="3"/>
        <v/>
      </c>
      <c r="BU22" s="2837" t="str">
        <f t="shared" si="4"/>
        <v/>
      </c>
      <c r="BV22" s="2174"/>
      <c r="BW22" s="2837" t="str">
        <f t="shared" si="5"/>
        <v/>
      </c>
      <c r="BX22" s="2837" t="str">
        <f t="shared" si="6"/>
        <v/>
      </c>
      <c r="BY22" s="1"/>
      <c r="BZ22" s="2175">
        <f t="shared" si="7"/>
        <v>0</v>
      </c>
      <c r="CA22" s="2054"/>
      <c r="CB22" s="2175">
        <f t="shared" si="8"/>
        <v>0</v>
      </c>
      <c r="CC22" s="2175">
        <f t="shared" si="9"/>
        <v>0</v>
      </c>
      <c r="CD22" s="2175">
        <f t="shared" si="10"/>
        <v>0</v>
      </c>
      <c r="CE22" s="2054"/>
      <c r="CF22" s="2175">
        <f t="shared" ref="CF22:CG22" si="28">IF(AND($C22&gt;0,R22=""),1,IF(R22&gt;$C22,1,0))</f>
        <v>0</v>
      </c>
      <c r="CG22" s="2175">
        <f t="shared" si="28"/>
        <v>0</v>
      </c>
    </row>
    <row r="23" spans="1:85" ht="15" customHeight="1" x14ac:dyDescent="0.25">
      <c r="A23" s="3156" t="s">
        <v>3162</v>
      </c>
      <c r="B23" s="3157"/>
      <c r="C23" s="436">
        <f t="shared" si="0"/>
        <v>0</v>
      </c>
      <c r="D23" s="1335"/>
      <c r="E23" s="1335"/>
      <c r="F23" s="1335"/>
      <c r="G23" s="1335"/>
      <c r="H23" s="1336"/>
      <c r="I23" s="1336"/>
      <c r="J23" s="1335"/>
      <c r="K23" s="1335"/>
      <c r="L23" s="1335"/>
      <c r="M23" s="88"/>
      <c r="N23" s="67"/>
      <c r="O23" s="67"/>
      <c r="P23" s="67"/>
      <c r="Q23" s="67"/>
      <c r="R23" s="67"/>
      <c r="S23" s="1802"/>
      <c r="T23" s="1" t="str">
        <f t="shared" ref="T23:T25" si="29">BQ23&amp;BR23&amp;BS23&amp;BT23&amp;BU23&amp;BV23&amp;BW23&amp;BX23</f>
        <v/>
      </c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2837" t="str">
        <f t="shared" si="12"/>
        <v/>
      </c>
      <c r="BR23" s="2837" t="str">
        <f t="shared" ref="BR23:BR25" si="30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37" t="str">
        <f t="shared" si="2"/>
        <v/>
      </c>
      <c r="BT23" s="2837" t="str">
        <f t="shared" si="3"/>
        <v/>
      </c>
      <c r="BU23" s="2837" t="str">
        <f t="shared" si="4"/>
        <v/>
      </c>
      <c r="BV23" s="2837" t="str">
        <f t="shared" ref="BV23:BV25" si="31">IF(AND($C23&gt;0,Q23="")," * No olvide digitar la variable Gestante con 3 o más riesgos. Digite Cero si no tiene.",IF(Q23&gt;$C23," * La variable Gestante con 3 o más riesgos no puede ser mayor al Total.",""))</f>
        <v/>
      </c>
      <c r="BW23" s="2837" t="str">
        <f t="shared" si="5"/>
        <v/>
      </c>
      <c r="BX23" s="2837" t="str">
        <f t="shared" si="6"/>
        <v/>
      </c>
      <c r="BY23" s="1"/>
      <c r="BZ23" s="2175">
        <f t="shared" si="7"/>
        <v>0</v>
      </c>
      <c r="CA23" s="2175">
        <f t="shared" ref="CA23:CA25" si="32">IF(AND(C23&gt;0,M23=""),1,IF(M23&gt;C23,1,0))</f>
        <v>0</v>
      </c>
      <c r="CB23" s="2175">
        <f t="shared" si="8"/>
        <v>0</v>
      </c>
      <c r="CC23" s="2175">
        <f t="shared" si="9"/>
        <v>0</v>
      </c>
      <c r="CD23" s="2175">
        <f t="shared" si="10"/>
        <v>0</v>
      </c>
      <c r="CE23" s="2175">
        <f t="shared" ref="CE23:CG23" si="33">IF(AND($C23&gt;0,Q23=""),1,IF(Q23&gt;$C23,1,0))</f>
        <v>0</v>
      </c>
      <c r="CF23" s="2175">
        <f t="shared" si="33"/>
        <v>0</v>
      </c>
      <c r="CG23" s="2175">
        <f t="shared" si="33"/>
        <v>0</v>
      </c>
    </row>
    <row r="24" spans="1:85" ht="15" customHeight="1" x14ac:dyDescent="0.25">
      <c r="A24" s="3156" t="s">
        <v>3163</v>
      </c>
      <c r="B24" s="3157"/>
      <c r="C24" s="436">
        <f t="shared" si="0"/>
        <v>0</v>
      </c>
      <c r="D24" s="1335"/>
      <c r="E24" s="1335"/>
      <c r="F24" s="1335"/>
      <c r="G24" s="1335"/>
      <c r="H24" s="1336"/>
      <c r="I24" s="1336"/>
      <c r="J24" s="1335"/>
      <c r="K24" s="1335"/>
      <c r="L24" s="1335"/>
      <c r="M24" s="88"/>
      <c r="N24" s="67"/>
      <c r="O24" s="67"/>
      <c r="P24" s="67"/>
      <c r="Q24" s="67"/>
      <c r="R24" s="67"/>
      <c r="S24" s="1802"/>
      <c r="T24" s="1" t="str">
        <f t="shared" si="29"/>
        <v/>
      </c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2837" t="str">
        <f t="shared" si="12"/>
        <v/>
      </c>
      <c r="BR24" s="2837" t="str">
        <f t="shared" si="30"/>
        <v/>
      </c>
      <c r="BS24" s="2837" t="str">
        <f t="shared" si="2"/>
        <v/>
      </c>
      <c r="BT24" s="2837" t="str">
        <f t="shared" si="3"/>
        <v/>
      </c>
      <c r="BU24" s="2837" t="str">
        <f t="shared" si="4"/>
        <v/>
      </c>
      <c r="BV24" s="2837" t="str">
        <f t="shared" si="31"/>
        <v/>
      </c>
      <c r="BW24" s="2837" t="str">
        <f t="shared" si="5"/>
        <v/>
      </c>
      <c r="BX24" s="2837" t="str">
        <f t="shared" si="6"/>
        <v/>
      </c>
      <c r="BY24" s="1"/>
      <c r="BZ24" s="2175">
        <f t="shared" si="7"/>
        <v>0</v>
      </c>
      <c r="CA24" s="2175">
        <f t="shared" si="32"/>
        <v>0</v>
      </c>
      <c r="CB24" s="2175">
        <f t="shared" si="8"/>
        <v>0</v>
      </c>
      <c r="CC24" s="2175">
        <f t="shared" si="9"/>
        <v>0</v>
      </c>
      <c r="CD24" s="2175">
        <f t="shared" si="10"/>
        <v>0</v>
      </c>
      <c r="CE24" s="2175">
        <f t="shared" ref="CE24:CG24" si="34">IF(AND($C24&gt;0,Q24=""),1,IF(Q24&gt;$C24,1,0))</f>
        <v>0</v>
      </c>
      <c r="CF24" s="2175">
        <f t="shared" si="34"/>
        <v>0</v>
      </c>
      <c r="CG24" s="2175">
        <f t="shared" si="34"/>
        <v>0</v>
      </c>
    </row>
    <row r="25" spans="1:85" ht="15" customHeight="1" x14ac:dyDescent="0.25">
      <c r="A25" s="3156" t="s">
        <v>3164</v>
      </c>
      <c r="B25" s="3157"/>
      <c r="C25" s="436">
        <f t="shared" si="0"/>
        <v>0</v>
      </c>
      <c r="D25" s="1335"/>
      <c r="E25" s="1335"/>
      <c r="F25" s="1335"/>
      <c r="G25" s="1335"/>
      <c r="H25" s="1336"/>
      <c r="I25" s="1336"/>
      <c r="J25" s="1335"/>
      <c r="K25" s="1335"/>
      <c r="L25" s="1335"/>
      <c r="M25" s="88"/>
      <c r="N25" s="67"/>
      <c r="O25" s="67"/>
      <c r="P25" s="67"/>
      <c r="Q25" s="67"/>
      <c r="R25" s="67"/>
      <c r="S25" s="1802"/>
      <c r="T25" s="1" t="str">
        <f t="shared" si="29"/>
        <v/>
      </c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2837" t="str">
        <f t="shared" si="12"/>
        <v/>
      </c>
      <c r="BR25" s="2837" t="str">
        <f t="shared" si="30"/>
        <v/>
      </c>
      <c r="BS25" s="2837" t="str">
        <f t="shared" si="2"/>
        <v/>
      </c>
      <c r="BT25" s="2837" t="str">
        <f t="shared" si="3"/>
        <v/>
      </c>
      <c r="BU25" s="2837" t="str">
        <f t="shared" si="4"/>
        <v/>
      </c>
      <c r="BV25" s="2837" t="str">
        <f t="shared" si="31"/>
        <v/>
      </c>
      <c r="BW25" s="2837" t="str">
        <f t="shared" si="5"/>
        <v/>
      </c>
      <c r="BX25" s="2837" t="str">
        <f t="shared" si="6"/>
        <v/>
      </c>
      <c r="BY25" s="1"/>
      <c r="BZ25" s="2175">
        <f t="shared" si="7"/>
        <v>0</v>
      </c>
      <c r="CA25" s="2175">
        <f t="shared" si="32"/>
        <v>0</v>
      </c>
      <c r="CB25" s="2175">
        <f t="shared" si="8"/>
        <v>0</v>
      </c>
      <c r="CC25" s="2175">
        <f t="shared" si="9"/>
        <v>0</v>
      </c>
      <c r="CD25" s="2175">
        <f t="shared" si="10"/>
        <v>0</v>
      </c>
      <c r="CE25" s="2175">
        <f t="shared" ref="CE25:CG25" si="35">IF(AND($C25&gt;0,Q25=""),1,IF(Q25&gt;$C25,1,0))</f>
        <v>0</v>
      </c>
      <c r="CF25" s="2175">
        <f t="shared" si="35"/>
        <v>0</v>
      </c>
      <c r="CG25" s="2175">
        <f t="shared" si="35"/>
        <v>0</v>
      </c>
    </row>
    <row r="26" spans="1:85" ht="15" customHeight="1" x14ac:dyDescent="0.25">
      <c r="A26" s="3156" t="s">
        <v>3165</v>
      </c>
      <c r="B26" s="3157"/>
      <c r="C26" s="436">
        <f t="shared" si="0"/>
        <v>0</v>
      </c>
      <c r="D26" s="1335"/>
      <c r="E26" s="1335"/>
      <c r="F26" s="1335"/>
      <c r="G26" s="1335"/>
      <c r="H26" s="1336"/>
      <c r="I26" s="1336"/>
      <c r="J26" s="1335"/>
      <c r="K26" s="1335"/>
      <c r="L26" s="1335"/>
      <c r="M26" s="1337"/>
      <c r="N26" s="67"/>
      <c r="O26" s="67"/>
      <c r="P26" s="67"/>
      <c r="Q26" s="69"/>
      <c r="R26" s="67"/>
      <c r="S26" s="1802"/>
      <c r="T26" s="1" t="str">
        <f t="shared" ref="T26:T28" si="36">BQ26&amp;BS26&amp;BT26&amp;BU26&amp;BW26&amp;BX26</f>
        <v/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2837" t="str">
        <f t="shared" si="12"/>
        <v/>
      </c>
      <c r="BR26" s="2174"/>
      <c r="BS26" s="2837" t="str">
        <f t="shared" si="2"/>
        <v/>
      </c>
      <c r="BT26" s="2837" t="str">
        <f t="shared" si="3"/>
        <v/>
      </c>
      <c r="BU26" s="2837" t="str">
        <f t="shared" si="4"/>
        <v/>
      </c>
      <c r="BV26" s="2174"/>
      <c r="BW26" s="2837" t="str">
        <f t="shared" si="5"/>
        <v/>
      </c>
      <c r="BX26" s="2837" t="str">
        <f t="shared" si="6"/>
        <v/>
      </c>
      <c r="BY26" s="1"/>
      <c r="BZ26" s="2175">
        <f t="shared" si="7"/>
        <v>0</v>
      </c>
      <c r="CA26" s="2054"/>
      <c r="CB26" s="2175">
        <f t="shared" si="8"/>
        <v>0</v>
      </c>
      <c r="CC26" s="2175">
        <f t="shared" si="9"/>
        <v>0</v>
      </c>
      <c r="CD26" s="2175">
        <f t="shared" si="10"/>
        <v>0</v>
      </c>
      <c r="CE26" s="2054"/>
      <c r="CF26" s="2175">
        <f t="shared" ref="CF26:CG26" si="37">IF(AND($C26&gt;0,R26=""),1,IF(R26&gt;$C26,1,0))</f>
        <v>0</v>
      </c>
      <c r="CG26" s="2175">
        <f t="shared" si="37"/>
        <v>0</v>
      </c>
    </row>
    <row r="27" spans="1:85" ht="15" customHeight="1" x14ac:dyDescent="0.25">
      <c r="A27" s="3156" t="s">
        <v>3166</v>
      </c>
      <c r="B27" s="3157"/>
      <c r="C27" s="436">
        <f t="shared" si="0"/>
        <v>0</v>
      </c>
      <c r="D27" s="1335"/>
      <c r="E27" s="1335"/>
      <c r="F27" s="1335"/>
      <c r="G27" s="1335"/>
      <c r="H27" s="1336"/>
      <c r="I27" s="1336"/>
      <c r="J27" s="1335"/>
      <c r="K27" s="1335"/>
      <c r="L27" s="1335"/>
      <c r="M27" s="1337"/>
      <c r="N27" s="67"/>
      <c r="O27" s="67"/>
      <c r="P27" s="67"/>
      <c r="Q27" s="69"/>
      <c r="R27" s="67"/>
      <c r="S27" s="1802"/>
      <c r="T27" s="1" t="str">
        <f t="shared" si="36"/>
        <v/>
      </c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2837" t="str">
        <f t="shared" si="12"/>
        <v/>
      </c>
      <c r="BR27" s="2174"/>
      <c r="BS27" s="2837" t="str">
        <f t="shared" si="2"/>
        <v/>
      </c>
      <c r="BT27" s="2837" t="str">
        <f t="shared" si="3"/>
        <v/>
      </c>
      <c r="BU27" s="2837" t="str">
        <f t="shared" si="4"/>
        <v/>
      </c>
      <c r="BV27" s="2174"/>
      <c r="BW27" s="2837" t="str">
        <f t="shared" si="5"/>
        <v/>
      </c>
      <c r="BX27" s="2837" t="str">
        <f t="shared" si="6"/>
        <v/>
      </c>
      <c r="BY27" s="1"/>
      <c r="BZ27" s="2175">
        <f t="shared" si="7"/>
        <v>0</v>
      </c>
      <c r="CA27" s="2054"/>
      <c r="CB27" s="2175">
        <f t="shared" si="8"/>
        <v>0</v>
      </c>
      <c r="CC27" s="2175">
        <f t="shared" si="9"/>
        <v>0</v>
      </c>
      <c r="CD27" s="2175">
        <f t="shared" si="10"/>
        <v>0</v>
      </c>
      <c r="CE27" s="2054"/>
      <c r="CF27" s="2175">
        <f t="shared" ref="CF27:CG27" si="38">IF(AND($C27&gt;0,R27=""),1,IF(R27&gt;$C27,1,0))</f>
        <v>0</v>
      </c>
      <c r="CG27" s="2175">
        <f t="shared" si="38"/>
        <v>0</v>
      </c>
    </row>
    <row r="28" spans="1:85" ht="15" customHeight="1" x14ac:dyDescent="0.25">
      <c r="A28" s="3156" t="s">
        <v>3167</v>
      </c>
      <c r="B28" s="3157"/>
      <c r="C28" s="436">
        <f t="shared" si="0"/>
        <v>0</v>
      </c>
      <c r="D28" s="1335"/>
      <c r="E28" s="1335"/>
      <c r="F28" s="1335"/>
      <c r="G28" s="1335"/>
      <c r="H28" s="1336"/>
      <c r="I28" s="1336"/>
      <c r="J28" s="1335"/>
      <c r="K28" s="1335"/>
      <c r="L28" s="1335"/>
      <c r="M28" s="1337"/>
      <c r="N28" s="67"/>
      <c r="O28" s="67"/>
      <c r="P28" s="67"/>
      <c r="Q28" s="69"/>
      <c r="R28" s="67"/>
      <c r="S28" s="1802"/>
      <c r="T28" s="1" t="str">
        <f t="shared" si="36"/>
        <v/>
      </c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2837" t="str">
        <f t="shared" si="12"/>
        <v/>
      </c>
      <c r="BR28" s="2174"/>
      <c r="BS28" s="2837" t="str">
        <f t="shared" si="2"/>
        <v/>
      </c>
      <c r="BT28" s="2837" t="str">
        <f t="shared" si="3"/>
        <v/>
      </c>
      <c r="BU28" s="2837" t="str">
        <f t="shared" si="4"/>
        <v/>
      </c>
      <c r="BV28" s="2174"/>
      <c r="BW28" s="2837" t="str">
        <f t="shared" si="5"/>
        <v/>
      </c>
      <c r="BX28" s="2837" t="str">
        <f t="shared" si="6"/>
        <v/>
      </c>
      <c r="BY28" s="1"/>
      <c r="BZ28" s="2175">
        <f t="shared" si="7"/>
        <v>0</v>
      </c>
      <c r="CA28" s="2054"/>
      <c r="CB28" s="2175">
        <f t="shared" si="8"/>
        <v>0</v>
      </c>
      <c r="CC28" s="2175">
        <f t="shared" si="9"/>
        <v>0</v>
      </c>
      <c r="CD28" s="2175">
        <f t="shared" si="10"/>
        <v>0</v>
      </c>
      <c r="CE28" s="2054"/>
      <c r="CF28" s="2175">
        <f t="shared" ref="CF28:CG28" si="39">IF(AND($C28&gt;0,R28=""),1,IF(R28&gt;$C28,1,0))</f>
        <v>0</v>
      </c>
      <c r="CG28" s="2175">
        <f t="shared" si="39"/>
        <v>0</v>
      </c>
    </row>
    <row r="29" spans="1:85" ht="15" customHeight="1" x14ac:dyDescent="0.25">
      <c r="A29" s="3156" t="s">
        <v>3168</v>
      </c>
      <c r="B29" s="3157"/>
      <c r="C29" s="436">
        <f t="shared" si="0"/>
        <v>27</v>
      </c>
      <c r="D29" s="1335">
        <v>24</v>
      </c>
      <c r="E29" s="1335">
        <v>3</v>
      </c>
      <c r="F29" s="1335">
        <v>0</v>
      </c>
      <c r="G29" s="1335">
        <v>0</v>
      </c>
      <c r="H29" s="1336">
        <v>0</v>
      </c>
      <c r="I29" s="1336">
        <v>0</v>
      </c>
      <c r="J29" s="1335">
        <v>27</v>
      </c>
      <c r="K29" s="1335">
        <v>0</v>
      </c>
      <c r="L29" s="1335">
        <v>0</v>
      </c>
      <c r="M29" s="88">
        <v>0</v>
      </c>
      <c r="N29" s="67">
        <v>7</v>
      </c>
      <c r="O29" s="67">
        <v>0</v>
      </c>
      <c r="P29" s="67">
        <v>0</v>
      </c>
      <c r="Q29" s="69"/>
      <c r="R29" s="67">
        <v>0</v>
      </c>
      <c r="S29" s="1802">
        <v>0</v>
      </c>
      <c r="T29" s="1" t="str">
        <f t="shared" ref="T29:T35" si="40">BQ29&amp;BR29&amp;BS29&amp;BT29&amp;BU29&amp;BW29&amp;BX29</f>
        <v/>
      </c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2837" t="str">
        <f t="shared" si="12"/>
        <v/>
      </c>
      <c r="BR29" s="2837" t="str">
        <f t="shared" ref="BR29:BR35" si="41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37" t="str">
        <f t="shared" si="2"/>
        <v/>
      </c>
      <c r="BT29" s="2837" t="str">
        <f t="shared" si="3"/>
        <v/>
      </c>
      <c r="BU29" s="2837" t="str">
        <f t="shared" si="4"/>
        <v/>
      </c>
      <c r="BV29" s="2174"/>
      <c r="BW29" s="2837" t="str">
        <f t="shared" si="5"/>
        <v/>
      </c>
      <c r="BX29" s="2837" t="str">
        <f t="shared" si="6"/>
        <v/>
      </c>
      <c r="BY29" s="1"/>
      <c r="BZ29" s="2175">
        <f t="shared" si="7"/>
        <v>0</v>
      </c>
      <c r="CA29" s="2175">
        <f t="shared" ref="CA29:CA35" si="42">IF(AND(C29&gt;0,M29=""),1,IF(M29&gt;C29,1,0))</f>
        <v>0</v>
      </c>
      <c r="CB29" s="2175">
        <f t="shared" si="8"/>
        <v>0</v>
      </c>
      <c r="CC29" s="2175">
        <f t="shared" si="9"/>
        <v>0</v>
      </c>
      <c r="CD29" s="2175">
        <f t="shared" si="10"/>
        <v>0</v>
      </c>
      <c r="CE29" s="2054"/>
      <c r="CF29" s="2175">
        <f t="shared" ref="CF29:CG29" si="43">IF(AND($C29&gt;0,R29=""),1,IF(R29&gt;$C29,1,0))</f>
        <v>0</v>
      </c>
      <c r="CG29" s="2175">
        <f t="shared" si="43"/>
        <v>0</v>
      </c>
    </row>
    <row r="30" spans="1:85" ht="15" customHeight="1" x14ac:dyDescent="0.25">
      <c r="A30" s="3156" t="s">
        <v>3169</v>
      </c>
      <c r="B30" s="3157"/>
      <c r="C30" s="436">
        <f t="shared" si="0"/>
        <v>2</v>
      </c>
      <c r="D30" s="1335">
        <v>2</v>
      </c>
      <c r="E30" s="1335">
        <v>0</v>
      </c>
      <c r="F30" s="1335">
        <v>0</v>
      </c>
      <c r="G30" s="1335">
        <v>0</v>
      </c>
      <c r="H30" s="1336">
        <v>0</v>
      </c>
      <c r="I30" s="1336">
        <v>0</v>
      </c>
      <c r="J30" s="1335">
        <v>2</v>
      </c>
      <c r="K30" s="1335">
        <v>0</v>
      </c>
      <c r="L30" s="1335">
        <v>0</v>
      </c>
      <c r="M30" s="88">
        <v>0</v>
      </c>
      <c r="N30" s="67">
        <v>1</v>
      </c>
      <c r="O30" s="67">
        <v>0</v>
      </c>
      <c r="P30" s="67">
        <v>0</v>
      </c>
      <c r="Q30" s="69"/>
      <c r="R30" s="67">
        <v>0</v>
      </c>
      <c r="S30" s="1802">
        <v>0</v>
      </c>
      <c r="T30" s="1" t="str">
        <f t="shared" si="40"/>
        <v/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2837" t="str">
        <f t="shared" si="12"/>
        <v/>
      </c>
      <c r="BR30" s="2837" t="str">
        <f t="shared" si="41"/>
        <v/>
      </c>
      <c r="BS30" s="2837" t="str">
        <f t="shared" si="2"/>
        <v/>
      </c>
      <c r="BT30" s="2837" t="str">
        <f t="shared" si="3"/>
        <v/>
      </c>
      <c r="BU30" s="2837" t="str">
        <f t="shared" si="4"/>
        <v/>
      </c>
      <c r="BV30" s="2174"/>
      <c r="BW30" s="2837" t="str">
        <f t="shared" si="5"/>
        <v/>
      </c>
      <c r="BX30" s="2837" t="str">
        <f t="shared" si="6"/>
        <v/>
      </c>
      <c r="BY30" s="1"/>
      <c r="BZ30" s="2175">
        <f t="shared" si="7"/>
        <v>0</v>
      </c>
      <c r="CA30" s="2175">
        <f t="shared" si="42"/>
        <v>0</v>
      </c>
      <c r="CB30" s="2175">
        <f t="shared" si="8"/>
        <v>0</v>
      </c>
      <c r="CC30" s="2175">
        <f t="shared" si="9"/>
        <v>0</v>
      </c>
      <c r="CD30" s="2175">
        <f t="shared" si="10"/>
        <v>0</v>
      </c>
      <c r="CE30" s="2054"/>
      <c r="CF30" s="2175">
        <f t="shared" ref="CF30:CG30" si="44">IF(AND($C30&gt;0,R30=""),1,IF(R30&gt;$C30,1,0))</f>
        <v>0</v>
      </c>
      <c r="CG30" s="2175">
        <f t="shared" si="44"/>
        <v>0</v>
      </c>
    </row>
    <row r="31" spans="1:85" ht="15" customHeight="1" x14ac:dyDescent="0.25">
      <c r="A31" s="3514" t="s">
        <v>3170</v>
      </c>
      <c r="B31" s="3157"/>
      <c r="C31" s="436">
        <f t="shared" si="0"/>
        <v>0</v>
      </c>
      <c r="D31" s="1335"/>
      <c r="E31" s="1335"/>
      <c r="F31" s="1335"/>
      <c r="G31" s="1335"/>
      <c r="H31" s="1336"/>
      <c r="I31" s="1336"/>
      <c r="J31" s="1335"/>
      <c r="K31" s="1335"/>
      <c r="L31" s="1335"/>
      <c r="M31" s="88"/>
      <c r="N31" s="67"/>
      <c r="O31" s="67"/>
      <c r="P31" s="67"/>
      <c r="Q31" s="69"/>
      <c r="R31" s="67"/>
      <c r="S31" s="1802"/>
      <c r="T31" s="1" t="str">
        <f t="shared" si="40"/>
        <v/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2837" t="str">
        <f t="shared" si="12"/>
        <v/>
      </c>
      <c r="BR31" s="2837" t="str">
        <f t="shared" si="41"/>
        <v/>
      </c>
      <c r="BS31" s="2837" t="str">
        <f t="shared" si="2"/>
        <v/>
      </c>
      <c r="BT31" s="2837" t="str">
        <f t="shared" si="3"/>
        <v/>
      </c>
      <c r="BU31" s="2837" t="str">
        <f t="shared" si="4"/>
        <v/>
      </c>
      <c r="BV31" s="2174"/>
      <c r="BW31" s="2837" t="str">
        <f t="shared" si="5"/>
        <v/>
      </c>
      <c r="BX31" s="2837" t="str">
        <f t="shared" si="6"/>
        <v/>
      </c>
      <c r="BY31" s="1"/>
      <c r="BZ31" s="2175">
        <f t="shared" si="7"/>
        <v>0</v>
      </c>
      <c r="CA31" s="2175">
        <f t="shared" si="42"/>
        <v>0</v>
      </c>
      <c r="CB31" s="2175">
        <f t="shared" si="8"/>
        <v>0</v>
      </c>
      <c r="CC31" s="2175">
        <f t="shared" si="9"/>
        <v>0</v>
      </c>
      <c r="CD31" s="2175">
        <f t="shared" si="10"/>
        <v>0</v>
      </c>
      <c r="CE31" s="2054"/>
      <c r="CF31" s="2175">
        <f t="shared" ref="CF31:CG31" si="45">IF(AND($C31&gt;0,R31=""),1,IF(R31&gt;$C31,1,0))</f>
        <v>0</v>
      </c>
      <c r="CG31" s="2175">
        <f t="shared" si="45"/>
        <v>0</v>
      </c>
    </row>
    <row r="32" spans="1:85" ht="15" customHeight="1" x14ac:dyDescent="0.25">
      <c r="A32" s="3514" t="s">
        <v>3171</v>
      </c>
      <c r="B32" s="3157"/>
      <c r="C32" s="436">
        <f t="shared" si="0"/>
        <v>0</v>
      </c>
      <c r="D32" s="1335"/>
      <c r="E32" s="1335"/>
      <c r="F32" s="1335"/>
      <c r="G32" s="1335"/>
      <c r="H32" s="1336"/>
      <c r="I32" s="1336"/>
      <c r="J32" s="1335"/>
      <c r="K32" s="1335"/>
      <c r="L32" s="1335"/>
      <c r="M32" s="239"/>
      <c r="N32" s="67"/>
      <c r="O32" s="67"/>
      <c r="P32" s="67"/>
      <c r="Q32" s="69"/>
      <c r="R32" s="67"/>
      <c r="S32" s="1802"/>
      <c r="T32" s="1" t="str">
        <f t="shared" si="40"/>
        <v/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2837" t="str">
        <f t="shared" si="12"/>
        <v/>
      </c>
      <c r="BR32" s="2837" t="str">
        <f t="shared" si="41"/>
        <v/>
      </c>
      <c r="BS32" s="2837" t="str">
        <f t="shared" si="2"/>
        <v/>
      </c>
      <c r="BT32" s="2837" t="str">
        <f t="shared" si="3"/>
        <v/>
      </c>
      <c r="BU32" s="2837" t="str">
        <f t="shared" si="4"/>
        <v/>
      </c>
      <c r="BV32" s="2174"/>
      <c r="BW32" s="2837" t="str">
        <f t="shared" si="5"/>
        <v/>
      </c>
      <c r="BX32" s="2837" t="str">
        <f t="shared" si="6"/>
        <v/>
      </c>
      <c r="BY32" s="1"/>
      <c r="BZ32" s="2175">
        <f t="shared" si="7"/>
        <v>0</v>
      </c>
      <c r="CA32" s="2175">
        <f t="shared" si="42"/>
        <v>0</v>
      </c>
      <c r="CB32" s="2175">
        <f t="shared" si="8"/>
        <v>0</v>
      </c>
      <c r="CC32" s="2175">
        <f t="shared" si="9"/>
        <v>0</v>
      </c>
      <c r="CD32" s="2175">
        <f t="shared" si="10"/>
        <v>0</v>
      </c>
      <c r="CE32" s="2054"/>
      <c r="CF32" s="2175">
        <f t="shared" ref="CF32:CG32" si="46">IF(AND($C32&gt;0,R32=""),1,IF(R32&gt;$C32,1,0))</f>
        <v>0</v>
      </c>
      <c r="CG32" s="2175">
        <f t="shared" si="46"/>
        <v>0</v>
      </c>
    </row>
    <row r="33" spans="1:85" ht="15" customHeight="1" x14ac:dyDescent="0.25">
      <c r="A33" s="3514" t="s">
        <v>3172</v>
      </c>
      <c r="B33" s="3157"/>
      <c r="C33" s="436">
        <f t="shared" si="0"/>
        <v>3</v>
      </c>
      <c r="D33" s="1335">
        <v>3</v>
      </c>
      <c r="E33" s="1335">
        <v>0</v>
      </c>
      <c r="F33" s="1335">
        <v>0</v>
      </c>
      <c r="G33" s="1335">
        <v>0</v>
      </c>
      <c r="H33" s="1336">
        <v>0</v>
      </c>
      <c r="I33" s="1336">
        <v>0</v>
      </c>
      <c r="J33" s="1335">
        <v>0</v>
      </c>
      <c r="K33" s="1335">
        <v>1</v>
      </c>
      <c r="L33" s="1335">
        <v>2</v>
      </c>
      <c r="M33" s="239"/>
      <c r="N33" s="67">
        <v>0</v>
      </c>
      <c r="O33" s="67">
        <v>0</v>
      </c>
      <c r="P33" s="67">
        <v>0</v>
      </c>
      <c r="Q33" s="69"/>
      <c r="R33" s="67">
        <v>0</v>
      </c>
      <c r="S33" s="1802">
        <v>0</v>
      </c>
      <c r="T33" s="1" t="str">
        <f t="shared" si="40"/>
        <v xml:space="preserve"> * No olvide digitar la variable Programa de Acompañamiento Psicosocial en APS. Si no tiene digite Cero.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2837" t="str">
        <f t="shared" si="12"/>
        <v/>
      </c>
      <c r="BR33" s="2837" t="str">
        <f t="shared" si="41"/>
        <v xml:space="preserve"> * No olvide digitar la variable Programa de Acompañamiento Psicosocial en APS. Si no tiene digite Cero.</v>
      </c>
      <c r="BS33" s="2837" t="str">
        <f t="shared" si="2"/>
        <v/>
      </c>
      <c r="BT33" s="2837" t="str">
        <f t="shared" si="3"/>
        <v/>
      </c>
      <c r="BU33" s="2837" t="str">
        <f t="shared" si="4"/>
        <v/>
      </c>
      <c r="BV33" s="2174"/>
      <c r="BW33" s="2837" t="str">
        <f t="shared" si="5"/>
        <v/>
      </c>
      <c r="BX33" s="2837" t="str">
        <f t="shared" si="6"/>
        <v/>
      </c>
      <c r="BY33" s="1"/>
      <c r="BZ33" s="2175">
        <f t="shared" si="7"/>
        <v>0</v>
      </c>
      <c r="CA33" s="2175">
        <f t="shared" si="42"/>
        <v>1</v>
      </c>
      <c r="CB33" s="2175">
        <f t="shared" si="8"/>
        <v>0</v>
      </c>
      <c r="CC33" s="2175">
        <f t="shared" si="9"/>
        <v>0</v>
      </c>
      <c r="CD33" s="2175">
        <f t="shared" si="10"/>
        <v>0</v>
      </c>
      <c r="CE33" s="2054"/>
      <c r="CF33" s="2175">
        <f t="shared" ref="CF33:CG33" si="47">IF(AND($C33&gt;0,R33=""),1,IF(R33&gt;$C33,1,0))</f>
        <v>0</v>
      </c>
      <c r="CG33" s="2175">
        <f t="shared" si="47"/>
        <v>0</v>
      </c>
    </row>
    <row r="34" spans="1:85" ht="15" customHeight="1" x14ac:dyDescent="0.25">
      <c r="A34" s="3514" t="s">
        <v>3173</v>
      </c>
      <c r="B34" s="3157"/>
      <c r="C34" s="1339">
        <f t="shared" si="0"/>
        <v>0</v>
      </c>
      <c r="D34" s="1335"/>
      <c r="E34" s="1335"/>
      <c r="F34" s="1335"/>
      <c r="G34" s="1335"/>
      <c r="H34" s="1336"/>
      <c r="I34" s="1336"/>
      <c r="J34" s="1335"/>
      <c r="K34" s="1335"/>
      <c r="L34" s="1335"/>
      <c r="M34" s="88"/>
      <c r="N34" s="1746"/>
      <c r="O34" s="1746"/>
      <c r="P34" s="1746"/>
      <c r="Q34" s="69"/>
      <c r="R34" s="1746"/>
      <c r="S34" s="1751"/>
      <c r="T34" s="1" t="str">
        <f t="shared" si="40"/>
        <v/>
      </c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2837" t="str">
        <f t="shared" si="12"/>
        <v/>
      </c>
      <c r="BR34" s="2837" t="str">
        <f t="shared" si="41"/>
        <v/>
      </c>
      <c r="BS34" s="2837" t="str">
        <f t="shared" si="2"/>
        <v/>
      </c>
      <c r="BT34" s="2837" t="str">
        <f t="shared" si="3"/>
        <v/>
      </c>
      <c r="BU34" s="2837" t="str">
        <f t="shared" si="4"/>
        <v/>
      </c>
      <c r="BV34" s="2174"/>
      <c r="BW34" s="2837" t="str">
        <f t="shared" si="5"/>
        <v/>
      </c>
      <c r="BX34" s="2837" t="str">
        <f t="shared" si="6"/>
        <v/>
      </c>
      <c r="BY34" s="1"/>
      <c r="BZ34" s="2175">
        <f t="shared" si="7"/>
        <v>0</v>
      </c>
      <c r="CA34" s="2175">
        <f t="shared" si="42"/>
        <v>0</v>
      </c>
      <c r="CB34" s="2175">
        <f t="shared" si="8"/>
        <v>0</v>
      </c>
      <c r="CC34" s="2175">
        <f t="shared" si="9"/>
        <v>0</v>
      </c>
      <c r="CD34" s="2175">
        <f t="shared" si="10"/>
        <v>0</v>
      </c>
      <c r="CE34" s="2054"/>
      <c r="CF34" s="2175">
        <f t="shared" ref="CF34:CG34" si="48">IF(AND($C34&gt;0,R34=""),1,IF(R34&gt;$C34,1,0))</f>
        <v>0</v>
      </c>
      <c r="CG34" s="2175">
        <f t="shared" si="48"/>
        <v>0</v>
      </c>
    </row>
    <row r="35" spans="1:85" ht="15" customHeight="1" x14ac:dyDescent="0.25">
      <c r="A35" s="3515" t="s">
        <v>3174</v>
      </c>
      <c r="B35" s="3205"/>
      <c r="C35" s="437">
        <f t="shared" si="0"/>
        <v>0</v>
      </c>
      <c r="D35" s="1335"/>
      <c r="E35" s="1335"/>
      <c r="F35" s="1335"/>
      <c r="G35" s="1335"/>
      <c r="H35" s="1340"/>
      <c r="I35" s="1340"/>
      <c r="J35" s="1335"/>
      <c r="K35" s="1335"/>
      <c r="L35" s="1335"/>
      <c r="M35" s="40"/>
      <c r="N35" s="37"/>
      <c r="O35" s="37"/>
      <c r="P35" s="37"/>
      <c r="Q35" s="38"/>
      <c r="R35" s="37"/>
      <c r="S35" s="1764"/>
      <c r="T35" s="1" t="str">
        <f t="shared" si="40"/>
        <v/>
      </c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2837" t="str">
        <f t="shared" si="12"/>
        <v/>
      </c>
      <c r="BR35" s="2837" t="str">
        <f t="shared" si="41"/>
        <v/>
      </c>
      <c r="BS35" s="2837" t="str">
        <f t="shared" si="2"/>
        <v/>
      </c>
      <c r="BT35" s="2837" t="str">
        <f t="shared" si="3"/>
        <v/>
      </c>
      <c r="BU35" s="2837" t="str">
        <f t="shared" si="4"/>
        <v/>
      </c>
      <c r="BV35" s="2174"/>
      <c r="BW35" s="2837" t="str">
        <f t="shared" si="5"/>
        <v/>
      </c>
      <c r="BX35" s="2837" t="str">
        <f t="shared" si="6"/>
        <v/>
      </c>
      <c r="BY35" s="1"/>
      <c r="BZ35" s="2175">
        <f t="shared" si="7"/>
        <v>0</v>
      </c>
      <c r="CA35" s="2175">
        <f t="shared" si="42"/>
        <v>0</v>
      </c>
      <c r="CB35" s="2175">
        <f t="shared" si="8"/>
        <v>0</v>
      </c>
      <c r="CC35" s="2175">
        <f t="shared" si="9"/>
        <v>0</v>
      </c>
      <c r="CD35" s="2175">
        <f t="shared" si="10"/>
        <v>0</v>
      </c>
      <c r="CE35" s="2054"/>
      <c r="CF35" s="2175">
        <f t="shared" ref="CF35:CG35" si="49">IF(AND($C35&gt;0,R35=""),1,IF(R35&gt;$C35,1,0))</f>
        <v>0</v>
      </c>
      <c r="CG35" s="2175">
        <f t="shared" si="49"/>
        <v>0</v>
      </c>
    </row>
    <row r="36" spans="1:85" ht="18" customHeight="1" x14ac:dyDescent="0.25">
      <c r="A36" s="3147" t="s">
        <v>3175</v>
      </c>
      <c r="B36" s="3124"/>
      <c r="C36" s="3124"/>
      <c r="D36" s="3124"/>
      <c r="E36" s="3124"/>
      <c r="F36" s="3124"/>
      <c r="G36" s="3124"/>
      <c r="H36" s="3124"/>
      <c r="I36" s="3124"/>
      <c r="J36" s="3124"/>
      <c r="K36" s="3124"/>
      <c r="L36" s="3124"/>
      <c r="M36" s="3124"/>
      <c r="N36" s="3124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  <c r="AL36" s="505"/>
      <c r="AM36" s="505"/>
      <c r="AN36" s="505"/>
      <c r="AO36" s="505"/>
      <c r="AP36" s="505"/>
      <c r="AQ36" s="505"/>
      <c r="AR36" s="505"/>
      <c r="AS36" s="505"/>
      <c r="AT36" s="505"/>
      <c r="AU36" s="505"/>
      <c r="AV36" s="505"/>
      <c r="AW36" s="505"/>
      <c r="AX36" s="505"/>
      <c r="AY36" s="505"/>
      <c r="AZ36" s="505"/>
      <c r="BA36" s="505"/>
      <c r="BB36" s="505"/>
      <c r="BC36" s="505"/>
      <c r="BD36" s="505"/>
      <c r="BE36" s="505"/>
      <c r="BF36" s="505"/>
      <c r="BG36" s="505"/>
      <c r="BH36" s="505"/>
      <c r="BI36" s="505"/>
      <c r="BJ36" s="505"/>
      <c r="BK36" s="505"/>
      <c r="BL36" s="505"/>
      <c r="BM36" s="505"/>
      <c r="BN36" s="505"/>
      <c r="BO36" s="505"/>
      <c r="BP36" s="505"/>
      <c r="BQ36" s="505"/>
      <c r="BR36" s="505"/>
      <c r="BS36" s="505"/>
      <c r="BT36" s="505"/>
      <c r="BU36" s="505"/>
      <c r="BV36" s="505"/>
      <c r="BW36" s="505"/>
      <c r="BX36" s="505"/>
      <c r="BY36" s="505"/>
      <c r="BZ36" s="505"/>
      <c r="CA36" s="505"/>
      <c r="CB36" s="505"/>
      <c r="CC36" s="505"/>
      <c r="CD36" s="505"/>
      <c r="CE36" s="505"/>
      <c r="CF36" s="505"/>
      <c r="CG36" s="505"/>
    </row>
    <row r="37" spans="1:85" ht="14.25" customHeight="1" x14ac:dyDescent="0.25">
      <c r="A37" s="3159" t="s">
        <v>667</v>
      </c>
      <c r="B37" s="3122"/>
      <c r="C37" s="1737" t="s">
        <v>3176</v>
      </c>
      <c r="D37" s="27" t="s">
        <v>3177</v>
      </c>
      <c r="E37" s="23" t="s">
        <v>3178</v>
      </c>
      <c r="F37" s="75" t="s">
        <v>3179</v>
      </c>
      <c r="G37" s="1800" t="s">
        <v>3180</v>
      </c>
      <c r="H37" s="23" t="s">
        <v>3181</v>
      </c>
      <c r="I37" s="23" t="s">
        <v>3182</v>
      </c>
      <c r="J37" s="23" t="s">
        <v>3183</v>
      </c>
      <c r="K37" s="113" t="s">
        <v>42</v>
      </c>
      <c r="L37" s="23" t="s">
        <v>331</v>
      </c>
      <c r="M37" s="23" t="s">
        <v>3184</v>
      </c>
      <c r="N37" s="1743" t="s">
        <v>3185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</row>
    <row r="38" spans="1:85" ht="30" customHeight="1" x14ac:dyDescent="0.25">
      <c r="A38" s="3138" t="s">
        <v>3186</v>
      </c>
      <c r="B38" s="1306" t="s">
        <v>3187</v>
      </c>
      <c r="C38" s="1341"/>
      <c r="D38" s="2838"/>
      <c r="E38" s="1342"/>
      <c r="F38" s="1343"/>
      <c r="G38" s="2838"/>
      <c r="H38" s="1342"/>
      <c r="I38" s="1342"/>
      <c r="J38" s="1342"/>
      <c r="K38" s="1344"/>
      <c r="L38" s="1342"/>
      <c r="M38" s="1342"/>
      <c r="N38" s="2839"/>
      <c r="O38" s="1" t="str">
        <f t="shared" ref="O38:O40" si="50">BQ38&amp;BR38&amp;BS38&amp;BT38</f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2837" t="str">
        <f t="shared" ref="BQ38:BQ40" si="51">IF(AND(SUM($C38:$F38)&gt;0,K38="")," * No olvide digitar la variable Migrantes. Digite Cero si no tiene.",IF(K38&gt;SUM($C38:$F38)," * La variable Migrantes no puede ser mayor a la suma de las variables de Visitas.",""))</f>
        <v/>
      </c>
      <c r="BR38" s="2837" t="str">
        <f t="shared" ref="BR38:BR40" si="52"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37" t="str">
        <f t="shared" ref="BS38:BS40" si="53"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37" t="str">
        <f t="shared" ref="BT38:BT40" si="54"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U38" s="1"/>
      <c r="BV38" s="1"/>
      <c r="BW38" s="1"/>
      <c r="BX38" s="1"/>
      <c r="BY38" s="1"/>
      <c r="BZ38" s="2175">
        <f t="shared" ref="BZ38:CC38" si="55">IF(AND(SUM($C38:$F38)&gt;0,K38=""),1,IF(K38&gt;SUM($C38:$F38),1,0))</f>
        <v>0</v>
      </c>
      <c r="CA38" s="2175">
        <f t="shared" si="55"/>
        <v>0</v>
      </c>
      <c r="CB38" s="2175">
        <f t="shared" si="55"/>
        <v>0</v>
      </c>
      <c r="CC38" s="2175">
        <f t="shared" si="55"/>
        <v>0</v>
      </c>
      <c r="CD38" s="1"/>
      <c r="CE38" s="1"/>
      <c r="CF38" s="1"/>
      <c r="CG38" s="1"/>
    </row>
    <row r="39" spans="1:85" ht="14.25" customHeight="1" x14ac:dyDescent="0.25">
      <c r="A39" s="3128"/>
      <c r="B39" s="507" t="s">
        <v>3188</v>
      </c>
      <c r="C39" s="1345"/>
      <c r="D39" s="2840"/>
      <c r="E39" s="1335"/>
      <c r="F39" s="1346"/>
      <c r="G39" s="2840"/>
      <c r="H39" s="2841"/>
      <c r="I39" s="2841"/>
      <c r="J39" s="2841"/>
      <c r="K39" s="2842"/>
      <c r="L39" s="1335"/>
      <c r="M39" s="1335"/>
      <c r="N39" s="2843"/>
      <c r="O39" s="1" t="str">
        <f t="shared" si="50"/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2837" t="str">
        <f t="shared" si="51"/>
        <v/>
      </c>
      <c r="BR39" s="2837" t="str">
        <f t="shared" si="52"/>
        <v/>
      </c>
      <c r="BS39" s="2837" t="str">
        <f t="shared" si="53"/>
        <v/>
      </c>
      <c r="BT39" s="2837" t="str">
        <f t="shared" si="54"/>
        <v/>
      </c>
      <c r="BU39" s="1"/>
      <c r="BV39" s="1"/>
      <c r="BW39" s="1"/>
      <c r="BX39" s="1"/>
      <c r="BY39" s="1"/>
      <c r="BZ39" s="2175">
        <f t="shared" ref="BZ39:CC39" si="56">IF(AND(SUM($C39:$F39)&gt;0,K39=""),1,IF(K39&gt;SUM($C39:$F39),1,0))</f>
        <v>0</v>
      </c>
      <c r="CA39" s="2175">
        <f t="shared" si="56"/>
        <v>0</v>
      </c>
      <c r="CB39" s="2175">
        <f t="shared" si="56"/>
        <v>0</v>
      </c>
      <c r="CC39" s="2175">
        <f t="shared" si="56"/>
        <v>0</v>
      </c>
      <c r="CD39" s="1"/>
      <c r="CE39" s="1"/>
      <c r="CF39" s="1"/>
      <c r="CG39" s="1"/>
    </row>
    <row r="40" spans="1:85" ht="14.25" customHeight="1" x14ac:dyDescent="0.25">
      <c r="A40" s="3129"/>
      <c r="B40" s="2798" t="s">
        <v>3189</v>
      </c>
      <c r="C40" s="2844">
        <v>1</v>
      </c>
      <c r="D40" s="2845">
        <v>1</v>
      </c>
      <c r="E40" s="1347">
        <v>3</v>
      </c>
      <c r="F40" s="2846">
        <v>0</v>
      </c>
      <c r="G40" s="2845">
        <v>1</v>
      </c>
      <c r="H40" s="1348">
        <v>4</v>
      </c>
      <c r="I40" s="1348">
        <v>1</v>
      </c>
      <c r="J40" s="1348">
        <v>4</v>
      </c>
      <c r="K40" s="1349">
        <v>0</v>
      </c>
      <c r="L40" s="1347">
        <v>1</v>
      </c>
      <c r="M40" s="1347">
        <v>0</v>
      </c>
      <c r="N40" s="2847">
        <v>0</v>
      </c>
      <c r="O40" s="1" t="str">
        <f t="shared" si="50"/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2837" t="str">
        <f t="shared" si="51"/>
        <v/>
      </c>
      <c r="BR40" s="2837" t="str">
        <f t="shared" si="52"/>
        <v/>
      </c>
      <c r="BS40" s="2837" t="str">
        <f t="shared" si="53"/>
        <v/>
      </c>
      <c r="BT40" s="2837" t="str">
        <f t="shared" si="54"/>
        <v/>
      </c>
      <c r="BU40" s="1"/>
      <c r="BV40" s="1"/>
      <c r="BW40" s="1"/>
      <c r="BX40" s="1"/>
      <c r="BY40" s="1"/>
      <c r="BZ40" s="2175">
        <f t="shared" ref="BZ40:CC40" si="57">IF(AND(SUM($C40:$F40)&gt;0,K40=""),1,IF(K40&gt;SUM($C40:$F40),1,0))</f>
        <v>0</v>
      </c>
      <c r="CA40" s="2175">
        <f t="shared" si="57"/>
        <v>0</v>
      </c>
      <c r="CB40" s="2175">
        <f t="shared" si="57"/>
        <v>0</v>
      </c>
      <c r="CC40" s="2175">
        <f t="shared" si="57"/>
        <v>0</v>
      </c>
      <c r="CD40" s="1"/>
      <c r="CE40" s="1"/>
      <c r="CF40" s="1"/>
      <c r="CG40" s="1"/>
    </row>
    <row r="41" spans="1:85" ht="15" customHeight="1" x14ac:dyDescent="0.25">
      <c r="A41" s="3316" t="s">
        <v>82</v>
      </c>
      <c r="B41" s="3122"/>
      <c r="C41" s="166">
        <f t="shared" ref="C41:N41" si="58">SUM(C38:C40)</f>
        <v>1</v>
      </c>
      <c r="D41" s="2769">
        <f t="shared" si="58"/>
        <v>1</v>
      </c>
      <c r="E41" s="1165">
        <f t="shared" si="58"/>
        <v>3</v>
      </c>
      <c r="F41" s="448">
        <f t="shared" si="58"/>
        <v>0</v>
      </c>
      <c r="G41" s="2769">
        <f t="shared" si="58"/>
        <v>1</v>
      </c>
      <c r="H41" s="1165">
        <f t="shared" si="58"/>
        <v>4</v>
      </c>
      <c r="I41" s="1165">
        <f t="shared" si="58"/>
        <v>1</v>
      </c>
      <c r="J41" s="446">
        <f t="shared" si="58"/>
        <v>4</v>
      </c>
      <c r="K41" s="447">
        <f t="shared" si="58"/>
        <v>0</v>
      </c>
      <c r="L41" s="584">
        <f t="shared" si="58"/>
        <v>1</v>
      </c>
      <c r="M41" s="584">
        <f t="shared" si="58"/>
        <v>0</v>
      </c>
      <c r="N41" s="1859">
        <f t="shared" si="58"/>
        <v>0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</row>
    <row r="42" spans="1:85" ht="15" customHeight="1" x14ac:dyDescent="0.25">
      <c r="A42" s="3138" t="s">
        <v>3190</v>
      </c>
      <c r="B42" s="2661" t="s">
        <v>2424</v>
      </c>
      <c r="C42" s="2848"/>
      <c r="D42" s="2848"/>
      <c r="E42" s="2849"/>
      <c r="F42" s="1350"/>
      <c r="G42" s="2850"/>
      <c r="H42" s="2851"/>
      <c r="I42" s="2849"/>
      <c r="J42" s="2851"/>
      <c r="K42" s="2852"/>
      <c r="L42" s="2851"/>
      <c r="M42" s="2851"/>
      <c r="N42" s="2389"/>
      <c r="O42" s="1" t="str">
        <f t="shared" ref="O42:O45" si="59">BQ42&amp;BR42&amp;BS42</f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2837" t="str">
        <f t="shared" ref="BQ42:BQ46" si="60">IF(AND(SUM($C42:$F42)&gt;0,K42="")," * No olvide digitar la variable Migrantes. Digite Cero si no tiene.",IF(K42&gt;SUM($C42:$F42)," * La variable Migrantes no puede ser mayor a la suma de las variables de Visitas.",""))</f>
        <v/>
      </c>
      <c r="BR42" s="2837" t="str">
        <f t="shared" ref="BR42:BR46" si="61"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37" t="str">
        <f t="shared" ref="BS42:BS46" si="62"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2174"/>
      <c r="BU42" s="1"/>
      <c r="BV42" s="1"/>
      <c r="BW42" s="1"/>
      <c r="BX42" s="1"/>
      <c r="BY42" s="1"/>
      <c r="BZ42" s="2175">
        <f t="shared" ref="BZ42:CB42" si="63">IF(AND(SUM($C42:$F42)&gt;0,K42=""),1,IF(K42&gt;SUM($C42:$F42),1,0))</f>
        <v>0</v>
      </c>
      <c r="CA42" s="2175">
        <f t="shared" si="63"/>
        <v>0</v>
      </c>
      <c r="CB42" s="2175">
        <f t="shared" si="63"/>
        <v>0</v>
      </c>
      <c r="CC42" s="2054"/>
      <c r="CD42" s="1"/>
      <c r="CE42" s="1"/>
      <c r="CF42" s="1"/>
      <c r="CG42" s="1"/>
    </row>
    <row r="43" spans="1:85" ht="15" customHeight="1" x14ac:dyDescent="0.25">
      <c r="A43" s="3128"/>
      <c r="B43" s="2853" t="s">
        <v>3191</v>
      </c>
      <c r="C43" s="1351"/>
      <c r="D43" s="1352"/>
      <c r="E43" s="1335"/>
      <c r="F43" s="1346"/>
      <c r="G43" s="2854"/>
      <c r="H43" s="1335"/>
      <c r="I43" s="1335"/>
      <c r="J43" s="1353"/>
      <c r="K43" s="1354"/>
      <c r="L43" s="1335"/>
      <c r="M43" s="1335"/>
      <c r="N43" s="2062"/>
      <c r="O43" s="1" t="str">
        <f t="shared" si="59"/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2837" t="str">
        <f t="shared" si="60"/>
        <v/>
      </c>
      <c r="BR43" s="2837" t="str">
        <f t="shared" si="61"/>
        <v/>
      </c>
      <c r="BS43" s="2837" t="str">
        <f t="shared" si="62"/>
        <v/>
      </c>
      <c r="BT43" s="2174"/>
      <c r="BU43" s="1"/>
      <c r="BV43" s="1"/>
      <c r="BW43" s="1"/>
      <c r="BX43" s="1"/>
      <c r="BY43" s="1"/>
      <c r="BZ43" s="2175">
        <f t="shared" ref="BZ43:CB43" si="64">IF(AND(SUM($C43:$F43)&gt;0,K43=""),1,IF(K43&gt;SUM($C43:$F43),1,0))</f>
        <v>0</v>
      </c>
      <c r="CA43" s="2175">
        <f t="shared" si="64"/>
        <v>0</v>
      </c>
      <c r="CB43" s="2175">
        <f t="shared" si="64"/>
        <v>0</v>
      </c>
      <c r="CC43" s="2054"/>
      <c r="CD43" s="1"/>
      <c r="CE43" s="1"/>
      <c r="CF43" s="1"/>
      <c r="CG43" s="1"/>
    </row>
    <row r="44" spans="1:85" ht="15" customHeight="1" x14ac:dyDescent="0.25">
      <c r="A44" s="3128"/>
      <c r="B44" s="1355" t="s">
        <v>49</v>
      </c>
      <c r="C44" s="1345"/>
      <c r="D44" s="1352"/>
      <c r="E44" s="2851"/>
      <c r="F44" s="2855"/>
      <c r="G44" s="2854"/>
      <c r="H44" s="1335"/>
      <c r="I44" s="2851"/>
      <c r="J44" s="1356"/>
      <c r="K44" s="1357"/>
      <c r="L44" s="1335"/>
      <c r="M44" s="2851"/>
      <c r="N44" s="2062"/>
      <c r="O44" s="1" t="str">
        <f t="shared" si="59"/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2837" t="str">
        <f t="shared" si="60"/>
        <v/>
      </c>
      <c r="BR44" s="2837" t="str">
        <f t="shared" si="61"/>
        <v/>
      </c>
      <c r="BS44" s="2837" t="str">
        <f t="shared" si="62"/>
        <v/>
      </c>
      <c r="BT44" s="2174"/>
      <c r="BU44" s="1"/>
      <c r="BV44" s="1"/>
      <c r="BW44" s="1"/>
      <c r="BX44" s="1"/>
      <c r="BY44" s="1"/>
      <c r="BZ44" s="2175">
        <f t="shared" ref="BZ44:CB44" si="65">IF(AND(SUM($C44:$F44)&gt;0,K44=""),1,IF(K44&gt;SUM($C44:$F44),1,0))</f>
        <v>0</v>
      </c>
      <c r="CA44" s="2175">
        <f t="shared" si="65"/>
        <v>0</v>
      </c>
      <c r="CB44" s="2175">
        <f t="shared" si="65"/>
        <v>0</v>
      </c>
      <c r="CC44" s="2054"/>
      <c r="CD44" s="1"/>
      <c r="CE44" s="1"/>
      <c r="CF44" s="1"/>
      <c r="CG44" s="1"/>
    </row>
    <row r="45" spans="1:85" ht="15" customHeight="1" x14ac:dyDescent="0.25">
      <c r="A45" s="3128"/>
      <c r="B45" s="65" t="s">
        <v>3192</v>
      </c>
      <c r="C45" s="2848"/>
      <c r="D45" s="1352">
        <v>0</v>
      </c>
      <c r="E45" s="1335">
        <v>2</v>
      </c>
      <c r="F45" s="1346">
        <v>0</v>
      </c>
      <c r="G45" s="2840">
        <v>0</v>
      </c>
      <c r="H45" s="1335">
        <v>0</v>
      </c>
      <c r="I45" s="1335">
        <v>0</v>
      </c>
      <c r="J45" s="1356">
        <v>0</v>
      </c>
      <c r="K45" s="1354">
        <v>0</v>
      </c>
      <c r="L45" s="1335">
        <v>0</v>
      </c>
      <c r="M45" s="1335">
        <v>0</v>
      </c>
      <c r="N45" s="2389"/>
      <c r="O45" s="1" t="str">
        <f t="shared" si="59"/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2837" t="str">
        <f t="shared" si="60"/>
        <v/>
      </c>
      <c r="BR45" s="2837" t="str">
        <f t="shared" si="61"/>
        <v/>
      </c>
      <c r="BS45" s="2837" t="str">
        <f t="shared" si="62"/>
        <v/>
      </c>
      <c r="BT45" s="2174"/>
      <c r="BU45" s="1"/>
      <c r="BV45" s="1"/>
      <c r="BW45" s="1"/>
      <c r="BX45" s="1"/>
      <c r="BY45" s="1"/>
      <c r="BZ45" s="2175">
        <f t="shared" ref="BZ45:CB45" si="66">IF(AND(SUM($C45:$F45)&gt;0,K45=""),1,IF(K45&gt;SUM($C45:$F45),1,0))</f>
        <v>0</v>
      </c>
      <c r="CA45" s="2175">
        <f t="shared" si="66"/>
        <v>0</v>
      </c>
      <c r="CB45" s="2175">
        <f t="shared" si="66"/>
        <v>0</v>
      </c>
      <c r="CC45" s="2054"/>
      <c r="CD45" s="1"/>
      <c r="CE45" s="1"/>
      <c r="CF45" s="1"/>
      <c r="CG45" s="1"/>
    </row>
    <row r="46" spans="1:85" ht="15" customHeight="1" x14ac:dyDescent="0.25">
      <c r="A46" s="3128"/>
      <c r="B46" s="1792" t="s">
        <v>680</v>
      </c>
      <c r="C46" s="1358">
        <v>1</v>
      </c>
      <c r="D46" s="1359">
        <v>1</v>
      </c>
      <c r="E46" s="1347">
        <v>1</v>
      </c>
      <c r="F46" s="2846">
        <v>0</v>
      </c>
      <c r="G46" s="2856">
        <v>0</v>
      </c>
      <c r="H46" s="1347">
        <v>0</v>
      </c>
      <c r="I46" s="1347">
        <v>0</v>
      </c>
      <c r="J46" s="2857">
        <v>0</v>
      </c>
      <c r="K46" s="1360">
        <v>0</v>
      </c>
      <c r="L46" s="1347">
        <v>1</v>
      </c>
      <c r="M46" s="1348">
        <v>0</v>
      </c>
      <c r="N46" s="1847">
        <v>0</v>
      </c>
      <c r="O46" s="1" t="str">
        <f>BQ46&amp;BR46&amp;BS46&amp;BT46</f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2837" t="str">
        <f t="shared" si="60"/>
        <v/>
      </c>
      <c r="BR46" s="2837" t="str">
        <f t="shared" si="61"/>
        <v/>
      </c>
      <c r="BS46" s="2837" t="str">
        <f t="shared" si="62"/>
        <v/>
      </c>
      <c r="BT46" s="283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U46" s="1"/>
      <c r="BV46" s="1"/>
      <c r="BW46" s="1"/>
      <c r="BX46" s="1"/>
      <c r="BY46" s="1"/>
      <c r="BZ46" s="2175">
        <f t="shared" ref="BZ46:CC46" si="67">IF(AND(SUM($C46:$F46)&gt;0,K46=""),1,IF(K46&gt;SUM($C46:$F46),1,0))</f>
        <v>0</v>
      </c>
      <c r="CA46" s="2175">
        <f t="shared" si="67"/>
        <v>0</v>
      </c>
      <c r="CB46" s="2175">
        <f t="shared" si="67"/>
        <v>0</v>
      </c>
      <c r="CC46" s="2175">
        <f t="shared" si="67"/>
        <v>0</v>
      </c>
      <c r="CD46" s="1"/>
      <c r="CE46" s="1"/>
      <c r="CF46" s="1"/>
      <c r="CG46" s="1"/>
    </row>
    <row r="47" spans="1:85" ht="15" customHeight="1" x14ac:dyDescent="0.25">
      <c r="A47" s="3316" t="s">
        <v>82</v>
      </c>
      <c r="B47" s="3122"/>
      <c r="C47" s="1221">
        <f t="shared" ref="C47:N47" si="68">SUM(C42:C46)</f>
        <v>1</v>
      </c>
      <c r="D47" s="2858">
        <f t="shared" si="68"/>
        <v>1</v>
      </c>
      <c r="E47" s="1361">
        <f t="shared" si="68"/>
        <v>3</v>
      </c>
      <c r="F47" s="1362">
        <f t="shared" si="68"/>
        <v>0</v>
      </c>
      <c r="G47" s="2858">
        <f t="shared" si="68"/>
        <v>0</v>
      </c>
      <c r="H47" s="1361">
        <f t="shared" si="68"/>
        <v>0</v>
      </c>
      <c r="I47" s="1361">
        <f t="shared" si="68"/>
        <v>0</v>
      </c>
      <c r="J47" s="1363">
        <f t="shared" si="68"/>
        <v>0</v>
      </c>
      <c r="K47" s="1364">
        <f t="shared" si="68"/>
        <v>0</v>
      </c>
      <c r="L47" s="2480">
        <f t="shared" si="68"/>
        <v>1</v>
      </c>
      <c r="M47" s="2480">
        <f t="shared" si="68"/>
        <v>0</v>
      </c>
      <c r="N47" s="2761">
        <f t="shared" si="68"/>
        <v>0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</row>
    <row r="48" spans="1:85" ht="18" customHeight="1" x14ac:dyDescent="0.25">
      <c r="A48" s="2155" t="s">
        <v>3193</v>
      </c>
      <c r="B48" s="505"/>
      <c r="C48" s="505"/>
      <c r="D48" s="505"/>
      <c r="E48" s="505"/>
      <c r="F48" s="505"/>
      <c r="G48" s="505"/>
      <c r="H48" s="505"/>
      <c r="I48" s="505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  <c r="AL48" s="505"/>
      <c r="AM48" s="505"/>
      <c r="AN48" s="505"/>
      <c r="AO48" s="505"/>
      <c r="AP48" s="505"/>
      <c r="AQ48" s="505"/>
      <c r="AR48" s="505"/>
      <c r="AS48" s="505"/>
      <c r="AT48" s="505"/>
      <c r="AU48" s="505"/>
      <c r="AV48" s="505"/>
      <c r="AW48" s="505"/>
      <c r="AX48" s="505"/>
      <c r="AY48" s="505"/>
      <c r="AZ48" s="505"/>
      <c r="BA48" s="505"/>
      <c r="BB48" s="505"/>
      <c r="BC48" s="505"/>
      <c r="BD48" s="505"/>
      <c r="BE48" s="505"/>
      <c r="BF48" s="505"/>
      <c r="BG48" s="505"/>
      <c r="BH48" s="505"/>
      <c r="BI48" s="505"/>
      <c r="BJ48" s="505"/>
      <c r="BK48" s="505"/>
      <c r="BL48" s="505"/>
      <c r="BM48" s="505"/>
      <c r="BN48" s="505"/>
      <c r="BO48" s="505"/>
      <c r="BP48" s="505"/>
      <c r="BQ48" s="505"/>
      <c r="BR48" s="505"/>
      <c r="BS48" s="505"/>
      <c r="BT48" s="505"/>
      <c r="BU48" s="505"/>
      <c r="BV48" s="505"/>
      <c r="BW48" s="505"/>
      <c r="BX48" s="505"/>
      <c r="BY48" s="505"/>
      <c r="BZ48" s="505"/>
      <c r="CA48" s="505"/>
      <c r="CB48" s="505"/>
      <c r="CC48" s="505"/>
      <c r="CD48" s="505"/>
      <c r="CE48" s="505"/>
      <c r="CF48" s="505"/>
      <c r="CG48" s="505"/>
    </row>
    <row r="49" spans="1:85" ht="14.25" customHeight="1" x14ac:dyDescent="0.25">
      <c r="A49" s="3159" t="s">
        <v>667</v>
      </c>
      <c r="B49" s="3122"/>
      <c r="C49" s="1741" t="s">
        <v>82</v>
      </c>
      <c r="D49" s="1741" t="s">
        <v>3137</v>
      </c>
      <c r="E49" s="1739" t="s">
        <v>3194</v>
      </c>
      <c r="F49" s="23" t="s">
        <v>3195</v>
      </c>
      <c r="G49" s="1737" t="s">
        <v>3140</v>
      </c>
      <c r="H49" s="555" t="s">
        <v>3141</v>
      </c>
      <c r="I49" s="542" t="s">
        <v>3142</v>
      </c>
      <c r="J49" s="1743" t="s">
        <v>41</v>
      </c>
      <c r="K49" s="1743" t="s">
        <v>42</v>
      </c>
      <c r="L49" s="1743" t="s">
        <v>3196</v>
      </c>
      <c r="M49" s="1743" t="s">
        <v>3197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</row>
    <row r="50" spans="1:85" ht="15" customHeight="1" x14ac:dyDescent="0.25">
      <c r="A50" s="3151" t="s">
        <v>3198</v>
      </c>
      <c r="B50" s="3152"/>
      <c r="C50" s="1365">
        <f t="shared" ref="C50:C56" si="69">SUM(D50:F50)</f>
        <v>0</v>
      </c>
      <c r="D50" s="126"/>
      <c r="E50" s="127"/>
      <c r="F50" s="127"/>
      <c r="G50" s="1263"/>
      <c r="H50" s="556"/>
      <c r="I50" s="675"/>
      <c r="J50" s="2057"/>
      <c r="K50" s="2057"/>
      <c r="L50" s="2057"/>
      <c r="M50" s="2057"/>
      <c r="N50" s="1" t="str">
        <f t="shared" ref="N50:N58" si="70">BQ50&amp;BR50&amp;BS50&amp;BT50&amp;BU50</f>
        <v/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2837" t="str">
        <f t="shared" ref="BQ50:BQ58" si="71">IF(AND(C50&gt;0,J50="")," * No olvide digitar la variable Pueblos Originarios. Digite Cero si no tiene.",IF(J50&gt;C50," * La variable Pueblos Originarios No puede ser mayor al Total.",""))</f>
        <v/>
      </c>
      <c r="BR50" s="2837" t="str">
        <f t="shared" ref="BR50:BR58" si="72">IF(AND(C50&gt;0,K50="")," * No olvide digitar la variable Migrantes. Digite Cero si no tiene.",IF(K50&gt;C50," * La variable Migrantes No puede ser mayor al Total.",""))</f>
        <v/>
      </c>
      <c r="BS50" s="2837" t="str">
        <f t="shared" ref="BS50:BS58" si="73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37" t="str">
        <f t="shared" ref="BT50:BT58" si="74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U50" s="1"/>
      <c r="BV50" s="1"/>
      <c r="BW50" s="1"/>
      <c r="BX50" s="1"/>
      <c r="BY50" s="1"/>
      <c r="BZ50" s="2175">
        <f t="shared" ref="BZ50:BZ58" si="75">IF(AND(C50&gt;0,J50=""),1,IF(J50&gt;C50,1,0))</f>
        <v>0</v>
      </c>
      <c r="CA50" s="2175">
        <f t="shared" ref="CA50:CA58" si="76">IF(AND(C50&gt;0,K50=""),1,IF(K50&gt;C50,1,0))</f>
        <v>0</v>
      </c>
      <c r="CB50" s="2175">
        <f t="shared" ref="CB50:CB58" si="77">IF(AND(C50&gt;0,L50=""),1,IF(L50&gt;C50,1,0))</f>
        <v>0</v>
      </c>
      <c r="CC50" s="2175">
        <f t="shared" ref="CC50:CC58" si="78">IF(AND(C50&gt;0,M50=""),1,IF(M50&gt;C50,1,0))</f>
        <v>0</v>
      </c>
      <c r="CD50" s="1"/>
      <c r="CE50" s="1"/>
      <c r="CF50" s="1"/>
      <c r="CG50" s="1"/>
    </row>
    <row r="51" spans="1:85" ht="15" customHeight="1" x14ac:dyDescent="0.25">
      <c r="A51" s="3156" t="s">
        <v>3199</v>
      </c>
      <c r="B51" s="3157"/>
      <c r="C51" s="2859">
        <f t="shared" si="69"/>
        <v>0</v>
      </c>
      <c r="D51" s="355"/>
      <c r="E51" s="452"/>
      <c r="F51" s="452"/>
      <c r="G51" s="2860"/>
      <c r="H51" s="556"/>
      <c r="I51" s="675"/>
      <c r="J51" s="2057"/>
      <c r="K51" s="2057"/>
      <c r="L51" s="2057"/>
      <c r="M51" s="2057"/>
      <c r="N51" s="1" t="str">
        <f t="shared" si="70"/>
        <v/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2837" t="str">
        <f t="shared" si="71"/>
        <v/>
      </c>
      <c r="BR51" s="2837" t="str">
        <f t="shared" si="72"/>
        <v/>
      </c>
      <c r="BS51" s="2837" t="str">
        <f t="shared" si="73"/>
        <v/>
      </c>
      <c r="BT51" s="2837" t="str">
        <f t="shared" si="74"/>
        <v/>
      </c>
      <c r="BU51" s="1"/>
      <c r="BV51" s="1"/>
      <c r="BW51" s="1"/>
      <c r="BX51" s="1"/>
      <c r="BY51" s="1"/>
      <c r="BZ51" s="2175">
        <f t="shared" si="75"/>
        <v>0</v>
      </c>
      <c r="CA51" s="2175">
        <f t="shared" si="76"/>
        <v>0</v>
      </c>
      <c r="CB51" s="2175">
        <f t="shared" si="77"/>
        <v>0</v>
      </c>
      <c r="CC51" s="2175">
        <f t="shared" si="78"/>
        <v>0</v>
      </c>
      <c r="CD51" s="1"/>
      <c r="CE51" s="1"/>
      <c r="CF51" s="1"/>
      <c r="CG51" s="1"/>
    </row>
    <row r="52" spans="1:85" ht="15" customHeight="1" x14ac:dyDescent="0.25">
      <c r="A52" s="3156" t="s">
        <v>3200</v>
      </c>
      <c r="B52" s="3157"/>
      <c r="C52" s="436">
        <f t="shared" si="69"/>
        <v>0</v>
      </c>
      <c r="D52" s="355"/>
      <c r="E52" s="452"/>
      <c r="F52" s="452"/>
      <c r="G52" s="2860"/>
      <c r="H52" s="556"/>
      <c r="I52" s="675"/>
      <c r="J52" s="2057"/>
      <c r="K52" s="2057"/>
      <c r="L52" s="2057"/>
      <c r="M52" s="2057"/>
      <c r="N52" s="1" t="str">
        <f t="shared" si="70"/>
        <v/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2837" t="str">
        <f t="shared" si="71"/>
        <v/>
      </c>
      <c r="BR52" s="2837" t="str">
        <f t="shared" si="72"/>
        <v/>
      </c>
      <c r="BS52" s="2837" t="str">
        <f t="shared" si="73"/>
        <v/>
      </c>
      <c r="BT52" s="2837" t="str">
        <f t="shared" si="74"/>
        <v/>
      </c>
      <c r="BU52" s="1"/>
      <c r="BV52" s="1"/>
      <c r="BW52" s="1"/>
      <c r="BX52" s="1"/>
      <c r="BY52" s="1"/>
      <c r="BZ52" s="2175">
        <f t="shared" si="75"/>
        <v>0</v>
      </c>
      <c r="CA52" s="2175">
        <f t="shared" si="76"/>
        <v>0</v>
      </c>
      <c r="CB52" s="2175">
        <f t="shared" si="77"/>
        <v>0</v>
      </c>
      <c r="CC52" s="2175">
        <f t="shared" si="78"/>
        <v>0</v>
      </c>
      <c r="CD52" s="1"/>
      <c r="CE52" s="1"/>
      <c r="CF52" s="1"/>
      <c r="CG52" s="1"/>
    </row>
    <row r="53" spans="1:85" ht="15" customHeight="1" x14ac:dyDescent="0.25">
      <c r="A53" s="3210" t="s">
        <v>673</v>
      </c>
      <c r="B53" s="3205"/>
      <c r="C53" s="436">
        <f t="shared" si="69"/>
        <v>0</v>
      </c>
      <c r="D53" s="355"/>
      <c r="E53" s="2229"/>
      <c r="F53" s="452"/>
      <c r="G53" s="2087"/>
      <c r="H53" s="557"/>
      <c r="I53" s="402"/>
      <c r="J53" s="1847"/>
      <c r="K53" s="1847"/>
      <c r="L53" s="1847"/>
      <c r="M53" s="1847"/>
      <c r="N53" s="1" t="str">
        <f t="shared" si="70"/>
        <v/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2837" t="str">
        <f t="shared" si="71"/>
        <v/>
      </c>
      <c r="BR53" s="2837" t="str">
        <f t="shared" si="72"/>
        <v/>
      </c>
      <c r="BS53" s="2837" t="str">
        <f t="shared" si="73"/>
        <v/>
      </c>
      <c r="BT53" s="2837" t="str">
        <f t="shared" si="74"/>
        <v/>
      </c>
      <c r="BU53" s="1"/>
      <c r="BV53" s="1"/>
      <c r="BW53" s="1"/>
      <c r="BX53" s="1"/>
      <c r="BY53" s="1"/>
      <c r="BZ53" s="2175">
        <f t="shared" si="75"/>
        <v>0</v>
      </c>
      <c r="CA53" s="2175">
        <f t="shared" si="76"/>
        <v>0</v>
      </c>
      <c r="CB53" s="2175">
        <f t="shared" si="77"/>
        <v>0</v>
      </c>
      <c r="CC53" s="2175">
        <f t="shared" si="78"/>
        <v>0</v>
      </c>
      <c r="CD53" s="1"/>
      <c r="CE53" s="1"/>
      <c r="CF53" s="1"/>
      <c r="CG53" s="1"/>
    </row>
    <row r="54" spans="1:85" ht="15" customHeight="1" x14ac:dyDescent="0.25">
      <c r="A54" s="3132" t="s">
        <v>3201</v>
      </c>
      <c r="B54" s="196" t="s">
        <v>3202</v>
      </c>
      <c r="C54" s="435">
        <f t="shared" si="69"/>
        <v>0</v>
      </c>
      <c r="D54" s="126"/>
      <c r="E54" s="127"/>
      <c r="F54" s="127"/>
      <c r="G54" s="1263"/>
      <c r="H54" s="1366"/>
      <c r="I54" s="399"/>
      <c r="J54" s="1844"/>
      <c r="K54" s="1844"/>
      <c r="L54" s="1844"/>
      <c r="M54" s="1844"/>
      <c r="N54" s="1" t="str">
        <f t="shared" si="70"/>
        <v/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2837" t="str">
        <f t="shared" si="71"/>
        <v/>
      </c>
      <c r="BR54" s="2837" t="str">
        <f t="shared" si="72"/>
        <v/>
      </c>
      <c r="BS54" s="2837" t="str">
        <f t="shared" si="73"/>
        <v/>
      </c>
      <c r="BT54" s="2837" t="str">
        <f t="shared" si="74"/>
        <v/>
      </c>
      <c r="BU54" s="1"/>
      <c r="BV54" s="1"/>
      <c r="BW54" s="1"/>
      <c r="BX54" s="1"/>
      <c r="BY54" s="1"/>
      <c r="BZ54" s="2175">
        <f t="shared" si="75"/>
        <v>0</v>
      </c>
      <c r="CA54" s="2175">
        <f t="shared" si="76"/>
        <v>0</v>
      </c>
      <c r="CB54" s="2175">
        <f t="shared" si="77"/>
        <v>0</v>
      </c>
      <c r="CC54" s="2175">
        <f t="shared" si="78"/>
        <v>0</v>
      </c>
      <c r="CD54" s="1"/>
      <c r="CE54" s="1"/>
      <c r="CF54" s="1"/>
      <c r="CG54" s="1"/>
    </row>
    <row r="55" spans="1:85" ht="15" customHeight="1" x14ac:dyDescent="0.25">
      <c r="A55" s="3128"/>
      <c r="B55" s="201" t="s">
        <v>3203</v>
      </c>
      <c r="C55" s="436">
        <f t="shared" si="69"/>
        <v>0</v>
      </c>
      <c r="D55" s="355"/>
      <c r="E55" s="452"/>
      <c r="F55" s="452"/>
      <c r="G55" s="2860"/>
      <c r="H55" s="1366"/>
      <c r="I55" s="399"/>
      <c r="J55" s="1844"/>
      <c r="K55" s="1844"/>
      <c r="L55" s="1844"/>
      <c r="M55" s="1844"/>
      <c r="N55" s="1" t="str">
        <f t="shared" si="70"/>
        <v/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2837" t="str">
        <f t="shared" si="71"/>
        <v/>
      </c>
      <c r="BR55" s="2837" t="str">
        <f t="shared" si="72"/>
        <v/>
      </c>
      <c r="BS55" s="2837" t="str">
        <f t="shared" si="73"/>
        <v/>
      </c>
      <c r="BT55" s="2837" t="str">
        <f t="shared" si="74"/>
        <v/>
      </c>
      <c r="BU55" s="1"/>
      <c r="BV55" s="1"/>
      <c r="BW55" s="1"/>
      <c r="BX55" s="1"/>
      <c r="BY55" s="1"/>
      <c r="BZ55" s="2175">
        <f t="shared" si="75"/>
        <v>0</v>
      </c>
      <c r="CA55" s="2175">
        <f t="shared" si="76"/>
        <v>0</v>
      </c>
      <c r="CB55" s="2175">
        <f t="shared" si="77"/>
        <v>0</v>
      </c>
      <c r="CC55" s="2175">
        <f t="shared" si="78"/>
        <v>0</v>
      </c>
      <c r="CD55" s="1"/>
      <c r="CE55" s="1"/>
      <c r="CF55" s="1"/>
      <c r="CG55" s="1"/>
    </row>
    <row r="56" spans="1:85" ht="15" customHeight="1" x14ac:dyDescent="0.25">
      <c r="A56" s="3129"/>
      <c r="B56" s="221" t="s">
        <v>3204</v>
      </c>
      <c r="C56" s="437">
        <f t="shared" si="69"/>
        <v>0</v>
      </c>
      <c r="D56" s="131"/>
      <c r="E56" s="132"/>
      <c r="F56" s="132"/>
      <c r="G56" s="2302"/>
      <c r="H56" s="556"/>
      <c r="I56" s="675"/>
      <c r="J56" s="2057"/>
      <c r="K56" s="2057"/>
      <c r="L56" s="2057"/>
      <c r="M56" s="2057"/>
      <c r="N56" s="1" t="str">
        <f t="shared" si="70"/>
        <v/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2837" t="str">
        <f t="shared" si="71"/>
        <v/>
      </c>
      <c r="BR56" s="2837" t="str">
        <f t="shared" si="72"/>
        <v/>
      </c>
      <c r="BS56" s="2837" t="str">
        <f t="shared" si="73"/>
        <v/>
      </c>
      <c r="BT56" s="2837" t="str">
        <f t="shared" si="74"/>
        <v/>
      </c>
      <c r="BU56" s="1"/>
      <c r="BV56" s="1"/>
      <c r="BW56" s="1"/>
      <c r="BX56" s="1"/>
      <c r="BY56" s="1"/>
      <c r="BZ56" s="2175">
        <f t="shared" si="75"/>
        <v>0</v>
      </c>
      <c r="CA56" s="2175">
        <f t="shared" si="76"/>
        <v>0</v>
      </c>
      <c r="CB56" s="2175">
        <f t="shared" si="77"/>
        <v>0</v>
      </c>
      <c r="CC56" s="2175">
        <f t="shared" si="78"/>
        <v>0</v>
      </c>
      <c r="CD56" s="1"/>
      <c r="CE56" s="1"/>
      <c r="CF56" s="1"/>
      <c r="CG56" s="1"/>
    </row>
    <row r="57" spans="1:85" ht="15" customHeight="1" x14ac:dyDescent="0.25">
      <c r="A57" s="3151" t="s">
        <v>3205</v>
      </c>
      <c r="B57" s="3152"/>
      <c r="C57" s="435">
        <f t="shared" ref="C57:C58" si="79">SUM(D57:G57)</f>
        <v>0</v>
      </c>
      <c r="D57" s="126"/>
      <c r="E57" s="127"/>
      <c r="F57" s="127"/>
      <c r="G57" s="1841"/>
      <c r="H57" s="139"/>
      <c r="I57" s="664"/>
      <c r="J57" s="1840"/>
      <c r="K57" s="1840"/>
      <c r="L57" s="1840"/>
      <c r="M57" s="1840"/>
      <c r="N57" s="1" t="str">
        <f t="shared" si="70"/>
        <v/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2837" t="str">
        <f t="shared" si="71"/>
        <v/>
      </c>
      <c r="BR57" s="2837" t="str">
        <f t="shared" si="72"/>
        <v/>
      </c>
      <c r="BS57" s="2837" t="str">
        <f t="shared" si="73"/>
        <v/>
      </c>
      <c r="BT57" s="2837" t="str">
        <f t="shared" si="74"/>
        <v/>
      </c>
      <c r="BU57" s="1"/>
      <c r="BV57" s="1"/>
      <c r="BW57" s="1"/>
      <c r="BX57" s="1"/>
      <c r="BY57" s="1"/>
      <c r="BZ57" s="2175">
        <f t="shared" si="75"/>
        <v>0</v>
      </c>
      <c r="CA57" s="2175">
        <f t="shared" si="76"/>
        <v>0</v>
      </c>
      <c r="CB57" s="2175">
        <f t="shared" si="77"/>
        <v>0</v>
      </c>
      <c r="CC57" s="2175">
        <f t="shared" si="78"/>
        <v>0</v>
      </c>
      <c r="CD57" s="1"/>
      <c r="CE57" s="1"/>
      <c r="CF57" s="1"/>
      <c r="CG57" s="1"/>
    </row>
    <row r="58" spans="1:85" ht="15" customHeight="1" x14ac:dyDescent="0.25">
      <c r="A58" s="3410" t="s">
        <v>919</v>
      </c>
      <c r="B58" s="3205"/>
      <c r="C58" s="437">
        <f t="shared" si="79"/>
        <v>0</v>
      </c>
      <c r="D58" s="131"/>
      <c r="E58" s="132"/>
      <c r="F58" s="132"/>
      <c r="G58" s="1848"/>
      <c r="H58" s="557"/>
      <c r="I58" s="402"/>
      <c r="J58" s="1847"/>
      <c r="K58" s="1847"/>
      <c r="L58" s="1847"/>
      <c r="M58" s="1847"/>
      <c r="N58" s="1" t="str">
        <f t="shared" si="70"/>
        <v/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2837" t="str">
        <f t="shared" si="71"/>
        <v/>
      </c>
      <c r="BR58" s="2837" t="str">
        <f t="shared" si="72"/>
        <v/>
      </c>
      <c r="BS58" s="2837" t="str">
        <f t="shared" si="73"/>
        <v/>
      </c>
      <c r="BT58" s="2837" t="str">
        <f t="shared" si="74"/>
        <v/>
      </c>
      <c r="BU58" s="1"/>
      <c r="BV58" s="1"/>
      <c r="BW58" s="1"/>
      <c r="BX58" s="1"/>
      <c r="BY58" s="1"/>
      <c r="BZ58" s="2175">
        <f t="shared" si="75"/>
        <v>0</v>
      </c>
      <c r="CA58" s="2175">
        <f t="shared" si="76"/>
        <v>0</v>
      </c>
      <c r="CB58" s="2175">
        <f t="shared" si="77"/>
        <v>0</v>
      </c>
      <c r="CC58" s="2175">
        <f t="shared" si="78"/>
        <v>0</v>
      </c>
      <c r="CD58" s="1"/>
      <c r="CE58" s="1"/>
      <c r="CF58" s="1"/>
      <c r="CG58" s="1"/>
    </row>
    <row r="59" spans="1:85" ht="15" customHeight="1" x14ac:dyDescent="0.25">
      <c r="A59" s="3316" t="s">
        <v>82</v>
      </c>
      <c r="B59" s="3122"/>
      <c r="C59" s="166">
        <f t="shared" ref="C59:M59" si="80">SUM(C54:C58)+C50</f>
        <v>0</v>
      </c>
      <c r="D59" s="2769">
        <f t="shared" si="80"/>
        <v>0</v>
      </c>
      <c r="E59" s="1165">
        <f t="shared" si="80"/>
        <v>0</v>
      </c>
      <c r="F59" s="1165">
        <f t="shared" si="80"/>
        <v>0</v>
      </c>
      <c r="G59" s="1165">
        <f t="shared" si="80"/>
        <v>0</v>
      </c>
      <c r="H59" s="1266">
        <f t="shared" si="80"/>
        <v>0</v>
      </c>
      <c r="I59" s="2769">
        <f t="shared" si="80"/>
        <v>0</v>
      </c>
      <c r="J59" s="1266">
        <f t="shared" si="80"/>
        <v>0</v>
      </c>
      <c r="K59" s="166">
        <f t="shared" si="80"/>
        <v>0</v>
      </c>
      <c r="L59" s="166">
        <f t="shared" si="80"/>
        <v>0</v>
      </c>
      <c r="M59" s="166">
        <f t="shared" si="80"/>
        <v>0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</row>
    <row r="60" spans="1:85" ht="15" customHeight="1" x14ac:dyDescent="0.25">
      <c r="A60" s="1367" t="s">
        <v>3206</v>
      </c>
      <c r="B60" s="1367"/>
      <c r="C60" s="1367"/>
      <c r="D60" s="1367"/>
      <c r="E60" s="1367"/>
      <c r="F60" s="1367"/>
      <c r="G60" s="1367"/>
      <c r="H60" s="1367"/>
      <c r="I60" s="1367"/>
      <c r="J60" s="1367"/>
      <c r="K60" s="1367"/>
      <c r="L60" s="1367"/>
      <c r="M60" s="1367"/>
      <c r="N60" s="1367"/>
      <c r="O60" s="1367"/>
      <c r="P60" s="1367"/>
      <c r="Q60" s="1367"/>
      <c r="R60" s="1367"/>
      <c r="S60" s="1367"/>
      <c r="T60" s="1367"/>
      <c r="U60" s="1367"/>
      <c r="V60" s="1367"/>
      <c r="W60" s="1367"/>
      <c r="X60" s="1367"/>
      <c r="Y60" s="1367"/>
      <c r="Z60" s="1367"/>
      <c r="AA60" s="1367"/>
      <c r="AB60" s="1367"/>
      <c r="AC60" s="1367"/>
      <c r="AD60" s="1367"/>
      <c r="AE60" s="1367"/>
      <c r="AF60" s="1367"/>
      <c r="AG60" s="1367"/>
      <c r="AH60" s="1367"/>
      <c r="AI60" s="1367"/>
      <c r="AJ60" s="1367"/>
      <c r="AK60" s="1367"/>
      <c r="AL60" s="1367"/>
      <c r="AM60" s="1367"/>
      <c r="AN60" s="1367"/>
      <c r="AO60" s="1367"/>
      <c r="AP60" s="1367"/>
      <c r="AQ60" s="1367"/>
      <c r="AR60" s="1367"/>
      <c r="AS60" s="1367"/>
      <c r="AT60" s="1367"/>
      <c r="AU60" s="1367"/>
      <c r="AV60" s="1367"/>
      <c r="AW60" s="1367"/>
      <c r="AX60" s="1367"/>
      <c r="AY60" s="1367"/>
      <c r="AZ60" s="1367"/>
      <c r="BA60" s="1367"/>
      <c r="BB60" s="1367"/>
      <c r="BC60" s="1367"/>
      <c r="BD60" s="1367"/>
      <c r="BE60" s="1367"/>
      <c r="BF60" s="1367"/>
      <c r="BG60" s="1367"/>
      <c r="BH60" s="1367"/>
      <c r="BI60" s="1367"/>
      <c r="BJ60" s="1367"/>
      <c r="BK60" s="1367"/>
      <c r="BL60" s="1367"/>
      <c r="BM60" s="1367"/>
      <c r="BN60" s="1367"/>
      <c r="BO60" s="1367"/>
      <c r="BP60" s="1367"/>
      <c r="BQ60" s="1367"/>
      <c r="BR60" s="1367"/>
      <c r="BS60" s="1367"/>
      <c r="BT60" s="1367"/>
      <c r="BU60" s="1367"/>
      <c r="BV60" s="1367"/>
      <c r="BW60" s="1367"/>
      <c r="BX60" s="1367"/>
      <c r="BY60" s="1367"/>
      <c r="BZ60" s="1367"/>
      <c r="CA60" s="1367"/>
      <c r="CB60" s="1367"/>
      <c r="CC60" s="1367"/>
      <c r="CD60" s="1367"/>
      <c r="CE60" s="1367"/>
      <c r="CF60" s="1367"/>
      <c r="CG60" s="1367"/>
    </row>
    <row r="61" spans="1:85" ht="18" customHeight="1" x14ac:dyDescent="0.25">
      <c r="A61" s="281" t="s">
        <v>3207</v>
      </c>
      <c r="B61" s="505"/>
      <c r="C61" s="505"/>
      <c r="D61" s="505"/>
      <c r="E61" s="505"/>
      <c r="F61" s="505"/>
      <c r="G61" s="505"/>
      <c r="H61" s="505"/>
      <c r="I61" s="505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  <c r="AL61" s="505"/>
      <c r="AM61" s="505"/>
      <c r="AN61" s="505"/>
      <c r="AO61" s="505"/>
      <c r="AP61" s="505"/>
      <c r="AQ61" s="505"/>
      <c r="AR61" s="505"/>
      <c r="AS61" s="505"/>
      <c r="AT61" s="505"/>
      <c r="AU61" s="505"/>
      <c r="AV61" s="505"/>
      <c r="AW61" s="505"/>
      <c r="AX61" s="505"/>
      <c r="AY61" s="505"/>
      <c r="AZ61" s="505"/>
      <c r="BA61" s="505"/>
      <c r="BB61" s="505"/>
      <c r="BC61" s="505"/>
      <c r="BD61" s="505"/>
      <c r="BE61" s="505"/>
      <c r="BF61" s="505"/>
      <c r="BG61" s="505"/>
      <c r="BH61" s="505"/>
      <c r="BI61" s="505"/>
      <c r="BJ61" s="505"/>
      <c r="BK61" s="505"/>
      <c r="BL61" s="505"/>
      <c r="BM61" s="505"/>
      <c r="BN61" s="505"/>
      <c r="BO61" s="505"/>
      <c r="BP61" s="505"/>
      <c r="BQ61" s="505"/>
      <c r="BR61" s="505"/>
      <c r="BS61" s="505"/>
      <c r="BT61" s="505"/>
      <c r="BU61" s="505"/>
      <c r="BV61" s="505"/>
      <c r="BW61" s="505"/>
      <c r="BX61" s="505"/>
      <c r="BY61" s="505"/>
      <c r="BZ61" s="505"/>
      <c r="CA61" s="505"/>
      <c r="CB61" s="505"/>
      <c r="CC61" s="505"/>
      <c r="CD61" s="505"/>
      <c r="CE61" s="505"/>
      <c r="CF61" s="505"/>
      <c r="CG61" s="505"/>
    </row>
    <row r="62" spans="1:85" ht="18" customHeight="1" x14ac:dyDescent="0.25">
      <c r="A62" s="3201" t="s">
        <v>3208</v>
      </c>
      <c r="B62" s="3149"/>
      <c r="C62" s="3516" t="s">
        <v>3209</v>
      </c>
      <c r="D62" s="3124"/>
      <c r="E62" s="3124"/>
      <c r="F62" s="3124"/>
      <c r="G62" s="3124"/>
      <c r="H62" s="3124"/>
      <c r="I62" s="3124"/>
      <c r="J62" s="3124"/>
      <c r="K62" s="3124"/>
      <c r="L62" s="3124"/>
      <c r="M62" s="3124"/>
      <c r="N62" s="3124"/>
      <c r="O62" s="3124"/>
      <c r="P62" s="3135"/>
      <c r="Q62" s="3167" t="s">
        <v>41</v>
      </c>
      <c r="R62" s="3162" t="s">
        <v>42</v>
      </c>
      <c r="S62" s="3162" t="s">
        <v>3184</v>
      </c>
      <c r="T62" s="3162" t="s">
        <v>3210</v>
      </c>
      <c r="U62" s="3171" t="s">
        <v>3211</v>
      </c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  <c r="AL62" s="505"/>
      <c r="AM62" s="505"/>
      <c r="AN62" s="505"/>
      <c r="AO62" s="505"/>
      <c r="AP62" s="505"/>
      <c r="AQ62" s="505"/>
      <c r="AR62" s="505"/>
      <c r="AS62" s="505"/>
      <c r="AT62" s="505"/>
      <c r="AU62" s="505"/>
      <c r="AV62" s="505"/>
      <c r="AW62" s="505"/>
      <c r="AX62" s="505"/>
      <c r="AY62" s="505"/>
      <c r="AZ62" s="505"/>
      <c r="BA62" s="505"/>
      <c r="BB62" s="505"/>
      <c r="BC62" s="505"/>
      <c r="BD62" s="505"/>
      <c r="BE62" s="505"/>
      <c r="BF62" s="505"/>
      <c r="BG62" s="505"/>
      <c r="BH62" s="505"/>
      <c r="BI62" s="505"/>
      <c r="BJ62" s="505"/>
      <c r="BK62" s="505"/>
      <c r="BL62" s="505"/>
      <c r="BM62" s="505"/>
      <c r="BN62" s="505"/>
      <c r="BO62" s="505"/>
      <c r="BP62" s="505"/>
      <c r="BQ62" s="505"/>
      <c r="BR62" s="505"/>
      <c r="BS62" s="505"/>
      <c r="BT62" s="505"/>
      <c r="BU62" s="505"/>
      <c r="BV62" s="505"/>
      <c r="BW62" s="505"/>
      <c r="BX62" s="505"/>
      <c r="BY62" s="505"/>
      <c r="BZ62" s="505"/>
      <c r="CA62" s="505"/>
      <c r="CB62" s="505"/>
      <c r="CC62" s="505"/>
      <c r="CD62" s="505"/>
      <c r="CE62" s="505"/>
      <c r="CF62" s="505"/>
      <c r="CG62" s="505"/>
    </row>
    <row r="63" spans="1:85" ht="24" customHeight="1" x14ac:dyDescent="0.25">
      <c r="A63" s="3150"/>
      <c r="B63" s="3140"/>
      <c r="C63" s="1743" t="s">
        <v>3212</v>
      </c>
      <c r="D63" s="216" t="s">
        <v>82</v>
      </c>
      <c r="E63" s="27" t="s">
        <v>69</v>
      </c>
      <c r="F63" s="23" t="s">
        <v>3213</v>
      </c>
      <c r="G63" s="23" t="s">
        <v>3214</v>
      </c>
      <c r="H63" s="23" t="s">
        <v>1094</v>
      </c>
      <c r="I63" s="23" t="s">
        <v>1455</v>
      </c>
      <c r="J63" s="23" t="s">
        <v>1057</v>
      </c>
      <c r="K63" s="23" t="s">
        <v>515</v>
      </c>
      <c r="L63" s="23" t="s">
        <v>1054</v>
      </c>
      <c r="M63" s="23" t="s">
        <v>110</v>
      </c>
      <c r="N63" s="23" t="s">
        <v>1055</v>
      </c>
      <c r="O63" s="23" t="s">
        <v>104</v>
      </c>
      <c r="P63" s="1810" t="s">
        <v>1183</v>
      </c>
      <c r="Q63" s="3168"/>
      <c r="R63" s="3163"/>
      <c r="S63" s="3163"/>
      <c r="T63" s="3163"/>
      <c r="U63" s="3173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</row>
    <row r="64" spans="1:85" ht="15" customHeight="1" x14ac:dyDescent="0.25">
      <c r="A64" s="3151" t="s">
        <v>3215</v>
      </c>
      <c r="B64" s="3152"/>
      <c r="C64" s="2491">
        <v>2</v>
      </c>
      <c r="D64" s="29">
        <f t="shared" ref="D64:D69" si="81">SUM(E64:P64)</f>
        <v>2</v>
      </c>
      <c r="E64" s="126">
        <v>0</v>
      </c>
      <c r="F64" s="127">
        <v>0</v>
      </c>
      <c r="G64" s="127">
        <v>0</v>
      </c>
      <c r="H64" s="127">
        <v>0</v>
      </c>
      <c r="I64" s="127">
        <v>2</v>
      </c>
      <c r="J64" s="127">
        <v>0</v>
      </c>
      <c r="K64" s="127">
        <v>0</v>
      </c>
      <c r="L64" s="127">
        <v>0</v>
      </c>
      <c r="M64" s="127">
        <v>0</v>
      </c>
      <c r="N64" s="127">
        <v>0</v>
      </c>
      <c r="O64" s="127">
        <v>0</v>
      </c>
      <c r="P64" s="1841">
        <v>0</v>
      </c>
      <c r="Q64" s="1344">
        <v>0</v>
      </c>
      <c r="R64" s="1342">
        <v>0</v>
      </c>
      <c r="S64" s="1342">
        <v>2</v>
      </c>
      <c r="T64" s="1342">
        <v>0</v>
      </c>
      <c r="U64" s="2839">
        <v>0</v>
      </c>
      <c r="V64" s="1" t="str">
        <f>BQ64&amp;BR64&amp;BS64&amp;BT64&amp;BU64</f>
        <v/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2837" t="str">
        <f>IF(AND($D64&gt;0,Q64="")," * No olvide digitar la variable Pueblos originarios. Digite Cero si no tiene.",IF(Q64&gt;$D64," * La variable Pueblos originarios No puede ser mayor al Total.",""))</f>
        <v/>
      </c>
      <c r="BR64" s="2837" t="str">
        <f>IF(AND($D64&gt;0,R64="")," * No olvide digitar la variable Migrantes. Digite Cero si no tiene.",IF(R64&gt;$D64," * La variable Migrantes No puede ser mayor al Total.",""))</f>
        <v/>
      </c>
      <c r="BS64" s="2837" t="str">
        <f t="shared" ref="BS64:BS69" si="82">IF(AND($D64&gt;0,S64="")," * No olvide digitar la variable Población en ECICEP. Digite Cero si no tiene.",IF(S64&gt;$D64," * La variable Población en ECICEP No puede ser mayor al Total.",""))</f>
        <v/>
      </c>
      <c r="BT64" s="2837" t="str">
        <f t="shared" ref="BT64:BT69" si="83"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37" t="str">
        <f t="shared" ref="BU64:BU69" si="84">IF(AND($D64&gt;0,U64="")," * No olvide digitar la variable Atención nutricional a personas con NED. Digite Cero si no tiene.",IF(U64&gt;$D64," * La variable Atención nutricional a personas con NED No puede ser mayor al Total.",""))</f>
        <v/>
      </c>
      <c r="BV64" s="1"/>
      <c r="BW64" s="1"/>
      <c r="BX64" s="1"/>
      <c r="BY64" s="1"/>
      <c r="BZ64" s="2175">
        <f t="shared" ref="BZ64:CD64" si="85">IF(AND($D64&gt;0,Q64=""),1,IF(Q64&gt;$D64,1,0))</f>
        <v>0</v>
      </c>
      <c r="CA64" s="2175">
        <f t="shared" si="85"/>
        <v>0</v>
      </c>
      <c r="CB64" s="2175">
        <f t="shared" si="85"/>
        <v>0</v>
      </c>
      <c r="CC64" s="2175">
        <f t="shared" si="85"/>
        <v>0</v>
      </c>
      <c r="CD64" s="2175">
        <f t="shared" si="85"/>
        <v>0</v>
      </c>
      <c r="CE64" s="1"/>
      <c r="CF64" s="1"/>
      <c r="CG64" s="1"/>
    </row>
    <row r="65" spans="1:85" ht="15" customHeight="1" x14ac:dyDescent="0.25">
      <c r="A65" s="3210" t="s">
        <v>3216</v>
      </c>
      <c r="B65" s="3205"/>
      <c r="C65" s="2506">
        <v>1</v>
      </c>
      <c r="D65" s="1760">
        <f t="shared" si="81"/>
        <v>1</v>
      </c>
      <c r="E65" s="131">
        <v>0</v>
      </c>
      <c r="F65" s="132">
        <v>0</v>
      </c>
      <c r="G65" s="132">
        <v>0</v>
      </c>
      <c r="H65" s="132">
        <v>1</v>
      </c>
      <c r="I65" s="132">
        <v>0</v>
      </c>
      <c r="J65" s="132">
        <v>0</v>
      </c>
      <c r="K65" s="132">
        <v>0</v>
      </c>
      <c r="L65" s="132">
        <v>0</v>
      </c>
      <c r="M65" s="132">
        <v>0</v>
      </c>
      <c r="N65" s="132">
        <v>0</v>
      </c>
      <c r="O65" s="132">
        <v>0</v>
      </c>
      <c r="P65" s="1848">
        <v>0</v>
      </c>
      <c r="Q65" s="1349">
        <v>0</v>
      </c>
      <c r="R65" s="1348">
        <v>0</v>
      </c>
      <c r="S65" s="1348">
        <v>1</v>
      </c>
      <c r="T65" s="1348">
        <v>0</v>
      </c>
      <c r="U65" s="2861">
        <v>0</v>
      </c>
      <c r="V65" s="1" t="str">
        <f t="shared" ref="V65:V69" si="86">BQ65&amp;BR65</f>
        <v/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2837" t="str">
        <f t="shared" ref="BQ65:BQ69" si="87">IF(AND(D65&gt;0,Q65="")," * No olvide digitar la variable Pueblos originarios. Digite Cero si no tiene.",IF(Q65&gt;D65," * La variable Pueblos originarios No puede ser mayor al Total.",""))</f>
        <v/>
      </c>
      <c r="BR65" s="2837" t="str">
        <f t="shared" ref="BR65:BR69" si="88">IF(AND(D65&gt;0,R65="")," * No olvide digitar la variable Migrantes. Digite Cero si no tiene.",IF(R65&gt;D65," * La variable Migrantes No puede ser mayor al Total.",""))</f>
        <v/>
      </c>
      <c r="BS65" s="2837" t="str">
        <f t="shared" si="82"/>
        <v/>
      </c>
      <c r="BT65" s="2837" t="str">
        <f t="shared" si="83"/>
        <v/>
      </c>
      <c r="BU65" s="2837" t="str">
        <f t="shared" si="84"/>
        <v/>
      </c>
      <c r="BV65" s="1"/>
      <c r="BW65" s="1"/>
      <c r="BX65" s="1"/>
      <c r="BY65" s="1"/>
      <c r="BZ65" s="2175">
        <f t="shared" ref="BZ65:BZ69" si="89">IF(AND(D65&gt;0,Q65=""),1,IF(Q65&gt;D65,1,0))</f>
        <v>0</v>
      </c>
      <c r="CA65" s="2175">
        <f t="shared" ref="CA65:CA69" si="90">IF(AND(D65&gt;0,R65=""),1,IF(R65&gt;D65,1,0))</f>
        <v>0</v>
      </c>
      <c r="CB65" s="2175">
        <f t="shared" ref="CB65:CD65" si="91">IF(AND($D65&gt;0,S65=""),1,IF(S65&gt;$D65,1,0))</f>
        <v>0</v>
      </c>
      <c r="CC65" s="2175">
        <f t="shared" si="91"/>
        <v>0</v>
      </c>
      <c r="CD65" s="2175">
        <f t="shared" si="91"/>
        <v>0</v>
      </c>
      <c r="CE65" s="1"/>
      <c r="CF65" s="1"/>
      <c r="CG65" s="1"/>
    </row>
    <row r="66" spans="1:85" ht="15" customHeight="1" x14ac:dyDescent="0.25">
      <c r="A66" s="3138" t="s">
        <v>3217</v>
      </c>
      <c r="B66" s="1306" t="s">
        <v>3218</v>
      </c>
      <c r="C66" s="2491"/>
      <c r="D66" s="29">
        <f t="shared" si="81"/>
        <v>0</v>
      </c>
      <c r="E66" s="1843"/>
      <c r="F66" s="1845"/>
      <c r="G66" s="1845"/>
      <c r="H66" s="1845"/>
      <c r="I66" s="1845"/>
      <c r="J66" s="1845"/>
      <c r="K66" s="1845"/>
      <c r="L66" s="1845"/>
      <c r="M66" s="1845"/>
      <c r="N66" s="1845"/>
      <c r="O66" s="1845"/>
      <c r="P66" s="1846"/>
      <c r="Q66" s="2852"/>
      <c r="R66" s="2849"/>
      <c r="S66" s="2849"/>
      <c r="T66" s="2849"/>
      <c r="U66" s="2862"/>
      <c r="V66" s="1" t="str">
        <f t="shared" si="86"/>
        <v/>
      </c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2837" t="str">
        <f t="shared" si="87"/>
        <v/>
      </c>
      <c r="BR66" s="2837" t="str">
        <f t="shared" si="88"/>
        <v/>
      </c>
      <c r="BS66" s="2837" t="str">
        <f t="shared" si="82"/>
        <v/>
      </c>
      <c r="BT66" s="2837" t="str">
        <f t="shared" si="83"/>
        <v/>
      </c>
      <c r="BU66" s="2837" t="str">
        <f t="shared" si="84"/>
        <v/>
      </c>
      <c r="BV66" s="1"/>
      <c r="BW66" s="1"/>
      <c r="BX66" s="1"/>
      <c r="BY66" s="1"/>
      <c r="BZ66" s="2175">
        <f t="shared" si="89"/>
        <v>0</v>
      </c>
      <c r="CA66" s="2175">
        <f t="shared" si="90"/>
        <v>0</v>
      </c>
      <c r="CB66" s="2175">
        <f t="shared" ref="CB66:CD66" si="92">IF(AND($D66&gt;0,S66=""),1,IF(S66&gt;$D66,1,0))</f>
        <v>0</v>
      </c>
      <c r="CC66" s="2175">
        <f t="shared" si="92"/>
        <v>0</v>
      </c>
      <c r="CD66" s="2175">
        <f t="shared" si="92"/>
        <v>0</v>
      </c>
      <c r="CE66" s="1"/>
      <c r="CF66" s="1"/>
      <c r="CG66" s="1"/>
    </row>
    <row r="67" spans="1:85" ht="15" customHeight="1" x14ac:dyDescent="0.25">
      <c r="A67" s="3128"/>
      <c r="B67" s="221" t="s">
        <v>3219</v>
      </c>
      <c r="C67" s="1368">
        <v>88</v>
      </c>
      <c r="D67" s="513">
        <f t="shared" si="81"/>
        <v>88</v>
      </c>
      <c r="E67" s="131">
        <v>0</v>
      </c>
      <c r="F67" s="132">
        <v>0</v>
      </c>
      <c r="G67" s="132">
        <v>0</v>
      </c>
      <c r="H67" s="132">
        <v>4</v>
      </c>
      <c r="I67" s="132">
        <v>32</v>
      </c>
      <c r="J67" s="132">
        <v>0</v>
      </c>
      <c r="K67" s="132">
        <v>0</v>
      </c>
      <c r="L67" s="132">
        <v>0</v>
      </c>
      <c r="M67" s="132">
        <v>0</v>
      </c>
      <c r="N67" s="132">
        <v>2</v>
      </c>
      <c r="O67" s="132">
        <v>50</v>
      </c>
      <c r="P67" s="1848">
        <v>0</v>
      </c>
      <c r="Q67" s="1349">
        <v>3</v>
      </c>
      <c r="R67" s="1348">
        <v>1</v>
      </c>
      <c r="S67" s="1348">
        <v>0</v>
      </c>
      <c r="T67" s="1348">
        <v>0</v>
      </c>
      <c r="U67" s="2861">
        <v>0</v>
      </c>
      <c r="V67" s="1" t="str">
        <f t="shared" si="86"/>
        <v/>
      </c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2837" t="str">
        <f t="shared" si="87"/>
        <v/>
      </c>
      <c r="BR67" s="2837" t="str">
        <f t="shared" si="88"/>
        <v/>
      </c>
      <c r="BS67" s="2837" t="str">
        <f t="shared" si="82"/>
        <v/>
      </c>
      <c r="BT67" s="2837" t="str">
        <f t="shared" si="83"/>
        <v/>
      </c>
      <c r="BU67" s="2837" t="str">
        <f t="shared" si="84"/>
        <v/>
      </c>
      <c r="BV67" s="1"/>
      <c r="BW67" s="1"/>
      <c r="BX67" s="1"/>
      <c r="BY67" s="1"/>
      <c r="BZ67" s="2175">
        <f t="shared" si="89"/>
        <v>0</v>
      </c>
      <c r="CA67" s="2175">
        <f t="shared" si="90"/>
        <v>0</v>
      </c>
      <c r="CB67" s="2175">
        <f t="shared" ref="CB67:CD67" si="93">IF(AND($D67&gt;0,S67=""),1,IF(S67&gt;$D67,1,0))</f>
        <v>0</v>
      </c>
      <c r="CC67" s="2175">
        <f t="shared" si="93"/>
        <v>0</v>
      </c>
      <c r="CD67" s="2175">
        <f t="shared" si="93"/>
        <v>0</v>
      </c>
      <c r="CE67" s="1"/>
      <c r="CF67" s="1"/>
      <c r="CG67" s="1"/>
    </row>
    <row r="68" spans="1:85" ht="15" customHeight="1" x14ac:dyDescent="0.25">
      <c r="A68" s="3128"/>
      <c r="B68" s="183" t="s">
        <v>3220</v>
      </c>
      <c r="C68" s="2863"/>
      <c r="D68" s="1765">
        <f t="shared" si="81"/>
        <v>0</v>
      </c>
      <c r="E68" s="1843"/>
      <c r="F68" s="1845"/>
      <c r="G68" s="1845"/>
      <c r="H68" s="1845"/>
      <c r="I68" s="1845"/>
      <c r="J68" s="1845"/>
      <c r="K68" s="1845"/>
      <c r="L68" s="1845"/>
      <c r="M68" s="1845"/>
      <c r="N68" s="1845"/>
      <c r="O68" s="1845"/>
      <c r="P68" s="1846"/>
      <c r="Q68" s="2852"/>
      <c r="R68" s="2849"/>
      <c r="S68" s="2849"/>
      <c r="T68" s="2849"/>
      <c r="U68" s="2862"/>
      <c r="V68" s="1" t="str">
        <f t="shared" si="86"/>
        <v/>
      </c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2837" t="str">
        <f t="shared" si="87"/>
        <v/>
      </c>
      <c r="BR68" s="2837" t="str">
        <f t="shared" si="88"/>
        <v/>
      </c>
      <c r="BS68" s="2837" t="str">
        <f t="shared" si="82"/>
        <v/>
      </c>
      <c r="BT68" s="2837" t="str">
        <f t="shared" si="83"/>
        <v/>
      </c>
      <c r="BU68" s="2837" t="str">
        <f t="shared" si="84"/>
        <v/>
      </c>
      <c r="BV68" s="1"/>
      <c r="BW68" s="1"/>
      <c r="BX68" s="1"/>
      <c r="BY68" s="1"/>
      <c r="BZ68" s="2175">
        <f t="shared" si="89"/>
        <v>0</v>
      </c>
      <c r="CA68" s="2175">
        <f t="shared" si="90"/>
        <v>0</v>
      </c>
      <c r="CB68" s="2175">
        <f t="shared" ref="CB68:CD68" si="94">IF(AND($D68&gt;0,S68=""),1,IF(S68&gt;$D68,1,0))</f>
        <v>0</v>
      </c>
      <c r="CC68" s="2175">
        <f t="shared" si="94"/>
        <v>0</v>
      </c>
      <c r="CD68" s="2175">
        <f t="shared" si="94"/>
        <v>0</v>
      </c>
      <c r="CE68" s="1"/>
      <c r="CF68" s="1"/>
      <c r="CG68" s="1"/>
    </row>
    <row r="69" spans="1:85" ht="15" customHeight="1" x14ac:dyDescent="0.25">
      <c r="A69" s="3129"/>
      <c r="B69" s="120" t="s">
        <v>3221</v>
      </c>
      <c r="C69" s="2864"/>
      <c r="D69" s="1760">
        <f t="shared" si="81"/>
        <v>0</v>
      </c>
      <c r="E69" s="2074"/>
      <c r="F69" s="477"/>
      <c r="G69" s="477"/>
      <c r="H69" s="477"/>
      <c r="I69" s="477"/>
      <c r="J69" s="477"/>
      <c r="K69" s="477"/>
      <c r="L69" s="477"/>
      <c r="M69" s="477"/>
      <c r="N69" s="477"/>
      <c r="O69" s="477"/>
      <c r="P69" s="2094"/>
      <c r="Q69" s="1360"/>
      <c r="R69" s="1347"/>
      <c r="S69" s="1347"/>
      <c r="T69" s="1347"/>
      <c r="U69" s="2847"/>
      <c r="V69" s="1" t="str">
        <f t="shared" si="86"/>
        <v/>
      </c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2837" t="str">
        <f t="shared" si="87"/>
        <v/>
      </c>
      <c r="BR69" s="2837" t="str">
        <f t="shared" si="88"/>
        <v/>
      </c>
      <c r="BS69" s="2837" t="str">
        <f t="shared" si="82"/>
        <v/>
      </c>
      <c r="BT69" s="2837" t="str">
        <f t="shared" si="83"/>
        <v/>
      </c>
      <c r="BU69" s="2837" t="str">
        <f t="shared" si="84"/>
        <v/>
      </c>
      <c r="BV69" s="1"/>
      <c r="BW69" s="1"/>
      <c r="BX69" s="1"/>
      <c r="BY69" s="1"/>
      <c r="BZ69" s="2175">
        <f t="shared" si="89"/>
        <v>0</v>
      </c>
      <c r="CA69" s="2175">
        <f t="shared" si="90"/>
        <v>0</v>
      </c>
      <c r="CB69" s="2175">
        <f t="shared" ref="CB69:CD69" si="95">IF(AND($D69&gt;0,S69=""),1,IF(S69&gt;$D69,1,0))</f>
        <v>0</v>
      </c>
      <c r="CC69" s="2175">
        <f t="shared" si="95"/>
        <v>0</v>
      </c>
      <c r="CD69" s="2175">
        <f t="shared" si="95"/>
        <v>0</v>
      </c>
      <c r="CE69" s="1"/>
      <c r="CF69" s="1"/>
      <c r="CG69" s="1"/>
    </row>
    <row r="70" spans="1:85" ht="18" customHeight="1" x14ac:dyDescent="0.25">
      <c r="A70" s="1877" t="s">
        <v>3222</v>
      </c>
      <c r="B70" s="505"/>
      <c r="C70" s="505"/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  <c r="AL70" s="505"/>
      <c r="AM70" s="505"/>
      <c r="AN70" s="505"/>
      <c r="AO70" s="505"/>
      <c r="AP70" s="505"/>
      <c r="AQ70" s="505"/>
      <c r="AR70" s="505"/>
      <c r="AS70" s="505"/>
      <c r="AT70" s="505"/>
      <c r="AU70" s="505"/>
      <c r="AV70" s="505"/>
      <c r="AW70" s="505"/>
      <c r="AX70" s="505"/>
      <c r="AY70" s="505"/>
      <c r="AZ70" s="505"/>
      <c r="BA70" s="505"/>
      <c r="BB70" s="505"/>
      <c r="BC70" s="505"/>
      <c r="BD70" s="505"/>
      <c r="BE70" s="505"/>
      <c r="BF70" s="505"/>
      <c r="BG70" s="505"/>
      <c r="BH70" s="505"/>
      <c r="BI70" s="505"/>
      <c r="BJ70" s="505"/>
      <c r="BK70" s="505"/>
      <c r="BL70" s="505"/>
      <c r="BM70" s="505"/>
      <c r="BN70" s="505"/>
      <c r="BO70" s="505"/>
      <c r="BP70" s="505"/>
      <c r="BQ70" s="505"/>
      <c r="BR70" s="505"/>
      <c r="BS70" s="505"/>
      <c r="BT70" s="505"/>
      <c r="BU70" s="505"/>
      <c r="BV70" s="505"/>
      <c r="BW70" s="505"/>
      <c r="BX70" s="505"/>
      <c r="BY70" s="505"/>
      <c r="BZ70" s="505"/>
      <c r="CA70" s="505"/>
      <c r="CB70" s="505"/>
      <c r="CC70" s="505"/>
      <c r="CD70" s="505"/>
      <c r="CE70" s="505"/>
      <c r="CF70" s="505"/>
      <c r="CG70" s="505"/>
    </row>
    <row r="71" spans="1:85" ht="15" customHeight="1" x14ac:dyDescent="0.25">
      <c r="A71" s="3201" t="s">
        <v>34</v>
      </c>
      <c r="B71" s="3149"/>
      <c r="C71" s="3159" t="s">
        <v>1177</v>
      </c>
      <c r="D71" s="3124"/>
      <c r="E71" s="3124"/>
      <c r="F71" s="3124"/>
      <c r="G71" s="3135"/>
      <c r="H71" s="3240" t="s">
        <v>3223</v>
      </c>
      <c r="I71" s="3149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</row>
    <row r="72" spans="1:85" ht="15" customHeight="1" x14ac:dyDescent="0.25">
      <c r="A72" s="3179"/>
      <c r="B72" s="3180"/>
      <c r="C72" s="3201" t="s">
        <v>82</v>
      </c>
      <c r="D72" s="3159" t="s">
        <v>1180</v>
      </c>
      <c r="E72" s="3124"/>
      <c r="F72" s="3122"/>
      <c r="G72" s="3237" t="s">
        <v>1178</v>
      </c>
      <c r="H72" s="3142"/>
      <c r="I72" s="3140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</row>
    <row r="73" spans="1:85" ht="14.25" customHeight="1" x14ac:dyDescent="0.25">
      <c r="A73" s="3150"/>
      <c r="B73" s="3140"/>
      <c r="C73" s="3150"/>
      <c r="D73" s="27" t="s">
        <v>3224</v>
      </c>
      <c r="E73" s="23" t="s">
        <v>1182</v>
      </c>
      <c r="F73" s="75" t="s">
        <v>1183</v>
      </c>
      <c r="G73" s="3198"/>
      <c r="H73" s="1743" t="s">
        <v>1184</v>
      </c>
      <c r="I73" s="216" t="s">
        <v>1178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</row>
    <row r="74" spans="1:85" ht="15" customHeight="1" x14ac:dyDescent="0.25">
      <c r="A74" s="3402" t="s">
        <v>3225</v>
      </c>
      <c r="B74" s="3152"/>
      <c r="C74" s="1365">
        <f t="shared" ref="C74:C81" si="96">SUM(D74:F74)+H74</f>
        <v>0</v>
      </c>
      <c r="D74" s="33"/>
      <c r="E74" s="34"/>
      <c r="F74" s="80"/>
      <c r="G74" s="188"/>
      <c r="H74" s="222"/>
      <c r="I74" s="22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</row>
    <row r="75" spans="1:85" ht="15" customHeight="1" x14ac:dyDescent="0.25">
      <c r="A75" s="3193" t="s">
        <v>486</v>
      </c>
      <c r="B75" s="3157"/>
      <c r="C75" s="2859">
        <f t="shared" si="96"/>
        <v>0</v>
      </c>
      <c r="D75" s="66"/>
      <c r="E75" s="67"/>
      <c r="F75" s="87"/>
      <c r="G75" s="1898"/>
      <c r="H75" s="336"/>
      <c r="I75" s="106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</row>
    <row r="76" spans="1:85" ht="15" customHeight="1" x14ac:dyDescent="0.25">
      <c r="A76" s="3193" t="s">
        <v>335</v>
      </c>
      <c r="B76" s="3157"/>
      <c r="C76" s="2859">
        <f t="shared" si="96"/>
        <v>0</v>
      </c>
      <c r="D76" s="66"/>
      <c r="E76" s="67"/>
      <c r="F76" s="87"/>
      <c r="G76" s="1898"/>
      <c r="H76" s="336"/>
      <c r="I76" s="106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</row>
    <row r="77" spans="1:85" ht="15" customHeight="1" x14ac:dyDescent="0.25">
      <c r="A77" s="3509" t="s">
        <v>3191</v>
      </c>
      <c r="B77" s="3157"/>
      <c r="C77" s="2859">
        <f t="shared" si="96"/>
        <v>0</v>
      </c>
      <c r="D77" s="66"/>
      <c r="E77" s="67"/>
      <c r="F77" s="87"/>
      <c r="G77" s="1898"/>
      <c r="H77" s="336"/>
      <c r="I77" s="106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</row>
    <row r="78" spans="1:85" ht="15" customHeight="1" x14ac:dyDescent="0.25">
      <c r="A78" s="3509" t="s">
        <v>49</v>
      </c>
      <c r="B78" s="3157"/>
      <c r="C78" s="2859">
        <f t="shared" si="96"/>
        <v>0</v>
      </c>
      <c r="D78" s="66"/>
      <c r="E78" s="67"/>
      <c r="F78" s="87"/>
      <c r="G78" s="1898"/>
      <c r="H78" s="336"/>
      <c r="I78" s="106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</row>
    <row r="79" spans="1:85" ht="15" customHeight="1" x14ac:dyDescent="0.25">
      <c r="A79" s="3193" t="s">
        <v>50</v>
      </c>
      <c r="B79" s="3157"/>
      <c r="C79" s="2859">
        <f t="shared" si="96"/>
        <v>0</v>
      </c>
      <c r="D79" s="66"/>
      <c r="E79" s="67"/>
      <c r="F79" s="87"/>
      <c r="G79" s="1898"/>
      <c r="H79" s="336"/>
      <c r="I79" s="106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</row>
    <row r="80" spans="1:85" ht="15" customHeight="1" x14ac:dyDescent="0.25">
      <c r="A80" s="3193" t="s">
        <v>336</v>
      </c>
      <c r="B80" s="3157"/>
      <c r="C80" s="2859">
        <f t="shared" si="96"/>
        <v>1</v>
      </c>
      <c r="D80" s="66">
        <v>0</v>
      </c>
      <c r="E80" s="67">
        <v>0</v>
      </c>
      <c r="F80" s="87">
        <v>0</v>
      </c>
      <c r="G80" s="1898">
        <v>0</v>
      </c>
      <c r="H80" s="336">
        <v>1</v>
      </c>
      <c r="I80" s="106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</row>
    <row r="81" spans="1:85" ht="15" customHeight="1" x14ac:dyDescent="0.25">
      <c r="A81" s="3323" t="s">
        <v>680</v>
      </c>
      <c r="B81" s="3205"/>
      <c r="C81" s="2865">
        <f t="shared" si="96"/>
        <v>1</v>
      </c>
      <c r="D81" s="41">
        <v>0</v>
      </c>
      <c r="E81" s="37">
        <v>0</v>
      </c>
      <c r="F81" s="92">
        <v>0</v>
      </c>
      <c r="G81" s="1818">
        <v>0</v>
      </c>
      <c r="H81" s="223">
        <v>1</v>
      </c>
      <c r="I81" s="56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</row>
    <row r="82" spans="1:85" ht="15" customHeight="1" x14ac:dyDescent="0.25">
      <c r="A82" s="1727" t="s">
        <v>3226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</row>
    <row r="83" spans="1:85" ht="18" customHeight="1" x14ac:dyDescent="0.25">
      <c r="A83" s="281" t="s">
        <v>3227</v>
      </c>
      <c r="B83" s="505"/>
      <c r="C83" s="505"/>
      <c r="D83" s="505"/>
      <c r="E83" s="505"/>
      <c r="F83" s="505"/>
      <c r="G83" s="505"/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  <c r="AL83" s="505"/>
      <c r="AM83" s="505"/>
      <c r="AN83" s="505"/>
      <c r="AO83" s="505"/>
      <c r="AP83" s="505"/>
      <c r="AQ83" s="505"/>
      <c r="AR83" s="505"/>
      <c r="AS83" s="505"/>
      <c r="AT83" s="505"/>
      <c r="AU83" s="505"/>
      <c r="AV83" s="505"/>
      <c r="AW83" s="505"/>
      <c r="AX83" s="505"/>
      <c r="AY83" s="505"/>
      <c r="AZ83" s="505"/>
      <c r="BA83" s="505"/>
      <c r="BB83" s="505"/>
      <c r="BC83" s="505"/>
      <c r="BD83" s="505"/>
      <c r="BE83" s="505"/>
      <c r="BF83" s="505"/>
      <c r="BG83" s="505"/>
      <c r="BH83" s="505"/>
      <c r="BI83" s="505"/>
      <c r="BJ83" s="505"/>
      <c r="BK83" s="505"/>
      <c r="BL83" s="505"/>
      <c r="BM83" s="505"/>
      <c r="BN83" s="505"/>
      <c r="BO83" s="505"/>
      <c r="BP83" s="505"/>
      <c r="BQ83" s="505"/>
      <c r="BR83" s="505"/>
      <c r="BS83" s="505"/>
      <c r="BT83" s="505"/>
      <c r="BU83" s="505"/>
      <c r="BV83" s="505"/>
      <c r="BW83" s="505"/>
      <c r="BX83" s="505"/>
      <c r="BY83" s="505"/>
      <c r="BZ83" s="505"/>
      <c r="CA83" s="505"/>
      <c r="CB83" s="505"/>
      <c r="CC83" s="505"/>
      <c r="CD83" s="505"/>
      <c r="CE83" s="505"/>
      <c r="CF83" s="505"/>
      <c r="CG83" s="505"/>
    </row>
    <row r="84" spans="1:85" ht="15" customHeight="1" x14ac:dyDescent="0.25">
      <c r="A84" s="3138" t="s">
        <v>3228</v>
      </c>
      <c r="B84" s="3138" t="s">
        <v>3229</v>
      </c>
      <c r="C84" s="3159" t="s">
        <v>2012</v>
      </c>
      <c r="D84" s="3124"/>
      <c r="E84" s="3124"/>
      <c r="F84" s="3124"/>
      <c r="G84" s="3122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</row>
    <row r="85" spans="1:85" ht="15" customHeight="1" x14ac:dyDescent="0.25">
      <c r="A85" s="3129"/>
      <c r="B85" s="3129"/>
      <c r="C85" s="27" t="s">
        <v>352</v>
      </c>
      <c r="D85" s="1800" t="s">
        <v>335</v>
      </c>
      <c r="E85" s="23" t="s">
        <v>99</v>
      </c>
      <c r="F85" s="23" t="s">
        <v>49</v>
      </c>
      <c r="G85" s="75" t="s">
        <v>50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</row>
    <row r="86" spans="1:85" ht="15" customHeight="1" x14ac:dyDescent="0.25">
      <c r="A86" s="2327" t="s">
        <v>3230</v>
      </c>
      <c r="B86" s="232">
        <f t="shared" ref="B86:B87" si="97">SUM(C86:G86)</f>
        <v>0</v>
      </c>
      <c r="C86" s="33"/>
      <c r="D86" s="1748"/>
      <c r="E86" s="1748"/>
      <c r="F86" s="1748"/>
      <c r="G86" s="180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</row>
    <row r="87" spans="1:85" ht="15" customHeight="1" x14ac:dyDescent="0.25">
      <c r="A87" s="221" t="s">
        <v>3203</v>
      </c>
      <c r="B87" s="134">
        <f t="shared" si="97"/>
        <v>0</v>
      </c>
      <c r="C87" s="41"/>
      <c r="D87" s="1762"/>
      <c r="E87" s="1762"/>
      <c r="F87" s="1762"/>
      <c r="G87" s="1764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</row>
    <row r="88" spans="1:85" ht="18" customHeight="1" x14ac:dyDescent="0.25">
      <c r="A88" s="281" t="s">
        <v>3231</v>
      </c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</row>
    <row r="89" spans="1:85" ht="14.25" customHeight="1" x14ac:dyDescent="0.25">
      <c r="A89" s="1735" t="s">
        <v>293</v>
      </c>
      <c r="B89" s="1735" t="s">
        <v>3232</v>
      </c>
      <c r="C89" s="1735" t="s">
        <v>3233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</row>
    <row r="90" spans="1:85" ht="15" customHeight="1" x14ac:dyDescent="0.25">
      <c r="A90" s="2198" t="s">
        <v>3230</v>
      </c>
      <c r="B90" s="1216"/>
      <c r="C90" s="1216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</row>
    <row r="91" spans="1:85" ht="18" customHeight="1" x14ac:dyDescent="0.25">
      <c r="A91" s="281" t="s">
        <v>3234</v>
      </c>
      <c r="B91" s="505"/>
      <c r="C91" s="505"/>
      <c r="D91" s="505"/>
      <c r="E91" s="505"/>
      <c r="F91" s="505"/>
      <c r="G91" s="505"/>
      <c r="H91" s="505"/>
      <c r="I91" s="505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  <c r="AL91" s="505"/>
      <c r="AM91" s="505"/>
      <c r="AN91" s="505"/>
      <c r="AO91" s="505"/>
      <c r="AP91" s="505"/>
      <c r="AQ91" s="505"/>
      <c r="AR91" s="505"/>
      <c r="AS91" s="505"/>
      <c r="AT91" s="505"/>
      <c r="AU91" s="505"/>
      <c r="AV91" s="505"/>
      <c r="AW91" s="505"/>
      <c r="AX91" s="505"/>
      <c r="AY91" s="505"/>
      <c r="AZ91" s="505"/>
      <c r="BA91" s="505"/>
      <c r="BB91" s="505"/>
      <c r="BC91" s="505"/>
      <c r="BD91" s="505"/>
      <c r="BE91" s="505"/>
      <c r="BF91" s="505"/>
      <c r="BG91" s="505"/>
      <c r="BH91" s="505"/>
      <c r="BI91" s="505"/>
      <c r="BJ91" s="505"/>
      <c r="BK91" s="505"/>
      <c r="BL91" s="505"/>
      <c r="BM91" s="505"/>
      <c r="BN91" s="505"/>
      <c r="BO91" s="505"/>
      <c r="BP91" s="505"/>
      <c r="BQ91" s="505"/>
      <c r="BR91" s="505"/>
      <c r="BS91" s="505"/>
      <c r="BT91" s="505"/>
      <c r="BU91" s="505"/>
      <c r="BV91" s="505"/>
      <c r="BW91" s="505"/>
      <c r="BX91" s="505"/>
      <c r="BY91" s="505"/>
      <c r="BZ91" s="505"/>
      <c r="CA91" s="505"/>
      <c r="CB91" s="505"/>
      <c r="CC91" s="505"/>
      <c r="CD91" s="505"/>
      <c r="CE91" s="505"/>
      <c r="CF91" s="505"/>
      <c r="CG91" s="505"/>
    </row>
    <row r="92" spans="1:85" ht="15" customHeight="1" x14ac:dyDescent="0.25">
      <c r="A92" s="3510" t="s">
        <v>1113</v>
      </c>
      <c r="B92" s="3510" t="s">
        <v>82</v>
      </c>
      <c r="C92" s="3511" t="s">
        <v>3235</v>
      </c>
      <c r="D92" s="3161"/>
      <c r="E92" s="3161"/>
      <c r="F92" s="3161"/>
      <c r="G92" s="3161"/>
      <c r="H92" s="3161"/>
      <c r="I92" s="3161"/>
      <c r="J92" s="3161"/>
      <c r="K92" s="3161"/>
      <c r="L92" s="3161"/>
      <c r="M92" s="3161"/>
      <c r="N92" s="3161"/>
      <c r="O92" s="3161"/>
      <c r="P92" s="3161"/>
      <c r="Q92" s="3161"/>
      <c r="R92" s="3161"/>
      <c r="S92" s="3161"/>
      <c r="T92" s="3511" t="s">
        <v>2400</v>
      </c>
      <c r="U92" s="3149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</row>
    <row r="93" spans="1:85" ht="15" customHeight="1" x14ac:dyDescent="0.25">
      <c r="A93" s="3128"/>
      <c r="B93" s="3128"/>
      <c r="C93" s="3512" t="s">
        <v>34</v>
      </c>
      <c r="D93" s="3124"/>
      <c r="E93" s="3124"/>
      <c r="F93" s="3124"/>
      <c r="G93" s="3124"/>
      <c r="H93" s="3124"/>
      <c r="I93" s="3124"/>
      <c r="J93" s="3124"/>
      <c r="K93" s="3124"/>
      <c r="L93" s="3124"/>
      <c r="M93" s="3124"/>
      <c r="N93" s="3124"/>
      <c r="O93" s="3124"/>
      <c r="P93" s="3124"/>
      <c r="Q93" s="3124"/>
      <c r="R93" s="3124"/>
      <c r="S93" s="3124"/>
      <c r="T93" s="3150"/>
      <c r="U93" s="3140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</row>
    <row r="94" spans="1:85" ht="24.75" customHeight="1" x14ac:dyDescent="0.25">
      <c r="A94" s="3129"/>
      <c r="B94" s="3129"/>
      <c r="C94" s="27" t="s">
        <v>352</v>
      </c>
      <c r="D94" s="23" t="s">
        <v>335</v>
      </c>
      <c r="E94" s="23" t="s">
        <v>99</v>
      </c>
      <c r="F94" s="23" t="s">
        <v>49</v>
      </c>
      <c r="G94" s="23" t="s">
        <v>50</v>
      </c>
      <c r="H94" s="23" t="s">
        <v>51</v>
      </c>
      <c r="I94" s="23" t="s">
        <v>52</v>
      </c>
      <c r="J94" s="23" t="s">
        <v>53</v>
      </c>
      <c r="K94" s="23" t="s">
        <v>54</v>
      </c>
      <c r="L94" s="23" t="s">
        <v>55</v>
      </c>
      <c r="M94" s="23" t="s">
        <v>56</v>
      </c>
      <c r="N94" s="23" t="s">
        <v>57</v>
      </c>
      <c r="O94" s="24" t="s">
        <v>58</v>
      </c>
      <c r="P94" s="23" t="s">
        <v>59</v>
      </c>
      <c r="Q94" s="23" t="s">
        <v>60</v>
      </c>
      <c r="R94" s="23" t="s">
        <v>61</v>
      </c>
      <c r="S94" s="75" t="s">
        <v>62</v>
      </c>
      <c r="T94" s="1370" t="s">
        <v>63</v>
      </c>
      <c r="U94" s="2867" t="s">
        <v>64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</row>
    <row r="95" spans="1:85" ht="21" customHeight="1" x14ac:dyDescent="0.25">
      <c r="A95" s="1371" t="s">
        <v>3236</v>
      </c>
      <c r="B95" s="2868">
        <f t="shared" ref="B95:B110" si="98">SUM(C95:S95)</f>
        <v>0</v>
      </c>
      <c r="C95" s="33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80"/>
      <c r="T95" s="33"/>
      <c r="U95" s="1801"/>
      <c r="V95" s="1" t="str">
        <f t="shared" ref="V95:V109" si="99">BQ95&amp;BR95</f>
        <v/>
      </c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2837" t="str">
        <f t="shared" ref="BQ95:BQ109" si="100">IF((T95+U95)&lt;&gt;B95," * El total de Consultas por Sexo debe ser igual al Total de Consultas por grupo de Edad","")</f>
        <v/>
      </c>
      <c r="BR95" s="1"/>
      <c r="BS95" s="1"/>
      <c r="BT95" s="1"/>
      <c r="BU95" s="1"/>
      <c r="BV95" s="1"/>
      <c r="BW95" s="1"/>
      <c r="BX95" s="1"/>
      <c r="BY95" s="1"/>
      <c r="BZ95" s="2175">
        <f t="shared" ref="BZ95:BZ109" si="101">IF((T95+U95)&lt;&gt;B95,1,0)</f>
        <v>0</v>
      </c>
      <c r="CA95" s="1"/>
      <c r="CB95" s="1"/>
      <c r="CC95" s="1"/>
      <c r="CD95" s="1"/>
      <c r="CE95" s="1"/>
      <c r="CF95" s="1"/>
      <c r="CG95" s="1"/>
    </row>
    <row r="96" spans="1:85" ht="15" customHeight="1" x14ac:dyDescent="0.25">
      <c r="A96" s="1369" t="s">
        <v>1231</v>
      </c>
      <c r="B96" s="2868">
        <f t="shared" si="98"/>
        <v>0</v>
      </c>
      <c r="C96" s="66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87"/>
      <c r="T96" s="66"/>
      <c r="U96" s="1802"/>
      <c r="V96" s="1" t="str">
        <f t="shared" si="99"/>
        <v/>
      </c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2837" t="str">
        <f t="shared" si="100"/>
        <v/>
      </c>
      <c r="BR96" s="1"/>
      <c r="BS96" s="1"/>
      <c r="BT96" s="1"/>
      <c r="BU96" s="1"/>
      <c r="BV96" s="1"/>
      <c r="BW96" s="1"/>
      <c r="BX96" s="1"/>
      <c r="BY96" s="1"/>
      <c r="BZ96" s="2175">
        <f t="shared" si="101"/>
        <v>0</v>
      </c>
      <c r="CA96" s="1"/>
      <c r="CB96" s="1"/>
      <c r="CC96" s="1"/>
      <c r="CD96" s="1"/>
      <c r="CE96" s="1"/>
      <c r="CF96" s="1"/>
      <c r="CG96" s="1"/>
    </row>
    <row r="97" spans="1:85" ht="15" customHeight="1" x14ac:dyDescent="0.25">
      <c r="A97" s="1369" t="s">
        <v>3237</v>
      </c>
      <c r="B97" s="2868">
        <f t="shared" si="98"/>
        <v>0</v>
      </c>
      <c r="C97" s="66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87"/>
      <c r="T97" s="66"/>
      <c r="U97" s="1802"/>
      <c r="V97" s="1" t="str">
        <f t="shared" si="99"/>
        <v/>
      </c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2837" t="str">
        <f t="shared" si="100"/>
        <v/>
      </c>
      <c r="BR97" s="1"/>
      <c r="BS97" s="1"/>
      <c r="BT97" s="1"/>
      <c r="BU97" s="1"/>
      <c r="BV97" s="1"/>
      <c r="BW97" s="1"/>
      <c r="BX97" s="1"/>
      <c r="BY97" s="1"/>
      <c r="BZ97" s="2175">
        <f t="shared" si="101"/>
        <v>0</v>
      </c>
      <c r="CA97" s="1"/>
      <c r="CB97" s="1"/>
      <c r="CC97" s="1"/>
      <c r="CD97" s="1"/>
      <c r="CE97" s="1"/>
      <c r="CF97" s="1"/>
      <c r="CG97" s="1"/>
    </row>
    <row r="98" spans="1:85" ht="14.25" customHeight="1" x14ac:dyDescent="0.25">
      <c r="A98" s="1371" t="s">
        <v>3238</v>
      </c>
      <c r="B98" s="2868">
        <f t="shared" si="98"/>
        <v>0</v>
      </c>
      <c r="C98" s="66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87"/>
      <c r="T98" s="66"/>
      <c r="U98" s="1802"/>
      <c r="V98" s="1" t="str">
        <f t="shared" si="99"/>
        <v/>
      </c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2837" t="str">
        <f t="shared" si="100"/>
        <v/>
      </c>
      <c r="BR98" s="1"/>
      <c r="BS98" s="1"/>
      <c r="BT98" s="1"/>
      <c r="BU98" s="1"/>
      <c r="BV98" s="1"/>
      <c r="BW98" s="1"/>
      <c r="BX98" s="1"/>
      <c r="BY98" s="1"/>
      <c r="BZ98" s="2175">
        <f t="shared" si="101"/>
        <v>0</v>
      </c>
      <c r="CA98" s="1"/>
      <c r="CB98" s="1"/>
      <c r="CC98" s="1"/>
      <c r="CD98" s="1"/>
      <c r="CE98" s="1"/>
      <c r="CF98" s="1"/>
      <c r="CG98" s="1"/>
    </row>
    <row r="99" spans="1:85" ht="15" customHeight="1" x14ac:dyDescent="0.25">
      <c r="A99" s="1369" t="s">
        <v>3239</v>
      </c>
      <c r="B99" s="2868">
        <f t="shared" si="98"/>
        <v>0</v>
      </c>
      <c r="C99" s="66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87"/>
      <c r="T99" s="66"/>
      <c r="U99" s="1802"/>
      <c r="V99" s="1" t="str">
        <f t="shared" si="99"/>
        <v/>
      </c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2837" t="str">
        <f t="shared" si="100"/>
        <v/>
      </c>
      <c r="BR99" s="1"/>
      <c r="BS99" s="1"/>
      <c r="BT99" s="1"/>
      <c r="BU99" s="1"/>
      <c r="BV99" s="1"/>
      <c r="BW99" s="1"/>
      <c r="BX99" s="1"/>
      <c r="BY99" s="1"/>
      <c r="BZ99" s="2175">
        <f t="shared" si="101"/>
        <v>0</v>
      </c>
      <c r="CA99" s="1"/>
      <c r="CB99" s="1"/>
      <c r="CC99" s="1"/>
      <c r="CD99" s="1"/>
      <c r="CE99" s="1"/>
      <c r="CF99" s="1"/>
      <c r="CG99" s="1"/>
    </row>
    <row r="100" spans="1:85" ht="15" customHeight="1" x14ac:dyDescent="0.25">
      <c r="A100" s="1369" t="s">
        <v>3240</v>
      </c>
      <c r="B100" s="2868">
        <f t="shared" si="98"/>
        <v>0</v>
      </c>
      <c r="C100" s="66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87"/>
      <c r="T100" s="66"/>
      <c r="U100" s="1802"/>
      <c r="V100" s="1" t="str">
        <f t="shared" si="99"/>
        <v/>
      </c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2837" t="str">
        <f t="shared" si="100"/>
        <v/>
      </c>
      <c r="BR100" s="1"/>
      <c r="BS100" s="1"/>
      <c r="BT100" s="1"/>
      <c r="BU100" s="1"/>
      <c r="BV100" s="1"/>
      <c r="BW100" s="1"/>
      <c r="BX100" s="1"/>
      <c r="BY100" s="1"/>
      <c r="BZ100" s="2175">
        <f t="shared" si="101"/>
        <v>0</v>
      </c>
      <c r="CA100" s="1"/>
      <c r="CB100" s="1"/>
      <c r="CC100" s="1"/>
      <c r="CD100" s="1"/>
      <c r="CE100" s="1"/>
      <c r="CF100" s="1"/>
      <c r="CG100" s="1"/>
    </row>
    <row r="101" spans="1:85" ht="15" customHeight="1" x14ac:dyDescent="0.25">
      <c r="A101" s="1369" t="s">
        <v>3241</v>
      </c>
      <c r="B101" s="2868">
        <f t="shared" si="98"/>
        <v>0</v>
      </c>
      <c r="C101" s="66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87"/>
      <c r="T101" s="66"/>
      <c r="U101" s="1802"/>
      <c r="V101" s="1" t="str">
        <f t="shared" si="99"/>
        <v/>
      </c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2837" t="str">
        <f t="shared" si="100"/>
        <v/>
      </c>
      <c r="BR101" s="1"/>
      <c r="BS101" s="1"/>
      <c r="BT101" s="1"/>
      <c r="BU101" s="1"/>
      <c r="BV101" s="1"/>
      <c r="BW101" s="1"/>
      <c r="BX101" s="1"/>
      <c r="BY101" s="1"/>
      <c r="BZ101" s="2175">
        <f t="shared" si="101"/>
        <v>0</v>
      </c>
      <c r="CA101" s="1"/>
      <c r="CB101" s="1"/>
      <c r="CC101" s="1"/>
      <c r="CD101" s="1"/>
      <c r="CE101" s="1"/>
      <c r="CF101" s="1"/>
      <c r="CG101" s="1"/>
    </row>
    <row r="102" spans="1:85" ht="15" customHeight="1" x14ac:dyDescent="0.25">
      <c r="A102" s="1369" t="s">
        <v>3242</v>
      </c>
      <c r="B102" s="2868">
        <f t="shared" si="98"/>
        <v>0</v>
      </c>
      <c r="C102" s="66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87"/>
      <c r="T102" s="66"/>
      <c r="U102" s="1802"/>
      <c r="V102" s="1" t="str">
        <f t="shared" si="99"/>
        <v/>
      </c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2837" t="str">
        <f t="shared" si="100"/>
        <v/>
      </c>
      <c r="BR102" s="1"/>
      <c r="BS102" s="1"/>
      <c r="BT102" s="1"/>
      <c r="BU102" s="1"/>
      <c r="BV102" s="1"/>
      <c r="BW102" s="1"/>
      <c r="BX102" s="1"/>
      <c r="BY102" s="1"/>
      <c r="BZ102" s="2175">
        <f t="shared" si="101"/>
        <v>0</v>
      </c>
      <c r="CA102" s="1"/>
      <c r="CB102" s="1"/>
      <c r="CC102" s="1"/>
      <c r="CD102" s="1"/>
      <c r="CE102" s="1"/>
      <c r="CF102" s="1"/>
      <c r="CG102" s="1"/>
    </row>
    <row r="103" spans="1:85" ht="15" customHeight="1" x14ac:dyDescent="0.25">
      <c r="A103" s="1369" t="s">
        <v>1281</v>
      </c>
      <c r="B103" s="2868">
        <f t="shared" si="98"/>
        <v>0</v>
      </c>
      <c r="C103" s="66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87"/>
      <c r="T103" s="66"/>
      <c r="U103" s="1802"/>
      <c r="V103" s="1" t="str">
        <f t="shared" si="99"/>
        <v/>
      </c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2837" t="str">
        <f t="shared" si="100"/>
        <v/>
      </c>
      <c r="BR103" s="1"/>
      <c r="BS103" s="1"/>
      <c r="BT103" s="1"/>
      <c r="BU103" s="1"/>
      <c r="BV103" s="1"/>
      <c r="BW103" s="1"/>
      <c r="BX103" s="1"/>
      <c r="BY103" s="1"/>
      <c r="BZ103" s="2175">
        <f t="shared" si="101"/>
        <v>0</v>
      </c>
      <c r="CA103" s="1"/>
      <c r="CB103" s="1"/>
      <c r="CC103" s="1"/>
      <c r="CD103" s="1"/>
      <c r="CE103" s="1"/>
      <c r="CF103" s="1"/>
      <c r="CG103" s="1"/>
    </row>
    <row r="104" spans="1:85" ht="15" customHeight="1" x14ac:dyDescent="0.25">
      <c r="A104" s="1369" t="s">
        <v>3243</v>
      </c>
      <c r="B104" s="2868">
        <f t="shared" si="98"/>
        <v>0</v>
      </c>
      <c r="C104" s="66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87"/>
      <c r="T104" s="66"/>
      <c r="U104" s="1802"/>
      <c r="V104" s="1" t="str">
        <f t="shared" si="99"/>
        <v/>
      </c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2837" t="str">
        <f t="shared" si="100"/>
        <v/>
      </c>
      <c r="BR104" s="1"/>
      <c r="BS104" s="1"/>
      <c r="BT104" s="1"/>
      <c r="BU104" s="1"/>
      <c r="BV104" s="1"/>
      <c r="BW104" s="1"/>
      <c r="BX104" s="1"/>
      <c r="BY104" s="1"/>
      <c r="BZ104" s="2175">
        <f t="shared" si="101"/>
        <v>0</v>
      </c>
      <c r="CA104" s="1"/>
      <c r="CB104" s="1"/>
      <c r="CC104" s="1"/>
      <c r="CD104" s="1"/>
      <c r="CE104" s="1"/>
      <c r="CF104" s="1"/>
      <c r="CG104" s="1"/>
    </row>
    <row r="105" spans="1:85" ht="15" customHeight="1" x14ac:dyDescent="0.25">
      <c r="A105" s="1369" t="s">
        <v>1276</v>
      </c>
      <c r="B105" s="2868">
        <f t="shared" si="98"/>
        <v>0</v>
      </c>
      <c r="C105" s="66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87"/>
      <c r="T105" s="66"/>
      <c r="U105" s="1802"/>
      <c r="V105" s="1" t="str">
        <f t="shared" si="99"/>
        <v/>
      </c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2837" t="str">
        <f t="shared" si="100"/>
        <v/>
      </c>
      <c r="BR105" s="1"/>
      <c r="BS105" s="1"/>
      <c r="BT105" s="1"/>
      <c r="BU105" s="1"/>
      <c r="BV105" s="1"/>
      <c r="BW105" s="1"/>
      <c r="BX105" s="1"/>
      <c r="BY105" s="1"/>
      <c r="BZ105" s="2175">
        <f t="shared" si="101"/>
        <v>0</v>
      </c>
      <c r="CA105" s="1"/>
      <c r="CB105" s="1"/>
      <c r="CC105" s="1"/>
      <c r="CD105" s="1"/>
      <c r="CE105" s="1"/>
      <c r="CF105" s="1"/>
      <c r="CG105" s="1"/>
    </row>
    <row r="106" spans="1:85" ht="15" customHeight="1" x14ac:dyDescent="0.25">
      <c r="A106" s="1369" t="s">
        <v>1277</v>
      </c>
      <c r="B106" s="2868">
        <f t="shared" si="98"/>
        <v>0</v>
      </c>
      <c r="C106" s="66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87"/>
      <c r="T106" s="66"/>
      <c r="U106" s="1802"/>
      <c r="V106" s="1" t="str">
        <f t="shared" si="99"/>
        <v/>
      </c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2837" t="str">
        <f t="shared" si="100"/>
        <v/>
      </c>
      <c r="BR106" s="1"/>
      <c r="BS106" s="1"/>
      <c r="BT106" s="1"/>
      <c r="BU106" s="1"/>
      <c r="BV106" s="1"/>
      <c r="BW106" s="1"/>
      <c r="BX106" s="1"/>
      <c r="BY106" s="1"/>
      <c r="BZ106" s="2175">
        <f t="shared" si="101"/>
        <v>0</v>
      </c>
      <c r="CA106" s="1"/>
      <c r="CB106" s="1"/>
      <c r="CC106" s="1"/>
      <c r="CD106" s="1"/>
      <c r="CE106" s="1"/>
      <c r="CF106" s="1"/>
      <c r="CG106" s="1"/>
    </row>
    <row r="107" spans="1:85" ht="15" customHeight="1" x14ac:dyDescent="0.25">
      <c r="A107" s="1369" t="s">
        <v>1273</v>
      </c>
      <c r="B107" s="2868">
        <f t="shared" si="98"/>
        <v>0</v>
      </c>
      <c r="C107" s="66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87"/>
      <c r="T107" s="66"/>
      <c r="U107" s="1802"/>
      <c r="V107" s="1" t="str">
        <f t="shared" si="99"/>
        <v/>
      </c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2837" t="str">
        <f t="shared" si="100"/>
        <v/>
      </c>
      <c r="BR107" s="1"/>
      <c r="BS107" s="1"/>
      <c r="BT107" s="1"/>
      <c r="BU107" s="1"/>
      <c r="BV107" s="1"/>
      <c r="BW107" s="1"/>
      <c r="BX107" s="1"/>
      <c r="BY107" s="1"/>
      <c r="BZ107" s="2175">
        <f t="shared" si="101"/>
        <v>0</v>
      </c>
      <c r="CA107" s="1"/>
      <c r="CB107" s="1"/>
      <c r="CC107" s="1"/>
      <c r="CD107" s="1"/>
      <c r="CE107" s="1"/>
      <c r="CF107" s="1"/>
      <c r="CG107" s="1"/>
    </row>
    <row r="108" spans="1:85" ht="15" customHeight="1" x14ac:dyDescent="0.25">
      <c r="A108" s="1369" t="s">
        <v>2468</v>
      </c>
      <c r="B108" s="2868">
        <f t="shared" si="98"/>
        <v>0</v>
      </c>
      <c r="C108" s="66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87"/>
      <c r="T108" s="66"/>
      <c r="U108" s="1802"/>
      <c r="V108" s="1" t="str">
        <f t="shared" si="99"/>
        <v/>
      </c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2837" t="str">
        <f t="shared" si="100"/>
        <v/>
      </c>
      <c r="BR108" s="1"/>
      <c r="BS108" s="1"/>
      <c r="BT108" s="1"/>
      <c r="BU108" s="1"/>
      <c r="BV108" s="1"/>
      <c r="BW108" s="1"/>
      <c r="BX108" s="1"/>
      <c r="BY108" s="1"/>
      <c r="BZ108" s="2175">
        <f t="shared" si="101"/>
        <v>0</v>
      </c>
      <c r="CA108" s="1"/>
      <c r="CB108" s="1"/>
      <c r="CC108" s="1"/>
      <c r="CD108" s="1"/>
      <c r="CE108" s="1"/>
      <c r="CF108" s="1"/>
      <c r="CG108" s="1"/>
    </row>
    <row r="109" spans="1:85" ht="15" customHeight="1" x14ac:dyDescent="0.25">
      <c r="A109" s="1369" t="s">
        <v>3244</v>
      </c>
      <c r="B109" s="2868">
        <f t="shared" si="98"/>
        <v>0</v>
      </c>
      <c r="C109" s="41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92"/>
      <c r="T109" s="41"/>
      <c r="U109" s="1764"/>
      <c r="V109" s="1" t="str">
        <f t="shared" si="99"/>
        <v/>
      </c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2837" t="str">
        <f t="shared" si="100"/>
        <v/>
      </c>
      <c r="BR109" s="1"/>
      <c r="BS109" s="1"/>
      <c r="BT109" s="1"/>
      <c r="BU109" s="1"/>
      <c r="BV109" s="1"/>
      <c r="BW109" s="1"/>
      <c r="BX109" s="1"/>
      <c r="BY109" s="1"/>
      <c r="BZ109" s="2175">
        <f t="shared" si="101"/>
        <v>0</v>
      </c>
      <c r="CA109" s="1"/>
      <c r="CB109" s="1"/>
      <c r="CC109" s="1"/>
      <c r="CD109" s="1"/>
      <c r="CE109" s="1"/>
      <c r="CF109" s="1"/>
      <c r="CG109" s="1"/>
    </row>
    <row r="110" spans="1:85" ht="15" customHeight="1" x14ac:dyDescent="0.25">
      <c r="A110" s="2866" t="s">
        <v>82</v>
      </c>
      <c r="B110" s="1372">
        <f t="shared" si="98"/>
        <v>0</v>
      </c>
      <c r="C110" s="1373">
        <f t="shared" ref="C110:U110" si="102">SUM(C95:C109)</f>
        <v>0</v>
      </c>
      <c r="D110" s="1374">
        <f t="shared" si="102"/>
        <v>0</v>
      </c>
      <c r="E110" s="1374">
        <f t="shared" si="102"/>
        <v>0</v>
      </c>
      <c r="F110" s="1374">
        <f t="shared" si="102"/>
        <v>0</v>
      </c>
      <c r="G110" s="1374">
        <f t="shared" si="102"/>
        <v>0</v>
      </c>
      <c r="H110" s="2869">
        <f t="shared" si="102"/>
        <v>0</v>
      </c>
      <c r="I110" s="1374">
        <f t="shared" si="102"/>
        <v>0</v>
      </c>
      <c r="J110" s="1374">
        <f t="shared" si="102"/>
        <v>0</v>
      </c>
      <c r="K110" s="1374">
        <f t="shared" si="102"/>
        <v>0</v>
      </c>
      <c r="L110" s="1374">
        <f t="shared" si="102"/>
        <v>0</v>
      </c>
      <c r="M110" s="1374">
        <f t="shared" si="102"/>
        <v>0</v>
      </c>
      <c r="N110" s="1374">
        <f t="shared" si="102"/>
        <v>0</v>
      </c>
      <c r="O110" s="1374">
        <f t="shared" si="102"/>
        <v>0</v>
      </c>
      <c r="P110" s="1374">
        <f t="shared" si="102"/>
        <v>0</v>
      </c>
      <c r="Q110" s="1374">
        <f t="shared" si="102"/>
        <v>0</v>
      </c>
      <c r="R110" s="1374">
        <f t="shared" si="102"/>
        <v>0</v>
      </c>
      <c r="S110" s="2870">
        <f t="shared" si="102"/>
        <v>0</v>
      </c>
      <c r="T110" s="1373">
        <f t="shared" si="102"/>
        <v>0</v>
      </c>
      <c r="U110" s="2870">
        <f t="shared" si="102"/>
        <v>0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</row>
    <row r="111" spans="1:85" ht="18" customHeight="1" x14ac:dyDescent="0.25">
      <c r="A111" s="2155" t="s">
        <v>3245</v>
      </c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  <c r="AL111" s="505"/>
      <c r="AM111" s="505"/>
      <c r="AN111" s="505"/>
      <c r="AO111" s="505"/>
      <c r="AP111" s="505"/>
      <c r="AQ111" s="505"/>
      <c r="AR111" s="505"/>
      <c r="AS111" s="505"/>
      <c r="AT111" s="505"/>
      <c r="AU111" s="505"/>
      <c r="AV111" s="505"/>
      <c r="AW111" s="505"/>
      <c r="AX111" s="505"/>
      <c r="AY111" s="505"/>
      <c r="AZ111" s="505"/>
      <c r="BA111" s="505"/>
      <c r="BB111" s="505"/>
      <c r="BC111" s="505"/>
      <c r="BD111" s="505"/>
      <c r="BE111" s="505"/>
      <c r="BF111" s="505"/>
      <c r="BG111" s="505"/>
      <c r="BH111" s="505"/>
      <c r="BI111" s="505"/>
      <c r="BJ111" s="505"/>
      <c r="BK111" s="505"/>
      <c r="BL111" s="505"/>
      <c r="BM111" s="505"/>
      <c r="BN111" s="505"/>
      <c r="BO111" s="505"/>
      <c r="BP111" s="505"/>
      <c r="BQ111" s="505"/>
      <c r="BR111" s="505"/>
      <c r="BS111" s="505"/>
      <c r="BT111" s="505"/>
      <c r="BU111" s="505"/>
      <c r="BV111" s="505"/>
      <c r="BW111" s="505"/>
      <c r="BX111" s="505"/>
      <c r="BY111" s="505"/>
      <c r="BZ111" s="505"/>
      <c r="CA111" s="505"/>
      <c r="CB111" s="505"/>
      <c r="CC111" s="505"/>
      <c r="CD111" s="505"/>
      <c r="CE111" s="505"/>
      <c r="CF111" s="505"/>
      <c r="CG111" s="505"/>
    </row>
    <row r="112" spans="1:85" ht="15" customHeight="1" x14ac:dyDescent="0.25">
      <c r="A112" s="3240" t="s">
        <v>3246</v>
      </c>
      <c r="B112" s="3268" t="s">
        <v>3247</v>
      </c>
      <c r="C112" s="3148" t="s">
        <v>311</v>
      </c>
      <c r="D112" s="3161"/>
      <c r="E112" s="3149"/>
      <c r="F112" s="3159" t="s">
        <v>106</v>
      </c>
      <c r="G112" s="3124"/>
      <c r="H112" s="3124"/>
      <c r="I112" s="3124"/>
      <c r="J112" s="3124"/>
      <c r="K112" s="3124"/>
      <c r="L112" s="3124"/>
      <c r="M112" s="3124"/>
      <c r="N112" s="3124"/>
      <c r="O112" s="3124"/>
      <c r="P112" s="3124"/>
      <c r="Q112" s="3124"/>
      <c r="R112" s="3124"/>
      <c r="S112" s="3124"/>
      <c r="T112" s="2871"/>
      <c r="U112" s="970"/>
      <c r="V112" s="970"/>
      <c r="W112" s="970"/>
      <c r="X112" s="970"/>
      <c r="Y112" s="970"/>
      <c r="Z112" s="970"/>
      <c r="AA112" s="970"/>
      <c r="AB112" s="970"/>
      <c r="AC112" s="970"/>
      <c r="AD112" s="970"/>
      <c r="AE112" s="970"/>
      <c r="AF112" s="970"/>
      <c r="AG112" s="970"/>
      <c r="AH112" s="970"/>
      <c r="AI112" s="970"/>
      <c r="AJ112" s="970"/>
      <c r="AK112" s="970"/>
      <c r="AL112" s="970"/>
      <c r="AM112" s="970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</row>
    <row r="113" spans="1:85" ht="15" customHeight="1" x14ac:dyDescent="0.25">
      <c r="A113" s="3131"/>
      <c r="B113" s="3128"/>
      <c r="C113" s="3150"/>
      <c r="D113" s="3142"/>
      <c r="E113" s="3140"/>
      <c r="F113" s="3143" t="s">
        <v>3248</v>
      </c>
      <c r="G113" s="3122"/>
      <c r="H113" s="3143" t="s">
        <v>3249</v>
      </c>
      <c r="I113" s="3122"/>
      <c r="J113" s="3143" t="s">
        <v>449</v>
      </c>
      <c r="K113" s="3122"/>
      <c r="L113" s="3143" t="s">
        <v>3250</v>
      </c>
      <c r="M113" s="3122"/>
      <c r="N113" s="3143" t="s">
        <v>58</v>
      </c>
      <c r="O113" s="3122"/>
      <c r="P113" s="3143" t="s">
        <v>471</v>
      </c>
      <c r="Q113" s="3122"/>
      <c r="R113" s="3143" t="s">
        <v>62</v>
      </c>
      <c r="S113" s="3122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</row>
    <row r="114" spans="1:85" ht="15" customHeight="1" x14ac:dyDescent="0.25">
      <c r="A114" s="3142"/>
      <c r="B114" s="3129"/>
      <c r="C114" s="27" t="s">
        <v>84</v>
      </c>
      <c r="D114" s="1800" t="s">
        <v>63</v>
      </c>
      <c r="E114" s="1743" t="s">
        <v>64</v>
      </c>
      <c r="F114" s="27" t="s">
        <v>63</v>
      </c>
      <c r="G114" s="1743" t="s">
        <v>64</v>
      </c>
      <c r="H114" s="27" t="s">
        <v>63</v>
      </c>
      <c r="I114" s="1743" t="s">
        <v>64</v>
      </c>
      <c r="J114" s="27" t="s">
        <v>63</v>
      </c>
      <c r="K114" s="1743" t="s">
        <v>64</v>
      </c>
      <c r="L114" s="27" t="s">
        <v>63</v>
      </c>
      <c r="M114" s="1743" t="s">
        <v>64</v>
      </c>
      <c r="N114" s="27" t="s">
        <v>63</v>
      </c>
      <c r="O114" s="1743" t="s">
        <v>64</v>
      </c>
      <c r="P114" s="27" t="s">
        <v>63</v>
      </c>
      <c r="Q114" s="1743" t="s">
        <v>64</v>
      </c>
      <c r="R114" s="27" t="s">
        <v>63</v>
      </c>
      <c r="S114" s="1743" t="s">
        <v>64</v>
      </c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</row>
    <row r="115" spans="1:85" ht="15" customHeight="1" x14ac:dyDescent="0.25">
      <c r="A115" s="1915" t="s">
        <v>3251</v>
      </c>
      <c r="B115" s="296">
        <v>6</v>
      </c>
      <c r="C115" s="2394">
        <f t="shared" ref="C115:C118" si="103">SUM(D115+E115)</f>
        <v>155</v>
      </c>
      <c r="D115" s="2719">
        <f t="shared" ref="D115:E115" si="104">+F115+H115+J115+L115+N115+P115+R115</f>
        <v>78</v>
      </c>
      <c r="E115" s="741">
        <f t="shared" si="104"/>
        <v>77</v>
      </c>
      <c r="F115" s="296"/>
      <c r="G115" s="2015"/>
      <c r="H115" s="296">
        <v>40</v>
      </c>
      <c r="I115" s="2015">
        <v>35</v>
      </c>
      <c r="J115" s="296">
        <v>19</v>
      </c>
      <c r="K115" s="1074">
        <v>23</v>
      </c>
      <c r="L115" s="296">
        <v>16</v>
      </c>
      <c r="M115" s="1074">
        <v>14</v>
      </c>
      <c r="N115" s="296">
        <v>3</v>
      </c>
      <c r="O115" s="1074">
        <v>5</v>
      </c>
      <c r="P115" s="296">
        <v>0</v>
      </c>
      <c r="Q115" s="1074">
        <v>0</v>
      </c>
      <c r="R115" s="296">
        <v>0</v>
      </c>
      <c r="S115" s="1074">
        <v>0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</row>
    <row r="116" spans="1:85" ht="15" customHeight="1" x14ac:dyDescent="0.25">
      <c r="A116" s="198" t="s">
        <v>3252</v>
      </c>
      <c r="B116" s="66"/>
      <c r="C116" s="354">
        <f t="shared" si="103"/>
        <v>0</v>
      </c>
      <c r="D116" s="1139">
        <f t="shared" ref="D116:E116" si="105">+F116+H116+J116+L116+N116+P116+R116</f>
        <v>0</v>
      </c>
      <c r="E116" s="742">
        <f t="shared" si="105"/>
        <v>0</v>
      </c>
      <c r="F116" s="189"/>
      <c r="G116" s="356"/>
      <c r="H116" s="66"/>
      <c r="I116" s="1802"/>
      <c r="J116" s="66"/>
      <c r="K116" s="87"/>
      <c r="L116" s="66"/>
      <c r="M116" s="87"/>
      <c r="N116" s="66"/>
      <c r="O116" s="87"/>
      <c r="P116" s="66"/>
      <c r="Q116" s="87"/>
      <c r="R116" s="66"/>
      <c r="S116" s="87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</row>
    <row r="117" spans="1:85" ht="15" customHeight="1" x14ac:dyDescent="0.25">
      <c r="A117" s="201" t="s">
        <v>3253</v>
      </c>
      <c r="B117" s="1844"/>
      <c r="C117" s="381">
        <f t="shared" si="103"/>
        <v>0</v>
      </c>
      <c r="D117" s="1139">
        <f t="shared" ref="D117:E117" si="106">+F117+H117+J117+L117+N117+P117+R117</f>
        <v>0</v>
      </c>
      <c r="E117" s="1082">
        <f t="shared" si="106"/>
        <v>0</v>
      </c>
      <c r="F117" s="355"/>
      <c r="G117" s="2065"/>
      <c r="H117" s="2113"/>
      <c r="I117" s="356"/>
      <c r="J117" s="2084"/>
      <c r="K117" s="1844"/>
      <c r="L117" s="2113"/>
      <c r="M117" s="356"/>
      <c r="N117" s="2113"/>
      <c r="O117" s="356"/>
      <c r="P117" s="2113"/>
      <c r="Q117" s="356"/>
      <c r="R117" s="355"/>
      <c r="S117" s="1844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</row>
    <row r="118" spans="1:85" ht="15" customHeight="1" x14ac:dyDescent="0.25">
      <c r="A118" s="2720" t="s">
        <v>3254</v>
      </c>
      <c r="B118" s="2190"/>
      <c r="C118" s="354">
        <f t="shared" si="103"/>
        <v>0</v>
      </c>
      <c r="D118" s="1139">
        <f t="shared" ref="D118:E118" si="107">+F118+H118+J118+L118+N118+P118+R118</f>
        <v>0</v>
      </c>
      <c r="E118" s="742">
        <f t="shared" si="107"/>
        <v>0</v>
      </c>
      <c r="F118" s="2382"/>
      <c r="G118" s="356"/>
      <c r="H118" s="2085"/>
      <c r="I118" s="2065"/>
      <c r="J118" s="2089"/>
      <c r="K118" s="2190"/>
      <c r="L118" s="2240"/>
      <c r="M118" s="356"/>
      <c r="N118" s="2070"/>
      <c r="O118" s="2190"/>
      <c r="P118" s="2059"/>
      <c r="Q118" s="2065"/>
      <c r="R118" s="2059"/>
      <c r="S118" s="2065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</row>
    <row r="119" spans="1:85" ht="15" customHeight="1" x14ac:dyDescent="0.25">
      <c r="A119" s="221" t="s">
        <v>3255</v>
      </c>
      <c r="B119" s="1847">
        <v>0</v>
      </c>
      <c r="C119" s="131">
        <v>0</v>
      </c>
      <c r="D119" s="2027"/>
      <c r="E119" s="330"/>
      <c r="F119" s="852"/>
      <c r="G119" s="330"/>
      <c r="H119" s="2027"/>
      <c r="I119" s="1955"/>
      <c r="J119" s="52"/>
      <c r="K119" s="1955"/>
      <c r="L119" s="52"/>
      <c r="M119" s="330"/>
      <c r="N119" s="1948"/>
      <c r="O119" s="1955"/>
      <c r="P119" s="52"/>
      <c r="Q119" s="1955"/>
      <c r="R119" s="52"/>
      <c r="S119" s="330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</row>
    <row r="120" spans="1:85" ht="15" customHeight="1" x14ac:dyDescent="0.25">
      <c r="A120" s="586" t="s">
        <v>82</v>
      </c>
      <c r="B120" s="1827">
        <f t="shared" ref="B120:S120" si="108">SUM(B115:B119)</f>
        <v>6</v>
      </c>
      <c r="C120" s="166">
        <f t="shared" si="108"/>
        <v>155</v>
      </c>
      <c r="D120" s="2236">
        <f t="shared" si="108"/>
        <v>78</v>
      </c>
      <c r="E120" s="448">
        <f t="shared" si="108"/>
        <v>77</v>
      </c>
      <c r="F120" s="2769">
        <f t="shared" si="108"/>
        <v>0</v>
      </c>
      <c r="G120" s="448">
        <f t="shared" si="108"/>
        <v>0</v>
      </c>
      <c r="H120" s="2769">
        <f t="shared" si="108"/>
        <v>40</v>
      </c>
      <c r="I120" s="448">
        <f t="shared" si="108"/>
        <v>35</v>
      </c>
      <c r="J120" s="166">
        <f t="shared" si="108"/>
        <v>19</v>
      </c>
      <c r="K120" s="1883">
        <f t="shared" si="108"/>
        <v>23</v>
      </c>
      <c r="L120" s="2769">
        <f t="shared" si="108"/>
        <v>16</v>
      </c>
      <c r="M120" s="448">
        <f t="shared" si="108"/>
        <v>14</v>
      </c>
      <c r="N120" s="2769">
        <f t="shared" si="108"/>
        <v>3</v>
      </c>
      <c r="O120" s="448">
        <f t="shared" si="108"/>
        <v>5</v>
      </c>
      <c r="P120" s="2769">
        <f t="shared" si="108"/>
        <v>0</v>
      </c>
      <c r="Q120" s="448">
        <f t="shared" si="108"/>
        <v>0</v>
      </c>
      <c r="R120" s="2769">
        <f t="shared" si="108"/>
        <v>0</v>
      </c>
      <c r="S120" s="1165">
        <f t="shared" si="108"/>
        <v>0</v>
      </c>
      <c r="T120" s="2872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</row>
    <row r="121" spans="1:85" ht="14.25" customHeight="1" x14ac:dyDescent="0.25"/>
    <row r="122" spans="1:85" ht="14.25" customHeight="1" x14ac:dyDescent="0.25"/>
    <row r="123" spans="1:85" ht="14.25" customHeight="1" x14ac:dyDescent="0.25"/>
    <row r="124" spans="1:85" ht="14.25" customHeight="1" x14ac:dyDescent="0.25"/>
    <row r="125" spans="1:85" ht="14.25" customHeight="1" x14ac:dyDescent="0.25"/>
    <row r="126" spans="1:85" ht="14.25" customHeight="1" x14ac:dyDescent="0.25"/>
    <row r="127" spans="1:85" ht="14.25" customHeight="1" x14ac:dyDescent="0.25"/>
    <row r="128" spans="1:85" ht="14.25" customHeight="1" x14ac:dyDescent="0.25"/>
    <row r="129" spans="1:2" ht="14.25" customHeight="1" x14ac:dyDescent="0.25"/>
    <row r="130" spans="1:2" ht="14.25" customHeight="1" x14ac:dyDescent="0.25"/>
    <row r="131" spans="1:2" ht="14.25" customHeight="1" x14ac:dyDescent="0.25"/>
    <row r="132" spans="1:2" ht="14.25" customHeight="1" x14ac:dyDescent="0.25"/>
    <row r="133" spans="1:2" ht="14.25" customHeight="1" x14ac:dyDescent="0.25"/>
    <row r="134" spans="1:2" ht="14.25" customHeight="1" x14ac:dyDescent="0.25"/>
    <row r="135" spans="1:2" ht="14.25" customHeight="1" x14ac:dyDescent="0.25"/>
    <row r="136" spans="1:2" ht="14.25" customHeight="1" x14ac:dyDescent="0.25"/>
    <row r="137" spans="1:2" ht="14.25" customHeight="1" x14ac:dyDescent="0.25"/>
    <row r="138" spans="1:2" ht="14.25" customHeight="1" x14ac:dyDescent="0.25"/>
    <row r="139" spans="1:2" ht="14.25" hidden="1" customHeight="1" x14ac:dyDescent="0.25">
      <c r="A139" s="2794" t="e">
        <f>SUM(C10:C35,D38:J47,#REF!,C50:C59,D64:D69,C74:C81,B86:B87,B90:C90,B95:B110)</f>
        <v>#REF!</v>
      </c>
      <c r="B139" s="2795">
        <f>SUM(BW10:CA109)</f>
        <v>1</v>
      </c>
    </row>
    <row r="140" spans="1:2" ht="14.25" customHeight="1" x14ac:dyDescent="0.25"/>
    <row r="141" spans="1:2" ht="14.25" customHeight="1" x14ac:dyDescent="0.25"/>
    <row r="142" spans="1:2" ht="14.25" customHeight="1" x14ac:dyDescent="0.25"/>
    <row r="143" spans="1:2" ht="14.25" customHeight="1" x14ac:dyDescent="0.25"/>
    <row r="144" spans="1:2" ht="14.25" customHeight="1" x14ac:dyDescent="0.25"/>
    <row r="145" spans="1:2" ht="14.25" customHeight="1" x14ac:dyDescent="0.25"/>
    <row r="146" spans="1:2" ht="14.25" customHeight="1" x14ac:dyDescent="0.25"/>
    <row r="147" spans="1:2" ht="14.25" customHeight="1" x14ac:dyDescent="0.25"/>
    <row r="148" spans="1:2" ht="14.25" customHeight="1" x14ac:dyDescent="0.25"/>
    <row r="149" spans="1:2" ht="14.25" customHeight="1" x14ac:dyDescent="0.25"/>
    <row r="150" spans="1:2" ht="14.25" hidden="1" customHeight="1" x14ac:dyDescent="0.25">
      <c r="A150" s="1860">
        <f>SUM(C10:C35,C38:J40,C42:J46,C50:C58,C64:D69,C74:C81,B86:B87,B95:B109,B90:C90,B115:C119)</f>
        <v>439</v>
      </c>
      <c r="B150" s="1860">
        <f>SUM(BZ10:CG109)</f>
        <v>1</v>
      </c>
    </row>
    <row r="151" spans="1:2" ht="14.25" customHeight="1" x14ac:dyDescent="0.25"/>
    <row r="152" spans="1:2" ht="14.25" customHeight="1" x14ac:dyDescent="0.25"/>
    <row r="153" spans="1:2" ht="14.25" customHeight="1" x14ac:dyDescent="0.25"/>
    <row r="154" spans="1:2" ht="14.25" customHeight="1" x14ac:dyDescent="0.25"/>
    <row r="155" spans="1:2" ht="14.25" customHeight="1" x14ac:dyDescent="0.25"/>
    <row r="156" spans="1:2" ht="14.25" customHeight="1" x14ac:dyDescent="0.25"/>
    <row r="157" spans="1:2" ht="14.25" customHeight="1" x14ac:dyDescent="0.25"/>
    <row r="158" spans="1:2" ht="14.25" customHeight="1" x14ac:dyDescent="0.25"/>
    <row r="159" spans="1:2" ht="14.25" customHeight="1" x14ac:dyDescent="0.25"/>
    <row r="160" spans="1:2" ht="14.25" customHeight="1" x14ac:dyDescent="0.25"/>
    <row r="161" spans="69:78" ht="14.25" customHeight="1" x14ac:dyDescent="0.25">
      <c r="BQ161" s="2106"/>
      <c r="BR161" s="2106"/>
      <c r="BS161" s="2106"/>
      <c r="BT161" s="2106"/>
      <c r="BU161" s="2106"/>
      <c r="BW161" s="1757"/>
      <c r="BX161" s="1757"/>
      <c r="BY161" s="1757"/>
      <c r="BZ161" s="1757"/>
    </row>
    <row r="162" spans="69:78" ht="14.25" customHeight="1" x14ac:dyDescent="0.25">
      <c r="BQ162" s="2106"/>
      <c r="BR162" s="2106"/>
      <c r="BS162" s="2106"/>
      <c r="BT162" s="2106"/>
      <c r="BU162" s="2106"/>
      <c r="BW162" s="1757"/>
      <c r="BX162" s="1757"/>
      <c r="BY162" s="1757"/>
      <c r="BZ162" s="1757"/>
    </row>
    <row r="163" spans="69:78" ht="14.25" customHeight="1" x14ac:dyDescent="0.25">
      <c r="BQ163" s="2106"/>
      <c r="BR163" s="2106"/>
      <c r="BS163" s="2106"/>
      <c r="BT163" s="2106"/>
      <c r="BU163" s="2106"/>
      <c r="BW163" s="1757"/>
      <c r="BX163" s="1757"/>
      <c r="BY163" s="1757"/>
      <c r="BZ163" s="1757"/>
    </row>
    <row r="164" spans="69:78" ht="14.25" customHeight="1" x14ac:dyDescent="0.25">
      <c r="BQ164" s="2106"/>
      <c r="BR164" s="2106"/>
      <c r="BS164" s="2106"/>
      <c r="BT164" s="2106"/>
      <c r="BU164" s="2106"/>
      <c r="BW164" s="1757"/>
      <c r="BX164" s="1757"/>
      <c r="BY164" s="1757"/>
      <c r="BZ164" s="1757"/>
    </row>
    <row r="165" spans="69:78" ht="14.25" customHeight="1" x14ac:dyDescent="0.25">
      <c r="BQ165" s="2106"/>
      <c r="BR165" s="2106"/>
      <c r="BS165" s="2106"/>
      <c r="BT165" s="2106"/>
      <c r="BU165" s="2106"/>
      <c r="BW165" s="1757"/>
      <c r="BX165" s="1757"/>
      <c r="BY165" s="1757"/>
      <c r="BZ165" s="1757"/>
    </row>
    <row r="166" spans="69:78" ht="14.25" customHeight="1" x14ac:dyDescent="0.25">
      <c r="BQ166" s="2106"/>
      <c r="BR166" s="2106"/>
      <c r="BS166" s="2106"/>
      <c r="BT166" s="2106"/>
      <c r="BU166" s="2106"/>
      <c r="BW166" s="1757"/>
      <c r="BX166" s="1757"/>
      <c r="BY166" s="1757"/>
      <c r="BZ166" s="1757"/>
    </row>
    <row r="167" spans="69:78" ht="14.25" customHeight="1" x14ac:dyDescent="0.25">
      <c r="BQ167" s="2106"/>
      <c r="BR167" s="2106"/>
      <c r="BS167" s="2106"/>
      <c r="BT167" s="2106"/>
      <c r="BU167" s="2106"/>
      <c r="BW167" s="1757"/>
      <c r="BX167" s="1757"/>
      <c r="BY167" s="1757"/>
      <c r="BZ167" s="1757"/>
    </row>
    <row r="168" spans="69:78" ht="14.25" customHeight="1" x14ac:dyDescent="0.25">
      <c r="BQ168" s="2106"/>
      <c r="BR168" s="2106"/>
      <c r="BS168" s="2106"/>
      <c r="BT168" s="2106"/>
      <c r="BU168" s="2106"/>
      <c r="BW168" s="1757"/>
      <c r="BX168" s="1757"/>
      <c r="BY168" s="1757"/>
      <c r="BZ168" s="1757"/>
    </row>
    <row r="169" spans="69:78" ht="14.25" customHeight="1" x14ac:dyDescent="0.25">
      <c r="BQ169" s="2106"/>
      <c r="BR169" s="2106"/>
      <c r="BS169" s="2106"/>
      <c r="BT169" s="2106"/>
      <c r="BU169" s="2106"/>
      <c r="BW169" s="1757"/>
      <c r="BX169" s="1757"/>
      <c r="BY169" s="1757"/>
      <c r="BZ169" s="1757"/>
    </row>
    <row r="170" spans="69:78" ht="14.25" customHeight="1" x14ac:dyDescent="0.25">
      <c r="BQ170" s="2106"/>
      <c r="BR170" s="2106"/>
      <c r="BS170" s="2106"/>
      <c r="BT170" s="2106"/>
      <c r="BU170" s="2106"/>
      <c r="BW170" s="1757"/>
      <c r="BX170" s="1757"/>
      <c r="BY170" s="1757"/>
      <c r="BZ170" s="1757"/>
    </row>
    <row r="171" spans="69:78" ht="14.25" customHeight="1" x14ac:dyDescent="0.25">
      <c r="BQ171" s="2106"/>
      <c r="BR171" s="2106"/>
      <c r="BS171" s="2106"/>
      <c r="BT171" s="2106"/>
      <c r="BU171" s="2106"/>
      <c r="BW171" s="1757"/>
      <c r="BX171" s="1757"/>
      <c r="BY171" s="1757"/>
      <c r="BZ171" s="1757"/>
    </row>
    <row r="172" spans="69:78" ht="14.25" customHeight="1" x14ac:dyDescent="0.25">
      <c r="BQ172" s="2106"/>
      <c r="BR172" s="2106"/>
      <c r="BS172" s="2106"/>
      <c r="BT172" s="2106"/>
      <c r="BU172" s="2106"/>
      <c r="BW172" s="1757"/>
      <c r="BX172" s="1757"/>
      <c r="BY172" s="1757"/>
      <c r="BZ172" s="1757"/>
    </row>
    <row r="173" spans="69:78" ht="14.25" customHeight="1" x14ac:dyDescent="0.25">
      <c r="BQ173" s="2106"/>
      <c r="BR173" s="2106"/>
      <c r="BS173" s="2106"/>
      <c r="BT173" s="2106"/>
      <c r="BU173" s="2106"/>
      <c r="BW173" s="1757"/>
      <c r="BX173" s="1757"/>
      <c r="BY173" s="1757"/>
      <c r="BZ173" s="1757"/>
    </row>
    <row r="174" spans="69:78" ht="14.25" customHeight="1" x14ac:dyDescent="0.25">
      <c r="BQ174" s="2106"/>
      <c r="BR174" s="2106"/>
      <c r="BS174" s="2106"/>
      <c r="BT174" s="2106"/>
      <c r="BU174" s="2106"/>
      <c r="BW174" s="1757"/>
      <c r="BX174" s="1757"/>
      <c r="BY174" s="1757"/>
      <c r="BZ174" s="1757"/>
    </row>
    <row r="175" spans="69:78" ht="14.25" customHeight="1" x14ac:dyDescent="0.25">
      <c r="BQ175" s="2106"/>
      <c r="BR175" s="2106"/>
      <c r="BS175" s="2106"/>
      <c r="BT175" s="2106"/>
      <c r="BU175" s="2106"/>
      <c r="BW175" s="1757"/>
      <c r="BX175" s="1757"/>
      <c r="BY175" s="1757"/>
      <c r="BZ175" s="1757"/>
    </row>
    <row r="176" spans="69:78" ht="14.25" customHeight="1" x14ac:dyDescent="0.25">
      <c r="BQ176" s="2106"/>
      <c r="BR176" s="2106"/>
      <c r="BS176" s="2106"/>
      <c r="BT176" s="2106"/>
      <c r="BU176" s="2106"/>
      <c r="BW176" s="1757"/>
      <c r="BX176" s="1757"/>
      <c r="BY176" s="1757"/>
      <c r="BZ176" s="1757"/>
    </row>
    <row r="177" spans="69:78" ht="14.25" customHeight="1" x14ac:dyDescent="0.25">
      <c r="BQ177" s="2106"/>
      <c r="BR177" s="2106"/>
      <c r="BS177" s="2106"/>
      <c r="BT177" s="2106"/>
      <c r="BU177" s="2106"/>
      <c r="BW177" s="1757"/>
      <c r="BX177" s="1757"/>
      <c r="BY177" s="1757"/>
      <c r="BZ177" s="1757"/>
    </row>
    <row r="178" spans="69:78" ht="14.25" customHeight="1" x14ac:dyDescent="0.25">
      <c r="BQ178" s="2106"/>
      <c r="BR178" s="2106"/>
      <c r="BS178" s="2106"/>
      <c r="BT178" s="2106"/>
      <c r="BU178" s="2106"/>
      <c r="BW178" s="1757"/>
      <c r="BX178" s="1757"/>
      <c r="BY178" s="1757"/>
      <c r="BZ178" s="1757"/>
    </row>
    <row r="179" spans="69:78" ht="14.25" customHeight="1" x14ac:dyDescent="0.25">
      <c r="BQ179" s="2106"/>
      <c r="BR179" s="2106"/>
      <c r="BS179" s="2106"/>
      <c r="BT179" s="2106"/>
      <c r="BU179" s="2106"/>
      <c r="BW179" s="1757"/>
      <c r="BX179" s="1757"/>
      <c r="BY179" s="1757"/>
      <c r="BZ179" s="1757"/>
    </row>
    <row r="180" spans="69:78" ht="14.25" customHeight="1" x14ac:dyDescent="0.25">
      <c r="BQ180" s="2106"/>
      <c r="BR180" s="2106"/>
      <c r="BS180" s="2106"/>
      <c r="BT180" s="2106"/>
      <c r="BU180" s="2106"/>
      <c r="BW180" s="1757"/>
      <c r="BX180" s="1757"/>
      <c r="BY180" s="1757"/>
      <c r="BZ180" s="1757"/>
    </row>
    <row r="181" spans="69:78" ht="14.25" customHeight="1" x14ac:dyDescent="0.25">
      <c r="BQ181" s="2106"/>
      <c r="BR181" s="2106"/>
      <c r="BS181" s="2106"/>
      <c r="BT181" s="2106"/>
      <c r="BU181" s="2106"/>
      <c r="BW181" s="1757"/>
      <c r="BX181" s="1757"/>
      <c r="BY181" s="1757"/>
      <c r="BZ181" s="1757"/>
    </row>
    <row r="182" spans="69:78" ht="14.25" customHeight="1" x14ac:dyDescent="0.25">
      <c r="BQ182" s="2106"/>
      <c r="BR182" s="2106"/>
      <c r="BS182" s="2106"/>
      <c r="BT182" s="2106"/>
      <c r="BU182" s="2106"/>
      <c r="BW182" s="1757"/>
      <c r="BX182" s="1757"/>
      <c r="BY182" s="1757"/>
      <c r="BZ182" s="1757"/>
    </row>
    <row r="183" spans="69:78" ht="14.25" customHeight="1" x14ac:dyDescent="0.25">
      <c r="BQ183" s="2106"/>
      <c r="BR183" s="2106"/>
      <c r="BS183" s="2106"/>
      <c r="BT183" s="2106"/>
      <c r="BU183" s="2106"/>
      <c r="BW183" s="1757"/>
      <c r="BX183" s="1757"/>
      <c r="BY183" s="1757"/>
      <c r="BZ183" s="1757"/>
    </row>
    <row r="184" spans="69:78" ht="14.25" customHeight="1" x14ac:dyDescent="0.25">
      <c r="BQ184" s="2106"/>
      <c r="BR184" s="2106"/>
      <c r="BS184" s="2106"/>
      <c r="BT184" s="2106"/>
      <c r="BU184" s="2106"/>
      <c r="BW184" s="1757"/>
      <c r="BX184" s="1757"/>
      <c r="BY184" s="1757"/>
      <c r="BZ184" s="1757"/>
    </row>
    <row r="185" spans="69:78" ht="14.25" customHeight="1" x14ac:dyDescent="0.25">
      <c r="BQ185" s="2106"/>
      <c r="BR185" s="2106"/>
      <c r="BS185" s="2106"/>
      <c r="BT185" s="2106"/>
      <c r="BU185" s="2106"/>
      <c r="BW185" s="1757"/>
      <c r="BX185" s="1757"/>
      <c r="BY185" s="1757"/>
      <c r="BZ185" s="1757"/>
    </row>
    <row r="186" spans="69:78" ht="14.25" customHeight="1" x14ac:dyDescent="0.25">
      <c r="BQ186" s="2106"/>
      <c r="BR186" s="2106"/>
      <c r="BS186" s="2106"/>
      <c r="BT186" s="2106"/>
      <c r="BU186" s="2106"/>
      <c r="BW186" s="1757"/>
      <c r="BX186" s="1757"/>
      <c r="BY186" s="1757"/>
      <c r="BZ186" s="1757"/>
    </row>
    <row r="187" spans="69:78" ht="14.25" customHeight="1" x14ac:dyDescent="0.25">
      <c r="BQ187" s="2106"/>
      <c r="BR187" s="2106"/>
      <c r="BS187" s="2106"/>
      <c r="BT187" s="2106"/>
      <c r="BU187" s="2106"/>
      <c r="BW187" s="1757"/>
      <c r="BX187" s="1757"/>
      <c r="BY187" s="1757"/>
      <c r="BZ187" s="1757"/>
    </row>
    <row r="188" spans="69:78" ht="14.25" customHeight="1" x14ac:dyDescent="0.25">
      <c r="BQ188" s="2106"/>
      <c r="BR188" s="2106"/>
      <c r="BS188" s="2106"/>
      <c r="BT188" s="2106"/>
      <c r="BU188" s="2106"/>
      <c r="BW188" s="1757"/>
      <c r="BX188" s="1757"/>
      <c r="BY188" s="1757"/>
      <c r="BZ188" s="1757"/>
    </row>
    <row r="189" spans="69:78" ht="14.25" customHeight="1" x14ac:dyDescent="0.25">
      <c r="BQ189" s="2106"/>
      <c r="BR189" s="2106"/>
      <c r="BS189" s="2106"/>
      <c r="BT189" s="2106"/>
      <c r="BU189" s="2106"/>
      <c r="BW189" s="1757"/>
      <c r="BX189" s="1757"/>
      <c r="BY189" s="1757"/>
      <c r="BZ189" s="1757"/>
    </row>
    <row r="190" spans="69:78" ht="14.25" customHeight="1" x14ac:dyDescent="0.25">
      <c r="BQ190" s="2106"/>
      <c r="BR190" s="2106"/>
      <c r="BS190" s="2106"/>
      <c r="BT190" s="2106"/>
      <c r="BU190" s="2106"/>
      <c r="BW190" s="1757"/>
      <c r="BX190" s="1757"/>
      <c r="BY190" s="1757"/>
      <c r="BZ190" s="1757"/>
    </row>
    <row r="191" spans="69:78" ht="14.25" customHeight="1" x14ac:dyDescent="0.25">
      <c r="BQ191" s="2106"/>
      <c r="BR191" s="2106"/>
      <c r="BS191" s="2106"/>
      <c r="BT191" s="2106"/>
      <c r="BU191" s="2106"/>
      <c r="BW191" s="1757"/>
      <c r="BX191" s="1757"/>
      <c r="BY191" s="1757"/>
      <c r="BZ191" s="1757"/>
    </row>
    <row r="192" spans="69:78" ht="14.25" customHeight="1" x14ac:dyDescent="0.25">
      <c r="BQ192" s="2106"/>
      <c r="BR192" s="2106"/>
      <c r="BS192" s="2106"/>
      <c r="BT192" s="2106"/>
      <c r="BU192" s="2106"/>
      <c r="BW192" s="1757"/>
      <c r="BX192" s="1757"/>
      <c r="BY192" s="1757"/>
      <c r="BZ192" s="1757"/>
    </row>
    <row r="193" spans="69:78" ht="14.25" customHeight="1" x14ac:dyDescent="0.25">
      <c r="BQ193" s="2106"/>
      <c r="BR193" s="2106"/>
      <c r="BS193" s="2106"/>
      <c r="BT193" s="2106"/>
      <c r="BU193" s="2106"/>
      <c r="BW193" s="1757"/>
      <c r="BX193" s="1757"/>
      <c r="BY193" s="1757"/>
      <c r="BZ193" s="1757"/>
    </row>
    <row r="194" spans="69:78" ht="14.25" customHeight="1" x14ac:dyDescent="0.25">
      <c r="BQ194" s="2106"/>
      <c r="BR194" s="2106"/>
      <c r="BS194" s="2106"/>
      <c r="BT194" s="2106"/>
      <c r="BU194" s="2106"/>
      <c r="BW194" s="1757"/>
      <c r="BX194" s="1757"/>
      <c r="BY194" s="1757"/>
      <c r="BZ194" s="1757"/>
    </row>
    <row r="195" spans="69:78" ht="14.25" customHeight="1" x14ac:dyDescent="0.25">
      <c r="BQ195" s="2106"/>
      <c r="BR195" s="2106"/>
      <c r="BS195" s="2106"/>
      <c r="BT195" s="2106"/>
      <c r="BU195" s="2106"/>
      <c r="BW195" s="1757"/>
      <c r="BX195" s="1757"/>
      <c r="BY195" s="1757"/>
      <c r="BZ195" s="1757"/>
    </row>
    <row r="196" spans="69:78" ht="14.25" customHeight="1" x14ac:dyDescent="0.25">
      <c r="BQ196" s="2106"/>
      <c r="BR196" s="2106"/>
      <c r="BS196" s="2106"/>
      <c r="BT196" s="2106"/>
      <c r="BU196" s="2106"/>
      <c r="BW196" s="1757"/>
      <c r="BX196" s="1757"/>
      <c r="BY196" s="1757"/>
      <c r="BZ196" s="1757"/>
    </row>
    <row r="197" spans="69:78" ht="14.25" customHeight="1" x14ac:dyDescent="0.25">
      <c r="BQ197" s="2106"/>
      <c r="BR197" s="2106"/>
      <c r="BS197" s="2106"/>
      <c r="BT197" s="2106"/>
      <c r="BU197" s="2106"/>
      <c r="BW197" s="1757"/>
      <c r="BX197" s="1757"/>
      <c r="BY197" s="1757"/>
      <c r="BZ197" s="1757"/>
    </row>
    <row r="198" spans="69:78" ht="14.25" customHeight="1" x14ac:dyDescent="0.25">
      <c r="BQ198" s="2106"/>
      <c r="BR198" s="2106"/>
      <c r="BS198" s="2106"/>
      <c r="BT198" s="2106"/>
      <c r="BU198" s="2106"/>
      <c r="BW198" s="1757"/>
      <c r="BX198" s="1757"/>
      <c r="BY198" s="1757"/>
      <c r="BZ198" s="1757"/>
    </row>
    <row r="199" spans="69:78" ht="14.25" customHeight="1" x14ac:dyDescent="0.25">
      <c r="BQ199" s="2106"/>
      <c r="BR199" s="2106"/>
      <c r="BS199" s="2106"/>
      <c r="BT199" s="2106"/>
      <c r="BU199" s="2106"/>
      <c r="BW199" s="1757"/>
      <c r="BX199" s="1757"/>
      <c r="BY199" s="1757"/>
      <c r="BZ199" s="1757"/>
    </row>
    <row r="200" spans="69:78" ht="14.25" customHeight="1" x14ac:dyDescent="0.25">
      <c r="BQ200" s="2106"/>
      <c r="BR200" s="2106"/>
      <c r="BS200" s="2106"/>
      <c r="BT200" s="2106"/>
      <c r="BU200" s="2106"/>
      <c r="BW200" s="1757"/>
      <c r="BX200" s="1757"/>
      <c r="BY200" s="1757"/>
      <c r="BZ200" s="1757"/>
    </row>
    <row r="201" spans="69:78" ht="14.25" customHeight="1" x14ac:dyDescent="0.25">
      <c r="BQ201" s="2106"/>
      <c r="BR201" s="2106"/>
      <c r="BS201" s="2106"/>
      <c r="BT201" s="2106"/>
      <c r="BU201" s="2106"/>
      <c r="BW201" s="1757"/>
      <c r="BX201" s="1757"/>
      <c r="BY201" s="1757"/>
      <c r="BZ201" s="1757"/>
    </row>
    <row r="202" spans="69:78" ht="14.25" customHeight="1" x14ac:dyDescent="0.25">
      <c r="BQ202" s="2106"/>
      <c r="BR202" s="2106"/>
      <c r="BS202" s="2106"/>
      <c r="BT202" s="2106"/>
      <c r="BU202" s="2106"/>
      <c r="BW202" s="1757"/>
      <c r="BX202" s="1757"/>
      <c r="BY202" s="1757"/>
      <c r="BZ202" s="1757"/>
    </row>
    <row r="203" spans="69:78" ht="14.25" customHeight="1" x14ac:dyDescent="0.25">
      <c r="BQ203" s="2106"/>
      <c r="BR203" s="2106"/>
      <c r="BS203" s="2106"/>
      <c r="BT203" s="2106"/>
      <c r="BU203" s="2106"/>
      <c r="BW203" s="1757"/>
      <c r="BX203" s="1757"/>
      <c r="BY203" s="1757"/>
      <c r="BZ203" s="1757"/>
    </row>
    <row r="204" spans="69:78" ht="14.25" customHeight="1" x14ac:dyDescent="0.25">
      <c r="BQ204" s="2106"/>
      <c r="BR204" s="2106"/>
      <c r="BS204" s="2106"/>
      <c r="BT204" s="2106"/>
      <c r="BU204" s="2106"/>
      <c r="BW204" s="1757"/>
      <c r="BX204" s="1757"/>
      <c r="BY204" s="1757"/>
      <c r="BZ204" s="1757"/>
    </row>
    <row r="205" spans="69:78" ht="14.25" customHeight="1" x14ac:dyDescent="0.25">
      <c r="BQ205" s="2106"/>
      <c r="BR205" s="2106"/>
      <c r="BS205" s="2106"/>
      <c r="BT205" s="2106"/>
      <c r="BU205" s="2106"/>
      <c r="BW205" s="1757"/>
      <c r="BX205" s="1757"/>
      <c r="BY205" s="1757"/>
      <c r="BZ205" s="1757"/>
    </row>
    <row r="206" spans="69:78" ht="14.25" customHeight="1" x14ac:dyDescent="0.25">
      <c r="BQ206" s="2106"/>
      <c r="BR206" s="2106"/>
      <c r="BS206" s="2106"/>
      <c r="BT206" s="2106"/>
      <c r="BU206" s="2106"/>
      <c r="BW206" s="1757"/>
      <c r="BX206" s="1757"/>
      <c r="BY206" s="1757"/>
      <c r="BZ206" s="1757"/>
    </row>
    <row r="207" spans="69:78" ht="14.25" customHeight="1" x14ac:dyDescent="0.25">
      <c r="BQ207" s="2106"/>
      <c r="BR207" s="2106"/>
      <c r="BS207" s="2106"/>
      <c r="BT207" s="2106"/>
      <c r="BU207" s="2106"/>
      <c r="BW207" s="1757"/>
      <c r="BX207" s="1757"/>
      <c r="BY207" s="1757"/>
      <c r="BZ207" s="1757"/>
    </row>
    <row r="208" spans="69:78" ht="14.25" customHeight="1" x14ac:dyDescent="0.25">
      <c r="BQ208" s="2106"/>
      <c r="BR208" s="2106"/>
      <c r="BS208" s="2106"/>
      <c r="BT208" s="2106"/>
      <c r="BU208" s="2106"/>
      <c r="BW208" s="1757"/>
      <c r="BX208" s="1757"/>
      <c r="BY208" s="1757"/>
      <c r="BZ208" s="1757"/>
    </row>
    <row r="209" spans="69:78" ht="14.25" customHeight="1" x14ac:dyDescent="0.25">
      <c r="BQ209" s="2106"/>
      <c r="BR209" s="2106"/>
      <c r="BS209" s="2106"/>
      <c r="BT209" s="2106"/>
      <c r="BU209" s="2106"/>
      <c r="BW209" s="1757"/>
      <c r="BX209" s="1757"/>
      <c r="BY209" s="1757"/>
      <c r="BZ209" s="1757"/>
    </row>
    <row r="210" spans="69:78" ht="14.25" customHeight="1" x14ac:dyDescent="0.25">
      <c r="BQ210" s="2106"/>
      <c r="BR210" s="2106"/>
      <c r="BS210" s="2106"/>
      <c r="BT210" s="2106"/>
      <c r="BU210" s="2106"/>
      <c r="BW210" s="1757"/>
      <c r="BX210" s="1757"/>
      <c r="BY210" s="1757"/>
      <c r="BZ210" s="1757"/>
    </row>
    <row r="211" spans="69:78" ht="14.25" customHeight="1" x14ac:dyDescent="0.25">
      <c r="BQ211" s="2106"/>
      <c r="BR211" s="2106"/>
      <c r="BS211" s="2106"/>
      <c r="BT211" s="2106"/>
      <c r="BU211" s="2106"/>
      <c r="BW211" s="1757"/>
      <c r="BX211" s="1757"/>
      <c r="BY211" s="1757"/>
      <c r="BZ211" s="1757"/>
    </row>
    <row r="212" spans="69:78" ht="14.25" customHeight="1" x14ac:dyDescent="0.25">
      <c r="BQ212" s="2106"/>
      <c r="BR212" s="2106"/>
      <c r="BS212" s="2106"/>
      <c r="BT212" s="2106"/>
      <c r="BU212" s="2106"/>
      <c r="BW212" s="1757"/>
      <c r="BX212" s="1757"/>
      <c r="BY212" s="1757"/>
      <c r="BZ212" s="1757"/>
    </row>
    <row r="213" spans="69:78" ht="14.25" customHeight="1" x14ac:dyDescent="0.25">
      <c r="BQ213" s="2106"/>
      <c r="BR213" s="2106"/>
      <c r="BS213" s="2106"/>
      <c r="BT213" s="2106"/>
      <c r="BU213" s="2106"/>
      <c r="BW213" s="1757"/>
      <c r="BX213" s="1757"/>
      <c r="BY213" s="1757"/>
      <c r="BZ213" s="1757"/>
    </row>
    <row r="214" spans="69:78" ht="14.25" customHeight="1" x14ac:dyDescent="0.25">
      <c r="BQ214" s="2106"/>
      <c r="BR214" s="2106"/>
      <c r="BS214" s="2106"/>
      <c r="BT214" s="2106"/>
      <c r="BU214" s="2106"/>
      <c r="BW214" s="1757"/>
      <c r="BX214" s="1757"/>
      <c r="BY214" s="1757"/>
      <c r="BZ214" s="1757"/>
    </row>
    <row r="215" spans="69:78" ht="14.25" customHeight="1" x14ac:dyDescent="0.25">
      <c r="BQ215" s="2106"/>
      <c r="BR215" s="2106"/>
      <c r="BS215" s="2106"/>
      <c r="BT215" s="2106"/>
      <c r="BU215" s="2106"/>
      <c r="BW215" s="1757"/>
      <c r="BX215" s="1757"/>
      <c r="BY215" s="1757"/>
      <c r="BZ215" s="1757"/>
    </row>
    <row r="216" spans="69:78" ht="14.25" customHeight="1" x14ac:dyDescent="0.25">
      <c r="BQ216" s="2106"/>
      <c r="BR216" s="2106"/>
      <c r="BS216" s="2106"/>
      <c r="BT216" s="2106"/>
      <c r="BU216" s="2106"/>
      <c r="BW216" s="1757"/>
      <c r="BX216" s="1757"/>
      <c r="BY216" s="1757"/>
      <c r="BZ216" s="1757"/>
    </row>
    <row r="217" spans="69:78" ht="14.25" customHeight="1" x14ac:dyDescent="0.25">
      <c r="BQ217" s="2106"/>
      <c r="BR217" s="2106"/>
      <c r="BS217" s="2106"/>
      <c r="BT217" s="2106"/>
      <c r="BU217" s="2106"/>
      <c r="BW217" s="1757"/>
      <c r="BX217" s="1757"/>
      <c r="BY217" s="1757"/>
      <c r="BZ217" s="1757"/>
    </row>
    <row r="218" spans="69:78" ht="14.25" customHeight="1" x14ac:dyDescent="0.25">
      <c r="BQ218" s="2106"/>
      <c r="BR218" s="2106"/>
      <c r="BS218" s="2106"/>
      <c r="BT218" s="2106"/>
      <c r="BU218" s="2106"/>
      <c r="BW218" s="1757"/>
      <c r="BX218" s="1757"/>
      <c r="BY218" s="1757"/>
      <c r="BZ218" s="1757"/>
    </row>
    <row r="219" spans="69:78" ht="14.25" customHeight="1" x14ac:dyDescent="0.25">
      <c r="BQ219" s="2106"/>
      <c r="BR219" s="2106"/>
      <c r="BS219" s="2106"/>
      <c r="BT219" s="2106"/>
      <c r="BU219" s="2106"/>
      <c r="BW219" s="1757"/>
      <c r="BX219" s="1757"/>
      <c r="BY219" s="1757"/>
      <c r="BZ219" s="1757"/>
    </row>
    <row r="220" spans="69:78" ht="14.25" customHeight="1" x14ac:dyDescent="0.25">
      <c r="BQ220" s="2106"/>
      <c r="BR220" s="2106"/>
      <c r="BS220" s="2106"/>
      <c r="BT220" s="2106"/>
      <c r="BU220" s="2106"/>
      <c r="BW220" s="1757"/>
      <c r="BX220" s="1757"/>
      <c r="BY220" s="1757"/>
      <c r="BZ220" s="1757"/>
    </row>
    <row r="221" spans="69:78" ht="14.25" customHeight="1" x14ac:dyDescent="0.25">
      <c r="BQ221" s="2106"/>
      <c r="BR221" s="2106"/>
      <c r="BS221" s="2106"/>
      <c r="BT221" s="2106"/>
      <c r="BU221" s="2106"/>
      <c r="BW221" s="1757"/>
      <c r="BX221" s="1757"/>
      <c r="BY221" s="1757"/>
      <c r="BZ221" s="1757"/>
    </row>
    <row r="222" spans="69:78" ht="14.25" customHeight="1" x14ac:dyDescent="0.25">
      <c r="BQ222" s="2106"/>
      <c r="BR222" s="2106"/>
      <c r="BS222" s="2106"/>
      <c r="BT222" s="2106"/>
      <c r="BU222" s="2106"/>
      <c r="BW222" s="1757"/>
      <c r="BX222" s="1757"/>
      <c r="BY222" s="1757"/>
      <c r="BZ222" s="1757"/>
    </row>
    <row r="223" spans="69:78" ht="14.25" customHeight="1" x14ac:dyDescent="0.25">
      <c r="BQ223" s="2106"/>
      <c r="BR223" s="2106"/>
      <c r="BS223" s="2106"/>
      <c r="BT223" s="2106"/>
      <c r="BU223" s="2106"/>
      <c r="BW223" s="1757"/>
      <c r="BX223" s="1757"/>
      <c r="BY223" s="1757"/>
      <c r="BZ223" s="1757"/>
    </row>
    <row r="224" spans="69:78" ht="14.25" customHeight="1" x14ac:dyDescent="0.25">
      <c r="BQ224" s="2106"/>
      <c r="BR224" s="2106"/>
      <c r="BS224" s="2106"/>
      <c r="BT224" s="2106"/>
      <c r="BU224" s="2106"/>
      <c r="BW224" s="1757"/>
      <c r="BX224" s="1757"/>
      <c r="BY224" s="1757"/>
      <c r="BZ224" s="1757"/>
    </row>
    <row r="225" spans="69:78" ht="14.25" customHeight="1" x14ac:dyDescent="0.25">
      <c r="BQ225" s="2106"/>
      <c r="BR225" s="2106"/>
      <c r="BS225" s="2106"/>
      <c r="BT225" s="2106"/>
      <c r="BU225" s="2106"/>
      <c r="BW225" s="1757"/>
      <c r="BX225" s="1757"/>
      <c r="BY225" s="1757"/>
      <c r="BZ225" s="1757"/>
    </row>
    <row r="226" spans="69:78" ht="14.25" customHeight="1" x14ac:dyDescent="0.25">
      <c r="BQ226" s="2106"/>
      <c r="BR226" s="2106"/>
      <c r="BS226" s="2106"/>
      <c r="BT226" s="2106"/>
      <c r="BU226" s="2106"/>
      <c r="BW226" s="1757"/>
      <c r="BX226" s="1757"/>
      <c r="BY226" s="1757"/>
      <c r="BZ226" s="1757"/>
    </row>
    <row r="227" spans="69:78" ht="14.25" customHeight="1" x14ac:dyDescent="0.25">
      <c r="BQ227" s="2106"/>
      <c r="BR227" s="2106"/>
      <c r="BS227" s="2106"/>
      <c r="BT227" s="2106"/>
      <c r="BU227" s="2106"/>
      <c r="BW227" s="1757"/>
      <c r="BX227" s="1757"/>
      <c r="BY227" s="1757"/>
      <c r="BZ227" s="1757"/>
    </row>
    <row r="228" spans="69:78" ht="14.25" customHeight="1" x14ac:dyDescent="0.25">
      <c r="BQ228" s="2106"/>
      <c r="BR228" s="2106"/>
      <c r="BS228" s="2106"/>
      <c r="BT228" s="2106"/>
      <c r="BU228" s="2106"/>
      <c r="BW228" s="1757"/>
      <c r="BX228" s="1757"/>
      <c r="BY228" s="1757"/>
      <c r="BZ228" s="1757"/>
    </row>
    <row r="229" spans="69:78" ht="14.25" customHeight="1" x14ac:dyDescent="0.25">
      <c r="BQ229" s="2106"/>
      <c r="BR229" s="2106"/>
      <c r="BS229" s="2106"/>
      <c r="BT229" s="2106"/>
      <c r="BU229" s="2106"/>
      <c r="BW229" s="1757"/>
      <c r="BX229" s="1757"/>
      <c r="BY229" s="1757"/>
      <c r="BZ229" s="1757"/>
    </row>
    <row r="230" spans="69:78" ht="14.25" customHeight="1" x14ac:dyDescent="0.25">
      <c r="BQ230" s="2106"/>
      <c r="BR230" s="2106"/>
      <c r="BS230" s="2106"/>
      <c r="BT230" s="2106"/>
      <c r="BU230" s="2106"/>
      <c r="BW230" s="1757"/>
      <c r="BX230" s="1757"/>
      <c r="BY230" s="1757"/>
      <c r="BZ230" s="1757"/>
    </row>
    <row r="231" spans="69:78" ht="14.25" customHeight="1" x14ac:dyDescent="0.25">
      <c r="BQ231" s="2106"/>
      <c r="BR231" s="2106"/>
      <c r="BS231" s="2106"/>
      <c r="BT231" s="2106"/>
      <c r="BU231" s="2106"/>
      <c r="BW231" s="1757"/>
      <c r="BX231" s="1757"/>
      <c r="BY231" s="1757"/>
      <c r="BZ231" s="1757"/>
    </row>
    <row r="232" spans="69:78" ht="14.25" customHeight="1" x14ac:dyDescent="0.25">
      <c r="BQ232" s="2106"/>
      <c r="BR232" s="2106"/>
      <c r="BS232" s="2106"/>
      <c r="BT232" s="2106"/>
      <c r="BU232" s="2106"/>
      <c r="BW232" s="1757"/>
      <c r="BX232" s="1757"/>
      <c r="BY232" s="1757"/>
      <c r="BZ232" s="1757"/>
    </row>
    <row r="233" spans="69:78" ht="14.25" customHeight="1" x14ac:dyDescent="0.25">
      <c r="BQ233" s="2106"/>
      <c r="BR233" s="2106"/>
      <c r="BS233" s="2106"/>
      <c r="BT233" s="2106"/>
      <c r="BU233" s="2106"/>
      <c r="BW233" s="1757"/>
      <c r="BX233" s="1757"/>
      <c r="BY233" s="1757"/>
      <c r="BZ233" s="1757"/>
    </row>
    <row r="234" spans="69:78" ht="14.25" customHeight="1" x14ac:dyDescent="0.25">
      <c r="BQ234" s="2106"/>
      <c r="BR234" s="2106"/>
      <c r="BS234" s="2106"/>
      <c r="BT234" s="2106"/>
      <c r="BU234" s="2106"/>
      <c r="BW234" s="1757"/>
      <c r="BX234" s="1757"/>
      <c r="BY234" s="1757"/>
      <c r="BZ234" s="1757"/>
    </row>
    <row r="235" spans="69:78" ht="14.25" customHeight="1" x14ac:dyDescent="0.25">
      <c r="BQ235" s="2106"/>
      <c r="BR235" s="2106"/>
      <c r="BS235" s="2106"/>
      <c r="BT235" s="2106"/>
      <c r="BU235" s="2106"/>
      <c r="BW235" s="1757"/>
      <c r="BX235" s="1757"/>
      <c r="BY235" s="1757"/>
      <c r="BZ235" s="1757"/>
    </row>
    <row r="236" spans="69:78" ht="14.25" customHeight="1" x14ac:dyDescent="0.25">
      <c r="BQ236" s="2106"/>
      <c r="BR236" s="2106"/>
      <c r="BS236" s="2106"/>
      <c r="BT236" s="2106"/>
      <c r="BU236" s="2106"/>
      <c r="BW236" s="1757"/>
      <c r="BX236" s="1757"/>
      <c r="BY236" s="1757"/>
      <c r="BZ236" s="1757"/>
    </row>
    <row r="237" spans="69:78" ht="14.25" customHeight="1" x14ac:dyDescent="0.25">
      <c r="BQ237" s="2106"/>
      <c r="BR237" s="2106"/>
      <c r="BS237" s="2106"/>
      <c r="BT237" s="2106"/>
      <c r="BU237" s="2106"/>
      <c r="BW237" s="1757"/>
      <c r="BX237" s="1757"/>
      <c r="BY237" s="1757"/>
      <c r="BZ237" s="1757"/>
    </row>
    <row r="238" spans="69:78" ht="14.25" customHeight="1" x14ac:dyDescent="0.25">
      <c r="BQ238" s="2106"/>
      <c r="BR238" s="2106"/>
      <c r="BS238" s="2106"/>
      <c r="BT238" s="2106"/>
      <c r="BU238" s="2106"/>
      <c r="BW238" s="1757"/>
      <c r="BX238" s="1757"/>
      <c r="BY238" s="1757"/>
      <c r="BZ238" s="1757"/>
    </row>
    <row r="239" spans="69:78" ht="14.25" customHeight="1" x14ac:dyDescent="0.25">
      <c r="BQ239" s="2106"/>
      <c r="BR239" s="2106"/>
      <c r="BS239" s="2106"/>
      <c r="BT239" s="2106"/>
      <c r="BU239" s="2106"/>
      <c r="BW239" s="1757"/>
      <c r="BX239" s="1757"/>
      <c r="BY239" s="1757"/>
      <c r="BZ239" s="1757"/>
    </row>
    <row r="240" spans="69:78" ht="14.25" customHeight="1" x14ac:dyDescent="0.25">
      <c r="BQ240" s="2106"/>
      <c r="BR240" s="2106"/>
      <c r="BS240" s="2106"/>
      <c r="BT240" s="2106"/>
      <c r="BU240" s="2106"/>
      <c r="BW240" s="1757"/>
      <c r="BX240" s="1757"/>
      <c r="BY240" s="1757"/>
      <c r="BZ240" s="1757"/>
    </row>
    <row r="241" spans="69:78" ht="14.25" customHeight="1" x14ac:dyDescent="0.25">
      <c r="BQ241" s="2106"/>
      <c r="BR241" s="2106"/>
      <c r="BS241" s="2106"/>
      <c r="BT241" s="2106"/>
      <c r="BU241" s="2106"/>
      <c r="BW241" s="1757"/>
      <c r="BX241" s="1757"/>
      <c r="BY241" s="1757"/>
      <c r="BZ241" s="1757"/>
    </row>
    <row r="242" spans="69:78" ht="14.25" customHeight="1" x14ac:dyDescent="0.25">
      <c r="BQ242" s="2106"/>
      <c r="BR242" s="2106"/>
      <c r="BS242" s="2106"/>
      <c r="BT242" s="2106"/>
      <c r="BU242" s="2106"/>
      <c r="BW242" s="1757"/>
      <c r="BX242" s="1757"/>
      <c r="BY242" s="1757"/>
      <c r="BZ242" s="1757"/>
    </row>
    <row r="243" spans="69:78" ht="14.25" customHeight="1" x14ac:dyDescent="0.25">
      <c r="BQ243" s="2106"/>
      <c r="BR243" s="2106"/>
      <c r="BS243" s="2106"/>
      <c r="BT243" s="2106"/>
      <c r="BU243" s="2106"/>
      <c r="BW243" s="1757"/>
      <c r="BX243" s="1757"/>
      <c r="BY243" s="1757"/>
      <c r="BZ243" s="1757"/>
    </row>
    <row r="244" spans="69:78" ht="14.25" customHeight="1" x14ac:dyDescent="0.25">
      <c r="BQ244" s="2106"/>
      <c r="BR244" s="2106"/>
      <c r="BS244" s="2106"/>
      <c r="BT244" s="2106"/>
      <c r="BU244" s="2106"/>
      <c r="BW244" s="1757"/>
      <c r="BX244" s="1757"/>
      <c r="BY244" s="1757"/>
      <c r="BZ244" s="1757"/>
    </row>
    <row r="245" spans="69:78" ht="14.25" customHeight="1" x14ac:dyDescent="0.25">
      <c r="BQ245" s="2106"/>
      <c r="BR245" s="2106"/>
      <c r="BS245" s="2106"/>
      <c r="BT245" s="2106"/>
      <c r="BU245" s="2106"/>
      <c r="BW245" s="1757"/>
      <c r="BX245" s="1757"/>
      <c r="BY245" s="1757"/>
      <c r="BZ245" s="1757"/>
    </row>
    <row r="246" spans="69:78" ht="14.25" customHeight="1" x14ac:dyDescent="0.25">
      <c r="BQ246" s="2106"/>
      <c r="BR246" s="2106"/>
      <c r="BS246" s="2106"/>
      <c r="BT246" s="2106"/>
      <c r="BU246" s="2106"/>
      <c r="BW246" s="1757"/>
      <c r="BX246" s="1757"/>
      <c r="BY246" s="1757"/>
      <c r="BZ246" s="1757"/>
    </row>
    <row r="247" spans="69:78" ht="14.25" customHeight="1" x14ac:dyDescent="0.25">
      <c r="BQ247" s="2106"/>
      <c r="BR247" s="2106"/>
      <c r="BS247" s="2106"/>
      <c r="BT247" s="2106"/>
      <c r="BU247" s="2106"/>
      <c r="BW247" s="1757"/>
      <c r="BX247" s="1757"/>
      <c r="BY247" s="1757"/>
      <c r="BZ247" s="1757"/>
    </row>
    <row r="248" spans="69:78" ht="14.25" customHeight="1" x14ac:dyDescent="0.25">
      <c r="BQ248" s="2106"/>
      <c r="BR248" s="2106"/>
      <c r="BS248" s="2106"/>
      <c r="BT248" s="2106"/>
      <c r="BU248" s="2106"/>
      <c r="BW248" s="1757"/>
      <c r="BX248" s="1757"/>
      <c r="BY248" s="1757"/>
      <c r="BZ248" s="1757"/>
    </row>
    <row r="249" spans="69:78" ht="14.25" customHeight="1" x14ac:dyDescent="0.25">
      <c r="BQ249" s="2106"/>
      <c r="BR249" s="2106"/>
      <c r="BS249" s="2106"/>
      <c r="BT249" s="2106"/>
      <c r="BU249" s="2106"/>
      <c r="BW249" s="1757"/>
      <c r="BX249" s="1757"/>
      <c r="BY249" s="1757"/>
      <c r="BZ249" s="1757"/>
    </row>
    <row r="250" spans="69:78" ht="14.25" customHeight="1" x14ac:dyDescent="0.25">
      <c r="BQ250" s="2106"/>
      <c r="BR250" s="2106"/>
      <c r="BS250" s="2106"/>
      <c r="BT250" s="2106"/>
      <c r="BU250" s="2106"/>
      <c r="BW250" s="1757"/>
      <c r="BX250" s="1757"/>
      <c r="BY250" s="1757"/>
      <c r="BZ250" s="1757"/>
    </row>
    <row r="251" spans="69:78" ht="14.25" customHeight="1" x14ac:dyDescent="0.25">
      <c r="BQ251" s="2106"/>
      <c r="BR251" s="2106"/>
      <c r="BS251" s="2106"/>
      <c r="BT251" s="2106"/>
      <c r="BU251" s="2106"/>
      <c r="BW251" s="1757"/>
      <c r="BX251" s="1757"/>
      <c r="BY251" s="1757"/>
      <c r="BZ251" s="1757"/>
    </row>
    <row r="252" spans="69:78" ht="14.25" customHeight="1" x14ac:dyDescent="0.25">
      <c r="BQ252" s="2106"/>
      <c r="BR252" s="2106"/>
      <c r="BS252" s="2106"/>
      <c r="BT252" s="2106"/>
      <c r="BU252" s="2106"/>
      <c r="BW252" s="1757"/>
      <c r="BX252" s="1757"/>
      <c r="BY252" s="1757"/>
      <c r="BZ252" s="1757"/>
    </row>
    <row r="253" spans="69:78" ht="14.25" customHeight="1" x14ac:dyDescent="0.25">
      <c r="BQ253" s="2106"/>
      <c r="BR253" s="2106"/>
      <c r="BS253" s="2106"/>
      <c r="BT253" s="2106"/>
      <c r="BU253" s="2106"/>
      <c r="BW253" s="1757"/>
      <c r="BX253" s="1757"/>
      <c r="BY253" s="1757"/>
      <c r="BZ253" s="1757"/>
    </row>
    <row r="254" spans="69:78" ht="14.25" customHeight="1" x14ac:dyDescent="0.25">
      <c r="BQ254" s="2106"/>
      <c r="BR254" s="2106"/>
      <c r="BS254" s="2106"/>
      <c r="BT254" s="2106"/>
      <c r="BU254" s="2106"/>
      <c r="BW254" s="1757"/>
      <c r="BX254" s="1757"/>
      <c r="BY254" s="1757"/>
      <c r="BZ254" s="1757"/>
    </row>
    <row r="255" spans="69:78" ht="14.25" customHeight="1" x14ac:dyDescent="0.25">
      <c r="BQ255" s="2106"/>
      <c r="BR255" s="2106"/>
      <c r="BS255" s="2106"/>
      <c r="BT255" s="2106"/>
      <c r="BU255" s="2106"/>
      <c r="BW255" s="1757"/>
      <c r="BX255" s="1757"/>
      <c r="BY255" s="1757"/>
      <c r="BZ255" s="1757"/>
    </row>
    <row r="256" spans="69:78" ht="14.25" customHeight="1" x14ac:dyDescent="0.25">
      <c r="BQ256" s="2106"/>
      <c r="BR256" s="2106"/>
      <c r="BS256" s="2106"/>
      <c r="BT256" s="2106"/>
      <c r="BU256" s="2106"/>
      <c r="BW256" s="1757"/>
      <c r="BX256" s="1757"/>
      <c r="BY256" s="1757"/>
      <c r="BZ256" s="1757"/>
    </row>
    <row r="257" spans="69:78" ht="14.25" customHeight="1" x14ac:dyDescent="0.25">
      <c r="BQ257" s="2106"/>
      <c r="BR257" s="2106"/>
      <c r="BS257" s="2106"/>
      <c r="BT257" s="2106"/>
      <c r="BU257" s="2106"/>
      <c r="BW257" s="1757"/>
      <c r="BX257" s="1757"/>
      <c r="BY257" s="1757"/>
      <c r="BZ257" s="1757"/>
    </row>
    <row r="258" spans="69:78" ht="14.25" customHeight="1" x14ac:dyDescent="0.25">
      <c r="BQ258" s="2106"/>
      <c r="BR258" s="2106"/>
      <c r="BS258" s="2106"/>
      <c r="BT258" s="2106"/>
      <c r="BU258" s="2106"/>
      <c r="BW258" s="1757"/>
      <c r="BX258" s="1757"/>
      <c r="BY258" s="1757"/>
      <c r="BZ258" s="1757"/>
    </row>
    <row r="259" spans="69:78" ht="14.25" customHeight="1" x14ac:dyDescent="0.25">
      <c r="BQ259" s="2106"/>
      <c r="BR259" s="2106"/>
      <c r="BS259" s="2106"/>
      <c r="BT259" s="2106"/>
      <c r="BU259" s="2106"/>
      <c r="BW259" s="1757"/>
      <c r="BX259" s="1757"/>
      <c r="BY259" s="1757"/>
      <c r="BZ259" s="1757"/>
    </row>
    <row r="260" spans="69:78" ht="14.25" customHeight="1" x14ac:dyDescent="0.25">
      <c r="BQ260" s="2106"/>
      <c r="BR260" s="2106"/>
      <c r="BS260" s="2106"/>
      <c r="BT260" s="2106"/>
      <c r="BU260" s="2106"/>
      <c r="BW260" s="1757"/>
      <c r="BX260" s="1757"/>
      <c r="BY260" s="1757"/>
      <c r="BZ260" s="1757"/>
    </row>
    <row r="261" spans="69:78" ht="14.25" customHeight="1" x14ac:dyDescent="0.25">
      <c r="BQ261" s="2106"/>
      <c r="BR261" s="2106"/>
      <c r="BS261" s="2106"/>
      <c r="BT261" s="2106"/>
      <c r="BU261" s="2106"/>
      <c r="BW261" s="1757"/>
      <c r="BX261" s="1757"/>
      <c r="BY261" s="1757"/>
      <c r="BZ261" s="1757"/>
    </row>
    <row r="262" spans="69:78" ht="14.25" customHeight="1" x14ac:dyDescent="0.25">
      <c r="BQ262" s="2106"/>
      <c r="BR262" s="2106"/>
      <c r="BS262" s="2106"/>
      <c r="BT262" s="2106"/>
      <c r="BU262" s="2106"/>
      <c r="BW262" s="1757"/>
      <c r="BX262" s="1757"/>
      <c r="BY262" s="1757"/>
      <c r="BZ262" s="1757"/>
    </row>
    <row r="263" spans="69:78" ht="14.25" customHeight="1" x14ac:dyDescent="0.25">
      <c r="BQ263" s="2106"/>
      <c r="BR263" s="2106"/>
      <c r="BS263" s="2106"/>
      <c r="BT263" s="2106"/>
      <c r="BU263" s="2106"/>
      <c r="BW263" s="1757"/>
      <c r="BX263" s="1757"/>
      <c r="BY263" s="1757"/>
      <c r="BZ263" s="1757"/>
    </row>
    <row r="264" spans="69:78" ht="14.25" customHeight="1" x14ac:dyDescent="0.25">
      <c r="BQ264" s="2106"/>
      <c r="BR264" s="2106"/>
      <c r="BS264" s="2106"/>
      <c r="BT264" s="2106"/>
      <c r="BU264" s="2106"/>
      <c r="BW264" s="1757"/>
      <c r="BX264" s="1757"/>
      <c r="BY264" s="1757"/>
      <c r="BZ264" s="1757"/>
    </row>
    <row r="265" spans="69:78" ht="14.25" customHeight="1" x14ac:dyDescent="0.25">
      <c r="BQ265" s="2106"/>
      <c r="BR265" s="2106"/>
      <c r="BS265" s="2106"/>
      <c r="BT265" s="2106"/>
      <c r="BU265" s="2106"/>
      <c r="BW265" s="1757"/>
      <c r="BX265" s="1757"/>
      <c r="BY265" s="1757"/>
      <c r="BZ265" s="1757"/>
    </row>
    <row r="266" spans="69:78" ht="14.25" customHeight="1" x14ac:dyDescent="0.25">
      <c r="BQ266" s="2106"/>
      <c r="BR266" s="2106"/>
      <c r="BS266" s="2106"/>
      <c r="BT266" s="2106"/>
      <c r="BU266" s="2106"/>
      <c r="BW266" s="1757"/>
      <c r="BX266" s="1757"/>
      <c r="BY266" s="1757"/>
      <c r="BZ266" s="1757"/>
    </row>
    <row r="267" spans="69:78" ht="14.25" customHeight="1" x14ac:dyDescent="0.25">
      <c r="BQ267" s="2106"/>
      <c r="BR267" s="2106"/>
      <c r="BS267" s="2106"/>
      <c r="BT267" s="2106"/>
      <c r="BU267" s="2106"/>
      <c r="BW267" s="1757"/>
      <c r="BX267" s="1757"/>
      <c r="BY267" s="1757"/>
      <c r="BZ267" s="1757"/>
    </row>
    <row r="268" spans="69:78" ht="14.25" customHeight="1" x14ac:dyDescent="0.25">
      <c r="BQ268" s="2106"/>
      <c r="BR268" s="2106"/>
      <c r="BS268" s="2106"/>
      <c r="BT268" s="2106"/>
      <c r="BU268" s="2106"/>
      <c r="BW268" s="1757"/>
      <c r="BX268" s="1757"/>
      <c r="BY268" s="1757"/>
      <c r="BZ268" s="1757"/>
    </row>
    <row r="269" spans="69:78" ht="14.25" customHeight="1" x14ac:dyDescent="0.25">
      <c r="BQ269" s="2106"/>
      <c r="BR269" s="2106"/>
      <c r="BS269" s="2106"/>
      <c r="BT269" s="2106"/>
      <c r="BU269" s="2106"/>
      <c r="BW269" s="1757"/>
      <c r="BX269" s="1757"/>
      <c r="BY269" s="1757"/>
      <c r="BZ269" s="1757"/>
    </row>
    <row r="270" spans="69:78" ht="14.25" customHeight="1" x14ac:dyDescent="0.25">
      <c r="BQ270" s="2106"/>
      <c r="BR270" s="2106"/>
      <c r="BS270" s="2106"/>
      <c r="BT270" s="2106"/>
      <c r="BU270" s="2106"/>
      <c r="BW270" s="1757"/>
      <c r="BX270" s="1757"/>
      <c r="BY270" s="1757"/>
      <c r="BZ270" s="1757"/>
    </row>
    <row r="271" spans="69:78" ht="14.25" customHeight="1" x14ac:dyDescent="0.25">
      <c r="BQ271" s="2106"/>
      <c r="BR271" s="2106"/>
      <c r="BS271" s="2106"/>
      <c r="BT271" s="2106"/>
      <c r="BU271" s="2106"/>
      <c r="BW271" s="1757"/>
      <c r="BX271" s="1757"/>
      <c r="BY271" s="1757"/>
      <c r="BZ271" s="1757"/>
    </row>
    <row r="272" spans="69:78" ht="14.25" customHeight="1" x14ac:dyDescent="0.25">
      <c r="BQ272" s="2106"/>
      <c r="BR272" s="2106"/>
      <c r="BS272" s="2106"/>
      <c r="BT272" s="2106"/>
      <c r="BU272" s="2106"/>
      <c r="BW272" s="1757"/>
      <c r="BX272" s="1757"/>
      <c r="BY272" s="1757"/>
      <c r="BZ272" s="1757"/>
    </row>
    <row r="273" spans="69:78" ht="14.25" customHeight="1" x14ac:dyDescent="0.25">
      <c r="BQ273" s="2106"/>
      <c r="BR273" s="2106"/>
      <c r="BS273" s="2106"/>
      <c r="BT273" s="2106"/>
      <c r="BU273" s="2106"/>
      <c r="BW273" s="1757"/>
      <c r="BX273" s="1757"/>
      <c r="BY273" s="1757"/>
      <c r="BZ273" s="1757"/>
    </row>
    <row r="274" spans="69:78" ht="14.25" customHeight="1" x14ac:dyDescent="0.25">
      <c r="BQ274" s="2106"/>
      <c r="BR274" s="2106"/>
      <c r="BS274" s="2106"/>
      <c r="BT274" s="2106"/>
      <c r="BU274" s="2106"/>
      <c r="BW274" s="1757"/>
      <c r="BX274" s="1757"/>
      <c r="BY274" s="1757"/>
      <c r="BZ274" s="1757"/>
    </row>
    <row r="275" spans="69:78" ht="14.25" customHeight="1" x14ac:dyDescent="0.25">
      <c r="BQ275" s="2106"/>
      <c r="BR275" s="2106"/>
      <c r="BS275" s="2106"/>
      <c r="BT275" s="2106"/>
      <c r="BU275" s="2106"/>
      <c r="BW275" s="1757"/>
      <c r="BX275" s="1757"/>
      <c r="BY275" s="1757"/>
      <c r="BZ275" s="1757"/>
    </row>
    <row r="276" spans="69:78" ht="14.25" customHeight="1" x14ac:dyDescent="0.25">
      <c r="BQ276" s="2106"/>
      <c r="BR276" s="2106"/>
      <c r="BS276" s="2106"/>
      <c r="BT276" s="2106"/>
      <c r="BU276" s="2106"/>
      <c r="BW276" s="1757"/>
      <c r="BX276" s="1757"/>
      <c r="BY276" s="1757"/>
      <c r="BZ276" s="1757"/>
    </row>
    <row r="277" spans="69:78" ht="14.25" customHeight="1" x14ac:dyDescent="0.25">
      <c r="BQ277" s="2106"/>
      <c r="BR277" s="2106"/>
      <c r="BS277" s="2106"/>
      <c r="BT277" s="2106"/>
      <c r="BU277" s="2106"/>
      <c r="BW277" s="1757"/>
      <c r="BX277" s="1757"/>
      <c r="BY277" s="1757"/>
      <c r="BZ277" s="1757"/>
    </row>
    <row r="278" spans="69:78" ht="14.25" customHeight="1" x14ac:dyDescent="0.25">
      <c r="BQ278" s="2106"/>
      <c r="BR278" s="2106"/>
      <c r="BS278" s="2106"/>
      <c r="BT278" s="2106"/>
      <c r="BU278" s="2106"/>
      <c r="BW278" s="1757"/>
      <c r="BX278" s="1757"/>
      <c r="BY278" s="1757"/>
      <c r="BZ278" s="1757"/>
    </row>
    <row r="279" spans="69:78" ht="14.25" customHeight="1" x14ac:dyDescent="0.25">
      <c r="BQ279" s="2106"/>
      <c r="BR279" s="2106"/>
      <c r="BS279" s="2106"/>
      <c r="BT279" s="2106"/>
      <c r="BU279" s="2106"/>
      <c r="BW279" s="1757"/>
      <c r="BX279" s="1757"/>
      <c r="BY279" s="1757"/>
      <c r="BZ279" s="1757"/>
    </row>
    <row r="280" spans="69:78" ht="14.25" customHeight="1" x14ac:dyDescent="0.25">
      <c r="BQ280" s="2106"/>
      <c r="BR280" s="2106"/>
      <c r="BS280" s="2106"/>
      <c r="BT280" s="2106"/>
      <c r="BU280" s="2106"/>
      <c r="BW280" s="1757"/>
      <c r="BX280" s="1757"/>
      <c r="BY280" s="1757"/>
      <c r="BZ280" s="1757"/>
    </row>
    <row r="281" spans="69:78" ht="14.25" customHeight="1" x14ac:dyDescent="0.25">
      <c r="BQ281" s="2106"/>
      <c r="BR281" s="2106"/>
      <c r="BS281" s="2106"/>
      <c r="BT281" s="2106"/>
      <c r="BU281" s="2106"/>
      <c r="BW281" s="1757"/>
      <c r="BX281" s="1757"/>
      <c r="BY281" s="1757"/>
      <c r="BZ281" s="1757"/>
    </row>
    <row r="282" spans="69:78" ht="14.25" customHeight="1" x14ac:dyDescent="0.25">
      <c r="BQ282" s="2106"/>
      <c r="BR282" s="2106"/>
      <c r="BS282" s="2106"/>
      <c r="BT282" s="2106"/>
      <c r="BU282" s="2106"/>
      <c r="BW282" s="1757"/>
      <c r="BX282" s="1757"/>
      <c r="BY282" s="1757"/>
      <c r="BZ282" s="1757"/>
    </row>
    <row r="283" spans="69:78" ht="14.25" customHeight="1" x14ac:dyDescent="0.25">
      <c r="BQ283" s="2106"/>
      <c r="BR283" s="2106"/>
      <c r="BS283" s="2106"/>
      <c r="BT283" s="2106"/>
      <c r="BU283" s="2106"/>
      <c r="BW283" s="1757"/>
      <c r="BX283" s="1757"/>
      <c r="BY283" s="1757"/>
      <c r="BZ283" s="1757"/>
    </row>
    <row r="284" spans="69:78" ht="14.25" customHeight="1" x14ac:dyDescent="0.25">
      <c r="BQ284" s="2106"/>
      <c r="BR284" s="2106"/>
      <c r="BS284" s="2106"/>
      <c r="BT284" s="2106"/>
      <c r="BU284" s="2106"/>
      <c r="BW284" s="1757"/>
      <c r="BX284" s="1757"/>
      <c r="BY284" s="1757"/>
      <c r="BZ284" s="1757"/>
    </row>
    <row r="285" spans="69:78" ht="14.25" customHeight="1" x14ac:dyDescent="0.25">
      <c r="BQ285" s="2106"/>
      <c r="BR285" s="2106"/>
      <c r="BS285" s="2106"/>
      <c r="BT285" s="2106"/>
      <c r="BU285" s="2106"/>
      <c r="BW285" s="1757"/>
      <c r="BX285" s="1757"/>
      <c r="BY285" s="1757"/>
      <c r="BZ285" s="1757"/>
    </row>
    <row r="286" spans="69:78" ht="14.25" customHeight="1" x14ac:dyDescent="0.25">
      <c r="BQ286" s="2106"/>
      <c r="BR286" s="2106"/>
      <c r="BS286" s="2106"/>
      <c r="BT286" s="2106"/>
      <c r="BU286" s="2106"/>
      <c r="BW286" s="1757"/>
      <c r="BX286" s="1757"/>
      <c r="BY286" s="1757"/>
      <c r="BZ286" s="1757"/>
    </row>
    <row r="287" spans="69:78" ht="14.25" customHeight="1" x14ac:dyDescent="0.25">
      <c r="BQ287" s="2106"/>
      <c r="BR287" s="2106"/>
      <c r="BS287" s="2106"/>
      <c r="BT287" s="2106"/>
      <c r="BU287" s="2106"/>
      <c r="BW287" s="1757"/>
      <c r="BX287" s="1757"/>
      <c r="BY287" s="1757"/>
      <c r="BZ287" s="1757"/>
    </row>
    <row r="288" spans="69:78" ht="14.25" customHeight="1" x14ac:dyDescent="0.25">
      <c r="BQ288" s="2106"/>
      <c r="BR288" s="2106"/>
      <c r="BS288" s="2106"/>
      <c r="BT288" s="2106"/>
      <c r="BU288" s="2106"/>
      <c r="BW288" s="1757"/>
      <c r="BX288" s="1757"/>
      <c r="BY288" s="1757"/>
      <c r="BZ288" s="1757"/>
    </row>
    <row r="289" spans="69:78" ht="14.25" customHeight="1" x14ac:dyDescent="0.25">
      <c r="BQ289" s="2106"/>
      <c r="BR289" s="2106"/>
      <c r="BS289" s="2106"/>
      <c r="BT289" s="2106"/>
      <c r="BU289" s="2106"/>
      <c r="BW289" s="1757"/>
      <c r="BX289" s="1757"/>
      <c r="BY289" s="1757"/>
      <c r="BZ289" s="1757"/>
    </row>
    <row r="290" spans="69:78" ht="14.25" customHeight="1" x14ac:dyDescent="0.25">
      <c r="BQ290" s="2106"/>
      <c r="BR290" s="2106"/>
      <c r="BS290" s="2106"/>
      <c r="BT290" s="2106"/>
      <c r="BU290" s="2106"/>
      <c r="BW290" s="1757"/>
      <c r="BX290" s="1757"/>
      <c r="BY290" s="1757"/>
      <c r="BZ290" s="1757"/>
    </row>
    <row r="291" spans="69:78" ht="14.25" customHeight="1" x14ac:dyDescent="0.25">
      <c r="BQ291" s="2106"/>
      <c r="BR291" s="2106"/>
      <c r="BS291" s="2106"/>
      <c r="BT291" s="2106"/>
      <c r="BU291" s="2106"/>
      <c r="BW291" s="1757"/>
      <c r="BX291" s="1757"/>
      <c r="BY291" s="1757"/>
      <c r="BZ291" s="1757"/>
    </row>
    <row r="292" spans="69:78" ht="14.25" customHeight="1" x14ac:dyDescent="0.25">
      <c r="BQ292" s="2106"/>
      <c r="BR292" s="2106"/>
      <c r="BS292" s="2106"/>
      <c r="BT292" s="2106"/>
      <c r="BU292" s="2106"/>
      <c r="BW292" s="1757"/>
      <c r="BX292" s="1757"/>
      <c r="BY292" s="1757"/>
      <c r="BZ292" s="1757"/>
    </row>
    <row r="293" spans="69:78" ht="14.25" customHeight="1" x14ac:dyDescent="0.25">
      <c r="BQ293" s="2106"/>
      <c r="BR293" s="2106"/>
      <c r="BS293" s="2106"/>
      <c r="BT293" s="2106"/>
      <c r="BU293" s="2106"/>
      <c r="BW293" s="1757"/>
      <c r="BX293" s="1757"/>
      <c r="BY293" s="1757"/>
      <c r="BZ293" s="1757"/>
    </row>
    <row r="294" spans="69:78" ht="14.25" customHeight="1" x14ac:dyDescent="0.25">
      <c r="BQ294" s="2106"/>
      <c r="BR294" s="2106"/>
      <c r="BS294" s="2106"/>
      <c r="BT294" s="2106"/>
      <c r="BU294" s="2106"/>
      <c r="BW294" s="1757"/>
      <c r="BX294" s="1757"/>
      <c r="BY294" s="1757"/>
      <c r="BZ294" s="1757"/>
    </row>
    <row r="295" spans="69:78" ht="14.25" customHeight="1" x14ac:dyDescent="0.25">
      <c r="BQ295" s="2106"/>
      <c r="BR295" s="2106"/>
      <c r="BS295" s="2106"/>
      <c r="BT295" s="2106"/>
      <c r="BU295" s="2106"/>
      <c r="BW295" s="1757"/>
      <c r="BX295" s="1757"/>
      <c r="BY295" s="1757"/>
      <c r="BZ295" s="1757"/>
    </row>
    <row r="296" spans="69:78" ht="14.25" customHeight="1" x14ac:dyDescent="0.25">
      <c r="BQ296" s="2106"/>
      <c r="BR296" s="2106"/>
      <c r="BS296" s="2106"/>
      <c r="BT296" s="2106"/>
      <c r="BU296" s="2106"/>
      <c r="BW296" s="1757"/>
      <c r="BX296" s="1757"/>
      <c r="BY296" s="1757"/>
      <c r="BZ296" s="1757"/>
    </row>
    <row r="297" spans="69:78" ht="14.25" customHeight="1" x14ac:dyDescent="0.25">
      <c r="BQ297" s="2106"/>
      <c r="BR297" s="2106"/>
      <c r="BS297" s="2106"/>
      <c r="BT297" s="2106"/>
      <c r="BU297" s="2106"/>
      <c r="BW297" s="1757"/>
      <c r="BX297" s="1757"/>
      <c r="BY297" s="1757"/>
      <c r="BZ297" s="1757"/>
    </row>
    <row r="298" spans="69:78" ht="14.25" customHeight="1" x14ac:dyDescent="0.25">
      <c r="BQ298" s="2106"/>
      <c r="BR298" s="2106"/>
      <c r="BS298" s="2106"/>
      <c r="BT298" s="2106"/>
      <c r="BU298" s="2106"/>
      <c r="BW298" s="1757"/>
      <c r="BX298" s="1757"/>
      <c r="BY298" s="1757"/>
      <c r="BZ298" s="1757"/>
    </row>
    <row r="299" spans="69:78" ht="14.25" customHeight="1" x14ac:dyDescent="0.25">
      <c r="BQ299" s="2106"/>
      <c r="BR299" s="2106"/>
      <c r="BS299" s="2106"/>
      <c r="BT299" s="2106"/>
      <c r="BU299" s="2106"/>
      <c r="BW299" s="1757"/>
      <c r="BX299" s="1757"/>
      <c r="BY299" s="1757"/>
      <c r="BZ299" s="1757"/>
    </row>
    <row r="300" spans="69:78" ht="14.25" customHeight="1" x14ac:dyDescent="0.25">
      <c r="BQ300" s="2106"/>
      <c r="BR300" s="2106"/>
      <c r="BS300" s="2106"/>
      <c r="BT300" s="2106"/>
      <c r="BU300" s="2106"/>
      <c r="BW300" s="1757"/>
      <c r="BX300" s="1757"/>
      <c r="BY300" s="1757"/>
      <c r="BZ300" s="1757"/>
    </row>
    <row r="301" spans="69:78" ht="14.25" customHeight="1" x14ac:dyDescent="0.25">
      <c r="BQ301" s="2106"/>
      <c r="BR301" s="2106"/>
      <c r="BS301" s="2106"/>
      <c r="BT301" s="2106"/>
      <c r="BU301" s="2106"/>
      <c r="BW301" s="1757"/>
      <c r="BX301" s="1757"/>
      <c r="BY301" s="1757"/>
      <c r="BZ301" s="1757"/>
    </row>
    <row r="302" spans="69:78" ht="14.25" customHeight="1" x14ac:dyDescent="0.25">
      <c r="BQ302" s="2106"/>
      <c r="BR302" s="2106"/>
      <c r="BS302" s="2106"/>
      <c r="BT302" s="2106"/>
      <c r="BU302" s="2106"/>
      <c r="BW302" s="1757"/>
      <c r="BX302" s="1757"/>
      <c r="BY302" s="1757"/>
      <c r="BZ302" s="1757"/>
    </row>
    <row r="303" spans="69:78" ht="14.25" customHeight="1" x14ac:dyDescent="0.25">
      <c r="BQ303" s="2106"/>
      <c r="BR303" s="2106"/>
      <c r="BS303" s="2106"/>
      <c r="BT303" s="2106"/>
      <c r="BU303" s="2106"/>
      <c r="BW303" s="1757"/>
      <c r="BX303" s="1757"/>
      <c r="BY303" s="1757"/>
      <c r="BZ303" s="1757"/>
    </row>
    <row r="304" spans="69:78" ht="14.25" customHeight="1" x14ac:dyDescent="0.25">
      <c r="BQ304" s="2106"/>
      <c r="BR304" s="2106"/>
      <c r="BS304" s="2106"/>
      <c r="BT304" s="2106"/>
      <c r="BU304" s="2106"/>
      <c r="BW304" s="1757"/>
      <c r="BX304" s="1757"/>
      <c r="BY304" s="1757"/>
      <c r="BZ304" s="1757"/>
    </row>
    <row r="305" spans="69:78" ht="14.25" customHeight="1" x14ac:dyDescent="0.25">
      <c r="BQ305" s="2106"/>
      <c r="BR305" s="2106"/>
      <c r="BS305" s="2106"/>
      <c r="BT305" s="2106"/>
      <c r="BU305" s="2106"/>
      <c r="BW305" s="1757"/>
      <c r="BX305" s="1757"/>
      <c r="BY305" s="1757"/>
      <c r="BZ305" s="1757"/>
    </row>
    <row r="306" spans="69:78" ht="14.25" customHeight="1" x14ac:dyDescent="0.25">
      <c r="BQ306" s="2106"/>
      <c r="BR306" s="2106"/>
      <c r="BS306" s="2106"/>
      <c r="BT306" s="2106"/>
      <c r="BU306" s="2106"/>
      <c r="BW306" s="1757"/>
      <c r="BX306" s="1757"/>
      <c r="BY306" s="1757"/>
      <c r="BZ306" s="1757"/>
    </row>
    <row r="307" spans="69:78" ht="14.25" customHeight="1" x14ac:dyDescent="0.25">
      <c r="BQ307" s="2106"/>
      <c r="BR307" s="2106"/>
      <c r="BS307" s="2106"/>
      <c r="BT307" s="2106"/>
      <c r="BU307" s="2106"/>
      <c r="BW307" s="1757"/>
      <c r="BX307" s="1757"/>
      <c r="BY307" s="1757"/>
      <c r="BZ307" s="1757"/>
    </row>
    <row r="308" spans="69:78" ht="14.25" customHeight="1" x14ac:dyDescent="0.25">
      <c r="BQ308" s="2106"/>
      <c r="BR308" s="2106"/>
      <c r="BS308" s="2106"/>
      <c r="BT308" s="2106"/>
      <c r="BU308" s="2106"/>
      <c r="BW308" s="1757"/>
      <c r="BX308" s="1757"/>
      <c r="BY308" s="1757"/>
      <c r="BZ308" s="1757"/>
    </row>
    <row r="309" spans="69:78" ht="14.25" customHeight="1" x14ac:dyDescent="0.25">
      <c r="BQ309" s="2106"/>
      <c r="BR309" s="2106"/>
      <c r="BS309" s="2106"/>
      <c r="BT309" s="2106"/>
      <c r="BU309" s="2106"/>
      <c r="BW309" s="1757"/>
      <c r="BX309" s="1757"/>
      <c r="BY309" s="1757"/>
      <c r="BZ309" s="1757"/>
    </row>
    <row r="310" spans="69:78" ht="14.25" customHeight="1" x14ac:dyDescent="0.25">
      <c r="BQ310" s="2106"/>
      <c r="BR310" s="2106"/>
      <c r="BS310" s="2106"/>
      <c r="BT310" s="2106"/>
      <c r="BU310" s="2106"/>
      <c r="BW310" s="1757"/>
      <c r="BX310" s="1757"/>
      <c r="BY310" s="1757"/>
      <c r="BZ310" s="1757"/>
    </row>
    <row r="311" spans="69:78" ht="14.25" customHeight="1" x14ac:dyDescent="0.25">
      <c r="BQ311" s="2106"/>
      <c r="BR311" s="2106"/>
      <c r="BS311" s="2106"/>
      <c r="BT311" s="2106"/>
      <c r="BU311" s="2106"/>
      <c r="BW311" s="1757"/>
      <c r="BX311" s="1757"/>
      <c r="BY311" s="1757"/>
      <c r="BZ311" s="1757"/>
    </row>
    <row r="312" spans="69:78" ht="14.25" customHeight="1" x14ac:dyDescent="0.25">
      <c r="BQ312" s="2106"/>
      <c r="BR312" s="2106"/>
      <c r="BS312" s="2106"/>
      <c r="BT312" s="2106"/>
      <c r="BU312" s="2106"/>
      <c r="BW312" s="1757"/>
      <c r="BX312" s="1757"/>
      <c r="BY312" s="1757"/>
      <c r="BZ312" s="1757"/>
    </row>
    <row r="313" spans="69:78" ht="14.25" customHeight="1" x14ac:dyDescent="0.25">
      <c r="BQ313" s="2106"/>
      <c r="BR313" s="2106"/>
      <c r="BS313" s="2106"/>
      <c r="BT313" s="2106"/>
      <c r="BU313" s="2106"/>
      <c r="BW313" s="1757"/>
      <c r="BX313" s="1757"/>
      <c r="BY313" s="1757"/>
      <c r="BZ313" s="1757"/>
    </row>
    <row r="314" spans="69:78" ht="14.25" customHeight="1" x14ac:dyDescent="0.25">
      <c r="BQ314" s="2106"/>
      <c r="BR314" s="2106"/>
      <c r="BS314" s="2106"/>
      <c r="BT314" s="2106"/>
      <c r="BU314" s="2106"/>
      <c r="BW314" s="1757"/>
      <c r="BX314" s="1757"/>
      <c r="BY314" s="1757"/>
      <c r="BZ314" s="1757"/>
    </row>
    <row r="315" spans="69:78" ht="14.25" customHeight="1" x14ac:dyDescent="0.25">
      <c r="BQ315" s="2106"/>
      <c r="BR315" s="2106"/>
      <c r="BS315" s="2106"/>
      <c r="BT315" s="2106"/>
      <c r="BU315" s="2106"/>
      <c r="BW315" s="1757"/>
      <c r="BX315" s="1757"/>
      <c r="BY315" s="1757"/>
      <c r="BZ315" s="1757"/>
    </row>
    <row r="316" spans="69:78" ht="14.25" customHeight="1" x14ac:dyDescent="0.25">
      <c r="BQ316" s="2106"/>
      <c r="BR316" s="2106"/>
      <c r="BS316" s="2106"/>
      <c r="BT316" s="2106"/>
      <c r="BU316" s="2106"/>
      <c r="BW316" s="1757"/>
      <c r="BX316" s="1757"/>
      <c r="BY316" s="1757"/>
      <c r="BZ316" s="1757"/>
    </row>
    <row r="317" spans="69:78" ht="14.25" customHeight="1" x14ac:dyDescent="0.25">
      <c r="BQ317" s="2106"/>
      <c r="BR317" s="2106"/>
      <c r="BS317" s="2106"/>
      <c r="BT317" s="2106"/>
      <c r="BU317" s="2106"/>
      <c r="BW317" s="1757"/>
      <c r="BX317" s="1757"/>
      <c r="BY317" s="1757"/>
      <c r="BZ317" s="1757"/>
    </row>
    <row r="318" spans="69:78" ht="14.25" customHeight="1" x14ac:dyDescent="0.25">
      <c r="BQ318" s="2106"/>
      <c r="BR318" s="2106"/>
      <c r="BS318" s="2106"/>
      <c r="BT318" s="2106"/>
      <c r="BU318" s="2106"/>
      <c r="BW318" s="1757"/>
      <c r="BX318" s="1757"/>
      <c r="BY318" s="1757"/>
      <c r="BZ318" s="1757"/>
    </row>
    <row r="319" spans="69:78" ht="14.25" customHeight="1" x14ac:dyDescent="0.25">
      <c r="BQ319" s="2106"/>
      <c r="BR319" s="2106"/>
      <c r="BS319" s="2106"/>
      <c r="BT319" s="2106"/>
      <c r="BU319" s="2106"/>
      <c r="BW319" s="1757"/>
      <c r="BX319" s="1757"/>
      <c r="BY319" s="1757"/>
      <c r="BZ319" s="1757"/>
    </row>
    <row r="320" spans="69:78" ht="14.25" customHeight="1" x14ac:dyDescent="0.25">
      <c r="BQ320" s="2106"/>
      <c r="BR320" s="2106"/>
      <c r="BS320" s="2106"/>
      <c r="BT320" s="2106"/>
      <c r="BU320" s="2106"/>
      <c r="BW320" s="1757"/>
      <c r="BX320" s="1757"/>
      <c r="BY320" s="1757"/>
      <c r="BZ320" s="1757"/>
    </row>
    <row r="321" spans="69:78" ht="14.25" customHeight="1" x14ac:dyDescent="0.25">
      <c r="BQ321" s="2106"/>
      <c r="BR321" s="2106"/>
      <c r="BS321" s="2106"/>
      <c r="BT321" s="2106"/>
      <c r="BU321" s="2106"/>
      <c r="BW321" s="1757"/>
      <c r="BX321" s="1757"/>
      <c r="BY321" s="1757"/>
      <c r="BZ321" s="1757"/>
    </row>
    <row r="322" spans="69:78" ht="14.25" customHeight="1" x14ac:dyDescent="0.25">
      <c r="BQ322" s="2106"/>
      <c r="BR322" s="2106"/>
      <c r="BS322" s="2106"/>
      <c r="BT322" s="2106"/>
      <c r="BU322" s="2106"/>
      <c r="BW322" s="1757"/>
      <c r="BX322" s="1757"/>
      <c r="BY322" s="1757"/>
      <c r="BZ322" s="1757"/>
    </row>
    <row r="323" spans="69:78" ht="14.25" customHeight="1" x14ac:dyDescent="0.25">
      <c r="BQ323" s="2106"/>
      <c r="BR323" s="2106"/>
      <c r="BS323" s="2106"/>
      <c r="BT323" s="2106"/>
      <c r="BU323" s="2106"/>
      <c r="BW323" s="1757"/>
      <c r="BX323" s="1757"/>
      <c r="BY323" s="1757"/>
      <c r="BZ323" s="1757"/>
    </row>
    <row r="324" spans="69:78" ht="14.25" customHeight="1" x14ac:dyDescent="0.25">
      <c r="BQ324" s="2106"/>
      <c r="BR324" s="2106"/>
      <c r="BS324" s="2106"/>
      <c r="BT324" s="2106"/>
      <c r="BU324" s="2106"/>
      <c r="BW324" s="1757"/>
      <c r="BX324" s="1757"/>
      <c r="BY324" s="1757"/>
      <c r="BZ324" s="1757"/>
    </row>
    <row r="325" spans="69:78" ht="14.25" customHeight="1" x14ac:dyDescent="0.25">
      <c r="BQ325" s="2106"/>
      <c r="BR325" s="2106"/>
      <c r="BS325" s="2106"/>
      <c r="BT325" s="2106"/>
      <c r="BU325" s="2106"/>
      <c r="BW325" s="1757"/>
      <c r="BX325" s="1757"/>
      <c r="BY325" s="1757"/>
      <c r="BZ325" s="1757"/>
    </row>
    <row r="326" spans="69:78" ht="14.25" customHeight="1" x14ac:dyDescent="0.25">
      <c r="BQ326" s="2106"/>
      <c r="BR326" s="2106"/>
      <c r="BS326" s="2106"/>
      <c r="BT326" s="2106"/>
      <c r="BU326" s="2106"/>
      <c r="BW326" s="1757"/>
      <c r="BX326" s="1757"/>
      <c r="BY326" s="1757"/>
      <c r="BZ326" s="1757"/>
    </row>
    <row r="327" spans="69:78" ht="14.25" customHeight="1" x14ac:dyDescent="0.25">
      <c r="BQ327" s="2106"/>
      <c r="BR327" s="2106"/>
      <c r="BS327" s="2106"/>
      <c r="BT327" s="2106"/>
      <c r="BU327" s="2106"/>
      <c r="BW327" s="1757"/>
      <c r="BX327" s="1757"/>
      <c r="BY327" s="1757"/>
      <c r="BZ327" s="1757"/>
    </row>
    <row r="328" spans="69:78" ht="14.25" customHeight="1" x14ac:dyDescent="0.25">
      <c r="BQ328" s="2106"/>
      <c r="BR328" s="2106"/>
      <c r="BS328" s="2106"/>
      <c r="BT328" s="2106"/>
      <c r="BU328" s="2106"/>
      <c r="BW328" s="1757"/>
      <c r="BX328" s="1757"/>
      <c r="BY328" s="1757"/>
      <c r="BZ328" s="1757"/>
    </row>
    <row r="329" spans="69:78" ht="14.25" customHeight="1" x14ac:dyDescent="0.25">
      <c r="BQ329" s="2106"/>
      <c r="BR329" s="2106"/>
      <c r="BS329" s="2106"/>
      <c r="BT329" s="2106"/>
      <c r="BU329" s="2106"/>
      <c r="BW329" s="1757"/>
      <c r="BX329" s="1757"/>
      <c r="BY329" s="1757"/>
      <c r="BZ329" s="1757"/>
    </row>
    <row r="330" spans="69:78" ht="14.25" customHeight="1" x14ac:dyDescent="0.25">
      <c r="BQ330" s="2106"/>
      <c r="BR330" s="2106"/>
      <c r="BS330" s="2106"/>
      <c r="BT330" s="2106"/>
      <c r="BU330" s="2106"/>
      <c r="BW330" s="1757"/>
      <c r="BX330" s="1757"/>
      <c r="BY330" s="1757"/>
      <c r="BZ330" s="1757"/>
    </row>
    <row r="331" spans="69:78" ht="14.25" customHeight="1" x14ac:dyDescent="0.25">
      <c r="BQ331" s="2106"/>
      <c r="BR331" s="2106"/>
      <c r="BS331" s="2106"/>
      <c r="BT331" s="2106"/>
      <c r="BU331" s="2106"/>
      <c r="BW331" s="1757"/>
      <c r="BX331" s="1757"/>
      <c r="BY331" s="1757"/>
      <c r="BZ331" s="1757"/>
    </row>
    <row r="332" spans="69:78" ht="14.25" customHeight="1" x14ac:dyDescent="0.25">
      <c r="BQ332" s="2106"/>
      <c r="BR332" s="2106"/>
      <c r="BS332" s="2106"/>
      <c r="BT332" s="2106"/>
      <c r="BU332" s="2106"/>
      <c r="BW332" s="1757"/>
      <c r="BX332" s="1757"/>
      <c r="BY332" s="1757"/>
      <c r="BZ332" s="1757"/>
    </row>
    <row r="333" spans="69:78" ht="14.25" customHeight="1" x14ac:dyDescent="0.25">
      <c r="BQ333" s="2106"/>
      <c r="BR333" s="2106"/>
      <c r="BS333" s="2106"/>
      <c r="BT333" s="2106"/>
      <c r="BU333" s="2106"/>
      <c r="BW333" s="1757"/>
      <c r="BX333" s="1757"/>
      <c r="BY333" s="1757"/>
      <c r="BZ333" s="1757"/>
    </row>
    <row r="334" spans="69:78" ht="14.25" customHeight="1" x14ac:dyDescent="0.25">
      <c r="BQ334" s="2106"/>
      <c r="BR334" s="2106"/>
      <c r="BS334" s="2106"/>
      <c r="BT334" s="2106"/>
      <c r="BU334" s="2106"/>
      <c r="BW334" s="1757"/>
      <c r="BX334" s="1757"/>
      <c r="BY334" s="1757"/>
      <c r="BZ334" s="1757"/>
    </row>
    <row r="335" spans="69:78" ht="14.25" customHeight="1" x14ac:dyDescent="0.25">
      <c r="BQ335" s="2106"/>
      <c r="BR335" s="2106"/>
      <c r="BS335" s="2106"/>
      <c r="BT335" s="2106"/>
      <c r="BU335" s="2106"/>
      <c r="BW335" s="1757"/>
      <c r="BX335" s="1757"/>
      <c r="BY335" s="1757"/>
      <c r="BZ335" s="1757"/>
    </row>
    <row r="336" spans="69:78" ht="14.25" customHeight="1" x14ac:dyDescent="0.25">
      <c r="BQ336" s="2106"/>
      <c r="BR336" s="2106"/>
      <c r="BS336" s="2106"/>
      <c r="BT336" s="2106"/>
      <c r="BU336" s="2106"/>
      <c r="BW336" s="1757"/>
      <c r="BX336" s="1757"/>
      <c r="BY336" s="1757"/>
      <c r="BZ336" s="1757"/>
    </row>
    <row r="337" spans="69:78" ht="14.25" customHeight="1" x14ac:dyDescent="0.25">
      <c r="BQ337" s="2106"/>
      <c r="BR337" s="2106"/>
      <c r="BS337" s="2106"/>
      <c r="BT337" s="2106"/>
      <c r="BU337" s="2106"/>
      <c r="BW337" s="1757"/>
      <c r="BX337" s="1757"/>
      <c r="BY337" s="1757"/>
      <c r="BZ337" s="1757"/>
    </row>
    <row r="338" spans="69:78" ht="14.25" customHeight="1" x14ac:dyDescent="0.25">
      <c r="BQ338" s="2106"/>
      <c r="BR338" s="2106"/>
      <c r="BS338" s="2106"/>
      <c r="BT338" s="2106"/>
      <c r="BU338" s="2106"/>
      <c r="BW338" s="1757"/>
      <c r="BX338" s="1757"/>
      <c r="BY338" s="1757"/>
      <c r="BZ338" s="1757"/>
    </row>
    <row r="339" spans="69:78" ht="14.25" customHeight="1" x14ac:dyDescent="0.25">
      <c r="BQ339" s="2106"/>
      <c r="BR339" s="2106"/>
      <c r="BS339" s="2106"/>
      <c r="BT339" s="2106"/>
      <c r="BU339" s="2106"/>
      <c r="BW339" s="1757"/>
      <c r="BX339" s="1757"/>
      <c r="BY339" s="1757"/>
      <c r="BZ339" s="1757"/>
    </row>
    <row r="340" spans="69:78" ht="14.25" customHeight="1" x14ac:dyDescent="0.25">
      <c r="BQ340" s="2106"/>
      <c r="BR340" s="2106"/>
      <c r="BS340" s="2106"/>
      <c r="BT340" s="2106"/>
      <c r="BU340" s="2106"/>
      <c r="BW340" s="1757"/>
      <c r="BX340" s="1757"/>
      <c r="BY340" s="1757"/>
      <c r="BZ340" s="1757"/>
    </row>
    <row r="341" spans="69:78" ht="14.25" customHeight="1" x14ac:dyDescent="0.25">
      <c r="BQ341" s="2106"/>
      <c r="BR341" s="2106"/>
      <c r="BS341" s="2106"/>
      <c r="BT341" s="2106"/>
      <c r="BU341" s="2106"/>
      <c r="BW341" s="1757"/>
      <c r="BX341" s="1757"/>
      <c r="BY341" s="1757"/>
      <c r="BZ341" s="1757"/>
    </row>
    <row r="342" spans="69:78" ht="14.25" customHeight="1" x14ac:dyDescent="0.25">
      <c r="BQ342" s="2106"/>
      <c r="BR342" s="2106"/>
      <c r="BS342" s="2106"/>
      <c r="BT342" s="2106"/>
      <c r="BU342" s="2106"/>
      <c r="BW342" s="1757"/>
      <c r="BX342" s="1757"/>
      <c r="BY342" s="1757"/>
      <c r="BZ342" s="1757"/>
    </row>
    <row r="343" spans="69:78" ht="14.25" customHeight="1" x14ac:dyDescent="0.25">
      <c r="BQ343" s="2106"/>
      <c r="BR343" s="2106"/>
      <c r="BS343" s="2106"/>
      <c r="BT343" s="2106"/>
      <c r="BU343" s="2106"/>
      <c r="BW343" s="1757"/>
      <c r="BX343" s="1757"/>
      <c r="BY343" s="1757"/>
      <c r="BZ343" s="1757"/>
    </row>
    <row r="344" spans="69:78" ht="14.25" customHeight="1" x14ac:dyDescent="0.25">
      <c r="BQ344" s="2106"/>
      <c r="BR344" s="2106"/>
      <c r="BS344" s="2106"/>
      <c r="BT344" s="2106"/>
      <c r="BU344" s="2106"/>
      <c r="BW344" s="1757"/>
      <c r="BX344" s="1757"/>
      <c r="BY344" s="1757"/>
      <c r="BZ344" s="1757"/>
    </row>
    <row r="345" spans="69:78" ht="14.25" customHeight="1" x14ac:dyDescent="0.25">
      <c r="BQ345" s="2106"/>
      <c r="BR345" s="2106"/>
      <c r="BS345" s="2106"/>
      <c r="BT345" s="2106"/>
      <c r="BU345" s="2106"/>
      <c r="BW345" s="1757"/>
      <c r="BX345" s="1757"/>
      <c r="BY345" s="1757"/>
      <c r="BZ345" s="1757"/>
    </row>
    <row r="346" spans="69:78" ht="14.25" customHeight="1" x14ac:dyDescent="0.25">
      <c r="BQ346" s="2106"/>
      <c r="BR346" s="2106"/>
      <c r="BS346" s="2106"/>
      <c r="BT346" s="2106"/>
      <c r="BU346" s="2106"/>
      <c r="BW346" s="1757"/>
      <c r="BX346" s="1757"/>
      <c r="BY346" s="1757"/>
      <c r="BZ346" s="1757"/>
    </row>
    <row r="347" spans="69:78" ht="14.25" customHeight="1" x14ac:dyDescent="0.25">
      <c r="BQ347" s="2106"/>
      <c r="BR347" s="2106"/>
      <c r="BS347" s="2106"/>
      <c r="BT347" s="2106"/>
      <c r="BU347" s="2106"/>
      <c r="BW347" s="1757"/>
      <c r="BX347" s="1757"/>
      <c r="BY347" s="1757"/>
      <c r="BZ347" s="1757"/>
    </row>
    <row r="348" spans="69:78" ht="14.25" customHeight="1" x14ac:dyDescent="0.25">
      <c r="BQ348" s="2106"/>
      <c r="BR348" s="2106"/>
      <c r="BS348" s="2106"/>
      <c r="BT348" s="2106"/>
      <c r="BU348" s="2106"/>
      <c r="BW348" s="1757"/>
      <c r="BX348" s="1757"/>
      <c r="BY348" s="1757"/>
      <c r="BZ348" s="1757"/>
    </row>
    <row r="349" spans="69:78" ht="14.25" customHeight="1" x14ac:dyDescent="0.25">
      <c r="BQ349" s="2106"/>
      <c r="BR349" s="2106"/>
      <c r="BS349" s="2106"/>
      <c r="BT349" s="2106"/>
      <c r="BU349" s="2106"/>
      <c r="BW349" s="1757"/>
      <c r="BX349" s="1757"/>
      <c r="BY349" s="1757"/>
      <c r="BZ349" s="1757"/>
    </row>
    <row r="350" spans="69:78" ht="14.25" customHeight="1" x14ac:dyDescent="0.25">
      <c r="BQ350" s="2106"/>
      <c r="BR350" s="2106"/>
      <c r="BS350" s="2106"/>
      <c r="BT350" s="2106"/>
      <c r="BU350" s="2106"/>
      <c r="BW350" s="1757"/>
      <c r="BX350" s="1757"/>
      <c r="BY350" s="1757"/>
      <c r="BZ350" s="1757"/>
    </row>
  </sheetData>
  <mergeCells count="86">
    <mergeCell ref="S62:S63"/>
    <mergeCell ref="T62:T63"/>
    <mergeCell ref="U62:U63"/>
    <mergeCell ref="A50:B50"/>
    <mergeCell ref="A51:B51"/>
    <mergeCell ref="A52:B52"/>
    <mergeCell ref="A53:B53"/>
    <mergeCell ref="A54:A56"/>
    <mergeCell ref="A57:B57"/>
    <mergeCell ref="A58:B58"/>
    <mergeCell ref="A59:B59"/>
    <mergeCell ref="A62:B63"/>
    <mergeCell ref="C62:P62"/>
    <mergeCell ref="Q62:Q63"/>
    <mergeCell ref="R62:R63"/>
    <mergeCell ref="A38:A40"/>
    <mergeCell ref="A41:B41"/>
    <mergeCell ref="A42:A46"/>
    <mergeCell ref="A47:B47"/>
    <mergeCell ref="A49:B49"/>
    <mergeCell ref="A33:B33"/>
    <mergeCell ref="A34:B34"/>
    <mergeCell ref="A36:N36"/>
    <mergeCell ref="A35:B35"/>
    <mergeCell ref="A37:B37"/>
    <mergeCell ref="A28:B28"/>
    <mergeCell ref="A29:B29"/>
    <mergeCell ref="A30:B30"/>
    <mergeCell ref="A31:B31"/>
    <mergeCell ref="A32:B32"/>
    <mergeCell ref="A23:B23"/>
    <mergeCell ref="A24:B24"/>
    <mergeCell ref="A25:B25"/>
    <mergeCell ref="A26:B26"/>
    <mergeCell ref="A27:B27"/>
    <mergeCell ref="A18:B18"/>
    <mergeCell ref="A19:B19"/>
    <mergeCell ref="A20:B20"/>
    <mergeCell ref="A21:B21"/>
    <mergeCell ref="A22:B22"/>
    <mergeCell ref="A13:B13"/>
    <mergeCell ref="A14:B14"/>
    <mergeCell ref="A15:B15"/>
    <mergeCell ref="A16:B16"/>
    <mergeCell ref="A17:B17"/>
    <mergeCell ref="A6:P6"/>
    <mergeCell ref="A9:B9"/>
    <mergeCell ref="A10:B10"/>
    <mergeCell ref="A11:B11"/>
    <mergeCell ref="A12:B12"/>
    <mergeCell ref="L113:M113"/>
    <mergeCell ref="N113:O113"/>
    <mergeCell ref="P113:Q113"/>
    <mergeCell ref="R113:S113"/>
    <mergeCell ref="A112:A114"/>
    <mergeCell ref="B112:B114"/>
    <mergeCell ref="C112:E113"/>
    <mergeCell ref="F112:S112"/>
    <mergeCell ref="F113:G113"/>
    <mergeCell ref="H113:I113"/>
    <mergeCell ref="J113:K113"/>
    <mergeCell ref="A92:A94"/>
    <mergeCell ref="B92:B94"/>
    <mergeCell ref="C92:S92"/>
    <mergeCell ref="T92:U93"/>
    <mergeCell ref="C93:S93"/>
    <mergeCell ref="H71:I72"/>
    <mergeCell ref="C72:C73"/>
    <mergeCell ref="A81:B81"/>
    <mergeCell ref="A84:A85"/>
    <mergeCell ref="B84:B85"/>
    <mergeCell ref="C84:G84"/>
    <mergeCell ref="A74:B74"/>
    <mergeCell ref="A75:B75"/>
    <mergeCell ref="A76:B76"/>
    <mergeCell ref="A77:B77"/>
    <mergeCell ref="A78:B78"/>
    <mergeCell ref="A79:B79"/>
    <mergeCell ref="A80:B80"/>
    <mergeCell ref="D72:F72"/>
    <mergeCell ref="G72:G73"/>
    <mergeCell ref="A64:B64"/>
    <mergeCell ref="A65:B65"/>
    <mergeCell ref="A66:A69"/>
    <mergeCell ref="A71:B73"/>
    <mergeCell ref="C71:G71"/>
  </mergeCells>
  <dataValidations count="5">
    <dataValidation type="decimal" allowBlank="1" showErrorMessage="1" sqref="C42:N46" xr:uid="{00000000-0002-0000-1200-000000000000}">
      <formula1>0</formula1>
      <formula2>9.99999999999999E+30</formula2>
    </dataValidation>
    <dataValidation type="decimal" allowBlank="1" showErrorMessage="1" sqref="D50:M58" xr:uid="{00000000-0002-0000-1200-000001000000}">
      <formula1>0</formula1>
      <formula2>9.99999999999999E+36</formula2>
    </dataValidation>
    <dataValidation type="decimal" operator="greaterThanOrEqual" allowBlank="1" showErrorMessage="1" sqref="C38:N41 C47:N47 C64:C69 E64:U69 D74:I81 C86:G87 B90:C90 C95:U109 B115:B118 F115:S118 B119:C119" xr:uid="{00000000-0002-0000-1200-000002000000}">
      <formula1>0</formula1>
    </dataValidation>
    <dataValidation type="decimal" operator="equal" allowBlank="1" showErrorMessage="1" sqref="D119:S119" xr:uid="{00000000-0002-0000-1200-000003000000}">
      <formula1>0</formula1>
    </dataValidation>
    <dataValidation type="decimal" allowBlank="1" showErrorMessage="1" sqref="D10:S35" xr:uid="{00000000-0002-0000-1200-000004000000}">
      <formula1>0</formula1>
      <formula2>9.99999999999999E+34</formula2>
    </dataValidation>
  </dataValidations>
  <pageMargins left="0.7" right="0.7" top="0.75" bottom="0.75" header="0" footer="0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1000"/>
  <sheetViews>
    <sheetView showGridLines="0" topLeftCell="A51" workbookViewId="0">
      <selection activeCell="Y29" sqref="Y29"/>
    </sheetView>
  </sheetViews>
  <sheetFormatPr baseColWidth="10" defaultColWidth="14.42578125" defaultRowHeight="15" customHeight="1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14" max="25" width="11.42578125" customWidth="1"/>
    <col min="26" max="26" width="10" customWidth="1"/>
    <col min="27" max="28" width="11.42578125" customWidth="1"/>
    <col min="29" max="29" width="10.28515625" customWidth="1"/>
    <col min="30" max="76" width="11.42578125" customWidth="1"/>
    <col min="77" max="96" width="11.42578125" hidden="1" customWidth="1"/>
  </cols>
  <sheetData>
    <row r="1" spans="1:96" ht="14.25" customHeight="1" x14ac:dyDescent="0.25">
      <c r="A1" s="1727" t="s">
        <v>28</v>
      </c>
    </row>
    <row r="2" spans="1:96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9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ht="14.25" customHeight="1" x14ac:dyDescent="0.25">
      <c r="A4" s="1727" t="str">
        <f>CONCATENATE("MES: ",NOMBRE!B6, " (",NOMBRE!C6,NOMBRE!D6,")")</f>
        <v>MES: NOVIEMBRE (11)</v>
      </c>
    </row>
    <row r="5" spans="1:96" ht="14.25" customHeight="1" x14ac:dyDescent="0.25">
      <c r="A5" s="1727" t="str">
        <f>CONCATENATE("AÑO: ",NOMBRE!B7)</f>
        <v>AÑO: 2025</v>
      </c>
    </row>
    <row r="6" spans="1:96" ht="18" customHeight="1" x14ac:dyDescent="0.25">
      <c r="A6" s="3270" t="s">
        <v>3256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  <c r="Q6" s="3131"/>
      <c r="R6" s="3131"/>
      <c r="S6" s="3131"/>
      <c r="T6" s="3131"/>
      <c r="U6" s="3131"/>
      <c r="V6" s="3131"/>
      <c r="W6" s="3131"/>
      <c r="X6" s="3131"/>
    </row>
    <row r="7" spans="1:96" ht="14.25" customHeight="1" x14ac:dyDescent="0.25"/>
    <row r="8" spans="1:96" ht="18" customHeight="1" x14ac:dyDescent="0.25">
      <c r="A8" s="1991" t="s">
        <v>3257</v>
      </c>
      <c r="B8" s="1944"/>
      <c r="C8" s="1944"/>
      <c r="D8" s="1944"/>
      <c r="E8" s="1944"/>
      <c r="F8" s="1944"/>
      <c r="G8" s="1944"/>
      <c r="H8" s="1944"/>
      <c r="I8" s="1944"/>
      <c r="J8" s="1944"/>
      <c r="K8" s="1944"/>
      <c r="L8" s="1944"/>
      <c r="M8" s="1944"/>
      <c r="N8" s="1944"/>
      <c r="O8" s="1944"/>
      <c r="P8" s="1873"/>
      <c r="Q8" s="2200"/>
      <c r="R8" s="2200"/>
      <c r="S8" s="2200"/>
      <c r="T8" s="2200"/>
      <c r="U8" s="2200"/>
      <c r="V8" s="2200"/>
      <c r="W8" s="2200"/>
      <c r="X8" s="2200"/>
      <c r="Y8" s="2200"/>
      <c r="Z8" s="2200"/>
      <c r="AA8" s="2200"/>
      <c r="AB8" s="2200"/>
      <c r="AC8" s="2200"/>
      <c r="AD8" s="1872"/>
      <c r="AE8" s="1872"/>
      <c r="AF8" s="1872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</row>
    <row r="9" spans="1:96" ht="30" customHeight="1" x14ac:dyDescent="0.25">
      <c r="A9" s="3201" t="s">
        <v>3258</v>
      </c>
      <c r="B9" s="3161"/>
      <c r="C9" s="3149"/>
      <c r="D9" s="3138" t="s">
        <v>82</v>
      </c>
      <c r="E9" s="3143" t="s">
        <v>3259</v>
      </c>
      <c r="F9" s="3124"/>
      <c r="G9" s="3124"/>
      <c r="H9" s="3124"/>
      <c r="I9" s="3122"/>
      <c r="J9" s="3159" t="s">
        <v>34</v>
      </c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35"/>
      <c r="Y9" s="3158" t="s">
        <v>464</v>
      </c>
      <c r="Z9" s="3124"/>
      <c r="AA9" s="3135"/>
      <c r="AB9" s="3167" t="s">
        <v>3260</v>
      </c>
      <c r="AC9" s="3162" t="s">
        <v>41</v>
      </c>
      <c r="AD9" s="3162" t="s">
        <v>42</v>
      </c>
      <c r="AE9" s="3171" t="s">
        <v>38</v>
      </c>
      <c r="AF9" s="3134" t="s">
        <v>468</v>
      </c>
      <c r="AG9" s="3122"/>
      <c r="AH9" s="3250" t="s">
        <v>1621</v>
      </c>
      <c r="AI9" s="3250" t="s">
        <v>1622</v>
      </c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</row>
    <row r="10" spans="1:96" ht="30" customHeight="1" x14ac:dyDescent="0.25">
      <c r="A10" s="3150"/>
      <c r="B10" s="3142"/>
      <c r="C10" s="3140"/>
      <c r="D10" s="3129"/>
      <c r="E10" s="1887" t="s">
        <v>485</v>
      </c>
      <c r="F10" s="1739" t="s">
        <v>3261</v>
      </c>
      <c r="G10" s="1739" t="s">
        <v>3262</v>
      </c>
      <c r="H10" s="23" t="s">
        <v>3263</v>
      </c>
      <c r="I10" s="75" t="s">
        <v>3264</v>
      </c>
      <c r="J10" s="27" t="s">
        <v>99</v>
      </c>
      <c r="K10" s="23" t="s">
        <v>49</v>
      </c>
      <c r="L10" s="23" t="s">
        <v>50</v>
      </c>
      <c r="M10" s="23" t="s">
        <v>51</v>
      </c>
      <c r="N10" s="23" t="s">
        <v>52</v>
      </c>
      <c r="O10" s="23" t="s">
        <v>53</v>
      </c>
      <c r="P10" s="23" t="s">
        <v>54</v>
      </c>
      <c r="Q10" s="23" t="s">
        <v>55</v>
      </c>
      <c r="R10" s="23" t="s">
        <v>56</v>
      </c>
      <c r="S10" s="23" t="s">
        <v>57</v>
      </c>
      <c r="T10" s="23" t="s">
        <v>58</v>
      </c>
      <c r="U10" s="23" t="s">
        <v>59</v>
      </c>
      <c r="V10" s="23" t="s">
        <v>60</v>
      </c>
      <c r="W10" s="23" t="s">
        <v>61</v>
      </c>
      <c r="X10" s="25" t="s">
        <v>62</v>
      </c>
      <c r="Y10" s="1800" t="s">
        <v>1025</v>
      </c>
      <c r="Z10" s="1737" t="s">
        <v>3265</v>
      </c>
      <c r="AA10" s="25" t="s">
        <v>3266</v>
      </c>
      <c r="AB10" s="3168"/>
      <c r="AC10" s="3163"/>
      <c r="AD10" s="3163"/>
      <c r="AE10" s="3173"/>
      <c r="AF10" s="27" t="s">
        <v>473</v>
      </c>
      <c r="AG10" s="1913" t="s">
        <v>474</v>
      </c>
      <c r="AH10" s="3129"/>
      <c r="AI10" s="3129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</row>
    <row r="11" spans="1:96" ht="15" customHeight="1" x14ac:dyDescent="0.25">
      <c r="A11" s="3257" t="s">
        <v>3267</v>
      </c>
      <c r="B11" s="3228" t="s">
        <v>3268</v>
      </c>
      <c r="C11" s="3149"/>
      <c r="D11" s="2771">
        <f>SUM(E11:G11)</f>
        <v>0</v>
      </c>
      <c r="E11" s="615"/>
      <c r="F11" s="697"/>
      <c r="G11" s="697"/>
      <c r="H11" s="2289"/>
      <c r="I11" s="1375"/>
      <c r="J11" s="2289"/>
      <c r="K11" s="1376"/>
      <c r="L11" s="1376"/>
      <c r="M11" s="1377"/>
      <c r="N11" s="1377"/>
      <c r="O11" s="1377"/>
      <c r="P11" s="1377"/>
      <c r="Q11" s="1377"/>
      <c r="R11" s="1377"/>
      <c r="S11" s="1377"/>
      <c r="T11" s="1377"/>
      <c r="U11" s="1377"/>
      <c r="V11" s="1377"/>
      <c r="W11" s="1377"/>
      <c r="X11" s="1377"/>
      <c r="Y11" s="2873"/>
      <c r="Z11" s="1376"/>
      <c r="AA11" s="1378"/>
      <c r="AB11" s="620"/>
      <c r="AC11" s="127"/>
      <c r="AD11" s="127"/>
      <c r="AE11" s="351"/>
      <c r="AF11" s="126"/>
      <c r="AG11" s="1840"/>
      <c r="AH11" s="1840"/>
      <c r="AI11" s="1840"/>
      <c r="AJ11" s="240" t="str">
        <f t="shared" ref="AJ11:AJ52" si="0">CB11&amp;CC11&amp;CD11&amp;CE11&amp;CF11&amp;CG11&amp;CH11</f>
        <v/>
      </c>
      <c r="CB11" s="1758"/>
      <c r="CC11" s="1755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1755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1755" t="str">
        <f t="shared" ref="CE11:CE22" si="3">IF(AND($D11&lt;&gt;0,AE11=""),"* No olvide ingresar la variable "&amp;AE$9&amp;""&amp;" (Digite CERO si no tiene).  ",IF(AE11&gt;$D11,"* La variable Espacios Amigables/ Adolescentes no puede superar el Total. ",""))</f>
        <v/>
      </c>
      <c r="CF11" s="1755" t="str">
        <f t="shared" ref="CF11:CF52" si="4">IF(AND(D11&gt;0,OR(AF11="",AG11="",))," * No olvide digitar la variable TRANS Masculino/Femenino (Digite CERO si no tiene). ",IF(AF11+AG11&gt;$D11,"* La suma de TRANS Masculino + Femenino no puede superar el Total. ",""))</f>
        <v/>
      </c>
      <c r="CG11" s="1755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755" t="str">
        <f t="shared" ref="CH11:CH52" si="5"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I11" s="1"/>
      <c r="CJ11" s="1"/>
      <c r="CK11" s="64"/>
      <c r="CL11" s="1758"/>
      <c r="CM11" s="1757">
        <f t="shared" ref="CM11:CO11" si="6">IF(AND($D11&lt;&gt;0,AC11=""),1,IF(AC11&gt;$D11,1,0))</f>
        <v>0</v>
      </c>
      <c r="CN11" s="1757">
        <f t="shared" si="6"/>
        <v>0</v>
      </c>
      <c r="CO11" s="1757">
        <f t="shared" si="6"/>
        <v>0</v>
      </c>
      <c r="CP11" s="1757">
        <f t="shared" ref="CP11:CP52" si="7">IF(AND(D11&gt;0,OR(AF11="",AG11="",)),1,IF(AF11+AG11&gt;$D11,1,0))</f>
        <v>0</v>
      </c>
      <c r="CQ11" s="2658">
        <f>IF(AND(D11&gt;0,AH11=""),1,IF(AH11&gt;$D11,1,0))</f>
        <v>0</v>
      </c>
      <c r="CR11" s="2658">
        <f t="shared" ref="CR11:CR52" si="8">IF(AND(D11&gt;0,AI11=""),1,IF(AI11&gt;$D11,1,0))</f>
        <v>0</v>
      </c>
    </row>
    <row r="12" spans="1:96" ht="14.25" customHeight="1" x14ac:dyDescent="0.25">
      <c r="A12" s="3128"/>
      <c r="B12" s="3257" t="s">
        <v>3269</v>
      </c>
      <c r="C12" s="1306" t="s">
        <v>3270</v>
      </c>
      <c r="D12" s="28">
        <f t="shared" ref="D12:D21" si="9">SUM(E12:X12)</f>
        <v>0</v>
      </c>
      <c r="E12" s="126"/>
      <c r="F12" s="127"/>
      <c r="G12" s="127"/>
      <c r="H12" s="127"/>
      <c r="I12" s="351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378"/>
      <c r="Y12" s="2078"/>
      <c r="Z12" s="473"/>
      <c r="AA12" s="520"/>
      <c r="AB12" s="440"/>
      <c r="AC12" s="127"/>
      <c r="AD12" s="127"/>
      <c r="AE12" s="351"/>
      <c r="AF12" s="126"/>
      <c r="AG12" s="1840"/>
      <c r="AH12" s="1840"/>
      <c r="AI12" s="1840"/>
      <c r="AJ12" s="240" t="str">
        <f t="shared" si="0"/>
        <v/>
      </c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755" t="str">
        <f t="shared" ref="CB12:CB50" si="10">IF(AND($D12&lt;&gt;0,AB12=""),"* No olvide ingresar la columna "&amp;AB$9&amp;""&amp;" (Digite CERO si no tiene).  ",IF(AB12&gt;$D12,"* El Número de Familias en Riesgo no puede superar el Total. ",""))</f>
        <v/>
      </c>
      <c r="CC12" s="1755" t="str">
        <f t="shared" si="1"/>
        <v/>
      </c>
      <c r="CD12" s="1755" t="str">
        <f t="shared" si="2"/>
        <v/>
      </c>
      <c r="CE12" s="1755" t="str">
        <f t="shared" si="3"/>
        <v/>
      </c>
      <c r="CF12" s="1755" t="str">
        <f t="shared" si="4"/>
        <v/>
      </c>
      <c r="CG12" s="1755" t="str">
        <f t="shared" ref="CG12:CG52" si="11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755" t="str">
        <f t="shared" si="5"/>
        <v/>
      </c>
      <c r="CI12" s="1"/>
      <c r="CJ12" s="1"/>
      <c r="CK12" s="64"/>
      <c r="CL12" s="1757">
        <f t="shared" ref="CL12:CO12" si="12">IF(AND($D12&lt;&gt;0,AB12=""),1,IF(AB12&gt;$D12,1,0))</f>
        <v>0</v>
      </c>
      <c r="CM12" s="1757">
        <f t="shared" si="12"/>
        <v>0</v>
      </c>
      <c r="CN12" s="1757">
        <f t="shared" si="12"/>
        <v>0</v>
      </c>
      <c r="CO12" s="1757">
        <f t="shared" si="12"/>
        <v>0</v>
      </c>
      <c r="CP12" s="1757">
        <f t="shared" si="7"/>
        <v>0</v>
      </c>
      <c r="CQ12" s="2658">
        <f t="shared" ref="CQ12:CQ52" si="13">IF(AND(D12&gt;0,AI12=""),1,IF(AI12&gt;$D12,1,0))</f>
        <v>0</v>
      </c>
      <c r="CR12" s="2658">
        <f t="shared" si="8"/>
        <v>0</v>
      </c>
    </row>
    <row r="13" spans="1:96" ht="15" customHeight="1" x14ac:dyDescent="0.25">
      <c r="A13" s="3128"/>
      <c r="B13" s="3128"/>
      <c r="C13" s="1379" t="s">
        <v>3271</v>
      </c>
      <c r="D13" s="65">
        <f t="shared" si="9"/>
        <v>0</v>
      </c>
      <c r="E13" s="1843"/>
      <c r="F13" s="1845"/>
      <c r="G13" s="1845"/>
      <c r="H13" s="1845"/>
      <c r="I13" s="2128"/>
      <c r="J13" s="1845"/>
      <c r="K13" s="1845"/>
      <c r="L13" s="1845"/>
      <c r="M13" s="1845"/>
      <c r="N13" s="1845"/>
      <c r="O13" s="1845"/>
      <c r="P13" s="1845"/>
      <c r="Q13" s="1845"/>
      <c r="R13" s="1845"/>
      <c r="S13" s="1845"/>
      <c r="T13" s="1845"/>
      <c r="U13" s="1845"/>
      <c r="V13" s="1845"/>
      <c r="W13" s="1845"/>
      <c r="X13" s="362"/>
      <c r="Y13" s="2135"/>
      <c r="Z13" s="502"/>
      <c r="AA13" s="524"/>
      <c r="AB13" s="1857"/>
      <c r="AC13" s="1845"/>
      <c r="AD13" s="1845"/>
      <c r="AE13" s="2128"/>
      <c r="AF13" s="1843"/>
      <c r="AG13" s="1844"/>
      <c r="AH13" s="1844"/>
      <c r="AI13" s="1844"/>
      <c r="AJ13" s="240" t="str">
        <f t="shared" si="0"/>
        <v/>
      </c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755" t="str">
        <f t="shared" si="10"/>
        <v/>
      </c>
      <c r="CC13" s="1755" t="str">
        <f t="shared" si="1"/>
        <v/>
      </c>
      <c r="CD13" s="1755" t="str">
        <f t="shared" si="2"/>
        <v/>
      </c>
      <c r="CE13" s="1755" t="str">
        <f t="shared" si="3"/>
        <v/>
      </c>
      <c r="CF13" s="1755" t="str">
        <f t="shared" si="4"/>
        <v/>
      </c>
      <c r="CG13" s="1755" t="str">
        <f t="shared" si="11"/>
        <v/>
      </c>
      <c r="CH13" s="1755" t="str">
        <f t="shared" si="5"/>
        <v/>
      </c>
      <c r="CI13" s="1"/>
      <c r="CJ13" s="1"/>
      <c r="CK13" s="64"/>
      <c r="CL13" s="1757">
        <f t="shared" ref="CL13:CO13" si="14">IF(AND($D13&lt;&gt;0,AB13=""),1,IF(AB13&gt;$D13,1,0))</f>
        <v>0</v>
      </c>
      <c r="CM13" s="1757">
        <f t="shared" si="14"/>
        <v>0</v>
      </c>
      <c r="CN13" s="1757">
        <f t="shared" si="14"/>
        <v>0</v>
      </c>
      <c r="CO13" s="1757">
        <f t="shared" si="14"/>
        <v>0</v>
      </c>
      <c r="CP13" s="1757">
        <f t="shared" si="7"/>
        <v>0</v>
      </c>
      <c r="CQ13" s="2658">
        <f t="shared" si="13"/>
        <v>0</v>
      </c>
      <c r="CR13" s="2658">
        <f t="shared" si="8"/>
        <v>0</v>
      </c>
    </row>
    <row r="14" spans="1:96" ht="15" customHeight="1" x14ac:dyDescent="0.25">
      <c r="A14" s="3128"/>
      <c r="B14" s="3128"/>
      <c r="C14" s="154" t="s">
        <v>3272</v>
      </c>
      <c r="D14" s="65">
        <f t="shared" si="9"/>
        <v>0</v>
      </c>
      <c r="E14" s="355"/>
      <c r="F14" s="452"/>
      <c r="G14" s="452"/>
      <c r="H14" s="452"/>
      <c r="I14" s="356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362"/>
      <c r="Y14" s="2084"/>
      <c r="Z14" s="502"/>
      <c r="AA14" s="524"/>
      <c r="AB14" s="443"/>
      <c r="AC14" s="452"/>
      <c r="AD14" s="452"/>
      <c r="AE14" s="356"/>
      <c r="AF14" s="355"/>
      <c r="AG14" s="2057"/>
      <c r="AH14" s="2057"/>
      <c r="AI14" s="2057"/>
      <c r="AJ14" s="240" t="str">
        <f t="shared" si="0"/>
        <v/>
      </c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755" t="str">
        <f t="shared" si="10"/>
        <v/>
      </c>
      <c r="CC14" s="1755" t="str">
        <f t="shared" si="1"/>
        <v/>
      </c>
      <c r="CD14" s="1755" t="str">
        <f t="shared" si="2"/>
        <v/>
      </c>
      <c r="CE14" s="1755" t="str">
        <f t="shared" si="3"/>
        <v/>
      </c>
      <c r="CF14" s="1755" t="str">
        <f t="shared" si="4"/>
        <v/>
      </c>
      <c r="CG14" s="1755" t="str">
        <f t="shared" si="11"/>
        <v/>
      </c>
      <c r="CH14" s="1755" t="str">
        <f t="shared" si="5"/>
        <v/>
      </c>
      <c r="CI14" s="1"/>
      <c r="CJ14" s="1"/>
      <c r="CK14" s="64"/>
      <c r="CL14" s="1757">
        <f t="shared" ref="CL14:CO14" si="15">IF(AND($D14&lt;&gt;0,AB14=""),1,IF(AB14&gt;$D14,1,0))</f>
        <v>0</v>
      </c>
      <c r="CM14" s="1757">
        <f t="shared" si="15"/>
        <v>0</v>
      </c>
      <c r="CN14" s="1757">
        <f t="shared" si="15"/>
        <v>0</v>
      </c>
      <c r="CO14" s="1757">
        <f t="shared" si="15"/>
        <v>0</v>
      </c>
      <c r="CP14" s="1757">
        <f t="shared" si="7"/>
        <v>0</v>
      </c>
      <c r="CQ14" s="2658">
        <f t="shared" si="13"/>
        <v>0</v>
      </c>
      <c r="CR14" s="2658">
        <f t="shared" si="8"/>
        <v>0</v>
      </c>
    </row>
    <row r="15" spans="1:96" ht="15" customHeight="1" x14ac:dyDescent="0.25">
      <c r="A15" s="3128"/>
      <c r="B15" s="3129"/>
      <c r="C15" s="1073" t="s">
        <v>3273</v>
      </c>
      <c r="D15" s="70">
        <f t="shared" si="9"/>
        <v>0</v>
      </c>
      <c r="E15" s="2074"/>
      <c r="F15" s="477"/>
      <c r="G15" s="477"/>
      <c r="H15" s="477"/>
      <c r="I15" s="2142"/>
      <c r="J15" s="477"/>
      <c r="K15" s="477"/>
      <c r="L15" s="477"/>
      <c r="M15" s="477"/>
      <c r="N15" s="477"/>
      <c r="O15" s="477"/>
      <c r="P15" s="477"/>
      <c r="Q15" s="477"/>
      <c r="R15" s="477"/>
      <c r="S15" s="477"/>
      <c r="T15" s="477"/>
      <c r="U15" s="477"/>
      <c r="V15" s="477"/>
      <c r="W15" s="477"/>
      <c r="X15" s="2161"/>
      <c r="Y15" s="2162"/>
      <c r="Z15" s="526"/>
      <c r="AA15" s="2035"/>
      <c r="AB15" s="527"/>
      <c r="AC15" s="477"/>
      <c r="AD15" s="477"/>
      <c r="AE15" s="2142"/>
      <c r="AF15" s="2074"/>
      <c r="AG15" s="2093"/>
      <c r="AH15" s="2093"/>
      <c r="AI15" s="2093"/>
      <c r="AJ15" s="240" t="str">
        <f t="shared" si="0"/>
        <v/>
      </c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755" t="str">
        <f t="shared" si="10"/>
        <v/>
      </c>
      <c r="CC15" s="1755" t="str">
        <f t="shared" si="1"/>
        <v/>
      </c>
      <c r="CD15" s="1755" t="str">
        <f t="shared" si="2"/>
        <v/>
      </c>
      <c r="CE15" s="1755" t="str">
        <f t="shared" si="3"/>
        <v/>
      </c>
      <c r="CF15" s="1755" t="str">
        <f t="shared" si="4"/>
        <v/>
      </c>
      <c r="CG15" s="1755" t="str">
        <f t="shared" si="11"/>
        <v/>
      </c>
      <c r="CH15" s="1755" t="str">
        <f t="shared" si="5"/>
        <v/>
      </c>
      <c r="CI15" s="1"/>
      <c r="CJ15" s="1"/>
      <c r="CK15" s="64"/>
      <c r="CL15" s="1757">
        <f t="shared" ref="CL15:CO15" si="16">IF(AND($D15&lt;&gt;0,AB15=""),1,IF(AB15&gt;$D15,1,0))</f>
        <v>0</v>
      </c>
      <c r="CM15" s="1757">
        <f t="shared" si="16"/>
        <v>0</v>
      </c>
      <c r="CN15" s="1757">
        <f t="shared" si="16"/>
        <v>0</v>
      </c>
      <c r="CO15" s="1757">
        <f t="shared" si="16"/>
        <v>0</v>
      </c>
      <c r="CP15" s="1757">
        <f t="shared" si="7"/>
        <v>0</v>
      </c>
      <c r="CQ15" s="2658">
        <f t="shared" si="13"/>
        <v>0</v>
      </c>
      <c r="CR15" s="2658">
        <f t="shared" si="8"/>
        <v>0</v>
      </c>
    </row>
    <row r="16" spans="1:96" ht="15" customHeight="1" x14ac:dyDescent="0.25">
      <c r="A16" s="3128"/>
      <c r="B16" s="3374" t="s">
        <v>3274</v>
      </c>
      <c r="C16" s="3292"/>
      <c r="D16" s="219">
        <f t="shared" si="9"/>
        <v>0</v>
      </c>
      <c r="E16" s="1843"/>
      <c r="F16" s="1845"/>
      <c r="G16" s="1845"/>
      <c r="H16" s="1845"/>
      <c r="I16" s="1844"/>
      <c r="J16" s="2135"/>
      <c r="K16" s="1845"/>
      <c r="L16" s="1845"/>
      <c r="M16" s="2298"/>
      <c r="N16" s="2298"/>
      <c r="O16" s="2298"/>
      <c r="P16" s="2298"/>
      <c r="Q16" s="2298"/>
      <c r="R16" s="2298"/>
      <c r="S16" s="2298"/>
      <c r="T16" s="2298"/>
      <c r="U16" s="2298"/>
      <c r="V16" s="2298"/>
      <c r="W16" s="2298"/>
      <c r="X16" s="2298"/>
      <c r="Y16" s="1857"/>
      <c r="Z16" s="2192"/>
      <c r="AA16" s="532"/>
      <c r="AB16" s="1857"/>
      <c r="AC16" s="1845"/>
      <c r="AD16" s="1845"/>
      <c r="AE16" s="2128"/>
      <c r="AF16" s="1843"/>
      <c r="AG16" s="1844"/>
      <c r="AH16" s="1844"/>
      <c r="AI16" s="1844"/>
      <c r="AJ16" s="240" t="str">
        <f t="shared" si="0"/>
        <v/>
      </c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755" t="str">
        <f t="shared" si="10"/>
        <v/>
      </c>
      <c r="CC16" s="1755" t="str">
        <f t="shared" si="1"/>
        <v/>
      </c>
      <c r="CD16" s="1755" t="str">
        <f t="shared" si="2"/>
        <v/>
      </c>
      <c r="CE16" s="1755" t="str">
        <f t="shared" si="3"/>
        <v/>
      </c>
      <c r="CF16" s="1755" t="str">
        <f t="shared" si="4"/>
        <v/>
      </c>
      <c r="CG16" s="1755" t="str">
        <f t="shared" si="11"/>
        <v/>
      </c>
      <c r="CH16" s="1755" t="str">
        <f t="shared" si="5"/>
        <v/>
      </c>
      <c r="CI16" s="1"/>
      <c r="CJ16" s="1"/>
      <c r="CK16" s="64"/>
      <c r="CL16" s="1757">
        <f t="shared" ref="CL16:CO16" si="17">IF(AND($D16&lt;&gt;0,AB16=""),1,IF(AB16&gt;$D16,1,0))</f>
        <v>0</v>
      </c>
      <c r="CM16" s="1757">
        <f t="shared" si="17"/>
        <v>0</v>
      </c>
      <c r="CN16" s="1757">
        <f t="shared" si="17"/>
        <v>0</v>
      </c>
      <c r="CO16" s="1757">
        <f t="shared" si="17"/>
        <v>0</v>
      </c>
      <c r="CP16" s="1757">
        <f t="shared" si="7"/>
        <v>0</v>
      </c>
      <c r="CQ16" s="2658">
        <f t="shared" si="13"/>
        <v>0</v>
      </c>
      <c r="CR16" s="2658">
        <f t="shared" si="8"/>
        <v>0</v>
      </c>
    </row>
    <row r="17" spans="1:96" ht="15" customHeight="1" x14ac:dyDescent="0.25">
      <c r="A17" s="3128"/>
      <c r="B17" s="3206" t="s">
        <v>3275</v>
      </c>
      <c r="C17" s="3157"/>
      <c r="D17" s="65">
        <f t="shared" si="9"/>
        <v>0</v>
      </c>
      <c r="E17" s="355"/>
      <c r="F17" s="452"/>
      <c r="G17" s="452"/>
      <c r="H17" s="452"/>
      <c r="I17" s="2057"/>
      <c r="J17" s="2084"/>
      <c r="K17" s="452"/>
      <c r="L17" s="452"/>
      <c r="M17" s="2177"/>
      <c r="N17" s="2177"/>
      <c r="O17" s="2177"/>
      <c r="P17" s="2177"/>
      <c r="Q17" s="2177"/>
      <c r="R17" s="2177"/>
      <c r="S17" s="2177"/>
      <c r="T17" s="2177"/>
      <c r="U17" s="2177"/>
      <c r="V17" s="2177"/>
      <c r="W17" s="2177"/>
      <c r="X17" s="2177"/>
      <c r="Y17" s="443"/>
      <c r="Z17" s="502"/>
      <c r="AA17" s="524"/>
      <c r="AB17" s="443"/>
      <c r="AC17" s="452"/>
      <c r="AD17" s="452"/>
      <c r="AE17" s="356"/>
      <c r="AF17" s="355"/>
      <c r="AG17" s="2057"/>
      <c r="AH17" s="2057"/>
      <c r="AI17" s="2057"/>
      <c r="AJ17" s="240" t="str">
        <f t="shared" si="0"/>
        <v/>
      </c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755" t="str">
        <f t="shared" si="10"/>
        <v/>
      </c>
      <c r="CC17" s="1755" t="str">
        <f t="shared" si="1"/>
        <v/>
      </c>
      <c r="CD17" s="1755" t="str">
        <f t="shared" si="2"/>
        <v/>
      </c>
      <c r="CE17" s="1755" t="str">
        <f t="shared" si="3"/>
        <v/>
      </c>
      <c r="CF17" s="1755" t="str">
        <f t="shared" si="4"/>
        <v/>
      </c>
      <c r="CG17" s="1755" t="str">
        <f t="shared" si="11"/>
        <v/>
      </c>
      <c r="CH17" s="1755" t="str">
        <f t="shared" si="5"/>
        <v/>
      </c>
      <c r="CI17" s="1"/>
      <c r="CJ17" s="1"/>
      <c r="CK17" s="64"/>
      <c r="CL17" s="1757">
        <f t="shared" ref="CL17:CO17" si="18">IF(AND($D17&lt;&gt;0,AB17=""),1,IF(AB17&gt;$D17,1,0))</f>
        <v>0</v>
      </c>
      <c r="CM17" s="1757">
        <f t="shared" si="18"/>
        <v>0</v>
      </c>
      <c r="CN17" s="1757">
        <f t="shared" si="18"/>
        <v>0</v>
      </c>
      <c r="CO17" s="1757">
        <f t="shared" si="18"/>
        <v>0</v>
      </c>
      <c r="CP17" s="1757">
        <f t="shared" si="7"/>
        <v>0</v>
      </c>
      <c r="CQ17" s="2658">
        <f t="shared" si="13"/>
        <v>0</v>
      </c>
      <c r="CR17" s="2658">
        <f t="shared" si="8"/>
        <v>0</v>
      </c>
    </row>
    <row r="18" spans="1:96" ht="15" customHeight="1" x14ac:dyDescent="0.25">
      <c r="A18" s="3128"/>
      <c r="B18" s="3206" t="s">
        <v>3276</v>
      </c>
      <c r="C18" s="3157"/>
      <c r="D18" s="65">
        <f t="shared" si="9"/>
        <v>0</v>
      </c>
      <c r="E18" s="355"/>
      <c r="F18" s="452"/>
      <c r="G18" s="452"/>
      <c r="H18" s="452"/>
      <c r="I18" s="2057"/>
      <c r="J18" s="2084"/>
      <c r="K18" s="452"/>
      <c r="L18" s="452"/>
      <c r="M18" s="2177"/>
      <c r="N18" s="2177"/>
      <c r="O18" s="2177"/>
      <c r="P18" s="2177"/>
      <c r="Q18" s="2177"/>
      <c r="R18" s="2177"/>
      <c r="S18" s="2177"/>
      <c r="T18" s="2177"/>
      <c r="U18" s="2177"/>
      <c r="V18" s="2177"/>
      <c r="W18" s="2177"/>
      <c r="X18" s="2177"/>
      <c r="Y18" s="443"/>
      <c r="Z18" s="502"/>
      <c r="AA18" s="524"/>
      <c r="AB18" s="443"/>
      <c r="AC18" s="452"/>
      <c r="AD18" s="452"/>
      <c r="AE18" s="356"/>
      <c r="AF18" s="355"/>
      <c r="AG18" s="2057"/>
      <c r="AH18" s="2057"/>
      <c r="AI18" s="2057"/>
      <c r="AJ18" s="240" t="str">
        <f t="shared" si="0"/>
        <v/>
      </c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755" t="str">
        <f t="shared" si="10"/>
        <v/>
      </c>
      <c r="CC18" s="1755" t="str">
        <f t="shared" si="1"/>
        <v/>
      </c>
      <c r="CD18" s="1755" t="str">
        <f t="shared" si="2"/>
        <v/>
      </c>
      <c r="CE18" s="1755" t="str">
        <f t="shared" si="3"/>
        <v/>
      </c>
      <c r="CF18" s="1755" t="str">
        <f t="shared" si="4"/>
        <v/>
      </c>
      <c r="CG18" s="1755" t="str">
        <f t="shared" si="11"/>
        <v/>
      </c>
      <c r="CH18" s="1755" t="str">
        <f t="shared" si="5"/>
        <v/>
      </c>
      <c r="CI18" s="1"/>
      <c r="CJ18" s="1"/>
      <c r="CK18" s="64"/>
      <c r="CL18" s="1757">
        <f t="shared" ref="CL18:CO18" si="19">IF(AND($D18&lt;&gt;0,AB18=""),1,IF(AB18&gt;$D18,1,0))</f>
        <v>0</v>
      </c>
      <c r="CM18" s="1757">
        <f t="shared" si="19"/>
        <v>0</v>
      </c>
      <c r="CN18" s="1757">
        <f t="shared" si="19"/>
        <v>0</v>
      </c>
      <c r="CO18" s="1757">
        <f t="shared" si="19"/>
        <v>0</v>
      </c>
      <c r="CP18" s="1757">
        <f t="shared" si="7"/>
        <v>0</v>
      </c>
      <c r="CQ18" s="2658">
        <f t="shared" si="13"/>
        <v>0</v>
      </c>
      <c r="CR18" s="2658">
        <f t="shared" si="8"/>
        <v>0</v>
      </c>
    </row>
    <row r="19" spans="1:96" ht="15" customHeight="1" x14ac:dyDescent="0.25">
      <c r="A19" s="3128"/>
      <c r="B19" s="3520" t="s">
        <v>3277</v>
      </c>
      <c r="C19" s="3183"/>
      <c r="D19" s="35">
        <f t="shared" si="9"/>
        <v>0</v>
      </c>
      <c r="E19" s="131"/>
      <c r="F19" s="132"/>
      <c r="G19" s="132"/>
      <c r="H19" s="132"/>
      <c r="I19" s="1847"/>
      <c r="J19" s="2137"/>
      <c r="K19" s="132"/>
      <c r="L19" s="132"/>
      <c r="M19" s="2178"/>
      <c r="N19" s="2178"/>
      <c r="O19" s="2178"/>
      <c r="P19" s="2178"/>
      <c r="Q19" s="2178"/>
      <c r="R19" s="2178"/>
      <c r="S19" s="2178"/>
      <c r="T19" s="2178"/>
      <c r="U19" s="2178"/>
      <c r="V19" s="2178"/>
      <c r="W19" s="2178"/>
      <c r="X19" s="2178"/>
      <c r="Y19" s="142"/>
      <c r="Z19" s="132"/>
      <c r="AA19" s="373"/>
      <c r="AB19" s="142"/>
      <c r="AC19" s="132"/>
      <c r="AD19" s="132"/>
      <c r="AE19" s="372"/>
      <c r="AF19" s="131"/>
      <c r="AG19" s="1847"/>
      <c r="AH19" s="1847"/>
      <c r="AI19" s="1847"/>
      <c r="AJ19" s="240" t="str">
        <f t="shared" si="0"/>
        <v/>
      </c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755" t="str">
        <f t="shared" si="10"/>
        <v/>
      </c>
      <c r="CC19" s="1755" t="str">
        <f t="shared" si="1"/>
        <v/>
      </c>
      <c r="CD19" s="1755" t="str">
        <f t="shared" si="2"/>
        <v/>
      </c>
      <c r="CE19" s="1755" t="str">
        <f t="shared" si="3"/>
        <v/>
      </c>
      <c r="CF19" s="1755" t="str">
        <f t="shared" si="4"/>
        <v/>
      </c>
      <c r="CG19" s="1755" t="str">
        <f t="shared" si="11"/>
        <v/>
      </c>
      <c r="CH19" s="1755" t="str">
        <f t="shared" si="5"/>
        <v/>
      </c>
      <c r="CI19" s="1"/>
      <c r="CJ19" s="1"/>
      <c r="CK19" s="64"/>
      <c r="CL19" s="1757">
        <f t="shared" ref="CL19:CO19" si="20">IF(AND($D19&lt;&gt;0,AB19=""),1,IF(AB19&gt;$D19,1,0))</f>
        <v>0</v>
      </c>
      <c r="CM19" s="1757">
        <f t="shared" si="20"/>
        <v>0</v>
      </c>
      <c r="CN19" s="1757">
        <f t="shared" si="20"/>
        <v>0</v>
      </c>
      <c r="CO19" s="1757">
        <f t="shared" si="20"/>
        <v>0</v>
      </c>
      <c r="CP19" s="1757">
        <f t="shared" si="7"/>
        <v>0</v>
      </c>
      <c r="CQ19" s="2658">
        <f t="shared" si="13"/>
        <v>0</v>
      </c>
      <c r="CR19" s="2658">
        <f t="shared" si="8"/>
        <v>0</v>
      </c>
    </row>
    <row r="20" spans="1:96" ht="15" customHeight="1" x14ac:dyDescent="0.25">
      <c r="A20" s="3128"/>
      <c r="B20" s="3132" t="s">
        <v>3278</v>
      </c>
      <c r="C20" s="771" t="s">
        <v>64</v>
      </c>
      <c r="D20" s="28">
        <f t="shared" si="9"/>
        <v>0</v>
      </c>
      <c r="E20" s="2061"/>
      <c r="F20" s="2066"/>
      <c r="G20" s="2066"/>
      <c r="H20" s="2066"/>
      <c r="I20" s="363"/>
      <c r="J20" s="2078"/>
      <c r="K20" s="127"/>
      <c r="L20" s="127"/>
      <c r="M20" s="2172"/>
      <c r="N20" s="2172"/>
      <c r="O20" s="2172"/>
      <c r="P20" s="2172"/>
      <c r="Q20" s="2172"/>
      <c r="R20" s="2172"/>
      <c r="S20" s="2172"/>
      <c r="T20" s="2172"/>
      <c r="U20" s="2172"/>
      <c r="V20" s="2172"/>
      <c r="W20" s="2172"/>
      <c r="X20" s="2172"/>
      <c r="Y20" s="440"/>
      <c r="Z20" s="127"/>
      <c r="AA20" s="378"/>
      <c r="AB20" s="440"/>
      <c r="AC20" s="127"/>
      <c r="AD20" s="127"/>
      <c r="AE20" s="351"/>
      <c r="AF20" s="126"/>
      <c r="AG20" s="1840"/>
      <c r="AH20" s="1840"/>
      <c r="AI20" s="1840"/>
      <c r="AJ20" s="240" t="str">
        <f t="shared" si="0"/>
        <v/>
      </c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755" t="str">
        <f t="shared" si="10"/>
        <v/>
      </c>
      <c r="CC20" s="1755" t="str">
        <f t="shared" si="1"/>
        <v/>
      </c>
      <c r="CD20" s="1755" t="str">
        <f t="shared" si="2"/>
        <v/>
      </c>
      <c r="CE20" s="1755" t="str">
        <f t="shared" si="3"/>
        <v/>
      </c>
      <c r="CF20" s="1755" t="str">
        <f t="shared" si="4"/>
        <v/>
      </c>
      <c r="CG20" s="1755" t="str">
        <f t="shared" si="11"/>
        <v/>
      </c>
      <c r="CH20" s="1755" t="str">
        <f t="shared" si="5"/>
        <v/>
      </c>
      <c r="CI20" s="1"/>
      <c r="CJ20" s="1"/>
      <c r="CK20" s="64"/>
      <c r="CL20" s="1757">
        <f t="shared" ref="CL20:CO20" si="21">IF(AND($D20&lt;&gt;0,AB20=""),1,IF(AB20&gt;$D20,1,0))</f>
        <v>0</v>
      </c>
      <c r="CM20" s="1757">
        <f t="shared" si="21"/>
        <v>0</v>
      </c>
      <c r="CN20" s="1757">
        <f t="shared" si="21"/>
        <v>0</v>
      </c>
      <c r="CO20" s="1757">
        <f t="shared" si="21"/>
        <v>0</v>
      </c>
      <c r="CP20" s="1757">
        <f t="shared" si="7"/>
        <v>0</v>
      </c>
      <c r="CQ20" s="2658">
        <f t="shared" si="13"/>
        <v>0</v>
      </c>
      <c r="CR20" s="2658">
        <f t="shared" si="8"/>
        <v>0</v>
      </c>
    </row>
    <row r="21" spans="1:96" ht="15" customHeight="1" x14ac:dyDescent="0.25">
      <c r="A21" s="3128"/>
      <c r="B21" s="3129"/>
      <c r="C21" s="159" t="s">
        <v>63</v>
      </c>
      <c r="D21" s="35">
        <f t="shared" si="9"/>
        <v>0</v>
      </c>
      <c r="E21" s="2061"/>
      <c r="F21" s="2066"/>
      <c r="G21" s="2066"/>
      <c r="H21" s="2066"/>
      <c r="I21" s="363"/>
      <c r="J21" s="2137"/>
      <c r="K21" s="132"/>
      <c r="L21" s="132"/>
      <c r="M21" s="2178"/>
      <c r="N21" s="2178"/>
      <c r="O21" s="2178"/>
      <c r="P21" s="2178"/>
      <c r="Q21" s="2178"/>
      <c r="R21" s="2178"/>
      <c r="S21" s="2178"/>
      <c r="T21" s="2178"/>
      <c r="U21" s="2178"/>
      <c r="V21" s="2178"/>
      <c r="W21" s="2178"/>
      <c r="X21" s="2178"/>
      <c r="Y21" s="142"/>
      <c r="Z21" s="132"/>
      <c r="AA21" s="373"/>
      <c r="AB21" s="142"/>
      <c r="AC21" s="132"/>
      <c r="AD21" s="132"/>
      <c r="AE21" s="372"/>
      <c r="AF21" s="131"/>
      <c r="AG21" s="1847"/>
      <c r="AH21" s="1847"/>
      <c r="AI21" s="1847"/>
      <c r="AJ21" s="240" t="str">
        <f t="shared" si="0"/>
        <v/>
      </c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755" t="str">
        <f t="shared" si="10"/>
        <v/>
      </c>
      <c r="CC21" s="1755" t="str">
        <f t="shared" si="1"/>
        <v/>
      </c>
      <c r="CD21" s="1755" t="str">
        <f t="shared" si="2"/>
        <v/>
      </c>
      <c r="CE21" s="1755" t="str">
        <f t="shared" si="3"/>
        <v/>
      </c>
      <c r="CF21" s="1755" t="str">
        <f t="shared" si="4"/>
        <v/>
      </c>
      <c r="CG21" s="1755" t="str">
        <f t="shared" si="11"/>
        <v/>
      </c>
      <c r="CH21" s="1755" t="str">
        <f t="shared" si="5"/>
        <v/>
      </c>
      <c r="CI21" s="1"/>
      <c r="CJ21" s="1"/>
      <c r="CK21" s="64"/>
      <c r="CL21" s="1757">
        <f t="shared" ref="CL21:CO21" si="22">IF(AND($D21&lt;&gt;0,AB21=""),1,IF(AB21&gt;$D21,1,0))</f>
        <v>0</v>
      </c>
      <c r="CM21" s="1757">
        <f t="shared" si="22"/>
        <v>0</v>
      </c>
      <c r="CN21" s="1757">
        <f t="shared" si="22"/>
        <v>0</v>
      </c>
      <c r="CO21" s="1757">
        <f t="shared" si="22"/>
        <v>0</v>
      </c>
      <c r="CP21" s="1757">
        <f t="shared" si="7"/>
        <v>0</v>
      </c>
      <c r="CQ21" s="2658">
        <f t="shared" si="13"/>
        <v>0</v>
      </c>
      <c r="CR21" s="2658">
        <f t="shared" si="8"/>
        <v>0</v>
      </c>
    </row>
    <row r="22" spans="1:96" ht="15" customHeight="1" x14ac:dyDescent="0.25">
      <c r="A22" s="3128"/>
      <c r="B22" s="3374" t="s">
        <v>3279</v>
      </c>
      <c r="C22" s="3292"/>
      <c r="D22" s="219">
        <f>P22+Q22+R22+S22+T22</f>
        <v>0</v>
      </c>
      <c r="E22" s="2061"/>
      <c r="F22" s="2066"/>
      <c r="G22" s="2066"/>
      <c r="H22" s="2066"/>
      <c r="I22" s="363"/>
      <c r="J22" s="2560"/>
      <c r="K22" s="2573"/>
      <c r="L22" s="2573"/>
      <c r="M22" s="2573"/>
      <c r="N22" s="2573"/>
      <c r="O22" s="2573"/>
      <c r="P22" s="2172"/>
      <c r="Q22" s="2298"/>
      <c r="R22" s="2298"/>
      <c r="S22" s="2298"/>
      <c r="T22" s="2298"/>
      <c r="U22" s="2573"/>
      <c r="V22" s="2573"/>
      <c r="W22" s="2573"/>
      <c r="X22" s="2874"/>
      <c r="Y22" s="1857"/>
      <c r="Z22" s="2192"/>
      <c r="AA22" s="532"/>
      <c r="AB22" s="1857"/>
      <c r="AC22" s="1845"/>
      <c r="AD22" s="1845"/>
      <c r="AE22" s="2128"/>
      <c r="AF22" s="1843"/>
      <c r="AG22" s="1844"/>
      <c r="AH22" s="1844"/>
      <c r="AI22" s="1844"/>
      <c r="AJ22" s="240" t="str">
        <f t="shared" si="0"/>
        <v/>
      </c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755" t="str">
        <f t="shared" si="10"/>
        <v/>
      </c>
      <c r="CC22" s="1755" t="str">
        <f t="shared" si="1"/>
        <v/>
      </c>
      <c r="CD22" s="1755" t="str">
        <f t="shared" si="2"/>
        <v/>
      </c>
      <c r="CE22" s="1755" t="str">
        <f t="shared" si="3"/>
        <v/>
      </c>
      <c r="CF22" s="1755" t="str">
        <f t="shared" si="4"/>
        <v/>
      </c>
      <c r="CG22" s="1755" t="str">
        <f t="shared" si="11"/>
        <v/>
      </c>
      <c r="CH22" s="1755" t="str">
        <f t="shared" si="5"/>
        <v/>
      </c>
      <c r="CI22" s="1"/>
      <c r="CJ22" s="1"/>
      <c r="CK22" s="64"/>
      <c r="CL22" s="1757">
        <f t="shared" ref="CL22:CO22" si="23">IF(AND($D22&lt;&gt;0,AB22=""),1,IF(AB22&gt;$D22,1,0))</f>
        <v>0</v>
      </c>
      <c r="CM22" s="1757">
        <f t="shared" si="23"/>
        <v>0</v>
      </c>
      <c r="CN22" s="1757">
        <f t="shared" si="23"/>
        <v>0</v>
      </c>
      <c r="CO22" s="1757">
        <f t="shared" si="23"/>
        <v>0</v>
      </c>
      <c r="CP22" s="1757">
        <f t="shared" si="7"/>
        <v>0</v>
      </c>
      <c r="CQ22" s="2658">
        <f t="shared" si="13"/>
        <v>0</v>
      </c>
      <c r="CR22" s="2658">
        <f t="shared" si="8"/>
        <v>0</v>
      </c>
    </row>
    <row r="23" spans="1:96" ht="24.75" customHeight="1" x14ac:dyDescent="0.25">
      <c r="A23" s="3128"/>
      <c r="B23" s="3221" t="s">
        <v>3280</v>
      </c>
      <c r="C23" s="3180"/>
      <c r="D23" s="1788">
        <f t="shared" ref="D23:D25" si="24">SUM(J23:S23)</f>
        <v>0</v>
      </c>
      <c r="E23" s="2061"/>
      <c r="F23" s="2066"/>
      <c r="G23" s="2066"/>
      <c r="H23" s="2066"/>
      <c r="I23" s="363"/>
      <c r="J23" s="2089"/>
      <c r="K23" s="2229"/>
      <c r="L23" s="2229"/>
      <c r="M23" s="2229"/>
      <c r="N23" s="2229"/>
      <c r="O23" s="2229"/>
      <c r="P23" s="2229"/>
      <c r="Q23" s="2229"/>
      <c r="R23" s="2229"/>
      <c r="S23" s="2229"/>
      <c r="T23" s="2590"/>
      <c r="U23" s="2590"/>
      <c r="V23" s="2590"/>
      <c r="W23" s="2590"/>
      <c r="X23" s="2590"/>
      <c r="Y23" s="2226"/>
      <c r="Z23" s="2229"/>
      <c r="AA23" s="2069"/>
      <c r="AB23" s="2226"/>
      <c r="AC23" s="2229"/>
      <c r="AD23" s="2229"/>
      <c r="AE23" s="2589"/>
      <c r="AF23" s="2070"/>
      <c r="AG23" s="370"/>
      <c r="AH23" s="370"/>
      <c r="AI23" s="370"/>
      <c r="AJ23" s="240" t="str">
        <f t="shared" si="0"/>
        <v/>
      </c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755" t="str">
        <f t="shared" si="10"/>
        <v/>
      </c>
      <c r="CC23" s="1755" t="str">
        <f t="shared" si="1"/>
        <v/>
      </c>
      <c r="CD23" s="1755" t="str">
        <f t="shared" si="2"/>
        <v/>
      </c>
      <c r="CE23" s="1756"/>
      <c r="CF23" s="1755" t="str">
        <f t="shared" si="4"/>
        <v/>
      </c>
      <c r="CG23" s="1755" t="str">
        <f t="shared" si="11"/>
        <v/>
      </c>
      <c r="CH23" s="1755" t="str">
        <f t="shared" si="5"/>
        <v/>
      </c>
      <c r="CI23" s="1"/>
      <c r="CJ23" s="1"/>
      <c r="CK23" s="64"/>
      <c r="CL23" s="1757">
        <f t="shared" ref="CL23:CN23" si="25">IF(AND($D23&lt;&gt;0,AB23=""),1,IF(AB23&gt;$D23,1,0))</f>
        <v>0</v>
      </c>
      <c r="CM23" s="1757">
        <f t="shared" si="25"/>
        <v>0</v>
      </c>
      <c r="CN23" s="1757">
        <f t="shared" si="25"/>
        <v>0</v>
      </c>
      <c r="CO23" s="1758"/>
      <c r="CP23" s="1757">
        <f t="shared" si="7"/>
        <v>0</v>
      </c>
      <c r="CQ23" s="2658">
        <f t="shared" si="13"/>
        <v>0</v>
      </c>
      <c r="CR23" s="2658">
        <f t="shared" si="8"/>
        <v>0</v>
      </c>
    </row>
    <row r="24" spans="1:96" ht="15" customHeight="1" x14ac:dyDescent="0.25">
      <c r="A24" s="3128"/>
      <c r="B24" s="3138" t="s">
        <v>3281</v>
      </c>
      <c r="C24" s="163" t="s">
        <v>3282</v>
      </c>
      <c r="D24" s="2771">
        <f t="shared" si="24"/>
        <v>0</v>
      </c>
      <c r="E24" s="708"/>
      <c r="F24" s="857"/>
      <c r="G24" s="857"/>
      <c r="H24" s="857"/>
      <c r="I24" s="2349"/>
      <c r="J24" s="2078"/>
      <c r="K24" s="697"/>
      <c r="L24" s="697"/>
      <c r="M24" s="697"/>
      <c r="N24" s="697"/>
      <c r="O24" s="697"/>
      <c r="P24" s="697"/>
      <c r="Q24" s="697"/>
      <c r="R24" s="697"/>
      <c r="S24" s="697"/>
      <c r="T24" s="2772"/>
      <c r="U24" s="2772"/>
      <c r="V24" s="2772"/>
      <c r="W24" s="2772"/>
      <c r="X24" s="2772"/>
      <c r="Y24" s="440"/>
      <c r="Z24" s="127"/>
      <c r="AA24" s="696"/>
      <c r="AB24" s="440"/>
      <c r="AC24" s="127"/>
      <c r="AD24" s="127"/>
      <c r="AE24" s="474"/>
      <c r="AF24" s="126"/>
      <c r="AG24" s="1840"/>
      <c r="AH24" s="1840"/>
      <c r="AI24" s="1840"/>
      <c r="AJ24" s="240" t="str">
        <f t="shared" si="0"/>
        <v/>
      </c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755" t="str">
        <f t="shared" si="10"/>
        <v/>
      </c>
      <c r="CC24" s="1755" t="str">
        <f t="shared" si="1"/>
        <v/>
      </c>
      <c r="CD24" s="1755" t="str">
        <f t="shared" si="2"/>
        <v/>
      </c>
      <c r="CE24" s="1756"/>
      <c r="CF24" s="1755" t="str">
        <f t="shared" si="4"/>
        <v/>
      </c>
      <c r="CG24" s="1755" t="str">
        <f t="shared" si="11"/>
        <v/>
      </c>
      <c r="CH24" s="1755" t="str">
        <f t="shared" si="5"/>
        <v/>
      </c>
      <c r="CI24" s="1"/>
      <c r="CJ24" s="1"/>
      <c r="CK24" s="64"/>
      <c r="CL24" s="1757">
        <f t="shared" ref="CL24:CN24" si="26">IF(AND($D24&lt;&gt;0,AB24=""),1,IF(AB24&gt;$D24,1,0))</f>
        <v>0</v>
      </c>
      <c r="CM24" s="1757">
        <f t="shared" si="26"/>
        <v>0</v>
      </c>
      <c r="CN24" s="1757">
        <f t="shared" si="26"/>
        <v>0</v>
      </c>
      <c r="CO24" s="1758"/>
      <c r="CP24" s="1757">
        <f t="shared" si="7"/>
        <v>0</v>
      </c>
      <c r="CQ24" s="2658">
        <f t="shared" si="13"/>
        <v>0</v>
      </c>
      <c r="CR24" s="2658">
        <f t="shared" si="8"/>
        <v>0</v>
      </c>
    </row>
    <row r="25" spans="1:96" ht="15" customHeight="1" x14ac:dyDescent="0.25">
      <c r="A25" s="3128"/>
      <c r="B25" s="3129"/>
      <c r="C25" s="221" t="s">
        <v>2716</v>
      </c>
      <c r="D25" s="35">
        <f t="shared" si="24"/>
        <v>0</v>
      </c>
      <c r="E25" s="585"/>
      <c r="F25" s="762"/>
      <c r="G25" s="762"/>
      <c r="H25" s="762"/>
      <c r="I25" s="2238"/>
      <c r="J25" s="2137"/>
      <c r="K25" s="132"/>
      <c r="L25" s="132"/>
      <c r="M25" s="132"/>
      <c r="N25" s="132"/>
      <c r="O25" s="132"/>
      <c r="P25" s="132"/>
      <c r="Q25" s="132"/>
      <c r="R25" s="132"/>
      <c r="S25" s="132"/>
      <c r="T25" s="2592"/>
      <c r="U25" s="2592"/>
      <c r="V25" s="2592"/>
      <c r="W25" s="2592"/>
      <c r="X25" s="2592"/>
      <c r="Y25" s="142"/>
      <c r="Z25" s="504"/>
      <c r="AA25" s="373"/>
      <c r="AB25" s="142"/>
      <c r="AC25" s="132"/>
      <c r="AD25" s="132"/>
      <c r="AE25" s="781"/>
      <c r="AF25" s="131"/>
      <c r="AG25" s="1847"/>
      <c r="AH25" s="1847"/>
      <c r="AI25" s="1847"/>
      <c r="AJ25" s="240" t="str">
        <f t="shared" si="0"/>
        <v/>
      </c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755" t="str">
        <f t="shared" si="10"/>
        <v/>
      </c>
      <c r="CC25" s="1755" t="str">
        <f t="shared" si="1"/>
        <v/>
      </c>
      <c r="CD25" s="1755" t="str">
        <f t="shared" si="2"/>
        <v/>
      </c>
      <c r="CE25" s="1756"/>
      <c r="CF25" s="1755" t="str">
        <f t="shared" si="4"/>
        <v/>
      </c>
      <c r="CG25" s="1755" t="str">
        <f t="shared" si="11"/>
        <v/>
      </c>
      <c r="CH25" s="1755" t="str">
        <f t="shared" si="5"/>
        <v/>
      </c>
      <c r="CI25" s="1"/>
      <c r="CJ25" s="1"/>
      <c r="CK25" s="64"/>
      <c r="CL25" s="1757">
        <f t="shared" ref="CL25:CN25" si="27">IF(AND($D25&lt;&gt;0,AB25=""),1,IF(AB25&gt;$D25,1,0))</f>
        <v>0</v>
      </c>
      <c r="CM25" s="1757">
        <f t="shared" si="27"/>
        <v>0</v>
      </c>
      <c r="CN25" s="1757">
        <f t="shared" si="27"/>
        <v>0</v>
      </c>
      <c r="CO25" s="1758"/>
      <c r="CP25" s="1757">
        <f t="shared" si="7"/>
        <v>0</v>
      </c>
      <c r="CQ25" s="2658">
        <f t="shared" si="13"/>
        <v>0</v>
      </c>
      <c r="CR25" s="2658">
        <f t="shared" si="8"/>
        <v>0</v>
      </c>
    </row>
    <row r="26" spans="1:96" ht="15" customHeight="1" x14ac:dyDescent="0.25">
      <c r="A26" s="3128"/>
      <c r="B26" s="3188" t="s">
        <v>3283</v>
      </c>
      <c r="C26" s="3180"/>
      <c r="D26" s="2001">
        <f>SUM(H26:X26)</f>
        <v>0</v>
      </c>
      <c r="E26" s="2221"/>
      <c r="F26" s="858"/>
      <c r="G26" s="858"/>
      <c r="H26" s="477"/>
      <c r="I26" s="2093"/>
      <c r="J26" s="2162"/>
      <c r="K26" s="477"/>
      <c r="L26" s="477"/>
      <c r="M26" s="477"/>
      <c r="N26" s="477"/>
      <c r="O26" s="477"/>
      <c r="P26" s="477"/>
      <c r="Q26" s="477"/>
      <c r="R26" s="477"/>
      <c r="S26" s="477"/>
      <c r="T26" s="477"/>
      <c r="U26" s="477"/>
      <c r="V26" s="477"/>
      <c r="W26" s="477"/>
      <c r="X26" s="477"/>
      <c r="Y26" s="527"/>
      <c r="Z26" s="477"/>
      <c r="AA26" s="2161"/>
      <c r="AB26" s="527"/>
      <c r="AC26" s="477"/>
      <c r="AD26" s="477"/>
      <c r="AE26" s="2142"/>
      <c r="AF26" s="2074"/>
      <c r="AG26" s="2093"/>
      <c r="AH26" s="2093"/>
      <c r="AI26" s="2093"/>
      <c r="AJ26" s="240" t="str">
        <f t="shared" si="0"/>
        <v/>
      </c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755" t="str">
        <f t="shared" si="10"/>
        <v/>
      </c>
      <c r="CC26" s="1755" t="str">
        <f t="shared" si="1"/>
        <v/>
      </c>
      <c r="CD26" s="1755" t="str">
        <f t="shared" si="2"/>
        <v/>
      </c>
      <c r="CE26" s="1755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755" t="str">
        <f t="shared" si="4"/>
        <v/>
      </c>
      <c r="CG26" s="1755" t="str">
        <f t="shared" si="11"/>
        <v/>
      </c>
      <c r="CH26" s="1755" t="str">
        <f t="shared" si="5"/>
        <v/>
      </c>
      <c r="CI26" s="1"/>
      <c r="CJ26" s="1"/>
      <c r="CK26" s="64"/>
      <c r="CL26" s="1757">
        <f t="shared" ref="CL26:CO26" si="28">IF(AND($D26&lt;&gt;0,AB26=""),1,IF(AB26&gt;$D26,1,0))</f>
        <v>0</v>
      </c>
      <c r="CM26" s="1757">
        <f t="shared" si="28"/>
        <v>0</v>
      </c>
      <c r="CN26" s="1757">
        <f t="shared" si="28"/>
        <v>0</v>
      </c>
      <c r="CO26" s="1757">
        <f t="shared" si="28"/>
        <v>0</v>
      </c>
      <c r="CP26" s="1757">
        <f t="shared" si="7"/>
        <v>0</v>
      </c>
      <c r="CQ26" s="2658">
        <f t="shared" si="13"/>
        <v>0</v>
      </c>
      <c r="CR26" s="2658">
        <f t="shared" si="8"/>
        <v>0</v>
      </c>
    </row>
    <row r="27" spans="1:96" ht="15" customHeight="1" x14ac:dyDescent="0.25">
      <c r="A27" s="3128"/>
      <c r="B27" s="3132" t="s">
        <v>3284</v>
      </c>
      <c r="C27" s="1998" t="s">
        <v>3285</v>
      </c>
      <c r="D27" s="2771">
        <f>SUM(E27:F27)</f>
        <v>8</v>
      </c>
      <c r="E27" s="1843">
        <v>8</v>
      </c>
      <c r="F27" s="2573"/>
      <c r="G27" s="2573"/>
      <c r="H27" s="2255"/>
      <c r="I27" s="987"/>
      <c r="J27" s="2560"/>
      <c r="K27" s="2573"/>
      <c r="L27" s="2573"/>
      <c r="M27" s="2573"/>
      <c r="N27" s="2573"/>
      <c r="O27" s="2573"/>
      <c r="P27" s="2573"/>
      <c r="Q27" s="2573"/>
      <c r="R27" s="2573"/>
      <c r="S27" s="2573"/>
      <c r="T27" s="2573"/>
      <c r="U27" s="2573"/>
      <c r="V27" s="2573"/>
      <c r="W27" s="2573"/>
      <c r="X27" s="2874"/>
      <c r="Y27" s="525">
        <v>0</v>
      </c>
      <c r="Z27" s="2255"/>
      <c r="AA27" s="2875"/>
      <c r="AB27" s="440">
        <v>0</v>
      </c>
      <c r="AC27" s="127">
        <v>1</v>
      </c>
      <c r="AD27" s="127">
        <v>0</v>
      </c>
      <c r="AE27" s="380"/>
      <c r="AF27" s="126">
        <v>0</v>
      </c>
      <c r="AG27" s="1840">
        <v>0</v>
      </c>
      <c r="AH27" s="1840">
        <v>0</v>
      </c>
      <c r="AI27" s="1840">
        <v>0</v>
      </c>
      <c r="AJ27" s="240" t="str">
        <f t="shared" si="0"/>
        <v/>
      </c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755" t="str">
        <f t="shared" si="10"/>
        <v/>
      </c>
      <c r="CC27" s="1755" t="str">
        <f t="shared" si="1"/>
        <v/>
      </c>
      <c r="CD27" s="1755" t="str">
        <f t="shared" si="2"/>
        <v/>
      </c>
      <c r="CE27" s="1756"/>
      <c r="CF27" s="1755" t="str">
        <f t="shared" si="4"/>
        <v/>
      </c>
      <c r="CG27" s="1755" t="str">
        <f t="shared" si="11"/>
        <v/>
      </c>
      <c r="CH27" s="1755" t="str">
        <f t="shared" si="5"/>
        <v/>
      </c>
      <c r="CI27" s="1"/>
      <c r="CJ27" s="1"/>
      <c r="CK27" s="64"/>
      <c r="CL27" s="1757">
        <f t="shared" ref="CL27:CN27" si="29">IF(AND($D27&lt;&gt;0,AB27=""),1,IF(AB27&gt;$D27,1,0))</f>
        <v>0</v>
      </c>
      <c r="CM27" s="1757">
        <f t="shared" si="29"/>
        <v>0</v>
      </c>
      <c r="CN27" s="1757">
        <f t="shared" si="29"/>
        <v>0</v>
      </c>
      <c r="CO27" s="1758"/>
      <c r="CP27" s="1757">
        <f t="shared" si="7"/>
        <v>0</v>
      </c>
      <c r="CQ27" s="2658">
        <f t="shared" si="13"/>
        <v>0</v>
      </c>
      <c r="CR27" s="2658">
        <f t="shared" si="8"/>
        <v>0</v>
      </c>
    </row>
    <row r="28" spans="1:96" ht="15" customHeight="1" x14ac:dyDescent="0.25">
      <c r="A28" s="3128"/>
      <c r="B28" s="3128"/>
      <c r="C28" s="2876" t="s">
        <v>3286</v>
      </c>
      <c r="D28" s="1788">
        <f t="shared" ref="D28:D29" si="30">SUM(E28:G28)</f>
        <v>9</v>
      </c>
      <c r="E28" s="355">
        <v>9</v>
      </c>
      <c r="F28" s="2573"/>
      <c r="G28" s="2573"/>
      <c r="H28" s="2066"/>
      <c r="I28" s="2064"/>
      <c r="J28" s="2422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2590"/>
      <c r="Y28" s="2226">
        <v>0</v>
      </c>
      <c r="Z28" s="2066"/>
      <c r="AA28" s="2877"/>
      <c r="AB28" s="443">
        <v>0</v>
      </c>
      <c r="AC28" s="452">
        <v>3</v>
      </c>
      <c r="AD28" s="452">
        <v>0</v>
      </c>
      <c r="AE28" s="356">
        <v>0</v>
      </c>
      <c r="AF28" s="355">
        <v>0</v>
      </c>
      <c r="AG28" s="2057">
        <v>0</v>
      </c>
      <c r="AH28" s="2057">
        <v>0</v>
      </c>
      <c r="AI28" s="2057">
        <v>0</v>
      </c>
      <c r="AJ28" s="240" t="str">
        <f t="shared" si="0"/>
        <v/>
      </c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755" t="str">
        <f t="shared" si="10"/>
        <v/>
      </c>
      <c r="CC28" s="1755" t="str">
        <f t="shared" si="1"/>
        <v/>
      </c>
      <c r="CD28" s="1755" t="str">
        <f t="shared" si="2"/>
        <v/>
      </c>
      <c r="CE28" s="1755" t="str">
        <f t="shared" ref="CE28:CE52" si="31">IF(AND($D28&lt;&gt;0,AE28=""),"* No olvide ingresar la variable "&amp;AE$9&amp;""&amp;" (Digite CERO si no tiene).  ",IF(AE28&gt;$D28,"* La variable Espacios Amigables/ Adolescentes no puede superar el Total. ",""))</f>
        <v/>
      </c>
      <c r="CF28" s="1755" t="str">
        <f t="shared" si="4"/>
        <v/>
      </c>
      <c r="CG28" s="1755" t="str">
        <f t="shared" si="11"/>
        <v/>
      </c>
      <c r="CH28" s="1755" t="str">
        <f t="shared" si="5"/>
        <v/>
      </c>
      <c r="CI28" s="1"/>
      <c r="CJ28" s="1"/>
      <c r="CK28" s="64"/>
      <c r="CL28" s="1757">
        <f t="shared" ref="CL28:CO28" si="32">IF(AND($D28&lt;&gt;0,AB28=""),1,IF(AB28&gt;$D28,1,0))</f>
        <v>0</v>
      </c>
      <c r="CM28" s="1757">
        <f t="shared" si="32"/>
        <v>0</v>
      </c>
      <c r="CN28" s="1757">
        <f t="shared" si="32"/>
        <v>0</v>
      </c>
      <c r="CO28" s="1757">
        <f t="shared" si="32"/>
        <v>0</v>
      </c>
      <c r="CP28" s="1757">
        <f t="shared" si="7"/>
        <v>0</v>
      </c>
      <c r="CQ28" s="2658">
        <f t="shared" si="13"/>
        <v>0</v>
      </c>
      <c r="CR28" s="2658">
        <f t="shared" si="8"/>
        <v>0</v>
      </c>
    </row>
    <row r="29" spans="1:96" ht="15" customHeight="1" x14ac:dyDescent="0.25">
      <c r="A29" s="3128"/>
      <c r="B29" s="3129"/>
      <c r="C29" s="974" t="s">
        <v>608</v>
      </c>
      <c r="D29" s="35">
        <f t="shared" si="30"/>
        <v>0</v>
      </c>
      <c r="E29" s="131"/>
      <c r="F29" s="2162"/>
      <c r="G29" s="2162"/>
      <c r="H29" s="2424"/>
      <c r="I29" s="712"/>
      <c r="J29" s="2424"/>
      <c r="K29" s="762"/>
      <c r="L29" s="762"/>
      <c r="M29" s="762"/>
      <c r="N29" s="762"/>
      <c r="O29" s="762"/>
      <c r="P29" s="762"/>
      <c r="Q29" s="762"/>
      <c r="R29" s="762"/>
      <c r="S29" s="762"/>
      <c r="T29" s="762"/>
      <c r="U29" s="762"/>
      <c r="V29" s="762"/>
      <c r="W29" s="762"/>
      <c r="X29" s="2592"/>
      <c r="Y29" s="142"/>
      <c r="Z29" s="762"/>
      <c r="AA29" s="713"/>
      <c r="AB29" s="527"/>
      <c r="AC29" s="477"/>
      <c r="AD29" s="477"/>
      <c r="AE29" s="2142"/>
      <c r="AF29" s="2074"/>
      <c r="AG29" s="2093"/>
      <c r="AH29" s="2093"/>
      <c r="AI29" s="2093"/>
      <c r="AJ29" s="240" t="str">
        <f t="shared" si="0"/>
        <v/>
      </c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755" t="str">
        <f t="shared" si="10"/>
        <v/>
      </c>
      <c r="CC29" s="1755" t="str">
        <f t="shared" si="1"/>
        <v/>
      </c>
      <c r="CD29" s="1755" t="str">
        <f t="shared" si="2"/>
        <v/>
      </c>
      <c r="CE29" s="1755" t="str">
        <f t="shared" si="31"/>
        <v/>
      </c>
      <c r="CF29" s="1755" t="str">
        <f t="shared" si="4"/>
        <v/>
      </c>
      <c r="CG29" s="1755" t="str">
        <f t="shared" si="11"/>
        <v/>
      </c>
      <c r="CH29" s="1755" t="str">
        <f t="shared" si="5"/>
        <v/>
      </c>
      <c r="CI29" s="1"/>
      <c r="CJ29" s="1"/>
      <c r="CK29" s="64"/>
      <c r="CL29" s="1757">
        <f t="shared" ref="CL29:CO29" si="33">IF(AND($D29&lt;&gt;0,AB29=""),1,IF(AB29&gt;$D29,1,0))</f>
        <v>0</v>
      </c>
      <c r="CM29" s="1757">
        <f t="shared" si="33"/>
        <v>0</v>
      </c>
      <c r="CN29" s="1757">
        <f t="shared" si="33"/>
        <v>0</v>
      </c>
      <c r="CO29" s="1757">
        <f t="shared" si="33"/>
        <v>0</v>
      </c>
      <c r="CP29" s="1757">
        <f t="shared" si="7"/>
        <v>0</v>
      </c>
      <c r="CQ29" s="2658">
        <f t="shared" si="13"/>
        <v>0</v>
      </c>
      <c r="CR29" s="2658">
        <f t="shared" si="8"/>
        <v>0</v>
      </c>
    </row>
    <row r="30" spans="1:96" ht="15" customHeight="1" x14ac:dyDescent="0.25">
      <c r="A30" s="3128"/>
      <c r="B30" s="3132" t="s">
        <v>3287</v>
      </c>
      <c r="C30" s="1306" t="s">
        <v>3288</v>
      </c>
      <c r="D30" s="28">
        <f>SUM(E30:H30)</f>
        <v>24</v>
      </c>
      <c r="E30" s="126">
        <v>8</v>
      </c>
      <c r="F30" s="127">
        <v>0</v>
      </c>
      <c r="G30" s="127">
        <v>16</v>
      </c>
      <c r="H30" s="127">
        <v>0</v>
      </c>
      <c r="I30" s="2349"/>
      <c r="J30" s="2554"/>
      <c r="K30" s="857"/>
      <c r="L30" s="857"/>
      <c r="M30" s="2772"/>
      <c r="N30" s="2772"/>
      <c r="O30" s="2772"/>
      <c r="P30" s="2772"/>
      <c r="Q30" s="2772"/>
      <c r="R30" s="2772"/>
      <c r="S30" s="2772"/>
      <c r="T30" s="2772"/>
      <c r="U30" s="2772"/>
      <c r="V30" s="2772"/>
      <c r="W30" s="2772"/>
      <c r="X30" s="2772"/>
      <c r="Y30" s="475">
        <v>0</v>
      </c>
      <c r="Z30" s="1376"/>
      <c r="AA30" s="1378"/>
      <c r="AB30" s="440">
        <v>0</v>
      </c>
      <c r="AC30" s="127">
        <v>8</v>
      </c>
      <c r="AD30" s="127">
        <v>0</v>
      </c>
      <c r="AE30" s="351">
        <v>0</v>
      </c>
      <c r="AF30" s="126">
        <v>0</v>
      </c>
      <c r="AG30" s="1840">
        <v>0</v>
      </c>
      <c r="AH30" s="1840">
        <v>0</v>
      </c>
      <c r="AI30" s="1840">
        <v>0</v>
      </c>
      <c r="AJ30" s="240" t="str">
        <f t="shared" si="0"/>
        <v/>
      </c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755" t="str">
        <f t="shared" si="10"/>
        <v/>
      </c>
      <c r="CC30" s="1755" t="str">
        <f t="shared" si="1"/>
        <v/>
      </c>
      <c r="CD30" s="1755" t="str">
        <f t="shared" si="2"/>
        <v/>
      </c>
      <c r="CE30" s="1755" t="str">
        <f t="shared" si="31"/>
        <v/>
      </c>
      <c r="CF30" s="1755" t="str">
        <f t="shared" si="4"/>
        <v/>
      </c>
      <c r="CG30" s="1755" t="str">
        <f t="shared" si="11"/>
        <v/>
      </c>
      <c r="CH30" s="1755" t="str">
        <f t="shared" si="5"/>
        <v/>
      </c>
      <c r="CI30" s="1"/>
      <c r="CJ30" s="1"/>
      <c r="CK30" s="64"/>
      <c r="CL30" s="1757">
        <f t="shared" ref="CL30:CO30" si="34">IF(AND($D30&lt;&gt;0,AB30=""),1,IF(AB30&gt;$D30,1,0))</f>
        <v>0</v>
      </c>
      <c r="CM30" s="1757">
        <f t="shared" si="34"/>
        <v>0</v>
      </c>
      <c r="CN30" s="1757">
        <f t="shared" si="34"/>
        <v>0</v>
      </c>
      <c r="CO30" s="1757">
        <f t="shared" si="34"/>
        <v>0</v>
      </c>
      <c r="CP30" s="1757">
        <f t="shared" si="7"/>
        <v>0</v>
      </c>
      <c r="CQ30" s="2658">
        <f t="shared" si="13"/>
        <v>0</v>
      </c>
      <c r="CR30" s="2658">
        <f t="shared" si="8"/>
        <v>0</v>
      </c>
    </row>
    <row r="31" spans="1:96" ht="15" customHeight="1" x14ac:dyDescent="0.25">
      <c r="A31" s="3128"/>
      <c r="B31" s="3128"/>
      <c r="C31" s="507" t="s">
        <v>3289</v>
      </c>
      <c r="D31" s="65">
        <f>SUM(I31+J31)</f>
        <v>10</v>
      </c>
      <c r="E31" s="2090"/>
      <c r="F31" s="2192"/>
      <c r="G31" s="2192"/>
      <c r="H31" s="2192"/>
      <c r="I31" s="2057">
        <v>5</v>
      </c>
      <c r="J31" s="2084">
        <v>5</v>
      </c>
      <c r="K31" s="633"/>
      <c r="L31" s="633"/>
      <c r="M31" s="2546"/>
      <c r="N31" s="2546"/>
      <c r="O31" s="2546"/>
      <c r="P31" s="2546"/>
      <c r="Q31" s="2546"/>
      <c r="R31" s="2546"/>
      <c r="S31" s="2546"/>
      <c r="T31" s="2546"/>
      <c r="U31" s="2546"/>
      <c r="V31" s="2546"/>
      <c r="W31" s="2546"/>
      <c r="X31" s="2546"/>
      <c r="Y31" s="2226">
        <v>0</v>
      </c>
      <c r="Z31" s="2066"/>
      <c r="AA31" s="2877"/>
      <c r="AB31" s="443">
        <v>0</v>
      </c>
      <c r="AC31" s="452">
        <v>0</v>
      </c>
      <c r="AD31" s="452">
        <v>0</v>
      </c>
      <c r="AE31" s="356">
        <v>4</v>
      </c>
      <c r="AF31" s="355">
        <v>0</v>
      </c>
      <c r="AG31" s="2057">
        <v>0</v>
      </c>
      <c r="AH31" s="2057">
        <v>0</v>
      </c>
      <c r="AI31" s="2057">
        <v>0</v>
      </c>
      <c r="AJ31" s="240" t="str">
        <f t="shared" si="0"/>
        <v/>
      </c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755" t="str">
        <f t="shared" si="10"/>
        <v/>
      </c>
      <c r="CC31" s="1755" t="str">
        <f t="shared" si="1"/>
        <v/>
      </c>
      <c r="CD31" s="1755" t="str">
        <f t="shared" si="2"/>
        <v/>
      </c>
      <c r="CE31" s="1755" t="str">
        <f t="shared" si="31"/>
        <v/>
      </c>
      <c r="CF31" s="1755" t="str">
        <f t="shared" si="4"/>
        <v/>
      </c>
      <c r="CG31" s="1755" t="str">
        <f t="shared" si="11"/>
        <v/>
      </c>
      <c r="CH31" s="1755" t="str">
        <f t="shared" si="5"/>
        <v/>
      </c>
      <c r="CI31" s="1"/>
      <c r="CJ31" s="1"/>
      <c r="CK31" s="64"/>
      <c r="CL31" s="1757">
        <f t="shared" ref="CL31:CO31" si="35">IF(AND($D31&lt;&gt;0,AB31=""),1,IF(AB31&gt;$D31,1,0))</f>
        <v>0</v>
      </c>
      <c r="CM31" s="1757">
        <f t="shared" si="35"/>
        <v>0</v>
      </c>
      <c r="CN31" s="1757">
        <f t="shared" si="35"/>
        <v>0</v>
      </c>
      <c r="CO31" s="1757">
        <f t="shared" si="35"/>
        <v>0</v>
      </c>
      <c r="CP31" s="1757">
        <f t="shared" si="7"/>
        <v>0</v>
      </c>
      <c r="CQ31" s="2658">
        <f t="shared" si="13"/>
        <v>0</v>
      </c>
      <c r="CR31" s="2658">
        <f t="shared" si="8"/>
        <v>0</v>
      </c>
    </row>
    <row r="32" spans="1:96" ht="15" customHeight="1" x14ac:dyDescent="0.25">
      <c r="A32" s="3128"/>
      <c r="B32" s="3129"/>
      <c r="C32" s="974" t="s">
        <v>608</v>
      </c>
      <c r="D32" s="35">
        <f>SUM(E32:I32)</f>
        <v>0</v>
      </c>
      <c r="E32" s="2074"/>
      <c r="F32" s="477"/>
      <c r="G32" s="477"/>
      <c r="H32" s="477"/>
      <c r="I32" s="1847"/>
      <c r="J32" s="2424"/>
      <c r="K32" s="762"/>
      <c r="L32" s="762"/>
      <c r="M32" s="2592"/>
      <c r="N32" s="2592"/>
      <c r="O32" s="2592"/>
      <c r="P32" s="2592"/>
      <c r="Q32" s="2592"/>
      <c r="R32" s="2592"/>
      <c r="S32" s="2592"/>
      <c r="T32" s="2592"/>
      <c r="U32" s="2592"/>
      <c r="V32" s="2592"/>
      <c r="W32" s="2592"/>
      <c r="X32" s="2592"/>
      <c r="Y32" s="142"/>
      <c r="Z32" s="762"/>
      <c r="AA32" s="713"/>
      <c r="AB32" s="142"/>
      <c r="AC32" s="132"/>
      <c r="AD32" s="132"/>
      <c r="AE32" s="372"/>
      <c r="AF32" s="131"/>
      <c r="AG32" s="1847"/>
      <c r="AH32" s="1847"/>
      <c r="AI32" s="1847"/>
      <c r="AJ32" s="240" t="str">
        <f t="shared" si="0"/>
        <v/>
      </c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755" t="str">
        <f t="shared" si="10"/>
        <v/>
      </c>
      <c r="CC32" s="1755" t="str">
        <f t="shared" si="1"/>
        <v/>
      </c>
      <c r="CD32" s="1755" t="str">
        <f t="shared" si="2"/>
        <v/>
      </c>
      <c r="CE32" s="1755" t="str">
        <f t="shared" si="31"/>
        <v/>
      </c>
      <c r="CF32" s="1755" t="str">
        <f t="shared" si="4"/>
        <v/>
      </c>
      <c r="CG32" s="1755" t="str">
        <f t="shared" si="11"/>
        <v/>
      </c>
      <c r="CH32" s="1755" t="str">
        <f t="shared" si="5"/>
        <v/>
      </c>
      <c r="CI32" s="1"/>
      <c r="CJ32" s="1"/>
      <c r="CK32" s="64"/>
      <c r="CL32" s="1757">
        <f t="shared" ref="CL32:CO32" si="36">IF(AND($D32&lt;&gt;0,AB32=""),1,IF(AB32&gt;$D32,1,0))</f>
        <v>0</v>
      </c>
      <c r="CM32" s="1757">
        <f t="shared" si="36"/>
        <v>0</v>
      </c>
      <c r="CN32" s="1757">
        <f t="shared" si="36"/>
        <v>0</v>
      </c>
      <c r="CO32" s="1757">
        <f t="shared" si="36"/>
        <v>0</v>
      </c>
      <c r="CP32" s="1757">
        <f t="shared" si="7"/>
        <v>0</v>
      </c>
      <c r="CQ32" s="2658">
        <f t="shared" si="13"/>
        <v>0</v>
      </c>
      <c r="CR32" s="2658">
        <f t="shared" si="8"/>
        <v>0</v>
      </c>
    </row>
    <row r="33" spans="1:96" ht="15" customHeight="1" x14ac:dyDescent="0.25">
      <c r="A33" s="3128"/>
      <c r="B33" s="3521" t="s">
        <v>3290</v>
      </c>
      <c r="C33" s="3122"/>
      <c r="D33" s="110">
        <f t="shared" ref="D33:D37" si="37">SUM(E33:X33)</f>
        <v>0</v>
      </c>
      <c r="E33" s="515"/>
      <c r="F33" s="528"/>
      <c r="G33" s="528"/>
      <c r="H33" s="528"/>
      <c r="I33" s="518"/>
      <c r="J33" s="517"/>
      <c r="K33" s="528"/>
      <c r="L33" s="528"/>
      <c r="M33" s="2770"/>
      <c r="N33" s="2770"/>
      <c r="O33" s="2770"/>
      <c r="P33" s="2770"/>
      <c r="Q33" s="2770"/>
      <c r="R33" s="2770"/>
      <c r="S33" s="2770"/>
      <c r="T33" s="2770"/>
      <c r="U33" s="2770"/>
      <c r="V33" s="2770"/>
      <c r="W33" s="2770"/>
      <c r="X33" s="2770"/>
      <c r="Y33" s="531"/>
      <c r="Z33" s="528"/>
      <c r="AA33" s="516"/>
      <c r="AB33" s="531"/>
      <c r="AC33" s="528"/>
      <c r="AD33" s="528"/>
      <c r="AE33" s="594"/>
      <c r="AF33" s="515"/>
      <c r="AG33" s="518"/>
      <c r="AH33" s="518"/>
      <c r="AI33" s="518"/>
      <c r="AJ33" s="240" t="str">
        <f t="shared" si="0"/>
        <v/>
      </c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755" t="str">
        <f t="shared" si="10"/>
        <v/>
      </c>
      <c r="CC33" s="1755" t="str">
        <f t="shared" si="1"/>
        <v/>
      </c>
      <c r="CD33" s="1755" t="str">
        <f t="shared" si="2"/>
        <v/>
      </c>
      <c r="CE33" s="1755" t="str">
        <f t="shared" si="31"/>
        <v/>
      </c>
      <c r="CF33" s="1755" t="str">
        <f t="shared" si="4"/>
        <v/>
      </c>
      <c r="CG33" s="1755" t="str">
        <f t="shared" si="11"/>
        <v/>
      </c>
      <c r="CH33" s="1755" t="str">
        <f t="shared" si="5"/>
        <v/>
      </c>
      <c r="CI33" s="1"/>
      <c r="CJ33" s="1"/>
      <c r="CK33" s="64"/>
      <c r="CL33" s="1757">
        <f t="shared" ref="CL33:CO33" si="38">IF(AND($D33&lt;&gt;0,AB33=""),1,IF(AB33&gt;$D33,1,0))</f>
        <v>0</v>
      </c>
      <c r="CM33" s="1757">
        <f t="shared" si="38"/>
        <v>0</v>
      </c>
      <c r="CN33" s="1757">
        <f t="shared" si="38"/>
        <v>0</v>
      </c>
      <c r="CO33" s="1757">
        <f t="shared" si="38"/>
        <v>0</v>
      </c>
      <c r="CP33" s="1757">
        <f t="shared" si="7"/>
        <v>0</v>
      </c>
      <c r="CQ33" s="2658">
        <f t="shared" si="13"/>
        <v>0</v>
      </c>
      <c r="CR33" s="2658">
        <f t="shared" si="8"/>
        <v>0</v>
      </c>
    </row>
    <row r="34" spans="1:96" ht="15" customHeight="1" x14ac:dyDescent="0.25">
      <c r="A34" s="3128"/>
      <c r="B34" s="3133" t="s">
        <v>3291</v>
      </c>
      <c r="C34" s="149" t="s">
        <v>3292</v>
      </c>
      <c r="D34" s="219">
        <f t="shared" si="37"/>
        <v>0</v>
      </c>
      <c r="E34" s="1843"/>
      <c r="F34" s="1845"/>
      <c r="G34" s="1845"/>
      <c r="H34" s="1845"/>
      <c r="I34" s="1844"/>
      <c r="J34" s="2135"/>
      <c r="K34" s="1845"/>
      <c r="L34" s="1845"/>
      <c r="M34" s="2298"/>
      <c r="N34" s="2298"/>
      <c r="O34" s="2298"/>
      <c r="P34" s="2298"/>
      <c r="Q34" s="2298"/>
      <c r="R34" s="2298"/>
      <c r="S34" s="2298"/>
      <c r="T34" s="2298"/>
      <c r="U34" s="2298"/>
      <c r="V34" s="2298"/>
      <c r="W34" s="2298"/>
      <c r="X34" s="2298"/>
      <c r="Y34" s="1857"/>
      <c r="Z34" s="1845"/>
      <c r="AA34" s="441"/>
      <c r="AB34" s="1857"/>
      <c r="AC34" s="1845"/>
      <c r="AD34" s="1845"/>
      <c r="AE34" s="2128"/>
      <c r="AF34" s="1843"/>
      <c r="AG34" s="1844"/>
      <c r="AH34" s="1844"/>
      <c r="AI34" s="1844"/>
      <c r="AJ34" s="240" t="str">
        <f t="shared" si="0"/>
        <v/>
      </c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755" t="str">
        <f t="shared" si="10"/>
        <v/>
      </c>
      <c r="CC34" s="1755" t="str">
        <f t="shared" si="1"/>
        <v/>
      </c>
      <c r="CD34" s="1755" t="str">
        <f t="shared" si="2"/>
        <v/>
      </c>
      <c r="CE34" s="1755" t="str">
        <f t="shared" si="31"/>
        <v/>
      </c>
      <c r="CF34" s="1755" t="str">
        <f t="shared" si="4"/>
        <v/>
      </c>
      <c r="CG34" s="1755" t="str">
        <f t="shared" si="11"/>
        <v/>
      </c>
      <c r="CH34" s="1755" t="str">
        <f t="shared" si="5"/>
        <v/>
      </c>
      <c r="CI34" s="1"/>
      <c r="CJ34" s="1"/>
      <c r="CK34" s="64"/>
      <c r="CL34" s="1757">
        <f t="shared" ref="CL34:CO34" si="39">IF(AND($D34&lt;&gt;0,AB34=""),1,IF(AB34&gt;$D34,1,0))</f>
        <v>0</v>
      </c>
      <c r="CM34" s="1757">
        <f t="shared" si="39"/>
        <v>0</v>
      </c>
      <c r="CN34" s="1757">
        <f t="shared" si="39"/>
        <v>0</v>
      </c>
      <c r="CO34" s="1757">
        <f t="shared" si="39"/>
        <v>0</v>
      </c>
      <c r="CP34" s="1757">
        <f t="shared" si="7"/>
        <v>0</v>
      </c>
      <c r="CQ34" s="2658">
        <f t="shared" si="13"/>
        <v>0</v>
      </c>
      <c r="CR34" s="2658">
        <f t="shared" si="8"/>
        <v>0</v>
      </c>
    </row>
    <row r="35" spans="1:96" ht="15" customHeight="1" x14ac:dyDescent="0.25">
      <c r="A35" s="3128"/>
      <c r="B35" s="3129"/>
      <c r="C35" s="1073" t="s">
        <v>3293</v>
      </c>
      <c r="D35" s="65">
        <f t="shared" si="37"/>
        <v>0</v>
      </c>
      <c r="E35" s="355"/>
      <c r="F35" s="452"/>
      <c r="G35" s="452"/>
      <c r="H35" s="452"/>
      <c r="I35" s="2057"/>
      <c r="J35" s="2084"/>
      <c r="K35" s="452"/>
      <c r="L35" s="452"/>
      <c r="M35" s="2177"/>
      <c r="N35" s="2177"/>
      <c r="O35" s="2177"/>
      <c r="P35" s="2177"/>
      <c r="Q35" s="2177"/>
      <c r="R35" s="2177"/>
      <c r="S35" s="2177"/>
      <c r="T35" s="2177"/>
      <c r="U35" s="2177"/>
      <c r="V35" s="2177"/>
      <c r="W35" s="2177"/>
      <c r="X35" s="2177"/>
      <c r="Y35" s="443"/>
      <c r="Z35" s="452"/>
      <c r="AA35" s="362"/>
      <c r="AB35" s="443"/>
      <c r="AC35" s="452"/>
      <c r="AD35" s="452"/>
      <c r="AE35" s="356"/>
      <c r="AF35" s="355"/>
      <c r="AG35" s="2057"/>
      <c r="AH35" s="2057"/>
      <c r="AI35" s="2057"/>
      <c r="AJ35" s="240" t="str">
        <f t="shared" si="0"/>
        <v/>
      </c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755" t="str">
        <f t="shared" si="10"/>
        <v/>
      </c>
      <c r="CC35" s="1755" t="str">
        <f t="shared" si="1"/>
        <v/>
      </c>
      <c r="CD35" s="1755" t="str">
        <f t="shared" si="2"/>
        <v/>
      </c>
      <c r="CE35" s="1755" t="str">
        <f t="shared" si="31"/>
        <v/>
      </c>
      <c r="CF35" s="1755" t="str">
        <f t="shared" si="4"/>
        <v/>
      </c>
      <c r="CG35" s="1755" t="str">
        <f t="shared" si="11"/>
        <v/>
      </c>
      <c r="CH35" s="1755" t="str">
        <f t="shared" si="5"/>
        <v/>
      </c>
      <c r="CI35" s="1"/>
      <c r="CJ35" s="1"/>
      <c r="CK35" s="64"/>
      <c r="CL35" s="1757">
        <f t="shared" ref="CL35:CO35" si="40">IF(AND($D35&lt;&gt;0,AB35=""),1,IF(AB35&gt;$D35,1,0))</f>
        <v>0</v>
      </c>
      <c r="CM35" s="1757">
        <f t="shared" si="40"/>
        <v>0</v>
      </c>
      <c r="CN35" s="1757">
        <f t="shared" si="40"/>
        <v>0</v>
      </c>
      <c r="CO35" s="1757">
        <f t="shared" si="40"/>
        <v>0</v>
      </c>
      <c r="CP35" s="1757">
        <f t="shared" si="7"/>
        <v>0</v>
      </c>
      <c r="CQ35" s="2658">
        <f t="shared" si="13"/>
        <v>0</v>
      </c>
      <c r="CR35" s="2658">
        <f t="shared" si="8"/>
        <v>0</v>
      </c>
    </row>
    <row r="36" spans="1:96" ht="15" customHeight="1" x14ac:dyDescent="0.25">
      <c r="A36" s="3128"/>
      <c r="B36" s="3151" t="s">
        <v>3294</v>
      </c>
      <c r="C36" s="3152"/>
      <c r="D36" s="65">
        <f t="shared" si="37"/>
        <v>0</v>
      </c>
      <c r="E36" s="355"/>
      <c r="F36" s="452"/>
      <c r="G36" s="452"/>
      <c r="H36" s="452"/>
      <c r="I36" s="2057"/>
      <c r="J36" s="2084"/>
      <c r="K36" s="452"/>
      <c r="L36" s="452"/>
      <c r="M36" s="2177"/>
      <c r="N36" s="2177"/>
      <c r="O36" s="2177"/>
      <c r="P36" s="2177"/>
      <c r="Q36" s="2177"/>
      <c r="R36" s="2177"/>
      <c r="S36" s="2177"/>
      <c r="T36" s="2177"/>
      <c r="U36" s="2177"/>
      <c r="V36" s="2177"/>
      <c r="W36" s="2177"/>
      <c r="X36" s="2177"/>
      <c r="Y36" s="443"/>
      <c r="Z36" s="452"/>
      <c r="AA36" s="362"/>
      <c r="AB36" s="443"/>
      <c r="AC36" s="452"/>
      <c r="AD36" s="452"/>
      <c r="AE36" s="356"/>
      <c r="AF36" s="355"/>
      <c r="AG36" s="2057"/>
      <c r="AH36" s="2057"/>
      <c r="AI36" s="2057"/>
      <c r="AJ36" s="240" t="str">
        <f t="shared" si="0"/>
        <v/>
      </c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755" t="str">
        <f t="shared" si="10"/>
        <v/>
      </c>
      <c r="CC36" s="1755" t="str">
        <f t="shared" si="1"/>
        <v/>
      </c>
      <c r="CD36" s="1755" t="str">
        <f t="shared" si="2"/>
        <v/>
      </c>
      <c r="CE36" s="1755" t="str">
        <f t="shared" si="31"/>
        <v/>
      </c>
      <c r="CF36" s="1755" t="str">
        <f t="shared" si="4"/>
        <v/>
      </c>
      <c r="CG36" s="1755" t="str">
        <f t="shared" si="11"/>
        <v/>
      </c>
      <c r="CH36" s="1755" t="str">
        <f t="shared" si="5"/>
        <v/>
      </c>
      <c r="CI36" s="1"/>
      <c r="CJ36" s="1"/>
      <c r="CK36" s="64"/>
      <c r="CL36" s="1757">
        <f t="shared" ref="CL36:CO36" si="41">IF(AND($D36&lt;&gt;0,AB36=""),1,IF(AB36&gt;$D36,1,0))</f>
        <v>0</v>
      </c>
      <c r="CM36" s="1757">
        <f t="shared" si="41"/>
        <v>0</v>
      </c>
      <c r="CN36" s="1757">
        <f t="shared" si="41"/>
        <v>0</v>
      </c>
      <c r="CO36" s="1757">
        <f t="shared" si="41"/>
        <v>0</v>
      </c>
      <c r="CP36" s="1757">
        <f t="shared" si="7"/>
        <v>0</v>
      </c>
      <c r="CQ36" s="2658">
        <f t="shared" si="13"/>
        <v>0</v>
      </c>
      <c r="CR36" s="2658">
        <f t="shared" si="8"/>
        <v>0</v>
      </c>
    </row>
    <row r="37" spans="1:96" ht="15" customHeight="1" x14ac:dyDescent="0.25">
      <c r="A37" s="3128"/>
      <c r="B37" s="3374" t="s">
        <v>3295</v>
      </c>
      <c r="C37" s="3292"/>
      <c r="D37" s="65">
        <f t="shared" si="37"/>
        <v>0</v>
      </c>
      <c r="E37" s="355"/>
      <c r="F37" s="452"/>
      <c r="G37" s="452"/>
      <c r="H37" s="452"/>
      <c r="I37" s="2057"/>
      <c r="J37" s="2084"/>
      <c r="K37" s="452"/>
      <c r="L37" s="452"/>
      <c r="M37" s="2177"/>
      <c r="N37" s="2177"/>
      <c r="O37" s="2177"/>
      <c r="P37" s="2177"/>
      <c r="Q37" s="2177"/>
      <c r="R37" s="2177"/>
      <c r="S37" s="2177"/>
      <c r="T37" s="2177"/>
      <c r="U37" s="2177"/>
      <c r="V37" s="2177"/>
      <c r="W37" s="2177"/>
      <c r="X37" s="2177"/>
      <c r="Y37" s="443"/>
      <c r="Z37" s="452"/>
      <c r="AA37" s="362"/>
      <c r="AB37" s="443"/>
      <c r="AC37" s="452"/>
      <c r="AD37" s="452"/>
      <c r="AE37" s="356"/>
      <c r="AF37" s="355"/>
      <c r="AG37" s="2057"/>
      <c r="AH37" s="2057"/>
      <c r="AI37" s="2057"/>
      <c r="AJ37" s="240" t="str">
        <f t="shared" si="0"/>
        <v/>
      </c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755" t="str">
        <f t="shared" si="10"/>
        <v/>
      </c>
      <c r="CC37" s="1755" t="str">
        <f t="shared" si="1"/>
        <v/>
      </c>
      <c r="CD37" s="1755" t="str">
        <f t="shared" si="2"/>
        <v/>
      </c>
      <c r="CE37" s="1755" t="str">
        <f t="shared" si="31"/>
        <v/>
      </c>
      <c r="CF37" s="1755" t="str">
        <f t="shared" si="4"/>
        <v/>
      </c>
      <c r="CG37" s="1755" t="str">
        <f t="shared" si="11"/>
        <v/>
      </c>
      <c r="CH37" s="1755" t="str">
        <f t="shared" si="5"/>
        <v/>
      </c>
      <c r="CI37" s="1"/>
      <c r="CJ37" s="1"/>
      <c r="CK37" s="64"/>
      <c r="CL37" s="1757">
        <f t="shared" ref="CL37:CO37" si="42">IF(AND($D37&lt;&gt;0,AB37=""),1,IF(AB37&gt;$D37,1,0))</f>
        <v>0</v>
      </c>
      <c r="CM37" s="1757">
        <f t="shared" si="42"/>
        <v>0</v>
      </c>
      <c r="CN37" s="1757">
        <f t="shared" si="42"/>
        <v>0</v>
      </c>
      <c r="CO37" s="1757">
        <f t="shared" si="42"/>
        <v>0</v>
      </c>
      <c r="CP37" s="1757">
        <f t="shared" si="7"/>
        <v>0</v>
      </c>
      <c r="CQ37" s="2658">
        <f t="shared" si="13"/>
        <v>0</v>
      </c>
      <c r="CR37" s="2658">
        <f t="shared" si="8"/>
        <v>0</v>
      </c>
    </row>
    <row r="38" spans="1:96" ht="15" customHeight="1" x14ac:dyDescent="0.25">
      <c r="A38" s="3128"/>
      <c r="B38" s="3156" t="s">
        <v>3296</v>
      </c>
      <c r="C38" s="3157"/>
      <c r="D38" s="2001">
        <f>SUM(J38:S38)</f>
        <v>0</v>
      </c>
      <c r="E38" s="357"/>
      <c r="F38" s="633"/>
      <c r="G38" s="633"/>
      <c r="H38" s="633"/>
      <c r="I38" s="2062"/>
      <c r="J38" s="2084"/>
      <c r="K38" s="452"/>
      <c r="L38" s="452"/>
      <c r="M38" s="2177"/>
      <c r="N38" s="2177"/>
      <c r="O38" s="2177"/>
      <c r="P38" s="2177"/>
      <c r="Q38" s="2177"/>
      <c r="R38" s="2177"/>
      <c r="S38" s="2177"/>
      <c r="T38" s="2546"/>
      <c r="U38" s="2546"/>
      <c r="V38" s="2546"/>
      <c r="W38" s="2546"/>
      <c r="X38" s="2546"/>
      <c r="Y38" s="443"/>
      <c r="Z38" s="452"/>
      <c r="AA38" s="362"/>
      <c r="AB38" s="443"/>
      <c r="AC38" s="452"/>
      <c r="AD38" s="452"/>
      <c r="AE38" s="356"/>
      <c r="AF38" s="355"/>
      <c r="AG38" s="2057"/>
      <c r="AH38" s="2057"/>
      <c r="AI38" s="2057"/>
      <c r="AJ38" s="240" t="str">
        <f t="shared" si="0"/>
        <v/>
      </c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755" t="str">
        <f t="shared" si="10"/>
        <v/>
      </c>
      <c r="CC38" s="1755" t="str">
        <f t="shared" si="1"/>
        <v/>
      </c>
      <c r="CD38" s="1755" t="str">
        <f t="shared" si="2"/>
        <v/>
      </c>
      <c r="CE38" s="1755" t="str">
        <f t="shared" si="31"/>
        <v/>
      </c>
      <c r="CF38" s="1755" t="str">
        <f t="shared" si="4"/>
        <v/>
      </c>
      <c r="CG38" s="1755" t="str">
        <f t="shared" si="11"/>
        <v/>
      </c>
      <c r="CH38" s="1755" t="str">
        <f t="shared" si="5"/>
        <v/>
      </c>
      <c r="CI38" s="1"/>
      <c r="CJ38" s="1"/>
      <c r="CK38" s="64"/>
      <c r="CL38" s="1757">
        <f t="shared" ref="CL38:CO38" si="43">IF(AND($D38&lt;&gt;0,AB38=""),1,IF(AB38&gt;$D38,1,0))</f>
        <v>0</v>
      </c>
      <c r="CM38" s="1757">
        <f t="shared" si="43"/>
        <v>0</v>
      </c>
      <c r="CN38" s="1757">
        <f t="shared" si="43"/>
        <v>0</v>
      </c>
      <c r="CO38" s="1757">
        <f t="shared" si="43"/>
        <v>0</v>
      </c>
      <c r="CP38" s="1757">
        <f t="shared" si="7"/>
        <v>0</v>
      </c>
      <c r="CQ38" s="2658">
        <f t="shared" si="13"/>
        <v>0</v>
      </c>
      <c r="CR38" s="2658">
        <f t="shared" si="8"/>
        <v>0</v>
      </c>
    </row>
    <row r="39" spans="1:96" ht="15" customHeight="1" x14ac:dyDescent="0.25">
      <c r="A39" s="3128"/>
      <c r="B39" s="3520" t="s">
        <v>3297</v>
      </c>
      <c r="C39" s="3183"/>
      <c r="D39" s="1788">
        <f>SUM(E39:X39)</f>
        <v>0</v>
      </c>
      <c r="E39" s="2070"/>
      <c r="F39" s="2229"/>
      <c r="G39" s="2229"/>
      <c r="H39" s="2229"/>
      <c r="I39" s="370"/>
      <c r="J39" s="2089"/>
      <c r="K39" s="2229"/>
      <c r="L39" s="2229"/>
      <c r="M39" s="2380"/>
      <c r="N39" s="2380"/>
      <c r="O39" s="2380"/>
      <c r="P39" s="2380"/>
      <c r="Q39" s="2380"/>
      <c r="R39" s="2380"/>
      <c r="S39" s="2380"/>
      <c r="T39" s="2380"/>
      <c r="U39" s="2380"/>
      <c r="V39" s="2380"/>
      <c r="W39" s="2380"/>
      <c r="X39" s="2380"/>
      <c r="Y39" s="2226"/>
      <c r="Z39" s="2229"/>
      <c r="AA39" s="2069"/>
      <c r="AB39" s="2226"/>
      <c r="AC39" s="2229"/>
      <c r="AD39" s="2229"/>
      <c r="AE39" s="2065"/>
      <c r="AF39" s="2070"/>
      <c r="AG39" s="370"/>
      <c r="AH39" s="370"/>
      <c r="AI39" s="370"/>
      <c r="AJ39" s="240" t="str">
        <f t="shared" si="0"/>
        <v/>
      </c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755" t="str">
        <f t="shared" si="10"/>
        <v/>
      </c>
      <c r="CC39" s="1755" t="str">
        <f t="shared" si="1"/>
        <v/>
      </c>
      <c r="CD39" s="1755" t="str">
        <f t="shared" si="2"/>
        <v/>
      </c>
      <c r="CE39" s="1755" t="str">
        <f t="shared" si="31"/>
        <v/>
      </c>
      <c r="CF39" s="1755" t="str">
        <f t="shared" si="4"/>
        <v/>
      </c>
      <c r="CG39" s="1755" t="str">
        <f t="shared" si="11"/>
        <v/>
      </c>
      <c r="CH39" s="1755" t="str">
        <f t="shared" si="5"/>
        <v/>
      </c>
      <c r="CI39" s="1"/>
      <c r="CJ39" s="1"/>
      <c r="CK39" s="64"/>
      <c r="CL39" s="1757">
        <f t="shared" ref="CL39:CO39" si="44">IF(AND($D39&lt;&gt;0,AB39=""),1,IF(AB39&gt;$D39,1,0))</f>
        <v>0</v>
      </c>
      <c r="CM39" s="1757">
        <f t="shared" si="44"/>
        <v>0</v>
      </c>
      <c r="CN39" s="1757">
        <f t="shared" si="44"/>
        <v>0</v>
      </c>
      <c r="CO39" s="1757">
        <f t="shared" si="44"/>
        <v>0</v>
      </c>
      <c r="CP39" s="1757">
        <f t="shared" si="7"/>
        <v>0</v>
      </c>
      <c r="CQ39" s="2658">
        <f t="shared" si="13"/>
        <v>0</v>
      </c>
      <c r="CR39" s="2658">
        <f t="shared" si="8"/>
        <v>0</v>
      </c>
    </row>
    <row r="40" spans="1:96" ht="15" customHeight="1" x14ac:dyDescent="0.25">
      <c r="A40" s="3128"/>
      <c r="B40" s="3132" t="s">
        <v>3298</v>
      </c>
      <c r="C40" s="2878" t="s">
        <v>3299</v>
      </c>
      <c r="D40" s="28">
        <f t="shared" ref="D40:D44" si="45">SUM(U40:X40)</f>
        <v>0</v>
      </c>
      <c r="E40" s="708"/>
      <c r="F40" s="857"/>
      <c r="G40" s="857"/>
      <c r="H40" s="857"/>
      <c r="I40" s="2349"/>
      <c r="J40" s="2554"/>
      <c r="K40" s="857"/>
      <c r="L40" s="857"/>
      <c r="M40" s="857"/>
      <c r="N40" s="857"/>
      <c r="O40" s="857"/>
      <c r="P40" s="857"/>
      <c r="Q40" s="857"/>
      <c r="R40" s="857"/>
      <c r="S40" s="857"/>
      <c r="T40" s="857"/>
      <c r="U40" s="2172"/>
      <c r="V40" s="2172"/>
      <c r="W40" s="2172"/>
      <c r="X40" s="2172"/>
      <c r="Y40" s="440"/>
      <c r="Z40" s="857"/>
      <c r="AA40" s="711"/>
      <c r="AB40" s="443"/>
      <c r="AC40" s="452"/>
      <c r="AD40" s="452"/>
      <c r="AE40" s="356"/>
      <c r="AF40" s="355"/>
      <c r="AG40" s="2057"/>
      <c r="AH40" s="2057"/>
      <c r="AI40" s="2057"/>
      <c r="AJ40" s="240" t="str">
        <f t="shared" si="0"/>
        <v/>
      </c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755" t="str">
        <f t="shared" si="10"/>
        <v/>
      </c>
      <c r="CC40" s="1755" t="str">
        <f t="shared" si="1"/>
        <v/>
      </c>
      <c r="CD40" s="1755" t="str">
        <f t="shared" si="2"/>
        <v/>
      </c>
      <c r="CE40" s="1755" t="str">
        <f t="shared" si="31"/>
        <v/>
      </c>
      <c r="CF40" s="1755" t="str">
        <f t="shared" si="4"/>
        <v/>
      </c>
      <c r="CG40" s="1755" t="str">
        <f t="shared" si="11"/>
        <v/>
      </c>
      <c r="CH40" s="1755" t="str">
        <f t="shared" si="5"/>
        <v/>
      </c>
      <c r="CI40" s="1"/>
      <c r="CJ40" s="1"/>
      <c r="CK40" s="64"/>
      <c r="CL40" s="1757">
        <f t="shared" ref="CL40:CO40" si="46">IF(AND($D40&lt;&gt;0,AB40=""),1,IF(AB40&gt;$D40,1,0))</f>
        <v>0</v>
      </c>
      <c r="CM40" s="1757">
        <f t="shared" si="46"/>
        <v>0</v>
      </c>
      <c r="CN40" s="1757">
        <f t="shared" si="46"/>
        <v>0</v>
      </c>
      <c r="CO40" s="1757">
        <f t="shared" si="46"/>
        <v>0</v>
      </c>
      <c r="CP40" s="1757">
        <f t="shared" si="7"/>
        <v>0</v>
      </c>
      <c r="CQ40" s="2658">
        <f t="shared" si="13"/>
        <v>0</v>
      </c>
      <c r="CR40" s="2658">
        <f t="shared" si="8"/>
        <v>0</v>
      </c>
    </row>
    <row r="41" spans="1:96" ht="15" customHeight="1" x14ac:dyDescent="0.25">
      <c r="A41" s="3128"/>
      <c r="B41" s="3128"/>
      <c r="C41" s="2879" t="s">
        <v>3300</v>
      </c>
      <c r="D41" s="65">
        <f t="shared" si="45"/>
        <v>0</v>
      </c>
      <c r="E41" s="357"/>
      <c r="F41" s="633"/>
      <c r="G41" s="633"/>
      <c r="H41" s="633"/>
      <c r="I41" s="2062"/>
      <c r="J41" s="2422"/>
      <c r="K41" s="633"/>
      <c r="L41" s="633"/>
      <c r="M41" s="633"/>
      <c r="N41" s="633"/>
      <c r="O41" s="633"/>
      <c r="P41" s="633"/>
      <c r="Q41" s="633"/>
      <c r="R41" s="633"/>
      <c r="S41" s="633"/>
      <c r="T41" s="633"/>
      <c r="U41" s="2177"/>
      <c r="V41" s="2177"/>
      <c r="W41" s="2177"/>
      <c r="X41" s="2177"/>
      <c r="Y41" s="443"/>
      <c r="Z41" s="633"/>
      <c r="AA41" s="359"/>
      <c r="AB41" s="443"/>
      <c r="AC41" s="452"/>
      <c r="AD41" s="452"/>
      <c r="AE41" s="356"/>
      <c r="AF41" s="355"/>
      <c r="AG41" s="2057"/>
      <c r="AH41" s="2057"/>
      <c r="AI41" s="2057"/>
      <c r="AJ41" s="240" t="str">
        <f t="shared" si="0"/>
        <v/>
      </c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755" t="str">
        <f t="shared" si="10"/>
        <v/>
      </c>
      <c r="CC41" s="1755" t="str">
        <f t="shared" si="1"/>
        <v/>
      </c>
      <c r="CD41" s="1755" t="str">
        <f t="shared" si="2"/>
        <v/>
      </c>
      <c r="CE41" s="1755" t="str">
        <f t="shared" si="31"/>
        <v/>
      </c>
      <c r="CF41" s="1755" t="str">
        <f t="shared" si="4"/>
        <v/>
      </c>
      <c r="CG41" s="1755" t="str">
        <f t="shared" si="11"/>
        <v/>
      </c>
      <c r="CH41" s="1755" t="str">
        <f t="shared" si="5"/>
        <v/>
      </c>
      <c r="CI41" s="1"/>
      <c r="CJ41" s="1"/>
      <c r="CK41" s="64"/>
      <c r="CL41" s="1757">
        <f t="shared" ref="CL41:CO41" si="47">IF(AND($D41&lt;&gt;0,AB41=""),1,IF(AB41&gt;$D41,1,0))</f>
        <v>0</v>
      </c>
      <c r="CM41" s="1757">
        <f t="shared" si="47"/>
        <v>0</v>
      </c>
      <c r="CN41" s="1757">
        <f t="shared" si="47"/>
        <v>0</v>
      </c>
      <c r="CO41" s="1757">
        <f t="shared" si="47"/>
        <v>0</v>
      </c>
      <c r="CP41" s="1757">
        <f t="shared" si="7"/>
        <v>0</v>
      </c>
      <c r="CQ41" s="2658">
        <f t="shared" si="13"/>
        <v>0</v>
      </c>
      <c r="CR41" s="2658">
        <f t="shared" si="8"/>
        <v>0</v>
      </c>
    </row>
    <row r="42" spans="1:96" ht="15" customHeight="1" x14ac:dyDescent="0.25">
      <c r="A42" s="3128"/>
      <c r="B42" s="3128"/>
      <c r="C42" s="279" t="s">
        <v>3301</v>
      </c>
      <c r="D42" s="65">
        <f t="shared" si="45"/>
        <v>0</v>
      </c>
      <c r="E42" s="357"/>
      <c r="F42" s="633"/>
      <c r="G42" s="633"/>
      <c r="H42" s="633"/>
      <c r="I42" s="2062"/>
      <c r="J42" s="2422"/>
      <c r="K42" s="633"/>
      <c r="L42" s="633"/>
      <c r="M42" s="633"/>
      <c r="N42" s="633"/>
      <c r="O42" s="633"/>
      <c r="P42" s="633"/>
      <c r="Q42" s="633"/>
      <c r="R42" s="633"/>
      <c r="S42" s="633"/>
      <c r="T42" s="633"/>
      <c r="U42" s="2177"/>
      <c r="V42" s="2177"/>
      <c r="W42" s="2177"/>
      <c r="X42" s="2177"/>
      <c r="Y42" s="443"/>
      <c r="Z42" s="633"/>
      <c r="AA42" s="359"/>
      <c r="AB42" s="443"/>
      <c r="AC42" s="452"/>
      <c r="AD42" s="452"/>
      <c r="AE42" s="356"/>
      <c r="AF42" s="355"/>
      <c r="AG42" s="2057"/>
      <c r="AH42" s="2057"/>
      <c r="AI42" s="2057"/>
      <c r="AJ42" s="240" t="str">
        <f t="shared" si="0"/>
        <v/>
      </c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755" t="str">
        <f t="shared" si="10"/>
        <v/>
      </c>
      <c r="CC42" s="1755" t="str">
        <f t="shared" si="1"/>
        <v/>
      </c>
      <c r="CD42" s="1755" t="str">
        <f t="shared" si="2"/>
        <v/>
      </c>
      <c r="CE42" s="1755" t="str">
        <f t="shared" si="31"/>
        <v/>
      </c>
      <c r="CF42" s="1755" t="str">
        <f t="shared" si="4"/>
        <v/>
      </c>
      <c r="CG42" s="1755" t="str">
        <f t="shared" si="11"/>
        <v/>
      </c>
      <c r="CH42" s="1755" t="str">
        <f t="shared" si="5"/>
        <v/>
      </c>
      <c r="CI42" s="1"/>
      <c r="CJ42" s="1"/>
      <c r="CK42" s="64"/>
      <c r="CL42" s="1757">
        <f t="shared" ref="CL42:CO42" si="48">IF(AND($D42&lt;&gt;0,AB42=""),1,IF(AB42&gt;$D42,1,0))</f>
        <v>0</v>
      </c>
      <c r="CM42" s="1757">
        <f t="shared" si="48"/>
        <v>0</v>
      </c>
      <c r="CN42" s="1757">
        <f t="shared" si="48"/>
        <v>0</v>
      </c>
      <c r="CO42" s="1757">
        <f t="shared" si="48"/>
        <v>0</v>
      </c>
      <c r="CP42" s="1757">
        <f t="shared" si="7"/>
        <v>0</v>
      </c>
      <c r="CQ42" s="2658">
        <f t="shared" si="13"/>
        <v>0</v>
      </c>
      <c r="CR42" s="2658">
        <f t="shared" si="8"/>
        <v>0</v>
      </c>
    </row>
    <row r="43" spans="1:96" ht="15" customHeight="1" x14ac:dyDescent="0.25">
      <c r="A43" s="3128"/>
      <c r="B43" s="3128"/>
      <c r="C43" s="854" t="s">
        <v>3302</v>
      </c>
      <c r="D43" s="65">
        <f t="shared" si="45"/>
        <v>0</v>
      </c>
      <c r="E43" s="357"/>
      <c r="F43" s="633"/>
      <c r="G43" s="633"/>
      <c r="H43" s="633"/>
      <c r="I43" s="2062"/>
      <c r="J43" s="2422"/>
      <c r="K43" s="633"/>
      <c r="L43" s="633"/>
      <c r="M43" s="2546"/>
      <c r="N43" s="2546"/>
      <c r="O43" s="2546"/>
      <c r="P43" s="2546"/>
      <c r="Q43" s="2546"/>
      <c r="R43" s="2546"/>
      <c r="S43" s="2546"/>
      <c r="T43" s="2546"/>
      <c r="U43" s="2177"/>
      <c r="V43" s="2177"/>
      <c r="W43" s="2177"/>
      <c r="X43" s="2177"/>
      <c r="Y43" s="443"/>
      <c r="Z43" s="633"/>
      <c r="AA43" s="359"/>
      <c r="AB43" s="443"/>
      <c r="AC43" s="452"/>
      <c r="AD43" s="452"/>
      <c r="AE43" s="356"/>
      <c r="AF43" s="355"/>
      <c r="AG43" s="2057"/>
      <c r="AH43" s="2057"/>
      <c r="AI43" s="2057"/>
      <c r="AJ43" s="240" t="str">
        <f t="shared" si="0"/>
        <v/>
      </c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755" t="str">
        <f t="shared" si="10"/>
        <v/>
      </c>
      <c r="CC43" s="1755" t="str">
        <f t="shared" si="1"/>
        <v/>
      </c>
      <c r="CD43" s="1755" t="str">
        <f t="shared" si="2"/>
        <v/>
      </c>
      <c r="CE43" s="1755" t="str">
        <f t="shared" si="31"/>
        <v/>
      </c>
      <c r="CF43" s="1755" t="str">
        <f t="shared" si="4"/>
        <v/>
      </c>
      <c r="CG43" s="1755" t="str">
        <f t="shared" si="11"/>
        <v/>
      </c>
      <c r="CH43" s="1755" t="str">
        <f t="shared" si="5"/>
        <v/>
      </c>
      <c r="CI43" s="1"/>
      <c r="CJ43" s="1"/>
      <c r="CK43" s="64"/>
      <c r="CL43" s="1757">
        <f t="shared" ref="CL43:CO43" si="49">IF(AND($D43&lt;&gt;0,AB43=""),1,IF(AB43&gt;$D43,1,0))</f>
        <v>0</v>
      </c>
      <c r="CM43" s="1757">
        <f t="shared" si="49"/>
        <v>0</v>
      </c>
      <c r="CN43" s="1757">
        <f t="shared" si="49"/>
        <v>0</v>
      </c>
      <c r="CO43" s="1757">
        <f t="shared" si="49"/>
        <v>0</v>
      </c>
      <c r="CP43" s="1757">
        <f t="shared" si="7"/>
        <v>0</v>
      </c>
      <c r="CQ43" s="2658">
        <f t="shared" si="13"/>
        <v>0</v>
      </c>
      <c r="CR43" s="2658">
        <f t="shared" si="8"/>
        <v>0</v>
      </c>
    </row>
    <row r="44" spans="1:96" ht="15" customHeight="1" x14ac:dyDescent="0.25">
      <c r="A44" s="3128"/>
      <c r="B44" s="3128"/>
      <c r="C44" s="1380" t="s">
        <v>3303</v>
      </c>
      <c r="D44" s="1788">
        <f t="shared" si="45"/>
        <v>0</v>
      </c>
      <c r="E44" s="2297"/>
      <c r="F44" s="2255"/>
      <c r="G44" s="2255"/>
      <c r="H44" s="2255"/>
      <c r="I44" s="2272"/>
      <c r="J44" s="2291"/>
      <c r="K44" s="2255"/>
      <c r="L44" s="2255"/>
      <c r="M44" s="2874"/>
      <c r="N44" s="2874"/>
      <c r="O44" s="2874"/>
      <c r="P44" s="2874"/>
      <c r="Q44" s="2874"/>
      <c r="R44" s="2874"/>
      <c r="S44" s="2874"/>
      <c r="T44" s="2874"/>
      <c r="U44" s="2382"/>
      <c r="V44" s="2382"/>
      <c r="W44" s="2382"/>
      <c r="X44" s="2382"/>
      <c r="Y44" s="525"/>
      <c r="Z44" s="2255"/>
      <c r="AA44" s="2875"/>
      <c r="AB44" s="525"/>
      <c r="AC44" s="2187"/>
      <c r="AD44" s="2187"/>
      <c r="AE44" s="608"/>
      <c r="AF44" s="2186"/>
      <c r="AG44" s="2190"/>
      <c r="AH44" s="2190"/>
      <c r="AI44" s="2190"/>
      <c r="AJ44" s="240" t="str">
        <f t="shared" si="0"/>
        <v/>
      </c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755" t="str">
        <f t="shared" si="10"/>
        <v/>
      </c>
      <c r="CC44" s="1755" t="str">
        <f t="shared" si="1"/>
        <v/>
      </c>
      <c r="CD44" s="1755" t="str">
        <f t="shared" si="2"/>
        <v/>
      </c>
      <c r="CE44" s="1755" t="str">
        <f t="shared" si="31"/>
        <v/>
      </c>
      <c r="CF44" s="1755" t="str">
        <f t="shared" si="4"/>
        <v/>
      </c>
      <c r="CG44" s="1755" t="str">
        <f t="shared" si="11"/>
        <v/>
      </c>
      <c r="CH44" s="1755" t="str">
        <f t="shared" si="5"/>
        <v/>
      </c>
      <c r="CI44" s="1"/>
      <c r="CJ44" s="1"/>
      <c r="CK44" s="64"/>
      <c r="CL44" s="1757">
        <f t="shared" ref="CL44:CO44" si="50">IF(AND($D44&lt;&gt;0,AB44=""),1,IF(AB44&gt;$D44,1,0))</f>
        <v>0</v>
      </c>
      <c r="CM44" s="1757">
        <f t="shared" si="50"/>
        <v>0</v>
      </c>
      <c r="CN44" s="1757">
        <f t="shared" si="50"/>
        <v>0</v>
      </c>
      <c r="CO44" s="1757">
        <f t="shared" si="50"/>
        <v>0</v>
      </c>
      <c r="CP44" s="1757">
        <f t="shared" si="7"/>
        <v>0</v>
      </c>
      <c r="CQ44" s="2658">
        <f t="shared" si="13"/>
        <v>0</v>
      </c>
      <c r="CR44" s="2658">
        <f t="shared" si="8"/>
        <v>0</v>
      </c>
    </row>
    <row r="45" spans="1:96" ht="15" customHeight="1" x14ac:dyDescent="0.25">
      <c r="A45" s="3128"/>
      <c r="B45" s="3522" t="s">
        <v>3304</v>
      </c>
      <c r="C45" s="3152"/>
      <c r="D45" s="28">
        <f t="shared" ref="D45:D46" si="51">SUM(E45:X45)</f>
        <v>0</v>
      </c>
      <c r="E45" s="126"/>
      <c r="F45" s="127"/>
      <c r="G45" s="127"/>
      <c r="H45" s="127"/>
      <c r="I45" s="1840"/>
      <c r="J45" s="2078"/>
      <c r="K45" s="127"/>
      <c r="L45" s="127"/>
      <c r="M45" s="2172"/>
      <c r="N45" s="2172"/>
      <c r="O45" s="2172"/>
      <c r="P45" s="2172"/>
      <c r="Q45" s="2172"/>
      <c r="R45" s="2172"/>
      <c r="S45" s="2172"/>
      <c r="T45" s="2172"/>
      <c r="U45" s="2172"/>
      <c r="V45" s="2172"/>
      <c r="W45" s="2172"/>
      <c r="X45" s="2172"/>
      <c r="Y45" s="440"/>
      <c r="Z45" s="857"/>
      <c r="AA45" s="711"/>
      <c r="AB45" s="440"/>
      <c r="AC45" s="127"/>
      <c r="AD45" s="127"/>
      <c r="AE45" s="351"/>
      <c r="AF45" s="126"/>
      <c r="AG45" s="1840"/>
      <c r="AH45" s="1840"/>
      <c r="AI45" s="1840"/>
      <c r="AJ45" s="240" t="str">
        <f t="shared" si="0"/>
        <v/>
      </c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755" t="str">
        <f t="shared" si="10"/>
        <v/>
      </c>
      <c r="CC45" s="1755" t="str">
        <f t="shared" si="1"/>
        <v/>
      </c>
      <c r="CD45" s="1755" t="str">
        <f t="shared" si="2"/>
        <v/>
      </c>
      <c r="CE45" s="1755" t="str">
        <f t="shared" si="31"/>
        <v/>
      </c>
      <c r="CF45" s="1755" t="str">
        <f t="shared" si="4"/>
        <v/>
      </c>
      <c r="CG45" s="1755" t="str">
        <f t="shared" si="11"/>
        <v/>
      </c>
      <c r="CH45" s="1755" t="str">
        <f t="shared" si="5"/>
        <v/>
      </c>
      <c r="CI45" s="1"/>
      <c r="CJ45" s="1"/>
      <c r="CK45" s="64"/>
      <c r="CL45" s="1757">
        <f t="shared" ref="CL45:CO45" si="52">IF(AND($D45&lt;&gt;0,AB45=""),1,IF(AB45&gt;$D45,1,0))</f>
        <v>0</v>
      </c>
      <c r="CM45" s="1757">
        <f t="shared" si="52"/>
        <v>0</v>
      </c>
      <c r="CN45" s="1757">
        <f t="shared" si="52"/>
        <v>0</v>
      </c>
      <c r="CO45" s="1757">
        <f t="shared" si="52"/>
        <v>0</v>
      </c>
      <c r="CP45" s="1757">
        <f t="shared" si="7"/>
        <v>0</v>
      </c>
      <c r="CQ45" s="2658">
        <f t="shared" si="13"/>
        <v>0</v>
      </c>
      <c r="CR45" s="2658">
        <f t="shared" si="8"/>
        <v>0</v>
      </c>
    </row>
    <row r="46" spans="1:96" ht="15" customHeight="1" x14ac:dyDescent="0.25">
      <c r="A46" s="3128"/>
      <c r="B46" s="3523" t="s">
        <v>3305</v>
      </c>
      <c r="C46" s="3140"/>
      <c r="D46" s="70">
        <f t="shared" si="51"/>
        <v>0</v>
      </c>
      <c r="E46" s="2074"/>
      <c r="F46" s="477"/>
      <c r="G46" s="477"/>
      <c r="H46" s="477"/>
      <c r="I46" s="2093"/>
      <c r="J46" s="2162"/>
      <c r="K46" s="477"/>
      <c r="L46" s="477"/>
      <c r="M46" s="2306"/>
      <c r="N46" s="2306"/>
      <c r="O46" s="2306"/>
      <c r="P46" s="2306"/>
      <c r="Q46" s="2306"/>
      <c r="R46" s="2306"/>
      <c r="S46" s="2306"/>
      <c r="T46" s="2306"/>
      <c r="U46" s="2306"/>
      <c r="V46" s="2306"/>
      <c r="W46" s="2306"/>
      <c r="X46" s="2306"/>
      <c r="Y46" s="527"/>
      <c r="Z46" s="858"/>
      <c r="AA46" s="713"/>
      <c r="AB46" s="142"/>
      <c r="AC46" s="132"/>
      <c r="AD46" s="132"/>
      <c r="AE46" s="372"/>
      <c r="AF46" s="131"/>
      <c r="AG46" s="1847"/>
      <c r="AH46" s="1847"/>
      <c r="AI46" s="1847"/>
      <c r="AJ46" s="240" t="str">
        <f t="shared" si="0"/>
        <v/>
      </c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755" t="str">
        <f t="shared" si="10"/>
        <v/>
      </c>
      <c r="CC46" s="1755" t="str">
        <f t="shared" si="1"/>
        <v/>
      </c>
      <c r="CD46" s="1755" t="str">
        <f t="shared" si="2"/>
        <v/>
      </c>
      <c r="CE46" s="1755" t="str">
        <f t="shared" si="31"/>
        <v/>
      </c>
      <c r="CF46" s="1755" t="str">
        <f t="shared" si="4"/>
        <v/>
      </c>
      <c r="CG46" s="1755" t="str">
        <f t="shared" si="11"/>
        <v/>
      </c>
      <c r="CH46" s="1755" t="str">
        <f t="shared" si="5"/>
        <v/>
      </c>
      <c r="CI46" s="1"/>
      <c r="CJ46" s="1"/>
      <c r="CK46" s="1"/>
      <c r="CL46" s="1757">
        <f t="shared" ref="CL46:CO46" si="53">IF(AND($D46&lt;&gt;0,AB46=""),1,IF(AB46&gt;$D46,1,0))</f>
        <v>0</v>
      </c>
      <c r="CM46" s="1757">
        <f t="shared" si="53"/>
        <v>0</v>
      </c>
      <c r="CN46" s="1757">
        <f t="shared" si="53"/>
        <v>0</v>
      </c>
      <c r="CO46" s="1757">
        <f t="shared" si="53"/>
        <v>0</v>
      </c>
      <c r="CP46" s="1757">
        <f t="shared" si="7"/>
        <v>0</v>
      </c>
      <c r="CQ46" s="2658">
        <f t="shared" si="13"/>
        <v>0</v>
      </c>
      <c r="CR46" s="2658">
        <f t="shared" si="8"/>
        <v>0</v>
      </c>
    </row>
    <row r="47" spans="1:96" ht="15" customHeight="1" x14ac:dyDescent="0.25">
      <c r="A47" s="3128"/>
      <c r="B47" s="3412" t="s">
        <v>3306</v>
      </c>
      <c r="C47" s="1381" t="s">
        <v>3307</v>
      </c>
      <c r="D47" s="65">
        <f t="shared" ref="D47:D50" si="54">SUM(K47:X47)</f>
        <v>0</v>
      </c>
      <c r="E47" s="708"/>
      <c r="F47" s="857"/>
      <c r="G47" s="857"/>
      <c r="H47" s="857"/>
      <c r="I47" s="710"/>
      <c r="J47" s="857"/>
      <c r="K47" s="452"/>
      <c r="L47" s="452"/>
      <c r="M47" s="2177"/>
      <c r="N47" s="2177"/>
      <c r="O47" s="2177"/>
      <c r="P47" s="2177"/>
      <c r="Q47" s="2177"/>
      <c r="R47" s="2177"/>
      <c r="S47" s="2177"/>
      <c r="T47" s="2177"/>
      <c r="U47" s="2177"/>
      <c r="V47" s="2177"/>
      <c r="W47" s="2177"/>
      <c r="X47" s="2177"/>
      <c r="Y47" s="440"/>
      <c r="Z47" s="857"/>
      <c r="AA47" s="711"/>
      <c r="AB47" s="440"/>
      <c r="AC47" s="127"/>
      <c r="AD47" s="127"/>
      <c r="AE47" s="351"/>
      <c r="AF47" s="126"/>
      <c r="AG47" s="1840"/>
      <c r="AH47" s="1840"/>
      <c r="AI47" s="1840"/>
      <c r="AJ47" s="240" t="str">
        <f t="shared" si="0"/>
        <v/>
      </c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755" t="str">
        <f t="shared" si="10"/>
        <v/>
      </c>
      <c r="CC47" s="1755" t="str">
        <f t="shared" si="1"/>
        <v/>
      </c>
      <c r="CD47" s="1755" t="str">
        <f t="shared" si="2"/>
        <v/>
      </c>
      <c r="CE47" s="1755" t="str">
        <f t="shared" si="31"/>
        <v/>
      </c>
      <c r="CF47" s="1755" t="str">
        <f t="shared" si="4"/>
        <v/>
      </c>
      <c r="CG47" s="1755" t="str">
        <f t="shared" si="11"/>
        <v/>
      </c>
      <c r="CH47" s="1755" t="str">
        <f t="shared" si="5"/>
        <v/>
      </c>
      <c r="CI47" s="1"/>
      <c r="CJ47" s="1"/>
      <c r="CK47" s="1"/>
      <c r="CL47" s="1757">
        <f t="shared" ref="CL47:CO47" si="55">IF(AND($D47&lt;&gt;0,AB47=""),1,IF(AB47&gt;$D47,1,0))</f>
        <v>0</v>
      </c>
      <c r="CM47" s="1757">
        <f t="shared" si="55"/>
        <v>0</v>
      </c>
      <c r="CN47" s="1757">
        <f t="shared" si="55"/>
        <v>0</v>
      </c>
      <c r="CO47" s="1757">
        <f t="shared" si="55"/>
        <v>0</v>
      </c>
      <c r="CP47" s="1757">
        <f t="shared" si="7"/>
        <v>0</v>
      </c>
      <c r="CQ47" s="2658">
        <f t="shared" si="13"/>
        <v>0</v>
      </c>
      <c r="CR47" s="2658">
        <f t="shared" si="8"/>
        <v>0</v>
      </c>
    </row>
    <row r="48" spans="1:96" ht="15" customHeight="1" x14ac:dyDescent="0.25">
      <c r="A48" s="3128"/>
      <c r="B48" s="3179"/>
      <c r="C48" s="1382" t="s">
        <v>3308</v>
      </c>
      <c r="D48" s="65">
        <f t="shared" si="54"/>
        <v>0</v>
      </c>
      <c r="E48" s="357"/>
      <c r="F48" s="633"/>
      <c r="G48" s="633"/>
      <c r="H48" s="633"/>
      <c r="I48" s="358"/>
      <c r="J48" s="633"/>
      <c r="K48" s="452"/>
      <c r="L48" s="452"/>
      <c r="M48" s="2177"/>
      <c r="N48" s="2177"/>
      <c r="O48" s="2177"/>
      <c r="P48" s="2177"/>
      <c r="Q48" s="2177"/>
      <c r="R48" s="2177"/>
      <c r="S48" s="2380"/>
      <c r="T48" s="2177"/>
      <c r="U48" s="2177"/>
      <c r="V48" s="2177"/>
      <c r="W48" s="2177"/>
      <c r="X48" s="2177"/>
      <c r="Y48" s="443"/>
      <c r="Z48" s="633"/>
      <c r="AA48" s="359"/>
      <c r="AB48" s="443"/>
      <c r="AC48" s="452"/>
      <c r="AD48" s="452"/>
      <c r="AE48" s="356"/>
      <c r="AF48" s="355"/>
      <c r="AG48" s="2057"/>
      <c r="AH48" s="2057"/>
      <c r="AI48" s="2057"/>
      <c r="AJ48" s="240" t="str">
        <f t="shared" si="0"/>
        <v/>
      </c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755" t="str">
        <f t="shared" si="10"/>
        <v/>
      </c>
      <c r="CC48" s="1755" t="str">
        <f t="shared" si="1"/>
        <v/>
      </c>
      <c r="CD48" s="1755" t="str">
        <f t="shared" si="2"/>
        <v/>
      </c>
      <c r="CE48" s="1755" t="str">
        <f t="shared" si="31"/>
        <v/>
      </c>
      <c r="CF48" s="1755" t="str">
        <f t="shared" si="4"/>
        <v/>
      </c>
      <c r="CG48" s="1755" t="str">
        <f t="shared" si="11"/>
        <v/>
      </c>
      <c r="CH48" s="1755" t="str">
        <f t="shared" si="5"/>
        <v/>
      </c>
      <c r="CI48" s="1"/>
      <c r="CJ48" s="1"/>
      <c r="CK48" s="1"/>
      <c r="CL48" s="1757">
        <f t="shared" ref="CL48:CO48" si="56">IF(AND($D48&lt;&gt;0,AB48=""),1,IF(AB48&gt;$D48,1,0))</f>
        <v>0</v>
      </c>
      <c r="CM48" s="1757">
        <f t="shared" si="56"/>
        <v>0</v>
      </c>
      <c r="CN48" s="1757">
        <f t="shared" si="56"/>
        <v>0</v>
      </c>
      <c r="CO48" s="1757">
        <f t="shared" si="56"/>
        <v>0</v>
      </c>
      <c r="CP48" s="1757">
        <f t="shared" si="7"/>
        <v>0</v>
      </c>
      <c r="CQ48" s="2658">
        <f t="shared" si="13"/>
        <v>0</v>
      </c>
      <c r="CR48" s="2658">
        <f t="shared" si="8"/>
        <v>0</v>
      </c>
    </row>
    <row r="49" spans="1:96" ht="30.75" customHeight="1" x14ac:dyDescent="0.25">
      <c r="A49" s="3128"/>
      <c r="B49" s="3179"/>
      <c r="C49" s="1383" t="s">
        <v>3309</v>
      </c>
      <c r="D49" s="65">
        <f t="shared" si="54"/>
        <v>0</v>
      </c>
      <c r="E49" s="357"/>
      <c r="F49" s="633"/>
      <c r="G49" s="633"/>
      <c r="H49" s="633"/>
      <c r="I49" s="358"/>
      <c r="J49" s="633"/>
      <c r="K49" s="452"/>
      <c r="L49" s="452"/>
      <c r="M49" s="2177"/>
      <c r="N49" s="2177"/>
      <c r="O49" s="2177"/>
      <c r="P49" s="2177"/>
      <c r="Q49" s="2177"/>
      <c r="R49" s="2177"/>
      <c r="S49" s="2177"/>
      <c r="T49" s="2177"/>
      <c r="U49" s="2177"/>
      <c r="V49" s="2177"/>
      <c r="W49" s="2177"/>
      <c r="X49" s="362"/>
      <c r="Y49" s="2084"/>
      <c r="Z49" s="633"/>
      <c r="AA49" s="359"/>
      <c r="AB49" s="443"/>
      <c r="AC49" s="452"/>
      <c r="AD49" s="452"/>
      <c r="AE49" s="356"/>
      <c r="AF49" s="355"/>
      <c r="AG49" s="2057"/>
      <c r="AH49" s="2057"/>
      <c r="AI49" s="2057"/>
      <c r="AJ49" s="240" t="str">
        <f t="shared" si="0"/>
        <v/>
      </c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755" t="str">
        <f t="shared" si="10"/>
        <v/>
      </c>
      <c r="CC49" s="1755" t="str">
        <f t="shared" si="1"/>
        <v/>
      </c>
      <c r="CD49" s="1755" t="str">
        <f t="shared" si="2"/>
        <v/>
      </c>
      <c r="CE49" s="1755" t="str">
        <f t="shared" si="31"/>
        <v/>
      </c>
      <c r="CF49" s="1755" t="str">
        <f t="shared" si="4"/>
        <v/>
      </c>
      <c r="CG49" s="1755" t="str">
        <f t="shared" si="11"/>
        <v/>
      </c>
      <c r="CH49" s="1755" t="str">
        <f t="shared" si="5"/>
        <v/>
      </c>
      <c r="CI49" s="1"/>
      <c r="CJ49" s="1"/>
      <c r="CK49" s="1"/>
      <c r="CL49" s="1757">
        <f t="shared" ref="CL49:CO49" si="57">IF(AND($D49&lt;&gt;0,AB49=""),1,IF(AB49&gt;$D49,1,0))</f>
        <v>0</v>
      </c>
      <c r="CM49" s="1757">
        <f t="shared" si="57"/>
        <v>0</v>
      </c>
      <c r="CN49" s="1757">
        <f t="shared" si="57"/>
        <v>0</v>
      </c>
      <c r="CO49" s="1757">
        <f t="shared" si="57"/>
        <v>0</v>
      </c>
      <c r="CP49" s="1757">
        <f t="shared" si="7"/>
        <v>0</v>
      </c>
      <c r="CQ49" s="2658">
        <f t="shared" si="13"/>
        <v>0</v>
      </c>
      <c r="CR49" s="2658">
        <f t="shared" si="8"/>
        <v>0</v>
      </c>
    </row>
    <row r="50" spans="1:96" ht="15" customHeight="1" x14ac:dyDescent="0.25">
      <c r="A50" s="3128"/>
      <c r="B50" s="3179"/>
      <c r="C50" s="1384" t="s">
        <v>3310</v>
      </c>
      <c r="D50" s="65">
        <f t="shared" si="54"/>
        <v>0</v>
      </c>
      <c r="E50" s="585"/>
      <c r="F50" s="762"/>
      <c r="G50" s="762"/>
      <c r="H50" s="762"/>
      <c r="I50" s="2238"/>
      <c r="J50" s="585"/>
      <c r="K50" s="132"/>
      <c r="L50" s="132"/>
      <c r="M50" s="2178"/>
      <c r="N50" s="2178"/>
      <c r="O50" s="2178"/>
      <c r="P50" s="2178"/>
      <c r="Q50" s="2178"/>
      <c r="R50" s="2178"/>
      <c r="S50" s="2178"/>
      <c r="T50" s="2178"/>
      <c r="U50" s="2178"/>
      <c r="V50" s="2178"/>
      <c r="W50" s="2178"/>
      <c r="X50" s="373"/>
      <c r="Y50" s="527"/>
      <c r="Z50" s="762"/>
      <c r="AA50" s="713"/>
      <c r="AB50" s="142"/>
      <c r="AC50" s="132"/>
      <c r="AD50" s="132"/>
      <c r="AE50" s="372"/>
      <c r="AF50" s="131"/>
      <c r="AG50" s="1847"/>
      <c r="AH50" s="1847"/>
      <c r="AI50" s="1847"/>
      <c r="AJ50" s="240" t="str">
        <f t="shared" si="0"/>
        <v/>
      </c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755" t="str">
        <f t="shared" si="10"/>
        <v/>
      </c>
      <c r="CC50" s="1755" t="str">
        <f t="shared" si="1"/>
        <v/>
      </c>
      <c r="CD50" s="1755" t="str">
        <f t="shared" si="2"/>
        <v/>
      </c>
      <c r="CE50" s="1755" t="str">
        <f t="shared" si="31"/>
        <v/>
      </c>
      <c r="CF50" s="1755" t="str">
        <f t="shared" si="4"/>
        <v/>
      </c>
      <c r="CG50" s="1755" t="str">
        <f t="shared" si="11"/>
        <v/>
      </c>
      <c r="CH50" s="1755" t="str">
        <f t="shared" si="5"/>
        <v/>
      </c>
      <c r="CI50" s="1"/>
      <c r="CJ50" s="1"/>
      <c r="CK50" s="1"/>
      <c r="CL50" s="1757">
        <f t="shared" ref="CL50:CO50" si="58">IF(AND($D50&lt;&gt;0,AB50=""),1,IF(AB50&gt;$D50,1,0))</f>
        <v>0</v>
      </c>
      <c r="CM50" s="1757">
        <f t="shared" si="58"/>
        <v>0</v>
      </c>
      <c r="CN50" s="1757">
        <f t="shared" si="58"/>
        <v>0</v>
      </c>
      <c r="CO50" s="1757">
        <f t="shared" si="58"/>
        <v>0</v>
      </c>
      <c r="CP50" s="1757">
        <f t="shared" si="7"/>
        <v>0</v>
      </c>
      <c r="CQ50" s="2658">
        <f t="shared" si="13"/>
        <v>0</v>
      </c>
      <c r="CR50" s="2658">
        <f t="shared" si="8"/>
        <v>0</v>
      </c>
    </row>
    <row r="51" spans="1:96" ht="15" customHeight="1" x14ac:dyDescent="0.25">
      <c r="A51" s="3128"/>
      <c r="B51" s="3412" t="s">
        <v>3311</v>
      </c>
      <c r="C51" s="771" t="s">
        <v>64</v>
      </c>
      <c r="D51" s="28">
        <f t="shared" ref="D51:D53" si="59">SUM(E51:X51)</f>
        <v>0</v>
      </c>
      <c r="E51" s="126"/>
      <c r="F51" s="127"/>
      <c r="G51" s="127"/>
      <c r="H51" s="127"/>
      <c r="I51" s="1840"/>
      <c r="J51" s="126"/>
      <c r="K51" s="127"/>
      <c r="L51" s="127"/>
      <c r="M51" s="2172"/>
      <c r="N51" s="2172"/>
      <c r="O51" s="2172"/>
      <c r="P51" s="2172"/>
      <c r="Q51" s="2172"/>
      <c r="R51" s="2172"/>
      <c r="S51" s="2172"/>
      <c r="T51" s="2172"/>
      <c r="U51" s="2172"/>
      <c r="V51" s="2172"/>
      <c r="W51" s="2172"/>
      <c r="X51" s="378"/>
      <c r="Y51" s="443"/>
      <c r="Z51" s="452"/>
      <c r="AA51" s="362"/>
      <c r="AB51" s="1385"/>
      <c r="AC51" s="127"/>
      <c r="AD51" s="127"/>
      <c r="AE51" s="351"/>
      <c r="AF51" s="126"/>
      <c r="AG51" s="1840"/>
      <c r="AH51" s="1840"/>
      <c r="AI51" s="1840"/>
      <c r="AJ51" s="240" t="str">
        <f t="shared" si="0"/>
        <v/>
      </c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756"/>
      <c r="CC51" s="1755" t="str">
        <f t="shared" si="1"/>
        <v/>
      </c>
      <c r="CD51" s="1755" t="str">
        <f t="shared" si="2"/>
        <v/>
      </c>
      <c r="CE51" s="1755" t="str">
        <f t="shared" si="31"/>
        <v/>
      </c>
      <c r="CF51" s="1755" t="str">
        <f t="shared" si="4"/>
        <v/>
      </c>
      <c r="CG51" s="1755" t="str">
        <f t="shared" si="11"/>
        <v/>
      </c>
      <c r="CH51" s="1755" t="str">
        <f t="shared" si="5"/>
        <v/>
      </c>
      <c r="CI51" s="1"/>
      <c r="CJ51" s="1"/>
      <c r="CK51" s="1"/>
      <c r="CL51" s="1758"/>
      <c r="CM51" s="1757">
        <f t="shared" ref="CM51:CO51" si="60">IF(AND($D51&lt;&gt;0,AC51=""),1,IF(AC51&gt;$D51,1,0))</f>
        <v>0</v>
      </c>
      <c r="CN51" s="1757">
        <f t="shared" si="60"/>
        <v>0</v>
      </c>
      <c r="CO51" s="1757">
        <f t="shared" si="60"/>
        <v>0</v>
      </c>
      <c r="CP51" s="1757">
        <f t="shared" si="7"/>
        <v>0</v>
      </c>
      <c r="CQ51" s="2658">
        <f t="shared" si="13"/>
        <v>0</v>
      </c>
      <c r="CR51" s="2658">
        <f t="shared" si="8"/>
        <v>0</v>
      </c>
    </row>
    <row r="52" spans="1:96" ht="15" customHeight="1" x14ac:dyDescent="0.25">
      <c r="A52" s="3128"/>
      <c r="B52" s="3150"/>
      <c r="C52" s="159" t="s">
        <v>63</v>
      </c>
      <c r="D52" s="70">
        <f t="shared" si="59"/>
        <v>0</v>
      </c>
      <c r="E52" s="2286"/>
      <c r="F52" s="2187"/>
      <c r="G52" s="2187"/>
      <c r="H52" s="2187"/>
      <c r="I52" s="2093"/>
      <c r="J52" s="2286"/>
      <c r="K52" s="2187"/>
      <c r="L52" s="2187"/>
      <c r="M52" s="2382"/>
      <c r="N52" s="2382"/>
      <c r="O52" s="2382"/>
      <c r="P52" s="2382"/>
      <c r="Q52" s="2382"/>
      <c r="R52" s="2382"/>
      <c r="S52" s="2382"/>
      <c r="T52" s="2382"/>
      <c r="U52" s="2382"/>
      <c r="V52" s="2382"/>
      <c r="W52" s="2382"/>
      <c r="X52" s="2382"/>
      <c r="Y52" s="2226"/>
      <c r="Z52" s="2229"/>
      <c r="AA52" s="2069"/>
      <c r="AB52" s="624"/>
      <c r="AC52" s="132"/>
      <c r="AD52" s="2187"/>
      <c r="AE52" s="608"/>
      <c r="AF52" s="2186"/>
      <c r="AG52" s="2190"/>
      <c r="AH52" s="2190"/>
      <c r="AI52" s="2190"/>
      <c r="AJ52" s="240" t="str">
        <f t="shared" si="0"/>
        <v/>
      </c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756"/>
      <c r="CC52" s="1755" t="str">
        <f t="shared" si="1"/>
        <v/>
      </c>
      <c r="CD52" s="1755" t="str">
        <f t="shared" si="2"/>
        <v/>
      </c>
      <c r="CE52" s="1755" t="str">
        <f t="shared" si="31"/>
        <v/>
      </c>
      <c r="CF52" s="1755" t="str">
        <f t="shared" si="4"/>
        <v/>
      </c>
      <c r="CG52" s="1755" t="str">
        <f t="shared" si="11"/>
        <v/>
      </c>
      <c r="CH52" s="1755" t="str">
        <f t="shared" si="5"/>
        <v/>
      </c>
      <c r="CI52" s="1"/>
      <c r="CJ52" s="1"/>
      <c r="CK52" s="1"/>
      <c r="CL52" s="1758"/>
      <c r="CM52" s="1757">
        <f t="shared" ref="CM52:CO52" si="61">IF(AND($D52&lt;&gt;0,AC52=""),1,IF(AC52&gt;$D52,1,0))</f>
        <v>0</v>
      </c>
      <c r="CN52" s="1757">
        <f t="shared" si="61"/>
        <v>0</v>
      </c>
      <c r="CO52" s="1757">
        <f t="shared" si="61"/>
        <v>0</v>
      </c>
      <c r="CP52" s="1757">
        <f t="shared" si="7"/>
        <v>0</v>
      </c>
      <c r="CQ52" s="2658">
        <f t="shared" si="13"/>
        <v>0</v>
      </c>
      <c r="CR52" s="2658">
        <f t="shared" si="8"/>
        <v>0</v>
      </c>
    </row>
    <row r="53" spans="1:96" ht="15" customHeight="1" x14ac:dyDescent="0.25">
      <c r="A53" s="3129"/>
      <c r="B53" s="3316" t="s">
        <v>82</v>
      </c>
      <c r="C53" s="3122"/>
      <c r="D53" s="110">
        <f t="shared" si="59"/>
        <v>51</v>
      </c>
      <c r="E53" s="146">
        <f t="shared" ref="E53:AI53" si="62">SUM(E11:E52)</f>
        <v>25</v>
      </c>
      <c r="F53" s="285">
        <f t="shared" si="62"/>
        <v>0</v>
      </c>
      <c r="G53" s="285">
        <f t="shared" si="62"/>
        <v>16</v>
      </c>
      <c r="H53" s="285">
        <f t="shared" si="62"/>
        <v>0</v>
      </c>
      <c r="I53" s="1827">
        <f t="shared" si="62"/>
        <v>5</v>
      </c>
      <c r="J53" s="1826">
        <f t="shared" si="62"/>
        <v>5</v>
      </c>
      <c r="K53" s="285">
        <f t="shared" si="62"/>
        <v>0</v>
      </c>
      <c r="L53" s="285">
        <f t="shared" si="62"/>
        <v>0</v>
      </c>
      <c r="M53" s="205">
        <f t="shared" si="62"/>
        <v>0</v>
      </c>
      <c r="N53" s="205">
        <f t="shared" si="62"/>
        <v>0</v>
      </c>
      <c r="O53" s="205">
        <f t="shared" si="62"/>
        <v>0</v>
      </c>
      <c r="P53" s="205">
        <f t="shared" si="62"/>
        <v>0</v>
      </c>
      <c r="Q53" s="205">
        <f t="shared" si="62"/>
        <v>0</v>
      </c>
      <c r="R53" s="205">
        <f t="shared" si="62"/>
        <v>0</v>
      </c>
      <c r="S53" s="205">
        <f t="shared" si="62"/>
        <v>0</v>
      </c>
      <c r="T53" s="205">
        <f t="shared" si="62"/>
        <v>0</v>
      </c>
      <c r="U53" s="205">
        <f t="shared" si="62"/>
        <v>0</v>
      </c>
      <c r="V53" s="205">
        <f t="shared" si="62"/>
        <v>0</v>
      </c>
      <c r="W53" s="205">
        <f t="shared" si="62"/>
        <v>0</v>
      </c>
      <c r="X53" s="205">
        <f t="shared" si="62"/>
        <v>0</v>
      </c>
      <c r="Y53" s="148">
        <f t="shared" si="62"/>
        <v>0</v>
      </c>
      <c r="Z53" s="285">
        <f t="shared" si="62"/>
        <v>0</v>
      </c>
      <c r="AA53" s="111">
        <f t="shared" si="62"/>
        <v>0</v>
      </c>
      <c r="AB53" s="148">
        <f t="shared" si="62"/>
        <v>0</v>
      </c>
      <c r="AC53" s="2230">
        <f t="shared" si="62"/>
        <v>12</v>
      </c>
      <c r="AD53" s="285">
        <f t="shared" si="62"/>
        <v>0</v>
      </c>
      <c r="AE53" s="147">
        <f t="shared" si="62"/>
        <v>4</v>
      </c>
      <c r="AF53" s="146">
        <f t="shared" si="62"/>
        <v>0</v>
      </c>
      <c r="AG53" s="1827">
        <f t="shared" si="62"/>
        <v>0</v>
      </c>
      <c r="AH53" s="1827">
        <f t="shared" si="62"/>
        <v>0</v>
      </c>
      <c r="AI53" s="1827">
        <f t="shared" si="62"/>
        <v>0</v>
      </c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</row>
    <row r="54" spans="1:96" ht="18" customHeight="1" x14ac:dyDescent="0.25">
      <c r="A54" s="1991" t="s">
        <v>3312</v>
      </c>
      <c r="B54" s="1991"/>
      <c r="C54" s="1991"/>
      <c r="D54" s="1991"/>
      <c r="E54" s="1991"/>
      <c r="F54" s="1991"/>
      <c r="G54" s="2345"/>
      <c r="H54" s="2345"/>
      <c r="I54" s="2200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</row>
    <row r="55" spans="1:96" ht="14.25" customHeight="1" x14ac:dyDescent="0.25">
      <c r="A55" s="3143" t="s">
        <v>3258</v>
      </c>
      <c r="B55" s="3124"/>
      <c r="C55" s="3122"/>
      <c r="D55" s="216" t="s">
        <v>82</v>
      </c>
      <c r="E55" s="1887" t="s">
        <v>3313</v>
      </c>
      <c r="F55" s="23" t="s">
        <v>3314</v>
      </c>
      <c r="G55" s="23" t="s">
        <v>3315</v>
      </c>
      <c r="H55" s="25" t="s">
        <v>199</v>
      </c>
      <c r="I55" s="555" t="s">
        <v>3316</v>
      </c>
    </row>
    <row r="56" spans="1:96" ht="15" customHeight="1" x14ac:dyDescent="0.25">
      <c r="A56" s="3266" t="s">
        <v>3267</v>
      </c>
      <c r="B56" s="3228" t="s">
        <v>3268</v>
      </c>
      <c r="C56" s="3149"/>
      <c r="D56" s="2771">
        <f t="shared" ref="D56:D98" si="63">SUM(E56:H56)</f>
        <v>0</v>
      </c>
      <c r="E56" s="615"/>
      <c r="F56" s="697"/>
      <c r="G56" s="697"/>
      <c r="H56" s="753"/>
      <c r="I56" s="1386"/>
      <c r="J56" s="63" t="str">
        <f t="shared" ref="J56:J65" si="64">CA56</f>
        <v/>
      </c>
      <c r="CA56" s="1755" t="str">
        <f t="shared" ref="CA56:CA97" si="65">IF(AND($D56&lt;&gt;0,I56=""),"* No olvide ingresar la columna "&amp;I$55&amp;""&amp;" (Digite CERO si no tiene).  ",IF(I56&gt;$D56,"* La variable "&amp;I$55&amp;""&amp;" no puede superar el Total. ",""))</f>
        <v/>
      </c>
      <c r="CK56" s="2658">
        <f t="shared" ref="CK56:CK97" si="66">IF(AND($D56&lt;&gt;0,I56=""),1,IF(I56&gt;$D56,1,0))</f>
        <v>0</v>
      </c>
    </row>
    <row r="57" spans="1:96" ht="14.25" customHeight="1" x14ac:dyDescent="0.25">
      <c r="A57" s="3180"/>
      <c r="B57" s="3257" t="s">
        <v>3269</v>
      </c>
      <c r="C57" s="1306" t="s">
        <v>3270</v>
      </c>
      <c r="D57" s="2771">
        <f t="shared" si="63"/>
        <v>0</v>
      </c>
      <c r="E57" s="126"/>
      <c r="F57" s="127"/>
      <c r="G57" s="127"/>
      <c r="H57" s="2172"/>
      <c r="I57" s="139"/>
      <c r="J57" s="63" t="str">
        <f t="shared" si="64"/>
        <v/>
      </c>
      <c r="CA57" s="1755" t="str">
        <f t="shared" si="65"/>
        <v/>
      </c>
      <c r="CK57" s="2658">
        <f t="shared" si="66"/>
        <v>0</v>
      </c>
    </row>
    <row r="58" spans="1:96" ht="14.25" customHeight="1" x14ac:dyDescent="0.25">
      <c r="A58" s="3180"/>
      <c r="B58" s="3128"/>
      <c r="C58" s="1379" t="s">
        <v>3271</v>
      </c>
      <c r="D58" s="1788">
        <f t="shared" si="63"/>
        <v>0</v>
      </c>
      <c r="E58" s="355"/>
      <c r="F58" s="452"/>
      <c r="G58" s="452"/>
      <c r="H58" s="2177"/>
      <c r="I58" s="556"/>
      <c r="J58" s="63" t="str">
        <f t="shared" si="64"/>
        <v/>
      </c>
      <c r="CA58" s="1755" t="str">
        <f t="shared" si="65"/>
        <v/>
      </c>
      <c r="CK58" s="2658">
        <f t="shared" si="66"/>
        <v>0</v>
      </c>
    </row>
    <row r="59" spans="1:96" ht="14.25" customHeight="1" x14ac:dyDescent="0.25">
      <c r="A59" s="3180"/>
      <c r="B59" s="3128"/>
      <c r="C59" s="154" t="s">
        <v>3272</v>
      </c>
      <c r="D59" s="65">
        <f t="shared" si="63"/>
        <v>0</v>
      </c>
      <c r="E59" s="355"/>
      <c r="F59" s="452"/>
      <c r="G59" s="452"/>
      <c r="H59" s="2177"/>
      <c r="I59" s="556"/>
      <c r="J59" s="63" t="str">
        <f t="shared" si="64"/>
        <v/>
      </c>
      <c r="CA59" s="1755" t="str">
        <f t="shared" si="65"/>
        <v/>
      </c>
      <c r="CK59" s="2658">
        <f t="shared" si="66"/>
        <v>0</v>
      </c>
    </row>
    <row r="60" spans="1:96" ht="14.25" customHeight="1" x14ac:dyDescent="0.25">
      <c r="A60" s="3180"/>
      <c r="B60" s="3129"/>
      <c r="C60" s="1073" t="s">
        <v>3273</v>
      </c>
      <c r="D60" s="70">
        <f t="shared" si="63"/>
        <v>0</v>
      </c>
      <c r="E60" s="2074"/>
      <c r="F60" s="477"/>
      <c r="G60" s="477"/>
      <c r="H60" s="2306"/>
      <c r="I60" s="1387"/>
      <c r="J60" s="63" t="str">
        <f t="shared" si="64"/>
        <v/>
      </c>
      <c r="CA60" s="1755" t="str">
        <f t="shared" si="65"/>
        <v/>
      </c>
      <c r="CK60" s="2658">
        <f t="shared" si="66"/>
        <v>0</v>
      </c>
    </row>
    <row r="61" spans="1:96" ht="14.25" customHeight="1" x14ac:dyDescent="0.25">
      <c r="A61" s="3180"/>
      <c r="B61" s="3374" t="s">
        <v>3274</v>
      </c>
      <c r="C61" s="3292"/>
      <c r="D61" s="2001">
        <f t="shared" si="63"/>
        <v>0</v>
      </c>
      <c r="E61" s="1843"/>
      <c r="F61" s="1845"/>
      <c r="G61" s="1845"/>
      <c r="H61" s="2298"/>
      <c r="I61" s="1366"/>
      <c r="J61" s="63" t="str">
        <f t="shared" si="64"/>
        <v/>
      </c>
      <c r="CA61" s="1755" t="str">
        <f t="shared" si="65"/>
        <v/>
      </c>
      <c r="CK61" s="2658">
        <f t="shared" si="66"/>
        <v>0</v>
      </c>
    </row>
    <row r="62" spans="1:96" ht="14.25" customHeight="1" x14ac:dyDescent="0.25">
      <c r="A62" s="3180"/>
      <c r="B62" s="3206" t="s">
        <v>3275</v>
      </c>
      <c r="C62" s="3157"/>
      <c r="D62" s="1788">
        <f t="shared" si="63"/>
        <v>0</v>
      </c>
      <c r="E62" s="355"/>
      <c r="F62" s="452"/>
      <c r="G62" s="452"/>
      <c r="H62" s="2177"/>
      <c r="I62" s="556"/>
      <c r="J62" s="63" t="str">
        <f t="shared" si="64"/>
        <v/>
      </c>
      <c r="CA62" s="1755" t="str">
        <f t="shared" si="65"/>
        <v/>
      </c>
      <c r="CK62" s="2658">
        <f t="shared" si="66"/>
        <v>0</v>
      </c>
    </row>
    <row r="63" spans="1:96" ht="14.25" customHeight="1" x14ac:dyDescent="0.25">
      <c r="A63" s="3180"/>
      <c r="B63" s="3206" t="s">
        <v>3276</v>
      </c>
      <c r="C63" s="3157"/>
      <c r="D63" s="1788">
        <f t="shared" si="63"/>
        <v>0</v>
      </c>
      <c r="E63" s="355"/>
      <c r="F63" s="452"/>
      <c r="G63" s="452"/>
      <c r="H63" s="2177"/>
      <c r="I63" s="556"/>
      <c r="J63" s="63" t="str">
        <f t="shared" si="64"/>
        <v/>
      </c>
      <c r="CA63" s="1755" t="str">
        <f t="shared" si="65"/>
        <v/>
      </c>
      <c r="CK63" s="2658">
        <f t="shared" si="66"/>
        <v>0</v>
      </c>
    </row>
    <row r="64" spans="1:96" ht="14.25" customHeight="1" x14ac:dyDescent="0.25">
      <c r="A64" s="3180"/>
      <c r="B64" s="3520" t="s">
        <v>3277</v>
      </c>
      <c r="C64" s="3183"/>
      <c r="D64" s="1788">
        <f t="shared" si="63"/>
        <v>0</v>
      </c>
      <c r="E64" s="2070"/>
      <c r="F64" s="2229"/>
      <c r="G64" s="2229"/>
      <c r="H64" s="2380"/>
      <c r="I64" s="1388"/>
      <c r="J64" s="63" t="str">
        <f t="shared" si="64"/>
        <v/>
      </c>
      <c r="CA64" s="1755" t="str">
        <f t="shared" si="65"/>
        <v/>
      </c>
      <c r="CK64" s="2658">
        <f t="shared" si="66"/>
        <v>0</v>
      </c>
    </row>
    <row r="65" spans="1:89" ht="21" customHeight="1" x14ac:dyDescent="0.25">
      <c r="A65" s="3180"/>
      <c r="B65" s="3138" t="s">
        <v>3317</v>
      </c>
      <c r="C65" s="1270" t="s">
        <v>472</v>
      </c>
      <c r="D65" s="2771">
        <f t="shared" si="63"/>
        <v>0</v>
      </c>
      <c r="E65" s="126"/>
      <c r="F65" s="127"/>
      <c r="G65" s="127"/>
      <c r="H65" s="2172"/>
      <c r="I65" s="139"/>
      <c r="J65" s="63" t="str">
        <f t="shared" si="64"/>
        <v/>
      </c>
      <c r="CA65" s="1755" t="str">
        <f t="shared" si="65"/>
        <v/>
      </c>
      <c r="CK65" s="2658">
        <f t="shared" si="66"/>
        <v>0</v>
      </c>
    </row>
    <row r="66" spans="1:89" ht="14.25" customHeight="1" x14ac:dyDescent="0.25">
      <c r="A66" s="3180"/>
      <c r="B66" s="3129"/>
      <c r="C66" s="1279" t="s">
        <v>64</v>
      </c>
      <c r="D66" s="35">
        <f t="shared" si="63"/>
        <v>0</v>
      </c>
      <c r="E66" s="131"/>
      <c r="F66" s="132"/>
      <c r="G66" s="132"/>
      <c r="H66" s="2178"/>
      <c r="I66" s="557"/>
      <c r="J66" s="63"/>
      <c r="CA66" s="1755" t="str">
        <f t="shared" si="65"/>
        <v/>
      </c>
      <c r="CK66" s="2658">
        <f t="shared" si="66"/>
        <v>0</v>
      </c>
    </row>
    <row r="67" spans="1:89" ht="14.25" customHeight="1" x14ac:dyDescent="0.25">
      <c r="A67" s="3180"/>
      <c r="B67" s="3374" t="s">
        <v>3279</v>
      </c>
      <c r="C67" s="3292"/>
      <c r="D67" s="2001">
        <f t="shared" si="63"/>
        <v>0</v>
      </c>
      <c r="E67" s="2186"/>
      <c r="F67" s="2187"/>
      <c r="G67" s="2187"/>
      <c r="H67" s="2382"/>
      <c r="I67" s="1389"/>
      <c r="J67" s="63" t="str">
        <f t="shared" ref="J67:J96" si="67">CA67</f>
        <v/>
      </c>
      <c r="CA67" s="1755" t="str">
        <f t="shared" si="65"/>
        <v/>
      </c>
      <c r="CK67" s="2658">
        <f t="shared" si="66"/>
        <v>0</v>
      </c>
    </row>
    <row r="68" spans="1:89" ht="21" customHeight="1" x14ac:dyDescent="0.25">
      <c r="A68" s="3180"/>
      <c r="B68" s="3182" t="s">
        <v>3280</v>
      </c>
      <c r="C68" s="3183"/>
      <c r="D68" s="1788">
        <f t="shared" si="63"/>
        <v>0</v>
      </c>
      <c r="E68" s="2070"/>
      <c r="F68" s="2229"/>
      <c r="G68" s="2229"/>
      <c r="H68" s="2380"/>
      <c r="I68" s="1388"/>
      <c r="J68" s="63" t="str">
        <f t="shared" si="67"/>
        <v/>
      </c>
      <c r="CA68" s="1755" t="str">
        <f t="shared" si="65"/>
        <v/>
      </c>
      <c r="CK68" s="2658">
        <f t="shared" si="66"/>
        <v>0</v>
      </c>
    </row>
    <row r="69" spans="1:89" ht="21" customHeight="1" x14ac:dyDescent="0.25">
      <c r="A69" s="3180"/>
      <c r="B69" s="3138" t="s">
        <v>3281</v>
      </c>
      <c r="C69" s="163" t="s">
        <v>3282</v>
      </c>
      <c r="D69" s="28">
        <f t="shared" si="63"/>
        <v>0</v>
      </c>
      <c r="E69" s="126"/>
      <c r="F69" s="127"/>
      <c r="G69" s="127"/>
      <c r="H69" s="2172"/>
      <c r="I69" s="139"/>
      <c r="J69" s="63" t="str">
        <f t="shared" si="67"/>
        <v/>
      </c>
      <c r="CA69" s="1755" t="str">
        <f t="shared" si="65"/>
        <v/>
      </c>
      <c r="CK69" s="2658">
        <f t="shared" si="66"/>
        <v>0</v>
      </c>
    </row>
    <row r="70" spans="1:89" ht="15" customHeight="1" x14ac:dyDescent="0.25">
      <c r="A70" s="3180"/>
      <c r="B70" s="3129"/>
      <c r="C70" s="221" t="s">
        <v>2716</v>
      </c>
      <c r="D70" s="35">
        <f t="shared" si="63"/>
        <v>0</v>
      </c>
      <c r="E70" s="131"/>
      <c r="F70" s="132"/>
      <c r="G70" s="132"/>
      <c r="H70" s="2178"/>
      <c r="I70" s="557"/>
      <c r="J70" s="63" t="str">
        <f t="shared" si="67"/>
        <v/>
      </c>
      <c r="CA70" s="1755" t="str">
        <f t="shared" si="65"/>
        <v/>
      </c>
      <c r="CK70" s="2658">
        <f t="shared" si="66"/>
        <v>0</v>
      </c>
    </row>
    <row r="71" spans="1:89" ht="14.25" customHeight="1" x14ac:dyDescent="0.25">
      <c r="A71" s="3180"/>
      <c r="B71" s="3188" t="s">
        <v>3283</v>
      </c>
      <c r="C71" s="3180"/>
      <c r="D71" s="2001">
        <f t="shared" si="63"/>
        <v>0</v>
      </c>
      <c r="E71" s="2186"/>
      <c r="F71" s="2187"/>
      <c r="G71" s="2187"/>
      <c r="H71" s="2382"/>
      <c r="I71" s="1389"/>
      <c r="J71" s="63" t="str">
        <f t="shared" si="67"/>
        <v/>
      </c>
      <c r="CA71" s="1755" t="str">
        <f t="shared" si="65"/>
        <v/>
      </c>
      <c r="CK71" s="2658">
        <f t="shared" si="66"/>
        <v>0</v>
      </c>
    </row>
    <row r="72" spans="1:89" ht="15" customHeight="1" x14ac:dyDescent="0.25">
      <c r="A72" s="3180"/>
      <c r="B72" s="3132" t="s">
        <v>3284</v>
      </c>
      <c r="C72" s="1998" t="s">
        <v>3285</v>
      </c>
      <c r="D72" s="28">
        <f t="shared" si="63"/>
        <v>2</v>
      </c>
      <c r="E72" s="2078">
        <v>2</v>
      </c>
      <c r="F72" s="127">
        <v>0</v>
      </c>
      <c r="G72" s="127">
        <v>0</v>
      </c>
      <c r="H72" s="2172">
        <v>0</v>
      </c>
      <c r="I72" s="139">
        <v>0</v>
      </c>
      <c r="J72" s="63" t="str">
        <f t="shared" si="67"/>
        <v/>
      </c>
      <c r="CA72" s="1755" t="str">
        <f t="shared" si="65"/>
        <v/>
      </c>
      <c r="CK72" s="2658">
        <f t="shared" si="66"/>
        <v>0</v>
      </c>
    </row>
    <row r="73" spans="1:89" ht="15" customHeight="1" x14ac:dyDescent="0.25">
      <c r="A73" s="3180"/>
      <c r="B73" s="3128"/>
      <c r="C73" s="2876" t="s">
        <v>3286</v>
      </c>
      <c r="D73" s="65">
        <f t="shared" si="63"/>
        <v>2</v>
      </c>
      <c r="E73" s="2084">
        <v>2</v>
      </c>
      <c r="F73" s="452">
        <v>0</v>
      </c>
      <c r="G73" s="452">
        <v>0</v>
      </c>
      <c r="H73" s="2177">
        <v>0</v>
      </c>
      <c r="I73" s="556">
        <v>0</v>
      </c>
      <c r="J73" s="63" t="str">
        <f t="shared" si="67"/>
        <v/>
      </c>
      <c r="CA73" s="1755" t="str">
        <f t="shared" si="65"/>
        <v/>
      </c>
      <c r="CK73" s="2658">
        <f t="shared" si="66"/>
        <v>0</v>
      </c>
    </row>
    <row r="74" spans="1:89" ht="14.25" customHeight="1" x14ac:dyDescent="0.25">
      <c r="A74" s="3180"/>
      <c r="B74" s="3129"/>
      <c r="C74" s="974" t="s">
        <v>608</v>
      </c>
      <c r="D74" s="35">
        <f t="shared" si="63"/>
        <v>0</v>
      </c>
      <c r="E74" s="2137"/>
      <c r="F74" s="132"/>
      <c r="G74" s="132"/>
      <c r="H74" s="2178"/>
      <c r="I74" s="557"/>
      <c r="J74" s="63" t="str">
        <f t="shared" si="67"/>
        <v/>
      </c>
      <c r="CA74" s="1755" t="str">
        <f t="shared" si="65"/>
        <v/>
      </c>
      <c r="CK74" s="2658">
        <f t="shared" si="66"/>
        <v>0</v>
      </c>
    </row>
    <row r="75" spans="1:89" ht="14.25" customHeight="1" x14ac:dyDescent="0.25">
      <c r="A75" s="3180"/>
      <c r="B75" s="3132" t="s">
        <v>3287</v>
      </c>
      <c r="C75" s="1306" t="s">
        <v>3288</v>
      </c>
      <c r="D75" s="2771">
        <f t="shared" si="63"/>
        <v>4</v>
      </c>
      <c r="E75" s="126">
        <v>4</v>
      </c>
      <c r="F75" s="127">
        <v>0</v>
      </c>
      <c r="G75" s="127">
        <v>0</v>
      </c>
      <c r="H75" s="2172">
        <v>0</v>
      </c>
      <c r="I75" s="139">
        <v>0</v>
      </c>
      <c r="J75" s="63" t="str">
        <f t="shared" si="67"/>
        <v/>
      </c>
      <c r="CA75" s="1755" t="str">
        <f t="shared" si="65"/>
        <v/>
      </c>
      <c r="CK75" s="2658">
        <f t="shared" si="66"/>
        <v>0</v>
      </c>
    </row>
    <row r="76" spans="1:89" ht="15" customHeight="1" x14ac:dyDescent="0.25">
      <c r="A76" s="3180"/>
      <c r="B76" s="3128"/>
      <c r="C76" s="507" t="s">
        <v>3289</v>
      </c>
      <c r="D76" s="1788">
        <f t="shared" si="63"/>
        <v>4</v>
      </c>
      <c r="E76" s="355"/>
      <c r="F76" s="452">
        <v>4</v>
      </c>
      <c r="G76" s="452"/>
      <c r="H76" s="2177"/>
      <c r="I76" s="556">
        <v>0</v>
      </c>
      <c r="J76" s="63" t="str">
        <f t="shared" si="67"/>
        <v/>
      </c>
      <c r="CA76" s="1755" t="str">
        <f t="shared" si="65"/>
        <v/>
      </c>
      <c r="CK76" s="2658">
        <f t="shared" si="66"/>
        <v>0</v>
      </c>
    </row>
    <row r="77" spans="1:89" ht="14.25" customHeight="1" x14ac:dyDescent="0.25">
      <c r="A77" s="3180"/>
      <c r="B77" s="3129"/>
      <c r="C77" s="974" t="s">
        <v>608</v>
      </c>
      <c r="D77" s="35">
        <f t="shared" si="63"/>
        <v>0</v>
      </c>
      <c r="E77" s="131"/>
      <c r="F77" s="132"/>
      <c r="G77" s="132"/>
      <c r="H77" s="2178"/>
      <c r="I77" s="557"/>
      <c r="J77" s="63" t="str">
        <f t="shared" si="67"/>
        <v/>
      </c>
      <c r="CA77" s="1755" t="str">
        <f t="shared" si="65"/>
        <v/>
      </c>
      <c r="CK77" s="2658">
        <f t="shared" si="66"/>
        <v>0</v>
      </c>
    </row>
    <row r="78" spans="1:89" ht="14.25" customHeight="1" x14ac:dyDescent="0.25">
      <c r="A78" s="3180"/>
      <c r="B78" s="3521" t="s">
        <v>3290</v>
      </c>
      <c r="C78" s="3122"/>
      <c r="D78" s="110">
        <f t="shared" si="63"/>
        <v>0</v>
      </c>
      <c r="E78" s="515"/>
      <c r="F78" s="528"/>
      <c r="G78" s="528"/>
      <c r="H78" s="2770"/>
      <c r="I78" s="1390"/>
      <c r="J78" s="63" t="str">
        <f t="shared" si="67"/>
        <v/>
      </c>
      <c r="CA78" s="1755" t="str">
        <f t="shared" si="65"/>
        <v/>
      </c>
      <c r="CK78" s="2658">
        <f t="shared" si="66"/>
        <v>0</v>
      </c>
    </row>
    <row r="79" spans="1:89" ht="15" customHeight="1" x14ac:dyDescent="0.25">
      <c r="A79" s="3180"/>
      <c r="B79" s="3133" t="s">
        <v>3291</v>
      </c>
      <c r="C79" s="149" t="s">
        <v>3292</v>
      </c>
      <c r="D79" s="2001">
        <f t="shared" si="63"/>
        <v>0</v>
      </c>
      <c r="E79" s="1843"/>
      <c r="F79" s="1845"/>
      <c r="G79" s="1845"/>
      <c r="H79" s="2298"/>
      <c r="I79" s="1366"/>
      <c r="J79" s="63" t="str">
        <f t="shared" si="67"/>
        <v/>
      </c>
      <c r="CA79" s="1755" t="str">
        <f t="shared" si="65"/>
        <v/>
      </c>
      <c r="CK79" s="2658">
        <f t="shared" si="66"/>
        <v>0</v>
      </c>
    </row>
    <row r="80" spans="1:89" ht="14.25" customHeight="1" x14ac:dyDescent="0.25">
      <c r="A80" s="3180"/>
      <c r="B80" s="3129"/>
      <c r="C80" s="1073" t="s">
        <v>3293</v>
      </c>
      <c r="D80" s="1788">
        <f t="shared" si="63"/>
        <v>0</v>
      </c>
      <c r="E80" s="355"/>
      <c r="F80" s="452"/>
      <c r="G80" s="452"/>
      <c r="H80" s="2177"/>
      <c r="I80" s="556"/>
      <c r="J80" s="63" t="str">
        <f t="shared" si="67"/>
        <v/>
      </c>
      <c r="CA80" s="1755" t="str">
        <f t="shared" si="65"/>
        <v/>
      </c>
      <c r="CK80" s="2658">
        <f t="shared" si="66"/>
        <v>0</v>
      </c>
    </row>
    <row r="81" spans="1:89" ht="15" customHeight="1" x14ac:dyDescent="0.25">
      <c r="A81" s="3180"/>
      <c r="B81" s="3151" t="s">
        <v>3294</v>
      </c>
      <c r="C81" s="3152"/>
      <c r="D81" s="1788">
        <f t="shared" si="63"/>
        <v>0</v>
      </c>
      <c r="E81" s="355"/>
      <c r="F81" s="452"/>
      <c r="G81" s="452"/>
      <c r="H81" s="2177"/>
      <c r="I81" s="556"/>
      <c r="J81" s="63" t="str">
        <f t="shared" si="67"/>
        <v/>
      </c>
      <c r="CA81" s="1755" t="str">
        <f t="shared" si="65"/>
        <v/>
      </c>
      <c r="CK81" s="2658">
        <f t="shared" si="66"/>
        <v>0</v>
      </c>
    </row>
    <row r="82" spans="1:89" ht="14.25" customHeight="1" x14ac:dyDescent="0.25">
      <c r="A82" s="3180"/>
      <c r="B82" s="3374" t="s">
        <v>3295</v>
      </c>
      <c r="C82" s="3292"/>
      <c r="D82" s="1788">
        <f t="shared" si="63"/>
        <v>0</v>
      </c>
      <c r="E82" s="355"/>
      <c r="F82" s="452"/>
      <c r="G82" s="452"/>
      <c r="H82" s="2177"/>
      <c r="I82" s="556"/>
      <c r="J82" s="63" t="str">
        <f t="shared" si="67"/>
        <v/>
      </c>
      <c r="CA82" s="1755" t="str">
        <f t="shared" si="65"/>
        <v/>
      </c>
      <c r="CK82" s="2658">
        <f t="shared" si="66"/>
        <v>0</v>
      </c>
    </row>
    <row r="83" spans="1:89" ht="15" customHeight="1" x14ac:dyDescent="0.25">
      <c r="A83" s="3180"/>
      <c r="B83" s="3156" t="s">
        <v>3296</v>
      </c>
      <c r="C83" s="3157"/>
      <c r="D83" s="1788">
        <f t="shared" si="63"/>
        <v>0</v>
      </c>
      <c r="E83" s="2070"/>
      <c r="F83" s="2229"/>
      <c r="G83" s="2229"/>
      <c r="H83" s="2380"/>
      <c r="I83" s="1388"/>
      <c r="J83" s="63" t="str">
        <f t="shared" si="67"/>
        <v/>
      </c>
      <c r="CA83" s="1755" t="str">
        <f t="shared" si="65"/>
        <v/>
      </c>
      <c r="CK83" s="2658">
        <f t="shared" si="66"/>
        <v>0</v>
      </c>
    </row>
    <row r="84" spans="1:89" ht="14.25" customHeight="1" x14ac:dyDescent="0.25">
      <c r="A84" s="3180"/>
      <c r="B84" s="3520" t="s">
        <v>3297</v>
      </c>
      <c r="C84" s="3183"/>
      <c r="D84" s="1788">
        <f t="shared" si="63"/>
        <v>0</v>
      </c>
      <c r="E84" s="2070"/>
      <c r="F84" s="2229"/>
      <c r="G84" s="2229"/>
      <c r="H84" s="2380"/>
      <c r="I84" s="1388"/>
      <c r="J84" s="63" t="str">
        <f t="shared" si="67"/>
        <v/>
      </c>
      <c r="CA84" s="1755" t="str">
        <f t="shared" si="65"/>
        <v/>
      </c>
      <c r="CK84" s="2658">
        <f t="shared" si="66"/>
        <v>0</v>
      </c>
    </row>
    <row r="85" spans="1:89" ht="15" customHeight="1" x14ac:dyDescent="0.25">
      <c r="A85" s="3180"/>
      <c r="B85" s="3132" t="s">
        <v>3298</v>
      </c>
      <c r="C85" s="2878" t="s">
        <v>3299</v>
      </c>
      <c r="D85" s="2771">
        <f t="shared" si="63"/>
        <v>0</v>
      </c>
      <c r="E85" s="126"/>
      <c r="F85" s="127"/>
      <c r="G85" s="127"/>
      <c r="H85" s="2172"/>
      <c r="I85" s="139"/>
      <c r="J85" s="63" t="str">
        <f t="shared" si="67"/>
        <v/>
      </c>
      <c r="CA85" s="1755" t="str">
        <f t="shared" si="65"/>
        <v/>
      </c>
      <c r="CK85" s="2658">
        <f t="shared" si="66"/>
        <v>0</v>
      </c>
    </row>
    <row r="86" spans="1:89" ht="14.25" customHeight="1" x14ac:dyDescent="0.25">
      <c r="A86" s="3180"/>
      <c r="B86" s="3128"/>
      <c r="C86" s="2879" t="s">
        <v>3300</v>
      </c>
      <c r="D86" s="1788">
        <f t="shared" si="63"/>
        <v>0</v>
      </c>
      <c r="E86" s="355"/>
      <c r="F86" s="452"/>
      <c r="G86" s="452"/>
      <c r="H86" s="2177"/>
      <c r="I86" s="556"/>
      <c r="J86" s="63" t="str">
        <f t="shared" si="67"/>
        <v/>
      </c>
      <c r="CA86" s="1755" t="str">
        <f t="shared" si="65"/>
        <v/>
      </c>
      <c r="CK86" s="2658">
        <f t="shared" si="66"/>
        <v>0</v>
      </c>
    </row>
    <row r="87" spans="1:89" ht="15" customHeight="1" x14ac:dyDescent="0.25">
      <c r="A87" s="3180"/>
      <c r="B87" s="3128"/>
      <c r="C87" s="279" t="s">
        <v>3301</v>
      </c>
      <c r="D87" s="1788">
        <f t="shared" si="63"/>
        <v>0</v>
      </c>
      <c r="E87" s="2070"/>
      <c r="F87" s="2229"/>
      <c r="G87" s="2229"/>
      <c r="H87" s="2380"/>
      <c r="I87" s="1388"/>
      <c r="J87" s="63" t="str">
        <f t="shared" si="67"/>
        <v/>
      </c>
      <c r="CA87" s="1755" t="str">
        <f t="shared" si="65"/>
        <v/>
      </c>
      <c r="CK87" s="2658">
        <f t="shared" si="66"/>
        <v>0</v>
      </c>
    </row>
    <row r="88" spans="1:89" ht="14.25" customHeight="1" x14ac:dyDescent="0.25">
      <c r="A88" s="3180"/>
      <c r="B88" s="3128"/>
      <c r="C88" s="854" t="s">
        <v>3302</v>
      </c>
      <c r="D88" s="1788">
        <f t="shared" si="63"/>
        <v>0</v>
      </c>
      <c r="E88" s="2070"/>
      <c r="F88" s="2229"/>
      <c r="G88" s="2229"/>
      <c r="H88" s="2380"/>
      <c r="I88" s="1388"/>
      <c r="J88" s="63" t="str">
        <f t="shared" si="67"/>
        <v/>
      </c>
      <c r="CA88" s="1755" t="str">
        <f t="shared" si="65"/>
        <v/>
      </c>
      <c r="CK88" s="2658">
        <f t="shared" si="66"/>
        <v>0</v>
      </c>
    </row>
    <row r="89" spans="1:89" ht="15" customHeight="1" x14ac:dyDescent="0.25">
      <c r="A89" s="3180"/>
      <c r="B89" s="3129"/>
      <c r="C89" s="97" t="s">
        <v>3303</v>
      </c>
      <c r="D89" s="1788">
        <f t="shared" si="63"/>
        <v>0</v>
      </c>
      <c r="E89" s="2070"/>
      <c r="F89" s="2229"/>
      <c r="G89" s="2229"/>
      <c r="H89" s="2380"/>
      <c r="I89" s="1388"/>
      <c r="J89" s="63" t="str">
        <f t="shared" si="67"/>
        <v/>
      </c>
      <c r="CA89" s="1755" t="str">
        <f t="shared" si="65"/>
        <v/>
      </c>
      <c r="CK89" s="2658">
        <f t="shared" si="66"/>
        <v>0</v>
      </c>
    </row>
    <row r="90" spans="1:89" ht="15" customHeight="1" x14ac:dyDescent="0.25">
      <c r="A90" s="3180"/>
      <c r="B90" s="3522" t="s">
        <v>3304</v>
      </c>
      <c r="C90" s="3152"/>
      <c r="D90" s="28">
        <f t="shared" si="63"/>
        <v>0</v>
      </c>
      <c r="E90" s="126"/>
      <c r="F90" s="127"/>
      <c r="G90" s="127"/>
      <c r="H90" s="377"/>
      <c r="I90" s="139"/>
      <c r="J90" s="63" t="str">
        <f t="shared" si="67"/>
        <v/>
      </c>
      <c r="CA90" s="1755" t="str">
        <f t="shared" si="65"/>
        <v/>
      </c>
      <c r="CK90" s="2658">
        <f t="shared" si="66"/>
        <v>0</v>
      </c>
    </row>
    <row r="91" spans="1:89" ht="15.75" customHeight="1" x14ac:dyDescent="0.25">
      <c r="A91" s="3180"/>
      <c r="B91" s="3523" t="s">
        <v>3305</v>
      </c>
      <c r="C91" s="3140"/>
      <c r="D91" s="70">
        <f t="shared" si="63"/>
        <v>0</v>
      </c>
      <c r="E91" s="2074"/>
      <c r="F91" s="477"/>
      <c r="G91" s="477"/>
      <c r="H91" s="2248"/>
      <c r="I91" s="1387"/>
      <c r="J91" s="63" t="str">
        <f t="shared" si="67"/>
        <v/>
      </c>
      <c r="CA91" s="1755" t="str">
        <f t="shared" si="65"/>
        <v/>
      </c>
      <c r="CK91" s="2658">
        <f t="shared" si="66"/>
        <v>0</v>
      </c>
    </row>
    <row r="92" spans="1:89" ht="14.25" customHeight="1" x14ac:dyDescent="0.25">
      <c r="A92" s="3180"/>
      <c r="B92" s="3412" t="s">
        <v>3306</v>
      </c>
      <c r="C92" s="1381" t="s">
        <v>3307</v>
      </c>
      <c r="D92" s="28">
        <f t="shared" si="63"/>
        <v>0</v>
      </c>
      <c r="E92" s="126"/>
      <c r="F92" s="127"/>
      <c r="G92" s="127"/>
      <c r="H92" s="377"/>
      <c r="I92" s="139"/>
      <c r="J92" s="63" t="str">
        <f t="shared" si="67"/>
        <v/>
      </c>
      <c r="CA92" s="1755" t="str">
        <f t="shared" si="65"/>
        <v/>
      </c>
      <c r="CK92" s="2658">
        <f t="shared" si="66"/>
        <v>0</v>
      </c>
    </row>
    <row r="93" spans="1:89" ht="14.25" customHeight="1" x14ac:dyDescent="0.25">
      <c r="A93" s="3180"/>
      <c r="B93" s="3179"/>
      <c r="C93" s="1382" t="s">
        <v>3308</v>
      </c>
      <c r="D93" s="65">
        <f t="shared" si="63"/>
        <v>0</v>
      </c>
      <c r="E93" s="355"/>
      <c r="F93" s="452"/>
      <c r="G93" s="452"/>
      <c r="H93" s="2085"/>
      <c r="I93" s="556"/>
      <c r="J93" s="63" t="str">
        <f t="shared" si="67"/>
        <v/>
      </c>
      <c r="CA93" s="1755" t="str">
        <f t="shared" si="65"/>
        <v/>
      </c>
      <c r="CK93" s="2658">
        <f t="shared" si="66"/>
        <v>0</v>
      </c>
    </row>
    <row r="94" spans="1:89" ht="14.25" customHeight="1" x14ac:dyDescent="0.25">
      <c r="A94" s="3180"/>
      <c r="B94" s="3179"/>
      <c r="C94" s="1383" t="s">
        <v>3309</v>
      </c>
      <c r="D94" s="65">
        <f t="shared" si="63"/>
        <v>0</v>
      </c>
      <c r="E94" s="355"/>
      <c r="F94" s="452"/>
      <c r="G94" s="452"/>
      <c r="H94" s="2085"/>
      <c r="I94" s="556"/>
      <c r="J94" s="63" t="str">
        <f t="shared" si="67"/>
        <v/>
      </c>
      <c r="CA94" s="1755" t="str">
        <f t="shared" si="65"/>
        <v/>
      </c>
      <c r="CK94" s="2658">
        <f t="shared" si="66"/>
        <v>0</v>
      </c>
    </row>
    <row r="95" spans="1:89" ht="14.25" customHeight="1" x14ac:dyDescent="0.25">
      <c r="A95" s="3180"/>
      <c r="B95" s="3179"/>
      <c r="C95" s="1384" t="s">
        <v>3310</v>
      </c>
      <c r="D95" s="1788">
        <f t="shared" si="63"/>
        <v>0</v>
      </c>
      <c r="E95" s="2074"/>
      <c r="F95" s="477"/>
      <c r="G95" s="477"/>
      <c r="H95" s="2248"/>
      <c r="I95" s="1387"/>
      <c r="J95" s="63" t="str">
        <f t="shared" si="67"/>
        <v/>
      </c>
      <c r="CA95" s="1755" t="str">
        <f t="shared" si="65"/>
        <v/>
      </c>
      <c r="CK95" s="2658">
        <f t="shared" si="66"/>
        <v>0</v>
      </c>
    </row>
    <row r="96" spans="1:89" ht="15" customHeight="1" x14ac:dyDescent="0.25">
      <c r="A96" s="3180"/>
      <c r="B96" s="3187" t="s">
        <v>3311</v>
      </c>
      <c r="C96" s="1270" t="s">
        <v>472</v>
      </c>
      <c r="D96" s="28">
        <f t="shared" si="63"/>
        <v>0</v>
      </c>
      <c r="E96" s="126"/>
      <c r="F96" s="2078"/>
      <c r="G96" s="2078"/>
      <c r="H96" s="377"/>
      <c r="I96" s="139"/>
      <c r="J96" s="63" t="str">
        <f t="shared" si="67"/>
        <v/>
      </c>
      <c r="CA96" s="1755" t="str">
        <f t="shared" si="65"/>
        <v/>
      </c>
      <c r="CK96" s="2658">
        <f t="shared" si="66"/>
        <v>0</v>
      </c>
    </row>
    <row r="97" spans="1:96" ht="14.25" customHeight="1" x14ac:dyDescent="0.25">
      <c r="A97" s="3180"/>
      <c r="B97" s="3129"/>
      <c r="C97" s="1279" t="s">
        <v>64</v>
      </c>
      <c r="D97" s="35">
        <f t="shared" si="63"/>
        <v>0</v>
      </c>
      <c r="E97" s="131"/>
      <c r="F97" s="2137"/>
      <c r="G97" s="2137"/>
      <c r="H97" s="2114"/>
      <c r="I97" s="557"/>
      <c r="J97" s="63"/>
      <c r="CA97" s="1755" t="str">
        <f t="shared" si="65"/>
        <v/>
      </c>
      <c r="CK97" s="2658">
        <f t="shared" si="66"/>
        <v>0</v>
      </c>
    </row>
    <row r="98" spans="1:96" ht="14.25" customHeight="1" x14ac:dyDescent="0.25">
      <c r="A98" s="3140"/>
      <c r="B98" s="3200" t="s">
        <v>82</v>
      </c>
      <c r="C98" s="3122"/>
      <c r="D98" s="110">
        <f t="shared" si="63"/>
        <v>12</v>
      </c>
      <c r="E98" s="146">
        <f t="shared" ref="E98:I98" si="68">SUM(E56:E97)</f>
        <v>8</v>
      </c>
      <c r="F98" s="146">
        <f t="shared" si="68"/>
        <v>4</v>
      </c>
      <c r="G98" s="146">
        <f t="shared" si="68"/>
        <v>0</v>
      </c>
      <c r="H98" s="146">
        <f t="shared" si="68"/>
        <v>0</v>
      </c>
      <c r="I98" s="146">
        <f t="shared" si="68"/>
        <v>0</v>
      </c>
      <c r="CA98" s="63"/>
      <c r="CK98" s="63"/>
    </row>
    <row r="99" spans="1:96" ht="18" customHeight="1" x14ac:dyDescent="0.25">
      <c r="A99" s="1991" t="s">
        <v>3318</v>
      </c>
      <c r="B99" s="1991"/>
      <c r="C99" s="1991"/>
      <c r="D99" s="1991"/>
      <c r="E99" s="2880"/>
      <c r="F99" s="2880"/>
      <c r="G99" s="2880"/>
      <c r="H99" s="2880"/>
      <c r="I99" s="2880"/>
      <c r="J99" s="2880"/>
      <c r="K99" s="1873"/>
      <c r="L99" s="1873"/>
      <c r="M99" s="1873"/>
      <c r="N99" s="2200"/>
      <c r="O99" s="2200"/>
      <c r="P99" s="2200"/>
      <c r="Q99" s="2200"/>
      <c r="R99" s="2200"/>
      <c r="S99" s="2200"/>
      <c r="T99" s="2200"/>
      <c r="U99" s="2200"/>
      <c r="V99" s="2200"/>
      <c r="W99" s="2200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</row>
    <row r="100" spans="1:96" ht="15" customHeight="1" x14ac:dyDescent="0.25">
      <c r="A100" s="3143" t="s">
        <v>2597</v>
      </c>
      <c r="B100" s="3124"/>
      <c r="C100" s="3122"/>
      <c r="D100" s="216" t="s">
        <v>3319</v>
      </c>
      <c r="E100" s="3525"/>
      <c r="F100" s="3165"/>
      <c r="G100" s="2200"/>
      <c r="H100" s="2200"/>
      <c r="I100" s="2200"/>
      <c r="J100" s="2200"/>
      <c r="K100" s="2200"/>
      <c r="L100" s="2200"/>
      <c r="M100" s="2200"/>
      <c r="N100" s="2200"/>
      <c r="O100" s="2200"/>
      <c r="P100" s="2200"/>
      <c r="Q100" s="2200"/>
      <c r="R100" s="1862"/>
      <c r="S100" s="1862"/>
      <c r="T100" s="1862"/>
      <c r="U100" s="1862"/>
      <c r="V100" s="1862"/>
      <c r="W100" s="1862"/>
    </row>
    <row r="101" spans="1:96" ht="15" customHeight="1" x14ac:dyDescent="0.25">
      <c r="A101" s="3278" t="s">
        <v>2592</v>
      </c>
      <c r="B101" s="3247"/>
      <c r="C101" s="3152"/>
      <c r="D101" s="2881"/>
      <c r="E101" s="3525"/>
      <c r="F101" s="3165"/>
      <c r="G101" s="2200"/>
      <c r="H101" s="2200"/>
      <c r="I101" s="2200"/>
      <c r="J101" s="2200"/>
      <c r="K101" s="2200"/>
      <c r="L101" s="2200"/>
      <c r="M101" s="2200"/>
      <c r="N101" s="2200"/>
      <c r="O101" s="2200"/>
      <c r="P101" s="2200"/>
      <c r="Q101" s="2200"/>
      <c r="R101" s="1862"/>
      <c r="S101" s="1862"/>
      <c r="T101" s="1862"/>
      <c r="U101" s="1862"/>
      <c r="V101" s="1862"/>
      <c r="W101" s="1862"/>
    </row>
    <row r="102" spans="1:96" ht="15" customHeight="1" x14ac:dyDescent="0.25">
      <c r="A102" s="3193" t="s">
        <v>3320</v>
      </c>
      <c r="B102" s="3386"/>
      <c r="C102" s="3157"/>
      <c r="D102" s="2881"/>
      <c r="E102" s="3525"/>
      <c r="F102" s="3165"/>
      <c r="G102" s="2200"/>
      <c r="H102" s="2200"/>
      <c r="I102" s="2200"/>
      <c r="J102" s="2200"/>
      <c r="K102" s="2200"/>
      <c r="L102" s="2200"/>
      <c r="M102" s="2200"/>
      <c r="N102" s="2200"/>
      <c r="O102" s="2200"/>
      <c r="P102" s="2200"/>
      <c r="Q102" s="2200"/>
      <c r="R102" s="1862"/>
      <c r="S102" s="1862"/>
      <c r="T102" s="1862"/>
      <c r="U102" s="1862"/>
      <c r="V102" s="1862"/>
      <c r="W102" s="1862"/>
    </row>
    <row r="103" spans="1:96" ht="15" customHeight="1" x14ac:dyDescent="0.25">
      <c r="A103" s="3323" t="s">
        <v>3321</v>
      </c>
      <c r="B103" s="3249"/>
      <c r="C103" s="3205"/>
      <c r="D103" s="1391"/>
      <c r="E103" s="2200"/>
      <c r="F103" s="2200"/>
      <c r="G103" s="2200"/>
      <c r="H103" s="2200"/>
      <c r="I103" s="2200"/>
      <c r="J103" s="2200"/>
      <c r="K103" s="2200"/>
      <c r="L103" s="2200"/>
      <c r="M103" s="2200"/>
      <c r="N103" s="2200"/>
      <c r="O103" s="2200"/>
      <c r="P103" s="2200"/>
      <c r="Q103" s="2200"/>
      <c r="R103" s="1862"/>
      <c r="S103" s="1862"/>
      <c r="T103" s="1862"/>
      <c r="U103" s="1862"/>
      <c r="V103" s="1862"/>
      <c r="W103" s="1862"/>
    </row>
    <row r="104" spans="1:96" ht="18" customHeight="1" x14ac:dyDescent="0.25">
      <c r="A104" s="886" t="s">
        <v>3322</v>
      </c>
      <c r="B104" s="1392"/>
      <c r="C104" s="1393"/>
      <c r="D104" s="1871"/>
      <c r="E104" s="1394"/>
      <c r="F104" s="1871"/>
      <c r="G104" s="1871"/>
      <c r="H104" s="1871"/>
      <c r="I104" s="1871"/>
      <c r="J104" s="1871"/>
      <c r="K104" s="1871"/>
      <c r="L104" s="1871"/>
      <c r="M104" s="1871"/>
      <c r="N104" s="1871"/>
      <c r="O104" s="1871"/>
      <c r="P104" s="1871"/>
      <c r="Q104" s="1871"/>
      <c r="R104" s="1871"/>
      <c r="S104" s="1871"/>
      <c r="T104" s="1871"/>
      <c r="U104" s="1871"/>
      <c r="V104" s="1871"/>
      <c r="W104" s="1871"/>
    </row>
    <row r="105" spans="1:96" ht="14.25" customHeight="1" x14ac:dyDescent="0.25">
      <c r="A105" s="3240" t="s">
        <v>3323</v>
      </c>
      <c r="B105" s="3161"/>
      <c r="C105" s="3149"/>
      <c r="D105" s="3138" t="s">
        <v>3324</v>
      </c>
      <c r="E105" s="3143" t="s">
        <v>3325</v>
      </c>
      <c r="F105" s="3124"/>
      <c r="G105" s="3135"/>
      <c r="H105" s="3139" t="s">
        <v>3326</v>
      </c>
      <c r="I105" s="1871"/>
      <c r="J105" s="1871"/>
      <c r="K105" s="1871"/>
      <c r="L105" s="1871"/>
      <c r="M105" s="1871"/>
      <c r="N105" s="1871"/>
      <c r="O105" s="1871"/>
      <c r="P105" s="1871"/>
      <c r="Q105" s="1871"/>
      <c r="R105" s="1871"/>
      <c r="S105" s="1871"/>
      <c r="T105" s="1871"/>
      <c r="U105" s="1871"/>
      <c r="V105" s="1871"/>
      <c r="W105" s="1871"/>
    </row>
    <row r="106" spans="1:96" ht="14.25" customHeight="1" x14ac:dyDescent="0.25">
      <c r="A106" s="3142"/>
      <c r="B106" s="3142"/>
      <c r="C106" s="3140"/>
      <c r="D106" s="3128"/>
      <c r="E106" s="859" t="s">
        <v>3327</v>
      </c>
      <c r="F106" s="1168" t="s">
        <v>3328</v>
      </c>
      <c r="G106" s="1170" t="s">
        <v>1371</v>
      </c>
      <c r="H106" s="3140"/>
      <c r="I106" s="1871"/>
      <c r="J106" s="1871"/>
      <c r="K106" s="1871"/>
      <c r="L106" s="1871"/>
      <c r="M106" s="1871"/>
      <c r="N106" s="1871"/>
      <c r="O106" s="1871"/>
      <c r="P106" s="1871"/>
      <c r="Q106" s="1871"/>
      <c r="R106" s="1871"/>
      <c r="S106" s="1871"/>
      <c r="T106" s="1871"/>
      <c r="U106" s="1871"/>
      <c r="V106" s="1871"/>
      <c r="W106" s="1871"/>
    </row>
    <row r="107" spans="1:96" ht="15" customHeight="1" x14ac:dyDescent="0.25">
      <c r="A107" s="3151" t="s">
        <v>3329</v>
      </c>
      <c r="B107" s="3247"/>
      <c r="C107" s="3152"/>
      <c r="D107" s="1395">
        <f t="shared" ref="D107:D109" si="69">SUM(E107:G107)</f>
        <v>24</v>
      </c>
      <c r="E107" s="1396">
        <v>24</v>
      </c>
      <c r="F107" s="1397">
        <v>0</v>
      </c>
      <c r="G107" s="2882">
        <v>0</v>
      </c>
      <c r="H107" s="2883">
        <v>280</v>
      </c>
      <c r="I107" s="2428"/>
      <c r="J107" s="1871"/>
      <c r="K107" s="1871"/>
      <c r="L107" s="1871"/>
      <c r="M107" s="1871"/>
      <c r="N107" s="1871"/>
      <c r="O107" s="1871"/>
      <c r="P107" s="1871"/>
      <c r="Q107" s="1871"/>
      <c r="R107" s="1871"/>
      <c r="S107" s="1871"/>
      <c r="T107" s="1871"/>
      <c r="U107" s="1871"/>
      <c r="V107" s="1871"/>
      <c r="W107" s="1871"/>
      <c r="CA107" s="63"/>
      <c r="CB107" s="63"/>
      <c r="CC107" s="1"/>
      <c r="CD107" s="1"/>
      <c r="CE107" s="1"/>
      <c r="CF107" s="1"/>
      <c r="CG107" s="1"/>
      <c r="CH107" s="1"/>
      <c r="CI107" s="1"/>
      <c r="CJ107" s="1"/>
    </row>
    <row r="108" spans="1:96" ht="15" customHeight="1" x14ac:dyDescent="0.25">
      <c r="A108" s="3156" t="s">
        <v>3330</v>
      </c>
      <c r="B108" s="3386"/>
      <c r="C108" s="3157"/>
      <c r="D108" s="1398">
        <f t="shared" si="69"/>
        <v>19</v>
      </c>
      <c r="E108" s="1399">
        <v>19</v>
      </c>
      <c r="F108" s="1400">
        <v>0</v>
      </c>
      <c r="G108" s="1401">
        <v>0</v>
      </c>
      <c r="H108" s="2884">
        <v>261</v>
      </c>
      <c r="I108" s="2428"/>
      <c r="J108" s="1871"/>
      <c r="K108" s="1871"/>
      <c r="L108" s="1871"/>
      <c r="M108" s="1871"/>
      <c r="N108" s="1871"/>
      <c r="O108" s="1871"/>
      <c r="P108" s="1871"/>
      <c r="Q108" s="1871"/>
      <c r="R108" s="1871"/>
      <c r="S108" s="1871"/>
      <c r="T108" s="1871"/>
      <c r="U108" s="1871"/>
      <c r="V108" s="1871"/>
      <c r="W108" s="1871"/>
      <c r="CA108" s="63"/>
    </row>
    <row r="109" spans="1:96" ht="15" customHeight="1" x14ac:dyDescent="0.25">
      <c r="A109" s="3207" t="s">
        <v>3331</v>
      </c>
      <c r="B109" s="3249"/>
      <c r="C109" s="3205"/>
      <c r="D109" s="2885">
        <f t="shared" si="69"/>
        <v>8</v>
      </c>
      <c r="E109" s="1402">
        <v>8</v>
      </c>
      <c r="F109" s="1403">
        <v>0</v>
      </c>
      <c r="G109" s="2886">
        <v>0</v>
      </c>
      <c r="H109" s="2887">
        <v>91</v>
      </c>
      <c r="I109" s="2428"/>
      <c r="J109" s="1871"/>
      <c r="K109" s="1871"/>
      <c r="L109" s="1871"/>
      <c r="M109" s="1871"/>
      <c r="N109" s="1871"/>
      <c r="O109" s="1871"/>
      <c r="P109" s="1871"/>
      <c r="Q109" s="1871"/>
      <c r="R109" s="1871"/>
      <c r="S109" s="1871"/>
      <c r="T109" s="1871"/>
      <c r="U109" s="1871"/>
      <c r="V109" s="1871"/>
      <c r="W109" s="1871"/>
      <c r="CA109" s="63"/>
    </row>
    <row r="110" spans="1:96" ht="15" customHeight="1" x14ac:dyDescent="0.25">
      <c r="A110" s="2888" t="s">
        <v>3332</v>
      </c>
      <c r="B110" s="2889"/>
      <c r="C110" s="2889"/>
      <c r="D110" s="2889"/>
      <c r="E110" s="2889"/>
      <c r="F110" s="2889"/>
      <c r="G110" s="2890"/>
      <c r="H110" s="1979"/>
      <c r="I110" s="2428"/>
      <c r="J110" s="1871"/>
      <c r="K110" s="1871"/>
      <c r="L110" s="1871"/>
      <c r="M110" s="1871"/>
      <c r="N110" s="1871"/>
      <c r="O110" s="1871"/>
      <c r="P110" s="1871"/>
      <c r="Q110" s="1871"/>
      <c r="R110" s="1871"/>
      <c r="S110" s="1871"/>
      <c r="T110" s="1871"/>
      <c r="U110" s="1871"/>
      <c r="V110" s="1871"/>
      <c r="W110" s="1871"/>
      <c r="CA110" s="63"/>
    </row>
    <row r="111" spans="1:96" ht="15" customHeight="1" x14ac:dyDescent="0.25">
      <c r="A111" s="3526" t="s">
        <v>3333</v>
      </c>
      <c r="B111" s="3247"/>
      <c r="C111" s="3152"/>
      <c r="D111" s="2891">
        <f t="shared" ref="D111:D112" si="70">SUM(E111:G111)</f>
        <v>51</v>
      </c>
      <c r="E111" s="1396">
        <v>51</v>
      </c>
      <c r="F111" s="1397">
        <v>0</v>
      </c>
      <c r="G111" s="2892">
        <v>0</v>
      </c>
      <c r="H111" s="2883">
        <v>632</v>
      </c>
      <c r="I111" s="2428"/>
      <c r="J111" s="1871"/>
      <c r="K111" s="1871"/>
      <c r="L111" s="1871"/>
      <c r="M111" s="1871"/>
      <c r="N111" s="1871"/>
      <c r="O111" s="1871"/>
      <c r="P111" s="1871"/>
      <c r="Q111" s="1871"/>
      <c r="R111" s="1871"/>
      <c r="S111" s="1871"/>
      <c r="T111" s="1871"/>
      <c r="U111" s="1871"/>
      <c r="V111" s="1871"/>
      <c r="W111" s="1871"/>
      <c r="CA111" s="1755"/>
      <c r="CK111" s="1757"/>
    </row>
    <row r="112" spans="1:96" ht="15" customHeight="1" x14ac:dyDescent="0.25">
      <c r="A112" s="3506" t="s">
        <v>2229</v>
      </c>
      <c r="B112" s="3249"/>
      <c r="C112" s="3205"/>
      <c r="D112" s="1404">
        <f t="shared" si="70"/>
        <v>0</v>
      </c>
      <c r="E112" s="1402"/>
      <c r="F112" s="1403"/>
      <c r="G112" s="2886"/>
      <c r="H112" s="2887"/>
      <c r="I112" s="2428"/>
      <c r="J112" s="1871"/>
      <c r="K112" s="1871"/>
      <c r="L112" s="1871"/>
      <c r="M112" s="1871"/>
      <c r="N112" s="1871"/>
      <c r="O112" s="1871"/>
      <c r="P112" s="1871"/>
      <c r="Q112" s="1871"/>
      <c r="R112" s="1871"/>
      <c r="S112" s="1871"/>
      <c r="T112" s="1871"/>
      <c r="U112" s="1871"/>
      <c r="V112" s="1871"/>
      <c r="W112" s="1871"/>
      <c r="CA112" s="1755"/>
      <c r="CK112" s="1757"/>
    </row>
    <row r="113" spans="1:96" ht="18" customHeight="1" x14ac:dyDescent="0.25">
      <c r="A113" s="886" t="s">
        <v>3334</v>
      </c>
      <c r="B113" s="1392"/>
      <c r="C113" s="1393"/>
      <c r="D113" s="1871"/>
      <c r="E113" s="1394"/>
      <c r="F113" s="1871"/>
      <c r="G113" s="1871"/>
      <c r="H113" s="1871"/>
      <c r="I113" s="1871"/>
      <c r="J113" s="1871"/>
      <c r="K113" s="1871"/>
      <c r="L113" s="1871"/>
      <c r="M113" s="1871"/>
      <c r="N113" s="1871"/>
      <c r="O113" s="1871"/>
      <c r="P113" s="1871"/>
      <c r="Q113" s="1871"/>
      <c r="R113" s="1871"/>
      <c r="S113" s="1871"/>
      <c r="T113" s="1871"/>
      <c r="U113" s="1871"/>
      <c r="V113" s="1871"/>
      <c r="W113" s="1871"/>
    </row>
    <row r="114" spans="1:96" ht="15" customHeight="1" x14ac:dyDescent="0.25">
      <c r="A114" s="3201" t="s">
        <v>3335</v>
      </c>
      <c r="B114" s="3161"/>
      <c r="C114" s="3149"/>
      <c r="D114" s="3138" t="s">
        <v>3324</v>
      </c>
      <c r="E114" s="3139" t="s">
        <v>3326</v>
      </c>
      <c r="F114" s="3143" t="s">
        <v>3336</v>
      </c>
      <c r="G114" s="3122"/>
      <c r="H114" s="3381" t="s">
        <v>34</v>
      </c>
      <c r="I114" s="3124"/>
      <c r="J114" s="3124"/>
      <c r="K114" s="3124"/>
      <c r="L114" s="3124"/>
      <c r="M114" s="3124"/>
      <c r="N114" s="3124"/>
      <c r="O114" s="3124"/>
      <c r="P114" s="3124"/>
      <c r="Q114" s="3124"/>
      <c r="R114" s="3124"/>
      <c r="S114" s="3124"/>
      <c r="T114" s="3124"/>
      <c r="U114" s="3135"/>
      <c r="V114" s="3524" t="s">
        <v>464</v>
      </c>
      <c r="W114" s="3266" t="s">
        <v>72</v>
      </c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</row>
    <row r="115" spans="1:96" ht="23.25" customHeight="1" x14ac:dyDescent="0.25">
      <c r="A115" s="3150"/>
      <c r="B115" s="3142"/>
      <c r="C115" s="3140"/>
      <c r="D115" s="3129"/>
      <c r="E115" s="3140"/>
      <c r="F115" s="27" t="s">
        <v>3337</v>
      </c>
      <c r="G115" s="75" t="s">
        <v>3261</v>
      </c>
      <c r="H115" s="1800" t="s">
        <v>3338</v>
      </c>
      <c r="I115" s="23" t="s">
        <v>334</v>
      </c>
      <c r="J115" s="24" t="s">
        <v>335</v>
      </c>
      <c r="K115" s="24" t="s">
        <v>99</v>
      </c>
      <c r="L115" s="24" t="s">
        <v>49</v>
      </c>
      <c r="M115" s="24" t="s">
        <v>50</v>
      </c>
      <c r="N115" s="24" t="s">
        <v>51</v>
      </c>
      <c r="O115" s="24" t="s">
        <v>52</v>
      </c>
      <c r="P115" s="24" t="s">
        <v>53</v>
      </c>
      <c r="Q115" s="24" t="s">
        <v>54</v>
      </c>
      <c r="R115" s="24" t="s">
        <v>55</v>
      </c>
      <c r="S115" s="24" t="s">
        <v>56</v>
      </c>
      <c r="T115" s="24" t="s">
        <v>57</v>
      </c>
      <c r="U115" s="26" t="s">
        <v>58</v>
      </c>
      <c r="V115" s="3168"/>
      <c r="W115" s="3140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</row>
    <row r="116" spans="1:96" ht="15" customHeight="1" x14ac:dyDescent="0.25">
      <c r="A116" s="3190" t="s">
        <v>3339</v>
      </c>
      <c r="B116" s="3247"/>
      <c r="C116" s="3152"/>
      <c r="D116" s="1405">
        <v>29</v>
      </c>
      <c r="E116" s="2894">
        <f t="shared" ref="E116:E118" si="71">+F116+G116+H116+I116+J116+K116+L116+M116+N116+O116+P116+Q116+R116+S116+T116+U116</f>
        <v>67</v>
      </c>
      <c r="F116" s="1396"/>
      <c r="G116" s="2895"/>
      <c r="H116" s="2896"/>
      <c r="I116" s="1397">
        <v>28</v>
      </c>
      <c r="J116" s="1397"/>
      <c r="K116" s="1397">
        <v>14</v>
      </c>
      <c r="L116" s="1397">
        <v>1</v>
      </c>
      <c r="M116" s="1397"/>
      <c r="N116" s="1397">
        <v>2</v>
      </c>
      <c r="O116" s="1397">
        <v>2</v>
      </c>
      <c r="P116" s="1397">
        <v>4</v>
      </c>
      <c r="Q116" s="1397">
        <v>5</v>
      </c>
      <c r="R116" s="1397">
        <v>1</v>
      </c>
      <c r="S116" s="1397">
        <v>7</v>
      </c>
      <c r="T116" s="1397">
        <v>2</v>
      </c>
      <c r="U116" s="1406">
        <v>1</v>
      </c>
      <c r="V116" s="1407">
        <v>0</v>
      </c>
      <c r="W116" s="2895">
        <v>0</v>
      </c>
      <c r="X116" s="1" t="str">
        <f t="shared" ref="X116:X118" si="72">CA116&amp;CB116&amp;CC116</f>
        <v/>
      </c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2174" t="str">
        <f t="shared" ref="CA116:CA118" si="73">IF(AND(E116&gt;0,V116="")," * No olvide digitar la variable Gestantes. Digite CERO si no tiene.","")</f>
        <v/>
      </c>
      <c r="CB116" s="2174" t="str">
        <f t="shared" ref="CB116:CB118" si="74">IF(AND(E116&gt;0,W116="")," * No olvide digitar la variable Post Parto. Digite CERO si no tiene.","")</f>
        <v/>
      </c>
      <c r="CC116" s="2174" t="str">
        <f t="shared" ref="CC116:CC118" si="75">IF((V116+W116)&gt;E116," * La suma de Gestantes + Post Parto debe ser menor o igual al Nº de Participantes.","")</f>
        <v/>
      </c>
      <c r="CD116" s="1"/>
      <c r="CE116" s="1"/>
      <c r="CF116" s="1"/>
      <c r="CG116" s="1"/>
      <c r="CH116" s="1"/>
      <c r="CI116" s="1"/>
      <c r="CJ116" s="1"/>
      <c r="CK116" s="2175">
        <f t="shared" ref="CK116:CK118" si="76">IF(AND(E116&gt;0,V116=""),1,0)</f>
        <v>0</v>
      </c>
      <c r="CL116" s="2175">
        <f t="shared" ref="CL116:CL118" si="77">IF(AND(E116&gt;0,W116=""),1,0)</f>
        <v>0</v>
      </c>
      <c r="CM116" s="2175">
        <f t="shared" ref="CM116:CM118" si="78">IF((V116+W116)&gt;E116,1,0)</f>
        <v>0</v>
      </c>
      <c r="CN116" s="1"/>
      <c r="CO116" s="1"/>
      <c r="CP116" s="1"/>
      <c r="CQ116" s="1"/>
      <c r="CR116" s="1"/>
    </row>
    <row r="117" spans="1:96" ht="15" customHeight="1" x14ac:dyDescent="0.25">
      <c r="A117" s="3156" t="s">
        <v>3340</v>
      </c>
      <c r="B117" s="3386"/>
      <c r="C117" s="3157"/>
      <c r="D117" s="1408">
        <v>1</v>
      </c>
      <c r="E117" s="2810">
        <f t="shared" si="71"/>
        <v>16</v>
      </c>
      <c r="F117" s="1399"/>
      <c r="G117" s="2884"/>
      <c r="H117" s="2897"/>
      <c r="I117" s="1400"/>
      <c r="J117" s="1400"/>
      <c r="K117" s="1400"/>
      <c r="L117" s="1400">
        <v>2</v>
      </c>
      <c r="M117" s="1400"/>
      <c r="N117" s="1400">
        <v>2</v>
      </c>
      <c r="O117" s="1400">
        <v>2</v>
      </c>
      <c r="P117" s="1400">
        <v>4</v>
      </c>
      <c r="Q117" s="1400">
        <v>5</v>
      </c>
      <c r="R117" s="1400">
        <v>1</v>
      </c>
      <c r="S117" s="1400"/>
      <c r="T117" s="1400"/>
      <c r="U117" s="1409"/>
      <c r="V117" s="1410">
        <v>0</v>
      </c>
      <c r="W117" s="2884">
        <v>0</v>
      </c>
      <c r="X117" s="1" t="str">
        <f t="shared" si="72"/>
        <v/>
      </c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2174" t="str">
        <f t="shared" si="73"/>
        <v/>
      </c>
      <c r="CB117" s="2174" t="str">
        <f t="shared" si="74"/>
        <v/>
      </c>
      <c r="CC117" s="2174" t="str">
        <f t="shared" si="75"/>
        <v/>
      </c>
      <c r="CD117" s="1"/>
      <c r="CE117" s="1"/>
      <c r="CF117" s="1"/>
      <c r="CG117" s="1"/>
      <c r="CH117" s="1"/>
      <c r="CI117" s="1"/>
      <c r="CJ117" s="1"/>
      <c r="CK117" s="2175">
        <f t="shared" si="76"/>
        <v>0</v>
      </c>
      <c r="CL117" s="2175">
        <f t="shared" si="77"/>
        <v>0</v>
      </c>
      <c r="CM117" s="2175">
        <f t="shared" si="78"/>
        <v>0</v>
      </c>
      <c r="CN117" s="1"/>
      <c r="CO117" s="1"/>
      <c r="CP117" s="1"/>
      <c r="CQ117" s="1"/>
      <c r="CR117" s="1"/>
    </row>
    <row r="118" spans="1:96" ht="15" customHeight="1" x14ac:dyDescent="0.25">
      <c r="A118" s="3210" t="s">
        <v>3341</v>
      </c>
      <c r="B118" s="3249"/>
      <c r="C118" s="3205"/>
      <c r="D118" s="1411"/>
      <c r="E118" s="2898">
        <f t="shared" si="71"/>
        <v>0</v>
      </c>
      <c r="F118" s="1402"/>
      <c r="G118" s="2887"/>
      <c r="H118" s="2899"/>
      <c r="I118" s="1403"/>
      <c r="J118" s="1403"/>
      <c r="K118" s="1403"/>
      <c r="L118" s="1403"/>
      <c r="M118" s="1403"/>
      <c r="N118" s="1403"/>
      <c r="O118" s="1403"/>
      <c r="P118" s="1403"/>
      <c r="Q118" s="1403"/>
      <c r="R118" s="1403"/>
      <c r="S118" s="1403"/>
      <c r="T118" s="1403"/>
      <c r="U118" s="1412"/>
      <c r="V118" s="1413">
        <v>0</v>
      </c>
      <c r="W118" s="2887">
        <v>0</v>
      </c>
      <c r="X118" s="1" t="str">
        <f t="shared" si="72"/>
        <v/>
      </c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2174" t="str">
        <f t="shared" si="73"/>
        <v/>
      </c>
      <c r="CB118" s="2174" t="str">
        <f t="shared" si="74"/>
        <v/>
      </c>
      <c r="CC118" s="2174" t="str">
        <f t="shared" si="75"/>
        <v/>
      </c>
      <c r="CD118" s="1"/>
      <c r="CE118" s="1"/>
      <c r="CF118" s="1"/>
      <c r="CG118" s="1"/>
      <c r="CH118" s="1"/>
      <c r="CI118" s="1"/>
      <c r="CJ118" s="1"/>
      <c r="CK118" s="2175">
        <f t="shared" si="76"/>
        <v>0</v>
      </c>
      <c r="CL118" s="2175">
        <f t="shared" si="77"/>
        <v>0</v>
      </c>
      <c r="CM118" s="2175">
        <f t="shared" si="78"/>
        <v>0</v>
      </c>
      <c r="CN118" s="1"/>
      <c r="CO118" s="1"/>
      <c r="CP118" s="1"/>
      <c r="CQ118" s="1"/>
      <c r="CR118" s="1"/>
    </row>
    <row r="119" spans="1:96" ht="18" customHeight="1" x14ac:dyDescent="0.25">
      <c r="A119" s="886" t="s">
        <v>3342</v>
      </c>
      <c r="B119" s="1393"/>
      <c r="C119" s="1393"/>
      <c r="D119" s="1414"/>
      <c r="E119" s="1871"/>
      <c r="F119" s="1871"/>
      <c r="G119" s="1871"/>
      <c r="H119" s="338"/>
      <c r="I119" s="1871"/>
      <c r="J119" s="1871"/>
      <c r="K119" s="1871"/>
      <c r="L119" s="1871"/>
      <c r="M119" s="1871"/>
    </row>
    <row r="120" spans="1:96" ht="15" customHeight="1" x14ac:dyDescent="0.25">
      <c r="A120" s="3240" t="s">
        <v>3343</v>
      </c>
      <c r="B120" s="3161"/>
      <c r="C120" s="3149"/>
      <c r="D120" s="3138" t="s">
        <v>3344</v>
      </c>
      <c r="E120" s="3159" t="s">
        <v>34</v>
      </c>
      <c r="F120" s="3124"/>
      <c r="G120" s="3124"/>
      <c r="H120" s="3124"/>
      <c r="I120" s="3124"/>
      <c r="J120" s="3135"/>
      <c r="K120" s="3158" t="s">
        <v>2400</v>
      </c>
      <c r="L120" s="3122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</row>
    <row r="121" spans="1:96" ht="15" customHeight="1" x14ac:dyDescent="0.25">
      <c r="A121" s="3142"/>
      <c r="B121" s="3142"/>
      <c r="C121" s="3140"/>
      <c r="D121" s="3129"/>
      <c r="E121" s="27" t="s">
        <v>312</v>
      </c>
      <c r="F121" s="1800" t="s">
        <v>313</v>
      </c>
      <c r="G121" s="23" t="s">
        <v>314</v>
      </c>
      <c r="H121" s="23" t="s">
        <v>315</v>
      </c>
      <c r="I121" s="1737" t="s">
        <v>316</v>
      </c>
      <c r="J121" s="25" t="s">
        <v>377</v>
      </c>
      <c r="K121" s="1800" t="s">
        <v>63</v>
      </c>
      <c r="L121" s="1743" t="s">
        <v>64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</row>
    <row r="122" spans="1:96" ht="15" customHeight="1" x14ac:dyDescent="0.25">
      <c r="A122" s="3375" t="s">
        <v>3345</v>
      </c>
      <c r="B122" s="3149"/>
      <c r="C122" s="771" t="s">
        <v>3346</v>
      </c>
      <c r="D122" s="275">
        <f t="shared" ref="D122:D130" si="79">SUM(E122:J122)</f>
        <v>760</v>
      </c>
      <c r="E122" s="126">
        <v>0</v>
      </c>
      <c r="F122" s="2078">
        <v>0</v>
      </c>
      <c r="G122" s="127">
        <v>63</v>
      </c>
      <c r="H122" s="127">
        <v>340</v>
      </c>
      <c r="I122" s="127">
        <v>228</v>
      </c>
      <c r="J122" s="1841">
        <v>129</v>
      </c>
      <c r="K122" s="2078">
        <v>362</v>
      </c>
      <c r="L122" s="1840">
        <v>398</v>
      </c>
      <c r="M122" s="2428" t="str">
        <f t="shared" ref="M122:M130" si="80">CA122&amp;CB122</f>
        <v/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755" t="str">
        <f t="shared" ref="CA122:CA130" si="81">IF((K122+L122)&lt;&gt;D122," * El Nº de intervenciones NO DEBE ser distinto a la suma por Sexo.","")</f>
        <v/>
      </c>
      <c r="CB122" s="63"/>
      <c r="CC122" s="1"/>
      <c r="CD122" s="1"/>
      <c r="CE122" s="1"/>
      <c r="CF122" s="1"/>
      <c r="CG122" s="1"/>
      <c r="CH122" s="1"/>
      <c r="CI122" s="1"/>
      <c r="CJ122" s="1"/>
      <c r="CK122" s="1757">
        <f t="shared" ref="CK122:CK130" si="82">IF((K122+L122)&lt;&gt;D122,1,0)</f>
        <v>0</v>
      </c>
      <c r="CL122" s="1"/>
      <c r="CM122" s="1"/>
      <c r="CN122" s="1"/>
      <c r="CO122" s="1"/>
      <c r="CP122" s="1"/>
      <c r="CQ122" s="1"/>
      <c r="CR122" s="1"/>
    </row>
    <row r="123" spans="1:96" ht="15" customHeight="1" x14ac:dyDescent="0.25">
      <c r="A123" s="3179"/>
      <c r="B123" s="3180"/>
      <c r="C123" s="1415" t="s">
        <v>3347</v>
      </c>
      <c r="D123" s="275">
        <f t="shared" si="79"/>
        <v>1</v>
      </c>
      <c r="E123" s="355">
        <v>0</v>
      </c>
      <c r="F123" s="2084">
        <v>0</v>
      </c>
      <c r="G123" s="452">
        <v>1</v>
      </c>
      <c r="H123" s="452">
        <v>0</v>
      </c>
      <c r="I123" s="452">
        <v>0</v>
      </c>
      <c r="J123" s="444">
        <v>0</v>
      </c>
      <c r="K123" s="2084">
        <v>0</v>
      </c>
      <c r="L123" s="2057">
        <v>1</v>
      </c>
      <c r="M123" s="2428" t="str">
        <f t="shared" si="80"/>
        <v/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755" t="str">
        <f t="shared" si="81"/>
        <v/>
      </c>
      <c r="CB123" s="63"/>
      <c r="CC123" s="1"/>
      <c r="CD123" s="1"/>
      <c r="CE123" s="1"/>
      <c r="CF123" s="1"/>
      <c r="CG123" s="1"/>
      <c r="CH123" s="1"/>
      <c r="CI123" s="1"/>
      <c r="CJ123" s="1"/>
      <c r="CK123" s="1757">
        <f t="shared" si="82"/>
        <v>0</v>
      </c>
      <c r="CL123" s="1"/>
      <c r="CM123" s="1"/>
      <c r="CN123" s="1"/>
      <c r="CO123" s="1"/>
      <c r="CP123" s="1"/>
      <c r="CQ123" s="1"/>
      <c r="CR123" s="1"/>
    </row>
    <row r="124" spans="1:96" ht="15" customHeight="1" x14ac:dyDescent="0.25">
      <c r="A124" s="3150"/>
      <c r="B124" s="3140"/>
      <c r="C124" s="1415" t="s">
        <v>3348</v>
      </c>
      <c r="D124" s="35">
        <f t="shared" si="79"/>
        <v>0</v>
      </c>
      <c r="E124" s="131"/>
      <c r="F124" s="2137"/>
      <c r="G124" s="132"/>
      <c r="H124" s="132"/>
      <c r="I124" s="132"/>
      <c r="J124" s="1848"/>
      <c r="K124" s="2137"/>
      <c r="L124" s="1847"/>
      <c r="M124" s="2428" t="str">
        <f t="shared" si="80"/>
        <v/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755" t="str">
        <f t="shared" si="81"/>
        <v/>
      </c>
      <c r="CB124" s="63"/>
      <c r="CC124" s="1"/>
      <c r="CD124" s="1"/>
      <c r="CE124" s="1"/>
      <c r="CF124" s="1"/>
      <c r="CG124" s="1"/>
      <c r="CH124" s="1"/>
      <c r="CI124" s="1"/>
      <c r="CJ124" s="1"/>
      <c r="CK124" s="1757">
        <f t="shared" si="82"/>
        <v>0</v>
      </c>
      <c r="CL124" s="1"/>
      <c r="CM124" s="1"/>
      <c r="CN124" s="1"/>
      <c r="CO124" s="1"/>
      <c r="CP124" s="1"/>
      <c r="CQ124" s="1"/>
      <c r="CR124" s="1"/>
    </row>
    <row r="125" spans="1:96" ht="15" customHeight="1" x14ac:dyDescent="0.25">
      <c r="A125" s="3375" t="s">
        <v>3349</v>
      </c>
      <c r="B125" s="3149"/>
      <c r="C125" s="771" t="s">
        <v>3346</v>
      </c>
      <c r="D125" s="2051">
        <f t="shared" si="79"/>
        <v>9</v>
      </c>
      <c r="E125" s="1843">
        <v>0</v>
      </c>
      <c r="F125" s="2135">
        <v>2</v>
      </c>
      <c r="G125" s="1845">
        <v>0</v>
      </c>
      <c r="H125" s="1845">
        <v>4</v>
      </c>
      <c r="I125" s="1845">
        <v>1</v>
      </c>
      <c r="J125" s="1846">
        <v>2</v>
      </c>
      <c r="K125" s="2135">
        <v>7</v>
      </c>
      <c r="L125" s="1844">
        <v>2</v>
      </c>
      <c r="M125" s="2428" t="str">
        <f t="shared" si="80"/>
        <v/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755" t="str">
        <f t="shared" si="81"/>
        <v/>
      </c>
      <c r="CB125" s="63"/>
      <c r="CC125" s="1"/>
      <c r="CD125" s="1"/>
      <c r="CE125" s="1"/>
      <c r="CF125" s="1"/>
      <c r="CG125" s="1"/>
      <c r="CH125" s="1"/>
      <c r="CI125" s="1"/>
      <c r="CJ125" s="1"/>
      <c r="CK125" s="1757">
        <f t="shared" si="82"/>
        <v>0</v>
      </c>
      <c r="CL125" s="1"/>
      <c r="CM125" s="1"/>
      <c r="CN125" s="1"/>
      <c r="CO125" s="1"/>
      <c r="CP125" s="1"/>
      <c r="CQ125" s="1"/>
      <c r="CR125" s="1"/>
    </row>
    <row r="126" spans="1:96" ht="15" customHeight="1" x14ac:dyDescent="0.25">
      <c r="A126" s="3179"/>
      <c r="B126" s="3180"/>
      <c r="C126" s="1415" t="s">
        <v>3347</v>
      </c>
      <c r="D126" s="275">
        <f t="shared" si="79"/>
        <v>0</v>
      </c>
      <c r="E126" s="2070"/>
      <c r="F126" s="2089"/>
      <c r="G126" s="2229"/>
      <c r="H126" s="2229"/>
      <c r="I126" s="2229"/>
      <c r="J126" s="487"/>
      <c r="K126" s="2089"/>
      <c r="L126" s="370"/>
      <c r="M126" s="2428" t="str">
        <f t="shared" si="80"/>
        <v/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755" t="str">
        <f t="shared" si="81"/>
        <v/>
      </c>
      <c r="CB126" s="63"/>
      <c r="CC126" s="1"/>
      <c r="CD126" s="1"/>
      <c r="CE126" s="1"/>
      <c r="CF126" s="1"/>
      <c r="CG126" s="1"/>
      <c r="CH126" s="1"/>
      <c r="CI126" s="1"/>
      <c r="CJ126" s="1"/>
      <c r="CK126" s="1757">
        <f t="shared" si="82"/>
        <v>0</v>
      </c>
      <c r="CL126" s="1"/>
      <c r="CM126" s="1"/>
      <c r="CN126" s="1"/>
      <c r="CO126" s="1"/>
      <c r="CP126" s="1"/>
      <c r="CQ126" s="1"/>
      <c r="CR126" s="1"/>
    </row>
    <row r="127" spans="1:96" ht="15" customHeight="1" x14ac:dyDescent="0.25">
      <c r="A127" s="3150"/>
      <c r="B127" s="3140"/>
      <c r="C127" s="1415" t="s">
        <v>3348</v>
      </c>
      <c r="D127" s="35">
        <f t="shared" si="79"/>
        <v>0</v>
      </c>
      <c r="E127" s="2070"/>
      <c r="F127" s="2089"/>
      <c r="G127" s="2229"/>
      <c r="H127" s="2229"/>
      <c r="I127" s="2229"/>
      <c r="J127" s="487"/>
      <c r="K127" s="2089"/>
      <c r="L127" s="370"/>
      <c r="M127" s="2428" t="str">
        <f t="shared" si="80"/>
        <v/>
      </c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755" t="str">
        <f t="shared" si="81"/>
        <v/>
      </c>
      <c r="CB127" s="63"/>
      <c r="CC127" s="1"/>
      <c r="CD127" s="1"/>
      <c r="CE127" s="1"/>
      <c r="CF127" s="1"/>
      <c r="CG127" s="1"/>
      <c r="CH127" s="1"/>
      <c r="CI127" s="1"/>
      <c r="CJ127" s="1"/>
      <c r="CK127" s="1757">
        <f t="shared" si="82"/>
        <v>0</v>
      </c>
      <c r="CL127" s="1"/>
      <c r="CM127" s="1"/>
      <c r="CN127" s="1"/>
      <c r="CO127" s="1"/>
      <c r="CP127" s="1"/>
      <c r="CQ127" s="1"/>
      <c r="CR127" s="1"/>
    </row>
    <row r="128" spans="1:96" ht="15" customHeight="1" x14ac:dyDescent="0.25">
      <c r="A128" s="3375" t="s">
        <v>3350</v>
      </c>
      <c r="B128" s="3149"/>
      <c r="C128" s="771" t="s">
        <v>3346</v>
      </c>
      <c r="D128" s="2051">
        <f t="shared" si="79"/>
        <v>3</v>
      </c>
      <c r="E128" s="126"/>
      <c r="F128" s="2078"/>
      <c r="G128" s="127">
        <v>1</v>
      </c>
      <c r="H128" s="127">
        <v>1</v>
      </c>
      <c r="I128" s="127">
        <v>1</v>
      </c>
      <c r="J128" s="1841"/>
      <c r="K128" s="2078">
        <v>3</v>
      </c>
      <c r="L128" s="1840"/>
      <c r="M128" s="2428" t="str">
        <f t="shared" si="80"/>
        <v/>
      </c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755" t="str">
        <f t="shared" si="81"/>
        <v/>
      </c>
      <c r="CB128" s="63"/>
      <c r="CC128" s="1"/>
      <c r="CD128" s="1"/>
      <c r="CE128" s="1"/>
      <c r="CF128" s="1"/>
      <c r="CG128" s="1"/>
      <c r="CH128" s="1"/>
      <c r="CI128" s="1"/>
      <c r="CJ128" s="1"/>
      <c r="CK128" s="1757">
        <f t="shared" si="82"/>
        <v>0</v>
      </c>
      <c r="CL128" s="1"/>
      <c r="CM128" s="1"/>
      <c r="CN128" s="1"/>
      <c r="CO128" s="1"/>
      <c r="CP128" s="1"/>
      <c r="CQ128" s="1"/>
      <c r="CR128" s="1"/>
    </row>
    <row r="129" spans="1:96" ht="15" customHeight="1" x14ac:dyDescent="0.25">
      <c r="A129" s="3179"/>
      <c r="B129" s="3180"/>
      <c r="C129" s="1415" t="s">
        <v>3347</v>
      </c>
      <c r="D129" s="275">
        <f t="shared" si="79"/>
        <v>0</v>
      </c>
      <c r="E129" s="355"/>
      <c r="F129" s="2084"/>
      <c r="G129" s="452"/>
      <c r="H129" s="452"/>
      <c r="I129" s="452"/>
      <c r="J129" s="444"/>
      <c r="K129" s="2084"/>
      <c r="L129" s="2057"/>
      <c r="M129" s="2428" t="str">
        <f t="shared" si="80"/>
        <v/>
      </c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755" t="str">
        <f t="shared" si="81"/>
        <v/>
      </c>
      <c r="CB129" s="63"/>
      <c r="CC129" s="1"/>
      <c r="CD129" s="1"/>
      <c r="CE129" s="1"/>
      <c r="CF129" s="1"/>
      <c r="CG129" s="1"/>
      <c r="CH129" s="1"/>
      <c r="CI129" s="1"/>
      <c r="CJ129" s="1"/>
      <c r="CK129" s="1757">
        <f t="shared" si="82"/>
        <v>0</v>
      </c>
      <c r="CL129" s="1"/>
      <c r="CM129" s="1"/>
      <c r="CN129" s="1"/>
      <c r="CO129" s="1"/>
      <c r="CP129" s="1"/>
      <c r="CQ129" s="1"/>
      <c r="CR129" s="1"/>
    </row>
    <row r="130" spans="1:96" ht="15" customHeight="1" x14ac:dyDescent="0.25">
      <c r="A130" s="3150"/>
      <c r="B130" s="3140"/>
      <c r="C130" s="1415" t="s">
        <v>3348</v>
      </c>
      <c r="D130" s="35">
        <f t="shared" si="79"/>
        <v>0</v>
      </c>
      <c r="E130" s="131"/>
      <c r="F130" s="2137"/>
      <c r="G130" s="132"/>
      <c r="H130" s="132"/>
      <c r="I130" s="132"/>
      <c r="J130" s="1848"/>
      <c r="K130" s="2137"/>
      <c r="L130" s="1847"/>
      <c r="M130" s="2428" t="str">
        <f t="shared" si="80"/>
        <v/>
      </c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755" t="str">
        <f t="shared" si="81"/>
        <v/>
      </c>
      <c r="CB130" s="63"/>
      <c r="CC130" s="1"/>
      <c r="CD130" s="1"/>
      <c r="CE130" s="1"/>
      <c r="CF130" s="1"/>
      <c r="CG130" s="1"/>
      <c r="CH130" s="1"/>
      <c r="CI130" s="1"/>
      <c r="CJ130" s="1"/>
      <c r="CK130" s="1757">
        <f t="shared" si="82"/>
        <v>0</v>
      </c>
      <c r="CL130" s="1"/>
      <c r="CM130" s="1"/>
      <c r="CN130" s="1"/>
      <c r="CO130" s="1"/>
      <c r="CP130" s="1"/>
      <c r="CQ130" s="1"/>
      <c r="CR130" s="1"/>
    </row>
    <row r="131" spans="1:96" ht="18" customHeight="1" x14ac:dyDescent="0.25">
      <c r="A131" s="886" t="s">
        <v>3351</v>
      </c>
      <c r="B131" s="1392"/>
      <c r="C131" s="1392"/>
      <c r="D131" s="1392"/>
      <c r="E131" s="2900"/>
      <c r="F131" s="2900"/>
      <c r="G131" s="1871"/>
      <c r="H131" s="1871"/>
      <c r="I131" s="1871"/>
      <c r="J131" s="1871"/>
      <c r="K131" s="1871"/>
      <c r="L131" s="1871"/>
    </row>
    <row r="132" spans="1:96" ht="24" customHeight="1" x14ac:dyDescent="0.25">
      <c r="A132" s="57" t="s">
        <v>293</v>
      </c>
      <c r="B132" s="542" t="s">
        <v>3352</v>
      </c>
      <c r="C132" s="1913" t="s">
        <v>3353</v>
      </c>
      <c r="D132" s="698" t="s">
        <v>3319</v>
      </c>
      <c r="E132" s="1871"/>
      <c r="F132" s="1871"/>
      <c r="G132" s="1871"/>
      <c r="H132" s="1871"/>
      <c r="I132" s="1871"/>
      <c r="J132" s="1871"/>
      <c r="K132" s="1871"/>
      <c r="L132" s="1871"/>
    </row>
    <row r="133" spans="1:96" ht="15" customHeight="1" x14ac:dyDescent="0.25">
      <c r="A133" s="255" t="s">
        <v>3354</v>
      </c>
      <c r="B133" s="544"/>
      <c r="C133" s="517"/>
      <c r="D133" s="595"/>
      <c r="E133" s="2901"/>
      <c r="F133" s="1871"/>
      <c r="G133" s="1871"/>
      <c r="H133" s="1871"/>
      <c r="I133" s="1871"/>
      <c r="J133" s="1871"/>
      <c r="K133" s="1871"/>
      <c r="L133" s="1871"/>
    </row>
    <row r="134" spans="1:96" ht="18" customHeight="1" x14ac:dyDescent="0.25">
      <c r="A134" s="886" t="s">
        <v>3355</v>
      </c>
      <c r="B134" s="1392"/>
      <c r="C134" s="1392"/>
      <c r="D134" s="1392"/>
      <c r="E134" s="1878"/>
      <c r="F134" s="1878"/>
      <c r="G134" s="1878"/>
      <c r="H134" s="1878"/>
      <c r="I134" s="1878"/>
      <c r="J134" s="1871"/>
      <c r="K134" s="1871"/>
      <c r="L134" s="1871"/>
    </row>
    <row r="135" spans="1:96" ht="15" customHeight="1" x14ac:dyDescent="0.25">
      <c r="A135" s="3187" t="s">
        <v>293</v>
      </c>
      <c r="B135" s="3143" t="s">
        <v>3356</v>
      </c>
      <c r="C135" s="3124"/>
      <c r="D135" s="3124"/>
      <c r="E135" s="3124"/>
      <c r="F135" s="3124"/>
      <c r="G135" s="3124"/>
      <c r="H135" s="3124"/>
      <c r="I135" s="3122"/>
      <c r="J135" s="1862"/>
      <c r="K135" s="1862"/>
      <c r="L135" s="1862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</row>
    <row r="136" spans="1:96" ht="42.75" customHeight="1" x14ac:dyDescent="0.25">
      <c r="A136" s="3129"/>
      <c r="B136" s="1736" t="s">
        <v>3357</v>
      </c>
      <c r="C136" s="27" t="s">
        <v>3358</v>
      </c>
      <c r="D136" s="23" t="s">
        <v>3359</v>
      </c>
      <c r="E136" s="23" t="s">
        <v>3360</v>
      </c>
      <c r="F136" s="23" t="s">
        <v>3361</v>
      </c>
      <c r="G136" s="23" t="s">
        <v>3362</v>
      </c>
      <c r="H136" s="23" t="s">
        <v>3363</v>
      </c>
      <c r="I136" s="1743" t="s">
        <v>3364</v>
      </c>
      <c r="J136" s="1862"/>
      <c r="K136" s="1862"/>
      <c r="L136" s="1862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</row>
    <row r="137" spans="1:96" ht="14.25" customHeight="1" x14ac:dyDescent="0.25">
      <c r="A137" s="196" t="s">
        <v>3365</v>
      </c>
      <c r="B137" s="29">
        <f t="shared" ref="B137:B139" si="83">SUM(C137:I137)</f>
        <v>7</v>
      </c>
      <c r="C137" s="126">
        <v>3</v>
      </c>
      <c r="D137" s="127"/>
      <c r="E137" s="127">
        <v>2</v>
      </c>
      <c r="F137" s="127"/>
      <c r="G137" s="127"/>
      <c r="H137" s="127">
        <v>2</v>
      </c>
      <c r="I137" s="1840"/>
      <c r="J137" s="1862"/>
      <c r="K137" s="1862"/>
      <c r="L137" s="1862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</row>
    <row r="138" spans="1:96" ht="14.25" customHeight="1" x14ac:dyDescent="0.25">
      <c r="A138" s="201" t="s">
        <v>3366</v>
      </c>
      <c r="B138" s="114">
        <f t="shared" si="83"/>
        <v>0</v>
      </c>
      <c r="C138" s="355"/>
      <c r="D138" s="452"/>
      <c r="E138" s="452"/>
      <c r="F138" s="452"/>
      <c r="G138" s="452"/>
      <c r="H138" s="452"/>
      <c r="I138" s="2057"/>
      <c r="J138" s="1862"/>
      <c r="K138" s="1862"/>
      <c r="L138" s="1862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</row>
    <row r="139" spans="1:96" ht="15" customHeight="1" x14ac:dyDescent="0.25">
      <c r="A139" s="2902" t="s">
        <v>3367</v>
      </c>
      <c r="B139" s="1760">
        <f t="shared" si="83"/>
        <v>0</v>
      </c>
      <c r="C139" s="2074"/>
      <c r="D139" s="477"/>
      <c r="E139" s="477"/>
      <c r="F139" s="477"/>
      <c r="G139" s="477"/>
      <c r="H139" s="477"/>
      <c r="I139" s="2093"/>
      <c r="J139" s="1862"/>
      <c r="K139" s="1862"/>
      <c r="L139" s="1862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</row>
    <row r="140" spans="1:96" ht="18" customHeight="1" x14ac:dyDescent="0.25">
      <c r="A140" s="886" t="s">
        <v>3368</v>
      </c>
      <c r="B140" s="1871"/>
      <c r="C140" s="1871"/>
      <c r="D140" s="1871"/>
      <c r="E140" s="1871"/>
      <c r="F140" s="1871"/>
      <c r="G140" s="1871"/>
      <c r="H140" s="1871"/>
      <c r="I140" s="1871"/>
      <c r="J140" s="1871"/>
      <c r="K140" s="1871"/>
      <c r="L140" s="1871"/>
      <c r="M140" s="1871"/>
    </row>
    <row r="141" spans="1:96" ht="15" customHeight="1" x14ac:dyDescent="0.25">
      <c r="A141" s="3187" t="s">
        <v>293</v>
      </c>
      <c r="B141" s="3138" t="s">
        <v>3369</v>
      </c>
      <c r="C141" s="3174" t="s">
        <v>3370</v>
      </c>
      <c r="D141" s="3124"/>
      <c r="E141" s="3124"/>
      <c r="F141" s="3124"/>
      <c r="G141" s="3124"/>
      <c r="H141" s="3124"/>
      <c r="I141" s="3124"/>
      <c r="J141" s="3124"/>
      <c r="K141" s="3124"/>
      <c r="L141" s="3124"/>
      <c r="M141" s="3122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</row>
    <row r="142" spans="1:96" ht="14.25" customHeight="1" x14ac:dyDescent="0.25">
      <c r="A142" s="3129"/>
      <c r="B142" s="3129"/>
      <c r="C142" s="27" t="s">
        <v>3371</v>
      </c>
      <c r="D142" s="23" t="s">
        <v>3372</v>
      </c>
      <c r="E142" s="23" t="s">
        <v>3373</v>
      </c>
      <c r="F142" s="23" t="s">
        <v>3374</v>
      </c>
      <c r="G142" s="23" t="s">
        <v>3375</v>
      </c>
      <c r="H142" s="23" t="s">
        <v>3376</v>
      </c>
      <c r="I142" s="23" t="s">
        <v>3377</v>
      </c>
      <c r="J142" s="23" t="s">
        <v>3378</v>
      </c>
      <c r="K142" s="23" t="s">
        <v>3379</v>
      </c>
      <c r="L142" s="23" t="s">
        <v>3380</v>
      </c>
      <c r="M142" s="1743" t="s">
        <v>3381</v>
      </c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</row>
    <row r="143" spans="1:96" ht="14.25" customHeight="1" x14ac:dyDescent="0.25">
      <c r="A143" s="196" t="s">
        <v>3382</v>
      </c>
      <c r="B143" s="29">
        <f t="shared" ref="B143:B144" si="84">SUM(C143:M143)</f>
        <v>2</v>
      </c>
      <c r="C143" s="126"/>
      <c r="D143" s="127"/>
      <c r="E143" s="127"/>
      <c r="F143" s="127"/>
      <c r="G143" s="127"/>
      <c r="H143" s="127"/>
      <c r="I143" s="127"/>
      <c r="J143" s="127"/>
      <c r="K143" s="127">
        <v>1</v>
      </c>
      <c r="L143" s="127"/>
      <c r="M143" s="1840">
        <v>1</v>
      </c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</row>
    <row r="144" spans="1:96" ht="14.25" customHeight="1" x14ac:dyDescent="0.25">
      <c r="A144" s="203" t="s">
        <v>3383</v>
      </c>
      <c r="B144" s="1760">
        <f t="shared" si="84"/>
        <v>0</v>
      </c>
      <c r="C144" s="2074"/>
      <c r="D144" s="477"/>
      <c r="E144" s="477"/>
      <c r="F144" s="477"/>
      <c r="G144" s="477"/>
      <c r="H144" s="477"/>
      <c r="I144" s="477"/>
      <c r="J144" s="477"/>
      <c r="K144" s="477"/>
      <c r="L144" s="477"/>
      <c r="M144" s="209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</row>
    <row r="145" spans="1:96" ht="18" customHeight="1" x14ac:dyDescent="0.25">
      <c r="A145" s="886" t="s">
        <v>3384</v>
      </c>
      <c r="B145" s="1879"/>
      <c r="C145" s="1871"/>
      <c r="D145" s="1871"/>
      <c r="E145" s="1871"/>
      <c r="F145" s="1871"/>
      <c r="G145" s="1871"/>
      <c r="H145" s="1871"/>
      <c r="I145" s="1871"/>
      <c r="J145" s="1871"/>
      <c r="K145" s="1871"/>
      <c r="L145" s="1871"/>
      <c r="M145" s="1871"/>
      <c r="N145" s="1871"/>
      <c r="O145" s="1871"/>
      <c r="P145" s="1871"/>
    </row>
    <row r="146" spans="1:96" ht="15" customHeight="1" x14ac:dyDescent="0.25">
      <c r="A146" s="3187" t="s">
        <v>293</v>
      </c>
      <c r="B146" s="3259" t="s">
        <v>3385</v>
      </c>
      <c r="C146" s="3527" t="s">
        <v>34</v>
      </c>
      <c r="D146" s="3124"/>
      <c r="E146" s="3124"/>
      <c r="F146" s="3135"/>
      <c r="G146" s="3167" t="s">
        <v>41</v>
      </c>
      <c r="H146" s="3139" t="s">
        <v>42</v>
      </c>
      <c r="I146" s="1862"/>
      <c r="J146" s="1862"/>
      <c r="K146" s="1862"/>
      <c r="L146" s="1862"/>
      <c r="M146" s="1862"/>
      <c r="N146" s="1862"/>
      <c r="O146" s="1862"/>
      <c r="P146" s="1862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</row>
    <row r="147" spans="1:96" ht="30" customHeight="1" x14ac:dyDescent="0.25">
      <c r="A147" s="3129"/>
      <c r="B147" s="3260"/>
      <c r="C147" s="113" t="s">
        <v>620</v>
      </c>
      <c r="D147" s="23" t="s">
        <v>621</v>
      </c>
      <c r="E147" s="23" t="s">
        <v>622</v>
      </c>
      <c r="F147" s="25" t="s">
        <v>623</v>
      </c>
      <c r="G147" s="3168"/>
      <c r="H147" s="3140"/>
      <c r="I147" s="1862"/>
      <c r="J147" s="1862"/>
      <c r="K147" s="1862"/>
      <c r="L147" s="1862"/>
      <c r="M147" s="1862"/>
      <c r="N147" s="1862"/>
      <c r="O147" s="1862"/>
      <c r="P147" s="1862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</row>
    <row r="148" spans="1:96" ht="14.25" customHeight="1" x14ac:dyDescent="0.25">
      <c r="A148" s="196" t="s">
        <v>3386</v>
      </c>
      <c r="B148" s="664"/>
      <c r="C148" s="440"/>
      <c r="D148" s="127"/>
      <c r="E148" s="127"/>
      <c r="F148" s="378"/>
      <c r="G148" s="2078"/>
      <c r="H148" s="351"/>
      <c r="I148" s="2428" t="str">
        <f>CA148&amp;CB148</f>
        <v/>
      </c>
      <c r="J148" s="1871"/>
      <c r="K148" s="1871"/>
      <c r="L148" s="1871"/>
      <c r="M148" s="1871"/>
      <c r="N148" s="1871"/>
      <c r="O148" s="1871"/>
      <c r="P148" s="1871"/>
      <c r="Q148" s="1871"/>
      <c r="R148" s="1871"/>
      <c r="S148" s="1871"/>
      <c r="T148" s="1871"/>
      <c r="U148" s="1871"/>
      <c r="V148" s="1871"/>
      <c r="W148" s="1871"/>
      <c r="X148" s="1871"/>
      <c r="Y148" s="1871"/>
      <c r="Z148" s="1871"/>
      <c r="AA148" s="1871"/>
      <c r="AB148" s="1871"/>
      <c r="AC148" s="1871"/>
      <c r="AD148" s="1871"/>
      <c r="AE148" s="1871"/>
      <c r="AF148" s="1871"/>
      <c r="AG148" s="1871"/>
      <c r="AH148" s="1871"/>
      <c r="AI148" s="1871"/>
      <c r="AJ148" s="1871"/>
      <c r="AK148" s="1871"/>
      <c r="AL148" s="1871"/>
      <c r="AM148" s="1871"/>
      <c r="AN148" s="1871"/>
      <c r="AO148" s="1871"/>
      <c r="AP148" s="1871"/>
      <c r="AQ148" s="1871"/>
      <c r="AR148" s="1871"/>
      <c r="AS148" s="1871"/>
      <c r="AT148" s="1871"/>
      <c r="AU148" s="1871"/>
      <c r="AV148" s="1871"/>
      <c r="AW148" s="1871"/>
      <c r="AX148" s="1871"/>
      <c r="AY148" s="1871"/>
      <c r="AZ148" s="1871"/>
      <c r="BA148" s="1871"/>
      <c r="BB148" s="1871"/>
      <c r="BC148" s="1871"/>
      <c r="BD148" s="1871"/>
      <c r="BE148" s="1871"/>
      <c r="BF148" s="1871"/>
      <c r="BG148" s="1871"/>
      <c r="BH148" s="1871"/>
      <c r="BI148" s="1871"/>
      <c r="BJ148" s="1871"/>
      <c r="BK148" s="1871"/>
      <c r="BL148" s="1871"/>
      <c r="BM148" s="1871"/>
      <c r="BN148" s="1871"/>
      <c r="BO148" s="1871"/>
      <c r="BP148" s="1871"/>
      <c r="BQ148" s="1871"/>
      <c r="BR148" s="1871"/>
      <c r="BS148" s="1871"/>
      <c r="BT148" s="1871"/>
      <c r="BU148" s="1871"/>
      <c r="BV148" s="1871"/>
      <c r="BW148" s="1871"/>
      <c r="BX148" s="1871"/>
      <c r="BY148" s="1871"/>
      <c r="BZ148" s="1871"/>
      <c r="CA148" s="2174" t="str">
        <f t="shared" ref="CA148:CA149" si="85"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2174" t="str">
        <f t="shared" ref="CB148:CB149" si="86">IF(AND(D148+C148+E148+F148&gt;0,H148="")," * No olvide digitar la variable Migrantes. Digite Cero si no tiene.",IF(H148&gt;C148+D148+E148+F148," * La variable Migrantes No puede ser mayor a la suma de Rangos Etarios.",""))</f>
        <v/>
      </c>
      <c r="CC148" s="63"/>
      <c r="CD148" s="63"/>
      <c r="CE148" s="63"/>
      <c r="CF148" s="63"/>
      <c r="CG148" s="1"/>
      <c r="CH148" s="1"/>
      <c r="CI148" s="1"/>
      <c r="CJ148" s="1"/>
      <c r="CK148" s="2655">
        <f t="shared" ref="CK148:CK149" si="87">IF(AND(G148="",SUM(C148:F148)&lt;&gt;0),1,0)</f>
        <v>0</v>
      </c>
      <c r="CL148" s="2655">
        <f t="shared" ref="CL148:CL149" si="88">IF(AND(H148="",SUM(C148:F148)&lt;&gt;0),1,0)</f>
        <v>0</v>
      </c>
      <c r="CM148" s="2655">
        <f t="shared" ref="CM148:CM149" si="89">IF(SUM(C148:F148)&lt;G148,1,0)</f>
        <v>0</v>
      </c>
      <c r="CN148" s="2655">
        <f t="shared" ref="CN148:CN149" si="90">IF(SUM(C148:F148)&lt;H148,1,0)</f>
        <v>0</v>
      </c>
      <c r="CO148" s="1"/>
      <c r="CP148" s="1"/>
      <c r="CQ148" s="1"/>
      <c r="CR148" s="1"/>
    </row>
    <row r="149" spans="1:96" ht="14.25" customHeight="1" x14ac:dyDescent="0.25">
      <c r="A149" s="203" t="s">
        <v>3387</v>
      </c>
      <c r="B149" s="1416"/>
      <c r="C149" s="527"/>
      <c r="D149" s="477"/>
      <c r="E149" s="477"/>
      <c r="F149" s="2161"/>
      <c r="G149" s="2162"/>
      <c r="H149" s="2142"/>
      <c r="I149" s="2428" t="str">
        <f>CA149&amp;CB149&amp;CC149&amp;CD149</f>
        <v/>
      </c>
      <c r="J149" s="1871"/>
      <c r="K149" s="1871"/>
      <c r="L149" s="1871"/>
      <c r="M149" s="1871"/>
      <c r="N149" s="1871"/>
      <c r="O149" s="1871"/>
      <c r="P149" s="1871"/>
      <c r="Q149" s="1871"/>
      <c r="R149" s="1871"/>
      <c r="S149" s="1871"/>
      <c r="T149" s="1871"/>
      <c r="U149" s="1871"/>
      <c r="V149" s="1871"/>
      <c r="W149" s="1871"/>
      <c r="X149" s="1871"/>
      <c r="Y149" s="1871"/>
      <c r="Z149" s="1871"/>
      <c r="AA149" s="1871"/>
      <c r="AB149" s="1871"/>
      <c r="AC149" s="1871"/>
      <c r="AD149" s="1871"/>
      <c r="AE149" s="1871"/>
      <c r="AF149" s="1871"/>
      <c r="AG149" s="1871"/>
      <c r="AH149" s="1871"/>
      <c r="AI149" s="1871"/>
      <c r="AJ149" s="1871"/>
      <c r="AK149" s="1871"/>
      <c r="AL149" s="1871"/>
      <c r="AM149" s="1871"/>
      <c r="AN149" s="1871"/>
      <c r="AO149" s="1871"/>
      <c r="AP149" s="1871"/>
      <c r="AQ149" s="1871"/>
      <c r="AR149" s="1871"/>
      <c r="AS149" s="1871"/>
      <c r="AT149" s="1871"/>
      <c r="AU149" s="1871"/>
      <c r="AV149" s="1871"/>
      <c r="AW149" s="1871"/>
      <c r="AX149" s="1871"/>
      <c r="AY149" s="1871"/>
      <c r="AZ149" s="1871"/>
      <c r="BA149" s="1871"/>
      <c r="BB149" s="1871"/>
      <c r="BC149" s="1871"/>
      <c r="BD149" s="1871"/>
      <c r="BE149" s="1871"/>
      <c r="BF149" s="1871"/>
      <c r="BG149" s="1871"/>
      <c r="BH149" s="1871"/>
      <c r="BI149" s="1871"/>
      <c r="BJ149" s="1871"/>
      <c r="BK149" s="1871"/>
      <c r="BL149" s="1871"/>
      <c r="BM149" s="1871"/>
      <c r="BN149" s="1871"/>
      <c r="BO149" s="1871"/>
      <c r="BP149" s="1871"/>
      <c r="BQ149" s="1871"/>
      <c r="BR149" s="1871"/>
      <c r="BS149" s="1871"/>
      <c r="BT149" s="1871"/>
      <c r="BU149" s="1871"/>
      <c r="BV149" s="1871"/>
      <c r="BW149" s="1871"/>
      <c r="BX149" s="1871"/>
      <c r="BY149" s="1871"/>
      <c r="BZ149" s="1871"/>
      <c r="CA149" s="2174" t="str">
        <f t="shared" si="85"/>
        <v/>
      </c>
      <c r="CB149" s="2174" t="str">
        <f t="shared" si="86"/>
        <v/>
      </c>
      <c r="CC149" s="63"/>
      <c r="CD149" s="63"/>
      <c r="CE149" s="63"/>
      <c r="CF149" s="63"/>
      <c r="CG149" s="1"/>
      <c r="CH149" s="1"/>
      <c r="CI149" s="1"/>
      <c r="CJ149" s="1"/>
      <c r="CK149" s="2655">
        <f t="shared" si="87"/>
        <v>0</v>
      </c>
      <c r="CL149" s="2655">
        <f t="shared" si="88"/>
        <v>0</v>
      </c>
      <c r="CM149" s="2655">
        <f t="shared" si="89"/>
        <v>0</v>
      </c>
      <c r="CN149" s="2655">
        <f t="shared" si="90"/>
        <v>0</v>
      </c>
      <c r="CO149" s="1"/>
      <c r="CP149" s="1"/>
      <c r="CQ149" s="1"/>
      <c r="CR149" s="1"/>
    </row>
    <row r="150" spans="1:96" ht="18" customHeight="1" x14ac:dyDescent="0.25">
      <c r="A150" s="1393" t="s">
        <v>3388</v>
      </c>
      <c r="B150" s="1393"/>
      <c r="C150" s="1393"/>
      <c r="D150" s="1414"/>
      <c r="E150" s="1871"/>
      <c r="F150" s="1871"/>
      <c r="G150" s="1871"/>
      <c r="H150" s="1871"/>
      <c r="I150" s="1871"/>
      <c r="J150" s="338"/>
      <c r="K150" s="1871"/>
      <c r="L150" s="1871"/>
      <c r="M150" s="1871"/>
      <c r="N150" s="1871"/>
      <c r="O150" s="1871"/>
      <c r="P150" s="1871"/>
    </row>
    <row r="151" spans="1:96" ht="15" customHeight="1" x14ac:dyDescent="0.25">
      <c r="A151" s="3240" t="s">
        <v>3343</v>
      </c>
      <c r="B151" s="3161"/>
      <c r="C151" s="3149"/>
      <c r="D151" s="3138" t="s">
        <v>3344</v>
      </c>
      <c r="E151" s="3159" t="s">
        <v>3389</v>
      </c>
      <c r="F151" s="3124"/>
      <c r="G151" s="3124"/>
      <c r="H151" s="3124"/>
      <c r="I151" s="3124"/>
      <c r="J151" s="3124"/>
      <c r="K151" s="3124"/>
      <c r="L151" s="3124"/>
      <c r="M151" s="3124"/>
      <c r="N151" s="3124"/>
      <c r="O151" s="3124"/>
      <c r="P151" s="3135"/>
      <c r="Q151" s="3158" t="s">
        <v>2400</v>
      </c>
      <c r="R151" s="3122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</row>
    <row r="152" spans="1:96" ht="19.5" customHeight="1" x14ac:dyDescent="0.25">
      <c r="A152" s="3142"/>
      <c r="B152" s="3142"/>
      <c r="C152" s="3140"/>
      <c r="D152" s="3129"/>
      <c r="E152" s="766" t="s">
        <v>3390</v>
      </c>
      <c r="F152" s="1996" t="s">
        <v>2006</v>
      </c>
      <c r="G152" s="1996" t="s">
        <v>312</v>
      </c>
      <c r="H152" s="1996" t="s">
        <v>313</v>
      </c>
      <c r="I152" s="1996" t="s">
        <v>314</v>
      </c>
      <c r="J152" s="1996" t="s">
        <v>992</v>
      </c>
      <c r="K152" s="1996" t="s">
        <v>3391</v>
      </c>
      <c r="L152" s="1996" t="s">
        <v>1873</v>
      </c>
      <c r="M152" s="1996" t="s">
        <v>3392</v>
      </c>
      <c r="N152" s="1996" t="s">
        <v>317</v>
      </c>
      <c r="O152" s="1996" t="s">
        <v>318</v>
      </c>
      <c r="P152" s="2324" t="s">
        <v>62</v>
      </c>
      <c r="Q152" s="1800" t="s">
        <v>63</v>
      </c>
      <c r="R152" s="1743" t="s">
        <v>64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</row>
    <row r="153" spans="1:96" ht="15" customHeight="1" x14ac:dyDescent="0.25">
      <c r="A153" s="3375" t="s">
        <v>3393</v>
      </c>
      <c r="B153" s="3149"/>
      <c r="C153" s="771" t="s">
        <v>3394</v>
      </c>
      <c r="D153" s="275">
        <f>+E153</f>
        <v>0</v>
      </c>
      <c r="E153" s="126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2300"/>
      <c r="Q153" s="2078"/>
      <c r="R153" s="351"/>
      <c r="S153" s="1" t="str">
        <f t="shared" ref="S153:S168" si="91">CA153&amp;CB153</f>
        <v/>
      </c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2174" t="str">
        <f t="shared" ref="CA153:CA168" si="92">IF(AND(D153&gt;0,Q153="",R153="")," * No olvide digitar la variable SEXO (Hombres/Mujeres). Digite Cero si no tiene.","")</f>
        <v/>
      </c>
      <c r="CB153" s="1755" t="str">
        <f t="shared" ref="CB153:CB168" si="93">IF((D153&lt;&gt; Q153+R153)," * La suma de Sexo (Hombres + Mujeres) debe ser igual al N° de Intervenciones.","")</f>
        <v/>
      </c>
      <c r="CC153" s="1"/>
      <c r="CD153" s="1"/>
      <c r="CE153" s="1"/>
      <c r="CF153" s="1"/>
      <c r="CG153" s="1"/>
      <c r="CH153" s="1"/>
      <c r="CI153" s="1"/>
      <c r="CJ153" s="1"/>
      <c r="CK153" s="2176">
        <f t="shared" ref="CK153:CK168" si="94">IF(AND(D153&gt;0,Q153="",R153=""),1,0)</f>
        <v>0</v>
      </c>
      <c r="CL153" s="1757">
        <f t="shared" ref="CL153:CL168" si="95">IF((D153&lt;&gt; Q153+R153),1,0)</f>
        <v>0</v>
      </c>
      <c r="CM153" s="1"/>
      <c r="CN153" s="1"/>
      <c r="CO153" s="1"/>
      <c r="CP153" s="1"/>
      <c r="CQ153" s="1"/>
      <c r="CR153" s="1"/>
    </row>
    <row r="154" spans="1:96" ht="15" customHeight="1" x14ac:dyDescent="0.25">
      <c r="A154" s="3179"/>
      <c r="B154" s="3180"/>
      <c r="C154" s="1415" t="s">
        <v>3395</v>
      </c>
      <c r="D154" s="275">
        <f>+F154</f>
        <v>0</v>
      </c>
      <c r="E154" s="379"/>
      <c r="F154" s="452"/>
      <c r="G154" s="502"/>
      <c r="H154" s="502"/>
      <c r="I154" s="502"/>
      <c r="J154" s="502"/>
      <c r="K154" s="502"/>
      <c r="L154" s="502"/>
      <c r="M154" s="502"/>
      <c r="N154" s="502"/>
      <c r="O154" s="502"/>
      <c r="P154" s="383"/>
      <c r="Q154" s="2084"/>
      <c r="R154" s="356"/>
      <c r="S154" s="1" t="str">
        <f t="shared" si="91"/>
        <v/>
      </c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2174" t="str">
        <f t="shared" si="92"/>
        <v/>
      </c>
      <c r="CB154" s="1755" t="str">
        <f t="shared" si="93"/>
        <v/>
      </c>
      <c r="CC154" s="1"/>
      <c r="CD154" s="1"/>
      <c r="CE154" s="1"/>
      <c r="CF154" s="1"/>
      <c r="CG154" s="1"/>
      <c r="CH154" s="1"/>
      <c r="CI154" s="1"/>
      <c r="CJ154" s="1"/>
      <c r="CK154" s="2176">
        <f t="shared" si="94"/>
        <v>0</v>
      </c>
      <c r="CL154" s="1757">
        <f t="shared" si="95"/>
        <v>0</v>
      </c>
      <c r="CM154" s="1"/>
      <c r="CN154" s="1"/>
      <c r="CO154" s="1"/>
      <c r="CP154" s="1"/>
      <c r="CQ154" s="1"/>
      <c r="CR154" s="1"/>
    </row>
    <row r="155" spans="1:96" ht="15" customHeight="1" x14ac:dyDescent="0.25">
      <c r="A155" s="3179"/>
      <c r="B155" s="3180"/>
      <c r="C155" s="1415" t="s">
        <v>3396</v>
      </c>
      <c r="D155" s="275">
        <f>+G155</f>
        <v>0</v>
      </c>
      <c r="E155" s="379"/>
      <c r="F155" s="502"/>
      <c r="G155" s="452"/>
      <c r="H155" s="502"/>
      <c r="I155" s="502"/>
      <c r="J155" s="502"/>
      <c r="K155" s="502"/>
      <c r="L155" s="502"/>
      <c r="M155" s="502"/>
      <c r="N155" s="502"/>
      <c r="O155" s="502"/>
      <c r="P155" s="383"/>
      <c r="Q155" s="2084"/>
      <c r="R155" s="356"/>
      <c r="S155" s="1" t="str">
        <f t="shared" si="91"/>
        <v/>
      </c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2174" t="str">
        <f t="shared" si="92"/>
        <v/>
      </c>
      <c r="CB155" s="1755" t="str">
        <f t="shared" si="93"/>
        <v/>
      </c>
      <c r="CC155" s="1"/>
      <c r="CD155" s="1"/>
      <c r="CE155" s="1"/>
      <c r="CF155" s="1"/>
      <c r="CG155" s="1"/>
      <c r="CH155" s="1"/>
      <c r="CI155" s="1"/>
      <c r="CJ155" s="1"/>
      <c r="CK155" s="2176">
        <f t="shared" si="94"/>
        <v>0</v>
      </c>
      <c r="CL155" s="1757">
        <f t="shared" si="95"/>
        <v>0</v>
      </c>
      <c r="CM155" s="1"/>
      <c r="CN155" s="1"/>
      <c r="CO155" s="1"/>
      <c r="CP155" s="1"/>
      <c r="CQ155" s="1"/>
      <c r="CR155" s="1"/>
    </row>
    <row r="156" spans="1:96" ht="23.25" customHeight="1" x14ac:dyDescent="0.25">
      <c r="A156" s="3179"/>
      <c r="B156" s="3180"/>
      <c r="C156" s="198" t="s">
        <v>3397</v>
      </c>
      <c r="D156" s="275">
        <f>+H156</f>
        <v>0</v>
      </c>
      <c r="E156" s="379"/>
      <c r="F156" s="502"/>
      <c r="G156" s="502"/>
      <c r="H156" s="452"/>
      <c r="I156" s="502"/>
      <c r="J156" s="502"/>
      <c r="K156" s="502"/>
      <c r="L156" s="502"/>
      <c r="M156" s="502"/>
      <c r="N156" s="502"/>
      <c r="O156" s="502"/>
      <c r="P156" s="383"/>
      <c r="Q156" s="2084"/>
      <c r="R156" s="356"/>
      <c r="S156" s="1" t="str">
        <f t="shared" si="91"/>
        <v/>
      </c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2174" t="str">
        <f t="shared" si="92"/>
        <v/>
      </c>
      <c r="CB156" s="1755" t="str">
        <f t="shared" si="93"/>
        <v/>
      </c>
      <c r="CC156" s="1"/>
      <c r="CD156" s="1"/>
      <c r="CE156" s="1"/>
      <c r="CF156" s="1"/>
      <c r="CG156" s="1"/>
      <c r="CH156" s="1"/>
      <c r="CI156" s="1"/>
      <c r="CJ156" s="1"/>
      <c r="CK156" s="2176">
        <f t="shared" si="94"/>
        <v>0</v>
      </c>
      <c r="CL156" s="1757">
        <f t="shared" si="95"/>
        <v>0</v>
      </c>
      <c r="CM156" s="1"/>
      <c r="CN156" s="1"/>
      <c r="CO156" s="1"/>
      <c r="CP156" s="1"/>
      <c r="CQ156" s="1"/>
      <c r="CR156" s="1"/>
    </row>
    <row r="157" spans="1:96" ht="22.5" customHeight="1" x14ac:dyDescent="0.25">
      <c r="A157" s="3179"/>
      <c r="B157" s="3180"/>
      <c r="C157" s="198" t="s">
        <v>3398</v>
      </c>
      <c r="D157" s="275">
        <f>+I157+J157+K157+L157+M157</f>
        <v>0</v>
      </c>
      <c r="E157" s="379"/>
      <c r="F157" s="502"/>
      <c r="G157" s="502"/>
      <c r="H157" s="502"/>
      <c r="I157" s="452"/>
      <c r="J157" s="452"/>
      <c r="K157" s="452"/>
      <c r="L157" s="452"/>
      <c r="M157" s="452"/>
      <c r="N157" s="502"/>
      <c r="O157" s="502"/>
      <c r="P157" s="383"/>
      <c r="Q157" s="2084"/>
      <c r="R157" s="356"/>
      <c r="S157" s="1" t="str">
        <f t="shared" si="91"/>
        <v/>
      </c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2174" t="str">
        <f t="shared" si="92"/>
        <v/>
      </c>
      <c r="CB157" s="1755" t="str">
        <f t="shared" si="93"/>
        <v/>
      </c>
      <c r="CC157" s="1"/>
      <c r="CD157" s="1"/>
      <c r="CE157" s="1"/>
      <c r="CF157" s="1"/>
      <c r="CG157" s="1"/>
      <c r="CH157" s="1"/>
      <c r="CI157" s="1"/>
      <c r="CJ157" s="1"/>
      <c r="CK157" s="2176">
        <f t="shared" si="94"/>
        <v>0</v>
      </c>
      <c r="CL157" s="1757">
        <f t="shared" si="95"/>
        <v>0</v>
      </c>
      <c r="CM157" s="1"/>
      <c r="CN157" s="1"/>
      <c r="CO157" s="1"/>
      <c r="CP157" s="1"/>
      <c r="CQ157" s="1"/>
      <c r="CR157" s="1"/>
    </row>
    <row r="158" spans="1:96" ht="15" customHeight="1" x14ac:dyDescent="0.25">
      <c r="A158" s="3179"/>
      <c r="B158" s="3180"/>
      <c r="C158" s="1250" t="s">
        <v>3399</v>
      </c>
      <c r="D158" s="275">
        <f>+G158+H158+I158+J158</f>
        <v>0</v>
      </c>
      <c r="E158" s="379"/>
      <c r="F158" s="502"/>
      <c r="G158" s="452"/>
      <c r="H158" s="452"/>
      <c r="I158" s="452"/>
      <c r="J158" s="452"/>
      <c r="K158" s="502"/>
      <c r="L158" s="502"/>
      <c r="M158" s="502"/>
      <c r="N158" s="502"/>
      <c r="O158" s="502"/>
      <c r="P158" s="383"/>
      <c r="Q158" s="2084"/>
      <c r="R158" s="356"/>
      <c r="S158" s="1" t="str">
        <f t="shared" si="91"/>
        <v/>
      </c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2174" t="str">
        <f t="shared" si="92"/>
        <v/>
      </c>
      <c r="CB158" s="1755" t="str">
        <f t="shared" si="93"/>
        <v/>
      </c>
      <c r="CC158" s="1"/>
      <c r="CD158" s="1"/>
      <c r="CE158" s="1"/>
      <c r="CF158" s="1"/>
      <c r="CG158" s="1"/>
      <c r="CH158" s="1"/>
      <c r="CI158" s="1"/>
      <c r="CJ158" s="1"/>
      <c r="CK158" s="2176">
        <f t="shared" si="94"/>
        <v>0</v>
      </c>
      <c r="CL158" s="1757">
        <f t="shared" si="95"/>
        <v>0</v>
      </c>
      <c r="CM158" s="1"/>
      <c r="CN158" s="1"/>
      <c r="CO158" s="1"/>
      <c r="CP158" s="1"/>
      <c r="CQ158" s="1"/>
      <c r="CR158" s="1"/>
    </row>
    <row r="159" spans="1:96" ht="15" customHeight="1" x14ac:dyDescent="0.25">
      <c r="A159" s="3179"/>
      <c r="B159" s="3180"/>
      <c r="C159" s="1250" t="s">
        <v>3400</v>
      </c>
      <c r="D159" s="275">
        <f>+G159+H159+I159+J159+K159+L159+M159+N159+O159+P159</f>
        <v>0</v>
      </c>
      <c r="E159" s="379"/>
      <c r="F159" s="502"/>
      <c r="G159" s="452"/>
      <c r="H159" s="452"/>
      <c r="I159" s="452"/>
      <c r="J159" s="452"/>
      <c r="K159" s="452"/>
      <c r="L159" s="452"/>
      <c r="M159" s="452"/>
      <c r="N159" s="452"/>
      <c r="O159" s="452"/>
      <c r="P159" s="362"/>
      <c r="Q159" s="2089"/>
      <c r="R159" s="2065"/>
      <c r="S159" s="1" t="str">
        <f t="shared" si="91"/>
        <v/>
      </c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2174" t="str">
        <f t="shared" si="92"/>
        <v/>
      </c>
      <c r="CB159" s="1755" t="str">
        <f t="shared" si="93"/>
        <v/>
      </c>
      <c r="CC159" s="1"/>
      <c r="CD159" s="1"/>
      <c r="CE159" s="1"/>
      <c r="CF159" s="1"/>
      <c r="CG159" s="1"/>
      <c r="CH159" s="1"/>
      <c r="CI159" s="1"/>
      <c r="CJ159" s="1"/>
      <c r="CK159" s="2176">
        <f t="shared" si="94"/>
        <v>0</v>
      </c>
      <c r="CL159" s="1757">
        <f t="shared" si="95"/>
        <v>0</v>
      </c>
      <c r="CM159" s="1"/>
      <c r="CN159" s="1"/>
      <c r="CO159" s="1"/>
      <c r="CP159" s="1"/>
      <c r="CQ159" s="1"/>
      <c r="CR159" s="1"/>
    </row>
    <row r="160" spans="1:96" ht="23.25" customHeight="1" x14ac:dyDescent="0.25">
      <c r="A160" s="3150"/>
      <c r="B160" s="3140"/>
      <c r="C160" s="2903" t="s">
        <v>3401</v>
      </c>
      <c r="D160" s="1788">
        <f>M160+N160+O160+P160</f>
        <v>11</v>
      </c>
      <c r="E160" s="445"/>
      <c r="F160" s="504"/>
      <c r="G160" s="504"/>
      <c r="H160" s="504"/>
      <c r="I160" s="504"/>
      <c r="J160" s="504"/>
      <c r="K160" s="504"/>
      <c r="L160" s="504"/>
      <c r="M160" s="132"/>
      <c r="N160" s="132">
        <v>4</v>
      </c>
      <c r="O160" s="132">
        <v>4</v>
      </c>
      <c r="P160" s="2094">
        <v>3</v>
      </c>
      <c r="Q160" s="2137">
        <v>2</v>
      </c>
      <c r="R160" s="372">
        <v>9</v>
      </c>
      <c r="S160" s="1" t="str">
        <f t="shared" si="91"/>
        <v/>
      </c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2174" t="str">
        <f t="shared" si="92"/>
        <v/>
      </c>
      <c r="CB160" s="1755" t="str">
        <f t="shared" si="93"/>
        <v/>
      </c>
      <c r="CC160" s="1"/>
      <c r="CD160" s="1"/>
      <c r="CE160" s="1"/>
      <c r="CF160" s="1"/>
      <c r="CG160" s="1"/>
      <c r="CH160" s="1"/>
      <c r="CI160" s="1"/>
      <c r="CJ160" s="1"/>
      <c r="CK160" s="2176">
        <f t="shared" si="94"/>
        <v>0</v>
      </c>
      <c r="CL160" s="1757">
        <f t="shared" si="95"/>
        <v>0</v>
      </c>
      <c r="CM160" s="1"/>
      <c r="CN160" s="1"/>
      <c r="CO160" s="1"/>
      <c r="CP160" s="1"/>
      <c r="CQ160" s="1"/>
      <c r="CR160" s="1"/>
    </row>
    <row r="161" spans="1:96" ht="15" customHeight="1" x14ac:dyDescent="0.25">
      <c r="A161" s="3375" t="s">
        <v>3402</v>
      </c>
      <c r="B161" s="3149"/>
      <c r="C161" s="771" t="s">
        <v>3394</v>
      </c>
      <c r="D161" s="28">
        <f>+E161</f>
        <v>0</v>
      </c>
      <c r="E161" s="2135"/>
      <c r="F161" s="2192"/>
      <c r="G161" s="2192"/>
      <c r="H161" s="2192"/>
      <c r="I161" s="2192"/>
      <c r="J161" s="2192"/>
      <c r="K161" s="2192"/>
      <c r="L161" s="2192"/>
      <c r="M161" s="2192"/>
      <c r="N161" s="2192"/>
      <c r="O161" s="2192"/>
      <c r="P161" s="2325"/>
      <c r="Q161" s="2135"/>
      <c r="R161" s="2128"/>
      <c r="S161" s="1" t="str">
        <f t="shared" si="91"/>
        <v/>
      </c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2174" t="str">
        <f t="shared" si="92"/>
        <v/>
      </c>
      <c r="CB161" s="1755" t="str">
        <f t="shared" si="93"/>
        <v/>
      </c>
      <c r="CC161" s="1"/>
      <c r="CD161" s="1"/>
      <c r="CE161" s="1"/>
      <c r="CF161" s="1"/>
      <c r="CG161" s="1"/>
      <c r="CH161" s="1"/>
      <c r="CI161" s="1"/>
      <c r="CJ161" s="1"/>
      <c r="CK161" s="2176">
        <f t="shared" si="94"/>
        <v>0</v>
      </c>
      <c r="CL161" s="1757">
        <f t="shared" si="95"/>
        <v>0</v>
      </c>
      <c r="CM161" s="1"/>
      <c r="CN161" s="1"/>
      <c r="CO161" s="1"/>
      <c r="CP161" s="1"/>
      <c r="CQ161" s="1"/>
      <c r="CR161" s="1"/>
    </row>
    <row r="162" spans="1:96" ht="15" customHeight="1" x14ac:dyDescent="0.25">
      <c r="A162" s="3179"/>
      <c r="B162" s="3180"/>
      <c r="C162" s="1415" t="s">
        <v>3395</v>
      </c>
      <c r="D162" s="65">
        <f>+F162</f>
        <v>0</v>
      </c>
      <c r="E162" s="2079"/>
      <c r="F162" s="452"/>
      <c r="G162" s="502"/>
      <c r="H162" s="502"/>
      <c r="I162" s="502"/>
      <c r="J162" s="502"/>
      <c r="K162" s="502"/>
      <c r="L162" s="502"/>
      <c r="M162" s="502"/>
      <c r="N162" s="502"/>
      <c r="O162" s="502"/>
      <c r="P162" s="383"/>
      <c r="Q162" s="2084"/>
      <c r="R162" s="356"/>
      <c r="S162" s="1" t="str">
        <f t="shared" si="91"/>
        <v/>
      </c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2174" t="str">
        <f t="shared" si="92"/>
        <v/>
      </c>
      <c r="CB162" s="1755" t="str">
        <f t="shared" si="93"/>
        <v/>
      </c>
      <c r="CC162" s="1"/>
      <c r="CD162" s="1"/>
      <c r="CE162" s="1"/>
      <c r="CF162" s="1"/>
      <c r="CG162" s="1"/>
      <c r="CH162" s="1"/>
      <c r="CI162" s="1"/>
      <c r="CJ162" s="1"/>
      <c r="CK162" s="2176">
        <f t="shared" si="94"/>
        <v>0</v>
      </c>
      <c r="CL162" s="1757">
        <f t="shared" si="95"/>
        <v>0</v>
      </c>
      <c r="CM162" s="1"/>
      <c r="CN162" s="1"/>
      <c r="CO162" s="1"/>
      <c r="CP162" s="1"/>
      <c r="CQ162" s="1"/>
      <c r="CR162" s="1"/>
    </row>
    <row r="163" spans="1:96" ht="15" customHeight="1" x14ac:dyDescent="0.25">
      <c r="A163" s="3179"/>
      <c r="B163" s="3180"/>
      <c r="C163" s="1415" t="s">
        <v>3396</v>
      </c>
      <c r="D163" s="65">
        <f>+G163</f>
        <v>0</v>
      </c>
      <c r="E163" s="2079"/>
      <c r="F163" s="502"/>
      <c r="G163" s="452"/>
      <c r="H163" s="502"/>
      <c r="I163" s="502"/>
      <c r="J163" s="502"/>
      <c r="K163" s="502"/>
      <c r="L163" s="502"/>
      <c r="M163" s="502"/>
      <c r="N163" s="502"/>
      <c r="O163" s="502"/>
      <c r="P163" s="383"/>
      <c r="Q163" s="2084"/>
      <c r="R163" s="356"/>
      <c r="S163" s="1" t="str">
        <f t="shared" si="91"/>
        <v/>
      </c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2174" t="str">
        <f t="shared" si="92"/>
        <v/>
      </c>
      <c r="CB163" s="1755" t="str">
        <f t="shared" si="93"/>
        <v/>
      </c>
      <c r="CC163" s="1"/>
      <c r="CD163" s="1"/>
      <c r="CE163" s="1"/>
      <c r="CF163" s="1"/>
      <c r="CG163" s="1"/>
      <c r="CH163" s="1"/>
      <c r="CI163" s="1"/>
      <c r="CJ163" s="1"/>
      <c r="CK163" s="2176">
        <f t="shared" si="94"/>
        <v>0</v>
      </c>
      <c r="CL163" s="1757">
        <f t="shared" si="95"/>
        <v>0</v>
      </c>
      <c r="CM163" s="1"/>
      <c r="CN163" s="1"/>
      <c r="CO163" s="1"/>
      <c r="CP163" s="1"/>
      <c r="CQ163" s="1"/>
      <c r="CR163" s="1"/>
    </row>
    <row r="164" spans="1:96" ht="23.25" customHeight="1" x14ac:dyDescent="0.25">
      <c r="A164" s="3179"/>
      <c r="B164" s="3180"/>
      <c r="C164" s="198" t="s">
        <v>3397</v>
      </c>
      <c r="D164" s="65">
        <f>+H164</f>
        <v>0</v>
      </c>
      <c r="E164" s="2079"/>
      <c r="F164" s="502"/>
      <c r="G164" s="502"/>
      <c r="H164" s="452"/>
      <c r="I164" s="502"/>
      <c r="J164" s="502"/>
      <c r="K164" s="502"/>
      <c r="L164" s="502"/>
      <c r="M164" s="502"/>
      <c r="N164" s="502"/>
      <c r="O164" s="502"/>
      <c r="P164" s="383"/>
      <c r="Q164" s="2084"/>
      <c r="R164" s="356"/>
      <c r="S164" s="1" t="str">
        <f t="shared" si="91"/>
        <v/>
      </c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2174" t="str">
        <f t="shared" si="92"/>
        <v/>
      </c>
      <c r="CB164" s="1755" t="str">
        <f t="shared" si="93"/>
        <v/>
      </c>
      <c r="CC164" s="1"/>
      <c r="CD164" s="1"/>
      <c r="CE164" s="1"/>
      <c r="CF164" s="1"/>
      <c r="CG164" s="1"/>
      <c r="CH164" s="1"/>
      <c r="CI164" s="1"/>
      <c r="CJ164" s="1"/>
      <c r="CK164" s="2176">
        <f t="shared" si="94"/>
        <v>0</v>
      </c>
      <c r="CL164" s="1757">
        <f t="shared" si="95"/>
        <v>0</v>
      </c>
      <c r="CM164" s="1"/>
      <c r="CN164" s="1"/>
      <c r="CO164" s="1"/>
      <c r="CP164" s="1"/>
      <c r="CQ164" s="1"/>
      <c r="CR164" s="1"/>
    </row>
    <row r="165" spans="1:96" ht="19.5" customHeight="1" x14ac:dyDescent="0.25">
      <c r="A165" s="3179"/>
      <c r="B165" s="3180"/>
      <c r="C165" s="198" t="s">
        <v>3398</v>
      </c>
      <c r="D165" s="65">
        <f>+I165+J165+K165+L165+M165</f>
        <v>0</v>
      </c>
      <c r="E165" s="2079"/>
      <c r="F165" s="502"/>
      <c r="G165" s="502"/>
      <c r="H165" s="502"/>
      <c r="I165" s="452"/>
      <c r="J165" s="452"/>
      <c r="K165" s="452"/>
      <c r="L165" s="452"/>
      <c r="M165" s="452"/>
      <c r="N165" s="502"/>
      <c r="O165" s="502"/>
      <c r="P165" s="383"/>
      <c r="Q165" s="2084"/>
      <c r="R165" s="356"/>
      <c r="S165" s="1" t="str">
        <f t="shared" si="91"/>
        <v/>
      </c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2174" t="str">
        <f t="shared" si="92"/>
        <v/>
      </c>
      <c r="CB165" s="1755" t="str">
        <f t="shared" si="93"/>
        <v/>
      </c>
      <c r="CC165" s="1"/>
      <c r="CD165" s="1"/>
      <c r="CE165" s="1"/>
      <c r="CF165" s="1"/>
      <c r="CG165" s="1"/>
      <c r="CH165" s="1"/>
      <c r="CI165" s="1"/>
      <c r="CJ165" s="1"/>
      <c r="CK165" s="2176">
        <f t="shared" si="94"/>
        <v>0</v>
      </c>
      <c r="CL165" s="1757">
        <f t="shared" si="95"/>
        <v>0</v>
      </c>
      <c r="CM165" s="1"/>
      <c r="CN165" s="1"/>
      <c r="CO165" s="1"/>
      <c r="CP165" s="1"/>
      <c r="CQ165" s="1"/>
      <c r="CR165" s="1"/>
    </row>
    <row r="166" spans="1:96" ht="15" customHeight="1" x14ac:dyDescent="0.25">
      <c r="A166" s="3179"/>
      <c r="B166" s="3180"/>
      <c r="C166" s="1250" t="s">
        <v>3399</v>
      </c>
      <c r="D166" s="65">
        <f>+G166+H166+I166+J166</f>
        <v>0</v>
      </c>
      <c r="E166" s="2079"/>
      <c r="F166" s="502"/>
      <c r="G166" s="452"/>
      <c r="H166" s="452"/>
      <c r="I166" s="452"/>
      <c r="J166" s="452"/>
      <c r="K166" s="502"/>
      <c r="L166" s="502"/>
      <c r="M166" s="502"/>
      <c r="N166" s="502"/>
      <c r="O166" s="502"/>
      <c r="P166" s="383"/>
      <c r="Q166" s="2084"/>
      <c r="R166" s="356"/>
      <c r="S166" s="1" t="str">
        <f t="shared" si="91"/>
        <v/>
      </c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2174" t="str">
        <f t="shared" si="92"/>
        <v/>
      </c>
      <c r="CB166" s="1755" t="str">
        <f t="shared" si="93"/>
        <v/>
      </c>
      <c r="CC166" s="1"/>
      <c r="CD166" s="1"/>
      <c r="CE166" s="1"/>
      <c r="CF166" s="1"/>
      <c r="CG166" s="1"/>
      <c r="CH166" s="1"/>
      <c r="CI166" s="1"/>
      <c r="CJ166" s="1"/>
      <c r="CK166" s="2176">
        <f t="shared" si="94"/>
        <v>0</v>
      </c>
      <c r="CL166" s="1757">
        <f t="shared" si="95"/>
        <v>0</v>
      </c>
      <c r="CM166" s="1"/>
      <c r="CN166" s="1"/>
      <c r="CO166" s="1"/>
      <c r="CP166" s="1"/>
      <c r="CQ166" s="1"/>
      <c r="CR166" s="1"/>
    </row>
    <row r="167" spans="1:96" ht="15" customHeight="1" x14ac:dyDescent="0.25">
      <c r="A167" s="3179"/>
      <c r="B167" s="3180"/>
      <c r="C167" s="1250" t="s">
        <v>3400</v>
      </c>
      <c r="D167" s="65">
        <f>+G167+H167+I167+J167+K167+L167+M167+N167+O167+P167</f>
        <v>0</v>
      </c>
      <c r="E167" s="2079"/>
      <c r="F167" s="502"/>
      <c r="G167" s="452"/>
      <c r="H167" s="452"/>
      <c r="I167" s="452"/>
      <c r="J167" s="452"/>
      <c r="K167" s="452"/>
      <c r="L167" s="452"/>
      <c r="M167" s="452"/>
      <c r="N167" s="452"/>
      <c r="O167" s="452"/>
      <c r="P167" s="444"/>
      <c r="Q167" s="2089"/>
      <c r="R167" s="2065"/>
      <c r="S167" s="1" t="str">
        <f t="shared" si="91"/>
        <v/>
      </c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2174" t="str">
        <f t="shared" si="92"/>
        <v/>
      </c>
      <c r="CB167" s="1755" t="str">
        <f t="shared" si="93"/>
        <v/>
      </c>
      <c r="CC167" s="1"/>
      <c r="CD167" s="1"/>
      <c r="CE167" s="1"/>
      <c r="CF167" s="1"/>
      <c r="CG167" s="1"/>
      <c r="CH167" s="1"/>
      <c r="CI167" s="1"/>
      <c r="CJ167" s="1"/>
      <c r="CK167" s="2176">
        <f t="shared" si="94"/>
        <v>0</v>
      </c>
      <c r="CL167" s="1757">
        <f t="shared" si="95"/>
        <v>0</v>
      </c>
      <c r="CM167" s="1"/>
      <c r="CN167" s="1"/>
      <c r="CO167" s="1"/>
      <c r="CP167" s="1"/>
      <c r="CQ167" s="1"/>
      <c r="CR167" s="1"/>
    </row>
    <row r="168" spans="1:96" ht="24.75" customHeight="1" x14ac:dyDescent="0.25">
      <c r="A168" s="3150"/>
      <c r="B168" s="3140"/>
      <c r="C168" s="209" t="s">
        <v>3401</v>
      </c>
      <c r="D168" s="35">
        <f>M168+N168+O168+P168</f>
        <v>0</v>
      </c>
      <c r="E168" s="2125"/>
      <c r="F168" s="504"/>
      <c r="G168" s="504"/>
      <c r="H168" s="504"/>
      <c r="I168" s="504"/>
      <c r="J168" s="504"/>
      <c r="K168" s="526"/>
      <c r="L168" s="526"/>
      <c r="M168" s="477"/>
      <c r="N168" s="477"/>
      <c r="O168" s="477"/>
      <c r="P168" s="2094"/>
      <c r="Q168" s="2137"/>
      <c r="R168" s="372"/>
      <c r="S168" s="1" t="str">
        <f t="shared" si="91"/>
        <v/>
      </c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2174" t="str">
        <f t="shared" si="92"/>
        <v/>
      </c>
      <c r="CB168" s="1755" t="str">
        <f t="shared" si="93"/>
        <v/>
      </c>
      <c r="CC168" s="1"/>
      <c r="CD168" s="1"/>
      <c r="CE168" s="1"/>
      <c r="CF168" s="1"/>
      <c r="CG168" s="1"/>
      <c r="CH168" s="1"/>
      <c r="CI168" s="1"/>
      <c r="CJ168" s="1"/>
      <c r="CK168" s="2176">
        <f t="shared" si="94"/>
        <v>0</v>
      </c>
      <c r="CL168" s="1757">
        <f t="shared" si="95"/>
        <v>0</v>
      </c>
      <c r="CM168" s="1"/>
      <c r="CN168" s="1"/>
      <c r="CO168" s="1"/>
      <c r="CP168" s="1"/>
      <c r="CQ168" s="1"/>
      <c r="CR168" s="1"/>
    </row>
    <row r="169" spans="1:96" ht="18" customHeight="1" x14ac:dyDescent="0.25">
      <c r="A169" s="1417" t="s">
        <v>3403</v>
      </c>
      <c r="C169" s="1862"/>
      <c r="D169" s="1862"/>
      <c r="E169" s="1862"/>
      <c r="F169" s="1731"/>
      <c r="G169" s="1731"/>
      <c r="H169" s="1731"/>
      <c r="I169" s="1731"/>
      <c r="J169" s="1871"/>
      <c r="K169" s="1871"/>
      <c r="L169" s="1871"/>
      <c r="M169" s="1871"/>
      <c r="N169" s="1871"/>
      <c r="O169" s="1871"/>
      <c r="P169" s="1871"/>
      <c r="Q169" s="1871"/>
      <c r="R169" s="1871"/>
      <c r="S169" s="1871"/>
      <c r="T169" s="1871"/>
      <c r="U169" s="1871"/>
      <c r="V169" s="1871"/>
      <c r="W169" s="1871"/>
      <c r="X169" s="1871"/>
      <c r="Y169" s="1871"/>
      <c r="Z169" s="1871"/>
      <c r="AA169" s="1871"/>
      <c r="AB169" s="1871"/>
      <c r="AC169" s="1871"/>
      <c r="AD169" s="1871"/>
      <c r="AE169" s="1871"/>
      <c r="AF169" s="1871"/>
      <c r="AG169" s="1871"/>
      <c r="AH169" s="1871"/>
      <c r="AI169" s="1871"/>
    </row>
    <row r="170" spans="1:96" ht="14.25" customHeight="1" x14ac:dyDescent="0.25">
      <c r="A170" s="3143" t="s">
        <v>3258</v>
      </c>
      <c r="B170" s="3124"/>
      <c r="C170" s="3122"/>
      <c r="D170" s="216" t="s">
        <v>82</v>
      </c>
      <c r="E170" s="1887" t="s">
        <v>3137</v>
      </c>
      <c r="F170" s="23" t="s">
        <v>3314</v>
      </c>
      <c r="G170" s="23" t="s">
        <v>3315</v>
      </c>
      <c r="H170" s="25" t="s">
        <v>199</v>
      </c>
      <c r="I170" s="555" t="s">
        <v>3316</v>
      </c>
      <c r="J170" s="1871"/>
      <c r="K170" s="1871"/>
      <c r="L170" s="1871"/>
      <c r="M170" s="1871"/>
      <c r="N170" s="1871"/>
      <c r="O170" s="1871"/>
      <c r="P170" s="1871"/>
      <c r="Q170" s="1871"/>
      <c r="R170" s="1871"/>
      <c r="S170" s="1871"/>
      <c r="T170" s="1871"/>
      <c r="U170" s="1871"/>
      <c r="V170" s="1871"/>
      <c r="W170" s="1871"/>
      <c r="X170" s="1871"/>
      <c r="Y170" s="1871"/>
      <c r="Z170" s="1871"/>
      <c r="AA170" s="1871"/>
      <c r="AB170" s="1871"/>
      <c r="AC170" s="1871"/>
      <c r="AD170" s="1871"/>
      <c r="AE170" s="1871"/>
      <c r="AF170" s="1871"/>
      <c r="AG170" s="1871"/>
      <c r="AH170" s="1871"/>
      <c r="AI170" s="1871"/>
    </row>
    <row r="171" spans="1:96" ht="15" customHeight="1" x14ac:dyDescent="0.25">
      <c r="A171" s="3257" t="s">
        <v>3267</v>
      </c>
      <c r="B171" s="3228" t="s">
        <v>3268</v>
      </c>
      <c r="C171" s="3149"/>
      <c r="D171" s="2771">
        <f t="shared" ref="D171:D203" si="96">SUM(E171:H171)</f>
        <v>0</v>
      </c>
      <c r="E171" s="615"/>
      <c r="F171" s="697"/>
      <c r="G171" s="697"/>
      <c r="H171" s="753"/>
      <c r="I171" s="1386"/>
      <c r="J171" s="1871" t="str">
        <f t="shared" ref="J171:J202" si="97">CA171</f>
        <v/>
      </c>
      <c r="K171" s="1871"/>
      <c r="L171" s="1871"/>
      <c r="M171" s="1871"/>
      <c r="N171" s="1871"/>
      <c r="O171" s="1871"/>
      <c r="P171" s="1871"/>
      <c r="Q171" s="1871"/>
      <c r="R171" s="1871"/>
      <c r="S171" s="1871"/>
      <c r="T171" s="1871"/>
      <c r="U171" s="1871"/>
      <c r="V171" s="1871"/>
      <c r="W171" s="1871"/>
      <c r="X171" s="1871"/>
      <c r="Y171" s="1871"/>
      <c r="Z171" s="1871"/>
      <c r="AA171" s="1871"/>
      <c r="AB171" s="1871"/>
      <c r="AC171" s="1871"/>
      <c r="AD171" s="1871"/>
      <c r="AE171" s="1871"/>
      <c r="AF171" s="1871"/>
      <c r="AG171" s="1871"/>
      <c r="AH171" s="1871"/>
      <c r="AI171" s="1871"/>
      <c r="CA171" s="2174" t="str">
        <f t="shared" ref="CA171:CA202" si="98">IF(AND(D171&gt;0,I171="")," * No olvide digitar la variable "&amp;I$170&amp;""&amp;". Digite Cero si no tiene.",IF(I171&gt;D171," * La variable "&amp;I$170&amp;""&amp;" No puede ser mayor al Total.",""))</f>
        <v/>
      </c>
      <c r="CK171" s="2176">
        <f t="shared" ref="CK171:CK202" si="99">IF(AND(D171&gt;0,I171=""),1,IF(I171&gt;D171,1,0))</f>
        <v>0</v>
      </c>
    </row>
    <row r="172" spans="1:96" ht="14.25" customHeight="1" x14ac:dyDescent="0.25">
      <c r="A172" s="3128"/>
      <c r="B172" s="3257" t="s">
        <v>3269</v>
      </c>
      <c r="C172" s="1306" t="s">
        <v>3270</v>
      </c>
      <c r="D172" s="2771">
        <f t="shared" si="96"/>
        <v>0</v>
      </c>
      <c r="E172" s="126"/>
      <c r="F172" s="127"/>
      <c r="G172" s="127"/>
      <c r="H172" s="2172"/>
      <c r="I172" s="139"/>
      <c r="J172" s="1871" t="str">
        <f t="shared" si="97"/>
        <v/>
      </c>
      <c r="K172" s="1871"/>
      <c r="L172" s="1871"/>
      <c r="M172" s="1871"/>
      <c r="N172" s="1871"/>
      <c r="O172" s="1871"/>
      <c r="P172" s="1871"/>
      <c r="Q172" s="1871"/>
      <c r="R172" s="1871"/>
      <c r="S172" s="1871"/>
      <c r="T172" s="1871"/>
      <c r="U172" s="1871"/>
      <c r="V172" s="1871"/>
      <c r="W172" s="1871"/>
      <c r="X172" s="1871"/>
      <c r="Y172" s="1871"/>
      <c r="Z172" s="1871"/>
      <c r="AA172" s="1871"/>
      <c r="AB172" s="1871"/>
      <c r="AC172" s="1871"/>
      <c r="AD172" s="1871"/>
      <c r="AE172" s="1871"/>
      <c r="AF172" s="1871"/>
      <c r="AG172" s="1871"/>
      <c r="AH172" s="1871"/>
      <c r="AI172" s="1871"/>
      <c r="CA172" s="2174" t="str">
        <f t="shared" si="98"/>
        <v/>
      </c>
      <c r="CK172" s="2176">
        <f t="shared" si="99"/>
        <v>0</v>
      </c>
    </row>
    <row r="173" spans="1:96" ht="15" customHeight="1" x14ac:dyDescent="0.25">
      <c r="A173" s="3128"/>
      <c r="B173" s="3128"/>
      <c r="C173" s="1379" t="s">
        <v>3271</v>
      </c>
      <c r="D173" s="1788">
        <f t="shared" si="96"/>
        <v>0</v>
      </c>
      <c r="E173" s="355"/>
      <c r="F173" s="452"/>
      <c r="G173" s="452"/>
      <c r="H173" s="2177"/>
      <c r="I173" s="556"/>
      <c r="J173" s="1871" t="str">
        <f t="shared" si="97"/>
        <v/>
      </c>
      <c r="K173" s="1871"/>
      <c r="L173" s="1871"/>
      <c r="M173" s="1871"/>
      <c r="N173" s="1871"/>
      <c r="O173" s="1871"/>
      <c r="P173" s="1871"/>
      <c r="Q173" s="1871"/>
      <c r="R173" s="1871"/>
      <c r="S173" s="1871"/>
      <c r="T173" s="1871"/>
      <c r="U173" s="1871"/>
      <c r="V173" s="1871"/>
      <c r="W173" s="1871"/>
      <c r="X173" s="1871"/>
      <c r="Y173" s="1871"/>
      <c r="Z173" s="1871"/>
      <c r="AA173" s="1871"/>
      <c r="AB173" s="1871"/>
      <c r="AC173" s="1871"/>
      <c r="AD173" s="1871"/>
      <c r="AE173" s="1871"/>
      <c r="AF173" s="1871"/>
      <c r="AG173" s="1871"/>
      <c r="AH173" s="1871"/>
      <c r="AI173" s="1871"/>
      <c r="CA173" s="2174" t="str">
        <f t="shared" si="98"/>
        <v/>
      </c>
      <c r="CK173" s="2176">
        <f t="shared" si="99"/>
        <v>0</v>
      </c>
    </row>
    <row r="174" spans="1:96" ht="15" customHeight="1" x14ac:dyDescent="0.25">
      <c r="A174" s="3128"/>
      <c r="B174" s="3128"/>
      <c r="C174" s="154" t="s">
        <v>3272</v>
      </c>
      <c r="D174" s="65">
        <f t="shared" si="96"/>
        <v>0</v>
      </c>
      <c r="E174" s="355"/>
      <c r="F174" s="452"/>
      <c r="G174" s="452"/>
      <c r="H174" s="2177"/>
      <c r="I174" s="556"/>
      <c r="J174" s="1871" t="str">
        <f t="shared" si="97"/>
        <v/>
      </c>
      <c r="K174" s="1871"/>
      <c r="L174" s="1871"/>
      <c r="M174" s="1871"/>
      <c r="N174" s="1871"/>
      <c r="O174" s="1871"/>
      <c r="P174" s="1871"/>
      <c r="Q174" s="1871"/>
      <c r="R174" s="1871"/>
      <c r="S174" s="1871"/>
      <c r="T174" s="1871"/>
      <c r="U174" s="1871"/>
      <c r="V174" s="1871"/>
      <c r="W174" s="1871"/>
      <c r="X174" s="1871"/>
      <c r="Y174" s="1871"/>
      <c r="Z174" s="1871"/>
      <c r="AA174" s="1871"/>
      <c r="AB174" s="1871"/>
      <c r="AC174" s="1871"/>
      <c r="AD174" s="1871"/>
      <c r="AE174" s="1871"/>
      <c r="AF174" s="1871"/>
      <c r="AG174" s="1871"/>
      <c r="AH174" s="1871"/>
      <c r="AI174" s="1871"/>
      <c r="CA174" s="2174" t="str">
        <f t="shared" si="98"/>
        <v/>
      </c>
      <c r="CK174" s="2176">
        <f t="shared" si="99"/>
        <v>0</v>
      </c>
    </row>
    <row r="175" spans="1:96" ht="15" customHeight="1" x14ac:dyDescent="0.25">
      <c r="A175" s="3128"/>
      <c r="B175" s="3129"/>
      <c r="C175" s="1073" t="s">
        <v>3273</v>
      </c>
      <c r="D175" s="70">
        <f t="shared" si="96"/>
        <v>0</v>
      </c>
      <c r="E175" s="2074"/>
      <c r="F175" s="477"/>
      <c r="G175" s="477"/>
      <c r="H175" s="2306"/>
      <c r="I175" s="1387"/>
      <c r="J175" s="1871" t="str">
        <f t="shared" si="97"/>
        <v/>
      </c>
      <c r="K175" s="1871"/>
      <c r="L175" s="1871"/>
      <c r="M175" s="1871"/>
      <c r="N175" s="1871"/>
      <c r="O175" s="1871"/>
      <c r="P175" s="1871"/>
      <c r="Q175" s="1871"/>
      <c r="R175" s="1871"/>
      <c r="S175" s="1871"/>
      <c r="T175" s="1871"/>
      <c r="U175" s="1871"/>
      <c r="V175" s="1871"/>
      <c r="W175" s="1871"/>
      <c r="X175" s="1871"/>
      <c r="Y175" s="1871"/>
      <c r="Z175" s="1871"/>
      <c r="AA175" s="1871"/>
      <c r="AB175" s="1871"/>
      <c r="AC175" s="1871"/>
      <c r="AD175" s="1871"/>
      <c r="AE175" s="1871"/>
      <c r="AF175" s="1871"/>
      <c r="AG175" s="1871"/>
      <c r="AH175" s="1871"/>
      <c r="AI175" s="1871"/>
      <c r="CA175" s="2174" t="str">
        <f t="shared" si="98"/>
        <v/>
      </c>
      <c r="CK175" s="2176">
        <f t="shared" si="99"/>
        <v>0</v>
      </c>
    </row>
    <row r="176" spans="1:96" ht="15" customHeight="1" x14ac:dyDescent="0.25">
      <c r="A176" s="3128"/>
      <c r="B176" s="3374" t="s">
        <v>3274</v>
      </c>
      <c r="C176" s="3292"/>
      <c r="D176" s="2001">
        <f t="shared" si="96"/>
        <v>0</v>
      </c>
      <c r="E176" s="1843"/>
      <c r="F176" s="1845"/>
      <c r="G176" s="1845"/>
      <c r="H176" s="2298"/>
      <c r="I176" s="1366"/>
      <c r="J176" s="1871" t="str">
        <f t="shared" si="97"/>
        <v/>
      </c>
      <c r="K176" s="1871"/>
      <c r="L176" s="1871"/>
      <c r="M176" s="1871"/>
      <c r="N176" s="1871"/>
      <c r="O176" s="1871"/>
      <c r="P176" s="1871"/>
      <c r="Q176" s="1871"/>
      <c r="R176" s="1871"/>
      <c r="S176" s="1871"/>
      <c r="T176" s="1871"/>
      <c r="U176" s="1871"/>
      <c r="V176" s="1871"/>
      <c r="W176" s="1871"/>
      <c r="X176" s="1871"/>
      <c r="Y176" s="1871"/>
      <c r="Z176" s="1871"/>
      <c r="AA176" s="1871"/>
      <c r="AB176" s="1871"/>
      <c r="AC176" s="1871"/>
      <c r="AD176" s="1871"/>
      <c r="AE176" s="1871"/>
      <c r="AF176" s="1871"/>
      <c r="AG176" s="1871"/>
      <c r="AH176" s="1871"/>
      <c r="AI176" s="1871"/>
      <c r="CA176" s="2174" t="str">
        <f t="shared" si="98"/>
        <v/>
      </c>
      <c r="CK176" s="2176">
        <f t="shared" si="99"/>
        <v>0</v>
      </c>
    </row>
    <row r="177" spans="1:89" ht="15" customHeight="1" x14ac:dyDescent="0.25">
      <c r="A177" s="3128"/>
      <c r="B177" s="3206" t="s">
        <v>3275</v>
      </c>
      <c r="C177" s="3157"/>
      <c r="D177" s="1788">
        <f t="shared" si="96"/>
        <v>0</v>
      </c>
      <c r="E177" s="355"/>
      <c r="F177" s="452"/>
      <c r="G177" s="452"/>
      <c r="H177" s="2177"/>
      <c r="I177" s="556"/>
      <c r="J177" s="1871" t="str">
        <f t="shared" si="97"/>
        <v/>
      </c>
      <c r="K177" s="1871"/>
      <c r="L177" s="1871"/>
      <c r="M177" s="1871"/>
      <c r="N177" s="1871"/>
      <c r="O177" s="1871"/>
      <c r="P177" s="1871"/>
      <c r="Q177" s="1871"/>
      <c r="R177" s="1871"/>
      <c r="S177" s="1871"/>
      <c r="T177" s="1871"/>
      <c r="U177" s="1871"/>
      <c r="V177" s="1871"/>
      <c r="W177" s="1871"/>
      <c r="X177" s="1871"/>
      <c r="Y177" s="1871"/>
      <c r="Z177" s="1871"/>
      <c r="AA177" s="1871"/>
      <c r="AB177" s="1871"/>
      <c r="AC177" s="1871"/>
      <c r="AD177" s="1871"/>
      <c r="AE177" s="1871"/>
      <c r="AF177" s="1871"/>
      <c r="AG177" s="1871"/>
      <c r="AH177" s="1871"/>
      <c r="AI177" s="1871"/>
      <c r="CA177" s="2174" t="str">
        <f t="shared" si="98"/>
        <v/>
      </c>
      <c r="CK177" s="2176">
        <f t="shared" si="99"/>
        <v>0</v>
      </c>
    </row>
    <row r="178" spans="1:89" ht="15" customHeight="1" x14ac:dyDescent="0.25">
      <c r="A178" s="3128"/>
      <c r="B178" s="3206" t="s">
        <v>3276</v>
      </c>
      <c r="C178" s="3157"/>
      <c r="D178" s="1788">
        <f t="shared" si="96"/>
        <v>0</v>
      </c>
      <c r="E178" s="355"/>
      <c r="F178" s="452"/>
      <c r="G178" s="452"/>
      <c r="H178" s="2177"/>
      <c r="I178" s="556"/>
      <c r="J178" s="1871" t="str">
        <f t="shared" si="97"/>
        <v/>
      </c>
      <c r="K178" s="1871"/>
      <c r="L178" s="1871"/>
      <c r="M178" s="1871"/>
      <c r="N178" s="1871"/>
      <c r="O178" s="1871"/>
      <c r="P178" s="1871"/>
      <c r="Q178" s="1871"/>
      <c r="R178" s="1871"/>
      <c r="S178" s="1871"/>
      <c r="T178" s="1871"/>
      <c r="U178" s="1871"/>
      <c r="V178" s="1871"/>
      <c r="W178" s="1871"/>
      <c r="X178" s="1871"/>
      <c r="Y178" s="1871"/>
      <c r="Z178" s="1871"/>
      <c r="AA178" s="1871"/>
      <c r="AB178" s="1871"/>
      <c r="AC178" s="1871"/>
      <c r="AD178" s="1871"/>
      <c r="AE178" s="1871"/>
      <c r="AF178" s="1871"/>
      <c r="AG178" s="1871"/>
      <c r="AH178" s="1871"/>
      <c r="AI178" s="1871"/>
      <c r="CA178" s="2174" t="str">
        <f t="shared" si="98"/>
        <v/>
      </c>
      <c r="CK178" s="2176">
        <f t="shared" si="99"/>
        <v>0</v>
      </c>
    </row>
    <row r="179" spans="1:89" ht="15" customHeight="1" x14ac:dyDescent="0.25">
      <c r="A179" s="3128"/>
      <c r="B179" s="3520" t="s">
        <v>3277</v>
      </c>
      <c r="C179" s="3183"/>
      <c r="D179" s="1788">
        <f t="shared" si="96"/>
        <v>0</v>
      </c>
      <c r="E179" s="355"/>
      <c r="F179" s="452"/>
      <c r="G179" s="452"/>
      <c r="H179" s="2177"/>
      <c r="I179" s="556"/>
      <c r="J179" s="1871" t="str">
        <f t="shared" si="97"/>
        <v/>
      </c>
      <c r="K179" s="1871"/>
      <c r="L179" s="1871"/>
      <c r="M179" s="1871"/>
      <c r="N179" s="1871"/>
      <c r="O179" s="1871"/>
      <c r="P179" s="1871"/>
      <c r="Q179" s="1871"/>
      <c r="R179" s="1871"/>
      <c r="S179" s="1871"/>
      <c r="T179" s="1871"/>
      <c r="U179" s="1871"/>
      <c r="V179" s="1871"/>
      <c r="W179" s="1871"/>
      <c r="X179" s="1871"/>
      <c r="Y179" s="1871"/>
      <c r="Z179" s="1871"/>
      <c r="AA179" s="1871"/>
      <c r="AB179" s="1871"/>
      <c r="AC179" s="1871"/>
      <c r="AD179" s="1871"/>
      <c r="AE179" s="1871"/>
      <c r="AF179" s="1871"/>
      <c r="AG179" s="1871"/>
      <c r="AH179" s="1871"/>
      <c r="AI179" s="1871"/>
      <c r="CA179" s="2174" t="str">
        <f t="shared" si="98"/>
        <v/>
      </c>
      <c r="CK179" s="2176">
        <f t="shared" si="99"/>
        <v>0</v>
      </c>
    </row>
    <row r="180" spans="1:89" ht="15" customHeight="1" x14ac:dyDescent="0.25">
      <c r="A180" s="3128"/>
      <c r="B180" s="3206" t="s">
        <v>3317</v>
      </c>
      <c r="C180" s="3157"/>
      <c r="D180" s="1788">
        <f t="shared" si="96"/>
        <v>0</v>
      </c>
      <c r="E180" s="355"/>
      <c r="F180" s="452"/>
      <c r="G180" s="452"/>
      <c r="H180" s="2177"/>
      <c r="I180" s="556"/>
      <c r="J180" s="1871" t="str">
        <f t="shared" si="97"/>
        <v/>
      </c>
      <c r="K180" s="1871"/>
      <c r="L180" s="1871"/>
      <c r="M180" s="1871"/>
      <c r="N180" s="1871"/>
      <c r="O180" s="1871"/>
      <c r="P180" s="1871"/>
      <c r="Q180" s="1871"/>
      <c r="R180" s="1871"/>
      <c r="S180" s="1871"/>
      <c r="T180" s="1871"/>
      <c r="U180" s="1871"/>
      <c r="V180" s="1871"/>
      <c r="W180" s="1871"/>
      <c r="X180" s="1871"/>
      <c r="Y180" s="1871"/>
      <c r="Z180" s="1871"/>
      <c r="AA180" s="1871"/>
      <c r="AB180" s="1871"/>
      <c r="AC180" s="1871"/>
      <c r="AD180" s="1871"/>
      <c r="AE180" s="1871"/>
      <c r="AF180" s="1871"/>
      <c r="AG180" s="1871"/>
      <c r="AH180" s="1871"/>
      <c r="AI180" s="1871"/>
      <c r="CA180" s="2174" t="str">
        <f t="shared" si="98"/>
        <v/>
      </c>
      <c r="CK180" s="2176">
        <f t="shared" si="99"/>
        <v>0</v>
      </c>
    </row>
    <row r="181" spans="1:89" ht="15" customHeight="1" x14ac:dyDescent="0.25">
      <c r="A181" s="3128"/>
      <c r="B181" s="3374" t="s">
        <v>3279</v>
      </c>
      <c r="C181" s="3292"/>
      <c r="D181" s="1788">
        <f t="shared" si="96"/>
        <v>0</v>
      </c>
      <c r="E181" s="2070"/>
      <c r="F181" s="2229"/>
      <c r="G181" s="2229"/>
      <c r="H181" s="2380"/>
      <c r="I181" s="1388"/>
      <c r="J181" s="1871" t="str">
        <f t="shared" si="97"/>
        <v/>
      </c>
      <c r="K181" s="1871"/>
      <c r="L181" s="1871"/>
      <c r="M181" s="1871"/>
      <c r="N181" s="1871"/>
      <c r="O181" s="1871"/>
      <c r="P181" s="1871"/>
      <c r="Q181" s="1871"/>
      <c r="R181" s="1871"/>
      <c r="S181" s="1871"/>
      <c r="T181" s="1871"/>
      <c r="U181" s="1871"/>
      <c r="V181" s="1871"/>
      <c r="W181" s="1871"/>
      <c r="X181" s="1871"/>
      <c r="Y181" s="1871"/>
      <c r="Z181" s="1871"/>
      <c r="AA181" s="1871"/>
      <c r="AB181" s="1871"/>
      <c r="AC181" s="1871"/>
      <c r="AD181" s="1871"/>
      <c r="AE181" s="1871"/>
      <c r="AF181" s="1871"/>
      <c r="AG181" s="1871"/>
      <c r="AH181" s="1871"/>
      <c r="AI181" s="1871"/>
      <c r="CA181" s="2174" t="str">
        <f t="shared" si="98"/>
        <v/>
      </c>
      <c r="CK181" s="2176">
        <f t="shared" si="99"/>
        <v>0</v>
      </c>
    </row>
    <row r="182" spans="1:89" ht="22.5" customHeight="1" x14ac:dyDescent="0.25">
      <c r="A182" s="3128"/>
      <c r="B182" s="3156" t="s">
        <v>3280</v>
      </c>
      <c r="C182" s="3157"/>
      <c r="D182" s="1788">
        <f t="shared" si="96"/>
        <v>0</v>
      </c>
      <c r="E182" s="2070"/>
      <c r="F182" s="2229"/>
      <c r="G182" s="2229"/>
      <c r="H182" s="2380"/>
      <c r="I182" s="1388"/>
      <c r="J182" s="1871" t="str">
        <f t="shared" si="97"/>
        <v/>
      </c>
      <c r="K182" s="1871"/>
      <c r="L182" s="1871"/>
      <c r="M182" s="1871"/>
      <c r="N182" s="1871"/>
      <c r="O182" s="1871"/>
      <c r="P182" s="1871"/>
      <c r="Q182" s="1871"/>
      <c r="R182" s="1871"/>
      <c r="S182" s="1871"/>
      <c r="T182" s="1871"/>
      <c r="U182" s="1871"/>
      <c r="V182" s="1871"/>
      <c r="W182" s="1871"/>
      <c r="X182" s="1871"/>
      <c r="Y182" s="1871"/>
      <c r="Z182" s="1871"/>
      <c r="AA182" s="1871"/>
      <c r="AB182" s="1871"/>
      <c r="AC182" s="1871"/>
      <c r="AD182" s="1871"/>
      <c r="AE182" s="1871"/>
      <c r="AF182" s="1871"/>
      <c r="AG182" s="1871"/>
      <c r="AH182" s="1871"/>
      <c r="AI182" s="1871"/>
      <c r="CA182" s="2174" t="str">
        <f t="shared" si="98"/>
        <v/>
      </c>
      <c r="CK182" s="2176">
        <f t="shared" si="99"/>
        <v>0</v>
      </c>
    </row>
    <row r="183" spans="1:89" ht="15" customHeight="1" x14ac:dyDescent="0.25">
      <c r="A183" s="3128"/>
      <c r="B183" s="3156" t="s">
        <v>3281</v>
      </c>
      <c r="C183" s="3157"/>
      <c r="D183" s="1788">
        <f t="shared" si="96"/>
        <v>0</v>
      </c>
      <c r="E183" s="2070"/>
      <c r="F183" s="2229"/>
      <c r="G183" s="2229"/>
      <c r="H183" s="2380"/>
      <c r="I183" s="1388"/>
      <c r="J183" s="1871" t="str">
        <f t="shared" si="97"/>
        <v/>
      </c>
      <c r="K183" s="1871"/>
      <c r="L183" s="1871"/>
      <c r="M183" s="1871"/>
      <c r="N183" s="1871"/>
      <c r="O183" s="1871"/>
      <c r="P183" s="1871"/>
      <c r="Q183" s="1871"/>
      <c r="R183" s="1871"/>
      <c r="S183" s="1871"/>
      <c r="T183" s="1871"/>
      <c r="U183" s="1871"/>
      <c r="V183" s="1871"/>
      <c r="W183" s="1871"/>
      <c r="X183" s="1871"/>
      <c r="Y183" s="1871"/>
      <c r="Z183" s="1871"/>
      <c r="AA183" s="1871"/>
      <c r="AB183" s="1871"/>
      <c r="AC183" s="1871"/>
      <c r="AD183" s="1871"/>
      <c r="AE183" s="1871"/>
      <c r="AF183" s="1871"/>
      <c r="AG183" s="1871"/>
      <c r="AH183" s="1871"/>
      <c r="AI183" s="1871"/>
      <c r="CA183" s="2174" t="str">
        <f t="shared" si="98"/>
        <v/>
      </c>
      <c r="CK183" s="2176">
        <f t="shared" si="99"/>
        <v>0</v>
      </c>
    </row>
    <row r="184" spans="1:89" ht="15" customHeight="1" x14ac:dyDescent="0.25">
      <c r="A184" s="3128"/>
      <c r="B184" s="3520" t="s">
        <v>3283</v>
      </c>
      <c r="C184" s="3183"/>
      <c r="D184" s="1788">
        <f t="shared" si="96"/>
        <v>0</v>
      </c>
      <c r="E184" s="2070"/>
      <c r="F184" s="2229"/>
      <c r="G184" s="2229"/>
      <c r="H184" s="2380"/>
      <c r="I184" s="1388"/>
      <c r="J184" s="1871" t="str">
        <f t="shared" si="97"/>
        <v/>
      </c>
      <c r="K184" s="1871"/>
      <c r="L184" s="1871"/>
      <c r="M184" s="1871"/>
      <c r="N184" s="1871"/>
      <c r="O184" s="1871"/>
      <c r="P184" s="1871"/>
      <c r="Q184" s="1871"/>
      <c r="R184" s="1871"/>
      <c r="S184" s="1871"/>
      <c r="T184" s="1871"/>
      <c r="U184" s="1871"/>
      <c r="V184" s="1871"/>
      <c r="W184" s="1871"/>
      <c r="X184" s="1871"/>
      <c r="Y184" s="1871"/>
      <c r="Z184" s="1871"/>
      <c r="AA184" s="1871"/>
      <c r="AB184" s="1871"/>
      <c r="AC184" s="1871"/>
      <c r="AD184" s="1871"/>
      <c r="AE184" s="1871"/>
      <c r="AF184" s="1871"/>
      <c r="AG184" s="1871"/>
      <c r="AH184" s="1871"/>
      <c r="AI184" s="1871"/>
      <c r="CA184" s="2174" t="str">
        <f t="shared" si="98"/>
        <v/>
      </c>
      <c r="CK184" s="2176">
        <f t="shared" si="99"/>
        <v>0</v>
      </c>
    </row>
    <row r="185" spans="1:89" ht="15" customHeight="1" x14ac:dyDescent="0.25">
      <c r="A185" s="3128"/>
      <c r="B185" s="3132" t="s">
        <v>3284</v>
      </c>
      <c r="C185" s="1998" t="s">
        <v>3285</v>
      </c>
      <c r="D185" s="28">
        <f t="shared" si="96"/>
        <v>0</v>
      </c>
      <c r="E185" s="2078"/>
      <c r="F185" s="127"/>
      <c r="G185" s="127"/>
      <c r="H185" s="2172"/>
      <c r="I185" s="139"/>
      <c r="J185" s="1871" t="str">
        <f t="shared" si="97"/>
        <v/>
      </c>
      <c r="K185" s="1871"/>
      <c r="L185" s="1871"/>
      <c r="M185" s="1871"/>
      <c r="N185" s="1871"/>
      <c r="O185" s="1871"/>
      <c r="P185" s="1871"/>
      <c r="Q185" s="1871"/>
      <c r="R185" s="1871"/>
      <c r="S185" s="1871"/>
      <c r="T185" s="1871"/>
      <c r="U185" s="1871"/>
      <c r="V185" s="1871"/>
      <c r="W185" s="1871"/>
      <c r="X185" s="1871"/>
      <c r="Y185" s="1871"/>
      <c r="Z185" s="1871"/>
      <c r="AA185" s="1871"/>
      <c r="AB185" s="1871"/>
      <c r="AC185" s="1871"/>
      <c r="AD185" s="1871"/>
      <c r="AE185" s="1871"/>
      <c r="AF185" s="1871"/>
      <c r="AG185" s="1871"/>
      <c r="AH185" s="1871"/>
      <c r="AI185" s="1871"/>
      <c r="CA185" s="2174" t="str">
        <f t="shared" si="98"/>
        <v/>
      </c>
      <c r="CK185" s="2176">
        <f t="shared" si="99"/>
        <v>0</v>
      </c>
    </row>
    <row r="186" spans="1:89" ht="15" customHeight="1" x14ac:dyDescent="0.25">
      <c r="A186" s="3128"/>
      <c r="B186" s="3128"/>
      <c r="C186" s="2876" t="s">
        <v>3286</v>
      </c>
      <c r="D186" s="65">
        <f t="shared" si="96"/>
        <v>0</v>
      </c>
      <c r="E186" s="2084"/>
      <c r="F186" s="452"/>
      <c r="G186" s="452"/>
      <c r="H186" s="2177"/>
      <c r="I186" s="556"/>
      <c r="J186" s="1871" t="str">
        <f t="shared" si="97"/>
        <v/>
      </c>
      <c r="K186" s="1871"/>
      <c r="L186" s="1871"/>
      <c r="M186" s="1871"/>
      <c r="N186" s="1871"/>
      <c r="O186" s="1871"/>
      <c r="P186" s="1871"/>
      <c r="Q186" s="1871"/>
      <c r="R186" s="1871"/>
      <c r="S186" s="1871"/>
      <c r="T186" s="1871"/>
      <c r="U186" s="1871"/>
      <c r="V186" s="1871"/>
      <c r="W186" s="1871"/>
      <c r="X186" s="1871"/>
      <c r="Y186" s="1871"/>
      <c r="Z186" s="1871"/>
      <c r="AA186" s="1871"/>
      <c r="AB186" s="1871"/>
      <c r="AC186" s="1871"/>
      <c r="AD186" s="1871"/>
      <c r="AE186" s="1871"/>
      <c r="AF186" s="1871"/>
      <c r="AG186" s="1871"/>
      <c r="AH186" s="1871"/>
      <c r="AI186" s="1871"/>
      <c r="CA186" s="2174" t="str">
        <f t="shared" si="98"/>
        <v/>
      </c>
      <c r="CK186" s="2176">
        <f t="shared" si="99"/>
        <v>0</v>
      </c>
    </row>
    <row r="187" spans="1:89" ht="15" customHeight="1" x14ac:dyDescent="0.25">
      <c r="A187" s="3128"/>
      <c r="B187" s="3129"/>
      <c r="C187" s="974" t="s">
        <v>608</v>
      </c>
      <c r="D187" s="35">
        <f t="shared" si="96"/>
        <v>0</v>
      </c>
      <c r="E187" s="2137"/>
      <c r="F187" s="132"/>
      <c r="G187" s="132"/>
      <c r="H187" s="2178"/>
      <c r="I187" s="557"/>
      <c r="J187" s="1871" t="str">
        <f t="shared" si="97"/>
        <v/>
      </c>
      <c r="K187" s="1871"/>
      <c r="L187" s="1871"/>
      <c r="M187" s="1871"/>
      <c r="N187" s="1871"/>
      <c r="O187" s="1871"/>
      <c r="P187" s="1871"/>
      <c r="Q187" s="1871"/>
      <c r="R187" s="1871"/>
      <c r="S187" s="1871"/>
      <c r="T187" s="1871"/>
      <c r="U187" s="1871"/>
      <c r="V187" s="1871"/>
      <c r="W187" s="1871"/>
      <c r="X187" s="1871"/>
      <c r="Y187" s="1871"/>
      <c r="Z187" s="1871"/>
      <c r="AA187" s="1871"/>
      <c r="AB187" s="1871"/>
      <c r="AC187" s="1871"/>
      <c r="AD187" s="1871"/>
      <c r="AE187" s="1871"/>
      <c r="AF187" s="1871"/>
      <c r="AG187" s="1871"/>
      <c r="AH187" s="1871"/>
      <c r="AI187" s="1871"/>
      <c r="CA187" s="2174" t="str">
        <f t="shared" si="98"/>
        <v/>
      </c>
      <c r="CK187" s="2176">
        <f t="shared" si="99"/>
        <v>0</v>
      </c>
    </row>
    <row r="188" spans="1:89" ht="15" customHeight="1" x14ac:dyDescent="0.25">
      <c r="A188" s="3128"/>
      <c r="B188" s="3132" t="s">
        <v>3287</v>
      </c>
      <c r="C188" s="1306" t="s">
        <v>3288</v>
      </c>
      <c r="D188" s="2771">
        <f t="shared" si="96"/>
        <v>0</v>
      </c>
      <c r="E188" s="126"/>
      <c r="F188" s="127"/>
      <c r="G188" s="127"/>
      <c r="H188" s="2172"/>
      <c r="I188" s="139"/>
      <c r="J188" s="1871" t="str">
        <f t="shared" si="97"/>
        <v/>
      </c>
      <c r="K188" s="1871"/>
      <c r="L188" s="1871"/>
      <c r="M188" s="1871"/>
      <c r="N188" s="1871"/>
      <c r="O188" s="1871"/>
      <c r="P188" s="1871"/>
      <c r="Q188" s="1871"/>
      <c r="R188" s="1871"/>
      <c r="S188" s="1871"/>
      <c r="T188" s="1871"/>
      <c r="U188" s="1871"/>
      <c r="V188" s="1871"/>
      <c r="W188" s="1871"/>
      <c r="X188" s="1871"/>
      <c r="Y188" s="1871"/>
      <c r="Z188" s="1871"/>
      <c r="AA188" s="1871"/>
      <c r="AB188" s="1871"/>
      <c r="AC188" s="1871"/>
      <c r="AD188" s="1871"/>
      <c r="AE188" s="1871"/>
      <c r="AF188" s="1871"/>
      <c r="AG188" s="1871"/>
      <c r="AH188" s="1871"/>
      <c r="AI188" s="1871"/>
      <c r="CA188" s="2174" t="str">
        <f t="shared" si="98"/>
        <v/>
      </c>
      <c r="CK188" s="2176">
        <f t="shared" si="99"/>
        <v>0</v>
      </c>
    </row>
    <row r="189" spans="1:89" ht="15" customHeight="1" x14ac:dyDescent="0.25">
      <c r="A189" s="3128"/>
      <c r="B189" s="3128"/>
      <c r="C189" s="507" t="s">
        <v>3289</v>
      </c>
      <c r="D189" s="1788">
        <f t="shared" si="96"/>
        <v>0</v>
      </c>
      <c r="E189" s="355"/>
      <c r="F189" s="452"/>
      <c r="G189" s="452"/>
      <c r="H189" s="2177"/>
      <c r="I189" s="556"/>
      <c r="J189" s="1871" t="str">
        <f t="shared" si="97"/>
        <v/>
      </c>
      <c r="K189" s="1871"/>
      <c r="L189" s="1871"/>
      <c r="M189" s="1871"/>
      <c r="N189" s="1871"/>
      <c r="O189" s="1871"/>
      <c r="P189" s="1871"/>
      <c r="Q189" s="1871"/>
      <c r="R189" s="1871"/>
      <c r="S189" s="1871"/>
      <c r="T189" s="1871"/>
      <c r="U189" s="1871"/>
      <c r="V189" s="1871"/>
      <c r="W189" s="1871"/>
      <c r="X189" s="1871"/>
      <c r="Y189" s="1871"/>
      <c r="Z189" s="1871"/>
      <c r="AA189" s="1871"/>
      <c r="AB189" s="1871"/>
      <c r="AC189" s="1871"/>
      <c r="AD189" s="1871"/>
      <c r="AE189" s="1871"/>
      <c r="AF189" s="1871"/>
      <c r="AG189" s="1871"/>
      <c r="AH189" s="1871"/>
      <c r="AI189" s="1871"/>
      <c r="CA189" s="2174" t="str">
        <f t="shared" si="98"/>
        <v/>
      </c>
      <c r="CK189" s="2176">
        <f t="shared" si="99"/>
        <v>0</v>
      </c>
    </row>
    <row r="190" spans="1:89" ht="15" customHeight="1" x14ac:dyDescent="0.25">
      <c r="A190" s="3128"/>
      <c r="B190" s="3129"/>
      <c r="C190" s="974" t="s">
        <v>608</v>
      </c>
      <c r="D190" s="35">
        <f t="shared" si="96"/>
        <v>0</v>
      </c>
      <c r="E190" s="131"/>
      <c r="F190" s="132"/>
      <c r="G190" s="132"/>
      <c r="H190" s="2178"/>
      <c r="I190" s="557"/>
      <c r="J190" s="1871" t="str">
        <f t="shared" si="97"/>
        <v/>
      </c>
      <c r="K190" s="1871"/>
      <c r="L190" s="1871"/>
      <c r="M190" s="1871"/>
      <c r="N190" s="1871"/>
      <c r="O190" s="1871"/>
      <c r="P190" s="1871"/>
      <c r="Q190" s="1871"/>
      <c r="R190" s="1871"/>
      <c r="S190" s="1871"/>
      <c r="T190" s="1871"/>
      <c r="U190" s="1871"/>
      <c r="V190" s="1871"/>
      <c r="W190" s="1871"/>
      <c r="X190" s="1871"/>
      <c r="Y190" s="1871"/>
      <c r="Z190" s="1871"/>
      <c r="AA190" s="1871"/>
      <c r="AB190" s="1871"/>
      <c r="AC190" s="1871"/>
      <c r="AD190" s="1871"/>
      <c r="AE190" s="1871"/>
      <c r="AF190" s="1871"/>
      <c r="AG190" s="1871"/>
      <c r="AH190" s="1871"/>
      <c r="AI190" s="1871"/>
      <c r="CA190" s="2174" t="str">
        <f t="shared" si="98"/>
        <v/>
      </c>
      <c r="CK190" s="2176">
        <f t="shared" si="99"/>
        <v>0</v>
      </c>
    </row>
    <row r="191" spans="1:89" ht="15" customHeight="1" x14ac:dyDescent="0.25">
      <c r="A191" s="3128"/>
      <c r="B191" s="3521" t="s">
        <v>3290</v>
      </c>
      <c r="C191" s="3122"/>
      <c r="D191" s="110">
        <f t="shared" si="96"/>
        <v>0</v>
      </c>
      <c r="E191" s="515"/>
      <c r="F191" s="528"/>
      <c r="G191" s="528"/>
      <c r="H191" s="2770"/>
      <c r="I191" s="1390"/>
      <c r="J191" s="1871" t="str">
        <f t="shared" si="97"/>
        <v/>
      </c>
      <c r="K191" s="1871"/>
      <c r="L191" s="1871"/>
      <c r="M191" s="1871"/>
      <c r="N191" s="1871"/>
      <c r="O191" s="1871"/>
      <c r="P191" s="1871"/>
      <c r="Q191" s="1871"/>
      <c r="R191" s="1871"/>
      <c r="S191" s="1871"/>
      <c r="T191" s="1871"/>
      <c r="U191" s="1871"/>
      <c r="V191" s="1871"/>
      <c r="W191" s="1871"/>
      <c r="X191" s="1871"/>
      <c r="Y191" s="1871"/>
      <c r="Z191" s="1871"/>
      <c r="AA191" s="1871"/>
      <c r="AB191" s="1871"/>
      <c r="AC191" s="1871"/>
      <c r="AD191" s="1871"/>
      <c r="AE191" s="1871"/>
      <c r="AF191" s="1871"/>
      <c r="AG191" s="1871"/>
      <c r="AH191" s="1871"/>
      <c r="AI191" s="1871"/>
      <c r="CA191" s="2174" t="str">
        <f t="shared" si="98"/>
        <v/>
      </c>
      <c r="CK191" s="2176">
        <f t="shared" si="99"/>
        <v>0</v>
      </c>
    </row>
    <row r="192" spans="1:89" ht="15" customHeight="1" x14ac:dyDescent="0.25">
      <c r="A192" s="3128"/>
      <c r="B192" s="3133" t="s">
        <v>3291</v>
      </c>
      <c r="C192" s="149" t="s">
        <v>3292</v>
      </c>
      <c r="D192" s="2001">
        <f t="shared" si="96"/>
        <v>0</v>
      </c>
      <c r="E192" s="1843"/>
      <c r="F192" s="1845"/>
      <c r="G192" s="1845"/>
      <c r="H192" s="2298"/>
      <c r="I192" s="1366"/>
      <c r="J192" s="1871" t="str">
        <f t="shared" si="97"/>
        <v/>
      </c>
      <c r="K192" s="1871"/>
      <c r="L192" s="1871"/>
      <c r="M192" s="1871"/>
      <c r="N192" s="1871"/>
      <c r="O192" s="1871"/>
      <c r="P192" s="1871"/>
      <c r="Q192" s="1871"/>
      <c r="R192" s="1871"/>
      <c r="S192" s="1871"/>
      <c r="T192" s="1871"/>
      <c r="U192" s="1871"/>
      <c r="V192" s="1871"/>
      <c r="W192" s="1871"/>
      <c r="X192" s="1871"/>
      <c r="Y192" s="1871"/>
      <c r="Z192" s="1871"/>
      <c r="AA192" s="1871"/>
      <c r="AB192" s="1871"/>
      <c r="AC192" s="1871"/>
      <c r="AD192" s="1871"/>
      <c r="AE192" s="1871"/>
      <c r="AF192" s="1871"/>
      <c r="AG192" s="1871"/>
      <c r="AH192" s="1871"/>
      <c r="AI192" s="1871"/>
      <c r="CA192" s="2174" t="str">
        <f t="shared" si="98"/>
        <v/>
      </c>
      <c r="CK192" s="2176">
        <f t="shared" si="99"/>
        <v>0</v>
      </c>
    </row>
    <row r="193" spans="1:89" ht="15" customHeight="1" x14ac:dyDescent="0.25">
      <c r="A193" s="3128"/>
      <c r="B193" s="3129"/>
      <c r="C193" s="1073" t="s">
        <v>3293</v>
      </c>
      <c r="D193" s="1788">
        <f t="shared" si="96"/>
        <v>0</v>
      </c>
      <c r="E193" s="355"/>
      <c r="F193" s="452"/>
      <c r="G193" s="452"/>
      <c r="H193" s="2177"/>
      <c r="I193" s="556"/>
      <c r="J193" s="1871" t="str">
        <f t="shared" si="97"/>
        <v/>
      </c>
      <c r="K193" s="1871"/>
      <c r="L193" s="1871"/>
      <c r="M193" s="1871"/>
      <c r="N193" s="1871"/>
      <c r="O193" s="1871"/>
      <c r="P193" s="1871"/>
      <c r="Q193" s="1871"/>
      <c r="R193" s="1871"/>
      <c r="S193" s="1871"/>
      <c r="T193" s="1871"/>
      <c r="U193" s="1871"/>
      <c r="V193" s="1871"/>
      <c r="W193" s="1871"/>
      <c r="X193" s="1871"/>
      <c r="Y193" s="1871"/>
      <c r="Z193" s="1871"/>
      <c r="AA193" s="1871"/>
      <c r="AB193" s="1871"/>
      <c r="AC193" s="1871"/>
      <c r="AD193" s="1871"/>
      <c r="AE193" s="1871"/>
      <c r="AF193" s="1871"/>
      <c r="AG193" s="1871"/>
      <c r="AH193" s="1871"/>
      <c r="AI193" s="1871"/>
      <c r="CA193" s="2174" t="str">
        <f t="shared" si="98"/>
        <v/>
      </c>
      <c r="CK193" s="2176">
        <f t="shared" si="99"/>
        <v>0</v>
      </c>
    </row>
    <row r="194" spans="1:89" ht="15" customHeight="1" x14ac:dyDescent="0.25">
      <c r="A194" s="3128"/>
      <c r="B194" s="3151" t="s">
        <v>3294</v>
      </c>
      <c r="C194" s="3152"/>
      <c r="D194" s="1788">
        <f t="shared" si="96"/>
        <v>0</v>
      </c>
      <c r="E194" s="355"/>
      <c r="F194" s="452"/>
      <c r="G194" s="452"/>
      <c r="H194" s="2177"/>
      <c r="I194" s="556"/>
      <c r="J194" s="1871" t="str">
        <f t="shared" si="97"/>
        <v/>
      </c>
      <c r="K194" s="1871"/>
      <c r="L194" s="1871"/>
      <c r="M194" s="1871"/>
      <c r="N194" s="1871"/>
      <c r="O194" s="1871"/>
      <c r="P194" s="1871"/>
      <c r="Q194" s="1871"/>
      <c r="R194" s="1871"/>
      <c r="S194" s="1871"/>
      <c r="T194" s="1871"/>
      <c r="U194" s="1871"/>
      <c r="V194" s="1871"/>
      <c r="W194" s="1871"/>
      <c r="X194" s="1871"/>
      <c r="Y194" s="1871"/>
      <c r="Z194" s="1871"/>
      <c r="AA194" s="1871"/>
      <c r="AB194" s="1871"/>
      <c r="AC194" s="1871"/>
      <c r="AD194" s="1871"/>
      <c r="AE194" s="1871"/>
      <c r="AF194" s="1871"/>
      <c r="AG194" s="1871"/>
      <c r="AH194" s="1871"/>
      <c r="AI194" s="1871"/>
      <c r="CA194" s="2174" t="str">
        <f t="shared" si="98"/>
        <v/>
      </c>
      <c r="CK194" s="2176">
        <f t="shared" si="99"/>
        <v>0</v>
      </c>
    </row>
    <row r="195" spans="1:89" ht="15" customHeight="1" x14ac:dyDescent="0.25">
      <c r="A195" s="3128"/>
      <c r="B195" s="3374" t="s">
        <v>3295</v>
      </c>
      <c r="C195" s="3292"/>
      <c r="D195" s="1788">
        <f t="shared" si="96"/>
        <v>0</v>
      </c>
      <c r="E195" s="355"/>
      <c r="F195" s="452"/>
      <c r="G195" s="452"/>
      <c r="H195" s="2177"/>
      <c r="I195" s="556"/>
      <c r="J195" s="1871" t="str">
        <f t="shared" si="97"/>
        <v/>
      </c>
      <c r="K195" s="1871"/>
      <c r="L195" s="1871"/>
      <c r="M195" s="1871"/>
      <c r="N195" s="1871"/>
      <c r="O195" s="1871"/>
      <c r="P195" s="1871"/>
      <c r="Q195" s="1871"/>
      <c r="R195" s="1871"/>
      <c r="S195" s="1871"/>
      <c r="T195" s="1871"/>
      <c r="U195" s="1871"/>
      <c r="V195" s="1871"/>
      <c r="W195" s="1871"/>
      <c r="X195" s="1871"/>
      <c r="Y195" s="1871"/>
      <c r="Z195" s="1871"/>
      <c r="AA195" s="1871"/>
      <c r="AB195" s="1871"/>
      <c r="AC195" s="1871"/>
      <c r="AD195" s="1871"/>
      <c r="AE195" s="1871"/>
      <c r="AF195" s="1871"/>
      <c r="AG195" s="1871"/>
      <c r="AH195" s="1871"/>
      <c r="AI195" s="1871"/>
      <c r="CA195" s="2174" t="str">
        <f t="shared" si="98"/>
        <v/>
      </c>
      <c r="CK195" s="2176">
        <f t="shared" si="99"/>
        <v>0</v>
      </c>
    </row>
    <row r="196" spans="1:89" ht="15" customHeight="1" x14ac:dyDescent="0.25">
      <c r="A196" s="3128"/>
      <c r="B196" s="3156" t="s">
        <v>3296</v>
      </c>
      <c r="C196" s="3157"/>
      <c r="D196" s="1788">
        <f t="shared" si="96"/>
        <v>0</v>
      </c>
      <c r="E196" s="2070"/>
      <c r="F196" s="2229"/>
      <c r="G196" s="2229"/>
      <c r="H196" s="2380"/>
      <c r="I196" s="1388"/>
      <c r="J196" s="1871" t="str">
        <f t="shared" si="97"/>
        <v/>
      </c>
      <c r="K196" s="1871"/>
      <c r="L196" s="1871"/>
      <c r="M196" s="1871"/>
      <c r="N196" s="1871"/>
      <c r="O196" s="1871"/>
      <c r="P196" s="1871"/>
      <c r="Q196" s="1871"/>
      <c r="R196" s="1871"/>
      <c r="S196" s="1871"/>
      <c r="T196" s="1871"/>
      <c r="U196" s="1871"/>
      <c r="V196" s="1871"/>
      <c r="W196" s="1871"/>
      <c r="X196" s="1871"/>
      <c r="Y196" s="1871"/>
      <c r="Z196" s="1871"/>
      <c r="AA196" s="1871"/>
      <c r="AB196" s="1871"/>
      <c r="AC196" s="1871"/>
      <c r="AD196" s="1871"/>
      <c r="AE196" s="1871"/>
      <c r="AF196" s="1871"/>
      <c r="AG196" s="1871"/>
      <c r="AH196" s="1871"/>
      <c r="AI196" s="1871"/>
      <c r="CA196" s="2174" t="str">
        <f t="shared" si="98"/>
        <v/>
      </c>
      <c r="CK196" s="2176">
        <f t="shared" si="99"/>
        <v>0</v>
      </c>
    </row>
    <row r="197" spans="1:89" ht="15" customHeight="1" x14ac:dyDescent="0.25">
      <c r="A197" s="3128"/>
      <c r="B197" s="3520" t="s">
        <v>3297</v>
      </c>
      <c r="C197" s="3183"/>
      <c r="D197" s="1788">
        <f t="shared" si="96"/>
        <v>0</v>
      </c>
      <c r="E197" s="2070"/>
      <c r="F197" s="2229"/>
      <c r="G197" s="2229"/>
      <c r="H197" s="2380"/>
      <c r="I197" s="1388"/>
      <c r="J197" s="1871" t="str">
        <f t="shared" si="97"/>
        <v/>
      </c>
      <c r="K197" s="1871"/>
      <c r="L197" s="1871"/>
      <c r="M197" s="1871"/>
      <c r="N197" s="1871"/>
      <c r="O197" s="1871"/>
      <c r="P197" s="1871"/>
      <c r="Q197" s="1871"/>
      <c r="R197" s="1871"/>
      <c r="S197" s="1871"/>
      <c r="T197" s="1871"/>
      <c r="U197" s="1871"/>
      <c r="V197" s="1871"/>
      <c r="W197" s="1871"/>
      <c r="X197" s="1871"/>
      <c r="Y197" s="1871"/>
      <c r="Z197" s="1871"/>
      <c r="AA197" s="1871"/>
      <c r="AB197" s="1871"/>
      <c r="AC197" s="1871"/>
      <c r="AD197" s="1871"/>
      <c r="AE197" s="1871"/>
      <c r="AF197" s="1871"/>
      <c r="AG197" s="1871"/>
      <c r="AH197" s="1871"/>
      <c r="AI197" s="1871"/>
      <c r="CA197" s="2174" t="str">
        <f t="shared" si="98"/>
        <v/>
      </c>
      <c r="CK197" s="2176">
        <f t="shared" si="99"/>
        <v>0</v>
      </c>
    </row>
    <row r="198" spans="1:89" ht="15" customHeight="1" x14ac:dyDescent="0.25">
      <c r="A198" s="3128"/>
      <c r="B198" s="3132" t="s">
        <v>3298</v>
      </c>
      <c r="C198" s="2878" t="s">
        <v>3299</v>
      </c>
      <c r="D198" s="2771">
        <f t="shared" si="96"/>
        <v>0</v>
      </c>
      <c r="E198" s="126"/>
      <c r="F198" s="127"/>
      <c r="G198" s="127"/>
      <c r="H198" s="2172"/>
      <c r="I198" s="139"/>
      <c r="J198" s="1871" t="str">
        <f t="shared" si="97"/>
        <v/>
      </c>
      <c r="K198" s="1871"/>
      <c r="L198" s="1871"/>
      <c r="M198" s="1871"/>
      <c r="N198" s="1871"/>
      <c r="O198" s="1871"/>
      <c r="P198" s="1871"/>
      <c r="Q198" s="1871"/>
      <c r="R198" s="1871"/>
      <c r="S198" s="1871"/>
      <c r="T198" s="1871"/>
      <c r="U198" s="1871"/>
      <c r="V198" s="1871"/>
      <c r="W198" s="1871"/>
      <c r="X198" s="1871"/>
      <c r="Y198" s="1871"/>
      <c r="Z198" s="1871"/>
      <c r="AA198" s="1871"/>
      <c r="AB198" s="1871"/>
      <c r="AC198" s="1871"/>
      <c r="AD198" s="1871"/>
      <c r="AE198" s="1871"/>
      <c r="AF198" s="1871"/>
      <c r="AG198" s="1871"/>
      <c r="AH198" s="1871"/>
      <c r="AI198" s="1871"/>
      <c r="CA198" s="2174" t="str">
        <f t="shared" si="98"/>
        <v/>
      </c>
      <c r="CK198" s="2176">
        <f t="shared" si="99"/>
        <v>0</v>
      </c>
    </row>
    <row r="199" spans="1:89" ht="15" customHeight="1" x14ac:dyDescent="0.25">
      <c r="A199" s="3128"/>
      <c r="B199" s="3128"/>
      <c r="C199" s="2879" t="s">
        <v>3300</v>
      </c>
      <c r="D199" s="1788">
        <f t="shared" si="96"/>
        <v>0</v>
      </c>
      <c r="E199" s="355"/>
      <c r="F199" s="452"/>
      <c r="G199" s="452"/>
      <c r="H199" s="2177"/>
      <c r="I199" s="556"/>
      <c r="J199" s="1871" t="str">
        <f t="shared" si="97"/>
        <v/>
      </c>
      <c r="K199" s="1871"/>
      <c r="L199" s="1871"/>
      <c r="M199" s="1871"/>
      <c r="N199" s="1871"/>
      <c r="O199" s="1871"/>
      <c r="P199" s="1871"/>
      <c r="Q199" s="1871"/>
      <c r="R199" s="1871"/>
      <c r="S199" s="1871"/>
      <c r="T199" s="1871"/>
      <c r="U199" s="1871"/>
      <c r="V199" s="1871"/>
      <c r="W199" s="1871"/>
      <c r="X199" s="1871"/>
      <c r="Y199" s="1871"/>
      <c r="Z199" s="1871"/>
      <c r="AA199" s="1871"/>
      <c r="AB199" s="1871"/>
      <c r="AC199" s="1871"/>
      <c r="AD199" s="1871"/>
      <c r="AE199" s="1871"/>
      <c r="AF199" s="1871"/>
      <c r="AG199" s="1871"/>
      <c r="AH199" s="1871"/>
      <c r="AI199" s="1871"/>
      <c r="CA199" s="2174" t="str">
        <f t="shared" si="98"/>
        <v/>
      </c>
      <c r="CK199" s="2176">
        <f t="shared" si="99"/>
        <v>0</v>
      </c>
    </row>
    <row r="200" spans="1:89" ht="15" customHeight="1" x14ac:dyDescent="0.25">
      <c r="A200" s="3128"/>
      <c r="B200" s="3129"/>
      <c r="C200" s="279" t="s">
        <v>3301</v>
      </c>
      <c r="D200" s="1788">
        <f t="shared" si="96"/>
        <v>0</v>
      </c>
      <c r="E200" s="2070"/>
      <c r="F200" s="2229"/>
      <c r="G200" s="2229"/>
      <c r="H200" s="2380"/>
      <c r="I200" s="1388"/>
      <c r="J200" s="1871" t="str">
        <f t="shared" si="97"/>
        <v/>
      </c>
      <c r="K200" s="1871"/>
      <c r="L200" s="1871"/>
      <c r="M200" s="1871"/>
      <c r="N200" s="1871"/>
      <c r="O200" s="1871"/>
      <c r="P200" s="1871"/>
      <c r="Q200" s="1871"/>
      <c r="R200" s="1871"/>
      <c r="S200" s="1871"/>
      <c r="T200" s="1871"/>
      <c r="U200" s="1871"/>
      <c r="V200" s="1871"/>
      <c r="W200" s="1871"/>
      <c r="X200" s="1871"/>
      <c r="Y200" s="1871"/>
      <c r="Z200" s="1871"/>
      <c r="AA200" s="1871"/>
      <c r="AB200" s="1871"/>
      <c r="AC200" s="1871"/>
      <c r="AD200" s="1871"/>
      <c r="AE200" s="1871"/>
      <c r="AF200" s="1871"/>
      <c r="AG200" s="1871"/>
      <c r="AH200" s="1871"/>
      <c r="AI200" s="1871"/>
      <c r="CA200" s="2174" t="str">
        <f t="shared" si="98"/>
        <v/>
      </c>
      <c r="CK200" s="2176">
        <f t="shared" si="99"/>
        <v>0</v>
      </c>
    </row>
    <row r="201" spans="1:89" ht="15" customHeight="1" x14ac:dyDescent="0.25">
      <c r="A201" s="3128"/>
      <c r="B201" s="3522" t="s">
        <v>3304</v>
      </c>
      <c r="C201" s="3152"/>
      <c r="D201" s="28">
        <f t="shared" si="96"/>
        <v>0</v>
      </c>
      <c r="E201" s="126"/>
      <c r="F201" s="127"/>
      <c r="G201" s="127"/>
      <c r="H201" s="377"/>
      <c r="I201" s="139"/>
      <c r="J201" s="1871" t="str">
        <f t="shared" si="97"/>
        <v/>
      </c>
      <c r="K201" s="1871"/>
      <c r="L201" s="1871"/>
      <c r="M201" s="1871"/>
      <c r="N201" s="1871"/>
      <c r="O201" s="1871"/>
      <c r="P201" s="1871"/>
      <c r="Q201" s="1871"/>
      <c r="R201" s="1871"/>
      <c r="S201" s="1871"/>
      <c r="T201" s="1871"/>
      <c r="U201" s="1871"/>
      <c r="V201" s="1871"/>
      <c r="W201" s="1871"/>
      <c r="X201" s="1871"/>
      <c r="Y201" s="1871"/>
      <c r="Z201" s="1871"/>
      <c r="AA201" s="1871"/>
      <c r="AB201" s="1871"/>
      <c r="AC201" s="1871"/>
      <c r="AD201" s="1871"/>
      <c r="AE201" s="1871"/>
      <c r="AF201" s="1871"/>
      <c r="AG201" s="1871"/>
      <c r="AH201" s="1871"/>
      <c r="AI201" s="1871"/>
      <c r="CA201" s="2174" t="str">
        <f t="shared" si="98"/>
        <v/>
      </c>
      <c r="CK201" s="2176">
        <f t="shared" si="99"/>
        <v>0</v>
      </c>
    </row>
    <row r="202" spans="1:89" ht="15" customHeight="1" x14ac:dyDescent="0.25">
      <c r="A202" s="3128"/>
      <c r="B202" s="3523" t="s">
        <v>3305</v>
      </c>
      <c r="C202" s="3140"/>
      <c r="D202" s="70">
        <f t="shared" si="96"/>
        <v>0</v>
      </c>
      <c r="E202" s="2074"/>
      <c r="F202" s="477"/>
      <c r="G202" s="477"/>
      <c r="H202" s="2248"/>
      <c r="I202" s="1387"/>
      <c r="J202" s="1871" t="str">
        <f t="shared" si="97"/>
        <v/>
      </c>
      <c r="K202" s="1871"/>
      <c r="L202" s="1871"/>
      <c r="M202" s="1871"/>
      <c r="N202" s="1871"/>
      <c r="O202" s="1871"/>
      <c r="P202" s="1871"/>
      <c r="Q202" s="1871"/>
      <c r="R202" s="1871"/>
      <c r="S202" s="1871"/>
      <c r="T202" s="1871"/>
      <c r="U202" s="1871"/>
      <c r="V202" s="1871"/>
      <c r="W202" s="1871"/>
      <c r="X202" s="1871"/>
      <c r="Y202" s="1871"/>
      <c r="Z202" s="1871"/>
      <c r="AA202" s="1871"/>
      <c r="AB202" s="1871"/>
      <c r="AC202" s="1871"/>
      <c r="AD202" s="1871"/>
      <c r="AE202" s="1871"/>
      <c r="AF202" s="1871"/>
      <c r="AG202" s="1871"/>
      <c r="AH202" s="1871"/>
      <c r="AI202" s="1871"/>
      <c r="CA202" s="2174" t="str">
        <f t="shared" si="98"/>
        <v/>
      </c>
      <c r="CK202" s="2176">
        <f t="shared" si="99"/>
        <v>0</v>
      </c>
    </row>
    <row r="203" spans="1:89" ht="15" customHeight="1" x14ac:dyDescent="0.25">
      <c r="A203" s="3129"/>
      <c r="B203" s="3200" t="s">
        <v>82</v>
      </c>
      <c r="C203" s="3231"/>
      <c r="D203" s="110">
        <f t="shared" si="96"/>
        <v>0</v>
      </c>
      <c r="E203" s="146">
        <f t="shared" ref="E203:I203" si="100">SUM(E171:E202)</f>
        <v>0</v>
      </c>
      <c r="F203" s="1826">
        <f t="shared" si="100"/>
        <v>0</v>
      </c>
      <c r="G203" s="1826">
        <f t="shared" si="100"/>
        <v>0</v>
      </c>
      <c r="H203" s="2194">
        <f t="shared" si="100"/>
        <v>0</v>
      </c>
      <c r="I203" s="112">
        <f t="shared" si="100"/>
        <v>0</v>
      </c>
      <c r="J203" s="2901"/>
      <c r="K203" s="1871"/>
      <c r="L203" s="1871"/>
      <c r="M203" s="1871"/>
      <c r="N203" s="1871"/>
      <c r="O203" s="1871"/>
      <c r="P203" s="1871"/>
      <c r="Q203" s="1871"/>
      <c r="R203" s="1871"/>
      <c r="S203" s="1871"/>
      <c r="T203" s="1871"/>
      <c r="U203" s="1871"/>
      <c r="V203" s="1871"/>
      <c r="W203" s="1871"/>
      <c r="X203" s="1871"/>
      <c r="Y203" s="1871"/>
      <c r="Z203" s="1871"/>
      <c r="AA203" s="1871"/>
      <c r="AB203" s="1871"/>
      <c r="AC203" s="1871"/>
      <c r="AD203" s="1871"/>
      <c r="AE203" s="1871"/>
      <c r="AF203" s="1871"/>
      <c r="AG203" s="1871"/>
      <c r="AH203" s="1871"/>
      <c r="AI203" s="1871"/>
    </row>
    <row r="204" spans="1:89" ht="18" customHeight="1" x14ac:dyDescent="0.25">
      <c r="A204" s="1417" t="s">
        <v>3404</v>
      </c>
      <c r="B204" s="1879"/>
      <c r="C204" s="1879"/>
      <c r="D204" s="1879"/>
      <c r="E204" s="1879"/>
      <c r="F204" s="1392"/>
      <c r="G204" s="1392" t="s">
        <v>16</v>
      </c>
      <c r="H204" s="1418"/>
      <c r="I204" s="1418"/>
      <c r="J204" s="1878"/>
      <c r="K204" s="1878"/>
      <c r="L204" s="1878"/>
      <c r="M204" s="1878"/>
      <c r="N204" s="1878"/>
      <c r="O204" s="1878"/>
      <c r="P204" s="1878"/>
      <c r="Q204" s="1878"/>
      <c r="R204" s="1878"/>
      <c r="S204" s="1878"/>
      <c r="T204" s="1878"/>
      <c r="U204" s="1878"/>
      <c r="V204" s="1878"/>
      <c r="W204" s="1878"/>
      <c r="X204" s="1878"/>
      <c r="Y204" s="2410"/>
      <c r="Z204" s="2410"/>
      <c r="AA204" s="2410"/>
      <c r="AB204" s="2410"/>
      <c r="AC204" s="2410"/>
      <c r="AD204" s="2410"/>
      <c r="AE204" s="2410"/>
      <c r="AF204" s="2410"/>
      <c r="AG204" s="2410"/>
      <c r="AH204" s="2410"/>
      <c r="AI204" s="1862"/>
    </row>
    <row r="205" spans="1:89" ht="14.25" customHeight="1" x14ac:dyDescent="0.25">
      <c r="A205" s="3268" t="s">
        <v>3405</v>
      </c>
      <c r="B205" s="3153" t="s">
        <v>3406</v>
      </c>
      <c r="C205" s="3148" t="s">
        <v>82</v>
      </c>
      <c r="D205" s="3161"/>
      <c r="E205" s="3149"/>
      <c r="F205" s="3143" t="s">
        <v>3407</v>
      </c>
      <c r="G205" s="3124"/>
      <c r="H205" s="3124"/>
      <c r="I205" s="3124"/>
      <c r="J205" s="3124"/>
      <c r="K205" s="3124"/>
      <c r="L205" s="3124"/>
      <c r="M205" s="3124"/>
      <c r="N205" s="3124"/>
      <c r="O205" s="3124"/>
      <c r="P205" s="3124"/>
      <c r="Q205" s="3124"/>
      <c r="R205" s="3124"/>
      <c r="S205" s="3124"/>
      <c r="T205" s="3124"/>
      <c r="U205" s="3124"/>
      <c r="V205" s="3124"/>
      <c r="W205" s="3124"/>
      <c r="X205" s="3124"/>
      <c r="Y205" s="3124"/>
      <c r="Z205" s="3124"/>
      <c r="AA205" s="3124"/>
      <c r="AB205" s="3124"/>
      <c r="AC205" s="3124"/>
      <c r="AD205" s="3124"/>
      <c r="AE205" s="3124"/>
      <c r="AF205" s="3124"/>
      <c r="AG205" s="3135"/>
      <c r="AH205" s="3254" t="s">
        <v>614</v>
      </c>
      <c r="AI205" s="2168"/>
    </row>
    <row r="206" spans="1:89" ht="14.25" customHeight="1" x14ac:dyDescent="0.25">
      <c r="A206" s="3128"/>
      <c r="B206" s="3128"/>
      <c r="C206" s="3150"/>
      <c r="D206" s="3142"/>
      <c r="E206" s="3140"/>
      <c r="F206" s="3143" t="s">
        <v>49</v>
      </c>
      <c r="G206" s="3122"/>
      <c r="H206" s="3159" t="s">
        <v>50</v>
      </c>
      <c r="I206" s="3122"/>
      <c r="J206" s="3159" t="s">
        <v>51</v>
      </c>
      <c r="K206" s="3122"/>
      <c r="L206" s="3159" t="s">
        <v>52</v>
      </c>
      <c r="M206" s="3122"/>
      <c r="N206" s="3159" t="s">
        <v>53</v>
      </c>
      <c r="O206" s="3122"/>
      <c r="P206" s="3159" t="s">
        <v>54</v>
      </c>
      <c r="Q206" s="3122"/>
      <c r="R206" s="3159" t="s">
        <v>55</v>
      </c>
      <c r="S206" s="3122"/>
      <c r="T206" s="3159" t="s">
        <v>56</v>
      </c>
      <c r="U206" s="3122"/>
      <c r="V206" s="3159" t="s">
        <v>57</v>
      </c>
      <c r="W206" s="3122"/>
      <c r="X206" s="3159" t="s">
        <v>58</v>
      </c>
      <c r="Y206" s="3122"/>
      <c r="Z206" s="3159" t="s">
        <v>59</v>
      </c>
      <c r="AA206" s="3122"/>
      <c r="AB206" s="3159" t="s">
        <v>60</v>
      </c>
      <c r="AC206" s="3122"/>
      <c r="AD206" s="3159" t="s">
        <v>61</v>
      </c>
      <c r="AE206" s="3122"/>
      <c r="AF206" s="3159" t="s">
        <v>487</v>
      </c>
      <c r="AG206" s="3135"/>
      <c r="AH206" s="3145"/>
    </row>
    <row r="207" spans="1:89" ht="14.25" customHeight="1" x14ac:dyDescent="0.25">
      <c r="A207" s="3129"/>
      <c r="B207" s="3129"/>
      <c r="C207" s="58" t="s">
        <v>84</v>
      </c>
      <c r="D207" s="1800" t="s">
        <v>63</v>
      </c>
      <c r="E207" s="1743" t="s">
        <v>64</v>
      </c>
      <c r="F207" s="27" t="s">
        <v>63</v>
      </c>
      <c r="G207" s="1743" t="s">
        <v>64</v>
      </c>
      <c r="H207" s="27" t="s">
        <v>63</v>
      </c>
      <c r="I207" s="1743" t="s">
        <v>64</v>
      </c>
      <c r="J207" s="27" t="s">
        <v>63</v>
      </c>
      <c r="K207" s="1743" t="s">
        <v>64</v>
      </c>
      <c r="L207" s="27" t="s">
        <v>63</v>
      </c>
      <c r="M207" s="1743" t="s">
        <v>64</v>
      </c>
      <c r="N207" s="27" t="s">
        <v>63</v>
      </c>
      <c r="O207" s="1743" t="s">
        <v>64</v>
      </c>
      <c r="P207" s="27" t="s">
        <v>63</v>
      </c>
      <c r="Q207" s="1743" t="s">
        <v>64</v>
      </c>
      <c r="R207" s="27" t="s">
        <v>63</v>
      </c>
      <c r="S207" s="1743" t="s">
        <v>64</v>
      </c>
      <c r="T207" s="27" t="s">
        <v>63</v>
      </c>
      <c r="U207" s="1743" t="s">
        <v>64</v>
      </c>
      <c r="V207" s="27" t="s">
        <v>63</v>
      </c>
      <c r="W207" s="1743" t="s">
        <v>64</v>
      </c>
      <c r="X207" s="27" t="s">
        <v>63</v>
      </c>
      <c r="Y207" s="1743" t="s">
        <v>64</v>
      </c>
      <c r="Z207" s="27" t="s">
        <v>63</v>
      </c>
      <c r="AA207" s="1743" t="s">
        <v>64</v>
      </c>
      <c r="AB207" s="27" t="s">
        <v>63</v>
      </c>
      <c r="AC207" s="1743" t="s">
        <v>64</v>
      </c>
      <c r="AD207" s="27" t="s">
        <v>63</v>
      </c>
      <c r="AE207" s="1743" t="s">
        <v>64</v>
      </c>
      <c r="AF207" s="27" t="s">
        <v>63</v>
      </c>
      <c r="AG207" s="1810" t="s">
        <v>64</v>
      </c>
      <c r="AH207" s="3146"/>
    </row>
    <row r="208" spans="1:89" ht="15" customHeight="1" x14ac:dyDescent="0.25">
      <c r="A208" s="3517" t="s">
        <v>2229</v>
      </c>
      <c r="B208" s="1227" t="s">
        <v>69</v>
      </c>
      <c r="C208" s="82">
        <f t="shared" ref="C208:C215" si="101">SUM(D208:E208)</f>
        <v>0</v>
      </c>
      <c r="D208" s="2776">
        <f t="shared" ref="D208:E208" si="102">+F208+H208+J208+L208+N208+P208+R208+T208+V208+X208+Z208+AB208+AD208+AF208</f>
        <v>0</v>
      </c>
      <c r="E208" s="2056">
        <f t="shared" si="102"/>
        <v>0</v>
      </c>
      <c r="F208" s="355"/>
      <c r="G208" s="356"/>
      <c r="H208" s="355"/>
      <c r="I208" s="356"/>
      <c r="J208" s="355"/>
      <c r="K208" s="356"/>
      <c r="L208" s="355"/>
      <c r="M208" s="356"/>
      <c r="N208" s="355"/>
      <c r="O208" s="356"/>
      <c r="P208" s="355"/>
      <c r="Q208" s="356"/>
      <c r="R208" s="355"/>
      <c r="S208" s="356"/>
      <c r="T208" s="355"/>
      <c r="U208" s="356"/>
      <c r="V208" s="355"/>
      <c r="W208" s="356"/>
      <c r="X208" s="355"/>
      <c r="Y208" s="356"/>
      <c r="Z208" s="355"/>
      <c r="AA208" s="356"/>
      <c r="AB208" s="355"/>
      <c r="AC208" s="356"/>
      <c r="AD208" s="355"/>
      <c r="AE208" s="356"/>
      <c r="AF208" s="355"/>
      <c r="AG208" s="362"/>
      <c r="AH208" s="2057"/>
      <c r="AI208" s="2428" t="str">
        <f t="shared" ref="AI208:AI215" si="103">$CA208</f>
        <v/>
      </c>
      <c r="CA208" s="1755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757">
        <f t="shared" ref="CK208:CK215" si="104">IF(AND($C208&lt;&gt;0,AH208=""),1,IF(AH208&gt;$C208,1,0))</f>
        <v>0</v>
      </c>
    </row>
    <row r="209" spans="1:89" ht="15" customHeight="1" x14ac:dyDescent="0.25">
      <c r="A209" s="3518"/>
      <c r="B209" s="364" t="s">
        <v>103</v>
      </c>
      <c r="C209" s="1419">
        <f t="shared" si="101"/>
        <v>0</v>
      </c>
      <c r="D209" s="2475">
        <f t="shared" ref="D209:E209" si="105">+F209+H209+J209+L209+N209+P209+R209+T209+V209+X209+Z209+AB209+AD209+AF209</f>
        <v>0</v>
      </c>
      <c r="E209" s="365">
        <f t="shared" si="105"/>
        <v>0</v>
      </c>
      <c r="F209" s="2070"/>
      <c r="G209" s="2065"/>
      <c r="H209" s="2070"/>
      <c r="I209" s="2065"/>
      <c r="J209" s="2070"/>
      <c r="K209" s="2065"/>
      <c r="L209" s="2070"/>
      <c r="M209" s="2065"/>
      <c r="N209" s="2070"/>
      <c r="O209" s="2065"/>
      <c r="P209" s="2070"/>
      <c r="Q209" s="2065"/>
      <c r="R209" s="2070"/>
      <c r="S209" s="2065"/>
      <c r="T209" s="2070"/>
      <c r="U209" s="2065"/>
      <c r="V209" s="2070"/>
      <c r="W209" s="2065"/>
      <c r="X209" s="2070"/>
      <c r="Y209" s="2065"/>
      <c r="Z209" s="2070"/>
      <c r="AA209" s="2065"/>
      <c r="AB209" s="2070"/>
      <c r="AC209" s="2065"/>
      <c r="AD209" s="2070"/>
      <c r="AE209" s="2065"/>
      <c r="AF209" s="2070"/>
      <c r="AG209" s="2069"/>
      <c r="AH209" s="370"/>
      <c r="AI209" s="2428" t="str">
        <f t="shared" si="103"/>
        <v/>
      </c>
      <c r="CA209" s="1755" t="str">
        <f t="shared" ref="CA209:CA215" si="106">IF(AND($C209&lt;&gt;0,AH209=""),"* No olvide ingresar la variable "&amp;AH$205&amp;""&amp;" (Digite CERO si no tiene).  ",IF(AH209&gt;$C209,"* La variable Beneficiarios no puede superar el Total Ambos Sexos. ",""))</f>
        <v/>
      </c>
      <c r="CK209" s="1757">
        <f t="shared" si="104"/>
        <v>0</v>
      </c>
    </row>
    <row r="210" spans="1:89" ht="15" customHeight="1" x14ac:dyDescent="0.25">
      <c r="A210" s="3518"/>
      <c r="B210" s="65" t="s">
        <v>110</v>
      </c>
      <c r="C210" s="1419">
        <f t="shared" si="101"/>
        <v>0</v>
      </c>
      <c r="D210" s="2475">
        <f t="shared" ref="D210:E210" si="107">+F210+H210+J210+L210+N210+P210+R210+T210+V210+X210+Z210+AB210+AD210+AF210</f>
        <v>0</v>
      </c>
      <c r="E210" s="365">
        <f t="shared" si="107"/>
        <v>0</v>
      </c>
      <c r="F210" s="2070"/>
      <c r="G210" s="2065"/>
      <c r="H210" s="2070"/>
      <c r="I210" s="2065"/>
      <c r="J210" s="2070"/>
      <c r="K210" s="2065"/>
      <c r="L210" s="2070"/>
      <c r="M210" s="2065"/>
      <c r="N210" s="2070"/>
      <c r="O210" s="2065"/>
      <c r="P210" s="2070"/>
      <c r="Q210" s="2065"/>
      <c r="R210" s="2070"/>
      <c r="S210" s="2065"/>
      <c r="T210" s="2070"/>
      <c r="U210" s="2065"/>
      <c r="V210" s="2070"/>
      <c r="W210" s="2065"/>
      <c r="X210" s="2070"/>
      <c r="Y210" s="2065"/>
      <c r="Z210" s="2070"/>
      <c r="AA210" s="2065"/>
      <c r="AB210" s="2070"/>
      <c r="AC210" s="2065"/>
      <c r="AD210" s="2070"/>
      <c r="AE210" s="2065"/>
      <c r="AF210" s="2070"/>
      <c r="AG210" s="2069"/>
      <c r="AH210" s="370"/>
      <c r="AI210" s="2428" t="str">
        <f t="shared" si="103"/>
        <v/>
      </c>
      <c r="CA210" s="1755" t="str">
        <f t="shared" si="106"/>
        <v/>
      </c>
      <c r="CK210" s="1757">
        <f t="shared" si="104"/>
        <v>0</v>
      </c>
    </row>
    <row r="211" spans="1:89" ht="15" customHeight="1" x14ac:dyDescent="0.25">
      <c r="A211" s="3518"/>
      <c r="B211" s="2063" t="s">
        <v>3408</v>
      </c>
      <c r="C211" s="1419">
        <f t="shared" si="101"/>
        <v>0</v>
      </c>
      <c r="D211" s="2475">
        <f t="shared" ref="D211:E211" si="108">+F211+H211+J211+L211+N211+P211+R211+T211+V211+X211+Z211+AB211+AD211+AF211</f>
        <v>0</v>
      </c>
      <c r="E211" s="365">
        <f t="shared" si="108"/>
        <v>0</v>
      </c>
      <c r="F211" s="2070"/>
      <c r="G211" s="2065"/>
      <c r="H211" s="2070"/>
      <c r="I211" s="2065"/>
      <c r="J211" s="2070"/>
      <c r="K211" s="2065"/>
      <c r="L211" s="2070"/>
      <c r="M211" s="2065"/>
      <c r="N211" s="2070"/>
      <c r="O211" s="2065"/>
      <c r="P211" s="2070"/>
      <c r="Q211" s="2065"/>
      <c r="R211" s="2070"/>
      <c r="S211" s="2065"/>
      <c r="T211" s="2070"/>
      <c r="U211" s="2065"/>
      <c r="V211" s="2070"/>
      <c r="W211" s="2065"/>
      <c r="X211" s="2070"/>
      <c r="Y211" s="2065"/>
      <c r="Z211" s="2070"/>
      <c r="AA211" s="2065"/>
      <c r="AB211" s="2070"/>
      <c r="AC211" s="2065"/>
      <c r="AD211" s="2070"/>
      <c r="AE211" s="2065"/>
      <c r="AF211" s="2070"/>
      <c r="AG211" s="2069"/>
      <c r="AH211" s="370"/>
      <c r="AI211" s="2428" t="str">
        <f t="shared" si="103"/>
        <v/>
      </c>
      <c r="CA211" s="1755" t="str">
        <f t="shared" si="106"/>
        <v/>
      </c>
      <c r="CK211" s="1757">
        <f t="shared" si="104"/>
        <v>0</v>
      </c>
    </row>
    <row r="212" spans="1:89" ht="15" customHeight="1" x14ac:dyDescent="0.25">
      <c r="A212" s="3518"/>
      <c r="B212" s="364" t="s">
        <v>104</v>
      </c>
      <c r="C212" s="117">
        <f t="shared" si="101"/>
        <v>0</v>
      </c>
      <c r="D212" s="2776">
        <f t="shared" ref="D212:E212" si="109">+F212+H212+J212+L212+N212+P212+R212+T212+V212+X212+Z212+AB212+AD212+AF212</f>
        <v>0</v>
      </c>
      <c r="E212" s="2056">
        <f t="shared" si="109"/>
        <v>0</v>
      </c>
      <c r="F212" s="355"/>
      <c r="G212" s="356"/>
      <c r="H212" s="355"/>
      <c r="I212" s="356"/>
      <c r="J212" s="355"/>
      <c r="K212" s="356"/>
      <c r="L212" s="355"/>
      <c r="M212" s="356"/>
      <c r="N212" s="355"/>
      <c r="O212" s="356"/>
      <c r="P212" s="355"/>
      <c r="Q212" s="356"/>
      <c r="R212" s="355"/>
      <c r="S212" s="356"/>
      <c r="T212" s="355"/>
      <c r="U212" s="356"/>
      <c r="V212" s="355"/>
      <c r="W212" s="356"/>
      <c r="X212" s="355"/>
      <c r="Y212" s="356"/>
      <c r="Z212" s="355"/>
      <c r="AA212" s="356"/>
      <c r="AB212" s="355"/>
      <c r="AC212" s="356"/>
      <c r="AD212" s="355"/>
      <c r="AE212" s="356"/>
      <c r="AF212" s="355"/>
      <c r="AG212" s="362"/>
      <c r="AH212" s="556"/>
      <c r="AI212" s="2428" t="str">
        <f t="shared" si="103"/>
        <v/>
      </c>
      <c r="CA212" s="1755" t="str">
        <f t="shared" si="106"/>
        <v/>
      </c>
      <c r="CK212" s="1757">
        <f t="shared" si="104"/>
        <v>0</v>
      </c>
    </row>
    <row r="213" spans="1:89" ht="15" customHeight="1" x14ac:dyDescent="0.25">
      <c r="A213" s="3519"/>
      <c r="B213" s="1228" t="s">
        <v>3409</v>
      </c>
      <c r="C213" s="117">
        <f t="shared" si="101"/>
        <v>0</v>
      </c>
      <c r="D213" s="2776">
        <f t="shared" ref="D213:E213" si="110">+F213+H213+J213+L213+N213+P213+R213+T213+V213+X213+Z213+AB213+AD213+AF213</f>
        <v>0</v>
      </c>
      <c r="E213" s="2056">
        <f t="shared" si="110"/>
        <v>0</v>
      </c>
      <c r="F213" s="131"/>
      <c r="G213" s="372"/>
      <c r="H213" s="131"/>
      <c r="I213" s="372"/>
      <c r="J213" s="131"/>
      <c r="K213" s="372"/>
      <c r="L213" s="131"/>
      <c r="M213" s="372"/>
      <c r="N213" s="131"/>
      <c r="O213" s="372"/>
      <c r="P213" s="131"/>
      <c r="Q213" s="372"/>
      <c r="R213" s="131"/>
      <c r="S213" s="372"/>
      <c r="T213" s="131"/>
      <c r="U213" s="372"/>
      <c r="V213" s="131"/>
      <c r="W213" s="372"/>
      <c r="X213" s="131"/>
      <c r="Y213" s="372"/>
      <c r="Z213" s="131"/>
      <c r="AA213" s="372"/>
      <c r="AB213" s="131"/>
      <c r="AC213" s="372"/>
      <c r="AD213" s="131"/>
      <c r="AE213" s="372"/>
      <c r="AF213" s="131"/>
      <c r="AG213" s="373"/>
      <c r="AH213" s="557"/>
      <c r="AI213" s="2428" t="str">
        <f t="shared" si="103"/>
        <v/>
      </c>
      <c r="CA213" s="1755" t="str">
        <f t="shared" si="106"/>
        <v/>
      </c>
      <c r="CK213" s="1757">
        <f t="shared" si="104"/>
        <v>0</v>
      </c>
    </row>
    <row r="214" spans="1:89" ht="15" customHeight="1" x14ac:dyDescent="0.25">
      <c r="A214" s="3132" t="s">
        <v>3410</v>
      </c>
      <c r="B214" s="1227" t="s">
        <v>3411</v>
      </c>
      <c r="C214" s="1420">
        <f t="shared" si="101"/>
        <v>0</v>
      </c>
      <c r="D214" s="2904">
        <f t="shared" ref="D214:E214" si="111">+F214+H214+J214+L214+N214+P214+R214+T214+V214+X214+Z214+AB214+AD214+AF214</f>
        <v>0</v>
      </c>
      <c r="E214" s="2052">
        <f t="shared" si="111"/>
        <v>0</v>
      </c>
      <c r="F214" s="126"/>
      <c r="G214" s="351"/>
      <c r="H214" s="126"/>
      <c r="I214" s="351"/>
      <c r="J214" s="126"/>
      <c r="K214" s="351"/>
      <c r="L214" s="126"/>
      <c r="M214" s="351"/>
      <c r="N214" s="126"/>
      <c r="O214" s="351"/>
      <c r="P214" s="126"/>
      <c r="Q214" s="351"/>
      <c r="R214" s="126"/>
      <c r="S214" s="351"/>
      <c r="T214" s="126"/>
      <c r="U214" s="351"/>
      <c r="V214" s="126"/>
      <c r="W214" s="351"/>
      <c r="X214" s="126"/>
      <c r="Y214" s="351"/>
      <c r="Z214" s="126"/>
      <c r="AA214" s="351"/>
      <c r="AB214" s="126"/>
      <c r="AC214" s="351"/>
      <c r="AD214" s="126"/>
      <c r="AE214" s="351"/>
      <c r="AF214" s="126"/>
      <c r="AG214" s="378"/>
      <c r="AH214" s="1840"/>
      <c r="AI214" s="2428" t="str">
        <f t="shared" si="103"/>
        <v/>
      </c>
      <c r="CA214" s="1755" t="str">
        <f t="shared" si="106"/>
        <v/>
      </c>
      <c r="CK214" s="1757">
        <f t="shared" si="104"/>
        <v>0</v>
      </c>
    </row>
    <row r="215" spans="1:89" ht="14.25" customHeight="1" x14ac:dyDescent="0.25">
      <c r="A215" s="3129"/>
      <c r="B215" s="1228" t="s">
        <v>3412</v>
      </c>
      <c r="C215" s="121">
        <f t="shared" si="101"/>
        <v>0</v>
      </c>
      <c r="D215" s="2477">
        <f t="shared" ref="D215:E215" si="112">+F215+H215+J215+L215+N215+P215+R215+T215+V215+X215+Z215+AB215+AD215+AF215</f>
        <v>0</v>
      </c>
      <c r="E215" s="2586">
        <f t="shared" si="112"/>
        <v>0</v>
      </c>
      <c r="F215" s="131"/>
      <c r="G215" s="372"/>
      <c r="H215" s="131"/>
      <c r="I215" s="372"/>
      <c r="J215" s="131"/>
      <c r="K215" s="372"/>
      <c r="L215" s="131"/>
      <c r="M215" s="372"/>
      <c r="N215" s="131"/>
      <c r="O215" s="372"/>
      <c r="P215" s="131"/>
      <c r="Q215" s="372"/>
      <c r="R215" s="131"/>
      <c r="S215" s="372"/>
      <c r="T215" s="131"/>
      <c r="U215" s="372"/>
      <c r="V215" s="131"/>
      <c r="W215" s="372"/>
      <c r="X215" s="131"/>
      <c r="Y215" s="372"/>
      <c r="Z215" s="131"/>
      <c r="AA215" s="372"/>
      <c r="AB215" s="131"/>
      <c r="AC215" s="372"/>
      <c r="AD215" s="131"/>
      <c r="AE215" s="372"/>
      <c r="AF215" s="131"/>
      <c r="AG215" s="373"/>
      <c r="AH215" s="1847"/>
      <c r="AI215" s="2428" t="str">
        <f t="shared" si="103"/>
        <v/>
      </c>
      <c r="CA215" s="1755" t="str">
        <f t="shared" si="106"/>
        <v/>
      </c>
      <c r="CK215" s="1757">
        <f t="shared" si="104"/>
        <v>0</v>
      </c>
    </row>
    <row r="216" spans="1:89" ht="14.25" customHeight="1" x14ac:dyDescent="0.25"/>
    <row r="217" spans="1:89" ht="14.25" customHeight="1" x14ac:dyDescent="0.25"/>
    <row r="218" spans="1:89" ht="14.25" customHeight="1" x14ac:dyDescent="0.25"/>
    <row r="219" spans="1:89" ht="14.25" customHeight="1" x14ac:dyDescent="0.25"/>
    <row r="220" spans="1:89" ht="14.25" customHeight="1" x14ac:dyDescent="0.25"/>
    <row r="221" spans="1:89" ht="14.25" customHeight="1" x14ac:dyDescent="0.25"/>
    <row r="222" spans="1:89" ht="14.25" customHeight="1" x14ac:dyDescent="0.25"/>
    <row r="223" spans="1:89" ht="14.25" customHeight="1" x14ac:dyDescent="0.25"/>
    <row r="224" spans="1:89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spans="1:2" ht="14.25" customHeight="1" x14ac:dyDescent="0.25"/>
    <row r="242" spans="1:2" ht="14.25" customHeight="1" x14ac:dyDescent="0.25"/>
    <row r="243" spans="1:2" ht="14.25" customHeight="1" x14ac:dyDescent="0.25"/>
    <row r="244" spans="1:2" ht="14.25" customHeight="1" x14ac:dyDescent="0.25"/>
    <row r="245" spans="1:2" ht="14.25" customHeight="1" x14ac:dyDescent="0.25"/>
    <row r="246" spans="1:2" ht="14.25" customHeight="1" x14ac:dyDescent="0.25"/>
    <row r="247" spans="1:2" ht="14.25" customHeight="1" x14ac:dyDescent="0.25"/>
    <row r="248" spans="1:2" ht="14.25" customHeight="1" x14ac:dyDescent="0.25"/>
    <row r="249" spans="1:2" ht="14.25" hidden="1" customHeight="1" x14ac:dyDescent="0.25">
      <c r="A249" s="2794">
        <f>SUM(D11:D52,D56:D96,D101:D103,D107:D109,D111:D112,D116:E118,D122:D130,B133:D133,B137:B139,B143:B144,B148:F149,D153:D168,D171:D202,C208:C215)</f>
        <v>1071</v>
      </c>
      <c r="B249" s="2794">
        <f>SUM(CK11:CR215)</f>
        <v>0</v>
      </c>
    </row>
    <row r="250" spans="1:2" ht="14.25" customHeight="1" x14ac:dyDescent="0.25"/>
    <row r="251" spans="1:2" ht="14.25" customHeight="1" x14ac:dyDescent="0.25"/>
    <row r="252" spans="1:2" ht="14.25" customHeight="1" x14ac:dyDescent="0.25"/>
    <row r="253" spans="1:2" ht="14.25" customHeight="1" x14ac:dyDescent="0.25"/>
    <row r="254" spans="1:2" ht="14.25" customHeight="1" x14ac:dyDescent="0.25"/>
    <row r="255" spans="1:2" ht="14.25" customHeight="1" x14ac:dyDescent="0.25"/>
    <row r="256" spans="1:2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61">
    <mergeCell ref="AF206:AG206"/>
    <mergeCell ref="B196:C196"/>
    <mergeCell ref="B197:C197"/>
    <mergeCell ref="C205:E206"/>
    <mergeCell ref="F205:AG205"/>
    <mergeCell ref="AH205:AH207"/>
    <mergeCell ref="F206:G206"/>
    <mergeCell ref="H206:I206"/>
    <mergeCell ref="N206:O206"/>
    <mergeCell ref="P206:Q206"/>
    <mergeCell ref="R206:S206"/>
    <mergeCell ref="T206:U206"/>
    <mergeCell ref="V206:W206"/>
    <mergeCell ref="X206:Y206"/>
    <mergeCell ref="Z206:AA206"/>
    <mergeCell ref="AB206:AC206"/>
    <mergeCell ref="AD206:AE206"/>
    <mergeCell ref="J206:K206"/>
    <mergeCell ref="L206:M206"/>
    <mergeCell ref="B202:C202"/>
    <mergeCell ref="B203:C203"/>
    <mergeCell ref="B51:B52"/>
    <mergeCell ref="B53:C53"/>
    <mergeCell ref="A55:C55"/>
    <mergeCell ref="A56:A98"/>
    <mergeCell ref="B56:C56"/>
    <mergeCell ref="B57:B60"/>
    <mergeCell ref="B61:C61"/>
    <mergeCell ref="A100:C100"/>
    <mergeCell ref="A101:C101"/>
    <mergeCell ref="B72:B74"/>
    <mergeCell ref="B75:B77"/>
    <mergeCell ref="B78:C78"/>
    <mergeCell ref="B79:B80"/>
    <mergeCell ref="B85:B89"/>
    <mergeCell ref="B90:C90"/>
    <mergeCell ref="B91:C91"/>
    <mergeCell ref="B92:B95"/>
    <mergeCell ref="B96:B97"/>
    <mergeCell ref="B98:C98"/>
    <mergeCell ref="B81:C81"/>
    <mergeCell ref="B82:C82"/>
    <mergeCell ref="A146:A147"/>
    <mergeCell ref="B146:B147"/>
    <mergeCell ref="C146:F146"/>
    <mergeCell ref="G146:G147"/>
    <mergeCell ref="H146:H147"/>
    <mergeCell ref="A151:C152"/>
    <mergeCell ref="D151:D152"/>
    <mergeCell ref="E151:P151"/>
    <mergeCell ref="B135:I135"/>
    <mergeCell ref="C141:M141"/>
    <mergeCell ref="B83:C83"/>
    <mergeCell ref="B84:C84"/>
    <mergeCell ref="E100:F100"/>
    <mergeCell ref="A102:C102"/>
    <mergeCell ref="Q151:R151"/>
    <mergeCell ref="E101:F101"/>
    <mergeCell ref="E102:F102"/>
    <mergeCell ref="E105:G105"/>
    <mergeCell ref="H105:H106"/>
    <mergeCell ref="A114:C115"/>
    <mergeCell ref="A116:C116"/>
    <mergeCell ref="A117:C117"/>
    <mergeCell ref="A118:C118"/>
    <mergeCell ref="A141:A142"/>
    <mergeCell ref="A120:C121"/>
    <mergeCell ref="D120:D121"/>
    <mergeCell ref="A122:B124"/>
    <mergeCell ref="A125:B127"/>
    <mergeCell ref="A128:B130"/>
    <mergeCell ref="A135:A136"/>
    <mergeCell ref="B141:B142"/>
    <mergeCell ref="A103:C103"/>
    <mergeCell ref="A105:C106"/>
    <mergeCell ref="A107:C107"/>
    <mergeCell ref="A108:C108"/>
    <mergeCell ref="A109:C109"/>
    <mergeCell ref="A111:C111"/>
    <mergeCell ref="A112:C112"/>
    <mergeCell ref="B27:B29"/>
    <mergeCell ref="B30:B32"/>
    <mergeCell ref="B33:C33"/>
    <mergeCell ref="B34:B35"/>
    <mergeCell ref="Y9:AA9"/>
    <mergeCell ref="AB9:AB10"/>
    <mergeCell ref="A11:A53"/>
    <mergeCell ref="E120:J120"/>
    <mergeCell ref="K120:L120"/>
    <mergeCell ref="D105:D106"/>
    <mergeCell ref="D114:D115"/>
    <mergeCell ref="E114:E115"/>
    <mergeCell ref="F114:G114"/>
    <mergeCell ref="H114:U114"/>
    <mergeCell ref="V114:V115"/>
    <mergeCell ref="W114:W115"/>
    <mergeCell ref="B62:C62"/>
    <mergeCell ref="B63:C63"/>
    <mergeCell ref="B64:C64"/>
    <mergeCell ref="B65:B66"/>
    <mergeCell ref="B67:C67"/>
    <mergeCell ref="B68:C68"/>
    <mergeCell ref="B69:B70"/>
    <mergeCell ref="B71:C71"/>
    <mergeCell ref="A6:X6"/>
    <mergeCell ref="D9:D10"/>
    <mergeCell ref="E9:I9"/>
    <mergeCell ref="J9:X9"/>
    <mergeCell ref="B18:C18"/>
    <mergeCell ref="B19:C19"/>
    <mergeCell ref="B20:B21"/>
    <mergeCell ref="B22:C22"/>
    <mergeCell ref="B23:C23"/>
    <mergeCell ref="B192:B193"/>
    <mergeCell ref="B198:B200"/>
    <mergeCell ref="B201:C201"/>
    <mergeCell ref="AC9:AC10"/>
    <mergeCell ref="AD9:AD10"/>
    <mergeCell ref="AE9:AE10"/>
    <mergeCell ref="AF9:AG9"/>
    <mergeCell ref="AH9:AH10"/>
    <mergeCell ref="AI9:AI10"/>
    <mergeCell ref="A9:C10"/>
    <mergeCell ref="B11:C11"/>
    <mergeCell ref="B17:C17"/>
    <mergeCell ref="B12:B15"/>
    <mergeCell ref="B16:C16"/>
    <mergeCell ref="B36:C36"/>
    <mergeCell ref="B37:C37"/>
    <mergeCell ref="B38:C38"/>
    <mergeCell ref="B39:C39"/>
    <mergeCell ref="B40:B44"/>
    <mergeCell ref="B45:C45"/>
    <mergeCell ref="B46:C46"/>
    <mergeCell ref="B47:B50"/>
    <mergeCell ref="B24:B25"/>
    <mergeCell ref="B26:C26"/>
    <mergeCell ref="A205:A207"/>
    <mergeCell ref="B205:B207"/>
    <mergeCell ref="A208:A213"/>
    <mergeCell ref="A214:A215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79:C179"/>
    <mergeCell ref="B180:C180"/>
    <mergeCell ref="B181:C181"/>
    <mergeCell ref="B182:C182"/>
    <mergeCell ref="B183:C183"/>
    <mergeCell ref="B184:C184"/>
    <mergeCell ref="B185:B187"/>
    <mergeCell ref="B188:B190"/>
    <mergeCell ref="B194:C194"/>
    <mergeCell ref="B195:C195"/>
    <mergeCell ref="B191:C191"/>
  </mergeCells>
  <dataValidations count="4">
    <dataValidation type="decimal" operator="greaterThanOrEqual" allowBlank="1" showInputMessage="1" showErrorMessage="1" prompt="Valor no Permitido" sqref="D11:D52 D53:AI53 D56:I98 D101:D103 D107:D109 D111:D112 D116:W118 D122:L130 B133:D133 B137:I139 B143:M144 B148:H149 D171:I203 C208:AH215" xr:uid="{00000000-0002-0000-1300-000000000000}">
      <formula1>0</formula1>
    </dataValidation>
    <dataValidation type="decimal" operator="greaterThanOrEqual" allowBlank="1" showErrorMessage="1" sqref="AF11:AI52 E107:H109 E111:H112 D153:D168" xr:uid="{00000000-0002-0000-1300-000001000000}">
      <formula1>0</formula1>
    </dataValidation>
    <dataValidation type="decimal" allowBlank="1" showErrorMessage="1" sqref="E11:AE52" xr:uid="{00000000-0002-0000-1300-000002000000}">
      <formula1>0</formula1>
      <formula2>9.99999999999999E+37</formula2>
    </dataValidation>
    <dataValidation type="decimal" allowBlank="1" showErrorMessage="1" sqref="E153:R168" xr:uid="{00000000-0002-0000-1300-000003000000}">
      <formula1>0</formula1>
      <formula2>9.99999999999999E+35</formula2>
    </dataValidation>
  </dataValidations>
  <pageMargins left="0.7" right="0.7" top="0.75" bottom="0.75" header="0" footer="0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4" workbookViewId="0">
      <selection activeCell="O119" sqref="O119"/>
    </sheetView>
  </sheetViews>
  <sheetFormatPr baseColWidth="10" defaultColWidth="14.42578125" defaultRowHeight="15" customHeight="1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5" max="45" width="11.42578125" customWidth="1"/>
    <col min="46" max="46" width="13.28515625" customWidth="1"/>
    <col min="47" max="47" width="11.42578125" customWidth="1"/>
    <col min="48" max="48" width="12.28515625" customWidth="1"/>
    <col min="49" max="73" width="11.42578125" customWidth="1"/>
    <col min="74" max="77" width="11" customWidth="1"/>
    <col min="78" max="78" width="13.28515625" customWidth="1"/>
    <col min="79" max="95" width="11.42578125" hidden="1" customWidth="1"/>
    <col min="96" max="113" width="11.42578125" customWidth="1"/>
  </cols>
  <sheetData>
    <row r="1" spans="1:113" ht="14.25" customHeight="1" x14ac:dyDescent="0.25">
      <c r="A1" s="1727" t="s">
        <v>28</v>
      </c>
      <c r="CA1" s="505"/>
      <c r="CB1" s="505"/>
      <c r="CC1" s="505"/>
      <c r="CD1" s="505"/>
      <c r="CE1" s="505"/>
      <c r="CL1" s="505"/>
      <c r="CM1" s="505"/>
      <c r="CN1" s="505"/>
      <c r="CO1" s="505"/>
      <c r="CP1" s="505"/>
      <c r="CQ1" s="505"/>
      <c r="CR1" s="505"/>
      <c r="CS1" s="505"/>
      <c r="CT1" s="505"/>
      <c r="CU1" s="505"/>
      <c r="CV1" s="505"/>
      <c r="CW1" s="505"/>
      <c r="CX1" s="505"/>
      <c r="CY1" s="505"/>
      <c r="CZ1" s="505"/>
      <c r="DA1" s="505"/>
      <c r="DB1" s="505"/>
      <c r="DC1" s="505"/>
      <c r="DD1" s="505"/>
      <c r="DE1" s="505"/>
      <c r="DF1" s="505"/>
      <c r="DG1" s="505"/>
      <c r="DH1" s="505"/>
      <c r="DI1" s="505"/>
    </row>
    <row r="2" spans="1:113" ht="14.25" customHeight="1" x14ac:dyDescent="0.25">
      <c r="A2" s="1727" t="str">
        <f>CONCATENATE("COMUNA: ",NOMBRE!B2, " (",NOMBRE!C2,NOMBRE!D2,NOMBRE!E2,NOMBRE!F2,NOMBRE!G2,")")</f>
        <v>COMUNA: TEMUCO (09101)</v>
      </c>
      <c r="CA2" s="505"/>
      <c r="CB2" s="505"/>
      <c r="CC2" s="505"/>
      <c r="CD2" s="505"/>
      <c r="CE2" s="505"/>
      <c r="CL2" s="505"/>
      <c r="CM2" s="505"/>
      <c r="CN2" s="505"/>
      <c r="CO2" s="505"/>
      <c r="CP2" s="505"/>
      <c r="CQ2" s="505"/>
      <c r="CR2" s="505"/>
      <c r="CS2" s="505"/>
      <c r="CT2" s="505"/>
      <c r="CU2" s="505"/>
      <c r="CV2" s="505"/>
      <c r="CW2" s="505"/>
      <c r="CX2" s="505"/>
      <c r="CY2" s="505"/>
      <c r="CZ2" s="505"/>
      <c r="DA2" s="505"/>
      <c r="DB2" s="505"/>
      <c r="DC2" s="505"/>
      <c r="DD2" s="505"/>
      <c r="DE2" s="505"/>
      <c r="DF2" s="505"/>
      <c r="DG2" s="505"/>
      <c r="DH2" s="505"/>
      <c r="DI2" s="505"/>
    </row>
    <row r="3" spans="1:113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CA3" s="505"/>
      <c r="CB3" s="505"/>
      <c r="CC3" s="505"/>
      <c r="CD3" s="505"/>
      <c r="CE3" s="505"/>
      <c r="CL3" s="505"/>
      <c r="CM3" s="505"/>
      <c r="CN3" s="505"/>
      <c r="CO3" s="505"/>
      <c r="CP3" s="505"/>
      <c r="CQ3" s="505"/>
      <c r="CR3" s="505"/>
      <c r="CS3" s="505"/>
      <c r="CT3" s="505"/>
      <c r="CU3" s="505"/>
      <c r="CV3" s="505"/>
      <c r="CW3" s="505"/>
      <c r="CX3" s="505"/>
      <c r="CY3" s="505"/>
      <c r="CZ3" s="505"/>
      <c r="DA3" s="505"/>
      <c r="DB3" s="505"/>
      <c r="DC3" s="505"/>
      <c r="DD3" s="505"/>
      <c r="DE3" s="505"/>
      <c r="DF3" s="505"/>
      <c r="DG3" s="505"/>
      <c r="DH3" s="505"/>
      <c r="DI3" s="505"/>
    </row>
    <row r="4" spans="1:113" ht="14.25" customHeight="1" x14ac:dyDescent="0.25">
      <c r="A4" s="1727" t="str">
        <f>CONCATENATE("MES: ",NOMBRE!B6, " (",NOMBRE!C6,NOMBRE!D6,")")</f>
        <v>MES: NOVIEMBRE (11)</v>
      </c>
      <c r="CA4" s="505"/>
      <c r="CB4" s="505"/>
      <c r="CC4" s="505"/>
      <c r="CD4" s="505"/>
      <c r="CE4" s="505"/>
      <c r="CL4" s="505"/>
      <c r="CM4" s="505"/>
      <c r="CN4" s="505"/>
      <c r="CO4" s="505"/>
      <c r="CP4" s="505"/>
      <c r="CQ4" s="505"/>
      <c r="CR4" s="505"/>
      <c r="CS4" s="505"/>
      <c r="CT4" s="505"/>
      <c r="CU4" s="505"/>
      <c r="CV4" s="505"/>
      <c r="CW4" s="505"/>
      <c r="CX4" s="505"/>
      <c r="CY4" s="505"/>
      <c r="CZ4" s="505"/>
      <c r="DA4" s="505"/>
      <c r="DB4" s="505"/>
      <c r="DC4" s="505"/>
      <c r="DD4" s="505"/>
      <c r="DE4" s="505"/>
      <c r="DF4" s="505"/>
      <c r="DG4" s="505"/>
      <c r="DH4" s="505"/>
      <c r="DI4" s="505"/>
    </row>
    <row r="5" spans="1:113" ht="14.25" customHeight="1" x14ac:dyDescent="0.25">
      <c r="A5" s="1727" t="str">
        <f>CONCATENATE("AÑO: ",NOMBRE!B7)</f>
        <v>AÑO: 2025</v>
      </c>
      <c r="CA5" s="505"/>
      <c r="CB5" s="505"/>
      <c r="CC5" s="505"/>
      <c r="CD5" s="505"/>
      <c r="CE5" s="505"/>
      <c r="CL5" s="505"/>
      <c r="CM5" s="505"/>
      <c r="CN5" s="505"/>
      <c r="CO5" s="505"/>
      <c r="CP5" s="505"/>
      <c r="CQ5" s="505"/>
      <c r="CR5" s="505"/>
      <c r="CS5" s="505"/>
      <c r="CT5" s="505"/>
      <c r="CU5" s="505"/>
      <c r="CV5" s="505"/>
      <c r="CW5" s="505"/>
      <c r="CX5" s="505"/>
      <c r="CY5" s="505"/>
      <c r="CZ5" s="505"/>
      <c r="DA5" s="505"/>
      <c r="DB5" s="505"/>
      <c r="DC5" s="505"/>
      <c r="DD5" s="505"/>
      <c r="DE5" s="505"/>
      <c r="DF5" s="505"/>
      <c r="DG5" s="505"/>
      <c r="DH5" s="505"/>
      <c r="DI5" s="505"/>
    </row>
    <row r="6" spans="1:113" ht="18" customHeight="1" x14ac:dyDescent="0.25">
      <c r="A6" s="3270" t="s">
        <v>3413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2905"/>
      <c r="P6" s="1862"/>
      <c r="Q6" s="1862"/>
      <c r="R6" s="1862"/>
      <c r="S6" s="1862"/>
      <c r="T6" s="1862"/>
      <c r="U6" s="1862"/>
      <c r="V6" s="1862"/>
      <c r="W6" s="1862"/>
      <c r="X6" s="1862"/>
      <c r="Y6" s="1862"/>
      <c r="Z6" s="1862"/>
      <c r="AA6" s="1862"/>
      <c r="AB6" s="1862"/>
      <c r="AC6" s="1862"/>
      <c r="AD6" s="1862"/>
      <c r="AE6" s="1862"/>
      <c r="AF6" s="1862"/>
      <c r="AG6" s="1862"/>
      <c r="AH6" s="1862"/>
      <c r="AI6" s="1862"/>
      <c r="AJ6" s="1862"/>
      <c r="AK6" s="1862"/>
      <c r="AL6" s="1862"/>
      <c r="AM6" s="1862"/>
      <c r="AN6" s="1862"/>
      <c r="AO6" s="1862"/>
      <c r="BU6" s="2411"/>
      <c r="BV6" s="2411"/>
      <c r="BW6" s="2411"/>
      <c r="BX6" s="2411"/>
      <c r="BY6" s="2411"/>
      <c r="BZ6" s="2411"/>
      <c r="CA6" s="338"/>
      <c r="CB6" s="338"/>
      <c r="CC6" s="338"/>
      <c r="CD6" s="338"/>
      <c r="CE6" s="338"/>
      <c r="CF6" s="1731"/>
      <c r="CG6" s="1731"/>
      <c r="CH6" s="1731"/>
      <c r="CI6" s="1731"/>
      <c r="CJ6" s="1731"/>
      <c r="CK6" s="1731"/>
      <c r="CL6" s="338"/>
      <c r="CM6" s="338"/>
      <c r="CN6" s="338"/>
      <c r="CO6" s="338"/>
      <c r="CP6" s="338"/>
      <c r="CQ6" s="338"/>
      <c r="CR6" s="1731"/>
      <c r="CS6" s="1731"/>
      <c r="CT6" s="1731"/>
      <c r="CU6" s="1731"/>
      <c r="CV6" s="1731"/>
      <c r="CW6" s="1731"/>
      <c r="CX6" s="1731"/>
      <c r="CY6" s="1731"/>
      <c r="CZ6" s="1731"/>
      <c r="DA6" s="1731"/>
      <c r="DB6" s="1731"/>
      <c r="DC6" s="1731"/>
      <c r="DD6" s="1731"/>
      <c r="DE6" s="1731"/>
      <c r="DF6" s="1731"/>
      <c r="DG6" s="1731"/>
      <c r="DH6" s="1731"/>
      <c r="DI6" s="1731"/>
    </row>
    <row r="7" spans="1:113" ht="14.25" customHeight="1" x14ac:dyDescent="0.25">
      <c r="CA7" s="505"/>
      <c r="CB7" s="505"/>
      <c r="CC7" s="505"/>
      <c r="CD7" s="505"/>
      <c r="CE7" s="505"/>
      <c r="CL7" s="505"/>
      <c r="CM7" s="505"/>
      <c r="CN7" s="505"/>
      <c r="CO7" s="505"/>
      <c r="CP7" s="505"/>
      <c r="CQ7" s="505"/>
      <c r="CR7" s="505"/>
      <c r="CS7" s="505"/>
      <c r="CT7" s="505"/>
      <c r="CU7" s="505"/>
      <c r="CV7" s="505"/>
      <c r="CW7" s="505"/>
      <c r="CX7" s="505"/>
      <c r="CY7" s="505"/>
      <c r="CZ7" s="505"/>
      <c r="DA7" s="505"/>
      <c r="DB7" s="505"/>
      <c r="DC7" s="505"/>
      <c r="DD7" s="505"/>
      <c r="DE7" s="505"/>
      <c r="DF7" s="505"/>
      <c r="DG7" s="505"/>
      <c r="DH7" s="505"/>
      <c r="DI7" s="505"/>
    </row>
    <row r="8" spans="1:113" ht="18" customHeight="1" x14ac:dyDescent="0.25">
      <c r="A8" s="1873" t="s">
        <v>3414</v>
      </c>
      <c r="B8" s="2200"/>
      <c r="C8" s="2200"/>
      <c r="D8" s="2200"/>
      <c r="E8" s="2200"/>
      <c r="F8" s="2200"/>
      <c r="G8" s="2200"/>
      <c r="H8" s="2200"/>
      <c r="I8" s="2200"/>
      <c r="J8" s="2200"/>
      <c r="K8" s="2200"/>
      <c r="L8" s="2200"/>
      <c r="M8" s="2200"/>
      <c r="N8" s="2200"/>
      <c r="O8" s="2200"/>
      <c r="P8" s="2200"/>
      <c r="Q8" s="2200"/>
      <c r="R8" s="2200"/>
      <c r="S8" s="2200"/>
      <c r="T8" s="2200"/>
      <c r="U8" s="2200"/>
      <c r="V8" s="2200"/>
      <c r="W8" s="2200"/>
      <c r="X8" s="2200"/>
      <c r="Y8" s="2200"/>
      <c r="Z8" s="2200"/>
      <c r="AA8" s="2200"/>
      <c r="AB8" s="2200"/>
      <c r="AC8" s="2200"/>
      <c r="AD8" s="2200"/>
      <c r="AE8" s="2200"/>
      <c r="AF8" s="2200"/>
      <c r="AG8" s="2200"/>
      <c r="AH8" s="2200"/>
      <c r="AI8" s="2200"/>
      <c r="AJ8" s="2200"/>
      <c r="AK8" s="2200"/>
      <c r="AL8" s="2200"/>
      <c r="AM8" s="2200"/>
      <c r="AN8" s="2200"/>
      <c r="AO8" s="2200"/>
      <c r="AP8" s="2200"/>
      <c r="AQ8" s="2200"/>
      <c r="AR8" s="2200"/>
      <c r="AS8" s="2200"/>
      <c r="CA8" s="505"/>
      <c r="CB8" s="505"/>
      <c r="CC8" s="505"/>
      <c r="CD8" s="505"/>
      <c r="CE8" s="505"/>
      <c r="CL8" s="505"/>
      <c r="CM8" s="505"/>
      <c r="CN8" s="505"/>
      <c r="CO8" s="505"/>
      <c r="CP8" s="505"/>
      <c r="CQ8" s="505"/>
      <c r="CR8" s="505"/>
      <c r="CS8" s="505"/>
      <c r="CT8" s="505"/>
      <c r="CU8" s="505"/>
      <c r="CV8" s="505"/>
      <c r="CW8" s="505"/>
      <c r="CX8" s="505"/>
      <c r="CY8" s="505"/>
      <c r="CZ8" s="505"/>
      <c r="DA8" s="505"/>
      <c r="DB8" s="505"/>
      <c r="DC8" s="505"/>
      <c r="DD8" s="505"/>
      <c r="DE8" s="505"/>
      <c r="DF8" s="505"/>
      <c r="DG8" s="505"/>
      <c r="DH8" s="505"/>
      <c r="DI8" s="505"/>
    </row>
    <row r="9" spans="1:113" ht="18" customHeight="1" x14ac:dyDescent="0.25">
      <c r="A9" s="691" t="s">
        <v>3415</v>
      </c>
      <c r="B9" s="2199"/>
      <c r="C9" s="2200"/>
      <c r="D9" s="143"/>
      <c r="E9" s="2200"/>
      <c r="F9" s="2200"/>
      <c r="G9" s="2200"/>
      <c r="H9" s="2200"/>
      <c r="I9" s="2200"/>
      <c r="J9" s="2200"/>
      <c r="K9" s="2200"/>
      <c r="L9" s="2200"/>
      <c r="M9" s="2200"/>
      <c r="N9" s="2200"/>
      <c r="O9" s="2200"/>
      <c r="P9" s="2200"/>
      <c r="Q9" s="2200"/>
      <c r="R9" s="2200"/>
      <c r="S9" s="2200"/>
      <c r="T9" s="2200"/>
      <c r="U9" s="2200"/>
      <c r="V9" s="2200"/>
      <c r="W9" s="2200"/>
      <c r="X9" s="2200"/>
      <c r="Y9" s="2200"/>
      <c r="Z9" s="2200"/>
      <c r="AA9" s="2200"/>
      <c r="AB9" s="2200"/>
      <c r="AC9" s="2200"/>
      <c r="AD9" s="2200"/>
      <c r="AE9" s="2200"/>
      <c r="AF9" s="2200"/>
      <c r="AG9" s="2200"/>
      <c r="AH9" s="2200"/>
      <c r="AI9" s="2200"/>
      <c r="AJ9" s="2200"/>
      <c r="AK9" s="2200"/>
      <c r="AL9" s="2200"/>
      <c r="AM9" s="2200"/>
      <c r="AN9" s="2200"/>
      <c r="AO9" s="2200"/>
      <c r="AP9" s="2200"/>
      <c r="AQ9" s="2200"/>
      <c r="AR9" s="2200"/>
      <c r="AS9" s="2200"/>
      <c r="CA9" s="505"/>
      <c r="CB9" s="505"/>
      <c r="CC9" s="505"/>
      <c r="CD9" s="505"/>
      <c r="CE9" s="505"/>
      <c r="CL9" s="505"/>
      <c r="CM9" s="505"/>
      <c r="CN9" s="505"/>
      <c r="CO9" s="505"/>
      <c r="CP9" s="505"/>
      <c r="CQ9" s="505"/>
      <c r="CR9" s="505"/>
      <c r="CS9" s="505"/>
      <c r="CT9" s="505"/>
      <c r="CU9" s="505"/>
      <c r="CV9" s="505"/>
      <c r="CW9" s="505"/>
      <c r="CX9" s="505"/>
      <c r="CY9" s="505"/>
      <c r="CZ9" s="505"/>
      <c r="DA9" s="505"/>
      <c r="DB9" s="505"/>
      <c r="DC9" s="505"/>
      <c r="DD9" s="505"/>
      <c r="DE9" s="505"/>
      <c r="DF9" s="505"/>
      <c r="DG9" s="505"/>
      <c r="DH9" s="505"/>
      <c r="DI9" s="505"/>
    </row>
    <row r="10" spans="1:113" ht="14.25" customHeight="1" x14ac:dyDescent="0.25">
      <c r="A10" s="3138" t="s">
        <v>3416</v>
      </c>
      <c r="B10" s="3148" t="s">
        <v>82</v>
      </c>
      <c r="C10" s="3161"/>
      <c r="D10" s="3149"/>
      <c r="E10" s="3159" t="s">
        <v>106</v>
      </c>
      <c r="F10" s="3124"/>
      <c r="G10" s="3124"/>
      <c r="H10" s="3124"/>
      <c r="I10" s="3124"/>
      <c r="J10" s="3124"/>
      <c r="K10" s="3124"/>
      <c r="L10" s="3124"/>
      <c r="M10" s="3124"/>
      <c r="N10" s="3124"/>
      <c r="O10" s="3124"/>
      <c r="P10" s="3124"/>
      <c r="Q10" s="3124"/>
      <c r="R10" s="3124"/>
      <c r="S10" s="3124"/>
      <c r="T10" s="3124"/>
      <c r="U10" s="3124"/>
      <c r="V10" s="3124"/>
      <c r="W10" s="3124"/>
      <c r="X10" s="3124"/>
      <c r="Y10" s="3124"/>
      <c r="Z10" s="3124"/>
      <c r="AA10" s="3124"/>
      <c r="AB10" s="3124"/>
      <c r="AC10" s="3124"/>
      <c r="AD10" s="3124"/>
      <c r="AE10" s="3124"/>
      <c r="AF10" s="3124"/>
      <c r="AG10" s="3124"/>
      <c r="AH10" s="3124"/>
      <c r="AI10" s="3124"/>
      <c r="AJ10" s="3124"/>
      <c r="AK10" s="3124"/>
      <c r="AL10" s="3135"/>
      <c r="AM10" s="3349" t="s">
        <v>990</v>
      </c>
      <c r="AN10" s="3124"/>
      <c r="AO10" s="3124"/>
      <c r="AP10" s="3135"/>
      <c r="AQ10" s="3167" t="s">
        <v>991</v>
      </c>
      <c r="AR10" s="3162" t="s">
        <v>41</v>
      </c>
      <c r="AS10" s="3139" t="s">
        <v>42</v>
      </c>
      <c r="CA10" s="505"/>
      <c r="CB10" s="505"/>
      <c r="CC10" s="505"/>
      <c r="CD10" s="505"/>
      <c r="CE10" s="505"/>
      <c r="CL10" s="505"/>
      <c r="CM10" s="505"/>
      <c r="CN10" s="505"/>
      <c r="CO10" s="505"/>
      <c r="CP10" s="505"/>
      <c r="CQ10" s="505"/>
      <c r="CR10" s="505"/>
      <c r="CS10" s="505"/>
      <c r="CT10" s="505"/>
      <c r="CU10" s="505"/>
      <c r="CV10" s="505"/>
      <c r="CW10" s="505"/>
      <c r="CX10" s="505"/>
      <c r="CY10" s="505"/>
      <c r="CZ10" s="505"/>
      <c r="DA10" s="505"/>
      <c r="DB10" s="505"/>
      <c r="DC10" s="505"/>
      <c r="DD10" s="505"/>
      <c r="DE10" s="505"/>
      <c r="DF10" s="505"/>
      <c r="DG10" s="505"/>
      <c r="DH10" s="505"/>
      <c r="DI10" s="505"/>
    </row>
    <row r="11" spans="1:113" ht="15" customHeight="1" x14ac:dyDescent="0.25">
      <c r="A11" s="3128"/>
      <c r="B11" s="3179"/>
      <c r="C11" s="3131"/>
      <c r="D11" s="3180"/>
      <c r="E11" s="3143" t="s">
        <v>352</v>
      </c>
      <c r="F11" s="3122"/>
      <c r="G11" s="3143" t="s">
        <v>335</v>
      </c>
      <c r="H11" s="3122"/>
      <c r="I11" s="3143" t="s">
        <v>99</v>
      </c>
      <c r="J11" s="3122"/>
      <c r="K11" s="3143" t="s">
        <v>49</v>
      </c>
      <c r="L11" s="3122"/>
      <c r="M11" s="3143" t="s">
        <v>50</v>
      </c>
      <c r="N11" s="3122"/>
      <c r="O11" s="3143" t="s">
        <v>992</v>
      </c>
      <c r="P11" s="3122"/>
      <c r="Q11" s="3143" t="s">
        <v>645</v>
      </c>
      <c r="R11" s="3122"/>
      <c r="S11" s="3143" t="s">
        <v>53</v>
      </c>
      <c r="T11" s="3122"/>
      <c r="U11" s="3143" t="s">
        <v>54</v>
      </c>
      <c r="V11" s="3122"/>
      <c r="W11" s="3143" t="s">
        <v>993</v>
      </c>
      <c r="X11" s="3122"/>
      <c r="Y11" s="3143" t="s">
        <v>56</v>
      </c>
      <c r="Z11" s="3122"/>
      <c r="AA11" s="3143" t="s">
        <v>57</v>
      </c>
      <c r="AB11" s="3122"/>
      <c r="AC11" s="3143" t="s">
        <v>58</v>
      </c>
      <c r="AD11" s="3122"/>
      <c r="AE11" s="3143" t="s">
        <v>59</v>
      </c>
      <c r="AF11" s="3122"/>
      <c r="AG11" s="3143" t="s">
        <v>60</v>
      </c>
      <c r="AH11" s="3122"/>
      <c r="AI11" s="3143" t="s">
        <v>61</v>
      </c>
      <c r="AJ11" s="3122"/>
      <c r="AK11" s="3159" t="s">
        <v>62</v>
      </c>
      <c r="AL11" s="3135"/>
      <c r="AM11" s="3167" t="s">
        <v>994</v>
      </c>
      <c r="AN11" s="3334" t="s">
        <v>3417</v>
      </c>
      <c r="AO11" s="3528" t="s">
        <v>3418</v>
      </c>
      <c r="AP11" s="3429" t="s">
        <v>3419</v>
      </c>
      <c r="AQ11" s="3170"/>
      <c r="AR11" s="3269"/>
      <c r="AS11" s="3180"/>
      <c r="CA11" s="505"/>
      <c r="CB11" s="505"/>
      <c r="CC11" s="505"/>
      <c r="CD11" s="505"/>
      <c r="CE11" s="505"/>
      <c r="CL11" s="505"/>
      <c r="CM11" s="505"/>
      <c r="CN11" s="505"/>
      <c r="CO11" s="505"/>
      <c r="CP11" s="505"/>
      <c r="CQ11" s="505"/>
      <c r="CR11" s="505"/>
      <c r="CS11" s="505"/>
      <c r="CT11" s="505"/>
      <c r="CU11" s="505"/>
      <c r="CV11" s="505"/>
      <c r="CW11" s="505"/>
      <c r="CX11" s="505"/>
      <c r="CY11" s="505"/>
      <c r="CZ11" s="505"/>
      <c r="DA11" s="505"/>
      <c r="DB11" s="505"/>
      <c r="DC11" s="505"/>
      <c r="DD11" s="505"/>
      <c r="DE11" s="505"/>
      <c r="DF11" s="505"/>
      <c r="DG11" s="505"/>
      <c r="DH11" s="505"/>
      <c r="DI11" s="505"/>
    </row>
    <row r="12" spans="1:113" ht="14.25" customHeight="1" x14ac:dyDescent="0.25">
      <c r="A12" s="3129"/>
      <c r="B12" s="27" t="s">
        <v>84</v>
      </c>
      <c r="C12" s="1800" t="s">
        <v>63</v>
      </c>
      <c r="D12" s="1743" t="s">
        <v>64</v>
      </c>
      <c r="E12" s="27" t="s">
        <v>63</v>
      </c>
      <c r="F12" s="1743" t="s">
        <v>64</v>
      </c>
      <c r="G12" s="27" t="s">
        <v>63</v>
      </c>
      <c r="H12" s="1743" t="s">
        <v>64</v>
      </c>
      <c r="I12" s="27" t="s">
        <v>63</v>
      </c>
      <c r="J12" s="1743" t="s">
        <v>64</v>
      </c>
      <c r="K12" s="27" t="s">
        <v>63</v>
      </c>
      <c r="L12" s="1743" t="s">
        <v>64</v>
      </c>
      <c r="M12" s="27" t="s">
        <v>63</v>
      </c>
      <c r="N12" s="1743" t="s">
        <v>64</v>
      </c>
      <c r="O12" s="27" t="s">
        <v>63</v>
      </c>
      <c r="P12" s="1743" t="s">
        <v>64</v>
      </c>
      <c r="Q12" s="27" t="s">
        <v>63</v>
      </c>
      <c r="R12" s="1743" t="s">
        <v>64</v>
      </c>
      <c r="S12" s="27" t="s">
        <v>63</v>
      </c>
      <c r="T12" s="1743" t="s">
        <v>64</v>
      </c>
      <c r="U12" s="27" t="s">
        <v>63</v>
      </c>
      <c r="V12" s="1743" t="s">
        <v>64</v>
      </c>
      <c r="W12" s="27" t="s">
        <v>63</v>
      </c>
      <c r="X12" s="1743" t="s">
        <v>64</v>
      </c>
      <c r="Y12" s="27" t="s">
        <v>63</v>
      </c>
      <c r="Z12" s="1743" t="s">
        <v>64</v>
      </c>
      <c r="AA12" s="27" t="s">
        <v>63</v>
      </c>
      <c r="AB12" s="1743" t="s">
        <v>64</v>
      </c>
      <c r="AC12" s="27" t="s">
        <v>63</v>
      </c>
      <c r="AD12" s="1743" t="s">
        <v>64</v>
      </c>
      <c r="AE12" s="27" t="s">
        <v>63</v>
      </c>
      <c r="AF12" s="1743" t="s">
        <v>64</v>
      </c>
      <c r="AG12" s="27" t="s">
        <v>63</v>
      </c>
      <c r="AH12" s="1743" t="s">
        <v>64</v>
      </c>
      <c r="AI12" s="27" t="s">
        <v>63</v>
      </c>
      <c r="AJ12" s="1743" t="s">
        <v>64</v>
      </c>
      <c r="AK12" s="27" t="s">
        <v>63</v>
      </c>
      <c r="AL12" s="1810" t="s">
        <v>64</v>
      </c>
      <c r="AM12" s="3168"/>
      <c r="AN12" s="3253"/>
      <c r="AO12" s="3163"/>
      <c r="AP12" s="3198"/>
      <c r="AQ12" s="3168"/>
      <c r="AR12" s="3163"/>
      <c r="AS12" s="3140"/>
      <c r="CA12" s="505"/>
      <c r="CB12" s="505"/>
      <c r="CC12" s="505"/>
      <c r="CD12" s="505"/>
      <c r="CE12" s="505"/>
      <c r="CL12" s="505"/>
      <c r="CM12" s="505"/>
      <c r="CN12" s="505"/>
      <c r="CO12" s="505"/>
      <c r="CP12" s="505"/>
      <c r="CQ12" s="505"/>
      <c r="CR12" s="505"/>
      <c r="CS12" s="505"/>
      <c r="CT12" s="505"/>
      <c r="CU12" s="505"/>
      <c r="CV12" s="505"/>
      <c r="CW12" s="505"/>
      <c r="CX12" s="505"/>
      <c r="CY12" s="505"/>
      <c r="CZ12" s="505"/>
      <c r="DA12" s="505"/>
      <c r="DB12" s="505"/>
      <c r="DC12" s="505"/>
      <c r="DD12" s="505"/>
      <c r="DE12" s="505"/>
      <c r="DF12" s="505"/>
      <c r="DG12" s="505"/>
      <c r="DH12" s="505"/>
      <c r="DI12" s="505"/>
    </row>
    <row r="13" spans="1:113" ht="15" customHeight="1" x14ac:dyDescent="0.25">
      <c r="A13" s="1421" t="s">
        <v>778</v>
      </c>
      <c r="B13" s="146">
        <f t="shared" ref="B13:B24" si="0">SUM(C13:D13)</f>
        <v>43</v>
      </c>
      <c r="C13" s="1826">
        <f t="shared" ref="C13:D13" si="1">SUM(E13,G13,I13,K13,M13,O13,Q13,S13,U13,W13,Y13,AA13,AC13,AE13,AG13,AI13,AK13)</f>
        <v>14</v>
      </c>
      <c r="D13" s="1827">
        <f t="shared" si="1"/>
        <v>29</v>
      </c>
      <c r="E13" s="515">
        <v>1</v>
      </c>
      <c r="F13" s="518">
        <v>0</v>
      </c>
      <c r="G13" s="515">
        <v>0</v>
      </c>
      <c r="H13" s="594">
        <v>1</v>
      </c>
      <c r="I13" s="515">
        <v>0</v>
      </c>
      <c r="J13" s="594">
        <v>1</v>
      </c>
      <c r="K13" s="515">
        <v>3</v>
      </c>
      <c r="L13" s="594">
        <v>1</v>
      </c>
      <c r="M13" s="515">
        <v>0</v>
      </c>
      <c r="N13" s="594">
        <v>3</v>
      </c>
      <c r="O13" s="515">
        <v>0</v>
      </c>
      <c r="P13" s="594">
        <v>0</v>
      </c>
      <c r="Q13" s="515">
        <v>2</v>
      </c>
      <c r="R13" s="594">
        <v>2</v>
      </c>
      <c r="S13" s="515">
        <v>1</v>
      </c>
      <c r="T13" s="594">
        <v>4</v>
      </c>
      <c r="U13" s="515">
        <v>0</v>
      </c>
      <c r="V13" s="594">
        <v>3</v>
      </c>
      <c r="W13" s="515">
        <v>1</v>
      </c>
      <c r="X13" s="594">
        <v>0</v>
      </c>
      <c r="Y13" s="515">
        <v>2</v>
      </c>
      <c r="Z13" s="594">
        <v>3</v>
      </c>
      <c r="AA13" s="515">
        <v>0</v>
      </c>
      <c r="AB13" s="594">
        <v>3</v>
      </c>
      <c r="AC13" s="515">
        <v>1</v>
      </c>
      <c r="AD13" s="594">
        <v>3</v>
      </c>
      <c r="AE13" s="515">
        <v>2</v>
      </c>
      <c r="AF13" s="594">
        <v>4</v>
      </c>
      <c r="AG13" s="515">
        <v>0</v>
      </c>
      <c r="AH13" s="594">
        <v>1</v>
      </c>
      <c r="AI13" s="515">
        <v>1</v>
      </c>
      <c r="AJ13" s="594">
        <v>0</v>
      </c>
      <c r="AK13" s="515">
        <v>0</v>
      </c>
      <c r="AL13" s="516">
        <v>0</v>
      </c>
      <c r="AM13" s="531">
        <v>1</v>
      </c>
      <c r="AN13" s="528">
        <v>24</v>
      </c>
      <c r="AO13" s="528">
        <v>18</v>
      </c>
      <c r="AP13" s="645">
        <v>0</v>
      </c>
      <c r="AQ13" s="531">
        <v>0</v>
      </c>
      <c r="AR13" s="528">
        <v>6</v>
      </c>
      <c r="AS13" s="518">
        <v>0</v>
      </c>
      <c r="AT13" s="1754" t="str">
        <f t="shared" ref="AT13:AT18" si="2">CA13&amp;CB13&amp;CC13&amp;CD13</f>
        <v/>
      </c>
      <c r="BY13" s="63"/>
      <c r="BZ13" s="63"/>
      <c r="CA13" s="1755" t="str">
        <f t="shared" ref="CA13:CA18" si="3">IF(AM13+AN13+AO13+AP13&lt;&gt;$B13,"* La suma de "&amp;AM$10&amp;""&amp;" no puede ser distinto del Total Ambos Sexos. ","")</f>
        <v/>
      </c>
      <c r="CB13" s="1755" t="str">
        <f t="shared" ref="CB13:CB18" si="4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755" t="str">
        <f t="shared" ref="CC13:CC18" si="5">IF(AND($B13&lt;&gt;0,AR13=""),"* No olvide ingresar la variable Pueblos Originarios. Digite CERO si no tiene. ",IF(AR13&gt;$B13,"* La variable Pueblos Originarios no puede superar el Total Ambos Sexos. ",""))</f>
        <v/>
      </c>
      <c r="CD13" s="1755" t="str">
        <f t="shared" ref="CD13:CD18" si="6">IF(AND($B13&lt;&gt;0,AS13=""),"* No olvide ingresar la variable Migrantes. Digite CERO si no tiene.  ",IF(AS13&gt;$B13,"* La variable Migrantes no puede superar el Total Ambos Sexos. ",""))</f>
        <v/>
      </c>
      <c r="CE13" s="63"/>
      <c r="CL13" s="63"/>
      <c r="CM13" s="2420">
        <f t="shared" ref="CM13:CM18" si="7">IF(AM13+AN13+AO13+AP13&lt;&gt;$B13,1,0)</f>
        <v>0</v>
      </c>
      <c r="CN13" s="2658">
        <f t="shared" ref="CN13:CP13" si="8">IF(AND($B13&lt;&gt;0,AQ13=""),1,IF(AQ13&gt;$B13,1,0))</f>
        <v>0</v>
      </c>
      <c r="CO13" s="2658">
        <f t="shared" si="8"/>
        <v>0</v>
      </c>
      <c r="CP13" s="2658">
        <f t="shared" si="8"/>
        <v>0</v>
      </c>
      <c r="CR13" s="505"/>
      <c r="CS13" s="505"/>
      <c r="CT13" s="505"/>
      <c r="CU13" s="505"/>
      <c r="CV13" s="505"/>
      <c r="CW13" s="505"/>
      <c r="CX13" s="505"/>
      <c r="CY13" s="505"/>
      <c r="CZ13" s="505"/>
      <c r="DA13" s="505"/>
      <c r="DB13" s="505"/>
      <c r="DC13" s="505"/>
      <c r="DD13" s="505"/>
      <c r="DE13" s="505"/>
      <c r="DF13" s="505"/>
      <c r="DG13" s="505"/>
      <c r="DH13" s="505"/>
      <c r="DI13" s="505"/>
    </row>
    <row r="14" spans="1:113" ht="15" customHeight="1" x14ac:dyDescent="0.25">
      <c r="A14" s="199" t="s">
        <v>3420</v>
      </c>
      <c r="B14" s="1422">
        <f t="shared" si="0"/>
        <v>39</v>
      </c>
      <c r="C14" s="200">
        <f t="shared" ref="C14:D14" si="9">SUM(E14,G14,I14,K14,M14,O14,Q14,S14,U14,W14,Y14,AA14,AC14,AE14,AG14,AI14,AK14)</f>
        <v>12</v>
      </c>
      <c r="D14" s="1824">
        <f t="shared" si="9"/>
        <v>27</v>
      </c>
      <c r="E14" s="1843">
        <v>1</v>
      </c>
      <c r="F14" s="1844">
        <v>0</v>
      </c>
      <c r="G14" s="1843">
        <v>0</v>
      </c>
      <c r="H14" s="2128">
        <v>1</v>
      </c>
      <c r="I14" s="1843">
        <v>0</v>
      </c>
      <c r="J14" s="2128">
        <v>1</v>
      </c>
      <c r="K14" s="1843">
        <v>3</v>
      </c>
      <c r="L14" s="2128">
        <v>1</v>
      </c>
      <c r="M14" s="1843">
        <v>0</v>
      </c>
      <c r="N14" s="2128">
        <v>2</v>
      </c>
      <c r="O14" s="1843">
        <v>0</v>
      </c>
      <c r="P14" s="2128">
        <v>0</v>
      </c>
      <c r="Q14" s="1843">
        <v>2</v>
      </c>
      <c r="R14" s="2128">
        <v>1</v>
      </c>
      <c r="S14" s="1843">
        <v>1</v>
      </c>
      <c r="T14" s="2128">
        <v>4</v>
      </c>
      <c r="U14" s="1843">
        <v>0</v>
      </c>
      <c r="V14" s="2128">
        <v>3</v>
      </c>
      <c r="W14" s="1843"/>
      <c r="X14" s="2128">
        <v>0</v>
      </c>
      <c r="Y14" s="1843">
        <v>2</v>
      </c>
      <c r="Z14" s="2128">
        <v>3</v>
      </c>
      <c r="AA14" s="1843">
        <v>0</v>
      </c>
      <c r="AB14" s="2128">
        <v>3</v>
      </c>
      <c r="AC14" s="1843">
        <v>0</v>
      </c>
      <c r="AD14" s="2128">
        <v>3</v>
      </c>
      <c r="AE14" s="1843">
        <v>2</v>
      </c>
      <c r="AF14" s="2128">
        <v>4</v>
      </c>
      <c r="AG14" s="1843">
        <v>0</v>
      </c>
      <c r="AH14" s="2128">
        <v>1</v>
      </c>
      <c r="AI14" s="1843">
        <v>1</v>
      </c>
      <c r="AJ14" s="2128">
        <v>0</v>
      </c>
      <c r="AK14" s="1843">
        <v>0</v>
      </c>
      <c r="AL14" s="441">
        <v>0</v>
      </c>
      <c r="AM14" s="1857">
        <v>1</v>
      </c>
      <c r="AN14" s="1845">
        <v>20</v>
      </c>
      <c r="AO14" s="1845">
        <v>18</v>
      </c>
      <c r="AP14" s="1846">
        <v>0</v>
      </c>
      <c r="AQ14" s="1857">
        <v>0</v>
      </c>
      <c r="AR14" s="1845">
        <v>6</v>
      </c>
      <c r="AS14" s="1844">
        <v>0</v>
      </c>
      <c r="AT14" s="1754" t="str">
        <f t="shared" si="2"/>
        <v/>
      </c>
      <c r="BY14" s="63"/>
      <c r="BZ14" s="63"/>
      <c r="CA14" s="1755" t="str">
        <f t="shared" si="3"/>
        <v/>
      </c>
      <c r="CB14" s="1755" t="str">
        <f t="shared" si="4"/>
        <v/>
      </c>
      <c r="CC14" s="1755" t="str">
        <f t="shared" si="5"/>
        <v/>
      </c>
      <c r="CD14" s="1755" t="str">
        <f t="shared" si="6"/>
        <v/>
      </c>
      <c r="CE14" s="63"/>
      <c r="CL14" s="63"/>
      <c r="CM14" s="2420">
        <f t="shared" si="7"/>
        <v>0</v>
      </c>
      <c r="CN14" s="2658">
        <f t="shared" ref="CN14:CP14" si="10">IF(AND($B14&lt;&gt;0,AQ14=""),1,IF(AQ14&gt;$B14,1,0))</f>
        <v>0</v>
      </c>
      <c r="CO14" s="2658">
        <f t="shared" si="10"/>
        <v>0</v>
      </c>
      <c r="CP14" s="2658">
        <f t="shared" si="10"/>
        <v>0</v>
      </c>
      <c r="CR14" s="505"/>
      <c r="CS14" s="505"/>
      <c r="CT14" s="505"/>
      <c r="CU14" s="505"/>
      <c r="CV14" s="505"/>
      <c r="CW14" s="505"/>
      <c r="CX14" s="505"/>
      <c r="CY14" s="505"/>
      <c r="CZ14" s="505"/>
      <c r="DA14" s="505"/>
      <c r="DB14" s="505"/>
      <c r="DC14" s="505"/>
      <c r="DD14" s="505"/>
      <c r="DE14" s="505"/>
      <c r="DF14" s="505"/>
      <c r="DG14" s="505"/>
      <c r="DH14" s="505"/>
      <c r="DI14" s="505"/>
    </row>
    <row r="15" spans="1:113" ht="19.5" customHeight="1" x14ac:dyDescent="0.25">
      <c r="A15" s="201" t="s">
        <v>3421</v>
      </c>
      <c r="B15" s="243">
        <f t="shared" si="0"/>
        <v>4</v>
      </c>
      <c r="C15" s="202">
        <f t="shared" ref="C15:D15" si="11">SUM(E15,G15,I15,K15,M15,O15,Q15,S15,U15,W15,Y15,AA15,AC15,AE15,AG15,AI15,AK15)</f>
        <v>2</v>
      </c>
      <c r="D15" s="108">
        <f t="shared" si="11"/>
        <v>2</v>
      </c>
      <c r="E15" s="357"/>
      <c r="F15" s="2062"/>
      <c r="G15" s="357"/>
      <c r="H15" s="358"/>
      <c r="I15" s="357"/>
      <c r="J15" s="358"/>
      <c r="K15" s="357"/>
      <c r="L15" s="358"/>
      <c r="M15" s="1843">
        <v>0</v>
      </c>
      <c r="N15" s="2128">
        <v>1</v>
      </c>
      <c r="O15" s="1843">
        <v>0</v>
      </c>
      <c r="P15" s="2128">
        <v>0</v>
      </c>
      <c r="Q15" s="355">
        <v>0</v>
      </c>
      <c r="R15" s="356">
        <v>1</v>
      </c>
      <c r="S15" s="355">
        <v>0</v>
      </c>
      <c r="T15" s="356">
        <v>0</v>
      </c>
      <c r="U15" s="355">
        <v>0</v>
      </c>
      <c r="V15" s="356">
        <v>0</v>
      </c>
      <c r="W15" s="355">
        <v>1</v>
      </c>
      <c r="X15" s="356">
        <v>0</v>
      </c>
      <c r="Y15" s="355">
        <v>0</v>
      </c>
      <c r="Z15" s="356">
        <v>0</v>
      </c>
      <c r="AA15" s="355">
        <v>0</v>
      </c>
      <c r="AB15" s="356">
        <v>0</v>
      </c>
      <c r="AC15" s="355">
        <v>1</v>
      </c>
      <c r="AD15" s="356">
        <v>0</v>
      </c>
      <c r="AE15" s="355">
        <v>0</v>
      </c>
      <c r="AF15" s="356">
        <v>0</v>
      </c>
      <c r="AG15" s="355">
        <v>0</v>
      </c>
      <c r="AH15" s="356">
        <v>0</v>
      </c>
      <c r="AI15" s="355">
        <v>0</v>
      </c>
      <c r="AJ15" s="356">
        <v>0</v>
      </c>
      <c r="AK15" s="355">
        <v>0</v>
      </c>
      <c r="AL15" s="362">
        <v>0</v>
      </c>
      <c r="AM15" s="443">
        <v>0</v>
      </c>
      <c r="AN15" s="452">
        <v>4</v>
      </c>
      <c r="AO15" s="452">
        <v>0</v>
      </c>
      <c r="AP15" s="444">
        <v>0</v>
      </c>
      <c r="AQ15" s="443">
        <v>0</v>
      </c>
      <c r="AR15" s="452">
        <v>1</v>
      </c>
      <c r="AS15" s="2057">
        <v>0</v>
      </c>
      <c r="AT15" s="1754" t="str">
        <f t="shared" si="2"/>
        <v/>
      </c>
      <c r="BY15" s="63"/>
      <c r="BZ15" s="63"/>
      <c r="CA15" s="1755" t="str">
        <f t="shared" si="3"/>
        <v/>
      </c>
      <c r="CB15" s="1755" t="str">
        <f t="shared" si="4"/>
        <v/>
      </c>
      <c r="CC15" s="1755" t="str">
        <f t="shared" si="5"/>
        <v/>
      </c>
      <c r="CD15" s="1755" t="str">
        <f t="shared" si="6"/>
        <v/>
      </c>
      <c r="CE15" s="63"/>
      <c r="CL15" s="63"/>
      <c r="CM15" s="2420">
        <f t="shared" si="7"/>
        <v>0</v>
      </c>
      <c r="CN15" s="2658">
        <f t="shared" ref="CN15:CP15" si="12">IF(AND($B15&lt;&gt;0,AQ15=""),1,IF(AQ15&gt;$B15,1,0))</f>
        <v>0</v>
      </c>
      <c r="CO15" s="2658">
        <f t="shared" si="12"/>
        <v>0</v>
      </c>
      <c r="CP15" s="2658">
        <f t="shared" si="12"/>
        <v>0</v>
      </c>
      <c r="CR15" s="505"/>
      <c r="CS15" s="505"/>
      <c r="CT15" s="505"/>
      <c r="CU15" s="505"/>
      <c r="CV15" s="505"/>
      <c r="CW15" s="505"/>
      <c r="CX15" s="505"/>
      <c r="CY15" s="505"/>
      <c r="CZ15" s="505"/>
      <c r="DA15" s="505"/>
      <c r="DB15" s="505"/>
      <c r="DC15" s="505"/>
      <c r="DD15" s="505"/>
      <c r="DE15" s="505"/>
      <c r="DF15" s="505"/>
      <c r="DG15" s="505"/>
      <c r="DH15" s="505"/>
      <c r="DI15" s="505"/>
    </row>
    <row r="16" spans="1:113" ht="15" customHeight="1" x14ac:dyDescent="0.25">
      <c r="A16" s="682" t="s">
        <v>3422</v>
      </c>
      <c r="B16" s="673">
        <f t="shared" si="0"/>
        <v>0</v>
      </c>
      <c r="C16" s="2315">
        <f t="shared" ref="C16:D16" si="13">SUM(E16,G16,I16,K16,M16,O16,Q16,S16,U16,W16,Y16,AA16,AC16,AE16,AG16,AI16,AK16)</f>
        <v>0</v>
      </c>
      <c r="D16" s="252">
        <f t="shared" si="13"/>
        <v>0</v>
      </c>
      <c r="E16" s="355"/>
      <c r="F16" s="2057"/>
      <c r="G16" s="355"/>
      <c r="H16" s="356"/>
      <c r="I16" s="355"/>
      <c r="J16" s="356"/>
      <c r="K16" s="355"/>
      <c r="L16" s="356"/>
      <c r="M16" s="355"/>
      <c r="N16" s="356"/>
      <c r="O16" s="355"/>
      <c r="P16" s="356"/>
      <c r="Q16" s="355"/>
      <c r="R16" s="356"/>
      <c r="S16" s="355"/>
      <c r="T16" s="356"/>
      <c r="U16" s="355"/>
      <c r="V16" s="356"/>
      <c r="W16" s="355"/>
      <c r="X16" s="356"/>
      <c r="Y16" s="355"/>
      <c r="Z16" s="356"/>
      <c r="AA16" s="355"/>
      <c r="AB16" s="356"/>
      <c r="AC16" s="355"/>
      <c r="AD16" s="356"/>
      <c r="AE16" s="355"/>
      <c r="AF16" s="356"/>
      <c r="AG16" s="355"/>
      <c r="AH16" s="356"/>
      <c r="AI16" s="355"/>
      <c r="AJ16" s="356"/>
      <c r="AK16" s="355"/>
      <c r="AL16" s="362"/>
      <c r="AM16" s="443"/>
      <c r="AN16" s="452"/>
      <c r="AO16" s="452"/>
      <c r="AP16" s="444"/>
      <c r="AQ16" s="443"/>
      <c r="AR16" s="452"/>
      <c r="AS16" s="2057"/>
      <c r="AT16" s="1754" t="str">
        <f t="shared" si="2"/>
        <v/>
      </c>
      <c r="BY16" s="63"/>
      <c r="BZ16" s="63"/>
      <c r="CA16" s="1755" t="str">
        <f t="shared" si="3"/>
        <v/>
      </c>
      <c r="CB16" s="1755" t="str">
        <f t="shared" si="4"/>
        <v/>
      </c>
      <c r="CC16" s="1755" t="str">
        <f t="shared" si="5"/>
        <v/>
      </c>
      <c r="CD16" s="1755" t="str">
        <f t="shared" si="6"/>
        <v/>
      </c>
      <c r="CE16" s="63"/>
      <c r="CL16" s="63"/>
      <c r="CM16" s="2420">
        <f t="shared" si="7"/>
        <v>0</v>
      </c>
      <c r="CN16" s="2658">
        <f t="shared" ref="CN16:CP16" si="14">IF(AND($B16&lt;&gt;0,AQ16=""),1,IF(AQ16&gt;$B16,1,0))</f>
        <v>0</v>
      </c>
      <c r="CO16" s="2658">
        <f t="shared" si="14"/>
        <v>0</v>
      </c>
      <c r="CP16" s="2658">
        <f t="shared" si="14"/>
        <v>0</v>
      </c>
      <c r="CR16" s="505"/>
      <c r="CS16" s="505"/>
      <c r="CT16" s="505"/>
      <c r="CU16" s="505"/>
      <c r="CV16" s="505"/>
      <c r="CW16" s="505"/>
      <c r="CX16" s="505"/>
      <c r="CY16" s="505"/>
      <c r="CZ16" s="505"/>
      <c r="DA16" s="505"/>
      <c r="DB16" s="505"/>
      <c r="DC16" s="505"/>
      <c r="DD16" s="505"/>
      <c r="DE16" s="505"/>
      <c r="DF16" s="505"/>
      <c r="DG16" s="505"/>
      <c r="DH16" s="505"/>
      <c r="DI16" s="505"/>
    </row>
    <row r="17" spans="1:113" ht="15" customHeight="1" x14ac:dyDescent="0.25">
      <c r="A17" s="201" t="s">
        <v>3423</v>
      </c>
      <c r="B17" s="2314">
        <f t="shared" si="0"/>
        <v>0</v>
      </c>
      <c r="C17" s="2320">
        <f t="shared" ref="C17:D17" si="15">SUM(E17,G17,I17,K17,M17,O17,Q17,S17,U17,W17,Y17,AA17,AC17,AE17,AG17,AI17,AK17)</f>
        <v>0</v>
      </c>
      <c r="D17" s="252">
        <f t="shared" si="15"/>
        <v>0</v>
      </c>
      <c r="E17" s="2186"/>
      <c r="F17" s="356"/>
      <c r="G17" s="355"/>
      <c r="H17" s="356"/>
      <c r="I17" s="355"/>
      <c r="J17" s="356"/>
      <c r="K17" s="355"/>
      <c r="L17" s="356"/>
      <c r="M17" s="355"/>
      <c r="N17" s="356"/>
      <c r="O17" s="355"/>
      <c r="P17" s="356"/>
      <c r="Q17" s="355"/>
      <c r="R17" s="356"/>
      <c r="S17" s="355"/>
      <c r="T17" s="356"/>
      <c r="U17" s="355"/>
      <c r="V17" s="356"/>
      <c r="W17" s="355"/>
      <c r="X17" s="356"/>
      <c r="Y17" s="355"/>
      <c r="Z17" s="356"/>
      <c r="AA17" s="355"/>
      <c r="AB17" s="356"/>
      <c r="AC17" s="355"/>
      <c r="AD17" s="356"/>
      <c r="AE17" s="355"/>
      <c r="AF17" s="356"/>
      <c r="AG17" s="355"/>
      <c r="AH17" s="356"/>
      <c r="AI17" s="355"/>
      <c r="AJ17" s="356"/>
      <c r="AK17" s="355"/>
      <c r="AL17" s="362"/>
      <c r="AM17" s="2226"/>
      <c r="AN17" s="452"/>
      <c r="AO17" s="452"/>
      <c r="AP17" s="444"/>
      <c r="AQ17" s="2226"/>
      <c r="AR17" s="2229"/>
      <c r="AS17" s="370"/>
      <c r="AT17" s="1754" t="str">
        <f t="shared" si="2"/>
        <v/>
      </c>
      <c r="BY17" s="63"/>
      <c r="BZ17" s="63"/>
      <c r="CA17" s="1755" t="str">
        <f t="shared" si="3"/>
        <v/>
      </c>
      <c r="CB17" s="1755" t="str">
        <f t="shared" si="4"/>
        <v/>
      </c>
      <c r="CC17" s="1755" t="str">
        <f t="shared" si="5"/>
        <v/>
      </c>
      <c r="CD17" s="1755" t="str">
        <f t="shared" si="6"/>
        <v/>
      </c>
      <c r="CE17" s="63"/>
      <c r="CL17" s="63"/>
      <c r="CM17" s="2420">
        <f t="shared" si="7"/>
        <v>0</v>
      </c>
      <c r="CN17" s="2658">
        <f t="shared" ref="CN17:CP17" si="16">IF(AND($B17&lt;&gt;0,AQ17=""),1,IF(AQ17&gt;$B17,1,0))</f>
        <v>0</v>
      </c>
      <c r="CO17" s="2658">
        <f t="shared" si="16"/>
        <v>0</v>
      </c>
      <c r="CP17" s="2658">
        <f t="shared" si="16"/>
        <v>0</v>
      </c>
      <c r="CR17" s="505"/>
      <c r="CS17" s="505"/>
      <c r="CT17" s="505"/>
      <c r="CU17" s="505"/>
      <c r="CV17" s="505"/>
      <c r="CW17" s="505"/>
      <c r="CX17" s="505"/>
      <c r="CY17" s="505"/>
      <c r="CZ17" s="505"/>
      <c r="DA17" s="505"/>
      <c r="DB17" s="505"/>
      <c r="DC17" s="505"/>
      <c r="DD17" s="505"/>
      <c r="DE17" s="505"/>
      <c r="DF17" s="505"/>
      <c r="DG17" s="505"/>
      <c r="DH17" s="505"/>
      <c r="DI17" s="505"/>
    </row>
    <row r="18" spans="1:113" ht="15" customHeight="1" x14ac:dyDescent="0.25">
      <c r="A18" s="201" t="s">
        <v>3424</v>
      </c>
      <c r="B18" s="679">
        <f t="shared" si="0"/>
        <v>0</v>
      </c>
      <c r="C18" s="2906">
        <f t="shared" ref="C18:D18" si="17">SUM(E18,G18,I18,K18,M18,O18,Q18,S18,U18,W18,Y18,AA18,AC18,AE18,AG18,AI18,AK18)</f>
        <v>0</v>
      </c>
      <c r="D18" s="109">
        <f t="shared" si="17"/>
        <v>0</v>
      </c>
      <c r="E18" s="585"/>
      <c r="F18" s="2222"/>
      <c r="G18" s="2221"/>
      <c r="H18" s="2565"/>
      <c r="I18" s="2221"/>
      <c r="J18" s="2565"/>
      <c r="K18" s="355"/>
      <c r="L18" s="356"/>
      <c r="M18" s="355"/>
      <c r="N18" s="356"/>
      <c r="O18" s="2074"/>
      <c r="P18" s="2142"/>
      <c r="Q18" s="2074"/>
      <c r="R18" s="2142"/>
      <c r="S18" s="2074"/>
      <c r="T18" s="2142"/>
      <c r="U18" s="2074"/>
      <c r="V18" s="2142"/>
      <c r="W18" s="2074"/>
      <c r="X18" s="2142"/>
      <c r="Y18" s="2074"/>
      <c r="Z18" s="2142"/>
      <c r="AA18" s="2074"/>
      <c r="AB18" s="2142"/>
      <c r="AC18" s="2074"/>
      <c r="AD18" s="2142"/>
      <c r="AE18" s="2074"/>
      <c r="AF18" s="2142"/>
      <c r="AG18" s="2074"/>
      <c r="AH18" s="2142"/>
      <c r="AI18" s="2074"/>
      <c r="AJ18" s="2142"/>
      <c r="AK18" s="2074"/>
      <c r="AL18" s="2161"/>
      <c r="AM18" s="142"/>
      <c r="AN18" s="477"/>
      <c r="AO18" s="477"/>
      <c r="AP18" s="1848"/>
      <c r="AQ18" s="142"/>
      <c r="AR18" s="132"/>
      <c r="AS18" s="1847"/>
      <c r="AT18" s="1754" t="str">
        <f t="shared" si="2"/>
        <v/>
      </c>
      <c r="BY18" s="63"/>
      <c r="BZ18" s="63"/>
      <c r="CA18" s="1755" t="str">
        <f t="shared" si="3"/>
        <v/>
      </c>
      <c r="CB18" s="1755" t="str">
        <f t="shared" si="4"/>
        <v/>
      </c>
      <c r="CC18" s="1755" t="str">
        <f t="shared" si="5"/>
        <v/>
      </c>
      <c r="CD18" s="1755" t="str">
        <f t="shared" si="6"/>
        <v/>
      </c>
      <c r="CE18" s="63"/>
      <c r="CL18" s="63"/>
      <c r="CM18" s="2420">
        <f t="shared" si="7"/>
        <v>0</v>
      </c>
      <c r="CN18" s="2658">
        <f t="shared" ref="CN18:CP18" si="18">IF(AND($B18&lt;&gt;0,AQ18=""),1,IF(AQ18&gt;$B18,1,0))</f>
        <v>0</v>
      </c>
      <c r="CO18" s="2658">
        <f t="shared" si="18"/>
        <v>0</v>
      </c>
      <c r="CP18" s="2658">
        <f t="shared" si="18"/>
        <v>0</v>
      </c>
      <c r="CR18" s="505"/>
      <c r="CS18" s="505"/>
      <c r="CT18" s="505"/>
      <c r="CU18" s="505"/>
      <c r="CV18" s="505"/>
      <c r="CW18" s="505"/>
      <c r="CX18" s="505"/>
      <c r="CY18" s="505"/>
      <c r="CZ18" s="505"/>
      <c r="DA18" s="505"/>
      <c r="DB18" s="505"/>
      <c r="DC18" s="505"/>
      <c r="DD18" s="505"/>
      <c r="DE18" s="505"/>
      <c r="DF18" s="505"/>
      <c r="DG18" s="505"/>
      <c r="DH18" s="505"/>
      <c r="DI18" s="505"/>
    </row>
    <row r="19" spans="1:113" ht="15" customHeight="1" x14ac:dyDescent="0.25">
      <c r="A19" s="1421" t="s">
        <v>787</v>
      </c>
      <c r="B19" s="679">
        <f t="shared" si="0"/>
        <v>34</v>
      </c>
      <c r="C19" s="2322">
        <f t="shared" ref="C19:D19" si="19">SUM(E19,G19,I19,K19,M19,O19,Q19,S19,U19,W19,Y19,AA19,AC19,AE19,AG19,AI19,AK19)</f>
        <v>11</v>
      </c>
      <c r="D19" s="1827">
        <f t="shared" si="19"/>
        <v>23</v>
      </c>
      <c r="E19" s="146">
        <f t="shared" ref="E19:AS19" si="20">SUM(E20:E24)</f>
        <v>0</v>
      </c>
      <c r="F19" s="1827">
        <f t="shared" si="20"/>
        <v>0</v>
      </c>
      <c r="G19" s="146">
        <f t="shared" si="20"/>
        <v>0</v>
      </c>
      <c r="H19" s="147">
        <f t="shared" si="20"/>
        <v>1</v>
      </c>
      <c r="I19" s="146">
        <f t="shared" si="20"/>
        <v>0</v>
      </c>
      <c r="J19" s="147">
        <f t="shared" si="20"/>
        <v>0</v>
      </c>
      <c r="K19" s="146">
        <f t="shared" si="20"/>
        <v>2</v>
      </c>
      <c r="L19" s="147">
        <f t="shared" si="20"/>
        <v>4</v>
      </c>
      <c r="M19" s="146">
        <f t="shared" si="20"/>
        <v>0</v>
      </c>
      <c r="N19" s="147">
        <f t="shared" si="20"/>
        <v>2</v>
      </c>
      <c r="O19" s="146">
        <f t="shared" si="20"/>
        <v>0</v>
      </c>
      <c r="P19" s="147">
        <f t="shared" si="20"/>
        <v>0</v>
      </c>
      <c r="Q19" s="146">
        <f t="shared" si="20"/>
        <v>2</v>
      </c>
      <c r="R19" s="147">
        <f t="shared" si="20"/>
        <v>0</v>
      </c>
      <c r="S19" s="146">
        <f t="shared" si="20"/>
        <v>0</v>
      </c>
      <c r="T19" s="147">
        <f t="shared" si="20"/>
        <v>1</v>
      </c>
      <c r="U19" s="146">
        <f t="shared" si="20"/>
        <v>0</v>
      </c>
      <c r="V19" s="147">
        <f t="shared" si="20"/>
        <v>1</v>
      </c>
      <c r="W19" s="146">
        <f t="shared" si="20"/>
        <v>0</v>
      </c>
      <c r="X19" s="147">
        <f t="shared" si="20"/>
        <v>0</v>
      </c>
      <c r="Y19" s="146">
        <f t="shared" si="20"/>
        <v>1</v>
      </c>
      <c r="Z19" s="147">
        <f t="shared" si="20"/>
        <v>3</v>
      </c>
      <c r="AA19" s="146">
        <f t="shared" si="20"/>
        <v>4</v>
      </c>
      <c r="AB19" s="147">
        <f t="shared" si="20"/>
        <v>1</v>
      </c>
      <c r="AC19" s="146">
        <f t="shared" si="20"/>
        <v>1</v>
      </c>
      <c r="AD19" s="147">
        <f t="shared" si="20"/>
        <v>2</v>
      </c>
      <c r="AE19" s="146">
        <f t="shared" si="20"/>
        <v>1</v>
      </c>
      <c r="AF19" s="147">
        <f t="shared" si="20"/>
        <v>2</v>
      </c>
      <c r="AG19" s="146">
        <f t="shared" si="20"/>
        <v>0</v>
      </c>
      <c r="AH19" s="147">
        <f t="shared" si="20"/>
        <v>2</v>
      </c>
      <c r="AI19" s="146">
        <f t="shared" si="20"/>
        <v>0</v>
      </c>
      <c r="AJ19" s="147">
        <f t="shared" si="20"/>
        <v>3</v>
      </c>
      <c r="AK19" s="146">
        <f t="shared" si="20"/>
        <v>0</v>
      </c>
      <c r="AL19" s="111">
        <f t="shared" si="20"/>
        <v>1</v>
      </c>
      <c r="AM19" s="148">
        <f t="shared" si="20"/>
        <v>0</v>
      </c>
      <c r="AN19" s="285">
        <f t="shared" si="20"/>
        <v>20</v>
      </c>
      <c r="AO19" s="285">
        <f t="shared" si="20"/>
        <v>14</v>
      </c>
      <c r="AP19" s="2194">
        <f t="shared" si="20"/>
        <v>0</v>
      </c>
      <c r="AQ19" s="148">
        <f t="shared" si="20"/>
        <v>1</v>
      </c>
      <c r="AR19" s="285">
        <f t="shared" si="20"/>
        <v>7</v>
      </c>
      <c r="AS19" s="1827">
        <f t="shared" si="20"/>
        <v>0</v>
      </c>
      <c r="AT19" s="970"/>
      <c r="BY19" s="63"/>
      <c r="BZ19" s="63"/>
      <c r="CA19" s="63"/>
      <c r="CB19" s="63"/>
      <c r="CC19" s="63"/>
      <c r="CD19" s="63"/>
      <c r="CE19" s="63"/>
      <c r="CL19" s="63"/>
      <c r="CR19" s="505"/>
      <c r="CS19" s="505"/>
      <c r="CT19" s="505"/>
      <c r="CU19" s="505"/>
      <c r="CV19" s="505"/>
      <c r="CW19" s="505"/>
      <c r="CX19" s="505"/>
      <c r="CY19" s="505"/>
      <c r="CZ19" s="505"/>
      <c r="DA19" s="505"/>
      <c r="DB19" s="505"/>
      <c r="DC19" s="505"/>
      <c r="DD19" s="505"/>
      <c r="DE19" s="505"/>
      <c r="DF19" s="505"/>
      <c r="DG19" s="505"/>
      <c r="DH19" s="505"/>
      <c r="DI19" s="505"/>
    </row>
    <row r="20" spans="1:113" ht="15" customHeight="1" x14ac:dyDescent="0.25">
      <c r="A20" s="196" t="s">
        <v>3425</v>
      </c>
      <c r="B20" s="2314">
        <f t="shared" si="0"/>
        <v>34</v>
      </c>
      <c r="C20" s="2315">
        <f t="shared" ref="C20:D20" si="21">SUM(E20,G20,I20,K20,M20,O20,Q20,S20,U20,W20,Y20,AA20,AC20,AE20,AG20,AI20,AK20)</f>
        <v>11</v>
      </c>
      <c r="D20" s="2327">
        <f t="shared" si="21"/>
        <v>23</v>
      </c>
      <c r="E20" s="2070">
        <v>0</v>
      </c>
      <c r="F20" s="370">
        <v>0</v>
      </c>
      <c r="G20" s="2070">
        <v>0</v>
      </c>
      <c r="H20" s="2065">
        <v>1</v>
      </c>
      <c r="I20" s="2070">
        <v>0</v>
      </c>
      <c r="J20" s="2065">
        <v>0</v>
      </c>
      <c r="K20" s="2070">
        <v>2</v>
      </c>
      <c r="L20" s="2065">
        <v>4</v>
      </c>
      <c r="M20" s="2070">
        <v>0</v>
      </c>
      <c r="N20" s="2065">
        <v>2</v>
      </c>
      <c r="O20" s="2070">
        <v>0</v>
      </c>
      <c r="P20" s="2065">
        <v>0</v>
      </c>
      <c r="Q20" s="2070">
        <v>2</v>
      </c>
      <c r="R20" s="2065">
        <v>0</v>
      </c>
      <c r="S20" s="2070">
        <v>0</v>
      </c>
      <c r="T20" s="2065">
        <v>1</v>
      </c>
      <c r="U20" s="2070">
        <v>0</v>
      </c>
      <c r="V20" s="2065">
        <v>1</v>
      </c>
      <c r="W20" s="2070">
        <v>0</v>
      </c>
      <c r="X20" s="2065">
        <v>0</v>
      </c>
      <c r="Y20" s="2070">
        <v>1</v>
      </c>
      <c r="Z20" s="2065">
        <v>3</v>
      </c>
      <c r="AA20" s="2070">
        <v>4</v>
      </c>
      <c r="AB20" s="2065">
        <v>1</v>
      </c>
      <c r="AC20" s="2070">
        <v>1</v>
      </c>
      <c r="AD20" s="2065">
        <v>2</v>
      </c>
      <c r="AE20" s="2070">
        <v>1</v>
      </c>
      <c r="AF20" s="2065">
        <v>2</v>
      </c>
      <c r="AG20" s="2070">
        <v>0</v>
      </c>
      <c r="AH20" s="2065">
        <v>2</v>
      </c>
      <c r="AI20" s="2070">
        <v>0</v>
      </c>
      <c r="AJ20" s="2065">
        <v>3</v>
      </c>
      <c r="AK20" s="2070">
        <v>0</v>
      </c>
      <c r="AL20" s="2069">
        <v>1</v>
      </c>
      <c r="AM20" s="475">
        <v>0</v>
      </c>
      <c r="AN20" s="2229">
        <v>20</v>
      </c>
      <c r="AO20" s="2229">
        <v>14</v>
      </c>
      <c r="AP20" s="487">
        <v>0</v>
      </c>
      <c r="AQ20" s="475">
        <v>1</v>
      </c>
      <c r="AR20" s="697">
        <v>7</v>
      </c>
      <c r="AS20" s="2141">
        <v>0</v>
      </c>
      <c r="AT20" s="1754" t="str">
        <f t="shared" ref="AT20:AT24" si="22">CA20&amp;CB20&amp;CC20&amp;CD20</f>
        <v/>
      </c>
      <c r="BY20" s="63"/>
      <c r="BZ20" s="63"/>
      <c r="CA20" s="1755" t="str">
        <f t="shared" ref="CA20:CA24" si="23">IF(AM20+AN20+AO20+AP20&lt;&gt;$B20,"* La suma de "&amp;AM$10&amp;""&amp;" no puede ser distinto del Total Ambos Sexos. ","")</f>
        <v/>
      </c>
      <c r="CB20" s="1755" t="str">
        <f t="shared" ref="CB20:CB24" si="24"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755" t="str">
        <f t="shared" ref="CC20:CC24" si="25">IF(AND($B20&lt;&gt;0,AR20=""),"* No olvide ingresar la variable Pueblos Originarios. Digite CERO si no tiene. ",IF(AR20&gt;$B20,"* La variable Pueblos Originarios no puede superar el Total Ambos Sexos. ",""))</f>
        <v/>
      </c>
      <c r="CD20" s="1755" t="str">
        <f t="shared" ref="CD20:CD24" si="26">IF(AND($B20&lt;&gt;0,AS20=""),"* No olvide ingresar la variable Migrantes. Digite CERO si no tiene.  ",IF(AS20&gt;$B20,"* La variable Migrantes no puede superar el Total Ambos Sexos. ",""))</f>
        <v/>
      </c>
      <c r="CE20" s="63"/>
      <c r="CL20" s="63"/>
      <c r="CM20" s="2420">
        <f t="shared" ref="CM20:CM24" si="27">IF(AM20+AN20+AO20+AP20&lt;&gt;$B20,1,0)</f>
        <v>0</v>
      </c>
      <c r="CN20" s="2658">
        <f t="shared" ref="CN20:CP20" si="28">IF(AND($B20&lt;&gt;0,AQ20=""),1,IF(AQ20&gt;$B20,1,0))</f>
        <v>0</v>
      </c>
      <c r="CO20" s="2658">
        <f t="shared" si="28"/>
        <v>0</v>
      </c>
      <c r="CP20" s="2658">
        <f t="shared" si="28"/>
        <v>0</v>
      </c>
      <c r="CR20" s="505"/>
      <c r="CS20" s="505"/>
      <c r="CT20" s="505"/>
      <c r="CU20" s="505"/>
      <c r="CV20" s="505"/>
      <c r="CW20" s="505"/>
      <c r="CX20" s="505"/>
      <c r="CY20" s="505"/>
      <c r="CZ20" s="505"/>
      <c r="DA20" s="505"/>
      <c r="DB20" s="505"/>
      <c r="DC20" s="505"/>
      <c r="DD20" s="505"/>
      <c r="DE20" s="505"/>
      <c r="DF20" s="505"/>
      <c r="DG20" s="505"/>
      <c r="DH20" s="505"/>
      <c r="DI20" s="505"/>
    </row>
    <row r="21" spans="1:113" ht="15" customHeight="1" x14ac:dyDescent="0.25">
      <c r="A21" s="201" t="s">
        <v>1042</v>
      </c>
      <c r="B21" s="673">
        <f t="shared" si="0"/>
        <v>0</v>
      </c>
      <c r="C21" s="2320">
        <f t="shared" ref="C21:D21" si="29">SUM(E21,G21,I21,K21,M21,O21,Q21,S21,U21,W21,Y21,AA21,AC21,AE21,AG21,AI21,AK21)</f>
        <v>0</v>
      </c>
      <c r="D21" s="108">
        <f t="shared" si="29"/>
        <v>0</v>
      </c>
      <c r="E21" s="355"/>
      <c r="F21" s="2057"/>
      <c r="G21" s="355"/>
      <c r="H21" s="356"/>
      <c r="I21" s="355"/>
      <c r="J21" s="356"/>
      <c r="K21" s="355"/>
      <c r="L21" s="356"/>
      <c r="M21" s="355"/>
      <c r="N21" s="356"/>
      <c r="O21" s="355"/>
      <c r="P21" s="356"/>
      <c r="Q21" s="355"/>
      <c r="R21" s="356"/>
      <c r="S21" s="355"/>
      <c r="T21" s="356"/>
      <c r="U21" s="355"/>
      <c r="V21" s="356"/>
      <c r="W21" s="355"/>
      <c r="X21" s="356"/>
      <c r="Y21" s="355"/>
      <c r="Z21" s="356"/>
      <c r="AA21" s="355"/>
      <c r="AB21" s="356"/>
      <c r="AC21" s="355"/>
      <c r="AD21" s="356"/>
      <c r="AE21" s="355"/>
      <c r="AF21" s="356"/>
      <c r="AG21" s="355"/>
      <c r="AH21" s="356"/>
      <c r="AI21" s="355"/>
      <c r="AJ21" s="356"/>
      <c r="AK21" s="355"/>
      <c r="AL21" s="362"/>
      <c r="AM21" s="443"/>
      <c r="AN21" s="452"/>
      <c r="AO21" s="452"/>
      <c r="AP21" s="444"/>
      <c r="AQ21" s="443"/>
      <c r="AR21" s="452"/>
      <c r="AS21" s="2057"/>
      <c r="AT21" s="1754" t="str">
        <f t="shared" si="22"/>
        <v/>
      </c>
      <c r="BY21" s="63"/>
      <c r="BZ21" s="63"/>
      <c r="CA21" s="1755" t="str">
        <f t="shared" si="23"/>
        <v/>
      </c>
      <c r="CB21" s="1755" t="str">
        <f t="shared" si="24"/>
        <v/>
      </c>
      <c r="CC21" s="1755" t="str">
        <f t="shared" si="25"/>
        <v/>
      </c>
      <c r="CD21" s="1755" t="str">
        <f t="shared" si="26"/>
        <v/>
      </c>
      <c r="CE21" s="63"/>
      <c r="CL21" s="63"/>
      <c r="CM21" s="2420">
        <f t="shared" si="27"/>
        <v>0</v>
      </c>
      <c r="CN21" s="2658">
        <f t="shared" ref="CN21:CP21" si="30">IF(AND($B21&lt;&gt;0,AQ21=""),1,IF(AQ21&gt;$B21,1,0))</f>
        <v>0</v>
      </c>
      <c r="CO21" s="2658">
        <f t="shared" si="30"/>
        <v>0</v>
      </c>
      <c r="CP21" s="2658">
        <f t="shared" si="30"/>
        <v>0</v>
      </c>
      <c r="CR21" s="505"/>
      <c r="CS21" s="505"/>
      <c r="CT21" s="505"/>
      <c r="CU21" s="505"/>
      <c r="CV21" s="505"/>
      <c r="CW21" s="505"/>
      <c r="CX21" s="505"/>
      <c r="CY21" s="505"/>
      <c r="CZ21" s="505"/>
      <c r="DA21" s="505"/>
      <c r="DB21" s="505"/>
      <c r="DC21" s="505"/>
      <c r="DD21" s="505"/>
      <c r="DE21" s="505"/>
      <c r="DF21" s="505"/>
      <c r="DG21" s="505"/>
      <c r="DH21" s="505"/>
      <c r="DI21" s="505"/>
    </row>
    <row r="22" spans="1:113" ht="15" customHeight="1" x14ac:dyDescent="0.25">
      <c r="A22" s="2720" t="s">
        <v>1008</v>
      </c>
      <c r="B22" s="2318">
        <f t="shared" si="0"/>
        <v>0</v>
      </c>
      <c r="C22" s="2312">
        <f t="shared" ref="C22:D22" si="31">SUM(E22,G22,I22,K22,M22,O22,Q22,S22,U22,W22,Y22,AA22,AC22,AE22,AG22,AI22,AK22)</f>
        <v>0</v>
      </c>
      <c r="D22" s="2003">
        <f t="shared" si="31"/>
        <v>0</v>
      </c>
      <c r="E22" s="2186"/>
      <c r="F22" s="2190"/>
      <c r="G22" s="2186"/>
      <c r="H22" s="608"/>
      <c r="I22" s="2186"/>
      <c r="J22" s="608"/>
      <c r="K22" s="2186"/>
      <c r="L22" s="608"/>
      <c r="M22" s="2186"/>
      <c r="N22" s="608"/>
      <c r="O22" s="2186"/>
      <c r="P22" s="608"/>
      <c r="Q22" s="2186"/>
      <c r="R22" s="608"/>
      <c r="S22" s="2186"/>
      <c r="T22" s="608"/>
      <c r="U22" s="2186"/>
      <c r="V22" s="608"/>
      <c r="W22" s="2186"/>
      <c r="X22" s="608"/>
      <c r="Y22" s="2186"/>
      <c r="Z22" s="608"/>
      <c r="AA22" s="2186"/>
      <c r="AB22" s="608"/>
      <c r="AC22" s="2186"/>
      <c r="AD22" s="608"/>
      <c r="AE22" s="2186"/>
      <c r="AF22" s="608"/>
      <c r="AG22" s="2186"/>
      <c r="AH22" s="608"/>
      <c r="AI22" s="2186"/>
      <c r="AJ22" s="608"/>
      <c r="AK22" s="2186"/>
      <c r="AL22" s="2544"/>
      <c r="AM22" s="525"/>
      <c r="AN22" s="2187"/>
      <c r="AO22" s="2187"/>
      <c r="AP22" s="2287"/>
      <c r="AQ22" s="525"/>
      <c r="AR22" s="2187"/>
      <c r="AS22" s="2190"/>
      <c r="AT22" s="1754" t="str">
        <f t="shared" si="22"/>
        <v/>
      </c>
      <c r="BY22" s="63"/>
      <c r="BZ22" s="63"/>
      <c r="CA22" s="1755" t="str">
        <f t="shared" si="23"/>
        <v/>
      </c>
      <c r="CB22" s="1755" t="str">
        <f t="shared" si="24"/>
        <v/>
      </c>
      <c r="CC22" s="1755" t="str">
        <f t="shared" si="25"/>
        <v/>
      </c>
      <c r="CD22" s="1755" t="str">
        <f t="shared" si="26"/>
        <v/>
      </c>
      <c r="CE22" s="63"/>
      <c r="CL22" s="63"/>
      <c r="CM22" s="2420">
        <f t="shared" si="27"/>
        <v>0</v>
      </c>
      <c r="CN22" s="2658">
        <f t="shared" ref="CN22:CP22" si="32">IF(AND($B22&lt;&gt;0,AQ22=""),1,IF(AQ22&gt;$B22,1,0))</f>
        <v>0</v>
      </c>
      <c r="CO22" s="2658">
        <f t="shared" si="32"/>
        <v>0</v>
      </c>
      <c r="CP22" s="2658">
        <f t="shared" si="32"/>
        <v>0</v>
      </c>
      <c r="CR22" s="505"/>
      <c r="CS22" s="505"/>
      <c r="CT22" s="505"/>
      <c r="CU22" s="505"/>
      <c r="CV22" s="505"/>
      <c r="CW22" s="505"/>
      <c r="CX22" s="505"/>
      <c r="CY22" s="505"/>
      <c r="CZ22" s="505"/>
      <c r="DA22" s="505"/>
      <c r="DB22" s="505"/>
      <c r="DC22" s="505"/>
      <c r="DD22" s="505"/>
      <c r="DE22" s="505"/>
      <c r="DF22" s="505"/>
      <c r="DG22" s="505"/>
      <c r="DH22" s="505"/>
      <c r="DI22" s="505"/>
    </row>
    <row r="23" spans="1:113" ht="15" customHeight="1" x14ac:dyDescent="0.25">
      <c r="A23" s="1423" t="s">
        <v>3426</v>
      </c>
      <c r="B23" s="673">
        <f t="shared" si="0"/>
        <v>0</v>
      </c>
      <c r="C23" s="2320">
        <f t="shared" ref="C23:D23" si="33">SUM(E23,G23,I23,K23,M23,O23,Q23,S23,U23,W23,Y23,AA23,AC23,AE23,AG23,AI23,AK23)</f>
        <v>0</v>
      </c>
      <c r="D23" s="108">
        <f t="shared" si="33"/>
        <v>0</v>
      </c>
      <c r="E23" s="355"/>
      <c r="F23" s="2057"/>
      <c r="G23" s="355"/>
      <c r="H23" s="356"/>
      <c r="I23" s="355"/>
      <c r="J23" s="356"/>
      <c r="K23" s="355"/>
      <c r="L23" s="356"/>
      <c r="M23" s="355"/>
      <c r="N23" s="356"/>
      <c r="O23" s="355"/>
      <c r="P23" s="356"/>
      <c r="Q23" s="355"/>
      <c r="R23" s="356"/>
      <c r="S23" s="355"/>
      <c r="T23" s="356"/>
      <c r="U23" s="355"/>
      <c r="V23" s="356"/>
      <c r="W23" s="355"/>
      <c r="X23" s="356"/>
      <c r="Y23" s="355"/>
      <c r="Z23" s="356"/>
      <c r="AA23" s="355"/>
      <c r="AB23" s="356"/>
      <c r="AC23" s="355"/>
      <c r="AD23" s="356"/>
      <c r="AE23" s="355"/>
      <c r="AF23" s="356"/>
      <c r="AG23" s="355"/>
      <c r="AH23" s="356"/>
      <c r="AI23" s="355"/>
      <c r="AJ23" s="356"/>
      <c r="AK23" s="355"/>
      <c r="AL23" s="362"/>
      <c r="AM23" s="443"/>
      <c r="AN23" s="452"/>
      <c r="AO23" s="452"/>
      <c r="AP23" s="444"/>
      <c r="AQ23" s="443"/>
      <c r="AR23" s="452"/>
      <c r="AS23" s="2057"/>
      <c r="AT23" s="1754" t="str">
        <f t="shared" si="22"/>
        <v/>
      </c>
      <c r="BY23" s="63"/>
      <c r="BZ23" s="63"/>
      <c r="CA23" s="1755" t="str">
        <f t="shared" si="23"/>
        <v/>
      </c>
      <c r="CB23" s="1755" t="str">
        <f t="shared" si="24"/>
        <v/>
      </c>
      <c r="CC23" s="1755" t="str">
        <f t="shared" si="25"/>
        <v/>
      </c>
      <c r="CD23" s="1755" t="str">
        <f t="shared" si="26"/>
        <v/>
      </c>
      <c r="CE23" s="63"/>
      <c r="CL23" s="63"/>
      <c r="CM23" s="2420">
        <f t="shared" si="27"/>
        <v>0</v>
      </c>
      <c r="CN23" s="2658">
        <f t="shared" ref="CN23:CP23" si="34">IF(AND($B23&lt;&gt;0,AQ23=""),1,IF(AQ23&gt;$B23,1,0))</f>
        <v>0</v>
      </c>
      <c r="CO23" s="2658">
        <f t="shared" si="34"/>
        <v>0</v>
      </c>
      <c r="CP23" s="2658">
        <f t="shared" si="34"/>
        <v>0</v>
      </c>
      <c r="CR23" s="505"/>
      <c r="CS23" s="505"/>
      <c r="CT23" s="505"/>
      <c r="CU23" s="505"/>
      <c r="CV23" s="505"/>
      <c r="CW23" s="505"/>
      <c r="CX23" s="505"/>
      <c r="CY23" s="505"/>
      <c r="CZ23" s="505"/>
      <c r="DA23" s="505"/>
      <c r="DB23" s="505"/>
      <c r="DC23" s="505"/>
      <c r="DD23" s="505"/>
      <c r="DE23" s="505"/>
      <c r="DF23" s="505"/>
      <c r="DG23" s="505"/>
      <c r="DH23" s="505"/>
      <c r="DI23" s="505"/>
    </row>
    <row r="24" spans="1:113" ht="15" customHeight="1" x14ac:dyDescent="0.25">
      <c r="A24" s="221" t="s">
        <v>3427</v>
      </c>
      <c r="B24" s="679">
        <f t="shared" si="0"/>
        <v>0</v>
      </c>
      <c r="C24" s="2322">
        <f t="shared" ref="C24:D24" si="35">SUM(E24,G24,I24,K24,M24,O24,Q24,S24,U24,W24,Y24,AA24,AC24,AE24,AG24,AI24,AK24)</f>
        <v>0</v>
      </c>
      <c r="D24" s="1918">
        <f t="shared" si="35"/>
        <v>0</v>
      </c>
      <c r="E24" s="2074"/>
      <c r="F24" s="2093"/>
      <c r="G24" s="2074"/>
      <c r="H24" s="2142"/>
      <c r="I24" s="2074"/>
      <c r="J24" s="2142"/>
      <c r="K24" s="2074"/>
      <c r="L24" s="2142"/>
      <c r="M24" s="2074"/>
      <c r="N24" s="2142"/>
      <c r="O24" s="2074"/>
      <c r="P24" s="2142"/>
      <c r="Q24" s="2074"/>
      <c r="R24" s="2142"/>
      <c r="S24" s="2074"/>
      <c r="T24" s="2142"/>
      <c r="U24" s="2074"/>
      <c r="V24" s="2142"/>
      <c r="W24" s="2074"/>
      <c r="X24" s="2142"/>
      <c r="Y24" s="2074"/>
      <c r="Z24" s="2142"/>
      <c r="AA24" s="2074"/>
      <c r="AB24" s="2142"/>
      <c r="AC24" s="2074"/>
      <c r="AD24" s="2142"/>
      <c r="AE24" s="2074"/>
      <c r="AF24" s="2142"/>
      <c r="AG24" s="2074"/>
      <c r="AH24" s="2142"/>
      <c r="AI24" s="2074"/>
      <c r="AJ24" s="2142"/>
      <c r="AK24" s="2074"/>
      <c r="AL24" s="2161"/>
      <c r="AM24" s="527"/>
      <c r="AN24" s="477"/>
      <c r="AO24" s="477"/>
      <c r="AP24" s="2094"/>
      <c r="AQ24" s="527"/>
      <c r="AR24" s="477"/>
      <c r="AS24" s="2093"/>
      <c r="AT24" s="1754" t="str">
        <f t="shared" si="22"/>
        <v/>
      </c>
      <c r="BY24" s="63"/>
      <c r="BZ24" s="63"/>
      <c r="CA24" s="1755" t="str">
        <f t="shared" si="23"/>
        <v/>
      </c>
      <c r="CB24" s="1755" t="str">
        <f t="shared" si="24"/>
        <v/>
      </c>
      <c r="CC24" s="1755" t="str">
        <f t="shared" si="25"/>
        <v/>
      </c>
      <c r="CD24" s="1755" t="str">
        <f t="shared" si="26"/>
        <v/>
      </c>
      <c r="CE24" s="63"/>
      <c r="CL24" s="63"/>
      <c r="CM24" s="2420">
        <f t="shared" si="27"/>
        <v>0</v>
      </c>
      <c r="CN24" s="2658">
        <f t="shared" ref="CN24:CP24" si="36">IF(AND($B24&lt;&gt;0,AQ24=""),1,IF(AQ24&gt;$B24,1,0))</f>
        <v>0</v>
      </c>
      <c r="CO24" s="2658">
        <f t="shared" si="36"/>
        <v>0</v>
      </c>
      <c r="CP24" s="2658">
        <f t="shared" si="36"/>
        <v>0</v>
      </c>
      <c r="CR24" s="505"/>
      <c r="CS24" s="505"/>
      <c r="CT24" s="505"/>
      <c r="CU24" s="505"/>
      <c r="CV24" s="505"/>
      <c r="CW24" s="505"/>
      <c r="CX24" s="505"/>
      <c r="CY24" s="505"/>
      <c r="CZ24" s="505"/>
      <c r="DA24" s="505"/>
      <c r="DB24" s="505"/>
      <c r="DC24" s="505"/>
      <c r="DD24" s="505"/>
      <c r="DE24" s="505"/>
      <c r="DF24" s="505"/>
      <c r="DG24" s="505"/>
      <c r="DH24" s="505"/>
      <c r="DI24" s="505"/>
    </row>
    <row r="25" spans="1:113" ht="18" customHeight="1" x14ac:dyDescent="0.25">
      <c r="A25" s="691" t="s">
        <v>3428</v>
      </c>
      <c r="B25" s="2199"/>
      <c r="C25" s="2200"/>
      <c r="D25" s="143"/>
      <c r="E25" s="2200"/>
      <c r="F25" s="2200"/>
      <c r="G25" s="2200"/>
      <c r="H25" s="2200"/>
      <c r="I25" s="2200"/>
      <c r="J25" s="2200"/>
      <c r="K25" s="2200"/>
      <c r="L25" s="2200"/>
      <c r="M25" s="2200"/>
      <c r="N25" s="2200"/>
      <c r="O25" s="2200"/>
      <c r="P25" s="2200"/>
      <c r="Q25" s="2200"/>
      <c r="R25" s="2200"/>
      <c r="S25" s="2200"/>
      <c r="T25" s="2200"/>
      <c r="U25" s="2200"/>
      <c r="V25" s="2200"/>
      <c r="W25" s="2200"/>
      <c r="X25" s="2200"/>
      <c r="Y25" s="2200"/>
      <c r="Z25" s="2200"/>
      <c r="AA25" s="2200"/>
      <c r="AB25" s="2200"/>
      <c r="AC25" s="2200"/>
      <c r="AD25" s="2200"/>
      <c r="AE25" s="2200"/>
      <c r="AF25" s="2200"/>
      <c r="AG25" s="2200"/>
      <c r="AH25" s="2200"/>
      <c r="AI25" s="2200"/>
      <c r="AJ25" s="2200"/>
      <c r="AK25" s="2200"/>
      <c r="AL25" s="2200"/>
      <c r="AM25" s="2200"/>
      <c r="AN25" s="2200"/>
      <c r="AO25" s="2200"/>
      <c r="AP25" s="2200"/>
      <c r="AQ25" s="2200"/>
      <c r="CA25" s="505"/>
      <c r="CB25" s="505"/>
      <c r="CC25" s="505"/>
      <c r="CD25" s="505"/>
      <c r="CE25" s="505"/>
      <c r="CL25" s="505"/>
      <c r="CM25" s="505"/>
      <c r="CN25" s="505"/>
      <c r="CO25" s="505"/>
      <c r="CP25" s="505"/>
      <c r="CQ25" s="505"/>
      <c r="CR25" s="505"/>
      <c r="CS25" s="505"/>
      <c r="CT25" s="505"/>
      <c r="CU25" s="505"/>
      <c r="CV25" s="505"/>
      <c r="CW25" s="505"/>
      <c r="CX25" s="505"/>
      <c r="CY25" s="505"/>
      <c r="CZ25" s="505"/>
      <c r="DA25" s="505"/>
      <c r="DB25" s="505"/>
      <c r="DC25" s="505"/>
      <c r="DD25" s="505"/>
      <c r="DE25" s="505"/>
      <c r="DF25" s="505"/>
      <c r="DG25" s="505"/>
      <c r="DH25" s="505"/>
      <c r="DI25" s="505"/>
    </row>
    <row r="26" spans="1:113" ht="14.25" customHeight="1" x14ac:dyDescent="0.25">
      <c r="A26" s="3266" t="s">
        <v>3429</v>
      </c>
      <c r="B26" s="3148" t="s">
        <v>82</v>
      </c>
      <c r="C26" s="3161"/>
      <c r="D26" s="3149"/>
      <c r="E26" s="3159" t="s">
        <v>106</v>
      </c>
      <c r="F26" s="3124"/>
      <c r="G26" s="3124"/>
      <c r="H26" s="3124"/>
      <c r="I26" s="3124"/>
      <c r="J26" s="3124"/>
      <c r="K26" s="3124"/>
      <c r="L26" s="3124"/>
      <c r="M26" s="3124"/>
      <c r="N26" s="3124"/>
      <c r="O26" s="3124"/>
      <c r="P26" s="3124"/>
      <c r="Q26" s="3124"/>
      <c r="R26" s="3124"/>
      <c r="S26" s="3124"/>
      <c r="T26" s="3124"/>
      <c r="U26" s="3124"/>
      <c r="V26" s="3124"/>
      <c r="W26" s="3124"/>
      <c r="X26" s="3124"/>
      <c r="Y26" s="3124"/>
      <c r="Z26" s="3124"/>
      <c r="AA26" s="3124"/>
      <c r="AB26" s="3124"/>
      <c r="AC26" s="3124"/>
      <c r="AD26" s="3124"/>
      <c r="AE26" s="3124"/>
      <c r="AF26" s="3124"/>
      <c r="AG26" s="3124"/>
      <c r="AH26" s="3124"/>
      <c r="AI26" s="3124"/>
      <c r="AJ26" s="3124"/>
      <c r="AK26" s="3124"/>
      <c r="AL26" s="3135"/>
      <c r="AM26" s="3349" t="s">
        <v>3430</v>
      </c>
      <c r="AN26" s="3124"/>
      <c r="AO26" s="3124"/>
      <c r="AP26" s="3122"/>
      <c r="BZ26" s="505"/>
      <c r="CA26" s="505"/>
      <c r="CB26" s="505"/>
      <c r="CC26" s="505"/>
      <c r="CD26" s="505"/>
      <c r="CE26" s="505"/>
      <c r="CL26" s="505"/>
      <c r="CM26" s="505"/>
      <c r="CN26" s="505"/>
      <c r="CO26" s="505"/>
      <c r="CP26" s="505"/>
      <c r="CQ26" s="505"/>
      <c r="CR26" s="505"/>
      <c r="CS26" s="505"/>
      <c r="CT26" s="505"/>
      <c r="CU26" s="505"/>
      <c r="CV26" s="505"/>
      <c r="CW26" s="505"/>
      <c r="CX26" s="505"/>
      <c r="CY26" s="505"/>
      <c r="CZ26" s="505"/>
      <c r="DA26" s="505"/>
      <c r="DB26" s="505"/>
      <c r="DC26" s="505"/>
      <c r="DD26" s="505"/>
      <c r="DE26" s="505"/>
      <c r="DF26" s="505"/>
      <c r="DG26" s="505"/>
      <c r="DH26" s="505"/>
    </row>
    <row r="27" spans="1:113" ht="15" customHeight="1" x14ac:dyDescent="0.25">
      <c r="A27" s="3180"/>
      <c r="B27" s="3150"/>
      <c r="C27" s="3142"/>
      <c r="D27" s="3140"/>
      <c r="E27" s="3143" t="s">
        <v>1381</v>
      </c>
      <c r="F27" s="3122"/>
      <c r="G27" s="3143" t="s">
        <v>1382</v>
      </c>
      <c r="H27" s="3122"/>
      <c r="I27" s="3143" t="s">
        <v>1438</v>
      </c>
      <c r="J27" s="3122"/>
      <c r="K27" s="3143" t="s">
        <v>3431</v>
      </c>
      <c r="L27" s="3122"/>
      <c r="M27" s="3143" t="s">
        <v>3432</v>
      </c>
      <c r="N27" s="3122"/>
      <c r="O27" s="3143" t="s">
        <v>3433</v>
      </c>
      <c r="P27" s="3122"/>
      <c r="Q27" s="3143" t="s">
        <v>3434</v>
      </c>
      <c r="R27" s="3122"/>
      <c r="S27" s="3143" t="s">
        <v>1443</v>
      </c>
      <c r="T27" s="3122"/>
      <c r="U27" s="3143" t="s">
        <v>1444</v>
      </c>
      <c r="V27" s="3122"/>
      <c r="W27" s="3143" t="s">
        <v>3435</v>
      </c>
      <c r="X27" s="3122"/>
      <c r="Y27" s="3143" t="s">
        <v>1446</v>
      </c>
      <c r="Z27" s="3122"/>
      <c r="AA27" s="3143" t="s">
        <v>1447</v>
      </c>
      <c r="AB27" s="3122"/>
      <c r="AC27" s="3143" t="s">
        <v>1448</v>
      </c>
      <c r="AD27" s="3122"/>
      <c r="AE27" s="3143" t="s">
        <v>1449</v>
      </c>
      <c r="AF27" s="3122"/>
      <c r="AG27" s="3143" t="s">
        <v>1450</v>
      </c>
      <c r="AH27" s="3122"/>
      <c r="AI27" s="3143" t="s">
        <v>1451</v>
      </c>
      <c r="AJ27" s="3122"/>
      <c r="AK27" s="3159" t="s">
        <v>62</v>
      </c>
      <c r="AL27" s="3124"/>
      <c r="AM27" s="3529" t="s">
        <v>3436</v>
      </c>
      <c r="AN27" s="3334" t="s">
        <v>3417</v>
      </c>
      <c r="AO27" s="3528" t="s">
        <v>3418</v>
      </c>
      <c r="AP27" s="3530" t="s">
        <v>3419</v>
      </c>
      <c r="BZ27" s="505"/>
      <c r="CA27" s="505"/>
      <c r="CB27" s="505"/>
      <c r="CC27" s="505"/>
      <c r="CD27" s="505"/>
      <c r="CE27" s="505"/>
      <c r="CL27" s="505"/>
      <c r="CM27" s="505"/>
      <c r="CN27" s="505"/>
      <c r="CO27" s="505"/>
      <c r="CP27" s="505"/>
      <c r="CQ27" s="505"/>
      <c r="CR27" s="505"/>
      <c r="CS27" s="505"/>
      <c r="CT27" s="505"/>
      <c r="CU27" s="505"/>
      <c r="CV27" s="505"/>
      <c r="CW27" s="505"/>
      <c r="CX27" s="505"/>
      <c r="CY27" s="505"/>
      <c r="CZ27" s="505"/>
      <c r="DA27" s="505"/>
      <c r="DB27" s="505"/>
      <c r="DC27" s="505"/>
      <c r="DD27" s="505"/>
      <c r="DE27" s="505"/>
      <c r="DF27" s="505"/>
      <c r="DG27" s="505"/>
      <c r="DH27" s="505"/>
    </row>
    <row r="28" spans="1:113" ht="14.25" customHeight="1" x14ac:dyDescent="0.25">
      <c r="A28" s="3140"/>
      <c r="B28" s="27" t="s">
        <v>84</v>
      </c>
      <c r="C28" s="1800" t="s">
        <v>63</v>
      </c>
      <c r="D28" s="1743" t="s">
        <v>64</v>
      </c>
      <c r="E28" s="27" t="s">
        <v>63</v>
      </c>
      <c r="F28" s="1743" t="s">
        <v>64</v>
      </c>
      <c r="G28" s="27" t="s">
        <v>63</v>
      </c>
      <c r="H28" s="1743" t="s">
        <v>64</v>
      </c>
      <c r="I28" s="27" t="s">
        <v>63</v>
      </c>
      <c r="J28" s="1743" t="s">
        <v>64</v>
      </c>
      <c r="K28" s="27" t="s">
        <v>63</v>
      </c>
      <c r="L28" s="1743" t="s">
        <v>64</v>
      </c>
      <c r="M28" s="1800" t="s">
        <v>63</v>
      </c>
      <c r="N28" s="1743" t="s">
        <v>64</v>
      </c>
      <c r="O28" s="27" t="s">
        <v>63</v>
      </c>
      <c r="P28" s="1743" t="s">
        <v>64</v>
      </c>
      <c r="Q28" s="27" t="s">
        <v>63</v>
      </c>
      <c r="R28" s="1743" t="s">
        <v>64</v>
      </c>
      <c r="S28" s="27" t="s">
        <v>63</v>
      </c>
      <c r="T28" s="1743" t="s">
        <v>64</v>
      </c>
      <c r="U28" s="27" t="s">
        <v>63</v>
      </c>
      <c r="V28" s="1743" t="s">
        <v>64</v>
      </c>
      <c r="W28" s="27" t="s">
        <v>63</v>
      </c>
      <c r="X28" s="1743" t="s">
        <v>64</v>
      </c>
      <c r="Y28" s="27" t="s">
        <v>63</v>
      </c>
      <c r="Z28" s="1743" t="s">
        <v>64</v>
      </c>
      <c r="AA28" s="27" t="s">
        <v>63</v>
      </c>
      <c r="AB28" s="1743" t="s">
        <v>64</v>
      </c>
      <c r="AC28" s="27" t="s">
        <v>63</v>
      </c>
      <c r="AD28" s="1743" t="s">
        <v>64</v>
      </c>
      <c r="AE28" s="27" t="s">
        <v>63</v>
      </c>
      <c r="AF28" s="1743" t="s">
        <v>64</v>
      </c>
      <c r="AG28" s="27" t="s">
        <v>63</v>
      </c>
      <c r="AH28" s="1743" t="s">
        <v>64</v>
      </c>
      <c r="AI28" s="27" t="s">
        <v>63</v>
      </c>
      <c r="AJ28" s="1743" t="s">
        <v>64</v>
      </c>
      <c r="AK28" s="27" t="s">
        <v>63</v>
      </c>
      <c r="AL28" s="1737" t="s">
        <v>64</v>
      </c>
      <c r="AM28" s="3146"/>
      <c r="AN28" s="3253"/>
      <c r="AO28" s="3163"/>
      <c r="AP28" s="3173"/>
      <c r="BZ28" s="505"/>
      <c r="CA28" s="505"/>
      <c r="CB28" s="505"/>
      <c r="CC28" s="505"/>
      <c r="CD28" s="505"/>
      <c r="CE28" s="505"/>
      <c r="CL28" s="505"/>
      <c r="CM28" s="2907">
        <f>IF(B29&lt;&gt;SUM(B30:B50),1,0)</f>
        <v>0</v>
      </c>
      <c r="CN28" s="505"/>
      <c r="CO28" s="505"/>
      <c r="CP28" s="505"/>
      <c r="CQ28" s="505"/>
      <c r="CR28" s="505"/>
      <c r="CS28" s="505"/>
      <c r="CT28" s="505"/>
      <c r="CU28" s="505"/>
      <c r="CV28" s="505"/>
      <c r="CW28" s="505"/>
      <c r="CX28" s="505"/>
      <c r="CY28" s="505"/>
      <c r="CZ28" s="505"/>
      <c r="DA28" s="505"/>
      <c r="DB28" s="505"/>
      <c r="DC28" s="505"/>
      <c r="DD28" s="505"/>
      <c r="DE28" s="505"/>
      <c r="DF28" s="505"/>
      <c r="DG28" s="505"/>
      <c r="DH28" s="505"/>
    </row>
    <row r="29" spans="1:113" ht="14.25" customHeight="1" x14ac:dyDescent="0.25">
      <c r="A29" s="2888" t="s">
        <v>3437</v>
      </c>
      <c r="B29" s="344">
        <f t="shared" ref="B29:B52" si="37">SUM(C29:D29)</f>
        <v>43</v>
      </c>
      <c r="C29" s="2908">
        <f t="shared" ref="C29:D29" si="38">+E29+G29+I29+K29+M29+O29+Q29+S29+U29+W29+Y29+AA29+AC29+AE29+AG29+AI29+AK29</f>
        <v>14</v>
      </c>
      <c r="D29" s="2909">
        <f t="shared" si="38"/>
        <v>29</v>
      </c>
      <c r="E29" s="167">
        <v>1</v>
      </c>
      <c r="F29" s="175">
        <v>0</v>
      </c>
      <c r="G29" s="167">
        <v>0</v>
      </c>
      <c r="H29" s="168">
        <v>1</v>
      </c>
      <c r="I29" s="167">
        <v>0</v>
      </c>
      <c r="J29" s="168">
        <v>1</v>
      </c>
      <c r="K29" s="167">
        <v>3</v>
      </c>
      <c r="L29" s="175">
        <v>1</v>
      </c>
      <c r="M29" s="423">
        <v>0</v>
      </c>
      <c r="N29" s="168">
        <v>3</v>
      </c>
      <c r="O29" s="423">
        <v>0</v>
      </c>
      <c r="P29" s="168">
        <v>0</v>
      </c>
      <c r="Q29" s="423">
        <v>2</v>
      </c>
      <c r="R29" s="168">
        <v>2</v>
      </c>
      <c r="S29" s="423">
        <v>1</v>
      </c>
      <c r="T29" s="168">
        <v>4</v>
      </c>
      <c r="U29" s="423">
        <v>0</v>
      </c>
      <c r="V29" s="168">
        <v>3</v>
      </c>
      <c r="W29" s="423">
        <v>1</v>
      </c>
      <c r="X29" s="168">
        <v>0</v>
      </c>
      <c r="Y29" s="423">
        <v>2</v>
      </c>
      <c r="Z29" s="168">
        <v>3</v>
      </c>
      <c r="AA29" s="423">
        <v>0</v>
      </c>
      <c r="AB29" s="168">
        <v>3</v>
      </c>
      <c r="AC29" s="423">
        <v>1</v>
      </c>
      <c r="AD29" s="168">
        <v>3</v>
      </c>
      <c r="AE29" s="423">
        <v>2</v>
      </c>
      <c r="AF29" s="168">
        <v>4</v>
      </c>
      <c r="AG29" s="423">
        <v>0</v>
      </c>
      <c r="AH29" s="168">
        <v>1</v>
      </c>
      <c r="AI29" s="423">
        <v>1</v>
      </c>
      <c r="AJ29" s="168">
        <v>0</v>
      </c>
      <c r="AK29" s="423">
        <v>0</v>
      </c>
      <c r="AL29" s="1424">
        <v>0</v>
      </c>
      <c r="AM29" s="730">
        <v>1</v>
      </c>
      <c r="AN29" s="423">
        <v>24</v>
      </c>
      <c r="AO29" s="423">
        <v>18</v>
      </c>
      <c r="AP29" s="168">
        <v>0</v>
      </c>
      <c r="AQ29" s="1754" t="str">
        <f>CB29&amp;CA29&amp;CC29&amp;CD29&amp;CE29&amp;CF29</f>
        <v/>
      </c>
      <c r="BV29" s="63"/>
      <c r="BW29" s="63"/>
      <c r="BX29" s="63"/>
      <c r="BY29" s="63"/>
      <c r="CA29" s="2700" t="str">
        <f>IF(CM28=1,"* Existen Condiciones de Salud que son mayores al Total de Ingreso (N° Personas). ","")</f>
        <v/>
      </c>
      <c r="CB29" s="2700" t="str">
        <f t="shared" ref="CB29:CB52" si="39">IF(CM29=1," * El total de Ingresos debe ser igual a la suma de los Tipos de Estrategia. ","")</f>
        <v/>
      </c>
      <c r="CC29" s="2910" t="str">
        <f>IF(CN29=1,"* Existen Condiciones de Salud en la variable Rehabilitación NNA que son Mayores a los Ingreso (N° Personas). ","")</f>
        <v/>
      </c>
      <c r="CD29" s="2910" t="str">
        <f>IF(CO29=1,"* Existen Condiciones de Salud en la variable Rehabilitación Integral APS que son Mayores a los Ingreso (N° Personas). ","")</f>
        <v/>
      </c>
      <c r="CE29" s="2910" t="str">
        <f>IF(CP29=1,"* Existen Condiciones de Salud en la variable Otros Rehabilitación que son Mayores a los Ingreso (N° Personas). ","")</f>
        <v/>
      </c>
      <c r="CF29" s="2910" t="str">
        <f>IF(CQ29=1,"* Existen Condiciones de Salud en la variable Rehabilitación móvil (rural) que son Mayores a los Ingreso (N° Personas). ","")</f>
        <v/>
      </c>
      <c r="CM29" s="2658">
        <f t="shared" ref="CM29:CM52" si="40">IF(SUM(AM29:AP29)=B29,0,1)</f>
        <v>0</v>
      </c>
      <c r="CN29" s="2658">
        <f>IF($AM29&lt;MAX($AM30:$AM50),1,0)</f>
        <v>0</v>
      </c>
      <c r="CO29" s="2658">
        <f t="shared" ref="CO29:CQ29" si="41">IF(AN29&lt;MAX(AN30:AN50),1,0)</f>
        <v>0</v>
      </c>
      <c r="CP29" s="2658">
        <f t="shared" si="41"/>
        <v>0</v>
      </c>
      <c r="CQ29" s="2658">
        <f t="shared" si="41"/>
        <v>0</v>
      </c>
      <c r="CR29" s="505"/>
      <c r="CS29" s="505"/>
      <c r="CT29" s="505"/>
      <c r="CU29" s="505"/>
      <c r="CV29" s="505"/>
      <c r="CW29" s="505"/>
      <c r="CX29" s="505"/>
      <c r="CY29" s="505"/>
      <c r="CZ29" s="505"/>
      <c r="DA29" s="505"/>
      <c r="DB29" s="505"/>
      <c r="DC29" s="505"/>
      <c r="DD29" s="505"/>
      <c r="DE29" s="505"/>
      <c r="DF29" s="505"/>
      <c r="DG29" s="505"/>
    </row>
    <row r="30" spans="1:113" ht="14.25" customHeight="1" x14ac:dyDescent="0.25">
      <c r="A30" s="2911" t="s">
        <v>3438</v>
      </c>
      <c r="B30" s="2788">
        <f t="shared" si="37"/>
        <v>0</v>
      </c>
      <c r="C30" s="1248">
        <f t="shared" ref="C30:D30" si="42">+E30+G30+I30+K30+M30+O30+Q30+S30+U30+W30+Y30+AA30+AC30+AE30+AG30+AI30+AK30</f>
        <v>0</v>
      </c>
      <c r="D30" s="1249">
        <f t="shared" si="42"/>
        <v>0</v>
      </c>
      <c r="E30" s="1786"/>
      <c r="F30" s="1865"/>
      <c r="G30" s="1786"/>
      <c r="H30" s="1751"/>
      <c r="I30" s="1786"/>
      <c r="J30" s="1751"/>
      <c r="K30" s="1786"/>
      <c r="L30" s="1865"/>
      <c r="M30" s="1794"/>
      <c r="N30" s="1751"/>
      <c r="O30" s="1794"/>
      <c r="P30" s="1751"/>
      <c r="Q30" s="1794"/>
      <c r="R30" s="1751"/>
      <c r="S30" s="1794"/>
      <c r="T30" s="1751"/>
      <c r="U30" s="1794"/>
      <c r="V30" s="1751"/>
      <c r="W30" s="1794"/>
      <c r="X30" s="1751"/>
      <c r="Y30" s="1794"/>
      <c r="Z30" s="1751"/>
      <c r="AA30" s="1794"/>
      <c r="AB30" s="1751"/>
      <c r="AC30" s="1794"/>
      <c r="AD30" s="1751"/>
      <c r="AE30" s="1794"/>
      <c r="AF30" s="1751"/>
      <c r="AG30" s="1794"/>
      <c r="AH30" s="1751"/>
      <c r="AI30" s="1794"/>
      <c r="AJ30" s="1751"/>
      <c r="AK30" s="1794"/>
      <c r="AL30" s="2710"/>
      <c r="AM30" s="105"/>
      <c r="AN30" s="1794"/>
      <c r="AO30" s="1794"/>
      <c r="AP30" s="1751"/>
      <c r="AQ30" s="1754" t="str">
        <f>CA30&amp;CB30&amp;CC30&amp;CD30&amp;CE30&amp;CF30</f>
        <v/>
      </c>
      <c r="BV30" s="63"/>
      <c r="BW30" s="63"/>
      <c r="BX30" s="63"/>
      <c r="BY30" s="63"/>
      <c r="CA30" s="63"/>
      <c r="CB30" s="2700" t="str">
        <f t="shared" si="39"/>
        <v/>
      </c>
      <c r="CC30" s="20"/>
      <c r="CD30" s="20"/>
      <c r="CE30" s="20"/>
      <c r="CF30" s="20"/>
      <c r="CM30" s="2658">
        <f t="shared" si="40"/>
        <v>0</v>
      </c>
      <c r="CN30" s="63"/>
      <c r="CO30" s="63"/>
      <c r="CP30" s="63"/>
      <c r="CQ30" s="505"/>
      <c r="CR30" s="505"/>
      <c r="CS30" s="505"/>
      <c r="CT30" s="505"/>
      <c r="CU30" s="505"/>
      <c r="CV30" s="505"/>
      <c r="CW30" s="505"/>
      <c r="CX30" s="505"/>
      <c r="CY30" s="505"/>
      <c r="CZ30" s="505"/>
      <c r="DA30" s="505"/>
      <c r="DB30" s="505"/>
      <c r="DC30" s="505"/>
      <c r="DD30" s="505"/>
      <c r="DE30" s="505"/>
      <c r="DF30" s="505"/>
      <c r="DG30" s="505"/>
    </row>
    <row r="31" spans="1:113" ht="14.25" customHeight="1" x14ac:dyDescent="0.25">
      <c r="A31" s="2911" t="s">
        <v>3439</v>
      </c>
      <c r="B31" s="1425">
        <f t="shared" si="37"/>
        <v>1</v>
      </c>
      <c r="C31" s="1252">
        <f t="shared" ref="C31:D31" si="43">+E31+G31+I31+K31+M31+O31+Q31+S31+U31+W31+Y31+AA31+AC31+AE31+AG31+AI31+AK31</f>
        <v>0</v>
      </c>
      <c r="D31" s="1253">
        <f t="shared" si="43"/>
        <v>1</v>
      </c>
      <c r="E31" s="66">
        <v>0</v>
      </c>
      <c r="F31" s="87">
        <v>0</v>
      </c>
      <c r="G31" s="66">
        <v>0</v>
      </c>
      <c r="H31" s="1802">
        <v>0</v>
      </c>
      <c r="I31" s="66">
        <v>0</v>
      </c>
      <c r="J31" s="1802">
        <v>0</v>
      </c>
      <c r="K31" s="66">
        <v>0</v>
      </c>
      <c r="L31" s="87">
        <v>0</v>
      </c>
      <c r="M31" s="1823">
        <v>0</v>
      </c>
      <c r="N31" s="1802">
        <v>0</v>
      </c>
      <c r="O31" s="1823">
        <v>0</v>
      </c>
      <c r="P31" s="1802">
        <v>0</v>
      </c>
      <c r="Q31" s="1823">
        <v>0</v>
      </c>
      <c r="R31" s="1802">
        <v>0</v>
      </c>
      <c r="S31" s="1823">
        <v>0</v>
      </c>
      <c r="T31" s="1802">
        <v>0</v>
      </c>
      <c r="U31" s="1823">
        <v>0</v>
      </c>
      <c r="V31" s="1802">
        <v>1</v>
      </c>
      <c r="W31" s="1823">
        <v>0</v>
      </c>
      <c r="X31" s="1802">
        <v>0</v>
      </c>
      <c r="Y31" s="1823">
        <v>0</v>
      </c>
      <c r="Z31" s="1802">
        <v>0</v>
      </c>
      <c r="AA31" s="1823">
        <v>0</v>
      </c>
      <c r="AB31" s="1802">
        <v>0</v>
      </c>
      <c r="AC31" s="1823">
        <v>0</v>
      </c>
      <c r="AD31" s="1802">
        <v>0</v>
      </c>
      <c r="AE31" s="1823">
        <v>0</v>
      </c>
      <c r="AF31" s="1802">
        <v>0</v>
      </c>
      <c r="AG31" s="1823">
        <v>0</v>
      </c>
      <c r="AH31" s="1802">
        <v>0</v>
      </c>
      <c r="AI31" s="1823">
        <v>0</v>
      </c>
      <c r="AJ31" s="1802">
        <v>0</v>
      </c>
      <c r="AK31" s="1823">
        <v>0</v>
      </c>
      <c r="AL31" s="1976">
        <v>0</v>
      </c>
      <c r="AM31" s="336">
        <v>0</v>
      </c>
      <c r="AN31" s="1823">
        <v>0</v>
      </c>
      <c r="AO31" s="1823">
        <v>1</v>
      </c>
      <c r="AP31" s="1802">
        <v>0</v>
      </c>
      <c r="AQ31" s="1754" t="str">
        <f t="shared" ref="AQ31:AQ48" si="44">CA31&amp;CB31</f>
        <v/>
      </c>
      <c r="BV31" s="63"/>
      <c r="BW31" s="63"/>
      <c r="BX31" s="63"/>
      <c r="BY31" s="63"/>
      <c r="CA31" s="63"/>
      <c r="CB31" s="2700" t="str">
        <f t="shared" si="39"/>
        <v/>
      </c>
      <c r="CC31" s="20"/>
      <c r="CD31" s="20"/>
      <c r="CE31" s="20"/>
      <c r="CF31" s="20"/>
      <c r="CM31" s="2658">
        <f t="shared" si="40"/>
        <v>0</v>
      </c>
      <c r="CN31" s="63"/>
      <c r="CO31" s="63"/>
      <c r="CP31" s="63"/>
      <c r="CQ31" s="505"/>
      <c r="CR31" s="505"/>
      <c r="CS31" s="505"/>
      <c r="CT31" s="505"/>
      <c r="CU31" s="505"/>
      <c r="CV31" s="505"/>
      <c r="CW31" s="505"/>
      <c r="CX31" s="505"/>
      <c r="CY31" s="505"/>
      <c r="CZ31" s="505"/>
      <c r="DA31" s="505"/>
      <c r="DB31" s="505"/>
      <c r="DC31" s="505"/>
      <c r="DD31" s="505"/>
      <c r="DE31" s="505"/>
      <c r="DF31" s="505"/>
      <c r="DG31" s="505"/>
    </row>
    <row r="32" spans="1:113" ht="14.25" customHeight="1" x14ac:dyDescent="0.25">
      <c r="A32" s="454" t="s">
        <v>3440</v>
      </c>
      <c r="B32" s="184">
        <f t="shared" si="37"/>
        <v>4</v>
      </c>
      <c r="C32" s="1252">
        <f t="shared" ref="C32:D32" si="45">+E32+G32+I32+K32+M32+O32+Q32+S32+U32+W32+Y32+AA32+AC32+AE32+AG32+AI32+AK32</f>
        <v>2</v>
      </c>
      <c r="D32" s="1253">
        <f t="shared" si="45"/>
        <v>2</v>
      </c>
      <c r="E32" s="66">
        <v>0</v>
      </c>
      <c r="F32" s="87">
        <v>0</v>
      </c>
      <c r="G32" s="66">
        <v>0</v>
      </c>
      <c r="H32" s="1802">
        <v>0</v>
      </c>
      <c r="I32" s="66">
        <v>0</v>
      </c>
      <c r="J32" s="1802">
        <v>0</v>
      </c>
      <c r="K32" s="66">
        <v>1</v>
      </c>
      <c r="L32" s="87">
        <v>0</v>
      </c>
      <c r="M32" s="1823">
        <v>0</v>
      </c>
      <c r="N32" s="1802">
        <v>1</v>
      </c>
      <c r="O32" s="1823">
        <v>0</v>
      </c>
      <c r="P32" s="1802">
        <v>0</v>
      </c>
      <c r="Q32" s="1823">
        <v>0</v>
      </c>
      <c r="R32" s="1802">
        <v>0</v>
      </c>
      <c r="S32" s="1823">
        <v>0</v>
      </c>
      <c r="T32" s="1802">
        <v>0</v>
      </c>
      <c r="U32" s="1823">
        <v>0</v>
      </c>
      <c r="V32" s="1802">
        <v>0</v>
      </c>
      <c r="W32" s="1823">
        <v>0</v>
      </c>
      <c r="X32" s="1802">
        <v>0</v>
      </c>
      <c r="Y32" s="1823">
        <v>0</v>
      </c>
      <c r="Z32" s="1802">
        <v>0</v>
      </c>
      <c r="AA32" s="1823">
        <v>0</v>
      </c>
      <c r="AB32" s="1802">
        <v>0</v>
      </c>
      <c r="AC32" s="1823">
        <v>0</v>
      </c>
      <c r="AD32" s="1802">
        <v>1</v>
      </c>
      <c r="AE32" s="1823">
        <v>1</v>
      </c>
      <c r="AF32" s="1802">
        <v>0</v>
      </c>
      <c r="AG32" s="1823">
        <v>0</v>
      </c>
      <c r="AH32" s="1802">
        <v>0</v>
      </c>
      <c r="AI32" s="1823">
        <v>0</v>
      </c>
      <c r="AJ32" s="1802">
        <v>0</v>
      </c>
      <c r="AK32" s="1823">
        <v>0</v>
      </c>
      <c r="AL32" s="1976">
        <v>0</v>
      </c>
      <c r="AM32" s="336">
        <v>0</v>
      </c>
      <c r="AN32" s="1823">
        <v>1</v>
      </c>
      <c r="AO32" s="1823">
        <v>3</v>
      </c>
      <c r="AP32" s="1802">
        <v>0</v>
      </c>
      <c r="AQ32" s="1754" t="str">
        <f t="shared" si="44"/>
        <v/>
      </c>
      <c r="BV32" s="63"/>
      <c r="BW32" s="63"/>
      <c r="BX32" s="63"/>
      <c r="BY32" s="63"/>
      <c r="CA32" s="63"/>
      <c r="CB32" s="2700" t="str">
        <f t="shared" si="39"/>
        <v/>
      </c>
      <c r="CC32" s="20"/>
      <c r="CD32" s="20"/>
      <c r="CE32" s="20"/>
      <c r="CF32" s="20"/>
      <c r="CM32" s="2658">
        <f t="shared" si="40"/>
        <v>0</v>
      </c>
      <c r="CN32" s="63"/>
      <c r="CO32" s="63"/>
      <c r="CP32" s="63"/>
      <c r="CQ32" s="505"/>
      <c r="CR32" s="505"/>
      <c r="CS32" s="505"/>
      <c r="CT32" s="505"/>
      <c r="CU32" s="505"/>
      <c r="CV32" s="505"/>
      <c r="CW32" s="505"/>
      <c r="CX32" s="505"/>
      <c r="CY32" s="505"/>
      <c r="CZ32" s="505"/>
      <c r="DA32" s="505"/>
      <c r="DB32" s="505"/>
      <c r="DC32" s="505"/>
      <c r="DD32" s="505"/>
      <c r="DE32" s="505"/>
      <c r="DF32" s="505"/>
      <c r="DG32" s="505"/>
    </row>
    <row r="33" spans="1:111" ht="14.25" customHeight="1" x14ac:dyDescent="0.25">
      <c r="A33" s="454" t="s">
        <v>3441</v>
      </c>
      <c r="B33" s="184">
        <f t="shared" si="37"/>
        <v>5</v>
      </c>
      <c r="C33" s="1252">
        <f t="shared" ref="C33:D33" si="46">+E33+G33+I33+K33+M33+O33+Q33+S33+U33+W33+Y33+AA33+AC33+AE33+AG33+AI33+AK33</f>
        <v>0</v>
      </c>
      <c r="D33" s="1253">
        <f t="shared" si="46"/>
        <v>5</v>
      </c>
      <c r="E33" s="66">
        <v>0</v>
      </c>
      <c r="F33" s="87">
        <v>0</v>
      </c>
      <c r="G33" s="66">
        <v>0</v>
      </c>
      <c r="H33" s="1802">
        <v>0</v>
      </c>
      <c r="I33" s="66">
        <v>0</v>
      </c>
      <c r="J33" s="1802">
        <v>0</v>
      </c>
      <c r="K33" s="66">
        <v>0</v>
      </c>
      <c r="L33" s="87">
        <v>0</v>
      </c>
      <c r="M33" s="1823">
        <v>0</v>
      </c>
      <c r="N33" s="1802">
        <v>0</v>
      </c>
      <c r="O33" s="1823">
        <v>0</v>
      </c>
      <c r="P33" s="1802">
        <v>0</v>
      </c>
      <c r="Q33" s="1823">
        <v>0</v>
      </c>
      <c r="R33" s="1802">
        <v>0</v>
      </c>
      <c r="S33" s="1823">
        <v>0</v>
      </c>
      <c r="T33" s="1802">
        <v>3</v>
      </c>
      <c r="U33" s="1823">
        <v>0</v>
      </c>
      <c r="V33" s="1802">
        <v>1</v>
      </c>
      <c r="W33" s="1823">
        <v>0</v>
      </c>
      <c r="X33" s="1802">
        <v>0</v>
      </c>
      <c r="Y33" s="1823">
        <v>0</v>
      </c>
      <c r="Z33" s="1802">
        <v>0</v>
      </c>
      <c r="AA33" s="1823">
        <v>0</v>
      </c>
      <c r="AB33" s="1802">
        <v>1</v>
      </c>
      <c r="AC33" s="1823">
        <v>0</v>
      </c>
      <c r="AD33" s="1802">
        <v>0</v>
      </c>
      <c r="AE33" s="1823">
        <v>0</v>
      </c>
      <c r="AF33" s="1802">
        <v>0</v>
      </c>
      <c r="AG33" s="1823">
        <v>0</v>
      </c>
      <c r="AH33" s="1802">
        <v>0</v>
      </c>
      <c r="AI33" s="1823">
        <v>0</v>
      </c>
      <c r="AJ33" s="1802">
        <v>0</v>
      </c>
      <c r="AK33" s="1823">
        <v>0</v>
      </c>
      <c r="AL33" s="1976">
        <v>0</v>
      </c>
      <c r="AM33" s="336">
        <v>0</v>
      </c>
      <c r="AN33" s="1823">
        <v>5</v>
      </c>
      <c r="AO33" s="1823">
        <v>0</v>
      </c>
      <c r="AP33" s="1802">
        <v>0</v>
      </c>
      <c r="AQ33" s="1754" t="str">
        <f t="shared" si="44"/>
        <v/>
      </c>
      <c r="BV33" s="63"/>
      <c r="BW33" s="63"/>
      <c r="BX33" s="63"/>
      <c r="BY33" s="63"/>
      <c r="CA33" s="63"/>
      <c r="CB33" s="2700" t="str">
        <f t="shared" si="39"/>
        <v/>
      </c>
      <c r="CC33" s="20"/>
      <c r="CD33" s="20"/>
      <c r="CE33" s="20"/>
      <c r="CF33" s="20"/>
      <c r="CM33" s="2658">
        <f t="shared" si="40"/>
        <v>0</v>
      </c>
      <c r="CN33" s="63"/>
      <c r="CO33" s="63"/>
      <c r="CP33" s="63"/>
      <c r="CQ33" s="505"/>
      <c r="CR33" s="505"/>
      <c r="CS33" s="505"/>
      <c r="CT33" s="505"/>
      <c r="CU33" s="505"/>
      <c r="CV33" s="505"/>
      <c r="CW33" s="505"/>
      <c r="CX33" s="505"/>
      <c r="CY33" s="505"/>
      <c r="CZ33" s="505"/>
      <c r="DA33" s="505"/>
      <c r="DB33" s="505"/>
      <c r="DC33" s="505"/>
      <c r="DD33" s="505"/>
      <c r="DE33" s="505"/>
      <c r="DF33" s="505"/>
      <c r="DG33" s="505"/>
    </row>
    <row r="34" spans="1:111" ht="14.25" customHeight="1" x14ac:dyDescent="0.25">
      <c r="A34" s="454" t="s">
        <v>3442</v>
      </c>
      <c r="B34" s="184">
        <f t="shared" si="37"/>
        <v>4</v>
      </c>
      <c r="C34" s="1252">
        <f t="shared" ref="C34:D34" si="47">+E34+G34+I34+K34+M34+O34+Q34+S34+U34+W34+Y34+AA34+AC34+AE34+AG34+AI34+AK34</f>
        <v>2</v>
      </c>
      <c r="D34" s="1253">
        <f t="shared" si="47"/>
        <v>2</v>
      </c>
      <c r="E34" s="66">
        <v>0</v>
      </c>
      <c r="F34" s="87">
        <v>0</v>
      </c>
      <c r="G34" s="66">
        <v>0</v>
      </c>
      <c r="H34" s="1802">
        <v>0</v>
      </c>
      <c r="I34" s="66">
        <v>0</v>
      </c>
      <c r="J34" s="1802">
        <v>0</v>
      </c>
      <c r="K34" s="66">
        <v>0</v>
      </c>
      <c r="L34" s="87">
        <v>0</v>
      </c>
      <c r="M34" s="1823">
        <v>0</v>
      </c>
      <c r="N34" s="1802">
        <v>0</v>
      </c>
      <c r="O34" s="1823">
        <v>0</v>
      </c>
      <c r="P34" s="1802">
        <v>0</v>
      </c>
      <c r="Q34" s="1823">
        <v>0</v>
      </c>
      <c r="R34" s="1802">
        <v>0</v>
      </c>
      <c r="S34" s="1823">
        <v>0</v>
      </c>
      <c r="T34" s="1802">
        <v>0</v>
      </c>
      <c r="U34" s="1823">
        <v>0</v>
      </c>
      <c r="V34" s="1802">
        <v>0</v>
      </c>
      <c r="W34" s="1823">
        <v>0</v>
      </c>
      <c r="X34" s="1802">
        <v>0</v>
      </c>
      <c r="Y34" s="1823">
        <v>0</v>
      </c>
      <c r="Z34" s="1802">
        <v>1</v>
      </c>
      <c r="AA34" s="1823">
        <v>0</v>
      </c>
      <c r="AB34" s="1802">
        <v>0</v>
      </c>
      <c r="AC34" s="1823">
        <v>0</v>
      </c>
      <c r="AD34" s="1802">
        <v>0</v>
      </c>
      <c r="AE34" s="1823">
        <v>1</v>
      </c>
      <c r="AF34" s="1802">
        <v>0</v>
      </c>
      <c r="AG34" s="1823">
        <v>0</v>
      </c>
      <c r="AH34" s="1802">
        <v>1</v>
      </c>
      <c r="AI34" s="1823">
        <v>1</v>
      </c>
      <c r="AJ34" s="1802">
        <v>0</v>
      </c>
      <c r="AK34" s="1823">
        <v>0</v>
      </c>
      <c r="AL34" s="1976">
        <v>0</v>
      </c>
      <c r="AM34" s="336">
        <v>0</v>
      </c>
      <c r="AN34" s="1823">
        <v>0</v>
      </c>
      <c r="AO34" s="1823">
        <v>4</v>
      </c>
      <c r="AP34" s="1802">
        <v>0</v>
      </c>
      <c r="AQ34" s="1754" t="str">
        <f t="shared" si="44"/>
        <v/>
      </c>
      <c r="BV34" s="63"/>
      <c r="BW34" s="63"/>
      <c r="BX34" s="63"/>
      <c r="BY34" s="63"/>
      <c r="CA34" s="63"/>
      <c r="CB34" s="2700" t="str">
        <f t="shared" si="39"/>
        <v/>
      </c>
      <c r="CC34" s="20"/>
      <c r="CD34" s="20"/>
      <c r="CE34" s="20"/>
      <c r="CF34" s="20"/>
      <c r="CM34" s="2658">
        <f t="shared" si="40"/>
        <v>0</v>
      </c>
      <c r="CN34" s="63"/>
      <c r="CO34" s="63"/>
      <c r="CP34" s="63"/>
      <c r="CQ34" s="505"/>
      <c r="CR34" s="505"/>
      <c r="CS34" s="505"/>
      <c r="CT34" s="505"/>
      <c r="CU34" s="505"/>
      <c r="CV34" s="505"/>
      <c r="CW34" s="505"/>
      <c r="CX34" s="505"/>
      <c r="CY34" s="505"/>
      <c r="CZ34" s="505"/>
      <c r="DA34" s="505"/>
      <c r="DB34" s="505"/>
      <c r="DC34" s="505"/>
      <c r="DD34" s="505"/>
      <c r="DE34" s="505"/>
      <c r="DF34" s="505"/>
      <c r="DG34" s="505"/>
    </row>
    <row r="35" spans="1:111" ht="14.25" customHeight="1" x14ac:dyDescent="0.25">
      <c r="A35" s="454" t="s">
        <v>3443</v>
      </c>
      <c r="B35" s="184">
        <f t="shared" si="37"/>
        <v>1</v>
      </c>
      <c r="C35" s="1252">
        <f t="shared" ref="C35:D35" si="48">+E35+G35+I35+K35+M35+O35+Q35+S35+U35+W35+Y35+AA35+AC35+AE35+AG35+AI35+AK35</f>
        <v>0</v>
      </c>
      <c r="D35" s="1253">
        <f t="shared" si="48"/>
        <v>1</v>
      </c>
      <c r="E35" s="66">
        <v>0</v>
      </c>
      <c r="F35" s="87">
        <v>0</v>
      </c>
      <c r="G35" s="66">
        <v>0</v>
      </c>
      <c r="H35" s="1802">
        <v>0</v>
      </c>
      <c r="I35" s="66">
        <v>0</v>
      </c>
      <c r="J35" s="1802">
        <v>0</v>
      </c>
      <c r="K35" s="66">
        <v>0</v>
      </c>
      <c r="L35" s="87">
        <v>0</v>
      </c>
      <c r="M35" s="1823">
        <v>0</v>
      </c>
      <c r="N35" s="1802">
        <v>0</v>
      </c>
      <c r="O35" s="1823">
        <v>0</v>
      </c>
      <c r="P35" s="1802">
        <v>0</v>
      </c>
      <c r="Q35" s="1823">
        <v>0</v>
      </c>
      <c r="R35" s="1802">
        <v>0</v>
      </c>
      <c r="S35" s="1823">
        <v>0</v>
      </c>
      <c r="T35" s="1802">
        <v>0</v>
      </c>
      <c r="U35" s="1823">
        <v>0</v>
      </c>
      <c r="V35" s="1802">
        <v>1</v>
      </c>
      <c r="W35" s="1823">
        <v>0</v>
      </c>
      <c r="X35" s="1802">
        <v>0</v>
      </c>
      <c r="Y35" s="1823">
        <v>0</v>
      </c>
      <c r="Z35" s="1802">
        <v>0</v>
      </c>
      <c r="AA35" s="1823">
        <v>0</v>
      </c>
      <c r="AB35" s="1802">
        <v>0</v>
      </c>
      <c r="AC35" s="1823">
        <v>0</v>
      </c>
      <c r="AD35" s="1802">
        <v>0</v>
      </c>
      <c r="AE35" s="1823">
        <v>0</v>
      </c>
      <c r="AF35" s="1802">
        <v>0</v>
      </c>
      <c r="AG35" s="1823">
        <v>0</v>
      </c>
      <c r="AH35" s="1802">
        <v>0</v>
      </c>
      <c r="AI35" s="1823">
        <v>0</v>
      </c>
      <c r="AJ35" s="1802">
        <v>0</v>
      </c>
      <c r="AK35" s="1823">
        <v>0</v>
      </c>
      <c r="AL35" s="1976">
        <v>0</v>
      </c>
      <c r="AM35" s="336">
        <v>0</v>
      </c>
      <c r="AN35" s="1823">
        <v>1</v>
      </c>
      <c r="AO35" s="1823">
        <v>0</v>
      </c>
      <c r="AP35" s="1802">
        <v>0</v>
      </c>
      <c r="AQ35" s="1754" t="str">
        <f t="shared" si="44"/>
        <v/>
      </c>
      <c r="BV35" s="63"/>
      <c r="BW35" s="63"/>
      <c r="BX35" s="63"/>
      <c r="BY35" s="63"/>
      <c r="CA35" s="63"/>
      <c r="CB35" s="2700" t="str">
        <f t="shared" si="39"/>
        <v/>
      </c>
      <c r="CC35" s="20"/>
      <c r="CD35" s="20"/>
      <c r="CE35" s="20"/>
      <c r="CF35" s="20"/>
      <c r="CM35" s="2658">
        <f t="shared" si="40"/>
        <v>0</v>
      </c>
      <c r="CN35" s="63"/>
      <c r="CO35" s="63"/>
      <c r="CP35" s="63"/>
      <c r="CQ35" s="505"/>
      <c r="CR35" s="505"/>
      <c r="CS35" s="505"/>
      <c r="CT35" s="505"/>
      <c r="CU35" s="505"/>
      <c r="CV35" s="505"/>
      <c r="CW35" s="505"/>
      <c r="CX35" s="505"/>
      <c r="CY35" s="505"/>
      <c r="CZ35" s="505"/>
      <c r="DA35" s="505"/>
      <c r="DB35" s="505"/>
      <c r="DC35" s="505"/>
      <c r="DD35" s="505"/>
      <c r="DE35" s="505"/>
      <c r="DF35" s="505"/>
      <c r="DG35" s="505"/>
    </row>
    <row r="36" spans="1:111" ht="14.25" customHeight="1" x14ac:dyDescent="0.25">
      <c r="A36" s="2912" t="s">
        <v>3444</v>
      </c>
      <c r="B36" s="736">
        <f t="shared" si="37"/>
        <v>6</v>
      </c>
      <c r="C36" s="1252">
        <f t="shared" ref="C36:D36" si="49">+E36+G36+I36+K36+M36+O36+Q36+S36+U36+W36+Y36+AA36+AC36+AE36+AG36+AI36+AK36</f>
        <v>2</v>
      </c>
      <c r="D36" s="1253">
        <f t="shared" si="49"/>
        <v>4</v>
      </c>
      <c r="E36" s="66">
        <v>0</v>
      </c>
      <c r="F36" s="87">
        <v>0</v>
      </c>
      <c r="G36" s="66">
        <v>0</v>
      </c>
      <c r="H36" s="1802">
        <v>0</v>
      </c>
      <c r="I36" s="66">
        <v>0</v>
      </c>
      <c r="J36" s="1802">
        <v>0</v>
      </c>
      <c r="K36" s="66">
        <v>0</v>
      </c>
      <c r="L36" s="87">
        <v>0</v>
      </c>
      <c r="M36" s="1823">
        <v>0</v>
      </c>
      <c r="N36" s="1802">
        <v>0</v>
      </c>
      <c r="O36" s="1823">
        <v>0</v>
      </c>
      <c r="P36" s="1802">
        <v>0</v>
      </c>
      <c r="Q36" s="1823">
        <v>0</v>
      </c>
      <c r="R36" s="1802">
        <v>0</v>
      </c>
      <c r="S36" s="1823">
        <v>0</v>
      </c>
      <c r="T36" s="1802">
        <v>0</v>
      </c>
      <c r="U36" s="1823">
        <v>0</v>
      </c>
      <c r="V36" s="1802">
        <v>0</v>
      </c>
      <c r="W36" s="1823">
        <v>0</v>
      </c>
      <c r="X36" s="1802">
        <v>0</v>
      </c>
      <c r="Y36" s="1823">
        <v>2</v>
      </c>
      <c r="Z36" s="1802">
        <v>0</v>
      </c>
      <c r="AA36" s="1823">
        <v>0</v>
      </c>
      <c r="AB36" s="1802">
        <v>2</v>
      </c>
      <c r="AC36" s="1823">
        <v>0</v>
      </c>
      <c r="AD36" s="1802">
        <v>1</v>
      </c>
      <c r="AE36" s="1823">
        <v>0</v>
      </c>
      <c r="AF36" s="1802">
        <v>1</v>
      </c>
      <c r="AG36" s="1823">
        <v>0</v>
      </c>
      <c r="AH36" s="1802">
        <v>0</v>
      </c>
      <c r="AI36" s="1823">
        <v>0</v>
      </c>
      <c r="AJ36" s="1802">
        <v>0</v>
      </c>
      <c r="AK36" s="1823">
        <v>0</v>
      </c>
      <c r="AL36" s="1976">
        <v>0</v>
      </c>
      <c r="AM36" s="336">
        <v>0</v>
      </c>
      <c r="AN36" s="1823">
        <v>5</v>
      </c>
      <c r="AO36" s="1823">
        <v>1</v>
      </c>
      <c r="AP36" s="1802">
        <v>0</v>
      </c>
      <c r="AQ36" s="1754" t="str">
        <f t="shared" si="44"/>
        <v/>
      </c>
      <c r="BV36" s="63"/>
      <c r="BW36" s="63"/>
      <c r="BX36" s="63"/>
      <c r="BY36" s="63"/>
      <c r="CA36" s="63"/>
      <c r="CB36" s="2700" t="str">
        <f t="shared" si="39"/>
        <v/>
      </c>
      <c r="CC36" s="20"/>
      <c r="CD36" s="20"/>
      <c r="CE36" s="20"/>
      <c r="CF36" s="20"/>
      <c r="CM36" s="2658">
        <f t="shared" si="40"/>
        <v>0</v>
      </c>
      <c r="CN36" s="63"/>
      <c r="CO36" s="63"/>
      <c r="CP36" s="63"/>
      <c r="CQ36" s="505"/>
      <c r="CR36" s="505"/>
      <c r="CS36" s="505"/>
      <c r="CT36" s="505"/>
      <c r="CU36" s="505"/>
      <c r="CV36" s="505"/>
      <c r="CW36" s="505"/>
      <c r="CX36" s="505"/>
      <c r="CY36" s="505"/>
      <c r="CZ36" s="505"/>
      <c r="DA36" s="505"/>
      <c r="DB36" s="505"/>
      <c r="DC36" s="505"/>
      <c r="DD36" s="505"/>
      <c r="DE36" s="505"/>
      <c r="DF36" s="505"/>
      <c r="DG36" s="505"/>
    </row>
    <row r="37" spans="1:111" ht="14.25" customHeight="1" x14ac:dyDescent="0.25">
      <c r="A37" s="1379" t="s">
        <v>3445</v>
      </c>
      <c r="B37" s="1251">
        <f t="shared" si="37"/>
        <v>0</v>
      </c>
      <c r="C37" s="1252">
        <f t="shared" ref="C37:D37" si="50">+E37+G37+I37+K37+M37+O37+Q37+S37+U37+W37+Y37+AA37+AC37+AE37+AG37+AI37+AK37</f>
        <v>0</v>
      </c>
      <c r="D37" s="1253">
        <f t="shared" si="50"/>
        <v>0</v>
      </c>
      <c r="E37" s="66"/>
      <c r="F37" s="87"/>
      <c r="G37" s="66"/>
      <c r="H37" s="1802"/>
      <c r="I37" s="66"/>
      <c r="J37" s="1802"/>
      <c r="K37" s="66"/>
      <c r="L37" s="87"/>
      <c r="M37" s="1823"/>
      <c r="N37" s="1802"/>
      <c r="O37" s="1823"/>
      <c r="P37" s="1802"/>
      <c r="Q37" s="1823"/>
      <c r="R37" s="1802"/>
      <c r="S37" s="1823"/>
      <c r="T37" s="1802"/>
      <c r="U37" s="1823"/>
      <c r="V37" s="1802"/>
      <c r="W37" s="1823"/>
      <c r="X37" s="1802"/>
      <c r="Y37" s="1823"/>
      <c r="Z37" s="1802"/>
      <c r="AA37" s="1823"/>
      <c r="AB37" s="1802"/>
      <c r="AC37" s="1823"/>
      <c r="AD37" s="1802"/>
      <c r="AE37" s="1823"/>
      <c r="AF37" s="1802"/>
      <c r="AG37" s="1823"/>
      <c r="AH37" s="1802"/>
      <c r="AI37" s="1823"/>
      <c r="AJ37" s="1802"/>
      <c r="AK37" s="1823"/>
      <c r="AL37" s="1976"/>
      <c r="AM37" s="336"/>
      <c r="AN37" s="1823"/>
      <c r="AO37" s="1823"/>
      <c r="AP37" s="1802"/>
      <c r="AQ37" s="1754" t="str">
        <f t="shared" si="44"/>
        <v/>
      </c>
      <c r="BV37" s="63"/>
      <c r="BW37" s="63"/>
      <c r="BX37" s="63"/>
      <c r="BY37" s="63"/>
      <c r="CA37" s="63"/>
      <c r="CB37" s="2700" t="str">
        <f t="shared" si="39"/>
        <v/>
      </c>
      <c r="CC37" s="20"/>
      <c r="CD37" s="20"/>
      <c r="CE37" s="20"/>
      <c r="CF37" s="20"/>
      <c r="CM37" s="2658">
        <f t="shared" si="40"/>
        <v>0</v>
      </c>
      <c r="CN37" s="63"/>
      <c r="CO37" s="63"/>
      <c r="CP37" s="63"/>
      <c r="CQ37" s="505"/>
      <c r="CR37" s="505"/>
      <c r="CS37" s="505"/>
      <c r="CT37" s="505"/>
      <c r="CU37" s="505"/>
      <c r="CV37" s="505"/>
      <c r="CW37" s="505"/>
      <c r="CX37" s="505"/>
      <c r="CY37" s="505"/>
      <c r="CZ37" s="505"/>
      <c r="DA37" s="505"/>
      <c r="DB37" s="505"/>
      <c r="DC37" s="505"/>
      <c r="DD37" s="505"/>
      <c r="DE37" s="505"/>
      <c r="DF37" s="505"/>
      <c r="DG37" s="505"/>
    </row>
    <row r="38" spans="1:111" ht="14.25" customHeight="1" x14ac:dyDescent="0.25">
      <c r="A38" s="1426" t="s">
        <v>3446</v>
      </c>
      <c r="B38" s="894">
        <f t="shared" si="37"/>
        <v>0</v>
      </c>
      <c r="C38" s="1252">
        <f t="shared" ref="C38:D38" si="51">+E38+G38+I38+K38+M38+O38+Q38+S38+U38+W38+Y38+AA38+AC38+AE38+AG38+AI38+AK38</f>
        <v>0</v>
      </c>
      <c r="D38" s="1253">
        <f t="shared" si="51"/>
        <v>0</v>
      </c>
      <c r="E38" s="66"/>
      <c r="F38" s="87"/>
      <c r="G38" s="66"/>
      <c r="H38" s="1802"/>
      <c r="I38" s="66"/>
      <c r="J38" s="1802"/>
      <c r="K38" s="66"/>
      <c r="L38" s="87"/>
      <c r="M38" s="1823"/>
      <c r="N38" s="1802"/>
      <c r="O38" s="1823"/>
      <c r="P38" s="1802"/>
      <c r="Q38" s="1823"/>
      <c r="R38" s="1802"/>
      <c r="S38" s="1823"/>
      <c r="T38" s="1802"/>
      <c r="U38" s="1823"/>
      <c r="V38" s="1802"/>
      <c r="W38" s="1823"/>
      <c r="X38" s="1802"/>
      <c r="Y38" s="1823"/>
      <c r="Z38" s="1802"/>
      <c r="AA38" s="1823"/>
      <c r="AB38" s="1802"/>
      <c r="AC38" s="1823"/>
      <c r="AD38" s="1802"/>
      <c r="AE38" s="1823"/>
      <c r="AF38" s="1802"/>
      <c r="AG38" s="1823"/>
      <c r="AH38" s="1802"/>
      <c r="AI38" s="1823"/>
      <c r="AJ38" s="1802"/>
      <c r="AK38" s="1823"/>
      <c r="AL38" s="1976"/>
      <c r="AM38" s="336"/>
      <c r="AN38" s="1823"/>
      <c r="AO38" s="1823"/>
      <c r="AP38" s="1802"/>
      <c r="AQ38" s="1754" t="str">
        <f t="shared" si="44"/>
        <v/>
      </c>
      <c r="BV38" s="63"/>
      <c r="BW38" s="63"/>
      <c r="BX38" s="63"/>
      <c r="BY38" s="63"/>
      <c r="CA38" s="63"/>
      <c r="CB38" s="2700" t="str">
        <f t="shared" si="39"/>
        <v/>
      </c>
      <c r="CC38" s="20"/>
      <c r="CD38" s="20"/>
      <c r="CE38" s="20"/>
      <c r="CF38" s="20"/>
      <c r="CM38" s="2658">
        <f t="shared" si="40"/>
        <v>0</v>
      </c>
      <c r="CN38" s="63"/>
      <c r="CO38" s="63"/>
      <c r="CP38" s="63"/>
      <c r="CQ38" s="505"/>
      <c r="CR38" s="505"/>
      <c r="CS38" s="505"/>
      <c r="CT38" s="505"/>
      <c r="CU38" s="505"/>
      <c r="CV38" s="505"/>
      <c r="CW38" s="505"/>
      <c r="CX38" s="505"/>
      <c r="CY38" s="505"/>
      <c r="CZ38" s="505"/>
      <c r="DA38" s="505"/>
      <c r="DB38" s="505"/>
      <c r="DC38" s="505"/>
      <c r="DD38" s="505"/>
      <c r="DE38" s="505"/>
      <c r="DF38" s="505"/>
      <c r="DG38" s="505"/>
    </row>
    <row r="39" spans="1:111" ht="14.25" customHeight="1" x14ac:dyDescent="0.25">
      <c r="A39" s="1379" t="s">
        <v>3447</v>
      </c>
      <c r="B39" s="1251">
        <f t="shared" si="37"/>
        <v>0</v>
      </c>
      <c r="C39" s="1252">
        <f t="shared" ref="C39:D39" si="52">+E39+G39+I39+K39+M39+O39+Q39+S39+U39+W39+Y39+AA39+AC39+AE39+AG39+AI39+AK39</f>
        <v>0</v>
      </c>
      <c r="D39" s="1253">
        <f t="shared" si="52"/>
        <v>0</v>
      </c>
      <c r="E39" s="66"/>
      <c r="F39" s="87"/>
      <c r="G39" s="66"/>
      <c r="H39" s="1802"/>
      <c r="I39" s="66"/>
      <c r="J39" s="1802"/>
      <c r="K39" s="66"/>
      <c r="L39" s="87"/>
      <c r="M39" s="1823"/>
      <c r="N39" s="1802"/>
      <c r="O39" s="1823"/>
      <c r="P39" s="1802"/>
      <c r="Q39" s="1823"/>
      <c r="R39" s="1802"/>
      <c r="S39" s="1823"/>
      <c r="T39" s="1802"/>
      <c r="U39" s="1823"/>
      <c r="V39" s="1802"/>
      <c r="W39" s="1823"/>
      <c r="X39" s="1802"/>
      <c r="Y39" s="1823"/>
      <c r="Z39" s="1802"/>
      <c r="AA39" s="1823"/>
      <c r="AB39" s="1802"/>
      <c r="AC39" s="1823"/>
      <c r="AD39" s="1802"/>
      <c r="AE39" s="1823"/>
      <c r="AF39" s="1802"/>
      <c r="AG39" s="1823"/>
      <c r="AH39" s="1802"/>
      <c r="AI39" s="1823"/>
      <c r="AJ39" s="1802"/>
      <c r="AK39" s="1823"/>
      <c r="AL39" s="1976"/>
      <c r="AM39" s="336"/>
      <c r="AN39" s="1823"/>
      <c r="AO39" s="1823"/>
      <c r="AP39" s="1802"/>
      <c r="AQ39" s="1754" t="str">
        <f t="shared" si="44"/>
        <v/>
      </c>
      <c r="BV39" s="63"/>
      <c r="BW39" s="63"/>
      <c r="BX39" s="63"/>
      <c r="BY39" s="63"/>
      <c r="CA39" s="63"/>
      <c r="CB39" s="2700" t="str">
        <f t="shared" si="39"/>
        <v/>
      </c>
      <c r="CC39" s="20"/>
      <c r="CD39" s="20"/>
      <c r="CE39" s="20"/>
      <c r="CF39" s="20"/>
      <c r="CM39" s="2658">
        <f t="shared" si="40"/>
        <v>0</v>
      </c>
      <c r="CN39" s="63"/>
      <c r="CO39" s="63"/>
      <c r="CP39" s="63"/>
      <c r="CQ39" s="505"/>
      <c r="CR39" s="505"/>
      <c r="CS39" s="505"/>
      <c r="CT39" s="505"/>
      <c r="CU39" s="505"/>
      <c r="CV39" s="505"/>
      <c r="CW39" s="505"/>
      <c r="CX39" s="505"/>
      <c r="CY39" s="505"/>
      <c r="CZ39" s="505"/>
      <c r="DA39" s="505"/>
      <c r="DB39" s="505"/>
      <c r="DC39" s="505"/>
      <c r="DD39" s="505"/>
      <c r="DE39" s="505"/>
      <c r="DF39" s="505"/>
      <c r="DG39" s="505"/>
    </row>
    <row r="40" spans="1:111" ht="14.25" customHeight="1" x14ac:dyDescent="0.25">
      <c r="A40" s="1379" t="s">
        <v>3448</v>
      </c>
      <c r="B40" s="1251">
        <f t="shared" si="37"/>
        <v>0</v>
      </c>
      <c r="C40" s="1252">
        <f t="shared" ref="C40:D40" si="53">+E40+G40+I40+K40+M40+O40+Q40+S40+U40+W40+Y40+AA40+AC40+AE40+AG40+AI40+AK40</f>
        <v>0</v>
      </c>
      <c r="D40" s="1253">
        <f t="shared" si="53"/>
        <v>0</v>
      </c>
      <c r="E40" s="66"/>
      <c r="F40" s="87"/>
      <c r="G40" s="66"/>
      <c r="H40" s="1802"/>
      <c r="I40" s="66"/>
      <c r="J40" s="1802"/>
      <c r="K40" s="66"/>
      <c r="L40" s="87"/>
      <c r="M40" s="1823"/>
      <c r="N40" s="1802"/>
      <c r="O40" s="1823"/>
      <c r="P40" s="1802"/>
      <c r="Q40" s="1823"/>
      <c r="R40" s="1802"/>
      <c r="S40" s="1823"/>
      <c r="T40" s="1802"/>
      <c r="U40" s="1823"/>
      <c r="V40" s="1802"/>
      <c r="W40" s="1823"/>
      <c r="X40" s="1802"/>
      <c r="Y40" s="1823"/>
      <c r="Z40" s="1802"/>
      <c r="AA40" s="1823"/>
      <c r="AB40" s="1802"/>
      <c r="AC40" s="1823"/>
      <c r="AD40" s="1802"/>
      <c r="AE40" s="1823"/>
      <c r="AF40" s="1802"/>
      <c r="AG40" s="1823"/>
      <c r="AH40" s="1802"/>
      <c r="AI40" s="1823"/>
      <c r="AJ40" s="1802"/>
      <c r="AK40" s="1823"/>
      <c r="AL40" s="1976"/>
      <c r="AM40" s="336"/>
      <c r="AN40" s="1823"/>
      <c r="AO40" s="1823"/>
      <c r="AP40" s="1802"/>
      <c r="AQ40" s="1754" t="str">
        <f t="shared" si="44"/>
        <v/>
      </c>
      <c r="BV40" s="63"/>
      <c r="BW40" s="63"/>
      <c r="BX40" s="63"/>
      <c r="BY40" s="63"/>
      <c r="CA40" s="63"/>
      <c r="CB40" s="2700" t="str">
        <f t="shared" si="39"/>
        <v/>
      </c>
      <c r="CC40" s="20"/>
      <c r="CD40" s="20"/>
      <c r="CE40" s="20"/>
      <c r="CF40" s="20"/>
      <c r="CM40" s="2658">
        <f t="shared" si="40"/>
        <v>0</v>
      </c>
      <c r="CN40" s="63"/>
      <c r="CO40" s="63"/>
      <c r="CP40" s="63"/>
      <c r="CQ40" s="505"/>
      <c r="CR40" s="505"/>
      <c r="CS40" s="505"/>
      <c r="CT40" s="505"/>
      <c r="CU40" s="505"/>
      <c r="CV40" s="505"/>
      <c r="CW40" s="505"/>
      <c r="CX40" s="505"/>
      <c r="CY40" s="505"/>
      <c r="CZ40" s="505"/>
      <c r="DA40" s="505"/>
      <c r="DB40" s="505"/>
      <c r="DC40" s="505"/>
      <c r="DD40" s="505"/>
      <c r="DE40" s="505"/>
      <c r="DF40" s="505"/>
      <c r="DG40" s="505"/>
    </row>
    <row r="41" spans="1:111" ht="14.25" customHeight="1" x14ac:dyDescent="0.25">
      <c r="A41" s="1294" t="s">
        <v>3449</v>
      </c>
      <c r="B41" s="1427">
        <f t="shared" si="37"/>
        <v>1</v>
      </c>
      <c r="C41" s="1252">
        <f t="shared" ref="C41:D41" si="54">+E41+G41+I41+K41+M41+O41+Q41+S41+U41+W41+Y41+AA41+AC41+AE41+AG41+AI41+AK41</f>
        <v>0</v>
      </c>
      <c r="D41" s="1253">
        <f t="shared" si="54"/>
        <v>1</v>
      </c>
      <c r="E41" s="66">
        <v>0</v>
      </c>
      <c r="F41" s="87">
        <v>0</v>
      </c>
      <c r="G41" s="66">
        <v>0</v>
      </c>
      <c r="H41" s="1802">
        <v>0</v>
      </c>
      <c r="I41" s="66">
        <v>0</v>
      </c>
      <c r="J41" s="1802">
        <v>0</v>
      </c>
      <c r="K41" s="66">
        <v>0</v>
      </c>
      <c r="L41" s="87">
        <v>0</v>
      </c>
      <c r="M41" s="1823">
        <v>0</v>
      </c>
      <c r="N41" s="1802">
        <v>0</v>
      </c>
      <c r="O41" s="1823">
        <v>0</v>
      </c>
      <c r="P41" s="1802">
        <v>0</v>
      </c>
      <c r="Q41" s="1823">
        <v>0</v>
      </c>
      <c r="R41" s="1802">
        <v>1</v>
      </c>
      <c r="S41" s="1823">
        <v>0</v>
      </c>
      <c r="T41" s="1802">
        <v>0</v>
      </c>
      <c r="U41" s="1823">
        <v>0</v>
      </c>
      <c r="V41" s="1802">
        <v>0</v>
      </c>
      <c r="W41" s="1823">
        <v>0</v>
      </c>
      <c r="X41" s="1802">
        <v>0</v>
      </c>
      <c r="Y41" s="1823">
        <v>0</v>
      </c>
      <c r="Z41" s="1802">
        <v>0</v>
      </c>
      <c r="AA41" s="1823">
        <v>0</v>
      </c>
      <c r="AB41" s="1802">
        <v>0</v>
      </c>
      <c r="AC41" s="1823">
        <v>0</v>
      </c>
      <c r="AD41" s="1802">
        <v>0</v>
      </c>
      <c r="AE41" s="1823">
        <v>0</v>
      </c>
      <c r="AF41" s="1802">
        <v>0</v>
      </c>
      <c r="AG41" s="1823">
        <v>0</v>
      </c>
      <c r="AH41" s="1802">
        <v>0</v>
      </c>
      <c r="AI41" s="1823">
        <v>0</v>
      </c>
      <c r="AJ41" s="1802">
        <v>0</v>
      </c>
      <c r="AK41" s="1823">
        <v>0</v>
      </c>
      <c r="AL41" s="1976">
        <v>0</v>
      </c>
      <c r="AM41" s="336">
        <v>0</v>
      </c>
      <c r="AN41" s="1823">
        <v>1</v>
      </c>
      <c r="AO41" s="1823">
        <v>0</v>
      </c>
      <c r="AP41" s="1802">
        <v>0</v>
      </c>
      <c r="AQ41" s="1754" t="str">
        <f t="shared" si="44"/>
        <v/>
      </c>
      <c r="BV41" s="63"/>
      <c r="BW41" s="63"/>
      <c r="BX41" s="63"/>
      <c r="BY41" s="63"/>
      <c r="CA41" s="63"/>
      <c r="CB41" s="2700" t="str">
        <f t="shared" si="39"/>
        <v/>
      </c>
      <c r="CC41" s="20"/>
      <c r="CD41" s="20"/>
      <c r="CE41" s="20"/>
      <c r="CF41" s="20"/>
      <c r="CM41" s="2658">
        <f t="shared" si="40"/>
        <v>0</v>
      </c>
      <c r="CN41" s="63"/>
      <c r="CO41" s="63"/>
      <c r="CP41" s="63"/>
      <c r="CQ41" s="505"/>
      <c r="CR41" s="505"/>
      <c r="CS41" s="505"/>
      <c r="CT41" s="505"/>
      <c r="CU41" s="505"/>
      <c r="CV41" s="505"/>
      <c r="CW41" s="505"/>
      <c r="CX41" s="505"/>
      <c r="CY41" s="505"/>
      <c r="CZ41" s="505"/>
      <c r="DA41" s="505"/>
      <c r="DB41" s="505"/>
      <c r="DC41" s="505"/>
      <c r="DD41" s="505"/>
      <c r="DE41" s="505"/>
      <c r="DF41" s="505"/>
      <c r="DG41" s="505"/>
    </row>
    <row r="42" spans="1:111" ht="14.25" customHeight="1" x14ac:dyDescent="0.25">
      <c r="A42" s="2912" t="s">
        <v>3450</v>
      </c>
      <c r="B42" s="736">
        <f t="shared" si="37"/>
        <v>0</v>
      </c>
      <c r="C42" s="345">
        <f t="shared" ref="C42:D42" si="55">+E42+G42+I42+K42+M42+O42+Q42+S42+U42+W42+Y42+AA42+AC42+AE42+AG42+AI42+AK42</f>
        <v>0</v>
      </c>
      <c r="D42" s="2762">
        <f t="shared" si="55"/>
        <v>0</v>
      </c>
      <c r="E42" s="66"/>
      <c r="F42" s="87"/>
      <c r="G42" s="66"/>
      <c r="H42" s="87"/>
      <c r="I42" s="66"/>
      <c r="J42" s="1802"/>
      <c r="K42" s="66"/>
      <c r="L42" s="87"/>
      <c r="M42" s="1823"/>
      <c r="N42" s="87"/>
      <c r="O42" s="67"/>
      <c r="P42" s="87"/>
      <c r="Q42" s="67"/>
      <c r="R42" s="87"/>
      <c r="S42" s="67"/>
      <c r="T42" s="87"/>
      <c r="U42" s="67"/>
      <c r="V42" s="87"/>
      <c r="W42" s="67"/>
      <c r="X42" s="87"/>
      <c r="Y42" s="67"/>
      <c r="Z42" s="87"/>
      <c r="AA42" s="67"/>
      <c r="AB42" s="87"/>
      <c r="AC42" s="67"/>
      <c r="AD42" s="87"/>
      <c r="AE42" s="67"/>
      <c r="AF42" s="87"/>
      <c r="AG42" s="67"/>
      <c r="AH42" s="87"/>
      <c r="AI42" s="67"/>
      <c r="AJ42" s="87"/>
      <c r="AK42" s="67"/>
      <c r="AL42" s="1833"/>
      <c r="AM42" s="336"/>
      <c r="AN42" s="1823"/>
      <c r="AO42" s="67"/>
      <c r="AP42" s="87"/>
      <c r="AQ42" s="1754" t="str">
        <f t="shared" si="44"/>
        <v/>
      </c>
      <c r="BV42" s="63"/>
      <c r="BW42" s="63"/>
      <c r="BX42" s="63"/>
      <c r="BY42" s="63"/>
      <c r="CA42" s="63"/>
      <c r="CB42" s="2700" t="str">
        <f t="shared" si="39"/>
        <v/>
      </c>
      <c r="CC42" s="20"/>
      <c r="CD42" s="20"/>
      <c r="CE42" s="20"/>
      <c r="CF42" s="20"/>
      <c r="CM42" s="2658">
        <f t="shared" si="40"/>
        <v>0</v>
      </c>
      <c r="CN42" s="63"/>
      <c r="CO42" s="63"/>
      <c r="CP42" s="63"/>
      <c r="CQ42" s="505"/>
      <c r="CR42" s="505"/>
      <c r="CS42" s="505"/>
      <c r="CT42" s="505"/>
      <c r="CU42" s="505"/>
      <c r="CV42" s="505"/>
      <c r="CW42" s="505"/>
      <c r="CX42" s="505"/>
      <c r="CY42" s="505"/>
      <c r="CZ42" s="505"/>
      <c r="DA42" s="505"/>
      <c r="DB42" s="505"/>
      <c r="DC42" s="505"/>
      <c r="DD42" s="505"/>
      <c r="DE42" s="505"/>
      <c r="DF42" s="505"/>
      <c r="DG42" s="505"/>
    </row>
    <row r="43" spans="1:111" ht="14.25" customHeight="1" x14ac:dyDescent="0.25">
      <c r="A43" s="1428" t="s">
        <v>3451</v>
      </c>
      <c r="B43" s="2788">
        <f t="shared" si="37"/>
        <v>0</v>
      </c>
      <c r="C43" s="345">
        <f t="shared" ref="C43:D43" si="56">+E43+G43+I43+K43+M43+O43+Q43+S43+U43+W43+Y43+AA43+AC43+AE43+AG43+AI43+AK43</f>
        <v>0</v>
      </c>
      <c r="D43" s="2762">
        <f t="shared" si="56"/>
        <v>0</v>
      </c>
      <c r="E43" s="66"/>
      <c r="F43" s="87"/>
      <c r="G43" s="66"/>
      <c r="H43" s="87"/>
      <c r="I43" s="66"/>
      <c r="J43" s="1802"/>
      <c r="K43" s="66"/>
      <c r="L43" s="87"/>
      <c r="M43" s="1823"/>
      <c r="N43" s="87"/>
      <c r="O43" s="67"/>
      <c r="P43" s="87"/>
      <c r="Q43" s="67"/>
      <c r="R43" s="87"/>
      <c r="S43" s="67"/>
      <c r="T43" s="87"/>
      <c r="U43" s="67"/>
      <c r="V43" s="87"/>
      <c r="W43" s="67"/>
      <c r="X43" s="87"/>
      <c r="Y43" s="67"/>
      <c r="Z43" s="87"/>
      <c r="AA43" s="67"/>
      <c r="AB43" s="87"/>
      <c r="AC43" s="67"/>
      <c r="AD43" s="87"/>
      <c r="AE43" s="67"/>
      <c r="AF43" s="87"/>
      <c r="AG43" s="67"/>
      <c r="AH43" s="87"/>
      <c r="AI43" s="67"/>
      <c r="AJ43" s="87"/>
      <c r="AK43" s="67"/>
      <c r="AL43" s="1833"/>
      <c r="AM43" s="336"/>
      <c r="AN43" s="1823"/>
      <c r="AO43" s="67"/>
      <c r="AP43" s="87"/>
      <c r="AQ43" s="1754" t="str">
        <f t="shared" si="44"/>
        <v/>
      </c>
      <c r="BV43" s="63"/>
      <c r="BW43" s="63"/>
      <c r="BX43" s="63"/>
      <c r="BY43" s="63"/>
      <c r="CA43" s="63"/>
      <c r="CB43" s="2700" t="str">
        <f t="shared" si="39"/>
        <v/>
      </c>
      <c r="CC43" s="20"/>
      <c r="CD43" s="20"/>
      <c r="CE43" s="20"/>
      <c r="CF43" s="20"/>
      <c r="CM43" s="2658">
        <f t="shared" si="40"/>
        <v>0</v>
      </c>
      <c r="CN43" s="63"/>
      <c r="CO43" s="63"/>
      <c r="CP43" s="63"/>
      <c r="CQ43" s="505"/>
      <c r="CR43" s="505"/>
      <c r="CS43" s="505"/>
      <c r="CT43" s="505"/>
      <c r="CU43" s="505"/>
      <c r="CV43" s="505"/>
      <c r="CW43" s="505"/>
      <c r="CX43" s="505"/>
      <c r="CY43" s="505"/>
      <c r="CZ43" s="505"/>
      <c r="DA43" s="505"/>
      <c r="DB43" s="505"/>
      <c r="DC43" s="505"/>
      <c r="DD43" s="505"/>
      <c r="DE43" s="505"/>
      <c r="DF43" s="505"/>
      <c r="DG43" s="505"/>
    </row>
    <row r="44" spans="1:111" ht="14.25" customHeight="1" x14ac:dyDescent="0.25">
      <c r="A44" s="364" t="s">
        <v>3452</v>
      </c>
      <c r="B44" s="2788">
        <f t="shared" si="37"/>
        <v>1</v>
      </c>
      <c r="C44" s="345">
        <f t="shared" ref="C44:D44" si="57">+E44+G44+I44+K44+M44+O44+Q44+S44+U44+W44+Y44+AA44+AC44+AE44+AG44+AI44+AK44</f>
        <v>1</v>
      </c>
      <c r="D44" s="2762">
        <f t="shared" si="57"/>
        <v>0</v>
      </c>
      <c r="E44" s="66">
        <v>1</v>
      </c>
      <c r="F44" s="87">
        <v>0</v>
      </c>
      <c r="G44" s="66">
        <v>0</v>
      </c>
      <c r="H44" s="87">
        <v>0</v>
      </c>
      <c r="I44" s="66">
        <v>0</v>
      </c>
      <c r="J44" s="1802">
        <v>0</v>
      </c>
      <c r="K44" s="66">
        <v>0</v>
      </c>
      <c r="L44" s="87">
        <v>0</v>
      </c>
      <c r="M44" s="1823">
        <v>0</v>
      </c>
      <c r="N44" s="87">
        <v>0</v>
      </c>
      <c r="O44" s="67">
        <v>0</v>
      </c>
      <c r="P44" s="87">
        <v>0</v>
      </c>
      <c r="Q44" s="67">
        <v>0</v>
      </c>
      <c r="R44" s="87">
        <v>0</v>
      </c>
      <c r="S44" s="67">
        <v>0</v>
      </c>
      <c r="T44" s="87">
        <v>0</v>
      </c>
      <c r="U44" s="67">
        <v>0</v>
      </c>
      <c r="V44" s="87">
        <v>0</v>
      </c>
      <c r="W44" s="67">
        <v>0</v>
      </c>
      <c r="X44" s="87">
        <v>0</v>
      </c>
      <c r="Y44" s="67">
        <v>0</v>
      </c>
      <c r="Z44" s="87">
        <v>0</v>
      </c>
      <c r="AA44" s="67">
        <v>0</v>
      </c>
      <c r="AB44" s="87">
        <v>0</v>
      </c>
      <c r="AC44" s="67">
        <v>0</v>
      </c>
      <c r="AD44" s="87">
        <v>0</v>
      </c>
      <c r="AE44" s="67">
        <v>0</v>
      </c>
      <c r="AF44" s="87">
        <v>0</v>
      </c>
      <c r="AG44" s="67">
        <v>0</v>
      </c>
      <c r="AH44" s="87">
        <v>0</v>
      </c>
      <c r="AI44" s="67">
        <v>0</v>
      </c>
      <c r="AJ44" s="87">
        <v>0</v>
      </c>
      <c r="AK44" s="67">
        <v>0</v>
      </c>
      <c r="AL44" s="1833">
        <v>0</v>
      </c>
      <c r="AM44" s="336">
        <v>1</v>
      </c>
      <c r="AN44" s="1823">
        <v>0</v>
      </c>
      <c r="AO44" s="67">
        <v>0</v>
      </c>
      <c r="AP44" s="87">
        <v>0</v>
      </c>
      <c r="AQ44" s="1754" t="str">
        <f t="shared" si="44"/>
        <v/>
      </c>
      <c r="BV44" s="63"/>
      <c r="BW44" s="63"/>
      <c r="BX44" s="63"/>
      <c r="BY44" s="63"/>
      <c r="CA44" s="63"/>
      <c r="CB44" s="2700" t="str">
        <f t="shared" si="39"/>
        <v/>
      </c>
      <c r="CC44" s="20"/>
      <c r="CD44" s="20"/>
      <c r="CE44" s="20"/>
      <c r="CF44" s="20"/>
      <c r="CM44" s="2658">
        <f t="shared" si="40"/>
        <v>0</v>
      </c>
      <c r="CN44" s="63"/>
      <c r="CO44" s="63"/>
      <c r="CP44" s="63"/>
      <c r="CQ44" s="505"/>
      <c r="CR44" s="505"/>
      <c r="CS44" s="505"/>
      <c r="CT44" s="505"/>
      <c r="CU44" s="505"/>
      <c r="CV44" s="505"/>
      <c r="CW44" s="505"/>
      <c r="CX44" s="505"/>
      <c r="CY44" s="505"/>
      <c r="CZ44" s="505"/>
      <c r="DA44" s="505"/>
      <c r="DB44" s="505"/>
      <c r="DC44" s="505"/>
      <c r="DD44" s="505"/>
      <c r="DE44" s="505"/>
      <c r="DF44" s="505"/>
      <c r="DG44" s="505"/>
    </row>
    <row r="45" spans="1:111" ht="14.25" customHeight="1" x14ac:dyDescent="0.25">
      <c r="A45" s="1429" t="s">
        <v>3453</v>
      </c>
      <c r="B45" s="2350">
        <f t="shared" si="37"/>
        <v>0</v>
      </c>
      <c r="C45" s="633">
        <f t="shared" ref="C45:D45" si="58">+E45+G45+I45+K45+M45+O45+Q45+S45+U45+W45+Y45+AA45+AC45+AE45+AG45+AI45+AK45</f>
        <v>0</v>
      </c>
      <c r="D45" s="358">
        <f t="shared" si="58"/>
        <v>0</v>
      </c>
      <c r="E45" s="357"/>
      <c r="F45" s="2422"/>
      <c r="G45" s="2350"/>
      <c r="H45" s="358"/>
      <c r="I45" s="357"/>
      <c r="J45" s="2422"/>
      <c r="K45" s="2350"/>
      <c r="L45" s="358"/>
      <c r="M45" s="2350"/>
      <c r="N45" s="358"/>
      <c r="O45" s="357"/>
      <c r="P45" s="2422"/>
      <c r="Q45" s="2350"/>
      <c r="R45" s="358"/>
      <c r="S45" s="2350"/>
      <c r="T45" s="358"/>
      <c r="U45" s="357"/>
      <c r="V45" s="2422"/>
      <c r="W45" s="2350"/>
      <c r="X45" s="358"/>
      <c r="Y45" s="357"/>
      <c r="Z45" s="2422"/>
      <c r="AA45" s="2350"/>
      <c r="AB45" s="358"/>
      <c r="AC45" s="357"/>
      <c r="AD45" s="2422"/>
      <c r="AE45" s="2350"/>
      <c r="AF45" s="358"/>
      <c r="AG45" s="2350"/>
      <c r="AH45" s="358"/>
      <c r="AI45" s="2350"/>
      <c r="AJ45" s="358"/>
      <c r="AK45" s="357"/>
      <c r="AL45" s="2422"/>
      <c r="AM45" s="357"/>
      <c r="AN45" s="357"/>
      <c r="AO45" s="2860"/>
      <c r="AP45" s="633"/>
      <c r="AQ45" s="1754" t="str">
        <f t="shared" si="44"/>
        <v/>
      </c>
      <c r="BV45" s="63"/>
      <c r="BW45" s="63"/>
      <c r="BX45" s="63"/>
      <c r="BY45" s="63"/>
      <c r="CA45" s="63"/>
      <c r="CB45" s="2700" t="str">
        <f t="shared" si="39"/>
        <v/>
      </c>
      <c r="CC45" s="20"/>
      <c r="CD45" s="20"/>
      <c r="CE45" s="20"/>
      <c r="CF45" s="20"/>
      <c r="CM45" s="2658">
        <f t="shared" si="40"/>
        <v>0</v>
      </c>
      <c r="CN45" s="63"/>
      <c r="CO45" s="63"/>
      <c r="CP45" s="63"/>
      <c r="CQ45" s="505"/>
      <c r="CR45" s="505"/>
      <c r="CS45" s="505"/>
      <c r="CT45" s="505"/>
      <c r="CU45" s="505"/>
      <c r="CV45" s="505"/>
      <c r="CW45" s="505"/>
      <c r="CX45" s="505"/>
      <c r="CY45" s="505"/>
      <c r="CZ45" s="505"/>
      <c r="DA45" s="505"/>
      <c r="DB45" s="505"/>
      <c r="DC45" s="505"/>
      <c r="DD45" s="505"/>
      <c r="DE45" s="505"/>
      <c r="DF45" s="505"/>
      <c r="DG45" s="505"/>
    </row>
    <row r="46" spans="1:111" ht="14.25" customHeight="1" x14ac:dyDescent="0.25">
      <c r="A46" s="364" t="s">
        <v>3454</v>
      </c>
      <c r="B46" s="2788">
        <f t="shared" si="37"/>
        <v>0</v>
      </c>
      <c r="C46" s="345">
        <f t="shared" ref="C46:D46" si="59">+E46+G46+I46+K46+M46+O46+Q46+S46+U46+W46+Y46+AA46+AC46+AE46+AG46+AI46+AK46</f>
        <v>0</v>
      </c>
      <c r="D46" s="2762">
        <f t="shared" si="59"/>
        <v>0</v>
      </c>
      <c r="E46" s="66"/>
      <c r="F46" s="87"/>
      <c r="G46" s="66"/>
      <c r="H46" s="87"/>
      <c r="I46" s="66"/>
      <c r="J46" s="1802"/>
      <c r="K46" s="66"/>
      <c r="L46" s="87"/>
      <c r="M46" s="1823"/>
      <c r="N46" s="87"/>
      <c r="O46" s="67"/>
      <c r="P46" s="87"/>
      <c r="Q46" s="67"/>
      <c r="R46" s="87"/>
      <c r="S46" s="67"/>
      <c r="T46" s="87"/>
      <c r="U46" s="67"/>
      <c r="V46" s="87"/>
      <c r="W46" s="67"/>
      <c r="X46" s="87"/>
      <c r="Y46" s="67"/>
      <c r="Z46" s="87"/>
      <c r="AA46" s="67"/>
      <c r="AB46" s="87"/>
      <c r="AC46" s="67"/>
      <c r="AD46" s="87"/>
      <c r="AE46" s="67"/>
      <c r="AF46" s="87"/>
      <c r="AG46" s="67"/>
      <c r="AH46" s="87"/>
      <c r="AI46" s="67"/>
      <c r="AJ46" s="87"/>
      <c r="AK46" s="67"/>
      <c r="AL46" s="1833"/>
      <c r="AM46" s="336"/>
      <c r="AN46" s="1823"/>
      <c r="AO46" s="67"/>
      <c r="AP46" s="87"/>
      <c r="AQ46" s="1754" t="str">
        <f t="shared" si="44"/>
        <v/>
      </c>
      <c r="BV46" s="63"/>
      <c r="BW46" s="63"/>
      <c r="BX46" s="63"/>
      <c r="BY46" s="63"/>
      <c r="CA46" s="63"/>
      <c r="CB46" s="2700" t="str">
        <f t="shared" si="39"/>
        <v/>
      </c>
      <c r="CC46" s="20"/>
      <c r="CD46" s="20"/>
      <c r="CE46" s="20"/>
      <c r="CF46" s="20"/>
      <c r="CM46" s="2658">
        <f t="shared" si="40"/>
        <v>0</v>
      </c>
      <c r="CN46" s="63"/>
      <c r="CO46" s="63"/>
      <c r="CP46" s="63"/>
      <c r="CQ46" s="505"/>
      <c r="CR46" s="505"/>
      <c r="CS46" s="505"/>
      <c r="CT46" s="505"/>
      <c r="CU46" s="505"/>
      <c r="CV46" s="505"/>
      <c r="CW46" s="505"/>
      <c r="CX46" s="505"/>
      <c r="CY46" s="505"/>
      <c r="CZ46" s="505"/>
      <c r="DA46" s="505"/>
      <c r="DB46" s="505"/>
      <c r="DC46" s="505"/>
      <c r="DD46" s="505"/>
      <c r="DE46" s="505"/>
      <c r="DF46" s="505"/>
      <c r="DG46" s="505"/>
    </row>
    <row r="47" spans="1:111" ht="14.25" customHeight="1" x14ac:dyDescent="0.25">
      <c r="A47" s="1428" t="s">
        <v>3455</v>
      </c>
      <c r="B47" s="2788">
        <f t="shared" si="37"/>
        <v>0</v>
      </c>
      <c r="C47" s="345">
        <f t="shared" ref="C47:D47" si="60">+E47+G47+I47+K47+M47+O47+Q47+S47+U47+W47+Y47+AA47+AC47+AE47+AG47+AI47+AK47</f>
        <v>0</v>
      </c>
      <c r="D47" s="2762">
        <f t="shared" si="60"/>
        <v>0</v>
      </c>
      <c r="E47" s="66"/>
      <c r="F47" s="87"/>
      <c r="G47" s="66"/>
      <c r="H47" s="87"/>
      <c r="I47" s="66"/>
      <c r="J47" s="1802"/>
      <c r="K47" s="66"/>
      <c r="L47" s="87"/>
      <c r="M47" s="1823"/>
      <c r="N47" s="87"/>
      <c r="O47" s="67"/>
      <c r="P47" s="87"/>
      <c r="Q47" s="67"/>
      <c r="R47" s="87"/>
      <c r="S47" s="67"/>
      <c r="T47" s="87"/>
      <c r="U47" s="67"/>
      <c r="V47" s="87"/>
      <c r="W47" s="67"/>
      <c r="X47" s="87"/>
      <c r="Y47" s="67"/>
      <c r="Z47" s="87"/>
      <c r="AA47" s="67"/>
      <c r="AB47" s="87"/>
      <c r="AC47" s="67"/>
      <c r="AD47" s="87"/>
      <c r="AE47" s="67"/>
      <c r="AF47" s="87"/>
      <c r="AG47" s="67"/>
      <c r="AH47" s="87"/>
      <c r="AI47" s="67"/>
      <c r="AJ47" s="87"/>
      <c r="AK47" s="67"/>
      <c r="AL47" s="1833"/>
      <c r="AM47" s="336"/>
      <c r="AN47" s="1823"/>
      <c r="AO47" s="67"/>
      <c r="AP47" s="87"/>
      <c r="AQ47" s="1754" t="str">
        <f t="shared" si="44"/>
        <v/>
      </c>
      <c r="BV47" s="63"/>
      <c r="BW47" s="63"/>
      <c r="BX47" s="63"/>
      <c r="BY47" s="63"/>
      <c r="CA47" s="63"/>
      <c r="CB47" s="2700" t="str">
        <f t="shared" si="39"/>
        <v/>
      </c>
      <c r="CC47" s="20"/>
      <c r="CD47" s="20"/>
      <c r="CE47" s="20"/>
      <c r="CF47" s="20"/>
      <c r="CM47" s="2658">
        <f t="shared" si="40"/>
        <v>0</v>
      </c>
      <c r="CN47" s="63"/>
      <c r="CO47" s="63"/>
      <c r="CP47" s="63"/>
      <c r="CQ47" s="505"/>
      <c r="CR47" s="505"/>
      <c r="CS47" s="505"/>
      <c r="CT47" s="505"/>
      <c r="CU47" s="505"/>
      <c r="CV47" s="505"/>
      <c r="CW47" s="505"/>
      <c r="CX47" s="505"/>
      <c r="CY47" s="505"/>
      <c r="CZ47" s="505"/>
      <c r="DA47" s="505"/>
      <c r="DB47" s="505"/>
      <c r="DC47" s="505"/>
      <c r="DD47" s="505"/>
      <c r="DE47" s="505"/>
      <c r="DF47" s="505"/>
      <c r="DG47" s="505"/>
    </row>
    <row r="48" spans="1:111" ht="14.25" customHeight="1" x14ac:dyDescent="0.25">
      <c r="A48" s="1428" t="s">
        <v>3456</v>
      </c>
      <c r="B48" s="2788">
        <f t="shared" si="37"/>
        <v>0</v>
      </c>
      <c r="C48" s="345">
        <f t="shared" ref="C48:D48" si="61">+E48+G48+I48+K48+M48+O48+Q48+S48+U48+W48+Y48+AA48+AC48+AE48+AG48+AI48+AK48</f>
        <v>0</v>
      </c>
      <c r="D48" s="2762">
        <f t="shared" si="61"/>
        <v>0</v>
      </c>
      <c r="E48" s="66"/>
      <c r="F48" s="87"/>
      <c r="G48" s="66"/>
      <c r="H48" s="87"/>
      <c r="I48" s="66"/>
      <c r="J48" s="1802"/>
      <c r="K48" s="66"/>
      <c r="L48" s="87"/>
      <c r="M48" s="1823"/>
      <c r="N48" s="87"/>
      <c r="O48" s="67"/>
      <c r="P48" s="87"/>
      <c r="Q48" s="67"/>
      <c r="R48" s="87"/>
      <c r="S48" s="67"/>
      <c r="T48" s="87"/>
      <c r="U48" s="67"/>
      <c r="V48" s="87"/>
      <c r="W48" s="67"/>
      <c r="X48" s="87"/>
      <c r="Y48" s="67"/>
      <c r="Z48" s="87"/>
      <c r="AA48" s="67"/>
      <c r="AB48" s="87"/>
      <c r="AC48" s="67"/>
      <c r="AD48" s="87"/>
      <c r="AE48" s="67"/>
      <c r="AF48" s="87"/>
      <c r="AG48" s="67"/>
      <c r="AH48" s="87"/>
      <c r="AI48" s="67"/>
      <c r="AJ48" s="87"/>
      <c r="AK48" s="67"/>
      <c r="AL48" s="1833"/>
      <c r="AM48" s="336"/>
      <c r="AN48" s="1823"/>
      <c r="AO48" s="67"/>
      <c r="AP48" s="87"/>
      <c r="AQ48" s="1754" t="str">
        <f t="shared" si="44"/>
        <v/>
      </c>
      <c r="BV48" s="63"/>
      <c r="BW48" s="63"/>
      <c r="BX48" s="63"/>
      <c r="BY48" s="63"/>
      <c r="CA48" s="63"/>
      <c r="CB48" s="2700" t="str">
        <f t="shared" si="39"/>
        <v/>
      </c>
      <c r="CC48" s="20"/>
      <c r="CD48" s="20"/>
      <c r="CE48" s="20"/>
      <c r="CF48" s="20"/>
      <c r="CM48" s="2658">
        <f t="shared" si="40"/>
        <v>0</v>
      </c>
      <c r="CN48" s="63"/>
      <c r="CO48" s="63"/>
      <c r="CP48" s="63"/>
      <c r="CQ48" s="505"/>
      <c r="CR48" s="505"/>
      <c r="CS48" s="505"/>
      <c r="CT48" s="505"/>
      <c r="CU48" s="505"/>
      <c r="CV48" s="505"/>
      <c r="CW48" s="505"/>
      <c r="CX48" s="505"/>
      <c r="CY48" s="505"/>
      <c r="CZ48" s="505"/>
      <c r="DA48" s="505"/>
      <c r="DB48" s="505"/>
      <c r="DC48" s="505"/>
      <c r="DD48" s="505"/>
      <c r="DE48" s="505"/>
      <c r="DF48" s="505"/>
      <c r="DG48" s="505"/>
    </row>
    <row r="49" spans="1:113" ht="14.25" customHeight="1" x14ac:dyDescent="0.25">
      <c r="A49" s="1428" t="s">
        <v>3457</v>
      </c>
      <c r="B49" s="2913">
        <f t="shared" si="37"/>
        <v>0</v>
      </c>
      <c r="C49" s="2914">
        <f t="shared" ref="C49:D49" si="62">+E49+G49+I49+K49+M49+O49+Q49+S49+U49+W49+Y49+AA49+AC49+AE49+AG49+AI49+AK49</f>
        <v>0</v>
      </c>
      <c r="D49" s="2766">
        <f t="shared" si="62"/>
        <v>0</v>
      </c>
      <c r="E49" s="1905"/>
      <c r="F49" s="1906"/>
      <c r="G49" s="1905"/>
      <c r="H49" s="1906"/>
      <c r="I49" s="1905"/>
      <c r="J49" s="190"/>
      <c r="K49" s="1905"/>
      <c r="L49" s="1906"/>
      <c r="M49" s="2007"/>
      <c r="N49" s="1906"/>
      <c r="O49" s="1780"/>
      <c r="P49" s="1906"/>
      <c r="Q49" s="1780"/>
      <c r="R49" s="1906"/>
      <c r="S49" s="1780"/>
      <c r="T49" s="1906"/>
      <c r="U49" s="1780"/>
      <c r="V49" s="1906"/>
      <c r="W49" s="1780"/>
      <c r="X49" s="1906"/>
      <c r="Y49" s="1780"/>
      <c r="Z49" s="1906"/>
      <c r="AA49" s="1780"/>
      <c r="AB49" s="1906"/>
      <c r="AC49" s="1780"/>
      <c r="AD49" s="1906"/>
      <c r="AE49" s="1780"/>
      <c r="AF49" s="1906"/>
      <c r="AG49" s="1780"/>
      <c r="AH49" s="1906"/>
      <c r="AI49" s="1780"/>
      <c r="AJ49" s="1906"/>
      <c r="AK49" s="1780"/>
      <c r="AL49" s="1907"/>
      <c r="AM49" s="337"/>
      <c r="AN49" s="2007"/>
      <c r="AO49" s="1780"/>
      <c r="AP49" s="1906"/>
      <c r="AQ49" s="1754" t="str">
        <f t="shared" ref="AQ49:AQ51" si="63">CB49</f>
        <v/>
      </c>
      <c r="BV49" s="63"/>
      <c r="BW49" s="63"/>
      <c r="BX49" s="63"/>
      <c r="BY49" s="63"/>
      <c r="CA49" s="63"/>
      <c r="CB49" s="2700" t="str">
        <f t="shared" si="39"/>
        <v/>
      </c>
      <c r="CC49" s="20"/>
      <c r="CD49" s="20"/>
      <c r="CE49" s="20"/>
      <c r="CF49" s="20"/>
      <c r="CM49" s="2658">
        <f t="shared" si="40"/>
        <v>0</v>
      </c>
      <c r="CN49" s="63"/>
      <c r="CO49" s="63"/>
      <c r="CP49" s="63"/>
      <c r="CQ49" s="505"/>
      <c r="CR49" s="505"/>
      <c r="CS49" s="505"/>
      <c r="CT49" s="505"/>
      <c r="CU49" s="505"/>
      <c r="CV49" s="505"/>
      <c r="CW49" s="505"/>
      <c r="CX49" s="505"/>
      <c r="CY49" s="505"/>
      <c r="CZ49" s="505"/>
      <c r="DA49" s="505"/>
      <c r="DB49" s="505"/>
      <c r="DC49" s="505"/>
      <c r="DD49" s="505"/>
      <c r="DE49" s="505"/>
      <c r="DF49" s="505"/>
      <c r="DG49" s="505"/>
    </row>
    <row r="50" spans="1:113" ht="14.25" customHeight="1" x14ac:dyDescent="0.25">
      <c r="A50" s="1428" t="s">
        <v>608</v>
      </c>
      <c r="B50" s="1425">
        <f t="shared" si="37"/>
        <v>20</v>
      </c>
      <c r="C50" s="1252">
        <f t="shared" ref="C50:D50" si="64">+E50+G50+I50+K50+M50+O50+Q50+S50+U50+W50+Y50+AA50+AC50+AE50+AG50+AI50+AK50</f>
        <v>7</v>
      </c>
      <c r="D50" s="1253">
        <f t="shared" si="64"/>
        <v>13</v>
      </c>
      <c r="E50" s="66">
        <v>0</v>
      </c>
      <c r="F50" s="87">
        <v>0</v>
      </c>
      <c r="G50" s="66">
        <v>0</v>
      </c>
      <c r="H50" s="87">
        <v>1</v>
      </c>
      <c r="I50" s="66">
        <v>0</v>
      </c>
      <c r="J50" s="1802">
        <v>1</v>
      </c>
      <c r="K50" s="66">
        <v>2</v>
      </c>
      <c r="L50" s="87">
        <v>1</v>
      </c>
      <c r="M50" s="1823">
        <v>0</v>
      </c>
      <c r="N50" s="87">
        <v>2</v>
      </c>
      <c r="O50" s="67">
        <v>0</v>
      </c>
      <c r="P50" s="87">
        <v>0</v>
      </c>
      <c r="Q50" s="67">
        <v>2</v>
      </c>
      <c r="R50" s="87">
        <v>1</v>
      </c>
      <c r="S50" s="67">
        <v>1</v>
      </c>
      <c r="T50" s="87">
        <v>1</v>
      </c>
      <c r="U50" s="67">
        <v>0</v>
      </c>
      <c r="V50" s="87">
        <v>0</v>
      </c>
      <c r="W50" s="67">
        <v>1</v>
      </c>
      <c r="X50" s="87">
        <v>0</v>
      </c>
      <c r="Y50" s="67">
        <v>0</v>
      </c>
      <c r="Z50" s="87">
        <v>2</v>
      </c>
      <c r="AA50" s="67">
        <v>0</v>
      </c>
      <c r="AB50" s="87">
        <v>0</v>
      </c>
      <c r="AC50" s="67">
        <v>1</v>
      </c>
      <c r="AD50" s="87">
        <v>1</v>
      </c>
      <c r="AE50" s="67">
        <v>0</v>
      </c>
      <c r="AF50" s="87">
        <v>3</v>
      </c>
      <c r="AG50" s="67">
        <v>0</v>
      </c>
      <c r="AH50" s="87">
        <v>0</v>
      </c>
      <c r="AI50" s="67">
        <v>0</v>
      </c>
      <c r="AJ50" s="87">
        <v>0</v>
      </c>
      <c r="AK50" s="67">
        <v>0</v>
      </c>
      <c r="AL50" s="1833">
        <v>0</v>
      </c>
      <c r="AM50" s="336">
        <v>0</v>
      </c>
      <c r="AN50" s="1823">
        <v>11</v>
      </c>
      <c r="AO50" s="67">
        <v>9</v>
      </c>
      <c r="AP50" s="87">
        <v>0</v>
      </c>
      <c r="AQ50" s="1754" t="str">
        <f t="shared" si="63"/>
        <v/>
      </c>
      <c r="BV50" s="63"/>
      <c r="BW50" s="63"/>
      <c r="BX50" s="63"/>
      <c r="BY50" s="63"/>
      <c r="CA50" s="63"/>
      <c r="CB50" s="2700" t="str">
        <f t="shared" si="39"/>
        <v/>
      </c>
      <c r="CC50" s="20"/>
      <c r="CD50" s="20"/>
      <c r="CE50" s="20"/>
      <c r="CF50" s="20"/>
      <c r="CM50" s="2658">
        <f t="shared" si="40"/>
        <v>0</v>
      </c>
      <c r="CN50" s="63"/>
      <c r="CO50" s="63"/>
      <c r="CP50" s="63"/>
      <c r="CQ50" s="505"/>
      <c r="CR50" s="505"/>
      <c r="CS50" s="505"/>
      <c r="CT50" s="505"/>
      <c r="CU50" s="505"/>
      <c r="CV50" s="505"/>
      <c r="CW50" s="505"/>
      <c r="CX50" s="505"/>
      <c r="CY50" s="505"/>
      <c r="CZ50" s="505"/>
      <c r="DA50" s="505"/>
      <c r="DB50" s="505"/>
      <c r="DC50" s="505"/>
      <c r="DD50" s="505"/>
      <c r="DE50" s="505"/>
      <c r="DF50" s="505"/>
      <c r="DG50" s="505"/>
    </row>
    <row r="51" spans="1:113" ht="14.25" customHeight="1" x14ac:dyDescent="0.25">
      <c r="A51" s="1430" t="s">
        <v>3458</v>
      </c>
      <c r="B51" s="1431">
        <f t="shared" si="37"/>
        <v>0</v>
      </c>
      <c r="C51" s="345">
        <f t="shared" ref="C51:D51" si="65">+E51+G51+I51+K51+M51+O51+Q51+S51+U51+W51+Y51+AA51+AC51+AE51+AG51+AI51+AK51</f>
        <v>0</v>
      </c>
      <c r="D51" s="2762">
        <f t="shared" si="65"/>
        <v>0</v>
      </c>
      <c r="E51" s="1786"/>
      <c r="F51" s="1865"/>
      <c r="G51" s="1786"/>
      <c r="H51" s="1751"/>
      <c r="I51" s="1786"/>
      <c r="J51" s="1751"/>
      <c r="K51" s="1786"/>
      <c r="L51" s="1865"/>
      <c r="M51" s="1794"/>
      <c r="N51" s="1751"/>
      <c r="O51" s="1794"/>
      <c r="P51" s="1751"/>
      <c r="Q51" s="1794"/>
      <c r="R51" s="1751"/>
      <c r="S51" s="1794"/>
      <c r="T51" s="1751"/>
      <c r="U51" s="1794"/>
      <c r="V51" s="1751"/>
      <c r="W51" s="1794"/>
      <c r="X51" s="1751"/>
      <c r="Y51" s="1794"/>
      <c r="Z51" s="1751"/>
      <c r="AA51" s="1794"/>
      <c r="AB51" s="1751"/>
      <c r="AC51" s="1794"/>
      <c r="AD51" s="1751"/>
      <c r="AE51" s="1794"/>
      <c r="AF51" s="1751"/>
      <c r="AG51" s="1794"/>
      <c r="AH51" s="1751"/>
      <c r="AI51" s="1794"/>
      <c r="AJ51" s="1751"/>
      <c r="AK51" s="1794"/>
      <c r="AL51" s="2710"/>
      <c r="AM51" s="105"/>
      <c r="AN51" s="1794"/>
      <c r="AO51" s="1794"/>
      <c r="AP51" s="1751"/>
      <c r="AQ51" s="1754" t="str">
        <f t="shared" si="63"/>
        <v/>
      </c>
      <c r="BV51" s="63"/>
      <c r="BW51" s="63"/>
      <c r="BX51" s="63"/>
      <c r="BY51" s="63"/>
      <c r="CA51" s="63"/>
      <c r="CB51" s="2700" t="str">
        <f t="shared" si="39"/>
        <v/>
      </c>
      <c r="CC51" s="20"/>
      <c r="CD51" s="20"/>
      <c r="CE51" s="20"/>
      <c r="CF51" s="20"/>
      <c r="CM51" s="2658">
        <f t="shared" si="40"/>
        <v>0</v>
      </c>
      <c r="CN51" s="63"/>
      <c r="CO51" s="63"/>
      <c r="CP51" s="63"/>
      <c r="CQ51" s="505"/>
      <c r="CR51" s="505"/>
      <c r="CS51" s="505"/>
      <c r="CT51" s="505"/>
      <c r="CU51" s="505"/>
      <c r="CV51" s="505"/>
      <c r="CW51" s="505"/>
      <c r="CX51" s="505"/>
      <c r="CY51" s="505"/>
      <c r="CZ51" s="505"/>
      <c r="DA51" s="505"/>
      <c r="DB51" s="505"/>
      <c r="DC51" s="505"/>
      <c r="DD51" s="505"/>
      <c r="DE51" s="505"/>
      <c r="DF51" s="505"/>
      <c r="DG51" s="505"/>
    </row>
    <row r="52" spans="1:113" ht="14.25" customHeight="1" x14ac:dyDescent="0.25">
      <c r="A52" s="772" t="s">
        <v>3459</v>
      </c>
      <c r="B52" s="1432">
        <f t="shared" si="37"/>
        <v>0</v>
      </c>
      <c r="C52" s="1264">
        <f t="shared" ref="C52:D52" si="66">+E52+G52+I52+K52+M52+O52+Q52+S52+U52+W52+Y52+AA52+AC52+AE52+AG52+AI52+AK52</f>
        <v>0</v>
      </c>
      <c r="D52" s="1257">
        <f t="shared" si="66"/>
        <v>0</v>
      </c>
      <c r="E52" s="41"/>
      <c r="F52" s="92"/>
      <c r="G52" s="41"/>
      <c r="H52" s="1764"/>
      <c r="I52" s="41"/>
      <c r="J52" s="1764"/>
      <c r="K52" s="41"/>
      <c r="L52" s="92"/>
      <c r="M52" s="1762"/>
      <c r="N52" s="1764"/>
      <c r="O52" s="1762"/>
      <c r="P52" s="1764"/>
      <c r="Q52" s="1762"/>
      <c r="R52" s="1764"/>
      <c r="S52" s="1762"/>
      <c r="T52" s="1764"/>
      <c r="U52" s="1762"/>
      <c r="V52" s="1764"/>
      <c r="W52" s="1762"/>
      <c r="X52" s="1764"/>
      <c r="Y52" s="1762"/>
      <c r="Z52" s="1764"/>
      <c r="AA52" s="1762"/>
      <c r="AB52" s="1764"/>
      <c r="AC52" s="1762"/>
      <c r="AD52" s="1764"/>
      <c r="AE52" s="1762"/>
      <c r="AF52" s="1764"/>
      <c r="AG52" s="1762"/>
      <c r="AH52" s="1764"/>
      <c r="AI52" s="1762"/>
      <c r="AJ52" s="1764"/>
      <c r="AK52" s="1762"/>
      <c r="AL52" s="1964"/>
      <c r="AM52" s="223"/>
      <c r="AN52" s="1762"/>
      <c r="AO52" s="1762"/>
      <c r="AP52" s="1764"/>
      <c r="AQ52" s="1754" t="str">
        <f>CA52&amp;CB52</f>
        <v/>
      </c>
      <c r="BV52" s="63"/>
      <c r="BW52" s="63"/>
      <c r="BX52" s="63"/>
      <c r="BY52" s="63"/>
      <c r="CA52" s="63"/>
      <c r="CB52" s="2700" t="str">
        <f t="shared" si="39"/>
        <v/>
      </c>
      <c r="CC52" s="20"/>
      <c r="CD52" s="20"/>
      <c r="CE52" s="20"/>
      <c r="CF52" s="20"/>
      <c r="CM52" s="2658">
        <f t="shared" si="40"/>
        <v>0</v>
      </c>
      <c r="CN52" s="63"/>
      <c r="CO52" s="63"/>
      <c r="CP52" s="63"/>
      <c r="CQ52" s="505"/>
      <c r="CR52" s="505"/>
      <c r="CS52" s="505"/>
      <c r="CT52" s="505"/>
      <c r="CU52" s="505"/>
      <c r="CV52" s="505"/>
      <c r="CW52" s="505"/>
      <c r="CX52" s="505"/>
      <c r="CY52" s="505"/>
      <c r="CZ52" s="505"/>
      <c r="DA52" s="505"/>
      <c r="DB52" s="505"/>
      <c r="DC52" s="505"/>
      <c r="DD52" s="505"/>
      <c r="DE52" s="505"/>
      <c r="DF52" s="505"/>
      <c r="DG52" s="505"/>
    </row>
    <row r="53" spans="1:113" ht="18" customHeight="1" x14ac:dyDescent="0.25">
      <c r="A53" s="281" t="s">
        <v>3460</v>
      </c>
      <c r="B53" s="1879"/>
      <c r="C53" s="1433"/>
      <c r="D53" s="1879"/>
      <c r="E53" s="1879"/>
      <c r="F53" s="1879"/>
      <c r="G53" s="1879"/>
      <c r="H53" s="1879"/>
      <c r="CA53" s="20"/>
      <c r="CB53" s="20"/>
      <c r="CC53" s="20"/>
      <c r="CD53" s="20"/>
      <c r="CE53" s="20"/>
      <c r="CL53" s="20"/>
      <c r="CM53" s="20"/>
      <c r="CN53" s="20"/>
      <c r="CO53" s="20"/>
      <c r="CP53" s="20"/>
      <c r="CQ53" s="20"/>
      <c r="CR53" s="505"/>
      <c r="CS53" s="505"/>
      <c r="CT53" s="505"/>
      <c r="CU53" s="505"/>
      <c r="CV53" s="505"/>
      <c r="CW53" s="505"/>
      <c r="CX53" s="505"/>
      <c r="CY53" s="505"/>
      <c r="CZ53" s="505"/>
      <c r="DA53" s="505"/>
      <c r="DB53" s="505"/>
      <c r="DC53" s="505"/>
      <c r="DD53" s="505"/>
      <c r="DE53" s="505"/>
      <c r="DF53" s="505"/>
      <c r="DG53" s="505"/>
      <c r="DH53" s="505"/>
      <c r="DI53" s="505"/>
    </row>
    <row r="54" spans="1:113" ht="20.25" customHeight="1" x14ac:dyDescent="0.25">
      <c r="A54" s="3153" t="s">
        <v>32</v>
      </c>
      <c r="B54" s="3138" t="s">
        <v>33</v>
      </c>
      <c r="C54" s="3158" t="s">
        <v>3430</v>
      </c>
      <c r="D54" s="3124"/>
      <c r="E54" s="3124"/>
      <c r="F54" s="3135"/>
      <c r="G54" s="3432" t="s">
        <v>3461</v>
      </c>
      <c r="H54" s="3122"/>
      <c r="CA54" s="505"/>
      <c r="CB54" s="505"/>
      <c r="CC54" s="505"/>
      <c r="CD54" s="505"/>
      <c r="CE54" s="505"/>
      <c r="CL54" s="505"/>
      <c r="CM54" s="505"/>
      <c r="CN54" s="505"/>
      <c r="CO54" s="505"/>
      <c r="CP54" s="505"/>
      <c r="CQ54" s="505"/>
      <c r="CR54" s="505"/>
      <c r="CS54" s="505"/>
      <c r="CT54" s="505"/>
      <c r="CU54" s="505"/>
      <c r="CV54" s="505"/>
      <c r="CW54" s="505"/>
      <c r="CX54" s="505"/>
      <c r="CY54" s="505"/>
      <c r="CZ54" s="505"/>
      <c r="DA54" s="505"/>
      <c r="DB54" s="505"/>
      <c r="DC54" s="505"/>
      <c r="DD54" s="505"/>
      <c r="DE54" s="505"/>
      <c r="DF54" s="505"/>
      <c r="DG54" s="505"/>
      <c r="DH54" s="505"/>
      <c r="DI54" s="505"/>
    </row>
    <row r="55" spans="1:113" ht="14.25" customHeight="1" x14ac:dyDescent="0.25">
      <c r="A55" s="3129"/>
      <c r="B55" s="3129"/>
      <c r="C55" s="27" t="s">
        <v>994</v>
      </c>
      <c r="D55" s="2123" t="s">
        <v>3417</v>
      </c>
      <c r="E55" s="1996" t="s">
        <v>3418</v>
      </c>
      <c r="F55" s="1434" t="s">
        <v>3419</v>
      </c>
      <c r="G55" s="1435" t="s">
        <v>3462</v>
      </c>
      <c r="H55" s="495" t="s">
        <v>3463</v>
      </c>
      <c r="CA55" s="505"/>
      <c r="CB55" s="505"/>
      <c r="CC55" s="505"/>
      <c r="CD55" s="505"/>
      <c r="CE55" s="505"/>
      <c r="CL55" s="505"/>
      <c r="CM55" s="505"/>
      <c r="CN55" s="505"/>
      <c r="CO55" s="505"/>
      <c r="CP55" s="505"/>
      <c r="CQ55" s="505"/>
      <c r="CR55" s="505"/>
      <c r="CS55" s="505"/>
      <c r="CT55" s="505"/>
      <c r="CU55" s="505"/>
      <c r="CV55" s="505"/>
      <c r="CW55" s="505"/>
      <c r="CX55" s="505"/>
      <c r="CY55" s="505"/>
      <c r="CZ55" s="505"/>
      <c r="DA55" s="505"/>
      <c r="DB55" s="505"/>
      <c r="DC55" s="505"/>
      <c r="DD55" s="505"/>
      <c r="DE55" s="505"/>
      <c r="DF55" s="505"/>
      <c r="DG55" s="505"/>
      <c r="DH55" s="505"/>
      <c r="DI55" s="505"/>
    </row>
    <row r="56" spans="1:113" ht="14.25" customHeight="1" x14ac:dyDescent="0.25">
      <c r="A56" s="1436" t="s">
        <v>3464</v>
      </c>
      <c r="B56" s="124">
        <f t="shared" ref="B56:B60" si="67">SUM(C56:F56)</f>
        <v>0</v>
      </c>
      <c r="C56" s="714">
        <v>0</v>
      </c>
      <c r="D56" s="2600"/>
      <c r="E56" s="2082"/>
      <c r="F56" s="1437"/>
      <c r="G56" s="2081"/>
      <c r="H56" s="2083"/>
      <c r="I56" s="240" t="str">
        <f t="shared" ref="I56:I60" si="68">CA56&amp;CB56&amp;CC56</f>
        <v/>
      </c>
      <c r="CA56" s="2419" t="str">
        <f t="shared" ref="CA56:CA60" si="69">IF(AND($B56&gt;0,$G56="")," * No olvide digitar la variable "&amp;$G$54&amp;""&amp;" Presencial (Establecimiento). Digite CERO si no tiene.","")</f>
        <v/>
      </c>
      <c r="CB56" s="2419" t="str">
        <f t="shared" ref="CB56:CB60" si="70">IF(AND($B56&gt;0,$H56="")," * No olvide digitar la variable "&amp;$G$54&amp;""&amp;" Domiciliaria. Digite CERO si no tiene.","")</f>
        <v/>
      </c>
      <c r="CC56" s="2419" t="str">
        <f t="shared" ref="CC56:CC60" si="71">IF(AND($G56+$H56&gt;$B56)," * La variable "&amp;$G$54&amp;""&amp;" No puede ser mayor al Total.","")</f>
        <v/>
      </c>
      <c r="CD56" s="505"/>
      <c r="CE56" s="505"/>
      <c r="CL56" s="505"/>
      <c r="CM56" s="2281">
        <f t="shared" ref="CM56:CM60" si="72">IF(AND($B56&gt;0,$G56=""),1,0)</f>
        <v>0</v>
      </c>
      <c r="CN56" s="2281">
        <f t="shared" ref="CN56:CN60" si="73">IF(AND($B56&gt;0,$H56=""),1,0)</f>
        <v>0</v>
      </c>
      <c r="CO56" s="2281">
        <f t="shared" ref="CO56:CO60" si="74">IF(AND($G56+$H56&gt;$B56),1,0)</f>
        <v>0</v>
      </c>
      <c r="CP56" s="505"/>
      <c r="CQ56" s="505"/>
      <c r="CR56" s="505"/>
      <c r="CS56" s="505"/>
      <c r="CT56" s="505"/>
      <c r="CU56" s="505"/>
      <c r="CV56" s="505"/>
      <c r="CW56" s="505"/>
      <c r="CX56" s="505"/>
      <c r="CY56" s="505"/>
      <c r="CZ56" s="505"/>
      <c r="DA56" s="505"/>
      <c r="DB56" s="505"/>
      <c r="DC56" s="505"/>
      <c r="DD56" s="505"/>
      <c r="DE56" s="505"/>
      <c r="DF56" s="505"/>
      <c r="DG56" s="505"/>
      <c r="DH56" s="505"/>
      <c r="DI56" s="505"/>
    </row>
    <row r="57" spans="1:113" ht="14.25" customHeight="1" x14ac:dyDescent="0.25">
      <c r="A57" s="364" t="s">
        <v>3465</v>
      </c>
      <c r="B57" s="124">
        <f t="shared" si="67"/>
        <v>31</v>
      </c>
      <c r="C57" s="717">
        <v>1</v>
      </c>
      <c r="D57" s="2352">
        <v>12</v>
      </c>
      <c r="E57" s="361">
        <v>18</v>
      </c>
      <c r="F57" s="719"/>
      <c r="G57" s="360">
        <v>31</v>
      </c>
      <c r="H57" s="2058">
        <v>0</v>
      </c>
      <c r="I57" s="240" t="str">
        <f t="shared" si="68"/>
        <v/>
      </c>
      <c r="CA57" s="2419" t="str">
        <f t="shared" si="69"/>
        <v/>
      </c>
      <c r="CB57" s="2419" t="str">
        <f t="shared" si="70"/>
        <v/>
      </c>
      <c r="CC57" s="2419" t="str">
        <f t="shared" si="71"/>
        <v/>
      </c>
      <c r="CD57" s="505"/>
      <c r="CE57" s="505"/>
      <c r="CL57" s="505"/>
      <c r="CM57" s="2281">
        <f t="shared" si="72"/>
        <v>0</v>
      </c>
      <c r="CN57" s="2281">
        <f t="shared" si="73"/>
        <v>0</v>
      </c>
      <c r="CO57" s="2281">
        <f t="shared" si="74"/>
        <v>0</v>
      </c>
      <c r="CP57" s="505"/>
      <c r="CQ57" s="505"/>
      <c r="CR57" s="505"/>
      <c r="CS57" s="505"/>
      <c r="CT57" s="505"/>
      <c r="CU57" s="505"/>
      <c r="CV57" s="505"/>
      <c r="CW57" s="505"/>
      <c r="CX57" s="505"/>
      <c r="CY57" s="505"/>
      <c r="CZ57" s="505"/>
      <c r="DA57" s="505"/>
      <c r="DB57" s="505"/>
      <c r="DC57" s="505"/>
      <c r="DD57" s="505"/>
      <c r="DE57" s="505"/>
      <c r="DF57" s="505"/>
      <c r="DG57" s="505"/>
      <c r="DH57" s="505"/>
      <c r="DI57" s="505"/>
    </row>
    <row r="58" spans="1:113" ht="14.25" customHeight="1" x14ac:dyDescent="0.25">
      <c r="A58" s="364" t="s">
        <v>3466</v>
      </c>
      <c r="B58" s="124">
        <f t="shared" si="67"/>
        <v>14</v>
      </c>
      <c r="C58" s="717">
        <v>2</v>
      </c>
      <c r="D58" s="2352">
        <v>12</v>
      </c>
      <c r="E58" s="361"/>
      <c r="F58" s="719"/>
      <c r="G58" s="360">
        <v>13</v>
      </c>
      <c r="H58" s="2058">
        <v>0</v>
      </c>
      <c r="I58" s="240" t="str">
        <f t="shared" si="68"/>
        <v/>
      </c>
      <c r="CA58" s="2419" t="str">
        <f t="shared" si="69"/>
        <v/>
      </c>
      <c r="CB58" s="2419" t="str">
        <f t="shared" si="70"/>
        <v/>
      </c>
      <c r="CC58" s="2419" t="str">
        <f t="shared" si="71"/>
        <v/>
      </c>
      <c r="CD58" s="505"/>
      <c r="CE58" s="505"/>
      <c r="CL58" s="505"/>
      <c r="CM58" s="2281">
        <f t="shared" si="72"/>
        <v>0</v>
      </c>
      <c r="CN58" s="2281">
        <f t="shared" si="73"/>
        <v>0</v>
      </c>
      <c r="CO58" s="2281">
        <f t="shared" si="74"/>
        <v>0</v>
      </c>
      <c r="CP58" s="505"/>
      <c r="CQ58" s="505"/>
      <c r="CR58" s="505"/>
      <c r="CS58" s="505"/>
      <c r="CT58" s="505"/>
      <c r="CU58" s="505"/>
      <c r="CV58" s="505"/>
      <c r="CW58" s="505"/>
      <c r="CX58" s="505"/>
      <c r="CY58" s="505"/>
      <c r="CZ58" s="505"/>
      <c r="DA58" s="505"/>
      <c r="DB58" s="505"/>
      <c r="DC58" s="505"/>
      <c r="DD58" s="505"/>
      <c r="DE58" s="505"/>
      <c r="DF58" s="505"/>
      <c r="DG58" s="505"/>
      <c r="DH58" s="505"/>
      <c r="DI58" s="505"/>
    </row>
    <row r="59" spans="1:113" ht="14.25" customHeight="1" x14ac:dyDescent="0.25">
      <c r="A59" s="364" t="s">
        <v>3467</v>
      </c>
      <c r="B59" s="124">
        <f t="shared" si="67"/>
        <v>0</v>
      </c>
      <c r="C59" s="717">
        <v>0</v>
      </c>
      <c r="D59" s="2352"/>
      <c r="E59" s="361"/>
      <c r="F59" s="719"/>
      <c r="G59" s="360"/>
      <c r="H59" s="2058"/>
      <c r="I59" s="240" t="str">
        <f t="shared" si="68"/>
        <v/>
      </c>
      <c r="CA59" s="2419" t="str">
        <f t="shared" si="69"/>
        <v/>
      </c>
      <c r="CB59" s="2419" t="str">
        <f t="shared" si="70"/>
        <v/>
      </c>
      <c r="CC59" s="2419" t="str">
        <f t="shared" si="71"/>
        <v/>
      </c>
      <c r="CD59" s="505"/>
      <c r="CE59" s="505"/>
      <c r="CL59" s="505"/>
      <c r="CM59" s="2281">
        <f t="shared" si="72"/>
        <v>0</v>
      </c>
      <c r="CN59" s="2281">
        <f t="shared" si="73"/>
        <v>0</v>
      </c>
      <c r="CO59" s="2281">
        <f t="shared" si="74"/>
        <v>0</v>
      </c>
      <c r="CP59" s="505"/>
      <c r="CQ59" s="505"/>
      <c r="CR59" s="505"/>
      <c r="CS59" s="505"/>
      <c r="CT59" s="505"/>
      <c r="CU59" s="505"/>
      <c r="CV59" s="505"/>
      <c r="CW59" s="505"/>
      <c r="CX59" s="505"/>
      <c r="CY59" s="505"/>
      <c r="CZ59" s="505"/>
      <c r="DA59" s="505"/>
      <c r="DB59" s="505"/>
      <c r="DC59" s="505"/>
      <c r="DD59" s="505"/>
      <c r="DE59" s="505"/>
      <c r="DF59" s="505"/>
      <c r="DG59" s="505"/>
      <c r="DH59" s="505"/>
      <c r="DI59" s="505"/>
    </row>
    <row r="60" spans="1:113" ht="14.25" customHeight="1" x14ac:dyDescent="0.25">
      <c r="A60" s="364" t="s">
        <v>514</v>
      </c>
      <c r="B60" s="124">
        <f t="shared" si="67"/>
        <v>0</v>
      </c>
      <c r="C60" s="1019">
        <v>0</v>
      </c>
      <c r="D60" s="2596"/>
      <c r="E60" s="375"/>
      <c r="F60" s="1026"/>
      <c r="G60" s="374"/>
      <c r="H60" s="2076"/>
      <c r="I60" s="240" t="str">
        <f t="shared" si="68"/>
        <v/>
      </c>
      <c r="CA60" s="2419" t="str">
        <f t="shared" si="69"/>
        <v/>
      </c>
      <c r="CB60" s="2419" t="str">
        <f t="shared" si="70"/>
        <v/>
      </c>
      <c r="CC60" s="2419" t="str">
        <f t="shared" si="71"/>
        <v/>
      </c>
      <c r="CD60" s="505"/>
      <c r="CE60" s="505"/>
      <c r="CL60" s="505"/>
      <c r="CM60" s="2281">
        <f t="shared" si="72"/>
        <v>0</v>
      </c>
      <c r="CN60" s="2281">
        <f t="shared" si="73"/>
        <v>0</v>
      </c>
      <c r="CO60" s="2281">
        <f t="shared" si="74"/>
        <v>0</v>
      </c>
      <c r="CP60" s="505"/>
      <c r="CQ60" s="505"/>
      <c r="CR60" s="505"/>
      <c r="CS60" s="505"/>
      <c r="CT60" s="505"/>
      <c r="CU60" s="505"/>
      <c r="CV60" s="505"/>
      <c r="CW60" s="505"/>
      <c r="CX60" s="505"/>
      <c r="CY60" s="505"/>
      <c r="CZ60" s="505"/>
      <c r="DA60" s="505"/>
      <c r="DB60" s="505"/>
      <c r="DC60" s="505"/>
      <c r="DD60" s="505"/>
      <c r="DE60" s="505"/>
      <c r="DF60" s="505"/>
      <c r="DG60" s="505"/>
      <c r="DH60" s="505"/>
      <c r="DI60" s="505"/>
    </row>
    <row r="61" spans="1:113" ht="14.25" customHeight="1" x14ac:dyDescent="0.25">
      <c r="A61" s="1438" t="s">
        <v>82</v>
      </c>
      <c r="B61" s="983">
        <f t="shared" ref="B61:H61" si="75">SUM(B56:B60)</f>
        <v>45</v>
      </c>
      <c r="C61" s="603">
        <f t="shared" si="75"/>
        <v>3</v>
      </c>
      <c r="D61" s="617">
        <f t="shared" si="75"/>
        <v>24</v>
      </c>
      <c r="E61" s="618">
        <f t="shared" si="75"/>
        <v>18</v>
      </c>
      <c r="F61" s="1439">
        <f t="shared" si="75"/>
        <v>0</v>
      </c>
      <c r="G61" s="1440">
        <f t="shared" si="75"/>
        <v>44</v>
      </c>
      <c r="H61" s="603">
        <f t="shared" si="75"/>
        <v>0</v>
      </c>
      <c r="CA61" s="505"/>
      <c r="CB61" s="505"/>
      <c r="CC61" s="505"/>
      <c r="CD61" s="505"/>
      <c r="CE61" s="505"/>
      <c r="CL61" s="505"/>
      <c r="CM61" s="505"/>
      <c r="CN61" s="505"/>
      <c r="CO61" s="505"/>
      <c r="CP61" s="505"/>
      <c r="CQ61" s="505"/>
      <c r="CR61" s="505"/>
      <c r="CS61" s="505"/>
      <c r="CT61" s="505"/>
      <c r="CU61" s="505"/>
      <c r="CV61" s="505"/>
      <c r="CW61" s="505"/>
      <c r="CX61" s="505"/>
      <c r="CY61" s="505"/>
      <c r="CZ61" s="505"/>
      <c r="DA61" s="505"/>
      <c r="DB61" s="505"/>
      <c r="DC61" s="505"/>
      <c r="DD61" s="505"/>
      <c r="DE61" s="505"/>
      <c r="DF61" s="505"/>
      <c r="DG61" s="505"/>
      <c r="DH61" s="505"/>
      <c r="DI61" s="505"/>
    </row>
    <row r="62" spans="1:113" ht="18" customHeight="1" x14ac:dyDescent="0.25">
      <c r="A62" s="281" t="s">
        <v>3468</v>
      </c>
      <c r="B62" s="2200"/>
      <c r="C62" s="2200"/>
      <c r="D62" s="1873"/>
      <c r="E62" s="1873"/>
      <c r="F62" s="1873"/>
      <c r="G62" s="1873"/>
      <c r="H62" s="1873"/>
      <c r="I62" s="1873"/>
      <c r="J62" s="1873"/>
      <c r="K62" s="1873"/>
      <c r="L62" s="2200"/>
      <c r="M62" s="2200"/>
      <c r="N62" s="2200"/>
      <c r="O62" s="2200"/>
      <c r="P62" s="2200"/>
      <c r="Q62" s="2200"/>
      <c r="R62" s="2200"/>
      <c r="S62" s="2200"/>
      <c r="T62" s="2200"/>
      <c r="U62" s="2200"/>
      <c r="V62" s="2200"/>
      <c r="W62" s="2200"/>
      <c r="X62" s="2200"/>
      <c r="Y62" s="2200"/>
      <c r="Z62" s="2200"/>
      <c r="CA62" s="505"/>
      <c r="CB62" s="505"/>
      <c r="CC62" s="505"/>
      <c r="CD62" s="505"/>
      <c r="CE62" s="505"/>
      <c r="CL62" s="505"/>
      <c r="CM62" s="505"/>
      <c r="CN62" s="505"/>
      <c r="CO62" s="505"/>
      <c r="CP62" s="505"/>
      <c r="CQ62" s="505"/>
      <c r="CR62" s="505"/>
      <c r="CS62" s="505"/>
      <c r="CT62" s="505"/>
      <c r="CU62" s="505"/>
      <c r="CV62" s="505"/>
      <c r="CW62" s="505"/>
      <c r="CX62" s="505"/>
      <c r="CY62" s="505"/>
      <c r="CZ62" s="505"/>
      <c r="DA62" s="505"/>
      <c r="DB62" s="505"/>
      <c r="DC62" s="505"/>
      <c r="DD62" s="505"/>
      <c r="DE62" s="505"/>
      <c r="DF62" s="505"/>
      <c r="DG62" s="505"/>
      <c r="DH62" s="505"/>
      <c r="DI62" s="505"/>
    </row>
    <row r="63" spans="1:113" ht="14.25" customHeight="1" x14ac:dyDescent="0.25">
      <c r="A63" s="3153" t="s">
        <v>32</v>
      </c>
      <c r="B63" s="3139" t="s">
        <v>33</v>
      </c>
      <c r="C63" s="3261" t="s">
        <v>34</v>
      </c>
      <c r="D63" s="3124"/>
      <c r="E63" s="3124"/>
      <c r="F63" s="3124"/>
      <c r="G63" s="3124"/>
      <c r="H63" s="3124"/>
      <c r="I63" s="3124"/>
      <c r="J63" s="3124"/>
      <c r="K63" s="3124"/>
      <c r="L63" s="3124"/>
      <c r="M63" s="3124"/>
      <c r="N63" s="3124"/>
      <c r="O63" s="3124"/>
      <c r="P63" s="3124"/>
      <c r="Q63" s="3124"/>
      <c r="R63" s="3124"/>
      <c r="S63" s="3135"/>
      <c r="T63" s="3158" t="s">
        <v>3430</v>
      </c>
      <c r="U63" s="3124"/>
      <c r="V63" s="3124"/>
      <c r="W63" s="3122"/>
      <c r="X63" s="3261" t="s">
        <v>3469</v>
      </c>
      <c r="Y63" s="3124"/>
      <c r="Z63" s="3122"/>
      <c r="CA63" s="505"/>
      <c r="CB63" s="505"/>
      <c r="CC63" s="505"/>
      <c r="CD63" s="505"/>
      <c r="CE63" s="505"/>
      <c r="CL63" s="505"/>
      <c r="CM63" s="505"/>
      <c r="CN63" s="505"/>
      <c r="CO63" s="505"/>
      <c r="CP63" s="505"/>
      <c r="CQ63" s="505"/>
      <c r="CR63" s="505"/>
      <c r="CS63" s="505"/>
      <c r="CT63" s="505"/>
      <c r="CU63" s="505"/>
      <c r="CV63" s="505"/>
      <c r="CW63" s="505"/>
      <c r="CX63" s="505"/>
      <c r="CY63" s="505"/>
      <c r="CZ63" s="505"/>
      <c r="DA63" s="505"/>
      <c r="DB63" s="505"/>
      <c r="DC63" s="505"/>
      <c r="DD63" s="505"/>
      <c r="DE63" s="505"/>
      <c r="DF63" s="505"/>
      <c r="DG63" s="505"/>
      <c r="DH63" s="505"/>
      <c r="DI63" s="505"/>
    </row>
    <row r="64" spans="1:113" ht="14.25" customHeight="1" x14ac:dyDescent="0.25">
      <c r="A64" s="3129"/>
      <c r="B64" s="3140"/>
      <c r="C64" s="1441" t="s">
        <v>1381</v>
      </c>
      <c r="D64" s="1442" t="s">
        <v>1382</v>
      </c>
      <c r="E64" s="1442" t="s">
        <v>1438</v>
      </c>
      <c r="F64" s="1442" t="s">
        <v>3431</v>
      </c>
      <c r="G64" s="1442" t="s">
        <v>3432</v>
      </c>
      <c r="H64" s="1442" t="s">
        <v>3433</v>
      </c>
      <c r="I64" s="1442" t="s">
        <v>3434</v>
      </c>
      <c r="J64" s="1442" t="s">
        <v>1443</v>
      </c>
      <c r="K64" s="1442" t="s">
        <v>1444</v>
      </c>
      <c r="L64" s="1442" t="s">
        <v>3435</v>
      </c>
      <c r="M64" s="1442" t="s">
        <v>1446</v>
      </c>
      <c r="N64" s="1442" t="s">
        <v>1447</v>
      </c>
      <c r="O64" s="1442" t="s">
        <v>1448</v>
      </c>
      <c r="P64" s="1442" t="s">
        <v>1449</v>
      </c>
      <c r="Q64" s="1442" t="s">
        <v>1450</v>
      </c>
      <c r="R64" s="1442" t="s">
        <v>1451</v>
      </c>
      <c r="S64" s="1443" t="s">
        <v>62</v>
      </c>
      <c r="T64" s="27" t="s">
        <v>3436</v>
      </c>
      <c r="U64" s="1800" t="s">
        <v>3417</v>
      </c>
      <c r="V64" s="23" t="s">
        <v>3418</v>
      </c>
      <c r="W64" s="23" t="s">
        <v>3419</v>
      </c>
      <c r="X64" s="21" t="s">
        <v>3470</v>
      </c>
      <c r="Y64" s="23" t="s">
        <v>3471</v>
      </c>
      <c r="Z64" s="1743" t="s">
        <v>3463</v>
      </c>
      <c r="CA64" s="505"/>
      <c r="CB64" s="505"/>
      <c r="CC64" s="505"/>
      <c r="CD64" s="505"/>
      <c r="CE64" s="505"/>
      <c r="CL64" s="505"/>
      <c r="CM64" s="505"/>
      <c r="CN64" s="505"/>
      <c r="CO64" s="505"/>
      <c r="CP64" s="505"/>
      <c r="CQ64" s="505"/>
      <c r="CR64" s="505"/>
      <c r="CS64" s="505"/>
      <c r="CT64" s="505"/>
      <c r="CU64" s="505"/>
      <c r="CV64" s="505"/>
      <c r="CW64" s="505"/>
      <c r="CX64" s="505"/>
      <c r="CY64" s="505"/>
      <c r="CZ64" s="505"/>
      <c r="DA64" s="505"/>
      <c r="DB64" s="505"/>
      <c r="DC64" s="505"/>
      <c r="DD64" s="505"/>
      <c r="DE64" s="505"/>
      <c r="DF64" s="505"/>
      <c r="DG64" s="505"/>
      <c r="DH64" s="505"/>
      <c r="DI64" s="505"/>
    </row>
    <row r="65" spans="1:113" ht="14.25" customHeight="1" x14ac:dyDescent="0.25">
      <c r="A65" s="364" t="s">
        <v>3465</v>
      </c>
      <c r="B65" s="2383">
        <f t="shared" ref="B65:B68" si="76">SUM(C65:S65)</f>
        <v>61</v>
      </c>
      <c r="C65" s="717">
        <v>1</v>
      </c>
      <c r="D65" s="361">
        <v>1</v>
      </c>
      <c r="E65" s="361">
        <v>2</v>
      </c>
      <c r="F65" s="361">
        <v>10</v>
      </c>
      <c r="G65" s="361">
        <v>4</v>
      </c>
      <c r="H65" s="361">
        <v>0</v>
      </c>
      <c r="I65" s="361">
        <v>6</v>
      </c>
      <c r="J65" s="361">
        <v>2</v>
      </c>
      <c r="K65" s="361">
        <v>2</v>
      </c>
      <c r="L65" s="361">
        <v>1</v>
      </c>
      <c r="M65" s="361">
        <v>7</v>
      </c>
      <c r="N65" s="361">
        <v>6</v>
      </c>
      <c r="O65" s="361">
        <v>3</v>
      </c>
      <c r="P65" s="361">
        <v>8</v>
      </c>
      <c r="Q65" s="361">
        <v>3</v>
      </c>
      <c r="R65" s="361">
        <v>4</v>
      </c>
      <c r="S65" s="1444">
        <v>1</v>
      </c>
      <c r="T65" s="2135">
        <v>1</v>
      </c>
      <c r="U65" s="1845">
        <v>28</v>
      </c>
      <c r="V65" s="1845">
        <v>32</v>
      </c>
      <c r="W65" s="1844">
        <v>0</v>
      </c>
      <c r="X65" s="1843">
        <v>61</v>
      </c>
      <c r="Y65" s="1845">
        <v>0</v>
      </c>
      <c r="Z65" s="1844">
        <v>0</v>
      </c>
      <c r="AA65" s="1754" t="str">
        <f t="shared" ref="AA65:AA68" si="77">CA65&amp;CB65</f>
        <v/>
      </c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1755" t="str">
        <f t="shared" ref="CA65:CA68" si="78">IF(T65+U65+V65+W65&lt;&gt;$B65,"* La suma de "&amp;T$63&amp;""&amp;" no debe ser distinto del Total. ","")</f>
        <v/>
      </c>
      <c r="CB65" s="1755" t="str">
        <f t="shared" ref="CB65:CB68" si="79">IF(X65+Y65+Z65&gt;$B65,"* La suma de "&amp;X$63&amp;""&amp;" no puede superar el Total. ","")</f>
        <v/>
      </c>
      <c r="CC65" s="505"/>
      <c r="CD65" s="505"/>
      <c r="CE65" s="63"/>
      <c r="CL65" s="63"/>
      <c r="CM65" s="1757">
        <f t="shared" ref="CM65:CM68" si="80">IF(T65+U65+V65+W65&lt;&gt;$B65,1,0)</f>
        <v>0</v>
      </c>
      <c r="CN65" s="1757">
        <f t="shared" ref="CN65:CN68" si="81">IF(X65+Y65+Z65&gt;$B65,1,0)</f>
        <v>0</v>
      </c>
      <c r="CR65" s="505"/>
      <c r="CS65" s="505"/>
      <c r="CT65" s="505"/>
      <c r="CU65" s="505"/>
      <c r="CV65" s="505"/>
      <c r="CW65" s="505"/>
      <c r="CX65" s="505"/>
      <c r="CY65" s="505"/>
      <c r="CZ65" s="505"/>
      <c r="DA65" s="505"/>
      <c r="DB65" s="505"/>
      <c r="DC65" s="505"/>
      <c r="DD65" s="505"/>
      <c r="DE65" s="505"/>
      <c r="DF65" s="505"/>
      <c r="DG65" s="505"/>
      <c r="DH65" s="505"/>
      <c r="DI65" s="505"/>
    </row>
    <row r="66" spans="1:113" ht="14.25" customHeight="1" x14ac:dyDescent="0.25">
      <c r="A66" s="364" t="s">
        <v>3466</v>
      </c>
      <c r="B66" s="756">
        <f t="shared" si="76"/>
        <v>20</v>
      </c>
      <c r="C66" s="717">
        <v>1</v>
      </c>
      <c r="D66" s="361">
        <v>0</v>
      </c>
      <c r="E66" s="361">
        <v>1</v>
      </c>
      <c r="F66" s="361">
        <v>0</v>
      </c>
      <c r="G66" s="361">
        <v>1</v>
      </c>
      <c r="H66" s="361">
        <v>0</v>
      </c>
      <c r="I66" s="361">
        <v>0</v>
      </c>
      <c r="J66" s="361">
        <v>4</v>
      </c>
      <c r="K66" s="361">
        <v>2</v>
      </c>
      <c r="L66" s="361">
        <v>0</v>
      </c>
      <c r="M66" s="361">
        <v>2</v>
      </c>
      <c r="N66" s="361">
        <v>3</v>
      </c>
      <c r="O66" s="361">
        <v>4</v>
      </c>
      <c r="P66" s="361">
        <v>0</v>
      </c>
      <c r="Q66" s="361">
        <v>0</v>
      </c>
      <c r="R66" s="361">
        <v>0</v>
      </c>
      <c r="S66" s="1444">
        <v>2</v>
      </c>
      <c r="T66" s="2084">
        <v>2</v>
      </c>
      <c r="U66" s="452">
        <v>18</v>
      </c>
      <c r="V66" s="452">
        <v>0</v>
      </c>
      <c r="W66" s="2057">
        <v>0</v>
      </c>
      <c r="X66" s="355">
        <v>18</v>
      </c>
      <c r="Y66" s="452">
        <v>2</v>
      </c>
      <c r="Z66" s="2057">
        <v>0</v>
      </c>
      <c r="AA66" s="1754" t="str">
        <f t="shared" si="77"/>
        <v/>
      </c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1755" t="str">
        <f t="shared" si="78"/>
        <v/>
      </c>
      <c r="CB66" s="1755" t="str">
        <f t="shared" si="79"/>
        <v/>
      </c>
      <c r="CC66" s="505"/>
      <c r="CD66" s="505"/>
      <c r="CE66" s="63"/>
      <c r="CL66" s="63"/>
      <c r="CM66" s="1757">
        <f t="shared" si="80"/>
        <v>0</v>
      </c>
      <c r="CN66" s="1757">
        <f t="shared" si="81"/>
        <v>0</v>
      </c>
      <c r="CR66" s="505"/>
      <c r="CS66" s="505"/>
      <c r="CT66" s="505"/>
      <c r="CU66" s="505"/>
      <c r="CV66" s="505"/>
      <c r="CW66" s="505"/>
      <c r="CX66" s="505"/>
      <c r="CY66" s="505"/>
      <c r="CZ66" s="505"/>
      <c r="DA66" s="505"/>
      <c r="DB66" s="505"/>
      <c r="DC66" s="505"/>
      <c r="DD66" s="505"/>
      <c r="DE66" s="505"/>
      <c r="DF66" s="505"/>
      <c r="DG66" s="505"/>
      <c r="DH66" s="505"/>
      <c r="DI66" s="505"/>
    </row>
    <row r="67" spans="1:113" ht="14.25" customHeight="1" x14ac:dyDescent="0.25">
      <c r="A67" s="364" t="s">
        <v>3467</v>
      </c>
      <c r="B67" s="756">
        <f t="shared" si="76"/>
        <v>1</v>
      </c>
      <c r="C67" s="717">
        <v>0</v>
      </c>
      <c r="D67" s="361">
        <v>0</v>
      </c>
      <c r="E67" s="361">
        <v>1</v>
      </c>
      <c r="F67" s="361">
        <v>0</v>
      </c>
      <c r="G67" s="361">
        <v>0</v>
      </c>
      <c r="H67" s="361">
        <v>0</v>
      </c>
      <c r="I67" s="361">
        <v>0</v>
      </c>
      <c r="J67" s="361">
        <v>0</v>
      </c>
      <c r="K67" s="361">
        <v>0</v>
      </c>
      <c r="L67" s="361">
        <v>0</v>
      </c>
      <c r="M67" s="361">
        <v>0</v>
      </c>
      <c r="N67" s="361">
        <v>0</v>
      </c>
      <c r="O67" s="361">
        <v>0</v>
      </c>
      <c r="P67" s="361">
        <v>0</v>
      </c>
      <c r="Q67" s="361">
        <v>0</v>
      </c>
      <c r="R67" s="361">
        <v>0</v>
      </c>
      <c r="S67" s="1444">
        <v>0</v>
      </c>
      <c r="T67" s="2084">
        <v>1</v>
      </c>
      <c r="U67" s="452">
        <v>0</v>
      </c>
      <c r="V67" s="452">
        <v>0</v>
      </c>
      <c r="W67" s="2057">
        <v>0</v>
      </c>
      <c r="X67" s="355">
        <v>0</v>
      </c>
      <c r="Y67" s="452">
        <v>1</v>
      </c>
      <c r="Z67" s="2057">
        <v>0</v>
      </c>
      <c r="AA67" s="1754" t="str">
        <f t="shared" si="77"/>
        <v/>
      </c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1755" t="str">
        <f t="shared" si="78"/>
        <v/>
      </c>
      <c r="CB67" s="1755" t="str">
        <f t="shared" si="79"/>
        <v/>
      </c>
      <c r="CC67" s="505"/>
      <c r="CD67" s="505"/>
      <c r="CE67" s="63"/>
      <c r="CL67" s="63"/>
      <c r="CM67" s="1757">
        <f t="shared" si="80"/>
        <v>0</v>
      </c>
      <c r="CN67" s="1757">
        <f t="shared" si="81"/>
        <v>0</v>
      </c>
      <c r="CO67" s="505"/>
      <c r="CP67" s="505"/>
      <c r="CQ67" s="505"/>
      <c r="CR67" s="505"/>
      <c r="CS67" s="505"/>
      <c r="CT67" s="505"/>
      <c r="CU67" s="505"/>
      <c r="CV67" s="505"/>
      <c r="CW67" s="505"/>
      <c r="CX67" s="505"/>
      <c r="CY67" s="505"/>
      <c r="CZ67" s="505"/>
      <c r="DA67" s="505"/>
      <c r="DB67" s="505"/>
      <c r="DC67" s="505"/>
      <c r="DD67" s="505"/>
      <c r="DE67" s="505"/>
      <c r="DF67" s="505"/>
      <c r="DG67" s="505"/>
      <c r="DH67" s="505"/>
      <c r="DI67" s="505"/>
    </row>
    <row r="68" spans="1:113" ht="14.25" customHeight="1" x14ac:dyDescent="0.25">
      <c r="A68" s="364" t="s">
        <v>514</v>
      </c>
      <c r="B68" s="759">
        <f t="shared" si="76"/>
        <v>1</v>
      </c>
      <c r="C68" s="717">
        <v>0</v>
      </c>
      <c r="D68" s="361">
        <v>0</v>
      </c>
      <c r="E68" s="361">
        <v>1</v>
      </c>
      <c r="F68" s="361">
        <v>0</v>
      </c>
      <c r="G68" s="361">
        <v>0</v>
      </c>
      <c r="H68" s="361">
        <v>0</v>
      </c>
      <c r="I68" s="361">
        <v>0</v>
      </c>
      <c r="J68" s="361">
        <v>0</v>
      </c>
      <c r="K68" s="361">
        <v>0</v>
      </c>
      <c r="L68" s="361">
        <v>0</v>
      </c>
      <c r="M68" s="361">
        <v>0</v>
      </c>
      <c r="N68" s="361">
        <v>0</v>
      </c>
      <c r="O68" s="361">
        <v>0</v>
      </c>
      <c r="P68" s="361">
        <v>0</v>
      </c>
      <c r="Q68" s="361">
        <v>0</v>
      </c>
      <c r="R68" s="361">
        <v>0</v>
      </c>
      <c r="S68" s="1444">
        <v>0</v>
      </c>
      <c r="T68" s="2137">
        <v>1</v>
      </c>
      <c r="U68" s="132">
        <v>0</v>
      </c>
      <c r="V68" s="132">
        <v>0</v>
      </c>
      <c r="W68" s="1847">
        <v>0</v>
      </c>
      <c r="X68" s="131">
        <v>1</v>
      </c>
      <c r="Y68" s="132">
        <v>0</v>
      </c>
      <c r="Z68" s="1847">
        <v>0</v>
      </c>
      <c r="AA68" s="1754" t="str">
        <f t="shared" si="77"/>
        <v/>
      </c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1755" t="str">
        <f t="shared" si="78"/>
        <v/>
      </c>
      <c r="CB68" s="1755" t="str">
        <f t="shared" si="79"/>
        <v/>
      </c>
      <c r="CC68" s="505"/>
      <c r="CD68" s="505"/>
      <c r="CE68" s="63"/>
      <c r="CL68" s="63"/>
      <c r="CM68" s="1757">
        <f t="shared" si="80"/>
        <v>0</v>
      </c>
      <c r="CN68" s="1757">
        <f t="shared" si="81"/>
        <v>0</v>
      </c>
      <c r="CO68" s="505"/>
      <c r="CP68" s="505"/>
      <c r="CQ68" s="505"/>
      <c r="CR68" s="505"/>
      <c r="CS68" s="505"/>
      <c r="CT68" s="505"/>
      <c r="CU68" s="505"/>
      <c r="CV68" s="505"/>
      <c r="CW68" s="505"/>
      <c r="CX68" s="505"/>
      <c r="CY68" s="505"/>
      <c r="CZ68" s="505"/>
      <c r="DA68" s="505"/>
      <c r="DB68" s="505"/>
      <c r="DC68" s="505"/>
      <c r="DD68" s="505"/>
      <c r="DE68" s="505"/>
      <c r="DF68" s="505"/>
      <c r="DG68" s="505"/>
      <c r="DH68" s="505"/>
      <c r="DI68" s="505"/>
    </row>
    <row r="69" spans="1:113" ht="14.25" customHeight="1" x14ac:dyDescent="0.25">
      <c r="A69" s="1438" t="s">
        <v>82</v>
      </c>
      <c r="B69" s="1319">
        <f t="shared" ref="B69:Z69" si="82">SUM(B65:B68)</f>
        <v>83</v>
      </c>
      <c r="C69" s="700">
        <f t="shared" si="82"/>
        <v>2</v>
      </c>
      <c r="D69" s="703">
        <f t="shared" si="82"/>
        <v>1</v>
      </c>
      <c r="E69" s="703">
        <f t="shared" si="82"/>
        <v>5</v>
      </c>
      <c r="F69" s="703">
        <f t="shared" si="82"/>
        <v>10</v>
      </c>
      <c r="G69" s="703">
        <f t="shared" si="82"/>
        <v>5</v>
      </c>
      <c r="H69" s="703">
        <f t="shared" si="82"/>
        <v>0</v>
      </c>
      <c r="I69" s="703">
        <f t="shared" si="82"/>
        <v>6</v>
      </c>
      <c r="J69" s="703">
        <f t="shared" si="82"/>
        <v>6</v>
      </c>
      <c r="K69" s="703">
        <f t="shared" si="82"/>
        <v>4</v>
      </c>
      <c r="L69" s="703">
        <f t="shared" si="82"/>
        <v>1</v>
      </c>
      <c r="M69" s="703">
        <f t="shared" si="82"/>
        <v>9</v>
      </c>
      <c r="N69" s="703">
        <f t="shared" si="82"/>
        <v>9</v>
      </c>
      <c r="O69" s="703">
        <f t="shared" si="82"/>
        <v>7</v>
      </c>
      <c r="P69" s="703">
        <f t="shared" si="82"/>
        <v>8</v>
      </c>
      <c r="Q69" s="703">
        <f t="shared" si="82"/>
        <v>3</v>
      </c>
      <c r="R69" s="703">
        <f t="shared" si="82"/>
        <v>4</v>
      </c>
      <c r="S69" s="1445">
        <f t="shared" si="82"/>
        <v>3</v>
      </c>
      <c r="T69" s="1446">
        <f t="shared" si="82"/>
        <v>5</v>
      </c>
      <c r="U69" s="703">
        <f t="shared" si="82"/>
        <v>46</v>
      </c>
      <c r="V69" s="703">
        <f t="shared" si="82"/>
        <v>32</v>
      </c>
      <c r="W69" s="701">
        <f t="shared" si="82"/>
        <v>0</v>
      </c>
      <c r="X69" s="700">
        <f t="shared" si="82"/>
        <v>80</v>
      </c>
      <c r="Y69" s="703">
        <f t="shared" si="82"/>
        <v>3</v>
      </c>
      <c r="Z69" s="701">
        <f t="shared" si="82"/>
        <v>0</v>
      </c>
      <c r="CA69" s="505"/>
      <c r="CB69" s="505"/>
      <c r="CC69" s="505"/>
      <c r="CD69" s="505"/>
      <c r="CE69" s="505"/>
      <c r="CL69" s="505"/>
      <c r="CM69" s="505"/>
      <c r="CN69" s="505"/>
      <c r="CO69" s="505"/>
      <c r="CP69" s="505"/>
      <c r="CQ69" s="505"/>
      <c r="CR69" s="505"/>
      <c r="CS69" s="505"/>
      <c r="CT69" s="505"/>
      <c r="CU69" s="505"/>
      <c r="CV69" s="505"/>
      <c r="CW69" s="505"/>
      <c r="CX69" s="505"/>
      <c r="CY69" s="505"/>
      <c r="CZ69" s="505"/>
      <c r="DA69" s="505"/>
      <c r="DB69" s="505"/>
      <c r="DC69" s="505"/>
      <c r="DD69" s="505"/>
      <c r="DE69" s="505"/>
      <c r="DF69" s="505"/>
      <c r="DG69" s="505"/>
      <c r="DH69" s="505"/>
      <c r="DI69" s="505"/>
    </row>
    <row r="70" spans="1:113" ht="18" customHeight="1" x14ac:dyDescent="0.25">
      <c r="A70" s="281" t="s">
        <v>3472</v>
      </c>
      <c r="B70" s="2200"/>
      <c r="C70" s="2200"/>
      <c r="D70" s="2200"/>
      <c r="E70" s="2200"/>
      <c r="F70" s="2200"/>
      <c r="G70" s="2200"/>
      <c r="H70" s="2200"/>
      <c r="I70" s="2200"/>
      <c r="J70" s="2200"/>
      <c r="K70" s="2200"/>
      <c r="L70" s="2200"/>
      <c r="M70" s="2200"/>
      <c r="N70" s="2200"/>
      <c r="O70" s="2200"/>
      <c r="P70" s="2200"/>
      <c r="Q70" s="2200"/>
      <c r="R70" s="2200"/>
      <c r="S70" s="2200"/>
      <c r="T70" s="2200"/>
      <c r="U70" s="2200"/>
      <c r="V70" s="2200"/>
      <c r="W70" s="2200"/>
      <c r="X70" s="2200"/>
      <c r="Y70" s="2200"/>
      <c r="Z70" s="2200"/>
      <c r="CA70" s="505"/>
      <c r="CB70" s="505"/>
      <c r="CC70" s="505"/>
      <c r="CD70" s="505"/>
      <c r="CE70" s="505"/>
      <c r="CL70" s="505"/>
      <c r="CM70" s="505"/>
      <c r="CN70" s="505"/>
      <c r="CO70" s="505"/>
      <c r="CP70" s="505"/>
      <c r="CQ70" s="505"/>
      <c r="CR70" s="505"/>
      <c r="CS70" s="505"/>
      <c r="CT70" s="505"/>
      <c r="CU70" s="505"/>
      <c r="CV70" s="505"/>
      <c r="CW70" s="505"/>
      <c r="CX70" s="505"/>
      <c r="CY70" s="505"/>
      <c r="CZ70" s="505"/>
      <c r="DA70" s="505"/>
      <c r="DB70" s="505"/>
      <c r="DC70" s="505"/>
      <c r="DD70" s="505"/>
      <c r="DE70" s="505"/>
      <c r="DF70" s="505"/>
      <c r="DG70" s="505"/>
      <c r="DH70" s="505"/>
      <c r="DI70" s="505"/>
    </row>
    <row r="71" spans="1:113" ht="14.25" customHeight="1" x14ac:dyDescent="0.25">
      <c r="A71" s="3153" t="s">
        <v>32</v>
      </c>
      <c r="B71" s="3138" t="s">
        <v>33</v>
      </c>
      <c r="C71" s="3261" t="s">
        <v>34</v>
      </c>
      <c r="D71" s="3124"/>
      <c r="E71" s="3124"/>
      <c r="F71" s="3124"/>
      <c r="G71" s="3124"/>
      <c r="H71" s="3124"/>
      <c r="I71" s="3124"/>
      <c r="J71" s="3124"/>
      <c r="K71" s="3124"/>
      <c r="L71" s="3124"/>
      <c r="M71" s="3124"/>
      <c r="N71" s="3124"/>
      <c r="O71" s="3124"/>
      <c r="P71" s="3124"/>
      <c r="Q71" s="3124"/>
      <c r="R71" s="3124"/>
      <c r="S71" s="3135"/>
      <c r="T71" s="3159" t="s">
        <v>3430</v>
      </c>
      <c r="U71" s="3124"/>
      <c r="V71" s="3124"/>
      <c r="W71" s="3122"/>
      <c r="X71" s="3261" t="s">
        <v>3469</v>
      </c>
      <c r="Y71" s="3124"/>
      <c r="Z71" s="3122"/>
      <c r="CA71" s="505"/>
      <c r="CB71" s="505"/>
      <c r="CC71" s="505"/>
      <c r="CD71" s="505"/>
      <c r="CE71" s="505"/>
      <c r="CL71" s="505"/>
      <c r="CM71" s="505"/>
      <c r="CN71" s="505"/>
      <c r="CO71" s="505"/>
      <c r="CP71" s="505"/>
      <c r="CQ71" s="505"/>
      <c r="CR71" s="505"/>
      <c r="CS71" s="505"/>
      <c r="CT71" s="505"/>
      <c r="CU71" s="505"/>
      <c r="CV71" s="505"/>
      <c r="CW71" s="505"/>
      <c r="CX71" s="505"/>
      <c r="CY71" s="505"/>
      <c r="CZ71" s="505"/>
      <c r="DA71" s="505"/>
      <c r="DB71" s="505"/>
      <c r="DC71" s="505"/>
      <c r="DD71" s="505"/>
      <c r="DE71" s="505"/>
      <c r="DF71" s="505"/>
      <c r="DG71" s="505"/>
      <c r="DH71" s="505"/>
      <c r="DI71" s="505"/>
    </row>
    <row r="72" spans="1:113" ht="14.25" customHeight="1" x14ac:dyDescent="0.25">
      <c r="A72" s="3129"/>
      <c r="B72" s="3129"/>
      <c r="C72" s="1441" t="s">
        <v>1381</v>
      </c>
      <c r="D72" s="1442" t="s">
        <v>1382</v>
      </c>
      <c r="E72" s="1442" t="s">
        <v>1438</v>
      </c>
      <c r="F72" s="1442" t="s">
        <v>3431</v>
      </c>
      <c r="G72" s="1442" t="s">
        <v>3432</v>
      </c>
      <c r="H72" s="1442" t="s">
        <v>3433</v>
      </c>
      <c r="I72" s="1442" t="s">
        <v>3434</v>
      </c>
      <c r="J72" s="1442" t="s">
        <v>1443</v>
      </c>
      <c r="K72" s="1442" t="s">
        <v>1444</v>
      </c>
      <c r="L72" s="1442" t="s">
        <v>3435</v>
      </c>
      <c r="M72" s="1442" t="s">
        <v>1446</v>
      </c>
      <c r="N72" s="1442" t="s">
        <v>1447</v>
      </c>
      <c r="O72" s="1442" t="s">
        <v>1448</v>
      </c>
      <c r="P72" s="1442" t="s">
        <v>1449</v>
      </c>
      <c r="Q72" s="1442" t="s">
        <v>1450</v>
      </c>
      <c r="R72" s="1442" t="s">
        <v>1451</v>
      </c>
      <c r="S72" s="1443" t="s">
        <v>62</v>
      </c>
      <c r="T72" s="27" t="s">
        <v>3436</v>
      </c>
      <c r="U72" s="1800" t="s">
        <v>3417</v>
      </c>
      <c r="V72" s="23" t="s">
        <v>3418</v>
      </c>
      <c r="W72" s="23" t="s">
        <v>3419</v>
      </c>
      <c r="X72" s="21" t="s">
        <v>3470</v>
      </c>
      <c r="Y72" s="23" t="s">
        <v>3471</v>
      </c>
      <c r="Z72" s="1743" t="s">
        <v>3463</v>
      </c>
      <c r="CA72" s="505"/>
      <c r="CB72" s="505"/>
      <c r="CC72" s="505"/>
      <c r="CD72" s="505"/>
      <c r="CE72" s="505"/>
      <c r="CL72" s="505"/>
      <c r="CM72" s="505"/>
      <c r="CN72" s="505"/>
      <c r="CO72" s="505"/>
      <c r="CP72" s="505"/>
      <c r="CQ72" s="505"/>
      <c r="CR72" s="505"/>
      <c r="CS72" s="505"/>
      <c r="CT72" s="505"/>
      <c r="CU72" s="505"/>
      <c r="CV72" s="505"/>
      <c r="CW72" s="505"/>
      <c r="CX72" s="505"/>
      <c r="CY72" s="505"/>
      <c r="CZ72" s="505"/>
      <c r="DA72" s="505"/>
      <c r="DB72" s="505"/>
      <c r="DC72" s="505"/>
      <c r="DD72" s="505"/>
      <c r="DE72" s="505"/>
      <c r="DF72" s="505"/>
      <c r="DG72" s="505"/>
      <c r="DH72" s="505"/>
      <c r="DI72" s="505"/>
    </row>
    <row r="73" spans="1:113" ht="14.25" customHeight="1" x14ac:dyDescent="0.25">
      <c r="A73" s="364" t="s">
        <v>3465</v>
      </c>
      <c r="B73" s="2383">
        <f t="shared" ref="B73:B76" si="83">SUM(C73:S73)</f>
        <v>250</v>
      </c>
      <c r="C73" s="717">
        <v>2</v>
      </c>
      <c r="D73" s="361">
        <v>5</v>
      </c>
      <c r="E73" s="361">
        <v>8</v>
      </c>
      <c r="F73" s="361">
        <v>40</v>
      </c>
      <c r="G73" s="361">
        <v>14</v>
      </c>
      <c r="H73" s="361">
        <v>7</v>
      </c>
      <c r="I73" s="361">
        <v>29</v>
      </c>
      <c r="J73" s="361">
        <v>14</v>
      </c>
      <c r="K73" s="361">
        <v>4</v>
      </c>
      <c r="L73" s="361">
        <v>14</v>
      </c>
      <c r="M73" s="361">
        <v>23</v>
      </c>
      <c r="N73" s="361">
        <v>14</v>
      </c>
      <c r="O73" s="361">
        <v>6</v>
      </c>
      <c r="P73" s="361">
        <v>28</v>
      </c>
      <c r="Q73" s="361">
        <v>16</v>
      </c>
      <c r="R73" s="361">
        <v>25</v>
      </c>
      <c r="S73" s="1444">
        <v>1</v>
      </c>
      <c r="T73" s="1843">
        <v>2</v>
      </c>
      <c r="U73" s="2135">
        <v>119</v>
      </c>
      <c r="V73" s="1845">
        <v>129</v>
      </c>
      <c r="W73" s="1845">
        <v>0</v>
      </c>
      <c r="X73" s="1843">
        <v>250</v>
      </c>
      <c r="Y73" s="1845">
        <v>0</v>
      </c>
      <c r="Z73" s="1844">
        <v>0</v>
      </c>
      <c r="AA73" s="1754" t="str">
        <f t="shared" ref="AA73:AA76" si="84">CA73&amp;CB73</f>
        <v/>
      </c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1755" t="str">
        <f t="shared" ref="CA73:CA76" si="85">IF(T73+U73+V73+W73&lt;&gt;$B73,"* La suma de "&amp;T$71&amp;""&amp;" no debe ser distinto del Total. ","")</f>
        <v/>
      </c>
      <c r="CB73" s="1755" t="str">
        <f t="shared" ref="CB73:CB76" si="86">IF(X73+Y73+Z73&gt;$B73,"* La suma de "&amp;X$71&amp;""&amp;" no puede superar el Total. ","")</f>
        <v/>
      </c>
      <c r="CC73" s="505"/>
      <c r="CD73" s="505"/>
      <c r="CE73" s="63"/>
      <c r="CL73" s="63"/>
      <c r="CM73" s="1757">
        <f t="shared" ref="CM73:CM76" si="87">IF(T73+U73+V73+W73&lt;&gt;$B73,1,0)</f>
        <v>0</v>
      </c>
      <c r="CN73" s="1757">
        <f t="shared" ref="CN73:CN76" si="88">IF(X73+Y73+Z73&gt;$B73,1,0)</f>
        <v>0</v>
      </c>
      <c r="CO73" s="505"/>
      <c r="CP73" s="505"/>
      <c r="CQ73" s="505"/>
      <c r="CR73" s="505"/>
      <c r="CS73" s="505"/>
      <c r="CT73" s="505"/>
      <c r="CU73" s="505"/>
      <c r="CV73" s="505"/>
      <c r="CW73" s="505"/>
      <c r="CX73" s="505"/>
      <c r="CY73" s="505"/>
      <c r="CZ73" s="505"/>
      <c r="DA73" s="505"/>
      <c r="DB73" s="505"/>
      <c r="DC73" s="505"/>
      <c r="DD73" s="505"/>
      <c r="DE73" s="505"/>
      <c r="DF73" s="505"/>
      <c r="DG73" s="505"/>
      <c r="DH73" s="505"/>
      <c r="DI73" s="505"/>
    </row>
    <row r="74" spans="1:113" ht="14.25" customHeight="1" x14ac:dyDescent="0.25">
      <c r="A74" s="364" t="s">
        <v>3466</v>
      </c>
      <c r="B74" s="756">
        <f t="shared" si="83"/>
        <v>61</v>
      </c>
      <c r="C74" s="717">
        <v>2</v>
      </c>
      <c r="D74" s="361">
        <v>3</v>
      </c>
      <c r="E74" s="361">
        <v>2</v>
      </c>
      <c r="F74" s="361">
        <v>0</v>
      </c>
      <c r="G74" s="361">
        <v>3</v>
      </c>
      <c r="H74" s="361">
        <v>0</v>
      </c>
      <c r="I74" s="361">
        <v>0</v>
      </c>
      <c r="J74" s="361">
        <v>8</v>
      </c>
      <c r="K74" s="361">
        <v>4</v>
      </c>
      <c r="L74" s="361">
        <v>0</v>
      </c>
      <c r="M74" s="361">
        <v>17</v>
      </c>
      <c r="N74" s="361">
        <v>13</v>
      </c>
      <c r="O74" s="361">
        <v>9</v>
      </c>
      <c r="P74" s="361">
        <v>0</v>
      </c>
      <c r="Q74" s="361">
        <v>0</v>
      </c>
      <c r="R74" s="361">
        <v>0</v>
      </c>
      <c r="S74" s="1444">
        <v>0</v>
      </c>
      <c r="T74" s="355">
        <v>7</v>
      </c>
      <c r="U74" s="2084">
        <v>54</v>
      </c>
      <c r="V74" s="452">
        <v>0</v>
      </c>
      <c r="W74" s="452">
        <v>0</v>
      </c>
      <c r="X74" s="355">
        <v>60</v>
      </c>
      <c r="Y74" s="452">
        <v>1</v>
      </c>
      <c r="Z74" s="2057">
        <v>0</v>
      </c>
      <c r="AA74" s="1754" t="str">
        <f t="shared" si="84"/>
        <v/>
      </c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1755" t="str">
        <f t="shared" si="85"/>
        <v/>
      </c>
      <c r="CB74" s="1755" t="str">
        <f t="shared" si="86"/>
        <v/>
      </c>
      <c r="CC74" s="505"/>
      <c r="CD74" s="505"/>
      <c r="CE74" s="63"/>
      <c r="CL74" s="63"/>
      <c r="CM74" s="1757">
        <f t="shared" si="87"/>
        <v>0</v>
      </c>
      <c r="CN74" s="1757">
        <f t="shared" si="88"/>
        <v>0</v>
      </c>
      <c r="CO74" s="505"/>
      <c r="CP74" s="505"/>
      <c r="CQ74" s="505"/>
      <c r="CR74" s="505"/>
      <c r="CS74" s="505"/>
      <c r="CT74" s="505"/>
      <c r="CU74" s="505"/>
      <c r="CV74" s="505"/>
      <c r="CW74" s="505"/>
      <c r="CX74" s="505"/>
      <c r="CY74" s="505"/>
      <c r="CZ74" s="505"/>
      <c r="DA74" s="505"/>
      <c r="DB74" s="505"/>
      <c r="DC74" s="505"/>
      <c r="DD74" s="505"/>
      <c r="DE74" s="505"/>
      <c r="DF74" s="505"/>
      <c r="DG74" s="505"/>
      <c r="DH74" s="505"/>
      <c r="DI74" s="505"/>
    </row>
    <row r="75" spans="1:113" ht="14.25" customHeight="1" x14ac:dyDescent="0.25">
      <c r="A75" s="364" t="s">
        <v>3467</v>
      </c>
      <c r="B75" s="756">
        <f t="shared" si="83"/>
        <v>11</v>
      </c>
      <c r="C75" s="717">
        <v>4</v>
      </c>
      <c r="D75" s="361">
        <v>6</v>
      </c>
      <c r="E75" s="361">
        <v>1</v>
      </c>
      <c r="F75" s="361">
        <v>0</v>
      </c>
      <c r="G75" s="361">
        <v>0</v>
      </c>
      <c r="H75" s="361">
        <v>0</v>
      </c>
      <c r="I75" s="361">
        <v>0</v>
      </c>
      <c r="J75" s="361">
        <v>0</v>
      </c>
      <c r="K75" s="361">
        <v>0</v>
      </c>
      <c r="L75" s="361">
        <v>0</v>
      </c>
      <c r="M75" s="361">
        <v>0</v>
      </c>
      <c r="N75" s="361">
        <v>0</v>
      </c>
      <c r="O75" s="361">
        <v>0</v>
      </c>
      <c r="P75" s="361">
        <v>0</v>
      </c>
      <c r="Q75" s="361">
        <v>0</v>
      </c>
      <c r="R75" s="361">
        <v>0</v>
      </c>
      <c r="S75" s="1444">
        <v>0</v>
      </c>
      <c r="T75" s="355">
        <v>11</v>
      </c>
      <c r="U75" s="2084">
        <v>0</v>
      </c>
      <c r="V75" s="452">
        <v>0</v>
      </c>
      <c r="W75" s="452">
        <v>0</v>
      </c>
      <c r="X75" s="355">
        <v>10</v>
      </c>
      <c r="Y75" s="452">
        <v>1</v>
      </c>
      <c r="Z75" s="2057">
        <v>0</v>
      </c>
      <c r="AA75" s="1754" t="str">
        <f t="shared" si="84"/>
        <v/>
      </c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1755" t="str">
        <f t="shared" si="85"/>
        <v/>
      </c>
      <c r="CB75" s="1755" t="str">
        <f t="shared" si="86"/>
        <v/>
      </c>
      <c r="CC75" s="505"/>
      <c r="CD75" s="505"/>
      <c r="CE75" s="63"/>
      <c r="CL75" s="63"/>
      <c r="CM75" s="1757">
        <f t="shared" si="87"/>
        <v>0</v>
      </c>
      <c r="CN75" s="1757">
        <f t="shared" si="88"/>
        <v>0</v>
      </c>
      <c r="CO75" s="505"/>
      <c r="CP75" s="505"/>
      <c r="CQ75" s="505"/>
      <c r="CR75" s="505"/>
      <c r="CS75" s="505"/>
      <c r="CT75" s="505"/>
      <c r="CU75" s="505"/>
      <c r="CV75" s="505"/>
      <c r="CW75" s="505"/>
      <c r="CX75" s="505"/>
      <c r="CY75" s="505"/>
      <c r="CZ75" s="505"/>
      <c r="DA75" s="505"/>
      <c r="DB75" s="505"/>
      <c r="DC75" s="505"/>
      <c r="DD75" s="505"/>
      <c r="DE75" s="505"/>
      <c r="DF75" s="505"/>
      <c r="DG75" s="505"/>
      <c r="DH75" s="505"/>
      <c r="DI75" s="505"/>
    </row>
    <row r="76" spans="1:113" ht="14.25" customHeight="1" x14ac:dyDescent="0.25">
      <c r="A76" s="364" t="s">
        <v>514</v>
      </c>
      <c r="B76" s="759">
        <f t="shared" si="83"/>
        <v>12</v>
      </c>
      <c r="C76" s="717">
        <v>5</v>
      </c>
      <c r="D76" s="361">
        <v>6</v>
      </c>
      <c r="E76" s="361">
        <v>1</v>
      </c>
      <c r="F76" s="361">
        <v>0</v>
      </c>
      <c r="G76" s="361">
        <v>0</v>
      </c>
      <c r="H76" s="361">
        <v>0</v>
      </c>
      <c r="I76" s="361">
        <v>0</v>
      </c>
      <c r="J76" s="361">
        <v>0</v>
      </c>
      <c r="K76" s="361">
        <v>0</v>
      </c>
      <c r="L76" s="361">
        <v>0</v>
      </c>
      <c r="M76" s="361">
        <v>0</v>
      </c>
      <c r="N76" s="361">
        <v>0</v>
      </c>
      <c r="O76" s="361">
        <v>0</v>
      </c>
      <c r="P76" s="361">
        <v>0</v>
      </c>
      <c r="Q76" s="361">
        <v>0</v>
      </c>
      <c r="R76" s="361">
        <v>0</v>
      </c>
      <c r="S76" s="1444">
        <v>0</v>
      </c>
      <c r="T76" s="131">
        <v>12</v>
      </c>
      <c r="U76" s="2137">
        <v>0</v>
      </c>
      <c r="V76" s="132">
        <v>0</v>
      </c>
      <c r="W76" s="132">
        <v>0</v>
      </c>
      <c r="X76" s="131">
        <v>12</v>
      </c>
      <c r="Y76" s="132">
        <v>0</v>
      </c>
      <c r="Z76" s="1847">
        <v>0</v>
      </c>
      <c r="AA76" s="1754" t="str">
        <f t="shared" si="84"/>
        <v/>
      </c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1755" t="str">
        <f t="shared" si="85"/>
        <v/>
      </c>
      <c r="CB76" s="1755" t="str">
        <f t="shared" si="86"/>
        <v/>
      </c>
      <c r="CC76" s="505"/>
      <c r="CD76" s="505"/>
      <c r="CE76" s="63"/>
      <c r="CL76" s="63"/>
      <c r="CM76" s="1757">
        <f t="shared" si="87"/>
        <v>0</v>
      </c>
      <c r="CN76" s="1757">
        <f t="shared" si="88"/>
        <v>0</v>
      </c>
      <c r="CO76" s="505"/>
      <c r="CP76" s="505"/>
      <c r="CQ76" s="505"/>
      <c r="CR76" s="505"/>
      <c r="CS76" s="505"/>
      <c r="CT76" s="505"/>
      <c r="CU76" s="505"/>
      <c r="CV76" s="505"/>
      <c r="CW76" s="505"/>
      <c r="CX76" s="505"/>
      <c r="CY76" s="505"/>
      <c r="CZ76" s="505"/>
      <c r="DA76" s="505"/>
      <c r="DB76" s="505"/>
      <c r="DC76" s="505"/>
      <c r="DD76" s="505"/>
      <c r="DE76" s="505"/>
      <c r="DF76" s="505"/>
      <c r="DG76" s="505"/>
      <c r="DH76" s="505"/>
      <c r="DI76" s="505"/>
    </row>
    <row r="77" spans="1:113" ht="14.25" customHeight="1" x14ac:dyDescent="0.25">
      <c r="A77" s="1438" t="s">
        <v>82</v>
      </c>
      <c r="B77" s="1319">
        <f t="shared" ref="B77:Z77" si="89">SUM(B73:B76)</f>
        <v>334</v>
      </c>
      <c r="C77" s="700">
        <f t="shared" si="89"/>
        <v>13</v>
      </c>
      <c r="D77" s="703">
        <f t="shared" si="89"/>
        <v>20</v>
      </c>
      <c r="E77" s="703">
        <f t="shared" si="89"/>
        <v>12</v>
      </c>
      <c r="F77" s="703">
        <f t="shared" si="89"/>
        <v>40</v>
      </c>
      <c r="G77" s="703">
        <f t="shared" si="89"/>
        <v>17</v>
      </c>
      <c r="H77" s="703">
        <f t="shared" si="89"/>
        <v>7</v>
      </c>
      <c r="I77" s="703">
        <f t="shared" si="89"/>
        <v>29</v>
      </c>
      <c r="J77" s="703">
        <f t="shared" si="89"/>
        <v>22</v>
      </c>
      <c r="K77" s="703">
        <f t="shared" si="89"/>
        <v>8</v>
      </c>
      <c r="L77" s="703">
        <f t="shared" si="89"/>
        <v>14</v>
      </c>
      <c r="M77" s="703">
        <f t="shared" si="89"/>
        <v>40</v>
      </c>
      <c r="N77" s="703">
        <f t="shared" si="89"/>
        <v>27</v>
      </c>
      <c r="O77" s="703">
        <f t="shared" si="89"/>
        <v>15</v>
      </c>
      <c r="P77" s="703">
        <f t="shared" si="89"/>
        <v>28</v>
      </c>
      <c r="Q77" s="703">
        <f t="shared" si="89"/>
        <v>16</v>
      </c>
      <c r="R77" s="703">
        <f t="shared" si="89"/>
        <v>25</v>
      </c>
      <c r="S77" s="1445">
        <f t="shared" si="89"/>
        <v>1</v>
      </c>
      <c r="T77" s="1447">
        <f t="shared" si="89"/>
        <v>32</v>
      </c>
      <c r="U77" s="560">
        <f t="shared" si="89"/>
        <v>173</v>
      </c>
      <c r="V77" s="560">
        <f t="shared" si="89"/>
        <v>129</v>
      </c>
      <c r="W77" s="891">
        <f t="shared" si="89"/>
        <v>0</v>
      </c>
      <c r="X77" s="559">
        <f t="shared" si="89"/>
        <v>332</v>
      </c>
      <c r="Y77" s="560">
        <f t="shared" si="89"/>
        <v>2</v>
      </c>
      <c r="Z77" s="889">
        <f t="shared" si="89"/>
        <v>0</v>
      </c>
      <c r="CA77" s="505"/>
      <c r="CB77" s="505"/>
      <c r="CC77" s="505"/>
      <c r="CD77" s="505"/>
      <c r="CE77" s="505"/>
      <c r="CL77" s="505"/>
      <c r="CM77" s="505"/>
      <c r="CN77" s="505"/>
      <c r="CO77" s="505"/>
      <c r="CP77" s="505"/>
      <c r="CQ77" s="505"/>
      <c r="CR77" s="505"/>
      <c r="CS77" s="505"/>
      <c r="CT77" s="505"/>
      <c r="CU77" s="505"/>
      <c r="CV77" s="505"/>
      <c r="CW77" s="505"/>
      <c r="CX77" s="505"/>
      <c r="CY77" s="505"/>
      <c r="CZ77" s="505"/>
      <c r="DA77" s="505"/>
      <c r="DB77" s="505"/>
      <c r="DC77" s="505"/>
      <c r="DD77" s="505"/>
      <c r="DE77" s="505"/>
      <c r="DF77" s="505"/>
      <c r="DG77" s="505"/>
      <c r="DH77" s="505"/>
      <c r="DI77" s="505"/>
    </row>
    <row r="78" spans="1:113" ht="18" customHeight="1" x14ac:dyDescent="0.25">
      <c r="A78" s="509" t="s">
        <v>3473</v>
      </c>
      <c r="B78" s="2915"/>
      <c r="C78" s="2200"/>
      <c r="D78" s="338"/>
      <c r="E78" s="2200"/>
      <c r="CA78" s="505"/>
      <c r="CB78" s="505"/>
      <c r="CC78" s="505"/>
      <c r="CD78" s="505"/>
      <c r="CE78" s="505"/>
      <c r="CL78" s="505"/>
      <c r="CM78" s="505"/>
      <c r="CN78" s="505"/>
      <c r="CO78" s="505"/>
      <c r="CP78" s="505"/>
      <c r="CQ78" s="505"/>
      <c r="CR78" s="505"/>
      <c r="CS78" s="505"/>
      <c r="CT78" s="505"/>
      <c r="CU78" s="505"/>
      <c r="CV78" s="505"/>
      <c r="CW78" s="505"/>
      <c r="CX78" s="505"/>
      <c r="CY78" s="505"/>
      <c r="CZ78" s="505"/>
      <c r="DA78" s="505"/>
      <c r="DB78" s="505"/>
      <c r="DC78" s="505"/>
      <c r="DD78" s="505"/>
      <c r="DE78" s="505"/>
      <c r="DF78" s="505"/>
      <c r="DG78" s="505"/>
      <c r="DH78" s="505"/>
      <c r="DI78" s="505"/>
    </row>
    <row r="79" spans="1:113" ht="26.25" customHeight="1" x14ac:dyDescent="0.25">
      <c r="A79" s="145" t="s">
        <v>284</v>
      </c>
      <c r="B79" s="27" t="s">
        <v>3436</v>
      </c>
      <c r="C79" s="1800" t="s">
        <v>3417</v>
      </c>
      <c r="D79" s="23" t="s">
        <v>3418</v>
      </c>
      <c r="E79" s="75" t="s">
        <v>3419</v>
      </c>
      <c r="CA79" s="505"/>
      <c r="CB79" s="505"/>
      <c r="CC79" s="505"/>
      <c r="CD79" s="505"/>
      <c r="CE79" s="505"/>
      <c r="CL79" s="505"/>
      <c r="CM79" s="505"/>
      <c r="CN79" s="505"/>
      <c r="CO79" s="505"/>
      <c r="CP79" s="505"/>
      <c r="CQ79" s="505"/>
      <c r="CR79" s="505"/>
      <c r="CS79" s="505"/>
      <c r="CT79" s="505"/>
      <c r="CU79" s="505"/>
      <c r="CV79" s="505"/>
      <c r="CW79" s="505"/>
      <c r="CX79" s="505"/>
      <c r="CY79" s="505"/>
      <c r="CZ79" s="505"/>
      <c r="DA79" s="505"/>
      <c r="DB79" s="505"/>
      <c r="DC79" s="505"/>
      <c r="DD79" s="505"/>
      <c r="DE79" s="505"/>
      <c r="DF79" s="505"/>
      <c r="DG79" s="505"/>
      <c r="DH79" s="505"/>
      <c r="DI79" s="505"/>
    </row>
    <row r="80" spans="1:113" ht="15" customHeight="1" x14ac:dyDescent="0.25">
      <c r="A80" s="854" t="s">
        <v>3474</v>
      </c>
      <c r="B80" s="1843"/>
      <c r="C80" s="2135">
        <v>180</v>
      </c>
      <c r="D80" s="1845"/>
      <c r="E80" s="2128"/>
      <c r="CA80" s="505"/>
      <c r="CB80" s="505"/>
      <c r="CC80" s="505"/>
      <c r="CD80" s="505"/>
      <c r="CE80" s="505"/>
      <c r="CL80" s="505"/>
      <c r="CM80" s="505"/>
      <c r="CN80" s="505"/>
      <c r="CO80" s="505"/>
      <c r="CP80" s="505"/>
      <c r="CQ80" s="505"/>
      <c r="CR80" s="505"/>
      <c r="CS80" s="505"/>
      <c r="CT80" s="505"/>
      <c r="CU80" s="505"/>
      <c r="CV80" s="505"/>
      <c r="CW80" s="505"/>
      <c r="CX80" s="505"/>
      <c r="CY80" s="505"/>
      <c r="CZ80" s="505"/>
      <c r="DA80" s="505"/>
      <c r="DB80" s="505"/>
      <c r="DC80" s="505"/>
      <c r="DD80" s="505"/>
      <c r="DE80" s="505"/>
      <c r="DF80" s="505"/>
      <c r="DG80" s="505"/>
      <c r="DH80" s="505"/>
      <c r="DI80" s="505"/>
    </row>
    <row r="81" spans="1:113" ht="15" customHeight="1" x14ac:dyDescent="0.25">
      <c r="A81" s="854" t="s">
        <v>3475</v>
      </c>
      <c r="B81" s="355"/>
      <c r="C81" s="2084">
        <v>0</v>
      </c>
      <c r="D81" s="452"/>
      <c r="E81" s="356"/>
      <c r="CA81" s="505"/>
      <c r="CB81" s="505"/>
      <c r="CC81" s="505"/>
      <c r="CD81" s="505"/>
      <c r="CE81" s="505"/>
      <c r="CL81" s="505"/>
      <c r="CM81" s="505"/>
      <c r="CN81" s="505"/>
      <c r="CO81" s="505"/>
      <c r="CP81" s="505"/>
      <c r="CQ81" s="505"/>
      <c r="CR81" s="505"/>
      <c r="CS81" s="505"/>
      <c r="CT81" s="505"/>
      <c r="CU81" s="505"/>
      <c r="CV81" s="505"/>
      <c r="CW81" s="505"/>
      <c r="CX81" s="505"/>
      <c r="CY81" s="505"/>
      <c r="CZ81" s="505"/>
      <c r="DA81" s="505"/>
      <c r="DB81" s="505"/>
      <c r="DC81" s="505"/>
      <c r="DD81" s="505"/>
      <c r="DE81" s="505"/>
      <c r="DF81" s="505"/>
      <c r="DG81" s="505"/>
      <c r="DH81" s="505"/>
      <c r="DI81" s="505"/>
    </row>
    <row r="82" spans="1:113" ht="15" customHeight="1" x14ac:dyDescent="0.25">
      <c r="A82" s="854" t="s">
        <v>3476</v>
      </c>
      <c r="B82" s="355"/>
      <c r="C82" s="2084">
        <v>210</v>
      </c>
      <c r="D82" s="452"/>
      <c r="E82" s="356"/>
      <c r="CA82" s="505"/>
      <c r="CB82" s="505"/>
      <c r="CC82" s="505"/>
      <c r="CD82" s="505"/>
      <c r="CE82" s="505"/>
      <c r="CL82" s="505"/>
      <c r="CM82" s="505"/>
      <c r="CN82" s="505"/>
      <c r="CO82" s="505"/>
      <c r="CP82" s="505"/>
      <c r="CQ82" s="505"/>
      <c r="CR82" s="505"/>
      <c r="CS82" s="505"/>
      <c r="CT82" s="505"/>
      <c r="CU82" s="505"/>
      <c r="CV82" s="505"/>
      <c r="CW82" s="505"/>
      <c r="CX82" s="505"/>
      <c r="CY82" s="505"/>
      <c r="CZ82" s="505"/>
      <c r="DA82" s="505"/>
      <c r="DB82" s="505"/>
      <c r="DC82" s="505"/>
      <c r="DD82" s="505"/>
      <c r="DE82" s="505"/>
      <c r="DF82" s="505"/>
      <c r="DG82" s="505"/>
      <c r="DH82" s="505"/>
      <c r="DI82" s="505"/>
    </row>
    <row r="83" spans="1:113" ht="21.75" customHeight="1" x14ac:dyDescent="0.25">
      <c r="A83" s="180" t="s">
        <v>3477</v>
      </c>
      <c r="B83" s="355"/>
      <c r="C83" s="2084">
        <v>25</v>
      </c>
      <c r="D83" s="452"/>
      <c r="E83" s="356"/>
      <c r="CA83" s="505"/>
      <c r="CB83" s="505"/>
      <c r="CC83" s="505"/>
      <c r="CD83" s="505"/>
      <c r="CE83" s="505"/>
      <c r="CL83" s="505"/>
      <c r="CM83" s="505"/>
      <c r="CN83" s="505"/>
      <c r="CO83" s="505"/>
      <c r="CP83" s="505"/>
      <c r="CQ83" s="505"/>
      <c r="CR83" s="505"/>
      <c r="CS83" s="505"/>
      <c r="CT83" s="505"/>
      <c r="CU83" s="505"/>
      <c r="CV83" s="505"/>
      <c r="CW83" s="505"/>
      <c r="CX83" s="505"/>
      <c r="CY83" s="505"/>
      <c r="CZ83" s="505"/>
      <c r="DA83" s="505"/>
      <c r="DB83" s="505"/>
      <c r="DC83" s="505"/>
      <c r="DD83" s="505"/>
      <c r="DE83" s="505"/>
      <c r="DF83" s="505"/>
      <c r="DG83" s="505"/>
      <c r="DH83" s="505"/>
      <c r="DI83" s="505"/>
    </row>
    <row r="84" spans="1:113" ht="15" customHeight="1" x14ac:dyDescent="0.25">
      <c r="A84" s="854" t="s">
        <v>3478</v>
      </c>
      <c r="B84" s="2070"/>
      <c r="C84" s="2286">
        <v>0</v>
      </c>
      <c r="D84" s="2229"/>
      <c r="E84" s="2065"/>
      <c r="CA84" s="505"/>
      <c r="CB84" s="505"/>
      <c r="CC84" s="505"/>
      <c r="CD84" s="505"/>
      <c r="CE84" s="505"/>
      <c r="CL84" s="505"/>
      <c r="CM84" s="505"/>
      <c r="CN84" s="505"/>
      <c r="CO84" s="505"/>
      <c r="CP84" s="505"/>
      <c r="CQ84" s="505"/>
      <c r="CR84" s="505"/>
      <c r="CS84" s="505"/>
      <c r="CT84" s="505"/>
      <c r="CU84" s="505"/>
      <c r="CV84" s="505"/>
      <c r="CW84" s="505"/>
      <c r="CX84" s="505"/>
      <c r="CY84" s="505"/>
      <c r="CZ84" s="505"/>
      <c r="DA84" s="505"/>
      <c r="DB84" s="505"/>
      <c r="DC84" s="505"/>
      <c r="DD84" s="505"/>
      <c r="DE84" s="505"/>
      <c r="DF84" s="505"/>
      <c r="DG84" s="505"/>
      <c r="DH84" s="505"/>
      <c r="DI84" s="505"/>
    </row>
    <row r="85" spans="1:113" ht="15" customHeight="1" x14ac:dyDescent="0.25">
      <c r="A85" s="854" t="s">
        <v>3479</v>
      </c>
      <c r="B85" s="2070"/>
      <c r="C85" s="2084">
        <v>52</v>
      </c>
      <c r="D85" s="2229"/>
      <c r="E85" s="2065"/>
      <c r="CA85" s="505"/>
      <c r="CB85" s="505"/>
      <c r="CC85" s="505"/>
      <c r="CD85" s="505"/>
      <c r="CE85" s="505"/>
      <c r="CL85" s="505"/>
      <c r="CM85" s="505"/>
      <c r="CN85" s="505"/>
      <c r="CO85" s="505"/>
      <c r="CP85" s="505"/>
      <c r="CQ85" s="505"/>
      <c r="CR85" s="505"/>
      <c r="CS85" s="505"/>
      <c r="CT85" s="505"/>
      <c r="CU85" s="505"/>
      <c r="CV85" s="505"/>
      <c r="CW85" s="505"/>
      <c r="CX85" s="505"/>
      <c r="CY85" s="505"/>
      <c r="CZ85" s="505"/>
      <c r="DA85" s="505"/>
      <c r="DB85" s="505"/>
      <c r="DC85" s="505"/>
      <c r="DD85" s="505"/>
      <c r="DE85" s="505"/>
      <c r="DF85" s="505"/>
      <c r="DG85" s="505"/>
      <c r="DH85" s="505"/>
      <c r="DI85" s="505"/>
    </row>
    <row r="86" spans="1:113" ht="15" customHeight="1" x14ac:dyDescent="0.25">
      <c r="A86" s="854" t="s">
        <v>3480</v>
      </c>
      <c r="B86" s="2070"/>
      <c r="C86" s="2084">
        <v>0</v>
      </c>
      <c r="D86" s="2229"/>
      <c r="E86" s="2065"/>
      <c r="CA86" s="505"/>
      <c r="CB86" s="505"/>
      <c r="CC86" s="505"/>
      <c r="CD86" s="505"/>
      <c r="CE86" s="505"/>
      <c r="CL86" s="505"/>
      <c r="CM86" s="505"/>
      <c r="CN86" s="505"/>
      <c r="CO86" s="505"/>
      <c r="CP86" s="505"/>
      <c r="CQ86" s="505"/>
      <c r="CR86" s="505"/>
      <c r="CS86" s="505"/>
      <c r="CT86" s="505"/>
      <c r="CU86" s="505"/>
      <c r="CV86" s="505"/>
      <c r="CW86" s="505"/>
      <c r="CX86" s="505"/>
      <c r="CY86" s="505"/>
      <c r="CZ86" s="505"/>
      <c r="DA86" s="505"/>
      <c r="DB86" s="505"/>
      <c r="DC86" s="505"/>
      <c r="DD86" s="505"/>
      <c r="DE86" s="505"/>
      <c r="DF86" s="505"/>
      <c r="DG86" s="505"/>
      <c r="DH86" s="505"/>
      <c r="DI86" s="505"/>
    </row>
    <row r="87" spans="1:113" ht="15" customHeight="1" x14ac:dyDescent="0.25">
      <c r="A87" s="854" t="s">
        <v>3481</v>
      </c>
      <c r="B87" s="2070"/>
      <c r="C87" s="2084">
        <v>0</v>
      </c>
      <c r="D87" s="2229"/>
      <c r="E87" s="2065"/>
      <c r="CA87" s="505"/>
      <c r="CB87" s="505"/>
      <c r="CC87" s="505"/>
      <c r="CD87" s="505"/>
      <c r="CE87" s="505"/>
      <c r="CL87" s="505"/>
      <c r="CM87" s="505"/>
      <c r="CN87" s="505"/>
      <c r="CO87" s="505"/>
      <c r="CP87" s="505"/>
      <c r="CQ87" s="505"/>
      <c r="CR87" s="505"/>
      <c r="CS87" s="505"/>
      <c r="CT87" s="505"/>
      <c r="CU87" s="505"/>
      <c r="CV87" s="505"/>
      <c r="CW87" s="505"/>
      <c r="CX87" s="505"/>
      <c r="CY87" s="505"/>
      <c r="CZ87" s="505"/>
      <c r="DA87" s="505"/>
      <c r="DB87" s="505"/>
      <c r="DC87" s="505"/>
      <c r="DD87" s="505"/>
      <c r="DE87" s="505"/>
      <c r="DF87" s="505"/>
      <c r="DG87" s="505"/>
      <c r="DH87" s="505"/>
      <c r="DI87" s="505"/>
    </row>
    <row r="88" spans="1:113" ht="15" customHeight="1" x14ac:dyDescent="0.25">
      <c r="A88" s="854" t="s">
        <v>3482</v>
      </c>
      <c r="B88" s="2070"/>
      <c r="C88" s="2084">
        <v>6</v>
      </c>
      <c r="D88" s="2229"/>
      <c r="E88" s="2065"/>
      <c r="CA88" s="505"/>
      <c r="CB88" s="505"/>
      <c r="CC88" s="505"/>
      <c r="CD88" s="505"/>
      <c r="CE88" s="505"/>
      <c r="CL88" s="505"/>
      <c r="CM88" s="505"/>
      <c r="CN88" s="505"/>
      <c r="CO88" s="505"/>
      <c r="CP88" s="505"/>
      <c r="CQ88" s="505"/>
      <c r="CR88" s="505"/>
      <c r="CS88" s="505"/>
      <c r="CT88" s="505"/>
      <c r="CU88" s="505"/>
      <c r="CV88" s="505"/>
      <c r="CW88" s="505"/>
      <c r="CX88" s="505"/>
      <c r="CY88" s="505"/>
      <c r="CZ88" s="505"/>
      <c r="DA88" s="505"/>
      <c r="DB88" s="505"/>
      <c r="DC88" s="505"/>
      <c r="DD88" s="505"/>
      <c r="DE88" s="505"/>
      <c r="DF88" s="505"/>
      <c r="DG88" s="505"/>
      <c r="DH88" s="505"/>
      <c r="DI88" s="505"/>
    </row>
    <row r="89" spans="1:113" ht="15" customHeight="1" x14ac:dyDescent="0.25">
      <c r="A89" s="1382" t="s">
        <v>3483</v>
      </c>
      <c r="B89" s="2070"/>
      <c r="C89" s="2084">
        <v>2</v>
      </c>
      <c r="D89" s="2229"/>
      <c r="E89" s="2065"/>
      <c r="CA89" s="505"/>
      <c r="CB89" s="505"/>
      <c r="CC89" s="505"/>
      <c r="CD89" s="505"/>
      <c r="CE89" s="505"/>
      <c r="CL89" s="505"/>
      <c r="CM89" s="505"/>
      <c r="CN89" s="505"/>
      <c r="CO89" s="505"/>
      <c r="CP89" s="505"/>
      <c r="CQ89" s="505"/>
      <c r="CR89" s="505"/>
      <c r="CS89" s="505"/>
      <c r="CT89" s="505"/>
      <c r="CU89" s="505"/>
      <c r="CV89" s="505"/>
      <c r="CW89" s="505"/>
      <c r="CX89" s="505"/>
      <c r="CY89" s="505"/>
      <c r="CZ89" s="505"/>
      <c r="DA89" s="505"/>
      <c r="DB89" s="505"/>
      <c r="DC89" s="505"/>
      <c r="DD89" s="505"/>
      <c r="DE89" s="505"/>
      <c r="DF89" s="505"/>
      <c r="DG89" s="505"/>
      <c r="DH89" s="505"/>
      <c r="DI89" s="505"/>
    </row>
    <row r="90" spans="1:113" ht="15" customHeight="1" x14ac:dyDescent="0.25">
      <c r="A90" s="854" t="s">
        <v>3484</v>
      </c>
      <c r="B90" s="2070"/>
      <c r="C90" s="2084">
        <v>2</v>
      </c>
      <c r="D90" s="2229"/>
      <c r="E90" s="2065"/>
      <c r="CA90" s="505"/>
      <c r="CB90" s="505"/>
      <c r="CC90" s="505"/>
      <c r="CD90" s="505"/>
      <c r="CE90" s="505"/>
      <c r="CL90" s="505"/>
      <c r="CM90" s="505"/>
      <c r="CN90" s="505"/>
      <c r="CO90" s="505"/>
      <c r="CP90" s="505"/>
      <c r="CQ90" s="505"/>
      <c r="CR90" s="505"/>
      <c r="CS90" s="505"/>
      <c r="CT90" s="505"/>
      <c r="CU90" s="505"/>
      <c r="CV90" s="505"/>
      <c r="CW90" s="505"/>
      <c r="CX90" s="505"/>
      <c r="CY90" s="505"/>
      <c r="CZ90" s="505"/>
      <c r="DA90" s="505"/>
      <c r="DB90" s="505"/>
      <c r="DC90" s="505"/>
      <c r="DD90" s="505"/>
      <c r="DE90" s="505"/>
      <c r="DF90" s="505"/>
      <c r="DG90" s="505"/>
      <c r="DH90" s="505"/>
      <c r="DI90" s="505"/>
    </row>
    <row r="91" spans="1:113" ht="15" customHeight="1" x14ac:dyDescent="0.25">
      <c r="A91" s="854" t="s">
        <v>3485</v>
      </c>
      <c r="B91" s="2070"/>
      <c r="C91" s="2084">
        <v>0</v>
      </c>
      <c r="D91" s="2229"/>
      <c r="E91" s="2065"/>
      <c r="CA91" s="505"/>
      <c r="CB91" s="505"/>
      <c r="CC91" s="505"/>
      <c r="CD91" s="505"/>
      <c r="CE91" s="505"/>
      <c r="CL91" s="505"/>
      <c r="CM91" s="505"/>
      <c r="CN91" s="505"/>
      <c r="CO91" s="505"/>
      <c r="CP91" s="505"/>
      <c r="CQ91" s="505"/>
      <c r="CR91" s="505"/>
      <c r="CS91" s="505"/>
      <c r="CT91" s="505"/>
      <c r="CU91" s="505"/>
      <c r="CV91" s="505"/>
      <c r="CW91" s="505"/>
      <c r="CX91" s="505"/>
      <c r="CY91" s="505"/>
      <c r="CZ91" s="505"/>
      <c r="DA91" s="505"/>
      <c r="DB91" s="505"/>
      <c r="DC91" s="505"/>
      <c r="DD91" s="505"/>
      <c r="DE91" s="505"/>
      <c r="DF91" s="505"/>
      <c r="DG91" s="505"/>
      <c r="DH91" s="505"/>
      <c r="DI91" s="505"/>
    </row>
    <row r="92" spans="1:113" ht="15" customHeight="1" x14ac:dyDescent="0.25">
      <c r="A92" s="180" t="s">
        <v>3486</v>
      </c>
      <c r="B92" s="2070"/>
      <c r="C92" s="2084">
        <v>0</v>
      </c>
      <c r="D92" s="2229"/>
      <c r="E92" s="2065"/>
      <c r="CA92" s="505"/>
      <c r="CB92" s="505"/>
      <c r="CC92" s="505"/>
      <c r="CD92" s="505"/>
      <c r="CE92" s="505"/>
      <c r="CL92" s="505"/>
      <c r="CM92" s="505"/>
      <c r="CN92" s="505"/>
      <c r="CO92" s="505"/>
      <c r="CP92" s="505"/>
      <c r="CQ92" s="505"/>
      <c r="CR92" s="505"/>
      <c r="CS92" s="505"/>
      <c r="CT92" s="505"/>
      <c r="CU92" s="505"/>
      <c r="CV92" s="505"/>
      <c r="CW92" s="505"/>
      <c r="CX92" s="505"/>
      <c r="CY92" s="505"/>
      <c r="CZ92" s="505"/>
      <c r="DA92" s="505"/>
      <c r="DB92" s="505"/>
      <c r="DC92" s="505"/>
      <c r="DD92" s="505"/>
      <c r="DE92" s="505"/>
      <c r="DF92" s="505"/>
      <c r="DG92" s="505"/>
      <c r="DH92" s="505"/>
      <c r="DI92" s="505"/>
    </row>
    <row r="93" spans="1:113" ht="15" customHeight="1" x14ac:dyDescent="0.25">
      <c r="A93" s="2916" t="s">
        <v>3487</v>
      </c>
      <c r="B93" s="2070"/>
      <c r="C93" s="2084">
        <v>0</v>
      </c>
      <c r="D93" s="2229"/>
      <c r="E93" s="2065"/>
      <c r="CA93" s="505"/>
      <c r="CB93" s="505"/>
      <c r="CC93" s="505"/>
      <c r="CD93" s="505"/>
      <c r="CE93" s="505"/>
      <c r="CL93" s="505"/>
      <c r="CM93" s="505"/>
      <c r="CN93" s="505"/>
      <c r="CO93" s="505"/>
      <c r="CP93" s="505"/>
      <c r="CQ93" s="505"/>
      <c r="CR93" s="505"/>
      <c r="CS93" s="505"/>
      <c r="CT93" s="505"/>
      <c r="CU93" s="505"/>
      <c r="CV93" s="505"/>
      <c r="CW93" s="505"/>
      <c r="CX93" s="505"/>
      <c r="CY93" s="505"/>
      <c r="CZ93" s="505"/>
      <c r="DA93" s="505"/>
      <c r="DB93" s="505"/>
      <c r="DC93" s="505"/>
      <c r="DD93" s="505"/>
      <c r="DE93" s="505"/>
      <c r="DF93" s="505"/>
      <c r="DG93" s="505"/>
      <c r="DH93" s="505"/>
      <c r="DI93" s="505"/>
    </row>
    <row r="94" spans="1:113" ht="15" customHeight="1" x14ac:dyDescent="0.25">
      <c r="A94" s="2140" t="s">
        <v>3488</v>
      </c>
      <c r="B94" s="2070"/>
      <c r="C94" s="2084">
        <v>0</v>
      </c>
      <c r="D94" s="2229"/>
      <c r="E94" s="2065"/>
      <c r="CA94" s="505"/>
      <c r="CB94" s="505"/>
      <c r="CC94" s="505"/>
      <c r="CD94" s="505"/>
      <c r="CE94" s="505"/>
      <c r="CL94" s="505"/>
      <c r="CM94" s="505"/>
      <c r="CN94" s="505"/>
      <c r="CO94" s="505"/>
      <c r="CP94" s="505"/>
      <c r="CQ94" s="505"/>
      <c r="CR94" s="505"/>
      <c r="CS94" s="505"/>
      <c r="CT94" s="505"/>
      <c r="CU94" s="505"/>
      <c r="CV94" s="505"/>
      <c r="CW94" s="505"/>
      <c r="CX94" s="505"/>
      <c r="CY94" s="505"/>
      <c r="CZ94" s="505"/>
      <c r="DA94" s="505"/>
      <c r="DB94" s="505"/>
      <c r="DC94" s="505"/>
      <c r="DD94" s="505"/>
      <c r="DE94" s="505"/>
      <c r="DF94" s="505"/>
      <c r="DG94" s="505"/>
      <c r="DH94" s="505"/>
      <c r="DI94" s="505"/>
    </row>
    <row r="95" spans="1:113" ht="15" customHeight="1" x14ac:dyDescent="0.25">
      <c r="A95" s="854" t="s">
        <v>3489</v>
      </c>
      <c r="B95" s="2070"/>
      <c r="C95" s="2084">
        <v>26</v>
      </c>
      <c r="D95" s="2229"/>
      <c r="E95" s="2065"/>
      <c r="CA95" s="505"/>
      <c r="CB95" s="505"/>
      <c r="CC95" s="505"/>
      <c r="CD95" s="505"/>
      <c r="CE95" s="505"/>
      <c r="CL95" s="505"/>
      <c r="CM95" s="505"/>
      <c r="CN95" s="505"/>
      <c r="CO95" s="505"/>
      <c r="CP95" s="505"/>
      <c r="CQ95" s="505"/>
      <c r="CR95" s="505"/>
      <c r="CS95" s="505"/>
      <c r="CT95" s="505"/>
      <c r="CU95" s="505"/>
      <c r="CV95" s="505"/>
      <c r="CW95" s="505"/>
      <c r="CX95" s="505"/>
      <c r="CY95" s="505"/>
      <c r="CZ95" s="505"/>
      <c r="DA95" s="505"/>
      <c r="DB95" s="505"/>
      <c r="DC95" s="505"/>
      <c r="DD95" s="505"/>
      <c r="DE95" s="505"/>
      <c r="DF95" s="505"/>
      <c r="DG95" s="505"/>
      <c r="DH95" s="505"/>
      <c r="DI95" s="505"/>
    </row>
    <row r="96" spans="1:113" ht="15" customHeight="1" x14ac:dyDescent="0.25">
      <c r="A96" s="854" t="s">
        <v>3490</v>
      </c>
      <c r="B96" s="2070"/>
      <c r="C96" s="2084">
        <v>0</v>
      </c>
      <c r="D96" s="2229"/>
      <c r="E96" s="2065"/>
      <c r="CA96" s="505"/>
      <c r="CB96" s="505"/>
      <c r="CC96" s="505"/>
      <c r="CD96" s="505"/>
      <c r="CE96" s="505"/>
      <c r="CL96" s="505"/>
      <c r="CM96" s="505"/>
      <c r="CN96" s="505"/>
      <c r="CO96" s="505"/>
      <c r="CP96" s="505"/>
      <c r="CQ96" s="505"/>
      <c r="CR96" s="505"/>
      <c r="CS96" s="505"/>
      <c r="CT96" s="505"/>
      <c r="CU96" s="505"/>
      <c r="CV96" s="505"/>
      <c r="CW96" s="505"/>
      <c r="CX96" s="505"/>
      <c r="CY96" s="505"/>
      <c r="CZ96" s="505"/>
      <c r="DA96" s="505"/>
      <c r="DB96" s="505"/>
      <c r="DC96" s="505"/>
      <c r="DD96" s="505"/>
      <c r="DE96" s="505"/>
      <c r="DF96" s="505"/>
      <c r="DG96" s="505"/>
      <c r="DH96" s="505"/>
      <c r="DI96" s="505"/>
    </row>
    <row r="97" spans="1:113" ht="15" customHeight="1" x14ac:dyDescent="0.25">
      <c r="A97" s="145" t="s">
        <v>82</v>
      </c>
      <c r="B97" s="559">
        <f t="shared" ref="B97:E97" si="90">SUM(B80:B96)</f>
        <v>0</v>
      </c>
      <c r="C97" s="891">
        <f t="shared" si="90"/>
        <v>503</v>
      </c>
      <c r="D97" s="560">
        <f t="shared" si="90"/>
        <v>0</v>
      </c>
      <c r="E97" s="890">
        <f t="shared" si="90"/>
        <v>0</v>
      </c>
      <c r="CA97" s="505"/>
      <c r="CB97" s="505"/>
      <c r="CC97" s="505"/>
      <c r="CD97" s="505"/>
      <c r="CE97" s="505"/>
      <c r="CL97" s="505"/>
      <c r="CM97" s="505"/>
      <c r="CN97" s="505"/>
      <c r="CO97" s="505"/>
      <c r="CP97" s="505"/>
      <c r="CQ97" s="505"/>
      <c r="CR97" s="505"/>
      <c r="CS97" s="505"/>
      <c r="CT97" s="505"/>
      <c r="CU97" s="505"/>
      <c r="CV97" s="505"/>
      <c r="CW97" s="505"/>
      <c r="CX97" s="505"/>
      <c r="CY97" s="505"/>
      <c r="CZ97" s="505"/>
      <c r="DA97" s="505"/>
      <c r="DB97" s="505"/>
      <c r="DC97" s="505"/>
      <c r="DD97" s="505"/>
      <c r="DE97" s="505"/>
      <c r="DF97" s="505"/>
      <c r="DG97" s="505"/>
      <c r="DH97" s="505"/>
      <c r="DI97" s="505"/>
    </row>
    <row r="98" spans="1:113" ht="18" customHeight="1" x14ac:dyDescent="0.25">
      <c r="A98" s="2343" t="s">
        <v>3491</v>
      </c>
      <c r="B98" s="2200"/>
      <c r="C98" s="2200"/>
      <c r="D98" s="2200"/>
      <c r="E98" s="2200"/>
      <c r="CA98" s="505"/>
      <c r="CB98" s="505"/>
      <c r="CC98" s="505"/>
      <c r="CD98" s="505"/>
      <c r="CE98" s="505"/>
      <c r="CL98" s="505"/>
      <c r="CM98" s="505"/>
      <c r="CN98" s="505"/>
      <c r="CO98" s="505"/>
      <c r="CP98" s="505"/>
      <c r="CQ98" s="505"/>
      <c r="CR98" s="505"/>
      <c r="CS98" s="505"/>
      <c r="CT98" s="505"/>
      <c r="CU98" s="505"/>
      <c r="CV98" s="505"/>
      <c r="CW98" s="505"/>
      <c r="CX98" s="505"/>
      <c r="CY98" s="505"/>
      <c r="CZ98" s="505"/>
      <c r="DA98" s="505"/>
      <c r="DB98" s="505"/>
      <c r="DC98" s="505"/>
      <c r="DD98" s="505"/>
      <c r="DE98" s="505"/>
      <c r="DF98" s="505"/>
      <c r="DG98" s="505"/>
      <c r="DH98" s="505"/>
      <c r="DI98" s="505"/>
    </row>
    <row r="99" spans="1:113" ht="25.5" customHeight="1" x14ac:dyDescent="0.25">
      <c r="A99" s="880" t="s">
        <v>32</v>
      </c>
      <c r="B99" s="23" t="s">
        <v>3436</v>
      </c>
      <c r="C99" s="1800" t="s">
        <v>3417</v>
      </c>
      <c r="D99" s="23" t="s">
        <v>3418</v>
      </c>
      <c r="E99" s="75" t="s">
        <v>3419</v>
      </c>
      <c r="CA99" s="505"/>
      <c r="CB99" s="505"/>
      <c r="CC99" s="505"/>
      <c r="CD99" s="505"/>
      <c r="CE99" s="505"/>
      <c r="CL99" s="505"/>
      <c r="CM99" s="505"/>
      <c r="CN99" s="505"/>
      <c r="CO99" s="505"/>
      <c r="CP99" s="505"/>
      <c r="CQ99" s="505"/>
      <c r="CR99" s="505"/>
      <c r="CS99" s="505"/>
      <c r="CT99" s="505"/>
      <c r="CU99" s="505"/>
      <c r="CV99" s="505"/>
      <c r="CW99" s="505"/>
      <c r="CX99" s="505"/>
      <c r="CY99" s="505"/>
      <c r="CZ99" s="505"/>
      <c r="DA99" s="505"/>
      <c r="DB99" s="505"/>
      <c r="DC99" s="505"/>
      <c r="DD99" s="505"/>
      <c r="DE99" s="505"/>
      <c r="DF99" s="505"/>
      <c r="DG99" s="505"/>
      <c r="DH99" s="505"/>
      <c r="DI99" s="505"/>
    </row>
    <row r="100" spans="1:113" ht="14.25" customHeight="1" x14ac:dyDescent="0.25">
      <c r="A100" s="364" t="s">
        <v>1455</v>
      </c>
      <c r="B100" s="452"/>
      <c r="C100" s="2084"/>
      <c r="D100" s="452"/>
      <c r="E100" s="356"/>
      <c r="CA100" s="505"/>
      <c r="CB100" s="505"/>
      <c r="CC100" s="505"/>
      <c r="CD100" s="505"/>
      <c r="CE100" s="505"/>
      <c r="CL100" s="505"/>
      <c r="CM100" s="505"/>
      <c r="CN100" s="505"/>
      <c r="CO100" s="505"/>
      <c r="CP100" s="505"/>
      <c r="CQ100" s="505"/>
      <c r="CR100" s="505"/>
      <c r="CS100" s="505"/>
      <c r="CT100" s="505"/>
      <c r="CU100" s="505"/>
      <c r="CV100" s="505"/>
      <c r="CW100" s="505"/>
      <c r="CX100" s="505"/>
      <c r="CY100" s="505"/>
      <c r="CZ100" s="505"/>
      <c r="DA100" s="505"/>
      <c r="DB100" s="505"/>
      <c r="DC100" s="505"/>
      <c r="DD100" s="505"/>
      <c r="DE100" s="505"/>
      <c r="DF100" s="505"/>
      <c r="DG100" s="505"/>
      <c r="DH100" s="505"/>
      <c r="DI100" s="505"/>
    </row>
    <row r="101" spans="1:113" ht="14.25" customHeight="1" x14ac:dyDescent="0.25">
      <c r="A101" s="364" t="s">
        <v>1057</v>
      </c>
      <c r="B101" s="452"/>
      <c r="C101" s="2084"/>
      <c r="D101" s="452"/>
      <c r="E101" s="356"/>
      <c r="CA101" s="505"/>
      <c r="CB101" s="505"/>
      <c r="CC101" s="505"/>
      <c r="CD101" s="505"/>
      <c r="CE101" s="505"/>
      <c r="CL101" s="505"/>
      <c r="CM101" s="505"/>
      <c r="CN101" s="505"/>
      <c r="CO101" s="505"/>
      <c r="CP101" s="505"/>
      <c r="CQ101" s="505"/>
      <c r="CR101" s="505"/>
      <c r="CS101" s="505"/>
      <c r="CT101" s="505"/>
      <c r="CU101" s="505"/>
      <c r="CV101" s="505"/>
      <c r="CW101" s="505"/>
      <c r="CX101" s="505"/>
      <c r="CY101" s="505"/>
      <c r="CZ101" s="505"/>
      <c r="DA101" s="505"/>
      <c r="DB101" s="505"/>
      <c r="DC101" s="505"/>
      <c r="DD101" s="505"/>
      <c r="DE101" s="505"/>
      <c r="DF101" s="505"/>
      <c r="DG101" s="505"/>
      <c r="DH101" s="505"/>
      <c r="DI101" s="505"/>
    </row>
    <row r="102" spans="1:113" ht="14.25" customHeight="1" x14ac:dyDescent="0.25">
      <c r="A102" s="364" t="s">
        <v>515</v>
      </c>
      <c r="B102" s="452"/>
      <c r="C102" s="2084"/>
      <c r="D102" s="452"/>
      <c r="E102" s="356"/>
      <c r="CA102" s="505"/>
      <c r="CB102" s="505"/>
      <c r="CC102" s="505"/>
      <c r="CD102" s="505"/>
      <c r="CE102" s="505"/>
      <c r="CL102" s="505"/>
      <c r="CM102" s="505"/>
      <c r="CN102" s="505"/>
      <c r="CO102" s="505"/>
      <c r="CP102" s="505"/>
      <c r="CQ102" s="505"/>
      <c r="CR102" s="505"/>
      <c r="CS102" s="505"/>
      <c r="CT102" s="505"/>
      <c r="CU102" s="505"/>
      <c r="CV102" s="505"/>
      <c r="CW102" s="505"/>
      <c r="CX102" s="505"/>
      <c r="CY102" s="505"/>
      <c r="CZ102" s="505"/>
      <c r="DA102" s="505"/>
      <c r="DB102" s="505"/>
      <c r="DC102" s="505"/>
      <c r="DD102" s="505"/>
      <c r="DE102" s="505"/>
      <c r="DF102" s="505"/>
      <c r="DG102" s="505"/>
      <c r="DH102" s="505"/>
      <c r="DI102" s="505"/>
    </row>
    <row r="103" spans="1:113" ht="14.25" customHeight="1" x14ac:dyDescent="0.25">
      <c r="A103" s="364" t="s">
        <v>1054</v>
      </c>
      <c r="B103" s="452"/>
      <c r="C103" s="2084"/>
      <c r="D103" s="452"/>
      <c r="E103" s="356"/>
      <c r="CA103" s="505"/>
      <c r="CB103" s="505"/>
      <c r="CC103" s="505"/>
      <c r="CD103" s="505"/>
      <c r="CE103" s="505"/>
      <c r="CL103" s="505"/>
      <c r="CM103" s="505"/>
      <c r="CN103" s="505"/>
      <c r="CO103" s="505"/>
      <c r="CP103" s="505"/>
      <c r="CQ103" s="505"/>
      <c r="CR103" s="505"/>
      <c r="CS103" s="505"/>
      <c r="CT103" s="505"/>
      <c r="CU103" s="505"/>
      <c r="CV103" s="505"/>
      <c r="CW103" s="505"/>
      <c r="CX103" s="505"/>
      <c r="CY103" s="505"/>
      <c r="CZ103" s="505"/>
      <c r="DA103" s="505"/>
      <c r="DB103" s="505"/>
      <c r="DC103" s="505"/>
      <c r="DD103" s="505"/>
      <c r="DE103" s="505"/>
      <c r="DF103" s="505"/>
      <c r="DG103" s="505"/>
      <c r="DH103" s="505"/>
      <c r="DI103" s="505"/>
    </row>
    <row r="104" spans="1:113" ht="14.25" customHeight="1" x14ac:dyDescent="0.25">
      <c r="A104" s="1448" t="s">
        <v>2127</v>
      </c>
      <c r="B104" s="132"/>
      <c r="C104" s="2137"/>
      <c r="D104" s="132"/>
      <c r="E104" s="372"/>
      <c r="CA104" s="505"/>
      <c r="CB104" s="505"/>
      <c r="CC104" s="505"/>
      <c r="CD104" s="505"/>
      <c r="CE104" s="505"/>
      <c r="CL104" s="505"/>
      <c r="CM104" s="505"/>
      <c r="CN104" s="505"/>
      <c r="CO104" s="505"/>
      <c r="CP104" s="505"/>
      <c r="CQ104" s="505"/>
      <c r="CR104" s="505"/>
      <c r="CS104" s="505"/>
      <c r="CT104" s="505"/>
      <c r="CU104" s="505"/>
      <c r="CV104" s="505"/>
      <c r="CW104" s="505"/>
      <c r="CX104" s="505"/>
      <c r="CY104" s="505"/>
      <c r="CZ104" s="505"/>
      <c r="DA104" s="505"/>
      <c r="DB104" s="505"/>
      <c r="DC104" s="505"/>
      <c r="DD104" s="505"/>
      <c r="DE104" s="505"/>
      <c r="DF104" s="505"/>
      <c r="DG104" s="505"/>
      <c r="DH104" s="505"/>
      <c r="DI104" s="505"/>
    </row>
    <row r="105" spans="1:113" ht="14.25" customHeight="1" x14ac:dyDescent="0.25">
      <c r="A105" s="1449" t="s">
        <v>82</v>
      </c>
      <c r="B105" s="891">
        <f t="shared" ref="B105:E105" si="91">SUM(B100:B104)</f>
        <v>0</v>
      </c>
      <c r="C105" s="891">
        <f t="shared" si="91"/>
        <v>0</v>
      </c>
      <c r="D105" s="560">
        <f t="shared" si="91"/>
        <v>0</v>
      </c>
      <c r="E105" s="890">
        <f t="shared" si="91"/>
        <v>0</v>
      </c>
      <c r="CA105" s="505"/>
      <c r="CB105" s="505"/>
      <c r="CC105" s="505"/>
      <c r="CD105" s="505"/>
      <c r="CE105" s="505"/>
      <c r="CL105" s="505"/>
      <c r="CM105" s="505"/>
      <c r="CN105" s="505"/>
      <c r="CO105" s="505"/>
      <c r="CP105" s="505"/>
      <c r="CQ105" s="505"/>
      <c r="CR105" s="505"/>
      <c r="CS105" s="505"/>
      <c r="CT105" s="505"/>
      <c r="CU105" s="505"/>
      <c r="CV105" s="505"/>
      <c r="CW105" s="505"/>
      <c r="CX105" s="505"/>
      <c r="CY105" s="505"/>
      <c r="CZ105" s="505"/>
      <c r="DA105" s="505"/>
      <c r="DB105" s="505"/>
      <c r="DC105" s="505"/>
      <c r="DD105" s="505"/>
      <c r="DE105" s="505"/>
      <c r="DF105" s="505"/>
      <c r="DG105" s="505"/>
      <c r="DH105" s="505"/>
      <c r="DI105" s="505"/>
    </row>
    <row r="106" spans="1:113" ht="18" customHeight="1" x14ac:dyDescent="0.25">
      <c r="A106" s="2343" t="s">
        <v>3492</v>
      </c>
      <c r="B106" s="2200"/>
      <c r="C106" s="2200"/>
      <c r="D106" s="2200"/>
      <c r="E106" s="2200"/>
      <c r="CA106" s="505"/>
      <c r="CB106" s="505"/>
      <c r="CC106" s="505"/>
      <c r="CD106" s="505"/>
      <c r="CE106" s="505"/>
      <c r="CL106" s="505"/>
      <c r="CM106" s="505"/>
      <c r="CN106" s="505"/>
      <c r="CO106" s="505"/>
      <c r="CP106" s="505"/>
      <c r="CQ106" s="505"/>
      <c r="CR106" s="505"/>
      <c r="CS106" s="505"/>
      <c r="CT106" s="505"/>
      <c r="CU106" s="505"/>
      <c r="CV106" s="505"/>
      <c r="CW106" s="505"/>
      <c r="CX106" s="505"/>
      <c r="CY106" s="505"/>
      <c r="CZ106" s="505"/>
      <c r="DA106" s="505"/>
      <c r="DB106" s="505"/>
      <c r="DC106" s="505"/>
      <c r="DD106" s="505"/>
      <c r="DE106" s="505"/>
      <c r="DF106" s="505"/>
      <c r="DG106" s="505"/>
      <c r="DH106" s="505"/>
      <c r="DI106" s="505"/>
    </row>
    <row r="107" spans="1:113" ht="25.5" customHeight="1" x14ac:dyDescent="0.25">
      <c r="A107" s="880" t="s">
        <v>32</v>
      </c>
      <c r="B107" s="23" t="s">
        <v>3436</v>
      </c>
      <c r="C107" s="1800" t="s">
        <v>3417</v>
      </c>
      <c r="D107" s="23" t="s">
        <v>3418</v>
      </c>
      <c r="E107" s="75" t="s">
        <v>3419</v>
      </c>
      <c r="CA107" s="505"/>
      <c r="CB107" s="505"/>
      <c r="CC107" s="505"/>
      <c r="CD107" s="505"/>
      <c r="CE107" s="505"/>
      <c r="CL107" s="505"/>
      <c r="CM107" s="505"/>
      <c r="CN107" s="505"/>
      <c r="CO107" s="505"/>
      <c r="CP107" s="505"/>
      <c r="CQ107" s="505"/>
      <c r="CR107" s="505"/>
      <c r="CS107" s="505"/>
      <c r="CT107" s="505"/>
      <c r="CU107" s="505"/>
      <c r="CV107" s="505"/>
      <c r="CW107" s="505"/>
      <c r="CX107" s="505"/>
      <c r="CY107" s="505"/>
      <c r="CZ107" s="505"/>
      <c r="DA107" s="505"/>
      <c r="DB107" s="505"/>
      <c r="DC107" s="505"/>
      <c r="DD107" s="505"/>
      <c r="DE107" s="505"/>
      <c r="DF107" s="505"/>
      <c r="DG107" s="505"/>
      <c r="DH107" s="505"/>
      <c r="DI107" s="505"/>
    </row>
    <row r="108" spans="1:113" ht="14.25" customHeight="1" x14ac:dyDescent="0.25">
      <c r="A108" s="364" t="s">
        <v>1455</v>
      </c>
      <c r="B108" s="452"/>
      <c r="C108" s="2084"/>
      <c r="D108" s="452"/>
      <c r="E108" s="356"/>
      <c r="CA108" s="505"/>
      <c r="CB108" s="505"/>
      <c r="CC108" s="505"/>
      <c r="CD108" s="505"/>
      <c r="CE108" s="505"/>
      <c r="CL108" s="505"/>
      <c r="CM108" s="505"/>
      <c r="CN108" s="505"/>
      <c r="CO108" s="505"/>
      <c r="CP108" s="505"/>
      <c r="CQ108" s="505"/>
      <c r="CR108" s="505"/>
      <c r="CS108" s="505"/>
      <c r="CT108" s="505"/>
      <c r="CU108" s="505"/>
      <c r="CV108" s="505"/>
      <c r="CW108" s="505"/>
      <c r="CX108" s="505"/>
      <c r="CY108" s="505"/>
      <c r="CZ108" s="505"/>
      <c r="DA108" s="505"/>
      <c r="DB108" s="505"/>
      <c r="DC108" s="505"/>
      <c r="DD108" s="505"/>
      <c r="DE108" s="505"/>
      <c r="DF108" s="505"/>
      <c r="DG108" s="505"/>
      <c r="DH108" s="505"/>
      <c r="DI108" s="505"/>
    </row>
    <row r="109" spans="1:113" ht="14.25" customHeight="1" x14ac:dyDescent="0.25">
      <c r="A109" s="364" t="s">
        <v>1057</v>
      </c>
      <c r="B109" s="452"/>
      <c r="C109" s="2084"/>
      <c r="D109" s="452"/>
      <c r="E109" s="356"/>
      <c r="CA109" s="505"/>
      <c r="CB109" s="505"/>
      <c r="CC109" s="505"/>
      <c r="CD109" s="505"/>
      <c r="CE109" s="505"/>
      <c r="CL109" s="505"/>
      <c r="CM109" s="505"/>
      <c r="CN109" s="505"/>
      <c r="CO109" s="505"/>
      <c r="CP109" s="505"/>
      <c r="CQ109" s="505"/>
      <c r="CR109" s="505"/>
      <c r="CS109" s="505"/>
      <c r="CT109" s="505"/>
      <c r="CU109" s="505"/>
      <c r="CV109" s="505"/>
      <c r="CW109" s="505"/>
      <c r="CX109" s="505"/>
      <c r="CY109" s="505"/>
      <c r="CZ109" s="505"/>
      <c r="DA109" s="505"/>
      <c r="DB109" s="505"/>
      <c r="DC109" s="505"/>
      <c r="DD109" s="505"/>
      <c r="DE109" s="505"/>
      <c r="DF109" s="505"/>
      <c r="DG109" s="505"/>
      <c r="DH109" s="505"/>
      <c r="DI109" s="505"/>
    </row>
    <row r="110" spans="1:113" ht="14.25" customHeight="1" x14ac:dyDescent="0.25">
      <c r="A110" s="364" t="s">
        <v>515</v>
      </c>
      <c r="B110" s="452"/>
      <c r="C110" s="2084"/>
      <c r="D110" s="452"/>
      <c r="E110" s="356"/>
      <c r="CA110" s="505"/>
      <c r="CB110" s="505"/>
      <c r="CC110" s="505"/>
      <c r="CD110" s="505"/>
      <c r="CE110" s="505"/>
      <c r="CL110" s="505"/>
      <c r="CM110" s="505"/>
      <c r="CN110" s="505"/>
      <c r="CO110" s="505"/>
      <c r="CP110" s="505"/>
      <c r="CQ110" s="505"/>
      <c r="CR110" s="505"/>
      <c r="CS110" s="505"/>
      <c r="CT110" s="505"/>
      <c r="CU110" s="505"/>
      <c r="CV110" s="505"/>
      <c r="CW110" s="505"/>
      <c r="CX110" s="505"/>
      <c r="CY110" s="505"/>
      <c r="CZ110" s="505"/>
      <c r="DA110" s="505"/>
      <c r="DB110" s="505"/>
      <c r="DC110" s="505"/>
      <c r="DD110" s="505"/>
      <c r="DE110" s="505"/>
      <c r="DF110" s="505"/>
      <c r="DG110" s="505"/>
      <c r="DH110" s="505"/>
      <c r="DI110" s="505"/>
    </row>
    <row r="111" spans="1:113" ht="14.25" customHeight="1" x14ac:dyDescent="0.25">
      <c r="A111" s="364" t="s">
        <v>1054</v>
      </c>
      <c r="B111" s="452"/>
      <c r="C111" s="2084"/>
      <c r="D111" s="452"/>
      <c r="E111" s="356"/>
      <c r="CA111" s="505"/>
      <c r="CB111" s="505"/>
      <c r="CC111" s="505"/>
      <c r="CD111" s="505"/>
      <c r="CE111" s="505"/>
      <c r="CL111" s="505"/>
      <c r="CM111" s="505"/>
      <c r="CN111" s="505"/>
      <c r="CO111" s="505"/>
      <c r="CP111" s="505"/>
      <c r="CQ111" s="505"/>
      <c r="CR111" s="505"/>
      <c r="CS111" s="505"/>
      <c r="CT111" s="505"/>
      <c r="CU111" s="505"/>
      <c r="CV111" s="505"/>
      <c r="CW111" s="505"/>
      <c r="CX111" s="505"/>
      <c r="CY111" s="505"/>
      <c r="CZ111" s="505"/>
      <c r="DA111" s="505"/>
      <c r="DB111" s="505"/>
      <c r="DC111" s="505"/>
      <c r="DD111" s="505"/>
      <c r="DE111" s="505"/>
      <c r="DF111" s="505"/>
      <c r="DG111" s="505"/>
      <c r="DH111" s="505"/>
      <c r="DI111" s="505"/>
    </row>
    <row r="112" spans="1:113" ht="14.25" customHeight="1" x14ac:dyDescent="0.25">
      <c r="A112" s="1448" t="s">
        <v>2127</v>
      </c>
      <c r="B112" s="132"/>
      <c r="C112" s="2137"/>
      <c r="D112" s="132"/>
      <c r="E112" s="372"/>
      <c r="CA112" s="505"/>
      <c r="CB112" s="505"/>
      <c r="CC112" s="505"/>
      <c r="CD112" s="505"/>
      <c r="CE112" s="505"/>
      <c r="CL112" s="505"/>
      <c r="CM112" s="505"/>
      <c r="CN112" s="505"/>
      <c r="CO112" s="505"/>
      <c r="CP112" s="505"/>
      <c r="CQ112" s="505"/>
      <c r="CR112" s="505"/>
      <c r="CS112" s="505"/>
      <c r="CT112" s="505"/>
      <c r="CU112" s="505"/>
      <c r="CV112" s="505"/>
      <c r="CW112" s="505"/>
      <c r="CX112" s="505"/>
      <c r="CY112" s="505"/>
      <c r="CZ112" s="505"/>
      <c r="DA112" s="505"/>
      <c r="DB112" s="505"/>
      <c r="DC112" s="505"/>
      <c r="DD112" s="505"/>
      <c r="DE112" s="505"/>
      <c r="DF112" s="505"/>
      <c r="DG112" s="505"/>
      <c r="DH112" s="505"/>
      <c r="DI112" s="505"/>
    </row>
    <row r="113" spans="1:113" ht="14.25" customHeight="1" x14ac:dyDescent="0.25">
      <c r="A113" s="1449" t="s">
        <v>82</v>
      </c>
      <c r="B113" s="891">
        <f t="shared" ref="B113:E113" si="92">SUM(B108:B112)</f>
        <v>0</v>
      </c>
      <c r="C113" s="891">
        <f t="shared" si="92"/>
        <v>0</v>
      </c>
      <c r="D113" s="560">
        <f t="shared" si="92"/>
        <v>0</v>
      </c>
      <c r="E113" s="890">
        <f t="shared" si="92"/>
        <v>0</v>
      </c>
      <c r="CA113" s="505"/>
      <c r="CB113" s="505"/>
      <c r="CC113" s="505"/>
      <c r="CD113" s="505"/>
      <c r="CE113" s="505"/>
      <c r="CL113" s="505"/>
      <c r="CM113" s="505"/>
      <c r="CN113" s="505"/>
      <c r="CO113" s="505"/>
      <c r="CP113" s="505"/>
      <c r="CQ113" s="505"/>
      <c r="CR113" s="505"/>
      <c r="CS113" s="505"/>
      <c r="CT113" s="505"/>
      <c r="CU113" s="505"/>
      <c r="CV113" s="505"/>
      <c r="CW113" s="505"/>
      <c r="CX113" s="505"/>
      <c r="CY113" s="505"/>
      <c r="CZ113" s="505"/>
      <c r="DA113" s="505"/>
      <c r="DB113" s="505"/>
      <c r="DC113" s="505"/>
      <c r="DD113" s="505"/>
      <c r="DE113" s="505"/>
      <c r="DF113" s="505"/>
      <c r="DG113" s="505"/>
      <c r="DH113" s="505"/>
      <c r="DI113" s="505"/>
    </row>
    <row r="114" spans="1:113" ht="18" customHeight="1" x14ac:dyDescent="0.25">
      <c r="A114" s="509" t="s">
        <v>3493</v>
      </c>
      <c r="B114" s="505"/>
      <c r="C114" s="505"/>
      <c r="D114" s="2917"/>
      <c r="E114" s="2200"/>
      <c r="F114" s="2200"/>
      <c r="G114" s="2200"/>
      <c r="H114" s="2200"/>
      <c r="CA114" s="505"/>
      <c r="CB114" s="505"/>
      <c r="CC114" s="505"/>
      <c r="CD114" s="505"/>
      <c r="CE114" s="505"/>
      <c r="CL114" s="505"/>
      <c r="CM114" s="505"/>
      <c r="CN114" s="505"/>
      <c r="CO114" s="505"/>
      <c r="CP114" s="505"/>
      <c r="CQ114" s="505"/>
      <c r="CR114" s="505"/>
      <c r="CS114" s="505"/>
      <c r="CT114" s="505"/>
      <c r="CU114" s="505"/>
      <c r="CV114" s="505"/>
      <c r="CW114" s="505"/>
      <c r="CX114" s="505"/>
      <c r="CY114" s="505"/>
      <c r="CZ114" s="505"/>
      <c r="DA114" s="505"/>
      <c r="DB114" s="505"/>
      <c r="DC114" s="505"/>
      <c r="DD114" s="505"/>
      <c r="DE114" s="505"/>
      <c r="DF114" s="505"/>
      <c r="DG114" s="505"/>
      <c r="DH114" s="505"/>
      <c r="DI114" s="505"/>
    </row>
    <row r="115" spans="1:113" ht="15" customHeight="1" x14ac:dyDescent="0.25">
      <c r="A115" s="3536" t="s">
        <v>3494</v>
      </c>
      <c r="B115" s="3187" t="s">
        <v>82</v>
      </c>
      <c r="C115" s="3159" t="s">
        <v>3430</v>
      </c>
      <c r="D115" s="3124"/>
      <c r="E115" s="3124"/>
      <c r="F115" s="3135"/>
      <c r="G115" s="3537" t="s">
        <v>3495</v>
      </c>
      <c r="H115" s="3122"/>
      <c r="CA115" s="505"/>
      <c r="CB115" s="505"/>
      <c r="CC115" s="505"/>
      <c r="CD115" s="505"/>
      <c r="CE115" s="505"/>
      <c r="CL115" s="505"/>
      <c r="CM115" s="505"/>
      <c r="CN115" s="505"/>
      <c r="CO115" s="505"/>
      <c r="CP115" s="505"/>
      <c r="CQ115" s="505"/>
      <c r="CR115" s="505"/>
      <c r="CS115" s="505"/>
      <c r="CT115" s="505"/>
      <c r="CU115" s="505"/>
      <c r="CV115" s="505"/>
      <c r="CW115" s="505"/>
      <c r="CX115" s="505"/>
      <c r="CY115" s="505"/>
      <c r="CZ115" s="505"/>
      <c r="DA115" s="505"/>
      <c r="DB115" s="505"/>
      <c r="DC115" s="505"/>
      <c r="DD115" s="505"/>
      <c r="DE115" s="505"/>
      <c r="DF115" s="505"/>
      <c r="DG115" s="505"/>
      <c r="DH115" s="505"/>
      <c r="DI115" s="505"/>
    </row>
    <row r="116" spans="1:113" ht="24.75" customHeight="1" x14ac:dyDescent="0.25">
      <c r="A116" s="3129"/>
      <c r="B116" s="3129"/>
      <c r="C116" s="27" t="s">
        <v>3436</v>
      </c>
      <c r="D116" s="1800" t="s">
        <v>3417</v>
      </c>
      <c r="E116" s="23" t="s">
        <v>3418</v>
      </c>
      <c r="F116" s="25" t="s">
        <v>3419</v>
      </c>
      <c r="G116" s="113" t="s">
        <v>3470</v>
      </c>
      <c r="H116" s="1743" t="s">
        <v>3471</v>
      </c>
      <c r="CA116" s="505"/>
      <c r="CB116" s="505"/>
      <c r="CC116" s="505"/>
      <c r="CD116" s="505"/>
      <c r="CE116" s="505"/>
      <c r="CL116" s="505"/>
      <c r="CM116" s="505"/>
      <c r="CN116" s="505"/>
      <c r="CO116" s="505"/>
      <c r="CP116" s="505"/>
      <c r="CQ116" s="505"/>
      <c r="CR116" s="505"/>
      <c r="CS116" s="505"/>
      <c r="CT116" s="505"/>
      <c r="CU116" s="505"/>
      <c r="CV116" s="505"/>
      <c r="CW116" s="505"/>
      <c r="CX116" s="505"/>
      <c r="CY116" s="505"/>
      <c r="CZ116" s="505"/>
      <c r="DA116" s="505"/>
      <c r="DB116" s="505"/>
      <c r="DC116" s="505"/>
      <c r="DD116" s="505"/>
      <c r="DE116" s="505"/>
      <c r="DF116" s="505"/>
      <c r="DG116" s="505"/>
      <c r="DH116" s="505"/>
      <c r="DI116" s="505"/>
    </row>
    <row r="117" spans="1:113" ht="15" customHeight="1" x14ac:dyDescent="0.25">
      <c r="A117" s="1450" t="s">
        <v>3496</v>
      </c>
      <c r="B117" s="29">
        <f t="shared" ref="B117:B118" si="93">SUM(C117:F117)</f>
        <v>1</v>
      </c>
      <c r="C117" s="126">
        <v>1</v>
      </c>
      <c r="D117" s="2078">
        <v>0</v>
      </c>
      <c r="E117" s="127">
        <v>0</v>
      </c>
      <c r="F117" s="378">
        <v>0</v>
      </c>
      <c r="G117" s="440">
        <v>1</v>
      </c>
      <c r="H117" s="1840">
        <v>0</v>
      </c>
      <c r="CA117" s="2419" t="str">
        <f t="shared" ref="CA117:CA118" si="94">IF(AND($B117&gt;0,$G117="")," * No olvide digitar la variable "&amp;$G$116&amp;""&amp;" Presencial (Establecimiento). Digite CERO si no tiene.","")</f>
        <v/>
      </c>
      <c r="CB117" s="2419" t="str">
        <f t="shared" ref="CB117:CB118" si="95">IF(AND($B117&gt;0,$H117="")," * No olvide digitar la variable "&amp;$G$115&amp;""&amp;" A distancia. Digite CERO si no tiene.","")</f>
        <v/>
      </c>
      <c r="CC117" s="2419" t="str">
        <f t="shared" ref="CC117:CC118" si="96">IF(AND($G117+$H117&gt;$B117)," * La variable "&amp;$G$115&amp;""&amp;" No puede ser mayor al Total.","")</f>
        <v/>
      </c>
      <c r="CD117" s="505"/>
      <c r="CE117" s="505"/>
      <c r="CL117" s="505"/>
      <c r="CM117" s="2281">
        <f t="shared" ref="CM117:CM118" si="97">IF(AND($B117&gt;0,$G117=""),1,0)</f>
        <v>0</v>
      </c>
      <c r="CN117" s="2281">
        <f t="shared" ref="CN117:CN118" si="98">IF(AND($B117&gt;0,$H117=""),1,0)</f>
        <v>0</v>
      </c>
      <c r="CO117" s="2281">
        <f t="shared" ref="CO117:CO118" si="99">IF(AND($G117+$H117&gt;$B117),1,0)</f>
        <v>0</v>
      </c>
      <c r="CP117" s="505"/>
      <c r="CQ117" s="505"/>
      <c r="CR117" s="505"/>
      <c r="CS117" s="505"/>
      <c r="CT117" s="505"/>
      <c r="CU117" s="505"/>
      <c r="CV117" s="505"/>
      <c r="CW117" s="505"/>
      <c r="CX117" s="505"/>
      <c r="CY117" s="505"/>
      <c r="CZ117" s="505"/>
      <c r="DA117" s="505"/>
      <c r="DB117" s="505"/>
      <c r="DC117" s="505"/>
      <c r="DD117" s="505"/>
      <c r="DE117" s="505"/>
      <c r="DF117" s="505"/>
      <c r="DG117" s="505"/>
      <c r="DH117" s="505"/>
      <c r="DI117" s="505"/>
    </row>
    <row r="118" spans="1:113" ht="15" customHeight="1" x14ac:dyDescent="0.25">
      <c r="A118" s="2918" t="s">
        <v>3497</v>
      </c>
      <c r="B118" s="1760">
        <f t="shared" si="93"/>
        <v>1</v>
      </c>
      <c r="C118" s="2074">
        <v>1</v>
      </c>
      <c r="D118" s="2162">
        <v>0</v>
      </c>
      <c r="E118" s="477">
        <v>0</v>
      </c>
      <c r="F118" s="2161">
        <v>0</v>
      </c>
      <c r="G118" s="527">
        <v>1</v>
      </c>
      <c r="H118" s="2093">
        <v>0</v>
      </c>
      <c r="CA118" s="2419" t="str">
        <f t="shared" si="94"/>
        <v/>
      </c>
      <c r="CB118" s="2419" t="str">
        <f t="shared" si="95"/>
        <v/>
      </c>
      <c r="CC118" s="2419" t="str">
        <f t="shared" si="96"/>
        <v/>
      </c>
      <c r="CD118" s="505"/>
      <c r="CE118" s="505"/>
      <c r="CL118" s="505"/>
      <c r="CM118" s="2281">
        <f t="shared" si="97"/>
        <v>0</v>
      </c>
      <c r="CN118" s="2281">
        <f t="shared" si="98"/>
        <v>0</v>
      </c>
      <c r="CO118" s="2281">
        <f t="shared" si="99"/>
        <v>0</v>
      </c>
      <c r="CP118" s="505"/>
      <c r="CQ118" s="505"/>
      <c r="CR118" s="505"/>
      <c r="CS118" s="505"/>
      <c r="CT118" s="505"/>
      <c r="CU118" s="505"/>
      <c r="CV118" s="505"/>
      <c r="CW118" s="505"/>
      <c r="CX118" s="505"/>
      <c r="CY118" s="505"/>
      <c r="CZ118" s="505"/>
      <c r="DA118" s="505"/>
      <c r="DB118" s="505"/>
      <c r="DC118" s="505"/>
      <c r="DD118" s="505"/>
      <c r="DE118" s="505"/>
      <c r="DF118" s="505"/>
      <c r="DG118" s="505"/>
      <c r="DH118" s="505"/>
      <c r="DI118" s="505"/>
    </row>
    <row r="119" spans="1:113" ht="18" customHeight="1" x14ac:dyDescent="0.25">
      <c r="A119" s="2199" t="s">
        <v>3498</v>
      </c>
      <c r="B119" s="505"/>
      <c r="C119" s="505"/>
      <c r="D119" s="338"/>
      <c r="E119" s="1451"/>
      <c r="F119" s="1452"/>
      <c r="G119" s="1451"/>
      <c r="H119" s="1453"/>
      <c r="I119" s="2479"/>
      <c r="J119" s="2479"/>
      <c r="K119" s="2479"/>
      <c r="CA119" s="505"/>
      <c r="CB119" s="505"/>
      <c r="CC119" s="505"/>
      <c r="CD119" s="505"/>
      <c r="CE119" s="505"/>
      <c r="CL119" s="505"/>
      <c r="CM119" s="505"/>
      <c r="CN119" s="505"/>
      <c r="CO119" s="505"/>
      <c r="CP119" s="505"/>
      <c r="CQ119" s="505"/>
      <c r="CR119" s="505"/>
      <c r="CS119" s="505"/>
      <c r="CT119" s="505"/>
      <c r="CU119" s="505"/>
      <c r="CV119" s="505"/>
      <c r="CW119" s="505"/>
      <c r="CX119" s="505"/>
      <c r="CY119" s="505"/>
      <c r="CZ119" s="505"/>
      <c r="DA119" s="505"/>
      <c r="DB119" s="505"/>
      <c r="DC119" s="505"/>
      <c r="DD119" s="505"/>
      <c r="DE119" s="505"/>
      <c r="DF119" s="505"/>
      <c r="DG119" s="505"/>
      <c r="DH119" s="505"/>
      <c r="DI119" s="505"/>
    </row>
    <row r="120" spans="1:113" ht="14.25" customHeight="1" x14ac:dyDescent="0.25">
      <c r="A120" s="3153" t="s">
        <v>3499</v>
      </c>
      <c r="B120" s="3138" t="s">
        <v>82</v>
      </c>
      <c r="C120" s="3143" t="s">
        <v>3500</v>
      </c>
      <c r="D120" s="3124"/>
      <c r="E120" s="3122"/>
      <c r="F120" s="3224" t="s">
        <v>3501</v>
      </c>
      <c r="G120" s="3282" t="s">
        <v>3502</v>
      </c>
      <c r="H120" s="3349" t="s">
        <v>3430</v>
      </c>
      <c r="I120" s="3124"/>
      <c r="J120" s="3124"/>
      <c r="K120" s="3122"/>
      <c r="CA120" s="505"/>
      <c r="CB120" s="505"/>
      <c r="CC120" s="505"/>
      <c r="CD120" s="505"/>
      <c r="CE120" s="505"/>
      <c r="CL120" s="505"/>
      <c r="CM120" s="505"/>
      <c r="CN120" s="505"/>
      <c r="CO120" s="505"/>
      <c r="CP120" s="505"/>
      <c r="CQ120" s="505"/>
      <c r="CR120" s="505"/>
      <c r="CS120" s="505"/>
      <c r="CT120" s="505"/>
      <c r="CU120" s="505"/>
      <c r="CV120" s="505"/>
      <c r="CW120" s="505"/>
      <c r="CX120" s="505"/>
      <c r="CY120" s="505"/>
      <c r="CZ120" s="505"/>
      <c r="DA120" s="505"/>
      <c r="DB120" s="505"/>
      <c r="DC120" s="505"/>
      <c r="DD120" s="505"/>
      <c r="DE120" s="505"/>
      <c r="DF120" s="505"/>
      <c r="DG120" s="505"/>
      <c r="DH120" s="505"/>
      <c r="DI120" s="505"/>
    </row>
    <row r="121" spans="1:113" ht="14.25" customHeight="1" x14ac:dyDescent="0.25">
      <c r="A121" s="3129"/>
      <c r="B121" s="3129"/>
      <c r="C121" s="2919" t="s">
        <v>3503</v>
      </c>
      <c r="D121" s="1454" t="s">
        <v>3504</v>
      </c>
      <c r="E121" s="334" t="s">
        <v>3505</v>
      </c>
      <c r="F121" s="3253"/>
      <c r="G121" s="3283"/>
      <c r="H121" s="113" t="s">
        <v>3436</v>
      </c>
      <c r="I121" s="23" t="s">
        <v>3417</v>
      </c>
      <c r="J121" s="23" t="s">
        <v>3418</v>
      </c>
      <c r="K121" s="75" t="s">
        <v>3419</v>
      </c>
      <c r="CA121" s="505"/>
      <c r="CB121" s="505"/>
      <c r="CC121" s="505"/>
      <c r="CD121" s="505"/>
      <c r="CE121" s="505"/>
      <c r="CL121" s="505"/>
      <c r="CM121" s="505"/>
      <c r="CN121" s="505"/>
      <c r="CO121" s="505"/>
      <c r="CP121" s="505"/>
      <c r="CQ121" s="505"/>
      <c r="CR121" s="505"/>
      <c r="CS121" s="505"/>
      <c r="CT121" s="505"/>
      <c r="CU121" s="505"/>
      <c r="CV121" s="505"/>
      <c r="CW121" s="505"/>
      <c r="CX121" s="505"/>
      <c r="CY121" s="505"/>
      <c r="CZ121" s="505"/>
      <c r="DA121" s="505"/>
      <c r="DB121" s="505"/>
      <c r="DC121" s="505"/>
      <c r="DD121" s="505"/>
      <c r="DE121" s="505"/>
      <c r="DF121" s="505"/>
      <c r="DG121" s="505"/>
      <c r="DH121" s="505"/>
      <c r="DI121" s="505"/>
    </row>
    <row r="122" spans="1:113" ht="15" customHeight="1" x14ac:dyDescent="0.25">
      <c r="A122" s="163" t="s">
        <v>3506</v>
      </c>
      <c r="B122" s="28">
        <f t="shared" ref="B122:B124" si="100">SUM(C122:G122)</f>
        <v>35</v>
      </c>
      <c r="C122" s="126">
        <v>1</v>
      </c>
      <c r="D122" s="127">
        <v>6</v>
      </c>
      <c r="E122" s="351">
        <v>9</v>
      </c>
      <c r="F122" s="2078">
        <v>3</v>
      </c>
      <c r="G122" s="378">
        <v>16</v>
      </c>
      <c r="H122" s="440">
        <v>0</v>
      </c>
      <c r="I122" s="127">
        <v>20</v>
      </c>
      <c r="J122" s="127">
        <v>15</v>
      </c>
      <c r="K122" s="351">
        <v>0</v>
      </c>
      <c r="L122" s="1754" t="str">
        <f t="shared" ref="L122:L124" si="101">CA122&amp;CB122&amp;CC122</f>
        <v/>
      </c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1755" t="str">
        <f t="shared" ref="CA122:CA124" si="102">IF(H122+I122+J122+K122&lt;&gt;$B122,"* La suma de "&amp;H$120&amp;""&amp;" no debe ser distinto del Total. ","")</f>
        <v/>
      </c>
      <c r="CB122" s="63"/>
      <c r="CC122" s="63"/>
      <c r="CD122" s="63"/>
      <c r="CE122" s="63"/>
      <c r="CL122" s="63"/>
      <c r="CM122" s="1757">
        <f t="shared" ref="CM122:CM124" si="103">IF(H122+I122+J122+K122&lt;&gt;$B122,1,0)</f>
        <v>0</v>
      </c>
      <c r="CN122" s="505"/>
      <c r="CO122" s="505"/>
      <c r="CP122" s="505"/>
      <c r="CQ122" s="505"/>
      <c r="CR122" s="505"/>
      <c r="CS122" s="505"/>
      <c r="CT122" s="505"/>
      <c r="CU122" s="505"/>
      <c r="CV122" s="505"/>
      <c r="CW122" s="505"/>
      <c r="CX122" s="505"/>
      <c r="CY122" s="505"/>
      <c r="CZ122" s="505"/>
      <c r="DA122" s="505"/>
      <c r="DB122" s="505"/>
      <c r="DC122" s="505"/>
      <c r="DD122" s="505"/>
      <c r="DE122" s="505"/>
      <c r="DF122" s="505"/>
      <c r="DG122" s="505"/>
      <c r="DH122" s="505"/>
      <c r="DI122" s="505"/>
    </row>
    <row r="123" spans="1:113" ht="15" customHeight="1" x14ac:dyDescent="0.25">
      <c r="A123" s="180" t="s">
        <v>3507</v>
      </c>
      <c r="B123" s="65">
        <f t="shared" si="100"/>
        <v>0</v>
      </c>
      <c r="C123" s="355"/>
      <c r="D123" s="452"/>
      <c r="E123" s="356"/>
      <c r="F123" s="2084"/>
      <c r="G123" s="362"/>
      <c r="H123" s="443"/>
      <c r="I123" s="452"/>
      <c r="J123" s="452"/>
      <c r="K123" s="356"/>
      <c r="L123" s="1754" t="str">
        <f t="shared" si="101"/>
        <v/>
      </c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1755" t="str">
        <f t="shared" si="102"/>
        <v/>
      </c>
      <c r="CB123" s="63"/>
      <c r="CC123" s="63"/>
      <c r="CD123" s="63"/>
      <c r="CE123" s="63"/>
      <c r="CL123" s="63"/>
      <c r="CM123" s="1757">
        <f t="shared" si="103"/>
        <v>0</v>
      </c>
      <c r="CN123" s="505"/>
      <c r="CO123" s="505"/>
      <c r="CP123" s="505"/>
      <c r="CQ123" s="505"/>
      <c r="CR123" s="505"/>
      <c r="CS123" s="505"/>
      <c r="CT123" s="505"/>
      <c r="CU123" s="505"/>
      <c r="CV123" s="505"/>
      <c r="CW123" s="505"/>
      <c r="CX123" s="505"/>
      <c r="CY123" s="505"/>
      <c r="CZ123" s="505"/>
      <c r="DA123" s="505"/>
      <c r="DB123" s="505"/>
      <c r="DC123" s="505"/>
      <c r="DD123" s="505"/>
      <c r="DE123" s="505"/>
      <c r="DF123" s="505"/>
      <c r="DG123" s="505"/>
      <c r="DH123" s="505"/>
      <c r="DI123" s="505"/>
    </row>
    <row r="124" spans="1:113" ht="15" customHeight="1" x14ac:dyDescent="0.25">
      <c r="A124" s="162" t="s">
        <v>3508</v>
      </c>
      <c r="B124" s="35">
        <f t="shared" si="100"/>
        <v>0</v>
      </c>
      <c r="C124" s="131"/>
      <c r="D124" s="132"/>
      <c r="E124" s="372"/>
      <c r="F124" s="2137"/>
      <c r="G124" s="373"/>
      <c r="H124" s="142"/>
      <c r="I124" s="132"/>
      <c r="J124" s="132"/>
      <c r="K124" s="372"/>
      <c r="L124" s="1754" t="str">
        <f t="shared" si="101"/>
        <v/>
      </c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1755" t="str">
        <f t="shared" si="102"/>
        <v/>
      </c>
      <c r="CB124" s="63"/>
      <c r="CC124" s="63"/>
      <c r="CD124" s="63"/>
      <c r="CE124" s="63"/>
      <c r="CL124" s="63"/>
      <c r="CM124" s="1757">
        <f t="shared" si="103"/>
        <v>0</v>
      </c>
      <c r="CN124" s="505"/>
      <c r="CO124" s="505"/>
      <c r="CP124" s="505"/>
      <c r="CQ124" s="505"/>
      <c r="CR124" s="505"/>
      <c r="CS124" s="505"/>
      <c r="CT124" s="505"/>
      <c r="CU124" s="505"/>
      <c r="CV124" s="505"/>
      <c r="CW124" s="505"/>
      <c r="CX124" s="505"/>
      <c r="CY124" s="505"/>
      <c r="CZ124" s="505"/>
      <c r="DA124" s="505"/>
      <c r="DB124" s="505"/>
      <c r="DC124" s="505"/>
      <c r="DD124" s="505"/>
      <c r="DE124" s="505"/>
      <c r="DF124" s="505"/>
      <c r="DG124" s="505"/>
      <c r="DH124" s="505"/>
      <c r="DI124" s="505"/>
    </row>
    <row r="125" spans="1:113" ht="18" customHeight="1" x14ac:dyDescent="0.25">
      <c r="A125" s="2343" t="s">
        <v>3509</v>
      </c>
      <c r="B125" s="505"/>
      <c r="C125" s="505"/>
      <c r="D125" s="2917"/>
      <c r="E125" s="2917"/>
      <c r="F125" s="2917"/>
      <c r="G125" s="2917"/>
      <c r="H125" s="2917"/>
      <c r="I125" s="2917"/>
      <c r="J125" s="2917"/>
      <c r="K125" s="2917"/>
      <c r="L125" s="2917"/>
      <c r="CA125" s="505"/>
      <c r="CB125" s="505"/>
      <c r="CC125" s="505"/>
      <c r="CD125" s="505"/>
      <c r="CE125" s="505"/>
      <c r="CL125" s="505"/>
      <c r="CM125" s="505"/>
      <c r="CN125" s="505"/>
      <c r="CO125" s="505"/>
      <c r="CP125" s="505"/>
      <c r="CQ125" s="505"/>
      <c r="CR125" s="505"/>
      <c r="CS125" s="505"/>
      <c r="CT125" s="505"/>
      <c r="CU125" s="505"/>
      <c r="CV125" s="505"/>
      <c r="CW125" s="505"/>
      <c r="CX125" s="505"/>
      <c r="CY125" s="505"/>
      <c r="CZ125" s="505"/>
      <c r="DA125" s="505"/>
      <c r="DB125" s="505"/>
      <c r="DC125" s="505"/>
      <c r="DD125" s="505"/>
      <c r="DE125" s="505"/>
      <c r="DF125" s="505"/>
      <c r="DG125" s="505"/>
      <c r="DH125" s="505"/>
      <c r="DI125" s="505"/>
    </row>
    <row r="126" spans="1:113" ht="21.75" customHeight="1" x14ac:dyDescent="0.25">
      <c r="A126" s="3153" t="s">
        <v>3510</v>
      </c>
      <c r="B126" s="3138" t="s">
        <v>3511</v>
      </c>
      <c r="C126" s="3143" t="s">
        <v>3512</v>
      </c>
      <c r="D126" s="3122"/>
      <c r="E126" s="3143" t="s">
        <v>3513</v>
      </c>
      <c r="F126" s="3122"/>
      <c r="G126" s="3143" t="s">
        <v>3514</v>
      </c>
      <c r="H126" s="3122"/>
      <c r="I126" s="3143" t="s">
        <v>3515</v>
      </c>
      <c r="J126" s="3135"/>
      <c r="K126" s="3534" t="s">
        <v>3516</v>
      </c>
      <c r="L126" s="3122"/>
      <c r="CA126" s="505"/>
      <c r="CB126" s="505"/>
      <c r="CC126" s="505"/>
      <c r="CD126" s="505"/>
      <c r="CE126" s="505"/>
      <c r="CL126" s="505"/>
      <c r="CM126" s="505"/>
      <c r="CN126" s="505"/>
      <c r="CO126" s="505"/>
      <c r="CP126" s="505"/>
      <c r="CQ126" s="505"/>
      <c r="CR126" s="505"/>
      <c r="CS126" s="505"/>
      <c r="CT126" s="505"/>
      <c r="CU126" s="505"/>
      <c r="CV126" s="505"/>
      <c r="CW126" s="505"/>
      <c r="CX126" s="505"/>
      <c r="CY126" s="505"/>
      <c r="CZ126" s="505"/>
      <c r="DA126" s="505"/>
      <c r="DB126" s="505"/>
      <c r="DC126" s="505"/>
      <c r="DD126" s="505"/>
      <c r="DE126" s="505"/>
      <c r="DF126" s="505"/>
      <c r="DG126" s="505"/>
      <c r="DH126" s="505"/>
      <c r="DI126" s="505"/>
    </row>
    <row r="127" spans="1:113" ht="14.25" customHeight="1" x14ac:dyDescent="0.25">
      <c r="A127" s="3129"/>
      <c r="B127" s="3129"/>
      <c r="C127" s="27" t="s">
        <v>3517</v>
      </c>
      <c r="D127" s="1743" t="s">
        <v>3518</v>
      </c>
      <c r="E127" s="27" t="s">
        <v>3517</v>
      </c>
      <c r="F127" s="1743" t="s">
        <v>3518</v>
      </c>
      <c r="G127" s="27" t="s">
        <v>3517</v>
      </c>
      <c r="H127" s="1740" t="s">
        <v>3518</v>
      </c>
      <c r="I127" s="27" t="s">
        <v>3517</v>
      </c>
      <c r="J127" s="1810" t="s">
        <v>3518</v>
      </c>
      <c r="K127" s="113" t="s">
        <v>3470</v>
      </c>
      <c r="L127" s="1743" t="s">
        <v>3471</v>
      </c>
      <c r="CA127" s="505"/>
      <c r="CB127" s="505"/>
      <c r="CC127" s="505"/>
      <c r="CD127" s="505"/>
      <c r="CE127" s="505"/>
      <c r="CL127" s="505"/>
      <c r="CM127" s="505"/>
      <c r="CN127" s="505"/>
      <c r="CO127" s="505"/>
      <c r="CP127" s="505"/>
      <c r="CQ127" s="505"/>
      <c r="CR127" s="505"/>
      <c r="CS127" s="505"/>
      <c r="CT127" s="505"/>
      <c r="CU127" s="505"/>
      <c r="CV127" s="505"/>
      <c r="CW127" s="505"/>
      <c r="CX127" s="505"/>
      <c r="CY127" s="505"/>
      <c r="CZ127" s="505"/>
      <c r="DA127" s="505"/>
      <c r="DB127" s="505"/>
      <c r="DC127" s="505"/>
      <c r="DD127" s="505"/>
      <c r="DE127" s="505"/>
      <c r="DF127" s="505"/>
      <c r="DG127" s="505"/>
      <c r="DH127" s="505"/>
      <c r="DI127" s="505"/>
    </row>
    <row r="128" spans="1:113" ht="14.25" customHeight="1" x14ac:dyDescent="0.25">
      <c r="A128" s="3132" t="s">
        <v>3519</v>
      </c>
      <c r="B128" s="163" t="s">
        <v>2186</v>
      </c>
      <c r="C128" s="126"/>
      <c r="D128" s="1840"/>
      <c r="E128" s="126"/>
      <c r="F128" s="1840"/>
      <c r="G128" s="126"/>
      <c r="H128" s="1840"/>
      <c r="I128" s="126"/>
      <c r="J128" s="1841"/>
      <c r="K128" s="443"/>
      <c r="L128" s="1840"/>
      <c r="CA128" s="505"/>
      <c r="CB128" s="505"/>
      <c r="CC128" s="505"/>
      <c r="CD128" s="505"/>
      <c r="CE128" s="505"/>
      <c r="CL128" s="505"/>
      <c r="CM128" s="505"/>
      <c r="CN128" s="505"/>
      <c r="CO128" s="505"/>
      <c r="CP128" s="505"/>
      <c r="CQ128" s="505"/>
      <c r="CR128" s="505"/>
      <c r="CS128" s="505"/>
      <c r="CT128" s="505"/>
      <c r="CU128" s="505"/>
      <c r="CV128" s="505"/>
      <c r="CW128" s="505"/>
      <c r="CX128" s="505"/>
      <c r="CY128" s="505"/>
      <c r="CZ128" s="505"/>
      <c r="DA128" s="505"/>
      <c r="DB128" s="505"/>
      <c r="DC128" s="505"/>
      <c r="DD128" s="505"/>
      <c r="DE128" s="505"/>
      <c r="DF128" s="505"/>
      <c r="DG128" s="505"/>
      <c r="DH128" s="505"/>
      <c r="DI128" s="505"/>
    </row>
    <row r="129" spans="1:113" ht="14.25" customHeight="1" x14ac:dyDescent="0.25">
      <c r="A129" s="3128"/>
      <c r="B129" s="180" t="s">
        <v>3520</v>
      </c>
      <c r="C129" s="355"/>
      <c r="D129" s="2057"/>
      <c r="E129" s="355"/>
      <c r="F129" s="2057"/>
      <c r="G129" s="355"/>
      <c r="H129" s="2057"/>
      <c r="I129" s="355"/>
      <c r="J129" s="444"/>
      <c r="K129" s="443"/>
      <c r="L129" s="2057"/>
      <c r="CA129" s="505"/>
      <c r="CB129" s="505"/>
      <c r="CC129" s="505"/>
      <c r="CD129" s="505"/>
      <c r="CE129" s="505"/>
      <c r="CL129" s="505"/>
      <c r="CM129" s="505"/>
      <c r="CN129" s="505"/>
      <c r="CO129" s="505"/>
      <c r="CP129" s="505"/>
      <c r="CQ129" s="505"/>
      <c r="CR129" s="505"/>
      <c r="CS129" s="505"/>
      <c r="CT129" s="505"/>
      <c r="CU129" s="505"/>
      <c r="CV129" s="505"/>
      <c r="CW129" s="505"/>
      <c r="CX129" s="505"/>
      <c r="CY129" s="505"/>
      <c r="CZ129" s="505"/>
      <c r="DA129" s="505"/>
      <c r="DB129" s="505"/>
      <c r="DC129" s="505"/>
      <c r="DD129" s="505"/>
      <c r="DE129" s="505"/>
      <c r="DF129" s="505"/>
      <c r="DG129" s="505"/>
      <c r="DH129" s="505"/>
      <c r="DI129" s="505"/>
    </row>
    <row r="130" spans="1:113" ht="14.25" customHeight="1" x14ac:dyDescent="0.25">
      <c r="A130" s="3128"/>
      <c r="B130" s="180" t="s">
        <v>3521</v>
      </c>
      <c r="C130" s="355"/>
      <c r="D130" s="2057"/>
      <c r="E130" s="355"/>
      <c r="F130" s="2057"/>
      <c r="G130" s="355"/>
      <c r="H130" s="2057"/>
      <c r="I130" s="355"/>
      <c r="J130" s="444"/>
      <c r="K130" s="443"/>
      <c r="L130" s="2057"/>
      <c r="CA130" s="505"/>
      <c r="CB130" s="505"/>
      <c r="CC130" s="505"/>
      <c r="CD130" s="505"/>
      <c r="CE130" s="505"/>
      <c r="CL130" s="505"/>
      <c r="CM130" s="505"/>
      <c r="CN130" s="505"/>
      <c r="CO130" s="505"/>
      <c r="CP130" s="505"/>
      <c r="CQ130" s="505"/>
      <c r="CR130" s="505"/>
      <c r="CS130" s="505"/>
      <c r="CT130" s="505"/>
      <c r="CU130" s="505"/>
      <c r="CV130" s="505"/>
      <c r="CW130" s="505"/>
      <c r="CX130" s="505"/>
      <c r="CY130" s="505"/>
      <c r="CZ130" s="505"/>
      <c r="DA130" s="505"/>
      <c r="DB130" s="505"/>
      <c r="DC130" s="505"/>
      <c r="DD130" s="505"/>
      <c r="DE130" s="505"/>
      <c r="DF130" s="505"/>
      <c r="DG130" s="505"/>
      <c r="DH130" s="505"/>
      <c r="DI130" s="505"/>
    </row>
    <row r="131" spans="1:113" ht="14.25" customHeight="1" x14ac:dyDescent="0.25">
      <c r="A131" s="3129"/>
      <c r="B131" s="180" t="s">
        <v>3522</v>
      </c>
      <c r="C131" s="131"/>
      <c r="D131" s="1847"/>
      <c r="E131" s="131"/>
      <c r="F131" s="1847"/>
      <c r="G131" s="131"/>
      <c r="H131" s="1847"/>
      <c r="I131" s="131"/>
      <c r="J131" s="1848"/>
      <c r="K131" s="142"/>
      <c r="L131" s="1847"/>
      <c r="CA131" s="505"/>
      <c r="CB131" s="505"/>
      <c r="CC131" s="505"/>
      <c r="CD131" s="505"/>
      <c r="CE131" s="505"/>
      <c r="CL131" s="505"/>
      <c r="CM131" s="505"/>
      <c r="CN131" s="505"/>
      <c r="CO131" s="505"/>
      <c r="CP131" s="505"/>
      <c r="CQ131" s="505"/>
      <c r="CR131" s="505"/>
      <c r="CS131" s="505"/>
      <c r="CT131" s="505"/>
      <c r="CU131" s="505"/>
      <c r="CV131" s="505"/>
      <c r="CW131" s="505"/>
      <c r="CX131" s="505"/>
      <c r="CY131" s="505"/>
      <c r="CZ131" s="505"/>
      <c r="DA131" s="505"/>
      <c r="DB131" s="505"/>
      <c r="DC131" s="505"/>
      <c r="DD131" s="505"/>
      <c r="DE131" s="505"/>
      <c r="DF131" s="505"/>
      <c r="DG131" s="505"/>
      <c r="DH131" s="505"/>
      <c r="DI131" s="505"/>
    </row>
    <row r="132" spans="1:113" ht="14.25" customHeight="1" x14ac:dyDescent="0.25">
      <c r="A132" s="3132" t="s">
        <v>3523</v>
      </c>
      <c r="B132" s="163" t="s">
        <v>2186</v>
      </c>
      <c r="C132" s="126"/>
      <c r="D132" s="1840"/>
      <c r="E132" s="126"/>
      <c r="F132" s="1840"/>
      <c r="G132" s="126"/>
      <c r="H132" s="1840"/>
      <c r="I132" s="126"/>
      <c r="J132" s="1841"/>
      <c r="K132" s="440"/>
      <c r="L132" s="1840"/>
      <c r="CA132" s="505"/>
      <c r="CB132" s="505"/>
      <c r="CC132" s="505"/>
      <c r="CD132" s="505"/>
      <c r="CE132" s="505"/>
      <c r="CL132" s="505"/>
      <c r="CM132" s="505"/>
      <c r="CN132" s="505"/>
      <c r="CO132" s="505"/>
      <c r="CP132" s="505"/>
      <c r="CQ132" s="505"/>
      <c r="CR132" s="505"/>
      <c r="CS132" s="505"/>
      <c r="CT132" s="505"/>
      <c r="CU132" s="505"/>
      <c r="CV132" s="505"/>
      <c r="CW132" s="505"/>
      <c r="CX132" s="505"/>
      <c r="CY132" s="505"/>
      <c r="CZ132" s="505"/>
      <c r="DA132" s="505"/>
      <c r="DB132" s="505"/>
      <c r="DC132" s="505"/>
      <c r="DD132" s="505"/>
      <c r="DE132" s="505"/>
      <c r="DF132" s="505"/>
      <c r="DG132" s="505"/>
      <c r="DH132" s="505"/>
      <c r="DI132" s="505"/>
    </row>
    <row r="133" spans="1:113" ht="14.25" customHeight="1" x14ac:dyDescent="0.25">
      <c r="A133" s="3128"/>
      <c r="B133" s="180" t="s">
        <v>3524</v>
      </c>
      <c r="C133" s="355"/>
      <c r="D133" s="2057"/>
      <c r="E133" s="355"/>
      <c r="F133" s="2057"/>
      <c r="G133" s="355"/>
      <c r="H133" s="2057"/>
      <c r="I133" s="355"/>
      <c r="J133" s="444"/>
      <c r="K133" s="443"/>
      <c r="L133" s="2057"/>
      <c r="CA133" s="505"/>
      <c r="CB133" s="505"/>
      <c r="CC133" s="505"/>
      <c r="CD133" s="505"/>
      <c r="CE133" s="505"/>
      <c r="CL133" s="505"/>
      <c r="CM133" s="505"/>
      <c r="CN133" s="505"/>
      <c r="CO133" s="505"/>
      <c r="CP133" s="505"/>
      <c r="CQ133" s="505"/>
      <c r="CR133" s="505"/>
      <c r="CS133" s="505"/>
      <c r="CT133" s="505"/>
      <c r="CU133" s="505"/>
      <c r="CV133" s="505"/>
      <c r="CW133" s="505"/>
      <c r="CX133" s="505"/>
      <c r="CY133" s="505"/>
      <c r="CZ133" s="505"/>
      <c r="DA133" s="505"/>
      <c r="DB133" s="505"/>
      <c r="DC133" s="505"/>
      <c r="DD133" s="505"/>
      <c r="DE133" s="505"/>
      <c r="DF133" s="505"/>
      <c r="DG133" s="505"/>
      <c r="DH133" s="505"/>
      <c r="DI133" s="505"/>
    </row>
    <row r="134" spans="1:113" ht="14.25" customHeight="1" x14ac:dyDescent="0.25">
      <c r="A134" s="3128"/>
      <c r="B134" s="180" t="s">
        <v>3522</v>
      </c>
      <c r="C134" s="355"/>
      <c r="D134" s="2057"/>
      <c r="E134" s="355"/>
      <c r="F134" s="2057"/>
      <c r="G134" s="355"/>
      <c r="H134" s="2057"/>
      <c r="I134" s="355"/>
      <c r="J134" s="444"/>
      <c r="K134" s="443"/>
      <c r="L134" s="2057"/>
      <c r="CA134" s="505"/>
      <c r="CB134" s="505"/>
      <c r="CC134" s="505"/>
      <c r="CD134" s="505"/>
      <c r="CE134" s="505"/>
      <c r="CL134" s="505"/>
      <c r="CM134" s="505"/>
      <c r="CN134" s="505"/>
      <c r="CO134" s="505"/>
      <c r="CP134" s="505"/>
      <c r="CQ134" s="505"/>
      <c r="CR134" s="505"/>
      <c r="CS134" s="505"/>
      <c r="CT134" s="505"/>
      <c r="CU134" s="505"/>
      <c r="CV134" s="505"/>
      <c r="CW134" s="505"/>
      <c r="CX134" s="505"/>
      <c r="CY134" s="505"/>
      <c r="CZ134" s="505"/>
      <c r="DA134" s="505"/>
      <c r="DB134" s="505"/>
      <c r="DC134" s="505"/>
      <c r="DD134" s="505"/>
      <c r="DE134" s="505"/>
      <c r="DF134" s="505"/>
      <c r="DG134" s="505"/>
      <c r="DH134" s="505"/>
      <c r="DI134" s="505"/>
    </row>
    <row r="135" spans="1:113" ht="14.25" customHeight="1" x14ac:dyDescent="0.25">
      <c r="A135" s="3128"/>
      <c r="B135" s="1778" t="s">
        <v>3525</v>
      </c>
      <c r="C135" s="2070"/>
      <c r="D135" s="370"/>
      <c r="E135" s="2070"/>
      <c r="F135" s="370"/>
      <c r="G135" s="2070"/>
      <c r="H135" s="370"/>
      <c r="I135" s="2070"/>
      <c r="J135" s="487"/>
      <c r="K135" s="2226"/>
      <c r="L135" s="370"/>
      <c r="CA135" s="505"/>
      <c r="CB135" s="505"/>
      <c r="CC135" s="505"/>
      <c r="CD135" s="505"/>
      <c r="CE135" s="505"/>
      <c r="CL135" s="505"/>
      <c r="CM135" s="505"/>
      <c r="CN135" s="505"/>
      <c r="CO135" s="505"/>
      <c r="CP135" s="505"/>
      <c r="CQ135" s="505"/>
      <c r="CR135" s="505"/>
      <c r="CS135" s="505"/>
      <c r="CT135" s="505"/>
      <c r="CU135" s="505"/>
      <c r="CV135" s="505"/>
      <c r="CW135" s="505"/>
      <c r="CX135" s="505"/>
      <c r="CY135" s="505"/>
      <c r="CZ135" s="505"/>
      <c r="DA135" s="505"/>
      <c r="DB135" s="505"/>
      <c r="DC135" s="505"/>
      <c r="DD135" s="505"/>
      <c r="DE135" s="505"/>
      <c r="DF135" s="505"/>
      <c r="DG135" s="505"/>
      <c r="DH135" s="505"/>
      <c r="DI135" s="505"/>
    </row>
    <row r="136" spans="1:113" ht="14.25" customHeight="1" x14ac:dyDescent="0.25">
      <c r="A136" s="3129"/>
      <c r="B136" s="162" t="s">
        <v>3526</v>
      </c>
      <c r="C136" s="131"/>
      <c r="D136" s="1847"/>
      <c r="E136" s="131"/>
      <c r="F136" s="1847"/>
      <c r="G136" s="131"/>
      <c r="H136" s="1847"/>
      <c r="I136" s="131"/>
      <c r="J136" s="1848"/>
      <c r="K136" s="142"/>
      <c r="L136" s="1847"/>
      <c r="CA136" s="505"/>
      <c r="CB136" s="505"/>
      <c r="CC136" s="505"/>
      <c r="CD136" s="505"/>
      <c r="CE136" s="505"/>
      <c r="CL136" s="505"/>
      <c r="CM136" s="505"/>
      <c r="CN136" s="505"/>
      <c r="CO136" s="505"/>
      <c r="CP136" s="505"/>
      <c r="CQ136" s="505"/>
      <c r="CR136" s="505"/>
      <c r="CS136" s="505"/>
      <c r="CT136" s="505"/>
      <c r="CU136" s="505"/>
      <c r="CV136" s="505"/>
      <c r="CW136" s="505"/>
      <c r="CX136" s="505"/>
      <c r="CY136" s="505"/>
      <c r="CZ136" s="505"/>
      <c r="DA136" s="505"/>
      <c r="DB136" s="505"/>
      <c r="DC136" s="505"/>
      <c r="DD136" s="505"/>
      <c r="DE136" s="505"/>
      <c r="DF136" s="505"/>
      <c r="DG136" s="505"/>
      <c r="DH136" s="505"/>
      <c r="DI136" s="505"/>
    </row>
    <row r="137" spans="1:113" ht="14.25" customHeight="1" x14ac:dyDescent="0.25">
      <c r="A137" s="3132" t="s">
        <v>3527</v>
      </c>
      <c r="B137" s="163" t="s">
        <v>3528</v>
      </c>
      <c r="C137" s="126"/>
      <c r="D137" s="1840"/>
      <c r="E137" s="126"/>
      <c r="F137" s="1840"/>
      <c r="G137" s="126"/>
      <c r="H137" s="1840"/>
      <c r="I137" s="126"/>
      <c r="J137" s="1841"/>
      <c r="K137" s="440"/>
      <c r="L137" s="1840"/>
      <c r="CA137" s="505"/>
      <c r="CB137" s="505"/>
      <c r="CC137" s="505"/>
      <c r="CD137" s="505"/>
      <c r="CE137" s="505"/>
      <c r="CL137" s="505"/>
      <c r="CM137" s="505"/>
      <c r="CN137" s="505"/>
      <c r="CO137" s="505"/>
      <c r="CP137" s="505"/>
      <c r="CQ137" s="505"/>
      <c r="CR137" s="505"/>
      <c r="CS137" s="505"/>
      <c r="CT137" s="505"/>
      <c r="CU137" s="505"/>
      <c r="CV137" s="505"/>
      <c r="CW137" s="505"/>
      <c r="CX137" s="505"/>
      <c r="CY137" s="505"/>
      <c r="CZ137" s="505"/>
      <c r="DA137" s="505"/>
      <c r="DB137" s="505"/>
      <c r="DC137" s="505"/>
      <c r="DD137" s="505"/>
      <c r="DE137" s="505"/>
      <c r="DF137" s="505"/>
      <c r="DG137" s="505"/>
      <c r="DH137" s="505"/>
      <c r="DI137" s="505"/>
    </row>
    <row r="138" spans="1:113" ht="14.25" customHeight="1" x14ac:dyDescent="0.25">
      <c r="A138" s="3128"/>
      <c r="B138" s="180" t="s">
        <v>3524</v>
      </c>
      <c r="C138" s="355"/>
      <c r="D138" s="2057"/>
      <c r="E138" s="355"/>
      <c r="F138" s="2057"/>
      <c r="G138" s="355"/>
      <c r="H138" s="2057"/>
      <c r="I138" s="355"/>
      <c r="J138" s="444"/>
      <c r="K138" s="443"/>
      <c r="L138" s="2057"/>
      <c r="CA138" s="505"/>
      <c r="CB138" s="505"/>
      <c r="CC138" s="505"/>
      <c r="CD138" s="505"/>
      <c r="CE138" s="505"/>
      <c r="CL138" s="505"/>
      <c r="CM138" s="505"/>
      <c r="CN138" s="505"/>
      <c r="CO138" s="505"/>
      <c r="CP138" s="505"/>
      <c r="CQ138" s="505"/>
      <c r="CR138" s="505"/>
      <c r="CS138" s="505"/>
      <c r="CT138" s="505"/>
      <c r="CU138" s="505"/>
      <c r="CV138" s="505"/>
      <c r="CW138" s="505"/>
      <c r="CX138" s="505"/>
      <c r="CY138" s="505"/>
      <c r="CZ138" s="505"/>
      <c r="DA138" s="505"/>
      <c r="DB138" s="505"/>
      <c r="DC138" s="505"/>
      <c r="DD138" s="505"/>
      <c r="DE138" s="505"/>
      <c r="DF138" s="505"/>
      <c r="DG138" s="505"/>
      <c r="DH138" s="505"/>
      <c r="DI138" s="505"/>
    </row>
    <row r="139" spans="1:113" ht="14.25" customHeight="1" x14ac:dyDescent="0.25">
      <c r="A139" s="3128"/>
      <c r="B139" s="180" t="s">
        <v>3522</v>
      </c>
      <c r="C139" s="355"/>
      <c r="D139" s="2057"/>
      <c r="E139" s="355"/>
      <c r="F139" s="2057"/>
      <c r="G139" s="355"/>
      <c r="H139" s="2057"/>
      <c r="I139" s="355"/>
      <c r="J139" s="444"/>
      <c r="K139" s="443"/>
      <c r="L139" s="2057"/>
      <c r="CA139" s="505"/>
      <c r="CB139" s="505"/>
      <c r="CC139" s="505"/>
      <c r="CD139" s="505"/>
      <c r="CE139" s="505"/>
      <c r="CL139" s="505"/>
      <c r="CM139" s="505"/>
      <c r="CN139" s="505"/>
      <c r="CO139" s="505"/>
      <c r="CP139" s="505"/>
      <c r="CQ139" s="505"/>
      <c r="CR139" s="505"/>
      <c r="CS139" s="505"/>
      <c r="CT139" s="505"/>
      <c r="CU139" s="505"/>
      <c r="CV139" s="505"/>
      <c r="CW139" s="505"/>
      <c r="CX139" s="505"/>
      <c r="CY139" s="505"/>
      <c r="CZ139" s="505"/>
      <c r="DA139" s="505"/>
      <c r="DB139" s="505"/>
      <c r="DC139" s="505"/>
      <c r="DD139" s="505"/>
      <c r="DE139" s="505"/>
      <c r="DF139" s="505"/>
      <c r="DG139" s="505"/>
      <c r="DH139" s="505"/>
      <c r="DI139" s="505"/>
    </row>
    <row r="140" spans="1:113" ht="14.25" customHeight="1" x14ac:dyDescent="0.25">
      <c r="A140" s="3128"/>
      <c r="B140" s="180" t="s">
        <v>3529</v>
      </c>
      <c r="C140" s="355"/>
      <c r="D140" s="2057"/>
      <c r="E140" s="355"/>
      <c r="F140" s="2057"/>
      <c r="G140" s="355"/>
      <c r="H140" s="2057"/>
      <c r="I140" s="355"/>
      <c r="J140" s="444"/>
      <c r="K140" s="443"/>
      <c r="L140" s="2057"/>
      <c r="CA140" s="505"/>
      <c r="CB140" s="505"/>
      <c r="CC140" s="505"/>
      <c r="CD140" s="505"/>
      <c r="CE140" s="505"/>
      <c r="CL140" s="505"/>
      <c r="CM140" s="505"/>
      <c r="CN140" s="505"/>
      <c r="CO140" s="505"/>
      <c r="CP140" s="505"/>
      <c r="CQ140" s="505"/>
      <c r="CR140" s="505"/>
      <c r="CS140" s="505"/>
      <c r="CT140" s="505"/>
      <c r="CU140" s="505"/>
      <c r="CV140" s="505"/>
      <c r="CW140" s="505"/>
      <c r="CX140" s="505"/>
      <c r="CY140" s="505"/>
      <c r="CZ140" s="505"/>
      <c r="DA140" s="505"/>
      <c r="DB140" s="505"/>
      <c r="DC140" s="505"/>
      <c r="DD140" s="505"/>
      <c r="DE140" s="505"/>
      <c r="DF140" s="505"/>
      <c r="DG140" s="505"/>
      <c r="DH140" s="505"/>
      <c r="DI140" s="505"/>
    </row>
    <row r="141" spans="1:113" ht="14.25" customHeight="1" x14ac:dyDescent="0.25">
      <c r="A141" s="3128"/>
      <c r="B141" s="1778" t="s">
        <v>3525</v>
      </c>
      <c r="C141" s="355"/>
      <c r="D141" s="2057"/>
      <c r="E141" s="355"/>
      <c r="F141" s="2057"/>
      <c r="G141" s="355"/>
      <c r="H141" s="2057"/>
      <c r="I141" s="355"/>
      <c r="J141" s="444"/>
      <c r="K141" s="443"/>
      <c r="L141" s="2057"/>
      <c r="CA141" s="505"/>
      <c r="CB141" s="505"/>
      <c r="CC141" s="505"/>
      <c r="CD141" s="505"/>
      <c r="CE141" s="505"/>
      <c r="CL141" s="505"/>
      <c r="CM141" s="505"/>
      <c r="CN141" s="505"/>
      <c r="CO141" s="505"/>
      <c r="CP141" s="505"/>
      <c r="CQ141" s="505"/>
      <c r="CR141" s="505"/>
      <c r="CS141" s="505"/>
      <c r="CT141" s="505"/>
      <c r="CU141" s="505"/>
      <c r="CV141" s="505"/>
      <c r="CW141" s="505"/>
      <c r="CX141" s="505"/>
      <c r="CY141" s="505"/>
      <c r="CZ141" s="505"/>
      <c r="DA141" s="505"/>
      <c r="DB141" s="505"/>
      <c r="DC141" s="505"/>
      <c r="DD141" s="505"/>
      <c r="DE141" s="505"/>
      <c r="DF141" s="505"/>
      <c r="DG141" s="505"/>
      <c r="DH141" s="505"/>
      <c r="DI141" s="505"/>
    </row>
    <row r="142" spans="1:113" ht="14.25" customHeight="1" x14ac:dyDescent="0.25">
      <c r="A142" s="3129"/>
      <c r="B142" s="162" t="s">
        <v>3526</v>
      </c>
      <c r="C142" s="2186"/>
      <c r="D142" s="2190"/>
      <c r="E142" s="2186"/>
      <c r="F142" s="2190"/>
      <c r="G142" s="2186"/>
      <c r="H142" s="2190"/>
      <c r="I142" s="2186"/>
      <c r="J142" s="2287"/>
      <c r="K142" s="525"/>
      <c r="L142" s="2190"/>
      <c r="CA142" s="505"/>
      <c r="CB142" s="505"/>
      <c r="CC142" s="505"/>
      <c r="CD142" s="505"/>
      <c r="CE142" s="505"/>
      <c r="CL142" s="505"/>
      <c r="CM142" s="505"/>
      <c r="CN142" s="505"/>
      <c r="CO142" s="505"/>
      <c r="CP142" s="505"/>
      <c r="CQ142" s="505"/>
      <c r="CR142" s="505"/>
      <c r="CS142" s="505"/>
      <c r="CT142" s="505"/>
      <c r="CU142" s="505"/>
      <c r="CV142" s="505"/>
      <c r="CW142" s="505"/>
      <c r="CX142" s="505"/>
      <c r="CY142" s="505"/>
      <c r="CZ142" s="505"/>
      <c r="DA142" s="505"/>
      <c r="DB142" s="505"/>
      <c r="DC142" s="505"/>
      <c r="DD142" s="505"/>
      <c r="DE142" s="505"/>
      <c r="DF142" s="505"/>
      <c r="DG142" s="505"/>
      <c r="DH142" s="505"/>
      <c r="DI142" s="505"/>
    </row>
    <row r="143" spans="1:113" ht="14.25" customHeight="1" x14ac:dyDescent="0.25">
      <c r="A143" s="695" t="s">
        <v>3530</v>
      </c>
      <c r="B143" s="695" t="s">
        <v>3521</v>
      </c>
      <c r="C143" s="515"/>
      <c r="D143" s="518"/>
      <c r="E143" s="515">
        <v>8</v>
      </c>
      <c r="F143" s="518">
        <v>87</v>
      </c>
      <c r="G143" s="515"/>
      <c r="H143" s="518"/>
      <c r="I143" s="515"/>
      <c r="J143" s="645"/>
      <c r="K143" s="531"/>
      <c r="L143" s="518"/>
      <c r="CA143" s="505"/>
      <c r="CB143" s="505"/>
      <c r="CC143" s="505"/>
      <c r="CD143" s="505"/>
      <c r="CE143" s="505"/>
      <c r="CL143" s="505"/>
      <c r="CM143" s="505"/>
      <c r="CN143" s="505"/>
      <c r="CO143" s="505"/>
      <c r="CP143" s="505"/>
      <c r="CQ143" s="505"/>
      <c r="CR143" s="505"/>
      <c r="CS143" s="505"/>
      <c r="CT143" s="505"/>
      <c r="CU143" s="505"/>
      <c r="CV143" s="505"/>
      <c r="CW143" s="505"/>
      <c r="CX143" s="505"/>
      <c r="CY143" s="505"/>
      <c r="CZ143" s="505"/>
      <c r="DA143" s="505"/>
      <c r="DB143" s="505"/>
      <c r="DC143" s="505"/>
      <c r="DD143" s="505"/>
      <c r="DE143" s="505"/>
      <c r="DF143" s="505"/>
      <c r="DG143" s="505"/>
      <c r="DH143" s="505"/>
      <c r="DI143" s="505"/>
    </row>
    <row r="144" spans="1:113" ht="18" customHeight="1" x14ac:dyDescent="0.25">
      <c r="A144" s="1873" t="s">
        <v>3531</v>
      </c>
      <c r="B144" s="2200"/>
      <c r="C144" s="2200"/>
      <c r="D144" s="2200"/>
      <c r="E144" s="2200"/>
      <c r="F144" s="2200"/>
      <c r="G144" s="2200"/>
      <c r="H144" s="2200"/>
      <c r="I144" s="2200"/>
      <c r="J144" s="2200"/>
      <c r="K144" s="2200"/>
      <c r="L144" s="2200"/>
      <c r="M144" s="2200"/>
      <c r="N144" s="2200"/>
      <c r="O144" s="2200"/>
      <c r="P144" s="2200"/>
      <c r="Q144" s="2200"/>
      <c r="R144" s="2200"/>
      <c r="S144" s="2200"/>
      <c r="T144" s="2200"/>
      <c r="U144" s="2200"/>
      <c r="V144" s="2200"/>
      <c r="W144" s="2200"/>
      <c r="X144" s="2200"/>
      <c r="Y144" s="2200"/>
      <c r="Z144" s="2200"/>
      <c r="AA144" s="2200"/>
      <c r="AB144" s="2200"/>
      <c r="AC144" s="2200"/>
      <c r="AD144" s="2200"/>
      <c r="AE144" s="2200"/>
      <c r="AF144" s="2200"/>
      <c r="AG144" s="2200"/>
      <c r="AH144" s="2200"/>
      <c r="AI144" s="2200"/>
      <c r="AJ144" s="2200"/>
      <c r="AK144" s="2200"/>
      <c r="AL144" s="2200"/>
      <c r="AM144" s="2200"/>
      <c r="AN144" s="2200"/>
      <c r="AO144" s="2200"/>
      <c r="CA144" s="505"/>
      <c r="CB144" s="505"/>
      <c r="CC144" s="505"/>
      <c r="CD144" s="505"/>
      <c r="CE144" s="505"/>
      <c r="CL144" s="505"/>
      <c r="CM144" s="505"/>
      <c r="CN144" s="505"/>
      <c r="CO144" s="505"/>
      <c r="CP144" s="505"/>
      <c r="CQ144" s="505"/>
      <c r="CR144" s="505"/>
      <c r="CS144" s="505"/>
      <c r="CT144" s="505"/>
      <c r="CU144" s="505"/>
      <c r="CV144" s="505"/>
      <c r="CW144" s="505"/>
      <c r="CX144" s="505"/>
      <c r="CY144" s="505"/>
      <c r="CZ144" s="505"/>
      <c r="DA144" s="505"/>
      <c r="DB144" s="505"/>
      <c r="DC144" s="505"/>
      <c r="DD144" s="505"/>
      <c r="DE144" s="505"/>
      <c r="DF144" s="505"/>
      <c r="DG144" s="505"/>
      <c r="DH144" s="505"/>
      <c r="DI144" s="505"/>
    </row>
    <row r="145" spans="1:113" ht="18" customHeight="1" x14ac:dyDescent="0.25">
      <c r="A145" s="281" t="s">
        <v>3532</v>
      </c>
      <c r="B145" s="1873"/>
      <c r="C145" s="2200"/>
      <c r="D145" s="338"/>
      <c r="E145" s="844"/>
      <c r="F145" s="338"/>
      <c r="G145" s="844"/>
      <c r="H145" s="844"/>
      <c r="I145" s="338"/>
      <c r="J145" s="2462"/>
      <c r="K145" s="2462"/>
      <c r="L145" s="2462"/>
      <c r="M145" s="2462"/>
      <c r="N145" s="2462"/>
      <c r="O145" s="2462"/>
      <c r="P145" s="2462"/>
      <c r="Q145" s="2462"/>
      <c r="R145" s="844"/>
      <c r="S145" s="338"/>
      <c r="T145" s="2462"/>
      <c r="U145" s="2462"/>
      <c r="V145" s="844"/>
      <c r="W145" s="1455"/>
      <c r="X145" s="338"/>
      <c r="Y145" s="2200"/>
      <c r="Z145" s="2200"/>
      <c r="AA145" s="2200"/>
      <c r="AB145" s="2200"/>
      <c r="AC145" s="2200"/>
      <c r="AD145" s="2200"/>
      <c r="AE145" s="2200"/>
      <c r="AF145" s="2200"/>
      <c r="AG145" s="2200"/>
      <c r="AH145" s="2200"/>
      <c r="AI145" s="2200"/>
      <c r="AJ145" s="2200"/>
      <c r="AK145" s="2200"/>
      <c r="AL145" s="2200"/>
      <c r="AM145" s="2200"/>
      <c r="AN145" s="2200"/>
      <c r="AO145" s="2200"/>
      <c r="CA145" s="505"/>
      <c r="CB145" s="505"/>
      <c r="CC145" s="505"/>
      <c r="CD145" s="505"/>
      <c r="CE145" s="505"/>
      <c r="CL145" s="505"/>
      <c r="CM145" s="505"/>
      <c r="CN145" s="505"/>
      <c r="CO145" s="505"/>
      <c r="CP145" s="505"/>
      <c r="CQ145" s="505"/>
      <c r="CR145" s="505"/>
      <c r="CS145" s="505"/>
      <c r="CT145" s="505"/>
      <c r="CU145" s="505"/>
      <c r="CV145" s="505"/>
      <c r="CW145" s="505"/>
      <c r="CX145" s="505"/>
      <c r="CY145" s="505"/>
      <c r="CZ145" s="505"/>
      <c r="DA145" s="505"/>
      <c r="DB145" s="505"/>
      <c r="DC145" s="505"/>
      <c r="DD145" s="505"/>
      <c r="DE145" s="505"/>
      <c r="DF145" s="505"/>
      <c r="DG145" s="505"/>
      <c r="DH145" s="505"/>
      <c r="DI145" s="505"/>
    </row>
    <row r="146" spans="1:113" ht="14.25" customHeight="1" x14ac:dyDescent="0.25">
      <c r="A146" s="3187" t="s">
        <v>786</v>
      </c>
      <c r="B146" s="3148" t="s">
        <v>82</v>
      </c>
      <c r="C146" s="3161"/>
      <c r="D146" s="3149"/>
      <c r="E146" s="3201" t="s">
        <v>106</v>
      </c>
      <c r="F146" s="3161"/>
      <c r="G146" s="3161"/>
      <c r="H146" s="3161"/>
      <c r="I146" s="3161"/>
      <c r="J146" s="3161"/>
      <c r="K146" s="3161"/>
      <c r="L146" s="3161"/>
      <c r="M146" s="3161"/>
      <c r="N146" s="3161"/>
      <c r="O146" s="3161"/>
      <c r="P146" s="3161"/>
      <c r="Q146" s="3161"/>
      <c r="R146" s="3161"/>
      <c r="S146" s="3161"/>
      <c r="T146" s="3161"/>
      <c r="U146" s="3161"/>
      <c r="V146" s="3161"/>
      <c r="W146" s="3161"/>
      <c r="X146" s="3161"/>
      <c r="Y146" s="3161"/>
      <c r="Z146" s="3161"/>
      <c r="AA146" s="3161"/>
      <c r="AB146" s="3161"/>
      <c r="AC146" s="3161"/>
      <c r="AD146" s="3161"/>
      <c r="AE146" s="3161"/>
      <c r="AF146" s="3161"/>
      <c r="AG146" s="3161"/>
      <c r="AH146" s="3161"/>
      <c r="AI146" s="3161"/>
      <c r="AJ146" s="3161"/>
      <c r="AK146" s="3161"/>
      <c r="AL146" s="3161"/>
      <c r="AM146" s="3531" t="s">
        <v>3533</v>
      </c>
      <c r="AN146" s="3124"/>
      <c r="AO146" s="3122"/>
      <c r="CA146" s="505"/>
      <c r="CB146" s="505"/>
      <c r="CC146" s="505"/>
      <c r="CD146" s="505"/>
      <c r="CE146" s="505"/>
      <c r="CL146" s="505"/>
      <c r="CM146" s="505"/>
      <c r="CN146" s="505"/>
      <c r="CO146" s="505"/>
      <c r="CP146" s="505"/>
      <c r="CQ146" s="505"/>
      <c r="CR146" s="505"/>
      <c r="CS146" s="505"/>
      <c r="CT146" s="505"/>
      <c r="CU146" s="505"/>
      <c r="CV146" s="505"/>
      <c r="CW146" s="505"/>
      <c r="CX146" s="505"/>
      <c r="CY146" s="505"/>
      <c r="CZ146" s="505"/>
      <c r="DA146" s="505"/>
      <c r="DB146" s="505"/>
      <c r="DC146" s="505"/>
      <c r="DD146" s="505"/>
      <c r="DE146" s="505"/>
      <c r="DF146" s="505"/>
      <c r="DG146" s="505"/>
      <c r="DH146" s="505"/>
      <c r="DI146" s="505"/>
    </row>
    <row r="147" spans="1:113" ht="14.25" customHeight="1" x14ac:dyDescent="0.25">
      <c r="A147" s="3128"/>
      <c r="B147" s="3150"/>
      <c r="C147" s="3142"/>
      <c r="D147" s="3140"/>
      <c r="E147" s="3143" t="s">
        <v>352</v>
      </c>
      <c r="F147" s="3122"/>
      <c r="G147" s="3143" t="s">
        <v>335</v>
      </c>
      <c r="H147" s="3122"/>
      <c r="I147" s="3143" t="s">
        <v>99</v>
      </c>
      <c r="J147" s="3122"/>
      <c r="K147" s="3199" t="s">
        <v>49</v>
      </c>
      <c r="L147" s="3122"/>
      <c r="M147" s="3134" t="s">
        <v>50</v>
      </c>
      <c r="N147" s="3122"/>
      <c r="O147" s="3143" t="s">
        <v>992</v>
      </c>
      <c r="P147" s="3122"/>
      <c r="Q147" s="3143" t="s">
        <v>645</v>
      </c>
      <c r="R147" s="3122"/>
      <c r="S147" s="3143" t="s">
        <v>53</v>
      </c>
      <c r="T147" s="3122"/>
      <c r="U147" s="3143" t="s">
        <v>54</v>
      </c>
      <c r="V147" s="3122"/>
      <c r="W147" s="3143" t="s">
        <v>993</v>
      </c>
      <c r="X147" s="3122"/>
      <c r="Y147" s="3143" t="s">
        <v>56</v>
      </c>
      <c r="Z147" s="3122"/>
      <c r="AA147" s="3143" t="s">
        <v>57</v>
      </c>
      <c r="AB147" s="3122"/>
      <c r="AC147" s="3143" t="s">
        <v>58</v>
      </c>
      <c r="AD147" s="3122"/>
      <c r="AE147" s="3143" t="s">
        <v>59</v>
      </c>
      <c r="AF147" s="3122"/>
      <c r="AG147" s="3143" t="s">
        <v>60</v>
      </c>
      <c r="AH147" s="3122"/>
      <c r="AI147" s="3143" t="s">
        <v>61</v>
      </c>
      <c r="AJ147" s="3122"/>
      <c r="AK147" s="3158" t="s">
        <v>62</v>
      </c>
      <c r="AL147" s="3122"/>
      <c r="AM147" s="3524" t="s">
        <v>3534</v>
      </c>
      <c r="AN147" s="3532" t="s">
        <v>3535</v>
      </c>
      <c r="AO147" s="3152"/>
      <c r="CA147" s="505"/>
      <c r="CB147" s="505"/>
      <c r="CC147" s="505"/>
      <c r="CD147" s="505"/>
      <c r="CE147" s="505"/>
      <c r="CL147" s="505"/>
      <c r="CM147" s="505"/>
      <c r="CN147" s="505"/>
      <c r="CO147" s="505"/>
      <c r="CP147" s="505"/>
      <c r="CQ147" s="505"/>
      <c r="CR147" s="505"/>
      <c r="CS147" s="505"/>
      <c r="CT147" s="505"/>
      <c r="CU147" s="505"/>
      <c r="CV147" s="505"/>
      <c r="CW147" s="505"/>
      <c r="CX147" s="505"/>
      <c r="CY147" s="505"/>
      <c r="CZ147" s="505"/>
      <c r="DA147" s="505"/>
      <c r="DB147" s="505"/>
      <c r="DC147" s="505"/>
      <c r="DD147" s="505"/>
      <c r="DE147" s="505"/>
      <c r="DF147" s="505"/>
      <c r="DG147" s="505"/>
      <c r="DH147" s="505"/>
      <c r="DI147" s="505"/>
    </row>
    <row r="148" spans="1:113" ht="14.25" customHeight="1" x14ac:dyDescent="0.25">
      <c r="A148" s="3129"/>
      <c r="B148" s="859" t="s">
        <v>84</v>
      </c>
      <c r="C148" s="1168" t="s">
        <v>63</v>
      </c>
      <c r="D148" s="1743" t="s">
        <v>64</v>
      </c>
      <c r="E148" s="1013" t="s">
        <v>63</v>
      </c>
      <c r="F148" s="1809" t="s">
        <v>64</v>
      </c>
      <c r="G148" s="1013" t="s">
        <v>63</v>
      </c>
      <c r="H148" s="1809" t="s">
        <v>64</v>
      </c>
      <c r="I148" s="1013" t="s">
        <v>63</v>
      </c>
      <c r="J148" s="1809" t="s">
        <v>64</v>
      </c>
      <c r="K148" s="1013" t="s">
        <v>63</v>
      </c>
      <c r="L148" s="1809" t="s">
        <v>64</v>
      </c>
      <c r="M148" s="1167" t="s">
        <v>63</v>
      </c>
      <c r="N148" s="2220" t="s">
        <v>64</v>
      </c>
      <c r="O148" s="1013" t="s">
        <v>63</v>
      </c>
      <c r="P148" s="1809" t="s">
        <v>64</v>
      </c>
      <c r="Q148" s="1013" t="s">
        <v>63</v>
      </c>
      <c r="R148" s="1809" t="s">
        <v>64</v>
      </c>
      <c r="S148" s="1013" t="s">
        <v>63</v>
      </c>
      <c r="T148" s="1809" t="s">
        <v>64</v>
      </c>
      <c r="U148" s="1013" t="s">
        <v>63</v>
      </c>
      <c r="V148" s="1809" t="s">
        <v>64</v>
      </c>
      <c r="W148" s="1013" t="s">
        <v>63</v>
      </c>
      <c r="X148" s="1809" t="s">
        <v>64</v>
      </c>
      <c r="Y148" s="1013" t="s">
        <v>63</v>
      </c>
      <c r="Z148" s="1809" t="s">
        <v>64</v>
      </c>
      <c r="AA148" s="1013" t="s">
        <v>63</v>
      </c>
      <c r="AB148" s="1809" t="s">
        <v>64</v>
      </c>
      <c r="AC148" s="1013" t="s">
        <v>63</v>
      </c>
      <c r="AD148" s="2220" t="s">
        <v>64</v>
      </c>
      <c r="AE148" s="1013" t="s">
        <v>63</v>
      </c>
      <c r="AF148" s="1809" t="s">
        <v>64</v>
      </c>
      <c r="AG148" s="1013" t="s">
        <v>63</v>
      </c>
      <c r="AH148" s="1809" t="s">
        <v>64</v>
      </c>
      <c r="AI148" s="1013" t="s">
        <v>63</v>
      </c>
      <c r="AJ148" s="1809" t="s">
        <v>64</v>
      </c>
      <c r="AK148" s="1167" t="s">
        <v>63</v>
      </c>
      <c r="AL148" s="2220" t="s">
        <v>64</v>
      </c>
      <c r="AM148" s="3170"/>
      <c r="AN148" s="1456" t="s">
        <v>3536</v>
      </c>
      <c r="AO148" s="765" t="s">
        <v>3537</v>
      </c>
      <c r="CA148" s="505"/>
      <c r="CB148" s="505"/>
      <c r="CC148" s="505"/>
      <c r="CD148" s="505"/>
      <c r="CE148" s="505"/>
      <c r="CL148" s="505"/>
      <c r="CM148" s="505"/>
      <c r="CN148" s="505"/>
      <c r="CO148" s="505"/>
      <c r="CP148" s="505"/>
      <c r="CQ148" s="505"/>
      <c r="CR148" s="505"/>
      <c r="CS148" s="505"/>
      <c r="CT148" s="505"/>
      <c r="CU148" s="505"/>
      <c r="CV148" s="505"/>
      <c r="CW148" s="505"/>
      <c r="CX148" s="505"/>
      <c r="CY148" s="505"/>
      <c r="CZ148" s="505"/>
      <c r="DA148" s="505"/>
      <c r="DB148" s="505"/>
      <c r="DC148" s="505"/>
      <c r="DD148" s="505"/>
      <c r="DE148" s="505"/>
      <c r="DF148" s="505"/>
      <c r="DG148" s="505"/>
      <c r="DH148" s="505"/>
      <c r="DI148" s="505"/>
    </row>
    <row r="149" spans="1:113" ht="14.25" customHeight="1" x14ac:dyDescent="0.25">
      <c r="A149" s="1457" t="s">
        <v>3538</v>
      </c>
      <c r="B149" s="2622">
        <f t="shared" ref="B149:B177" si="104">SUM(C149:D149)</f>
        <v>0</v>
      </c>
      <c r="C149" s="2644">
        <f t="shared" ref="C149:D149" si="105">E149+G149+I149+K149+M149+O149+Q149+S149+U149+W149+Y149+AA149+AC149+AE149+AG149+AI149+AK149</f>
        <v>0</v>
      </c>
      <c r="D149" s="1458">
        <f t="shared" si="105"/>
        <v>0</v>
      </c>
      <c r="E149" s="126"/>
      <c r="F149" s="351"/>
      <c r="G149" s="126"/>
      <c r="H149" s="351"/>
      <c r="I149" s="126"/>
      <c r="J149" s="351"/>
      <c r="K149" s="126"/>
      <c r="L149" s="351"/>
      <c r="M149" s="2078"/>
      <c r="N149" s="2172"/>
      <c r="O149" s="126"/>
      <c r="P149" s="351"/>
      <c r="Q149" s="126"/>
      <c r="R149" s="351"/>
      <c r="S149" s="126"/>
      <c r="T149" s="351"/>
      <c r="U149" s="126"/>
      <c r="V149" s="351"/>
      <c r="W149" s="126"/>
      <c r="X149" s="351"/>
      <c r="Y149" s="126"/>
      <c r="Z149" s="351"/>
      <c r="AA149" s="126"/>
      <c r="AB149" s="351"/>
      <c r="AC149" s="126"/>
      <c r="AD149" s="2172"/>
      <c r="AE149" s="126"/>
      <c r="AF149" s="351"/>
      <c r="AG149" s="126"/>
      <c r="AH149" s="351"/>
      <c r="AI149" s="126"/>
      <c r="AJ149" s="351"/>
      <c r="AK149" s="2078"/>
      <c r="AL149" s="2172"/>
      <c r="AM149" s="440"/>
      <c r="AN149" s="127"/>
      <c r="AO149" s="351"/>
      <c r="AP149" s="1754" t="str">
        <f t="shared" ref="AP149:AP177" si="106">$CA149</f>
        <v/>
      </c>
      <c r="BU149" s="63"/>
      <c r="BV149" s="63"/>
      <c r="BW149" s="63"/>
      <c r="BX149" s="63"/>
      <c r="BY149" s="63"/>
      <c r="BZ149" s="63"/>
      <c r="CA149" s="1755" t="str">
        <f t="shared" ref="CA149:CA177" si="107">IF(AM149+AN149+AO149&lt;&gt;$B149,"* La suma de "&amp;AM$146&amp;""&amp;" no debe ser distinto del Total Ambos Sexos. ","")</f>
        <v/>
      </c>
      <c r="CB149" s="63"/>
      <c r="CC149" s="63"/>
      <c r="CD149" s="63"/>
      <c r="CK149" s="63"/>
      <c r="CL149" s="505"/>
      <c r="CM149" s="1757">
        <f t="shared" ref="CM149:CM177" si="108">IF(AM149+AN149+AO149&lt;&gt;$B149,1,0)</f>
        <v>0</v>
      </c>
      <c r="CN149" s="505"/>
      <c r="CO149" s="505"/>
      <c r="CP149" s="505"/>
      <c r="CQ149" s="505"/>
      <c r="CR149" s="505"/>
      <c r="CS149" s="505"/>
      <c r="CT149" s="505"/>
      <c r="CU149" s="505"/>
      <c r="CV149" s="505"/>
      <c r="CW149" s="505"/>
      <c r="CX149" s="505"/>
      <c r="CY149" s="505"/>
      <c r="CZ149" s="505"/>
      <c r="DA149" s="505"/>
      <c r="DB149" s="505"/>
      <c r="DC149" s="505"/>
      <c r="DD149" s="505"/>
      <c r="DE149" s="505"/>
      <c r="DF149" s="505"/>
      <c r="DG149" s="505"/>
      <c r="DH149" s="505"/>
    </row>
    <row r="150" spans="1:113" ht="14.25" customHeight="1" x14ac:dyDescent="0.25">
      <c r="A150" s="1382" t="s">
        <v>3420</v>
      </c>
      <c r="B150" s="2622">
        <f t="shared" si="104"/>
        <v>0</v>
      </c>
      <c r="C150" s="2644">
        <f t="shared" ref="C150:D150" si="109">E150+G150+I150+K150+M150+O150+Q150+S150+U150+W150+Y150+AA150+AC150+AE150+AG150+AI150+AK150</f>
        <v>0</v>
      </c>
      <c r="D150" s="2920">
        <f t="shared" si="109"/>
        <v>0</v>
      </c>
      <c r="E150" s="355"/>
      <c r="F150" s="356"/>
      <c r="G150" s="355"/>
      <c r="H150" s="356"/>
      <c r="I150" s="355"/>
      <c r="J150" s="356"/>
      <c r="K150" s="355"/>
      <c r="L150" s="356"/>
      <c r="M150" s="2084"/>
      <c r="N150" s="2177"/>
      <c r="O150" s="355"/>
      <c r="P150" s="356"/>
      <c r="Q150" s="355"/>
      <c r="R150" s="356"/>
      <c r="S150" s="355"/>
      <c r="T150" s="356"/>
      <c r="U150" s="355"/>
      <c r="V150" s="356"/>
      <c r="W150" s="355"/>
      <c r="X150" s="356"/>
      <c r="Y150" s="355"/>
      <c r="Z150" s="356"/>
      <c r="AA150" s="355"/>
      <c r="AB150" s="356"/>
      <c r="AC150" s="355"/>
      <c r="AD150" s="2177"/>
      <c r="AE150" s="355"/>
      <c r="AF150" s="356"/>
      <c r="AG150" s="355"/>
      <c r="AH150" s="356"/>
      <c r="AI150" s="355"/>
      <c r="AJ150" s="356"/>
      <c r="AK150" s="2084"/>
      <c r="AL150" s="2177"/>
      <c r="AM150" s="443"/>
      <c r="AN150" s="452"/>
      <c r="AO150" s="356"/>
      <c r="AP150" s="1754" t="str">
        <f t="shared" si="106"/>
        <v/>
      </c>
      <c r="BU150" s="63"/>
      <c r="BV150" s="63"/>
      <c r="BW150" s="63"/>
      <c r="BX150" s="63"/>
      <c r="BY150" s="63"/>
      <c r="BZ150" s="63"/>
      <c r="CA150" s="1755" t="str">
        <f t="shared" si="107"/>
        <v/>
      </c>
      <c r="CB150" s="63"/>
      <c r="CC150" s="63"/>
      <c r="CD150" s="63"/>
      <c r="CK150" s="63"/>
      <c r="CL150" s="505"/>
      <c r="CM150" s="1757">
        <f t="shared" si="108"/>
        <v>0</v>
      </c>
      <c r="CN150" s="505"/>
      <c r="CO150" s="505"/>
      <c r="CP150" s="505"/>
      <c r="CQ150" s="505"/>
      <c r="CR150" s="505"/>
      <c r="CS150" s="505"/>
      <c r="CT150" s="505"/>
      <c r="CU150" s="505"/>
      <c r="CV150" s="505"/>
      <c r="CW150" s="505"/>
      <c r="CX150" s="505"/>
      <c r="CY150" s="505"/>
      <c r="CZ150" s="505"/>
      <c r="DA150" s="505"/>
      <c r="DB150" s="505"/>
      <c r="DC150" s="505"/>
      <c r="DD150" s="505"/>
      <c r="DE150" s="505"/>
      <c r="DF150" s="505"/>
      <c r="DG150" s="505"/>
      <c r="DH150" s="505"/>
    </row>
    <row r="151" spans="1:113" ht="14.25" customHeight="1" x14ac:dyDescent="0.25">
      <c r="A151" s="1428" t="s">
        <v>3445</v>
      </c>
      <c r="B151" s="2622">
        <f t="shared" si="104"/>
        <v>0</v>
      </c>
      <c r="C151" s="2644">
        <f t="shared" ref="C151:D151" si="110">E151+G151+I151+K151+M151+O151+Q151+S151+U151+W151+Y151+AA151+AC151+AE151+AG151+AI151+AK151</f>
        <v>0</v>
      </c>
      <c r="D151" s="2920">
        <f t="shared" si="110"/>
        <v>0</v>
      </c>
      <c r="E151" s="355"/>
      <c r="F151" s="356"/>
      <c r="G151" s="355"/>
      <c r="H151" s="356"/>
      <c r="I151" s="355"/>
      <c r="J151" s="356"/>
      <c r="K151" s="355"/>
      <c r="L151" s="356"/>
      <c r="M151" s="2084"/>
      <c r="N151" s="2177"/>
      <c r="O151" s="355"/>
      <c r="P151" s="356"/>
      <c r="Q151" s="355"/>
      <c r="R151" s="356"/>
      <c r="S151" s="355"/>
      <c r="T151" s="356"/>
      <c r="U151" s="355"/>
      <c r="V151" s="356"/>
      <c r="W151" s="355"/>
      <c r="X151" s="356"/>
      <c r="Y151" s="355"/>
      <c r="Z151" s="356"/>
      <c r="AA151" s="355"/>
      <c r="AB151" s="356"/>
      <c r="AC151" s="355"/>
      <c r="AD151" s="2177"/>
      <c r="AE151" s="355"/>
      <c r="AF151" s="356"/>
      <c r="AG151" s="355"/>
      <c r="AH151" s="356"/>
      <c r="AI151" s="355"/>
      <c r="AJ151" s="356"/>
      <c r="AK151" s="2084"/>
      <c r="AL151" s="2177"/>
      <c r="AM151" s="443"/>
      <c r="AN151" s="452"/>
      <c r="AO151" s="356"/>
      <c r="AP151" s="1754" t="str">
        <f t="shared" si="106"/>
        <v/>
      </c>
      <c r="BU151" s="63"/>
      <c r="BV151" s="63"/>
      <c r="BW151" s="63"/>
      <c r="BX151" s="63"/>
      <c r="BY151" s="63"/>
      <c r="BZ151" s="63"/>
      <c r="CA151" s="1755" t="str">
        <f t="shared" si="107"/>
        <v/>
      </c>
      <c r="CB151" s="63"/>
      <c r="CC151" s="63"/>
      <c r="CD151" s="63"/>
      <c r="CK151" s="63"/>
      <c r="CL151" s="505"/>
      <c r="CM151" s="1757">
        <f t="shared" si="108"/>
        <v>0</v>
      </c>
      <c r="CN151" s="505"/>
      <c r="CO151" s="505"/>
      <c r="CP151" s="505"/>
      <c r="CQ151" s="505"/>
      <c r="CR151" s="505"/>
      <c r="CS151" s="505"/>
      <c r="CT151" s="505"/>
      <c r="CU151" s="505"/>
      <c r="CV151" s="505"/>
      <c r="CW151" s="505"/>
      <c r="CX151" s="505"/>
      <c r="CY151" s="505"/>
      <c r="CZ151" s="505"/>
      <c r="DA151" s="505"/>
      <c r="DB151" s="505"/>
      <c r="DC151" s="505"/>
      <c r="DD151" s="505"/>
      <c r="DE151" s="505"/>
      <c r="DF151" s="505"/>
      <c r="DG151" s="505"/>
      <c r="DH151" s="505"/>
    </row>
    <row r="152" spans="1:113" ht="14.25" customHeight="1" x14ac:dyDescent="0.25">
      <c r="A152" s="1428" t="s">
        <v>3446</v>
      </c>
      <c r="B152" s="2622">
        <f t="shared" si="104"/>
        <v>0</v>
      </c>
      <c r="C152" s="2644">
        <f t="shared" ref="C152:D152" si="111">E152+G152+I152+K152+M152+O152+Q152+S152+U152+W152+Y152+AA152+AC152+AE152+AG152+AI152+AK152</f>
        <v>0</v>
      </c>
      <c r="D152" s="2920">
        <f t="shared" si="111"/>
        <v>0</v>
      </c>
      <c r="E152" s="355"/>
      <c r="F152" s="356"/>
      <c r="G152" s="355"/>
      <c r="H152" s="356"/>
      <c r="I152" s="355"/>
      <c r="J152" s="356"/>
      <c r="K152" s="355"/>
      <c r="L152" s="356"/>
      <c r="M152" s="2084"/>
      <c r="N152" s="2177"/>
      <c r="O152" s="355"/>
      <c r="P152" s="356"/>
      <c r="Q152" s="355"/>
      <c r="R152" s="356"/>
      <c r="S152" s="355"/>
      <c r="T152" s="356"/>
      <c r="U152" s="355"/>
      <c r="V152" s="356"/>
      <c r="W152" s="355"/>
      <c r="X152" s="356"/>
      <c r="Y152" s="355"/>
      <c r="Z152" s="356"/>
      <c r="AA152" s="355"/>
      <c r="AB152" s="356"/>
      <c r="AC152" s="355"/>
      <c r="AD152" s="2177"/>
      <c r="AE152" s="355"/>
      <c r="AF152" s="356"/>
      <c r="AG152" s="355"/>
      <c r="AH152" s="356"/>
      <c r="AI152" s="355"/>
      <c r="AJ152" s="356"/>
      <c r="AK152" s="2084"/>
      <c r="AL152" s="2177"/>
      <c r="AM152" s="443"/>
      <c r="AN152" s="452"/>
      <c r="AO152" s="356"/>
      <c r="AP152" s="1754" t="str">
        <f t="shared" si="106"/>
        <v/>
      </c>
      <c r="BU152" s="63"/>
      <c r="BV152" s="63"/>
      <c r="BW152" s="63"/>
      <c r="BX152" s="63"/>
      <c r="BY152" s="63"/>
      <c r="BZ152" s="63"/>
      <c r="CA152" s="1755" t="str">
        <f t="shared" si="107"/>
        <v/>
      </c>
      <c r="CB152" s="63"/>
      <c r="CC152" s="63"/>
      <c r="CD152" s="63"/>
      <c r="CK152" s="63"/>
      <c r="CL152" s="505"/>
      <c r="CM152" s="1757">
        <f t="shared" si="108"/>
        <v>0</v>
      </c>
      <c r="CN152" s="505"/>
      <c r="CO152" s="505"/>
      <c r="CP152" s="505"/>
      <c r="CQ152" s="505"/>
      <c r="CR152" s="505"/>
      <c r="CS152" s="505"/>
      <c r="CT152" s="505"/>
      <c r="CU152" s="505"/>
      <c r="CV152" s="505"/>
      <c r="CW152" s="505"/>
      <c r="CX152" s="505"/>
      <c r="CY152" s="505"/>
      <c r="CZ152" s="505"/>
      <c r="DA152" s="505"/>
      <c r="DB152" s="505"/>
      <c r="DC152" s="505"/>
      <c r="DD152" s="505"/>
      <c r="DE152" s="505"/>
      <c r="DF152" s="505"/>
      <c r="DG152" s="505"/>
      <c r="DH152" s="505"/>
    </row>
    <row r="153" spans="1:113" ht="14.25" customHeight="1" x14ac:dyDescent="0.25">
      <c r="A153" s="1428" t="s">
        <v>3447</v>
      </c>
      <c r="B153" s="2622">
        <f t="shared" si="104"/>
        <v>0</v>
      </c>
      <c r="C153" s="2644">
        <f t="shared" ref="C153:D153" si="112">E153+G153+I153+K153+M153+O153+Q153+S153+U153+W153+Y153+AA153+AC153+AE153+AG153+AI153+AK153</f>
        <v>0</v>
      </c>
      <c r="D153" s="2920">
        <f t="shared" si="112"/>
        <v>0</v>
      </c>
      <c r="E153" s="355"/>
      <c r="F153" s="356"/>
      <c r="G153" s="355"/>
      <c r="H153" s="356"/>
      <c r="I153" s="355"/>
      <c r="J153" s="356"/>
      <c r="K153" s="355"/>
      <c r="L153" s="356"/>
      <c r="M153" s="2084"/>
      <c r="N153" s="2177"/>
      <c r="O153" s="355"/>
      <c r="P153" s="356"/>
      <c r="Q153" s="355"/>
      <c r="R153" s="356"/>
      <c r="S153" s="355"/>
      <c r="T153" s="356"/>
      <c r="U153" s="355"/>
      <c r="V153" s="356"/>
      <c r="W153" s="355"/>
      <c r="X153" s="356"/>
      <c r="Y153" s="355"/>
      <c r="Z153" s="356"/>
      <c r="AA153" s="355"/>
      <c r="AB153" s="356"/>
      <c r="AC153" s="355"/>
      <c r="AD153" s="2177"/>
      <c r="AE153" s="355"/>
      <c r="AF153" s="356"/>
      <c r="AG153" s="355"/>
      <c r="AH153" s="356"/>
      <c r="AI153" s="355"/>
      <c r="AJ153" s="356"/>
      <c r="AK153" s="2084"/>
      <c r="AL153" s="2177"/>
      <c r="AM153" s="443"/>
      <c r="AN153" s="452"/>
      <c r="AO153" s="356"/>
      <c r="AP153" s="1754" t="str">
        <f t="shared" si="106"/>
        <v/>
      </c>
      <c r="BU153" s="63"/>
      <c r="BV153" s="63"/>
      <c r="BW153" s="63"/>
      <c r="BX153" s="63"/>
      <c r="BY153" s="63"/>
      <c r="BZ153" s="63"/>
      <c r="CA153" s="1755" t="str">
        <f t="shared" si="107"/>
        <v/>
      </c>
      <c r="CB153" s="63"/>
      <c r="CC153" s="63"/>
      <c r="CD153" s="63"/>
      <c r="CK153" s="63"/>
      <c r="CL153" s="505"/>
      <c r="CM153" s="1757">
        <f t="shared" si="108"/>
        <v>0</v>
      </c>
      <c r="CN153" s="505"/>
      <c r="CO153" s="505"/>
      <c r="CP153" s="505"/>
      <c r="CQ153" s="505"/>
      <c r="CR153" s="505"/>
      <c r="CS153" s="505"/>
      <c r="CT153" s="505"/>
      <c r="CU153" s="505"/>
      <c r="CV153" s="505"/>
      <c r="CW153" s="505"/>
      <c r="CX153" s="505"/>
      <c r="CY153" s="505"/>
      <c r="CZ153" s="505"/>
      <c r="DA153" s="505"/>
      <c r="DB153" s="505"/>
      <c r="DC153" s="505"/>
      <c r="DD153" s="505"/>
      <c r="DE153" s="505"/>
      <c r="DF153" s="505"/>
      <c r="DG153" s="505"/>
      <c r="DH153" s="505"/>
    </row>
    <row r="154" spans="1:113" ht="14.25" customHeight="1" x14ac:dyDescent="0.25">
      <c r="A154" s="1428" t="s">
        <v>3539</v>
      </c>
      <c r="B154" s="2622">
        <f t="shared" si="104"/>
        <v>0</v>
      </c>
      <c r="C154" s="2644">
        <f t="shared" ref="C154:D154" si="113">E154+G154+I154+K154+M154+O154+Q154+S154+U154+W154+Y154+AA154+AC154+AE154+AG154+AI154+AK154</f>
        <v>0</v>
      </c>
      <c r="D154" s="2920">
        <f t="shared" si="113"/>
        <v>0</v>
      </c>
      <c r="E154" s="355"/>
      <c r="F154" s="356"/>
      <c r="G154" s="355"/>
      <c r="H154" s="356"/>
      <c r="I154" s="355"/>
      <c r="J154" s="356"/>
      <c r="K154" s="355"/>
      <c r="L154" s="356"/>
      <c r="M154" s="2084"/>
      <c r="N154" s="2177"/>
      <c r="O154" s="355"/>
      <c r="P154" s="356"/>
      <c r="Q154" s="355"/>
      <c r="R154" s="356"/>
      <c r="S154" s="355"/>
      <c r="T154" s="356"/>
      <c r="U154" s="355"/>
      <c r="V154" s="356"/>
      <c r="W154" s="355"/>
      <c r="X154" s="356"/>
      <c r="Y154" s="355"/>
      <c r="Z154" s="356"/>
      <c r="AA154" s="355"/>
      <c r="AB154" s="356"/>
      <c r="AC154" s="355"/>
      <c r="AD154" s="2177"/>
      <c r="AE154" s="355"/>
      <c r="AF154" s="356"/>
      <c r="AG154" s="355"/>
      <c r="AH154" s="356"/>
      <c r="AI154" s="355"/>
      <c r="AJ154" s="356"/>
      <c r="AK154" s="2084"/>
      <c r="AL154" s="2177"/>
      <c r="AM154" s="443"/>
      <c r="AN154" s="452"/>
      <c r="AO154" s="356"/>
      <c r="AP154" s="1754" t="str">
        <f t="shared" si="106"/>
        <v/>
      </c>
      <c r="BU154" s="63"/>
      <c r="BV154" s="63"/>
      <c r="BW154" s="63"/>
      <c r="BX154" s="63"/>
      <c r="BY154" s="63"/>
      <c r="BZ154" s="63"/>
      <c r="CA154" s="1755" t="str">
        <f t="shared" si="107"/>
        <v/>
      </c>
      <c r="CB154" s="63"/>
      <c r="CC154" s="63"/>
      <c r="CD154" s="63"/>
      <c r="CK154" s="63"/>
      <c r="CL154" s="505"/>
      <c r="CM154" s="1757">
        <f t="shared" si="108"/>
        <v>0</v>
      </c>
      <c r="CN154" s="505"/>
      <c r="CO154" s="505"/>
      <c r="CP154" s="505"/>
      <c r="CQ154" s="505"/>
      <c r="CR154" s="505"/>
      <c r="CS154" s="505"/>
      <c r="CT154" s="505"/>
      <c r="CU154" s="505"/>
      <c r="CV154" s="505"/>
      <c r="CW154" s="505"/>
      <c r="CX154" s="505"/>
      <c r="CY154" s="505"/>
      <c r="CZ154" s="505"/>
      <c r="DA154" s="505"/>
      <c r="DB154" s="505"/>
      <c r="DC154" s="505"/>
      <c r="DD154" s="505"/>
      <c r="DE154" s="505"/>
      <c r="DF154" s="505"/>
      <c r="DG154" s="505"/>
      <c r="DH154" s="505"/>
    </row>
    <row r="155" spans="1:113" ht="14.25" customHeight="1" x14ac:dyDescent="0.25">
      <c r="A155" s="1428" t="s">
        <v>3540</v>
      </c>
      <c r="B155" s="2622">
        <f t="shared" si="104"/>
        <v>0</v>
      </c>
      <c r="C155" s="2644">
        <f t="shared" ref="C155:D155" si="114">E155+G155+I155+K155+M155+O155+Q155+S155+U155+W155+Y155+AA155+AC155+AE155+AG155+AI155+AK155</f>
        <v>0</v>
      </c>
      <c r="D155" s="2920">
        <f t="shared" si="114"/>
        <v>0</v>
      </c>
      <c r="E155" s="355"/>
      <c r="F155" s="356"/>
      <c r="G155" s="355"/>
      <c r="H155" s="356"/>
      <c r="I155" s="355"/>
      <c r="J155" s="356"/>
      <c r="K155" s="355"/>
      <c r="L155" s="356"/>
      <c r="M155" s="2084"/>
      <c r="N155" s="2177"/>
      <c r="O155" s="355"/>
      <c r="P155" s="356"/>
      <c r="Q155" s="355"/>
      <c r="R155" s="356"/>
      <c r="S155" s="355"/>
      <c r="T155" s="356"/>
      <c r="U155" s="355"/>
      <c r="V155" s="356"/>
      <c r="W155" s="355"/>
      <c r="X155" s="356"/>
      <c r="Y155" s="355"/>
      <c r="Z155" s="356"/>
      <c r="AA155" s="355"/>
      <c r="AB155" s="356"/>
      <c r="AC155" s="355"/>
      <c r="AD155" s="2177"/>
      <c r="AE155" s="355"/>
      <c r="AF155" s="356"/>
      <c r="AG155" s="355"/>
      <c r="AH155" s="356"/>
      <c r="AI155" s="355"/>
      <c r="AJ155" s="356"/>
      <c r="AK155" s="2084"/>
      <c r="AL155" s="2177"/>
      <c r="AM155" s="443"/>
      <c r="AN155" s="452"/>
      <c r="AO155" s="356"/>
      <c r="AP155" s="1754" t="str">
        <f t="shared" si="106"/>
        <v/>
      </c>
      <c r="BU155" s="63"/>
      <c r="BV155" s="63"/>
      <c r="BW155" s="63"/>
      <c r="BX155" s="63"/>
      <c r="BY155" s="63"/>
      <c r="BZ155" s="63"/>
      <c r="CA155" s="1755" t="str">
        <f t="shared" si="107"/>
        <v/>
      </c>
      <c r="CB155" s="63"/>
      <c r="CC155" s="63"/>
      <c r="CD155" s="63"/>
      <c r="CK155" s="63"/>
      <c r="CL155" s="505"/>
      <c r="CM155" s="1757">
        <f t="shared" si="108"/>
        <v>0</v>
      </c>
      <c r="CN155" s="505"/>
      <c r="CO155" s="505"/>
      <c r="CP155" s="505"/>
      <c r="CQ155" s="505"/>
      <c r="CR155" s="505"/>
      <c r="CS155" s="505"/>
      <c r="CT155" s="505"/>
      <c r="CU155" s="505"/>
      <c r="CV155" s="505"/>
      <c r="CW155" s="505"/>
      <c r="CX155" s="505"/>
      <c r="CY155" s="505"/>
      <c r="CZ155" s="505"/>
      <c r="DA155" s="505"/>
      <c r="DB155" s="505"/>
      <c r="DC155" s="505"/>
      <c r="DD155" s="505"/>
      <c r="DE155" s="505"/>
      <c r="DF155" s="505"/>
      <c r="DG155" s="505"/>
      <c r="DH155" s="505"/>
    </row>
    <row r="156" spans="1:113" ht="14.25" customHeight="1" x14ac:dyDescent="0.25">
      <c r="A156" s="1428" t="s">
        <v>3451</v>
      </c>
      <c r="B156" s="2622">
        <f t="shared" si="104"/>
        <v>0</v>
      </c>
      <c r="C156" s="2644">
        <f t="shared" ref="C156:D156" si="115">E156+G156+I156+K156+M156+O156+Q156+S156+U156+W156+Y156+AA156+AC156+AE156+AG156+AI156+AK156</f>
        <v>0</v>
      </c>
      <c r="D156" s="2920">
        <f t="shared" si="115"/>
        <v>0</v>
      </c>
      <c r="E156" s="355"/>
      <c r="F156" s="356"/>
      <c r="G156" s="355"/>
      <c r="H156" s="356"/>
      <c r="I156" s="355"/>
      <c r="J156" s="356"/>
      <c r="K156" s="355"/>
      <c r="L156" s="356"/>
      <c r="M156" s="2084"/>
      <c r="N156" s="2177"/>
      <c r="O156" s="355"/>
      <c r="P156" s="356"/>
      <c r="Q156" s="355"/>
      <c r="R156" s="356"/>
      <c r="S156" s="355"/>
      <c r="T156" s="356"/>
      <c r="U156" s="355"/>
      <c r="V156" s="356"/>
      <c r="W156" s="355"/>
      <c r="X156" s="356"/>
      <c r="Y156" s="355"/>
      <c r="Z156" s="356"/>
      <c r="AA156" s="355"/>
      <c r="AB156" s="356"/>
      <c r="AC156" s="355"/>
      <c r="AD156" s="2177"/>
      <c r="AE156" s="355"/>
      <c r="AF156" s="356"/>
      <c r="AG156" s="355"/>
      <c r="AH156" s="356"/>
      <c r="AI156" s="355"/>
      <c r="AJ156" s="356"/>
      <c r="AK156" s="2084"/>
      <c r="AL156" s="2177"/>
      <c r="AM156" s="443"/>
      <c r="AN156" s="452"/>
      <c r="AO156" s="356"/>
      <c r="AP156" s="1754" t="str">
        <f t="shared" si="106"/>
        <v/>
      </c>
      <c r="BU156" s="63"/>
      <c r="BV156" s="63"/>
      <c r="BW156" s="63"/>
      <c r="BX156" s="63"/>
      <c r="BY156" s="63"/>
      <c r="BZ156" s="63"/>
      <c r="CA156" s="1755" t="str">
        <f t="shared" si="107"/>
        <v/>
      </c>
      <c r="CB156" s="63"/>
      <c r="CC156" s="63"/>
      <c r="CD156" s="63"/>
      <c r="CK156" s="63"/>
      <c r="CL156" s="505"/>
      <c r="CM156" s="1757">
        <f t="shared" si="108"/>
        <v>0</v>
      </c>
      <c r="CN156" s="505"/>
      <c r="CO156" s="505"/>
      <c r="CP156" s="505"/>
      <c r="CQ156" s="505"/>
      <c r="CR156" s="505"/>
      <c r="CS156" s="505"/>
      <c r="CT156" s="505"/>
      <c r="CU156" s="505"/>
      <c r="CV156" s="505"/>
      <c r="CW156" s="505"/>
      <c r="CX156" s="505"/>
      <c r="CY156" s="505"/>
      <c r="CZ156" s="505"/>
      <c r="DA156" s="505"/>
      <c r="DB156" s="505"/>
      <c r="DC156" s="505"/>
      <c r="DD156" s="505"/>
      <c r="DE156" s="505"/>
      <c r="DF156" s="505"/>
      <c r="DG156" s="505"/>
      <c r="DH156" s="505"/>
    </row>
    <row r="157" spans="1:113" ht="14.25" customHeight="1" x14ac:dyDescent="0.25">
      <c r="A157" s="1428" t="s">
        <v>3541</v>
      </c>
      <c r="B157" s="2622">
        <f t="shared" si="104"/>
        <v>0</v>
      </c>
      <c r="C157" s="2644">
        <f t="shared" ref="C157:D157" si="116">E157+G157+I157+K157+M157+O157+Q157+S157+U157+W157+Y157+AA157+AC157+AE157+AG157+AI157+AK157</f>
        <v>0</v>
      </c>
      <c r="D157" s="2920">
        <f t="shared" si="116"/>
        <v>0</v>
      </c>
      <c r="E157" s="355"/>
      <c r="F157" s="356"/>
      <c r="G157" s="355"/>
      <c r="H157" s="356"/>
      <c r="I157" s="355"/>
      <c r="J157" s="356"/>
      <c r="K157" s="355"/>
      <c r="L157" s="356"/>
      <c r="M157" s="2084"/>
      <c r="N157" s="2177"/>
      <c r="O157" s="355"/>
      <c r="P157" s="356"/>
      <c r="Q157" s="355"/>
      <c r="R157" s="356"/>
      <c r="S157" s="355"/>
      <c r="T157" s="356"/>
      <c r="U157" s="355"/>
      <c r="V157" s="356"/>
      <c r="W157" s="355"/>
      <c r="X157" s="356"/>
      <c r="Y157" s="355"/>
      <c r="Z157" s="356"/>
      <c r="AA157" s="355"/>
      <c r="AB157" s="356"/>
      <c r="AC157" s="355"/>
      <c r="AD157" s="2177"/>
      <c r="AE157" s="355"/>
      <c r="AF157" s="356"/>
      <c r="AG157" s="355"/>
      <c r="AH157" s="356"/>
      <c r="AI157" s="355"/>
      <c r="AJ157" s="356"/>
      <c r="AK157" s="2084"/>
      <c r="AL157" s="2177"/>
      <c r="AM157" s="443"/>
      <c r="AN157" s="452"/>
      <c r="AO157" s="356"/>
      <c r="AP157" s="1754" t="str">
        <f t="shared" si="106"/>
        <v/>
      </c>
      <c r="BU157" s="63"/>
      <c r="BV157" s="63"/>
      <c r="BW157" s="63"/>
      <c r="BX157" s="63"/>
      <c r="BY157" s="63"/>
      <c r="BZ157" s="63"/>
      <c r="CA157" s="1755" t="str">
        <f t="shared" si="107"/>
        <v/>
      </c>
      <c r="CB157" s="63"/>
      <c r="CC157" s="63"/>
      <c r="CD157" s="63"/>
      <c r="CK157" s="63"/>
      <c r="CL157" s="505"/>
      <c r="CM157" s="1757">
        <f t="shared" si="108"/>
        <v>0</v>
      </c>
      <c r="CN157" s="505"/>
      <c r="CO157" s="505"/>
      <c r="CP157" s="505"/>
      <c r="CQ157" s="505"/>
      <c r="CR157" s="505"/>
      <c r="CS157" s="505"/>
      <c r="CT157" s="505"/>
      <c r="CU157" s="505"/>
      <c r="CV157" s="505"/>
      <c r="CW157" s="505"/>
      <c r="CX157" s="505"/>
      <c r="CY157" s="505"/>
      <c r="CZ157" s="505"/>
      <c r="DA157" s="505"/>
      <c r="DB157" s="505"/>
      <c r="DC157" s="505"/>
      <c r="DD157" s="505"/>
      <c r="DE157" s="505"/>
      <c r="DF157" s="505"/>
      <c r="DG157" s="505"/>
      <c r="DH157" s="505"/>
    </row>
    <row r="158" spans="1:113" ht="14.25" customHeight="1" x14ac:dyDescent="0.25">
      <c r="A158" s="1428" t="s">
        <v>3542</v>
      </c>
      <c r="B158" s="2622">
        <f t="shared" si="104"/>
        <v>0</v>
      </c>
      <c r="C158" s="2644">
        <f t="shared" ref="C158:D158" si="117">E158+G158+I158+K158+M158+O158+Q158+S158+U158+W158+Y158+AA158+AC158+AE158+AG158+AI158+AK158</f>
        <v>0</v>
      </c>
      <c r="D158" s="2920">
        <f t="shared" si="117"/>
        <v>0</v>
      </c>
      <c r="E158" s="355"/>
      <c r="F158" s="356"/>
      <c r="G158" s="355"/>
      <c r="H158" s="356"/>
      <c r="I158" s="355"/>
      <c r="J158" s="356"/>
      <c r="K158" s="355"/>
      <c r="L158" s="356"/>
      <c r="M158" s="2084"/>
      <c r="N158" s="2177"/>
      <c r="O158" s="355"/>
      <c r="P158" s="356"/>
      <c r="Q158" s="355"/>
      <c r="R158" s="356"/>
      <c r="S158" s="355"/>
      <c r="T158" s="356"/>
      <c r="U158" s="355"/>
      <c r="V158" s="356"/>
      <c r="W158" s="355"/>
      <c r="X158" s="356"/>
      <c r="Y158" s="355"/>
      <c r="Z158" s="356"/>
      <c r="AA158" s="355"/>
      <c r="AB158" s="356"/>
      <c r="AC158" s="355"/>
      <c r="AD158" s="2177"/>
      <c r="AE158" s="355"/>
      <c r="AF158" s="356"/>
      <c r="AG158" s="355"/>
      <c r="AH158" s="356"/>
      <c r="AI158" s="355"/>
      <c r="AJ158" s="356"/>
      <c r="AK158" s="2084"/>
      <c r="AL158" s="2177"/>
      <c r="AM158" s="443"/>
      <c r="AN158" s="452"/>
      <c r="AO158" s="356"/>
      <c r="AP158" s="1754" t="str">
        <f t="shared" si="106"/>
        <v/>
      </c>
      <c r="BU158" s="63"/>
      <c r="BV158" s="63"/>
      <c r="BW158" s="63"/>
      <c r="BX158" s="63"/>
      <c r="BY158" s="63"/>
      <c r="BZ158" s="63"/>
      <c r="CA158" s="1755" t="str">
        <f t="shared" si="107"/>
        <v/>
      </c>
      <c r="CB158" s="63"/>
      <c r="CC158" s="63"/>
      <c r="CD158" s="63"/>
      <c r="CK158" s="63"/>
      <c r="CL158" s="505"/>
      <c r="CM158" s="1757">
        <f t="shared" si="108"/>
        <v>0</v>
      </c>
      <c r="CN158" s="505"/>
      <c r="CO158" s="505"/>
      <c r="CP158" s="505"/>
      <c r="CQ158" s="505"/>
      <c r="CR158" s="505"/>
      <c r="CS158" s="505"/>
      <c r="CT158" s="505"/>
      <c r="CU158" s="505"/>
      <c r="CV158" s="505"/>
      <c r="CW158" s="505"/>
      <c r="CX158" s="505"/>
      <c r="CY158" s="505"/>
      <c r="CZ158" s="505"/>
      <c r="DA158" s="505"/>
      <c r="DB158" s="505"/>
      <c r="DC158" s="505"/>
      <c r="DD158" s="505"/>
      <c r="DE158" s="505"/>
      <c r="DF158" s="505"/>
      <c r="DG158" s="505"/>
      <c r="DH158" s="505"/>
    </row>
    <row r="159" spans="1:113" ht="14.25" customHeight="1" x14ac:dyDescent="0.25">
      <c r="A159" s="1428" t="s">
        <v>3543</v>
      </c>
      <c r="B159" s="2622">
        <f t="shared" si="104"/>
        <v>0</v>
      </c>
      <c r="C159" s="2644">
        <f t="shared" ref="C159:D159" si="118">E159+G159+I159+K159+M159+O159+Q159+S159+U159+W159+Y159+AA159+AC159+AE159+AG159+AI159+AK159</f>
        <v>0</v>
      </c>
      <c r="D159" s="2920">
        <f t="shared" si="118"/>
        <v>0</v>
      </c>
      <c r="E159" s="355"/>
      <c r="F159" s="356"/>
      <c r="G159" s="355"/>
      <c r="H159" s="356"/>
      <c r="I159" s="355"/>
      <c r="J159" s="356"/>
      <c r="K159" s="355"/>
      <c r="L159" s="356"/>
      <c r="M159" s="2084"/>
      <c r="N159" s="2177"/>
      <c r="O159" s="355"/>
      <c r="P159" s="356"/>
      <c r="Q159" s="355"/>
      <c r="R159" s="356"/>
      <c r="S159" s="355"/>
      <c r="T159" s="356"/>
      <c r="U159" s="355"/>
      <c r="V159" s="356"/>
      <c r="W159" s="355"/>
      <c r="X159" s="356"/>
      <c r="Y159" s="355"/>
      <c r="Z159" s="356"/>
      <c r="AA159" s="355"/>
      <c r="AB159" s="356"/>
      <c r="AC159" s="355"/>
      <c r="AD159" s="2177"/>
      <c r="AE159" s="355"/>
      <c r="AF159" s="356"/>
      <c r="AG159" s="355"/>
      <c r="AH159" s="356"/>
      <c r="AI159" s="355"/>
      <c r="AJ159" s="356"/>
      <c r="AK159" s="2084"/>
      <c r="AL159" s="2177"/>
      <c r="AM159" s="443"/>
      <c r="AN159" s="452"/>
      <c r="AO159" s="356"/>
      <c r="AP159" s="1754" t="str">
        <f t="shared" si="106"/>
        <v/>
      </c>
      <c r="BU159" s="63"/>
      <c r="BV159" s="63"/>
      <c r="BW159" s="63"/>
      <c r="BX159" s="63"/>
      <c r="BY159" s="63"/>
      <c r="BZ159" s="63"/>
      <c r="CA159" s="1755" t="str">
        <f t="shared" si="107"/>
        <v/>
      </c>
      <c r="CB159" s="63"/>
      <c r="CC159" s="63"/>
      <c r="CD159" s="63"/>
      <c r="CK159" s="63"/>
      <c r="CL159" s="505"/>
      <c r="CM159" s="1757">
        <f t="shared" si="108"/>
        <v>0</v>
      </c>
      <c r="CN159" s="505"/>
      <c r="CO159" s="505"/>
      <c r="CP159" s="505"/>
      <c r="CQ159" s="505"/>
      <c r="CR159" s="505"/>
      <c r="CS159" s="505"/>
      <c r="CT159" s="505"/>
      <c r="CU159" s="505"/>
      <c r="CV159" s="505"/>
      <c r="CW159" s="505"/>
      <c r="CX159" s="505"/>
      <c r="CY159" s="505"/>
      <c r="CZ159" s="505"/>
      <c r="DA159" s="505"/>
      <c r="DB159" s="505"/>
      <c r="DC159" s="505"/>
      <c r="DD159" s="505"/>
      <c r="DE159" s="505"/>
      <c r="DF159" s="505"/>
      <c r="DG159" s="505"/>
      <c r="DH159" s="505"/>
    </row>
    <row r="160" spans="1:113" ht="14.25" customHeight="1" x14ac:dyDescent="0.25">
      <c r="A160" s="1428" t="s">
        <v>3544</v>
      </c>
      <c r="B160" s="2622">
        <f t="shared" si="104"/>
        <v>0</v>
      </c>
      <c r="C160" s="2644">
        <f t="shared" ref="C160:D160" si="119">E160+G160+I160+K160+M160+O160+Q160+S160+U160+W160+Y160+AA160+AC160+AE160+AG160+AI160+AK160</f>
        <v>0</v>
      </c>
      <c r="D160" s="2920">
        <f t="shared" si="119"/>
        <v>0</v>
      </c>
      <c r="E160" s="355"/>
      <c r="F160" s="356"/>
      <c r="G160" s="355"/>
      <c r="H160" s="356"/>
      <c r="I160" s="355"/>
      <c r="J160" s="356"/>
      <c r="K160" s="355"/>
      <c r="L160" s="356"/>
      <c r="M160" s="2084"/>
      <c r="N160" s="2177"/>
      <c r="O160" s="355"/>
      <c r="P160" s="356"/>
      <c r="Q160" s="355"/>
      <c r="R160" s="356"/>
      <c r="S160" s="355"/>
      <c r="T160" s="356"/>
      <c r="U160" s="355"/>
      <c r="V160" s="356"/>
      <c r="W160" s="355"/>
      <c r="X160" s="356"/>
      <c r="Y160" s="355"/>
      <c r="Z160" s="356"/>
      <c r="AA160" s="355"/>
      <c r="AB160" s="356"/>
      <c r="AC160" s="355"/>
      <c r="AD160" s="2177"/>
      <c r="AE160" s="355"/>
      <c r="AF160" s="356"/>
      <c r="AG160" s="355"/>
      <c r="AH160" s="356"/>
      <c r="AI160" s="355"/>
      <c r="AJ160" s="356"/>
      <c r="AK160" s="2084"/>
      <c r="AL160" s="2177"/>
      <c r="AM160" s="443"/>
      <c r="AN160" s="452"/>
      <c r="AO160" s="356"/>
      <c r="AP160" s="1754" t="str">
        <f t="shared" si="106"/>
        <v/>
      </c>
      <c r="BU160" s="63"/>
      <c r="BV160" s="63"/>
      <c r="BW160" s="63"/>
      <c r="BX160" s="63"/>
      <c r="BY160" s="63"/>
      <c r="BZ160" s="63"/>
      <c r="CA160" s="1755" t="str">
        <f t="shared" si="107"/>
        <v/>
      </c>
      <c r="CB160" s="63"/>
      <c r="CC160" s="63"/>
      <c r="CD160" s="63"/>
      <c r="CK160" s="63"/>
      <c r="CL160" s="505"/>
      <c r="CM160" s="1757">
        <f t="shared" si="108"/>
        <v>0</v>
      </c>
      <c r="CN160" s="505"/>
      <c r="CO160" s="505"/>
      <c r="CP160" s="505"/>
      <c r="CQ160" s="505"/>
      <c r="CR160" s="505"/>
      <c r="CS160" s="505"/>
      <c r="CT160" s="505"/>
      <c r="CU160" s="505"/>
      <c r="CV160" s="505"/>
      <c r="CW160" s="505"/>
      <c r="CX160" s="505"/>
      <c r="CY160" s="505"/>
      <c r="CZ160" s="505"/>
      <c r="DA160" s="505"/>
      <c r="DB160" s="505"/>
      <c r="DC160" s="505"/>
      <c r="DD160" s="505"/>
      <c r="DE160" s="505"/>
      <c r="DF160" s="505"/>
      <c r="DG160" s="505"/>
      <c r="DH160" s="505"/>
    </row>
    <row r="161" spans="1:112" ht="14.25" customHeight="1" x14ac:dyDescent="0.25">
      <c r="A161" s="1428" t="s">
        <v>3545</v>
      </c>
      <c r="B161" s="2622">
        <f t="shared" si="104"/>
        <v>0</v>
      </c>
      <c r="C161" s="2644">
        <f t="shared" ref="C161:D161" si="120">E161+G161+I161+K161+M161+O161+Q161+S161+U161+W161+Y161+AA161+AC161+AE161+AG161+AI161+AK161</f>
        <v>0</v>
      </c>
      <c r="D161" s="2920">
        <f t="shared" si="120"/>
        <v>0</v>
      </c>
      <c r="E161" s="355"/>
      <c r="F161" s="356"/>
      <c r="G161" s="355"/>
      <c r="H161" s="356"/>
      <c r="I161" s="355"/>
      <c r="J161" s="356"/>
      <c r="K161" s="355"/>
      <c r="L161" s="356"/>
      <c r="M161" s="2084"/>
      <c r="N161" s="2177"/>
      <c r="O161" s="355"/>
      <c r="P161" s="356"/>
      <c r="Q161" s="355"/>
      <c r="R161" s="356"/>
      <c r="S161" s="355"/>
      <c r="T161" s="356"/>
      <c r="U161" s="355"/>
      <c r="V161" s="356"/>
      <c r="W161" s="355"/>
      <c r="X161" s="356"/>
      <c r="Y161" s="355"/>
      <c r="Z161" s="356"/>
      <c r="AA161" s="355"/>
      <c r="AB161" s="356"/>
      <c r="AC161" s="355"/>
      <c r="AD161" s="2177"/>
      <c r="AE161" s="355"/>
      <c r="AF161" s="356"/>
      <c r="AG161" s="355"/>
      <c r="AH161" s="356"/>
      <c r="AI161" s="355"/>
      <c r="AJ161" s="356"/>
      <c r="AK161" s="2084"/>
      <c r="AL161" s="2177"/>
      <c r="AM161" s="443"/>
      <c r="AN161" s="452"/>
      <c r="AO161" s="356"/>
      <c r="AP161" s="1754" t="str">
        <f t="shared" si="106"/>
        <v/>
      </c>
      <c r="BU161" s="63"/>
      <c r="BV161" s="63"/>
      <c r="BW161" s="63"/>
      <c r="BX161" s="63"/>
      <c r="BY161" s="63"/>
      <c r="BZ161" s="63"/>
      <c r="CA161" s="1755" t="str">
        <f t="shared" si="107"/>
        <v/>
      </c>
      <c r="CB161" s="63"/>
      <c r="CC161" s="63"/>
      <c r="CD161" s="63"/>
      <c r="CK161" s="63"/>
      <c r="CL161" s="505"/>
      <c r="CM161" s="1757">
        <f t="shared" si="108"/>
        <v>0</v>
      </c>
      <c r="CN161" s="505"/>
      <c r="CO161" s="505"/>
      <c r="CP161" s="505"/>
      <c r="CQ161" s="505"/>
      <c r="CR161" s="505"/>
      <c r="CS161" s="505"/>
      <c r="CT161" s="505"/>
      <c r="CU161" s="505"/>
      <c r="CV161" s="505"/>
      <c r="CW161" s="505"/>
      <c r="CX161" s="505"/>
      <c r="CY161" s="505"/>
      <c r="CZ161" s="505"/>
      <c r="DA161" s="505"/>
      <c r="DB161" s="505"/>
      <c r="DC161" s="505"/>
      <c r="DD161" s="505"/>
      <c r="DE161" s="505"/>
      <c r="DF161" s="505"/>
      <c r="DG161" s="505"/>
      <c r="DH161" s="505"/>
    </row>
    <row r="162" spans="1:112" ht="14.25" customHeight="1" x14ac:dyDescent="0.25">
      <c r="A162" s="1428" t="s">
        <v>3457</v>
      </c>
      <c r="B162" s="2622">
        <f t="shared" si="104"/>
        <v>0</v>
      </c>
      <c r="C162" s="2644">
        <f t="shared" ref="C162:D162" si="121">E162+G162+I162+K162+M162+O162+Q162+S162+U162+W162+Y162+AA162+AC162+AE162+AG162+AI162+AK162</f>
        <v>0</v>
      </c>
      <c r="D162" s="2920">
        <f t="shared" si="121"/>
        <v>0</v>
      </c>
      <c r="E162" s="355"/>
      <c r="F162" s="356"/>
      <c r="G162" s="355"/>
      <c r="H162" s="356"/>
      <c r="I162" s="355"/>
      <c r="J162" s="356"/>
      <c r="K162" s="355"/>
      <c r="L162" s="356"/>
      <c r="M162" s="2084"/>
      <c r="N162" s="2177"/>
      <c r="O162" s="355"/>
      <c r="P162" s="356"/>
      <c r="Q162" s="355"/>
      <c r="R162" s="356"/>
      <c r="S162" s="355"/>
      <c r="T162" s="356"/>
      <c r="U162" s="355"/>
      <c r="V162" s="356"/>
      <c r="W162" s="355"/>
      <c r="X162" s="356"/>
      <c r="Y162" s="355"/>
      <c r="Z162" s="356"/>
      <c r="AA162" s="355"/>
      <c r="AB162" s="356"/>
      <c r="AC162" s="355"/>
      <c r="AD162" s="2177"/>
      <c r="AE162" s="355"/>
      <c r="AF162" s="356"/>
      <c r="AG162" s="355"/>
      <c r="AH162" s="356"/>
      <c r="AI162" s="355"/>
      <c r="AJ162" s="356"/>
      <c r="AK162" s="2084"/>
      <c r="AL162" s="2177"/>
      <c r="AM162" s="443"/>
      <c r="AN162" s="452"/>
      <c r="AO162" s="356"/>
      <c r="AP162" s="1754" t="str">
        <f t="shared" si="106"/>
        <v/>
      </c>
      <c r="BU162" s="63"/>
      <c r="BV162" s="63"/>
      <c r="BW162" s="63"/>
      <c r="BX162" s="63"/>
      <c r="BY162" s="63"/>
      <c r="BZ162" s="63"/>
      <c r="CA162" s="1755" t="str">
        <f t="shared" si="107"/>
        <v/>
      </c>
      <c r="CB162" s="63"/>
      <c r="CC162" s="63"/>
      <c r="CD162" s="63"/>
      <c r="CK162" s="63"/>
      <c r="CL162" s="505"/>
      <c r="CM162" s="1757">
        <f t="shared" si="108"/>
        <v>0</v>
      </c>
      <c r="CN162" s="505"/>
      <c r="CO162" s="505"/>
      <c r="CP162" s="505"/>
      <c r="CQ162" s="505"/>
      <c r="CR162" s="505"/>
      <c r="CS162" s="505"/>
      <c r="CT162" s="505"/>
      <c r="CU162" s="505"/>
      <c r="CV162" s="505"/>
      <c r="CW162" s="505"/>
      <c r="CX162" s="505"/>
      <c r="CY162" s="505"/>
      <c r="CZ162" s="505"/>
      <c r="DA162" s="505"/>
      <c r="DB162" s="505"/>
      <c r="DC162" s="505"/>
      <c r="DD162" s="505"/>
      <c r="DE162" s="505"/>
      <c r="DF162" s="505"/>
      <c r="DG162" s="505"/>
      <c r="DH162" s="505"/>
    </row>
    <row r="163" spans="1:112" ht="14.25" customHeight="1" x14ac:dyDescent="0.25">
      <c r="A163" s="1428" t="s">
        <v>3546</v>
      </c>
      <c r="B163" s="2622">
        <f t="shared" si="104"/>
        <v>0</v>
      </c>
      <c r="C163" s="2644">
        <f t="shared" ref="C163:D163" si="122">E163+G163+I163+K163+M163+O163+Q163+S163+U163+W163+Y163+AA163+AC163+AE163+AG163+AI163+AK163</f>
        <v>0</v>
      </c>
      <c r="D163" s="2920">
        <f t="shared" si="122"/>
        <v>0</v>
      </c>
      <c r="E163" s="355"/>
      <c r="F163" s="356"/>
      <c r="G163" s="355"/>
      <c r="H163" s="356"/>
      <c r="I163" s="355"/>
      <c r="J163" s="356"/>
      <c r="K163" s="355"/>
      <c r="L163" s="356"/>
      <c r="M163" s="2084"/>
      <c r="N163" s="2177"/>
      <c r="O163" s="355"/>
      <c r="P163" s="356"/>
      <c r="Q163" s="355"/>
      <c r="R163" s="356"/>
      <c r="S163" s="355"/>
      <c r="T163" s="356"/>
      <c r="U163" s="355"/>
      <c r="V163" s="356"/>
      <c r="W163" s="355"/>
      <c r="X163" s="356"/>
      <c r="Y163" s="355"/>
      <c r="Z163" s="356"/>
      <c r="AA163" s="355"/>
      <c r="AB163" s="356"/>
      <c r="AC163" s="355"/>
      <c r="AD163" s="2177"/>
      <c r="AE163" s="355"/>
      <c r="AF163" s="356"/>
      <c r="AG163" s="355"/>
      <c r="AH163" s="356"/>
      <c r="AI163" s="355"/>
      <c r="AJ163" s="356"/>
      <c r="AK163" s="2084"/>
      <c r="AL163" s="2177"/>
      <c r="AM163" s="443"/>
      <c r="AN163" s="452"/>
      <c r="AO163" s="356"/>
      <c r="AP163" s="1754" t="str">
        <f t="shared" si="106"/>
        <v/>
      </c>
      <c r="BU163" s="63"/>
      <c r="BV163" s="63"/>
      <c r="BW163" s="63"/>
      <c r="BX163" s="63"/>
      <c r="BY163" s="63"/>
      <c r="BZ163" s="63"/>
      <c r="CA163" s="1755" t="str">
        <f t="shared" si="107"/>
        <v/>
      </c>
      <c r="CB163" s="63"/>
      <c r="CC163" s="63"/>
      <c r="CD163" s="63"/>
      <c r="CK163" s="63"/>
      <c r="CL163" s="505"/>
      <c r="CM163" s="1757">
        <f t="shared" si="108"/>
        <v>0</v>
      </c>
      <c r="CN163" s="505"/>
      <c r="CO163" s="505"/>
      <c r="CP163" s="505"/>
      <c r="CQ163" s="505"/>
      <c r="CR163" s="505"/>
      <c r="CS163" s="505"/>
      <c r="CT163" s="505"/>
      <c r="CU163" s="505"/>
      <c r="CV163" s="505"/>
      <c r="CW163" s="505"/>
      <c r="CX163" s="505"/>
      <c r="CY163" s="505"/>
      <c r="CZ163" s="505"/>
      <c r="DA163" s="505"/>
      <c r="DB163" s="505"/>
      <c r="DC163" s="505"/>
      <c r="DD163" s="505"/>
      <c r="DE163" s="505"/>
      <c r="DF163" s="505"/>
      <c r="DG163" s="505"/>
      <c r="DH163" s="505"/>
    </row>
    <row r="164" spans="1:112" ht="14.25" customHeight="1" x14ac:dyDescent="0.25">
      <c r="A164" s="1428" t="s">
        <v>3547</v>
      </c>
      <c r="B164" s="2622">
        <f t="shared" si="104"/>
        <v>0</v>
      </c>
      <c r="C164" s="2644">
        <f t="shared" ref="C164:D164" si="123">E164+G164+I164+K164+M164+O164+Q164+S164+U164+W164+Y164+AA164+AC164+AE164+AG164+AI164+AK164</f>
        <v>0</v>
      </c>
      <c r="D164" s="2920">
        <f t="shared" si="123"/>
        <v>0</v>
      </c>
      <c r="E164" s="355"/>
      <c r="F164" s="356"/>
      <c r="G164" s="355"/>
      <c r="H164" s="356"/>
      <c r="I164" s="355"/>
      <c r="J164" s="356"/>
      <c r="K164" s="355"/>
      <c r="L164" s="356"/>
      <c r="M164" s="2084"/>
      <c r="N164" s="2177"/>
      <c r="O164" s="355"/>
      <c r="P164" s="356"/>
      <c r="Q164" s="355"/>
      <c r="R164" s="356"/>
      <c r="S164" s="355"/>
      <c r="T164" s="356"/>
      <c r="U164" s="355"/>
      <c r="V164" s="356"/>
      <c r="W164" s="355"/>
      <c r="X164" s="356"/>
      <c r="Y164" s="355"/>
      <c r="Z164" s="356"/>
      <c r="AA164" s="355"/>
      <c r="AB164" s="356"/>
      <c r="AC164" s="355"/>
      <c r="AD164" s="2177"/>
      <c r="AE164" s="355"/>
      <c r="AF164" s="356"/>
      <c r="AG164" s="355"/>
      <c r="AH164" s="356"/>
      <c r="AI164" s="355"/>
      <c r="AJ164" s="356"/>
      <c r="AK164" s="2084"/>
      <c r="AL164" s="2177"/>
      <c r="AM164" s="443"/>
      <c r="AN164" s="452"/>
      <c r="AO164" s="356"/>
      <c r="AP164" s="1754" t="str">
        <f t="shared" si="106"/>
        <v/>
      </c>
      <c r="BU164" s="63"/>
      <c r="BV164" s="63"/>
      <c r="BW164" s="63"/>
      <c r="BX164" s="63"/>
      <c r="BY164" s="63"/>
      <c r="BZ164" s="63"/>
      <c r="CA164" s="1755" t="str">
        <f t="shared" si="107"/>
        <v/>
      </c>
      <c r="CB164" s="63"/>
      <c r="CC164" s="63"/>
      <c r="CD164" s="63"/>
      <c r="CK164" s="63"/>
      <c r="CL164" s="505"/>
      <c r="CM164" s="1757">
        <f t="shared" si="108"/>
        <v>0</v>
      </c>
      <c r="CN164" s="505"/>
      <c r="CO164" s="505"/>
      <c r="CP164" s="505"/>
      <c r="CQ164" s="505"/>
      <c r="CR164" s="505"/>
      <c r="CS164" s="505"/>
      <c r="CT164" s="505"/>
      <c r="CU164" s="505"/>
      <c r="CV164" s="505"/>
      <c r="CW164" s="505"/>
      <c r="CX164" s="505"/>
      <c r="CY164" s="505"/>
      <c r="CZ164" s="505"/>
      <c r="DA164" s="505"/>
      <c r="DB164" s="505"/>
      <c r="DC164" s="505"/>
      <c r="DD164" s="505"/>
      <c r="DE164" s="505"/>
      <c r="DF164" s="505"/>
      <c r="DG164" s="505"/>
      <c r="DH164" s="505"/>
    </row>
    <row r="165" spans="1:112" ht="14.25" customHeight="1" x14ac:dyDescent="0.25">
      <c r="A165" s="1428" t="s">
        <v>3548</v>
      </c>
      <c r="B165" s="2622">
        <f t="shared" si="104"/>
        <v>0</v>
      </c>
      <c r="C165" s="2644">
        <f t="shared" ref="C165:D165" si="124">E165+G165+I165+K165+M165+O165+Q165+S165+U165+W165+Y165+AA165+AC165+AE165+AG165+AI165+AK165</f>
        <v>0</v>
      </c>
      <c r="D165" s="2920">
        <f t="shared" si="124"/>
        <v>0</v>
      </c>
      <c r="E165" s="355"/>
      <c r="F165" s="356"/>
      <c r="G165" s="355"/>
      <c r="H165" s="356"/>
      <c r="I165" s="355"/>
      <c r="J165" s="356"/>
      <c r="K165" s="355"/>
      <c r="L165" s="356"/>
      <c r="M165" s="2084"/>
      <c r="N165" s="2177"/>
      <c r="O165" s="355"/>
      <c r="P165" s="356"/>
      <c r="Q165" s="355"/>
      <c r="R165" s="356"/>
      <c r="S165" s="355"/>
      <c r="T165" s="356"/>
      <c r="U165" s="355"/>
      <c r="V165" s="356"/>
      <c r="W165" s="355"/>
      <c r="X165" s="356"/>
      <c r="Y165" s="355"/>
      <c r="Z165" s="356"/>
      <c r="AA165" s="355"/>
      <c r="AB165" s="356"/>
      <c r="AC165" s="355"/>
      <c r="AD165" s="2177"/>
      <c r="AE165" s="355"/>
      <c r="AF165" s="356"/>
      <c r="AG165" s="355"/>
      <c r="AH165" s="356"/>
      <c r="AI165" s="355"/>
      <c r="AJ165" s="356"/>
      <c r="AK165" s="2084"/>
      <c r="AL165" s="2177"/>
      <c r="AM165" s="443"/>
      <c r="AN165" s="452"/>
      <c r="AO165" s="356"/>
      <c r="AP165" s="1754" t="str">
        <f t="shared" si="106"/>
        <v/>
      </c>
      <c r="BU165" s="63"/>
      <c r="BV165" s="63"/>
      <c r="BW165" s="63"/>
      <c r="BX165" s="63"/>
      <c r="BY165" s="63"/>
      <c r="BZ165" s="63"/>
      <c r="CA165" s="1755" t="str">
        <f t="shared" si="107"/>
        <v/>
      </c>
      <c r="CB165" s="63"/>
      <c r="CC165" s="63"/>
      <c r="CD165" s="63"/>
      <c r="CK165" s="63"/>
      <c r="CL165" s="505"/>
      <c r="CM165" s="1757">
        <f t="shared" si="108"/>
        <v>0</v>
      </c>
      <c r="CN165" s="505"/>
      <c r="CO165" s="505"/>
      <c r="CP165" s="505"/>
      <c r="CQ165" s="505"/>
      <c r="CR165" s="505"/>
      <c r="CS165" s="505"/>
      <c r="CT165" s="505"/>
      <c r="CU165" s="505"/>
      <c r="CV165" s="505"/>
      <c r="CW165" s="505"/>
      <c r="CX165" s="505"/>
      <c r="CY165" s="505"/>
      <c r="CZ165" s="505"/>
      <c r="DA165" s="505"/>
      <c r="DB165" s="505"/>
      <c r="DC165" s="505"/>
      <c r="DD165" s="505"/>
      <c r="DE165" s="505"/>
      <c r="DF165" s="505"/>
      <c r="DG165" s="505"/>
      <c r="DH165" s="505"/>
    </row>
    <row r="166" spans="1:112" ht="14.25" customHeight="1" x14ac:dyDescent="0.25">
      <c r="A166" s="1428" t="s">
        <v>3443</v>
      </c>
      <c r="B166" s="2622">
        <f t="shared" si="104"/>
        <v>0</v>
      </c>
      <c r="C166" s="2644">
        <f t="shared" ref="C166:D166" si="125">E166+G166+I166+K166+M166+O166+Q166+S166+U166+W166+Y166+AA166+AC166+AE166+AG166+AI166+AK166</f>
        <v>0</v>
      </c>
      <c r="D166" s="2920">
        <f t="shared" si="125"/>
        <v>0</v>
      </c>
      <c r="E166" s="355"/>
      <c r="F166" s="356"/>
      <c r="G166" s="355"/>
      <c r="H166" s="356"/>
      <c r="I166" s="355"/>
      <c r="J166" s="356"/>
      <c r="K166" s="355"/>
      <c r="L166" s="356"/>
      <c r="M166" s="2084"/>
      <c r="N166" s="2177"/>
      <c r="O166" s="355"/>
      <c r="P166" s="356"/>
      <c r="Q166" s="355"/>
      <c r="R166" s="356"/>
      <c r="S166" s="355"/>
      <c r="T166" s="356"/>
      <c r="U166" s="355"/>
      <c r="V166" s="356"/>
      <c r="W166" s="355"/>
      <c r="X166" s="356"/>
      <c r="Y166" s="355"/>
      <c r="Z166" s="356"/>
      <c r="AA166" s="355"/>
      <c r="AB166" s="356"/>
      <c r="AC166" s="355"/>
      <c r="AD166" s="2177"/>
      <c r="AE166" s="355"/>
      <c r="AF166" s="356"/>
      <c r="AG166" s="355"/>
      <c r="AH166" s="356"/>
      <c r="AI166" s="355"/>
      <c r="AJ166" s="356"/>
      <c r="AK166" s="2084"/>
      <c r="AL166" s="2177"/>
      <c r="AM166" s="443"/>
      <c r="AN166" s="452"/>
      <c r="AO166" s="356"/>
      <c r="AP166" s="1754" t="str">
        <f t="shared" si="106"/>
        <v/>
      </c>
      <c r="BU166" s="63"/>
      <c r="BV166" s="63"/>
      <c r="BW166" s="63"/>
      <c r="BX166" s="63"/>
      <c r="BY166" s="63"/>
      <c r="BZ166" s="63"/>
      <c r="CA166" s="1755" t="str">
        <f t="shared" si="107"/>
        <v/>
      </c>
      <c r="CB166" s="63"/>
      <c r="CC166" s="63"/>
      <c r="CD166" s="63"/>
      <c r="CK166" s="63"/>
      <c r="CL166" s="505"/>
      <c r="CM166" s="1757">
        <f t="shared" si="108"/>
        <v>0</v>
      </c>
      <c r="CN166" s="505"/>
      <c r="CO166" s="505"/>
      <c r="CP166" s="505"/>
      <c r="CQ166" s="505"/>
      <c r="CR166" s="505"/>
      <c r="CS166" s="505"/>
      <c r="CT166" s="505"/>
      <c r="CU166" s="505"/>
      <c r="CV166" s="505"/>
      <c r="CW166" s="505"/>
      <c r="CX166" s="505"/>
      <c r="CY166" s="505"/>
      <c r="CZ166" s="505"/>
      <c r="DA166" s="505"/>
      <c r="DB166" s="505"/>
      <c r="DC166" s="505"/>
      <c r="DD166" s="505"/>
      <c r="DE166" s="505"/>
      <c r="DF166" s="505"/>
      <c r="DG166" s="505"/>
      <c r="DH166" s="505"/>
    </row>
    <row r="167" spans="1:112" ht="14.25" customHeight="1" x14ac:dyDescent="0.25">
      <c r="A167" s="1428" t="s">
        <v>3549</v>
      </c>
      <c r="B167" s="2622">
        <f t="shared" si="104"/>
        <v>0</v>
      </c>
      <c r="C167" s="2644">
        <f t="shared" ref="C167:D167" si="126">E167+G167+I167+K167+M167+O167+Q167+S167+U167+W167+Y167+AA167+AC167+AE167+AG167+AI167+AK167</f>
        <v>0</v>
      </c>
      <c r="D167" s="2920">
        <f t="shared" si="126"/>
        <v>0</v>
      </c>
      <c r="E167" s="355"/>
      <c r="F167" s="356"/>
      <c r="G167" s="355"/>
      <c r="H167" s="356"/>
      <c r="I167" s="355"/>
      <c r="J167" s="356"/>
      <c r="K167" s="355"/>
      <c r="L167" s="356"/>
      <c r="M167" s="2084"/>
      <c r="N167" s="2177"/>
      <c r="O167" s="355"/>
      <c r="P167" s="356"/>
      <c r="Q167" s="355"/>
      <c r="R167" s="356"/>
      <c r="S167" s="355"/>
      <c r="T167" s="356"/>
      <c r="U167" s="355"/>
      <c r="V167" s="356"/>
      <c r="W167" s="355"/>
      <c r="X167" s="356"/>
      <c r="Y167" s="355"/>
      <c r="Z167" s="356"/>
      <c r="AA167" s="355"/>
      <c r="AB167" s="356"/>
      <c r="AC167" s="355"/>
      <c r="AD167" s="2177"/>
      <c r="AE167" s="355"/>
      <c r="AF167" s="356"/>
      <c r="AG167" s="355"/>
      <c r="AH167" s="356"/>
      <c r="AI167" s="355"/>
      <c r="AJ167" s="356"/>
      <c r="AK167" s="2084"/>
      <c r="AL167" s="2177"/>
      <c r="AM167" s="443"/>
      <c r="AN167" s="452"/>
      <c r="AO167" s="356"/>
      <c r="AP167" s="1754" t="str">
        <f t="shared" si="106"/>
        <v/>
      </c>
      <c r="BU167" s="63"/>
      <c r="BV167" s="63"/>
      <c r="BW167" s="63"/>
      <c r="BX167" s="63"/>
      <c r="BY167" s="63"/>
      <c r="BZ167" s="63"/>
      <c r="CA167" s="1755" t="str">
        <f t="shared" si="107"/>
        <v/>
      </c>
      <c r="CB167" s="63"/>
      <c r="CC167" s="63"/>
      <c r="CD167" s="63"/>
      <c r="CK167" s="63"/>
      <c r="CL167" s="505"/>
      <c r="CM167" s="1757">
        <f t="shared" si="108"/>
        <v>0</v>
      </c>
      <c r="CN167" s="505"/>
      <c r="CO167" s="505"/>
      <c r="CP167" s="505"/>
      <c r="CQ167" s="505"/>
      <c r="CR167" s="505"/>
      <c r="CS167" s="505"/>
      <c r="CT167" s="505"/>
      <c r="CU167" s="505"/>
      <c r="CV167" s="505"/>
      <c r="CW167" s="505"/>
      <c r="CX167" s="505"/>
      <c r="CY167" s="505"/>
      <c r="CZ167" s="505"/>
      <c r="DA167" s="505"/>
      <c r="DB167" s="505"/>
      <c r="DC167" s="505"/>
      <c r="DD167" s="505"/>
      <c r="DE167" s="505"/>
      <c r="DF167" s="505"/>
      <c r="DG167" s="505"/>
      <c r="DH167" s="505"/>
    </row>
    <row r="168" spans="1:112" ht="14.25" customHeight="1" x14ac:dyDescent="0.25">
      <c r="A168" s="1428" t="s">
        <v>3550</v>
      </c>
      <c r="B168" s="2622">
        <f t="shared" si="104"/>
        <v>0</v>
      </c>
      <c r="C168" s="2644">
        <f t="shared" ref="C168:D168" si="127">E168+G168+I168+K168+M168+O168+Q168+S168+U168+W168+Y168+AA168+AC168+AE168+AG168+AI168+AK168</f>
        <v>0</v>
      </c>
      <c r="D168" s="2920">
        <f t="shared" si="127"/>
        <v>0</v>
      </c>
      <c r="E168" s="355"/>
      <c r="F168" s="356"/>
      <c r="G168" s="355"/>
      <c r="H168" s="356"/>
      <c r="I168" s="355"/>
      <c r="J168" s="356"/>
      <c r="K168" s="355"/>
      <c r="L168" s="356"/>
      <c r="M168" s="2084"/>
      <c r="N168" s="2177"/>
      <c r="O168" s="355"/>
      <c r="P168" s="356"/>
      <c r="Q168" s="355"/>
      <c r="R168" s="356"/>
      <c r="S168" s="355"/>
      <c r="T168" s="356"/>
      <c r="U168" s="355"/>
      <c r="V168" s="356"/>
      <c r="W168" s="355"/>
      <c r="X168" s="356"/>
      <c r="Y168" s="355"/>
      <c r="Z168" s="356"/>
      <c r="AA168" s="355"/>
      <c r="AB168" s="356"/>
      <c r="AC168" s="355"/>
      <c r="AD168" s="2177"/>
      <c r="AE168" s="355"/>
      <c r="AF168" s="356"/>
      <c r="AG168" s="355"/>
      <c r="AH168" s="356"/>
      <c r="AI168" s="355"/>
      <c r="AJ168" s="356"/>
      <c r="AK168" s="2084"/>
      <c r="AL168" s="2177"/>
      <c r="AM168" s="443"/>
      <c r="AN168" s="452"/>
      <c r="AO168" s="356"/>
      <c r="AP168" s="1754" t="str">
        <f t="shared" si="106"/>
        <v/>
      </c>
      <c r="BU168" s="63"/>
      <c r="BV168" s="63"/>
      <c r="BW168" s="63"/>
      <c r="BX168" s="63"/>
      <c r="BY168" s="63"/>
      <c r="BZ168" s="63"/>
      <c r="CA168" s="1755" t="str">
        <f t="shared" si="107"/>
        <v/>
      </c>
      <c r="CB168" s="63"/>
      <c r="CC168" s="63"/>
      <c r="CD168" s="63"/>
      <c r="CK168" s="63"/>
      <c r="CL168" s="505"/>
      <c r="CM168" s="1757">
        <f t="shared" si="108"/>
        <v>0</v>
      </c>
      <c r="CN168" s="505"/>
      <c r="CO168" s="505"/>
      <c r="CP168" s="505"/>
      <c r="CQ168" s="505"/>
      <c r="CR168" s="505"/>
      <c r="CS168" s="505"/>
      <c r="CT168" s="505"/>
      <c r="CU168" s="505"/>
      <c r="CV168" s="505"/>
      <c r="CW168" s="505"/>
      <c r="CX168" s="505"/>
      <c r="CY168" s="505"/>
      <c r="CZ168" s="505"/>
      <c r="DA168" s="505"/>
      <c r="DB168" s="505"/>
      <c r="DC168" s="505"/>
      <c r="DD168" s="505"/>
      <c r="DE168" s="505"/>
      <c r="DF168" s="505"/>
      <c r="DG168" s="505"/>
      <c r="DH168" s="505"/>
    </row>
    <row r="169" spans="1:112" ht="14.25" customHeight="1" x14ac:dyDescent="0.25">
      <c r="A169" s="1428" t="s">
        <v>3551</v>
      </c>
      <c r="B169" s="2622">
        <f t="shared" si="104"/>
        <v>0</v>
      </c>
      <c r="C169" s="2644">
        <f t="shared" ref="C169:D169" si="128">E169+G169+I169+K169+M169+O169+Q169+S169+U169+W169+Y169+AA169+AC169+AE169+AG169+AI169+AK169</f>
        <v>0</v>
      </c>
      <c r="D169" s="2920">
        <f t="shared" si="128"/>
        <v>0</v>
      </c>
      <c r="E169" s="355"/>
      <c r="F169" s="356"/>
      <c r="G169" s="355"/>
      <c r="H169" s="356"/>
      <c r="I169" s="355"/>
      <c r="J169" s="356"/>
      <c r="K169" s="355"/>
      <c r="L169" s="356"/>
      <c r="M169" s="2084"/>
      <c r="N169" s="2177"/>
      <c r="O169" s="355"/>
      <c r="P169" s="356"/>
      <c r="Q169" s="355"/>
      <c r="R169" s="356"/>
      <c r="S169" s="355"/>
      <c r="T169" s="356"/>
      <c r="U169" s="355"/>
      <c r="V169" s="356"/>
      <c r="W169" s="355"/>
      <c r="X169" s="356"/>
      <c r="Y169" s="355"/>
      <c r="Z169" s="356"/>
      <c r="AA169" s="355"/>
      <c r="AB169" s="356"/>
      <c r="AC169" s="355"/>
      <c r="AD169" s="2177"/>
      <c r="AE169" s="355"/>
      <c r="AF169" s="356"/>
      <c r="AG169" s="355"/>
      <c r="AH169" s="356"/>
      <c r="AI169" s="355"/>
      <c r="AJ169" s="356"/>
      <c r="AK169" s="2084"/>
      <c r="AL169" s="2177"/>
      <c r="AM169" s="443"/>
      <c r="AN169" s="452"/>
      <c r="AO169" s="356"/>
      <c r="AP169" s="1754" t="str">
        <f t="shared" si="106"/>
        <v/>
      </c>
      <c r="BU169" s="63"/>
      <c r="BV169" s="63"/>
      <c r="BW169" s="63"/>
      <c r="BX169" s="63"/>
      <c r="BY169" s="63"/>
      <c r="BZ169" s="63"/>
      <c r="CA169" s="1755" t="str">
        <f t="shared" si="107"/>
        <v/>
      </c>
      <c r="CB169" s="63"/>
      <c r="CC169" s="63"/>
      <c r="CD169" s="63"/>
      <c r="CK169" s="63"/>
      <c r="CL169" s="505"/>
      <c r="CM169" s="1757">
        <f t="shared" si="108"/>
        <v>0</v>
      </c>
      <c r="CN169" s="505"/>
      <c r="CO169" s="505"/>
      <c r="CP169" s="505"/>
      <c r="CQ169" s="505"/>
      <c r="CR169" s="505"/>
      <c r="CS169" s="505"/>
      <c r="CT169" s="505"/>
      <c r="CU169" s="505"/>
      <c r="CV169" s="505"/>
      <c r="CW169" s="505"/>
      <c r="CX169" s="505"/>
      <c r="CY169" s="505"/>
      <c r="CZ169" s="505"/>
      <c r="DA169" s="505"/>
      <c r="DB169" s="505"/>
      <c r="DC169" s="505"/>
      <c r="DD169" s="505"/>
      <c r="DE169" s="505"/>
      <c r="DF169" s="505"/>
      <c r="DG169" s="505"/>
      <c r="DH169" s="505"/>
    </row>
    <row r="170" spans="1:112" ht="14.25" customHeight="1" x14ac:dyDescent="0.25">
      <c r="A170" s="1428" t="s">
        <v>3218</v>
      </c>
      <c r="B170" s="2622">
        <f t="shared" si="104"/>
        <v>0</v>
      </c>
      <c r="C170" s="2644">
        <f t="shared" ref="C170:D170" si="129">E170+G170+I170+K170+M170+O170+Q170+S170+U170+W170+Y170+AA170+AC170+AE170+AG170+AI170+AK170</f>
        <v>0</v>
      </c>
      <c r="D170" s="2920">
        <f t="shared" si="129"/>
        <v>0</v>
      </c>
      <c r="E170" s="355"/>
      <c r="F170" s="356"/>
      <c r="G170" s="355"/>
      <c r="H170" s="356"/>
      <c r="I170" s="355"/>
      <c r="J170" s="356"/>
      <c r="K170" s="355"/>
      <c r="L170" s="356"/>
      <c r="M170" s="2084"/>
      <c r="N170" s="2177"/>
      <c r="O170" s="355"/>
      <c r="P170" s="356"/>
      <c r="Q170" s="355"/>
      <c r="R170" s="356"/>
      <c r="S170" s="355"/>
      <c r="T170" s="356"/>
      <c r="U170" s="355"/>
      <c r="V170" s="356"/>
      <c r="W170" s="355"/>
      <c r="X170" s="356"/>
      <c r="Y170" s="355"/>
      <c r="Z170" s="356"/>
      <c r="AA170" s="355"/>
      <c r="AB170" s="356"/>
      <c r="AC170" s="355"/>
      <c r="AD170" s="2177"/>
      <c r="AE170" s="355"/>
      <c r="AF170" s="356"/>
      <c r="AG170" s="355"/>
      <c r="AH170" s="356"/>
      <c r="AI170" s="355"/>
      <c r="AJ170" s="356"/>
      <c r="AK170" s="2084"/>
      <c r="AL170" s="2177"/>
      <c r="AM170" s="443"/>
      <c r="AN170" s="452"/>
      <c r="AO170" s="356"/>
      <c r="AP170" s="1754" t="str">
        <f t="shared" si="106"/>
        <v/>
      </c>
      <c r="BU170" s="63"/>
      <c r="BV170" s="63"/>
      <c r="BW170" s="63"/>
      <c r="BX170" s="63"/>
      <c r="BY170" s="63"/>
      <c r="BZ170" s="63"/>
      <c r="CA170" s="1755" t="str">
        <f t="shared" si="107"/>
        <v/>
      </c>
      <c r="CB170" s="63"/>
      <c r="CC170" s="63"/>
      <c r="CD170" s="63"/>
      <c r="CK170" s="63"/>
      <c r="CL170" s="505"/>
      <c r="CM170" s="1757">
        <f t="shared" si="108"/>
        <v>0</v>
      </c>
      <c r="CN170" s="505"/>
      <c r="CO170" s="505"/>
      <c r="CP170" s="505"/>
      <c r="CQ170" s="505"/>
      <c r="CR170" s="505"/>
      <c r="CS170" s="505"/>
      <c r="CT170" s="505"/>
      <c r="CU170" s="505"/>
      <c r="CV170" s="505"/>
      <c r="CW170" s="505"/>
      <c r="CX170" s="505"/>
      <c r="CY170" s="505"/>
      <c r="CZ170" s="505"/>
      <c r="DA170" s="505"/>
      <c r="DB170" s="505"/>
      <c r="DC170" s="505"/>
      <c r="DD170" s="505"/>
      <c r="DE170" s="505"/>
      <c r="DF170" s="505"/>
      <c r="DG170" s="505"/>
      <c r="DH170" s="505"/>
    </row>
    <row r="171" spans="1:112" ht="14.25" customHeight="1" x14ac:dyDescent="0.25">
      <c r="A171" s="1428" t="s">
        <v>3552</v>
      </c>
      <c r="B171" s="2622">
        <f t="shared" si="104"/>
        <v>0</v>
      </c>
      <c r="C171" s="2644">
        <f t="shared" ref="C171:D171" si="130">E171+G171+I171+K171+M171+O171+Q171+S171+U171+W171+Y171+AA171+AC171+AE171+AG171+AI171+AK171</f>
        <v>0</v>
      </c>
      <c r="D171" s="2920">
        <f t="shared" si="130"/>
        <v>0</v>
      </c>
      <c r="E171" s="355"/>
      <c r="F171" s="356"/>
      <c r="G171" s="355"/>
      <c r="H171" s="356"/>
      <c r="I171" s="355"/>
      <c r="J171" s="356"/>
      <c r="K171" s="355"/>
      <c r="L171" s="356"/>
      <c r="M171" s="2084"/>
      <c r="N171" s="2177"/>
      <c r="O171" s="355"/>
      <c r="P171" s="356"/>
      <c r="Q171" s="355"/>
      <c r="R171" s="356"/>
      <c r="S171" s="355"/>
      <c r="T171" s="356"/>
      <c r="U171" s="355"/>
      <c r="V171" s="356"/>
      <c r="W171" s="355"/>
      <c r="X171" s="356"/>
      <c r="Y171" s="355"/>
      <c r="Z171" s="356"/>
      <c r="AA171" s="355"/>
      <c r="AB171" s="356"/>
      <c r="AC171" s="355"/>
      <c r="AD171" s="2177"/>
      <c r="AE171" s="355"/>
      <c r="AF171" s="356"/>
      <c r="AG171" s="355"/>
      <c r="AH171" s="356"/>
      <c r="AI171" s="355"/>
      <c r="AJ171" s="356"/>
      <c r="AK171" s="2084"/>
      <c r="AL171" s="2177"/>
      <c r="AM171" s="443"/>
      <c r="AN171" s="452"/>
      <c r="AO171" s="356"/>
      <c r="AP171" s="1754" t="str">
        <f t="shared" si="106"/>
        <v/>
      </c>
      <c r="BU171" s="63"/>
      <c r="BV171" s="63"/>
      <c r="BW171" s="63"/>
      <c r="BX171" s="63"/>
      <c r="BY171" s="63"/>
      <c r="BZ171" s="63"/>
      <c r="CA171" s="1755" t="str">
        <f t="shared" si="107"/>
        <v/>
      </c>
      <c r="CB171" s="63"/>
      <c r="CC171" s="63"/>
      <c r="CD171" s="63"/>
      <c r="CK171" s="63"/>
      <c r="CL171" s="505"/>
      <c r="CM171" s="1757">
        <f t="shared" si="108"/>
        <v>0</v>
      </c>
      <c r="CN171" s="505"/>
      <c r="CO171" s="505"/>
      <c r="CP171" s="505"/>
      <c r="CQ171" s="505"/>
      <c r="CR171" s="505"/>
      <c r="CS171" s="505"/>
      <c r="CT171" s="505"/>
      <c r="CU171" s="505"/>
      <c r="CV171" s="505"/>
      <c r="CW171" s="505"/>
      <c r="CX171" s="505"/>
      <c r="CY171" s="505"/>
      <c r="CZ171" s="505"/>
      <c r="DA171" s="505"/>
      <c r="DB171" s="505"/>
      <c r="DC171" s="505"/>
      <c r="DD171" s="505"/>
      <c r="DE171" s="505"/>
      <c r="DF171" s="505"/>
      <c r="DG171" s="505"/>
      <c r="DH171" s="505"/>
    </row>
    <row r="172" spans="1:112" ht="14.25" customHeight="1" x14ac:dyDescent="0.25">
      <c r="A172" s="1428" t="s">
        <v>3455</v>
      </c>
      <c r="B172" s="2622">
        <f t="shared" si="104"/>
        <v>0</v>
      </c>
      <c r="C172" s="2644">
        <f t="shared" ref="C172:D172" si="131">E172+G172+I172+K172+M172+O172+Q172+S172+U172+W172+Y172+AA172+AC172+AE172+AG172+AI172+AK172</f>
        <v>0</v>
      </c>
      <c r="D172" s="2920">
        <f t="shared" si="131"/>
        <v>0</v>
      </c>
      <c r="E172" s="355"/>
      <c r="F172" s="356"/>
      <c r="G172" s="355"/>
      <c r="H172" s="356"/>
      <c r="I172" s="355"/>
      <c r="J172" s="356"/>
      <c r="K172" s="355"/>
      <c r="L172" s="356"/>
      <c r="M172" s="2084"/>
      <c r="N172" s="2177"/>
      <c r="O172" s="355"/>
      <c r="P172" s="356"/>
      <c r="Q172" s="355"/>
      <c r="R172" s="356"/>
      <c r="S172" s="355"/>
      <c r="T172" s="356"/>
      <c r="U172" s="355"/>
      <c r="V172" s="356"/>
      <c r="W172" s="355"/>
      <c r="X172" s="356"/>
      <c r="Y172" s="355"/>
      <c r="Z172" s="356"/>
      <c r="AA172" s="355"/>
      <c r="AB172" s="356"/>
      <c r="AC172" s="355"/>
      <c r="AD172" s="2177"/>
      <c r="AE172" s="355"/>
      <c r="AF172" s="356"/>
      <c r="AG172" s="355"/>
      <c r="AH172" s="356"/>
      <c r="AI172" s="355"/>
      <c r="AJ172" s="356"/>
      <c r="AK172" s="2084"/>
      <c r="AL172" s="2177"/>
      <c r="AM172" s="443"/>
      <c r="AN172" s="452"/>
      <c r="AO172" s="356"/>
      <c r="AP172" s="1754" t="str">
        <f t="shared" si="106"/>
        <v/>
      </c>
      <c r="BU172" s="63"/>
      <c r="BV172" s="63"/>
      <c r="BW172" s="63"/>
      <c r="BX172" s="63"/>
      <c r="BY172" s="63"/>
      <c r="BZ172" s="63"/>
      <c r="CA172" s="1755" t="str">
        <f t="shared" si="107"/>
        <v/>
      </c>
      <c r="CB172" s="63"/>
      <c r="CC172" s="63"/>
      <c r="CD172" s="63"/>
      <c r="CK172" s="63"/>
      <c r="CL172" s="505"/>
      <c r="CM172" s="1757">
        <f t="shared" si="108"/>
        <v>0</v>
      </c>
      <c r="CN172" s="505"/>
      <c r="CO172" s="505"/>
      <c r="CP172" s="505"/>
      <c r="CQ172" s="505"/>
      <c r="CR172" s="505"/>
      <c r="CS172" s="505"/>
      <c r="CT172" s="505"/>
      <c r="CU172" s="505"/>
      <c r="CV172" s="505"/>
      <c r="CW172" s="505"/>
      <c r="CX172" s="505"/>
      <c r="CY172" s="505"/>
      <c r="CZ172" s="505"/>
      <c r="DA172" s="505"/>
      <c r="DB172" s="505"/>
      <c r="DC172" s="505"/>
      <c r="DD172" s="505"/>
      <c r="DE172" s="505"/>
      <c r="DF172" s="505"/>
      <c r="DG172" s="505"/>
      <c r="DH172" s="505"/>
    </row>
    <row r="173" spans="1:112" ht="14.25" customHeight="1" x14ac:dyDescent="0.25">
      <c r="A173" s="1428" t="s">
        <v>3456</v>
      </c>
      <c r="B173" s="2622">
        <f t="shared" si="104"/>
        <v>0</v>
      </c>
      <c r="C173" s="2644">
        <f t="shared" ref="C173:D173" si="132">E173+G173+I173+K173+M173+O173+Q173+S173+U173+W173+Y173+AA173+AC173+AE173+AG173+AI173+AK173</f>
        <v>0</v>
      </c>
      <c r="D173" s="2920">
        <f t="shared" si="132"/>
        <v>0</v>
      </c>
      <c r="E173" s="355"/>
      <c r="F173" s="356"/>
      <c r="G173" s="355"/>
      <c r="H173" s="356"/>
      <c r="I173" s="355"/>
      <c r="J173" s="356"/>
      <c r="K173" s="355"/>
      <c r="L173" s="356"/>
      <c r="M173" s="2084"/>
      <c r="N173" s="2177"/>
      <c r="O173" s="355"/>
      <c r="P173" s="356"/>
      <c r="Q173" s="355"/>
      <c r="R173" s="356"/>
      <c r="S173" s="355"/>
      <c r="T173" s="356"/>
      <c r="U173" s="355"/>
      <c r="V173" s="356"/>
      <c r="W173" s="355"/>
      <c r="X173" s="356"/>
      <c r="Y173" s="355"/>
      <c r="Z173" s="356"/>
      <c r="AA173" s="355"/>
      <c r="AB173" s="356"/>
      <c r="AC173" s="355"/>
      <c r="AD173" s="2177"/>
      <c r="AE173" s="355"/>
      <c r="AF173" s="356"/>
      <c r="AG173" s="355"/>
      <c r="AH173" s="356"/>
      <c r="AI173" s="355"/>
      <c r="AJ173" s="356"/>
      <c r="AK173" s="2084"/>
      <c r="AL173" s="2177"/>
      <c r="AM173" s="443"/>
      <c r="AN173" s="452"/>
      <c r="AO173" s="356"/>
      <c r="AP173" s="1754" t="str">
        <f t="shared" si="106"/>
        <v/>
      </c>
      <c r="BU173" s="63"/>
      <c r="BV173" s="63"/>
      <c r="BW173" s="63"/>
      <c r="BX173" s="63"/>
      <c r="BY173" s="63"/>
      <c r="BZ173" s="63"/>
      <c r="CA173" s="1755" t="str">
        <f t="shared" si="107"/>
        <v/>
      </c>
      <c r="CB173" s="63"/>
      <c r="CC173" s="63"/>
      <c r="CD173" s="63"/>
      <c r="CK173" s="63"/>
      <c r="CL173" s="505"/>
      <c r="CM173" s="1757">
        <f t="shared" si="108"/>
        <v>0</v>
      </c>
      <c r="CN173" s="505"/>
      <c r="CO173" s="505"/>
      <c r="CP173" s="505"/>
      <c r="CQ173" s="505"/>
      <c r="CR173" s="505"/>
      <c r="CS173" s="505"/>
      <c r="CT173" s="505"/>
      <c r="CU173" s="505"/>
      <c r="CV173" s="505"/>
      <c r="CW173" s="505"/>
      <c r="CX173" s="505"/>
      <c r="CY173" s="505"/>
      <c r="CZ173" s="505"/>
      <c r="DA173" s="505"/>
      <c r="DB173" s="505"/>
      <c r="DC173" s="505"/>
      <c r="DD173" s="505"/>
      <c r="DE173" s="505"/>
      <c r="DF173" s="505"/>
      <c r="DG173" s="505"/>
      <c r="DH173" s="505"/>
    </row>
    <row r="174" spans="1:112" ht="14.25" customHeight="1" x14ac:dyDescent="0.25">
      <c r="A174" s="1428" t="s">
        <v>3553</v>
      </c>
      <c r="B174" s="2622">
        <f t="shared" si="104"/>
        <v>0</v>
      </c>
      <c r="C174" s="2644">
        <f t="shared" ref="C174:D174" si="133">E174+G174+I174+K174+M174+O174+Q174+S174+U174+W174+Y174+AA174+AC174+AE174+AG174+AI174+AK174</f>
        <v>0</v>
      </c>
      <c r="D174" s="2920">
        <f t="shared" si="133"/>
        <v>0</v>
      </c>
      <c r="E174" s="355"/>
      <c r="F174" s="356"/>
      <c r="G174" s="355"/>
      <c r="H174" s="356"/>
      <c r="I174" s="355"/>
      <c r="J174" s="356"/>
      <c r="K174" s="355"/>
      <c r="L174" s="356"/>
      <c r="M174" s="2084"/>
      <c r="N174" s="2177"/>
      <c r="O174" s="355"/>
      <c r="P174" s="356"/>
      <c r="Q174" s="355"/>
      <c r="R174" s="356"/>
      <c r="S174" s="355"/>
      <c r="T174" s="356"/>
      <c r="U174" s="355"/>
      <c r="V174" s="356"/>
      <c r="W174" s="355"/>
      <c r="X174" s="356"/>
      <c r="Y174" s="355"/>
      <c r="Z174" s="356"/>
      <c r="AA174" s="355"/>
      <c r="AB174" s="356"/>
      <c r="AC174" s="355"/>
      <c r="AD174" s="2177"/>
      <c r="AE174" s="355"/>
      <c r="AF174" s="356"/>
      <c r="AG174" s="355"/>
      <c r="AH174" s="356"/>
      <c r="AI174" s="355"/>
      <c r="AJ174" s="356"/>
      <c r="AK174" s="2084"/>
      <c r="AL174" s="2177"/>
      <c r="AM174" s="443"/>
      <c r="AN174" s="452"/>
      <c r="AO174" s="356"/>
      <c r="AP174" s="1754" t="str">
        <f t="shared" si="106"/>
        <v/>
      </c>
      <c r="BU174" s="63"/>
      <c r="BV174" s="63"/>
      <c r="BW174" s="63"/>
      <c r="BX174" s="63"/>
      <c r="BY174" s="63"/>
      <c r="BZ174" s="63"/>
      <c r="CA174" s="1755" t="str">
        <f t="shared" si="107"/>
        <v/>
      </c>
      <c r="CB174" s="63"/>
      <c r="CC174" s="63"/>
      <c r="CD174" s="63"/>
      <c r="CK174" s="63"/>
      <c r="CL174" s="505"/>
      <c r="CM174" s="1757">
        <f t="shared" si="108"/>
        <v>0</v>
      </c>
      <c r="CN174" s="505"/>
      <c r="CO174" s="505"/>
      <c r="CP174" s="505"/>
      <c r="CQ174" s="505"/>
      <c r="CR174" s="505"/>
      <c r="CS174" s="505"/>
      <c r="CT174" s="505"/>
      <c r="CU174" s="505"/>
      <c r="CV174" s="505"/>
      <c r="CW174" s="505"/>
      <c r="CX174" s="505"/>
      <c r="CY174" s="505"/>
      <c r="CZ174" s="505"/>
      <c r="DA174" s="505"/>
      <c r="DB174" s="505"/>
      <c r="DC174" s="505"/>
      <c r="DD174" s="505"/>
      <c r="DE174" s="505"/>
      <c r="DF174" s="505"/>
      <c r="DG174" s="505"/>
      <c r="DH174" s="505"/>
    </row>
    <row r="175" spans="1:112" ht="14.25" customHeight="1" x14ac:dyDescent="0.25">
      <c r="A175" s="1428" t="s">
        <v>3554</v>
      </c>
      <c r="B175" s="2622">
        <f t="shared" si="104"/>
        <v>0</v>
      </c>
      <c r="C175" s="2644">
        <f t="shared" ref="C175:D175" si="134">E175+G175+I175+K175+M175+O175+Q175+S175+U175+W175+Y175+AA175+AC175+AE175+AG175+AI175+AK175</f>
        <v>0</v>
      </c>
      <c r="D175" s="2920">
        <f t="shared" si="134"/>
        <v>0</v>
      </c>
      <c r="E175" s="355"/>
      <c r="F175" s="356"/>
      <c r="G175" s="355"/>
      <c r="H175" s="356"/>
      <c r="I175" s="355"/>
      <c r="J175" s="356"/>
      <c r="K175" s="355"/>
      <c r="L175" s="356"/>
      <c r="M175" s="2084"/>
      <c r="N175" s="2177"/>
      <c r="O175" s="355"/>
      <c r="P175" s="356"/>
      <c r="Q175" s="355"/>
      <c r="R175" s="356"/>
      <c r="S175" s="355"/>
      <c r="T175" s="356"/>
      <c r="U175" s="355"/>
      <c r="V175" s="356"/>
      <c r="W175" s="355"/>
      <c r="X175" s="356"/>
      <c r="Y175" s="355"/>
      <c r="Z175" s="356"/>
      <c r="AA175" s="355"/>
      <c r="AB175" s="356"/>
      <c r="AC175" s="355"/>
      <c r="AD175" s="2177"/>
      <c r="AE175" s="355"/>
      <c r="AF175" s="356"/>
      <c r="AG175" s="355"/>
      <c r="AH175" s="356"/>
      <c r="AI175" s="355"/>
      <c r="AJ175" s="356"/>
      <c r="AK175" s="2084"/>
      <c r="AL175" s="2177"/>
      <c r="AM175" s="443"/>
      <c r="AN175" s="452"/>
      <c r="AO175" s="356"/>
      <c r="AP175" s="1754" t="str">
        <f t="shared" si="106"/>
        <v/>
      </c>
      <c r="BU175" s="63"/>
      <c r="BV175" s="63"/>
      <c r="BW175" s="63"/>
      <c r="BX175" s="63"/>
      <c r="BY175" s="63"/>
      <c r="BZ175" s="63"/>
      <c r="CA175" s="1755" t="str">
        <f t="shared" si="107"/>
        <v/>
      </c>
      <c r="CB175" s="63"/>
      <c r="CC175" s="63"/>
      <c r="CD175" s="63"/>
      <c r="CK175" s="63"/>
      <c r="CL175" s="505"/>
      <c r="CM175" s="1757">
        <f t="shared" si="108"/>
        <v>0</v>
      </c>
      <c r="CN175" s="505"/>
      <c r="CO175" s="505"/>
      <c r="CP175" s="505"/>
      <c r="CQ175" s="505"/>
      <c r="CR175" s="505"/>
      <c r="CS175" s="505"/>
      <c r="CT175" s="505"/>
      <c r="CU175" s="505"/>
      <c r="CV175" s="505"/>
      <c r="CW175" s="505"/>
      <c r="CX175" s="505"/>
      <c r="CY175" s="505"/>
      <c r="CZ175" s="505"/>
      <c r="DA175" s="505"/>
      <c r="DB175" s="505"/>
      <c r="DC175" s="505"/>
      <c r="DD175" s="505"/>
      <c r="DE175" s="505"/>
      <c r="DF175" s="505"/>
      <c r="DG175" s="505"/>
      <c r="DH175" s="505"/>
    </row>
    <row r="176" spans="1:112" ht="14.25" customHeight="1" x14ac:dyDescent="0.25">
      <c r="A176" s="1428" t="s">
        <v>3452</v>
      </c>
      <c r="B176" s="2622">
        <f t="shared" si="104"/>
        <v>0</v>
      </c>
      <c r="C176" s="2644">
        <f t="shared" ref="C176:D176" si="135">E176+G176+I176+K176+M176+O176+Q176+S176+U176+W176+Y176+AA176+AC176+AE176+AG176+AI176+AK176</f>
        <v>0</v>
      </c>
      <c r="D176" s="2920">
        <f t="shared" si="135"/>
        <v>0</v>
      </c>
      <c r="E176" s="355"/>
      <c r="F176" s="356"/>
      <c r="G176" s="355"/>
      <c r="H176" s="356"/>
      <c r="I176" s="355"/>
      <c r="J176" s="356"/>
      <c r="K176" s="355"/>
      <c r="L176" s="356"/>
      <c r="M176" s="2084"/>
      <c r="N176" s="2177"/>
      <c r="O176" s="355"/>
      <c r="P176" s="356"/>
      <c r="Q176" s="355"/>
      <c r="R176" s="356"/>
      <c r="S176" s="355"/>
      <c r="T176" s="356"/>
      <c r="U176" s="355"/>
      <c r="V176" s="356"/>
      <c r="W176" s="355"/>
      <c r="X176" s="356"/>
      <c r="Y176" s="355"/>
      <c r="Z176" s="356"/>
      <c r="AA176" s="355"/>
      <c r="AB176" s="356"/>
      <c r="AC176" s="355"/>
      <c r="AD176" s="2177"/>
      <c r="AE176" s="355"/>
      <c r="AF176" s="356"/>
      <c r="AG176" s="355"/>
      <c r="AH176" s="356"/>
      <c r="AI176" s="355"/>
      <c r="AJ176" s="356"/>
      <c r="AK176" s="2084"/>
      <c r="AL176" s="2177"/>
      <c r="AM176" s="443"/>
      <c r="AN176" s="452"/>
      <c r="AO176" s="356"/>
      <c r="AP176" s="1754" t="str">
        <f t="shared" si="106"/>
        <v/>
      </c>
      <c r="BU176" s="63"/>
      <c r="BV176" s="63"/>
      <c r="BW176" s="63"/>
      <c r="BX176" s="63"/>
      <c r="BY176" s="63"/>
      <c r="BZ176" s="63"/>
      <c r="CA176" s="1755" t="str">
        <f t="shared" si="107"/>
        <v/>
      </c>
      <c r="CB176" s="63"/>
      <c r="CC176" s="63"/>
      <c r="CD176" s="63"/>
      <c r="CK176" s="63"/>
      <c r="CL176" s="505"/>
      <c r="CM176" s="1757">
        <f t="shared" si="108"/>
        <v>0</v>
      </c>
      <c r="CN176" s="505"/>
      <c r="CO176" s="505"/>
      <c r="CP176" s="505"/>
      <c r="CQ176" s="505"/>
      <c r="CR176" s="505"/>
      <c r="CS176" s="505"/>
      <c r="CT176" s="505"/>
      <c r="CU176" s="505"/>
      <c r="CV176" s="505"/>
      <c r="CW176" s="505"/>
      <c r="CX176" s="505"/>
      <c r="CY176" s="505"/>
      <c r="CZ176" s="505"/>
      <c r="DA176" s="505"/>
      <c r="DB176" s="505"/>
      <c r="DC176" s="505"/>
      <c r="DD176" s="505"/>
      <c r="DE176" s="505"/>
      <c r="DF176" s="505"/>
      <c r="DG176" s="505"/>
      <c r="DH176" s="505"/>
    </row>
    <row r="177" spans="1:112" ht="14.25" customHeight="1" x14ac:dyDescent="0.25">
      <c r="A177" s="2921" t="s">
        <v>608</v>
      </c>
      <c r="B177" s="2622">
        <f t="shared" si="104"/>
        <v>0</v>
      </c>
      <c r="C177" s="2644">
        <f t="shared" ref="C177:D177" si="136">E177+G177+I177+K177+M177+O177+Q177+S177+U177+W177+Y177+AA177+AC177+AE177+AG177+AI177+AK177</f>
        <v>0</v>
      </c>
      <c r="D177" s="2920">
        <f t="shared" si="136"/>
        <v>0</v>
      </c>
      <c r="E177" s="2070"/>
      <c r="F177" s="2065"/>
      <c r="G177" s="2070"/>
      <c r="H177" s="2065"/>
      <c r="I177" s="2070"/>
      <c r="J177" s="2065"/>
      <c r="K177" s="2070"/>
      <c r="L177" s="2065"/>
      <c r="M177" s="2089"/>
      <c r="N177" s="2380"/>
      <c r="O177" s="2070"/>
      <c r="P177" s="2065"/>
      <c r="Q177" s="2070"/>
      <c r="R177" s="2065"/>
      <c r="S177" s="2070"/>
      <c r="T177" s="2065"/>
      <c r="U177" s="2070"/>
      <c r="V177" s="2065"/>
      <c r="W177" s="2070"/>
      <c r="X177" s="2065"/>
      <c r="Y177" s="2070"/>
      <c r="Z177" s="2065"/>
      <c r="AA177" s="2070"/>
      <c r="AB177" s="2065"/>
      <c r="AC177" s="2070"/>
      <c r="AD177" s="2380"/>
      <c r="AE177" s="2070"/>
      <c r="AF177" s="2065"/>
      <c r="AG177" s="2070"/>
      <c r="AH177" s="2065"/>
      <c r="AI177" s="2070"/>
      <c r="AJ177" s="2065"/>
      <c r="AK177" s="2089"/>
      <c r="AL177" s="2380"/>
      <c r="AM177" s="2226"/>
      <c r="AN177" s="2229"/>
      <c r="AO177" s="2065"/>
      <c r="AP177" s="1754" t="str">
        <f t="shared" si="106"/>
        <v/>
      </c>
      <c r="BU177" s="63"/>
      <c r="BV177" s="63"/>
      <c r="BW177" s="63"/>
      <c r="BX177" s="63"/>
      <c r="BY177" s="63"/>
      <c r="BZ177" s="63"/>
      <c r="CA177" s="1755" t="str">
        <f t="shared" si="107"/>
        <v/>
      </c>
      <c r="CB177" s="63"/>
      <c r="CC177" s="63"/>
      <c r="CD177" s="63"/>
      <c r="CK177" s="63"/>
      <c r="CL177" s="505"/>
      <c r="CM177" s="1757">
        <f t="shared" si="108"/>
        <v>0</v>
      </c>
      <c r="CN177" s="505"/>
      <c r="CO177" s="505"/>
      <c r="CP177" s="505"/>
      <c r="CQ177" s="505"/>
      <c r="CR177" s="505"/>
      <c r="CS177" s="505"/>
      <c r="CT177" s="505"/>
      <c r="CU177" s="505"/>
      <c r="CV177" s="505"/>
      <c r="CW177" s="505"/>
      <c r="CX177" s="505"/>
      <c r="CY177" s="505"/>
      <c r="CZ177" s="505"/>
      <c r="DA177" s="505"/>
      <c r="DB177" s="505"/>
      <c r="DC177" s="505"/>
      <c r="DD177" s="505"/>
      <c r="DE177" s="505"/>
      <c r="DF177" s="505"/>
      <c r="DG177" s="505"/>
      <c r="DH177" s="505"/>
    </row>
    <row r="178" spans="1:112" ht="14.25" customHeight="1" x14ac:dyDescent="0.25">
      <c r="A178" s="586" t="s">
        <v>922</v>
      </c>
      <c r="B178" s="1459">
        <f t="shared" ref="B178:AO178" si="137">SUM(B179:B183)</f>
        <v>0</v>
      </c>
      <c r="C178" s="1460">
        <f t="shared" si="137"/>
        <v>0</v>
      </c>
      <c r="D178" s="1461">
        <f t="shared" si="137"/>
        <v>0</v>
      </c>
      <c r="E178" s="146">
        <f t="shared" si="137"/>
        <v>0</v>
      </c>
      <c r="F178" s="1827">
        <f t="shared" si="137"/>
        <v>0</v>
      </c>
      <c r="G178" s="146">
        <f t="shared" si="137"/>
        <v>0</v>
      </c>
      <c r="H178" s="1827">
        <f t="shared" si="137"/>
        <v>0</v>
      </c>
      <c r="I178" s="146">
        <f t="shared" si="137"/>
        <v>0</v>
      </c>
      <c r="J178" s="1827">
        <f t="shared" si="137"/>
        <v>0</v>
      </c>
      <c r="K178" s="146">
        <f t="shared" si="137"/>
        <v>0</v>
      </c>
      <c r="L178" s="1827">
        <f t="shared" si="137"/>
        <v>0</v>
      </c>
      <c r="M178" s="146">
        <f t="shared" si="137"/>
        <v>0</v>
      </c>
      <c r="N178" s="1864">
        <f t="shared" si="137"/>
        <v>0</v>
      </c>
      <c r="O178" s="146">
        <f t="shared" si="137"/>
        <v>0</v>
      </c>
      <c r="P178" s="1827">
        <f t="shared" si="137"/>
        <v>0</v>
      </c>
      <c r="Q178" s="146">
        <f t="shared" si="137"/>
        <v>0</v>
      </c>
      <c r="R178" s="1827">
        <f t="shared" si="137"/>
        <v>0</v>
      </c>
      <c r="S178" s="146">
        <f t="shared" si="137"/>
        <v>0</v>
      </c>
      <c r="T178" s="1827">
        <f t="shared" si="137"/>
        <v>0</v>
      </c>
      <c r="U178" s="146">
        <f t="shared" si="137"/>
        <v>0</v>
      </c>
      <c r="V178" s="1827">
        <f t="shared" si="137"/>
        <v>0</v>
      </c>
      <c r="W178" s="146">
        <f t="shared" si="137"/>
        <v>0</v>
      </c>
      <c r="X178" s="1827">
        <f t="shared" si="137"/>
        <v>0</v>
      </c>
      <c r="Y178" s="146">
        <f t="shared" si="137"/>
        <v>0</v>
      </c>
      <c r="Z178" s="1827">
        <f t="shared" si="137"/>
        <v>0</v>
      </c>
      <c r="AA178" s="146">
        <f t="shared" si="137"/>
        <v>0</v>
      </c>
      <c r="AB178" s="1827">
        <f t="shared" si="137"/>
        <v>0</v>
      </c>
      <c r="AC178" s="146">
        <f t="shared" si="137"/>
        <v>0</v>
      </c>
      <c r="AD178" s="1864">
        <f t="shared" si="137"/>
        <v>0</v>
      </c>
      <c r="AE178" s="146">
        <f t="shared" si="137"/>
        <v>0</v>
      </c>
      <c r="AF178" s="1827">
        <f t="shared" si="137"/>
        <v>0</v>
      </c>
      <c r="AG178" s="146">
        <f t="shared" si="137"/>
        <v>0</v>
      </c>
      <c r="AH178" s="1827">
        <f t="shared" si="137"/>
        <v>0</v>
      </c>
      <c r="AI178" s="146">
        <f t="shared" si="137"/>
        <v>0</v>
      </c>
      <c r="AJ178" s="1827">
        <f t="shared" si="137"/>
        <v>0</v>
      </c>
      <c r="AK178" s="1864">
        <f t="shared" si="137"/>
        <v>0</v>
      </c>
      <c r="AL178" s="205">
        <f t="shared" si="137"/>
        <v>0</v>
      </c>
      <c r="AM178" s="148">
        <f t="shared" si="137"/>
        <v>0</v>
      </c>
      <c r="AN178" s="285">
        <f t="shared" si="137"/>
        <v>0</v>
      </c>
      <c r="AO178" s="147">
        <f t="shared" si="137"/>
        <v>0</v>
      </c>
      <c r="AP178" s="1754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K178" s="63"/>
      <c r="CL178" s="505"/>
      <c r="CN178" s="505"/>
      <c r="CO178" s="505"/>
      <c r="CP178" s="505"/>
      <c r="CQ178" s="505"/>
      <c r="CR178" s="505"/>
      <c r="CS178" s="505"/>
      <c r="CT178" s="505"/>
      <c r="CU178" s="505"/>
      <c r="CV178" s="505"/>
      <c r="CW178" s="505"/>
      <c r="CX178" s="505"/>
      <c r="CY178" s="505"/>
      <c r="CZ178" s="505"/>
      <c r="DA178" s="505"/>
      <c r="DB178" s="505"/>
      <c r="DC178" s="505"/>
      <c r="DD178" s="505"/>
      <c r="DE178" s="505"/>
      <c r="DF178" s="505"/>
      <c r="DG178" s="505"/>
      <c r="DH178" s="505"/>
    </row>
    <row r="179" spans="1:112" ht="14.25" customHeight="1" x14ac:dyDescent="0.25">
      <c r="A179" s="364" t="s">
        <v>3425</v>
      </c>
      <c r="B179" s="2922">
        <f t="shared" ref="B179:B183" si="138">SUM(C179:D179)</f>
        <v>0</v>
      </c>
      <c r="C179" s="2644">
        <f t="shared" ref="C179:D179" si="139">E179+G179+I179+K179+M179+O179+Q179+S179+U179+W179+Y179+AA179+AC179+AE179+AG179+AI179+AK179</f>
        <v>0</v>
      </c>
      <c r="D179" s="2920">
        <f t="shared" si="139"/>
        <v>0</v>
      </c>
      <c r="E179" s="1843"/>
      <c r="F179" s="2128"/>
      <c r="G179" s="1843"/>
      <c r="H179" s="2128"/>
      <c r="I179" s="1843"/>
      <c r="J179" s="2128"/>
      <c r="K179" s="1843"/>
      <c r="L179" s="2128"/>
      <c r="M179" s="2135"/>
      <c r="N179" s="2298"/>
      <c r="O179" s="1843"/>
      <c r="P179" s="2128"/>
      <c r="Q179" s="1843"/>
      <c r="R179" s="2128"/>
      <c r="S179" s="1843"/>
      <c r="T179" s="2128"/>
      <c r="U179" s="1843"/>
      <c r="V179" s="2128"/>
      <c r="W179" s="1843"/>
      <c r="X179" s="2128"/>
      <c r="Y179" s="1843"/>
      <c r="Z179" s="2128"/>
      <c r="AA179" s="1843"/>
      <c r="AB179" s="2128"/>
      <c r="AC179" s="1843"/>
      <c r="AD179" s="2298"/>
      <c r="AE179" s="1843"/>
      <c r="AF179" s="2128"/>
      <c r="AG179" s="1843"/>
      <c r="AH179" s="2128"/>
      <c r="AI179" s="1843"/>
      <c r="AJ179" s="2128"/>
      <c r="AK179" s="2135"/>
      <c r="AL179" s="2298"/>
      <c r="AM179" s="1857"/>
      <c r="AN179" s="1845"/>
      <c r="AO179" s="2128"/>
      <c r="AP179" s="1754" t="str">
        <f t="shared" ref="AP179:AP183" si="140">$CA179</f>
        <v/>
      </c>
      <c r="BU179" s="63"/>
      <c r="BV179" s="63"/>
      <c r="BW179" s="63"/>
      <c r="BX179" s="63"/>
      <c r="BY179" s="63"/>
      <c r="BZ179" s="63"/>
      <c r="CA179" s="1755" t="str">
        <f t="shared" ref="CA179:CA183" si="141">IF(AM179+AN179+AO179&lt;&gt;$B179,"* La suma de "&amp;AM$146&amp;""&amp;" no debe ser distinto del Total Ambos Sexos. ","")</f>
        <v/>
      </c>
      <c r="CB179" s="63"/>
      <c r="CC179" s="63"/>
      <c r="CD179" s="63"/>
      <c r="CK179" s="63"/>
      <c r="CL179" s="505"/>
      <c r="CM179" s="1757">
        <f t="shared" ref="CM179:CM183" si="142">IF(AM179+AN179+AO179&lt;&gt;$B179,1,0)</f>
        <v>0</v>
      </c>
      <c r="CN179" s="505"/>
      <c r="CO179" s="505"/>
      <c r="CP179" s="505"/>
      <c r="CQ179" s="505"/>
      <c r="CR179" s="505"/>
      <c r="CS179" s="505"/>
      <c r="CT179" s="505"/>
      <c r="CU179" s="505"/>
      <c r="CV179" s="505"/>
      <c r="CW179" s="505"/>
      <c r="CX179" s="505"/>
      <c r="CY179" s="505"/>
      <c r="CZ179" s="505"/>
      <c r="DA179" s="505"/>
      <c r="DB179" s="505"/>
      <c r="DC179" s="505"/>
      <c r="DD179" s="505"/>
      <c r="DE179" s="505"/>
      <c r="DF179" s="505"/>
      <c r="DG179" s="505"/>
      <c r="DH179" s="505"/>
    </row>
    <row r="180" spans="1:112" ht="14.25" customHeight="1" x14ac:dyDescent="0.25">
      <c r="A180" s="364" t="s">
        <v>1042</v>
      </c>
      <c r="B180" s="1022">
        <f t="shared" si="138"/>
        <v>0</v>
      </c>
      <c r="C180" s="2644">
        <f t="shared" ref="C180:D180" si="143">E180+G180+I180+K180+M180+O180+Q180+S180+U180+W180+Y180+AA180+AC180+AE180+AG180+AI180+AK180</f>
        <v>0</v>
      </c>
      <c r="D180" s="2920">
        <f t="shared" si="143"/>
        <v>0</v>
      </c>
      <c r="E180" s="355"/>
      <c r="F180" s="356"/>
      <c r="G180" s="355"/>
      <c r="H180" s="356"/>
      <c r="I180" s="355"/>
      <c r="J180" s="356"/>
      <c r="K180" s="355"/>
      <c r="L180" s="356"/>
      <c r="M180" s="2084"/>
      <c r="N180" s="2177"/>
      <c r="O180" s="355"/>
      <c r="P180" s="356"/>
      <c r="Q180" s="355"/>
      <c r="R180" s="356"/>
      <c r="S180" s="355"/>
      <c r="T180" s="356"/>
      <c r="U180" s="355"/>
      <c r="V180" s="356"/>
      <c r="W180" s="355"/>
      <c r="X180" s="356"/>
      <c r="Y180" s="355"/>
      <c r="Z180" s="356"/>
      <c r="AA180" s="355"/>
      <c r="AB180" s="356"/>
      <c r="AC180" s="355"/>
      <c r="AD180" s="2177"/>
      <c r="AE180" s="355"/>
      <c r="AF180" s="356"/>
      <c r="AG180" s="355"/>
      <c r="AH180" s="356"/>
      <c r="AI180" s="355"/>
      <c r="AJ180" s="356"/>
      <c r="AK180" s="2084"/>
      <c r="AL180" s="2177"/>
      <c r="AM180" s="443"/>
      <c r="AN180" s="452"/>
      <c r="AO180" s="356"/>
      <c r="AP180" s="1754" t="str">
        <f t="shared" si="140"/>
        <v/>
      </c>
      <c r="BU180" s="63"/>
      <c r="BV180" s="63"/>
      <c r="BW180" s="63"/>
      <c r="BX180" s="63"/>
      <c r="BY180" s="63"/>
      <c r="BZ180" s="63"/>
      <c r="CA180" s="1755" t="str">
        <f t="shared" si="141"/>
        <v/>
      </c>
      <c r="CB180" s="63"/>
      <c r="CC180" s="63"/>
      <c r="CD180" s="63"/>
      <c r="CK180" s="63"/>
      <c r="CL180" s="505"/>
      <c r="CM180" s="1757">
        <f t="shared" si="142"/>
        <v>0</v>
      </c>
      <c r="CN180" s="505"/>
      <c r="CO180" s="505"/>
      <c r="CP180" s="505"/>
      <c r="CQ180" s="505"/>
      <c r="CR180" s="505"/>
      <c r="CS180" s="505"/>
      <c r="CT180" s="505"/>
      <c r="CU180" s="505"/>
      <c r="CV180" s="505"/>
      <c r="CW180" s="505"/>
      <c r="CX180" s="505"/>
      <c r="CY180" s="505"/>
      <c r="CZ180" s="505"/>
      <c r="DA180" s="505"/>
      <c r="DB180" s="505"/>
      <c r="DC180" s="505"/>
      <c r="DD180" s="505"/>
      <c r="DE180" s="505"/>
      <c r="DF180" s="505"/>
      <c r="DG180" s="505"/>
      <c r="DH180" s="505"/>
    </row>
    <row r="181" spans="1:112" ht="14.25" customHeight="1" x14ac:dyDescent="0.25">
      <c r="A181" s="364" t="s">
        <v>1008</v>
      </c>
      <c r="B181" s="1022">
        <f t="shared" si="138"/>
        <v>0</v>
      </c>
      <c r="C181" s="2644">
        <f t="shared" ref="C181:D181" si="144">E181+G181+I181+K181+M181+O181+Q181+S181+U181+W181+Y181+AA181+AC181+AE181+AG181+AI181+AK181</f>
        <v>0</v>
      </c>
      <c r="D181" s="2920">
        <f t="shared" si="144"/>
        <v>0</v>
      </c>
      <c r="E181" s="355"/>
      <c r="F181" s="356"/>
      <c r="G181" s="355"/>
      <c r="H181" s="356"/>
      <c r="I181" s="355"/>
      <c r="J181" s="356"/>
      <c r="K181" s="355"/>
      <c r="L181" s="356"/>
      <c r="M181" s="2084"/>
      <c r="N181" s="2177"/>
      <c r="O181" s="355"/>
      <c r="P181" s="356"/>
      <c r="Q181" s="355"/>
      <c r="R181" s="356"/>
      <c r="S181" s="355"/>
      <c r="T181" s="356"/>
      <c r="U181" s="355"/>
      <c r="V181" s="356"/>
      <c r="W181" s="355"/>
      <c r="X181" s="356"/>
      <c r="Y181" s="355"/>
      <c r="Z181" s="356"/>
      <c r="AA181" s="355"/>
      <c r="AB181" s="356"/>
      <c r="AC181" s="355"/>
      <c r="AD181" s="2177"/>
      <c r="AE181" s="355"/>
      <c r="AF181" s="356"/>
      <c r="AG181" s="355"/>
      <c r="AH181" s="356"/>
      <c r="AI181" s="355"/>
      <c r="AJ181" s="356"/>
      <c r="AK181" s="2084"/>
      <c r="AL181" s="2177"/>
      <c r="AM181" s="443"/>
      <c r="AN181" s="452"/>
      <c r="AO181" s="356"/>
      <c r="AP181" s="1754" t="str">
        <f t="shared" si="140"/>
        <v/>
      </c>
      <c r="BU181" s="63"/>
      <c r="BV181" s="63"/>
      <c r="BW181" s="63"/>
      <c r="BX181" s="63"/>
      <c r="BY181" s="63"/>
      <c r="BZ181" s="63"/>
      <c r="CA181" s="1755" t="str">
        <f t="shared" si="141"/>
        <v/>
      </c>
      <c r="CB181" s="63"/>
      <c r="CC181" s="63"/>
      <c r="CD181" s="63"/>
      <c r="CK181" s="63"/>
      <c r="CL181" s="505"/>
      <c r="CM181" s="1757">
        <f t="shared" si="142"/>
        <v>0</v>
      </c>
      <c r="CN181" s="505"/>
      <c r="CO181" s="505"/>
      <c r="CP181" s="505"/>
      <c r="CQ181" s="505"/>
      <c r="CR181" s="505"/>
      <c r="CS181" s="505"/>
      <c r="CT181" s="505"/>
      <c r="CU181" s="505"/>
      <c r="CV181" s="505"/>
      <c r="CW181" s="505"/>
      <c r="CX181" s="505"/>
      <c r="CY181" s="505"/>
      <c r="CZ181" s="505"/>
      <c r="DA181" s="505"/>
      <c r="DB181" s="505"/>
      <c r="DC181" s="505"/>
      <c r="DD181" s="505"/>
      <c r="DE181" s="505"/>
      <c r="DF181" s="505"/>
      <c r="DG181" s="505"/>
      <c r="DH181" s="505"/>
    </row>
    <row r="182" spans="1:112" ht="14.25" customHeight="1" x14ac:dyDescent="0.25">
      <c r="A182" s="364" t="s">
        <v>3555</v>
      </c>
      <c r="B182" s="1022">
        <f t="shared" si="138"/>
        <v>0</v>
      </c>
      <c r="C182" s="2644">
        <f t="shared" ref="C182:D182" si="145">E182+G182+I182+K182+M182+O182+Q182+S182+U182+W182+Y182+AA182+AC182+AE182+AG182+AI182+AK182</f>
        <v>0</v>
      </c>
      <c r="D182" s="2920">
        <f t="shared" si="145"/>
        <v>0</v>
      </c>
      <c r="E182" s="355"/>
      <c r="F182" s="356"/>
      <c r="G182" s="355"/>
      <c r="H182" s="356"/>
      <c r="I182" s="355"/>
      <c r="J182" s="356"/>
      <c r="K182" s="355"/>
      <c r="L182" s="356"/>
      <c r="M182" s="2084"/>
      <c r="N182" s="2177"/>
      <c r="O182" s="355"/>
      <c r="P182" s="356"/>
      <c r="Q182" s="355"/>
      <c r="R182" s="356"/>
      <c r="S182" s="355"/>
      <c r="T182" s="356"/>
      <c r="U182" s="355"/>
      <c r="V182" s="356"/>
      <c r="W182" s="355"/>
      <c r="X182" s="356"/>
      <c r="Y182" s="355"/>
      <c r="Z182" s="356"/>
      <c r="AA182" s="355"/>
      <c r="AB182" s="356"/>
      <c r="AC182" s="355"/>
      <c r="AD182" s="2177"/>
      <c r="AE182" s="355"/>
      <c r="AF182" s="356"/>
      <c r="AG182" s="355"/>
      <c r="AH182" s="356"/>
      <c r="AI182" s="355"/>
      <c r="AJ182" s="356"/>
      <c r="AK182" s="2084"/>
      <c r="AL182" s="2177"/>
      <c r="AM182" s="443"/>
      <c r="AN182" s="452"/>
      <c r="AO182" s="356"/>
      <c r="AP182" s="1754" t="str">
        <f t="shared" si="140"/>
        <v/>
      </c>
      <c r="BU182" s="63"/>
      <c r="BV182" s="63"/>
      <c r="BW182" s="63"/>
      <c r="BX182" s="63"/>
      <c r="BY182" s="63"/>
      <c r="BZ182" s="63"/>
      <c r="CA182" s="1755" t="str">
        <f t="shared" si="141"/>
        <v/>
      </c>
      <c r="CB182" s="63"/>
      <c r="CC182" s="63"/>
      <c r="CD182" s="63"/>
      <c r="CK182" s="63"/>
      <c r="CL182" s="505"/>
      <c r="CM182" s="1757">
        <f t="shared" si="142"/>
        <v>0</v>
      </c>
      <c r="CN182" s="505"/>
      <c r="CO182" s="505"/>
      <c r="CP182" s="505"/>
      <c r="CQ182" s="505"/>
      <c r="CR182" s="505"/>
      <c r="CS182" s="505"/>
      <c r="CT182" s="505"/>
      <c r="CU182" s="505"/>
      <c r="CV182" s="505"/>
      <c r="CW182" s="505"/>
      <c r="CX182" s="505"/>
      <c r="CY182" s="505"/>
      <c r="CZ182" s="505"/>
      <c r="DA182" s="505"/>
      <c r="DB182" s="505"/>
      <c r="DC182" s="505"/>
      <c r="DD182" s="505"/>
      <c r="DE182" s="505"/>
      <c r="DF182" s="505"/>
      <c r="DG182" s="505"/>
      <c r="DH182" s="505"/>
    </row>
    <row r="183" spans="1:112" ht="14.25" customHeight="1" x14ac:dyDescent="0.25">
      <c r="A183" s="1228" t="s">
        <v>608</v>
      </c>
      <c r="B183" s="135">
        <f t="shared" si="138"/>
        <v>0</v>
      </c>
      <c r="C183" s="1462">
        <f t="shared" ref="C183:D183" si="146">E183+G183+I183+K183+M183+O183+Q183+S183+U183+W183+Y183+AA183+AC183+AE183+AG183+AI183+AK183</f>
        <v>0</v>
      </c>
      <c r="D183" s="2923">
        <f t="shared" si="146"/>
        <v>0</v>
      </c>
      <c r="E183" s="131"/>
      <c r="F183" s="372"/>
      <c r="G183" s="131"/>
      <c r="H183" s="372"/>
      <c r="I183" s="131"/>
      <c r="J183" s="372"/>
      <c r="K183" s="131"/>
      <c r="L183" s="372"/>
      <c r="M183" s="2137"/>
      <c r="N183" s="2178"/>
      <c r="O183" s="131"/>
      <c r="P183" s="372"/>
      <c r="Q183" s="131"/>
      <c r="R183" s="372"/>
      <c r="S183" s="131"/>
      <c r="T183" s="372"/>
      <c r="U183" s="131"/>
      <c r="V183" s="372"/>
      <c r="W183" s="131"/>
      <c r="X183" s="372"/>
      <c r="Y183" s="131"/>
      <c r="Z183" s="372"/>
      <c r="AA183" s="131"/>
      <c r="AB183" s="372"/>
      <c r="AC183" s="131"/>
      <c r="AD183" s="2178"/>
      <c r="AE183" s="131"/>
      <c r="AF183" s="372"/>
      <c r="AG183" s="131"/>
      <c r="AH183" s="372"/>
      <c r="AI183" s="131"/>
      <c r="AJ183" s="372"/>
      <c r="AK183" s="2137"/>
      <c r="AL183" s="2178"/>
      <c r="AM183" s="142"/>
      <c r="AN183" s="132"/>
      <c r="AO183" s="372"/>
      <c r="AP183" s="1754" t="str">
        <f t="shared" si="140"/>
        <v/>
      </c>
      <c r="BU183" s="63"/>
      <c r="BV183" s="63"/>
      <c r="BW183" s="63"/>
      <c r="BX183" s="63"/>
      <c r="BY183" s="63"/>
      <c r="BZ183" s="63"/>
      <c r="CA183" s="1755" t="str">
        <f t="shared" si="141"/>
        <v/>
      </c>
      <c r="CB183" s="63"/>
      <c r="CC183" s="63"/>
      <c r="CD183" s="63"/>
      <c r="CK183" s="63"/>
      <c r="CL183" s="505"/>
      <c r="CM183" s="1757">
        <f t="shared" si="142"/>
        <v>0</v>
      </c>
      <c r="CN183" s="505"/>
      <c r="CO183" s="505"/>
      <c r="CP183" s="505"/>
      <c r="CQ183" s="505"/>
      <c r="CR183" s="505"/>
      <c r="CS183" s="505"/>
      <c r="CT183" s="505"/>
      <c r="CU183" s="505"/>
      <c r="CV183" s="505"/>
      <c r="CW183" s="505"/>
      <c r="CX183" s="505"/>
      <c r="CY183" s="505"/>
      <c r="CZ183" s="505"/>
      <c r="DA183" s="505"/>
      <c r="DB183" s="505"/>
      <c r="DC183" s="505"/>
      <c r="DD183" s="505"/>
      <c r="DE183" s="505"/>
      <c r="DF183" s="505"/>
      <c r="DG183" s="505"/>
      <c r="DH183" s="505"/>
    </row>
    <row r="184" spans="1:112" ht="14.25" customHeight="1" x14ac:dyDescent="0.25">
      <c r="A184" s="1873" t="s">
        <v>3556</v>
      </c>
      <c r="B184" s="2200"/>
      <c r="C184" s="2200"/>
      <c r="D184" s="1873"/>
      <c r="E184" s="2200"/>
      <c r="F184" s="2200"/>
      <c r="G184" s="2200"/>
      <c r="H184" s="2200"/>
      <c r="I184" s="2200"/>
      <c r="J184" s="2200"/>
      <c r="K184" s="2200"/>
      <c r="L184" s="2200"/>
      <c r="M184" s="2200"/>
      <c r="N184" s="2200"/>
      <c r="O184" s="2200"/>
      <c r="P184" s="2200"/>
      <c r="Q184" s="2200"/>
      <c r="R184" s="2200"/>
      <c r="S184" s="2200"/>
      <c r="T184" s="2200"/>
      <c r="U184" s="2200"/>
      <c r="V184" s="2200"/>
      <c r="W184" s="2200"/>
      <c r="X184" s="2200"/>
      <c r="CA184" s="505"/>
      <c r="CB184" s="505"/>
      <c r="CC184" s="505"/>
      <c r="CD184" s="505"/>
      <c r="CK184" s="505"/>
      <c r="CL184" s="505"/>
      <c r="CM184" s="505"/>
      <c r="CN184" s="505"/>
      <c r="CO184" s="505"/>
      <c r="CP184" s="505"/>
      <c r="CQ184" s="505"/>
      <c r="CR184" s="505"/>
      <c r="CS184" s="505"/>
      <c r="CT184" s="505"/>
      <c r="CU184" s="505"/>
      <c r="CV184" s="505"/>
      <c r="CW184" s="505"/>
      <c r="CX184" s="505"/>
      <c r="CY184" s="505"/>
      <c r="CZ184" s="505"/>
      <c r="DA184" s="505"/>
      <c r="DB184" s="505"/>
      <c r="DC184" s="505"/>
      <c r="DD184" s="505"/>
      <c r="DE184" s="505"/>
      <c r="DF184" s="505"/>
      <c r="DG184" s="505"/>
      <c r="DH184" s="505"/>
    </row>
    <row r="185" spans="1:112" ht="14.25" customHeight="1" x14ac:dyDescent="0.25">
      <c r="A185" s="3153" t="s">
        <v>32</v>
      </c>
      <c r="B185" s="3379" t="s">
        <v>82</v>
      </c>
      <c r="C185" s="3475" t="s">
        <v>34</v>
      </c>
      <c r="D185" s="3161"/>
      <c r="E185" s="3161"/>
      <c r="F185" s="3161"/>
      <c r="G185" s="3161"/>
      <c r="H185" s="3161"/>
      <c r="I185" s="3161"/>
      <c r="J185" s="3161"/>
      <c r="K185" s="3161"/>
      <c r="L185" s="3161"/>
      <c r="M185" s="3161"/>
      <c r="N185" s="3161"/>
      <c r="O185" s="3161"/>
      <c r="P185" s="3161"/>
      <c r="Q185" s="3161"/>
      <c r="R185" s="3161"/>
      <c r="S185" s="3265"/>
      <c r="T185" s="3232" t="s">
        <v>3533</v>
      </c>
      <c r="U185" s="3124"/>
      <c r="V185" s="3124"/>
      <c r="W185" s="3124"/>
      <c r="X185" s="3122"/>
      <c r="CA185" s="505"/>
      <c r="CB185" s="505"/>
      <c r="CC185" s="505"/>
      <c r="CD185" s="505"/>
      <c r="CK185" s="505"/>
      <c r="CL185" s="505"/>
      <c r="CM185" s="505"/>
      <c r="CN185" s="505"/>
      <c r="CO185" s="505"/>
      <c r="CP185" s="505"/>
      <c r="CQ185" s="505"/>
      <c r="CR185" s="505"/>
      <c r="CS185" s="505"/>
      <c r="CT185" s="505"/>
      <c r="CU185" s="505"/>
      <c r="CV185" s="505"/>
      <c r="CW185" s="505"/>
      <c r="CX185" s="505"/>
      <c r="CY185" s="505"/>
      <c r="CZ185" s="505"/>
      <c r="DA185" s="505"/>
      <c r="DB185" s="505"/>
      <c r="DC185" s="505"/>
      <c r="DD185" s="505"/>
      <c r="DE185" s="505"/>
      <c r="DF185" s="505"/>
      <c r="DG185" s="505"/>
      <c r="DH185" s="505"/>
    </row>
    <row r="186" spans="1:112" ht="14.25" customHeight="1" x14ac:dyDescent="0.25">
      <c r="A186" s="3128"/>
      <c r="B186" s="3128"/>
      <c r="C186" s="3150"/>
      <c r="D186" s="3142"/>
      <c r="E186" s="3142"/>
      <c r="F186" s="3142"/>
      <c r="G186" s="3142"/>
      <c r="H186" s="3142"/>
      <c r="I186" s="3142"/>
      <c r="J186" s="3142"/>
      <c r="K186" s="3142"/>
      <c r="L186" s="3142"/>
      <c r="M186" s="3142"/>
      <c r="N186" s="3142"/>
      <c r="O186" s="3142"/>
      <c r="P186" s="3142"/>
      <c r="Q186" s="3142"/>
      <c r="R186" s="3142"/>
      <c r="S186" s="3198"/>
      <c r="T186" s="3535" t="s">
        <v>3534</v>
      </c>
      <c r="U186" s="3161"/>
      <c r="V186" s="3149"/>
      <c r="W186" s="3261" t="s">
        <v>3557</v>
      </c>
      <c r="X186" s="3122"/>
      <c r="CA186" s="505"/>
      <c r="CB186" s="505"/>
      <c r="CC186" s="505"/>
      <c r="CD186" s="505"/>
      <c r="CK186" s="505"/>
      <c r="CL186" s="505"/>
      <c r="CM186" s="505"/>
      <c r="CN186" s="505"/>
      <c r="CO186" s="505"/>
      <c r="CP186" s="505"/>
      <c r="CQ186" s="505"/>
      <c r="CR186" s="505"/>
      <c r="CS186" s="505"/>
      <c r="CT186" s="505"/>
      <c r="CU186" s="505"/>
      <c r="CV186" s="505"/>
      <c r="CW186" s="505"/>
      <c r="CX186" s="505"/>
      <c r="CY186" s="505"/>
      <c r="CZ186" s="505"/>
      <c r="DA186" s="505"/>
      <c r="DB186" s="505"/>
      <c r="DC186" s="505"/>
      <c r="DD186" s="505"/>
      <c r="DE186" s="505"/>
      <c r="DF186" s="505"/>
      <c r="DG186" s="505"/>
      <c r="DH186" s="505"/>
    </row>
    <row r="187" spans="1:112" ht="14.25" customHeight="1" x14ac:dyDescent="0.25">
      <c r="A187" s="3129"/>
      <c r="B187" s="3129"/>
      <c r="C187" s="1441" t="s">
        <v>352</v>
      </c>
      <c r="D187" s="1442" t="s">
        <v>335</v>
      </c>
      <c r="E187" s="1442" t="s">
        <v>99</v>
      </c>
      <c r="F187" s="1442" t="s">
        <v>49</v>
      </c>
      <c r="G187" s="1442" t="s">
        <v>50</v>
      </c>
      <c r="H187" s="1442" t="s">
        <v>992</v>
      </c>
      <c r="I187" s="1442" t="s">
        <v>645</v>
      </c>
      <c r="J187" s="1442" t="s">
        <v>53</v>
      </c>
      <c r="K187" s="1442" t="s">
        <v>54</v>
      </c>
      <c r="L187" s="1442" t="s">
        <v>993</v>
      </c>
      <c r="M187" s="1442" t="s">
        <v>56</v>
      </c>
      <c r="N187" s="1442" t="s">
        <v>57</v>
      </c>
      <c r="O187" s="1442" t="s">
        <v>58</v>
      </c>
      <c r="P187" s="1442" t="s">
        <v>59</v>
      </c>
      <c r="Q187" s="1442" t="s">
        <v>60</v>
      </c>
      <c r="R187" s="1442" t="s">
        <v>61</v>
      </c>
      <c r="S187" s="1443" t="s">
        <v>62</v>
      </c>
      <c r="T187" s="1435" t="s">
        <v>3558</v>
      </c>
      <c r="U187" s="22" t="s">
        <v>3559</v>
      </c>
      <c r="V187" s="494" t="s">
        <v>3560</v>
      </c>
      <c r="W187" s="21" t="s">
        <v>3536</v>
      </c>
      <c r="X187" s="494" t="s">
        <v>3537</v>
      </c>
      <c r="Y187" s="1862"/>
      <c r="CA187" s="505"/>
      <c r="CB187" s="505"/>
      <c r="CC187" s="505"/>
      <c r="CD187" s="505"/>
      <c r="CK187" s="505"/>
      <c r="CL187" s="505"/>
      <c r="CM187" s="505"/>
      <c r="CN187" s="505"/>
      <c r="CO187" s="505"/>
      <c r="CP187" s="505"/>
      <c r="CQ187" s="505"/>
      <c r="CR187" s="505"/>
      <c r="CS187" s="505"/>
      <c r="CT187" s="505"/>
      <c r="CU187" s="505"/>
      <c r="CV187" s="505"/>
      <c r="CW187" s="505"/>
      <c r="CX187" s="505"/>
      <c r="CY187" s="505"/>
      <c r="CZ187" s="505"/>
      <c r="DA187" s="505"/>
      <c r="DB187" s="505"/>
      <c r="DC187" s="505"/>
      <c r="DD187" s="505"/>
      <c r="DE187" s="505"/>
      <c r="DF187" s="505"/>
      <c r="DG187" s="505"/>
      <c r="DH187" s="505"/>
    </row>
    <row r="188" spans="1:112" ht="14.25" customHeight="1" x14ac:dyDescent="0.25">
      <c r="A188" s="1436" t="s">
        <v>1455</v>
      </c>
      <c r="B188" s="2383">
        <f t="shared" ref="B188:B194" si="147">SUM(C188:S188)</f>
        <v>0</v>
      </c>
      <c r="C188" s="355"/>
      <c r="D188" s="452"/>
      <c r="E188" s="452"/>
      <c r="F188" s="452"/>
      <c r="G188" s="452"/>
      <c r="H188" s="452"/>
      <c r="I188" s="452"/>
      <c r="J188" s="452"/>
      <c r="K188" s="452"/>
      <c r="L188" s="452"/>
      <c r="M188" s="452"/>
      <c r="N188" s="452"/>
      <c r="O188" s="452"/>
      <c r="P188" s="452"/>
      <c r="Q188" s="452"/>
      <c r="R188" s="452"/>
      <c r="S188" s="444"/>
      <c r="T188" s="443"/>
      <c r="U188" s="452"/>
      <c r="V188" s="356"/>
      <c r="W188" s="355"/>
      <c r="X188" s="356"/>
      <c r="Y188" s="1754" t="str">
        <f t="shared" ref="Y188:Y194" si="148">$CA188</f>
        <v/>
      </c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1755" t="str">
        <f t="shared" ref="CA188:CA194" si="149">IF(T188+U188+V188+W188+X188&lt;&gt;$B188,"* La suma de "&amp;T$185&amp;""&amp;" no debe ser distinto del Total. ","")</f>
        <v/>
      </c>
      <c r="CB188" s="63"/>
      <c r="CC188" s="63"/>
      <c r="CD188" s="63"/>
      <c r="CK188" s="63"/>
      <c r="CL188" s="505"/>
      <c r="CM188" s="2106">
        <f t="shared" ref="CM188:CM194" si="150">IF(T188+U188+V188+W188+X188&lt;&gt;$B188,1,0)</f>
        <v>0</v>
      </c>
      <c r="CN188" s="505"/>
      <c r="CO188" s="505"/>
      <c r="CP188" s="505"/>
      <c r="CQ188" s="505"/>
      <c r="CR188" s="505"/>
      <c r="CS188" s="505"/>
      <c r="CT188" s="505"/>
      <c r="CU188" s="505"/>
      <c r="CV188" s="505"/>
      <c r="CW188" s="505"/>
      <c r="CX188" s="505"/>
      <c r="CY188" s="505"/>
      <c r="CZ188" s="505"/>
      <c r="DA188" s="505"/>
      <c r="DB188" s="505"/>
      <c r="DC188" s="505"/>
      <c r="DD188" s="505"/>
      <c r="DE188" s="505"/>
      <c r="DF188" s="505"/>
      <c r="DG188" s="505"/>
      <c r="DH188" s="505"/>
    </row>
    <row r="189" spans="1:112" ht="14.25" customHeight="1" x14ac:dyDescent="0.25">
      <c r="A189" s="364" t="s">
        <v>2123</v>
      </c>
      <c r="B189" s="756">
        <f t="shared" si="147"/>
        <v>0</v>
      </c>
      <c r="C189" s="355"/>
      <c r="D189" s="452"/>
      <c r="E189" s="452"/>
      <c r="F189" s="452"/>
      <c r="G189" s="452"/>
      <c r="H189" s="452"/>
      <c r="I189" s="452"/>
      <c r="J189" s="452"/>
      <c r="K189" s="452"/>
      <c r="L189" s="452"/>
      <c r="M189" s="452"/>
      <c r="N189" s="452"/>
      <c r="O189" s="452"/>
      <c r="P189" s="452"/>
      <c r="Q189" s="452"/>
      <c r="R189" s="452"/>
      <c r="S189" s="444"/>
      <c r="T189" s="443"/>
      <c r="U189" s="452"/>
      <c r="V189" s="356"/>
      <c r="W189" s="355"/>
      <c r="X189" s="356"/>
      <c r="Y189" s="1754" t="str">
        <f t="shared" si="148"/>
        <v/>
      </c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1755" t="str">
        <f t="shared" si="149"/>
        <v/>
      </c>
      <c r="CB189" s="63"/>
      <c r="CC189" s="63"/>
      <c r="CD189" s="63"/>
      <c r="CK189" s="63"/>
      <c r="CL189" s="505"/>
      <c r="CM189" s="2106">
        <f t="shared" si="150"/>
        <v>0</v>
      </c>
      <c r="CN189" s="505"/>
      <c r="CO189" s="505"/>
      <c r="CP189" s="505"/>
      <c r="CQ189" s="505"/>
      <c r="CR189" s="505"/>
      <c r="CS189" s="505"/>
      <c r="CT189" s="505"/>
      <c r="CU189" s="505"/>
      <c r="CV189" s="505"/>
      <c r="CW189" s="505"/>
      <c r="CX189" s="505"/>
      <c r="CY189" s="505"/>
      <c r="CZ189" s="505"/>
      <c r="DA189" s="505"/>
      <c r="DB189" s="505"/>
      <c r="DC189" s="505"/>
      <c r="DD189" s="505"/>
      <c r="DE189" s="505"/>
      <c r="DF189" s="505"/>
      <c r="DG189" s="505"/>
      <c r="DH189" s="505"/>
    </row>
    <row r="190" spans="1:112" ht="14.25" customHeight="1" x14ac:dyDescent="0.25">
      <c r="A190" s="364" t="s">
        <v>3561</v>
      </c>
      <c r="B190" s="756">
        <f t="shared" si="147"/>
        <v>0</v>
      </c>
      <c r="C190" s="355"/>
      <c r="D190" s="452"/>
      <c r="E190" s="452"/>
      <c r="F190" s="452"/>
      <c r="G190" s="452"/>
      <c r="H190" s="452"/>
      <c r="I190" s="452"/>
      <c r="J190" s="452"/>
      <c r="K190" s="452"/>
      <c r="L190" s="452"/>
      <c r="M190" s="452"/>
      <c r="N190" s="452"/>
      <c r="O190" s="452"/>
      <c r="P190" s="452"/>
      <c r="Q190" s="452"/>
      <c r="R190" s="452"/>
      <c r="S190" s="444"/>
      <c r="T190" s="443"/>
      <c r="U190" s="452"/>
      <c r="V190" s="356"/>
      <c r="W190" s="355"/>
      <c r="X190" s="356"/>
      <c r="Y190" s="1754" t="str">
        <f t="shared" si="148"/>
        <v/>
      </c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1755" t="str">
        <f t="shared" si="149"/>
        <v/>
      </c>
      <c r="CB190" s="63"/>
      <c r="CC190" s="63"/>
      <c r="CD190" s="63"/>
      <c r="CK190" s="63"/>
      <c r="CL190" s="505"/>
      <c r="CM190" s="2106">
        <f t="shared" si="150"/>
        <v>0</v>
      </c>
      <c r="CN190" s="505"/>
      <c r="CO190" s="505"/>
      <c r="CP190" s="505"/>
      <c r="CQ190" s="505"/>
      <c r="CR190" s="505"/>
      <c r="CS190" s="505"/>
      <c r="CT190" s="505"/>
      <c r="CU190" s="505"/>
      <c r="CV190" s="505"/>
      <c r="CW190" s="505"/>
      <c r="CX190" s="505"/>
      <c r="CY190" s="505"/>
      <c r="CZ190" s="505"/>
      <c r="DA190" s="505"/>
      <c r="DB190" s="505"/>
      <c r="DC190" s="505"/>
      <c r="DD190" s="505"/>
      <c r="DE190" s="505"/>
      <c r="DF190" s="505"/>
      <c r="DG190" s="505"/>
      <c r="DH190" s="505"/>
    </row>
    <row r="191" spans="1:112" ht="14.25" customHeight="1" x14ac:dyDescent="0.25">
      <c r="A191" s="154" t="s">
        <v>1054</v>
      </c>
      <c r="B191" s="756">
        <f t="shared" si="147"/>
        <v>0</v>
      </c>
      <c r="C191" s="355"/>
      <c r="D191" s="452"/>
      <c r="E191" s="452"/>
      <c r="F191" s="452"/>
      <c r="G191" s="452"/>
      <c r="H191" s="452"/>
      <c r="I191" s="452"/>
      <c r="J191" s="452"/>
      <c r="K191" s="452"/>
      <c r="L191" s="452"/>
      <c r="M191" s="452"/>
      <c r="N191" s="452"/>
      <c r="O191" s="452"/>
      <c r="P191" s="452"/>
      <c r="Q191" s="452"/>
      <c r="R191" s="452"/>
      <c r="S191" s="444"/>
      <c r="T191" s="443"/>
      <c r="U191" s="452"/>
      <c r="V191" s="356"/>
      <c r="W191" s="355"/>
      <c r="X191" s="356"/>
      <c r="Y191" s="1754" t="str">
        <f t="shared" si="148"/>
        <v/>
      </c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1755" t="str">
        <f t="shared" si="149"/>
        <v/>
      </c>
      <c r="CB191" s="63"/>
      <c r="CC191" s="63"/>
      <c r="CD191" s="63"/>
      <c r="CK191" s="63"/>
      <c r="CL191" s="505"/>
      <c r="CM191" s="2106">
        <f t="shared" si="150"/>
        <v>0</v>
      </c>
      <c r="CN191" s="505"/>
      <c r="CO191" s="505"/>
      <c r="CP191" s="505"/>
      <c r="CQ191" s="505"/>
      <c r="CR191" s="505"/>
      <c r="CS191" s="505"/>
      <c r="CT191" s="505"/>
      <c r="CU191" s="505"/>
      <c r="CV191" s="505"/>
      <c r="CW191" s="505"/>
      <c r="CX191" s="505"/>
      <c r="CY191" s="505"/>
      <c r="CZ191" s="505"/>
      <c r="DA191" s="505"/>
      <c r="DB191" s="505"/>
      <c r="DC191" s="505"/>
      <c r="DD191" s="505"/>
      <c r="DE191" s="505"/>
      <c r="DF191" s="505"/>
      <c r="DG191" s="505"/>
      <c r="DH191" s="505"/>
    </row>
    <row r="192" spans="1:112" ht="14.25" customHeight="1" x14ac:dyDescent="0.25">
      <c r="A192" s="154" t="s">
        <v>1055</v>
      </c>
      <c r="B192" s="756">
        <f t="shared" si="147"/>
        <v>0</v>
      </c>
      <c r="C192" s="355"/>
      <c r="D192" s="452"/>
      <c r="E192" s="452"/>
      <c r="F192" s="452"/>
      <c r="G192" s="452"/>
      <c r="H192" s="452"/>
      <c r="I192" s="452"/>
      <c r="J192" s="452"/>
      <c r="K192" s="452"/>
      <c r="L192" s="452"/>
      <c r="M192" s="452"/>
      <c r="N192" s="452"/>
      <c r="O192" s="452"/>
      <c r="P192" s="452"/>
      <c r="Q192" s="452"/>
      <c r="R192" s="452"/>
      <c r="S192" s="444"/>
      <c r="T192" s="443"/>
      <c r="U192" s="452"/>
      <c r="V192" s="356"/>
      <c r="W192" s="355"/>
      <c r="X192" s="356"/>
      <c r="Y192" s="1754" t="str">
        <f t="shared" si="148"/>
        <v/>
      </c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1755" t="str">
        <f t="shared" si="149"/>
        <v/>
      </c>
      <c r="CB192" s="63"/>
      <c r="CC192" s="63"/>
      <c r="CD192" s="63"/>
      <c r="CK192" s="63"/>
      <c r="CL192" s="505"/>
      <c r="CM192" s="2106">
        <f t="shared" si="150"/>
        <v>0</v>
      </c>
      <c r="CN192" s="505"/>
      <c r="CO192" s="505"/>
      <c r="CP192" s="505"/>
      <c r="CQ192" s="505"/>
      <c r="CR192" s="505"/>
      <c r="CS192" s="505"/>
      <c r="CT192" s="505"/>
      <c r="CU192" s="505"/>
      <c r="CV192" s="505"/>
      <c r="CW192" s="505"/>
      <c r="CX192" s="505"/>
      <c r="CY192" s="505"/>
      <c r="CZ192" s="505"/>
      <c r="DA192" s="505"/>
      <c r="DB192" s="505"/>
      <c r="DC192" s="505"/>
      <c r="DD192" s="505"/>
      <c r="DE192" s="505"/>
      <c r="DF192" s="505"/>
      <c r="DG192" s="505"/>
      <c r="DH192" s="505"/>
    </row>
    <row r="193" spans="1:112" ht="14.25" customHeight="1" x14ac:dyDescent="0.25">
      <c r="A193" s="1866" t="s">
        <v>3562</v>
      </c>
      <c r="B193" s="756">
        <f t="shared" si="147"/>
        <v>0</v>
      </c>
      <c r="C193" s="355"/>
      <c r="D193" s="452"/>
      <c r="E193" s="452"/>
      <c r="F193" s="452"/>
      <c r="G193" s="452"/>
      <c r="H193" s="452"/>
      <c r="I193" s="452"/>
      <c r="J193" s="452"/>
      <c r="K193" s="452"/>
      <c r="L193" s="452"/>
      <c r="M193" s="452"/>
      <c r="N193" s="452"/>
      <c r="O193" s="452"/>
      <c r="P193" s="452"/>
      <c r="Q193" s="452"/>
      <c r="R193" s="452"/>
      <c r="S193" s="444"/>
      <c r="T193" s="443"/>
      <c r="U193" s="452"/>
      <c r="V193" s="356"/>
      <c r="W193" s="355"/>
      <c r="X193" s="356"/>
      <c r="Y193" s="1754" t="str">
        <f t="shared" si="148"/>
        <v/>
      </c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1755" t="str">
        <f t="shared" si="149"/>
        <v/>
      </c>
      <c r="CB193" s="63"/>
      <c r="CC193" s="63"/>
      <c r="CD193" s="63"/>
      <c r="CK193" s="63"/>
      <c r="CL193" s="505"/>
      <c r="CM193" s="2106">
        <f t="shared" si="150"/>
        <v>0</v>
      </c>
      <c r="CN193" s="505"/>
      <c r="CO193" s="505"/>
      <c r="CP193" s="505"/>
      <c r="CQ193" s="505"/>
      <c r="CR193" s="505"/>
      <c r="CS193" s="505"/>
      <c r="CT193" s="505"/>
      <c r="CU193" s="505"/>
      <c r="CV193" s="505"/>
      <c r="CW193" s="505"/>
      <c r="CX193" s="505"/>
      <c r="CY193" s="505"/>
      <c r="CZ193" s="505"/>
      <c r="DA193" s="505"/>
      <c r="DB193" s="505"/>
      <c r="DC193" s="505"/>
      <c r="DD193" s="505"/>
      <c r="DE193" s="505"/>
      <c r="DF193" s="505"/>
      <c r="DG193" s="505"/>
      <c r="DH193" s="505"/>
    </row>
    <row r="194" spans="1:112" ht="14.25" customHeight="1" x14ac:dyDescent="0.25">
      <c r="A194" s="159" t="s">
        <v>103</v>
      </c>
      <c r="B194" s="2823">
        <f t="shared" si="147"/>
        <v>0</v>
      </c>
      <c r="C194" s="1843"/>
      <c r="D194" s="1845"/>
      <c r="E194" s="1845"/>
      <c r="F194" s="1845"/>
      <c r="G194" s="1845"/>
      <c r="H194" s="1845"/>
      <c r="I194" s="1845"/>
      <c r="J194" s="1845"/>
      <c r="K194" s="1845"/>
      <c r="L194" s="1845"/>
      <c r="M194" s="1845"/>
      <c r="N194" s="1845"/>
      <c r="O194" s="1845"/>
      <c r="P194" s="1845"/>
      <c r="Q194" s="1845"/>
      <c r="R194" s="1845"/>
      <c r="S194" s="1846"/>
      <c r="T194" s="527"/>
      <c r="U194" s="477"/>
      <c r="V194" s="2142"/>
      <c r="W194" s="2074"/>
      <c r="X194" s="2142"/>
      <c r="Y194" s="1754" t="str">
        <f t="shared" si="148"/>
        <v/>
      </c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1755" t="str">
        <f t="shared" si="149"/>
        <v/>
      </c>
      <c r="CB194" s="63"/>
      <c r="CC194" s="63"/>
      <c r="CD194" s="63"/>
      <c r="CK194" s="63"/>
      <c r="CL194" s="505"/>
      <c r="CM194" s="2106">
        <f t="shared" si="150"/>
        <v>0</v>
      </c>
      <c r="CN194" s="505"/>
      <c r="CO194" s="505"/>
      <c r="CP194" s="505"/>
      <c r="CQ194" s="505"/>
      <c r="CR194" s="505"/>
      <c r="CS194" s="505"/>
      <c r="CT194" s="505"/>
      <c r="CU194" s="505"/>
      <c r="CV194" s="505"/>
      <c r="CW194" s="505"/>
      <c r="CX194" s="505"/>
      <c r="CY194" s="505"/>
      <c r="CZ194" s="505"/>
      <c r="DA194" s="505"/>
      <c r="DB194" s="505"/>
      <c r="DC194" s="505"/>
      <c r="DD194" s="505"/>
      <c r="DE194" s="505"/>
      <c r="DF194" s="505"/>
      <c r="DG194" s="505"/>
      <c r="DH194" s="505"/>
    </row>
    <row r="195" spans="1:112" ht="14.25" customHeight="1" x14ac:dyDescent="0.25">
      <c r="A195" s="2924" t="s">
        <v>82</v>
      </c>
      <c r="B195" s="1244">
        <f t="shared" ref="B195:X195" si="151">SUM(B188:B194)</f>
        <v>0</v>
      </c>
      <c r="C195" s="700">
        <f t="shared" si="151"/>
        <v>0</v>
      </c>
      <c r="D195" s="703">
        <f t="shared" si="151"/>
        <v>0</v>
      </c>
      <c r="E195" s="703">
        <f t="shared" si="151"/>
        <v>0</v>
      </c>
      <c r="F195" s="703">
        <f t="shared" si="151"/>
        <v>0</v>
      </c>
      <c r="G195" s="703">
        <f t="shared" si="151"/>
        <v>0</v>
      </c>
      <c r="H195" s="703">
        <f t="shared" si="151"/>
        <v>0</v>
      </c>
      <c r="I195" s="703">
        <f t="shared" si="151"/>
        <v>0</v>
      </c>
      <c r="J195" s="703">
        <f t="shared" si="151"/>
        <v>0</v>
      </c>
      <c r="K195" s="703">
        <f t="shared" si="151"/>
        <v>0</v>
      </c>
      <c r="L195" s="703">
        <f t="shared" si="151"/>
        <v>0</v>
      </c>
      <c r="M195" s="703">
        <f t="shared" si="151"/>
        <v>0</v>
      </c>
      <c r="N195" s="703">
        <f t="shared" si="151"/>
        <v>0</v>
      </c>
      <c r="O195" s="703">
        <f t="shared" si="151"/>
        <v>0</v>
      </c>
      <c r="P195" s="703">
        <f t="shared" si="151"/>
        <v>0</v>
      </c>
      <c r="Q195" s="703">
        <f t="shared" si="151"/>
        <v>0</v>
      </c>
      <c r="R195" s="703">
        <f t="shared" si="151"/>
        <v>0</v>
      </c>
      <c r="S195" s="1445">
        <f t="shared" si="151"/>
        <v>0</v>
      </c>
      <c r="T195" s="2234">
        <f t="shared" si="151"/>
        <v>0</v>
      </c>
      <c r="U195" s="2230">
        <f t="shared" si="151"/>
        <v>0</v>
      </c>
      <c r="V195" s="761">
        <f t="shared" si="151"/>
        <v>0</v>
      </c>
      <c r="W195" s="466">
        <f t="shared" si="151"/>
        <v>0</v>
      </c>
      <c r="X195" s="761">
        <f t="shared" si="151"/>
        <v>0</v>
      </c>
      <c r="CA195" s="505"/>
      <c r="CB195" s="505"/>
      <c r="CC195" s="505"/>
      <c r="CD195" s="505"/>
      <c r="CK195" s="505"/>
      <c r="CL195" s="505"/>
      <c r="CM195" s="505"/>
      <c r="CN195" s="505"/>
      <c r="CO195" s="505"/>
      <c r="CP195" s="505"/>
      <c r="CQ195" s="505"/>
      <c r="CR195" s="505"/>
      <c r="CS195" s="505"/>
      <c r="CT195" s="505"/>
      <c r="CU195" s="505"/>
      <c r="CV195" s="505"/>
      <c r="CW195" s="505"/>
      <c r="CX195" s="505"/>
      <c r="CY195" s="505"/>
      <c r="CZ195" s="505"/>
      <c r="DA195" s="505"/>
      <c r="DB195" s="505"/>
      <c r="DC195" s="505"/>
      <c r="DD195" s="505"/>
      <c r="DE195" s="505"/>
      <c r="DF195" s="505"/>
      <c r="DG195" s="505"/>
      <c r="DH195" s="505"/>
    </row>
    <row r="196" spans="1:112" ht="18" customHeight="1" x14ac:dyDescent="0.25">
      <c r="A196" s="281" t="s">
        <v>3563</v>
      </c>
      <c r="B196" s="2200"/>
      <c r="C196" s="2200"/>
      <c r="D196" s="2200"/>
      <c r="E196" s="2200"/>
      <c r="F196" s="2200"/>
      <c r="G196" s="2200"/>
      <c r="H196" s="2200"/>
      <c r="I196" s="2200"/>
      <c r="J196" s="2200"/>
      <c r="K196" s="2200"/>
      <c r="L196" s="2200"/>
      <c r="M196" s="2200"/>
      <c r="N196" s="2200"/>
      <c r="O196" s="2200"/>
      <c r="P196" s="2200"/>
      <c r="Q196" s="2200"/>
      <c r="R196" s="2200"/>
      <c r="S196" s="2200"/>
      <c r="T196" s="2200"/>
      <c r="U196" s="2200"/>
      <c r="V196" s="2200"/>
      <c r="W196" s="2200"/>
      <c r="X196" s="2200"/>
      <c r="CA196" s="505"/>
      <c r="CB196" s="505"/>
      <c r="CC196" s="505"/>
      <c r="CD196" s="505"/>
      <c r="CK196" s="505"/>
      <c r="CL196" s="505"/>
      <c r="CM196" s="505"/>
      <c r="CN196" s="505"/>
      <c r="CO196" s="505"/>
      <c r="CP196" s="505"/>
      <c r="CQ196" s="505"/>
      <c r="CR196" s="505"/>
      <c r="CS196" s="505"/>
      <c r="CT196" s="505"/>
      <c r="CU196" s="505"/>
      <c r="CV196" s="505"/>
      <c r="CW196" s="505"/>
      <c r="CX196" s="505"/>
      <c r="CY196" s="505"/>
      <c r="CZ196" s="505"/>
      <c r="DA196" s="505"/>
      <c r="DB196" s="505"/>
      <c r="DC196" s="505"/>
      <c r="DD196" s="505"/>
      <c r="DE196" s="505"/>
      <c r="DF196" s="505"/>
      <c r="DG196" s="505"/>
      <c r="DH196" s="505"/>
    </row>
    <row r="197" spans="1:112" ht="14.25" customHeight="1" x14ac:dyDescent="0.25">
      <c r="A197" s="3153" t="s">
        <v>32</v>
      </c>
      <c r="B197" s="3379" t="s">
        <v>82</v>
      </c>
      <c r="C197" s="3475" t="s">
        <v>34</v>
      </c>
      <c r="D197" s="3161"/>
      <c r="E197" s="3161"/>
      <c r="F197" s="3161"/>
      <c r="G197" s="3161"/>
      <c r="H197" s="3161"/>
      <c r="I197" s="3161"/>
      <c r="J197" s="3161"/>
      <c r="K197" s="3161"/>
      <c r="L197" s="3161"/>
      <c r="M197" s="3161"/>
      <c r="N197" s="3161"/>
      <c r="O197" s="3161"/>
      <c r="P197" s="3161"/>
      <c r="Q197" s="3161"/>
      <c r="R197" s="3161"/>
      <c r="S197" s="3265"/>
      <c r="T197" s="3232" t="s">
        <v>3533</v>
      </c>
      <c r="U197" s="3124"/>
      <c r="V197" s="3124"/>
      <c r="W197" s="3124"/>
      <c r="X197" s="3122"/>
      <c r="CA197" s="505"/>
      <c r="CB197" s="505"/>
      <c r="CC197" s="505"/>
      <c r="CD197" s="505"/>
      <c r="CK197" s="505"/>
      <c r="CL197" s="505"/>
      <c r="CM197" s="505"/>
      <c r="CN197" s="505"/>
      <c r="CO197" s="505"/>
      <c r="CP197" s="505"/>
      <c r="CQ197" s="505"/>
      <c r="CR197" s="505"/>
      <c r="CS197" s="505"/>
      <c r="CT197" s="505"/>
      <c r="CU197" s="505"/>
      <c r="CV197" s="505"/>
      <c r="CW197" s="505"/>
      <c r="CX197" s="505"/>
      <c r="CY197" s="505"/>
      <c r="CZ197" s="505"/>
      <c r="DA197" s="505"/>
      <c r="DB197" s="505"/>
      <c r="DC197" s="505"/>
      <c r="DD197" s="505"/>
      <c r="DE197" s="505"/>
      <c r="DF197" s="505"/>
      <c r="DG197" s="505"/>
      <c r="DH197" s="505"/>
    </row>
    <row r="198" spans="1:112" ht="14.25" customHeight="1" x14ac:dyDescent="0.25">
      <c r="A198" s="3128"/>
      <c r="B198" s="3128"/>
      <c r="C198" s="3150"/>
      <c r="D198" s="3142"/>
      <c r="E198" s="3142"/>
      <c r="F198" s="3142"/>
      <c r="G198" s="3142"/>
      <c r="H198" s="3142"/>
      <c r="I198" s="3142"/>
      <c r="J198" s="3142"/>
      <c r="K198" s="3142"/>
      <c r="L198" s="3142"/>
      <c r="M198" s="3142"/>
      <c r="N198" s="3142"/>
      <c r="O198" s="3142"/>
      <c r="P198" s="3142"/>
      <c r="Q198" s="3142"/>
      <c r="R198" s="3142"/>
      <c r="S198" s="3198"/>
      <c r="T198" s="3533" t="s">
        <v>3534</v>
      </c>
      <c r="U198" s="3161"/>
      <c r="V198" s="3149"/>
      <c r="W198" s="3261" t="s">
        <v>3557</v>
      </c>
      <c r="X198" s="3122"/>
      <c r="CA198" s="505"/>
      <c r="CB198" s="505"/>
      <c r="CC198" s="505"/>
      <c r="CD198" s="505"/>
      <c r="CK198" s="505"/>
      <c r="CL198" s="505"/>
      <c r="CM198" s="505"/>
      <c r="CN198" s="505"/>
      <c r="CO198" s="505"/>
      <c r="CP198" s="505"/>
      <c r="CQ198" s="505"/>
      <c r="CR198" s="505"/>
      <c r="CS198" s="505"/>
      <c r="CT198" s="505"/>
      <c r="CU198" s="505"/>
      <c r="CV198" s="505"/>
      <c r="CW198" s="505"/>
      <c r="CX198" s="505"/>
      <c r="CY198" s="505"/>
      <c r="CZ198" s="505"/>
      <c r="DA198" s="505"/>
      <c r="DB198" s="505"/>
      <c r="DC198" s="505"/>
      <c r="DD198" s="505"/>
      <c r="DE198" s="505"/>
      <c r="DF198" s="505"/>
      <c r="DG198" s="505"/>
      <c r="DH198" s="505"/>
    </row>
    <row r="199" spans="1:112" ht="14.25" customHeight="1" x14ac:dyDescent="0.25">
      <c r="A199" s="3129"/>
      <c r="B199" s="3129"/>
      <c r="C199" s="1441" t="s">
        <v>352</v>
      </c>
      <c r="D199" s="1442" t="s">
        <v>335</v>
      </c>
      <c r="E199" s="1442" t="s">
        <v>99</v>
      </c>
      <c r="F199" s="1442" t="s">
        <v>49</v>
      </c>
      <c r="G199" s="1442" t="s">
        <v>50</v>
      </c>
      <c r="H199" s="1442" t="s">
        <v>992</v>
      </c>
      <c r="I199" s="1442" t="s">
        <v>645</v>
      </c>
      <c r="J199" s="1442" t="s">
        <v>53</v>
      </c>
      <c r="K199" s="1442" t="s">
        <v>54</v>
      </c>
      <c r="L199" s="1442" t="s">
        <v>993</v>
      </c>
      <c r="M199" s="1442" t="s">
        <v>56</v>
      </c>
      <c r="N199" s="1442" t="s">
        <v>57</v>
      </c>
      <c r="O199" s="1442" t="s">
        <v>58</v>
      </c>
      <c r="P199" s="1442" t="s">
        <v>59</v>
      </c>
      <c r="Q199" s="1442" t="s">
        <v>60</v>
      </c>
      <c r="R199" s="1442" t="s">
        <v>61</v>
      </c>
      <c r="S199" s="1443" t="s">
        <v>62</v>
      </c>
      <c r="T199" s="1435" t="s">
        <v>3558</v>
      </c>
      <c r="U199" s="22" t="s">
        <v>3559</v>
      </c>
      <c r="V199" s="494" t="s">
        <v>3560</v>
      </c>
      <c r="W199" s="21" t="s">
        <v>3536</v>
      </c>
      <c r="X199" s="494" t="s">
        <v>3537</v>
      </c>
      <c r="Y199" s="1862"/>
      <c r="CA199" s="505"/>
      <c r="CB199" s="505"/>
      <c r="CC199" s="505"/>
      <c r="CD199" s="505"/>
      <c r="CK199" s="505"/>
      <c r="CL199" s="505"/>
      <c r="CM199" s="505"/>
      <c r="CN199" s="505"/>
      <c r="CO199" s="505"/>
      <c r="CP199" s="505"/>
      <c r="CQ199" s="505"/>
      <c r="CR199" s="505"/>
      <c r="CS199" s="505"/>
      <c r="CT199" s="505"/>
      <c r="CU199" s="505"/>
      <c r="CV199" s="505"/>
      <c r="CW199" s="505"/>
      <c r="CX199" s="505"/>
      <c r="CY199" s="505"/>
      <c r="CZ199" s="505"/>
      <c r="DA199" s="505"/>
      <c r="DB199" s="505"/>
      <c r="DC199" s="505"/>
      <c r="DD199" s="505"/>
      <c r="DE199" s="505"/>
      <c r="DF199" s="505"/>
      <c r="DG199" s="505"/>
      <c r="DH199" s="505"/>
    </row>
    <row r="200" spans="1:112" ht="14.25" customHeight="1" x14ac:dyDescent="0.25">
      <c r="A200" s="1436" t="s">
        <v>1455</v>
      </c>
      <c r="B200" s="2383">
        <f t="shared" ref="B200:B205" si="152">SUM(C200:S200)</f>
        <v>0</v>
      </c>
      <c r="C200" s="355"/>
      <c r="D200" s="452"/>
      <c r="E200" s="452"/>
      <c r="F200" s="452"/>
      <c r="G200" s="452"/>
      <c r="H200" s="452"/>
      <c r="I200" s="452"/>
      <c r="J200" s="452"/>
      <c r="K200" s="452"/>
      <c r="L200" s="452"/>
      <c r="M200" s="452"/>
      <c r="N200" s="452"/>
      <c r="O200" s="452"/>
      <c r="P200" s="452"/>
      <c r="Q200" s="452"/>
      <c r="R200" s="452"/>
      <c r="S200" s="444"/>
      <c r="T200" s="440"/>
      <c r="U200" s="127"/>
      <c r="V200" s="351"/>
      <c r="W200" s="126"/>
      <c r="X200" s="351"/>
      <c r="Y200" s="1754" t="str">
        <f t="shared" ref="Y200:Y205" si="153">$CA200</f>
        <v/>
      </c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1755" t="str">
        <f t="shared" ref="CA200:CA205" si="154">IF(T200+U200+V200+W200+X200&lt;&gt;$B200,"* La suma de "&amp;T$185&amp;""&amp;" no debe ser distinto del Total. ","")</f>
        <v/>
      </c>
      <c r="CB200" s="63"/>
      <c r="CC200" s="63"/>
      <c r="CD200" s="63"/>
      <c r="CK200" s="63"/>
      <c r="CL200" s="505"/>
      <c r="CM200" s="2106">
        <f t="shared" ref="CM200:CM205" si="155">IF(T200+U200+V200+W200+X200&lt;&gt;$B200,1,0)</f>
        <v>0</v>
      </c>
      <c r="CN200" s="505"/>
      <c r="CO200" s="505"/>
      <c r="CP200" s="505"/>
      <c r="CQ200" s="505"/>
      <c r="CR200" s="505"/>
      <c r="CS200" s="505"/>
      <c r="CT200" s="505"/>
      <c r="CU200" s="505"/>
      <c r="CV200" s="505"/>
      <c r="CW200" s="505"/>
      <c r="CX200" s="505"/>
      <c r="CY200" s="505"/>
      <c r="CZ200" s="505"/>
      <c r="DA200" s="505"/>
      <c r="DB200" s="505"/>
      <c r="DC200" s="505"/>
      <c r="DD200" s="505"/>
      <c r="DE200" s="505"/>
      <c r="DF200" s="505"/>
      <c r="DG200" s="505"/>
      <c r="DH200" s="505"/>
    </row>
    <row r="201" spans="1:112" ht="14.25" customHeight="1" x14ac:dyDescent="0.25">
      <c r="A201" s="364" t="s">
        <v>2123</v>
      </c>
      <c r="B201" s="756">
        <f t="shared" si="152"/>
        <v>0</v>
      </c>
      <c r="C201" s="355"/>
      <c r="D201" s="452"/>
      <c r="E201" s="452"/>
      <c r="F201" s="452"/>
      <c r="G201" s="452"/>
      <c r="H201" s="452"/>
      <c r="I201" s="452"/>
      <c r="J201" s="452"/>
      <c r="K201" s="452"/>
      <c r="L201" s="452"/>
      <c r="M201" s="452"/>
      <c r="N201" s="452"/>
      <c r="O201" s="452"/>
      <c r="P201" s="452"/>
      <c r="Q201" s="452"/>
      <c r="R201" s="452"/>
      <c r="S201" s="444"/>
      <c r="T201" s="443"/>
      <c r="U201" s="452"/>
      <c r="V201" s="356"/>
      <c r="W201" s="355"/>
      <c r="X201" s="356"/>
      <c r="Y201" s="1754" t="str">
        <f t="shared" si="153"/>
        <v/>
      </c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1755" t="str">
        <f t="shared" si="154"/>
        <v/>
      </c>
      <c r="CB201" s="63"/>
      <c r="CC201" s="63"/>
      <c r="CD201" s="63"/>
      <c r="CK201" s="63"/>
      <c r="CL201" s="505"/>
      <c r="CM201" s="2106">
        <f t="shared" si="155"/>
        <v>0</v>
      </c>
      <c r="CN201" s="505"/>
      <c r="CO201" s="505"/>
      <c r="CP201" s="505"/>
      <c r="CQ201" s="505"/>
      <c r="CR201" s="505"/>
      <c r="CS201" s="505"/>
      <c r="CT201" s="505"/>
      <c r="CU201" s="505"/>
      <c r="CV201" s="505"/>
      <c r="CW201" s="505"/>
      <c r="CX201" s="505"/>
      <c r="CY201" s="505"/>
      <c r="CZ201" s="505"/>
      <c r="DA201" s="505"/>
      <c r="DB201" s="505"/>
      <c r="DC201" s="505"/>
      <c r="DD201" s="505"/>
      <c r="DE201" s="505"/>
      <c r="DF201" s="505"/>
      <c r="DG201" s="505"/>
      <c r="DH201" s="505"/>
    </row>
    <row r="202" spans="1:112" ht="14.25" customHeight="1" x14ac:dyDescent="0.25">
      <c r="A202" s="364" t="s">
        <v>3561</v>
      </c>
      <c r="B202" s="756">
        <f t="shared" si="152"/>
        <v>0</v>
      </c>
      <c r="C202" s="355"/>
      <c r="D202" s="452"/>
      <c r="E202" s="452"/>
      <c r="F202" s="452"/>
      <c r="G202" s="452"/>
      <c r="H202" s="452"/>
      <c r="I202" s="452"/>
      <c r="J202" s="452"/>
      <c r="K202" s="452"/>
      <c r="L202" s="452"/>
      <c r="M202" s="452"/>
      <c r="N202" s="452"/>
      <c r="O202" s="452"/>
      <c r="P202" s="452"/>
      <c r="Q202" s="452"/>
      <c r="R202" s="452"/>
      <c r="S202" s="444"/>
      <c r="T202" s="443"/>
      <c r="U202" s="452"/>
      <c r="V202" s="356"/>
      <c r="W202" s="355"/>
      <c r="X202" s="356"/>
      <c r="Y202" s="1754" t="str">
        <f t="shared" si="153"/>
        <v/>
      </c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1755" t="str">
        <f t="shared" si="154"/>
        <v/>
      </c>
      <c r="CB202" s="63"/>
      <c r="CC202" s="63"/>
      <c r="CD202" s="63"/>
      <c r="CK202" s="63"/>
      <c r="CL202" s="505"/>
      <c r="CM202" s="2106">
        <f t="shared" si="155"/>
        <v>0</v>
      </c>
      <c r="CN202" s="505"/>
      <c r="CO202" s="505"/>
      <c r="CP202" s="505"/>
      <c r="CQ202" s="505"/>
      <c r="CR202" s="505"/>
      <c r="CS202" s="505"/>
      <c r="CT202" s="505"/>
      <c r="CU202" s="505"/>
      <c r="CV202" s="505"/>
      <c r="CW202" s="505"/>
      <c r="CX202" s="505"/>
      <c r="CY202" s="505"/>
      <c r="CZ202" s="505"/>
      <c r="DA202" s="505"/>
      <c r="DB202" s="505"/>
      <c r="DC202" s="505"/>
      <c r="DD202" s="505"/>
      <c r="DE202" s="505"/>
      <c r="DF202" s="505"/>
      <c r="DG202" s="505"/>
      <c r="DH202" s="505"/>
    </row>
    <row r="203" spans="1:112" ht="14.25" customHeight="1" x14ac:dyDescent="0.25">
      <c r="A203" s="154" t="s">
        <v>1054</v>
      </c>
      <c r="B203" s="756">
        <f t="shared" si="152"/>
        <v>0</v>
      </c>
      <c r="C203" s="355"/>
      <c r="D203" s="452"/>
      <c r="E203" s="452"/>
      <c r="F203" s="452"/>
      <c r="G203" s="452"/>
      <c r="H203" s="452"/>
      <c r="I203" s="452"/>
      <c r="J203" s="452"/>
      <c r="K203" s="452"/>
      <c r="L203" s="452"/>
      <c r="M203" s="452"/>
      <c r="N203" s="452"/>
      <c r="O203" s="452"/>
      <c r="P203" s="452"/>
      <c r="Q203" s="452"/>
      <c r="R203" s="452"/>
      <c r="S203" s="444"/>
      <c r="T203" s="443"/>
      <c r="U203" s="452"/>
      <c r="V203" s="356"/>
      <c r="W203" s="355"/>
      <c r="X203" s="356"/>
      <c r="Y203" s="1754" t="str">
        <f t="shared" si="153"/>
        <v/>
      </c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1755" t="str">
        <f t="shared" si="154"/>
        <v/>
      </c>
      <c r="CB203" s="63"/>
      <c r="CC203" s="63"/>
      <c r="CD203" s="63"/>
      <c r="CK203" s="63"/>
      <c r="CL203" s="505"/>
      <c r="CM203" s="2106">
        <f t="shared" si="155"/>
        <v>0</v>
      </c>
      <c r="CN203" s="505"/>
      <c r="CO203" s="505"/>
      <c r="CP203" s="505"/>
      <c r="CQ203" s="505"/>
      <c r="CR203" s="505"/>
      <c r="CS203" s="505"/>
      <c r="CT203" s="505"/>
      <c r="CU203" s="505"/>
      <c r="CV203" s="505"/>
      <c r="CW203" s="505"/>
      <c r="CX203" s="505"/>
      <c r="CY203" s="505"/>
      <c r="CZ203" s="505"/>
      <c r="DA203" s="505"/>
      <c r="DB203" s="505"/>
      <c r="DC203" s="505"/>
      <c r="DD203" s="505"/>
      <c r="DE203" s="505"/>
      <c r="DF203" s="505"/>
      <c r="DG203" s="505"/>
      <c r="DH203" s="505"/>
    </row>
    <row r="204" spans="1:112" ht="14.25" customHeight="1" x14ac:dyDescent="0.25">
      <c r="A204" s="1866" t="s">
        <v>3562</v>
      </c>
      <c r="B204" s="756">
        <f t="shared" si="152"/>
        <v>0</v>
      </c>
      <c r="C204" s="355"/>
      <c r="D204" s="452"/>
      <c r="E204" s="452"/>
      <c r="F204" s="452"/>
      <c r="G204" s="452"/>
      <c r="H204" s="452"/>
      <c r="I204" s="452"/>
      <c r="J204" s="452"/>
      <c r="K204" s="452"/>
      <c r="L204" s="452"/>
      <c r="M204" s="452"/>
      <c r="N204" s="452"/>
      <c r="O204" s="452"/>
      <c r="P204" s="452"/>
      <c r="Q204" s="452"/>
      <c r="R204" s="452"/>
      <c r="S204" s="444"/>
      <c r="T204" s="443"/>
      <c r="U204" s="452"/>
      <c r="V204" s="356"/>
      <c r="W204" s="355"/>
      <c r="X204" s="356"/>
      <c r="Y204" s="1754" t="str">
        <f t="shared" si="153"/>
        <v/>
      </c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1755" t="str">
        <f t="shared" si="154"/>
        <v/>
      </c>
      <c r="CB204" s="63"/>
      <c r="CC204" s="63"/>
      <c r="CD204" s="63"/>
      <c r="CK204" s="63"/>
      <c r="CL204" s="505"/>
      <c r="CM204" s="2106">
        <f t="shared" si="155"/>
        <v>0</v>
      </c>
      <c r="CN204" s="505"/>
      <c r="CO204" s="505"/>
      <c r="CP204" s="505"/>
      <c r="CQ204" s="505"/>
      <c r="CR204" s="505"/>
      <c r="CS204" s="505"/>
      <c r="CT204" s="505"/>
      <c r="CU204" s="505"/>
      <c r="CV204" s="505"/>
      <c r="CW204" s="505"/>
      <c r="CX204" s="505"/>
      <c r="CY204" s="505"/>
      <c r="CZ204" s="505"/>
      <c r="DA204" s="505"/>
      <c r="DB204" s="505"/>
      <c r="DC204" s="505"/>
      <c r="DD204" s="505"/>
      <c r="DE204" s="505"/>
      <c r="DF204" s="505"/>
      <c r="DG204" s="505"/>
      <c r="DH204" s="505"/>
    </row>
    <row r="205" spans="1:112" ht="14.25" customHeight="1" x14ac:dyDescent="0.25">
      <c r="A205" s="1866" t="s">
        <v>1055</v>
      </c>
      <c r="B205" s="2381">
        <f t="shared" si="152"/>
        <v>0</v>
      </c>
      <c r="C205" s="355"/>
      <c r="D205" s="452"/>
      <c r="E205" s="452"/>
      <c r="F205" s="452"/>
      <c r="G205" s="452"/>
      <c r="H205" s="452"/>
      <c r="I205" s="452"/>
      <c r="J205" s="452"/>
      <c r="K205" s="452"/>
      <c r="L205" s="452"/>
      <c r="M205" s="452"/>
      <c r="N205" s="452"/>
      <c r="O205" s="452"/>
      <c r="P205" s="452"/>
      <c r="Q205" s="452"/>
      <c r="R205" s="452"/>
      <c r="S205" s="444"/>
      <c r="T205" s="527"/>
      <c r="U205" s="477"/>
      <c r="V205" s="2142"/>
      <c r="W205" s="2074"/>
      <c r="X205" s="2142"/>
      <c r="Y205" s="1754" t="str">
        <f t="shared" si="153"/>
        <v/>
      </c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1755" t="str">
        <f t="shared" si="154"/>
        <v/>
      </c>
      <c r="CB205" s="63"/>
      <c r="CC205" s="63"/>
      <c r="CD205" s="63"/>
      <c r="CK205" s="63"/>
      <c r="CL205" s="505"/>
      <c r="CM205" s="2106">
        <f t="shared" si="155"/>
        <v>0</v>
      </c>
      <c r="CN205" s="505"/>
      <c r="CO205" s="505"/>
      <c r="CP205" s="505"/>
      <c r="CQ205" s="505"/>
      <c r="CR205" s="505"/>
      <c r="CS205" s="505"/>
      <c r="CT205" s="505"/>
      <c r="CU205" s="505"/>
      <c r="CV205" s="505"/>
      <c r="CW205" s="505"/>
      <c r="CX205" s="505"/>
      <c r="CY205" s="505"/>
      <c r="CZ205" s="505"/>
      <c r="DA205" s="505"/>
      <c r="DB205" s="505"/>
      <c r="DC205" s="505"/>
      <c r="DD205" s="505"/>
      <c r="DE205" s="505"/>
      <c r="DF205" s="505"/>
      <c r="DG205" s="505"/>
      <c r="DH205" s="505"/>
    </row>
    <row r="206" spans="1:112" ht="14.25" customHeight="1" x14ac:dyDescent="0.25">
      <c r="A206" s="1449" t="s">
        <v>82</v>
      </c>
      <c r="B206" s="1244">
        <f t="shared" ref="B206:X206" si="156">SUM(B200:B205)</f>
        <v>0</v>
      </c>
      <c r="C206" s="700">
        <f t="shared" si="156"/>
        <v>0</v>
      </c>
      <c r="D206" s="703">
        <f t="shared" si="156"/>
        <v>0</v>
      </c>
      <c r="E206" s="703">
        <f t="shared" si="156"/>
        <v>0</v>
      </c>
      <c r="F206" s="703">
        <f t="shared" si="156"/>
        <v>0</v>
      </c>
      <c r="G206" s="703">
        <f t="shared" si="156"/>
        <v>0</v>
      </c>
      <c r="H206" s="703">
        <f t="shared" si="156"/>
        <v>0</v>
      </c>
      <c r="I206" s="703">
        <f t="shared" si="156"/>
        <v>0</v>
      </c>
      <c r="J206" s="703">
        <f t="shared" si="156"/>
        <v>0</v>
      </c>
      <c r="K206" s="703">
        <f t="shared" si="156"/>
        <v>0</v>
      </c>
      <c r="L206" s="703">
        <f t="shared" si="156"/>
        <v>0</v>
      </c>
      <c r="M206" s="703">
        <f t="shared" si="156"/>
        <v>0</v>
      </c>
      <c r="N206" s="703">
        <f t="shared" si="156"/>
        <v>0</v>
      </c>
      <c r="O206" s="703">
        <f t="shared" si="156"/>
        <v>0</v>
      </c>
      <c r="P206" s="703">
        <f t="shared" si="156"/>
        <v>0</v>
      </c>
      <c r="Q206" s="703">
        <f t="shared" si="156"/>
        <v>0</v>
      </c>
      <c r="R206" s="703">
        <f t="shared" si="156"/>
        <v>0</v>
      </c>
      <c r="S206" s="1445">
        <f t="shared" si="156"/>
        <v>0</v>
      </c>
      <c r="T206" s="1463">
        <f t="shared" si="156"/>
        <v>0</v>
      </c>
      <c r="U206" s="577">
        <f t="shared" si="156"/>
        <v>0</v>
      </c>
      <c r="V206" s="253">
        <f t="shared" si="156"/>
        <v>0</v>
      </c>
      <c r="W206" s="157">
        <f t="shared" si="156"/>
        <v>0</v>
      </c>
      <c r="X206" s="253">
        <f t="shared" si="156"/>
        <v>0</v>
      </c>
      <c r="CA206" s="505"/>
      <c r="CB206" s="505"/>
      <c r="CC206" s="505"/>
      <c r="CD206" s="505"/>
      <c r="CK206" s="505"/>
      <c r="CL206" s="505"/>
      <c r="CM206" s="505"/>
      <c r="CN206" s="505"/>
      <c r="CO206" s="505"/>
      <c r="CP206" s="505"/>
      <c r="CQ206" s="505"/>
      <c r="CR206" s="505"/>
      <c r="CS206" s="505"/>
      <c r="CT206" s="505"/>
      <c r="CU206" s="505"/>
      <c r="CV206" s="505"/>
      <c r="CW206" s="505"/>
      <c r="CX206" s="505"/>
      <c r="CY206" s="505"/>
      <c r="CZ206" s="505"/>
      <c r="DA206" s="505"/>
      <c r="DB206" s="505"/>
      <c r="DC206" s="505"/>
      <c r="DD206" s="505"/>
      <c r="DE206" s="505"/>
      <c r="DF206" s="505"/>
      <c r="DG206" s="505"/>
      <c r="DH206" s="505"/>
    </row>
    <row r="207" spans="1:112" ht="18" customHeight="1" x14ac:dyDescent="0.25">
      <c r="A207" s="281" t="s">
        <v>3564</v>
      </c>
      <c r="B207" s="2200"/>
      <c r="C207" s="2200"/>
      <c r="D207" s="2200"/>
      <c r="E207" s="2200"/>
      <c r="F207" s="2200"/>
      <c r="G207" s="2200"/>
      <c r="H207" s="2200"/>
      <c r="I207" s="2200"/>
      <c r="J207" s="2200"/>
      <c r="K207" s="2200"/>
      <c r="L207" s="2200"/>
      <c r="M207" s="2200"/>
      <c r="N207" s="2200"/>
      <c r="O207" s="2200"/>
      <c r="P207" s="2200"/>
      <c r="Q207" s="2200"/>
      <c r="R207" s="2200"/>
      <c r="S207" s="2200"/>
      <c r="T207" s="2200"/>
      <c r="U207" s="2200"/>
      <c r="V207" s="2200"/>
      <c r="W207" s="2200"/>
      <c r="X207" s="2200"/>
      <c r="CA207" s="505"/>
      <c r="CB207" s="505"/>
      <c r="CC207" s="505"/>
      <c r="CD207" s="505"/>
      <c r="CK207" s="505"/>
      <c r="CL207" s="505"/>
      <c r="CM207" s="505"/>
      <c r="CN207" s="505"/>
      <c r="CO207" s="505"/>
      <c r="CP207" s="505"/>
      <c r="CQ207" s="505"/>
      <c r="CR207" s="505"/>
      <c r="CS207" s="505"/>
      <c r="CT207" s="505"/>
      <c r="CU207" s="505"/>
      <c r="CV207" s="505"/>
      <c r="CW207" s="505"/>
      <c r="CX207" s="505"/>
      <c r="CY207" s="505"/>
      <c r="CZ207" s="505"/>
      <c r="DA207" s="505"/>
      <c r="DB207" s="505"/>
      <c r="DC207" s="505"/>
      <c r="DD207" s="505"/>
      <c r="DE207" s="505"/>
      <c r="DF207" s="505"/>
      <c r="DG207" s="505"/>
      <c r="DH207" s="505"/>
    </row>
    <row r="208" spans="1:112" ht="14.25" customHeight="1" x14ac:dyDescent="0.25">
      <c r="A208" s="3153" t="s">
        <v>32</v>
      </c>
      <c r="B208" s="3379" t="s">
        <v>82</v>
      </c>
      <c r="C208" s="3475" t="s">
        <v>34</v>
      </c>
      <c r="D208" s="3161"/>
      <c r="E208" s="3161"/>
      <c r="F208" s="3161"/>
      <c r="G208" s="3161"/>
      <c r="H208" s="3161"/>
      <c r="I208" s="3161"/>
      <c r="J208" s="3161"/>
      <c r="K208" s="3161"/>
      <c r="L208" s="3161"/>
      <c r="M208" s="3161"/>
      <c r="N208" s="3161"/>
      <c r="O208" s="3161"/>
      <c r="P208" s="3161"/>
      <c r="Q208" s="3161"/>
      <c r="R208" s="3161"/>
      <c r="S208" s="3265"/>
      <c r="T208" s="3232" t="s">
        <v>3533</v>
      </c>
      <c r="U208" s="3124"/>
      <c r="V208" s="3124"/>
      <c r="W208" s="3124"/>
      <c r="X208" s="3122"/>
      <c r="CA208" s="505"/>
      <c r="CB208" s="505"/>
      <c r="CC208" s="505"/>
      <c r="CD208" s="505"/>
      <c r="CK208" s="505"/>
      <c r="CL208" s="505"/>
      <c r="CM208" s="505"/>
      <c r="CN208" s="505"/>
      <c r="CO208" s="505"/>
      <c r="CP208" s="505"/>
      <c r="CQ208" s="505"/>
      <c r="CR208" s="505"/>
      <c r="CS208" s="505"/>
      <c r="CT208" s="505"/>
      <c r="CU208" s="505"/>
      <c r="CV208" s="505"/>
      <c r="CW208" s="505"/>
      <c r="CX208" s="505"/>
      <c r="CY208" s="505"/>
      <c r="CZ208" s="505"/>
      <c r="DA208" s="505"/>
      <c r="DB208" s="505"/>
      <c r="DC208" s="505"/>
      <c r="DD208" s="505"/>
      <c r="DE208" s="505"/>
      <c r="DF208" s="505"/>
      <c r="DG208" s="505"/>
      <c r="DH208" s="505"/>
    </row>
    <row r="209" spans="1:113" ht="14.25" customHeight="1" x14ac:dyDescent="0.25">
      <c r="A209" s="3128"/>
      <c r="B209" s="3128"/>
      <c r="C209" s="3150"/>
      <c r="D209" s="3142"/>
      <c r="E209" s="3142"/>
      <c r="F209" s="3142"/>
      <c r="G209" s="3142"/>
      <c r="H209" s="3142"/>
      <c r="I209" s="3142"/>
      <c r="J209" s="3142"/>
      <c r="K209" s="3142"/>
      <c r="L209" s="3142"/>
      <c r="M209" s="3142"/>
      <c r="N209" s="3142"/>
      <c r="O209" s="3142"/>
      <c r="P209" s="3142"/>
      <c r="Q209" s="3142"/>
      <c r="R209" s="3142"/>
      <c r="S209" s="3198"/>
      <c r="T209" s="3533" t="s">
        <v>3534</v>
      </c>
      <c r="U209" s="3161"/>
      <c r="V209" s="3149"/>
      <c r="W209" s="3261" t="s">
        <v>3557</v>
      </c>
      <c r="X209" s="3122"/>
      <c r="CA209" s="505"/>
      <c r="CB209" s="505"/>
      <c r="CC209" s="505"/>
      <c r="CD209" s="505"/>
      <c r="CK209" s="505"/>
      <c r="CL209" s="505"/>
      <c r="CM209" s="505"/>
      <c r="CN209" s="505"/>
      <c r="CO209" s="505"/>
      <c r="CP209" s="505"/>
      <c r="CQ209" s="505"/>
      <c r="CR209" s="505"/>
      <c r="CS209" s="505"/>
      <c r="CT209" s="505"/>
      <c r="CU209" s="505"/>
      <c r="CV209" s="505"/>
      <c r="CW209" s="505"/>
      <c r="CX209" s="505"/>
      <c r="CY209" s="505"/>
      <c r="CZ209" s="505"/>
      <c r="DA209" s="505"/>
      <c r="DB209" s="505"/>
      <c r="DC209" s="505"/>
      <c r="DD209" s="505"/>
      <c r="DE209" s="505"/>
      <c r="DF209" s="505"/>
      <c r="DG209" s="505"/>
      <c r="DH209" s="505"/>
    </row>
    <row r="210" spans="1:113" ht="14.25" customHeight="1" x14ac:dyDescent="0.25">
      <c r="A210" s="3129"/>
      <c r="B210" s="3129"/>
      <c r="C210" s="1441" t="s">
        <v>352</v>
      </c>
      <c r="D210" s="1442" t="s">
        <v>335</v>
      </c>
      <c r="E210" s="1442" t="s">
        <v>99</v>
      </c>
      <c r="F210" s="1442" t="s">
        <v>49</v>
      </c>
      <c r="G210" s="1442" t="s">
        <v>50</v>
      </c>
      <c r="H210" s="1442" t="s">
        <v>992</v>
      </c>
      <c r="I210" s="1442" t="s">
        <v>645</v>
      </c>
      <c r="J210" s="1442" t="s">
        <v>53</v>
      </c>
      <c r="K210" s="1442" t="s">
        <v>54</v>
      </c>
      <c r="L210" s="1442" t="s">
        <v>993</v>
      </c>
      <c r="M210" s="1442" t="s">
        <v>56</v>
      </c>
      <c r="N210" s="1442" t="s">
        <v>57</v>
      </c>
      <c r="O210" s="1442" t="s">
        <v>58</v>
      </c>
      <c r="P210" s="1442" t="s">
        <v>59</v>
      </c>
      <c r="Q210" s="1442" t="s">
        <v>60</v>
      </c>
      <c r="R210" s="1442" t="s">
        <v>61</v>
      </c>
      <c r="S210" s="1443" t="s">
        <v>62</v>
      </c>
      <c r="T210" s="1435" t="s">
        <v>3558</v>
      </c>
      <c r="U210" s="22" t="s">
        <v>3559</v>
      </c>
      <c r="V210" s="494" t="s">
        <v>3560</v>
      </c>
      <c r="W210" s="21" t="s">
        <v>3536</v>
      </c>
      <c r="X210" s="494" t="s">
        <v>3537</v>
      </c>
      <c r="Y210" s="1862"/>
      <c r="CA210" s="505"/>
      <c r="CB210" s="505"/>
      <c r="CC210" s="505"/>
      <c r="CD210" s="505"/>
      <c r="CK210" s="505"/>
      <c r="CL210" s="505"/>
      <c r="CM210" s="505"/>
      <c r="CN210" s="505"/>
      <c r="CO210" s="505"/>
      <c r="CP210" s="505"/>
      <c r="CQ210" s="505"/>
      <c r="CR210" s="505"/>
      <c r="CS210" s="505"/>
      <c r="CT210" s="505"/>
      <c r="CU210" s="505"/>
      <c r="CV210" s="505"/>
      <c r="CW210" s="505"/>
      <c r="CX210" s="505"/>
      <c r="CY210" s="505"/>
      <c r="CZ210" s="505"/>
      <c r="DA210" s="505"/>
      <c r="DB210" s="505"/>
      <c r="DC210" s="505"/>
      <c r="DD210" s="505"/>
      <c r="DE210" s="505"/>
      <c r="DF210" s="505"/>
      <c r="DG210" s="505"/>
      <c r="DH210" s="505"/>
    </row>
    <row r="211" spans="1:113" ht="14.25" customHeight="1" x14ac:dyDescent="0.25">
      <c r="A211" s="1436" t="s">
        <v>1455</v>
      </c>
      <c r="B211" s="2383">
        <f t="shared" ref="B211:B214" si="157">SUM(C211:S211)</f>
        <v>0</v>
      </c>
      <c r="C211" s="355"/>
      <c r="D211" s="452"/>
      <c r="E211" s="452"/>
      <c r="F211" s="452"/>
      <c r="G211" s="452"/>
      <c r="H211" s="452"/>
      <c r="I211" s="452"/>
      <c r="J211" s="452"/>
      <c r="K211" s="452"/>
      <c r="L211" s="452"/>
      <c r="M211" s="452"/>
      <c r="N211" s="452"/>
      <c r="O211" s="452"/>
      <c r="P211" s="452"/>
      <c r="Q211" s="452"/>
      <c r="R211" s="452"/>
      <c r="S211" s="444"/>
      <c r="T211" s="1857"/>
      <c r="U211" s="1845"/>
      <c r="V211" s="2128"/>
      <c r="W211" s="1843"/>
      <c r="X211" s="2128"/>
      <c r="Y211" s="1754" t="str">
        <f t="shared" ref="Y211:Y214" si="158">$CA211</f>
        <v/>
      </c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1755" t="str">
        <f t="shared" ref="CA211:CA214" si="159">IF(T211+U211+V211+W211+X211&lt;&gt;$B211,"* La suma de "&amp;T$185&amp;""&amp;" no debe ser distinto del Total. ","")</f>
        <v/>
      </c>
      <c r="CB211" s="63"/>
      <c r="CC211" s="63"/>
      <c r="CD211" s="63"/>
      <c r="CK211" s="63"/>
      <c r="CL211" s="505"/>
      <c r="CM211" s="2106">
        <f t="shared" ref="CM211:CM214" si="160">IF(T211+U211+V211+W211+X211&lt;&gt;$B211,1,0)</f>
        <v>0</v>
      </c>
      <c r="CN211" s="505"/>
      <c r="CO211" s="505"/>
      <c r="CP211" s="505"/>
      <c r="CQ211" s="505"/>
      <c r="CR211" s="505"/>
      <c r="CS211" s="505"/>
      <c r="CT211" s="505"/>
      <c r="CU211" s="505"/>
      <c r="CV211" s="505"/>
      <c r="CW211" s="505"/>
      <c r="CX211" s="505"/>
      <c r="CY211" s="505"/>
      <c r="CZ211" s="505"/>
      <c r="DA211" s="505"/>
      <c r="DB211" s="505"/>
      <c r="DC211" s="505"/>
      <c r="DD211" s="505"/>
      <c r="DE211" s="505"/>
      <c r="DF211" s="505"/>
      <c r="DG211" s="505"/>
      <c r="DH211" s="505"/>
    </row>
    <row r="212" spans="1:113" ht="14.25" customHeight="1" x14ac:dyDescent="0.25">
      <c r="A212" s="364" t="s">
        <v>2123</v>
      </c>
      <c r="B212" s="756">
        <f t="shared" si="157"/>
        <v>0</v>
      </c>
      <c r="C212" s="355"/>
      <c r="D212" s="452"/>
      <c r="E212" s="452"/>
      <c r="F212" s="452"/>
      <c r="G212" s="452"/>
      <c r="H212" s="452"/>
      <c r="I212" s="452"/>
      <c r="J212" s="452"/>
      <c r="K212" s="452"/>
      <c r="L212" s="452"/>
      <c r="M212" s="452"/>
      <c r="N212" s="452"/>
      <c r="O212" s="452"/>
      <c r="P212" s="452"/>
      <c r="Q212" s="452"/>
      <c r="R212" s="452"/>
      <c r="S212" s="444"/>
      <c r="T212" s="443"/>
      <c r="U212" s="452"/>
      <c r="V212" s="356"/>
      <c r="W212" s="355"/>
      <c r="X212" s="356"/>
      <c r="Y212" s="1754" t="str">
        <f t="shared" si="158"/>
        <v/>
      </c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1755" t="str">
        <f t="shared" si="159"/>
        <v/>
      </c>
      <c r="CB212" s="63"/>
      <c r="CC212" s="63"/>
      <c r="CD212" s="63"/>
      <c r="CK212" s="63"/>
      <c r="CL212" s="505"/>
      <c r="CM212" s="2106">
        <f t="shared" si="160"/>
        <v>0</v>
      </c>
      <c r="CN212" s="505"/>
      <c r="CO212" s="505"/>
      <c r="CP212" s="505"/>
      <c r="CQ212" s="505"/>
      <c r="CR212" s="505"/>
      <c r="CS212" s="505"/>
      <c r="CT212" s="505"/>
      <c r="CU212" s="505"/>
      <c r="CV212" s="505"/>
      <c r="CW212" s="505"/>
      <c r="CX212" s="505"/>
      <c r="CY212" s="505"/>
      <c r="CZ212" s="505"/>
      <c r="DA212" s="505"/>
      <c r="DB212" s="505"/>
      <c r="DC212" s="505"/>
      <c r="DD212" s="505"/>
      <c r="DE212" s="505"/>
      <c r="DF212" s="505"/>
      <c r="DG212" s="505"/>
      <c r="DH212" s="505"/>
    </row>
    <row r="213" spans="1:113" ht="14.25" customHeight="1" x14ac:dyDescent="0.25">
      <c r="A213" s="364" t="s">
        <v>3561</v>
      </c>
      <c r="B213" s="756">
        <f t="shared" si="157"/>
        <v>0</v>
      </c>
      <c r="C213" s="355"/>
      <c r="D213" s="452"/>
      <c r="E213" s="452"/>
      <c r="F213" s="452"/>
      <c r="G213" s="452"/>
      <c r="H213" s="452"/>
      <c r="I213" s="452"/>
      <c r="J213" s="452"/>
      <c r="K213" s="452"/>
      <c r="L213" s="452"/>
      <c r="M213" s="452"/>
      <c r="N213" s="452"/>
      <c r="O213" s="452"/>
      <c r="P213" s="452"/>
      <c r="Q213" s="452"/>
      <c r="R213" s="452"/>
      <c r="S213" s="444"/>
      <c r="T213" s="443"/>
      <c r="U213" s="452"/>
      <c r="V213" s="356"/>
      <c r="W213" s="355"/>
      <c r="X213" s="356"/>
      <c r="Y213" s="1754" t="str">
        <f t="shared" si="158"/>
        <v/>
      </c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1755" t="str">
        <f t="shared" si="159"/>
        <v/>
      </c>
      <c r="CB213" s="63"/>
      <c r="CC213" s="63"/>
      <c r="CD213" s="63"/>
      <c r="CK213" s="63"/>
      <c r="CL213" s="505"/>
      <c r="CM213" s="2106">
        <f t="shared" si="160"/>
        <v>0</v>
      </c>
      <c r="CN213" s="505"/>
      <c r="CO213" s="505"/>
      <c r="CP213" s="505"/>
      <c r="CQ213" s="505"/>
      <c r="CR213" s="505"/>
      <c r="CS213" s="505"/>
      <c r="CT213" s="505"/>
      <c r="CU213" s="505"/>
      <c r="CV213" s="505"/>
      <c r="CW213" s="505"/>
      <c r="CX213" s="505"/>
      <c r="CY213" s="505"/>
      <c r="CZ213" s="505"/>
      <c r="DA213" s="505"/>
      <c r="DB213" s="505"/>
      <c r="DC213" s="505"/>
      <c r="DD213" s="505"/>
      <c r="DE213" s="505"/>
      <c r="DF213" s="505"/>
      <c r="DG213" s="505"/>
      <c r="DH213" s="505"/>
    </row>
    <row r="214" spans="1:113" ht="14.25" customHeight="1" x14ac:dyDescent="0.25">
      <c r="A214" s="154" t="s">
        <v>1054</v>
      </c>
      <c r="B214" s="759">
        <f t="shared" si="157"/>
        <v>0</v>
      </c>
      <c r="C214" s="131"/>
      <c r="D214" s="132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2"/>
      <c r="P214" s="132"/>
      <c r="Q214" s="132"/>
      <c r="R214" s="132"/>
      <c r="S214" s="1848"/>
      <c r="T214" s="142"/>
      <c r="U214" s="132"/>
      <c r="V214" s="372"/>
      <c r="W214" s="131"/>
      <c r="X214" s="372"/>
      <c r="Y214" s="1754" t="str">
        <f t="shared" si="158"/>
        <v/>
      </c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1755" t="str">
        <f t="shared" si="159"/>
        <v/>
      </c>
      <c r="CB214" s="63"/>
      <c r="CC214" s="63"/>
      <c r="CD214" s="63"/>
      <c r="CK214" s="63"/>
      <c r="CL214" s="505"/>
      <c r="CM214" s="2106">
        <f t="shared" si="160"/>
        <v>0</v>
      </c>
      <c r="CN214" s="505"/>
      <c r="CO214" s="505"/>
      <c r="CP214" s="505"/>
      <c r="CQ214" s="505"/>
      <c r="CR214" s="505"/>
      <c r="CS214" s="505"/>
      <c r="CT214" s="505"/>
      <c r="CU214" s="505"/>
      <c r="CV214" s="505"/>
      <c r="CW214" s="505"/>
      <c r="CX214" s="505"/>
      <c r="CY214" s="505"/>
      <c r="CZ214" s="505"/>
      <c r="DA214" s="505"/>
      <c r="DB214" s="505"/>
      <c r="DC214" s="505"/>
      <c r="DD214" s="505"/>
      <c r="DE214" s="505"/>
      <c r="DF214" s="505"/>
      <c r="DG214" s="505"/>
      <c r="DH214" s="505"/>
    </row>
    <row r="215" spans="1:113" ht="14.25" customHeight="1" x14ac:dyDescent="0.25">
      <c r="A215" s="1438" t="s">
        <v>82</v>
      </c>
      <c r="B215" s="2823">
        <f t="shared" ref="B215:X215" si="161">SUM(B211:B214)</f>
        <v>0</v>
      </c>
      <c r="C215" s="2581">
        <f t="shared" si="161"/>
        <v>0</v>
      </c>
      <c r="D215" s="1000">
        <f t="shared" si="161"/>
        <v>0</v>
      </c>
      <c r="E215" s="1000">
        <f t="shared" si="161"/>
        <v>0</v>
      </c>
      <c r="F215" s="1000">
        <f t="shared" si="161"/>
        <v>0</v>
      </c>
      <c r="G215" s="1000">
        <f t="shared" si="161"/>
        <v>0</v>
      </c>
      <c r="H215" s="1000">
        <f t="shared" si="161"/>
        <v>0</v>
      </c>
      <c r="I215" s="1000">
        <f t="shared" si="161"/>
        <v>0</v>
      </c>
      <c r="J215" s="1000">
        <f t="shared" si="161"/>
        <v>0</v>
      </c>
      <c r="K215" s="1000">
        <f t="shared" si="161"/>
        <v>0</v>
      </c>
      <c r="L215" s="1000">
        <f t="shared" si="161"/>
        <v>0</v>
      </c>
      <c r="M215" s="1000">
        <f t="shared" si="161"/>
        <v>0</v>
      </c>
      <c r="N215" s="1000">
        <f t="shared" si="161"/>
        <v>0</v>
      </c>
      <c r="O215" s="1000">
        <f t="shared" si="161"/>
        <v>0</v>
      </c>
      <c r="P215" s="1000">
        <f t="shared" si="161"/>
        <v>0</v>
      </c>
      <c r="Q215" s="1000">
        <f t="shared" si="161"/>
        <v>0</v>
      </c>
      <c r="R215" s="1000">
        <f t="shared" si="161"/>
        <v>0</v>
      </c>
      <c r="S215" s="2925">
        <f t="shared" si="161"/>
        <v>0</v>
      </c>
      <c r="T215" s="1463">
        <f t="shared" si="161"/>
        <v>0</v>
      </c>
      <c r="U215" s="577">
        <f t="shared" si="161"/>
        <v>0</v>
      </c>
      <c r="V215" s="253">
        <f t="shared" si="161"/>
        <v>0</v>
      </c>
      <c r="W215" s="157">
        <f t="shared" si="161"/>
        <v>0</v>
      </c>
      <c r="X215" s="253">
        <f t="shared" si="161"/>
        <v>0</v>
      </c>
      <c r="CA215" s="505"/>
      <c r="CB215" s="505"/>
      <c r="CC215" s="505"/>
      <c r="CD215" s="505"/>
      <c r="CE215" s="505"/>
      <c r="CL215" s="505"/>
      <c r="CM215" s="505"/>
      <c r="CN215" s="505"/>
      <c r="CO215" s="505"/>
      <c r="CP215" s="505"/>
      <c r="CQ215" s="505"/>
      <c r="CR215" s="505"/>
      <c r="CS215" s="505"/>
      <c r="CT215" s="505"/>
      <c r="CU215" s="505"/>
      <c r="CV215" s="505"/>
      <c r="CW215" s="505"/>
      <c r="CX215" s="505"/>
      <c r="CY215" s="505"/>
      <c r="CZ215" s="505"/>
      <c r="DA215" s="505"/>
      <c r="DB215" s="505"/>
      <c r="DC215" s="505"/>
      <c r="DD215" s="505"/>
      <c r="DE215" s="505"/>
      <c r="DF215" s="505"/>
      <c r="DG215" s="505"/>
      <c r="DH215" s="505"/>
      <c r="DI215" s="505"/>
    </row>
    <row r="216" spans="1:113" ht="18" customHeight="1" x14ac:dyDescent="0.25">
      <c r="A216" s="1873" t="s">
        <v>3565</v>
      </c>
      <c r="B216" s="2200"/>
      <c r="CA216" s="505"/>
      <c r="CB216" s="505"/>
      <c r="CC216" s="505"/>
      <c r="CD216" s="505"/>
      <c r="CE216" s="505"/>
      <c r="CL216" s="505"/>
      <c r="CM216" s="505"/>
      <c r="CN216" s="505"/>
      <c r="CO216" s="505"/>
      <c r="CP216" s="505"/>
      <c r="CQ216" s="505"/>
      <c r="CR216" s="505"/>
      <c r="CS216" s="505"/>
      <c r="CT216" s="505"/>
      <c r="CU216" s="505"/>
      <c r="CV216" s="505"/>
      <c r="CW216" s="505"/>
      <c r="CX216" s="505"/>
      <c r="CY216" s="505"/>
      <c r="CZ216" s="505"/>
      <c r="DA216" s="505"/>
      <c r="DB216" s="505"/>
      <c r="DC216" s="505"/>
      <c r="DD216" s="505"/>
      <c r="DE216" s="505"/>
      <c r="DF216" s="505"/>
      <c r="DG216" s="505"/>
      <c r="DH216" s="505"/>
      <c r="DI216" s="505"/>
    </row>
    <row r="217" spans="1:113" ht="14.25" customHeight="1" x14ac:dyDescent="0.25">
      <c r="A217" s="145" t="s">
        <v>3566</v>
      </c>
      <c r="B217" s="216" t="s">
        <v>33</v>
      </c>
      <c r="CA217" s="505"/>
      <c r="CB217" s="505"/>
      <c r="CC217" s="505"/>
      <c r="CD217" s="505"/>
      <c r="CE217" s="505"/>
      <c r="CL217" s="505"/>
      <c r="CM217" s="505"/>
      <c r="CN217" s="505"/>
      <c r="CO217" s="505"/>
      <c r="CP217" s="505"/>
      <c r="CQ217" s="505"/>
      <c r="CR217" s="505"/>
      <c r="CS217" s="505"/>
      <c r="CT217" s="505"/>
      <c r="CU217" s="505"/>
      <c r="CV217" s="505"/>
      <c r="CW217" s="505"/>
      <c r="CX217" s="505"/>
      <c r="CY217" s="505"/>
      <c r="CZ217" s="505"/>
      <c r="DA217" s="505"/>
      <c r="DB217" s="505"/>
      <c r="DC217" s="505"/>
      <c r="DD217" s="505"/>
      <c r="DE217" s="505"/>
      <c r="DF217" s="505"/>
      <c r="DG217" s="505"/>
      <c r="DH217" s="505"/>
      <c r="DI217" s="505"/>
    </row>
    <row r="218" spans="1:113" ht="14.25" customHeight="1" x14ac:dyDescent="0.25">
      <c r="A218" s="1765" t="s">
        <v>3567</v>
      </c>
      <c r="B218" s="1842"/>
      <c r="CA218" s="505"/>
      <c r="CB218" s="505"/>
      <c r="CC218" s="505"/>
      <c r="CD218" s="505"/>
      <c r="CE218" s="505"/>
      <c r="CL218" s="505"/>
      <c r="CM218" s="505"/>
      <c r="CN218" s="505"/>
      <c r="CO218" s="505"/>
      <c r="CP218" s="505"/>
      <c r="CQ218" s="505"/>
      <c r="CR218" s="505"/>
      <c r="CS218" s="505"/>
      <c r="CT218" s="505"/>
      <c r="CU218" s="505"/>
      <c r="CV218" s="505"/>
      <c r="CW218" s="505"/>
      <c r="CX218" s="505"/>
      <c r="CY218" s="505"/>
      <c r="CZ218" s="505"/>
      <c r="DA218" s="505"/>
      <c r="DB218" s="505"/>
      <c r="DC218" s="505"/>
      <c r="DD218" s="505"/>
      <c r="DE218" s="505"/>
      <c r="DF218" s="505"/>
      <c r="DG218" s="505"/>
      <c r="DH218" s="505"/>
      <c r="DI218" s="505"/>
    </row>
    <row r="219" spans="1:113" ht="14.25" customHeight="1" x14ac:dyDescent="0.25">
      <c r="A219" s="114" t="s">
        <v>3568</v>
      </c>
      <c r="B219" s="429"/>
      <c r="CA219" s="505"/>
      <c r="CB219" s="505"/>
      <c r="CC219" s="505"/>
      <c r="CD219" s="505"/>
      <c r="CE219" s="505"/>
      <c r="CL219" s="505"/>
      <c r="CM219" s="505"/>
      <c r="CN219" s="505"/>
      <c r="CO219" s="505"/>
      <c r="CP219" s="505"/>
      <c r="CQ219" s="505"/>
      <c r="CR219" s="505"/>
      <c r="CS219" s="505"/>
      <c r="CT219" s="505"/>
      <c r="CU219" s="505"/>
      <c r="CV219" s="505"/>
      <c r="CW219" s="505"/>
      <c r="CX219" s="505"/>
      <c r="CY219" s="505"/>
      <c r="CZ219" s="505"/>
      <c r="DA219" s="505"/>
      <c r="DB219" s="505"/>
      <c r="DC219" s="505"/>
      <c r="DD219" s="505"/>
      <c r="DE219" s="505"/>
      <c r="DF219" s="505"/>
      <c r="DG219" s="505"/>
      <c r="DH219" s="505"/>
      <c r="DI219" s="505"/>
    </row>
    <row r="220" spans="1:113" ht="14.25" customHeight="1" x14ac:dyDescent="0.25">
      <c r="A220" s="114" t="s">
        <v>3569</v>
      </c>
      <c r="B220" s="429"/>
      <c r="CA220" s="505"/>
      <c r="CB220" s="505"/>
      <c r="CC220" s="505"/>
      <c r="CD220" s="505"/>
      <c r="CE220" s="505"/>
      <c r="CL220" s="505"/>
      <c r="CM220" s="505"/>
      <c r="CN220" s="505"/>
      <c r="CO220" s="505"/>
      <c r="CP220" s="505"/>
      <c r="CQ220" s="505"/>
      <c r="CR220" s="505"/>
      <c r="CS220" s="505"/>
      <c r="CT220" s="505"/>
      <c r="CU220" s="505"/>
      <c r="CV220" s="505"/>
      <c r="CW220" s="505"/>
      <c r="CX220" s="505"/>
      <c r="CY220" s="505"/>
      <c r="CZ220" s="505"/>
      <c r="DA220" s="505"/>
      <c r="DB220" s="505"/>
      <c r="DC220" s="505"/>
      <c r="DD220" s="505"/>
      <c r="DE220" s="505"/>
      <c r="DF220" s="505"/>
      <c r="DG220" s="505"/>
      <c r="DH220" s="505"/>
      <c r="DI220" s="505"/>
    </row>
    <row r="221" spans="1:113" ht="14.25" customHeight="1" x14ac:dyDescent="0.25">
      <c r="A221" s="513" t="s">
        <v>3570</v>
      </c>
      <c r="B221" s="130"/>
      <c r="CA221" s="505"/>
      <c r="CB221" s="505"/>
      <c r="CC221" s="505"/>
      <c r="CD221" s="505"/>
      <c r="CE221" s="505"/>
      <c r="CL221" s="505"/>
      <c r="CM221" s="505"/>
      <c r="CN221" s="505"/>
      <c r="CO221" s="505"/>
      <c r="CP221" s="505"/>
      <c r="CQ221" s="505"/>
      <c r="CR221" s="505"/>
      <c r="CS221" s="505"/>
      <c r="CT221" s="505"/>
      <c r="CU221" s="505"/>
      <c r="CV221" s="505"/>
      <c r="CW221" s="505"/>
      <c r="CX221" s="505"/>
      <c r="CY221" s="505"/>
      <c r="CZ221" s="505"/>
      <c r="DA221" s="505"/>
      <c r="DB221" s="505"/>
      <c r="DC221" s="505"/>
      <c r="DD221" s="505"/>
      <c r="DE221" s="505"/>
      <c r="DF221" s="505"/>
      <c r="DG221" s="505"/>
      <c r="DH221" s="505"/>
      <c r="DI221" s="505"/>
    </row>
    <row r="222" spans="1:113" ht="18" customHeight="1" x14ac:dyDescent="0.25">
      <c r="A222" s="281" t="s">
        <v>3571</v>
      </c>
      <c r="B222" s="2200"/>
      <c r="CA222" s="505"/>
      <c r="CB222" s="505"/>
      <c r="CC222" s="505"/>
      <c r="CD222" s="505"/>
      <c r="CE222" s="505"/>
      <c r="CL222" s="505"/>
      <c r="CM222" s="505"/>
      <c r="CN222" s="505"/>
      <c r="CO222" s="505"/>
      <c r="CP222" s="505"/>
      <c r="CQ222" s="505"/>
      <c r="CR222" s="505"/>
      <c r="CS222" s="505"/>
      <c r="CT222" s="505"/>
      <c r="CU222" s="505"/>
      <c r="CV222" s="505"/>
      <c r="CW222" s="505"/>
      <c r="CX222" s="505"/>
      <c r="CY222" s="505"/>
      <c r="CZ222" s="505"/>
      <c r="DA222" s="505"/>
      <c r="DB222" s="505"/>
      <c r="DC222" s="505"/>
      <c r="DD222" s="505"/>
      <c r="DE222" s="505"/>
      <c r="DF222" s="505"/>
      <c r="DG222" s="505"/>
      <c r="DH222" s="505"/>
      <c r="DI222" s="505"/>
    </row>
    <row r="223" spans="1:113" ht="14.25" customHeight="1" x14ac:dyDescent="0.25">
      <c r="A223" s="1736" t="s">
        <v>284</v>
      </c>
      <c r="B223" s="216" t="s">
        <v>82</v>
      </c>
      <c r="CA223" s="505"/>
      <c r="CB223" s="505"/>
      <c r="CC223" s="505"/>
      <c r="CD223" s="505"/>
      <c r="CE223" s="505"/>
      <c r="CL223" s="505"/>
      <c r="CM223" s="505"/>
      <c r="CN223" s="505"/>
      <c r="CO223" s="505"/>
      <c r="CP223" s="505"/>
      <c r="CQ223" s="505"/>
      <c r="CR223" s="505"/>
      <c r="CS223" s="505"/>
      <c r="CT223" s="505"/>
      <c r="CU223" s="505"/>
      <c r="CV223" s="505"/>
      <c r="CW223" s="505"/>
      <c r="CX223" s="505"/>
      <c r="CY223" s="505"/>
      <c r="CZ223" s="505"/>
      <c r="DA223" s="505"/>
      <c r="DB223" s="505"/>
      <c r="DC223" s="505"/>
      <c r="DD223" s="505"/>
      <c r="DE223" s="505"/>
      <c r="DF223" s="505"/>
      <c r="DG223" s="505"/>
      <c r="DH223" s="505"/>
      <c r="DI223" s="505"/>
    </row>
    <row r="224" spans="1:113" ht="14.25" customHeight="1" x14ac:dyDescent="0.25">
      <c r="A224" s="114" t="s">
        <v>3572</v>
      </c>
      <c r="B224" s="429"/>
      <c r="CA224" s="505"/>
      <c r="CB224" s="505"/>
      <c r="CC224" s="505"/>
      <c r="CD224" s="505"/>
      <c r="CE224" s="505"/>
      <c r="CL224" s="505"/>
      <c r="CM224" s="505"/>
      <c r="CN224" s="505"/>
      <c r="CO224" s="505"/>
      <c r="CP224" s="505"/>
      <c r="CQ224" s="505"/>
      <c r="CR224" s="505"/>
      <c r="CS224" s="505"/>
      <c r="CT224" s="505"/>
      <c r="CU224" s="505"/>
      <c r="CV224" s="505"/>
      <c r="CW224" s="505"/>
      <c r="CX224" s="505"/>
      <c r="CY224" s="505"/>
      <c r="CZ224" s="505"/>
      <c r="DA224" s="505"/>
      <c r="DB224" s="505"/>
      <c r="DC224" s="505"/>
      <c r="DD224" s="505"/>
      <c r="DE224" s="505"/>
      <c r="DF224" s="505"/>
      <c r="DG224" s="505"/>
      <c r="DH224" s="505"/>
      <c r="DI224" s="505"/>
    </row>
    <row r="225" spans="1:113" ht="14.25" customHeight="1" x14ac:dyDescent="0.25">
      <c r="A225" s="114" t="s">
        <v>2122</v>
      </c>
      <c r="B225" s="429"/>
      <c r="CA225" s="505"/>
      <c r="CB225" s="505"/>
      <c r="CC225" s="505"/>
      <c r="CD225" s="505"/>
      <c r="CE225" s="505"/>
      <c r="CL225" s="505"/>
      <c r="CM225" s="505"/>
      <c r="CN225" s="505"/>
      <c r="CO225" s="505"/>
      <c r="CP225" s="505"/>
      <c r="CQ225" s="505"/>
      <c r="CR225" s="505"/>
      <c r="CS225" s="505"/>
      <c r="CT225" s="505"/>
      <c r="CU225" s="505"/>
      <c r="CV225" s="505"/>
      <c r="CW225" s="505"/>
      <c r="CX225" s="505"/>
      <c r="CY225" s="505"/>
      <c r="CZ225" s="505"/>
      <c r="DA225" s="505"/>
      <c r="DB225" s="505"/>
      <c r="DC225" s="505"/>
      <c r="DD225" s="505"/>
      <c r="DE225" s="505"/>
      <c r="DF225" s="505"/>
      <c r="DG225" s="505"/>
      <c r="DH225" s="505"/>
      <c r="DI225" s="505"/>
    </row>
    <row r="226" spans="1:113" ht="14.25" customHeight="1" x14ac:dyDescent="0.25">
      <c r="A226" s="114" t="s">
        <v>3573</v>
      </c>
      <c r="B226" s="429"/>
      <c r="CA226" s="505"/>
      <c r="CB226" s="505"/>
      <c r="CC226" s="505"/>
      <c r="CD226" s="505"/>
      <c r="CE226" s="505"/>
      <c r="CL226" s="505"/>
      <c r="CM226" s="505"/>
      <c r="CN226" s="505"/>
      <c r="CO226" s="505"/>
      <c r="CP226" s="505"/>
      <c r="CQ226" s="505"/>
      <c r="CR226" s="505"/>
      <c r="CS226" s="505"/>
      <c r="CT226" s="505"/>
      <c r="CU226" s="505"/>
      <c r="CV226" s="505"/>
      <c r="CW226" s="505"/>
      <c r="CX226" s="505"/>
      <c r="CY226" s="505"/>
      <c r="CZ226" s="505"/>
      <c r="DA226" s="505"/>
      <c r="DB226" s="505"/>
      <c r="DC226" s="505"/>
      <c r="DD226" s="505"/>
      <c r="DE226" s="505"/>
      <c r="DF226" s="505"/>
      <c r="DG226" s="505"/>
      <c r="DH226" s="505"/>
      <c r="DI226" s="505"/>
    </row>
    <row r="227" spans="1:113" ht="24" customHeight="1" x14ac:dyDescent="0.25">
      <c r="A227" s="1464" t="s">
        <v>3574</v>
      </c>
      <c r="B227" s="429"/>
      <c r="CA227" s="505"/>
      <c r="CB227" s="505"/>
      <c r="CC227" s="505"/>
      <c r="CD227" s="505"/>
      <c r="CE227" s="505"/>
      <c r="CL227" s="505"/>
      <c r="CM227" s="505"/>
      <c r="CN227" s="505"/>
      <c r="CO227" s="505"/>
      <c r="CP227" s="505"/>
      <c r="CQ227" s="505"/>
      <c r="CR227" s="505"/>
      <c r="CS227" s="505"/>
      <c r="CT227" s="505"/>
      <c r="CU227" s="505"/>
      <c r="CV227" s="505"/>
      <c r="CW227" s="505"/>
      <c r="CX227" s="505"/>
      <c r="CY227" s="505"/>
      <c r="CZ227" s="505"/>
      <c r="DA227" s="505"/>
      <c r="DB227" s="505"/>
      <c r="DC227" s="505"/>
      <c r="DD227" s="505"/>
      <c r="DE227" s="505"/>
      <c r="DF227" s="505"/>
      <c r="DG227" s="505"/>
      <c r="DH227" s="505"/>
      <c r="DI227" s="505"/>
    </row>
    <row r="228" spans="1:113" ht="14.25" customHeight="1" x14ac:dyDescent="0.25">
      <c r="A228" s="114" t="s">
        <v>3575</v>
      </c>
      <c r="B228" s="429"/>
      <c r="CA228" s="505"/>
      <c r="CB228" s="505"/>
      <c r="CC228" s="505"/>
      <c r="CD228" s="505"/>
      <c r="CE228" s="505"/>
      <c r="CL228" s="505"/>
      <c r="CM228" s="505"/>
      <c r="CN228" s="505"/>
      <c r="CO228" s="505"/>
      <c r="CP228" s="505"/>
      <c r="CQ228" s="505"/>
      <c r="CR228" s="505"/>
      <c r="CS228" s="505"/>
      <c r="CT228" s="505"/>
      <c r="CU228" s="505"/>
      <c r="CV228" s="505"/>
      <c r="CW228" s="505"/>
      <c r="CX228" s="505"/>
      <c r="CY228" s="505"/>
      <c r="CZ228" s="505"/>
      <c r="DA228" s="505"/>
      <c r="DB228" s="505"/>
      <c r="DC228" s="505"/>
      <c r="DD228" s="505"/>
      <c r="DE228" s="505"/>
      <c r="DF228" s="505"/>
      <c r="DG228" s="505"/>
      <c r="DH228" s="505"/>
      <c r="DI228" s="505"/>
    </row>
    <row r="229" spans="1:113" ht="14.25" customHeight="1" x14ac:dyDescent="0.25">
      <c r="A229" s="114" t="s">
        <v>3576</v>
      </c>
      <c r="B229" s="429"/>
      <c r="CA229" s="505"/>
      <c r="CB229" s="505"/>
      <c r="CC229" s="505"/>
      <c r="CD229" s="505"/>
      <c r="CE229" s="505"/>
      <c r="CL229" s="505"/>
      <c r="CM229" s="505"/>
      <c r="CN229" s="505"/>
      <c r="CO229" s="505"/>
      <c r="CP229" s="505"/>
      <c r="CQ229" s="505"/>
      <c r="CR229" s="505"/>
      <c r="CS229" s="505"/>
      <c r="CT229" s="505"/>
      <c r="CU229" s="505"/>
      <c r="CV229" s="505"/>
      <c r="CW229" s="505"/>
      <c r="CX229" s="505"/>
      <c r="CY229" s="505"/>
      <c r="CZ229" s="505"/>
      <c r="DA229" s="505"/>
      <c r="DB229" s="505"/>
      <c r="DC229" s="505"/>
      <c r="DD229" s="505"/>
      <c r="DE229" s="505"/>
      <c r="DF229" s="505"/>
      <c r="DG229" s="505"/>
      <c r="DH229" s="505"/>
      <c r="DI229" s="505"/>
    </row>
    <row r="230" spans="1:113" ht="14.25" customHeight="1" x14ac:dyDescent="0.25">
      <c r="A230" s="114" t="s">
        <v>3577</v>
      </c>
      <c r="B230" s="429"/>
      <c r="CA230" s="505"/>
      <c r="CB230" s="505"/>
      <c r="CC230" s="505"/>
      <c r="CD230" s="505"/>
      <c r="CE230" s="505"/>
      <c r="CL230" s="505"/>
      <c r="CM230" s="505"/>
      <c r="CN230" s="505"/>
      <c r="CO230" s="505"/>
      <c r="CP230" s="505"/>
      <c r="CQ230" s="505"/>
      <c r="CR230" s="505"/>
      <c r="CS230" s="505"/>
      <c r="CT230" s="505"/>
      <c r="CU230" s="505"/>
      <c r="CV230" s="505"/>
      <c r="CW230" s="505"/>
      <c r="CX230" s="505"/>
      <c r="CY230" s="505"/>
      <c r="CZ230" s="505"/>
      <c r="DA230" s="505"/>
      <c r="DB230" s="505"/>
      <c r="DC230" s="505"/>
      <c r="DD230" s="505"/>
      <c r="DE230" s="505"/>
      <c r="DF230" s="505"/>
      <c r="DG230" s="505"/>
      <c r="DH230" s="505"/>
      <c r="DI230" s="505"/>
    </row>
    <row r="231" spans="1:113" ht="14.25" customHeight="1" x14ac:dyDescent="0.25">
      <c r="A231" s="114" t="s">
        <v>3578</v>
      </c>
      <c r="B231" s="429"/>
      <c r="CA231" s="505"/>
      <c r="CB231" s="505"/>
      <c r="CC231" s="505"/>
      <c r="CD231" s="505"/>
      <c r="CE231" s="505"/>
      <c r="CL231" s="505"/>
      <c r="CM231" s="505"/>
      <c r="CN231" s="505"/>
      <c r="CO231" s="505"/>
      <c r="CP231" s="505"/>
      <c r="CQ231" s="505"/>
      <c r="CR231" s="505"/>
      <c r="CS231" s="505"/>
      <c r="CT231" s="505"/>
      <c r="CU231" s="505"/>
      <c r="CV231" s="505"/>
      <c r="CW231" s="505"/>
      <c r="CX231" s="505"/>
      <c r="CY231" s="505"/>
      <c r="CZ231" s="505"/>
      <c r="DA231" s="505"/>
      <c r="DB231" s="505"/>
      <c r="DC231" s="505"/>
      <c r="DD231" s="505"/>
      <c r="DE231" s="505"/>
      <c r="DF231" s="505"/>
      <c r="DG231" s="505"/>
      <c r="DH231" s="505"/>
      <c r="DI231" s="505"/>
    </row>
    <row r="232" spans="1:113" ht="14.25" customHeight="1" x14ac:dyDescent="0.25">
      <c r="A232" s="114" t="s">
        <v>3579</v>
      </c>
      <c r="B232" s="429"/>
      <c r="CA232" s="505"/>
      <c r="CB232" s="505"/>
      <c r="CC232" s="505"/>
      <c r="CD232" s="505"/>
      <c r="CE232" s="505"/>
      <c r="CL232" s="505"/>
      <c r="CM232" s="505"/>
      <c r="CN232" s="505"/>
      <c r="CO232" s="505"/>
      <c r="CP232" s="505"/>
      <c r="CQ232" s="505"/>
      <c r="CR232" s="505"/>
      <c r="CS232" s="505"/>
      <c r="CT232" s="505"/>
      <c r="CU232" s="505"/>
      <c r="CV232" s="505"/>
      <c r="CW232" s="505"/>
      <c r="CX232" s="505"/>
      <c r="CY232" s="505"/>
      <c r="CZ232" s="505"/>
      <c r="DA232" s="505"/>
      <c r="DB232" s="505"/>
      <c r="DC232" s="505"/>
      <c r="DD232" s="505"/>
      <c r="DE232" s="505"/>
      <c r="DF232" s="505"/>
      <c r="DG232" s="505"/>
      <c r="DH232" s="505"/>
      <c r="DI232" s="505"/>
    </row>
    <row r="233" spans="1:113" ht="14.25" customHeight="1" x14ac:dyDescent="0.25">
      <c r="A233" s="114" t="s">
        <v>3580</v>
      </c>
      <c r="B233" s="429"/>
      <c r="CA233" s="505"/>
      <c r="CB233" s="505"/>
      <c r="CC233" s="505"/>
      <c r="CD233" s="505"/>
      <c r="CE233" s="505"/>
      <c r="CL233" s="505"/>
      <c r="CM233" s="505"/>
      <c r="CN233" s="505"/>
      <c r="CO233" s="505"/>
      <c r="CP233" s="505"/>
      <c r="CQ233" s="505"/>
      <c r="CR233" s="505"/>
      <c r="CS233" s="505"/>
      <c r="CT233" s="505"/>
      <c r="CU233" s="505"/>
      <c r="CV233" s="505"/>
      <c r="CW233" s="505"/>
      <c r="CX233" s="505"/>
      <c r="CY233" s="505"/>
      <c r="CZ233" s="505"/>
      <c r="DA233" s="505"/>
      <c r="DB233" s="505"/>
      <c r="DC233" s="505"/>
      <c r="DD233" s="505"/>
      <c r="DE233" s="505"/>
      <c r="DF233" s="505"/>
      <c r="DG233" s="505"/>
      <c r="DH233" s="505"/>
      <c r="DI233" s="505"/>
    </row>
    <row r="234" spans="1:113" ht="14.25" customHeight="1" x14ac:dyDescent="0.25">
      <c r="A234" s="114" t="s">
        <v>3581</v>
      </c>
      <c r="B234" s="429"/>
      <c r="CA234" s="505"/>
      <c r="CB234" s="505"/>
      <c r="CC234" s="505"/>
      <c r="CD234" s="505"/>
      <c r="CE234" s="505"/>
      <c r="CL234" s="505"/>
      <c r="CM234" s="505"/>
      <c r="CN234" s="505"/>
      <c r="CO234" s="505"/>
      <c r="CP234" s="505"/>
      <c r="CQ234" s="505"/>
      <c r="CR234" s="505"/>
      <c r="CS234" s="505"/>
      <c r="CT234" s="505"/>
      <c r="CU234" s="505"/>
      <c r="CV234" s="505"/>
      <c r="CW234" s="505"/>
      <c r="CX234" s="505"/>
      <c r="CY234" s="505"/>
      <c r="CZ234" s="505"/>
      <c r="DA234" s="505"/>
      <c r="DB234" s="505"/>
      <c r="DC234" s="505"/>
      <c r="DD234" s="505"/>
      <c r="DE234" s="505"/>
      <c r="DF234" s="505"/>
      <c r="DG234" s="505"/>
      <c r="DH234" s="505"/>
      <c r="DI234" s="505"/>
    </row>
    <row r="235" spans="1:113" ht="14.25" customHeight="1" x14ac:dyDescent="0.25">
      <c r="A235" s="114" t="s">
        <v>3582</v>
      </c>
      <c r="B235" s="429"/>
      <c r="CA235" s="505"/>
      <c r="CB235" s="505"/>
      <c r="CC235" s="505"/>
      <c r="CD235" s="505"/>
      <c r="CE235" s="505"/>
      <c r="CL235" s="505"/>
      <c r="CM235" s="505"/>
      <c r="CN235" s="505"/>
      <c r="CO235" s="505"/>
      <c r="CP235" s="505"/>
      <c r="CQ235" s="505"/>
      <c r="CR235" s="505"/>
      <c r="CS235" s="505"/>
      <c r="CT235" s="505"/>
      <c r="CU235" s="505"/>
      <c r="CV235" s="505"/>
      <c r="CW235" s="505"/>
      <c r="CX235" s="505"/>
      <c r="CY235" s="505"/>
      <c r="CZ235" s="505"/>
      <c r="DA235" s="505"/>
      <c r="DB235" s="505"/>
      <c r="DC235" s="505"/>
      <c r="DD235" s="505"/>
      <c r="DE235" s="505"/>
      <c r="DF235" s="505"/>
      <c r="DG235" s="505"/>
      <c r="DH235" s="505"/>
      <c r="DI235" s="505"/>
    </row>
    <row r="236" spans="1:113" ht="14.25" customHeight="1" x14ac:dyDescent="0.25">
      <c r="A236" s="114" t="s">
        <v>3583</v>
      </c>
      <c r="B236" s="429"/>
      <c r="CA236" s="505"/>
      <c r="CB236" s="505"/>
      <c r="CC236" s="505"/>
      <c r="CD236" s="505"/>
      <c r="CE236" s="505"/>
      <c r="CL236" s="505"/>
      <c r="CM236" s="505"/>
      <c r="CN236" s="505"/>
      <c r="CO236" s="505"/>
      <c r="CP236" s="505"/>
      <c r="CQ236" s="505"/>
      <c r="CR236" s="505"/>
      <c r="CS236" s="505"/>
      <c r="CT236" s="505"/>
      <c r="CU236" s="505"/>
      <c r="CV236" s="505"/>
      <c r="CW236" s="505"/>
      <c r="CX236" s="505"/>
      <c r="CY236" s="505"/>
      <c r="CZ236" s="505"/>
      <c r="DA236" s="505"/>
      <c r="DB236" s="505"/>
      <c r="DC236" s="505"/>
      <c r="DD236" s="505"/>
      <c r="DE236" s="505"/>
      <c r="DF236" s="505"/>
      <c r="DG236" s="505"/>
      <c r="DH236" s="505"/>
      <c r="DI236" s="505"/>
    </row>
    <row r="237" spans="1:113" ht="14.25" customHeight="1" x14ac:dyDescent="0.25">
      <c r="A237" s="114" t="s">
        <v>3584</v>
      </c>
      <c r="B237" s="429"/>
      <c r="CA237" s="505"/>
      <c r="CB237" s="505"/>
      <c r="CC237" s="505"/>
      <c r="CD237" s="505"/>
      <c r="CE237" s="505"/>
      <c r="CL237" s="505"/>
      <c r="CM237" s="505"/>
      <c r="CN237" s="505"/>
      <c r="CO237" s="505"/>
      <c r="CP237" s="505"/>
      <c r="CQ237" s="505"/>
      <c r="CR237" s="505"/>
      <c r="CS237" s="505"/>
      <c r="CT237" s="505"/>
      <c r="CU237" s="505"/>
      <c r="CV237" s="505"/>
      <c r="CW237" s="505"/>
      <c r="CX237" s="505"/>
      <c r="CY237" s="505"/>
      <c r="CZ237" s="505"/>
      <c r="DA237" s="505"/>
      <c r="DB237" s="505"/>
      <c r="DC237" s="505"/>
      <c r="DD237" s="505"/>
      <c r="DE237" s="505"/>
      <c r="DF237" s="505"/>
      <c r="DG237" s="505"/>
      <c r="DH237" s="505"/>
      <c r="DI237" s="505"/>
    </row>
    <row r="238" spans="1:113" ht="14.25" customHeight="1" x14ac:dyDescent="0.25">
      <c r="A238" s="114" t="s">
        <v>3585</v>
      </c>
      <c r="B238" s="429"/>
      <c r="CA238" s="505"/>
      <c r="CB238" s="505"/>
      <c r="CC238" s="505"/>
      <c r="CD238" s="505"/>
      <c r="CE238" s="505"/>
      <c r="CL238" s="505"/>
      <c r="CM238" s="505"/>
      <c r="CN238" s="505"/>
      <c r="CO238" s="505"/>
      <c r="CP238" s="505"/>
      <c r="CQ238" s="505"/>
      <c r="CR238" s="505"/>
      <c r="CS238" s="505"/>
      <c r="CT238" s="505"/>
      <c r="CU238" s="505"/>
      <c r="CV238" s="505"/>
      <c r="CW238" s="505"/>
      <c r="CX238" s="505"/>
      <c r="CY238" s="505"/>
      <c r="CZ238" s="505"/>
      <c r="DA238" s="505"/>
      <c r="DB238" s="505"/>
      <c r="DC238" s="505"/>
      <c r="DD238" s="505"/>
      <c r="DE238" s="505"/>
      <c r="DF238" s="505"/>
      <c r="DG238" s="505"/>
      <c r="DH238" s="505"/>
      <c r="DI238" s="505"/>
    </row>
    <row r="239" spans="1:113" ht="14.25" customHeight="1" x14ac:dyDescent="0.25">
      <c r="A239" s="114" t="s">
        <v>3586</v>
      </c>
      <c r="B239" s="429"/>
      <c r="CA239" s="505"/>
      <c r="CB239" s="505"/>
      <c r="CC239" s="505"/>
      <c r="CD239" s="505"/>
      <c r="CE239" s="505"/>
      <c r="CL239" s="505"/>
      <c r="CM239" s="505"/>
      <c r="CN239" s="505"/>
      <c r="CO239" s="505"/>
      <c r="CP239" s="505"/>
      <c r="CQ239" s="505"/>
      <c r="CR239" s="505"/>
      <c r="CS239" s="505"/>
      <c r="CT239" s="505"/>
      <c r="CU239" s="505"/>
      <c r="CV239" s="505"/>
      <c r="CW239" s="505"/>
      <c r="CX239" s="505"/>
      <c r="CY239" s="505"/>
      <c r="CZ239" s="505"/>
      <c r="DA239" s="505"/>
      <c r="DB239" s="505"/>
      <c r="DC239" s="505"/>
      <c r="DD239" s="505"/>
      <c r="DE239" s="505"/>
      <c r="DF239" s="505"/>
      <c r="DG239" s="505"/>
      <c r="DH239" s="505"/>
      <c r="DI239" s="505"/>
    </row>
    <row r="240" spans="1:113" ht="14.25" customHeight="1" x14ac:dyDescent="0.25">
      <c r="A240" s="114" t="s">
        <v>3587</v>
      </c>
      <c r="B240" s="429"/>
      <c r="CA240" s="505"/>
      <c r="CB240" s="505"/>
      <c r="CC240" s="505"/>
      <c r="CD240" s="505"/>
      <c r="CE240" s="505"/>
      <c r="CL240" s="505"/>
      <c r="CM240" s="505"/>
      <c r="CN240" s="505"/>
      <c r="CO240" s="505"/>
      <c r="CP240" s="505"/>
      <c r="CQ240" s="505"/>
      <c r="CR240" s="505"/>
      <c r="CS240" s="505"/>
      <c r="CT240" s="505"/>
      <c r="CU240" s="505"/>
      <c r="CV240" s="505"/>
      <c r="CW240" s="505"/>
      <c r="CX240" s="505"/>
      <c r="CY240" s="505"/>
      <c r="CZ240" s="505"/>
      <c r="DA240" s="505"/>
      <c r="DB240" s="505"/>
      <c r="DC240" s="505"/>
      <c r="DD240" s="505"/>
      <c r="DE240" s="505"/>
      <c r="DF240" s="505"/>
      <c r="DG240" s="505"/>
      <c r="DH240" s="505"/>
      <c r="DI240" s="505"/>
    </row>
    <row r="241" spans="1:113" ht="14.25" customHeight="1" x14ac:dyDescent="0.25">
      <c r="A241" s="114" t="s">
        <v>3588</v>
      </c>
      <c r="B241" s="429"/>
      <c r="CA241" s="505"/>
      <c r="CB241" s="505"/>
      <c r="CC241" s="505"/>
      <c r="CD241" s="505"/>
      <c r="CE241" s="505"/>
      <c r="CL241" s="505"/>
      <c r="CM241" s="505"/>
      <c r="CN241" s="505"/>
      <c r="CO241" s="505"/>
      <c r="CP241" s="505"/>
      <c r="CQ241" s="505"/>
      <c r="CR241" s="505"/>
      <c r="CS241" s="505"/>
      <c r="CT241" s="505"/>
      <c r="CU241" s="505"/>
      <c r="CV241" s="505"/>
      <c r="CW241" s="505"/>
      <c r="CX241" s="505"/>
      <c r="CY241" s="505"/>
      <c r="CZ241" s="505"/>
      <c r="DA241" s="505"/>
      <c r="DB241" s="505"/>
      <c r="DC241" s="505"/>
      <c r="DD241" s="505"/>
      <c r="DE241" s="505"/>
      <c r="DF241" s="505"/>
      <c r="DG241" s="505"/>
      <c r="DH241" s="505"/>
      <c r="DI241" s="505"/>
    </row>
    <row r="242" spans="1:113" ht="14.25" customHeight="1" x14ac:dyDescent="0.25">
      <c r="A242" s="114" t="s">
        <v>3489</v>
      </c>
      <c r="B242" s="429"/>
      <c r="CA242" s="505"/>
      <c r="CB242" s="505"/>
      <c r="CC242" s="505"/>
      <c r="CD242" s="505"/>
      <c r="CE242" s="505"/>
      <c r="CL242" s="505"/>
      <c r="CM242" s="505"/>
      <c r="CN242" s="505"/>
      <c r="CO242" s="505"/>
      <c r="CP242" s="505"/>
      <c r="CQ242" s="505"/>
      <c r="CR242" s="505"/>
      <c r="CS242" s="505"/>
      <c r="CT242" s="505"/>
      <c r="CU242" s="505"/>
      <c r="CV242" s="505"/>
      <c r="CW242" s="505"/>
      <c r="CX242" s="505"/>
      <c r="CY242" s="505"/>
      <c r="CZ242" s="505"/>
      <c r="DA242" s="505"/>
      <c r="DB242" s="505"/>
      <c r="DC242" s="505"/>
      <c r="DD242" s="505"/>
      <c r="DE242" s="505"/>
      <c r="DF242" s="505"/>
      <c r="DG242" s="505"/>
      <c r="DH242" s="505"/>
      <c r="DI242" s="505"/>
    </row>
    <row r="243" spans="1:113" ht="14.25" customHeight="1" x14ac:dyDescent="0.25">
      <c r="A243" s="114" t="s">
        <v>3589</v>
      </c>
      <c r="B243" s="429"/>
      <c r="CA243" s="505"/>
      <c r="CB243" s="505"/>
      <c r="CC243" s="505"/>
      <c r="CD243" s="505"/>
      <c r="CE243" s="505"/>
      <c r="CL243" s="505"/>
      <c r="CM243" s="505"/>
      <c r="CN243" s="505"/>
      <c r="CO243" s="505"/>
      <c r="CP243" s="505"/>
      <c r="CQ243" s="505"/>
      <c r="CR243" s="505"/>
      <c r="CS243" s="505"/>
      <c r="CT243" s="505"/>
      <c r="CU243" s="505"/>
      <c r="CV243" s="505"/>
      <c r="CW243" s="505"/>
      <c r="CX243" s="505"/>
      <c r="CY243" s="505"/>
      <c r="CZ243" s="505"/>
      <c r="DA243" s="505"/>
      <c r="DB243" s="505"/>
      <c r="DC243" s="505"/>
      <c r="DD243" s="505"/>
      <c r="DE243" s="505"/>
      <c r="DF243" s="505"/>
      <c r="DG243" s="505"/>
      <c r="DH243" s="505"/>
      <c r="DI243" s="505"/>
    </row>
    <row r="244" spans="1:113" ht="14.25" customHeight="1" x14ac:dyDescent="0.25">
      <c r="A244" s="114" t="s">
        <v>3590</v>
      </c>
      <c r="B244" s="429"/>
      <c r="CA244" s="505"/>
      <c r="CB244" s="505"/>
      <c r="CC244" s="505"/>
      <c r="CD244" s="505"/>
      <c r="CE244" s="505"/>
      <c r="CL244" s="505"/>
      <c r="CM244" s="505"/>
      <c r="CN244" s="505"/>
      <c r="CO244" s="505"/>
      <c r="CP244" s="505"/>
      <c r="CQ244" s="505"/>
      <c r="CR244" s="505"/>
      <c r="CS244" s="505"/>
      <c r="CT244" s="505"/>
      <c r="CU244" s="505"/>
      <c r="CV244" s="505"/>
      <c r="CW244" s="505"/>
      <c r="CX244" s="505"/>
      <c r="CY244" s="505"/>
      <c r="CZ244" s="505"/>
      <c r="DA244" s="505"/>
      <c r="DB244" s="505"/>
      <c r="DC244" s="505"/>
      <c r="DD244" s="505"/>
      <c r="DE244" s="505"/>
      <c r="DF244" s="505"/>
      <c r="DG244" s="505"/>
      <c r="DH244" s="505"/>
      <c r="DI244" s="505"/>
    </row>
    <row r="245" spans="1:113" ht="14.25" customHeight="1" x14ac:dyDescent="0.25">
      <c r="A245" s="114" t="s">
        <v>3591</v>
      </c>
      <c r="B245" s="429"/>
      <c r="CA245" s="505"/>
      <c r="CB245" s="505"/>
      <c r="CC245" s="505"/>
      <c r="CD245" s="505"/>
      <c r="CE245" s="505"/>
      <c r="CL245" s="505"/>
      <c r="CM245" s="505"/>
      <c r="CN245" s="505"/>
      <c r="CO245" s="505"/>
      <c r="CP245" s="505"/>
      <c r="CQ245" s="505"/>
      <c r="CR245" s="505"/>
      <c r="CS245" s="505"/>
      <c r="CT245" s="505"/>
      <c r="CU245" s="505"/>
      <c r="CV245" s="505"/>
      <c r="CW245" s="505"/>
      <c r="CX245" s="505"/>
      <c r="CY245" s="505"/>
      <c r="CZ245" s="505"/>
      <c r="DA245" s="505"/>
      <c r="DB245" s="505"/>
      <c r="DC245" s="505"/>
      <c r="DD245" s="505"/>
      <c r="DE245" s="505"/>
      <c r="DF245" s="505"/>
      <c r="DG245" s="505"/>
      <c r="DH245" s="505"/>
      <c r="DI245" s="505"/>
    </row>
    <row r="246" spans="1:113" ht="14.25" customHeight="1" x14ac:dyDescent="0.25">
      <c r="A246" s="114" t="s">
        <v>3592</v>
      </c>
      <c r="B246" s="429"/>
      <c r="CA246" s="505"/>
      <c r="CB246" s="505"/>
      <c r="CC246" s="505"/>
      <c r="CD246" s="505"/>
      <c r="CE246" s="505"/>
      <c r="CL246" s="505"/>
      <c r="CM246" s="505"/>
      <c r="CN246" s="505"/>
      <c r="CO246" s="505"/>
      <c r="CP246" s="505"/>
      <c r="CQ246" s="505"/>
      <c r="CR246" s="505"/>
      <c r="CS246" s="505"/>
      <c r="CT246" s="505"/>
      <c r="CU246" s="505"/>
      <c r="CV246" s="505"/>
      <c r="CW246" s="505"/>
      <c r="CX246" s="505"/>
      <c r="CY246" s="505"/>
      <c r="CZ246" s="505"/>
      <c r="DA246" s="505"/>
      <c r="DB246" s="505"/>
      <c r="DC246" s="505"/>
      <c r="DD246" s="505"/>
      <c r="DE246" s="505"/>
      <c r="DF246" s="505"/>
      <c r="DG246" s="505"/>
      <c r="DH246" s="505"/>
      <c r="DI246" s="505"/>
    </row>
    <row r="247" spans="1:113" ht="14.25" customHeight="1" x14ac:dyDescent="0.25">
      <c r="A247" s="114" t="s">
        <v>3593</v>
      </c>
      <c r="B247" s="429"/>
      <c r="CA247" s="505"/>
      <c r="CB247" s="505"/>
      <c r="CC247" s="505"/>
      <c r="CD247" s="505"/>
      <c r="CE247" s="505"/>
      <c r="CL247" s="505"/>
      <c r="CM247" s="505"/>
      <c r="CN247" s="505"/>
      <c r="CO247" s="505"/>
      <c r="CP247" s="505"/>
      <c r="CQ247" s="505"/>
      <c r="CR247" s="505"/>
      <c r="CS247" s="505"/>
      <c r="CT247" s="505"/>
      <c r="CU247" s="505"/>
      <c r="CV247" s="505"/>
      <c r="CW247" s="505"/>
      <c r="CX247" s="505"/>
      <c r="CY247" s="505"/>
      <c r="CZ247" s="505"/>
      <c r="DA247" s="505"/>
      <c r="DB247" s="505"/>
      <c r="DC247" s="505"/>
      <c r="DD247" s="505"/>
      <c r="DE247" s="505"/>
      <c r="DF247" s="505"/>
      <c r="DG247" s="505"/>
      <c r="DH247" s="505"/>
      <c r="DI247" s="505"/>
    </row>
    <row r="248" spans="1:113" ht="14.25" customHeight="1" x14ac:dyDescent="0.25">
      <c r="A248" s="513" t="s">
        <v>3594</v>
      </c>
      <c r="B248" s="130"/>
      <c r="CA248" s="505"/>
      <c r="CB248" s="505"/>
      <c r="CC248" s="505"/>
      <c r="CD248" s="505"/>
      <c r="CE248" s="505"/>
      <c r="CL248" s="505"/>
      <c r="CM248" s="505"/>
      <c r="CN248" s="505"/>
      <c r="CO248" s="505"/>
      <c r="CP248" s="505"/>
      <c r="CQ248" s="505"/>
      <c r="CR248" s="505"/>
      <c r="CS248" s="505"/>
      <c r="CT248" s="505"/>
      <c r="CU248" s="505"/>
      <c r="CV248" s="505"/>
      <c r="CW248" s="505"/>
      <c r="CX248" s="505"/>
      <c r="CY248" s="505"/>
      <c r="CZ248" s="505"/>
      <c r="DA248" s="505"/>
      <c r="DB248" s="505"/>
      <c r="DC248" s="505"/>
      <c r="DD248" s="505"/>
      <c r="DE248" s="505"/>
      <c r="DF248" s="505"/>
      <c r="DG248" s="505"/>
      <c r="DH248" s="505"/>
      <c r="DI248" s="505"/>
    </row>
    <row r="249" spans="1:113" ht="14.25" customHeight="1" x14ac:dyDescent="0.25">
      <c r="A249" s="2926" t="s">
        <v>82</v>
      </c>
      <c r="B249" s="70">
        <f>SUM(B224:B248)</f>
        <v>0</v>
      </c>
      <c r="CA249" s="505"/>
      <c r="CB249" s="505"/>
      <c r="CC249" s="505"/>
      <c r="CD249" s="505"/>
      <c r="CE249" s="505"/>
      <c r="CL249" s="505"/>
      <c r="CM249" s="505"/>
      <c r="CN249" s="505"/>
      <c r="CO249" s="505"/>
      <c r="CP249" s="505"/>
      <c r="CQ249" s="505"/>
      <c r="CR249" s="505"/>
      <c r="CS249" s="505"/>
      <c r="CT249" s="505"/>
      <c r="CU249" s="505"/>
      <c r="CV249" s="505"/>
      <c r="CW249" s="505"/>
      <c r="CX249" s="505"/>
      <c r="CY249" s="505"/>
      <c r="CZ249" s="505"/>
      <c r="DA249" s="505"/>
      <c r="DB249" s="505"/>
      <c r="DC249" s="505"/>
      <c r="DD249" s="505"/>
      <c r="DE249" s="505"/>
      <c r="DF249" s="505"/>
      <c r="DG249" s="505"/>
      <c r="DH249" s="505"/>
      <c r="DI249" s="505"/>
    </row>
    <row r="250" spans="1:113" ht="18" customHeight="1" x14ac:dyDescent="0.25">
      <c r="A250" s="1873" t="s">
        <v>3595</v>
      </c>
      <c r="B250" s="1873"/>
      <c r="C250" s="2200"/>
      <c r="D250" s="2200"/>
      <c r="E250" s="2200"/>
      <c r="F250" s="2200"/>
      <c r="G250" s="2200"/>
      <c r="H250" s="2200"/>
      <c r="I250" s="2200"/>
      <c r="J250" s="2200"/>
      <c r="K250" s="2200"/>
      <c r="L250" s="2200"/>
      <c r="M250" s="2200"/>
      <c r="N250" s="2200"/>
      <c r="O250" s="2200"/>
      <c r="P250" s="2200"/>
      <c r="Q250" s="2200"/>
      <c r="R250" s="2200"/>
      <c r="S250" s="2200"/>
      <c r="CA250" s="505"/>
      <c r="CB250" s="505"/>
      <c r="CC250" s="505"/>
      <c r="CD250" s="505"/>
      <c r="CE250" s="505"/>
      <c r="CL250" s="505"/>
      <c r="CM250" s="505"/>
      <c r="CN250" s="505"/>
      <c r="CO250" s="505"/>
      <c r="CP250" s="505"/>
      <c r="CQ250" s="505"/>
      <c r="CR250" s="505"/>
      <c r="CS250" s="505"/>
      <c r="CT250" s="505"/>
      <c r="CU250" s="505"/>
      <c r="CV250" s="505"/>
      <c r="CW250" s="505"/>
      <c r="CX250" s="505"/>
      <c r="CY250" s="505"/>
      <c r="CZ250" s="505"/>
      <c r="DA250" s="505"/>
      <c r="DB250" s="505"/>
      <c r="DC250" s="505"/>
      <c r="DD250" s="505"/>
      <c r="DE250" s="505"/>
      <c r="DF250" s="505"/>
      <c r="DG250" s="505"/>
      <c r="DH250" s="505"/>
      <c r="DI250" s="505"/>
    </row>
    <row r="251" spans="1:113" ht="18" customHeight="1" x14ac:dyDescent="0.25">
      <c r="A251" s="1873" t="s">
        <v>3596</v>
      </c>
      <c r="B251" s="509"/>
      <c r="C251" s="2200"/>
      <c r="D251" s="2200"/>
      <c r="E251" s="2200"/>
      <c r="F251" s="2200"/>
      <c r="G251" s="2200"/>
      <c r="H251" s="2200"/>
      <c r="I251" s="2200"/>
      <c r="J251" s="2200"/>
      <c r="K251" s="2200"/>
      <c r="L251" s="2200"/>
      <c r="M251" s="2200"/>
      <c r="N251" s="2200"/>
      <c r="O251" s="2200"/>
      <c r="P251" s="2200"/>
      <c r="Q251" s="2200"/>
      <c r="R251" s="2200"/>
      <c r="S251" s="2200"/>
      <c r="CA251" s="505"/>
      <c r="CB251" s="505"/>
      <c r="CC251" s="505"/>
      <c r="CD251" s="505"/>
      <c r="CE251" s="505"/>
      <c r="CL251" s="505"/>
      <c r="CM251" s="505"/>
      <c r="CN251" s="505"/>
      <c r="CO251" s="505"/>
      <c r="CP251" s="505"/>
      <c r="CQ251" s="505"/>
      <c r="CR251" s="505"/>
      <c r="CS251" s="505"/>
      <c r="CT251" s="505"/>
      <c r="CU251" s="505"/>
      <c r="CV251" s="505"/>
      <c r="CW251" s="505"/>
      <c r="CX251" s="505"/>
      <c r="CY251" s="505"/>
      <c r="CZ251" s="505"/>
      <c r="DA251" s="505"/>
      <c r="DB251" s="505"/>
      <c r="DC251" s="505"/>
      <c r="DD251" s="505"/>
      <c r="DE251" s="505"/>
      <c r="DF251" s="505"/>
      <c r="DG251" s="505"/>
      <c r="DH251" s="505"/>
      <c r="DI251" s="505"/>
    </row>
    <row r="252" spans="1:113" ht="14.25" customHeight="1" x14ac:dyDescent="0.25">
      <c r="A252" s="3138" t="s">
        <v>3597</v>
      </c>
      <c r="B252" s="3250" t="s">
        <v>82</v>
      </c>
      <c r="C252" s="3159" t="s">
        <v>34</v>
      </c>
      <c r="D252" s="3124"/>
      <c r="E252" s="3124"/>
      <c r="F252" s="3124"/>
      <c r="G252" s="3124"/>
      <c r="H252" s="3124"/>
      <c r="I252" s="3124"/>
      <c r="J252" s="3124"/>
      <c r="K252" s="3124"/>
      <c r="L252" s="3124"/>
      <c r="M252" s="3124"/>
      <c r="N252" s="3124"/>
      <c r="O252" s="3124"/>
      <c r="P252" s="3124"/>
      <c r="Q252" s="3124"/>
      <c r="R252" s="3124"/>
      <c r="S252" s="3122"/>
      <c r="CA252" s="505"/>
      <c r="CB252" s="505"/>
      <c r="CC252" s="505"/>
      <c r="CD252" s="505"/>
      <c r="CE252" s="505"/>
      <c r="CL252" s="505"/>
      <c r="CM252" s="505"/>
      <c r="CN252" s="505"/>
      <c r="CO252" s="505"/>
      <c r="CP252" s="505"/>
      <c r="CQ252" s="505"/>
      <c r="CR252" s="505"/>
      <c r="CS252" s="505"/>
      <c r="CT252" s="505"/>
      <c r="CU252" s="505"/>
      <c r="CV252" s="505"/>
      <c r="CW252" s="505"/>
      <c r="CX252" s="505"/>
      <c r="CY252" s="505"/>
      <c r="CZ252" s="505"/>
      <c r="DA252" s="505"/>
      <c r="DB252" s="505"/>
      <c r="DC252" s="505"/>
      <c r="DD252" s="505"/>
      <c r="DE252" s="505"/>
      <c r="DF252" s="505"/>
      <c r="DG252" s="505"/>
      <c r="DH252" s="505"/>
      <c r="DI252" s="505"/>
    </row>
    <row r="253" spans="1:113" ht="14.25" customHeight="1" x14ac:dyDescent="0.25">
      <c r="A253" s="3129"/>
      <c r="B253" s="3129"/>
      <c r="C253" s="1441" t="s">
        <v>352</v>
      </c>
      <c r="D253" s="1442" t="s">
        <v>335</v>
      </c>
      <c r="E253" s="1442" t="s">
        <v>99</v>
      </c>
      <c r="F253" s="1442" t="s">
        <v>49</v>
      </c>
      <c r="G253" s="1442" t="s">
        <v>50</v>
      </c>
      <c r="H253" s="1442" t="s">
        <v>992</v>
      </c>
      <c r="I253" s="1442" t="s">
        <v>645</v>
      </c>
      <c r="J253" s="1442" t="s">
        <v>53</v>
      </c>
      <c r="K253" s="1442" t="s">
        <v>54</v>
      </c>
      <c r="L253" s="1442" t="s">
        <v>993</v>
      </c>
      <c r="M253" s="1442" t="s">
        <v>56</v>
      </c>
      <c r="N253" s="1442" t="s">
        <v>57</v>
      </c>
      <c r="O253" s="1442" t="s">
        <v>58</v>
      </c>
      <c r="P253" s="1442" t="s">
        <v>59</v>
      </c>
      <c r="Q253" s="1442" t="s">
        <v>60</v>
      </c>
      <c r="R253" s="1442" t="s">
        <v>61</v>
      </c>
      <c r="S253" s="1465" t="s">
        <v>62</v>
      </c>
      <c r="CA253" s="505"/>
      <c r="CB253" s="505"/>
      <c r="CC253" s="505"/>
      <c r="CD253" s="505"/>
      <c r="CE253" s="505"/>
      <c r="CL253" s="505"/>
      <c r="CM253" s="505"/>
      <c r="CN253" s="505"/>
      <c r="CO253" s="505"/>
      <c r="CP253" s="505"/>
      <c r="CQ253" s="505"/>
      <c r="CR253" s="505"/>
      <c r="CS253" s="505"/>
      <c r="CT253" s="505"/>
      <c r="CU253" s="505"/>
      <c r="CV253" s="505"/>
      <c r="CW253" s="505"/>
      <c r="CX253" s="505"/>
      <c r="CY253" s="505"/>
      <c r="CZ253" s="505"/>
      <c r="DA253" s="505"/>
      <c r="DB253" s="505"/>
      <c r="DC253" s="505"/>
      <c r="DD253" s="505"/>
      <c r="DE253" s="505"/>
      <c r="DF253" s="505"/>
      <c r="DG253" s="505"/>
      <c r="DH253" s="505"/>
      <c r="DI253" s="505"/>
    </row>
    <row r="254" spans="1:113" ht="14.25" customHeight="1" x14ac:dyDescent="0.25">
      <c r="A254" s="317" t="s">
        <v>3598</v>
      </c>
      <c r="B254" s="435">
        <f t="shared" ref="B254:B256" si="162">SUM(C254:S254)</f>
        <v>8</v>
      </c>
      <c r="C254" s="126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1</v>
      </c>
      <c r="S254" s="351">
        <v>7</v>
      </c>
      <c r="CA254" s="505"/>
      <c r="CB254" s="505"/>
      <c r="CC254" s="505"/>
      <c r="CD254" s="505"/>
      <c r="CE254" s="505"/>
      <c r="CL254" s="505"/>
      <c r="CM254" s="505"/>
      <c r="CN254" s="505"/>
      <c r="CO254" s="505"/>
      <c r="CP254" s="505"/>
      <c r="CQ254" s="505"/>
      <c r="CR254" s="505"/>
      <c r="CS254" s="505"/>
      <c r="CT254" s="505"/>
      <c r="CU254" s="505"/>
      <c r="CV254" s="505"/>
      <c r="CW254" s="505"/>
      <c r="CX254" s="505"/>
      <c r="CY254" s="505"/>
      <c r="CZ254" s="505"/>
      <c r="DA254" s="505"/>
      <c r="DB254" s="505"/>
      <c r="DC254" s="505"/>
      <c r="DD254" s="505"/>
      <c r="DE254" s="505"/>
      <c r="DF254" s="505"/>
      <c r="DG254" s="505"/>
      <c r="DH254" s="505"/>
      <c r="DI254" s="505"/>
    </row>
    <row r="255" spans="1:113" ht="14.25" customHeight="1" x14ac:dyDescent="0.25">
      <c r="A255" s="335" t="s">
        <v>3599</v>
      </c>
      <c r="B255" s="436">
        <f t="shared" si="162"/>
        <v>8</v>
      </c>
      <c r="C255" s="355">
        <v>0</v>
      </c>
      <c r="D255" s="452">
        <v>0</v>
      </c>
      <c r="E255" s="452">
        <v>0</v>
      </c>
      <c r="F255" s="452">
        <v>0</v>
      </c>
      <c r="G255" s="452">
        <v>0</v>
      </c>
      <c r="H255" s="452">
        <v>0</v>
      </c>
      <c r="I255" s="452">
        <v>0</v>
      </c>
      <c r="J255" s="452">
        <v>0</v>
      </c>
      <c r="K255" s="452">
        <v>0</v>
      </c>
      <c r="L255" s="452">
        <v>0</v>
      </c>
      <c r="M255" s="452">
        <v>0</v>
      </c>
      <c r="N255" s="452">
        <v>0</v>
      </c>
      <c r="O255" s="452">
        <v>0</v>
      </c>
      <c r="P255" s="452">
        <v>0</v>
      </c>
      <c r="Q255" s="452">
        <v>0</v>
      </c>
      <c r="R255" s="452">
        <v>1</v>
      </c>
      <c r="S255" s="2057">
        <v>7</v>
      </c>
      <c r="CA255" s="505"/>
      <c r="CB255" s="505"/>
      <c r="CC255" s="505"/>
      <c r="CD255" s="505"/>
      <c r="CE255" s="505"/>
      <c r="CL255" s="505"/>
      <c r="CM255" s="505"/>
      <c r="CN255" s="505"/>
      <c r="CO255" s="505"/>
      <c r="CP255" s="505"/>
      <c r="CQ255" s="505"/>
      <c r="CR255" s="505"/>
      <c r="CS255" s="505"/>
      <c r="CT255" s="505"/>
      <c r="CU255" s="505"/>
      <c r="CV255" s="505"/>
      <c r="CW255" s="505"/>
      <c r="CX255" s="505"/>
      <c r="CY255" s="505"/>
      <c r="CZ255" s="505"/>
      <c r="DA255" s="505"/>
      <c r="DB255" s="505"/>
      <c r="DC255" s="505"/>
      <c r="DD255" s="505"/>
      <c r="DE255" s="505"/>
      <c r="DF255" s="505"/>
      <c r="DG255" s="505"/>
      <c r="DH255" s="505"/>
      <c r="DI255" s="505"/>
    </row>
    <row r="256" spans="1:113" ht="14.25" customHeight="1" x14ac:dyDescent="0.25">
      <c r="A256" s="1127" t="s">
        <v>3600</v>
      </c>
      <c r="B256" s="438">
        <f t="shared" si="162"/>
        <v>8</v>
      </c>
      <c r="C256" s="2074">
        <v>0</v>
      </c>
      <c r="D256" s="477">
        <v>0</v>
      </c>
      <c r="E256" s="477">
        <v>0</v>
      </c>
      <c r="F256" s="477">
        <v>0</v>
      </c>
      <c r="G256" s="477">
        <v>0</v>
      </c>
      <c r="H256" s="477">
        <v>0</v>
      </c>
      <c r="I256" s="477">
        <v>0</v>
      </c>
      <c r="J256" s="477">
        <v>0</v>
      </c>
      <c r="K256" s="477">
        <v>0</v>
      </c>
      <c r="L256" s="477">
        <v>0</v>
      </c>
      <c r="M256" s="477">
        <v>0</v>
      </c>
      <c r="N256" s="477">
        <v>0</v>
      </c>
      <c r="O256" s="477">
        <v>0</v>
      </c>
      <c r="P256" s="477">
        <v>0</v>
      </c>
      <c r="Q256" s="477">
        <v>0</v>
      </c>
      <c r="R256" s="477">
        <v>1</v>
      </c>
      <c r="S256" s="2093">
        <v>7</v>
      </c>
      <c r="CA256" s="505"/>
      <c r="CB256" s="505"/>
      <c r="CC256" s="505"/>
      <c r="CD256" s="505"/>
      <c r="CE256" s="505"/>
      <c r="CL256" s="505"/>
      <c r="CM256" s="505"/>
      <c r="CN256" s="505"/>
      <c r="CO256" s="505"/>
      <c r="CP256" s="505"/>
      <c r="CQ256" s="505"/>
      <c r="CR256" s="505"/>
      <c r="CS256" s="505"/>
      <c r="CT256" s="505"/>
      <c r="CU256" s="505"/>
      <c r="CV256" s="505"/>
      <c r="CW256" s="505"/>
      <c r="CX256" s="505"/>
      <c r="CY256" s="505"/>
      <c r="CZ256" s="505"/>
      <c r="DA256" s="505"/>
      <c r="DB256" s="505"/>
      <c r="DC256" s="505"/>
      <c r="DD256" s="505"/>
      <c r="DE256" s="505"/>
      <c r="DF256" s="505"/>
      <c r="DG256" s="505"/>
      <c r="DH256" s="505"/>
      <c r="DI256" s="505"/>
    </row>
    <row r="257" spans="1:113" ht="18" customHeight="1" x14ac:dyDescent="0.25">
      <c r="A257" s="1873" t="s">
        <v>3601</v>
      </c>
      <c r="B257" s="1466"/>
      <c r="C257" s="2200"/>
      <c r="D257" s="1466"/>
      <c r="E257" s="2200"/>
      <c r="F257" s="2200"/>
      <c r="G257" s="2200"/>
      <c r="H257" s="2200"/>
      <c r="I257" s="2200"/>
      <c r="J257" s="2200"/>
      <c r="K257" s="2200"/>
      <c r="L257" s="2200"/>
      <c r="M257" s="2200"/>
      <c r="N257" s="2200"/>
      <c r="O257" s="2200"/>
      <c r="P257" s="2200"/>
      <c r="Q257" s="2200"/>
      <c r="R257" s="2200"/>
      <c r="S257" s="2200"/>
      <c r="CA257" s="505"/>
      <c r="CB257" s="505"/>
      <c r="CC257" s="505"/>
      <c r="CD257" s="505"/>
      <c r="CE257" s="505"/>
      <c r="CL257" s="505"/>
      <c r="CM257" s="505"/>
      <c r="CN257" s="505"/>
      <c r="CO257" s="505"/>
      <c r="CP257" s="505"/>
      <c r="CQ257" s="505"/>
      <c r="CR257" s="505"/>
      <c r="CS257" s="505"/>
      <c r="CT257" s="505"/>
      <c r="CU257" s="505"/>
      <c r="CV257" s="505"/>
      <c r="CW257" s="505"/>
      <c r="CX257" s="505"/>
      <c r="CY257" s="505"/>
      <c r="CZ257" s="505"/>
      <c r="DA257" s="505"/>
      <c r="DB257" s="505"/>
      <c r="DC257" s="505"/>
      <c r="DD257" s="505"/>
      <c r="DE257" s="505"/>
      <c r="DF257" s="505"/>
      <c r="DG257" s="505"/>
      <c r="DH257" s="505"/>
      <c r="DI257" s="505"/>
    </row>
    <row r="258" spans="1:113" ht="14.25" customHeight="1" x14ac:dyDescent="0.25">
      <c r="A258" s="3138" t="s">
        <v>3602</v>
      </c>
      <c r="B258" s="3250" t="s">
        <v>197</v>
      </c>
      <c r="C258" s="3159" t="s">
        <v>34</v>
      </c>
      <c r="D258" s="3124"/>
      <c r="E258" s="3124"/>
      <c r="F258" s="3124"/>
      <c r="G258" s="3124"/>
      <c r="H258" s="3124"/>
      <c r="I258" s="3124"/>
      <c r="J258" s="3124"/>
      <c r="K258" s="3124"/>
      <c r="L258" s="3124"/>
      <c r="M258" s="3124"/>
      <c r="N258" s="3124"/>
      <c r="O258" s="3124"/>
      <c r="P258" s="3124"/>
      <c r="Q258" s="3124"/>
      <c r="R258" s="3124"/>
      <c r="S258" s="3122"/>
      <c r="CA258" s="505"/>
      <c r="CB258" s="505"/>
      <c r="CC258" s="505"/>
      <c r="CD258" s="505"/>
      <c r="CE258" s="505"/>
      <c r="CL258" s="505"/>
      <c r="CM258" s="505"/>
      <c r="CN258" s="505"/>
      <c r="CO258" s="505"/>
      <c r="CP258" s="505"/>
      <c r="CQ258" s="505"/>
      <c r="CR258" s="505"/>
      <c r="CS258" s="505"/>
      <c r="CT258" s="505"/>
      <c r="CU258" s="505"/>
      <c r="CV258" s="505"/>
      <c r="CW258" s="505"/>
      <c r="CX258" s="505"/>
      <c r="CY258" s="505"/>
      <c r="CZ258" s="505"/>
      <c r="DA258" s="505"/>
      <c r="DB258" s="505"/>
      <c r="DC258" s="505"/>
      <c r="DD258" s="505"/>
      <c r="DE258" s="505"/>
      <c r="DF258" s="505"/>
      <c r="DG258" s="505"/>
      <c r="DH258" s="505"/>
      <c r="DI258" s="505"/>
    </row>
    <row r="259" spans="1:113" ht="14.25" customHeight="1" x14ac:dyDescent="0.25">
      <c r="A259" s="3129"/>
      <c r="B259" s="3129"/>
      <c r="C259" s="1441" t="s">
        <v>352</v>
      </c>
      <c r="D259" s="1442" t="s">
        <v>335</v>
      </c>
      <c r="E259" s="1442" t="s">
        <v>99</v>
      </c>
      <c r="F259" s="1442" t="s">
        <v>49</v>
      </c>
      <c r="G259" s="1442" t="s">
        <v>50</v>
      </c>
      <c r="H259" s="1442" t="s">
        <v>992</v>
      </c>
      <c r="I259" s="1442" t="s">
        <v>645</v>
      </c>
      <c r="J259" s="1442" t="s">
        <v>53</v>
      </c>
      <c r="K259" s="1442" t="s">
        <v>54</v>
      </c>
      <c r="L259" s="1442" t="s">
        <v>993</v>
      </c>
      <c r="M259" s="1442" t="s">
        <v>56</v>
      </c>
      <c r="N259" s="1442" t="s">
        <v>57</v>
      </c>
      <c r="O259" s="1442" t="s">
        <v>58</v>
      </c>
      <c r="P259" s="1442" t="s">
        <v>59</v>
      </c>
      <c r="Q259" s="1442" t="s">
        <v>60</v>
      </c>
      <c r="R259" s="1442" t="s">
        <v>61</v>
      </c>
      <c r="S259" s="1465" t="s">
        <v>62</v>
      </c>
      <c r="CA259" s="505"/>
      <c r="CB259" s="505"/>
      <c r="CC259" s="505"/>
      <c r="CD259" s="505"/>
      <c r="CE259" s="505"/>
      <c r="CL259" s="505"/>
      <c r="CM259" s="505"/>
      <c r="CN259" s="505"/>
      <c r="CO259" s="505"/>
      <c r="CP259" s="505"/>
      <c r="CQ259" s="505"/>
      <c r="CR259" s="505"/>
      <c r="CS259" s="505"/>
      <c r="CT259" s="505"/>
      <c r="CU259" s="505"/>
      <c r="CV259" s="505"/>
      <c r="CW259" s="505"/>
      <c r="CX259" s="505"/>
      <c r="CY259" s="505"/>
      <c r="CZ259" s="505"/>
      <c r="DA259" s="505"/>
      <c r="DB259" s="505"/>
      <c r="DC259" s="505"/>
      <c r="DD259" s="505"/>
      <c r="DE259" s="505"/>
      <c r="DF259" s="505"/>
      <c r="DG259" s="505"/>
      <c r="DH259" s="505"/>
      <c r="DI259" s="505"/>
    </row>
    <row r="260" spans="1:113" ht="14.25" customHeight="1" x14ac:dyDescent="0.25">
      <c r="A260" s="219" t="s">
        <v>3603</v>
      </c>
      <c r="B260" s="219">
        <f t="shared" ref="B260:B286" si="163">SUM(C260:S260)</f>
        <v>1</v>
      </c>
      <c r="C260" s="126"/>
      <c r="D260" s="127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840">
        <v>1</v>
      </c>
      <c r="CA260" s="505"/>
      <c r="CB260" s="505"/>
      <c r="CC260" s="505"/>
      <c r="CD260" s="505"/>
      <c r="CE260" s="505"/>
      <c r="CL260" s="505"/>
      <c r="CM260" s="505"/>
      <c r="CN260" s="505"/>
      <c r="CO260" s="505"/>
      <c r="CP260" s="505"/>
      <c r="CQ260" s="505"/>
      <c r="CR260" s="505"/>
      <c r="CS260" s="505"/>
      <c r="CT260" s="505"/>
      <c r="CU260" s="505"/>
      <c r="CV260" s="505"/>
      <c r="CW260" s="505"/>
      <c r="CX260" s="505"/>
      <c r="CY260" s="505"/>
      <c r="CZ260" s="505"/>
      <c r="DA260" s="505"/>
      <c r="DB260" s="505"/>
      <c r="DC260" s="505"/>
      <c r="DD260" s="505"/>
      <c r="DE260" s="505"/>
      <c r="DF260" s="505"/>
      <c r="DG260" s="505"/>
      <c r="DH260" s="505"/>
      <c r="DI260" s="505"/>
    </row>
    <row r="261" spans="1:113" ht="14.25" customHeight="1" x14ac:dyDescent="0.25">
      <c r="A261" s="65" t="s">
        <v>3604</v>
      </c>
      <c r="B261" s="65">
        <f t="shared" si="163"/>
        <v>0</v>
      </c>
      <c r="C261" s="355"/>
      <c r="D261" s="452"/>
      <c r="E261" s="452"/>
      <c r="F261" s="452"/>
      <c r="G261" s="452"/>
      <c r="H261" s="452"/>
      <c r="I261" s="452"/>
      <c r="J261" s="452"/>
      <c r="K261" s="452"/>
      <c r="L261" s="452"/>
      <c r="M261" s="452"/>
      <c r="N261" s="452"/>
      <c r="O261" s="452"/>
      <c r="P261" s="452"/>
      <c r="Q261" s="452"/>
      <c r="R261" s="452"/>
      <c r="S261" s="2057"/>
      <c r="CA261" s="505"/>
      <c r="CB261" s="505"/>
      <c r="CC261" s="505"/>
      <c r="CD261" s="505"/>
      <c r="CE261" s="505"/>
      <c r="CL261" s="505"/>
      <c r="CM261" s="505"/>
      <c r="CN261" s="505"/>
      <c r="CO261" s="505"/>
      <c r="CP261" s="505"/>
      <c r="CQ261" s="505"/>
      <c r="CR261" s="505"/>
      <c r="CS261" s="505"/>
      <c r="CT261" s="505"/>
      <c r="CU261" s="505"/>
      <c r="CV261" s="505"/>
      <c r="CW261" s="505"/>
      <c r="CX261" s="505"/>
      <c r="CY261" s="505"/>
      <c r="CZ261" s="505"/>
      <c r="DA261" s="505"/>
      <c r="DB261" s="505"/>
      <c r="DC261" s="505"/>
      <c r="DD261" s="505"/>
      <c r="DE261" s="505"/>
      <c r="DF261" s="505"/>
      <c r="DG261" s="505"/>
      <c r="DH261" s="505"/>
      <c r="DI261" s="505"/>
    </row>
    <row r="262" spans="1:113" ht="14.25" customHeight="1" x14ac:dyDescent="0.25">
      <c r="A262" s="65" t="s">
        <v>3605</v>
      </c>
      <c r="B262" s="65">
        <f t="shared" si="163"/>
        <v>3</v>
      </c>
      <c r="C262" s="355">
        <v>0</v>
      </c>
      <c r="D262" s="452">
        <v>0</v>
      </c>
      <c r="E262" s="452">
        <v>0</v>
      </c>
      <c r="F262" s="452">
        <v>0</v>
      </c>
      <c r="G262" s="452">
        <v>0</v>
      </c>
      <c r="H262" s="452">
        <v>0</v>
      </c>
      <c r="I262" s="452">
        <v>0</v>
      </c>
      <c r="J262" s="452">
        <v>0</v>
      </c>
      <c r="K262" s="452">
        <v>0</v>
      </c>
      <c r="L262" s="452">
        <v>0</v>
      </c>
      <c r="M262" s="452">
        <v>0</v>
      </c>
      <c r="N262" s="452">
        <v>0</v>
      </c>
      <c r="O262" s="452">
        <v>0</v>
      </c>
      <c r="P262" s="452">
        <v>0</v>
      </c>
      <c r="Q262" s="452">
        <v>0</v>
      </c>
      <c r="R262" s="452">
        <v>1</v>
      </c>
      <c r="S262" s="2057">
        <v>2</v>
      </c>
      <c r="CA262" s="505"/>
      <c r="CB262" s="505"/>
      <c r="CC262" s="505"/>
      <c r="CD262" s="505"/>
      <c r="CE262" s="505"/>
      <c r="CL262" s="505"/>
      <c r="CM262" s="505"/>
      <c r="CN262" s="505"/>
      <c r="CO262" s="505"/>
      <c r="CP262" s="505"/>
      <c r="CQ262" s="505"/>
      <c r="CR262" s="505"/>
      <c r="CS262" s="505"/>
      <c r="CT262" s="505"/>
      <c r="CU262" s="505"/>
      <c r="CV262" s="505"/>
      <c r="CW262" s="505"/>
      <c r="CX262" s="505"/>
      <c r="CY262" s="505"/>
      <c r="CZ262" s="505"/>
      <c r="DA262" s="505"/>
      <c r="DB262" s="505"/>
      <c r="DC262" s="505"/>
      <c r="DD262" s="505"/>
      <c r="DE262" s="505"/>
      <c r="DF262" s="505"/>
      <c r="DG262" s="505"/>
      <c r="DH262" s="505"/>
      <c r="DI262" s="505"/>
    </row>
    <row r="263" spans="1:113" ht="14.25" customHeight="1" x14ac:dyDescent="0.25">
      <c r="A263" s="65" t="s">
        <v>3606</v>
      </c>
      <c r="B263" s="65">
        <f t="shared" si="163"/>
        <v>1</v>
      </c>
      <c r="C263" s="355"/>
      <c r="D263" s="452"/>
      <c r="E263" s="452"/>
      <c r="F263" s="452"/>
      <c r="G263" s="452"/>
      <c r="H263" s="452"/>
      <c r="I263" s="452"/>
      <c r="J263" s="452"/>
      <c r="K263" s="452"/>
      <c r="L263" s="452"/>
      <c r="M263" s="452"/>
      <c r="N263" s="452"/>
      <c r="O263" s="452"/>
      <c r="P263" s="452"/>
      <c r="Q263" s="452"/>
      <c r="R263" s="452"/>
      <c r="S263" s="2057">
        <v>1</v>
      </c>
      <c r="CA263" s="505"/>
      <c r="CB263" s="505"/>
      <c r="CC263" s="505"/>
      <c r="CD263" s="505"/>
      <c r="CE263" s="505"/>
      <c r="CL263" s="505"/>
      <c r="CM263" s="505"/>
      <c r="CN263" s="505"/>
      <c r="CO263" s="505"/>
      <c r="CP263" s="505"/>
      <c r="CQ263" s="505"/>
      <c r="CR263" s="505"/>
      <c r="CS263" s="505"/>
      <c r="CT263" s="505"/>
      <c r="CU263" s="505"/>
      <c r="CV263" s="505"/>
      <c r="CW263" s="505"/>
      <c r="CX263" s="505"/>
      <c r="CY263" s="505"/>
      <c r="CZ263" s="505"/>
      <c r="DA263" s="505"/>
      <c r="DB263" s="505"/>
      <c r="DC263" s="505"/>
      <c r="DD263" s="505"/>
      <c r="DE263" s="505"/>
      <c r="DF263" s="505"/>
      <c r="DG263" s="505"/>
      <c r="DH263" s="505"/>
      <c r="DI263" s="505"/>
    </row>
    <row r="264" spans="1:113" ht="14.25" customHeight="1" x14ac:dyDescent="0.25">
      <c r="A264" s="65" t="s">
        <v>3607</v>
      </c>
      <c r="B264" s="65">
        <f t="shared" si="163"/>
        <v>1</v>
      </c>
      <c r="C264" s="355">
        <v>0</v>
      </c>
      <c r="D264" s="452">
        <v>0</v>
      </c>
      <c r="E264" s="452">
        <v>0</v>
      </c>
      <c r="F264" s="452">
        <v>0</v>
      </c>
      <c r="G264" s="452">
        <v>0</v>
      </c>
      <c r="H264" s="452">
        <v>0</v>
      </c>
      <c r="I264" s="452">
        <v>0</v>
      </c>
      <c r="J264" s="452">
        <v>0</v>
      </c>
      <c r="K264" s="452">
        <v>0</v>
      </c>
      <c r="L264" s="452">
        <v>0</v>
      </c>
      <c r="M264" s="452">
        <v>0</v>
      </c>
      <c r="N264" s="452">
        <v>0</v>
      </c>
      <c r="O264" s="452">
        <v>0</v>
      </c>
      <c r="P264" s="452">
        <v>0</v>
      </c>
      <c r="Q264" s="452">
        <v>0</v>
      </c>
      <c r="R264" s="452">
        <v>0</v>
      </c>
      <c r="S264" s="2057">
        <v>1</v>
      </c>
      <c r="CA264" s="505"/>
      <c r="CB264" s="505"/>
      <c r="CC264" s="505"/>
      <c r="CD264" s="505"/>
      <c r="CE264" s="505"/>
      <c r="CL264" s="505"/>
      <c r="CM264" s="505"/>
      <c r="CN264" s="505"/>
      <c r="CO264" s="505"/>
      <c r="CP264" s="505"/>
      <c r="CQ264" s="505"/>
      <c r="CR264" s="505"/>
      <c r="CS264" s="505"/>
      <c r="CT264" s="505"/>
      <c r="CU264" s="505"/>
      <c r="CV264" s="505"/>
      <c r="CW264" s="505"/>
      <c r="CX264" s="505"/>
      <c r="CY264" s="505"/>
      <c r="CZ264" s="505"/>
      <c r="DA264" s="505"/>
      <c r="DB264" s="505"/>
      <c r="DC264" s="505"/>
      <c r="DD264" s="505"/>
      <c r="DE264" s="505"/>
      <c r="DF264" s="505"/>
      <c r="DG264" s="505"/>
      <c r="DH264" s="505"/>
      <c r="DI264" s="505"/>
    </row>
    <row r="265" spans="1:113" ht="14.25" customHeight="1" x14ac:dyDescent="0.25">
      <c r="A265" s="65" t="s">
        <v>3608</v>
      </c>
      <c r="B265" s="65">
        <f t="shared" si="163"/>
        <v>2</v>
      </c>
      <c r="C265" s="355">
        <v>0</v>
      </c>
      <c r="D265" s="452">
        <v>0</v>
      </c>
      <c r="E265" s="452">
        <v>0</v>
      </c>
      <c r="F265" s="452">
        <v>0</v>
      </c>
      <c r="G265" s="452">
        <v>0</v>
      </c>
      <c r="H265" s="452">
        <v>0</v>
      </c>
      <c r="I265" s="452">
        <v>0</v>
      </c>
      <c r="J265" s="452">
        <v>0</v>
      </c>
      <c r="K265" s="452">
        <v>0</v>
      </c>
      <c r="L265" s="452">
        <v>0</v>
      </c>
      <c r="M265" s="452">
        <v>0</v>
      </c>
      <c r="N265" s="452">
        <v>0</v>
      </c>
      <c r="O265" s="452">
        <v>0</v>
      </c>
      <c r="P265" s="452">
        <v>0</v>
      </c>
      <c r="Q265" s="452">
        <v>0</v>
      </c>
      <c r="R265" s="452">
        <v>0</v>
      </c>
      <c r="S265" s="2057">
        <v>2</v>
      </c>
      <c r="CA265" s="505"/>
      <c r="CB265" s="505"/>
      <c r="CC265" s="505"/>
      <c r="CD265" s="505"/>
      <c r="CE265" s="505"/>
      <c r="CL265" s="505"/>
      <c r="CM265" s="505"/>
      <c r="CN265" s="505"/>
      <c r="CO265" s="505"/>
      <c r="CP265" s="505"/>
      <c r="CQ265" s="505"/>
      <c r="CR265" s="505"/>
      <c r="CS265" s="505"/>
      <c r="CT265" s="505"/>
      <c r="CU265" s="505"/>
      <c r="CV265" s="505"/>
      <c r="CW265" s="505"/>
      <c r="CX265" s="505"/>
      <c r="CY265" s="505"/>
      <c r="CZ265" s="505"/>
      <c r="DA265" s="505"/>
      <c r="DB265" s="505"/>
      <c r="DC265" s="505"/>
      <c r="DD265" s="505"/>
      <c r="DE265" s="505"/>
      <c r="DF265" s="505"/>
      <c r="DG265" s="505"/>
      <c r="DH265" s="505"/>
      <c r="DI265" s="505"/>
    </row>
    <row r="266" spans="1:113" ht="14.25" customHeight="1" x14ac:dyDescent="0.25">
      <c r="A266" s="65" t="s">
        <v>3609</v>
      </c>
      <c r="B266" s="65">
        <f t="shared" si="163"/>
        <v>0</v>
      </c>
      <c r="C266" s="355"/>
      <c r="D266" s="452"/>
      <c r="E266" s="452"/>
      <c r="F266" s="452"/>
      <c r="G266" s="452"/>
      <c r="H266" s="452"/>
      <c r="I266" s="452"/>
      <c r="J266" s="452"/>
      <c r="K266" s="452"/>
      <c r="L266" s="452"/>
      <c r="M266" s="452"/>
      <c r="N266" s="452"/>
      <c r="O266" s="452"/>
      <c r="P266" s="452"/>
      <c r="Q266" s="452"/>
      <c r="R266" s="452"/>
      <c r="S266" s="2057"/>
      <c r="CA266" s="505"/>
      <c r="CB266" s="505"/>
      <c r="CC266" s="505"/>
      <c r="CD266" s="505"/>
      <c r="CE266" s="505"/>
      <c r="CL266" s="505"/>
      <c r="CM266" s="505"/>
      <c r="CN266" s="505"/>
      <c r="CO266" s="505"/>
      <c r="CP266" s="505"/>
      <c r="CQ266" s="505"/>
      <c r="CR266" s="505"/>
      <c r="CS266" s="505"/>
      <c r="CT266" s="505"/>
      <c r="CU266" s="505"/>
      <c r="CV266" s="505"/>
      <c r="CW266" s="505"/>
      <c r="CX266" s="505"/>
      <c r="CY266" s="505"/>
      <c r="CZ266" s="505"/>
      <c r="DA266" s="505"/>
      <c r="DB266" s="505"/>
      <c r="DC266" s="505"/>
      <c r="DD266" s="505"/>
      <c r="DE266" s="505"/>
      <c r="DF266" s="505"/>
      <c r="DG266" s="505"/>
      <c r="DH266" s="505"/>
      <c r="DI266" s="505"/>
    </row>
    <row r="267" spans="1:113" ht="14.25" customHeight="1" x14ac:dyDescent="0.25">
      <c r="A267" s="65" t="s">
        <v>3610</v>
      </c>
      <c r="B267" s="65">
        <f t="shared" si="163"/>
        <v>0</v>
      </c>
      <c r="C267" s="355"/>
      <c r="D267" s="452"/>
      <c r="E267" s="452"/>
      <c r="F267" s="452"/>
      <c r="G267" s="452"/>
      <c r="H267" s="452"/>
      <c r="I267" s="452"/>
      <c r="J267" s="452"/>
      <c r="K267" s="452"/>
      <c r="L267" s="452"/>
      <c r="M267" s="452"/>
      <c r="N267" s="452"/>
      <c r="O267" s="452"/>
      <c r="P267" s="452"/>
      <c r="Q267" s="452"/>
      <c r="R267" s="452"/>
      <c r="S267" s="2057"/>
      <c r="CA267" s="505"/>
      <c r="CB267" s="505"/>
      <c r="CC267" s="505"/>
      <c r="CD267" s="505"/>
      <c r="CE267" s="505"/>
      <c r="CL267" s="505"/>
      <c r="CM267" s="505"/>
      <c r="CN267" s="505"/>
      <c r="CO267" s="505"/>
      <c r="CP267" s="505"/>
      <c r="CQ267" s="505"/>
      <c r="CR267" s="505"/>
      <c r="CS267" s="505"/>
      <c r="CT267" s="505"/>
      <c r="CU267" s="505"/>
      <c r="CV267" s="505"/>
      <c r="CW267" s="505"/>
      <c r="CX267" s="505"/>
      <c r="CY267" s="505"/>
      <c r="CZ267" s="505"/>
      <c r="DA267" s="505"/>
      <c r="DB267" s="505"/>
      <c r="DC267" s="505"/>
      <c r="DD267" s="505"/>
      <c r="DE267" s="505"/>
      <c r="DF267" s="505"/>
      <c r="DG267" s="505"/>
      <c r="DH267" s="505"/>
      <c r="DI267" s="505"/>
    </row>
    <row r="268" spans="1:113" ht="14.25" customHeight="1" x14ac:dyDescent="0.25">
      <c r="A268" s="65" t="s">
        <v>3611</v>
      </c>
      <c r="B268" s="65">
        <f t="shared" si="163"/>
        <v>0</v>
      </c>
      <c r="C268" s="355"/>
      <c r="D268" s="452"/>
      <c r="E268" s="452"/>
      <c r="F268" s="452"/>
      <c r="G268" s="452"/>
      <c r="H268" s="452"/>
      <c r="I268" s="452"/>
      <c r="J268" s="452"/>
      <c r="K268" s="452"/>
      <c r="L268" s="452"/>
      <c r="M268" s="452"/>
      <c r="N268" s="452"/>
      <c r="O268" s="452"/>
      <c r="P268" s="452"/>
      <c r="Q268" s="452"/>
      <c r="R268" s="452"/>
      <c r="S268" s="2057"/>
      <c r="CA268" s="505"/>
      <c r="CB268" s="505"/>
      <c r="CC268" s="505"/>
      <c r="CD268" s="505"/>
      <c r="CE268" s="505"/>
      <c r="CL268" s="505"/>
      <c r="CM268" s="505"/>
      <c r="CN268" s="505"/>
      <c r="CO268" s="505"/>
      <c r="CP268" s="505"/>
      <c r="CQ268" s="505"/>
      <c r="CR268" s="505"/>
      <c r="CS268" s="505"/>
      <c r="CT268" s="505"/>
      <c r="CU268" s="505"/>
      <c r="CV268" s="505"/>
      <c r="CW268" s="505"/>
      <c r="CX268" s="505"/>
      <c r="CY268" s="505"/>
      <c r="CZ268" s="505"/>
      <c r="DA268" s="505"/>
      <c r="DB268" s="505"/>
      <c r="DC268" s="505"/>
      <c r="DD268" s="505"/>
      <c r="DE268" s="505"/>
      <c r="DF268" s="505"/>
      <c r="DG268" s="505"/>
      <c r="DH268" s="505"/>
      <c r="DI268" s="505"/>
    </row>
    <row r="269" spans="1:113" ht="14.25" customHeight="1" x14ac:dyDescent="0.25">
      <c r="A269" s="65" t="s">
        <v>3612</v>
      </c>
      <c r="B269" s="65">
        <f t="shared" si="163"/>
        <v>0</v>
      </c>
      <c r="C269" s="355"/>
      <c r="D269" s="452"/>
      <c r="E269" s="452"/>
      <c r="F269" s="452"/>
      <c r="G269" s="452"/>
      <c r="H269" s="452"/>
      <c r="I269" s="452"/>
      <c r="J269" s="452"/>
      <c r="K269" s="452"/>
      <c r="L269" s="452"/>
      <c r="M269" s="452"/>
      <c r="N269" s="452"/>
      <c r="O269" s="452"/>
      <c r="P269" s="452"/>
      <c r="Q269" s="452"/>
      <c r="R269" s="452"/>
      <c r="S269" s="2057"/>
      <c r="CA269" s="505"/>
      <c r="CB269" s="505"/>
      <c r="CC269" s="505"/>
      <c r="CD269" s="505"/>
      <c r="CE269" s="505"/>
      <c r="CL269" s="505"/>
      <c r="CM269" s="505"/>
      <c r="CN269" s="505"/>
      <c r="CO269" s="505"/>
      <c r="CP269" s="505"/>
      <c r="CQ269" s="505"/>
      <c r="CR269" s="505"/>
      <c r="CS269" s="505"/>
      <c r="CT269" s="505"/>
      <c r="CU269" s="505"/>
      <c r="CV269" s="505"/>
      <c r="CW269" s="505"/>
      <c r="CX269" s="505"/>
      <c r="CY269" s="505"/>
      <c r="CZ269" s="505"/>
      <c r="DA269" s="505"/>
      <c r="DB269" s="505"/>
      <c r="DC269" s="505"/>
      <c r="DD269" s="505"/>
      <c r="DE269" s="505"/>
      <c r="DF269" s="505"/>
      <c r="DG269" s="505"/>
      <c r="DH269" s="505"/>
      <c r="DI269" s="505"/>
    </row>
    <row r="270" spans="1:113" ht="14.25" customHeight="1" x14ac:dyDescent="0.25">
      <c r="A270" s="280" t="s">
        <v>3613</v>
      </c>
      <c r="B270" s="65">
        <f t="shared" si="163"/>
        <v>0</v>
      </c>
      <c r="C270" s="355"/>
      <c r="D270" s="452"/>
      <c r="E270" s="452"/>
      <c r="F270" s="452"/>
      <c r="G270" s="452"/>
      <c r="H270" s="452"/>
      <c r="I270" s="452"/>
      <c r="J270" s="452"/>
      <c r="K270" s="452"/>
      <c r="L270" s="452"/>
      <c r="M270" s="452"/>
      <c r="N270" s="452"/>
      <c r="O270" s="452"/>
      <c r="P270" s="452"/>
      <c r="Q270" s="452"/>
      <c r="R270" s="452"/>
      <c r="S270" s="2057"/>
      <c r="CA270" s="505"/>
      <c r="CB270" s="505"/>
      <c r="CC270" s="505"/>
      <c r="CD270" s="505"/>
      <c r="CE270" s="505"/>
      <c r="CL270" s="505"/>
      <c r="CM270" s="505"/>
      <c r="CN270" s="505"/>
      <c r="CO270" s="505"/>
      <c r="CP270" s="505"/>
      <c r="CQ270" s="505"/>
      <c r="CR270" s="505"/>
      <c r="CS270" s="505"/>
      <c r="CT270" s="505"/>
      <c r="CU270" s="505"/>
      <c r="CV270" s="505"/>
      <c r="CW270" s="505"/>
      <c r="CX270" s="505"/>
      <c r="CY270" s="505"/>
      <c r="CZ270" s="505"/>
      <c r="DA270" s="505"/>
      <c r="DB270" s="505"/>
      <c r="DC270" s="505"/>
      <c r="DD270" s="505"/>
      <c r="DE270" s="505"/>
      <c r="DF270" s="505"/>
      <c r="DG270" s="505"/>
      <c r="DH270" s="505"/>
      <c r="DI270" s="505"/>
    </row>
    <row r="271" spans="1:113" ht="14.25" customHeight="1" x14ac:dyDescent="0.25">
      <c r="A271" s="280" t="s">
        <v>3614</v>
      </c>
      <c r="B271" s="65">
        <f t="shared" si="163"/>
        <v>0</v>
      </c>
      <c r="C271" s="355"/>
      <c r="D271" s="452"/>
      <c r="E271" s="452"/>
      <c r="F271" s="452"/>
      <c r="G271" s="452"/>
      <c r="H271" s="452"/>
      <c r="I271" s="452"/>
      <c r="J271" s="452"/>
      <c r="K271" s="452"/>
      <c r="L271" s="452"/>
      <c r="M271" s="452"/>
      <c r="N271" s="452"/>
      <c r="O271" s="452"/>
      <c r="P271" s="452"/>
      <c r="Q271" s="452"/>
      <c r="R271" s="452"/>
      <c r="S271" s="2057"/>
      <c r="CA271" s="505"/>
      <c r="CB271" s="505"/>
      <c r="CC271" s="505"/>
      <c r="CD271" s="505"/>
      <c r="CE271" s="505"/>
      <c r="CL271" s="505"/>
      <c r="CM271" s="505"/>
      <c r="CN271" s="505"/>
      <c r="CO271" s="505"/>
      <c r="CP271" s="505"/>
      <c r="CQ271" s="505"/>
      <c r="CR271" s="505"/>
      <c r="CS271" s="505"/>
      <c r="CT271" s="505"/>
      <c r="CU271" s="505"/>
      <c r="CV271" s="505"/>
      <c r="CW271" s="505"/>
      <c r="CX271" s="505"/>
      <c r="CY271" s="505"/>
      <c r="CZ271" s="505"/>
      <c r="DA271" s="505"/>
      <c r="DB271" s="505"/>
      <c r="DC271" s="505"/>
      <c r="DD271" s="505"/>
      <c r="DE271" s="505"/>
      <c r="DF271" s="505"/>
      <c r="DG271" s="505"/>
      <c r="DH271" s="505"/>
      <c r="DI271" s="505"/>
    </row>
    <row r="272" spans="1:113" ht="14.25" customHeight="1" x14ac:dyDescent="0.25">
      <c r="A272" s="65" t="s">
        <v>3615</v>
      </c>
      <c r="B272" s="65">
        <f t="shared" si="163"/>
        <v>0</v>
      </c>
      <c r="C272" s="355"/>
      <c r="D272" s="452"/>
      <c r="E272" s="452"/>
      <c r="F272" s="452"/>
      <c r="G272" s="452"/>
      <c r="H272" s="452"/>
      <c r="I272" s="452"/>
      <c r="J272" s="452"/>
      <c r="K272" s="452"/>
      <c r="L272" s="452"/>
      <c r="M272" s="452"/>
      <c r="N272" s="452"/>
      <c r="O272" s="452"/>
      <c r="P272" s="452"/>
      <c r="Q272" s="452"/>
      <c r="R272" s="452"/>
      <c r="S272" s="2057"/>
      <c r="CA272" s="505"/>
      <c r="CB272" s="505"/>
      <c r="CC272" s="505"/>
      <c r="CD272" s="505"/>
      <c r="CE272" s="505"/>
      <c r="CL272" s="505"/>
      <c r="CM272" s="505"/>
      <c r="CN272" s="505"/>
      <c r="CO272" s="505"/>
      <c r="CP272" s="505"/>
      <c r="CQ272" s="505"/>
      <c r="CR272" s="505"/>
      <c r="CS272" s="505"/>
      <c r="CT272" s="505"/>
      <c r="CU272" s="505"/>
      <c r="CV272" s="505"/>
      <c r="CW272" s="505"/>
      <c r="CX272" s="505"/>
      <c r="CY272" s="505"/>
      <c r="CZ272" s="505"/>
      <c r="DA272" s="505"/>
      <c r="DB272" s="505"/>
      <c r="DC272" s="505"/>
      <c r="DD272" s="505"/>
      <c r="DE272" s="505"/>
      <c r="DF272" s="505"/>
      <c r="DG272" s="505"/>
      <c r="DH272" s="505"/>
      <c r="DI272" s="505"/>
    </row>
    <row r="273" spans="1:113" ht="14.25" customHeight="1" x14ac:dyDescent="0.25">
      <c r="A273" s="65" t="s">
        <v>3616</v>
      </c>
      <c r="B273" s="65">
        <f t="shared" si="163"/>
        <v>0</v>
      </c>
      <c r="C273" s="355"/>
      <c r="D273" s="452"/>
      <c r="E273" s="452"/>
      <c r="F273" s="452"/>
      <c r="G273" s="452"/>
      <c r="H273" s="452"/>
      <c r="I273" s="452"/>
      <c r="J273" s="452"/>
      <c r="K273" s="452"/>
      <c r="L273" s="452"/>
      <c r="M273" s="452"/>
      <c r="N273" s="452"/>
      <c r="O273" s="452"/>
      <c r="P273" s="452"/>
      <c r="Q273" s="452"/>
      <c r="R273" s="452"/>
      <c r="S273" s="2057"/>
      <c r="CA273" s="505"/>
      <c r="CB273" s="505"/>
      <c r="CC273" s="505"/>
      <c r="CD273" s="505"/>
      <c r="CE273" s="505"/>
      <c r="CL273" s="505"/>
      <c r="CM273" s="505"/>
      <c r="CN273" s="505"/>
      <c r="CO273" s="505"/>
      <c r="CP273" s="505"/>
      <c r="CQ273" s="505"/>
      <c r="CR273" s="505"/>
      <c r="CS273" s="505"/>
      <c r="CT273" s="505"/>
      <c r="CU273" s="505"/>
      <c r="CV273" s="505"/>
      <c r="CW273" s="505"/>
      <c r="CX273" s="505"/>
      <c r="CY273" s="505"/>
      <c r="CZ273" s="505"/>
      <c r="DA273" s="505"/>
      <c r="DB273" s="505"/>
      <c r="DC273" s="505"/>
      <c r="DD273" s="505"/>
      <c r="DE273" s="505"/>
      <c r="DF273" s="505"/>
      <c r="DG273" s="505"/>
      <c r="DH273" s="505"/>
      <c r="DI273" s="505"/>
    </row>
    <row r="274" spans="1:113" ht="14.25" customHeight="1" x14ac:dyDescent="0.25">
      <c r="A274" s="65" t="s">
        <v>3617</v>
      </c>
      <c r="B274" s="65">
        <f t="shared" si="163"/>
        <v>0</v>
      </c>
      <c r="C274" s="355"/>
      <c r="D274" s="452"/>
      <c r="E274" s="452"/>
      <c r="F274" s="452"/>
      <c r="G274" s="452"/>
      <c r="H274" s="452"/>
      <c r="I274" s="452"/>
      <c r="J274" s="452"/>
      <c r="K274" s="452"/>
      <c r="L274" s="452"/>
      <c r="M274" s="452"/>
      <c r="N274" s="452"/>
      <c r="O274" s="452"/>
      <c r="P274" s="452"/>
      <c r="Q274" s="452"/>
      <c r="R274" s="452"/>
      <c r="S274" s="2057"/>
      <c r="CA274" s="505"/>
      <c r="CB274" s="505"/>
      <c r="CC274" s="505"/>
      <c r="CD274" s="505"/>
      <c r="CE274" s="505"/>
      <c r="CL274" s="505"/>
      <c r="CM274" s="505"/>
      <c r="CN274" s="505"/>
      <c r="CO274" s="505"/>
      <c r="CP274" s="505"/>
      <c r="CQ274" s="505"/>
      <c r="CR274" s="505"/>
      <c r="CS274" s="505"/>
      <c r="CT274" s="505"/>
      <c r="CU274" s="505"/>
      <c r="CV274" s="505"/>
      <c r="CW274" s="505"/>
      <c r="CX274" s="505"/>
      <c r="CY274" s="505"/>
      <c r="CZ274" s="505"/>
      <c r="DA274" s="505"/>
      <c r="DB274" s="505"/>
      <c r="DC274" s="505"/>
      <c r="DD274" s="505"/>
      <c r="DE274" s="505"/>
      <c r="DF274" s="505"/>
      <c r="DG274" s="505"/>
      <c r="DH274" s="505"/>
      <c r="DI274" s="505"/>
    </row>
    <row r="275" spans="1:113" ht="14.25" customHeight="1" x14ac:dyDescent="0.25">
      <c r="A275" s="65" t="s">
        <v>3618</v>
      </c>
      <c r="B275" s="65">
        <f t="shared" si="163"/>
        <v>0</v>
      </c>
      <c r="C275" s="355"/>
      <c r="D275" s="452"/>
      <c r="E275" s="452"/>
      <c r="F275" s="452"/>
      <c r="G275" s="452"/>
      <c r="H275" s="452"/>
      <c r="I275" s="452"/>
      <c r="J275" s="452"/>
      <c r="K275" s="452"/>
      <c r="L275" s="452"/>
      <c r="M275" s="452"/>
      <c r="N275" s="452"/>
      <c r="O275" s="452"/>
      <c r="P275" s="452"/>
      <c r="Q275" s="452"/>
      <c r="R275" s="452"/>
      <c r="S275" s="2057"/>
      <c r="CA275" s="505"/>
      <c r="CB275" s="505"/>
      <c r="CC275" s="505"/>
      <c r="CD275" s="505"/>
      <c r="CE275" s="505"/>
      <c r="CL275" s="505"/>
      <c r="CM275" s="505"/>
      <c r="CN275" s="505"/>
      <c r="CO275" s="505"/>
      <c r="CP275" s="505"/>
      <c r="CQ275" s="505"/>
      <c r="CR275" s="505"/>
      <c r="CS275" s="505"/>
      <c r="CT275" s="505"/>
      <c r="CU275" s="505"/>
      <c r="CV275" s="505"/>
      <c r="CW275" s="505"/>
      <c r="CX275" s="505"/>
      <c r="CY275" s="505"/>
      <c r="CZ275" s="505"/>
      <c r="DA275" s="505"/>
      <c r="DB275" s="505"/>
      <c r="DC275" s="505"/>
      <c r="DD275" s="505"/>
      <c r="DE275" s="505"/>
      <c r="DF275" s="505"/>
      <c r="DG275" s="505"/>
      <c r="DH275" s="505"/>
      <c r="DI275" s="505"/>
    </row>
    <row r="276" spans="1:113" ht="14.25" customHeight="1" x14ac:dyDescent="0.25">
      <c r="A276" s="65" t="s">
        <v>3619</v>
      </c>
      <c r="B276" s="65">
        <f t="shared" si="163"/>
        <v>0</v>
      </c>
      <c r="C276" s="355"/>
      <c r="D276" s="452"/>
      <c r="E276" s="452"/>
      <c r="F276" s="452"/>
      <c r="G276" s="452"/>
      <c r="H276" s="452"/>
      <c r="I276" s="452"/>
      <c r="J276" s="452"/>
      <c r="K276" s="452"/>
      <c r="L276" s="452"/>
      <c r="M276" s="452"/>
      <c r="N276" s="452"/>
      <c r="O276" s="452"/>
      <c r="P276" s="452"/>
      <c r="Q276" s="452"/>
      <c r="R276" s="452"/>
      <c r="S276" s="2057"/>
      <c r="CA276" s="505"/>
      <c r="CB276" s="505"/>
      <c r="CC276" s="505"/>
      <c r="CD276" s="505"/>
      <c r="CE276" s="505"/>
      <c r="CL276" s="505"/>
      <c r="CM276" s="505"/>
      <c r="CN276" s="505"/>
      <c r="CO276" s="505"/>
      <c r="CP276" s="505"/>
      <c r="CQ276" s="505"/>
      <c r="CR276" s="505"/>
      <c r="CS276" s="505"/>
      <c r="CT276" s="505"/>
      <c r="CU276" s="505"/>
      <c r="CV276" s="505"/>
      <c r="CW276" s="505"/>
      <c r="CX276" s="505"/>
      <c r="CY276" s="505"/>
      <c r="CZ276" s="505"/>
      <c r="DA276" s="505"/>
      <c r="DB276" s="505"/>
      <c r="DC276" s="505"/>
      <c r="DD276" s="505"/>
      <c r="DE276" s="505"/>
      <c r="DF276" s="505"/>
      <c r="DG276" s="505"/>
      <c r="DH276" s="505"/>
      <c r="DI276" s="505"/>
    </row>
    <row r="277" spans="1:113" ht="14.25" customHeight="1" x14ac:dyDescent="0.25">
      <c r="A277" s="65" t="s">
        <v>3620</v>
      </c>
      <c r="B277" s="65">
        <f t="shared" si="163"/>
        <v>0</v>
      </c>
      <c r="C277" s="355"/>
      <c r="D277" s="452"/>
      <c r="E277" s="452"/>
      <c r="F277" s="452"/>
      <c r="G277" s="452"/>
      <c r="H277" s="452"/>
      <c r="I277" s="452"/>
      <c r="J277" s="452"/>
      <c r="K277" s="452"/>
      <c r="L277" s="452"/>
      <c r="M277" s="452"/>
      <c r="N277" s="452"/>
      <c r="O277" s="452"/>
      <c r="P277" s="452"/>
      <c r="Q277" s="452"/>
      <c r="R277" s="452"/>
      <c r="S277" s="2057"/>
      <c r="CA277" s="505"/>
      <c r="CB277" s="505"/>
      <c r="CC277" s="505"/>
      <c r="CD277" s="505"/>
      <c r="CE277" s="505"/>
      <c r="CL277" s="505"/>
      <c r="CM277" s="505"/>
      <c r="CN277" s="505"/>
      <c r="CO277" s="505"/>
      <c r="CP277" s="505"/>
      <c r="CQ277" s="505"/>
      <c r="CR277" s="505"/>
      <c r="CS277" s="505"/>
      <c r="CT277" s="505"/>
      <c r="CU277" s="505"/>
      <c r="CV277" s="505"/>
      <c r="CW277" s="505"/>
      <c r="CX277" s="505"/>
      <c r="CY277" s="505"/>
      <c r="CZ277" s="505"/>
      <c r="DA277" s="505"/>
      <c r="DB277" s="505"/>
      <c r="DC277" s="505"/>
      <c r="DD277" s="505"/>
      <c r="DE277" s="505"/>
      <c r="DF277" s="505"/>
      <c r="DG277" s="505"/>
      <c r="DH277" s="505"/>
      <c r="DI277" s="505"/>
    </row>
    <row r="278" spans="1:113" ht="14.25" customHeight="1" x14ac:dyDescent="0.25">
      <c r="A278" s="65" t="s">
        <v>3621</v>
      </c>
      <c r="B278" s="65">
        <f t="shared" si="163"/>
        <v>0</v>
      </c>
      <c r="C278" s="355"/>
      <c r="D278" s="452"/>
      <c r="E278" s="452"/>
      <c r="F278" s="452"/>
      <c r="G278" s="452"/>
      <c r="H278" s="452"/>
      <c r="I278" s="452"/>
      <c r="J278" s="452"/>
      <c r="K278" s="452"/>
      <c r="L278" s="452"/>
      <c r="M278" s="452"/>
      <c r="N278" s="452"/>
      <c r="O278" s="452"/>
      <c r="P278" s="452"/>
      <c r="Q278" s="452"/>
      <c r="R278" s="452"/>
      <c r="S278" s="2057"/>
      <c r="CA278" s="505"/>
      <c r="CB278" s="505"/>
      <c r="CC278" s="505"/>
      <c r="CD278" s="505"/>
      <c r="CE278" s="505"/>
      <c r="CL278" s="505"/>
      <c r="CM278" s="505"/>
      <c r="CN278" s="505"/>
      <c r="CO278" s="505"/>
      <c r="CP278" s="505"/>
      <c r="CQ278" s="505"/>
      <c r="CR278" s="505"/>
      <c r="CS278" s="505"/>
      <c r="CT278" s="505"/>
      <c r="CU278" s="505"/>
      <c r="CV278" s="505"/>
      <c r="CW278" s="505"/>
      <c r="CX278" s="505"/>
      <c r="CY278" s="505"/>
      <c r="CZ278" s="505"/>
      <c r="DA278" s="505"/>
      <c r="DB278" s="505"/>
      <c r="DC278" s="505"/>
      <c r="DD278" s="505"/>
      <c r="DE278" s="505"/>
      <c r="DF278" s="505"/>
      <c r="DG278" s="505"/>
      <c r="DH278" s="505"/>
      <c r="DI278" s="505"/>
    </row>
    <row r="279" spans="1:113" ht="14.25" customHeight="1" x14ac:dyDescent="0.25">
      <c r="A279" s="65" t="s">
        <v>3622</v>
      </c>
      <c r="B279" s="65">
        <f t="shared" si="163"/>
        <v>0</v>
      </c>
      <c r="C279" s="355"/>
      <c r="D279" s="452"/>
      <c r="E279" s="452"/>
      <c r="F279" s="452"/>
      <c r="G279" s="452"/>
      <c r="H279" s="452"/>
      <c r="I279" s="452"/>
      <c r="J279" s="452"/>
      <c r="K279" s="452"/>
      <c r="L279" s="452"/>
      <c r="M279" s="452"/>
      <c r="N279" s="452"/>
      <c r="O279" s="452"/>
      <c r="P279" s="452"/>
      <c r="Q279" s="452"/>
      <c r="R279" s="452"/>
      <c r="S279" s="2057"/>
      <c r="CA279" s="505"/>
      <c r="CB279" s="505"/>
      <c r="CC279" s="505"/>
      <c r="CD279" s="505"/>
      <c r="CE279" s="505"/>
      <c r="CL279" s="505"/>
      <c r="CM279" s="505"/>
      <c r="CN279" s="505"/>
      <c r="CO279" s="505"/>
      <c r="CP279" s="505"/>
      <c r="CQ279" s="505"/>
      <c r="CR279" s="505"/>
      <c r="CS279" s="505"/>
      <c r="CT279" s="505"/>
      <c r="CU279" s="505"/>
      <c r="CV279" s="505"/>
      <c r="CW279" s="505"/>
      <c r="CX279" s="505"/>
      <c r="CY279" s="505"/>
      <c r="CZ279" s="505"/>
      <c r="DA279" s="505"/>
      <c r="DB279" s="505"/>
      <c r="DC279" s="505"/>
      <c r="DD279" s="505"/>
      <c r="DE279" s="505"/>
      <c r="DF279" s="505"/>
      <c r="DG279" s="505"/>
      <c r="DH279" s="505"/>
      <c r="DI279" s="505"/>
    </row>
    <row r="280" spans="1:113" ht="14.25" customHeight="1" x14ac:dyDescent="0.25">
      <c r="A280" s="65" t="s">
        <v>3623</v>
      </c>
      <c r="B280" s="65">
        <f t="shared" si="163"/>
        <v>0</v>
      </c>
      <c r="C280" s="355"/>
      <c r="D280" s="452"/>
      <c r="E280" s="452"/>
      <c r="F280" s="452"/>
      <c r="G280" s="452"/>
      <c r="H280" s="452"/>
      <c r="I280" s="452"/>
      <c r="J280" s="452"/>
      <c r="K280" s="452"/>
      <c r="L280" s="452"/>
      <c r="M280" s="452"/>
      <c r="N280" s="452"/>
      <c r="O280" s="452"/>
      <c r="P280" s="452"/>
      <c r="Q280" s="452"/>
      <c r="R280" s="452"/>
      <c r="S280" s="2057"/>
      <c r="CA280" s="505"/>
      <c r="CB280" s="505"/>
      <c r="CC280" s="505"/>
      <c r="CD280" s="505"/>
      <c r="CE280" s="505"/>
      <c r="CL280" s="505"/>
      <c r="CM280" s="505"/>
      <c r="CN280" s="505"/>
      <c r="CO280" s="505"/>
      <c r="CP280" s="505"/>
      <c r="CQ280" s="505"/>
      <c r="CR280" s="505"/>
      <c r="CS280" s="505"/>
      <c r="CT280" s="505"/>
      <c r="CU280" s="505"/>
      <c r="CV280" s="505"/>
      <c r="CW280" s="505"/>
      <c r="CX280" s="505"/>
      <c r="CY280" s="505"/>
      <c r="CZ280" s="505"/>
      <c r="DA280" s="505"/>
      <c r="DB280" s="505"/>
      <c r="DC280" s="505"/>
      <c r="DD280" s="505"/>
      <c r="DE280" s="505"/>
      <c r="DF280" s="505"/>
      <c r="DG280" s="505"/>
      <c r="DH280" s="505"/>
      <c r="DI280" s="505"/>
    </row>
    <row r="281" spans="1:113" ht="14.25" customHeight="1" x14ac:dyDescent="0.25">
      <c r="A281" s="1788" t="s">
        <v>3624</v>
      </c>
      <c r="B281" s="65">
        <f t="shared" si="163"/>
        <v>0</v>
      </c>
      <c r="C281" s="1843"/>
      <c r="D281" s="1845"/>
      <c r="E281" s="1845"/>
      <c r="F281" s="1845"/>
      <c r="G281" s="1845"/>
      <c r="H281" s="1845"/>
      <c r="I281" s="1845"/>
      <c r="J281" s="1845"/>
      <c r="K281" s="1845"/>
      <c r="L281" s="1845"/>
      <c r="M281" s="1845"/>
      <c r="N281" s="1845"/>
      <c r="O281" s="1845"/>
      <c r="P281" s="1845"/>
      <c r="Q281" s="1845"/>
      <c r="R281" s="1845"/>
      <c r="S281" s="1844"/>
      <c r="CA281" s="505"/>
      <c r="CB281" s="505"/>
      <c r="CC281" s="505"/>
      <c r="CD281" s="505"/>
      <c r="CE281" s="505"/>
      <c r="CL281" s="505"/>
      <c r="CM281" s="505"/>
      <c r="CN281" s="505"/>
      <c r="CO281" s="505"/>
      <c r="CP281" s="505"/>
      <c r="CQ281" s="505"/>
      <c r="CR281" s="505"/>
      <c r="CS281" s="505"/>
      <c r="CT281" s="505"/>
      <c r="CU281" s="505"/>
      <c r="CV281" s="505"/>
      <c r="CW281" s="505"/>
      <c r="CX281" s="505"/>
      <c r="CY281" s="505"/>
      <c r="CZ281" s="505"/>
      <c r="DA281" s="505"/>
      <c r="DB281" s="505"/>
      <c r="DC281" s="505"/>
      <c r="DD281" s="505"/>
      <c r="DE281" s="505"/>
      <c r="DF281" s="505"/>
      <c r="DG281" s="505"/>
      <c r="DH281" s="505"/>
      <c r="DI281" s="505"/>
    </row>
    <row r="282" spans="1:113" ht="14.25" customHeight="1" x14ac:dyDescent="0.25">
      <c r="A282" s="1788" t="s">
        <v>3625</v>
      </c>
      <c r="B282" s="65">
        <f t="shared" si="163"/>
        <v>0</v>
      </c>
      <c r="C282" s="355"/>
      <c r="D282" s="452"/>
      <c r="E282" s="452"/>
      <c r="F282" s="452"/>
      <c r="G282" s="452"/>
      <c r="H282" s="452"/>
      <c r="I282" s="452"/>
      <c r="J282" s="452"/>
      <c r="K282" s="452"/>
      <c r="L282" s="452"/>
      <c r="M282" s="452"/>
      <c r="N282" s="452"/>
      <c r="O282" s="452"/>
      <c r="P282" s="452"/>
      <c r="Q282" s="452"/>
      <c r="R282" s="452"/>
      <c r="S282" s="2057"/>
      <c r="CA282" s="505"/>
      <c r="CB282" s="505"/>
      <c r="CC282" s="505"/>
      <c r="CD282" s="505"/>
      <c r="CE282" s="505"/>
      <c r="CL282" s="505"/>
      <c r="CM282" s="505"/>
      <c r="CN282" s="505"/>
      <c r="CO282" s="505"/>
      <c r="CP282" s="505"/>
      <c r="CQ282" s="505"/>
      <c r="CR282" s="505"/>
      <c r="CS282" s="505"/>
      <c r="CT282" s="505"/>
      <c r="CU282" s="505"/>
      <c r="CV282" s="505"/>
      <c r="CW282" s="505"/>
      <c r="CX282" s="505"/>
      <c r="CY282" s="505"/>
      <c r="CZ282" s="505"/>
      <c r="DA282" s="505"/>
      <c r="DB282" s="505"/>
      <c r="DC282" s="505"/>
      <c r="DD282" s="505"/>
      <c r="DE282" s="505"/>
      <c r="DF282" s="505"/>
      <c r="DG282" s="505"/>
      <c r="DH282" s="505"/>
      <c r="DI282" s="505"/>
    </row>
    <row r="283" spans="1:113" ht="15" customHeight="1" x14ac:dyDescent="0.25">
      <c r="A283" s="2006" t="s">
        <v>3626</v>
      </c>
      <c r="B283" s="65">
        <f t="shared" si="163"/>
        <v>0</v>
      </c>
      <c r="C283" s="355"/>
      <c r="D283" s="452"/>
      <c r="E283" s="452"/>
      <c r="F283" s="452"/>
      <c r="G283" s="452"/>
      <c r="H283" s="452"/>
      <c r="I283" s="452"/>
      <c r="J283" s="452"/>
      <c r="K283" s="452"/>
      <c r="L283" s="452"/>
      <c r="M283" s="452"/>
      <c r="N283" s="452"/>
      <c r="O283" s="452"/>
      <c r="P283" s="452"/>
      <c r="Q283" s="452"/>
      <c r="R283" s="452"/>
      <c r="S283" s="2057"/>
      <c r="CA283" s="505"/>
      <c r="CB283" s="505"/>
      <c r="CC283" s="505"/>
      <c r="CD283" s="505"/>
      <c r="CE283" s="505"/>
      <c r="CL283" s="505"/>
      <c r="CM283" s="505"/>
      <c r="CN283" s="505"/>
      <c r="CO283" s="505"/>
      <c r="CP283" s="505"/>
      <c r="CQ283" s="505"/>
      <c r="CR283" s="505"/>
      <c r="CS283" s="505"/>
      <c r="CT283" s="505"/>
      <c r="CU283" s="505"/>
      <c r="CV283" s="505"/>
      <c r="CW283" s="505"/>
      <c r="CX283" s="505"/>
      <c r="CY283" s="505"/>
      <c r="CZ283" s="505"/>
      <c r="DA283" s="505"/>
      <c r="DB283" s="505"/>
      <c r="DC283" s="505"/>
      <c r="DD283" s="505"/>
      <c r="DE283" s="505"/>
      <c r="DF283" s="505"/>
      <c r="DG283" s="505"/>
      <c r="DH283" s="505"/>
      <c r="DI283" s="505"/>
    </row>
    <row r="284" spans="1:113" ht="14.25" customHeight="1" x14ac:dyDescent="0.25">
      <c r="A284" s="1788" t="s">
        <v>3627</v>
      </c>
      <c r="B284" s="65">
        <f t="shared" si="163"/>
        <v>0</v>
      </c>
      <c r="C284" s="355"/>
      <c r="D284" s="452"/>
      <c r="E284" s="452"/>
      <c r="F284" s="452"/>
      <c r="G284" s="452"/>
      <c r="H284" s="452"/>
      <c r="I284" s="452"/>
      <c r="J284" s="452"/>
      <c r="K284" s="452"/>
      <c r="L284" s="452"/>
      <c r="M284" s="452"/>
      <c r="N284" s="452"/>
      <c r="O284" s="452"/>
      <c r="P284" s="452"/>
      <c r="Q284" s="452"/>
      <c r="R284" s="452"/>
      <c r="S284" s="2057"/>
      <c r="CA284" s="505"/>
      <c r="CB284" s="505"/>
      <c r="CC284" s="505"/>
      <c r="CD284" s="505"/>
      <c r="CE284" s="505"/>
      <c r="CL284" s="505"/>
      <c r="CM284" s="505"/>
      <c r="CN284" s="505"/>
      <c r="CO284" s="505"/>
      <c r="CP284" s="505"/>
      <c r="CQ284" s="505"/>
      <c r="CR284" s="505"/>
      <c r="CS284" s="505"/>
      <c r="CT284" s="505"/>
      <c r="CU284" s="505"/>
      <c r="CV284" s="505"/>
      <c r="CW284" s="505"/>
      <c r="CX284" s="505"/>
      <c r="CY284" s="505"/>
      <c r="CZ284" s="505"/>
      <c r="DA284" s="505"/>
      <c r="DB284" s="505"/>
      <c r="DC284" s="505"/>
      <c r="DD284" s="505"/>
      <c r="DE284" s="505"/>
      <c r="DF284" s="505"/>
      <c r="DG284" s="505"/>
      <c r="DH284" s="505"/>
      <c r="DI284" s="505"/>
    </row>
    <row r="285" spans="1:113" ht="14.25" customHeight="1" x14ac:dyDescent="0.25">
      <c r="A285" s="1788" t="s">
        <v>3628</v>
      </c>
      <c r="B285" s="65">
        <f t="shared" si="163"/>
        <v>0</v>
      </c>
      <c r="C285" s="355"/>
      <c r="D285" s="452"/>
      <c r="E285" s="452"/>
      <c r="F285" s="452"/>
      <c r="G285" s="452"/>
      <c r="H285" s="452"/>
      <c r="I285" s="452"/>
      <c r="J285" s="452"/>
      <c r="K285" s="452"/>
      <c r="L285" s="452"/>
      <c r="M285" s="452"/>
      <c r="N285" s="452"/>
      <c r="O285" s="452"/>
      <c r="P285" s="452"/>
      <c r="Q285" s="452"/>
      <c r="R285" s="452"/>
      <c r="S285" s="2057"/>
      <c r="CA285" s="505"/>
      <c r="CB285" s="505"/>
      <c r="CC285" s="505"/>
      <c r="CD285" s="505"/>
      <c r="CE285" s="505"/>
      <c r="CL285" s="505"/>
      <c r="CM285" s="505"/>
      <c r="CN285" s="505"/>
      <c r="CO285" s="505"/>
      <c r="CP285" s="505"/>
      <c r="CQ285" s="505"/>
      <c r="CR285" s="505"/>
      <c r="CS285" s="505"/>
      <c r="CT285" s="505"/>
      <c r="CU285" s="505"/>
      <c r="CV285" s="505"/>
      <c r="CW285" s="505"/>
      <c r="CX285" s="505"/>
      <c r="CY285" s="505"/>
      <c r="CZ285" s="505"/>
      <c r="DA285" s="505"/>
      <c r="DB285" s="505"/>
      <c r="DC285" s="505"/>
      <c r="DD285" s="505"/>
      <c r="DE285" s="505"/>
      <c r="DF285" s="505"/>
      <c r="DG285" s="505"/>
      <c r="DH285" s="505"/>
      <c r="DI285" s="505"/>
    </row>
    <row r="286" spans="1:113" ht="14.25" customHeight="1" x14ac:dyDescent="0.25">
      <c r="A286" s="159" t="s">
        <v>919</v>
      </c>
      <c r="B286" s="35">
        <f t="shared" si="163"/>
        <v>0</v>
      </c>
      <c r="C286" s="131"/>
      <c r="D286" s="132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2"/>
      <c r="P286" s="132"/>
      <c r="Q286" s="132"/>
      <c r="R286" s="132"/>
      <c r="S286" s="1847"/>
      <c r="CA286" s="505"/>
      <c r="CB286" s="505"/>
      <c r="CC286" s="505"/>
      <c r="CD286" s="505"/>
      <c r="CE286" s="505"/>
      <c r="CL286" s="505"/>
      <c r="CM286" s="505"/>
      <c r="CN286" s="505"/>
      <c r="CO286" s="505"/>
      <c r="CP286" s="505"/>
      <c r="CQ286" s="505"/>
      <c r="CR286" s="505"/>
      <c r="CS286" s="505"/>
      <c r="CT286" s="505"/>
      <c r="CU286" s="505"/>
      <c r="CV286" s="505"/>
      <c r="CW286" s="505"/>
      <c r="CX286" s="505"/>
      <c r="CY286" s="505"/>
      <c r="CZ286" s="505"/>
      <c r="DA286" s="505"/>
      <c r="DB286" s="505"/>
      <c r="DC286" s="505"/>
      <c r="DD286" s="505"/>
      <c r="DE286" s="505"/>
      <c r="DF286" s="505"/>
      <c r="DG286" s="505"/>
      <c r="DH286" s="505"/>
      <c r="DI286" s="505"/>
    </row>
    <row r="287" spans="1:113" ht="18" customHeight="1" x14ac:dyDescent="0.25">
      <c r="A287" s="509" t="s">
        <v>3629</v>
      </c>
      <c r="B287" s="509"/>
      <c r="C287" s="2200"/>
      <c r="D287" s="2200"/>
      <c r="E287" s="2200"/>
      <c r="F287" s="2200"/>
      <c r="G287" s="2200"/>
      <c r="H287" s="2200"/>
      <c r="I287" s="2200"/>
      <c r="J287" s="2200"/>
      <c r="K287" s="2200"/>
      <c r="L287" s="2200"/>
      <c r="M287" s="2200"/>
      <c r="N287" s="2200"/>
      <c r="O287" s="2200"/>
      <c r="P287" s="2200"/>
      <c r="Q287" s="2200"/>
      <c r="R287" s="2200"/>
      <c r="S287" s="2200"/>
      <c r="CA287" s="505"/>
      <c r="CB287" s="505"/>
      <c r="CC287" s="505"/>
      <c r="CD287" s="505"/>
      <c r="CE287" s="505"/>
      <c r="CL287" s="505"/>
      <c r="CM287" s="505"/>
      <c r="CN287" s="505"/>
      <c r="CO287" s="505"/>
      <c r="CP287" s="505"/>
      <c r="CQ287" s="505"/>
      <c r="CR287" s="505"/>
      <c r="CS287" s="505"/>
      <c r="CT287" s="505"/>
      <c r="CU287" s="505"/>
      <c r="CV287" s="505"/>
      <c r="CW287" s="505"/>
      <c r="CX287" s="505"/>
      <c r="CY287" s="505"/>
      <c r="CZ287" s="505"/>
      <c r="DA287" s="505"/>
      <c r="DB287" s="505"/>
      <c r="DC287" s="505"/>
      <c r="DD287" s="505"/>
      <c r="DE287" s="505"/>
      <c r="DF287" s="505"/>
      <c r="DG287" s="505"/>
      <c r="DH287" s="505"/>
      <c r="DI287" s="505"/>
    </row>
    <row r="288" spans="1:113" ht="14.25" customHeight="1" x14ac:dyDescent="0.25">
      <c r="A288" s="3138" t="s">
        <v>3630</v>
      </c>
      <c r="B288" s="3250" t="s">
        <v>82</v>
      </c>
      <c r="C288" s="3159" t="s">
        <v>3631</v>
      </c>
      <c r="D288" s="3124"/>
      <c r="E288" s="3124"/>
      <c r="F288" s="3124"/>
      <c r="G288" s="3124"/>
      <c r="H288" s="3124"/>
      <c r="I288" s="3124"/>
      <c r="J288" s="3124"/>
      <c r="K288" s="3124"/>
      <c r="L288" s="3124"/>
      <c r="M288" s="3124"/>
      <c r="N288" s="3124"/>
      <c r="O288" s="3124"/>
      <c r="P288" s="3124"/>
      <c r="Q288" s="3124"/>
      <c r="R288" s="3124"/>
      <c r="S288" s="3122"/>
      <c r="CA288" s="505"/>
      <c r="CB288" s="505"/>
      <c r="CC288" s="505"/>
      <c r="CD288" s="505"/>
      <c r="CE288" s="505"/>
      <c r="CL288" s="505"/>
      <c r="CM288" s="505"/>
      <c r="CN288" s="505"/>
      <c r="CO288" s="505"/>
      <c r="CP288" s="505"/>
      <c r="CQ288" s="505"/>
      <c r="CR288" s="505"/>
      <c r="CS288" s="505"/>
      <c r="CT288" s="505"/>
      <c r="CU288" s="505"/>
      <c r="CV288" s="505"/>
      <c r="CW288" s="505"/>
      <c r="CX288" s="505"/>
      <c r="CY288" s="505"/>
      <c r="CZ288" s="505"/>
      <c r="DA288" s="505"/>
      <c r="DB288" s="505"/>
      <c r="DC288" s="505"/>
      <c r="DD288" s="505"/>
      <c r="DE288" s="505"/>
      <c r="DF288" s="505"/>
      <c r="DG288" s="505"/>
      <c r="DH288" s="505"/>
      <c r="DI288" s="505"/>
    </row>
    <row r="289" spans="1:113" ht="14.25" customHeight="1" x14ac:dyDescent="0.25">
      <c r="A289" s="3129"/>
      <c r="B289" s="3129"/>
      <c r="C289" s="1441" t="s">
        <v>352</v>
      </c>
      <c r="D289" s="1442" t="s">
        <v>335</v>
      </c>
      <c r="E289" s="1442" t="s">
        <v>99</v>
      </c>
      <c r="F289" s="1442" t="s">
        <v>49</v>
      </c>
      <c r="G289" s="1442" t="s">
        <v>50</v>
      </c>
      <c r="H289" s="1442" t="s">
        <v>992</v>
      </c>
      <c r="I289" s="1442" t="s">
        <v>645</v>
      </c>
      <c r="J289" s="1442" t="s">
        <v>53</v>
      </c>
      <c r="K289" s="1442" t="s">
        <v>54</v>
      </c>
      <c r="L289" s="1442" t="s">
        <v>993</v>
      </c>
      <c r="M289" s="1442" t="s">
        <v>56</v>
      </c>
      <c r="N289" s="1442" t="s">
        <v>57</v>
      </c>
      <c r="O289" s="1442" t="s">
        <v>58</v>
      </c>
      <c r="P289" s="1442" t="s">
        <v>59</v>
      </c>
      <c r="Q289" s="1442" t="s">
        <v>60</v>
      </c>
      <c r="R289" s="1442" t="s">
        <v>61</v>
      </c>
      <c r="S289" s="1465" t="s">
        <v>62</v>
      </c>
      <c r="CA289" s="505"/>
      <c r="CB289" s="505"/>
      <c r="CC289" s="505"/>
      <c r="CD289" s="505"/>
      <c r="CE289" s="505"/>
      <c r="CL289" s="505"/>
      <c r="CM289" s="505"/>
      <c r="CN289" s="505"/>
      <c r="CO289" s="505"/>
      <c r="CP289" s="505"/>
      <c r="CQ289" s="505"/>
      <c r="CR289" s="505"/>
      <c r="CS289" s="505"/>
      <c r="CT289" s="505"/>
      <c r="CU289" s="505"/>
      <c r="CV289" s="505"/>
      <c r="CW289" s="505"/>
      <c r="CX289" s="505"/>
      <c r="CY289" s="505"/>
      <c r="CZ289" s="505"/>
      <c r="DA289" s="505"/>
      <c r="DB289" s="505"/>
      <c r="DC289" s="505"/>
      <c r="DD289" s="505"/>
      <c r="DE289" s="505"/>
      <c r="DF289" s="505"/>
      <c r="DG289" s="505"/>
      <c r="DH289" s="505"/>
      <c r="DI289" s="505"/>
    </row>
    <row r="290" spans="1:113" ht="14.25" customHeight="1" x14ac:dyDescent="0.25">
      <c r="A290" s="160" t="s">
        <v>3446</v>
      </c>
      <c r="B290" s="436">
        <f t="shared" ref="B290:B310" si="164">SUM(C290:S290)</f>
        <v>0</v>
      </c>
      <c r="C290" s="1845"/>
      <c r="D290" s="1845"/>
      <c r="E290" s="1845"/>
      <c r="F290" s="1845"/>
      <c r="G290" s="1845"/>
      <c r="H290" s="1845"/>
      <c r="I290" s="1845"/>
      <c r="J290" s="1845"/>
      <c r="K290" s="1845"/>
      <c r="L290" s="1845"/>
      <c r="M290" s="1845"/>
      <c r="N290" s="1845"/>
      <c r="O290" s="1845"/>
      <c r="P290" s="1845"/>
      <c r="Q290" s="1845"/>
      <c r="R290" s="1845"/>
      <c r="S290" s="1844"/>
      <c r="CA290" s="505"/>
      <c r="CB290" s="505"/>
      <c r="CC290" s="505"/>
      <c r="CD290" s="505"/>
      <c r="CE290" s="505"/>
      <c r="CL290" s="505"/>
      <c r="CM290" s="505"/>
      <c r="CN290" s="505"/>
      <c r="CO290" s="505"/>
      <c r="CP290" s="505"/>
      <c r="CQ290" s="505"/>
      <c r="CR290" s="505"/>
      <c r="CS290" s="505"/>
      <c r="CT290" s="505"/>
      <c r="CU290" s="505"/>
      <c r="CV290" s="505"/>
      <c r="CW290" s="505"/>
      <c r="CX290" s="505"/>
      <c r="CY290" s="505"/>
      <c r="CZ290" s="505"/>
      <c r="DA290" s="505"/>
      <c r="DB290" s="505"/>
      <c r="DC290" s="505"/>
      <c r="DD290" s="505"/>
      <c r="DE290" s="505"/>
      <c r="DF290" s="505"/>
      <c r="DG290" s="505"/>
      <c r="DH290" s="505"/>
      <c r="DI290" s="505"/>
    </row>
    <row r="291" spans="1:113" ht="14.25" customHeight="1" x14ac:dyDescent="0.25">
      <c r="A291" s="1428" t="s">
        <v>3451</v>
      </c>
      <c r="B291" s="436">
        <f t="shared" si="164"/>
        <v>0</v>
      </c>
      <c r="C291" s="452"/>
      <c r="D291" s="452"/>
      <c r="E291" s="452"/>
      <c r="F291" s="452"/>
      <c r="G291" s="452"/>
      <c r="H291" s="452"/>
      <c r="I291" s="452"/>
      <c r="J291" s="452"/>
      <c r="K291" s="452"/>
      <c r="L291" s="452"/>
      <c r="M291" s="452"/>
      <c r="N291" s="452"/>
      <c r="O291" s="452"/>
      <c r="P291" s="452"/>
      <c r="Q291" s="452"/>
      <c r="R291" s="452"/>
      <c r="S291" s="2057"/>
      <c r="CA291" s="505"/>
      <c r="CB291" s="505"/>
      <c r="CC291" s="505"/>
      <c r="CD291" s="505"/>
      <c r="CE291" s="505"/>
      <c r="CL291" s="505"/>
      <c r="CM291" s="505"/>
      <c r="CN291" s="505"/>
      <c r="CO291" s="505"/>
      <c r="CP291" s="505"/>
      <c r="CQ291" s="505"/>
      <c r="CR291" s="505"/>
      <c r="CS291" s="505"/>
      <c r="CT291" s="505"/>
      <c r="CU291" s="505"/>
      <c r="CV291" s="505"/>
      <c r="CW291" s="505"/>
      <c r="CX291" s="505"/>
      <c r="CY291" s="505"/>
      <c r="CZ291" s="505"/>
      <c r="DA291" s="505"/>
      <c r="DB291" s="505"/>
      <c r="DC291" s="505"/>
      <c r="DD291" s="505"/>
      <c r="DE291" s="505"/>
      <c r="DF291" s="505"/>
      <c r="DG291" s="505"/>
      <c r="DH291" s="505"/>
      <c r="DI291" s="505"/>
    </row>
    <row r="292" spans="1:113" ht="14.25" customHeight="1" x14ac:dyDescent="0.25">
      <c r="A292" s="154" t="s">
        <v>3447</v>
      </c>
      <c r="B292" s="436">
        <f t="shared" si="164"/>
        <v>0</v>
      </c>
      <c r="C292" s="452"/>
      <c r="D292" s="452"/>
      <c r="E292" s="452"/>
      <c r="F292" s="452"/>
      <c r="G292" s="452"/>
      <c r="H292" s="452"/>
      <c r="I292" s="452"/>
      <c r="J292" s="452"/>
      <c r="K292" s="452"/>
      <c r="L292" s="452"/>
      <c r="M292" s="452"/>
      <c r="N292" s="452"/>
      <c r="O292" s="452"/>
      <c r="P292" s="452"/>
      <c r="Q292" s="452"/>
      <c r="R292" s="452"/>
      <c r="S292" s="2057"/>
      <c r="CA292" s="505"/>
      <c r="CB292" s="505"/>
      <c r="CC292" s="505"/>
      <c r="CD292" s="505"/>
      <c r="CE292" s="505"/>
      <c r="CL292" s="505"/>
      <c r="CM292" s="505"/>
      <c r="CN292" s="505"/>
      <c r="CO292" s="505"/>
      <c r="CP292" s="505"/>
      <c r="CQ292" s="505"/>
      <c r="CR292" s="505"/>
      <c r="CS292" s="505"/>
      <c r="CT292" s="505"/>
      <c r="CU292" s="505"/>
      <c r="CV292" s="505"/>
      <c r="CW292" s="505"/>
      <c r="CX292" s="505"/>
      <c r="CY292" s="505"/>
      <c r="CZ292" s="505"/>
      <c r="DA292" s="505"/>
      <c r="DB292" s="505"/>
      <c r="DC292" s="505"/>
      <c r="DD292" s="505"/>
      <c r="DE292" s="505"/>
      <c r="DF292" s="505"/>
      <c r="DG292" s="505"/>
      <c r="DH292" s="505"/>
      <c r="DI292" s="505"/>
    </row>
    <row r="293" spans="1:113" ht="14.25" customHeight="1" x14ac:dyDescent="0.25">
      <c r="A293" s="154" t="s">
        <v>3445</v>
      </c>
      <c r="B293" s="436">
        <f t="shared" si="164"/>
        <v>0</v>
      </c>
      <c r="C293" s="452"/>
      <c r="D293" s="452"/>
      <c r="E293" s="452"/>
      <c r="F293" s="452"/>
      <c r="G293" s="452"/>
      <c r="H293" s="452"/>
      <c r="I293" s="452"/>
      <c r="J293" s="452"/>
      <c r="K293" s="452"/>
      <c r="L293" s="452"/>
      <c r="M293" s="452"/>
      <c r="N293" s="452"/>
      <c r="O293" s="452"/>
      <c r="P293" s="452"/>
      <c r="Q293" s="452"/>
      <c r="R293" s="452"/>
      <c r="S293" s="2057"/>
      <c r="CA293" s="505"/>
      <c r="CB293" s="505"/>
      <c r="CC293" s="505"/>
      <c r="CD293" s="505"/>
      <c r="CE293" s="505"/>
      <c r="CL293" s="505"/>
      <c r="CM293" s="505"/>
      <c r="CN293" s="505"/>
      <c r="CO293" s="505"/>
      <c r="CP293" s="505"/>
      <c r="CQ293" s="505"/>
      <c r="CR293" s="505"/>
      <c r="CS293" s="505"/>
      <c r="CT293" s="505"/>
      <c r="CU293" s="505"/>
      <c r="CV293" s="505"/>
      <c r="CW293" s="505"/>
      <c r="CX293" s="505"/>
      <c r="CY293" s="505"/>
      <c r="CZ293" s="505"/>
      <c r="DA293" s="505"/>
      <c r="DB293" s="505"/>
      <c r="DC293" s="505"/>
      <c r="DD293" s="505"/>
      <c r="DE293" s="505"/>
      <c r="DF293" s="505"/>
      <c r="DG293" s="505"/>
      <c r="DH293" s="505"/>
      <c r="DI293" s="505"/>
    </row>
    <row r="294" spans="1:113" ht="14.25" customHeight="1" x14ac:dyDescent="0.25">
      <c r="A294" s="1428" t="s">
        <v>3543</v>
      </c>
      <c r="B294" s="436">
        <f t="shared" si="164"/>
        <v>0</v>
      </c>
      <c r="C294" s="452"/>
      <c r="D294" s="452"/>
      <c r="E294" s="452"/>
      <c r="F294" s="452"/>
      <c r="G294" s="452"/>
      <c r="H294" s="452"/>
      <c r="I294" s="452"/>
      <c r="J294" s="452"/>
      <c r="K294" s="452"/>
      <c r="L294" s="452"/>
      <c r="M294" s="452"/>
      <c r="N294" s="452"/>
      <c r="O294" s="452"/>
      <c r="P294" s="452"/>
      <c r="Q294" s="452"/>
      <c r="R294" s="452"/>
      <c r="S294" s="2057"/>
      <c r="CA294" s="505"/>
      <c r="CB294" s="505"/>
      <c r="CC294" s="505"/>
      <c r="CD294" s="505"/>
      <c r="CE294" s="505"/>
      <c r="CL294" s="505"/>
      <c r="CM294" s="505"/>
      <c r="CN294" s="505"/>
      <c r="CO294" s="505"/>
      <c r="CP294" s="505"/>
      <c r="CQ294" s="505"/>
      <c r="CR294" s="505"/>
      <c r="CS294" s="505"/>
      <c r="CT294" s="505"/>
      <c r="CU294" s="505"/>
      <c r="CV294" s="505"/>
      <c r="CW294" s="505"/>
      <c r="CX294" s="505"/>
      <c r="CY294" s="505"/>
      <c r="CZ294" s="505"/>
      <c r="DA294" s="505"/>
      <c r="DB294" s="505"/>
      <c r="DC294" s="505"/>
      <c r="DD294" s="505"/>
      <c r="DE294" s="505"/>
      <c r="DF294" s="505"/>
      <c r="DG294" s="505"/>
      <c r="DH294" s="505"/>
      <c r="DI294" s="505"/>
    </row>
    <row r="295" spans="1:113" ht="14.25" customHeight="1" x14ac:dyDescent="0.25">
      <c r="A295" s="364" t="s">
        <v>3448</v>
      </c>
      <c r="B295" s="436">
        <f t="shared" si="164"/>
        <v>1</v>
      </c>
      <c r="C295" s="452">
        <v>0</v>
      </c>
      <c r="D295" s="452">
        <v>0</v>
      </c>
      <c r="E295" s="452">
        <v>0</v>
      </c>
      <c r="F295" s="452">
        <v>0</v>
      </c>
      <c r="G295" s="452">
        <v>0</v>
      </c>
      <c r="H295" s="452">
        <v>0</v>
      </c>
      <c r="I295" s="452">
        <v>0</v>
      </c>
      <c r="J295" s="452">
        <v>0</v>
      </c>
      <c r="K295" s="452">
        <v>0</v>
      </c>
      <c r="L295" s="452">
        <v>0</v>
      </c>
      <c r="M295" s="452">
        <v>0</v>
      </c>
      <c r="N295" s="452">
        <v>0</v>
      </c>
      <c r="O295" s="452">
        <v>0</v>
      </c>
      <c r="P295" s="452">
        <v>0</v>
      </c>
      <c r="Q295" s="452">
        <v>0</v>
      </c>
      <c r="R295" s="452">
        <v>1</v>
      </c>
      <c r="S295" s="2057">
        <v>0</v>
      </c>
      <c r="CA295" s="505"/>
      <c r="CB295" s="505"/>
      <c r="CC295" s="505"/>
      <c r="CD295" s="505"/>
      <c r="CE295" s="505"/>
      <c r="CL295" s="505"/>
      <c r="CM295" s="505"/>
      <c r="CN295" s="505"/>
      <c r="CO295" s="505"/>
      <c r="CP295" s="505"/>
      <c r="CQ295" s="505"/>
      <c r="CR295" s="505"/>
      <c r="CS295" s="505"/>
      <c r="CT295" s="505"/>
      <c r="CU295" s="505"/>
      <c r="CV295" s="505"/>
      <c r="CW295" s="505"/>
      <c r="CX295" s="505"/>
      <c r="CY295" s="505"/>
      <c r="CZ295" s="505"/>
      <c r="DA295" s="505"/>
      <c r="DB295" s="505"/>
      <c r="DC295" s="505"/>
      <c r="DD295" s="505"/>
      <c r="DE295" s="505"/>
      <c r="DF295" s="505"/>
      <c r="DG295" s="505"/>
      <c r="DH295" s="505"/>
      <c r="DI295" s="505"/>
    </row>
    <row r="296" spans="1:113" ht="14.25" customHeight="1" x14ac:dyDescent="0.25">
      <c r="A296" s="364" t="s">
        <v>3632</v>
      </c>
      <c r="B296" s="436">
        <f t="shared" si="164"/>
        <v>0</v>
      </c>
      <c r="C296" s="452"/>
      <c r="D296" s="452"/>
      <c r="E296" s="452"/>
      <c r="F296" s="452"/>
      <c r="G296" s="452"/>
      <c r="H296" s="452"/>
      <c r="I296" s="452"/>
      <c r="J296" s="452"/>
      <c r="K296" s="452"/>
      <c r="L296" s="452"/>
      <c r="M296" s="452"/>
      <c r="N296" s="452"/>
      <c r="O296" s="452"/>
      <c r="P296" s="452"/>
      <c r="Q296" s="452"/>
      <c r="R296" s="452"/>
      <c r="S296" s="2057"/>
      <c r="CA296" s="505"/>
      <c r="CB296" s="505"/>
      <c r="CC296" s="505"/>
      <c r="CD296" s="505"/>
      <c r="CE296" s="505"/>
      <c r="CL296" s="505"/>
      <c r="CM296" s="505"/>
      <c r="CN296" s="505"/>
      <c r="CO296" s="505"/>
      <c r="CP296" s="505"/>
      <c r="CQ296" s="505"/>
      <c r="CR296" s="505"/>
      <c r="CS296" s="505"/>
      <c r="CT296" s="505"/>
      <c r="CU296" s="505"/>
      <c r="CV296" s="505"/>
      <c r="CW296" s="505"/>
      <c r="CX296" s="505"/>
      <c r="CY296" s="505"/>
      <c r="CZ296" s="505"/>
      <c r="DA296" s="505"/>
      <c r="DB296" s="505"/>
      <c r="DC296" s="505"/>
      <c r="DD296" s="505"/>
      <c r="DE296" s="505"/>
      <c r="DF296" s="505"/>
      <c r="DG296" s="505"/>
      <c r="DH296" s="505"/>
      <c r="DI296" s="505"/>
    </row>
    <row r="297" spans="1:113" ht="14.25" customHeight="1" x14ac:dyDescent="0.25">
      <c r="A297" s="364" t="s">
        <v>3541</v>
      </c>
      <c r="B297" s="436">
        <f t="shared" si="164"/>
        <v>0</v>
      </c>
      <c r="C297" s="452"/>
      <c r="D297" s="452"/>
      <c r="E297" s="452"/>
      <c r="F297" s="452"/>
      <c r="G297" s="452"/>
      <c r="H297" s="452"/>
      <c r="I297" s="452"/>
      <c r="J297" s="452"/>
      <c r="K297" s="452"/>
      <c r="L297" s="452"/>
      <c r="M297" s="452"/>
      <c r="N297" s="452"/>
      <c r="O297" s="452"/>
      <c r="P297" s="452"/>
      <c r="Q297" s="452"/>
      <c r="R297" s="452"/>
      <c r="S297" s="2057"/>
      <c r="CA297" s="505"/>
      <c r="CB297" s="505"/>
      <c r="CC297" s="505"/>
      <c r="CD297" s="505"/>
      <c r="CE297" s="505"/>
      <c r="CL297" s="505"/>
      <c r="CM297" s="505"/>
      <c r="CN297" s="505"/>
      <c r="CO297" s="505"/>
      <c r="CP297" s="505"/>
      <c r="CQ297" s="505"/>
      <c r="CR297" s="505"/>
      <c r="CS297" s="505"/>
      <c r="CT297" s="505"/>
      <c r="CU297" s="505"/>
      <c r="CV297" s="505"/>
      <c r="CW297" s="505"/>
      <c r="CX297" s="505"/>
      <c r="CY297" s="505"/>
      <c r="CZ297" s="505"/>
      <c r="DA297" s="505"/>
      <c r="DB297" s="505"/>
      <c r="DC297" s="505"/>
      <c r="DD297" s="505"/>
      <c r="DE297" s="505"/>
      <c r="DF297" s="505"/>
      <c r="DG297" s="505"/>
      <c r="DH297" s="505"/>
      <c r="DI297" s="505"/>
    </row>
    <row r="298" spans="1:113" ht="14.25" customHeight="1" x14ac:dyDescent="0.25">
      <c r="A298" s="1428" t="s">
        <v>3548</v>
      </c>
      <c r="B298" s="436">
        <f t="shared" si="164"/>
        <v>0</v>
      </c>
      <c r="C298" s="452"/>
      <c r="D298" s="452"/>
      <c r="E298" s="452"/>
      <c r="F298" s="452"/>
      <c r="G298" s="452"/>
      <c r="H298" s="452"/>
      <c r="I298" s="452"/>
      <c r="J298" s="452"/>
      <c r="K298" s="452"/>
      <c r="L298" s="452"/>
      <c r="M298" s="452"/>
      <c r="N298" s="452"/>
      <c r="O298" s="452"/>
      <c r="P298" s="452"/>
      <c r="Q298" s="452"/>
      <c r="R298" s="452"/>
      <c r="S298" s="2057"/>
      <c r="CA298" s="505"/>
      <c r="CB298" s="505"/>
      <c r="CC298" s="505"/>
      <c r="CD298" s="505"/>
      <c r="CE298" s="505"/>
      <c r="CL298" s="505"/>
      <c r="CM298" s="505"/>
      <c r="CN298" s="505"/>
      <c r="CO298" s="505"/>
      <c r="CP298" s="505"/>
      <c r="CQ298" s="505"/>
      <c r="CR298" s="505"/>
      <c r="CS298" s="505"/>
      <c r="CT298" s="505"/>
      <c r="CU298" s="505"/>
      <c r="CV298" s="505"/>
      <c r="CW298" s="505"/>
      <c r="CX298" s="505"/>
      <c r="CY298" s="505"/>
      <c r="CZ298" s="505"/>
      <c r="DA298" s="505"/>
      <c r="DB298" s="505"/>
      <c r="DC298" s="505"/>
      <c r="DD298" s="505"/>
      <c r="DE298" s="505"/>
      <c r="DF298" s="505"/>
      <c r="DG298" s="505"/>
      <c r="DH298" s="505"/>
      <c r="DI298" s="505"/>
    </row>
    <row r="299" spans="1:113" ht="14.25" customHeight="1" x14ac:dyDescent="0.25">
      <c r="A299" s="364" t="s">
        <v>3633</v>
      </c>
      <c r="B299" s="436">
        <f t="shared" si="164"/>
        <v>0</v>
      </c>
      <c r="C299" s="452"/>
      <c r="D299" s="452"/>
      <c r="E299" s="452"/>
      <c r="F299" s="452"/>
      <c r="G299" s="452"/>
      <c r="H299" s="452"/>
      <c r="I299" s="452"/>
      <c r="J299" s="452"/>
      <c r="K299" s="452"/>
      <c r="L299" s="452"/>
      <c r="M299" s="452"/>
      <c r="N299" s="452"/>
      <c r="O299" s="452"/>
      <c r="P299" s="452"/>
      <c r="Q299" s="452"/>
      <c r="R299" s="452"/>
      <c r="S299" s="2057"/>
      <c r="CA299" s="505"/>
      <c r="CB299" s="505"/>
      <c r="CC299" s="505"/>
      <c r="CD299" s="505"/>
      <c r="CE299" s="505"/>
      <c r="CL299" s="505"/>
      <c r="CM299" s="505"/>
      <c r="CN299" s="505"/>
      <c r="CO299" s="505"/>
      <c r="CP299" s="505"/>
      <c r="CQ299" s="505"/>
      <c r="CR299" s="505"/>
      <c r="CS299" s="505"/>
      <c r="CT299" s="505"/>
      <c r="CU299" s="505"/>
      <c r="CV299" s="505"/>
      <c r="CW299" s="505"/>
      <c r="CX299" s="505"/>
      <c r="CY299" s="505"/>
      <c r="CZ299" s="505"/>
      <c r="DA299" s="505"/>
      <c r="DB299" s="505"/>
      <c r="DC299" s="505"/>
      <c r="DD299" s="505"/>
      <c r="DE299" s="505"/>
      <c r="DF299" s="505"/>
      <c r="DG299" s="505"/>
      <c r="DH299" s="505"/>
      <c r="DI299" s="505"/>
    </row>
    <row r="300" spans="1:113" ht="14.25" customHeight="1" x14ac:dyDescent="0.25">
      <c r="A300" s="1428" t="s">
        <v>3455</v>
      </c>
      <c r="B300" s="436">
        <f t="shared" si="164"/>
        <v>0</v>
      </c>
      <c r="C300" s="452"/>
      <c r="D300" s="452"/>
      <c r="E300" s="452"/>
      <c r="F300" s="452"/>
      <c r="G300" s="452"/>
      <c r="H300" s="452"/>
      <c r="I300" s="452"/>
      <c r="J300" s="452"/>
      <c r="K300" s="452"/>
      <c r="L300" s="452"/>
      <c r="M300" s="452"/>
      <c r="N300" s="452"/>
      <c r="O300" s="452"/>
      <c r="P300" s="452"/>
      <c r="Q300" s="452"/>
      <c r="R300" s="452"/>
      <c r="S300" s="2057"/>
      <c r="CA300" s="505"/>
      <c r="CB300" s="505"/>
      <c r="CC300" s="505"/>
      <c r="CD300" s="505"/>
      <c r="CE300" s="505"/>
      <c r="CL300" s="505"/>
      <c r="CM300" s="505"/>
      <c r="CN300" s="505"/>
      <c r="CO300" s="505"/>
      <c r="CP300" s="505"/>
      <c r="CQ300" s="505"/>
      <c r="CR300" s="505"/>
      <c r="CS300" s="505"/>
      <c r="CT300" s="505"/>
      <c r="CU300" s="505"/>
      <c r="CV300" s="505"/>
      <c r="CW300" s="505"/>
      <c r="CX300" s="505"/>
      <c r="CY300" s="505"/>
      <c r="CZ300" s="505"/>
      <c r="DA300" s="505"/>
      <c r="DB300" s="505"/>
      <c r="DC300" s="505"/>
      <c r="DD300" s="505"/>
      <c r="DE300" s="505"/>
      <c r="DF300" s="505"/>
      <c r="DG300" s="505"/>
      <c r="DH300" s="505"/>
      <c r="DI300" s="505"/>
    </row>
    <row r="301" spans="1:113" ht="14.25" customHeight="1" x14ac:dyDescent="0.25">
      <c r="A301" s="364" t="s">
        <v>3218</v>
      </c>
      <c r="B301" s="436">
        <f t="shared" si="164"/>
        <v>0</v>
      </c>
      <c r="C301" s="452"/>
      <c r="D301" s="452"/>
      <c r="E301" s="452"/>
      <c r="F301" s="452"/>
      <c r="G301" s="452"/>
      <c r="H301" s="452"/>
      <c r="I301" s="452"/>
      <c r="J301" s="452"/>
      <c r="K301" s="452"/>
      <c r="L301" s="452"/>
      <c r="M301" s="452"/>
      <c r="N301" s="452"/>
      <c r="O301" s="452"/>
      <c r="P301" s="452"/>
      <c r="Q301" s="452"/>
      <c r="R301" s="452"/>
      <c r="S301" s="2057"/>
      <c r="CA301" s="505"/>
      <c r="CB301" s="505"/>
      <c r="CC301" s="505"/>
      <c r="CD301" s="505"/>
      <c r="CE301" s="505"/>
      <c r="CL301" s="505"/>
      <c r="CM301" s="505"/>
      <c r="CN301" s="505"/>
      <c r="CO301" s="505"/>
      <c r="CP301" s="505"/>
      <c r="CQ301" s="505"/>
      <c r="CR301" s="505"/>
      <c r="CS301" s="505"/>
      <c r="CT301" s="505"/>
      <c r="CU301" s="505"/>
      <c r="CV301" s="505"/>
      <c r="CW301" s="505"/>
      <c r="CX301" s="505"/>
      <c r="CY301" s="505"/>
      <c r="CZ301" s="505"/>
      <c r="DA301" s="505"/>
      <c r="DB301" s="505"/>
      <c r="DC301" s="505"/>
      <c r="DD301" s="505"/>
      <c r="DE301" s="505"/>
      <c r="DF301" s="505"/>
      <c r="DG301" s="505"/>
      <c r="DH301" s="505"/>
      <c r="DI301" s="505"/>
    </row>
    <row r="302" spans="1:113" ht="14.25" customHeight="1" x14ac:dyDescent="0.25">
      <c r="A302" s="1428" t="s">
        <v>3456</v>
      </c>
      <c r="B302" s="436">
        <f t="shared" si="164"/>
        <v>0</v>
      </c>
      <c r="C302" s="1845"/>
      <c r="D302" s="1845"/>
      <c r="E302" s="1845"/>
      <c r="F302" s="1845"/>
      <c r="G302" s="1845"/>
      <c r="H302" s="1845"/>
      <c r="I302" s="1845"/>
      <c r="J302" s="1845"/>
      <c r="K302" s="1845"/>
      <c r="L302" s="1845"/>
      <c r="M302" s="1845"/>
      <c r="N302" s="1845"/>
      <c r="O302" s="1845"/>
      <c r="P302" s="1845"/>
      <c r="Q302" s="1845"/>
      <c r="R302" s="1845"/>
      <c r="S302" s="1844"/>
      <c r="CA302" s="505"/>
      <c r="CB302" s="505"/>
      <c r="CC302" s="505"/>
      <c r="CD302" s="505"/>
      <c r="CE302" s="505"/>
      <c r="CL302" s="505"/>
      <c r="CM302" s="505"/>
      <c r="CN302" s="505"/>
      <c r="CO302" s="505"/>
      <c r="CP302" s="505"/>
      <c r="CQ302" s="505"/>
      <c r="CR302" s="505"/>
      <c r="CS302" s="505"/>
      <c r="CT302" s="505"/>
      <c r="CU302" s="505"/>
      <c r="CV302" s="505"/>
      <c r="CW302" s="505"/>
      <c r="CX302" s="505"/>
      <c r="CY302" s="505"/>
      <c r="CZ302" s="505"/>
      <c r="DA302" s="505"/>
      <c r="DB302" s="505"/>
      <c r="DC302" s="505"/>
      <c r="DD302" s="505"/>
      <c r="DE302" s="505"/>
      <c r="DF302" s="505"/>
      <c r="DG302" s="505"/>
      <c r="DH302" s="505"/>
      <c r="DI302" s="505"/>
    </row>
    <row r="303" spans="1:113" ht="14.25" customHeight="1" x14ac:dyDescent="0.25">
      <c r="A303" s="364" t="s">
        <v>3634</v>
      </c>
      <c r="B303" s="436">
        <f t="shared" si="164"/>
        <v>0</v>
      </c>
      <c r="C303" s="1845"/>
      <c r="D303" s="1845"/>
      <c r="E303" s="1845"/>
      <c r="F303" s="1845"/>
      <c r="G303" s="1845"/>
      <c r="H303" s="1845"/>
      <c r="I303" s="1845"/>
      <c r="J303" s="1845"/>
      <c r="K303" s="1845"/>
      <c r="L303" s="1845"/>
      <c r="M303" s="1845"/>
      <c r="N303" s="1845"/>
      <c r="O303" s="1845"/>
      <c r="P303" s="1845"/>
      <c r="Q303" s="1845"/>
      <c r="R303" s="1845"/>
      <c r="S303" s="1844"/>
      <c r="CA303" s="505"/>
      <c r="CB303" s="505"/>
      <c r="CC303" s="505"/>
      <c r="CD303" s="505"/>
      <c r="CE303" s="505"/>
      <c r="CL303" s="505"/>
      <c r="CM303" s="505"/>
      <c r="CN303" s="505"/>
      <c r="CO303" s="505"/>
      <c r="CP303" s="505"/>
      <c r="CQ303" s="505"/>
      <c r="CR303" s="505"/>
      <c r="CS303" s="505"/>
      <c r="CT303" s="505"/>
      <c r="CU303" s="505"/>
      <c r="CV303" s="505"/>
      <c r="CW303" s="505"/>
      <c r="CX303" s="505"/>
      <c r="CY303" s="505"/>
      <c r="CZ303" s="505"/>
      <c r="DA303" s="505"/>
      <c r="DB303" s="505"/>
      <c r="DC303" s="505"/>
      <c r="DD303" s="505"/>
      <c r="DE303" s="505"/>
      <c r="DF303" s="505"/>
      <c r="DG303" s="505"/>
      <c r="DH303" s="505"/>
      <c r="DI303" s="505"/>
    </row>
    <row r="304" spans="1:113" ht="14.25" customHeight="1" x14ac:dyDescent="0.25">
      <c r="A304" s="364" t="s">
        <v>3635</v>
      </c>
      <c r="B304" s="436">
        <f t="shared" si="164"/>
        <v>0</v>
      </c>
      <c r="C304" s="1845"/>
      <c r="D304" s="1845"/>
      <c r="E304" s="1845"/>
      <c r="F304" s="1845"/>
      <c r="G304" s="1845"/>
      <c r="H304" s="1845"/>
      <c r="I304" s="1845"/>
      <c r="J304" s="1845"/>
      <c r="K304" s="1845"/>
      <c r="L304" s="1845"/>
      <c r="M304" s="1845"/>
      <c r="N304" s="1845"/>
      <c r="O304" s="1845"/>
      <c r="P304" s="1845"/>
      <c r="Q304" s="1845"/>
      <c r="R304" s="1845"/>
      <c r="S304" s="1844"/>
      <c r="CA304" s="505"/>
      <c r="CB304" s="505"/>
      <c r="CC304" s="505"/>
      <c r="CD304" s="505"/>
      <c r="CE304" s="505"/>
      <c r="CL304" s="505"/>
      <c r="CM304" s="505"/>
      <c r="CN304" s="505"/>
      <c r="CO304" s="505"/>
      <c r="CP304" s="505"/>
      <c r="CQ304" s="505"/>
      <c r="CR304" s="505"/>
      <c r="CS304" s="505"/>
      <c r="CT304" s="505"/>
      <c r="CU304" s="505"/>
      <c r="CV304" s="505"/>
      <c r="CW304" s="505"/>
      <c r="CX304" s="505"/>
      <c r="CY304" s="505"/>
      <c r="CZ304" s="505"/>
      <c r="DA304" s="505"/>
      <c r="DB304" s="505"/>
      <c r="DC304" s="505"/>
      <c r="DD304" s="505"/>
      <c r="DE304" s="505"/>
      <c r="DF304" s="505"/>
      <c r="DG304" s="505"/>
      <c r="DH304" s="505"/>
      <c r="DI304" s="505"/>
    </row>
    <row r="305" spans="1:113" ht="14.25" customHeight="1" x14ac:dyDescent="0.25">
      <c r="A305" s="1428" t="s">
        <v>3457</v>
      </c>
      <c r="B305" s="436">
        <f t="shared" si="164"/>
        <v>0</v>
      </c>
      <c r="C305" s="452"/>
      <c r="D305" s="452"/>
      <c r="E305" s="452"/>
      <c r="F305" s="452"/>
      <c r="G305" s="452"/>
      <c r="H305" s="452"/>
      <c r="I305" s="452"/>
      <c r="J305" s="452"/>
      <c r="K305" s="452"/>
      <c r="L305" s="452"/>
      <c r="M305" s="452"/>
      <c r="N305" s="452"/>
      <c r="O305" s="452"/>
      <c r="P305" s="452"/>
      <c r="Q305" s="452"/>
      <c r="R305" s="452"/>
      <c r="S305" s="2057"/>
      <c r="CA305" s="505"/>
      <c r="CB305" s="505"/>
      <c r="CC305" s="505"/>
      <c r="CD305" s="505"/>
      <c r="CE305" s="505"/>
      <c r="CL305" s="505"/>
      <c r="CM305" s="505"/>
      <c r="CN305" s="505"/>
      <c r="CO305" s="505"/>
      <c r="CP305" s="505"/>
      <c r="CQ305" s="505"/>
      <c r="CR305" s="505"/>
      <c r="CS305" s="505"/>
      <c r="CT305" s="505"/>
      <c r="CU305" s="505"/>
      <c r="CV305" s="505"/>
      <c r="CW305" s="505"/>
      <c r="CX305" s="505"/>
      <c r="CY305" s="505"/>
      <c r="CZ305" s="505"/>
      <c r="DA305" s="505"/>
      <c r="DB305" s="505"/>
      <c r="DC305" s="505"/>
      <c r="DD305" s="505"/>
      <c r="DE305" s="505"/>
      <c r="DF305" s="505"/>
      <c r="DG305" s="505"/>
      <c r="DH305" s="505"/>
      <c r="DI305" s="505"/>
    </row>
    <row r="306" spans="1:113" ht="14.25" customHeight="1" x14ac:dyDescent="0.25">
      <c r="A306" s="1382" t="s">
        <v>3545</v>
      </c>
      <c r="B306" s="436">
        <f t="shared" si="164"/>
        <v>0</v>
      </c>
      <c r="C306" s="452"/>
      <c r="D306" s="452"/>
      <c r="E306" s="452"/>
      <c r="F306" s="452"/>
      <c r="G306" s="452"/>
      <c r="H306" s="452"/>
      <c r="I306" s="452"/>
      <c r="J306" s="452"/>
      <c r="K306" s="452"/>
      <c r="L306" s="452"/>
      <c r="M306" s="452"/>
      <c r="N306" s="452"/>
      <c r="O306" s="452"/>
      <c r="P306" s="452"/>
      <c r="Q306" s="452"/>
      <c r="R306" s="452"/>
      <c r="S306" s="2057"/>
      <c r="CA306" s="505"/>
      <c r="CB306" s="505"/>
      <c r="CC306" s="505"/>
      <c r="CD306" s="505"/>
      <c r="CE306" s="505"/>
      <c r="CL306" s="505"/>
      <c r="CM306" s="505"/>
      <c r="CN306" s="505"/>
      <c r="CO306" s="505"/>
      <c r="CP306" s="505"/>
      <c r="CQ306" s="505"/>
      <c r="CR306" s="505"/>
      <c r="CS306" s="505"/>
      <c r="CT306" s="505"/>
      <c r="CU306" s="505"/>
      <c r="CV306" s="505"/>
      <c r="CW306" s="505"/>
      <c r="CX306" s="505"/>
      <c r="CY306" s="505"/>
      <c r="CZ306" s="505"/>
      <c r="DA306" s="505"/>
      <c r="DB306" s="505"/>
      <c r="DC306" s="505"/>
      <c r="DD306" s="505"/>
      <c r="DE306" s="505"/>
      <c r="DF306" s="505"/>
      <c r="DG306" s="505"/>
      <c r="DH306" s="505"/>
      <c r="DI306" s="505"/>
    </row>
    <row r="307" spans="1:113" ht="14.25" customHeight="1" x14ac:dyDescent="0.25">
      <c r="A307" s="180" t="s">
        <v>3636</v>
      </c>
      <c r="B307" s="436">
        <f t="shared" si="164"/>
        <v>0</v>
      </c>
      <c r="C307" s="452"/>
      <c r="D307" s="452"/>
      <c r="E307" s="452"/>
      <c r="F307" s="452"/>
      <c r="G307" s="452"/>
      <c r="H307" s="452"/>
      <c r="I307" s="452"/>
      <c r="J307" s="452"/>
      <c r="K307" s="452"/>
      <c r="L307" s="452"/>
      <c r="M307" s="452"/>
      <c r="N307" s="452"/>
      <c r="O307" s="452"/>
      <c r="P307" s="452"/>
      <c r="Q307" s="452"/>
      <c r="R307" s="452"/>
      <c r="S307" s="2057"/>
      <c r="CA307" s="505"/>
      <c r="CB307" s="505"/>
      <c r="CC307" s="505"/>
      <c r="CD307" s="505"/>
      <c r="CE307" s="505"/>
      <c r="CL307" s="505"/>
      <c r="CM307" s="505"/>
      <c r="CN307" s="505"/>
      <c r="CO307" s="505"/>
      <c r="CP307" s="505"/>
      <c r="CQ307" s="505"/>
      <c r="CR307" s="505"/>
      <c r="CS307" s="505"/>
      <c r="CT307" s="505"/>
      <c r="CU307" s="505"/>
      <c r="CV307" s="505"/>
      <c r="CW307" s="505"/>
      <c r="CX307" s="505"/>
      <c r="CY307" s="505"/>
      <c r="CZ307" s="505"/>
      <c r="DA307" s="505"/>
      <c r="DB307" s="505"/>
      <c r="DC307" s="505"/>
      <c r="DD307" s="505"/>
      <c r="DE307" s="505"/>
      <c r="DF307" s="505"/>
      <c r="DG307" s="505"/>
      <c r="DH307" s="505"/>
      <c r="DI307" s="505"/>
    </row>
    <row r="308" spans="1:113" ht="14.25" customHeight="1" x14ac:dyDescent="0.25">
      <c r="A308" s="180" t="s">
        <v>3443</v>
      </c>
      <c r="B308" s="436">
        <f t="shared" si="164"/>
        <v>0</v>
      </c>
      <c r="C308" s="452"/>
      <c r="D308" s="452"/>
      <c r="E308" s="452"/>
      <c r="F308" s="452"/>
      <c r="G308" s="452"/>
      <c r="H308" s="452"/>
      <c r="I308" s="452"/>
      <c r="J308" s="452"/>
      <c r="K308" s="452"/>
      <c r="L308" s="452"/>
      <c r="M308" s="452"/>
      <c r="N308" s="452"/>
      <c r="O308" s="452"/>
      <c r="P308" s="452"/>
      <c r="Q308" s="452"/>
      <c r="R308" s="452"/>
      <c r="S308" s="2057"/>
      <c r="CA308" s="505"/>
      <c r="CB308" s="505"/>
      <c r="CC308" s="505"/>
      <c r="CD308" s="505"/>
      <c r="CE308" s="505"/>
      <c r="CL308" s="505"/>
      <c r="CM308" s="505"/>
      <c r="CN308" s="505"/>
      <c r="CO308" s="505"/>
      <c r="CP308" s="505"/>
      <c r="CQ308" s="505"/>
      <c r="CR308" s="505"/>
      <c r="CS308" s="505"/>
      <c r="CT308" s="505"/>
      <c r="CU308" s="505"/>
      <c r="CV308" s="505"/>
      <c r="CW308" s="505"/>
      <c r="CX308" s="505"/>
      <c r="CY308" s="505"/>
      <c r="CZ308" s="505"/>
      <c r="DA308" s="505"/>
      <c r="DB308" s="505"/>
      <c r="DC308" s="505"/>
      <c r="DD308" s="505"/>
      <c r="DE308" s="505"/>
      <c r="DF308" s="505"/>
      <c r="DG308" s="505"/>
      <c r="DH308" s="505"/>
      <c r="DI308" s="505"/>
    </row>
    <row r="309" spans="1:113" ht="14.25" customHeight="1" x14ac:dyDescent="0.25">
      <c r="A309" s="180" t="s">
        <v>3549</v>
      </c>
      <c r="B309" s="2542">
        <f t="shared" si="164"/>
        <v>1</v>
      </c>
      <c r="C309" s="2229"/>
      <c r="D309" s="2229"/>
      <c r="E309" s="2229"/>
      <c r="F309" s="2229"/>
      <c r="G309" s="2229"/>
      <c r="H309" s="2229"/>
      <c r="I309" s="2229"/>
      <c r="J309" s="2229"/>
      <c r="K309" s="2229"/>
      <c r="L309" s="2229"/>
      <c r="M309" s="2229"/>
      <c r="N309" s="2229"/>
      <c r="O309" s="2229"/>
      <c r="P309" s="2229"/>
      <c r="Q309" s="2229"/>
      <c r="R309" s="2229"/>
      <c r="S309" s="370">
        <v>1</v>
      </c>
      <c r="CA309" s="505"/>
      <c r="CB309" s="505"/>
      <c r="CC309" s="505"/>
      <c r="CD309" s="505"/>
      <c r="CE309" s="505"/>
      <c r="CL309" s="505"/>
      <c r="CM309" s="505"/>
      <c r="CN309" s="505"/>
      <c r="CO309" s="505"/>
      <c r="CP309" s="505"/>
      <c r="CQ309" s="505"/>
      <c r="CR309" s="505"/>
      <c r="CS309" s="505"/>
      <c r="CT309" s="505"/>
      <c r="CU309" s="505"/>
      <c r="CV309" s="505"/>
      <c r="CW309" s="505"/>
      <c r="CX309" s="505"/>
      <c r="CY309" s="505"/>
      <c r="CZ309" s="505"/>
      <c r="DA309" s="505"/>
      <c r="DB309" s="505"/>
      <c r="DC309" s="505"/>
      <c r="DD309" s="505"/>
      <c r="DE309" s="505"/>
      <c r="DF309" s="505"/>
      <c r="DG309" s="505"/>
      <c r="DH309" s="505"/>
      <c r="DI309" s="505"/>
    </row>
    <row r="310" spans="1:113" ht="14.25" customHeight="1" x14ac:dyDescent="0.25">
      <c r="A310" s="1467" t="s">
        <v>3637</v>
      </c>
      <c r="B310" s="437">
        <f t="shared" si="164"/>
        <v>6</v>
      </c>
      <c r="C310" s="132">
        <v>0</v>
      </c>
      <c r="D310" s="132">
        <v>0</v>
      </c>
      <c r="E310" s="132">
        <v>0</v>
      </c>
      <c r="F310" s="132">
        <v>0</v>
      </c>
      <c r="G310" s="132">
        <v>0</v>
      </c>
      <c r="H310" s="132">
        <v>0</v>
      </c>
      <c r="I310" s="132">
        <v>0</v>
      </c>
      <c r="J310" s="132">
        <v>0</v>
      </c>
      <c r="K310" s="132">
        <v>0</v>
      </c>
      <c r="L310" s="132">
        <v>0</v>
      </c>
      <c r="M310" s="132">
        <v>0</v>
      </c>
      <c r="N310" s="132">
        <v>0</v>
      </c>
      <c r="O310" s="132">
        <v>0</v>
      </c>
      <c r="P310" s="132">
        <v>0</v>
      </c>
      <c r="Q310" s="132">
        <v>0</v>
      </c>
      <c r="R310" s="132">
        <v>0</v>
      </c>
      <c r="S310" s="1847">
        <v>6</v>
      </c>
      <c r="CA310" s="505"/>
      <c r="CB310" s="505"/>
      <c r="CC310" s="505"/>
      <c r="CD310" s="505"/>
      <c r="CE310" s="505"/>
      <c r="CL310" s="505"/>
      <c r="CM310" s="505"/>
      <c r="CN310" s="505"/>
      <c r="CO310" s="505"/>
      <c r="CP310" s="505"/>
      <c r="CQ310" s="505"/>
      <c r="CR310" s="505"/>
      <c r="CS310" s="505"/>
      <c r="CT310" s="505"/>
      <c r="CU310" s="505"/>
      <c r="CV310" s="505"/>
      <c r="CW310" s="505"/>
      <c r="CX310" s="505"/>
      <c r="CY310" s="505"/>
      <c r="CZ310" s="505"/>
      <c r="DA310" s="505"/>
      <c r="DB310" s="505"/>
      <c r="DC310" s="505"/>
      <c r="DD310" s="505"/>
      <c r="DE310" s="505"/>
      <c r="DF310" s="505"/>
      <c r="DG310" s="505"/>
      <c r="DH310" s="505"/>
      <c r="DI310" s="505"/>
    </row>
    <row r="311" spans="1:113" ht="14.25" customHeight="1" x14ac:dyDescent="0.25">
      <c r="CA311" s="505"/>
      <c r="CB311" s="505"/>
      <c r="CC311" s="505"/>
      <c r="CD311" s="505"/>
      <c r="CE311" s="505"/>
      <c r="CL311" s="505"/>
      <c r="CM311" s="505"/>
      <c r="CN311" s="505"/>
      <c r="CO311" s="505"/>
      <c r="CP311" s="505"/>
      <c r="CQ311" s="505"/>
      <c r="CR311" s="505"/>
      <c r="CS311" s="505"/>
      <c r="CT311" s="505"/>
      <c r="CU311" s="505"/>
      <c r="CV311" s="505"/>
      <c r="CW311" s="505"/>
      <c r="CX311" s="505"/>
      <c r="CY311" s="505"/>
      <c r="CZ311" s="505"/>
      <c r="DA311" s="505"/>
      <c r="DB311" s="505"/>
      <c r="DC311" s="505"/>
      <c r="DD311" s="505"/>
      <c r="DE311" s="505"/>
      <c r="DF311" s="505"/>
      <c r="DG311" s="505"/>
      <c r="DH311" s="505"/>
      <c r="DI311" s="505"/>
    </row>
    <row r="312" spans="1:113" ht="14.25" customHeight="1" x14ac:dyDescent="0.25">
      <c r="CA312" s="505"/>
      <c r="CB312" s="505"/>
      <c r="CC312" s="505"/>
      <c r="CD312" s="505"/>
      <c r="CE312" s="505"/>
      <c r="CL312" s="505"/>
      <c r="CM312" s="505"/>
      <c r="CN312" s="505"/>
      <c r="CO312" s="505"/>
      <c r="CP312" s="505"/>
      <c r="CQ312" s="505"/>
      <c r="CR312" s="505"/>
      <c r="CS312" s="505"/>
      <c r="CT312" s="505"/>
      <c r="CU312" s="505"/>
      <c r="CV312" s="505"/>
      <c r="CW312" s="505"/>
      <c r="CX312" s="505"/>
      <c r="CY312" s="505"/>
      <c r="CZ312" s="505"/>
      <c r="DA312" s="505"/>
      <c r="DB312" s="505"/>
      <c r="DC312" s="505"/>
      <c r="DD312" s="505"/>
      <c r="DE312" s="505"/>
      <c r="DF312" s="505"/>
      <c r="DG312" s="505"/>
      <c r="DH312" s="505"/>
      <c r="DI312" s="505"/>
    </row>
    <row r="313" spans="1:113" ht="14.25" customHeight="1" x14ac:dyDescent="0.25">
      <c r="CA313" s="505"/>
      <c r="CB313" s="505"/>
      <c r="CC313" s="505"/>
      <c r="CD313" s="505"/>
      <c r="CE313" s="505"/>
      <c r="CL313" s="505"/>
      <c r="CM313" s="505"/>
      <c r="CN313" s="505"/>
      <c r="CO313" s="505"/>
      <c r="CP313" s="505"/>
      <c r="CQ313" s="505"/>
      <c r="CR313" s="505"/>
      <c r="CS313" s="505"/>
      <c r="CT313" s="505"/>
      <c r="CU313" s="505"/>
      <c r="CV313" s="505"/>
      <c r="CW313" s="505"/>
      <c r="CX313" s="505"/>
      <c r="CY313" s="505"/>
      <c r="CZ313" s="505"/>
      <c r="DA313" s="505"/>
      <c r="DB313" s="505"/>
      <c r="DC313" s="505"/>
      <c r="DD313" s="505"/>
      <c r="DE313" s="505"/>
      <c r="DF313" s="505"/>
      <c r="DG313" s="505"/>
      <c r="DH313" s="505"/>
      <c r="DI313" s="505"/>
    </row>
    <row r="314" spans="1:113" ht="14.25" customHeight="1" x14ac:dyDescent="0.25">
      <c r="CA314" s="505"/>
      <c r="CB314" s="505"/>
      <c r="CC314" s="505"/>
      <c r="CD314" s="505"/>
      <c r="CE314" s="505"/>
      <c r="CL314" s="505"/>
      <c r="CM314" s="505"/>
      <c r="CN314" s="505"/>
      <c r="CO314" s="505"/>
      <c r="CP314" s="505"/>
      <c r="CQ314" s="505"/>
      <c r="CR314" s="505"/>
      <c r="CS314" s="505"/>
      <c r="CT314" s="505"/>
      <c r="CU314" s="505"/>
      <c r="CV314" s="505"/>
      <c r="CW314" s="505"/>
      <c r="CX314" s="505"/>
      <c r="CY314" s="505"/>
      <c r="CZ314" s="505"/>
      <c r="DA314" s="505"/>
      <c r="DB314" s="505"/>
      <c r="DC314" s="505"/>
      <c r="DD314" s="505"/>
      <c r="DE314" s="505"/>
      <c r="DF314" s="505"/>
      <c r="DG314" s="505"/>
      <c r="DH314" s="505"/>
      <c r="DI314" s="505"/>
    </row>
    <row r="315" spans="1:113" ht="14.25" customHeight="1" x14ac:dyDescent="0.25">
      <c r="CA315" s="505"/>
      <c r="CB315" s="505"/>
      <c r="CC315" s="505"/>
      <c r="CD315" s="505"/>
      <c r="CE315" s="505"/>
      <c r="CL315" s="505"/>
      <c r="CM315" s="505"/>
      <c r="CN315" s="505"/>
      <c r="CO315" s="505"/>
      <c r="CP315" s="505"/>
      <c r="CQ315" s="505"/>
      <c r="CR315" s="505"/>
      <c r="CS315" s="505"/>
      <c r="CT315" s="505"/>
      <c r="CU315" s="505"/>
      <c r="CV315" s="505"/>
      <c r="CW315" s="505"/>
      <c r="CX315" s="505"/>
      <c r="CY315" s="505"/>
      <c r="CZ315" s="505"/>
      <c r="DA315" s="505"/>
      <c r="DB315" s="505"/>
      <c r="DC315" s="505"/>
      <c r="DD315" s="505"/>
      <c r="DE315" s="505"/>
      <c r="DF315" s="505"/>
      <c r="DG315" s="505"/>
      <c r="DH315" s="505"/>
      <c r="DI315" s="505"/>
    </row>
    <row r="316" spans="1:113" ht="14.25" customHeight="1" x14ac:dyDescent="0.25">
      <c r="CA316" s="505"/>
      <c r="CB316" s="505"/>
      <c r="CC316" s="505"/>
      <c r="CD316" s="505"/>
      <c r="CE316" s="505"/>
      <c r="CL316" s="505"/>
      <c r="CM316" s="505"/>
      <c r="CN316" s="505"/>
      <c r="CO316" s="505"/>
      <c r="CP316" s="505"/>
      <c r="CQ316" s="505"/>
      <c r="CR316" s="505"/>
      <c r="CS316" s="505"/>
      <c r="CT316" s="505"/>
      <c r="CU316" s="505"/>
      <c r="CV316" s="505"/>
      <c r="CW316" s="505"/>
      <c r="CX316" s="505"/>
      <c r="CY316" s="505"/>
      <c r="CZ316" s="505"/>
      <c r="DA316" s="505"/>
      <c r="DB316" s="505"/>
      <c r="DC316" s="505"/>
      <c r="DD316" s="505"/>
      <c r="DE316" s="505"/>
      <c r="DF316" s="505"/>
      <c r="DG316" s="505"/>
      <c r="DH316" s="505"/>
      <c r="DI316" s="505"/>
    </row>
    <row r="317" spans="1:113" ht="14.25" customHeight="1" x14ac:dyDescent="0.25">
      <c r="CA317" s="505"/>
      <c r="CB317" s="505"/>
      <c r="CC317" s="505"/>
      <c r="CD317" s="505"/>
      <c r="CE317" s="505"/>
      <c r="CL317" s="505"/>
      <c r="CM317" s="505"/>
      <c r="CN317" s="505"/>
      <c r="CO317" s="505"/>
      <c r="CP317" s="505"/>
      <c r="CQ317" s="505"/>
      <c r="CR317" s="505"/>
      <c r="CS317" s="505"/>
      <c r="CT317" s="505"/>
      <c r="CU317" s="505"/>
      <c r="CV317" s="505"/>
      <c r="CW317" s="505"/>
      <c r="CX317" s="505"/>
      <c r="CY317" s="505"/>
      <c r="CZ317" s="505"/>
      <c r="DA317" s="505"/>
      <c r="DB317" s="505"/>
      <c r="DC317" s="505"/>
      <c r="DD317" s="505"/>
      <c r="DE317" s="505"/>
      <c r="DF317" s="505"/>
      <c r="DG317" s="505"/>
      <c r="DH317" s="505"/>
      <c r="DI317" s="505"/>
    </row>
    <row r="318" spans="1:113" ht="14.25" customHeight="1" x14ac:dyDescent="0.25">
      <c r="CA318" s="505"/>
      <c r="CB318" s="505"/>
      <c r="CC318" s="505"/>
      <c r="CD318" s="505"/>
      <c r="CE318" s="505"/>
      <c r="CL318" s="505"/>
      <c r="CM318" s="505"/>
      <c r="CN318" s="505"/>
      <c r="CO318" s="505"/>
      <c r="CP318" s="505"/>
      <c r="CQ318" s="505"/>
      <c r="CR318" s="505"/>
      <c r="CS318" s="505"/>
      <c r="CT318" s="505"/>
      <c r="CU318" s="505"/>
      <c r="CV318" s="505"/>
      <c r="CW318" s="505"/>
      <c r="CX318" s="505"/>
      <c r="CY318" s="505"/>
      <c r="CZ318" s="505"/>
      <c r="DA318" s="505"/>
      <c r="DB318" s="505"/>
      <c r="DC318" s="505"/>
      <c r="DD318" s="505"/>
      <c r="DE318" s="505"/>
      <c r="DF318" s="505"/>
      <c r="DG318" s="505"/>
      <c r="DH318" s="505"/>
      <c r="DI318" s="505"/>
    </row>
    <row r="319" spans="1:113" ht="14.25" customHeight="1" x14ac:dyDescent="0.25">
      <c r="CA319" s="505"/>
      <c r="CB319" s="505"/>
      <c r="CC319" s="505"/>
      <c r="CD319" s="505"/>
      <c r="CE319" s="505"/>
      <c r="CL319" s="505"/>
      <c r="CM319" s="505"/>
      <c r="CN319" s="505"/>
      <c r="CO319" s="505"/>
      <c r="CP319" s="505"/>
      <c r="CQ319" s="505"/>
      <c r="CR319" s="505"/>
      <c r="CS319" s="505"/>
      <c r="CT319" s="505"/>
      <c r="CU319" s="505"/>
      <c r="CV319" s="505"/>
      <c r="CW319" s="505"/>
      <c r="CX319" s="505"/>
      <c r="CY319" s="505"/>
      <c r="CZ319" s="505"/>
      <c r="DA319" s="505"/>
      <c r="DB319" s="505"/>
      <c r="DC319" s="505"/>
      <c r="DD319" s="505"/>
      <c r="DE319" s="505"/>
      <c r="DF319" s="505"/>
      <c r="DG319" s="505"/>
      <c r="DH319" s="505"/>
      <c r="DI319" s="505"/>
    </row>
    <row r="320" spans="1:113" ht="14.25" customHeight="1" x14ac:dyDescent="0.25">
      <c r="CA320" s="505"/>
      <c r="CB320" s="505"/>
      <c r="CC320" s="505"/>
      <c r="CD320" s="505"/>
      <c r="CE320" s="505"/>
      <c r="CL320" s="505"/>
      <c r="CM320" s="505"/>
      <c r="CN320" s="505"/>
      <c r="CO320" s="505"/>
      <c r="CP320" s="505"/>
      <c r="CQ320" s="505"/>
      <c r="CR320" s="505"/>
      <c r="CS320" s="505"/>
      <c r="CT320" s="505"/>
      <c r="CU320" s="505"/>
      <c r="CV320" s="505"/>
      <c r="CW320" s="505"/>
      <c r="CX320" s="505"/>
      <c r="CY320" s="505"/>
      <c r="CZ320" s="505"/>
      <c r="DA320" s="505"/>
      <c r="DB320" s="505"/>
      <c r="DC320" s="505"/>
      <c r="DD320" s="505"/>
      <c r="DE320" s="505"/>
      <c r="DF320" s="505"/>
      <c r="DG320" s="505"/>
      <c r="DH320" s="505"/>
      <c r="DI320" s="505"/>
    </row>
    <row r="321" spans="79:113" ht="14.25" customHeight="1" x14ac:dyDescent="0.25">
      <c r="CA321" s="505"/>
      <c r="CB321" s="505"/>
      <c r="CC321" s="505"/>
      <c r="CD321" s="505"/>
      <c r="CE321" s="505"/>
      <c r="CL321" s="505"/>
      <c r="CM321" s="505"/>
      <c r="CN321" s="505"/>
      <c r="CO321" s="505"/>
      <c r="CP321" s="505"/>
      <c r="CQ321" s="505"/>
      <c r="CR321" s="505"/>
      <c r="CS321" s="505"/>
      <c r="CT321" s="505"/>
      <c r="CU321" s="505"/>
      <c r="CV321" s="505"/>
      <c r="CW321" s="505"/>
      <c r="CX321" s="505"/>
      <c r="CY321" s="505"/>
      <c r="CZ321" s="505"/>
      <c r="DA321" s="505"/>
      <c r="DB321" s="505"/>
      <c r="DC321" s="505"/>
      <c r="DD321" s="505"/>
      <c r="DE321" s="505"/>
      <c r="DF321" s="505"/>
      <c r="DG321" s="505"/>
      <c r="DH321" s="505"/>
      <c r="DI321" s="505"/>
    </row>
    <row r="322" spans="79:113" ht="14.25" customHeight="1" x14ac:dyDescent="0.25">
      <c r="CA322" s="505"/>
      <c r="CB322" s="505"/>
      <c r="CC322" s="505"/>
      <c r="CD322" s="505"/>
      <c r="CE322" s="505"/>
      <c r="CL322" s="505"/>
      <c r="CM322" s="505"/>
      <c r="CN322" s="505"/>
      <c r="CO322" s="505"/>
      <c r="CP322" s="505"/>
      <c r="CQ322" s="505"/>
      <c r="CR322" s="505"/>
      <c r="CS322" s="505"/>
      <c r="CT322" s="505"/>
      <c r="CU322" s="505"/>
      <c r="CV322" s="505"/>
      <c r="CW322" s="505"/>
      <c r="CX322" s="505"/>
      <c r="CY322" s="505"/>
      <c r="CZ322" s="505"/>
      <c r="DA322" s="505"/>
      <c r="DB322" s="505"/>
      <c r="DC322" s="505"/>
      <c r="DD322" s="505"/>
      <c r="DE322" s="505"/>
      <c r="DF322" s="505"/>
      <c r="DG322" s="505"/>
      <c r="DH322" s="505"/>
      <c r="DI322" s="505"/>
    </row>
    <row r="323" spans="79:113" ht="14.25" customHeight="1" x14ac:dyDescent="0.25">
      <c r="CA323" s="505"/>
      <c r="CB323" s="505"/>
      <c r="CC323" s="505"/>
      <c r="CD323" s="505"/>
      <c r="CE323" s="505"/>
      <c r="CL323" s="505"/>
      <c r="CM323" s="505"/>
      <c r="CN323" s="505"/>
      <c r="CO323" s="505"/>
      <c r="CP323" s="505"/>
      <c r="CQ323" s="505"/>
      <c r="CR323" s="505"/>
      <c r="CS323" s="505"/>
      <c r="CT323" s="505"/>
      <c r="CU323" s="505"/>
      <c r="CV323" s="505"/>
      <c r="CW323" s="505"/>
      <c r="CX323" s="505"/>
      <c r="CY323" s="505"/>
      <c r="CZ323" s="505"/>
      <c r="DA323" s="505"/>
      <c r="DB323" s="505"/>
      <c r="DC323" s="505"/>
      <c r="DD323" s="505"/>
      <c r="DE323" s="505"/>
      <c r="DF323" s="505"/>
      <c r="DG323" s="505"/>
      <c r="DH323" s="505"/>
      <c r="DI323" s="505"/>
    </row>
    <row r="324" spans="79:113" ht="14.25" customHeight="1" x14ac:dyDescent="0.25">
      <c r="CA324" s="505"/>
      <c r="CB324" s="505"/>
      <c r="CC324" s="505"/>
      <c r="CD324" s="505"/>
      <c r="CE324" s="505"/>
      <c r="CL324" s="505"/>
      <c r="CM324" s="505"/>
      <c r="CN324" s="505"/>
      <c r="CO324" s="505"/>
      <c r="CP324" s="505"/>
      <c r="CQ324" s="505"/>
      <c r="CR324" s="505"/>
      <c r="CS324" s="505"/>
      <c r="CT324" s="505"/>
      <c r="CU324" s="505"/>
      <c r="CV324" s="505"/>
      <c r="CW324" s="505"/>
      <c r="CX324" s="505"/>
      <c r="CY324" s="505"/>
      <c r="CZ324" s="505"/>
      <c r="DA324" s="505"/>
      <c r="DB324" s="505"/>
      <c r="DC324" s="505"/>
      <c r="DD324" s="505"/>
      <c r="DE324" s="505"/>
      <c r="DF324" s="505"/>
      <c r="DG324" s="505"/>
      <c r="DH324" s="505"/>
      <c r="DI324" s="505"/>
    </row>
    <row r="325" spans="79:113" ht="14.25" customHeight="1" x14ac:dyDescent="0.25">
      <c r="CA325" s="505"/>
      <c r="CB325" s="505"/>
      <c r="CC325" s="505"/>
      <c r="CD325" s="505"/>
      <c r="CE325" s="505"/>
      <c r="CL325" s="505"/>
      <c r="CM325" s="505"/>
      <c r="CN325" s="505"/>
      <c r="CO325" s="505"/>
      <c r="CP325" s="505"/>
      <c r="CQ325" s="505"/>
      <c r="CR325" s="505"/>
      <c r="CS325" s="505"/>
      <c r="CT325" s="505"/>
      <c r="CU325" s="505"/>
      <c r="CV325" s="505"/>
      <c r="CW325" s="505"/>
      <c r="CX325" s="505"/>
      <c r="CY325" s="505"/>
      <c r="CZ325" s="505"/>
      <c r="DA325" s="505"/>
      <c r="DB325" s="505"/>
      <c r="DC325" s="505"/>
      <c r="DD325" s="505"/>
      <c r="DE325" s="505"/>
      <c r="DF325" s="505"/>
      <c r="DG325" s="505"/>
      <c r="DH325" s="505"/>
      <c r="DI325" s="505"/>
    </row>
    <row r="326" spans="79:113" ht="14.25" customHeight="1" x14ac:dyDescent="0.25">
      <c r="CA326" s="505"/>
      <c r="CB326" s="505"/>
      <c r="CC326" s="505"/>
      <c r="CD326" s="505"/>
      <c r="CE326" s="505"/>
      <c r="CL326" s="505"/>
      <c r="CM326" s="505"/>
      <c r="CN326" s="505"/>
      <c r="CO326" s="505"/>
      <c r="CP326" s="505"/>
      <c r="CQ326" s="505"/>
      <c r="CR326" s="505"/>
      <c r="CS326" s="505"/>
      <c r="CT326" s="505"/>
      <c r="CU326" s="505"/>
      <c r="CV326" s="505"/>
      <c r="CW326" s="505"/>
      <c r="CX326" s="505"/>
      <c r="CY326" s="505"/>
      <c r="CZ326" s="505"/>
      <c r="DA326" s="505"/>
      <c r="DB326" s="505"/>
      <c r="DC326" s="505"/>
      <c r="DD326" s="505"/>
      <c r="DE326" s="505"/>
      <c r="DF326" s="505"/>
      <c r="DG326" s="505"/>
      <c r="DH326" s="505"/>
      <c r="DI326" s="505"/>
    </row>
    <row r="327" spans="79:113" ht="14.25" customHeight="1" x14ac:dyDescent="0.25">
      <c r="CA327" s="505"/>
      <c r="CB327" s="505"/>
      <c r="CC327" s="505"/>
      <c r="CD327" s="505"/>
      <c r="CE327" s="505"/>
      <c r="CL327" s="505"/>
      <c r="CM327" s="505"/>
      <c r="CN327" s="505"/>
      <c r="CO327" s="505"/>
      <c r="CP327" s="505"/>
      <c r="CQ327" s="505"/>
      <c r="CR327" s="505"/>
      <c r="CS327" s="505"/>
      <c r="CT327" s="505"/>
      <c r="CU327" s="505"/>
      <c r="CV327" s="505"/>
      <c r="CW327" s="505"/>
      <c r="CX327" s="505"/>
      <c r="CY327" s="505"/>
      <c r="CZ327" s="505"/>
      <c r="DA327" s="505"/>
      <c r="DB327" s="505"/>
      <c r="DC327" s="505"/>
      <c r="DD327" s="505"/>
      <c r="DE327" s="505"/>
      <c r="DF327" s="505"/>
      <c r="DG327" s="505"/>
      <c r="DH327" s="505"/>
      <c r="DI327" s="505"/>
    </row>
    <row r="328" spans="79:113" ht="14.25" customHeight="1" x14ac:dyDescent="0.25">
      <c r="CA328" s="505"/>
      <c r="CB328" s="505"/>
      <c r="CC328" s="505"/>
      <c r="CD328" s="505"/>
      <c r="CE328" s="505"/>
      <c r="CL328" s="505"/>
      <c r="CM328" s="505"/>
      <c r="CN328" s="505"/>
      <c r="CO328" s="505"/>
      <c r="CP328" s="505"/>
      <c r="CQ328" s="505"/>
      <c r="CR328" s="505"/>
      <c r="CS328" s="505"/>
      <c r="CT328" s="505"/>
      <c r="CU328" s="505"/>
      <c r="CV328" s="505"/>
      <c r="CW328" s="505"/>
      <c r="CX328" s="505"/>
      <c r="CY328" s="505"/>
      <c r="CZ328" s="505"/>
      <c r="DA328" s="505"/>
      <c r="DB328" s="505"/>
      <c r="DC328" s="505"/>
      <c r="DD328" s="505"/>
      <c r="DE328" s="505"/>
      <c r="DF328" s="505"/>
      <c r="DG328" s="505"/>
      <c r="DH328" s="505"/>
      <c r="DI328" s="505"/>
    </row>
    <row r="329" spans="79:113" ht="14.25" customHeight="1" x14ac:dyDescent="0.25">
      <c r="CA329" s="505"/>
      <c r="CB329" s="505"/>
      <c r="CC329" s="505"/>
      <c r="CD329" s="505"/>
      <c r="CE329" s="505"/>
      <c r="CL329" s="505"/>
      <c r="CM329" s="505"/>
      <c r="CN329" s="505"/>
      <c r="CO329" s="505"/>
      <c r="CP329" s="505"/>
      <c r="CQ329" s="505"/>
      <c r="CR329" s="505"/>
      <c r="CS329" s="505"/>
      <c r="CT329" s="505"/>
      <c r="CU329" s="505"/>
      <c r="CV329" s="505"/>
      <c r="CW329" s="505"/>
      <c r="CX329" s="505"/>
      <c r="CY329" s="505"/>
      <c r="CZ329" s="505"/>
      <c r="DA329" s="505"/>
      <c r="DB329" s="505"/>
      <c r="DC329" s="505"/>
      <c r="DD329" s="505"/>
      <c r="DE329" s="505"/>
      <c r="DF329" s="505"/>
      <c r="DG329" s="505"/>
      <c r="DH329" s="505"/>
      <c r="DI329" s="505"/>
    </row>
    <row r="330" spans="79:113" ht="14.25" customHeight="1" x14ac:dyDescent="0.25">
      <c r="CA330" s="505"/>
      <c r="CB330" s="505"/>
      <c r="CC330" s="505"/>
      <c r="CD330" s="505"/>
      <c r="CE330" s="505"/>
      <c r="CL330" s="505"/>
      <c r="CM330" s="505"/>
      <c r="CN330" s="505"/>
      <c r="CO330" s="505"/>
      <c r="CP330" s="505"/>
      <c r="CQ330" s="505"/>
      <c r="CR330" s="505"/>
      <c r="CS330" s="505"/>
      <c r="CT330" s="505"/>
      <c r="CU330" s="505"/>
      <c r="CV330" s="505"/>
      <c r="CW330" s="505"/>
      <c r="CX330" s="505"/>
      <c r="CY330" s="505"/>
      <c r="CZ330" s="505"/>
      <c r="DA330" s="505"/>
      <c r="DB330" s="505"/>
      <c r="DC330" s="505"/>
      <c r="DD330" s="505"/>
      <c r="DE330" s="505"/>
      <c r="DF330" s="505"/>
      <c r="DG330" s="505"/>
      <c r="DH330" s="505"/>
      <c r="DI330" s="505"/>
    </row>
    <row r="331" spans="79:113" ht="14.25" customHeight="1" x14ac:dyDescent="0.25">
      <c r="CA331" s="505"/>
      <c r="CB331" s="505"/>
      <c r="CC331" s="505"/>
      <c r="CD331" s="505"/>
      <c r="CE331" s="505"/>
      <c r="CL331" s="505"/>
      <c r="CM331" s="505"/>
      <c r="CN331" s="505"/>
      <c r="CO331" s="505"/>
      <c r="CP331" s="505"/>
      <c r="CQ331" s="505"/>
      <c r="CR331" s="505"/>
      <c r="CS331" s="505"/>
      <c r="CT331" s="505"/>
      <c r="CU331" s="505"/>
      <c r="CV331" s="505"/>
      <c r="CW331" s="505"/>
      <c r="CX331" s="505"/>
      <c r="CY331" s="505"/>
      <c r="CZ331" s="505"/>
      <c r="DA331" s="505"/>
      <c r="DB331" s="505"/>
      <c r="DC331" s="505"/>
      <c r="DD331" s="505"/>
      <c r="DE331" s="505"/>
      <c r="DF331" s="505"/>
      <c r="DG331" s="505"/>
      <c r="DH331" s="505"/>
      <c r="DI331" s="505"/>
    </row>
    <row r="332" spans="79:113" ht="14.25" customHeight="1" x14ac:dyDescent="0.25">
      <c r="CA332" s="505"/>
      <c r="CB332" s="505"/>
      <c r="CC332" s="505"/>
      <c r="CD332" s="505"/>
      <c r="CE332" s="505"/>
      <c r="CL332" s="505"/>
      <c r="CM332" s="505"/>
      <c r="CN332" s="505"/>
      <c r="CO332" s="505"/>
      <c r="CP332" s="505"/>
      <c r="CQ332" s="505"/>
      <c r="CR332" s="505"/>
      <c r="CS332" s="505"/>
      <c r="CT332" s="505"/>
      <c r="CU332" s="505"/>
      <c r="CV332" s="505"/>
      <c r="CW332" s="505"/>
      <c r="CX332" s="505"/>
      <c r="CY332" s="505"/>
      <c r="CZ332" s="505"/>
      <c r="DA332" s="505"/>
      <c r="DB332" s="505"/>
      <c r="DC332" s="505"/>
      <c r="DD332" s="505"/>
      <c r="DE332" s="505"/>
      <c r="DF332" s="505"/>
      <c r="DG332" s="505"/>
      <c r="DH332" s="505"/>
      <c r="DI332" s="505"/>
    </row>
    <row r="333" spans="79:113" ht="14.25" customHeight="1" x14ac:dyDescent="0.25">
      <c r="CA333" s="505"/>
      <c r="CB333" s="505"/>
      <c r="CC333" s="505"/>
      <c r="CD333" s="505"/>
      <c r="CE333" s="505"/>
      <c r="CL333" s="505"/>
      <c r="CM333" s="505"/>
      <c r="CN333" s="505"/>
      <c r="CO333" s="505"/>
      <c r="CP333" s="505"/>
      <c r="CQ333" s="505"/>
      <c r="CR333" s="505"/>
      <c r="CS333" s="505"/>
      <c r="CT333" s="505"/>
      <c r="CU333" s="505"/>
      <c r="CV333" s="505"/>
      <c r="CW333" s="505"/>
      <c r="CX333" s="505"/>
      <c r="CY333" s="505"/>
      <c r="CZ333" s="505"/>
      <c r="DA333" s="505"/>
      <c r="DB333" s="505"/>
      <c r="DC333" s="505"/>
      <c r="DD333" s="505"/>
      <c r="DE333" s="505"/>
      <c r="DF333" s="505"/>
      <c r="DG333" s="505"/>
      <c r="DH333" s="505"/>
      <c r="DI333" s="505"/>
    </row>
    <row r="334" spans="79:113" ht="14.25" customHeight="1" x14ac:dyDescent="0.25">
      <c r="CA334" s="505"/>
      <c r="CB334" s="505"/>
      <c r="CC334" s="505"/>
      <c r="CD334" s="505"/>
      <c r="CE334" s="505"/>
      <c r="CL334" s="505"/>
      <c r="CM334" s="505"/>
      <c r="CN334" s="505"/>
      <c r="CO334" s="505"/>
      <c r="CP334" s="505"/>
      <c r="CQ334" s="505"/>
      <c r="CR334" s="505"/>
      <c r="CS334" s="505"/>
      <c r="CT334" s="505"/>
      <c r="CU334" s="505"/>
      <c r="CV334" s="505"/>
      <c r="CW334" s="505"/>
      <c r="CX334" s="505"/>
      <c r="CY334" s="505"/>
      <c r="CZ334" s="505"/>
      <c r="DA334" s="505"/>
      <c r="DB334" s="505"/>
      <c r="DC334" s="505"/>
      <c r="DD334" s="505"/>
      <c r="DE334" s="505"/>
      <c r="DF334" s="505"/>
      <c r="DG334" s="505"/>
      <c r="DH334" s="505"/>
      <c r="DI334" s="505"/>
    </row>
    <row r="335" spans="79:113" ht="14.25" customHeight="1" x14ac:dyDescent="0.25">
      <c r="CA335" s="505"/>
      <c r="CB335" s="505"/>
      <c r="CC335" s="505"/>
      <c r="CD335" s="505"/>
      <c r="CE335" s="505"/>
      <c r="CL335" s="505"/>
      <c r="CM335" s="505"/>
      <c r="CN335" s="505"/>
      <c r="CO335" s="505"/>
      <c r="CP335" s="505"/>
      <c r="CQ335" s="505"/>
      <c r="CR335" s="505"/>
      <c r="CS335" s="505"/>
      <c r="CT335" s="505"/>
      <c r="CU335" s="505"/>
      <c r="CV335" s="505"/>
      <c r="CW335" s="505"/>
      <c r="CX335" s="505"/>
      <c r="CY335" s="505"/>
      <c r="CZ335" s="505"/>
      <c r="DA335" s="505"/>
      <c r="DB335" s="505"/>
      <c r="DC335" s="505"/>
      <c r="DD335" s="505"/>
      <c r="DE335" s="505"/>
      <c r="DF335" s="505"/>
      <c r="DG335" s="505"/>
      <c r="DH335" s="505"/>
      <c r="DI335" s="505"/>
    </row>
    <row r="336" spans="79:113" ht="14.25" customHeight="1" x14ac:dyDescent="0.25">
      <c r="CA336" s="505"/>
      <c r="CB336" s="505"/>
      <c r="CC336" s="505"/>
      <c r="CD336" s="505"/>
      <c r="CE336" s="505"/>
      <c r="CL336" s="505"/>
      <c r="CM336" s="505"/>
      <c r="CN336" s="505"/>
      <c r="CO336" s="505"/>
      <c r="CP336" s="505"/>
      <c r="CQ336" s="505"/>
      <c r="CR336" s="505"/>
      <c r="CS336" s="505"/>
      <c r="CT336" s="505"/>
      <c r="CU336" s="505"/>
      <c r="CV336" s="505"/>
      <c r="CW336" s="505"/>
      <c r="CX336" s="505"/>
      <c r="CY336" s="505"/>
      <c r="CZ336" s="505"/>
      <c r="DA336" s="505"/>
      <c r="DB336" s="505"/>
      <c r="DC336" s="505"/>
      <c r="DD336" s="505"/>
      <c r="DE336" s="505"/>
      <c r="DF336" s="505"/>
      <c r="DG336" s="505"/>
      <c r="DH336" s="505"/>
      <c r="DI336" s="505"/>
    </row>
    <row r="337" spans="1:113" ht="14.25" customHeight="1" x14ac:dyDescent="0.25">
      <c r="CA337" s="505"/>
      <c r="CB337" s="505"/>
      <c r="CC337" s="505"/>
      <c r="CD337" s="505"/>
      <c r="CE337" s="505"/>
      <c r="CL337" s="505"/>
      <c r="CM337" s="505"/>
      <c r="CN337" s="505"/>
      <c r="CO337" s="505"/>
      <c r="CP337" s="505"/>
      <c r="CQ337" s="505"/>
      <c r="CR337" s="505"/>
      <c r="CS337" s="505"/>
      <c r="CT337" s="505"/>
      <c r="CU337" s="505"/>
      <c r="CV337" s="505"/>
      <c r="CW337" s="505"/>
      <c r="CX337" s="505"/>
      <c r="CY337" s="505"/>
      <c r="CZ337" s="505"/>
      <c r="DA337" s="505"/>
      <c r="DB337" s="505"/>
      <c r="DC337" s="505"/>
      <c r="DD337" s="505"/>
      <c r="DE337" s="505"/>
      <c r="DF337" s="505"/>
      <c r="DG337" s="505"/>
      <c r="DH337" s="505"/>
      <c r="DI337" s="505"/>
    </row>
    <row r="338" spans="1:113" ht="14.25" customHeight="1" x14ac:dyDescent="0.25">
      <c r="CA338" s="505"/>
      <c r="CB338" s="505"/>
      <c r="CC338" s="505"/>
      <c r="CD338" s="505"/>
      <c r="CE338" s="505"/>
      <c r="CL338" s="505"/>
      <c r="CM338" s="505"/>
      <c r="CN338" s="505"/>
      <c r="CO338" s="505"/>
      <c r="CP338" s="505"/>
      <c r="CQ338" s="505"/>
      <c r="CR338" s="505"/>
      <c r="CS338" s="505"/>
      <c r="CT338" s="505"/>
      <c r="CU338" s="505"/>
      <c r="CV338" s="505"/>
      <c r="CW338" s="505"/>
      <c r="CX338" s="505"/>
      <c r="CY338" s="505"/>
      <c r="CZ338" s="505"/>
      <c r="DA338" s="505"/>
      <c r="DB338" s="505"/>
      <c r="DC338" s="505"/>
      <c r="DD338" s="505"/>
      <c r="DE338" s="505"/>
      <c r="DF338" s="505"/>
      <c r="DG338" s="505"/>
      <c r="DH338" s="505"/>
      <c r="DI338" s="505"/>
    </row>
    <row r="339" spans="1:113" ht="14.25" customHeight="1" x14ac:dyDescent="0.25">
      <c r="CA339" s="505"/>
      <c r="CB339" s="505"/>
      <c r="CC339" s="505"/>
      <c r="CD339" s="505"/>
      <c r="CE339" s="505"/>
      <c r="CL339" s="505"/>
      <c r="CM339" s="505"/>
      <c r="CN339" s="505"/>
      <c r="CO339" s="505"/>
      <c r="CP339" s="505"/>
      <c r="CQ339" s="505"/>
      <c r="CR339" s="505"/>
      <c r="CS339" s="505"/>
      <c r="CT339" s="505"/>
      <c r="CU339" s="505"/>
      <c r="CV339" s="505"/>
      <c r="CW339" s="505"/>
      <c r="CX339" s="505"/>
      <c r="CY339" s="505"/>
      <c r="CZ339" s="505"/>
      <c r="DA339" s="505"/>
      <c r="DB339" s="505"/>
      <c r="DC339" s="505"/>
      <c r="DD339" s="505"/>
      <c r="DE339" s="505"/>
      <c r="DF339" s="505"/>
      <c r="DG339" s="505"/>
      <c r="DH339" s="505"/>
      <c r="DI339" s="505"/>
    </row>
    <row r="340" spans="1:113" ht="14.25" customHeight="1" x14ac:dyDescent="0.25">
      <c r="CA340" s="505"/>
      <c r="CB340" s="505"/>
      <c r="CC340" s="505"/>
      <c r="CD340" s="505"/>
      <c r="CE340" s="505"/>
      <c r="CL340" s="505"/>
      <c r="CM340" s="505"/>
      <c r="CN340" s="505"/>
      <c r="CO340" s="505"/>
      <c r="CP340" s="505"/>
      <c r="CQ340" s="505"/>
      <c r="CR340" s="505"/>
      <c r="CS340" s="505"/>
      <c r="CT340" s="505"/>
      <c r="CU340" s="505"/>
      <c r="CV340" s="505"/>
      <c r="CW340" s="505"/>
      <c r="CX340" s="505"/>
      <c r="CY340" s="505"/>
      <c r="CZ340" s="505"/>
      <c r="DA340" s="505"/>
      <c r="DB340" s="505"/>
      <c r="DC340" s="505"/>
      <c r="DD340" s="505"/>
      <c r="DE340" s="505"/>
      <c r="DF340" s="505"/>
      <c r="DG340" s="505"/>
      <c r="DH340" s="505"/>
      <c r="DI340" s="505"/>
    </row>
    <row r="341" spans="1:113" ht="14.25" customHeight="1" x14ac:dyDescent="0.25">
      <c r="CA341" s="505"/>
      <c r="CB341" s="505"/>
      <c r="CC341" s="505"/>
      <c r="CD341" s="505"/>
      <c r="CE341" s="505"/>
      <c r="CL341" s="505"/>
      <c r="CM341" s="505"/>
      <c r="CN341" s="505"/>
      <c r="CO341" s="505"/>
      <c r="CP341" s="505"/>
      <c r="CQ341" s="505"/>
      <c r="CR341" s="505"/>
      <c r="CS341" s="505"/>
      <c r="CT341" s="505"/>
      <c r="CU341" s="505"/>
      <c r="CV341" s="505"/>
      <c r="CW341" s="505"/>
      <c r="CX341" s="505"/>
      <c r="CY341" s="505"/>
      <c r="CZ341" s="505"/>
      <c r="DA341" s="505"/>
      <c r="DB341" s="505"/>
      <c r="DC341" s="505"/>
      <c r="DD341" s="505"/>
      <c r="DE341" s="505"/>
      <c r="DF341" s="505"/>
      <c r="DG341" s="505"/>
      <c r="DH341" s="505"/>
      <c r="DI341" s="505"/>
    </row>
    <row r="342" spans="1:113" ht="14.25" customHeight="1" x14ac:dyDescent="0.25">
      <c r="CA342" s="505"/>
      <c r="CB342" s="505"/>
      <c r="CC342" s="505"/>
      <c r="CD342" s="505"/>
      <c r="CE342" s="505"/>
      <c r="CL342" s="505"/>
      <c r="CM342" s="505"/>
      <c r="CN342" s="505"/>
      <c r="CO342" s="505"/>
      <c r="CP342" s="505"/>
      <c r="CQ342" s="505"/>
      <c r="CR342" s="505"/>
      <c r="CS342" s="505"/>
      <c r="CT342" s="505"/>
      <c r="CU342" s="505"/>
      <c r="CV342" s="505"/>
      <c r="CW342" s="505"/>
      <c r="CX342" s="505"/>
      <c r="CY342" s="505"/>
      <c r="CZ342" s="505"/>
      <c r="DA342" s="505"/>
      <c r="DB342" s="505"/>
      <c r="DC342" s="505"/>
      <c r="DD342" s="505"/>
      <c r="DE342" s="505"/>
      <c r="DF342" s="505"/>
      <c r="DG342" s="505"/>
      <c r="DH342" s="505"/>
      <c r="DI342" s="505"/>
    </row>
    <row r="343" spans="1:113" ht="14.25" customHeight="1" x14ac:dyDescent="0.25">
      <c r="CA343" s="505"/>
      <c r="CB343" s="505"/>
      <c r="CC343" s="505"/>
      <c r="CD343" s="505"/>
      <c r="CE343" s="505"/>
      <c r="CL343" s="505"/>
      <c r="CM343" s="505"/>
      <c r="CN343" s="505"/>
      <c r="CO343" s="505"/>
      <c r="CP343" s="505"/>
      <c r="CQ343" s="505"/>
      <c r="CR343" s="505"/>
      <c r="CS343" s="505"/>
      <c r="CT343" s="505"/>
      <c r="CU343" s="505"/>
      <c r="CV343" s="505"/>
      <c r="CW343" s="505"/>
      <c r="CX343" s="505"/>
      <c r="CY343" s="505"/>
      <c r="CZ343" s="505"/>
      <c r="DA343" s="505"/>
      <c r="DB343" s="505"/>
      <c r="DC343" s="505"/>
      <c r="DD343" s="505"/>
      <c r="DE343" s="505"/>
      <c r="DF343" s="505"/>
      <c r="DG343" s="505"/>
      <c r="DH343" s="505"/>
      <c r="DI343" s="505"/>
    </row>
    <row r="344" spans="1:113" ht="14.25" customHeight="1" x14ac:dyDescent="0.25">
      <c r="CA344" s="505"/>
      <c r="CB344" s="505"/>
      <c r="CC344" s="505"/>
      <c r="CD344" s="505"/>
      <c r="CE344" s="505"/>
      <c r="CL344" s="505"/>
      <c r="CM344" s="505"/>
      <c r="CN344" s="505"/>
      <c r="CO344" s="505"/>
      <c r="CP344" s="505"/>
      <c r="CQ344" s="505"/>
      <c r="CR344" s="505"/>
      <c r="CS344" s="505"/>
      <c r="CT344" s="505"/>
      <c r="CU344" s="505"/>
      <c r="CV344" s="505"/>
      <c r="CW344" s="505"/>
      <c r="CX344" s="505"/>
      <c r="CY344" s="505"/>
      <c r="CZ344" s="505"/>
      <c r="DA344" s="505"/>
      <c r="DB344" s="505"/>
      <c r="DC344" s="505"/>
      <c r="DD344" s="505"/>
      <c r="DE344" s="505"/>
      <c r="DF344" s="505"/>
      <c r="DG344" s="505"/>
      <c r="DH344" s="505"/>
      <c r="DI344" s="505"/>
    </row>
    <row r="345" spans="1:113" ht="14.25" customHeight="1" x14ac:dyDescent="0.25">
      <c r="CA345" s="505"/>
      <c r="CB345" s="505"/>
      <c r="CC345" s="505"/>
      <c r="CD345" s="505"/>
      <c r="CE345" s="505"/>
      <c r="CL345" s="505"/>
      <c r="CM345" s="505"/>
      <c r="CN345" s="505"/>
      <c r="CO345" s="505"/>
      <c r="CP345" s="505"/>
      <c r="CQ345" s="505"/>
      <c r="CR345" s="505"/>
      <c r="CS345" s="505"/>
      <c r="CT345" s="505"/>
      <c r="CU345" s="505"/>
      <c r="CV345" s="505"/>
      <c r="CW345" s="505"/>
      <c r="CX345" s="505"/>
      <c r="CY345" s="505"/>
      <c r="CZ345" s="505"/>
      <c r="DA345" s="505"/>
      <c r="DB345" s="505"/>
      <c r="DC345" s="505"/>
      <c r="DD345" s="505"/>
      <c r="DE345" s="505"/>
      <c r="DF345" s="505"/>
      <c r="DG345" s="505"/>
      <c r="DH345" s="505"/>
      <c r="DI345" s="505"/>
    </row>
    <row r="346" spans="1:113" ht="14.25" customHeight="1" x14ac:dyDescent="0.25">
      <c r="CA346" s="505"/>
      <c r="CB346" s="505"/>
      <c r="CC346" s="505"/>
      <c r="CD346" s="505"/>
      <c r="CE346" s="505"/>
      <c r="CL346" s="505"/>
      <c r="CM346" s="505"/>
      <c r="CN346" s="505"/>
      <c r="CO346" s="505"/>
      <c r="CP346" s="505"/>
      <c r="CQ346" s="505"/>
      <c r="CR346" s="505"/>
      <c r="CS346" s="505"/>
      <c r="CT346" s="505"/>
      <c r="CU346" s="505"/>
      <c r="CV346" s="505"/>
      <c r="CW346" s="505"/>
      <c r="CX346" s="505"/>
      <c r="CY346" s="505"/>
      <c r="CZ346" s="505"/>
      <c r="DA346" s="505"/>
      <c r="DB346" s="505"/>
      <c r="DC346" s="505"/>
      <c r="DD346" s="505"/>
      <c r="DE346" s="505"/>
      <c r="DF346" s="505"/>
      <c r="DG346" s="505"/>
      <c r="DH346" s="505"/>
      <c r="DI346" s="505"/>
    </row>
    <row r="347" spans="1:113" ht="14.25" customHeight="1" x14ac:dyDescent="0.25">
      <c r="CA347" s="505"/>
      <c r="CB347" s="505"/>
      <c r="CC347" s="505"/>
      <c r="CD347" s="505"/>
      <c r="CE347" s="505"/>
      <c r="CL347" s="505"/>
      <c r="CM347" s="505"/>
      <c r="CN347" s="505"/>
      <c r="CO347" s="505"/>
      <c r="CP347" s="505"/>
      <c r="CQ347" s="505"/>
      <c r="CR347" s="505"/>
      <c r="CS347" s="505"/>
      <c r="CT347" s="505"/>
      <c r="CU347" s="505"/>
      <c r="CV347" s="505"/>
      <c r="CW347" s="505"/>
      <c r="CX347" s="505"/>
      <c r="CY347" s="505"/>
      <c r="CZ347" s="505"/>
      <c r="DA347" s="505"/>
      <c r="DB347" s="505"/>
      <c r="DC347" s="505"/>
      <c r="DD347" s="505"/>
      <c r="DE347" s="505"/>
      <c r="DF347" s="505"/>
      <c r="DG347" s="505"/>
      <c r="DH347" s="505"/>
      <c r="DI347" s="505"/>
    </row>
    <row r="348" spans="1:113" ht="14.25" customHeight="1" x14ac:dyDescent="0.25">
      <c r="CA348" s="505"/>
      <c r="CB348" s="505"/>
      <c r="CC348" s="505"/>
      <c r="CD348" s="505"/>
      <c r="CE348" s="505"/>
      <c r="CL348" s="505"/>
      <c r="CM348" s="505"/>
      <c r="CN348" s="505"/>
      <c r="CO348" s="505"/>
      <c r="CP348" s="505"/>
      <c r="CQ348" s="505"/>
      <c r="CR348" s="505"/>
      <c r="CS348" s="505"/>
      <c r="CT348" s="505"/>
      <c r="CU348" s="505"/>
      <c r="CV348" s="505"/>
      <c r="CW348" s="505"/>
      <c r="CX348" s="505"/>
      <c r="CY348" s="505"/>
      <c r="CZ348" s="505"/>
      <c r="DA348" s="505"/>
      <c r="DB348" s="505"/>
      <c r="DC348" s="505"/>
      <c r="DD348" s="505"/>
      <c r="DE348" s="505"/>
      <c r="DF348" s="505"/>
      <c r="DG348" s="505"/>
      <c r="DH348" s="505"/>
      <c r="DI348" s="505"/>
    </row>
    <row r="349" spans="1:113" ht="14.25" customHeight="1" x14ac:dyDescent="0.25">
      <c r="CA349" s="505"/>
      <c r="CB349" s="505"/>
      <c r="CC349" s="505"/>
      <c r="CD349" s="505"/>
      <c r="CE349" s="505"/>
      <c r="CL349" s="505"/>
      <c r="CM349" s="505"/>
      <c r="CN349" s="505"/>
      <c r="CO349" s="505"/>
      <c r="CP349" s="505"/>
      <c r="CQ349" s="505"/>
      <c r="CR349" s="505"/>
      <c r="CS349" s="505"/>
      <c r="CT349" s="505"/>
      <c r="CU349" s="505"/>
      <c r="CV349" s="505"/>
      <c r="CW349" s="505"/>
      <c r="CX349" s="505"/>
      <c r="CY349" s="505"/>
      <c r="CZ349" s="505"/>
      <c r="DA349" s="505"/>
      <c r="DB349" s="505"/>
      <c r="DC349" s="505"/>
      <c r="DD349" s="505"/>
      <c r="DE349" s="505"/>
      <c r="DF349" s="505"/>
      <c r="DG349" s="505"/>
      <c r="DH349" s="505"/>
      <c r="DI349" s="505"/>
    </row>
    <row r="350" spans="1:113" ht="14.25" customHeight="1" x14ac:dyDescent="0.25">
      <c r="CA350" s="505"/>
      <c r="CB350" s="505"/>
      <c r="CC350" s="505"/>
      <c r="CD350" s="505"/>
      <c r="CE350" s="505"/>
      <c r="CL350" s="505"/>
      <c r="CM350" s="505"/>
      <c r="CN350" s="505"/>
      <c r="CO350" s="505"/>
      <c r="CP350" s="505"/>
      <c r="CQ350" s="505"/>
      <c r="CR350" s="505"/>
      <c r="CS350" s="505"/>
      <c r="CT350" s="505"/>
      <c r="CU350" s="505"/>
      <c r="CV350" s="505"/>
      <c r="CW350" s="505"/>
      <c r="CX350" s="505"/>
      <c r="CY350" s="505"/>
      <c r="CZ350" s="505"/>
      <c r="DA350" s="505"/>
      <c r="DB350" s="505"/>
      <c r="DC350" s="505"/>
      <c r="DD350" s="505"/>
      <c r="DE350" s="505"/>
      <c r="DF350" s="505"/>
      <c r="DG350" s="505"/>
      <c r="DH350" s="505"/>
      <c r="DI350" s="505"/>
    </row>
    <row r="351" spans="1:113" ht="14.25" hidden="1" customHeight="1" x14ac:dyDescent="0.25">
      <c r="A351" s="2927">
        <f>SUM(B13:B24,B29:B52,B56:B60,B65:B68,B73:B76,B97:E97,B105:E105,B113:E113,B117:B118,B122:B124,C128:L143,B149:B177,B179:B183,B188:B194,B200:B205,B211:B214,B218:B221,B249,B254:B256,B260:B286,B290:B310)</f>
        <v>1377</v>
      </c>
      <c r="B351" s="2927">
        <f>SUM(CM13:CQ214)</f>
        <v>0</v>
      </c>
      <c r="CA351" s="505"/>
      <c r="CB351" s="505"/>
      <c r="CC351" s="505"/>
      <c r="CD351" s="505"/>
      <c r="CE351" s="505"/>
      <c r="CL351" s="505"/>
      <c r="CM351" s="505"/>
      <c r="CN351" s="505"/>
      <c r="CO351" s="505"/>
      <c r="CP351" s="505"/>
      <c r="CQ351" s="505"/>
      <c r="CR351" s="505"/>
      <c r="CS351" s="505"/>
      <c r="CT351" s="505"/>
      <c r="CU351" s="505"/>
      <c r="CV351" s="505"/>
      <c r="CW351" s="505"/>
      <c r="CX351" s="505"/>
      <c r="CY351" s="505"/>
      <c r="CZ351" s="505"/>
      <c r="DA351" s="505"/>
      <c r="DB351" s="505"/>
      <c r="DC351" s="505"/>
      <c r="DD351" s="505"/>
      <c r="DE351" s="505"/>
      <c r="DF351" s="505"/>
      <c r="DG351" s="505"/>
      <c r="DH351" s="505"/>
      <c r="DI351" s="505"/>
    </row>
  </sheetData>
  <mergeCells count="138">
    <mergeCell ref="A126:A127"/>
    <mergeCell ref="B126:B127"/>
    <mergeCell ref="C126:D126"/>
    <mergeCell ref="E126:F126"/>
    <mergeCell ref="G126:H126"/>
    <mergeCell ref="I147:J147"/>
    <mergeCell ref="K147:L147"/>
    <mergeCell ref="A128:A131"/>
    <mergeCell ref="A132:A136"/>
    <mergeCell ref="A137:A142"/>
    <mergeCell ref="A146:A148"/>
    <mergeCell ref="B146:D147"/>
    <mergeCell ref="E147:F147"/>
    <mergeCell ref="G147:H147"/>
    <mergeCell ref="A54:A55"/>
    <mergeCell ref="B54:B55"/>
    <mergeCell ref="C54:F54"/>
    <mergeCell ref="G54:H54"/>
    <mergeCell ref="A63:A64"/>
    <mergeCell ref="F120:F121"/>
    <mergeCell ref="G120:G121"/>
    <mergeCell ref="H120:K120"/>
    <mergeCell ref="A71:A72"/>
    <mergeCell ref="B71:B72"/>
    <mergeCell ref="A115:A116"/>
    <mergeCell ref="B115:B116"/>
    <mergeCell ref="C115:F115"/>
    <mergeCell ref="G115:H115"/>
    <mergeCell ref="A120:A121"/>
    <mergeCell ref="B120:B121"/>
    <mergeCell ref="C120:E120"/>
    <mergeCell ref="B63:B64"/>
    <mergeCell ref="C63:S63"/>
    <mergeCell ref="A252:A253"/>
    <mergeCell ref="A258:A259"/>
    <mergeCell ref="B258:B259"/>
    <mergeCell ref="A288:A289"/>
    <mergeCell ref="B288:B289"/>
    <mergeCell ref="C258:S258"/>
    <mergeCell ref="C288:S288"/>
    <mergeCell ref="B197:B199"/>
    <mergeCell ref="C197:S198"/>
    <mergeCell ref="A208:A210"/>
    <mergeCell ref="B208:B210"/>
    <mergeCell ref="C208:S209"/>
    <mergeCell ref="B252:B253"/>
    <mergeCell ref="C252:S252"/>
    <mergeCell ref="T208:X208"/>
    <mergeCell ref="T209:V209"/>
    <mergeCell ref="W209:X209"/>
    <mergeCell ref="A185:A187"/>
    <mergeCell ref="B185:B187"/>
    <mergeCell ref="C185:S186"/>
    <mergeCell ref="T185:X185"/>
    <mergeCell ref="T186:V186"/>
    <mergeCell ref="W186:X186"/>
    <mergeCell ref="A197:A199"/>
    <mergeCell ref="T63:W63"/>
    <mergeCell ref="X63:Z63"/>
    <mergeCell ref="C71:S71"/>
    <mergeCell ref="T71:W71"/>
    <mergeCell ref="X71:Z71"/>
    <mergeCell ref="T197:X197"/>
    <mergeCell ref="T198:V198"/>
    <mergeCell ref="W198:X198"/>
    <mergeCell ref="I126:J126"/>
    <mergeCell ref="K126:L126"/>
    <mergeCell ref="E146:AL146"/>
    <mergeCell ref="W147:X147"/>
    <mergeCell ref="Y147:Z147"/>
    <mergeCell ref="AA147:AB147"/>
    <mergeCell ref="AC147:AD147"/>
    <mergeCell ref="AE147:AF147"/>
    <mergeCell ref="AG147:AH147"/>
    <mergeCell ref="AI147:AJ147"/>
    <mergeCell ref="AM146:AO146"/>
    <mergeCell ref="M147:N147"/>
    <mergeCell ref="O147:P147"/>
    <mergeCell ref="Q147:R147"/>
    <mergeCell ref="S147:T147"/>
    <mergeCell ref="U147:V147"/>
    <mergeCell ref="AN147:AO147"/>
    <mergeCell ref="AK147:AL147"/>
    <mergeCell ref="AM147:AM148"/>
    <mergeCell ref="A26:A28"/>
    <mergeCell ref="B26:D27"/>
    <mergeCell ref="E26:AL26"/>
    <mergeCell ref="AM26:AP26"/>
    <mergeCell ref="E27:F27"/>
    <mergeCell ref="K27:L27"/>
    <mergeCell ref="M27:N27"/>
    <mergeCell ref="O27:P27"/>
    <mergeCell ref="Q27:R27"/>
    <mergeCell ref="S27:T27"/>
    <mergeCell ref="U27:V27"/>
    <mergeCell ref="W27:X27"/>
    <mergeCell ref="Y27:Z27"/>
    <mergeCell ref="AA27:AB27"/>
    <mergeCell ref="AC27:AD27"/>
    <mergeCell ref="AE27:AF27"/>
    <mergeCell ref="AG27:AH27"/>
    <mergeCell ref="AI27:AJ27"/>
    <mergeCell ref="AK27:AL27"/>
    <mergeCell ref="G27:H27"/>
    <mergeCell ref="I27:J27"/>
    <mergeCell ref="AQ10:AQ12"/>
    <mergeCell ref="AR10:AR12"/>
    <mergeCell ref="AS10:AS12"/>
    <mergeCell ref="AM27:AM28"/>
    <mergeCell ref="AN27:AN28"/>
    <mergeCell ref="AO27:AO28"/>
    <mergeCell ref="AP27:AP28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Y11:Z11"/>
    <mergeCell ref="AA11:AB11"/>
    <mergeCell ref="AC11:AD11"/>
    <mergeCell ref="AE11:AF11"/>
    <mergeCell ref="AG11:AH11"/>
    <mergeCell ref="B10:D11"/>
    <mergeCell ref="E11:F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E10:AL10"/>
    <mergeCell ref="AM10:AP10"/>
  </mergeCells>
  <dataValidations count="3">
    <dataValidation type="decimal" operator="greaterThanOrEqual" allowBlank="1" showInputMessage="1" showErrorMessage="1" prompt="Valor no Permitido" sqref="B13:AS24 E29:AP44 E46:AP52 C56:H60 C65:Z68 C73:Z76 B80:E97 B100:E105 B108:E112 C117:H118 C122:K124 C128:L143 E149:AO183 C188:X195 C200:X206 C211:X214 B218:B221 B224:B248 C254:S256 C260:S286 C290:S310" xr:uid="{00000000-0002-0000-1400-000000000000}">
      <formula1>0</formula1>
    </dataValidation>
    <dataValidation type="decimal" allowBlank="1" showInputMessage="1" showErrorMessage="1" prompt="Valor no Permitido" sqref="CM6:CT6 CM28 CM29:CQ29 CM30:CP52 CM53:CQ53 C61 F62 F70 T77:Z77 B144:B146 B148:AL148 B149:D177 C179:D183" xr:uid="{00000000-0002-0000-1400-000001000000}">
      <formula1>0</formula1>
      <formula2>1E+30</formula2>
    </dataValidation>
    <dataValidation type="decimal" operator="equal" allowBlank="1" showInputMessage="1" showErrorMessage="1" prompt="Valor no Permitido" sqref="E45:AP45" xr:uid="{00000000-0002-0000-1400-000002000000}">
      <formula1>0</formula1>
    </dataValidation>
  </dataValidations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1000"/>
  <sheetViews>
    <sheetView showGridLines="0" topLeftCell="A118" workbookViewId="0">
      <selection activeCell="Q25" sqref="Q25"/>
    </sheetView>
  </sheetViews>
  <sheetFormatPr baseColWidth="10" defaultColWidth="14.42578125" defaultRowHeight="15" customHeight="1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8" max="11" width="11.4257812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17" max="72" width="11.42578125" customWidth="1"/>
    <col min="73" max="77" width="13.28515625" customWidth="1"/>
    <col min="78" max="78" width="12" customWidth="1"/>
    <col min="79" max="84" width="11.42578125" hidden="1" customWidth="1"/>
  </cols>
  <sheetData>
    <row r="1" spans="1:84" ht="14.25" customHeight="1" x14ac:dyDescent="0.25">
      <c r="A1" s="1727" t="s">
        <v>28</v>
      </c>
    </row>
    <row r="2" spans="1:84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84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ht="14.25" customHeight="1" x14ac:dyDescent="0.25">
      <c r="A4" s="1727" t="str">
        <f>CONCATENATE("MES: ",NOMBRE!B6, " (",NOMBRE!C6,NOMBRE!D6,")")</f>
        <v>MES: NOVIEMBRE (11)</v>
      </c>
    </row>
    <row r="5" spans="1:84" ht="14.25" customHeight="1" x14ac:dyDescent="0.25">
      <c r="A5" s="1727" t="str">
        <f>CONCATENATE("AÑO: ",NOMBRE!B7)</f>
        <v>AÑO: 2025</v>
      </c>
    </row>
    <row r="6" spans="1:84" ht="18" customHeight="1" x14ac:dyDescent="0.25">
      <c r="A6" s="3164" t="s">
        <v>3638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1731"/>
      <c r="V6" s="1731"/>
      <c r="W6" s="1731"/>
      <c r="X6" s="1731"/>
      <c r="Y6" s="1731"/>
      <c r="Z6" s="1731"/>
      <c r="AA6" s="1731"/>
      <c r="AB6" s="1731"/>
      <c r="AC6" s="1731"/>
      <c r="AD6" s="1731"/>
      <c r="AE6" s="1731"/>
      <c r="AF6" s="1731"/>
      <c r="AG6" s="1731"/>
      <c r="AH6" s="1731"/>
      <c r="AI6" s="1731"/>
      <c r="AJ6" s="1731"/>
      <c r="AK6" s="1731"/>
      <c r="AL6" s="1731"/>
      <c r="AM6" s="1731"/>
      <c r="AN6" s="1731"/>
      <c r="AO6" s="1731"/>
      <c r="AP6" s="1731"/>
      <c r="AQ6" s="1731"/>
      <c r="AR6" s="1731"/>
      <c r="AS6" s="1731"/>
      <c r="AT6" s="1731"/>
      <c r="AU6" s="1731"/>
      <c r="AV6" s="1731"/>
      <c r="AW6" s="1731"/>
      <c r="AX6" s="1731"/>
      <c r="AY6" s="1731"/>
      <c r="AZ6" s="1731"/>
      <c r="BA6" s="1731"/>
      <c r="BB6" s="1731"/>
      <c r="BC6" s="1731"/>
      <c r="BD6" s="1731"/>
      <c r="BE6" s="1731"/>
      <c r="BF6" s="1731"/>
      <c r="BG6" s="1731"/>
      <c r="BH6" s="1731"/>
      <c r="BI6" s="1731"/>
      <c r="BJ6" s="1731"/>
      <c r="BK6" s="1731"/>
      <c r="BL6" s="1731"/>
      <c r="BM6" s="1731"/>
      <c r="BN6" s="1731"/>
      <c r="BO6" s="1731"/>
      <c r="BP6" s="1731"/>
      <c r="BQ6" s="1731"/>
      <c r="BR6" s="1731"/>
      <c r="BS6" s="1731"/>
      <c r="BT6" s="1731"/>
      <c r="BU6" s="1731"/>
      <c r="BV6" s="1731"/>
      <c r="BW6" s="1731"/>
      <c r="BX6" s="1731"/>
      <c r="BY6" s="1731"/>
      <c r="BZ6" s="1731"/>
      <c r="CA6" s="20"/>
      <c r="CB6" s="20"/>
      <c r="CC6" s="20"/>
      <c r="CD6" s="20"/>
      <c r="CE6" s="20"/>
      <c r="CF6" s="20"/>
    </row>
    <row r="7" spans="1:84" ht="14.25" customHeight="1" x14ac:dyDescent="0.25"/>
    <row r="8" spans="1:84" ht="18" customHeight="1" x14ac:dyDescent="0.25">
      <c r="A8" s="1877" t="s">
        <v>3639</v>
      </c>
      <c r="B8" s="2200"/>
      <c r="C8" s="338"/>
      <c r="D8" s="2200"/>
      <c r="E8" s="2200"/>
      <c r="F8" s="2200"/>
      <c r="G8" s="2200"/>
      <c r="H8" s="2200"/>
      <c r="I8" s="2200"/>
      <c r="J8" s="2200"/>
      <c r="K8" s="2200"/>
      <c r="L8" s="2200"/>
      <c r="M8" s="2200"/>
      <c r="N8" s="2200"/>
      <c r="O8" s="2200"/>
      <c r="P8" s="2200"/>
      <c r="Q8" s="2200"/>
      <c r="R8" s="2200"/>
      <c r="S8" s="2200"/>
      <c r="T8" s="2200"/>
    </row>
    <row r="9" spans="1:84" ht="50.25" customHeight="1" x14ac:dyDescent="0.25">
      <c r="A9" s="3153" t="s">
        <v>3640</v>
      </c>
      <c r="B9" s="3159" t="s">
        <v>82</v>
      </c>
      <c r="C9" s="3124"/>
      <c r="D9" s="3122"/>
      <c r="E9" s="3159" t="s">
        <v>3641</v>
      </c>
      <c r="F9" s="3122"/>
      <c r="G9" s="3159" t="s">
        <v>49</v>
      </c>
      <c r="H9" s="3122"/>
      <c r="I9" s="3159" t="s">
        <v>3192</v>
      </c>
      <c r="J9" s="3122"/>
      <c r="K9" s="3159" t="s">
        <v>680</v>
      </c>
      <c r="L9" s="3135"/>
      <c r="M9" s="3303" t="s">
        <v>3642</v>
      </c>
      <c r="N9" s="3122"/>
      <c r="O9" s="3211" t="s">
        <v>3643</v>
      </c>
      <c r="P9" s="3122"/>
      <c r="Q9" s="3211" t="s">
        <v>3644</v>
      </c>
      <c r="R9" s="3135"/>
      <c r="S9" s="3185" t="s">
        <v>41</v>
      </c>
      <c r="T9" s="3186" t="s">
        <v>42</v>
      </c>
    </row>
    <row r="10" spans="1:84" ht="14.25" customHeight="1" x14ac:dyDescent="0.25">
      <c r="A10" s="3129"/>
      <c r="B10" s="27" t="s">
        <v>84</v>
      </c>
      <c r="C10" s="24" t="s">
        <v>63</v>
      </c>
      <c r="D10" s="2242" t="s">
        <v>64</v>
      </c>
      <c r="E10" s="58" t="s">
        <v>63</v>
      </c>
      <c r="F10" s="2242" t="s">
        <v>64</v>
      </c>
      <c r="G10" s="58" t="s">
        <v>63</v>
      </c>
      <c r="H10" s="2242" t="s">
        <v>64</v>
      </c>
      <c r="I10" s="58" t="s">
        <v>63</v>
      </c>
      <c r="J10" s="2242" t="s">
        <v>64</v>
      </c>
      <c r="K10" s="58" t="s">
        <v>63</v>
      </c>
      <c r="L10" s="2049" t="s">
        <v>64</v>
      </c>
      <c r="M10" s="543" t="s">
        <v>3645</v>
      </c>
      <c r="N10" s="2184" t="s">
        <v>2466</v>
      </c>
      <c r="O10" s="519" t="s">
        <v>3645</v>
      </c>
      <c r="P10" s="2184" t="s">
        <v>2466</v>
      </c>
      <c r="Q10" s="519" t="s">
        <v>3646</v>
      </c>
      <c r="R10" s="2203" t="s">
        <v>3647</v>
      </c>
      <c r="S10" s="3168"/>
      <c r="T10" s="3140"/>
    </row>
    <row r="11" spans="1:84" ht="14.25" customHeight="1" x14ac:dyDescent="0.25">
      <c r="A11" s="2120" t="s">
        <v>3648</v>
      </c>
      <c r="B11" s="3316"/>
      <c r="C11" s="3124"/>
      <c r="D11" s="3124"/>
      <c r="E11" s="3124"/>
      <c r="F11" s="3124"/>
      <c r="G11" s="3124"/>
      <c r="H11" s="3124"/>
      <c r="I11" s="3124"/>
      <c r="J11" s="3124"/>
      <c r="K11" s="3124"/>
      <c r="L11" s="3124"/>
      <c r="M11" s="3124"/>
      <c r="N11" s="3124"/>
      <c r="O11" s="3124"/>
      <c r="P11" s="3124"/>
      <c r="Q11" s="3124"/>
      <c r="R11" s="3124"/>
      <c r="S11" s="3124"/>
      <c r="T11" s="3122"/>
      <c r="U11" s="1862"/>
    </row>
    <row r="12" spans="1:84" ht="14.25" customHeight="1" x14ac:dyDescent="0.25">
      <c r="A12" s="1938" t="s">
        <v>3649</v>
      </c>
      <c r="B12" s="601">
        <f t="shared" ref="B12:B15" si="0">SUM(C12+D12)</f>
        <v>117</v>
      </c>
      <c r="C12" s="602">
        <f t="shared" ref="C12:D12" si="1">SUM(E12+G12+I12+K12)</f>
        <v>49</v>
      </c>
      <c r="D12" s="600">
        <f t="shared" si="1"/>
        <v>68</v>
      </c>
      <c r="E12" s="126">
        <v>1</v>
      </c>
      <c r="F12" s="1840">
        <v>5</v>
      </c>
      <c r="G12" s="126">
        <v>1</v>
      </c>
      <c r="H12" s="1840">
        <v>2</v>
      </c>
      <c r="I12" s="126">
        <v>26</v>
      </c>
      <c r="J12" s="1840">
        <v>36</v>
      </c>
      <c r="K12" s="126">
        <v>21</v>
      </c>
      <c r="L12" s="1841">
        <v>25</v>
      </c>
      <c r="M12" s="440">
        <v>0</v>
      </c>
      <c r="N12" s="1844">
        <v>0</v>
      </c>
      <c r="O12" s="126">
        <v>0</v>
      </c>
      <c r="P12" s="1844">
        <v>0</v>
      </c>
      <c r="Q12" s="126">
        <v>0</v>
      </c>
      <c r="R12" s="1841">
        <v>0</v>
      </c>
      <c r="S12" s="440">
        <v>27</v>
      </c>
      <c r="T12" s="1844">
        <v>0</v>
      </c>
      <c r="U12" s="1754" t="str">
        <f t="shared" ref="U12:U15" si="2">CA12&amp;CB12</f>
        <v/>
      </c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1755" t="str">
        <f t="shared" ref="CA12:CA15" si="3">IF(AND($B12&lt;&gt;0,S12=""),"* No olvide digitar la variable "&amp;S$9&amp;""&amp;". Digite CERO si no tiene. ",IF(S12&gt;$B12,"* La variable Pueblos Originarios no puede superar el Total Ambos Sexos. ",""))</f>
        <v/>
      </c>
      <c r="CB12" s="1755" t="str">
        <f t="shared" ref="CB12:CB15" si="4">IF(AND($B12&lt;&gt;0,T12=""),"* No olvide digitar la variable "&amp;T$9&amp;""&amp;". Digite CERO si no tiene. ",IF(T12&gt;$B12,"* La variable Migrantes no puede superar el Total Ambos Sexos. ",""))</f>
        <v/>
      </c>
      <c r="CC12" s="63"/>
      <c r="CD12" s="63"/>
      <c r="CE12" s="1757">
        <f t="shared" ref="CE12:CF12" si="5">IF(AND($B12&lt;&gt;0,S12=""),1,IF(S12&gt;$B12,1,0))</f>
        <v>0</v>
      </c>
      <c r="CF12" s="1757">
        <f t="shared" si="5"/>
        <v>0</v>
      </c>
    </row>
    <row r="13" spans="1:84" ht="14.25" customHeight="1" x14ac:dyDescent="0.25">
      <c r="A13" s="1250" t="s">
        <v>3650</v>
      </c>
      <c r="B13" s="613">
        <f t="shared" si="0"/>
        <v>0</v>
      </c>
      <c r="C13" s="611">
        <f t="shared" ref="C13:D13" si="6">SUM(E13+G13+I13+K13)</f>
        <v>0</v>
      </c>
      <c r="D13" s="2260">
        <f t="shared" si="6"/>
        <v>0</v>
      </c>
      <c r="E13" s="2070"/>
      <c r="F13" s="370"/>
      <c r="G13" s="2070"/>
      <c r="H13" s="370"/>
      <c r="I13" s="2070"/>
      <c r="J13" s="370"/>
      <c r="K13" s="2070"/>
      <c r="L13" s="487"/>
      <c r="M13" s="2226"/>
      <c r="N13" s="370"/>
      <c r="O13" s="2070"/>
      <c r="P13" s="370"/>
      <c r="Q13" s="355"/>
      <c r="R13" s="444"/>
      <c r="S13" s="2226"/>
      <c r="T13" s="370"/>
      <c r="U13" s="1754" t="str">
        <f t="shared" si="2"/>
        <v/>
      </c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1755" t="str">
        <f t="shared" si="3"/>
        <v/>
      </c>
      <c r="CB13" s="1755" t="str">
        <f t="shared" si="4"/>
        <v/>
      </c>
      <c r="CC13" s="63"/>
      <c r="CD13" s="63"/>
      <c r="CE13" s="1757">
        <f t="shared" ref="CE13:CF13" si="7">IF(AND($B13&lt;&gt;0,S13=""),1,IF(S13&gt;$B13,1,0))</f>
        <v>0</v>
      </c>
      <c r="CF13" s="1757">
        <f t="shared" si="7"/>
        <v>0</v>
      </c>
    </row>
    <row r="14" spans="1:84" ht="14.25" customHeight="1" x14ac:dyDescent="0.25">
      <c r="A14" s="1250" t="s">
        <v>3651</v>
      </c>
      <c r="B14" s="609">
        <f t="shared" si="0"/>
        <v>0</v>
      </c>
      <c r="C14" s="610">
        <f t="shared" ref="C14:D14" si="8">SUM(E14+G14+I14+K14)</f>
        <v>0</v>
      </c>
      <c r="D14" s="454">
        <f t="shared" si="8"/>
        <v>0</v>
      </c>
      <c r="E14" s="355"/>
      <c r="F14" s="2057"/>
      <c r="G14" s="355"/>
      <c r="H14" s="2057"/>
      <c r="I14" s="355"/>
      <c r="J14" s="2057"/>
      <c r="K14" s="355"/>
      <c r="L14" s="444"/>
      <c r="M14" s="443"/>
      <c r="N14" s="2057"/>
      <c r="O14" s="355"/>
      <c r="P14" s="2057"/>
      <c r="Q14" s="355"/>
      <c r="R14" s="383"/>
      <c r="S14" s="443"/>
      <c r="T14" s="2057"/>
      <c r="U14" s="1754" t="str">
        <f t="shared" si="2"/>
        <v/>
      </c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1755" t="str">
        <f t="shared" si="3"/>
        <v/>
      </c>
      <c r="CB14" s="1755" t="str">
        <f t="shared" si="4"/>
        <v/>
      </c>
      <c r="CC14" s="63"/>
      <c r="CD14" s="63"/>
      <c r="CE14" s="1757">
        <f t="shared" ref="CE14:CF14" si="9">IF(AND($B14&lt;&gt;0,S14=""),1,IF(S14&gt;$B14,1,0))</f>
        <v>0</v>
      </c>
      <c r="CF14" s="1757">
        <f t="shared" si="9"/>
        <v>0</v>
      </c>
    </row>
    <row r="15" spans="1:84" ht="14.25" customHeight="1" x14ac:dyDescent="0.25">
      <c r="A15" s="1250" t="s">
        <v>3652</v>
      </c>
      <c r="B15" s="617">
        <f t="shared" si="0"/>
        <v>0</v>
      </c>
      <c r="C15" s="618">
        <f t="shared" ref="C15:D15" si="10">SUM(E15+G15+I15+K15)</f>
        <v>0</v>
      </c>
      <c r="D15" s="2260">
        <f t="shared" si="10"/>
        <v>0</v>
      </c>
      <c r="E15" s="2070"/>
      <c r="F15" s="370"/>
      <c r="G15" s="2070"/>
      <c r="H15" s="370"/>
      <c r="I15" s="2070"/>
      <c r="J15" s="370"/>
      <c r="K15" s="2070"/>
      <c r="L15" s="487"/>
      <c r="M15" s="142"/>
      <c r="N15" s="370"/>
      <c r="O15" s="131"/>
      <c r="P15" s="370"/>
      <c r="Q15" s="131"/>
      <c r="R15" s="1468"/>
      <c r="S15" s="142"/>
      <c r="T15" s="370"/>
      <c r="U15" s="1754" t="str">
        <f t="shared" si="2"/>
        <v/>
      </c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1755" t="str">
        <f t="shared" si="3"/>
        <v/>
      </c>
      <c r="CB15" s="1755" t="str">
        <f t="shared" si="4"/>
        <v/>
      </c>
      <c r="CC15" s="63"/>
      <c r="CD15" s="63"/>
      <c r="CE15" s="1757">
        <f t="shared" ref="CE15:CF15" si="11">IF(AND($B15&lt;&gt;0,S15=""),1,IF(S15&gt;$B15,1,0))</f>
        <v>0</v>
      </c>
      <c r="CF15" s="1757">
        <f t="shared" si="11"/>
        <v>0</v>
      </c>
    </row>
    <row r="16" spans="1:84" ht="14.25" customHeight="1" x14ac:dyDescent="0.25">
      <c r="A16" s="2120" t="s">
        <v>3653</v>
      </c>
      <c r="B16" s="3316"/>
      <c r="C16" s="3124"/>
      <c r="D16" s="3124"/>
      <c r="E16" s="3124"/>
      <c r="F16" s="3124"/>
      <c r="G16" s="3124"/>
      <c r="H16" s="3124"/>
      <c r="I16" s="3124"/>
      <c r="J16" s="3124"/>
      <c r="K16" s="3124"/>
      <c r="L16" s="3124"/>
      <c r="M16" s="3124"/>
      <c r="N16" s="3124"/>
      <c r="O16" s="3124"/>
      <c r="P16" s="3124"/>
      <c r="Q16" s="3124"/>
      <c r="R16" s="3124"/>
      <c r="S16" s="3124"/>
      <c r="T16" s="3122"/>
    </row>
    <row r="17" spans="1:84" ht="14.25" customHeight="1" x14ac:dyDescent="0.25">
      <c r="A17" s="1915" t="s">
        <v>3654</v>
      </c>
      <c r="B17" s="601">
        <f t="shared" ref="B17:B22" si="12">SUM(C17+D17)</f>
        <v>285</v>
      </c>
      <c r="C17" s="602">
        <f t="shared" ref="C17:D17" si="13">SUM(E17+G17+I17+K17)</f>
        <v>79</v>
      </c>
      <c r="D17" s="2245">
        <f t="shared" si="13"/>
        <v>206</v>
      </c>
      <c r="E17" s="1843">
        <v>14</v>
      </c>
      <c r="F17" s="1844">
        <v>16</v>
      </c>
      <c r="G17" s="1843">
        <v>9</v>
      </c>
      <c r="H17" s="1844">
        <v>16</v>
      </c>
      <c r="I17" s="1843">
        <v>53</v>
      </c>
      <c r="J17" s="1844">
        <v>173</v>
      </c>
      <c r="K17" s="1843">
        <v>3</v>
      </c>
      <c r="L17" s="1846">
        <v>1</v>
      </c>
      <c r="M17" s="663"/>
      <c r="N17" s="2091"/>
      <c r="O17" s="450"/>
      <c r="P17" s="2091"/>
      <c r="Q17" s="126">
        <v>0</v>
      </c>
      <c r="R17" s="2325"/>
      <c r="S17" s="440">
        <v>60</v>
      </c>
      <c r="T17" s="1844">
        <v>1</v>
      </c>
      <c r="U17" s="1754" t="str">
        <f t="shared" ref="U17:U22" si="14">CA17&amp;CB17</f>
        <v/>
      </c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1755" t="str">
        <f t="shared" ref="CA17:CA22" si="15">IF(AND($B17&lt;&gt;0,S17=""),"* No olvide digitar la variable "&amp;S$9&amp;""&amp;". Digite CERO si no tiene. ",IF(S17&gt;$B17,"* La variable Pueblos Originarios no puede superar el Total Ambos Sexos. ",""))</f>
        <v/>
      </c>
      <c r="CB17" s="1755" t="str">
        <f t="shared" ref="CB17:CB22" si="16">IF(AND($B17&lt;&gt;0,T17=""),"* No olvide digitar la variable "&amp;T$9&amp;""&amp;". Digite CERO si no tiene. ",IF(T17&gt;$B17,"* La variable Migrantes no puede superar el Total Ambos Sexos. ",""))</f>
        <v/>
      </c>
      <c r="CC17" s="63"/>
      <c r="CD17" s="63"/>
      <c r="CE17" s="1757">
        <f t="shared" ref="CE17:CF17" si="17">IF(AND($B17&lt;&gt;0,S17=""),1,IF(S17&gt;$B17,1,0))</f>
        <v>0</v>
      </c>
      <c r="CF17" s="1757">
        <f t="shared" si="17"/>
        <v>0</v>
      </c>
    </row>
    <row r="18" spans="1:84" ht="14.25" customHeight="1" x14ac:dyDescent="0.25">
      <c r="A18" s="2928" t="s">
        <v>3655</v>
      </c>
      <c r="B18" s="609">
        <f t="shared" si="12"/>
        <v>413</v>
      </c>
      <c r="C18" s="610">
        <f t="shared" ref="C18:D18" si="18">SUM(E18+G18+I18+K18)</f>
        <v>159</v>
      </c>
      <c r="D18" s="454">
        <f t="shared" si="18"/>
        <v>254</v>
      </c>
      <c r="E18" s="355">
        <v>2</v>
      </c>
      <c r="F18" s="2057">
        <v>4</v>
      </c>
      <c r="G18" s="355">
        <v>1</v>
      </c>
      <c r="H18" s="2057">
        <v>2</v>
      </c>
      <c r="I18" s="355">
        <v>76</v>
      </c>
      <c r="J18" s="2057">
        <v>135</v>
      </c>
      <c r="K18" s="355">
        <v>80</v>
      </c>
      <c r="L18" s="444">
        <v>113</v>
      </c>
      <c r="M18" s="674"/>
      <c r="N18" s="2088"/>
      <c r="O18" s="379"/>
      <c r="P18" s="2088"/>
      <c r="Q18" s="355">
        <v>0</v>
      </c>
      <c r="R18" s="383"/>
      <c r="S18" s="443">
        <v>12</v>
      </c>
      <c r="T18" s="2057">
        <v>0</v>
      </c>
      <c r="U18" s="1754" t="str">
        <f t="shared" si="14"/>
        <v/>
      </c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1755" t="str">
        <f t="shared" si="15"/>
        <v/>
      </c>
      <c r="CB18" s="1755" t="str">
        <f t="shared" si="16"/>
        <v/>
      </c>
      <c r="CC18" s="63"/>
      <c r="CD18" s="63"/>
      <c r="CE18" s="1757">
        <f t="shared" ref="CE18:CF18" si="19">IF(AND($B18&lt;&gt;0,S18=""),1,IF(S18&gt;$B18,1,0))</f>
        <v>0</v>
      </c>
      <c r="CF18" s="1757">
        <f t="shared" si="19"/>
        <v>0</v>
      </c>
    </row>
    <row r="19" spans="1:84" ht="14.25" customHeight="1" x14ac:dyDescent="0.25">
      <c r="A19" s="2928" t="s">
        <v>3656</v>
      </c>
      <c r="B19" s="609">
        <f t="shared" si="12"/>
        <v>0</v>
      </c>
      <c r="C19" s="610">
        <f t="shared" ref="C19:D19" si="20">SUM(E19+G19+I19+K19)</f>
        <v>0</v>
      </c>
      <c r="D19" s="2254">
        <f t="shared" si="20"/>
        <v>0</v>
      </c>
      <c r="E19" s="355"/>
      <c r="F19" s="2085"/>
      <c r="G19" s="355"/>
      <c r="H19" s="2085"/>
      <c r="I19" s="355"/>
      <c r="J19" s="2085"/>
      <c r="K19" s="355"/>
      <c r="L19" s="444"/>
      <c r="M19" s="674"/>
      <c r="N19" s="2088"/>
      <c r="O19" s="379"/>
      <c r="P19" s="2088"/>
      <c r="Q19" s="355"/>
      <c r="R19" s="383"/>
      <c r="S19" s="443"/>
      <c r="T19" s="2057"/>
      <c r="U19" s="1754" t="str">
        <f t="shared" si="14"/>
        <v/>
      </c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1755" t="str">
        <f t="shared" si="15"/>
        <v/>
      </c>
      <c r="CB19" s="1755" t="str">
        <f t="shared" si="16"/>
        <v/>
      </c>
      <c r="CC19" s="63"/>
      <c r="CD19" s="63"/>
      <c r="CE19" s="1757">
        <f t="shared" ref="CE19:CF19" si="21">IF(AND($B19&lt;&gt;0,S19=""),1,IF(S19&gt;$B19,1,0))</f>
        <v>0</v>
      </c>
      <c r="CF19" s="1757">
        <f t="shared" si="21"/>
        <v>0</v>
      </c>
    </row>
    <row r="20" spans="1:84" ht="14.25" customHeight="1" x14ac:dyDescent="0.25">
      <c r="A20" s="2928" t="s">
        <v>3657</v>
      </c>
      <c r="B20" s="609">
        <f t="shared" si="12"/>
        <v>0</v>
      </c>
      <c r="C20" s="610">
        <f t="shared" ref="C20:D20" si="22">SUM(E20+G20+I20+K20)</f>
        <v>0</v>
      </c>
      <c r="D20" s="454">
        <f t="shared" si="22"/>
        <v>0</v>
      </c>
      <c r="E20" s="355"/>
      <c r="F20" s="356"/>
      <c r="G20" s="355"/>
      <c r="H20" s="356"/>
      <c r="I20" s="355"/>
      <c r="J20" s="356"/>
      <c r="K20" s="355"/>
      <c r="L20" s="362"/>
      <c r="M20" s="674"/>
      <c r="N20" s="2088"/>
      <c r="O20" s="379"/>
      <c r="P20" s="2088"/>
      <c r="Q20" s="355"/>
      <c r="R20" s="383"/>
      <c r="S20" s="443"/>
      <c r="T20" s="2057"/>
      <c r="U20" s="1754" t="str">
        <f t="shared" si="14"/>
        <v/>
      </c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1755" t="str">
        <f t="shared" si="15"/>
        <v/>
      </c>
      <c r="CB20" s="1755" t="str">
        <f t="shared" si="16"/>
        <v/>
      </c>
      <c r="CC20" s="63"/>
      <c r="CD20" s="63"/>
      <c r="CE20" s="1757">
        <f t="shared" ref="CE20:CF20" si="23">IF(AND($B20&lt;&gt;0,S20=""),1,IF(S20&gt;$B20,1,0))</f>
        <v>0</v>
      </c>
      <c r="CF20" s="1757">
        <f t="shared" si="23"/>
        <v>0</v>
      </c>
    </row>
    <row r="21" spans="1:84" ht="14.25" customHeight="1" x14ac:dyDescent="0.25">
      <c r="A21" s="2929" t="s">
        <v>3658</v>
      </c>
      <c r="B21" s="609">
        <f t="shared" si="12"/>
        <v>0</v>
      </c>
      <c r="C21" s="610">
        <f t="shared" ref="C21:D21" si="24">SUM(E21+G21+I21+K21)</f>
        <v>0</v>
      </c>
      <c r="D21" s="454">
        <f t="shared" si="24"/>
        <v>0</v>
      </c>
      <c r="E21" s="355"/>
      <c r="F21" s="356"/>
      <c r="G21" s="355"/>
      <c r="H21" s="356"/>
      <c r="I21" s="355"/>
      <c r="J21" s="356"/>
      <c r="K21" s="355"/>
      <c r="L21" s="362"/>
      <c r="M21" s="674"/>
      <c r="N21" s="2088"/>
      <c r="O21" s="379"/>
      <c r="P21" s="2088"/>
      <c r="Q21" s="355"/>
      <c r="R21" s="383"/>
      <c r="S21" s="443"/>
      <c r="T21" s="2057"/>
      <c r="U21" s="1754" t="str">
        <f t="shared" si="14"/>
        <v/>
      </c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1755" t="str">
        <f t="shared" si="15"/>
        <v/>
      </c>
      <c r="CB21" s="1755" t="str">
        <f t="shared" si="16"/>
        <v/>
      </c>
      <c r="CC21" s="63"/>
      <c r="CD21" s="63"/>
      <c r="CE21" s="1757">
        <f t="shared" ref="CE21:CF21" si="25">IF(AND($B21&lt;&gt;0,S21=""),1,IF(S21&gt;$B21,1,0))</f>
        <v>0</v>
      </c>
      <c r="CF21" s="1757">
        <f t="shared" si="25"/>
        <v>0</v>
      </c>
    </row>
    <row r="22" spans="1:84" ht="14.25" customHeight="1" x14ac:dyDescent="0.25">
      <c r="A22" s="2930" t="s">
        <v>1057</v>
      </c>
      <c r="B22" s="617">
        <f t="shared" si="12"/>
        <v>0</v>
      </c>
      <c r="C22" s="618">
        <f t="shared" ref="C22:D22" si="26">SUM(E22+G22+I22+K22)</f>
        <v>0</v>
      </c>
      <c r="D22" s="2260">
        <f t="shared" si="26"/>
        <v>0</v>
      </c>
      <c r="E22" s="2070"/>
      <c r="F22" s="2065"/>
      <c r="G22" s="2070"/>
      <c r="H22" s="2065"/>
      <c r="I22" s="2070"/>
      <c r="J22" s="2065"/>
      <c r="K22" s="2070"/>
      <c r="L22" s="2069"/>
      <c r="M22" s="651"/>
      <c r="N22" s="623"/>
      <c r="O22" s="445"/>
      <c r="P22" s="623"/>
      <c r="Q22" s="445"/>
      <c r="R22" s="1468"/>
      <c r="S22" s="142"/>
      <c r="T22" s="370"/>
      <c r="U22" s="1754" t="str">
        <f t="shared" si="14"/>
        <v/>
      </c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1755" t="str">
        <f t="shared" si="15"/>
        <v/>
      </c>
      <c r="CB22" s="1755" t="str">
        <f t="shared" si="16"/>
        <v/>
      </c>
      <c r="CC22" s="63"/>
      <c r="CD22" s="63"/>
      <c r="CE22" s="1757">
        <f t="shared" ref="CE22:CF22" si="27">IF(AND($B22&lt;&gt;0,S22=""),1,IF(S22&gt;$B22,1,0))</f>
        <v>0</v>
      </c>
      <c r="CF22" s="1757">
        <f t="shared" si="27"/>
        <v>0</v>
      </c>
    </row>
    <row r="23" spans="1:84" ht="14.25" customHeight="1" x14ac:dyDescent="0.25">
      <c r="A23" s="1317" t="s">
        <v>3659</v>
      </c>
      <c r="B23" s="3316"/>
      <c r="C23" s="3124"/>
      <c r="D23" s="3124"/>
      <c r="E23" s="3124"/>
      <c r="F23" s="3124"/>
      <c r="G23" s="3124"/>
      <c r="H23" s="3124"/>
      <c r="I23" s="3124"/>
      <c r="J23" s="3124"/>
      <c r="K23" s="3124"/>
      <c r="L23" s="3124"/>
      <c r="M23" s="3124"/>
      <c r="N23" s="3124"/>
      <c r="O23" s="3124"/>
      <c r="P23" s="3124"/>
      <c r="Q23" s="3124"/>
      <c r="R23" s="3124"/>
      <c r="S23" s="3124"/>
      <c r="T23" s="3122"/>
    </row>
    <row r="24" spans="1:84" ht="14.25" customHeight="1" x14ac:dyDescent="0.25">
      <c r="A24" s="803" t="s">
        <v>3660</v>
      </c>
      <c r="B24" s="2931">
        <f t="shared" ref="B24:B25" si="28">SUM(C24+D24)</f>
        <v>3</v>
      </c>
      <c r="C24" s="2932">
        <f t="shared" ref="C24:D24" si="29">SUM(E24+G24+I24+K24)</f>
        <v>1</v>
      </c>
      <c r="D24" s="2933">
        <f t="shared" si="29"/>
        <v>2</v>
      </c>
      <c r="E24" s="615">
        <v>0</v>
      </c>
      <c r="F24" s="2141">
        <v>0</v>
      </c>
      <c r="G24" s="615">
        <v>0</v>
      </c>
      <c r="H24" s="2141">
        <v>0</v>
      </c>
      <c r="I24" s="615">
        <v>1</v>
      </c>
      <c r="J24" s="2141">
        <v>2</v>
      </c>
      <c r="K24" s="615">
        <v>0</v>
      </c>
      <c r="L24" s="2797">
        <v>0</v>
      </c>
      <c r="M24" s="663"/>
      <c r="N24" s="2091"/>
      <c r="O24" s="450"/>
      <c r="P24" s="2091"/>
      <c r="Q24" s="126">
        <v>0</v>
      </c>
      <c r="R24" s="2325"/>
      <c r="S24" s="440">
        <v>1</v>
      </c>
      <c r="T24" s="1844">
        <v>0</v>
      </c>
      <c r="U24" s="1754" t="str">
        <f t="shared" ref="U24:U25" si="30">CA24&amp;CB24</f>
        <v/>
      </c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1755" t="str">
        <f t="shared" ref="CA24:CA25" si="31">IF(AND($B24&lt;&gt;0,S24=""),"* No olvide digitar la variable "&amp;S$9&amp;""&amp;". Digite CERO si no tiene. ",IF(S24&gt;$B24,"* La variable Pueblos Originarios no puede superar el Total Ambos Sexos. ",""))</f>
        <v/>
      </c>
      <c r="CB24" s="1755" t="str">
        <f t="shared" ref="CB24:CB25" si="32">IF(AND($B24&lt;&gt;0,T24=""),"* No olvide digitar la variable "&amp;T$9&amp;""&amp;". Digite CERO si no tiene. ",IF(T24&gt;$B24,"* La variable Migrantes no puede superar el Total Ambos Sexos. ",""))</f>
        <v/>
      </c>
      <c r="CC24" s="63"/>
      <c r="CD24" s="63"/>
      <c r="CE24" s="1757">
        <f t="shared" ref="CE24:CF24" si="33">IF(AND($B24&lt;&gt;0,S24=""),1,IF(S24&gt;$B24,1,0))</f>
        <v>0</v>
      </c>
      <c r="CF24" s="1757">
        <f t="shared" si="33"/>
        <v>0</v>
      </c>
    </row>
    <row r="25" spans="1:84" ht="14.25" customHeight="1" x14ac:dyDescent="0.25">
      <c r="A25" s="1862" t="s">
        <v>3661</v>
      </c>
      <c r="B25" s="617">
        <f t="shared" si="28"/>
        <v>0</v>
      </c>
      <c r="C25" s="618">
        <f t="shared" ref="C25:D25" si="34">SUM(E25+G25+I25+K25)</f>
        <v>0</v>
      </c>
      <c r="D25" s="2260">
        <f t="shared" si="34"/>
        <v>0</v>
      </c>
      <c r="E25" s="2070"/>
      <c r="F25" s="370"/>
      <c r="G25" s="2070"/>
      <c r="H25" s="370"/>
      <c r="I25" s="2070"/>
      <c r="J25" s="370"/>
      <c r="K25" s="2070"/>
      <c r="L25" s="487"/>
      <c r="M25" s="651"/>
      <c r="N25" s="623"/>
      <c r="O25" s="445"/>
      <c r="P25" s="623"/>
      <c r="Q25" s="445"/>
      <c r="R25" s="1468"/>
      <c r="S25" s="142"/>
      <c r="T25" s="370"/>
      <c r="U25" s="1754" t="str">
        <f t="shared" si="30"/>
        <v/>
      </c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1755" t="str">
        <f t="shared" si="31"/>
        <v/>
      </c>
      <c r="CB25" s="1755" t="str">
        <f t="shared" si="32"/>
        <v/>
      </c>
      <c r="CC25" s="63"/>
      <c r="CD25" s="63"/>
      <c r="CE25" s="1757">
        <f t="shared" ref="CE25:CF25" si="35">IF(AND($B25&lt;&gt;0,S25=""),1,IF(S25&gt;$B25,1,0))</f>
        <v>0</v>
      </c>
      <c r="CF25" s="1757">
        <f t="shared" si="35"/>
        <v>0</v>
      </c>
    </row>
    <row r="26" spans="1:84" ht="14.25" customHeight="1" x14ac:dyDescent="0.25">
      <c r="A26" s="1317" t="s">
        <v>3662</v>
      </c>
      <c r="B26" s="3316"/>
      <c r="C26" s="3124"/>
      <c r="D26" s="3124"/>
      <c r="E26" s="3124"/>
      <c r="F26" s="3124"/>
      <c r="G26" s="3124"/>
      <c r="H26" s="3124"/>
      <c r="I26" s="3124"/>
      <c r="J26" s="3124"/>
      <c r="K26" s="3124"/>
      <c r="L26" s="3124"/>
      <c r="M26" s="3124"/>
      <c r="N26" s="3124"/>
      <c r="O26" s="3124"/>
      <c r="P26" s="3124"/>
      <c r="Q26" s="3124"/>
      <c r="R26" s="3124"/>
      <c r="S26" s="3124"/>
      <c r="T26" s="3122"/>
    </row>
    <row r="27" spans="1:84" ht="14.25" customHeight="1" x14ac:dyDescent="0.25">
      <c r="A27" s="803" t="s">
        <v>3663</v>
      </c>
      <c r="B27" s="601">
        <f t="shared" ref="B27:B28" si="36">SUM(C27+D27)</f>
        <v>42</v>
      </c>
      <c r="C27" s="2932">
        <f t="shared" ref="C27:D27" si="37">SUM(E27+G27+I27+K27)</f>
        <v>19</v>
      </c>
      <c r="D27" s="2244">
        <f t="shared" si="37"/>
        <v>23</v>
      </c>
      <c r="E27" s="1843">
        <v>0</v>
      </c>
      <c r="F27" s="1844">
        <v>0</v>
      </c>
      <c r="G27" s="2135">
        <v>0</v>
      </c>
      <c r="H27" s="1844">
        <v>0</v>
      </c>
      <c r="I27" s="1843">
        <v>5</v>
      </c>
      <c r="J27" s="1844">
        <v>7</v>
      </c>
      <c r="K27" s="1843">
        <v>14</v>
      </c>
      <c r="L27" s="1846">
        <v>16</v>
      </c>
      <c r="M27" s="663"/>
      <c r="N27" s="2091"/>
      <c r="O27" s="450"/>
      <c r="P27" s="2091"/>
      <c r="Q27" s="126">
        <v>0</v>
      </c>
      <c r="R27" s="1846">
        <v>0</v>
      </c>
      <c r="S27" s="440">
        <v>6</v>
      </c>
      <c r="T27" s="1844">
        <v>0</v>
      </c>
      <c r="U27" s="1754" t="str">
        <f t="shared" ref="U27:U28" si="38">CA27&amp;CB27</f>
        <v/>
      </c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1755" t="str">
        <f t="shared" ref="CA27:CA28" si="39">IF(AND($B27&lt;&gt;0,S27=""),"* No olvide digitar la variable "&amp;S$9&amp;""&amp;". Digite CERO si no tiene. ",IF(S27&gt;$B27,"* La variable Pueblos Originarios no puede superar el Total Ambos Sexos. ",""))</f>
        <v/>
      </c>
      <c r="CB27" s="1755" t="str">
        <f t="shared" ref="CB27:CB28" si="40">IF(AND($B27&lt;&gt;0,T27=""),"* No olvide digitar la variable "&amp;T$9&amp;""&amp;". Digite CERO si no tiene. ",IF(T27&gt;$B27,"* La variable Migrantes no puede superar el Total Ambos Sexos. ",""))</f>
        <v/>
      </c>
      <c r="CC27" s="63"/>
      <c r="CD27" s="63"/>
      <c r="CE27" s="1757">
        <f t="shared" ref="CE27:CF27" si="41">IF(AND($B27&lt;&gt;0,S27=""),1,IF(S27&gt;$B27,1,0))</f>
        <v>0</v>
      </c>
      <c r="CF27" s="1757">
        <f t="shared" si="41"/>
        <v>0</v>
      </c>
    </row>
    <row r="28" spans="1:84" ht="14.25" customHeight="1" x14ac:dyDescent="0.25">
      <c r="A28" s="2930" t="s">
        <v>3664</v>
      </c>
      <c r="B28" s="606">
        <f t="shared" si="36"/>
        <v>3</v>
      </c>
      <c r="C28" s="618">
        <f t="shared" ref="C28:D28" si="42">SUM(E28+G28+I28+K28)</f>
        <v>1</v>
      </c>
      <c r="D28" s="603">
        <f t="shared" si="42"/>
        <v>2</v>
      </c>
      <c r="E28" s="131">
        <v>0</v>
      </c>
      <c r="F28" s="1847">
        <v>0</v>
      </c>
      <c r="G28" s="131">
        <v>0</v>
      </c>
      <c r="H28" s="372">
        <v>0</v>
      </c>
      <c r="I28" s="131">
        <v>1</v>
      </c>
      <c r="J28" s="372">
        <v>2</v>
      </c>
      <c r="K28" s="131">
        <v>0</v>
      </c>
      <c r="L28" s="373">
        <v>0</v>
      </c>
      <c r="M28" s="651"/>
      <c r="N28" s="2129"/>
      <c r="O28" s="445"/>
      <c r="P28" s="2129"/>
      <c r="Q28" s="131">
        <v>0</v>
      </c>
      <c r="R28" s="1848">
        <v>0</v>
      </c>
      <c r="S28" s="142">
        <v>1</v>
      </c>
      <c r="T28" s="1847">
        <v>0</v>
      </c>
      <c r="U28" s="1754" t="str">
        <f t="shared" si="38"/>
        <v/>
      </c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1755" t="str">
        <f t="shared" si="39"/>
        <v/>
      </c>
      <c r="CB28" s="1755" t="str">
        <f t="shared" si="40"/>
        <v/>
      </c>
      <c r="CC28" s="63"/>
      <c r="CD28" s="63"/>
      <c r="CE28" s="1757">
        <f t="shared" ref="CE28:CF28" si="43">IF(AND($B28&lt;&gt;0,S28=""),1,IF(S28&gt;$B28,1,0))</f>
        <v>0</v>
      </c>
      <c r="CF28" s="1757">
        <f t="shared" si="43"/>
        <v>0</v>
      </c>
    </row>
    <row r="29" spans="1:84" ht="18" customHeight="1" x14ac:dyDescent="0.25">
      <c r="A29" s="1877" t="s">
        <v>3665</v>
      </c>
      <c r="B29" s="2200"/>
      <c r="C29" s="338"/>
      <c r="D29" s="2200"/>
      <c r="E29" s="2200"/>
      <c r="F29" s="2200"/>
      <c r="G29" s="2200"/>
      <c r="H29" s="2200"/>
      <c r="I29" s="2200"/>
      <c r="J29" s="2200"/>
      <c r="K29" s="2200"/>
      <c r="L29" s="2200"/>
      <c r="M29" s="2200"/>
      <c r="N29" s="2200"/>
      <c r="O29" s="2200"/>
      <c r="P29" s="2200"/>
      <c r="Q29" s="2200"/>
    </row>
    <row r="30" spans="1:84" ht="14.25" customHeight="1" x14ac:dyDescent="0.25">
      <c r="A30" s="3201" t="s">
        <v>3666</v>
      </c>
      <c r="B30" s="3149"/>
      <c r="C30" s="3201" t="s">
        <v>82</v>
      </c>
      <c r="D30" s="3159" t="s">
        <v>3389</v>
      </c>
      <c r="E30" s="3124"/>
      <c r="F30" s="3124"/>
      <c r="G30" s="3124"/>
      <c r="H30" s="3124"/>
      <c r="I30" s="3124"/>
      <c r="J30" s="3124"/>
      <c r="K30" s="3124"/>
      <c r="L30" s="3135"/>
      <c r="M30" s="3134" t="s">
        <v>3667</v>
      </c>
      <c r="N30" s="3124"/>
      <c r="O30" s="3135"/>
      <c r="P30" s="3185" t="s">
        <v>41</v>
      </c>
      <c r="Q30" s="3186" t="s">
        <v>42</v>
      </c>
    </row>
    <row r="31" spans="1:84" ht="14.25" customHeight="1" x14ac:dyDescent="0.25">
      <c r="A31" s="3179"/>
      <c r="B31" s="3180"/>
      <c r="C31" s="3150"/>
      <c r="D31" s="58" t="s">
        <v>3668</v>
      </c>
      <c r="E31" s="24" t="s">
        <v>3669</v>
      </c>
      <c r="F31" s="23" t="s">
        <v>56</v>
      </c>
      <c r="G31" s="23" t="s">
        <v>57</v>
      </c>
      <c r="H31" s="23" t="s">
        <v>58</v>
      </c>
      <c r="I31" s="23" t="s">
        <v>59</v>
      </c>
      <c r="J31" s="23" t="s">
        <v>60</v>
      </c>
      <c r="K31" s="23" t="s">
        <v>61</v>
      </c>
      <c r="L31" s="2017" t="s">
        <v>62</v>
      </c>
      <c r="M31" s="1738" t="s">
        <v>3670</v>
      </c>
      <c r="N31" s="1739" t="s">
        <v>3671</v>
      </c>
      <c r="O31" s="2017" t="s">
        <v>3672</v>
      </c>
      <c r="P31" s="3168"/>
      <c r="Q31" s="3140"/>
    </row>
    <row r="32" spans="1:84" ht="14.25" customHeight="1" x14ac:dyDescent="0.25">
      <c r="A32" s="3257" t="s">
        <v>3673</v>
      </c>
      <c r="B32" s="1922" t="s">
        <v>2984</v>
      </c>
      <c r="C32" s="1166">
        <f t="shared" ref="C32:C58" si="44">SUM(D32:L32)</f>
        <v>0</v>
      </c>
      <c r="D32" s="515"/>
      <c r="E32" s="528"/>
      <c r="F32" s="528"/>
      <c r="G32" s="528"/>
      <c r="H32" s="528"/>
      <c r="I32" s="528"/>
      <c r="J32" s="528"/>
      <c r="K32" s="528"/>
      <c r="L32" s="645"/>
      <c r="M32" s="661"/>
      <c r="N32" s="529"/>
      <c r="O32" s="660"/>
      <c r="P32" s="443"/>
      <c r="Q32" s="2057"/>
      <c r="R32" s="1754" t="str">
        <f t="shared" ref="R32:R64" si="45">CA32&amp;CB32</f>
        <v/>
      </c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1755" t="str">
        <f>IF(AND($C32&lt;&gt;0,P32=""),"* No olvide digitar la variable "&amp;P$30&amp;""&amp;". Digite CERO si no tiene. ",IF(P32&gt;$C32,"* La variable Pueblos Originarios no puede superar el Total. ",""))</f>
        <v/>
      </c>
      <c r="CB32" s="1755" t="str">
        <f>IF(AND($C32&lt;&gt;0,Q32=""),"* No olvide digitar la variable "&amp;Q$30&amp;""&amp;". Digite CERO si no tiene. ",IF(Q32&gt;$C32,"* La variable  Migrantes no puede superar el Total. ",""))</f>
        <v/>
      </c>
      <c r="CC32" s="63"/>
      <c r="CD32" s="63"/>
      <c r="CE32" s="1757">
        <f t="shared" ref="CE32:CF32" si="46">IF(AND($C32&lt;&gt;0,P32=""),1,IF(P32&gt;$C32,1,0))</f>
        <v>0</v>
      </c>
      <c r="CF32" s="1757">
        <f t="shared" si="46"/>
        <v>0</v>
      </c>
    </row>
    <row r="33" spans="1:84" ht="14.25" customHeight="1" x14ac:dyDescent="0.25">
      <c r="A33" s="3128"/>
      <c r="B33" s="110" t="s">
        <v>3674</v>
      </c>
      <c r="C33" s="110">
        <f t="shared" si="44"/>
        <v>0</v>
      </c>
      <c r="D33" s="146">
        <f t="shared" ref="D33:L33" si="47">SUM(D34:D38)</f>
        <v>0</v>
      </c>
      <c r="E33" s="285">
        <f t="shared" si="47"/>
        <v>0</v>
      </c>
      <c r="F33" s="285">
        <f t="shared" si="47"/>
        <v>0</v>
      </c>
      <c r="G33" s="285">
        <f t="shared" si="47"/>
        <v>0</v>
      </c>
      <c r="H33" s="285">
        <f t="shared" si="47"/>
        <v>0</v>
      </c>
      <c r="I33" s="285">
        <f t="shared" si="47"/>
        <v>0</v>
      </c>
      <c r="J33" s="285">
        <f t="shared" si="47"/>
        <v>0</v>
      </c>
      <c r="K33" s="285">
        <f t="shared" si="47"/>
        <v>0</v>
      </c>
      <c r="L33" s="2194">
        <f t="shared" si="47"/>
        <v>0</v>
      </c>
      <c r="M33" s="443"/>
      <c r="N33" s="452"/>
      <c r="O33" s="444"/>
      <c r="P33" s="443"/>
      <c r="Q33" s="2057"/>
      <c r="R33" s="1754" t="str">
        <f t="shared" si="45"/>
        <v/>
      </c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</row>
    <row r="34" spans="1:84" ht="14.25" customHeight="1" x14ac:dyDescent="0.25">
      <c r="A34" s="3128"/>
      <c r="B34" s="219" t="s">
        <v>3675</v>
      </c>
      <c r="C34" s="853">
        <f t="shared" si="44"/>
        <v>0</v>
      </c>
      <c r="D34" s="1843"/>
      <c r="E34" s="1845"/>
      <c r="F34" s="1845"/>
      <c r="G34" s="1845"/>
      <c r="H34" s="1845"/>
      <c r="I34" s="1845"/>
      <c r="J34" s="1845"/>
      <c r="K34" s="1845"/>
      <c r="L34" s="1846"/>
      <c r="M34" s="2313"/>
      <c r="N34" s="2192"/>
      <c r="O34" s="2325"/>
      <c r="P34" s="443"/>
      <c r="Q34" s="2057"/>
      <c r="R34" s="1754" t="str">
        <f t="shared" si="45"/>
        <v/>
      </c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1755" t="str">
        <f t="shared" ref="CA34:CA59" si="48">IF(AND($C34&lt;&gt;0,P34=""),"* No olvide digitar la variable "&amp;P$30&amp;""&amp;". Digite CERO si no tiene. ",IF(P34&gt;$C34,"* La variable Pueblos Originarios no puede superar el Total. ",""))</f>
        <v/>
      </c>
      <c r="CB34" s="1755" t="str">
        <f t="shared" ref="CB34:CB59" si="49">IF(AND($C34&lt;&gt;0,Q34=""),"* No olvide digitar la variable "&amp;Q$30&amp;""&amp;". Digite CERO si no tiene. ",IF(Q34&gt;$C34,"* La variable Migrantes no puede superar el Total. ",""))</f>
        <v/>
      </c>
      <c r="CC34" s="63"/>
      <c r="CD34" s="63"/>
      <c r="CE34" s="1757">
        <f t="shared" ref="CE34:CF34" si="50">IF(AND($C34&lt;&gt;0,P34=""),1,IF(P34&gt;$C34,1,0))</f>
        <v>0</v>
      </c>
      <c r="CF34" s="1757">
        <f t="shared" si="50"/>
        <v>0</v>
      </c>
    </row>
    <row r="35" spans="1:84" ht="14.25" customHeight="1" x14ac:dyDescent="0.25">
      <c r="A35" s="3128"/>
      <c r="B35" s="65" t="s">
        <v>3676</v>
      </c>
      <c r="C35" s="280">
        <f t="shared" si="44"/>
        <v>0</v>
      </c>
      <c r="D35" s="355"/>
      <c r="E35" s="452"/>
      <c r="F35" s="452"/>
      <c r="G35" s="452"/>
      <c r="H35" s="452"/>
      <c r="I35" s="452"/>
      <c r="J35" s="452"/>
      <c r="K35" s="452"/>
      <c r="L35" s="444"/>
      <c r="M35" s="674"/>
      <c r="N35" s="502"/>
      <c r="O35" s="383"/>
      <c r="P35" s="443"/>
      <c r="Q35" s="2057"/>
      <c r="R35" s="1754" t="str">
        <f t="shared" si="45"/>
        <v/>
      </c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1755" t="str">
        <f t="shared" si="48"/>
        <v/>
      </c>
      <c r="CB35" s="1755" t="str">
        <f t="shared" si="49"/>
        <v/>
      </c>
      <c r="CC35" s="63"/>
      <c r="CD35" s="63"/>
      <c r="CE35" s="1757">
        <f t="shared" ref="CE35:CF35" si="51">IF(AND($C35&lt;&gt;0,P35=""),1,IF(P35&gt;$C35,1,0))</f>
        <v>0</v>
      </c>
      <c r="CF35" s="1757">
        <f t="shared" si="51"/>
        <v>0</v>
      </c>
    </row>
    <row r="36" spans="1:84" ht="14.25" customHeight="1" x14ac:dyDescent="0.25">
      <c r="A36" s="3128"/>
      <c r="B36" s="65" t="s">
        <v>3677</v>
      </c>
      <c r="C36" s="280">
        <f t="shared" si="44"/>
        <v>0</v>
      </c>
      <c r="D36" s="478"/>
      <c r="E36" s="479"/>
      <c r="F36" s="479"/>
      <c r="G36" s="479"/>
      <c r="H36" s="479"/>
      <c r="I36" s="479"/>
      <c r="J36" s="479"/>
      <c r="K36" s="479"/>
      <c r="L36" s="1469"/>
      <c r="M36" s="1470"/>
      <c r="N36" s="1471"/>
      <c r="O36" s="1472"/>
      <c r="P36" s="443"/>
      <c r="Q36" s="2057"/>
      <c r="R36" s="1754" t="str">
        <f t="shared" si="45"/>
        <v/>
      </c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1755" t="str">
        <f t="shared" si="48"/>
        <v/>
      </c>
      <c r="CB36" s="1755" t="str">
        <f t="shared" si="49"/>
        <v/>
      </c>
      <c r="CC36" s="63"/>
      <c r="CD36" s="63"/>
      <c r="CE36" s="1757">
        <f t="shared" ref="CE36:CF36" si="52">IF(AND($C36&lt;&gt;0,P36=""),1,IF(P36&gt;$C36,1,0))</f>
        <v>0</v>
      </c>
      <c r="CF36" s="1757">
        <f t="shared" si="52"/>
        <v>0</v>
      </c>
    </row>
    <row r="37" spans="1:84" ht="14.25" customHeight="1" x14ac:dyDescent="0.25">
      <c r="A37" s="3128"/>
      <c r="B37" s="65" t="s">
        <v>3678</v>
      </c>
      <c r="C37" s="280">
        <f t="shared" si="44"/>
        <v>0</v>
      </c>
      <c r="D37" s="1473"/>
      <c r="E37" s="1474"/>
      <c r="F37" s="1474"/>
      <c r="G37" s="1474"/>
      <c r="H37" s="1474"/>
      <c r="I37" s="1474"/>
      <c r="J37" s="1474"/>
      <c r="K37" s="1474"/>
      <c r="L37" s="1475"/>
      <c r="M37" s="1476"/>
      <c r="N37" s="1477"/>
      <c r="O37" s="1478"/>
      <c r="P37" s="443"/>
      <c r="Q37" s="2057"/>
      <c r="R37" s="1754" t="str">
        <f t="shared" si="45"/>
        <v/>
      </c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1755" t="str">
        <f t="shared" si="48"/>
        <v/>
      </c>
      <c r="CB37" s="1755" t="str">
        <f t="shared" si="49"/>
        <v/>
      </c>
      <c r="CC37" s="63"/>
      <c r="CD37" s="63"/>
      <c r="CE37" s="1757">
        <f t="shared" ref="CE37:CF37" si="53">IF(AND($C37&lt;&gt;0,P37=""),1,IF(P37&gt;$C37,1,0))</f>
        <v>0</v>
      </c>
      <c r="CF37" s="1757">
        <f t="shared" si="53"/>
        <v>0</v>
      </c>
    </row>
    <row r="38" spans="1:84" ht="14.25" customHeight="1" x14ac:dyDescent="0.25">
      <c r="A38" s="3128"/>
      <c r="B38" s="65" t="s">
        <v>3679</v>
      </c>
      <c r="C38" s="280">
        <f t="shared" si="44"/>
        <v>0</v>
      </c>
      <c r="D38" s="355"/>
      <c r="E38" s="452"/>
      <c r="F38" s="452"/>
      <c r="G38" s="452"/>
      <c r="H38" s="452"/>
      <c r="I38" s="452"/>
      <c r="J38" s="452"/>
      <c r="K38" s="452"/>
      <c r="L38" s="444"/>
      <c r="M38" s="674"/>
      <c r="N38" s="502"/>
      <c r="O38" s="383"/>
      <c r="P38" s="443"/>
      <c r="Q38" s="2057"/>
      <c r="R38" s="1754" t="str">
        <f t="shared" si="45"/>
        <v/>
      </c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1755" t="str">
        <f t="shared" si="48"/>
        <v/>
      </c>
      <c r="CB38" s="1755" t="str">
        <f t="shared" si="49"/>
        <v/>
      </c>
      <c r="CC38" s="63"/>
      <c r="CD38" s="63"/>
      <c r="CE38" s="1757">
        <f t="shared" ref="CE38:CF38" si="54">IF(AND($C38&lt;&gt;0,P38=""),1,IF(P38&gt;$C38,1,0))</f>
        <v>0</v>
      </c>
      <c r="CF38" s="1757">
        <f t="shared" si="54"/>
        <v>0</v>
      </c>
    </row>
    <row r="39" spans="1:84" ht="14.25" customHeight="1" x14ac:dyDescent="0.25">
      <c r="A39" s="3129"/>
      <c r="B39" s="65" t="s">
        <v>3680</v>
      </c>
      <c r="C39" s="280">
        <f t="shared" si="44"/>
        <v>0</v>
      </c>
      <c r="D39" s="131"/>
      <c r="E39" s="2187"/>
      <c r="F39" s="2187"/>
      <c r="G39" s="2187"/>
      <c r="H39" s="2187"/>
      <c r="I39" s="2187"/>
      <c r="J39" s="2187"/>
      <c r="K39" s="2187"/>
      <c r="L39" s="2287"/>
      <c r="M39" s="670"/>
      <c r="N39" s="2188"/>
      <c r="O39" s="2934"/>
      <c r="P39" s="142"/>
      <c r="Q39" s="1847"/>
      <c r="R39" s="1754" t="str">
        <f t="shared" si="45"/>
        <v/>
      </c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1755" t="str">
        <f t="shared" si="48"/>
        <v/>
      </c>
      <c r="CB39" s="1755" t="str">
        <f t="shared" si="49"/>
        <v/>
      </c>
      <c r="CC39" s="63"/>
      <c r="CD39" s="63"/>
      <c r="CE39" s="1757">
        <f t="shared" ref="CE39:CF39" si="55">IF(AND($C39&lt;&gt;0,P39=""),1,IF(P39&gt;$C39,1,0))</f>
        <v>0</v>
      </c>
      <c r="CF39" s="1757">
        <f t="shared" si="55"/>
        <v>0</v>
      </c>
    </row>
    <row r="40" spans="1:84" ht="14.25" customHeight="1" x14ac:dyDescent="0.25">
      <c r="A40" s="3132" t="s">
        <v>3681</v>
      </c>
      <c r="B40" s="28" t="s">
        <v>2984</v>
      </c>
      <c r="C40" s="619">
        <f t="shared" si="44"/>
        <v>0</v>
      </c>
      <c r="D40" s="1843"/>
      <c r="E40" s="127"/>
      <c r="F40" s="127"/>
      <c r="G40" s="127"/>
      <c r="H40" s="127"/>
      <c r="I40" s="127"/>
      <c r="J40" s="127"/>
      <c r="K40" s="127"/>
      <c r="L40" s="1841"/>
      <c r="M40" s="663"/>
      <c r="N40" s="473"/>
      <c r="O40" s="2300"/>
      <c r="P40" s="1857"/>
      <c r="Q40" s="1844"/>
      <c r="R40" s="1754" t="str">
        <f t="shared" si="45"/>
        <v/>
      </c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1755" t="str">
        <f t="shared" si="48"/>
        <v/>
      </c>
      <c r="CB40" s="1755" t="str">
        <f t="shared" si="49"/>
        <v/>
      </c>
      <c r="CC40" s="63"/>
      <c r="CD40" s="63"/>
      <c r="CE40" s="1757">
        <f t="shared" ref="CE40:CF40" si="56">IF(AND($C40&lt;&gt;0,P40=""),1,IF(P40&gt;$C40,1,0))</f>
        <v>0</v>
      </c>
      <c r="CF40" s="1757">
        <f t="shared" si="56"/>
        <v>0</v>
      </c>
    </row>
    <row r="41" spans="1:84" ht="14.25" customHeight="1" x14ac:dyDescent="0.25">
      <c r="A41" s="3128"/>
      <c r="B41" s="219" t="s">
        <v>3674</v>
      </c>
      <c r="C41" s="853">
        <f t="shared" si="44"/>
        <v>0</v>
      </c>
      <c r="D41" s="355"/>
      <c r="E41" s="452"/>
      <c r="F41" s="452"/>
      <c r="G41" s="452"/>
      <c r="H41" s="452"/>
      <c r="I41" s="452"/>
      <c r="J41" s="452"/>
      <c r="K41" s="452"/>
      <c r="L41" s="444"/>
      <c r="M41" s="443"/>
      <c r="N41" s="452"/>
      <c r="O41" s="444"/>
      <c r="P41" s="443"/>
      <c r="Q41" s="2057"/>
      <c r="R41" s="1754" t="str">
        <f t="shared" si="45"/>
        <v/>
      </c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1755" t="str">
        <f t="shared" si="48"/>
        <v/>
      </c>
      <c r="CB41" s="1755" t="str">
        <f t="shared" si="49"/>
        <v/>
      </c>
      <c r="CC41" s="63"/>
      <c r="CD41" s="63"/>
      <c r="CE41" s="1757">
        <f t="shared" ref="CE41:CF41" si="57">IF(AND($C41&lt;&gt;0,P41=""),1,IF(P41&gt;$C41,1,0))</f>
        <v>0</v>
      </c>
      <c r="CF41" s="1757">
        <f t="shared" si="57"/>
        <v>0</v>
      </c>
    </row>
    <row r="42" spans="1:84" ht="14.25" customHeight="1" x14ac:dyDescent="0.25">
      <c r="A42" s="3129"/>
      <c r="B42" s="203" t="s">
        <v>3682</v>
      </c>
      <c r="C42" s="277">
        <f t="shared" si="44"/>
        <v>0</v>
      </c>
      <c r="D42" s="2074"/>
      <c r="E42" s="477"/>
      <c r="F42" s="477"/>
      <c r="G42" s="477"/>
      <c r="H42" s="477"/>
      <c r="I42" s="477"/>
      <c r="J42" s="477"/>
      <c r="K42" s="477"/>
      <c r="L42" s="2094"/>
      <c r="M42" s="1479"/>
      <c r="N42" s="526"/>
      <c r="O42" s="2675"/>
      <c r="P42" s="142"/>
      <c r="Q42" s="1847"/>
      <c r="R42" s="1754" t="str">
        <f t="shared" si="45"/>
        <v/>
      </c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1755" t="str">
        <f t="shared" si="48"/>
        <v/>
      </c>
      <c r="CB42" s="1755" t="str">
        <f t="shared" si="49"/>
        <v/>
      </c>
      <c r="CC42" s="63"/>
      <c r="CD42" s="63"/>
      <c r="CE42" s="1757">
        <f t="shared" ref="CE42:CF42" si="58">IF(AND($C42&lt;&gt;0,P42=""),1,IF(P42&gt;$C42,1,0))</f>
        <v>0</v>
      </c>
      <c r="CF42" s="1757">
        <f t="shared" si="58"/>
        <v>0</v>
      </c>
    </row>
    <row r="43" spans="1:84" ht="14.25" customHeight="1" x14ac:dyDescent="0.25">
      <c r="A43" s="3132" t="s">
        <v>3683</v>
      </c>
      <c r="B43" s="1852" t="s">
        <v>2984</v>
      </c>
      <c r="C43" s="853">
        <f t="shared" si="44"/>
        <v>0</v>
      </c>
      <c r="D43" s="126"/>
      <c r="E43" s="127"/>
      <c r="F43" s="127"/>
      <c r="G43" s="127"/>
      <c r="H43" s="127"/>
      <c r="I43" s="127"/>
      <c r="J43" s="127"/>
      <c r="K43" s="127"/>
      <c r="L43" s="1841"/>
      <c r="M43" s="663"/>
      <c r="N43" s="473"/>
      <c r="O43" s="2300"/>
      <c r="P43" s="1857"/>
      <c r="Q43" s="1844"/>
      <c r="R43" s="1754" t="str">
        <f t="shared" si="45"/>
        <v/>
      </c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1755" t="str">
        <f t="shared" si="48"/>
        <v/>
      </c>
      <c r="CB43" s="1755" t="str">
        <f t="shared" si="49"/>
        <v/>
      </c>
      <c r="CC43" s="63"/>
      <c r="CD43" s="63"/>
      <c r="CE43" s="1757">
        <f t="shared" ref="CE43:CF43" si="59">IF(AND($C43&lt;&gt;0,P43=""),1,IF(P43&gt;$C43,1,0))</f>
        <v>0</v>
      </c>
      <c r="CF43" s="1757">
        <f t="shared" si="59"/>
        <v>0</v>
      </c>
    </row>
    <row r="44" spans="1:84" ht="14.25" customHeight="1" x14ac:dyDescent="0.25">
      <c r="A44" s="3128"/>
      <c r="B44" s="1788" t="s">
        <v>3674</v>
      </c>
      <c r="C44" s="280">
        <f t="shared" si="44"/>
        <v>0</v>
      </c>
      <c r="D44" s="355"/>
      <c r="E44" s="452"/>
      <c r="F44" s="452"/>
      <c r="G44" s="452"/>
      <c r="H44" s="452"/>
      <c r="I44" s="452"/>
      <c r="J44" s="452"/>
      <c r="K44" s="452"/>
      <c r="L44" s="444"/>
      <c r="M44" s="443"/>
      <c r="N44" s="452"/>
      <c r="O44" s="444"/>
      <c r="P44" s="443"/>
      <c r="Q44" s="2057"/>
      <c r="R44" s="1754" t="str">
        <f t="shared" si="45"/>
        <v/>
      </c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1755" t="str">
        <f t="shared" si="48"/>
        <v/>
      </c>
      <c r="CB44" s="1755" t="str">
        <f t="shared" si="49"/>
        <v/>
      </c>
      <c r="CC44" s="63"/>
      <c r="CD44" s="63"/>
      <c r="CE44" s="1757">
        <f t="shared" ref="CE44:CF44" si="60">IF(AND($C44&lt;&gt;0,P44=""),1,IF(P44&gt;$C44,1,0))</f>
        <v>0</v>
      </c>
      <c r="CF44" s="1757">
        <f t="shared" si="60"/>
        <v>0</v>
      </c>
    </row>
    <row r="45" spans="1:84" ht="14.25" customHeight="1" x14ac:dyDescent="0.25">
      <c r="A45" s="3129"/>
      <c r="B45" s="35" t="s">
        <v>3684</v>
      </c>
      <c r="C45" s="646">
        <f t="shared" si="44"/>
        <v>0</v>
      </c>
      <c r="D45" s="2074"/>
      <c r="E45" s="477"/>
      <c r="F45" s="477"/>
      <c r="G45" s="477"/>
      <c r="H45" s="477"/>
      <c r="I45" s="477"/>
      <c r="J45" s="477"/>
      <c r="K45" s="477"/>
      <c r="L45" s="2094"/>
      <c r="M45" s="1479"/>
      <c r="N45" s="526"/>
      <c r="O45" s="2675"/>
      <c r="P45" s="142"/>
      <c r="Q45" s="1847"/>
      <c r="R45" s="1754" t="str">
        <f t="shared" si="45"/>
        <v/>
      </c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1755" t="str">
        <f t="shared" si="48"/>
        <v/>
      </c>
      <c r="CB45" s="1755" t="str">
        <f t="shared" si="49"/>
        <v/>
      </c>
      <c r="CC45" s="63"/>
      <c r="CD45" s="63"/>
      <c r="CE45" s="1757">
        <f t="shared" ref="CE45:CF45" si="61">IF(AND($C45&lt;&gt;0,P45=""),1,IF(P45&gt;$C45,1,0))</f>
        <v>0</v>
      </c>
      <c r="CF45" s="1757">
        <f t="shared" si="61"/>
        <v>0</v>
      </c>
    </row>
    <row r="46" spans="1:84" ht="14.25" customHeight="1" x14ac:dyDescent="0.25">
      <c r="A46" s="3132" t="s">
        <v>3685</v>
      </c>
      <c r="B46" s="1852" t="s">
        <v>2984</v>
      </c>
      <c r="C46" s="619">
        <f t="shared" si="44"/>
        <v>0</v>
      </c>
      <c r="D46" s="126"/>
      <c r="E46" s="127"/>
      <c r="F46" s="127"/>
      <c r="G46" s="127"/>
      <c r="H46" s="127"/>
      <c r="I46" s="127"/>
      <c r="J46" s="127"/>
      <c r="K46" s="127"/>
      <c r="L46" s="1841"/>
      <c r="M46" s="663"/>
      <c r="N46" s="473"/>
      <c r="O46" s="2300"/>
      <c r="P46" s="1857"/>
      <c r="Q46" s="1844"/>
      <c r="R46" s="1754" t="str">
        <f t="shared" si="45"/>
        <v/>
      </c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1755" t="str">
        <f t="shared" si="48"/>
        <v/>
      </c>
      <c r="CB46" s="1755" t="str">
        <f t="shared" si="49"/>
        <v/>
      </c>
      <c r="CC46" s="63"/>
      <c r="CD46" s="63"/>
      <c r="CE46" s="1757">
        <f t="shared" ref="CE46:CF46" si="62">IF(AND($C46&lt;&gt;0,P46=""),1,IF(P46&gt;$C46,1,0))</f>
        <v>0</v>
      </c>
      <c r="CF46" s="1757">
        <f t="shared" si="62"/>
        <v>0</v>
      </c>
    </row>
    <row r="47" spans="1:84" ht="14.25" customHeight="1" x14ac:dyDescent="0.25">
      <c r="A47" s="3128"/>
      <c r="B47" s="65" t="s">
        <v>3674</v>
      </c>
      <c r="C47" s="280">
        <f t="shared" si="44"/>
        <v>0</v>
      </c>
      <c r="D47" s="355"/>
      <c r="E47" s="452"/>
      <c r="F47" s="452"/>
      <c r="G47" s="452"/>
      <c r="H47" s="452"/>
      <c r="I47" s="452"/>
      <c r="J47" s="452"/>
      <c r="K47" s="452"/>
      <c r="L47" s="444"/>
      <c r="M47" s="443"/>
      <c r="N47" s="452"/>
      <c r="O47" s="444"/>
      <c r="P47" s="443"/>
      <c r="Q47" s="2057"/>
      <c r="R47" s="1754" t="str">
        <f t="shared" si="45"/>
        <v/>
      </c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1755" t="str">
        <f t="shared" si="48"/>
        <v/>
      </c>
      <c r="CB47" s="1755" t="str">
        <f t="shared" si="49"/>
        <v/>
      </c>
      <c r="CC47" s="63"/>
      <c r="CD47" s="63"/>
      <c r="CE47" s="1757">
        <f t="shared" ref="CE47:CF47" si="63">IF(AND($C47&lt;&gt;0,P47=""),1,IF(P47&gt;$C47,1,0))</f>
        <v>0</v>
      </c>
      <c r="CF47" s="1757">
        <f t="shared" si="63"/>
        <v>0</v>
      </c>
    </row>
    <row r="48" spans="1:84" ht="21" customHeight="1" x14ac:dyDescent="0.25">
      <c r="A48" s="3129"/>
      <c r="B48" s="203" t="s">
        <v>3686</v>
      </c>
      <c r="C48" s="2727">
        <f t="shared" si="44"/>
        <v>0</v>
      </c>
      <c r="D48" s="2186"/>
      <c r="E48" s="2187"/>
      <c r="F48" s="2187"/>
      <c r="G48" s="2187"/>
      <c r="H48" s="2187"/>
      <c r="I48" s="2187"/>
      <c r="J48" s="2187"/>
      <c r="K48" s="2187"/>
      <c r="L48" s="2287"/>
      <c r="M48" s="670"/>
      <c r="N48" s="2188"/>
      <c r="O48" s="2934"/>
      <c r="P48" s="142"/>
      <c r="Q48" s="1847"/>
      <c r="R48" s="1754" t="str">
        <f t="shared" si="45"/>
        <v/>
      </c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1755" t="str">
        <f t="shared" si="48"/>
        <v/>
      </c>
      <c r="CB48" s="1755" t="str">
        <f t="shared" si="49"/>
        <v/>
      </c>
      <c r="CC48" s="63"/>
      <c r="CD48" s="63"/>
      <c r="CE48" s="1757">
        <f t="shared" ref="CE48:CF48" si="64">IF(AND($C48&lt;&gt;0,P48=""),1,IF(P48&gt;$C48,1,0))</f>
        <v>0</v>
      </c>
      <c r="CF48" s="1757">
        <f t="shared" si="64"/>
        <v>0</v>
      </c>
    </row>
    <row r="49" spans="1:84" ht="14.25" customHeight="1" x14ac:dyDescent="0.25">
      <c r="A49" s="3132" t="s">
        <v>3687</v>
      </c>
      <c r="B49" s="1852" t="s">
        <v>2984</v>
      </c>
      <c r="C49" s="619">
        <f t="shared" si="44"/>
        <v>0</v>
      </c>
      <c r="D49" s="456"/>
      <c r="E49" s="457"/>
      <c r="F49" s="457"/>
      <c r="G49" s="457"/>
      <c r="H49" s="457"/>
      <c r="I49" s="457"/>
      <c r="J49" s="457"/>
      <c r="K49" s="457"/>
      <c r="L49" s="1480"/>
      <c r="M49" s="1481"/>
      <c r="N49" s="1482"/>
      <c r="O49" s="1483"/>
      <c r="P49" s="1857"/>
      <c r="Q49" s="1844"/>
      <c r="R49" s="1754" t="str">
        <f t="shared" si="45"/>
        <v/>
      </c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1755" t="str">
        <f t="shared" si="48"/>
        <v/>
      </c>
      <c r="CB49" s="1755" t="str">
        <f t="shared" si="49"/>
        <v/>
      </c>
      <c r="CC49" s="63"/>
      <c r="CD49" s="63"/>
      <c r="CE49" s="1757">
        <f t="shared" ref="CE49:CF49" si="65">IF(AND($C49&lt;&gt;0,P49=""),1,IF(P49&gt;$C49,1,0))</f>
        <v>0</v>
      </c>
      <c r="CF49" s="1757">
        <f t="shared" si="65"/>
        <v>0</v>
      </c>
    </row>
    <row r="50" spans="1:84" ht="14.25" customHeight="1" x14ac:dyDescent="0.25">
      <c r="A50" s="3128"/>
      <c r="B50" s="1788" t="s">
        <v>3674</v>
      </c>
      <c r="C50" s="853">
        <f t="shared" si="44"/>
        <v>0</v>
      </c>
      <c r="D50" s="1473"/>
      <c r="E50" s="1474"/>
      <c r="F50" s="1474"/>
      <c r="G50" s="1474"/>
      <c r="H50" s="1474"/>
      <c r="I50" s="1474"/>
      <c r="J50" s="1474"/>
      <c r="K50" s="1474"/>
      <c r="L50" s="1475"/>
      <c r="M50" s="1484"/>
      <c r="N50" s="1474"/>
      <c r="O50" s="1475"/>
      <c r="P50" s="443"/>
      <c r="Q50" s="2057"/>
      <c r="R50" s="1754" t="str">
        <f t="shared" si="45"/>
        <v/>
      </c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1755" t="str">
        <f t="shared" si="48"/>
        <v/>
      </c>
      <c r="CB50" s="1755" t="str">
        <f t="shared" si="49"/>
        <v/>
      </c>
      <c r="CC50" s="63"/>
      <c r="CD50" s="63"/>
      <c r="CE50" s="1757">
        <f t="shared" ref="CE50:CF50" si="66">IF(AND($C50&lt;&gt;0,P50=""),1,IF(P50&gt;$C50,1,0))</f>
        <v>0</v>
      </c>
      <c r="CF50" s="1757">
        <f t="shared" si="66"/>
        <v>0</v>
      </c>
    </row>
    <row r="51" spans="1:84" ht="14.25" customHeight="1" x14ac:dyDescent="0.25">
      <c r="A51" s="3128"/>
      <c r="B51" s="65" t="s">
        <v>3688</v>
      </c>
      <c r="C51" s="280">
        <f t="shared" si="44"/>
        <v>0</v>
      </c>
      <c r="D51" s="355"/>
      <c r="E51" s="452"/>
      <c r="F51" s="452"/>
      <c r="G51" s="452"/>
      <c r="H51" s="452"/>
      <c r="I51" s="452"/>
      <c r="J51" s="452"/>
      <c r="K51" s="452"/>
      <c r="L51" s="444"/>
      <c r="M51" s="674"/>
      <c r="N51" s="502"/>
      <c r="O51" s="383"/>
      <c r="P51" s="443"/>
      <c r="Q51" s="2057"/>
      <c r="R51" s="1754" t="str">
        <f t="shared" si="45"/>
        <v/>
      </c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1755" t="str">
        <f t="shared" si="48"/>
        <v/>
      </c>
      <c r="CB51" s="1755" t="str">
        <f t="shared" si="49"/>
        <v/>
      </c>
      <c r="CC51" s="63"/>
      <c r="CD51" s="63"/>
      <c r="CE51" s="1757">
        <f t="shared" ref="CE51:CF51" si="67">IF(AND($C51&lt;&gt;0,P51=""),1,IF(P51&gt;$C51,1,0))</f>
        <v>0</v>
      </c>
      <c r="CF51" s="1757">
        <f t="shared" si="67"/>
        <v>0</v>
      </c>
    </row>
    <row r="52" spans="1:84" ht="14.25" customHeight="1" x14ac:dyDescent="0.25">
      <c r="A52" s="3128"/>
      <c r="B52" s="201" t="s">
        <v>3682</v>
      </c>
      <c r="C52" s="280">
        <f t="shared" si="44"/>
        <v>0</v>
      </c>
      <c r="D52" s="355"/>
      <c r="E52" s="452"/>
      <c r="F52" s="452"/>
      <c r="G52" s="452"/>
      <c r="H52" s="452"/>
      <c r="I52" s="452"/>
      <c r="J52" s="452"/>
      <c r="K52" s="452"/>
      <c r="L52" s="444"/>
      <c r="M52" s="674"/>
      <c r="N52" s="502"/>
      <c r="O52" s="383"/>
      <c r="P52" s="443"/>
      <c r="Q52" s="2057"/>
      <c r="R52" s="1754" t="str">
        <f t="shared" si="45"/>
        <v/>
      </c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1755" t="str">
        <f t="shared" si="48"/>
        <v/>
      </c>
      <c r="CB52" s="1755" t="str">
        <f t="shared" si="49"/>
        <v/>
      </c>
      <c r="CC52" s="63"/>
      <c r="CD52" s="63"/>
      <c r="CE52" s="1757">
        <f t="shared" ref="CE52:CF52" si="68">IF(AND($C52&lt;&gt;0,P52=""),1,IF(P52&gt;$C52,1,0))</f>
        <v>0</v>
      </c>
      <c r="CF52" s="1757">
        <f t="shared" si="68"/>
        <v>0</v>
      </c>
    </row>
    <row r="53" spans="1:84" ht="14.25" customHeight="1" x14ac:dyDescent="0.25">
      <c r="A53" s="3128"/>
      <c r="B53" s="65" t="s">
        <v>3689</v>
      </c>
      <c r="C53" s="853">
        <f t="shared" si="44"/>
        <v>0</v>
      </c>
      <c r="D53" s="1843"/>
      <c r="E53" s="1845"/>
      <c r="F53" s="1845"/>
      <c r="G53" s="1845"/>
      <c r="H53" s="1845"/>
      <c r="I53" s="1845"/>
      <c r="J53" s="1845"/>
      <c r="K53" s="1845"/>
      <c r="L53" s="1846"/>
      <c r="M53" s="2313"/>
      <c r="N53" s="2192"/>
      <c r="O53" s="2325"/>
      <c r="P53" s="443"/>
      <c r="Q53" s="2057"/>
      <c r="R53" s="1754" t="str">
        <f t="shared" si="45"/>
        <v/>
      </c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1755" t="str">
        <f t="shared" si="48"/>
        <v/>
      </c>
      <c r="CB53" s="1755" t="str">
        <f t="shared" si="49"/>
        <v/>
      </c>
      <c r="CC53" s="63"/>
      <c r="CD53" s="63"/>
      <c r="CE53" s="1757">
        <f t="shared" ref="CE53:CF53" si="69">IF(AND($C53&lt;&gt;0,P53=""),1,IF(P53&gt;$C53,1,0))</f>
        <v>0</v>
      </c>
      <c r="CF53" s="1757">
        <f t="shared" si="69"/>
        <v>0</v>
      </c>
    </row>
    <row r="54" spans="1:84" ht="14.25" customHeight="1" x14ac:dyDescent="0.25">
      <c r="A54" s="3129"/>
      <c r="B54" s="646" t="s">
        <v>3690</v>
      </c>
      <c r="C54" s="277">
        <f t="shared" si="44"/>
        <v>0</v>
      </c>
      <c r="D54" s="2074"/>
      <c r="E54" s="477"/>
      <c r="F54" s="477"/>
      <c r="G54" s="477"/>
      <c r="H54" s="477"/>
      <c r="I54" s="477"/>
      <c r="J54" s="477"/>
      <c r="K54" s="477"/>
      <c r="L54" s="2094"/>
      <c r="M54" s="1479"/>
      <c r="N54" s="526"/>
      <c r="O54" s="2675"/>
      <c r="P54" s="142"/>
      <c r="Q54" s="1847"/>
      <c r="R54" s="1754" t="str">
        <f t="shared" si="45"/>
        <v/>
      </c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1755" t="str">
        <f t="shared" si="48"/>
        <v/>
      </c>
      <c r="CB54" s="1755" t="str">
        <f t="shared" si="49"/>
        <v/>
      </c>
      <c r="CC54" s="63"/>
      <c r="CD54" s="63"/>
      <c r="CE54" s="1757">
        <f t="shared" ref="CE54:CF54" si="70">IF(AND($C54&lt;&gt;0,P54=""),1,IF(P54&gt;$C54,1,0))</f>
        <v>0</v>
      </c>
      <c r="CF54" s="1757">
        <f t="shared" si="70"/>
        <v>0</v>
      </c>
    </row>
    <row r="55" spans="1:84" ht="14.25" customHeight="1" x14ac:dyDescent="0.25">
      <c r="A55" s="3132" t="s">
        <v>3691</v>
      </c>
      <c r="B55" s="2771" t="s">
        <v>2984</v>
      </c>
      <c r="C55" s="619">
        <f t="shared" si="44"/>
        <v>0</v>
      </c>
      <c r="D55" s="126"/>
      <c r="E55" s="127"/>
      <c r="F55" s="127"/>
      <c r="G55" s="127"/>
      <c r="H55" s="127"/>
      <c r="I55" s="127"/>
      <c r="J55" s="127"/>
      <c r="K55" s="127"/>
      <c r="L55" s="1841"/>
      <c r="M55" s="663"/>
      <c r="N55" s="473"/>
      <c r="O55" s="2300"/>
      <c r="P55" s="1857"/>
      <c r="Q55" s="1844"/>
      <c r="R55" s="1754" t="str">
        <f t="shared" si="45"/>
        <v/>
      </c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1755" t="str">
        <f t="shared" si="48"/>
        <v/>
      </c>
      <c r="CB55" s="1755" t="str">
        <f t="shared" si="49"/>
        <v/>
      </c>
      <c r="CC55" s="63"/>
      <c r="CD55" s="63"/>
      <c r="CE55" s="1757">
        <f t="shared" ref="CE55:CF55" si="71">IF(AND($C55&lt;&gt;0,P55=""),1,IF(P55&gt;$C55,1,0))</f>
        <v>0</v>
      </c>
      <c r="CF55" s="1757">
        <f t="shared" si="71"/>
        <v>0</v>
      </c>
    </row>
    <row r="56" spans="1:84" ht="14.25" customHeight="1" x14ac:dyDescent="0.25">
      <c r="A56" s="3128"/>
      <c r="B56" s="1788" t="s">
        <v>3692</v>
      </c>
      <c r="C56" s="280">
        <f t="shared" si="44"/>
        <v>0</v>
      </c>
      <c r="D56" s="355"/>
      <c r="E56" s="452"/>
      <c r="F56" s="452"/>
      <c r="G56" s="452"/>
      <c r="H56" s="452"/>
      <c r="I56" s="452"/>
      <c r="J56" s="452"/>
      <c r="K56" s="452"/>
      <c r="L56" s="444"/>
      <c r="M56" s="443"/>
      <c r="N56" s="452"/>
      <c r="O56" s="444"/>
      <c r="P56" s="443"/>
      <c r="Q56" s="2057"/>
      <c r="R56" s="1754" t="str">
        <f t="shared" si="45"/>
        <v/>
      </c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1755" t="str">
        <f t="shared" si="48"/>
        <v/>
      </c>
      <c r="CB56" s="1755" t="str">
        <f t="shared" si="49"/>
        <v/>
      </c>
      <c r="CC56" s="63"/>
      <c r="CD56" s="63"/>
      <c r="CE56" s="1757">
        <f t="shared" ref="CE56:CF56" si="72">IF(AND($C56&lt;&gt;0,P56=""),1,IF(P56&gt;$C56,1,0))</f>
        <v>0</v>
      </c>
      <c r="CF56" s="1757">
        <f t="shared" si="72"/>
        <v>0</v>
      </c>
    </row>
    <row r="57" spans="1:84" ht="24" customHeight="1" x14ac:dyDescent="0.25">
      <c r="A57" s="3128"/>
      <c r="B57" s="201" t="s">
        <v>3693</v>
      </c>
      <c r="C57" s="280">
        <f t="shared" si="44"/>
        <v>0</v>
      </c>
      <c r="D57" s="1843"/>
      <c r="E57" s="1845"/>
      <c r="F57" s="1845"/>
      <c r="G57" s="1845"/>
      <c r="H57" s="1845"/>
      <c r="I57" s="1845"/>
      <c r="J57" s="1845"/>
      <c r="K57" s="1845"/>
      <c r="L57" s="1846"/>
      <c r="M57" s="2313"/>
      <c r="N57" s="2192"/>
      <c r="O57" s="2325"/>
      <c r="P57" s="443"/>
      <c r="Q57" s="2057"/>
      <c r="R57" s="1754" t="str">
        <f t="shared" si="45"/>
        <v/>
      </c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1755" t="str">
        <f t="shared" si="48"/>
        <v/>
      </c>
      <c r="CB57" s="1755" t="str">
        <f t="shared" si="49"/>
        <v/>
      </c>
      <c r="CC57" s="63"/>
      <c r="CD57" s="63"/>
      <c r="CE57" s="1757">
        <f t="shared" ref="CE57:CF57" si="73">IF(AND($C57&lt;&gt;0,P57=""),1,IF(P57&gt;$C57,1,0))</f>
        <v>0</v>
      </c>
      <c r="CF57" s="1757">
        <f t="shared" si="73"/>
        <v>0</v>
      </c>
    </row>
    <row r="58" spans="1:84" ht="21.75" customHeight="1" x14ac:dyDescent="0.25">
      <c r="A58" s="3129"/>
      <c r="B58" s="1448" t="s">
        <v>3694</v>
      </c>
      <c r="C58" s="646">
        <f t="shared" si="44"/>
        <v>0</v>
      </c>
      <c r="D58" s="2186"/>
      <c r="E58" s="2187"/>
      <c r="F58" s="2187"/>
      <c r="G58" s="2187"/>
      <c r="H58" s="2187"/>
      <c r="I58" s="2187"/>
      <c r="J58" s="2187"/>
      <c r="K58" s="2187"/>
      <c r="L58" s="2287"/>
      <c r="M58" s="670"/>
      <c r="N58" s="2188"/>
      <c r="O58" s="2934"/>
      <c r="P58" s="142"/>
      <c r="Q58" s="1847"/>
      <c r="R58" s="1754" t="str">
        <f t="shared" si="45"/>
        <v/>
      </c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1755" t="str">
        <f t="shared" si="48"/>
        <v/>
      </c>
      <c r="CB58" s="1755" t="str">
        <f t="shared" si="49"/>
        <v/>
      </c>
      <c r="CC58" s="63"/>
      <c r="CD58" s="63"/>
      <c r="CE58" s="1757">
        <f t="shared" ref="CE58:CF58" si="74">IF(AND($C58&lt;&gt;0,P58=""),1,IF(P58&gt;$C58,1,0))</f>
        <v>0</v>
      </c>
      <c r="CF58" s="1757">
        <f t="shared" si="74"/>
        <v>0</v>
      </c>
    </row>
    <row r="59" spans="1:84" ht="14.25" customHeight="1" x14ac:dyDescent="0.25">
      <c r="A59" s="3132" t="s">
        <v>3695</v>
      </c>
      <c r="B59" s="110" t="s">
        <v>2984</v>
      </c>
      <c r="C59" s="2070"/>
      <c r="D59" s="621"/>
      <c r="E59" s="1485"/>
      <c r="F59" s="1485"/>
      <c r="G59" s="1485"/>
      <c r="H59" s="1485"/>
      <c r="I59" s="1485"/>
      <c r="J59" s="1485"/>
      <c r="K59" s="1485"/>
      <c r="L59" s="2935"/>
      <c r="M59" s="1486"/>
      <c r="N59" s="1485"/>
      <c r="O59" s="2935"/>
      <c r="P59" s="1857"/>
      <c r="Q59" s="1844"/>
      <c r="R59" s="1754" t="str">
        <f t="shared" si="45"/>
        <v/>
      </c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1755" t="str">
        <f t="shared" si="48"/>
        <v/>
      </c>
      <c r="CB59" s="1755" t="str">
        <f t="shared" si="49"/>
        <v/>
      </c>
      <c r="CC59" s="63"/>
      <c r="CD59" s="63"/>
      <c r="CE59" s="1757">
        <f t="shared" ref="CE59:CF59" si="75">IF(AND($C59&lt;&gt;0,P59=""),1,IF(P59&gt;$C59,1,0))</f>
        <v>0</v>
      </c>
      <c r="CF59" s="1757">
        <f t="shared" si="75"/>
        <v>0</v>
      </c>
    </row>
    <row r="60" spans="1:84" ht="14.25" customHeight="1" x14ac:dyDescent="0.25">
      <c r="A60" s="3128"/>
      <c r="B60" s="110" t="s">
        <v>3692</v>
      </c>
      <c r="C60" s="110">
        <f t="shared" ref="C60:C62" si="76">SUM(D60:L60)</f>
        <v>0</v>
      </c>
      <c r="D60" s="146">
        <f t="shared" ref="D60:L60" si="77">SUM(D61:D62)</f>
        <v>0</v>
      </c>
      <c r="E60" s="285">
        <f t="shared" si="77"/>
        <v>0</v>
      </c>
      <c r="F60" s="285">
        <f t="shared" si="77"/>
        <v>0</v>
      </c>
      <c r="G60" s="285">
        <f t="shared" si="77"/>
        <v>0</v>
      </c>
      <c r="H60" s="285">
        <f t="shared" si="77"/>
        <v>0</v>
      </c>
      <c r="I60" s="285">
        <f t="shared" si="77"/>
        <v>0</v>
      </c>
      <c r="J60" s="285">
        <f t="shared" si="77"/>
        <v>0</v>
      </c>
      <c r="K60" s="285">
        <f t="shared" si="77"/>
        <v>0</v>
      </c>
      <c r="L60" s="2194">
        <f t="shared" si="77"/>
        <v>0</v>
      </c>
      <c r="M60" s="531"/>
      <c r="N60" s="528"/>
      <c r="O60" s="645"/>
      <c r="P60" s="443"/>
      <c r="Q60" s="2057"/>
      <c r="R60" s="1754" t="str">
        <f t="shared" si="45"/>
        <v/>
      </c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</row>
    <row r="61" spans="1:84" ht="14.25" customHeight="1" x14ac:dyDescent="0.25">
      <c r="A61" s="3128"/>
      <c r="B61" s="199" t="s">
        <v>3696</v>
      </c>
      <c r="C61" s="1824">
        <f t="shared" si="76"/>
        <v>0</v>
      </c>
      <c r="D61" s="1843"/>
      <c r="E61" s="1845"/>
      <c r="F61" s="1845"/>
      <c r="G61" s="1845"/>
      <c r="H61" s="1845"/>
      <c r="I61" s="1845"/>
      <c r="J61" s="1845"/>
      <c r="K61" s="1845"/>
      <c r="L61" s="1846"/>
      <c r="M61" s="2313"/>
      <c r="N61" s="2192"/>
      <c r="O61" s="2325"/>
      <c r="P61" s="443"/>
      <c r="Q61" s="2057"/>
      <c r="R61" s="1754" t="str">
        <f t="shared" si="45"/>
        <v/>
      </c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1755" t="str">
        <f t="shared" ref="CA61:CA68" si="78">IF(AND($C61&lt;&gt;0,P61=""),"* No olvide digitar la variable "&amp;P$30&amp;""&amp;". Digite CERO si no tiene. ",IF(P61&gt;$C61,"* La variable Pueblos Originarios no puede superar el Total. ",""))</f>
        <v/>
      </c>
      <c r="CB61" s="1755" t="str">
        <f t="shared" ref="CB61:CB68" si="79">IF(AND($C61&lt;&gt;0,Q61=""),"* No olvide digitar la variable "&amp;Q$30&amp;""&amp;". Digite CERO si no tiene. ",IF(Q61&gt;$C61,"* La variable Migrantes no puede superar el Total. ",""))</f>
        <v/>
      </c>
      <c r="CC61" s="63"/>
      <c r="CD61" s="63"/>
      <c r="CE61" s="1757">
        <f t="shared" ref="CE61:CF61" si="80">IF(AND($C61&lt;&gt;0,P61=""),1,IF(P61&gt;$C61,1,0))</f>
        <v>0</v>
      </c>
      <c r="CF61" s="1757">
        <f t="shared" si="80"/>
        <v>0</v>
      </c>
    </row>
    <row r="62" spans="1:84" ht="14.25" customHeight="1" x14ac:dyDescent="0.25">
      <c r="A62" s="3129"/>
      <c r="B62" s="2001" t="s">
        <v>3697</v>
      </c>
      <c r="C62" s="513">
        <f t="shared" si="76"/>
        <v>0</v>
      </c>
      <c r="D62" s="2074"/>
      <c r="E62" s="477"/>
      <c r="F62" s="477"/>
      <c r="G62" s="477"/>
      <c r="H62" s="477"/>
      <c r="I62" s="477"/>
      <c r="J62" s="477"/>
      <c r="K62" s="477"/>
      <c r="L62" s="2094"/>
      <c r="M62" s="1479"/>
      <c r="N62" s="526"/>
      <c r="O62" s="2675"/>
      <c r="P62" s="142"/>
      <c r="Q62" s="1847"/>
      <c r="R62" s="1754" t="str">
        <f t="shared" si="45"/>
        <v/>
      </c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1755" t="str">
        <f t="shared" si="78"/>
        <v/>
      </c>
      <c r="CB62" s="1755" t="str">
        <f t="shared" si="79"/>
        <v/>
      </c>
      <c r="CC62" s="63"/>
      <c r="CD62" s="63"/>
      <c r="CE62" s="1757">
        <f t="shared" ref="CE62:CF62" si="81">IF(AND($C62&lt;&gt;0,P62=""),1,IF(P62&gt;$C62,1,0))</f>
        <v>0</v>
      </c>
      <c r="CF62" s="1757">
        <f t="shared" si="81"/>
        <v>0</v>
      </c>
    </row>
    <row r="63" spans="1:84" ht="14.25" customHeight="1" x14ac:dyDescent="0.25">
      <c r="A63" s="3132" t="s">
        <v>3698</v>
      </c>
      <c r="B63" s="2771" t="s">
        <v>2984</v>
      </c>
      <c r="C63" s="355"/>
      <c r="D63" s="450"/>
      <c r="E63" s="473"/>
      <c r="F63" s="473"/>
      <c r="G63" s="473"/>
      <c r="H63" s="473"/>
      <c r="I63" s="473"/>
      <c r="J63" s="473"/>
      <c r="K63" s="473"/>
      <c r="L63" s="2300"/>
      <c r="M63" s="663"/>
      <c r="N63" s="473"/>
      <c r="O63" s="2300"/>
      <c r="P63" s="1857"/>
      <c r="Q63" s="1844"/>
      <c r="R63" s="1754" t="str">
        <f t="shared" si="45"/>
        <v/>
      </c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1755" t="str">
        <f t="shared" si="78"/>
        <v/>
      </c>
      <c r="CB63" s="1755" t="str">
        <f t="shared" si="79"/>
        <v/>
      </c>
      <c r="CC63" s="63"/>
      <c r="CD63" s="63"/>
      <c r="CE63" s="1757">
        <f t="shared" ref="CE63:CF63" si="82">IF(AND($C63&lt;&gt;0,P63=""),1,IF(P63&gt;$C63,1,0))</f>
        <v>0</v>
      </c>
      <c r="CF63" s="1757">
        <f t="shared" si="82"/>
        <v>0</v>
      </c>
    </row>
    <row r="64" spans="1:84" ht="14.25" customHeight="1" x14ac:dyDescent="0.25">
      <c r="A64" s="3129"/>
      <c r="B64" s="35" t="s">
        <v>3674</v>
      </c>
      <c r="C64" s="2074"/>
      <c r="D64" s="445"/>
      <c r="E64" s="504"/>
      <c r="F64" s="504"/>
      <c r="G64" s="504"/>
      <c r="H64" s="504"/>
      <c r="I64" s="504"/>
      <c r="J64" s="504"/>
      <c r="K64" s="504"/>
      <c r="L64" s="521"/>
      <c r="M64" s="142"/>
      <c r="N64" s="132"/>
      <c r="O64" s="1848"/>
      <c r="P64" s="142"/>
      <c r="Q64" s="1847"/>
      <c r="R64" s="1754" t="str">
        <f t="shared" si="45"/>
        <v/>
      </c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1755" t="str">
        <f t="shared" si="78"/>
        <v/>
      </c>
      <c r="CB64" s="1755" t="str">
        <f t="shared" si="79"/>
        <v/>
      </c>
      <c r="CC64" s="63"/>
      <c r="CD64" s="63"/>
      <c r="CE64" s="1757">
        <f t="shared" ref="CE64:CF64" si="83">IF(AND($C64&lt;&gt;0,P64=""),1,IF(P64&gt;$C64,1,0))</f>
        <v>0</v>
      </c>
      <c r="CF64" s="1757">
        <f t="shared" si="83"/>
        <v>0</v>
      </c>
    </row>
    <row r="65" spans="1:84" ht="14.25" customHeight="1" x14ac:dyDescent="0.25">
      <c r="A65" s="3209" t="s">
        <v>3699</v>
      </c>
      <c r="B65" s="1487" t="s">
        <v>2984</v>
      </c>
      <c r="C65" s="2936">
        <f t="shared" ref="C65:C68" si="84">SUM(D65:L65)</f>
        <v>0</v>
      </c>
      <c r="D65" s="450"/>
      <c r="E65" s="127"/>
      <c r="F65" s="127"/>
      <c r="G65" s="127"/>
      <c r="H65" s="127"/>
      <c r="I65" s="127"/>
      <c r="J65" s="127"/>
      <c r="K65" s="127"/>
      <c r="L65" s="378"/>
      <c r="M65" s="440"/>
      <c r="N65" s="127"/>
      <c r="O65" s="1841"/>
      <c r="P65" s="440"/>
      <c r="Q65" s="1840"/>
      <c r="R65" s="1754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1755" t="str">
        <f t="shared" si="78"/>
        <v/>
      </c>
      <c r="CB65" s="1755" t="str">
        <f t="shared" si="79"/>
        <v/>
      </c>
      <c r="CC65" s="63"/>
      <c r="CD65" s="63"/>
      <c r="CE65" s="1757">
        <f t="shared" ref="CE65:CF65" si="85">IF(AND($C65&lt;&gt;0,P65=""),1,IF(P65&gt;$C65,1,0))</f>
        <v>0</v>
      </c>
      <c r="CF65" s="1757">
        <f t="shared" si="85"/>
        <v>0</v>
      </c>
    </row>
    <row r="66" spans="1:84" ht="14.25" customHeight="1" x14ac:dyDescent="0.25">
      <c r="A66" s="3129"/>
      <c r="B66" s="1488" t="s">
        <v>3674</v>
      </c>
      <c r="C66" s="2136">
        <f t="shared" si="84"/>
        <v>0</v>
      </c>
      <c r="D66" s="445"/>
      <c r="E66" s="132"/>
      <c r="F66" s="132"/>
      <c r="G66" s="132"/>
      <c r="H66" s="132"/>
      <c r="I66" s="132"/>
      <c r="J66" s="132"/>
      <c r="K66" s="132"/>
      <c r="L66" s="373"/>
      <c r="M66" s="142"/>
      <c r="N66" s="132"/>
      <c r="O66" s="1848"/>
      <c r="P66" s="142"/>
      <c r="Q66" s="1847"/>
      <c r="R66" s="1754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1755" t="str">
        <f t="shared" si="78"/>
        <v/>
      </c>
      <c r="CB66" s="1755" t="str">
        <f t="shared" si="79"/>
        <v/>
      </c>
      <c r="CC66" s="63"/>
      <c r="CD66" s="63"/>
      <c r="CE66" s="1757">
        <f t="shared" ref="CE66:CF66" si="86">IF(AND($C66&lt;&gt;0,P66=""),1,IF(P66&gt;$C66,1,0))</f>
        <v>0</v>
      </c>
      <c r="CF66" s="1757">
        <f t="shared" si="86"/>
        <v>0</v>
      </c>
    </row>
    <row r="67" spans="1:84" ht="14.25" customHeight="1" x14ac:dyDescent="0.25">
      <c r="A67" s="3209" t="s">
        <v>3700</v>
      </c>
      <c r="B67" s="1487" t="s">
        <v>2984</v>
      </c>
      <c r="C67" s="2936">
        <f t="shared" si="84"/>
        <v>0</v>
      </c>
      <c r="D67" s="126"/>
      <c r="E67" s="127"/>
      <c r="F67" s="127"/>
      <c r="G67" s="127"/>
      <c r="H67" s="127"/>
      <c r="I67" s="127"/>
      <c r="J67" s="127"/>
      <c r="K67" s="127"/>
      <c r="L67" s="378"/>
      <c r="M67" s="440"/>
      <c r="N67" s="127"/>
      <c r="O67" s="1841"/>
      <c r="P67" s="440"/>
      <c r="Q67" s="1840"/>
      <c r="R67" s="1754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1755" t="str">
        <f t="shared" si="78"/>
        <v/>
      </c>
      <c r="CB67" s="1755" t="str">
        <f t="shared" si="79"/>
        <v/>
      </c>
      <c r="CC67" s="63"/>
      <c r="CD67" s="63"/>
      <c r="CE67" s="1757">
        <f t="shared" ref="CE67:CF67" si="87">IF(AND($C67&lt;&gt;0,P67=""),1,IF(P67&gt;$C67,1,0))</f>
        <v>0</v>
      </c>
      <c r="CF67" s="1757">
        <f t="shared" si="87"/>
        <v>0</v>
      </c>
    </row>
    <row r="68" spans="1:84" ht="14.25" customHeight="1" x14ac:dyDescent="0.25">
      <c r="A68" s="3129"/>
      <c r="B68" s="1488" t="s">
        <v>3674</v>
      </c>
      <c r="C68" s="2136">
        <f t="shared" si="84"/>
        <v>0</v>
      </c>
      <c r="D68" s="131"/>
      <c r="E68" s="132"/>
      <c r="F68" s="132"/>
      <c r="G68" s="132"/>
      <c r="H68" s="132"/>
      <c r="I68" s="132"/>
      <c r="J68" s="132"/>
      <c r="K68" s="132"/>
      <c r="L68" s="373"/>
      <c r="M68" s="142"/>
      <c r="N68" s="132"/>
      <c r="O68" s="1848"/>
      <c r="P68" s="142"/>
      <c r="Q68" s="1847"/>
      <c r="R68" s="1754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1755" t="str">
        <f t="shared" si="78"/>
        <v/>
      </c>
      <c r="CB68" s="1755" t="str">
        <f t="shared" si="79"/>
        <v/>
      </c>
      <c r="CC68" s="63"/>
      <c r="CD68" s="63"/>
      <c r="CE68" s="1757">
        <f t="shared" ref="CE68:CF68" si="88">IF(AND($C68&lt;&gt;0,P68=""),1,IF(P68&gt;$C68,1,0))</f>
        <v>0</v>
      </c>
      <c r="CF68" s="1757">
        <f t="shared" si="88"/>
        <v>0</v>
      </c>
    </row>
    <row r="69" spans="1:84" ht="18" customHeight="1" x14ac:dyDescent="0.25">
      <c r="A69" s="1877" t="s">
        <v>3701</v>
      </c>
      <c r="B69" s="2200"/>
      <c r="C69" s="338"/>
      <c r="D69" s="2200"/>
    </row>
    <row r="70" spans="1:84" ht="14.25" customHeight="1" x14ac:dyDescent="0.25">
      <c r="A70" s="145" t="s">
        <v>3702</v>
      </c>
      <c r="B70" s="1735" t="s">
        <v>2563</v>
      </c>
      <c r="C70" s="2025" t="s">
        <v>3703</v>
      </c>
      <c r="D70" s="2025" t="s">
        <v>3704</v>
      </c>
    </row>
    <row r="71" spans="1:84" ht="14.25" customHeight="1" x14ac:dyDescent="0.25">
      <c r="A71" s="3257" t="s">
        <v>1276</v>
      </c>
      <c r="B71" s="2180" t="s">
        <v>3705</v>
      </c>
      <c r="C71" s="1489"/>
      <c r="D71" s="1489">
        <v>0</v>
      </c>
    </row>
    <row r="72" spans="1:84" ht="14.25" customHeight="1" x14ac:dyDescent="0.25">
      <c r="A72" s="3128"/>
      <c r="B72" s="279" t="s">
        <v>3706</v>
      </c>
      <c r="C72" s="1490"/>
      <c r="D72" s="1490">
        <v>47</v>
      </c>
    </row>
    <row r="73" spans="1:84" ht="14.25" customHeight="1" x14ac:dyDescent="0.25">
      <c r="A73" s="3128"/>
      <c r="B73" s="279" t="s">
        <v>3707</v>
      </c>
      <c r="C73" s="1490"/>
      <c r="D73" s="1490">
        <v>0</v>
      </c>
    </row>
    <row r="74" spans="1:84" ht="14.25" customHeight="1" x14ac:dyDescent="0.25">
      <c r="A74" s="3128"/>
      <c r="B74" s="279" t="s">
        <v>3708</v>
      </c>
      <c r="C74" s="1490"/>
      <c r="D74" s="1490">
        <v>0</v>
      </c>
    </row>
    <row r="75" spans="1:84" ht="14.25" customHeight="1" x14ac:dyDescent="0.25">
      <c r="A75" s="3128"/>
      <c r="B75" s="279" t="s">
        <v>3709</v>
      </c>
      <c r="C75" s="1490"/>
      <c r="D75" s="1490">
        <v>0</v>
      </c>
    </row>
    <row r="76" spans="1:84" ht="14.25" customHeight="1" x14ac:dyDescent="0.25">
      <c r="A76" s="3128"/>
      <c r="B76" s="278" t="s">
        <v>3710</v>
      </c>
      <c r="C76" s="1490"/>
      <c r="D76" s="1490">
        <v>188</v>
      </c>
    </row>
    <row r="77" spans="1:84" ht="14.25" customHeight="1" x14ac:dyDescent="0.25">
      <c r="A77" s="3128"/>
      <c r="B77" s="279" t="s">
        <v>3711</v>
      </c>
      <c r="C77" s="1490"/>
      <c r="D77" s="1490">
        <v>0</v>
      </c>
    </row>
    <row r="78" spans="1:84" ht="14.25" customHeight="1" x14ac:dyDescent="0.25">
      <c r="A78" s="3128"/>
      <c r="B78" s="279" t="s">
        <v>3712</v>
      </c>
      <c r="C78" s="1490"/>
      <c r="D78" s="1490">
        <v>0</v>
      </c>
    </row>
    <row r="79" spans="1:84" ht="14.25" customHeight="1" x14ac:dyDescent="0.25">
      <c r="A79" s="3128"/>
      <c r="B79" s="278" t="s">
        <v>3713</v>
      </c>
      <c r="C79" s="1490"/>
      <c r="D79" s="1490">
        <v>0</v>
      </c>
    </row>
    <row r="80" spans="1:84" ht="14.25" customHeight="1" x14ac:dyDescent="0.25">
      <c r="A80" s="3128"/>
      <c r="B80" s="279" t="s">
        <v>3714</v>
      </c>
      <c r="C80" s="1490"/>
      <c r="D80" s="1490">
        <v>30</v>
      </c>
    </row>
    <row r="81" spans="1:4" ht="14.25" customHeight="1" x14ac:dyDescent="0.25">
      <c r="A81" s="3128"/>
      <c r="B81" s="278" t="s">
        <v>3715</v>
      </c>
      <c r="C81" s="1491"/>
      <c r="D81" s="1491">
        <v>0</v>
      </c>
    </row>
    <row r="82" spans="1:4" ht="14.25" customHeight="1" x14ac:dyDescent="0.25">
      <c r="A82" s="3128"/>
      <c r="B82" s="278" t="s">
        <v>3716</v>
      </c>
      <c r="C82" s="1491">
        <v>116</v>
      </c>
      <c r="D82" s="1491">
        <v>285</v>
      </c>
    </row>
    <row r="83" spans="1:4" ht="14.25" customHeight="1" x14ac:dyDescent="0.25">
      <c r="A83" s="3128"/>
      <c r="B83" s="278" t="s">
        <v>3717</v>
      </c>
      <c r="C83" s="1491"/>
      <c r="D83" s="1491">
        <v>47</v>
      </c>
    </row>
    <row r="84" spans="1:4" ht="14.25" customHeight="1" x14ac:dyDescent="0.25">
      <c r="A84" s="3128"/>
      <c r="B84" s="278" t="s">
        <v>3718</v>
      </c>
      <c r="C84" s="1491"/>
      <c r="D84" s="1491">
        <v>401</v>
      </c>
    </row>
    <row r="85" spans="1:4" ht="14.25" customHeight="1" x14ac:dyDescent="0.25">
      <c r="A85" s="3128"/>
      <c r="B85" s="278" t="s">
        <v>3719</v>
      </c>
      <c r="C85" s="1491"/>
      <c r="D85" s="1491">
        <v>73</v>
      </c>
    </row>
    <row r="86" spans="1:4" ht="14.25" customHeight="1" x14ac:dyDescent="0.25">
      <c r="A86" s="3128"/>
      <c r="B86" s="279" t="s">
        <v>3720</v>
      </c>
      <c r="C86" s="1491"/>
      <c r="D86" s="1491">
        <v>0</v>
      </c>
    </row>
    <row r="87" spans="1:4" ht="14.25" customHeight="1" x14ac:dyDescent="0.25">
      <c r="A87" s="3128"/>
      <c r="B87" s="279" t="s">
        <v>3721</v>
      </c>
      <c r="C87" s="1491"/>
      <c r="D87" s="1491">
        <v>36</v>
      </c>
    </row>
    <row r="88" spans="1:4" ht="14.25" customHeight="1" x14ac:dyDescent="0.25">
      <c r="A88" s="3128"/>
      <c r="B88" s="278" t="s">
        <v>3722</v>
      </c>
      <c r="C88" s="1491"/>
      <c r="D88" s="1491">
        <v>21</v>
      </c>
    </row>
    <row r="89" spans="1:4" ht="14.25" customHeight="1" x14ac:dyDescent="0.25">
      <c r="A89" s="3128"/>
      <c r="B89" s="278" t="s">
        <v>3723</v>
      </c>
      <c r="C89" s="1491"/>
      <c r="D89" s="1491">
        <v>1</v>
      </c>
    </row>
    <row r="90" spans="1:4" ht="14.25" customHeight="1" x14ac:dyDescent="0.25">
      <c r="A90" s="3129"/>
      <c r="B90" s="214" t="s">
        <v>3724</v>
      </c>
      <c r="C90" s="1492"/>
      <c r="D90" s="1492">
        <v>0</v>
      </c>
    </row>
    <row r="91" spans="1:4" ht="14.25" customHeight="1" x14ac:dyDescent="0.25">
      <c r="A91" s="3203" t="s">
        <v>1277</v>
      </c>
      <c r="B91" s="2180" t="s">
        <v>3725</v>
      </c>
      <c r="C91" s="1489"/>
      <c r="D91" s="1489"/>
    </row>
    <row r="92" spans="1:4" ht="14.25" customHeight="1" x14ac:dyDescent="0.25">
      <c r="A92" s="3180"/>
      <c r="B92" s="279" t="s">
        <v>3726</v>
      </c>
      <c r="C92" s="1490"/>
      <c r="D92" s="1490"/>
    </row>
    <row r="93" spans="1:4" ht="14.25" customHeight="1" x14ac:dyDescent="0.25">
      <c r="A93" s="3180"/>
      <c r="B93" s="279" t="s">
        <v>3727</v>
      </c>
      <c r="C93" s="1491"/>
      <c r="D93" s="1491"/>
    </row>
    <row r="94" spans="1:4" ht="14.25" customHeight="1" x14ac:dyDescent="0.25">
      <c r="A94" s="3180"/>
      <c r="B94" s="279" t="s">
        <v>3728</v>
      </c>
      <c r="C94" s="1491"/>
      <c r="D94" s="1491"/>
    </row>
    <row r="95" spans="1:4" ht="14.25" customHeight="1" x14ac:dyDescent="0.25">
      <c r="A95" s="3180"/>
      <c r="B95" s="279" t="s">
        <v>3729</v>
      </c>
      <c r="C95" s="1493"/>
      <c r="D95" s="1493"/>
    </row>
    <row r="96" spans="1:4" ht="14.25" customHeight="1" x14ac:dyDescent="0.25">
      <c r="A96" s="3180"/>
      <c r="B96" s="279" t="s">
        <v>3730</v>
      </c>
      <c r="C96" s="1345"/>
      <c r="D96" s="2843"/>
    </row>
    <row r="97" spans="1:4" ht="14.25" customHeight="1" x14ac:dyDescent="0.25">
      <c r="A97" s="3180"/>
      <c r="B97" s="279" t="s">
        <v>3731</v>
      </c>
      <c r="C97" s="1345"/>
      <c r="D97" s="2843"/>
    </row>
    <row r="98" spans="1:4" ht="14.25" customHeight="1" x14ac:dyDescent="0.25">
      <c r="A98" s="3180"/>
      <c r="B98" s="279" t="s">
        <v>3732</v>
      </c>
      <c r="C98" s="1345"/>
      <c r="D98" s="2843"/>
    </row>
    <row r="99" spans="1:4" ht="14.25" customHeight="1" x14ac:dyDescent="0.25">
      <c r="A99" s="3180"/>
      <c r="B99" s="279" t="s">
        <v>3733</v>
      </c>
      <c r="C99" s="1345"/>
      <c r="D99" s="2843"/>
    </row>
    <row r="100" spans="1:4" ht="14.25" customHeight="1" x14ac:dyDescent="0.25">
      <c r="A100" s="3180"/>
      <c r="B100" s="279" t="s">
        <v>3734</v>
      </c>
      <c r="C100" s="1345"/>
      <c r="D100" s="2843"/>
    </row>
    <row r="101" spans="1:4" ht="14.25" customHeight="1" x14ac:dyDescent="0.25">
      <c r="A101" s="3180"/>
      <c r="B101" s="279" t="s">
        <v>3735</v>
      </c>
      <c r="C101" s="1345"/>
      <c r="D101" s="2843"/>
    </row>
    <row r="102" spans="1:4" ht="14.25" customHeight="1" x14ac:dyDescent="0.25">
      <c r="A102" s="3180"/>
      <c r="B102" s="279" t="s">
        <v>3736</v>
      </c>
      <c r="C102" s="1345"/>
      <c r="D102" s="2843"/>
    </row>
    <row r="103" spans="1:4" ht="14.25" customHeight="1" x14ac:dyDescent="0.25">
      <c r="A103" s="3180"/>
      <c r="B103" s="107" t="s">
        <v>3737</v>
      </c>
      <c r="C103" s="1345"/>
      <c r="D103" s="2843"/>
    </row>
    <row r="104" spans="1:4" ht="14.25" customHeight="1" x14ac:dyDescent="0.25">
      <c r="A104" s="3140"/>
      <c r="B104" s="214" t="s">
        <v>3738</v>
      </c>
      <c r="C104" s="2844"/>
      <c r="D104" s="1358"/>
    </row>
    <row r="105" spans="1:4" ht="18" customHeight="1" x14ac:dyDescent="0.25">
      <c r="A105" s="1877" t="s">
        <v>3739</v>
      </c>
      <c r="B105" s="2200"/>
      <c r="C105" s="338"/>
      <c r="D105" s="2200"/>
    </row>
    <row r="106" spans="1:4" ht="14.25" customHeight="1" x14ac:dyDescent="0.25">
      <c r="A106" s="3153" t="s">
        <v>293</v>
      </c>
      <c r="B106" s="3153" t="s">
        <v>82</v>
      </c>
      <c r="C106" s="3159" t="s">
        <v>3740</v>
      </c>
      <c r="D106" s="3122"/>
    </row>
    <row r="107" spans="1:4" ht="14.25" customHeight="1" x14ac:dyDescent="0.25">
      <c r="A107" s="3129"/>
      <c r="B107" s="3129"/>
      <c r="C107" s="58" t="s">
        <v>63</v>
      </c>
      <c r="D107" s="2242" t="s">
        <v>64</v>
      </c>
    </row>
    <row r="108" spans="1:4" ht="15" customHeight="1" x14ac:dyDescent="0.25">
      <c r="A108" s="1938" t="s">
        <v>3741</v>
      </c>
      <c r="B108" s="619">
        <f t="shared" ref="B108:B109" si="89">SUM(C108:D108)</f>
        <v>372</v>
      </c>
      <c r="C108" s="714">
        <v>96</v>
      </c>
      <c r="D108" s="2053">
        <v>276</v>
      </c>
    </row>
    <row r="109" spans="1:4" ht="15" customHeight="1" x14ac:dyDescent="0.25">
      <c r="A109" s="856" t="s">
        <v>3742</v>
      </c>
      <c r="B109" s="277">
        <f t="shared" si="89"/>
        <v>0</v>
      </c>
      <c r="C109" s="2074"/>
      <c r="D109" s="2093"/>
    </row>
    <row r="110" spans="1:4" ht="18" customHeight="1" x14ac:dyDescent="0.25">
      <c r="A110" s="1877" t="s">
        <v>3743</v>
      </c>
      <c r="B110" s="2200"/>
    </row>
    <row r="111" spans="1:4" ht="17.25" customHeight="1" x14ac:dyDescent="0.25">
      <c r="A111" s="216" t="s">
        <v>3744</v>
      </c>
      <c r="B111" s="216" t="s">
        <v>936</v>
      </c>
    </row>
    <row r="112" spans="1:4" ht="14.25" customHeight="1" x14ac:dyDescent="0.25">
      <c r="A112" s="771" t="s">
        <v>3745</v>
      </c>
      <c r="B112" s="125"/>
    </row>
    <row r="113" spans="1:2" ht="14.25" customHeight="1" x14ac:dyDescent="0.25">
      <c r="A113" s="1415" t="s">
        <v>3746</v>
      </c>
      <c r="B113" s="1842"/>
    </row>
    <row r="114" spans="1:2" ht="14.25" customHeight="1" x14ac:dyDescent="0.25">
      <c r="A114" s="1415" t="s">
        <v>3747</v>
      </c>
      <c r="B114" s="429"/>
    </row>
    <row r="115" spans="1:2" ht="14.25" customHeight="1" x14ac:dyDescent="0.25">
      <c r="A115" s="1415" t="s">
        <v>3748</v>
      </c>
      <c r="B115" s="429"/>
    </row>
    <row r="116" spans="1:2" ht="14.25" customHeight="1" x14ac:dyDescent="0.25">
      <c r="A116" s="1415" t="s">
        <v>3749</v>
      </c>
      <c r="B116" s="429"/>
    </row>
    <row r="117" spans="1:2" ht="14.25" customHeight="1" x14ac:dyDescent="0.25">
      <c r="A117" s="1415" t="s">
        <v>3750</v>
      </c>
      <c r="B117" s="429"/>
    </row>
    <row r="118" spans="1:2" ht="14.25" customHeight="1" x14ac:dyDescent="0.25">
      <c r="A118" s="1415" t="s">
        <v>3751</v>
      </c>
      <c r="B118" s="429"/>
    </row>
    <row r="119" spans="1:2" ht="14.25" customHeight="1" x14ac:dyDescent="0.25">
      <c r="A119" s="1415" t="s">
        <v>3752</v>
      </c>
      <c r="B119" s="429"/>
    </row>
    <row r="120" spans="1:2" ht="14.25" customHeight="1" x14ac:dyDescent="0.25">
      <c r="A120" s="1415" t="s">
        <v>3753</v>
      </c>
      <c r="B120" s="429"/>
    </row>
    <row r="121" spans="1:2" ht="14.25" customHeight="1" x14ac:dyDescent="0.25">
      <c r="A121" s="1415" t="s">
        <v>3754</v>
      </c>
      <c r="B121" s="429"/>
    </row>
    <row r="122" spans="1:2" ht="14.25" customHeight="1" x14ac:dyDescent="0.25">
      <c r="A122" s="1415" t="s">
        <v>3755</v>
      </c>
      <c r="B122" s="429"/>
    </row>
    <row r="123" spans="1:2" ht="14.25" customHeight="1" x14ac:dyDescent="0.25">
      <c r="A123" s="1415" t="s">
        <v>3756</v>
      </c>
      <c r="B123" s="429"/>
    </row>
    <row r="124" spans="1:2" ht="14.25" customHeight="1" x14ac:dyDescent="0.25">
      <c r="A124" s="1415" t="s">
        <v>3757</v>
      </c>
      <c r="B124" s="429"/>
    </row>
    <row r="125" spans="1:2" ht="14.25" customHeight="1" x14ac:dyDescent="0.25">
      <c r="A125" s="1415" t="s">
        <v>3758</v>
      </c>
      <c r="B125" s="429"/>
    </row>
    <row r="126" spans="1:2" ht="14.25" customHeight="1" x14ac:dyDescent="0.25">
      <c r="A126" s="1415" t="s">
        <v>3759</v>
      </c>
      <c r="B126" s="429"/>
    </row>
    <row r="127" spans="1:2" ht="14.25" customHeight="1" x14ac:dyDescent="0.25">
      <c r="A127" s="1415" t="s">
        <v>3760</v>
      </c>
      <c r="B127" s="429"/>
    </row>
    <row r="128" spans="1:2" ht="14.25" customHeight="1" x14ac:dyDescent="0.25">
      <c r="A128" s="772" t="s">
        <v>3761</v>
      </c>
      <c r="B128" s="130"/>
    </row>
    <row r="129" spans="1:5" ht="14.25" customHeight="1" x14ac:dyDescent="0.25">
      <c r="A129" s="1494" t="s">
        <v>82</v>
      </c>
      <c r="B129" s="759">
        <f>SUM(B112:B128)</f>
        <v>0</v>
      </c>
    </row>
    <row r="130" spans="1:5" ht="18" customHeight="1" x14ac:dyDescent="0.25">
      <c r="A130" s="1877" t="s">
        <v>3762</v>
      </c>
      <c r="B130" s="2200"/>
      <c r="C130" s="338"/>
      <c r="D130" s="2200"/>
      <c r="E130" s="2200"/>
    </row>
    <row r="131" spans="1:5" ht="27.75" customHeight="1" x14ac:dyDescent="0.25">
      <c r="A131" s="216" t="s">
        <v>3763</v>
      </c>
      <c r="B131" s="216" t="s">
        <v>1638</v>
      </c>
      <c r="C131" s="216" t="s">
        <v>82</v>
      </c>
      <c r="D131" s="27" t="s">
        <v>3764</v>
      </c>
      <c r="E131" s="1743" t="s">
        <v>3765</v>
      </c>
    </row>
    <row r="132" spans="1:5" ht="14.25" customHeight="1" x14ac:dyDescent="0.25">
      <c r="A132" s="3257" t="s">
        <v>3766</v>
      </c>
      <c r="B132" s="163" t="s">
        <v>3767</v>
      </c>
      <c r="C132" s="125"/>
      <c r="D132" s="450"/>
      <c r="E132" s="2127"/>
    </row>
    <row r="133" spans="1:5" ht="14.25" customHeight="1" x14ac:dyDescent="0.25">
      <c r="A133" s="3129"/>
      <c r="B133" s="162" t="s">
        <v>3768</v>
      </c>
      <c r="C133" s="130"/>
      <c r="D133" s="445"/>
      <c r="E133" s="2129"/>
    </row>
    <row r="134" spans="1:5" ht="14.25" customHeight="1" x14ac:dyDescent="0.25">
      <c r="A134" s="422" t="s">
        <v>3769</v>
      </c>
      <c r="B134" s="695" t="s">
        <v>3770</v>
      </c>
      <c r="C134" s="1842">
        <v>250</v>
      </c>
      <c r="D134" s="2090"/>
      <c r="E134" s="2091"/>
    </row>
    <row r="135" spans="1:5" ht="14.25" customHeight="1" x14ac:dyDescent="0.25">
      <c r="A135" s="3154" t="s">
        <v>3771</v>
      </c>
      <c r="B135" s="183" t="s">
        <v>3772</v>
      </c>
      <c r="C135" s="429"/>
      <c r="D135" s="379"/>
      <c r="E135" s="2088"/>
    </row>
    <row r="136" spans="1:5" ht="14.25" customHeight="1" x14ac:dyDescent="0.25">
      <c r="A136" s="3129"/>
      <c r="B136" s="162" t="s">
        <v>3773</v>
      </c>
      <c r="C136" s="130"/>
      <c r="D136" s="131"/>
      <c r="E136" s="1847"/>
    </row>
    <row r="137" spans="1:5" ht="14.25" customHeight="1" x14ac:dyDescent="0.25">
      <c r="A137" s="3257" t="s">
        <v>3774</v>
      </c>
      <c r="B137" s="183" t="s">
        <v>3772</v>
      </c>
      <c r="C137" s="125"/>
      <c r="D137" s="126"/>
      <c r="E137" s="2127"/>
    </row>
    <row r="138" spans="1:5" ht="14.25" customHeight="1" x14ac:dyDescent="0.25">
      <c r="A138" s="3129"/>
      <c r="B138" s="162" t="s">
        <v>3773</v>
      </c>
      <c r="C138" s="130"/>
      <c r="D138" s="131"/>
      <c r="E138" s="2129"/>
    </row>
    <row r="139" spans="1:5" ht="14.25" customHeight="1" x14ac:dyDescent="0.25">
      <c r="A139" s="3257" t="s">
        <v>3775</v>
      </c>
      <c r="B139" s="163" t="s">
        <v>3646</v>
      </c>
      <c r="C139" s="125">
        <v>250</v>
      </c>
      <c r="D139" s="450"/>
      <c r="E139" s="2127"/>
    </row>
    <row r="140" spans="1:5" ht="14.25" customHeight="1" x14ac:dyDescent="0.25">
      <c r="A140" s="3129"/>
      <c r="B140" s="162" t="s">
        <v>3647</v>
      </c>
      <c r="C140" s="130"/>
      <c r="D140" s="445"/>
      <c r="E140" s="2129"/>
    </row>
    <row r="141" spans="1:5" ht="18" customHeight="1" x14ac:dyDescent="0.25">
      <c r="A141" s="1877" t="s">
        <v>3776</v>
      </c>
      <c r="B141" s="2200"/>
      <c r="C141" s="338"/>
      <c r="D141" s="2200"/>
    </row>
    <row r="142" spans="1:5" ht="14.25" customHeight="1" x14ac:dyDescent="0.25">
      <c r="A142" s="216" t="s">
        <v>1113</v>
      </c>
      <c r="B142" s="216" t="s">
        <v>3777</v>
      </c>
      <c r="C142" s="27" t="s">
        <v>3778</v>
      </c>
      <c r="D142" s="1743" t="s">
        <v>3779</v>
      </c>
    </row>
    <row r="143" spans="1:5" ht="14.25" customHeight="1" x14ac:dyDescent="0.25">
      <c r="A143" s="160" t="s">
        <v>3780</v>
      </c>
      <c r="B143" s="125"/>
      <c r="C143" s="126"/>
      <c r="D143" s="1840"/>
    </row>
    <row r="144" spans="1:5" ht="14.25" customHeight="1" x14ac:dyDescent="0.25">
      <c r="A144" s="154" t="s">
        <v>3781</v>
      </c>
      <c r="B144" s="429"/>
      <c r="C144" s="355"/>
      <c r="D144" s="2057"/>
    </row>
    <row r="145" spans="1:13" ht="14.25" customHeight="1" x14ac:dyDescent="0.25">
      <c r="A145" s="154" t="s">
        <v>3782</v>
      </c>
      <c r="B145" s="429"/>
      <c r="C145" s="379"/>
      <c r="D145" s="2088"/>
    </row>
    <row r="146" spans="1:13" ht="14.25" customHeight="1" x14ac:dyDescent="0.25">
      <c r="A146" s="154" t="s">
        <v>3783</v>
      </c>
      <c r="B146" s="429"/>
      <c r="C146" s="379"/>
      <c r="D146" s="2088"/>
    </row>
    <row r="147" spans="1:13" ht="14.25" customHeight="1" x14ac:dyDescent="0.25">
      <c r="A147" s="154" t="s">
        <v>3784</v>
      </c>
      <c r="B147" s="429"/>
      <c r="C147" s="355"/>
      <c r="D147" s="2057"/>
    </row>
    <row r="148" spans="1:13" ht="14.25" customHeight="1" x14ac:dyDescent="0.25">
      <c r="A148" s="1073" t="s">
        <v>3785</v>
      </c>
      <c r="B148" s="2119"/>
      <c r="C148" s="2074"/>
      <c r="D148" s="2093"/>
    </row>
    <row r="149" spans="1:13" ht="18" customHeight="1" x14ac:dyDescent="0.25">
      <c r="A149" s="1877" t="s">
        <v>3786</v>
      </c>
      <c r="B149" s="2200"/>
      <c r="C149" s="338"/>
      <c r="D149" s="2200"/>
      <c r="E149" s="2200"/>
      <c r="F149" s="2200"/>
      <c r="G149" s="2200"/>
      <c r="H149" s="2200"/>
      <c r="I149" s="2200"/>
      <c r="J149" s="2200"/>
      <c r="K149" s="2200"/>
      <c r="L149" s="2200"/>
      <c r="M149" s="2200"/>
    </row>
    <row r="150" spans="1:13" ht="14.25" customHeight="1" x14ac:dyDescent="0.25">
      <c r="A150" s="3153" t="s">
        <v>3787</v>
      </c>
      <c r="B150" s="3153" t="s">
        <v>82</v>
      </c>
      <c r="C150" s="3159" t="s">
        <v>3641</v>
      </c>
      <c r="D150" s="3122"/>
      <c r="E150" s="3159" t="s">
        <v>49</v>
      </c>
      <c r="F150" s="3122"/>
      <c r="G150" s="3159" t="s">
        <v>3192</v>
      </c>
      <c r="H150" s="3122"/>
      <c r="I150" s="3159" t="s">
        <v>680</v>
      </c>
      <c r="J150" s="3135"/>
      <c r="K150" s="3538" t="s">
        <v>3788</v>
      </c>
      <c r="L150" s="3124"/>
      <c r="M150" s="3122"/>
    </row>
    <row r="151" spans="1:13" ht="14.25" customHeight="1" x14ac:dyDescent="0.25">
      <c r="A151" s="3129"/>
      <c r="B151" s="3129"/>
      <c r="C151" s="58" t="s">
        <v>63</v>
      </c>
      <c r="D151" s="1863" t="s">
        <v>64</v>
      </c>
      <c r="E151" s="58" t="s">
        <v>63</v>
      </c>
      <c r="F151" s="1863" t="s">
        <v>64</v>
      </c>
      <c r="G151" s="58" t="s">
        <v>63</v>
      </c>
      <c r="H151" s="1863" t="s">
        <v>64</v>
      </c>
      <c r="I151" s="58" t="s">
        <v>63</v>
      </c>
      <c r="J151" s="2049" t="s">
        <v>64</v>
      </c>
      <c r="K151" s="1495" t="s">
        <v>3670</v>
      </c>
      <c r="L151" s="489" t="s">
        <v>3789</v>
      </c>
      <c r="M151" s="2401" t="s">
        <v>3790</v>
      </c>
    </row>
    <row r="152" spans="1:13" ht="14.25" customHeight="1" x14ac:dyDescent="0.25">
      <c r="A152" s="1945" t="s">
        <v>3791</v>
      </c>
      <c r="B152" s="1496"/>
      <c r="C152" s="708"/>
      <c r="D152" s="2349"/>
      <c r="E152" s="708"/>
      <c r="F152" s="2349"/>
      <c r="G152" s="708"/>
      <c r="H152" s="2349"/>
      <c r="I152" s="708"/>
      <c r="J152" s="2937"/>
      <c r="K152" s="440"/>
      <c r="L152" s="127">
        <v>11</v>
      </c>
      <c r="M152" s="1840"/>
    </row>
    <row r="153" spans="1:13" ht="14.25" customHeight="1" x14ac:dyDescent="0.25">
      <c r="A153" s="235" t="s">
        <v>3792</v>
      </c>
      <c r="B153" s="1497">
        <f t="shared" ref="B153:B154" si="90">SUM(C153:J153)</f>
        <v>10</v>
      </c>
      <c r="C153" s="355"/>
      <c r="D153" s="2057"/>
      <c r="E153" s="355"/>
      <c r="F153" s="2057"/>
      <c r="G153" s="355">
        <v>6</v>
      </c>
      <c r="H153" s="2057">
        <v>4</v>
      </c>
      <c r="I153" s="355"/>
      <c r="J153" s="444"/>
      <c r="K153" s="443"/>
      <c r="L153" s="452">
        <v>10</v>
      </c>
      <c r="M153" s="2057"/>
    </row>
    <row r="154" spans="1:13" ht="14.25" customHeight="1" x14ac:dyDescent="0.25">
      <c r="A154" s="1940" t="s">
        <v>3793</v>
      </c>
      <c r="B154" s="2938">
        <f t="shared" si="90"/>
        <v>3</v>
      </c>
      <c r="C154" s="2074"/>
      <c r="D154" s="2093"/>
      <c r="E154" s="2074"/>
      <c r="F154" s="2093"/>
      <c r="G154" s="2074">
        <v>3</v>
      </c>
      <c r="H154" s="2093">
        <v>0</v>
      </c>
      <c r="I154" s="2074"/>
      <c r="J154" s="2094"/>
      <c r="K154" s="527"/>
      <c r="L154" s="477">
        <v>3</v>
      </c>
      <c r="M154" s="2093"/>
    </row>
    <row r="155" spans="1:13" ht="18" customHeight="1" x14ac:dyDescent="0.25">
      <c r="A155" s="1877" t="s">
        <v>3794</v>
      </c>
      <c r="B155" s="2200"/>
      <c r="C155" s="338"/>
      <c r="D155" s="2200"/>
      <c r="E155" s="2200"/>
      <c r="F155" s="2200"/>
      <c r="G155" s="2200"/>
      <c r="H155" s="2200"/>
    </row>
    <row r="156" spans="1:13" ht="14.25" customHeight="1" x14ac:dyDescent="0.25">
      <c r="A156" s="3153" t="s">
        <v>3787</v>
      </c>
      <c r="B156" s="3153" t="s">
        <v>82</v>
      </c>
      <c r="C156" s="3208" t="s">
        <v>34</v>
      </c>
      <c r="D156" s="3161"/>
      <c r="E156" s="3265"/>
      <c r="F156" s="3440" t="s">
        <v>3667</v>
      </c>
      <c r="G156" s="3124"/>
      <c r="H156" s="3124"/>
      <c r="I156" s="3122"/>
    </row>
    <row r="157" spans="1:13" ht="15" customHeight="1" x14ac:dyDescent="0.25">
      <c r="A157" s="3128"/>
      <c r="B157" s="3128"/>
      <c r="C157" s="3150"/>
      <c r="D157" s="3142"/>
      <c r="E157" s="3198"/>
      <c r="F157" s="3143" t="s">
        <v>3670</v>
      </c>
      <c r="G157" s="3122"/>
      <c r="H157" s="3143" t="s">
        <v>3795</v>
      </c>
      <c r="I157" s="3122"/>
    </row>
    <row r="158" spans="1:13" ht="14.25" customHeight="1" x14ac:dyDescent="0.25">
      <c r="A158" s="3129"/>
      <c r="B158" s="3129"/>
      <c r="C158" s="58" t="s">
        <v>646</v>
      </c>
      <c r="D158" s="24" t="s">
        <v>376</v>
      </c>
      <c r="E158" s="2049" t="s">
        <v>680</v>
      </c>
      <c r="F158" s="2893" t="s">
        <v>3646</v>
      </c>
      <c r="G158" s="2008" t="s">
        <v>1371</v>
      </c>
      <c r="H158" s="58" t="s">
        <v>3646</v>
      </c>
      <c r="I158" s="1863" t="s">
        <v>1371</v>
      </c>
    </row>
    <row r="159" spans="1:13" ht="15" customHeight="1" x14ac:dyDescent="0.25">
      <c r="A159" s="1945" t="s">
        <v>3796</v>
      </c>
      <c r="B159" s="1498">
        <f t="shared" ref="B159:B161" si="91">SUM(C159:E159)</f>
        <v>0</v>
      </c>
      <c r="C159" s="126"/>
      <c r="D159" s="127"/>
      <c r="E159" s="1841"/>
      <c r="F159" s="440"/>
      <c r="G159" s="351"/>
      <c r="H159" s="126"/>
      <c r="I159" s="351"/>
    </row>
    <row r="160" spans="1:13" ht="15" customHeight="1" x14ac:dyDescent="0.25">
      <c r="A160" s="1250" t="s">
        <v>3797</v>
      </c>
      <c r="B160" s="1499">
        <f t="shared" si="91"/>
        <v>0</v>
      </c>
      <c r="C160" s="355"/>
      <c r="D160" s="452"/>
      <c r="E160" s="444"/>
      <c r="F160" s="443"/>
      <c r="G160" s="358"/>
      <c r="H160" s="355"/>
      <c r="I160" s="358"/>
    </row>
    <row r="161" spans="1:9" ht="15" customHeight="1" x14ac:dyDescent="0.25">
      <c r="A161" s="2939" t="s">
        <v>3798</v>
      </c>
      <c r="B161" s="2940">
        <f t="shared" si="91"/>
        <v>0</v>
      </c>
      <c r="C161" s="2074"/>
      <c r="D161" s="477"/>
      <c r="E161" s="2094"/>
      <c r="F161" s="527"/>
      <c r="G161" s="2222"/>
      <c r="H161" s="2074"/>
      <c r="I161" s="2222"/>
    </row>
    <row r="162" spans="1:9" ht="14.25" customHeight="1" x14ac:dyDescent="0.25"/>
    <row r="163" spans="1:9" ht="14.25" customHeight="1" x14ac:dyDescent="0.25"/>
    <row r="164" spans="1:9" ht="14.25" customHeight="1" x14ac:dyDescent="0.25"/>
    <row r="165" spans="1:9" ht="14.25" customHeight="1" x14ac:dyDescent="0.25"/>
    <row r="166" spans="1:9" ht="14.25" customHeight="1" x14ac:dyDescent="0.25"/>
    <row r="167" spans="1:9" ht="14.25" customHeight="1" x14ac:dyDescent="0.25"/>
    <row r="168" spans="1:9" ht="14.25" customHeight="1" x14ac:dyDescent="0.25"/>
    <row r="169" spans="1:9" ht="14.25" customHeight="1" x14ac:dyDescent="0.25"/>
    <row r="170" spans="1:9" ht="14.25" customHeight="1" x14ac:dyDescent="0.25"/>
    <row r="171" spans="1:9" ht="14.25" customHeight="1" x14ac:dyDescent="0.25"/>
    <row r="172" spans="1:9" ht="14.25" customHeight="1" x14ac:dyDescent="0.25"/>
    <row r="173" spans="1:9" ht="14.25" customHeight="1" x14ac:dyDescent="0.25"/>
    <row r="174" spans="1:9" ht="14.25" customHeight="1" x14ac:dyDescent="0.25"/>
    <row r="175" spans="1:9" ht="14.25" customHeight="1" x14ac:dyDescent="0.25"/>
    <row r="176" spans="1:9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spans="1:2" ht="14.25" customHeight="1" x14ac:dyDescent="0.25"/>
    <row r="194" spans="1:2" ht="14.25" customHeight="1" x14ac:dyDescent="0.25"/>
    <row r="195" spans="1:2" ht="14.25" customHeight="1" x14ac:dyDescent="0.25"/>
    <row r="196" spans="1:2" ht="14.25" customHeight="1" x14ac:dyDescent="0.25"/>
    <row r="197" spans="1:2" ht="14.25" customHeight="1" x14ac:dyDescent="0.25"/>
    <row r="198" spans="1:2" ht="14.25" customHeight="1" x14ac:dyDescent="0.25"/>
    <row r="199" spans="1:2" ht="14.25" customHeight="1" x14ac:dyDescent="0.25"/>
    <row r="200" spans="1:2" ht="14.25" customHeight="1" x14ac:dyDescent="0.25"/>
    <row r="201" spans="1:2" ht="14.25" customHeight="1" x14ac:dyDescent="0.25"/>
    <row r="202" spans="1:2" ht="14.25" hidden="1" customHeight="1" x14ac:dyDescent="0.25">
      <c r="A202" s="1860">
        <f>SUM(B12:B28,C32:C68,C71:D104,B108:B109,B129,C132:E140,B143:D148,B153:B154,B159:B161)</f>
        <v>2993</v>
      </c>
      <c r="B202" s="1860">
        <f>SUM(CE12:CF68)</f>
        <v>0</v>
      </c>
    </row>
    <row r="203" spans="1:2" ht="14.25" customHeight="1" x14ac:dyDescent="0.25"/>
    <row r="204" spans="1:2" ht="14.25" customHeight="1" x14ac:dyDescent="0.25"/>
    <row r="205" spans="1:2" ht="14.25" customHeight="1" x14ac:dyDescent="0.25"/>
    <row r="206" spans="1:2" ht="14.25" customHeight="1" x14ac:dyDescent="0.25"/>
    <row r="207" spans="1:2" ht="14.25" customHeight="1" x14ac:dyDescent="0.25"/>
    <row r="208" spans="1:2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54">
    <mergeCell ref="A32:A39"/>
    <mergeCell ref="A40:A42"/>
    <mergeCell ref="A43:A45"/>
    <mergeCell ref="A46:A48"/>
    <mergeCell ref="A49:A54"/>
    <mergeCell ref="P30:P31"/>
    <mergeCell ref="Q30:Q31"/>
    <mergeCell ref="B9:D9"/>
    <mergeCell ref="B11:T11"/>
    <mergeCell ref="B16:T16"/>
    <mergeCell ref="B23:T23"/>
    <mergeCell ref="B26:T26"/>
    <mergeCell ref="A30:B31"/>
    <mergeCell ref="C30:C31"/>
    <mergeCell ref="D30:L30"/>
    <mergeCell ref="M30:O30"/>
    <mergeCell ref="M9:N9"/>
    <mergeCell ref="O9:P9"/>
    <mergeCell ref="Q9:R9"/>
    <mergeCell ref="S9:S10"/>
    <mergeCell ref="A6:T6"/>
    <mergeCell ref="A9:A10"/>
    <mergeCell ref="E9:F9"/>
    <mergeCell ref="G9:H9"/>
    <mergeCell ref="I9:J9"/>
    <mergeCell ref="K9:L9"/>
    <mergeCell ref="T9:T10"/>
    <mergeCell ref="K150:M150"/>
    <mergeCell ref="A156:A158"/>
    <mergeCell ref="B156:B158"/>
    <mergeCell ref="C156:E157"/>
    <mergeCell ref="F156:I156"/>
    <mergeCell ref="F157:G157"/>
    <mergeCell ref="H157:I157"/>
    <mergeCell ref="A150:A151"/>
    <mergeCell ref="B150:B151"/>
    <mergeCell ref="C150:D150"/>
    <mergeCell ref="A71:A90"/>
    <mergeCell ref="A91:A104"/>
    <mergeCell ref="E150:F150"/>
    <mergeCell ref="G150:H150"/>
    <mergeCell ref="I150:J150"/>
    <mergeCell ref="A132:A133"/>
    <mergeCell ref="A135:A136"/>
    <mergeCell ref="A137:A138"/>
    <mergeCell ref="A139:A140"/>
    <mergeCell ref="A106:A107"/>
    <mergeCell ref="B106:B107"/>
    <mergeCell ref="C106:D106"/>
    <mergeCell ref="A55:A58"/>
    <mergeCell ref="A59:A62"/>
    <mergeCell ref="A63:A64"/>
    <mergeCell ref="A65:A66"/>
    <mergeCell ref="A67:A68"/>
  </mergeCells>
  <dataValidations count="5">
    <dataValidation type="decimal" allowBlank="1" showErrorMessage="1" sqref="D32:L32 D34:L59 D61:L68" xr:uid="{00000000-0002-0000-1500-000000000000}">
      <formula1>0</formula1>
      <formula2>9.99999999999999E+36</formula2>
    </dataValidation>
    <dataValidation type="decimal" operator="greaterThanOrEqual" allowBlank="1" showInputMessage="1" showErrorMessage="1" prompt="Valor no Permitido" sqref="C59 C63:C64 C71:D104 C108:D109 B112:B128" xr:uid="{00000000-0002-0000-1500-000001000000}">
      <formula1>0</formula1>
    </dataValidation>
    <dataValidation type="decimal" allowBlank="1" showErrorMessage="1" sqref="E12:T15 E17:T22 E24:T25 E27:T28 M32:Q68 C132:E140" xr:uid="{00000000-0002-0000-1500-000002000000}">
      <formula1>0</formula1>
      <formula2>9.99999999999999E+34</formula2>
    </dataValidation>
    <dataValidation type="decimal" allowBlank="1" showInputMessage="1" showErrorMessage="1" prompt="Valor no Permitido" sqref="C159:I161" xr:uid="{00000000-0002-0000-1500-000003000000}">
      <formula1>0</formula1>
      <formula2>9.99999999999999E+36</formula2>
    </dataValidation>
    <dataValidation type="decimal" allowBlank="1" showErrorMessage="1" sqref="B143:D148 B152:M152 C153:M154" xr:uid="{00000000-0002-0000-1500-000004000000}">
      <formula1>0</formula1>
      <formula2>9.99999999999999E+38</formula2>
    </dataValidation>
  </dataValidations>
  <pageMargins left="0.7" right="0.7" top="0.75" bottom="0.75" header="0" footer="0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000"/>
  <sheetViews>
    <sheetView showGridLines="0" workbookViewId="0"/>
  </sheetViews>
  <sheetFormatPr baseColWidth="10" defaultColWidth="14.42578125" defaultRowHeight="15" customHeight="1" x14ac:dyDescent="0.25"/>
  <cols>
    <col min="1" max="1" width="66.42578125" customWidth="1"/>
    <col min="2" max="2" width="13.5703125" customWidth="1"/>
    <col min="3" max="5" width="11.42578125" customWidth="1"/>
    <col min="6" max="6" width="13.28515625" customWidth="1"/>
    <col min="7" max="7" width="12.140625" customWidth="1"/>
    <col min="8" max="8" width="13.7109375" customWidth="1"/>
    <col min="9" max="9" width="13.42578125" customWidth="1"/>
    <col min="10" max="10" width="13.28515625" customWidth="1"/>
    <col min="11" max="17" width="11.42578125" customWidth="1"/>
    <col min="18" max="19" width="13.7109375" customWidth="1"/>
    <col min="20" max="20" width="14.42578125" customWidth="1"/>
    <col min="21" max="23" width="11.42578125" customWidth="1"/>
    <col min="24" max="24" width="11.28515625" customWidth="1"/>
    <col min="25" max="25" width="12" customWidth="1"/>
    <col min="26" max="47" width="11.42578125" customWidth="1"/>
  </cols>
  <sheetData>
    <row r="1" spans="1:47" ht="14.25" customHeight="1" x14ac:dyDescent="0.25">
      <c r="A1" s="1727" t="s">
        <v>28</v>
      </c>
      <c r="B1" s="1500"/>
      <c r="C1" s="1500"/>
      <c r="D1" s="1500"/>
      <c r="E1" s="1500"/>
      <c r="F1" s="1500"/>
      <c r="G1" s="1500"/>
      <c r="H1" s="1500"/>
      <c r="I1" s="1500"/>
      <c r="J1" s="1500"/>
      <c r="K1" s="1500"/>
      <c r="L1" s="1500"/>
      <c r="M1" s="1500"/>
      <c r="N1" s="1500"/>
      <c r="O1" s="1500"/>
      <c r="P1" s="1500"/>
      <c r="Q1" s="1500"/>
      <c r="R1" s="1500"/>
      <c r="S1" s="1500"/>
      <c r="T1" s="1500"/>
      <c r="U1" s="1500"/>
      <c r="V1" s="1500"/>
      <c r="W1" s="1500"/>
      <c r="X1" s="1500"/>
      <c r="Y1" s="1500"/>
      <c r="Z1" s="1500"/>
      <c r="AA1" s="1500"/>
      <c r="AB1" s="1500"/>
      <c r="AC1" s="1500"/>
      <c r="AD1" s="1500"/>
      <c r="AE1" s="1500"/>
      <c r="AF1" s="1500"/>
      <c r="AG1" s="1500"/>
      <c r="AH1" s="1500"/>
      <c r="AI1" s="1500"/>
      <c r="AJ1" s="1500"/>
      <c r="AK1" s="1500"/>
      <c r="AL1" s="1500"/>
      <c r="AM1" s="1500"/>
      <c r="AN1" s="1500"/>
    </row>
    <row r="2" spans="1:47" ht="14.25" customHeight="1" x14ac:dyDescent="0.25">
      <c r="A2" s="1727" t="str">
        <f>CONCATENATE("COMUNA: ",NOMBRE!B2, " (",NOMBRE!C2,NOMBRE!D2,NOMBRE!E2,NOMBRE!F2,NOMBRE!G2,")")</f>
        <v>COMUNA: TEMUCO (09101)</v>
      </c>
      <c r="B2" s="1500"/>
      <c r="C2" s="1500"/>
      <c r="D2" s="1500"/>
      <c r="E2" s="1500"/>
      <c r="F2" s="1500"/>
      <c r="G2" s="1500"/>
      <c r="H2" s="1500"/>
      <c r="I2" s="1500"/>
      <c r="J2" s="1500"/>
      <c r="K2" s="1500"/>
      <c r="L2" s="1500"/>
      <c r="M2" s="1500"/>
      <c r="N2" s="1500"/>
      <c r="O2" s="1500"/>
      <c r="P2" s="1500"/>
      <c r="Q2" s="1500"/>
      <c r="R2" s="1500"/>
      <c r="S2" s="1500"/>
      <c r="T2" s="1500"/>
      <c r="U2" s="1500"/>
      <c r="V2" s="1500"/>
      <c r="W2" s="1500"/>
      <c r="X2" s="1500"/>
      <c r="Y2" s="1500"/>
      <c r="Z2" s="1500"/>
      <c r="AA2" s="1500"/>
      <c r="AB2" s="1500"/>
      <c r="AC2" s="1500"/>
      <c r="AD2" s="1500"/>
      <c r="AE2" s="1500"/>
      <c r="AF2" s="1500"/>
      <c r="AG2" s="1500"/>
      <c r="AH2" s="1500"/>
      <c r="AI2" s="1500"/>
      <c r="AJ2" s="1500"/>
      <c r="AK2" s="1500"/>
      <c r="AL2" s="1500"/>
      <c r="AM2" s="1500"/>
      <c r="AN2" s="1500"/>
    </row>
    <row r="3" spans="1:47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B3" s="1500"/>
      <c r="C3" s="1500"/>
      <c r="D3" s="1500"/>
      <c r="E3" s="1500"/>
      <c r="F3" s="1500"/>
      <c r="G3" s="1500"/>
      <c r="H3" s="1500"/>
      <c r="I3" s="1500"/>
      <c r="J3" s="1500"/>
      <c r="K3" s="1500"/>
      <c r="L3" s="1500"/>
      <c r="M3" s="1500"/>
      <c r="N3" s="1500"/>
      <c r="O3" s="1500"/>
      <c r="P3" s="1500"/>
      <c r="Q3" s="1500"/>
      <c r="R3" s="1500"/>
      <c r="S3" s="1500"/>
      <c r="T3" s="1500"/>
      <c r="U3" s="1500"/>
      <c r="V3" s="1500"/>
      <c r="W3" s="1500"/>
      <c r="X3" s="1500"/>
      <c r="Y3" s="1500"/>
      <c r="Z3" s="1500"/>
      <c r="AA3" s="1500"/>
      <c r="AB3" s="1500"/>
      <c r="AC3" s="1500"/>
      <c r="AD3" s="1500"/>
      <c r="AE3" s="1500"/>
      <c r="AF3" s="1500"/>
      <c r="AG3" s="1500"/>
      <c r="AH3" s="1500"/>
      <c r="AI3" s="1500"/>
      <c r="AJ3" s="1500"/>
      <c r="AK3" s="1500"/>
      <c r="AL3" s="1500"/>
      <c r="AM3" s="1500"/>
      <c r="AN3" s="1500"/>
    </row>
    <row r="4" spans="1:47" ht="14.25" customHeight="1" x14ac:dyDescent="0.25">
      <c r="A4" s="1727" t="str">
        <f>CONCATENATE("MES: ",NOMBRE!B6, " (",NOMBRE!C6,NOMBRE!D6,")")</f>
        <v>MES: NOVIEMBRE (11)</v>
      </c>
      <c r="B4" s="1500"/>
      <c r="C4" s="1500"/>
      <c r="D4" s="1500"/>
      <c r="E4" s="1500"/>
      <c r="F4" s="1500"/>
      <c r="G4" s="1500"/>
      <c r="H4" s="1500"/>
      <c r="I4" s="1500"/>
      <c r="J4" s="1500"/>
      <c r="K4" s="1500"/>
      <c r="L4" s="1500"/>
      <c r="M4" s="1500"/>
      <c r="N4" s="1500"/>
      <c r="O4" s="1500"/>
      <c r="P4" s="1500"/>
      <c r="Q4" s="1500"/>
      <c r="R4" s="1500"/>
      <c r="S4" s="1500"/>
      <c r="T4" s="1500"/>
      <c r="U4" s="1500"/>
      <c r="V4" s="1500"/>
      <c r="W4" s="1500"/>
      <c r="X4" s="1500"/>
      <c r="Y4" s="1500"/>
      <c r="Z4" s="1500"/>
      <c r="AA4" s="1500"/>
      <c r="AB4" s="1500"/>
      <c r="AC4" s="1500"/>
      <c r="AD4" s="1500"/>
      <c r="AE4" s="1500"/>
      <c r="AF4" s="1500"/>
      <c r="AG4" s="1500"/>
      <c r="AH4" s="1500"/>
      <c r="AI4" s="1500"/>
      <c r="AJ4" s="1500"/>
      <c r="AK4" s="1500"/>
      <c r="AL4" s="1500"/>
      <c r="AM4" s="1500"/>
      <c r="AN4" s="1500"/>
    </row>
    <row r="5" spans="1:47" ht="14.25" customHeight="1" x14ac:dyDescent="0.25">
      <c r="A5" s="1727" t="str">
        <f>CONCATENATE("AÑO: ",NOMBRE!B7)</f>
        <v>AÑO: 2025</v>
      </c>
      <c r="B5" s="1500"/>
      <c r="C5" s="1500"/>
      <c r="D5" s="1500"/>
      <c r="E5" s="1500"/>
      <c r="F5" s="1500"/>
      <c r="G5" s="1500"/>
      <c r="H5" s="1500"/>
      <c r="I5" s="1500"/>
      <c r="J5" s="1500"/>
      <c r="K5" s="1500"/>
      <c r="L5" s="1500"/>
      <c r="M5" s="1500"/>
      <c r="N5" s="1500"/>
      <c r="O5" s="1500"/>
      <c r="P5" s="1500"/>
      <c r="Q5" s="1500"/>
      <c r="R5" s="1500"/>
      <c r="S5" s="1500"/>
      <c r="T5" s="1500"/>
      <c r="U5" s="1500"/>
      <c r="V5" s="1500"/>
      <c r="W5" s="1500"/>
      <c r="X5" s="1500"/>
      <c r="Y5" s="1500"/>
      <c r="Z5" s="1500"/>
      <c r="AA5" s="1500"/>
      <c r="AB5" s="1500"/>
      <c r="AC5" s="1500"/>
      <c r="AD5" s="1500"/>
      <c r="AE5" s="1500"/>
      <c r="AF5" s="1500"/>
      <c r="AG5" s="1500"/>
      <c r="AH5" s="1500"/>
      <c r="AI5" s="1500"/>
      <c r="AJ5" s="1500"/>
      <c r="AK5" s="1500"/>
      <c r="AL5" s="1500"/>
      <c r="AM5" s="1500"/>
      <c r="AN5" s="1500"/>
    </row>
    <row r="6" spans="1:47" ht="18" customHeight="1" x14ac:dyDescent="0.25">
      <c r="A6" s="3454" t="s">
        <v>3799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3165"/>
      <c r="Y6" s="3165"/>
      <c r="Z6" s="2650"/>
      <c r="AA6" s="2650"/>
      <c r="AB6" s="2650"/>
      <c r="AC6" s="2650"/>
      <c r="AD6" s="2650"/>
      <c r="AE6" s="2650"/>
      <c r="AF6" s="1862"/>
      <c r="AG6" s="1862"/>
      <c r="AH6" s="1731"/>
      <c r="AI6" s="1731"/>
      <c r="AJ6" s="1731"/>
      <c r="AK6" s="1731"/>
      <c r="AL6" s="1731"/>
      <c r="AM6" s="1731"/>
      <c r="AN6" s="1731"/>
      <c r="AO6" s="1731"/>
      <c r="AP6" s="1731"/>
      <c r="AQ6" s="1731"/>
      <c r="AR6" s="1731"/>
      <c r="AS6" s="1731"/>
      <c r="AT6" s="1731"/>
      <c r="AU6" s="1731"/>
    </row>
    <row r="7" spans="1:47" ht="14.25" customHeight="1" x14ac:dyDescent="0.25">
      <c r="A7" s="2941"/>
      <c r="B7" s="1862"/>
      <c r="C7" s="1862"/>
      <c r="D7" s="1862"/>
      <c r="E7" s="1862"/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1862"/>
      <c r="Y7" s="1862"/>
      <c r="Z7" s="1862"/>
      <c r="AA7" s="1862"/>
      <c r="AB7" s="1862"/>
      <c r="AC7" s="1862"/>
      <c r="AD7" s="1862"/>
      <c r="AE7" s="1862"/>
      <c r="AF7" s="1862"/>
      <c r="AG7" s="1862"/>
      <c r="AH7" s="1731"/>
      <c r="AI7" s="1731"/>
      <c r="AJ7" s="1731"/>
      <c r="AK7" s="1731"/>
      <c r="AL7" s="1731"/>
      <c r="AM7" s="1731"/>
      <c r="AN7" s="1731"/>
      <c r="AO7" s="1731"/>
      <c r="AP7" s="1731"/>
      <c r="AQ7" s="1731"/>
      <c r="AR7" s="1731"/>
      <c r="AS7" s="1731"/>
      <c r="AT7" s="1731"/>
      <c r="AU7" s="1731"/>
    </row>
    <row r="8" spans="1:47" ht="18" customHeight="1" x14ac:dyDescent="0.25">
      <c r="A8" s="2343" t="s">
        <v>3800</v>
      </c>
      <c r="B8" s="2343"/>
      <c r="C8" s="2343"/>
      <c r="D8" s="2343"/>
      <c r="E8" s="2343"/>
      <c r="F8" s="2343"/>
      <c r="G8" s="2343"/>
      <c r="H8" s="2200"/>
      <c r="I8" s="2200"/>
      <c r="J8" s="2200"/>
      <c r="K8" s="2200"/>
      <c r="L8" s="2200"/>
      <c r="M8" s="2200"/>
      <c r="N8" s="2200"/>
      <c r="O8" s="2200"/>
      <c r="P8" s="2200"/>
      <c r="Q8" s="2200"/>
      <c r="R8" s="2200"/>
      <c r="S8" s="2200"/>
      <c r="T8" s="2200"/>
      <c r="U8" s="2200"/>
      <c r="V8" s="2200"/>
      <c r="W8" s="2200"/>
      <c r="X8" s="2200"/>
      <c r="Y8" s="2200"/>
      <c r="Z8" s="2200"/>
      <c r="AA8" s="2200"/>
      <c r="AB8" s="2200"/>
      <c r="AC8" s="2200"/>
      <c r="AD8" s="2200"/>
      <c r="AE8" s="2200"/>
      <c r="AF8" s="2200"/>
      <c r="AG8" s="2200"/>
      <c r="AH8" s="2200"/>
      <c r="AI8" s="2200"/>
      <c r="AJ8" s="2200"/>
      <c r="AK8" s="2200"/>
      <c r="AL8" s="2200"/>
      <c r="AM8" s="2200"/>
      <c r="AN8" s="2200"/>
      <c r="AO8" s="2200"/>
      <c r="AP8" s="2200"/>
      <c r="AQ8" s="2200"/>
      <c r="AR8" s="2200"/>
      <c r="AS8" s="2200"/>
      <c r="AT8" s="2200"/>
      <c r="AU8" s="2200"/>
    </row>
    <row r="9" spans="1:47" ht="24.75" customHeight="1" x14ac:dyDescent="0.25">
      <c r="A9" s="3138" t="s">
        <v>3801</v>
      </c>
      <c r="B9" s="3143" t="s">
        <v>3802</v>
      </c>
      <c r="C9" s="3124"/>
      <c r="D9" s="3124"/>
      <c r="E9" s="3124"/>
      <c r="F9" s="3124"/>
      <c r="G9" s="3124"/>
      <c r="H9" s="3124"/>
      <c r="I9" s="3122"/>
      <c r="J9" s="3143" t="s">
        <v>3803</v>
      </c>
      <c r="K9" s="3124"/>
      <c r="L9" s="3124"/>
      <c r="M9" s="3124"/>
      <c r="N9" s="3124"/>
      <c r="O9" s="3124"/>
      <c r="P9" s="3124"/>
      <c r="Q9" s="3122"/>
      <c r="R9" s="3143" t="s">
        <v>3804</v>
      </c>
      <c r="S9" s="3124"/>
      <c r="T9" s="3124"/>
      <c r="U9" s="3124"/>
      <c r="V9" s="3124"/>
      <c r="W9" s="3124"/>
      <c r="X9" s="3124"/>
      <c r="Y9" s="3135"/>
      <c r="Z9" s="3158" t="s">
        <v>3644</v>
      </c>
      <c r="AA9" s="3124"/>
      <c r="AB9" s="3135"/>
      <c r="AC9" s="3181" t="s">
        <v>3805</v>
      </c>
      <c r="AD9" s="3124"/>
      <c r="AE9" s="3124"/>
      <c r="AF9" s="3124"/>
      <c r="AG9" s="3124"/>
      <c r="AH9" s="3124"/>
      <c r="AI9" s="3124"/>
      <c r="AJ9" s="3135"/>
      <c r="AK9" s="3349" t="s">
        <v>3644</v>
      </c>
      <c r="AL9" s="3124"/>
      <c r="AM9" s="3135"/>
      <c r="AN9" s="3181" t="s">
        <v>3806</v>
      </c>
      <c r="AO9" s="3124"/>
      <c r="AP9" s="3124"/>
      <c r="AQ9" s="3124"/>
      <c r="AR9" s="3124"/>
      <c r="AS9" s="3124"/>
      <c r="AT9" s="3124"/>
      <c r="AU9" s="3122"/>
    </row>
    <row r="10" spans="1:47" ht="15" customHeight="1" x14ac:dyDescent="0.25">
      <c r="A10" s="3128"/>
      <c r="B10" s="3158" t="s">
        <v>3248</v>
      </c>
      <c r="C10" s="3122"/>
      <c r="D10" s="3159" t="s">
        <v>1225</v>
      </c>
      <c r="E10" s="3122"/>
      <c r="F10" s="3159" t="s">
        <v>3807</v>
      </c>
      <c r="G10" s="3122"/>
      <c r="H10" s="3159" t="s">
        <v>723</v>
      </c>
      <c r="I10" s="3122"/>
      <c r="J10" s="3158" t="s">
        <v>3248</v>
      </c>
      <c r="K10" s="3122"/>
      <c r="L10" s="3159" t="s">
        <v>1225</v>
      </c>
      <c r="M10" s="3122"/>
      <c r="N10" s="3159" t="s">
        <v>1226</v>
      </c>
      <c r="O10" s="3122"/>
      <c r="P10" s="3159" t="s">
        <v>723</v>
      </c>
      <c r="Q10" s="3122"/>
      <c r="R10" s="3159" t="s">
        <v>3248</v>
      </c>
      <c r="S10" s="3122"/>
      <c r="T10" s="3159" t="s">
        <v>1225</v>
      </c>
      <c r="U10" s="3122"/>
      <c r="V10" s="3159" t="s">
        <v>1323</v>
      </c>
      <c r="W10" s="3122"/>
      <c r="X10" s="3158" t="s">
        <v>723</v>
      </c>
      <c r="Y10" s="3135"/>
      <c r="Z10" s="3224" t="s">
        <v>3670</v>
      </c>
      <c r="AA10" s="3233" t="s">
        <v>1640</v>
      </c>
      <c r="AB10" s="3135"/>
      <c r="AC10" s="3158" t="s">
        <v>3248</v>
      </c>
      <c r="AD10" s="3122"/>
      <c r="AE10" s="3159" t="s">
        <v>1225</v>
      </c>
      <c r="AF10" s="3122"/>
      <c r="AG10" s="3159" t="s">
        <v>3808</v>
      </c>
      <c r="AH10" s="3122"/>
      <c r="AI10" s="3158" t="s">
        <v>3809</v>
      </c>
      <c r="AJ10" s="3122"/>
      <c r="AK10" s="3254" t="s">
        <v>3670</v>
      </c>
      <c r="AL10" s="3134" t="s">
        <v>1640</v>
      </c>
      <c r="AM10" s="3135"/>
      <c r="AN10" s="3158" t="s">
        <v>3248</v>
      </c>
      <c r="AO10" s="3122"/>
      <c r="AP10" s="3159" t="s">
        <v>1225</v>
      </c>
      <c r="AQ10" s="3122"/>
      <c r="AR10" s="3159" t="s">
        <v>1226</v>
      </c>
      <c r="AS10" s="3122"/>
      <c r="AT10" s="3159" t="s">
        <v>723</v>
      </c>
      <c r="AU10" s="3122"/>
    </row>
    <row r="11" spans="1:47" ht="15" customHeight="1" x14ac:dyDescent="0.25">
      <c r="A11" s="3129"/>
      <c r="B11" s="1742" t="s">
        <v>63</v>
      </c>
      <c r="C11" s="144" t="s">
        <v>64</v>
      </c>
      <c r="D11" s="58" t="s">
        <v>63</v>
      </c>
      <c r="E11" s="144" t="s">
        <v>64</v>
      </c>
      <c r="F11" s="58" t="s">
        <v>63</v>
      </c>
      <c r="G11" s="144" t="s">
        <v>64</v>
      </c>
      <c r="H11" s="58" t="s">
        <v>63</v>
      </c>
      <c r="I11" s="144" t="s">
        <v>64</v>
      </c>
      <c r="J11" s="58" t="s">
        <v>63</v>
      </c>
      <c r="K11" s="144" t="s">
        <v>64</v>
      </c>
      <c r="L11" s="58" t="s">
        <v>63</v>
      </c>
      <c r="M11" s="144" t="s">
        <v>64</v>
      </c>
      <c r="N11" s="58" t="s">
        <v>63</v>
      </c>
      <c r="O11" s="144" t="s">
        <v>64</v>
      </c>
      <c r="P11" s="58" t="s">
        <v>63</v>
      </c>
      <c r="Q11" s="144" t="s">
        <v>64</v>
      </c>
      <c r="R11" s="58" t="s">
        <v>63</v>
      </c>
      <c r="S11" s="144" t="s">
        <v>64</v>
      </c>
      <c r="T11" s="58" t="s">
        <v>63</v>
      </c>
      <c r="U11" s="144" t="s">
        <v>64</v>
      </c>
      <c r="V11" s="58" t="s">
        <v>63</v>
      </c>
      <c r="W11" s="144" t="s">
        <v>64</v>
      </c>
      <c r="X11" s="1742" t="s">
        <v>63</v>
      </c>
      <c r="Y11" s="26" t="s">
        <v>64</v>
      </c>
      <c r="Z11" s="3253"/>
      <c r="AA11" s="23" t="s">
        <v>3810</v>
      </c>
      <c r="AB11" s="1501" t="s">
        <v>2581</v>
      </c>
      <c r="AC11" s="1155" t="s">
        <v>63</v>
      </c>
      <c r="AD11" s="144" t="s">
        <v>64</v>
      </c>
      <c r="AE11" s="1742" t="s">
        <v>63</v>
      </c>
      <c r="AF11" s="144" t="s">
        <v>64</v>
      </c>
      <c r="AG11" s="58" t="s">
        <v>63</v>
      </c>
      <c r="AH11" s="144" t="s">
        <v>64</v>
      </c>
      <c r="AI11" s="1742" t="s">
        <v>63</v>
      </c>
      <c r="AJ11" s="26" t="s">
        <v>64</v>
      </c>
      <c r="AK11" s="3146"/>
      <c r="AL11" s="1800" t="s">
        <v>3810</v>
      </c>
      <c r="AM11" s="1501" t="s">
        <v>2581</v>
      </c>
      <c r="AN11" s="1155" t="s">
        <v>63</v>
      </c>
      <c r="AO11" s="144" t="s">
        <v>64</v>
      </c>
      <c r="AP11" s="1742" t="s">
        <v>63</v>
      </c>
      <c r="AQ11" s="144" t="s">
        <v>64</v>
      </c>
      <c r="AR11" s="58" t="s">
        <v>63</v>
      </c>
      <c r="AS11" s="144" t="s">
        <v>64</v>
      </c>
      <c r="AT11" s="58" t="s">
        <v>63</v>
      </c>
      <c r="AU11" s="144" t="s">
        <v>64</v>
      </c>
    </row>
    <row r="12" spans="1:47" ht="15" customHeight="1" x14ac:dyDescent="0.25">
      <c r="A12" s="145" t="s">
        <v>82</v>
      </c>
      <c r="B12" s="158">
        <f t="shared" ref="B12:AU12" si="0">SUM(B13:B67)</f>
        <v>0</v>
      </c>
      <c r="C12" s="253">
        <f t="shared" si="0"/>
        <v>0</v>
      </c>
      <c r="D12" s="157">
        <f t="shared" si="0"/>
        <v>0</v>
      </c>
      <c r="E12" s="253">
        <f t="shared" si="0"/>
        <v>0</v>
      </c>
      <c r="F12" s="157">
        <f t="shared" si="0"/>
        <v>0</v>
      </c>
      <c r="G12" s="253">
        <f t="shared" si="0"/>
        <v>0</v>
      </c>
      <c r="H12" s="157">
        <f t="shared" si="0"/>
        <v>0</v>
      </c>
      <c r="I12" s="253">
        <f t="shared" si="0"/>
        <v>0</v>
      </c>
      <c r="J12" s="157">
        <f t="shared" si="0"/>
        <v>0</v>
      </c>
      <c r="K12" s="253">
        <f t="shared" si="0"/>
        <v>0</v>
      </c>
      <c r="L12" s="157">
        <f t="shared" si="0"/>
        <v>0</v>
      </c>
      <c r="M12" s="253">
        <f t="shared" si="0"/>
        <v>0</v>
      </c>
      <c r="N12" s="157">
        <f t="shared" si="0"/>
        <v>0</v>
      </c>
      <c r="O12" s="253">
        <f t="shared" si="0"/>
        <v>0</v>
      </c>
      <c r="P12" s="157">
        <f t="shared" si="0"/>
        <v>0</v>
      </c>
      <c r="Q12" s="253">
        <f t="shared" si="0"/>
        <v>0</v>
      </c>
      <c r="R12" s="157">
        <f t="shared" si="0"/>
        <v>0</v>
      </c>
      <c r="S12" s="253">
        <f t="shared" si="0"/>
        <v>0</v>
      </c>
      <c r="T12" s="158">
        <f t="shared" si="0"/>
        <v>0</v>
      </c>
      <c r="U12" s="253">
        <f t="shared" si="0"/>
        <v>0</v>
      </c>
      <c r="V12" s="157">
        <f t="shared" si="0"/>
        <v>0</v>
      </c>
      <c r="W12" s="253">
        <f t="shared" si="0"/>
        <v>0</v>
      </c>
      <c r="X12" s="158">
        <f t="shared" si="0"/>
        <v>0</v>
      </c>
      <c r="Y12" s="1502">
        <f t="shared" si="0"/>
        <v>0</v>
      </c>
      <c r="Z12" s="1826">
        <f t="shared" si="0"/>
        <v>0</v>
      </c>
      <c r="AA12" s="158">
        <f t="shared" si="0"/>
        <v>0</v>
      </c>
      <c r="AB12" s="761">
        <f t="shared" si="0"/>
        <v>0</v>
      </c>
      <c r="AC12" s="1463">
        <f t="shared" si="0"/>
        <v>0</v>
      </c>
      <c r="AD12" s="253">
        <f t="shared" si="0"/>
        <v>0</v>
      </c>
      <c r="AE12" s="158">
        <f t="shared" si="0"/>
        <v>0</v>
      </c>
      <c r="AF12" s="253">
        <f t="shared" si="0"/>
        <v>0</v>
      </c>
      <c r="AG12" s="157">
        <f t="shared" si="0"/>
        <v>0</v>
      </c>
      <c r="AH12" s="253">
        <f t="shared" si="0"/>
        <v>0</v>
      </c>
      <c r="AI12" s="158">
        <f t="shared" si="0"/>
        <v>0</v>
      </c>
      <c r="AJ12" s="1502">
        <f t="shared" si="0"/>
        <v>0</v>
      </c>
      <c r="AK12" s="112">
        <f t="shared" si="0"/>
        <v>0</v>
      </c>
      <c r="AL12" s="158">
        <f t="shared" si="0"/>
        <v>0</v>
      </c>
      <c r="AM12" s="761">
        <f t="shared" si="0"/>
        <v>0</v>
      </c>
      <c r="AN12" s="1463">
        <f t="shared" si="0"/>
        <v>0</v>
      </c>
      <c r="AO12" s="253">
        <f t="shared" si="0"/>
        <v>0</v>
      </c>
      <c r="AP12" s="158">
        <f t="shared" si="0"/>
        <v>0</v>
      </c>
      <c r="AQ12" s="253">
        <f t="shared" si="0"/>
        <v>0</v>
      </c>
      <c r="AR12" s="157">
        <f t="shared" si="0"/>
        <v>0</v>
      </c>
      <c r="AS12" s="253">
        <f t="shared" si="0"/>
        <v>0</v>
      </c>
      <c r="AT12" s="157">
        <f t="shared" si="0"/>
        <v>0</v>
      </c>
      <c r="AU12" s="253">
        <f t="shared" si="0"/>
        <v>0</v>
      </c>
    </row>
    <row r="13" spans="1:47" ht="15" customHeight="1" x14ac:dyDescent="0.25">
      <c r="A13" s="2051" t="s">
        <v>1230</v>
      </c>
      <c r="B13" s="126"/>
      <c r="C13" s="351"/>
      <c r="D13" s="126"/>
      <c r="E13" s="351"/>
      <c r="F13" s="126"/>
      <c r="G13" s="351"/>
      <c r="H13" s="126"/>
      <c r="I13" s="351"/>
      <c r="J13" s="126"/>
      <c r="K13" s="351"/>
      <c r="L13" s="126"/>
      <c r="M13" s="351"/>
      <c r="N13" s="126"/>
      <c r="O13" s="351"/>
      <c r="P13" s="126"/>
      <c r="Q13" s="351"/>
      <c r="R13" s="151">
        <f t="shared" ref="R13:Y13" si="1">SUM(B13+J13)</f>
        <v>0</v>
      </c>
      <c r="S13" s="250">
        <f t="shared" si="1"/>
        <v>0</v>
      </c>
      <c r="T13" s="151">
        <f t="shared" si="1"/>
        <v>0</v>
      </c>
      <c r="U13" s="250">
        <f t="shared" si="1"/>
        <v>0</v>
      </c>
      <c r="V13" s="161">
        <f t="shared" si="1"/>
        <v>0</v>
      </c>
      <c r="W13" s="250">
        <f t="shared" si="1"/>
        <v>0</v>
      </c>
      <c r="X13" s="151">
        <f t="shared" si="1"/>
        <v>0</v>
      </c>
      <c r="Y13" s="899">
        <f t="shared" si="1"/>
        <v>0</v>
      </c>
      <c r="Z13" s="440"/>
      <c r="AA13" s="377"/>
      <c r="AB13" s="351"/>
      <c r="AC13" s="440"/>
      <c r="AD13" s="351"/>
      <c r="AE13" s="2078"/>
      <c r="AF13" s="351"/>
      <c r="AG13" s="126"/>
      <c r="AH13" s="351"/>
      <c r="AI13" s="2078"/>
      <c r="AJ13" s="378"/>
      <c r="AK13" s="139"/>
      <c r="AL13" s="377"/>
      <c r="AM13" s="351"/>
      <c r="AN13" s="1503"/>
      <c r="AO13" s="1504"/>
      <c r="AP13" s="2942"/>
      <c r="AQ13" s="1504"/>
      <c r="AR13" s="1505"/>
      <c r="AS13" s="1504"/>
      <c r="AT13" s="1505"/>
      <c r="AU13" s="1504"/>
    </row>
    <row r="14" spans="1:47" ht="15" customHeight="1" x14ac:dyDescent="0.25">
      <c r="A14" s="275" t="s">
        <v>3811</v>
      </c>
      <c r="B14" s="2070"/>
      <c r="C14" s="2065"/>
      <c r="D14" s="2070"/>
      <c r="E14" s="2065"/>
      <c r="F14" s="2070"/>
      <c r="G14" s="2065"/>
      <c r="H14" s="2070"/>
      <c r="I14" s="2065"/>
      <c r="J14" s="2070"/>
      <c r="K14" s="2065"/>
      <c r="L14" s="2070"/>
      <c r="M14" s="2065"/>
      <c r="N14" s="2070"/>
      <c r="O14" s="2065"/>
      <c r="P14" s="2070"/>
      <c r="Q14" s="2065"/>
      <c r="R14" s="228">
        <f t="shared" ref="R14:Y14" si="2">SUM(B14+J14)</f>
        <v>0</v>
      </c>
      <c r="S14" s="254">
        <f t="shared" si="2"/>
        <v>0</v>
      </c>
      <c r="T14" s="228">
        <f t="shared" si="2"/>
        <v>0</v>
      </c>
      <c r="U14" s="254">
        <f t="shared" si="2"/>
        <v>0</v>
      </c>
      <c r="V14" s="227">
        <f t="shared" si="2"/>
        <v>0</v>
      </c>
      <c r="W14" s="254">
        <f t="shared" si="2"/>
        <v>0</v>
      </c>
      <c r="X14" s="228">
        <f t="shared" si="2"/>
        <v>0</v>
      </c>
      <c r="Y14" s="1506">
        <f t="shared" si="2"/>
        <v>0</v>
      </c>
      <c r="Z14" s="2226"/>
      <c r="AA14" s="2235"/>
      <c r="AB14" s="2065"/>
      <c r="AC14" s="2226"/>
      <c r="AD14" s="2065"/>
      <c r="AE14" s="2089"/>
      <c r="AF14" s="2065"/>
      <c r="AG14" s="2070"/>
      <c r="AH14" s="2065"/>
      <c r="AI14" s="2089"/>
      <c r="AJ14" s="2069"/>
      <c r="AK14" s="1388"/>
      <c r="AL14" s="2235"/>
      <c r="AM14" s="2065"/>
      <c r="AN14" s="2943"/>
      <c r="AO14" s="2944"/>
      <c r="AP14" s="2945"/>
      <c r="AQ14" s="2944"/>
      <c r="AR14" s="2946"/>
      <c r="AS14" s="2944"/>
      <c r="AT14" s="2946"/>
      <c r="AU14" s="2944"/>
    </row>
    <row r="15" spans="1:47" ht="15" customHeight="1" x14ac:dyDescent="0.25">
      <c r="A15" s="275" t="s">
        <v>1232</v>
      </c>
      <c r="B15" s="2070"/>
      <c r="C15" s="2065"/>
      <c r="D15" s="2070"/>
      <c r="E15" s="2065"/>
      <c r="F15" s="2070"/>
      <c r="G15" s="2065"/>
      <c r="H15" s="2070"/>
      <c r="I15" s="2065"/>
      <c r="J15" s="2070"/>
      <c r="K15" s="2065"/>
      <c r="L15" s="2070"/>
      <c r="M15" s="2065"/>
      <c r="N15" s="2070"/>
      <c r="O15" s="2065"/>
      <c r="P15" s="2070"/>
      <c r="Q15" s="2065"/>
      <c r="R15" s="228">
        <f t="shared" ref="R15:Y15" si="3">SUM(B15+J15)</f>
        <v>0</v>
      </c>
      <c r="S15" s="254">
        <f t="shared" si="3"/>
        <v>0</v>
      </c>
      <c r="T15" s="228">
        <f t="shared" si="3"/>
        <v>0</v>
      </c>
      <c r="U15" s="254">
        <f t="shared" si="3"/>
        <v>0</v>
      </c>
      <c r="V15" s="227">
        <f t="shared" si="3"/>
        <v>0</v>
      </c>
      <c r="W15" s="254">
        <f t="shared" si="3"/>
        <v>0</v>
      </c>
      <c r="X15" s="228">
        <f t="shared" si="3"/>
        <v>0</v>
      </c>
      <c r="Y15" s="1506">
        <f t="shared" si="3"/>
        <v>0</v>
      </c>
      <c r="Z15" s="2226"/>
      <c r="AA15" s="2235"/>
      <c r="AB15" s="2065"/>
      <c r="AC15" s="2226"/>
      <c r="AD15" s="2065"/>
      <c r="AE15" s="2089"/>
      <c r="AF15" s="2065"/>
      <c r="AG15" s="2070"/>
      <c r="AH15" s="2065"/>
      <c r="AI15" s="2089"/>
      <c r="AJ15" s="2069"/>
      <c r="AK15" s="1388"/>
      <c r="AL15" s="2235"/>
      <c r="AM15" s="2065"/>
      <c r="AN15" s="2943"/>
      <c r="AO15" s="2944"/>
      <c r="AP15" s="2945"/>
      <c r="AQ15" s="2944"/>
      <c r="AR15" s="2946"/>
      <c r="AS15" s="2944"/>
      <c r="AT15" s="2946"/>
      <c r="AU15" s="2944"/>
    </row>
    <row r="16" spans="1:47" ht="15" customHeight="1" x14ac:dyDescent="0.25">
      <c r="A16" s="275" t="s">
        <v>3812</v>
      </c>
      <c r="B16" s="2070"/>
      <c r="C16" s="2065"/>
      <c r="D16" s="2070"/>
      <c r="E16" s="2065"/>
      <c r="F16" s="2070"/>
      <c r="G16" s="2065"/>
      <c r="H16" s="2070"/>
      <c r="I16" s="2065"/>
      <c r="J16" s="2070"/>
      <c r="K16" s="2065"/>
      <c r="L16" s="2070"/>
      <c r="M16" s="2065"/>
      <c r="N16" s="2070"/>
      <c r="O16" s="2065"/>
      <c r="P16" s="2070"/>
      <c r="Q16" s="2065"/>
      <c r="R16" s="228">
        <f t="shared" ref="R16:Y16" si="4">SUM(B16+J16)</f>
        <v>0</v>
      </c>
      <c r="S16" s="254">
        <f t="shared" si="4"/>
        <v>0</v>
      </c>
      <c r="T16" s="228">
        <f t="shared" si="4"/>
        <v>0</v>
      </c>
      <c r="U16" s="254">
        <f t="shared" si="4"/>
        <v>0</v>
      </c>
      <c r="V16" s="227">
        <f t="shared" si="4"/>
        <v>0</v>
      </c>
      <c r="W16" s="254">
        <f t="shared" si="4"/>
        <v>0</v>
      </c>
      <c r="X16" s="228">
        <f t="shared" si="4"/>
        <v>0</v>
      </c>
      <c r="Y16" s="1506">
        <f t="shared" si="4"/>
        <v>0</v>
      </c>
      <c r="Z16" s="2226"/>
      <c r="AA16" s="2235"/>
      <c r="AB16" s="2065"/>
      <c r="AC16" s="2226"/>
      <c r="AD16" s="2065"/>
      <c r="AE16" s="2089"/>
      <c r="AF16" s="2065"/>
      <c r="AG16" s="2070"/>
      <c r="AH16" s="2065"/>
      <c r="AI16" s="2089"/>
      <c r="AJ16" s="2069"/>
      <c r="AK16" s="1388"/>
      <c r="AL16" s="2235"/>
      <c r="AM16" s="2065"/>
      <c r="AN16" s="2943"/>
      <c r="AO16" s="2944"/>
      <c r="AP16" s="2945"/>
      <c r="AQ16" s="2944"/>
      <c r="AR16" s="2946"/>
      <c r="AS16" s="2944"/>
      <c r="AT16" s="2946"/>
      <c r="AU16" s="2944"/>
    </row>
    <row r="17" spans="1:47" ht="15" customHeight="1" x14ac:dyDescent="0.25">
      <c r="A17" s="275" t="s">
        <v>3238</v>
      </c>
      <c r="B17" s="2070"/>
      <c r="C17" s="2065"/>
      <c r="D17" s="2070"/>
      <c r="E17" s="2065"/>
      <c r="F17" s="2070"/>
      <c r="G17" s="2065"/>
      <c r="H17" s="2070"/>
      <c r="I17" s="2065"/>
      <c r="J17" s="2070"/>
      <c r="K17" s="2065"/>
      <c r="L17" s="2070"/>
      <c r="M17" s="2065"/>
      <c r="N17" s="2070"/>
      <c r="O17" s="2065"/>
      <c r="P17" s="2070"/>
      <c r="Q17" s="2065"/>
      <c r="R17" s="228">
        <f t="shared" ref="R17:Y17" si="5">SUM(B17+J17)</f>
        <v>0</v>
      </c>
      <c r="S17" s="254">
        <f t="shared" si="5"/>
        <v>0</v>
      </c>
      <c r="T17" s="228">
        <f t="shared" si="5"/>
        <v>0</v>
      </c>
      <c r="U17" s="254">
        <f t="shared" si="5"/>
        <v>0</v>
      </c>
      <c r="V17" s="227">
        <f t="shared" si="5"/>
        <v>0</v>
      </c>
      <c r="W17" s="254">
        <f t="shared" si="5"/>
        <v>0</v>
      </c>
      <c r="X17" s="228">
        <f t="shared" si="5"/>
        <v>0</v>
      </c>
      <c r="Y17" s="1506">
        <f t="shared" si="5"/>
        <v>0</v>
      </c>
      <c r="Z17" s="2226"/>
      <c r="AA17" s="2235"/>
      <c r="AB17" s="2065"/>
      <c r="AC17" s="2226"/>
      <c r="AD17" s="2065"/>
      <c r="AE17" s="2089"/>
      <c r="AF17" s="2065"/>
      <c r="AG17" s="2070"/>
      <c r="AH17" s="2065"/>
      <c r="AI17" s="2089"/>
      <c r="AJ17" s="2069"/>
      <c r="AK17" s="1388"/>
      <c r="AL17" s="2235"/>
      <c r="AM17" s="2065"/>
      <c r="AN17" s="2943"/>
      <c r="AO17" s="2944"/>
      <c r="AP17" s="2945"/>
      <c r="AQ17" s="2944"/>
      <c r="AR17" s="2946"/>
      <c r="AS17" s="2944"/>
      <c r="AT17" s="2946"/>
      <c r="AU17" s="2944"/>
    </row>
    <row r="18" spans="1:47" ht="15" customHeight="1" x14ac:dyDescent="0.25">
      <c r="A18" s="275" t="s">
        <v>1235</v>
      </c>
      <c r="B18" s="2070"/>
      <c r="C18" s="2065"/>
      <c r="D18" s="2070"/>
      <c r="E18" s="2065"/>
      <c r="F18" s="2070"/>
      <c r="G18" s="2065"/>
      <c r="H18" s="2070"/>
      <c r="I18" s="2065"/>
      <c r="J18" s="2070"/>
      <c r="K18" s="2065"/>
      <c r="L18" s="2070"/>
      <c r="M18" s="2065"/>
      <c r="N18" s="2070"/>
      <c r="O18" s="2065"/>
      <c r="P18" s="2070"/>
      <c r="Q18" s="2065"/>
      <c r="R18" s="228">
        <f t="shared" ref="R18:Y18" si="6">SUM(B18+J18)</f>
        <v>0</v>
      </c>
      <c r="S18" s="254">
        <f t="shared" si="6"/>
        <v>0</v>
      </c>
      <c r="T18" s="228">
        <f t="shared" si="6"/>
        <v>0</v>
      </c>
      <c r="U18" s="254">
        <f t="shared" si="6"/>
        <v>0</v>
      </c>
      <c r="V18" s="227">
        <f t="shared" si="6"/>
        <v>0</v>
      </c>
      <c r="W18" s="254">
        <f t="shared" si="6"/>
        <v>0</v>
      </c>
      <c r="X18" s="228">
        <f t="shared" si="6"/>
        <v>0</v>
      </c>
      <c r="Y18" s="1506">
        <f t="shared" si="6"/>
        <v>0</v>
      </c>
      <c r="Z18" s="2226"/>
      <c r="AA18" s="2235"/>
      <c r="AB18" s="2065"/>
      <c r="AC18" s="2226"/>
      <c r="AD18" s="2065"/>
      <c r="AE18" s="2089"/>
      <c r="AF18" s="2065"/>
      <c r="AG18" s="2070"/>
      <c r="AH18" s="2065"/>
      <c r="AI18" s="2089"/>
      <c r="AJ18" s="2069"/>
      <c r="AK18" s="1388"/>
      <c r="AL18" s="2235"/>
      <c r="AM18" s="2065"/>
      <c r="AN18" s="2943"/>
      <c r="AO18" s="2944"/>
      <c r="AP18" s="2945"/>
      <c r="AQ18" s="2944"/>
      <c r="AR18" s="2946"/>
      <c r="AS18" s="2944"/>
      <c r="AT18" s="2946"/>
      <c r="AU18" s="2944"/>
    </row>
    <row r="19" spans="1:47" ht="15" customHeight="1" x14ac:dyDescent="0.25">
      <c r="A19" s="275" t="s">
        <v>1236</v>
      </c>
      <c r="B19" s="2070"/>
      <c r="C19" s="2065"/>
      <c r="D19" s="2070"/>
      <c r="E19" s="2065"/>
      <c r="F19" s="2070"/>
      <c r="G19" s="2065"/>
      <c r="H19" s="2070"/>
      <c r="I19" s="2065"/>
      <c r="J19" s="2070"/>
      <c r="K19" s="2065"/>
      <c r="L19" s="2070"/>
      <c r="M19" s="2065"/>
      <c r="N19" s="2070"/>
      <c r="O19" s="2065"/>
      <c r="P19" s="2070"/>
      <c r="Q19" s="2065"/>
      <c r="R19" s="228">
        <f t="shared" ref="R19:Y19" si="7">SUM(B19+J19)</f>
        <v>0</v>
      </c>
      <c r="S19" s="254">
        <f t="shared" si="7"/>
        <v>0</v>
      </c>
      <c r="T19" s="228">
        <f t="shared" si="7"/>
        <v>0</v>
      </c>
      <c r="U19" s="254">
        <f t="shared" si="7"/>
        <v>0</v>
      </c>
      <c r="V19" s="227">
        <f t="shared" si="7"/>
        <v>0</v>
      </c>
      <c r="W19" s="254">
        <f t="shared" si="7"/>
        <v>0</v>
      </c>
      <c r="X19" s="228">
        <f t="shared" si="7"/>
        <v>0</v>
      </c>
      <c r="Y19" s="1506">
        <f t="shared" si="7"/>
        <v>0</v>
      </c>
      <c r="Z19" s="2226"/>
      <c r="AA19" s="2235"/>
      <c r="AB19" s="2065"/>
      <c r="AC19" s="2226"/>
      <c r="AD19" s="2065"/>
      <c r="AE19" s="2089"/>
      <c r="AF19" s="2065"/>
      <c r="AG19" s="2070"/>
      <c r="AH19" s="2065"/>
      <c r="AI19" s="2089"/>
      <c r="AJ19" s="2069"/>
      <c r="AK19" s="1388"/>
      <c r="AL19" s="2235"/>
      <c r="AM19" s="2065"/>
      <c r="AN19" s="2943"/>
      <c r="AO19" s="2944"/>
      <c r="AP19" s="2945"/>
      <c r="AQ19" s="2944"/>
      <c r="AR19" s="2946"/>
      <c r="AS19" s="2944"/>
      <c r="AT19" s="2946"/>
      <c r="AU19" s="2944"/>
    </row>
    <row r="20" spans="1:47" ht="15" customHeight="1" x14ac:dyDescent="0.25">
      <c r="A20" s="275" t="s">
        <v>3813</v>
      </c>
      <c r="B20" s="2070"/>
      <c r="C20" s="2065"/>
      <c r="D20" s="2070"/>
      <c r="E20" s="2065"/>
      <c r="F20" s="2070"/>
      <c r="G20" s="2065"/>
      <c r="H20" s="2070"/>
      <c r="I20" s="2065"/>
      <c r="J20" s="2070"/>
      <c r="K20" s="2065"/>
      <c r="L20" s="2070"/>
      <c r="M20" s="2065"/>
      <c r="N20" s="2070"/>
      <c r="O20" s="2065"/>
      <c r="P20" s="2070"/>
      <c r="Q20" s="2065"/>
      <c r="R20" s="228">
        <f t="shared" ref="R20:Y20" si="8">SUM(B20+J20)</f>
        <v>0</v>
      </c>
      <c r="S20" s="254">
        <f t="shared" si="8"/>
        <v>0</v>
      </c>
      <c r="T20" s="228">
        <f t="shared" si="8"/>
        <v>0</v>
      </c>
      <c r="U20" s="254">
        <f t="shared" si="8"/>
        <v>0</v>
      </c>
      <c r="V20" s="227">
        <f t="shared" si="8"/>
        <v>0</v>
      </c>
      <c r="W20" s="254">
        <f t="shared" si="8"/>
        <v>0</v>
      </c>
      <c r="X20" s="228">
        <f t="shared" si="8"/>
        <v>0</v>
      </c>
      <c r="Y20" s="1506">
        <f t="shared" si="8"/>
        <v>0</v>
      </c>
      <c r="Z20" s="2226"/>
      <c r="AA20" s="2235"/>
      <c r="AB20" s="2065"/>
      <c r="AC20" s="2226"/>
      <c r="AD20" s="2065"/>
      <c r="AE20" s="2089"/>
      <c r="AF20" s="2065"/>
      <c r="AG20" s="2070"/>
      <c r="AH20" s="2065"/>
      <c r="AI20" s="2089"/>
      <c r="AJ20" s="2069"/>
      <c r="AK20" s="1388"/>
      <c r="AL20" s="2235"/>
      <c r="AM20" s="2065"/>
      <c r="AN20" s="2943"/>
      <c r="AO20" s="2944"/>
      <c r="AP20" s="2945"/>
      <c r="AQ20" s="2944"/>
      <c r="AR20" s="2946"/>
      <c r="AS20" s="2944"/>
      <c r="AT20" s="2946"/>
      <c r="AU20" s="2944"/>
    </row>
    <row r="21" spans="1:47" ht="15" customHeight="1" x14ac:dyDescent="0.25">
      <c r="A21" s="275" t="s">
        <v>3240</v>
      </c>
      <c r="B21" s="2070"/>
      <c r="C21" s="2065"/>
      <c r="D21" s="2070"/>
      <c r="E21" s="2065"/>
      <c r="F21" s="2070"/>
      <c r="G21" s="2065"/>
      <c r="H21" s="2070"/>
      <c r="I21" s="2065"/>
      <c r="J21" s="2070"/>
      <c r="K21" s="2065"/>
      <c r="L21" s="2070"/>
      <c r="M21" s="2065"/>
      <c r="N21" s="2070"/>
      <c r="O21" s="2065"/>
      <c r="P21" s="2070"/>
      <c r="Q21" s="2065"/>
      <c r="R21" s="228">
        <f t="shared" ref="R21:Y21" si="9">SUM(B21+J21)</f>
        <v>0</v>
      </c>
      <c r="S21" s="254">
        <f t="shared" si="9"/>
        <v>0</v>
      </c>
      <c r="T21" s="228">
        <f t="shared" si="9"/>
        <v>0</v>
      </c>
      <c r="U21" s="254">
        <f t="shared" si="9"/>
        <v>0</v>
      </c>
      <c r="V21" s="227">
        <f t="shared" si="9"/>
        <v>0</v>
      </c>
      <c r="W21" s="254">
        <f t="shared" si="9"/>
        <v>0</v>
      </c>
      <c r="X21" s="228">
        <f t="shared" si="9"/>
        <v>0</v>
      </c>
      <c r="Y21" s="1506">
        <f t="shared" si="9"/>
        <v>0</v>
      </c>
      <c r="Z21" s="2226"/>
      <c r="AA21" s="2235"/>
      <c r="AB21" s="2065"/>
      <c r="AC21" s="2226"/>
      <c r="AD21" s="2065"/>
      <c r="AE21" s="2089"/>
      <c r="AF21" s="2065"/>
      <c r="AG21" s="2070"/>
      <c r="AH21" s="2065"/>
      <c r="AI21" s="2089"/>
      <c r="AJ21" s="2069"/>
      <c r="AK21" s="1388"/>
      <c r="AL21" s="2235"/>
      <c r="AM21" s="2065"/>
      <c r="AN21" s="2943"/>
      <c r="AO21" s="2944"/>
      <c r="AP21" s="2945"/>
      <c r="AQ21" s="2944"/>
      <c r="AR21" s="2946"/>
      <c r="AS21" s="2944"/>
      <c r="AT21" s="2946"/>
      <c r="AU21" s="2944"/>
    </row>
    <row r="22" spans="1:47" ht="15" customHeight="1" x14ac:dyDescent="0.25">
      <c r="A22" s="275" t="s">
        <v>3814</v>
      </c>
      <c r="B22" s="2070"/>
      <c r="C22" s="2065"/>
      <c r="D22" s="2070"/>
      <c r="E22" s="2065"/>
      <c r="F22" s="2070"/>
      <c r="G22" s="2065"/>
      <c r="H22" s="2070"/>
      <c r="I22" s="2065"/>
      <c r="J22" s="2070"/>
      <c r="K22" s="2065"/>
      <c r="L22" s="2070"/>
      <c r="M22" s="2065"/>
      <c r="N22" s="2070"/>
      <c r="O22" s="2065"/>
      <c r="P22" s="2070"/>
      <c r="Q22" s="2065"/>
      <c r="R22" s="228">
        <f t="shared" ref="R22:Y22" si="10">SUM(B22+J22)</f>
        <v>0</v>
      </c>
      <c r="S22" s="254">
        <f t="shared" si="10"/>
        <v>0</v>
      </c>
      <c r="T22" s="228">
        <f t="shared" si="10"/>
        <v>0</v>
      </c>
      <c r="U22" s="254">
        <f t="shared" si="10"/>
        <v>0</v>
      </c>
      <c r="V22" s="227">
        <f t="shared" si="10"/>
        <v>0</v>
      </c>
      <c r="W22" s="254">
        <f t="shared" si="10"/>
        <v>0</v>
      </c>
      <c r="X22" s="228">
        <f t="shared" si="10"/>
        <v>0</v>
      </c>
      <c r="Y22" s="1506">
        <f t="shared" si="10"/>
        <v>0</v>
      </c>
      <c r="Z22" s="2226"/>
      <c r="AA22" s="2235"/>
      <c r="AB22" s="2065"/>
      <c r="AC22" s="2226"/>
      <c r="AD22" s="2065"/>
      <c r="AE22" s="2089"/>
      <c r="AF22" s="2065"/>
      <c r="AG22" s="2070"/>
      <c r="AH22" s="2065"/>
      <c r="AI22" s="2089"/>
      <c r="AJ22" s="2069"/>
      <c r="AK22" s="1388"/>
      <c r="AL22" s="2235"/>
      <c r="AM22" s="2065"/>
      <c r="AN22" s="2943"/>
      <c r="AO22" s="2944"/>
      <c r="AP22" s="2945"/>
      <c r="AQ22" s="2944"/>
      <c r="AR22" s="2946"/>
      <c r="AS22" s="2944"/>
      <c r="AT22" s="2946"/>
      <c r="AU22" s="2944"/>
    </row>
    <row r="23" spans="1:47" ht="15" customHeight="1" x14ac:dyDescent="0.25">
      <c r="A23" s="275" t="s">
        <v>3815</v>
      </c>
      <c r="B23" s="2070"/>
      <c r="C23" s="2065"/>
      <c r="D23" s="2070"/>
      <c r="E23" s="2065"/>
      <c r="F23" s="2070"/>
      <c r="G23" s="2065"/>
      <c r="H23" s="2070"/>
      <c r="I23" s="2065"/>
      <c r="J23" s="2070"/>
      <c r="K23" s="2065"/>
      <c r="L23" s="2070"/>
      <c r="M23" s="2065"/>
      <c r="N23" s="2070"/>
      <c r="O23" s="2065"/>
      <c r="P23" s="2070"/>
      <c r="Q23" s="2065"/>
      <c r="R23" s="228">
        <f t="shared" ref="R23:Y23" si="11">SUM(B23+J23)</f>
        <v>0</v>
      </c>
      <c r="S23" s="254">
        <f t="shared" si="11"/>
        <v>0</v>
      </c>
      <c r="T23" s="228">
        <f t="shared" si="11"/>
        <v>0</v>
      </c>
      <c r="U23" s="254">
        <f t="shared" si="11"/>
        <v>0</v>
      </c>
      <c r="V23" s="227">
        <f t="shared" si="11"/>
        <v>0</v>
      </c>
      <c r="W23" s="254">
        <f t="shared" si="11"/>
        <v>0</v>
      </c>
      <c r="X23" s="228">
        <f t="shared" si="11"/>
        <v>0</v>
      </c>
      <c r="Y23" s="1506">
        <f t="shared" si="11"/>
        <v>0</v>
      </c>
      <c r="Z23" s="2226"/>
      <c r="AA23" s="2235"/>
      <c r="AB23" s="2065"/>
      <c r="AC23" s="2226"/>
      <c r="AD23" s="2065"/>
      <c r="AE23" s="2089"/>
      <c r="AF23" s="2065"/>
      <c r="AG23" s="2070"/>
      <c r="AH23" s="2065"/>
      <c r="AI23" s="2089"/>
      <c r="AJ23" s="2069"/>
      <c r="AK23" s="1388"/>
      <c r="AL23" s="2235"/>
      <c r="AM23" s="2065"/>
      <c r="AN23" s="2943"/>
      <c r="AO23" s="2944"/>
      <c r="AP23" s="2945"/>
      <c r="AQ23" s="2944"/>
      <c r="AR23" s="2946"/>
      <c r="AS23" s="2944"/>
      <c r="AT23" s="2946"/>
      <c r="AU23" s="2944"/>
    </row>
    <row r="24" spans="1:47" ht="15" customHeight="1" x14ac:dyDescent="0.25">
      <c r="A24" s="275" t="s">
        <v>3816</v>
      </c>
      <c r="B24" s="2070"/>
      <c r="C24" s="2065"/>
      <c r="D24" s="2070"/>
      <c r="E24" s="2065"/>
      <c r="F24" s="2070"/>
      <c r="G24" s="2065"/>
      <c r="H24" s="2070"/>
      <c r="I24" s="2065"/>
      <c r="J24" s="2070"/>
      <c r="K24" s="2065"/>
      <c r="L24" s="2070"/>
      <c r="M24" s="2065"/>
      <c r="N24" s="2070"/>
      <c r="O24" s="2065"/>
      <c r="P24" s="2070"/>
      <c r="Q24" s="2065"/>
      <c r="R24" s="228">
        <f t="shared" ref="R24:Y24" si="12">SUM(B24+J24)</f>
        <v>0</v>
      </c>
      <c r="S24" s="254">
        <f t="shared" si="12"/>
        <v>0</v>
      </c>
      <c r="T24" s="228">
        <f t="shared" si="12"/>
        <v>0</v>
      </c>
      <c r="U24" s="254">
        <f t="shared" si="12"/>
        <v>0</v>
      </c>
      <c r="V24" s="227">
        <f t="shared" si="12"/>
        <v>0</v>
      </c>
      <c r="W24" s="254">
        <f t="shared" si="12"/>
        <v>0</v>
      </c>
      <c r="X24" s="228">
        <f t="shared" si="12"/>
        <v>0</v>
      </c>
      <c r="Y24" s="1506">
        <f t="shared" si="12"/>
        <v>0</v>
      </c>
      <c r="Z24" s="2226"/>
      <c r="AA24" s="2235"/>
      <c r="AB24" s="2065"/>
      <c r="AC24" s="2226"/>
      <c r="AD24" s="2065"/>
      <c r="AE24" s="2089"/>
      <c r="AF24" s="2065"/>
      <c r="AG24" s="2070"/>
      <c r="AH24" s="2065"/>
      <c r="AI24" s="2089"/>
      <c r="AJ24" s="2069"/>
      <c r="AK24" s="1388"/>
      <c r="AL24" s="2235"/>
      <c r="AM24" s="2065"/>
      <c r="AN24" s="2943"/>
      <c r="AO24" s="2944"/>
      <c r="AP24" s="2945"/>
      <c r="AQ24" s="2944"/>
      <c r="AR24" s="2946"/>
      <c r="AS24" s="2944"/>
      <c r="AT24" s="2946"/>
      <c r="AU24" s="2944"/>
    </row>
    <row r="25" spans="1:47" ht="15" customHeight="1" x14ac:dyDescent="0.25">
      <c r="A25" s="275" t="s">
        <v>1242</v>
      </c>
      <c r="B25" s="2070"/>
      <c r="C25" s="2065"/>
      <c r="D25" s="2070"/>
      <c r="E25" s="2065"/>
      <c r="F25" s="2070"/>
      <c r="G25" s="2065"/>
      <c r="H25" s="2070"/>
      <c r="I25" s="2065"/>
      <c r="J25" s="2070"/>
      <c r="K25" s="2065"/>
      <c r="L25" s="2070"/>
      <c r="M25" s="2065"/>
      <c r="N25" s="2070"/>
      <c r="O25" s="2065"/>
      <c r="P25" s="2070"/>
      <c r="Q25" s="2065"/>
      <c r="R25" s="228">
        <f t="shared" ref="R25:Y25" si="13">SUM(B25+J25)</f>
        <v>0</v>
      </c>
      <c r="S25" s="254">
        <f t="shared" si="13"/>
        <v>0</v>
      </c>
      <c r="T25" s="228">
        <f t="shared" si="13"/>
        <v>0</v>
      </c>
      <c r="U25" s="254">
        <f t="shared" si="13"/>
        <v>0</v>
      </c>
      <c r="V25" s="227">
        <f t="shared" si="13"/>
        <v>0</v>
      </c>
      <c r="W25" s="254">
        <f t="shared" si="13"/>
        <v>0</v>
      </c>
      <c r="X25" s="228">
        <f t="shared" si="13"/>
        <v>0</v>
      </c>
      <c r="Y25" s="1506">
        <f t="shared" si="13"/>
        <v>0</v>
      </c>
      <c r="Z25" s="2226"/>
      <c r="AA25" s="2235"/>
      <c r="AB25" s="2065"/>
      <c r="AC25" s="2226"/>
      <c r="AD25" s="2065"/>
      <c r="AE25" s="2089"/>
      <c r="AF25" s="2065"/>
      <c r="AG25" s="2070"/>
      <c r="AH25" s="2065"/>
      <c r="AI25" s="2089"/>
      <c r="AJ25" s="2069"/>
      <c r="AK25" s="1388"/>
      <c r="AL25" s="2235"/>
      <c r="AM25" s="2065"/>
      <c r="AN25" s="2943"/>
      <c r="AO25" s="2944"/>
      <c r="AP25" s="2945"/>
      <c r="AQ25" s="2944"/>
      <c r="AR25" s="2946"/>
      <c r="AS25" s="2944"/>
      <c r="AT25" s="2946"/>
      <c r="AU25" s="2944"/>
    </row>
    <row r="26" spans="1:47" ht="15" customHeight="1" x14ac:dyDescent="0.25">
      <c r="A26" s="2370" t="s">
        <v>1243</v>
      </c>
      <c r="B26" s="2070"/>
      <c r="C26" s="2065"/>
      <c r="D26" s="2070"/>
      <c r="E26" s="2065"/>
      <c r="F26" s="2070"/>
      <c r="G26" s="2065"/>
      <c r="H26" s="2070"/>
      <c r="I26" s="2065"/>
      <c r="J26" s="2070"/>
      <c r="K26" s="2065"/>
      <c r="L26" s="2070"/>
      <c r="M26" s="2065"/>
      <c r="N26" s="2070"/>
      <c r="O26" s="2065"/>
      <c r="P26" s="2070"/>
      <c r="Q26" s="2065"/>
      <c r="R26" s="228">
        <f t="shared" ref="R26:Y26" si="14">SUM(B26+J26)</f>
        <v>0</v>
      </c>
      <c r="S26" s="254">
        <f t="shared" si="14"/>
        <v>0</v>
      </c>
      <c r="T26" s="228">
        <f t="shared" si="14"/>
        <v>0</v>
      </c>
      <c r="U26" s="254">
        <f t="shared" si="14"/>
        <v>0</v>
      </c>
      <c r="V26" s="227">
        <f t="shared" si="14"/>
        <v>0</v>
      </c>
      <c r="W26" s="254">
        <f t="shared" si="14"/>
        <v>0</v>
      </c>
      <c r="X26" s="228">
        <f t="shared" si="14"/>
        <v>0</v>
      </c>
      <c r="Y26" s="1506">
        <f t="shared" si="14"/>
        <v>0</v>
      </c>
      <c r="Z26" s="2226"/>
      <c r="AA26" s="2235"/>
      <c r="AB26" s="2065"/>
      <c r="AC26" s="2226"/>
      <c r="AD26" s="2065"/>
      <c r="AE26" s="2089"/>
      <c r="AF26" s="2065"/>
      <c r="AG26" s="2070"/>
      <c r="AH26" s="2065"/>
      <c r="AI26" s="2089"/>
      <c r="AJ26" s="2069"/>
      <c r="AK26" s="1388"/>
      <c r="AL26" s="2235"/>
      <c r="AM26" s="2065"/>
      <c r="AN26" s="2943"/>
      <c r="AO26" s="2944"/>
      <c r="AP26" s="2945"/>
      <c r="AQ26" s="2944"/>
      <c r="AR26" s="2946"/>
      <c r="AS26" s="2944"/>
      <c r="AT26" s="2946"/>
      <c r="AU26" s="2944"/>
    </row>
    <row r="27" spans="1:47" ht="15" customHeight="1" x14ac:dyDescent="0.25">
      <c r="A27" s="275" t="s">
        <v>3817</v>
      </c>
      <c r="B27" s="2070"/>
      <c r="C27" s="2065"/>
      <c r="D27" s="2070"/>
      <c r="E27" s="2065"/>
      <c r="F27" s="2070"/>
      <c r="G27" s="2065"/>
      <c r="H27" s="2070"/>
      <c r="I27" s="2065"/>
      <c r="J27" s="2070"/>
      <c r="K27" s="2065"/>
      <c r="L27" s="2070"/>
      <c r="M27" s="2065"/>
      <c r="N27" s="2070"/>
      <c r="O27" s="2065"/>
      <c r="P27" s="2070"/>
      <c r="Q27" s="2065"/>
      <c r="R27" s="228">
        <f t="shared" ref="R27:Y27" si="15">SUM(B27+J27)</f>
        <v>0</v>
      </c>
      <c r="S27" s="254">
        <f t="shared" si="15"/>
        <v>0</v>
      </c>
      <c r="T27" s="228">
        <f t="shared" si="15"/>
        <v>0</v>
      </c>
      <c r="U27" s="254">
        <f t="shared" si="15"/>
        <v>0</v>
      </c>
      <c r="V27" s="227">
        <f t="shared" si="15"/>
        <v>0</v>
      </c>
      <c r="W27" s="254">
        <f t="shared" si="15"/>
        <v>0</v>
      </c>
      <c r="X27" s="228">
        <f t="shared" si="15"/>
        <v>0</v>
      </c>
      <c r="Y27" s="1506">
        <f t="shared" si="15"/>
        <v>0</v>
      </c>
      <c r="Z27" s="2226"/>
      <c r="AA27" s="2235"/>
      <c r="AB27" s="2065"/>
      <c r="AC27" s="2226"/>
      <c r="AD27" s="2065"/>
      <c r="AE27" s="2089"/>
      <c r="AF27" s="2065"/>
      <c r="AG27" s="2070"/>
      <c r="AH27" s="2065"/>
      <c r="AI27" s="2089"/>
      <c r="AJ27" s="2069"/>
      <c r="AK27" s="1388"/>
      <c r="AL27" s="2235"/>
      <c r="AM27" s="2065"/>
      <c r="AN27" s="2943"/>
      <c r="AO27" s="2944"/>
      <c r="AP27" s="2945"/>
      <c r="AQ27" s="2944"/>
      <c r="AR27" s="2946"/>
      <c r="AS27" s="2944"/>
      <c r="AT27" s="2946"/>
      <c r="AU27" s="2944"/>
    </row>
    <row r="28" spans="1:47" ht="15" customHeight="1" x14ac:dyDescent="0.25">
      <c r="A28" s="275" t="s">
        <v>3818</v>
      </c>
      <c r="B28" s="2070"/>
      <c r="C28" s="2065"/>
      <c r="D28" s="2070"/>
      <c r="E28" s="2065"/>
      <c r="F28" s="2070"/>
      <c r="G28" s="2065"/>
      <c r="H28" s="2070"/>
      <c r="I28" s="2065"/>
      <c r="J28" s="2070"/>
      <c r="K28" s="2065"/>
      <c r="L28" s="2070"/>
      <c r="M28" s="2065"/>
      <c r="N28" s="2070"/>
      <c r="O28" s="2065"/>
      <c r="P28" s="2070"/>
      <c r="Q28" s="2065"/>
      <c r="R28" s="228">
        <f t="shared" ref="R28:Y28" si="16">SUM(B28+J28)</f>
        <v>0</v>
      </c>
      <c r="S28" s="254">
        <f t="shared" si="16"/>
        <v>0</v>
      </c>
      <c r="T28" s="228">
        <f t="shared" si="16"/>
        <v>0</v>
      </c>
      <c r="U28" s="254">
        <f t="shared" si="16"/>
        <v>0</v>
      </c>
      <c r="V28" s="227">
        <f t="shared" si="16"/>
        <v>0</v>
      </c>
      <c r="W28" s="254">
        <f t="shared" si="16"/>
        <v>0</v>
      </c>
      <c r="X28" s="228">
        <f t="shared" si="16"/>
        <v>0</v>
      </c>
      <c r="Y28" s="1506">
        <f t="shared" si="16"/>
        <v>0</v>
      </c>
      <c r="Z28" s="2226"/>
      <c r="AA28" s="2235"/>
      <c r="AB28" s="2065"/>
      <c r="AC28" s="2226"/>
      <c r="AD28" s="2065"/>
      <c r="AE28" s="2089"/>
      <c r="AF28" s="2065"/>
      <c r="AG28" s="2070"/>
      <c r="AH28" s="2065"/>
      <c r="AI28" s="2089"/>
      <c r="AJ28" s="2069"/>
      <c r="AK28" s="1388"/>
      <c r="AL28" s="2235"/>
      <c r="AM28" s="2065"/>
      <c r="AN28" s="2943"/>
      <c r="AO28" s="2944"/>
      <c r="AP28" s="2945"/>
      <c r="AQ28" s="2944"/>
      <c r="AR28" s="2946"/>
      <c r="AS28" s="2944"/>
      <c r="AT28" s="2946"/>
      <c r="AU28" s="2944"/>
    </row>
    <row r="29" spans="1:47" ht="15" customHeight="1" x14ac:dyDescent="0.25">
      <c r="A29" s="275" t="s">
        <v>1246</v>
      </c>
      <c r="B29" s="2070"/>
      <c r="C29" s="2065"/>
      <c r="D29" s="2070"/>
      <c r="E29" s="2065"/>
      <c r="F29" s="2070"/>
      <c r="G29" s="2065"/>
      <c r="H29" s="2070"/>
      <c r="I29" s="2065"/>
      <c r="J29" s="2070"/>
      <c r="K29" s="2065"/>
      <c r="L29" s="2070"/>
      <c r="M29" s="2065"/>
      <c r="N29" s="2070"/>
      <c r="O29" s="2065"/>
      <c r="P29" s="2070"/>
      <c r="Q29" s="2065"/>
      <c r="R29" s="228">
        <f t="shared" ref="R29:Y29" si="17">SUM(B29+J29)</f>
        <v>0</v>
      </c>
      <c r="S29" s="254">
        <f t="shared" si="17"/>
        <v>0</v>
      </c>
      <c r="T29" s="228">
        <f t="shared" si="17"/>
        <v>0</v>
      </c>
      <c r="U29" s="254">
        <f t="shared" si="17"/>
        <v>0</v>
      </c>
      <c r="V29" s="227">
        <f t="shared" si="17"/>
        <v>0</v>
      </c>
      <c r="W29" s="254">
        <f t="shared" si="17"/>
        <v>0</v>
      </c>
      <c r="X29" s="228">
        <f t="shared" si="17"/>
        <v>0</v>
      </c>
      <c r="Y29" s="1506">
        <f t="shared" si="17"/>
        <v>0</v>
      </c>
      <c r="Z29" s="2226"/>
      <c r="AA29" s="2235"/>
      <c r="AB29" s="2065"/>
      <c r="AC29" s="2226"/>
      <c r="AD29" s="2065"/>
      <c r="AE29" s="2089"/>
      <c r="AF29" s="2065"/>
      <c r="AG29" s="2070"/>
      <c r="AH29" s="2065"/>
      <c r="AI29" s="2089"/>
      <c r="AJ29" s="2069"/>
      <c r="AK29" s="1388"/>
      <c r="AL29" s="2235"/>
      <c r="AM29" s="2065"/>
      <c r="AN29" s="2943"/>
      <c r="AO29" s="2944"/>
      <c r="AP29" s="2945"/>
      <c r="AQ29" s="2944"/>
      <c r="AR29" s="2946"/>
      <c r="AS29" s="2944"/>
      <c r="AT29" s="2946"/>
      <c r="AU29" s="2944"/>
    </row>
    <row r="30" spans="1:47" ht="15" customHeight="1" x14ac:dyDescent="0.25">
      <c r="A30" s="275" t="s">
        <v>1247</v>
      </c>
      <c r="B30" s="2070"/>
      <c r="C30" s="2065"/>
      <c r="D30" s="2070"/>
      <c r="E30" s="2065"/>
      <c r="F30" s="2070"/>
      <c r="G30" s="2065"/>
      <c r="H30" s="2070"/>
      <c r="I30" s="2065"/>
      <c r="J30" s="2070"/>
      <c r="K30" s="2065"/>
      <c r="L30" s="2070"/>
      <c r="M30" s="2065"/>
      <c r="N30" s="2070"/>
      <c r="O30" s="2065"/>
      <c r="P30" s="2070"/>
      <c r="Q30" s="2065"/>
      <c r="R30" s="228">
        <f t="shared" ref="R30:Y30" si="18">SUM(B30+J30)</f>
        <v>0</v>
      </c>
      <c r="S30" s="254">
        <f t="shared" si="18"/>
        <v>0</v>
      </c>
      <c r="T30" s="228">
        <f t="shared" si="18"/>
        <v>0</v>
      </c>
      <c r="U30" s="254">
        <f t="shared" si="18"/>
        <v>0</v>
      </c>
      <c r="V30" s="227">
        <f t="shared" si="18"/>
        <v>0</v>
      </c>
      <c r="W30" s="254">
        <f t="shared" si="18"/>
        <v>0</v>
      </c>
      <c r="X30" s="228">
        <f t="shared" si="18"/>
        <v>0</v>
      </c>
      <c r="Y30" s="1506">
        <f t="shared" si="18"/>
        <v>0</v>
      </c>
      <c r="Z30" s="2226"/>
      <c r="AA30" s="2235"/>
      <c r="AB30" s="2065"/>
      <c r="AC30" s="2226"/>
      <c r="AD30" s="2065"/>
      <c r="AE30" s="2089"/>
      <c r="AF30" s="2065"/>
      <c r="AG30" s="2070"/>
      <c r="AH30" s="2065"/>
      <c r="AI30" s="2089"/>
      <c r="AJ30" s="2069"/>
      <c r="AK30" s="1388"/>
      <c r="AL30" s="2235"/>
      <c r="AM30" s="2065"/>
      <c r="AN30" s="2943"/>
      <c r="AO30" s="2944"/>
      <c r="AP30" s="2945"/>
      <c r="AQ30" s="2944"/>
      <c r="AR30" s="2946"/>
      <c r="AS30" s="2944"/>
      <c r="AT30" s="2946"/>
      <c r="AU30" s="2944"/>
    </row>
    <row r="31" spans="1:47" ht="15" customHeight="1" x14ac:dyDescent="0.25">
      <c r="A31" s="275" t="s">
        <v>1248</v>
      </c>
      <c r="B31" s="2070"/>
      <c r="C31" s="2065"/>
      <c r="D31" s="2070"/>
      <c r="E31" s="2065"/>
      <c r="F31" s="2070"/>
      <c r="G31" s="2065"/>
      <c r="H31" s="2070"/>
      <c r="I31" s="2065"/>
      <c r="J31" s="2070"/>
      <c r="K31" s="2065"/>
      <c r="L31" s="2070"/>
      <c r="M31" s="2065"/>
      <c r="N31" s="2070"/>
      <c r="O31" s="2065"/>
      <c r="P31" s="2070"/>
      <c r="Q31" s="2065"/>
      <c r="R31" s="228">
        <f t="shared" ref="R31:Y31" si="19">SUM(B31+J31)</f>
        <v>0</v>
      </c>
      <c r="S31" s="254">
        <f t="shared" si="19"/>
        <v>0</v>
      </c>
      <c r="T31" s="228">
        <f t="shared" si="19"/>
        <v>0</v>
      </c>
      <c r="U31" s="254">
        <f t="shared" si="19"/>
        <v>0</v>
      </c>
      <c r="V31" s="227">
        <f t="shared" si="19"/>
        <v>0</v>
      </c>
      <c r="W31" s="254">
        <f t="shared" si="19"/>
        <v>0</v>
      </c>
      <c r="X31" s="228">
        <f t="shared" si="19"/>
        <v>0</v>
      </c>
      <c r="Y31" s="1506">
        <f t="shared" si="19"/>
        <v>0</v>
      </c>
      <c r="Z31" s="2226"/>
      <c r="AA31" s="2235"/>
      <c r="AB31" s="2065"/>
      <c r="AC31" s="2226"/>
      <c r="AD31" s="2065"/>
      <c r="AE31" s="2089"/>
      <c r="AF31" s="2065"/>
      <c r="AG31" s="2070"/>
      <c r="AH31" s="2065"/>
      <c r="AI31" s="2089"/>
      <c r="AJ31" s="2069"/>
      <c r="AK31" s="1388"/>
      <c r="AL31" s="2235"/>
      <c r="AM31" s="2065"/>
      <c r="AN31" s="2943"/>
      <c r="AO31" s="2944"/>
      <c r="AP31" s="2945"/>
      <c r="AQ31" s="2944"/>
      <c r="AR31" s="2946"/>
      <c r="AS31" s="2944"/>
      <c r="AT31" s="2946"/>
      <c r="AU31" s="2944"/>
    </row>
    <row r="32" spans="1:47" ht="15" customHeight="1" x14ac:dyDescent="0.25">
      <c r="A32" s="747" t="s">
        <v>3819</v>
      </c>
      <c r="B32" s="2070"/>
      <c r="C32" s="2065"/>
      <c r="D32" s="2070"/>
      <c r="E32" s="2065"/>
      <c r="F32" s="2070"/>
      <c r="G32" s="2065"/>
      <c r="H32" s="2070"/>
      <c r="I32" s="2065"/>
      <c r="J32" s="2070"/>
      <c r="K32" s="2065"/>
      <c r="L32" s="2070"/>
      <c r="M32" s="2065"/>
      <c r="N32" s="2070"/>
      <c r="O32" s="2065"/>
      <c r="P32" s="2070"/>
      <c r="Q32" s="2065"/>
      <c r="R32" s="228">
        <f t="shared" ref="R32:Y32" si="20">SUM(B32+J32)</f>
        <v>0</v>
      </c>
      <c r="S32" s="254">
        <f t="shared" si="20"/>
        <v>0</v>
      </c>
      <c r="T32" s="228">
        <f t="shared" si="20"/>
        <v>0</v>
      </c>
      <c r="U32" s="254">
        <f t="shared" si="20"/>
        <v>0</v>
      </c>
      <c r="V32" s="227">
        <f t="shared" si="20"/>
        <v>0</v>
      </c>
      <c r="W32" s="254">
        <f t="shared" si="20"/>
        <v>0</v>
      </c>
      <c r="X32" s="228">
        <f t="shared" si="20"/>
        <v>0</v>
      </c>
      <c r="Y32" s="1506">
        <f t="shared" si="20"/>
        <v>0</v>
      </c>
      <c r="Z32" s="2226"/>
      <c r="AA32" s="2235"/>
      <c r="AB32" s="2065"/>
      <c r="AC32" s="2226"/>
      <c r="AD32" s="2065"/>
      <c r="AE32" s="2089"/>
      <c r="AF32" s="2065"/>
      <c r="AG32" s="2070"/>
      <c r="AH32" s="2065"/>
      <c r="AI32" s="2089"/>
      <c r="AJ32" s="2069"/>
      <c r="AK32" s="1388"/>
      <c r="AL32" s="2235"/>
      <c r="AM32" s="2065"/>
      <c r="AN32" s="2943"/>
      <c r="AO32" s="2944"/>
      <c r="AP32" s="2945"/>
      <c r="AQ32" s="2944"/>
      <c r="AR32" s="2946"/>
      <c r="AS32" s="2944"/>
      <c r="AT32" s="2946"/>
      <c r="AU32" s="2944"/>
    </row>
    <row r="33" spans="1:47" ht="15" customHeight="1" x14ac:dyDescent="0.25">
      <c r="A33" s="275" t="s">
        <v>1250</v>
      </c>
      <c r="B33" s="2070"/>
      <c r="C33" s="2065"/>
      <c r="D33" s="2070"/>
      <c r="E33" s="2065"/>
      <c r="F33" s="2070"/>
      <c r="G33" s="2065"/>
      <c r="H33" s="2070"/>
      <c r="I33" s="2065"/>
      <c r="J33" s="2070"/>
      <c r="K33" s="2065"/>
      <c r="L33" s="2070"/>
      <c r="M33" s="2065"/>
      <c r="N33" s="2070"/>
      <c r="O33" s="2065"/>
      <c r="P33" s="2070"/>
      <c r="Q33" s="2065"/>
      <c r="R33" s="228">
        <f t="shared" ref="R33:Y33" si="21">SUM(B33+J33)</f>
        <v>0</v>
      </c>
      <c r="S33" s="254">
        <f t="shared" si="21"/>
        <v>0</v>
      </c>
      <c r="T33" s="228">
        <f t="shared" si="21"/>
        <v>0</v>
      </c>
      <c r="U33" s="254">
        <f t="shared" si="21"/>
        <v>0</v>
      </c>
      <c r="V33" s="227">
        <f t="shared" si="21"/>
        <v>0</v>
      </c>
      <c r="W33" s="254">
        <f t="shared" si="21"/>
        <v>0</v>
      </c>
      <c r="X33" s="228">
        <f t="shared" si="21"/>
        <v>0</v>
      </c>
      <c r="Y33" s="1506">
        <f t="shared" si="21"/>
        <v>0</v>
      </c>
      <c r="Z33" s="2226"/>
      <c r="AA33" s="2235"/>
      <c r="AB33" s="2065"/>
      <c r="AC33" s="2226"/>
      <c r="AD33" s="2065"/>
      <c r="AE33" s="2089"/>
      <c r="AF33" s="2065"/>
      <c r="AG33" s="2070"/>
      <c r="AH33" s="2065"/>
      <c r="AI33" s="2089"/>
      <c r="AJ33" s="2069"/>
      <c r="AK33" s="1388"/>
      <c r="AL33" s="2235"/>
      <c r="AM33" s="2065"/>
      <c r="AN33" s="2943"/>
      <c r="AO33" s="2944"/>
      <c r="AP33" s="2945"/>
      <c r="AQ33" s="2944"/>
      <c r="AR33" s="2946"/>
      <c r="AS33" s="2944"/>
      <c r="AT33" s="2946"/>
      <c r="AU33" s="2944"/>
    </row>
    <row r="34" spans="1:47" ht="15" customHeight="1" x14ac:dyDescent="0.25">
      <c r="A34" s="275" t="s">
        <v>3820</v>
      </c>
      <c r="B34" s="2070"/>
      <c r="C34" s="2065"/>
      <c r="D34" s="2070"/>
      <c r="E34" s="2065"/>
      <c r="F34" s="2070"/>
      <c r="G34" s="2065"/>
      <c r="H34" s="2070"/>
      <c r="I34" s="2065"/>
      <c r="J34" s="2070"/>
      <c r="K34" s="2065"/>
      <c r="L34" s="2070"/>
      <c r="M34" s="2065"/>
      <c r="N34" s="2070"/>
      <c r="O34" s="2065"/>
      <c r="P34" s="2070"/>
      <c r="Q34" s="2065"/>
      <c r="R34" s="228">
        <f t="shared" ref="R34:Y34" si="22">SUM(B34+J34)</f>
        <v>0</v>
      </c>
      <c r="S34" s="254">
        <f t="shared" si="22"/>
        <v>0</v>
      </c>
      <c r="T34" s="228">
        <f t="shared" si="22"/>
        <v>0</v>
      </c>
      <c r="U34" s="254">
        <f t="shared" si="22"/>
        <v>0</v>
      </c>
      <c r="V34" s="227">
        <f t="shared" si="22"/>
        <v>0</v>
      </c>
      <c r="W34" s="254">
        <f t="shared" si="22"/>
        <v>0</v>
      </c>
      <c r="X34" s="228">
        <f t="shared" si="22"/>
        <v>0</v>
      </c>
      <c r="Y34" s="1506">
        <f t="shared" si="22"/>
        <v>0</v>
      </c>
      <c r="Z34" s="2226"/>
      <c r="AA34" s="2235"/>
      <c r="AB34" s="2065"/>
      <c r="AC34" s="2226"/>
      <c r="AD34" s="2065"/>
      <c r="AE34" s="2089"/>
      <c r="AF34" s="2065"/>
      <c r="AG34" s="2070"/>
      <c r="AH34" s="2065"/>
      <c r="AI34" s="2089"/>
      <c r="AJ34" s="2069"/>
      <c r="AK34" s="1388"/>
      <c r="AL34" s="2235"/>
      <c r="AM34" s="2065"/>
      <c r="AN34" s="2943"/>
      <c r="AO34" s="2944"/>
      <c r="AP34" s="2945"/>
      <c r="AQ34" s="2944"/>
      <c r="AR34" s="2946"/>
      <c r="AS34" s="2944"/>
      <c r="AT34" s="2946"/>
      <c r="AU34" s="2944"/>
    </row>
    <row r="35" spans="1:47" ht="15" customHeight="1" x14ac:dyDescent="0.25">
      <c r="A35" s="275" t="s">
        <v>1252</v>
      </c>
      <c r="B35" s="2070"/>
      <c r="C35" s="2065"/>
      <c r="D35" s="2070"/>
      <c r="E35" s="2065"/>
      <c r="F35" s="2070"/>
      <c r="G35" s="2065"/>
      <c r="H35" s="2070"/>
      <c r="I35" s="2065"/>
      <c r="J35" s="2070"/>
      <c r="K35" s="2065"/>
      <c r="L35" s="2070"/>
      <c r="M35" s="2065"/>
      <c r="N35" s="2070"/>
      <c r="O35" s="2065"/>
      <c r="P35" s="2070"/>
      <c r="Q35" s="2065"/>
      <c r="R35" s="228">
        <f t="shared" ref="R35:Y35" si="23">SUM(B35+J35)</f>
        <v>0</v>
      </c>
      <c r="S35" s="254">
        <f t="shared" si="23"/>
        <v>0</v>
      </c>
      <c r="T35" s="228">
        <f t="shared" si="23"/>
        <v>0</v>
      </c>
      <c r="U35" s="254">
        <f t="shared" si="23"/>
        <v>0</v>
      </c>
      <c r="V35" s="227">
        <f t="shared" si="23"/>
        <v>0</v>
      </c>
      <c r="W35" s="254">
        <f t="shared" si="23"/>
        <v>0</v>
      </c>
      <c r="X35" s="228">
        <f t="shared" si="23"/>
        <v>0</v>
      </c>
      <c r="Y35" s="1506">
        <f t="shared" si="23"/>
        <v>0</v>
      </c>
      <c r="Z35" s="2226"/>
      <c r="AA35" s="2235"/>
      <c r="AB35" s="2065"/>
      <c r="AC35" s="2226"/>
      <c r="AD35" s="2065"/>
      <c r="AE35" s="2089"/>
      <c r="AF35" s="2065"/>
      <c r="AG35" s="2070"/>
      <c r="AH35" s="2065"/>
      <c r="AI35" s="2089"/>
      <c r="AJ35" s="2069"/>
      <c r="AK35" s="1388"/>
      <c r="AL35" s="2235"/>
      <c r="AM35" s="2065"/>
      <c r="AN35" s="2943"/>
      <c r="AO35" s="2944"/>
      <c r="AP35" s="2945"/>
      <c r="AQ35" s="2944"/>
      <c r="AR35" s="2946"/>
      <c r="AS35" s="2944"/>
      <c r="AT35" s="2946"/>
      <c r="AU35" s="2944"/>
    </row>
    <row r="36" spans="1:47" ht="15" customHeight="1" x14ac:dyDescent="0.25">
      <c r="A36" s="275" t="s">
        <v>1253</v>
      </c>
      <c r="B36" s="2070"/>
      <c r="C36" s="2065"/>
      <c r="D36" s="2070"/>
      <c r="E36" s="2065"/>
      <c r="F36" s="2070"/>
      <c r="G36" s="2065"/>
      <c r="H36" s="2070"/>
      <c r="I36" s="2065"/>
      <c r="J36" s="2070"/>
      <c r="K36" s="2065"/>
      <c r="L36" s="2070"/>
      <c r="M36" s="2065"/>
      <c r="N36" s="2070"/>
      <c r="O36" s="2065"/>
      <c r="P36" s="2070"/>
      <c r="Q36" s="2065"/>
      <c r="R36" s="228">
        <f t="shared" ref="R36:Y36" si="24">SUM(B36+J36)</f>
        <v>0</v>
      </c>
      <c r="S36" s="254">
        <f t="shared" si="24"/>
        <v>0</v>
      </c>
      <c r="T36" s="228">
        <f t="shared" si="24"/>
        <v>0</v>
      </c>
      <c r="U36" s="254">
        <f t="shared" si="24"/>
        <v>0</v>
      </c>
      <c r="V36" s="227">
        <f t="shared" si="24"/>
        <v>0</v>
      </c>
      <c r="W36" s="254">
        <f t="shared" si="24"/>
        <v>0</v>
      </c>
      <c r="X36" s="228">
        <f t="shared" si="24"/>
        <v>0</v>
      </c>
      <c r="Y36" s="1506">
        <f t="shared" si="24"/>
        <v>0</v>
      </c>
      <c r="Z36" s="2226"/>
      <c r="AA36" s="2235"/>
      <c r="AB36" s="2065"/>
      <c r="AC36" s="2226"/>
      <c r="AD36" s="2065"/>
      <c r="AE36" s="2089"/>
      <c r="AF36" s="2065"/>
      <c r="AG36" s="2070"/>
      <c r="AH36" s="2065"/>
      <c r="AI36" s="2089"/>
      <c r="AJ36" s="2069"/>
      <c r="AK36" s="1388"/>
      <c r="AL36" s="2235"/>
      <c r="AM36" s="2065"/>
      <c r="AN36" s="2943"/>
      <c r="AO36" s="2944"/>
      <c r="AP36" s="2945"/>
      <c r="AQ36" s="2944"/>
      <c r="AR36" s="2946"/>
      <c r="AS36" s="2944"/>
      <c r="AT36" s="2946"/>
      <c r="AU36" s="2944"/>
    </row>
    <row r="37" spans="1:47" ht="15" customHeight="1" x14ac:dyDescent="0.25">
      <c r="A37" s="275" t="s">
        <v>1254</v>
      </c>
      <c r="B37" s="2070"/>
      <c r="C37" s="2065"/>
      <c r="D37" s="2070"/>
      <c r="E37" s="2065"/>
      <c r="F37" s="2070"/>
      <c r="G37" s="2065"/>
      <c r="H37" s="2070"/>
      <c r="I37" s="2065"/>
      <c r="J37" s="2070"/>
      <c r="K37" s="2065"/>
      <c r="L37" s="2070"/>
      <c r="M37" s="2065"/>
      <c r="N37" s="2070"/>
      <c r="O37" s="2065"/>
      <c r="P37" s="2070"/>
      <c r="Q37" s="2065"/>
      <c r="R37" s="228">
        <f t="shared" ref="R37:Y37" si="25">SUM(B37+J37)</f>
        <v>0</v>
      </c>
      <c r="S37" s="254">
        <f t="shared" si="25"/>
        <v>0</v>
      </c>
      <c r="T37" s="228">
        <f t="shared" si="25"/>
        <v>0</v>
      </c>
      <c r="U37" s="254">
        <f t="shared" si="25"/>
        <v>0</v>
      </c>
      <c r="V37" s="227">
        <f t="shared" si="25"/>
        <v>0</v>
      </c>
      <c r="W37" s="254">
        <f t="shared" si="25"/>
        <v>0</v>
      </c>
      <c r="X37" s="228">
        <f t="shared" si="25"/>
        <v>0</v>
      </c>
      <c r="Y37" s="1506">
        <f t="shared" si="25"/>
        <v>0</v>
      </c>
      <c r="Z37" s="2226"/>
      <c r="AA37" s="2235"/>
      <c r="AB37" s="2065"/>
      <c r="AC37" s="2226"/>
      <c r="AD37" s="2065"/>
      <c r="AE37" s="2089"/>
      <c r="AF37" s="2065"/>
      <c r="AG37" s="2070"/>
      <c r="AH37" s="2065"/>
      <c r="AI37" s="2089"/>
      <c r="AJ37" s="2069"/>
      <c r="AK37" s="1388"/>
      <c r="AL37" s="2235"/>
      <c r="AM37" s="2065"/>
      <c r="AN37" s="2943"/>
      <c r="AO37" s="2944"/>
      <c r="AP37" s="2945"/>
      <c r="AQ37" s="2944"/>
      <c r="AR37" s="2946"/>
      <c r="AS37" s="2944"/>
      <c r="AT37" s="2946"/>
      <c r="AU37" s="2944"/>
    </row>
    <row r="38" spans="1:47" ht="15" customHeight="1" x14ac:dyDescent="0.25">
      <c r="A38" s="747" t="s">
        <v>1255</v>
      </c>
      <c r="B38" s="2070"/>
      <c r="C38" s="2065"/>
      <c r="D38" s="2070"/>
      <c r="E38" s="2065"/>
      <c r="F38" s="2070"/>
      <c r="G38" s="2065"/>
      <c r="H38" s="2070"/>
      <c r="I38" s="2065"/>
      <c r="J38" s="2070"/>
      <c r="K38" s="2065"/>
      <c r="L38" s="2070"/>
      <c r="M38" s="2065"/>
      <c r="N38" s="2070"/>
      <c r="O38" s="2065"/>
      <c r="P38" s="2070"/>
      <c r="Q38" s="2065"/>
      <c r="R38" s="228">
        <f t="shared" ref="R38:Y38" si="26">SUM(B38+J38)</f>
        <v>0</v>
      </c>
      <c r="S38" s="254">
        <f t="shared" si="26"/>
        <v>0</v>
      </c>
      <c r="T38" s="228">
        <f t="shared" si="26"/>
        <v>0</v>
      </c>
      <c r="U38" s="254">
        <f t="shared" si="26"/>
        <v>0</v>
      </c>
      <c r="V38" s="227">
        <f t="shared" si="26"/>
        <v>0</v>
      </c>
      <c r="W38" s="254">
        <f t="shared" si="26"/>
        <v>0</v>
      </c>
      <c r="X38" s="228">
        <f t="shared" si="26"/>
        <v>0</v>
      </c>
      <c r="Y38" s="1506">
        <f t="shared" si="26"/>
        <v>0</v>
      </c>
      <c r="Z38" s="2226"/>
      <c r="AA38" s="2235"/>
      <c r="AB38" s="2065"/>
      <c r="AC38" s="2226"/>
      <c r="AD38" s="2065"/>
      <c r="AE38" s="2089"/>
      <c r="AF38" s="2065"/>
      <c r="AG38" s="2070"/>
      <c r="AH38" s="2065"/>
      <c r="AI38" s="2089"/>
      <c r="AJ38" s="2069"/>
      <c r="AK38" s="1388"/>
      <c r="AL38" s="2235"/>
      <c r="AM38" s="2065"/>
      <c r="AN38" s="2943"/>
      <c r="AO38" s="2944"/>
      <c r="AP38" s="2945"/>
      <c r="AQ38" s="2944"/>
      <c r="AR38" s="2946"/>
      <c r="AS38" s="2944"/>
      <c r="AT38" s="2946"/>
      <c r="AU38" s="2944"/>
    </row>
    <row r="39" spans="1:47" ht="15" customHeight="1" x14ac:dyDescent="0.25">
      <c r="A39" s="275" t="s">
        <v>3821</v>
      </c>
      <c r="B39" s="2070"/>
      <c r="C39" s="2065"/>
      <c r="D39" s="2070"/>
      <c r="E39" s="2065"/>
      <c r="F39" s="2070"/>
      <c r="G39" s="2065"/>
      <c r="H39" s="2070"/>
      <c r="I39" s="2065"/>
      <c r="J39" s="2070"/>
      <c r="K39" s="2065"/>
      <c r="L39" s="2070"/>
      <c r="M39" s="2065"/>
      <c r="N39" s="2070"/>
      <c r="O39" s="2065"/>
      <c r="P39" s="2070"/>
      <c r="Q39" s="2065"/>
      <c r="R39" s="228">
        <f t="shared" ref="R39:Y39" si="27">SUM(B39+J39)</f>
        <v>0</v>
      </c>
      <c r="S39" s="254">
        <f t="shared" si="27"/>
        <v>0</v>
      </c>
      <c r="T39" s="228">
        <f t="shared" si="27"/>
        <v>0</v>
      </c>
      <c r="U39" s="254">
        <f t="shared" si="27"/>
        <v>0</v>
      </c>
      <c r="V39" s="227">
        <f t="shared" si="27"/>
        <v>0</v>
      </c>
      <c r="W39" s="254">
        <f t="shared" si="27"/>
        <v>0</v>
      </c>
      <c r="X39" s="228">
        <f t="shared" si="27"/>
        <v>0</v>
      </c>
      <c r="Y39" s="1506">
        <f t="shared" si="27"/>
        <v>0</v>
      </c>
      <c r="Z39" s="2226"/>
      <c r="AA39" s="2235"/>
      <c r="AB39" s="2065"/>
      <c r="AC39" s="2226"/>
      <c r="AD39" s="2065"/>
      <c r="AE39" s="2089"/>
      <c r="AF39" s="2065"/>
      <c r="AG39" s="2070"/>
      <c r="AH39" s="2065"/>
      <c r="AI39" s="2089"/>
      <c r="AJ39" s="2069"/>
      <c r="AK39" s="1388"/>
      <c r="AL39" s="2235"/>
      <c r="AM39" s="2065"/>
      <c r="AN39" s="2943"/>
      <c r="AO39" s="2944"/>
      <c r="AP39" s="2945"/>
      <c r="AQ39" s="2944"/>
      <c r="AR39" s="2946"/>
      <c r="AS39" s="2944"/>
      <c r="AT39" s="2946"/>
      <c r="AU39" s="2944"/>
    </row>
    <row r="40" spans="1:47" ht="15" customHeight="1" x14ac:dyDescent="0.25">
      <c r="A40" s="275" t="s">
        <v>3822</v>
      </c>
      <c r="B40" s="2070"/>
      <c r="C40" s="2065"/>
      <c r="D40" s="2070"/>
      <c r="E40" s="2065"/>
      <c r="F40" s="2070"/>
      <c r="G40" s="2065"/>
      <c r="H40" s="2070"/>
      <c r="I40" s="2065"/>
      <c r="J40" s="2070"/>
      <c r="K40" s="2065"/>
      <c r="L40" s="2070"/>
      <c r="M40" s="2065"/>
      <c r="N40" s="2070"/>
      <c r="O40" s="2065"/>
      <c r="P40" s="2070"/>
      <c r="Q40" s="2065"/>
      <c r="R40" s="228">
        <f t="shared" ref="R40:Y40" si="28">SUM(B40+J40)</f>
        <v>0</v>
      </c>
      <c r="S40" s="254">
        <f t="shared" si="28"/>
        <v>0</v>
      </c>
      <c r="T40" s="228">
        <f t="shared" si="28"/>
        <v>0</v>
      </c>
      <c r="U40" s="254">
        <f t="shared" si="28"/>
        <v>0</v>
      </c>
      <c r="V40" s="227">
        <f t="shared" si="28"/>
        <v>0</v>
      </c>
      <c r="W40" s="254">
        <f t="shared" si="28"/>
        <v>0</v>
      </c>
      <c r="X40" s="228">
        <f t="shared" si="28"/>
        <v>0</v>
      </c>
      <c r="Y40" s="1506">
        <f t="shared" si="28"/>
        <v>0</v>
      </c>
      <c r="Z40" s="2226"/>
      <c r="AA40" s="2235"/>
      <c r="AB40" s="2065"/>
      <c r="AC40" s="2226"/>
      <c r="AD40" s="2065"/>
      <c r="AE40" s="2089"/>
      <c r="AF40" s="2065"/>
      <c r="AG40" s="2070"/>
      <c r="AH40" s="2065"/>
      <c r="AI40" s="2089"/>
      <c r="AJ40" s="2069"/>
      <c r="AK40" s="1388"/>
      <c r="AL40" s="2235"/>
      <c r="AM40" s="2065"/>
      <c r="AN40" s="2943"/>
      <c r="AO40" s="2944"/>
      <c r="AP40" s="2945"/>
      <c r="AQ40" s="2944"/>
      <c r="AR40" s="2946"/>
      <c r="AS40" s="2944"/>
      <c r="AT40" s="2946"/>
      <c r="AU40" s="2944"/>
    </row>
    <row r="41" spans="1:47" ht="15" customHeight="1" x14ac:dyDescent="0.25">
      <c r="A41" s="275" t="s">
        <v>3823</v>
      </c>
      <c r="B41" s="2070"/>
      <c r="C41" s="2065"/>
      <c r="D41" s="2070"/>
      <c r="E41" s="2065"/>
      <c r="F41" s="2070"/>
      <c r="G41" s="2065"/>
      <c r="H41" s="2070"/>
      <c r="I41" s="2065"/>
      <c r="J41" s="2070"/>
      <c r="K41" s="2065"/>
      <c r="L41" s="2070"/>
      <c r="M41" s="2065"/>
      <c r="N41" s="2070"/>
      <c r="O41" s="2065"/>
      <c r="P41" s="2070"/>
      <c r="Q41" s="2065"/>
      <c r="R41" s="228">
        <f t="shared" ref="R41:Y41" si="29">SUM(B41+J41)</f>
        <v>0</v>
      </c>
      <c r="S41" s="254">
        <f t="shared" si="29"/>
        <v>0</v>
      </c>
      <c r="T41" s="228">
        <f t="shared" si="29"/>
        <v>0</v>
      </c>
      <c r="U41" s="254">
        <f t="shared" si="29"/>
        <v>0</v>
      </c>
      <c r="V41" s="227">
        <f t="shared" si="29"/>
        <v>0</v>
      </c>
      <c r="W41" s="254">
        <f t="shared" si="29"/>
        <v>0</v>
      </c>
      <c r="X41" s="228">
        <f t="shared" si="29"/>
        <v>0</v>
      </c>
      <c r="Y41" s="1506">
        <f t="shared" si="29"/>
        <v>0</v>
      </c>
      <c r="Z41" s="2226"/>
      <c r="AA41" s="2235"/>
      <c r="AB41" s="2065"/>
      <c r="AC41" s="2226"/>
      <c r="AD41" s="2065"/>
      <c r="AE41" s="2089"/>
      <c r="AF41" s="2065"/>
      <c r="AG41" s="2070"/>
      <c r="AH41" s="2065"/>
      <c r="AI41" s="2089"/>
      <c r="AJ41" s="2069"/>
      <c r="AK41" s="1388"/>
      <c r="AL41" s="2235"/>
      <c r="AM41" s="2065"/>
      <c r="AN41" s="2943"/>
      <c r="AO41" s="2944"/>
      <c r="AP41" s="2945"/>
      <c r="AQ41" s="2944"/>
      <c r="AR41" s="2946"/>
      <c r="AS41" s="2944"/>
      <c r="AT41" s="2946"/>
      <c r="AU41" s="2944"/>
    </row>
    <row r="42" spans="1:47" ht="15" customHeight="1" x14ac:dyDescent="0.25">
      <c r="A42" s="275" t="s">
        <v>3824</v>
      </c>
      <c r="B42" s="2070"/>
      <c r="C42" s="2065"/>
      <c r="D42" s="2070"/>
      <c r="E42" s="2065"/>
      <c r="F42" s="2070"/>
      <c r="G42" s="2065"/>
      <c r="H42" s="2070"/>
      <c r="I42" s="2065"/>
      <c r="J42" s="2070"/>
      <c r="K42" s="2065"/>
      <c r="L42" s="2070"/>
      <c r="M42" s="2065"/>
      <c r="N42" s="2070"/>
      <c r="O42" s="2065"/>
      <c r="P42" s="2070"/>
      <c r="Q42" s="2065"/>
      <c r="R42" s="228">
        <f t="shared" ref="R42:Y42" si="30">SUM(B42+J42)</f>
        <v>0</v>
      </c>
      <c r="S42" s="254">
        <f t="shared" si="30"/>
        <v>0</v>
      </c>
      <c r="T42" s="228">
        <f t="shared" si="30"/>
        <v>0</v>
      </c>
      <c r="U42" s="254">
        <f t="shared" si="30"/>
        <v>0</v>
      </c>
      <c r="V42" s="227">
        <f t="shared" si="30"/>
        <v>0</v>
      </c>
      <c r="W42" s="254">
        <f t="shared" si="30"/>
        <v>0</v>
      </c>
      <c r="X42" s="228">
        <f t="shared" si="30"/>
        <v>0</v>
      </c>
      <c r="Y42" s="1506">
        <f t="shared" si="30"/>
        <v>0</v>
      </c>
      <c r="Z42" s="2226"/>
      <c r="AA42" s="2235"/>
      <c r="AB42" s="2065"/>
      <c r="AC42" s="2226"/>
      <c r="AD42" s="2065"/>
      <c r="AE42" s="2089"/>
      <c r="AF42" s="2065"/>
      <c r="AG42" s="2070"/>
      <c r="AH42" s="2065"/>
      <c r="AI42" s="2089"/>
      <c r="AJ42" s="2069"/>
      <c r="AK42" s="1388"/>
      <c r="AL42" s="2235"/>
      <c r="AM42" s="2065"/>
      <c r="AN42" s="2943"/>
      <c r="AO42" s="2944"/>
      <c r="AP42" s="2945"/>
      <c r="AQ42" s="2944"/>
      <c r="AR42" s="2946"/>
      <c r="AS42" s="2944"/>
      <c r="AT42" s="2946"/>
      <c r="AU42" s="2944"/>
    </row>
    <row r="43" spans="1:47" ht="15" customHeight="1" x14ac:dyDescent="0.25">
      <c r="A43" s="275" t="s">
        <v>3825</v>
      </c>
      <c r="B43" s="2070"/>
      <c r="C43" s="2065"/>
      <c r="D43" s="2070"/>
      <c r="E43" s="2065"/>
      <c r="F43" s="2070"/>
      <c r="G43" s="2065"/>
      <c r="H43" s="2070"/>
      <c r="I43" s="2065"/>
      <c r="J43" s="2070"/>
      <c r="K43" s="2065"/>
      <c r="L43" s="2070"/>
      <c r="M43" s="2065"/>
      <c r="N43" s="2070"/>
      <c r="O43" s="2065"/>
      <c r="P43" s="2070"/>
      <c r="Q43" s="2065"/>
      <c r="R43" s="228">
        <f t="shared" ref="R43:Y43" si="31">SUM(B43+J43)</f>
        <v>0</v>
      </c>
      <c r="S43" s="254">
        <f t="shared" si="31"/>
        <v>0</v>
      </c>
      <c r="T43" s="228">
        <f t="shared" si="31"/>
        <v>0</v>
      </c>
      <c r="U43" s="254">
        <f t="shared" si="31"/>
        <v>0</v>
      </c>
      <c r="V43" s="227">
        <f t="shared" si="31"/>
        <v>0</v>
      </c>
      <c r="W43" s="254">
        <f t="shared" si="31"/>
        <v>0</v>
      </c>
      <c r="X43" s="228">
        <f t="shared" si="31"/>
        <v>0</v>
      </c>
      <c r="Y43" s="1506">
        <f t="shared" si="31"/>
        <v>0</v>
      </c>
      <c r="Z43" s="2226"/>
      <c r="AA43" s="2235"/>
      <c r="AB43" s="2065"/>
      <c r="AC43" s="2226"/>
      <c r="AD43" s="2065"/>
      <c r="AE43" s="2089"/>
      <c r="AF43" s="2065"/>
      <c r="AG43" s="2070"/>
      <c r="AH43" s="2065"/>
      <c r="AI43" s="2089"/>
      <c r="AJ43" s="2069"/>
      <c r="AK43" s="1388"/>
      <c r="AL43" s="2235"/>
      <c r="AM43" s="2065"/>
      <c r="AN43" s="2943"/>
      <c r="AO43" s="2944"/>
      <c r="AP43" s="2945"/>
      <c r="AQ43" s="2944"/>
      <c r="AR43" s="2946"/>
      <c r="AS43" s="2944"/>
      <c r="AT43" s="2946"/>
      <c r="AU43" s="2944"/>
    </row>
    <row r="44" spans="1:47" ht="15" customHeight="1" x14ac:dyDescent="0.25">
      <c r="A44" s="275" t="s">
        <v>3826</v>
      </c>
      <c r="B44" s="2070"/>
      <c r="C44" s="2065"/>
      <c r="D44" s="2070"/>
      <c r="E44" s="2065"/>
      <c r="F44" s="2070"/>
      <c r="G44" s="2065"/>
      <c r="H44" s="2070"/>
      <c r="I44" s="2065"/>
      <c r="J44" s="2070"/>
      <c r="K44" s="2065"/>
      <c r="L44" s="2070"/>
      <c r="M44" s="2065"/>
      <c r="N44" s="2070"/>
      <c r="O44" s="2065"/>
      <c r="P44" s="2070"/>
      <c r="Q44" s="2065"/>
      <c r="R44" s="228">
        <f t="shared" ref="R44:Y44" si="32">SUM(B44+J44)</f>
        <v>0</v>
      </c>
      <c r="S44" s="254">
        <f t="shared" si="32"/>
        <v>0</v>
      </c>
      <c r="T44" s="228">
        <f t="shared" si="32"/>
        <v>0</v>
      </c>
      <c r="U44" s="254">
        <f t="shared" si="32"/>
        <v>0</v>
      </c>
      <c r="V44" s="227">
        <f t="shared" si="32"/>
        <v>0</v>
      </c>
      <c r="W44" s="254">
        <f t="shared" si="32"/>
        <v>0</v>
      </c>
      <c r="X44" s="228">
        <f t="shared" si="32"/>
        <v>0</v>
      </c>
      <c r="Y44" s="1506">
        <f t="shared" si="32"/>
        <v>0</v>
      </c>
      <c r="Z44" s="2226"/>
      <c r="AA44" s="2235"/>
      <c r="AB44" s="2065"/>
      <c r="AC44" s="2226"/>
      <c r="AD44" s="2065"/>
      <c r="AE44" s="2089"/>
      <c r="AF44" s="2065"/>
      <c r="AG44" s="2070"/>
      <c r="AH44" s="2065"/>
      <c r="AI44" s="2089"/>
      <c r="AJ44" s="2069"/>
      <c r="AK44" s="1388"/>
      <c r="AL44" s="2235"/>
      <c r="AM44" s="2065"/>
      <c r="AN44" s="2943"/>
      <c r="AO44" s="2944"/>
      <c r="AP44" s="2945"/>
      <c r="AQ44" s="2944"/>
      <c r="AR44" s="2946"/>
      <c r="AS44" s="2944"/>
      <c r="AT44" s="2946"/>
      <c r="AU44" s="2944"/>
    </row>
    <row r="45" spans="1:47" ht="15" customHeight="1" x14ac:dyDescent="0.25">
      <c r="A45" s="275" t="s">
        <v>1262</v>
      </c>
      <c r="B45" s="2070"/>
      <c r="C45" s="2065"/>
      <c r="D45" s="2070"/>
      <c r="E45" s="2065"/>
      <c r="F45" s="2070"/>
      <c r="G45" s="2065"/>
      <c r="H45" s="2070"/>
      <c r="I45" s="2065"/>
      <c r="J45" s="2070"/>
      <c r="K45" s="2065"/>
      <c r="L45" s="2070"/>
      <c r="M45" s="2065"/>
      <c r="N45" s="2070"/>
      <c r="O45" s="2065"/>
      <c r="P45" s="2070"/>
      <c r="Q45" s="2065"/>
      <c r="R45" s="228">
        <f t="shared" ref="R45:Y45" si="33">SUM(B45+J45)</f>
        <v>0</v>
      </c>
      <c r="S45" s="254">
        <f t="shared" si="33"/>
        <v>0</v>
      </c>
      <c r="T45" s="228">
        <f t="shared" si="33"/>
        <v>0</v>
      </c>
      <c r="U45" s="254">
        <f t="shared" si="33"/>
        <v>0</v>
      </c>
      <c r="V45" s="227">
        <f t="shared" si="33"/>
        <v>0</v>
      </c>
      <c r="W45" s="254">
        <f t="shared" si="33"/>
        <v>0</v>
      </c>
      <c r="X45" s="228">
        <f t="shared" si="33"/>
        <v>0</v>
      </c>
      <c r="Y45" s="1506">
        <f t="shared" si="33"/>
        <v>0</v>
      </c>
      <c r="Z45" s="2226"/>
      <c r="AA45" s="2235"/>
      <c r="AB45" s="2065"/>
      <c r="AC45" s="2226"/>
      <c r="AD45" s="2065"/>
      <c r="AE45" s="2089"/>
      <c r="AF45" s="2065"/>
      <c r="AG45" s="2070"/>
      <c r="AH45" s="2065"/>
      <c r="AI45" s="2089"/>
      <c r="AJ45" s="2069"/>
      <c r="AK45" s="1388"/>
      <c r="AL45" s="2235"/>
      <c r="AM45" s="2065"/>
      <c r="AN45" s="2943"/>
      <c r="AO45" s="2944"/>
      <c r="AP45" s="2945"/>
      <c r="AQ45" s="2944"/>
      <c r="AR45" s="2946"/>
      <c r="AS45" s="2944"/>
      <c r="AT45" s="2946"/>
      <c r="AU45" s="2944"/>
    </row>
    <row r="46" spans="1:47" ht="15" customHeight="1" x14ac:dyDescent="0.25">
      <c r="A46" s="137" t="s">
        <v>3827</v>
      </c>
      <c r="B46" s="2070"/>
      <c r="C46" s="2065"/>
      <c r="D46" s="2070"/>
      <c r="E46" s="2065"/>
      <c r="F46" s="2070"/>
      <c r="G46" s="2065"/>
      <c r="H46" s="2070"/>
      <c r="I46" s="2065"/>
      <c r="J46" s="2070"/>
      <c r="K46" s="2065"/>
      <c r="L46" s="2070"/>
      <c r="M46" s="2065"/>
      <c r="N46" s="2070"/>
      <c r="O46" s="2065"/>
      <c r="P46" s="2070"/>
      <c r="Q46" s="2065"/>
      <c r="R46" s="228">
        <f t="shared" ref="R46:Y46" si="34">SUM(B46+J46)</f>
        <v>0</v>
      </c>
      <c r="S46" s="254">
        <f t="shared" si="34"/>
        <v>0</v>
      </c>
      <c r="T46" s="228">
        <f t="shared" si="34"/>
        <v>0</v>
      </c>
      <c r="U46" s="254">
        <f t="shared" si="34"/>
        <v>0</v>
      </c>
      <c r="V46" s="227">
        <f t="shared" si="34"/>
        <v>0</v>
      </c>
      <c r="W46" s="254">
        <f t="shared" si="34"/>
        <v>0</v>
      </c>
      <c r="X46" s="228">
        <f t="shared" si="34"/>
        <v>0</v>
      </c>
      <c r="Y46" s="1506">
        <f t="shared" si="34"/>
        <v>0</v>
      </c>
      <c r="Z46" s="2226"/>
      <c r="AA46" s="2235"/>
      <c r="AB46" s="2065"/>
      <c r="AC46" s="2226"/>
      <c r="AD46" s="2065"/>
      <c r="AE46" s="2089"/>
      <c r="AF46" s="2065"/>
      <c r="AG46" s="2070"/>
      <c r="AH46" s="2065"/>
      <c r="AI46" s="2089"/>
      <c r="AJ46" s="2069"/>
      <c r="AK46" s="1388"/>
      <c r="AL46" s="2235"/>
      <c r="AM46" s="2065"/>
      <c r="AN46" s="2943"/>
      <c r="AO46" s="2944"/>
      <c r="AP46" s="2945"/>
      <c r="AQ46" s="2944"/>
      <c r="AR46" s="2946"/>
      <c r="AS46" s="2944"/>
      <c r="AT46" s="2946"/>
      <c r="AU46" s="2944"/>
    </row>
    <row r="47" spans="1:47" ht="15" customHeight="1" x14ac:dyDescent="0.25">
      <c r="A47" s="511" t="s">
        <v>3828</v>
      </c>
      <c r="B47" s="2070"/>
      <c r="C47" s="2065"/>
      <c r="D47" s="2070"/>
      <c r="E47" s="2065"/>
      <c r="F47" s="2070"/>
      <c r="G47" s="2065"/>
      <c r="H47" s="2070"/>
      <c r="I47" s="2065"/>
      <c r="J47" s="2070"/>
      <c r="K47" s="2065"/>
      <c r="L47" s="2070"/>
      <c r="M47" s="2065"/>
      <c r="N47" s="2070"/>
      <c r="O47" s="2065"/>
      <c r="P47" s="2070"/>
      <c r="Q47" s="2065"/>
      <c r="R47" s="228">
        <f t="shared" ref="R47:Y47" si="35">SUM(B47+J47)</f>
        <v>0</v>
      </c>
      <c r="S47" s="254">
        <f t="shared" si="35"/>
        <v>0</v>
      </c>
      <c r="T47" s="228">
        <f t="shared" si="35"/>
        <v>0</v>
      </c>
      <c r="U47" s="254">
        <f t="shared" si="35"/>
        <v>0</v>
      </c>
      <c r="V47" s="227">
        <f t="shared" si="35"/>
        <v>0</v>
      </c>
      <c r="W47" s="254">
        <f t="shared" si="35"/>
        <v>0</v>
      </c>
      <c r="X47" s="228">
        <f t="shared" si="35"/>
        <v>0</v>
      </c>
      <c r="Y47" s="1506">
        <f t="shared" si="35"/>
        <v>0</v>
      </c>
      <c r="Z47" s="2226"/>
      <c r="AA47" s="2235"/>
      <c r="AB47" s="2065"/>
      <c r="AC47" s="2226"/>
      <c r="AD47" s="2065"/>
      <c r="AE47" s="2089"/>
      <c r="AF47" s="2065"/>
      <c r="AG47" s="2070"/>
      <c r="AH47" s="2065"/>
      <c r="AI47" s="2089"/>
      <c r="AJ47" s="2069"/>
      <c r="AK47" s="1388"/>
      <c r="AL47" s="2235"/>
      <c r="AM47" s="2065"/>
      <c r="AN47" s="2943"/>
      <c r="AO47" s="2944"/>
      <c r="AP47" s="2945"/>
      <c r="AQ47" s="2944"/>
      <c r="AR47" s="2946"/>
      <c r="AS47" s="2944"/>
      <c r="AT47" s="2946"/>
      <c r="AU47" s="2944"/>
    </row>
    <row r="48" spans="1:47" ht="15" customHeight="1" x14ac:dyDescent="0.25">
      <c r="A48" s="275" t="s">
        <v>1265</v>
      </c>
      <c r="B48" s="2070"/>
      <c r="C48" s="2065"/>
      <c r="D48" s="2070"/>
      <c r="E48" s="2065"/>
      <c r="F48" s="2070"/>
      <c r="G48" s="2065"/>
      <c r="H48" s="2070"/>
      <c r="I48" s="2065"/>
      <c r="J48" s="2070"/>
      <c r="K48" s="2065"/>
      <c r="L48" s="2070"/>
      <c r="M48" s="2065"/>
      <c r="N48" s="2070"/>
      <c r="O48" s="2065"/>
      <c r="P48" s="2070"/>
      <c r="Q48" s="2065"/>
      <c r="R48" s="228">
        <f t="shared" ref="R48:Y48" si="36">SUM(B48+J48)</f>
        <v>0</v>
      </c>
      <c r="S48" s="254">
        <f t="shared" si="36"/>
        <v>0</v>
      </c>
      <c r="T48" s="228">
        <f t="shared" si="36"/>
        <v>0</v>
      </c>
      <c r="U48" s="254">
        <f t="shared" si="36"/>
        <v>0</v>
      </c>
      <c r="V48" s="227">
        <f t="shared" si="36"/>
        <v>0</v>
      </c>
      <c r="W48" s="254">
        <f t="shared" si="36"/>
        <v>0</v>
      </c>
      <c r="X48" s="228">
        <f t="shared" si="36"/>
        <v>0</v>
      </c>
      <c r="Y48" s="1506">
        <f t="shared" si="36"/>
        <v>0</v>
      </c>
      <c r="Z48" s="2226"/>
      <c r="AA48" s="2235"/>
      <c r="AB48" s="2065"/>
      <c r="AC48" s="2226"/>
      <c r="AD48" s="2065"/>
      <c r="AE48" s="2089"/>
      <c r="AF48" s="2065"/>
      <c r="AG48" s="2070"/>
      <c r="AH48" s="2065"/>
      <c r="AI48" s="2089"/>
      <c r="AJ48" s="2069"/>
      <c r="AK48" s="1388"/>
      <c r="AL48" s="2235"/>
      <c r="AM48" s="2065"/>
      <c r="AN48" s="2943"/>
      <c r="AO48" s="2944"/>
      <c r="AP48" s="2945"/>
      <c r="AQ48" s="2944"/>
      <c r="AR48" s="2946"/>
      <c r="AS48" s="2944"/>
      <c r="AT48" s="2946"/>
      <c r="AU48" s="2944"/>
    </row>
    <row r="49" spans="1:47" ht="15" customHeight="1" x14ac:dyDescent="0.25">
      <c r="A49" s="275" t="s">
        <v>1266</v>
      </c>
      <c r="B49" s="2070"/>
      <c r="C49" s="2065"/>
      <c r="D49" s="2070"/>
      <c r="E49" s="2065"/>
      <c r="F49" s="2070"/>
      <c r="G49" s="2065"/>
      <c r="H49" s="2070"/>
      <c r="I49" s="2065"/>
      <c r="J49" s="2070"/>
      <c r="K49" s="2065"/>
      <c r="L49" s="2070"/>
      <c r="M49" s="2065"/>
      <c r="N49" s="2070"/>
      <c r="O49" s="2065"/>
      <c r="P49" s="2070"/>
      <c r="Q49" s="2065"/>
      <c r="R49" s="228">
        <f t="shared" ref="R49:Y49" si="37">SUM(B49+J49)</f>
        <v>0</v>
      </c>
      <c r="S49" s="254">
        <f t="shared" si="37"/>
        <v>0</v>
      </c>
      <c r="T49" s="228">
        <f t="shared" si="37"/>
        <v>0</v>
      </c>
      <c r="U49" s="254">
        <f t="shared" si="37"/>
        <v>0</v>
      </c>
      <c r="V49" s="227">
        <f t="shared" si="37"/>
        <v>0</v>
      </c>
      <c r="W49" s="254">
        <f t="shared" si="37"/>
        <v>0</v>
      </c>
      <c r="X49" s="228">
        <f t="shared" si="37"/>
        <v>0</v>
      </c>
      <c r="Y49" s="1506">
        <f t="shared" si="37"/>
        <v>0</v>
      </c>
      <c r="Z49" s="2226"/>
      <c r="AA49" s="2235"/>
      <c r="AB49" s="2065"/>
      <c r="AC49" s="2226"/>
      <c r="AD49" s="2065"/>
      <c r="AE49" s="2089"/>
      <c r="AF49" s="2065"/>
      <c r="AG49" s="2070"/>
      <c r="AH49" s="2065"/>
      <c r="AI49" s="2089"/>
      <c r="AJ49" s="2069"/>
      <c r="AK49" s="1388"/>
      <c r="AL49" s="2235"/>
      <c r="AM49" s="2065"/>
      <c r="AN49" s="2943"/>
      <c r="AO49" s="2944"/>
      <c r="AP49" s="2945"/>
      <c r="AQ49" s="2944"/>
      <c r="AR49" s="2946"/>
      <c r="AS49" s="2944"/>
      <c r="AT49" s="2946"/>
      <c r="AU49" s="2944"/>
    </row>
    <row r="50" spans="1:47" ht="15" customHeight="1" x14ac:dyDescent="0.25">
      <c r="A50" s="275" t="s">
        <v>3829</v>
      </c>
      <c r="B50" s="2070"/>
      <c r="C50" s="2065"/>
      <c r="D50" s="2070"/>
      <c r="E50" s="2065"/>
      <c r="F50" s="2070"/>
      <c r="G50" s="2065"/>
      <c r="H50" s="2070"/>
      <c r="I50" s="2065"/>
      <c r="J50" s="2070"/>
      <c r="K50" s="2065"/>
      <c r="L50" s="2070"/>
      <c r="M50" s="2065"/>
      <c r="N50" s="2070"/>
      <c r="O50" s="2065"/>
      <c r="P50" s="2070"/>
      <c r="Q50" s="2065"/>
      <c r="R50" s="228">
        <f t="shared" ref="R50:Y50" si="38">SUM(B50+J50)</f>
        <v>0</v>
      </c>
      <c r="S50" s="254">
        <f t="shared" si="38"/>
        <v>0</v>
      </c>
      <c r="T50" s="228">
        <f t="shared" si="38"/>
        <v>0</v>
      </c>
      <c r="U50" s="254">
        <f t="shared" si="38"/>
        <v>0</v>
      </c>
      <c r="V50" s="227">
        <f t="shared" si="38"/>
        <v>0</v>
      </c>
      <c r="W50" s="254">
        <f t="shared" si="38"/>
        <v>0</v>
      </c>
      <c r="X50" s="228">
        <f t="shared" si="38"/>
        <v>0</v>
      </c>
      <c r="Y50" s="1506">
        <f t="shared" si="38"/>
        <v>0</v>
      </c>
      <c r="Z50" s="2226"/>
      <c r="AA50" s="2235"/>
      <c r="AB50" s="2065"/>
      <c r="AC50" s="2226"/>
      <c r="AD50" s="2065"/>
      <c r="AE50" s="2089"/>
      <c r="AF50" s="2065"/>
      <c r="AG50" s="2070"/>
      <c r="AH50" s="2065"/>
      <c r="AI50" s="2089"/>
      <c r="AJ50" s="2069"/>
      <c r="AK50" s="1388"/>
      <c r="AL50" s="2235"/>
      <c r="AM50" s="2065"/>
      <c r="AN50" s="2943"/>
      <c r="AO50" s="2944"/>
      <c r="AP50" s="2945"/>
      <c r="AQ50" s="2944"/>
      <c r="AR50" s="2946"/>
      <c r="AS50" s="2944"/>
      <c r="AT50" s="2946"/>
      <c r="AU50" s="2944"/>
    </row>
    <row r="51" spans="1:47" ht="15" customHeight="1" x14ac:dyDescent="0.25">
      <c r="A51" s="275" t="s">
        <v>3830</v>
      </c>
      <c r="B51" s="2070"/>
      <c r="C51" s="2065"/>
      <c r="D51" s="2070"/>
      <c r="E51" s="2065"/>
      <c r="F51" s="2070"/>
      <c r="G51" s="2065"/>
      <c r="H51" s="2070"/>
      <c r="I51" s="2065"/>
      <c r="J51" s="2070"/>
      <c r="K51" s="2065"/>
      <c r="L51" s="2070"/>
      <c r="M51" s="2065"/>
      <c r="N51" s="2070"/>
      <c r="O51" s="2065"/>
      <c r="P51" s="2070"/>
      <c r="Q51" s="2065"/>
      <c r="R51" s="228">
        <f t="shared" ref="R51:Y51" si="39">SUM(B51+J51)</f>
        <v>0</v>
      </c>
      <c r="S51" s="254">
        <f t="shared" si="39"/>
        <v>0</v>
      </c>
      <c r="T51" s="228">
        <f t="shared" si="39"/>
        <v>0</v>
      </c>
      <c r="U51" s="254">
        <f t="shared" si="39"/>
        <v>0</v>
      </c>
      <c r="V51" s="227">
        <f t="shared" si="39"/>
        <v>0</v>
      </c>
      <c r="W51" s="254">
        <f t="shared" si="39"/>
        <v>0</v>
      </c>
      <c r="X51" s="228">
        <f t="shared" si="39"/>
        <v>0</v>
      </c>
      <c r="Y51" s="1506">
        <f t="shared" si="39"/>
        <v>0</v>
      </c>
      <c r="Z51" s="2226"/>
      <c r="AA51" s="2235"/>
      <c r="AB51" s="2065"/>
      <c r="AC51" s="2226"/>
      <c r="AD51" s="2065"/>
      <c r="AE51" s="2089"/>
      <c r="AF51" s="2065"/>
      <c r="AG51" s="2070"/>
      <c r="AH51" s="2065"/>
      <c r="AI51" s="2089"/>
      <c r="AJ51" s="2069"/>
      <c r="AK51" s="1388"/>
      <c r="AL51" s="2235"/>
      <c r="AM51" s="2065"/>
      <c r="AN51" s="2943"/>
      <c r="AO51" s="2944"/>
      <c r="AP51" s="2945"/>
      <c r="AQ51" s="2944"/>
      <c r="AR51" s="2946"/>
      <c r="AS51" s="2944"/>
      <c r="AT51" s="2946"/>
      <c r="AU51" s="2944"/>
    </row>
    <row r="52" spans="1:47" ht="15" customHeight="1" x14ac:dyDescent="0.25">
      <c r="A52" s="275" t="s">
        <v>3831</v>
      </c>
      <c r="B52" s="2070"/>
      <c r="C52" s="2065"/>
      <c r="D52" s="2070"/>
      <c r="E52" s="2065"/>
      <c r="F52" s="2070"/>
      <c r="G52" s="2065"/>
      <c r="H52" s="2070"/>
      <c r="I52" s="2065"/>
      <c r="J52" s="2070"/>
      <c r="K52" s="2065"/>
      <c r="L52" s="2070"/>
      <c r="M52" s="2065"/>
      <c r="N52" s="2070"/>
      <c r="O52" s="2065"/>
      <c r="P52" s="2070"/>
      <c r="Q52" s="2065"/>
      <c r="R52" s="228">
        <f t="shared" ref="R52:Y52" si="40">SUM(B52+J52)</f>
        <v>0</v>
      </c>
      <c r="S52" s="254">
        <f t="shared" si="40"/>
        <v>0</v>
      </c>
      <c r="T52" s="228">
        <f t="shared" si="40"/>
        <v>0</v>
      </c>
      <c r="U52" s="254">
        <f t="shared" si="40"/>
        <v>0</v>
      </c>
      <c r="V52" s="227">
        <f t="shared" si="40"/>
        <v>0</v>
      </c>
      <c r="W52" s="254">
        <f t="shared" si="40"/>
        <v>0</v>
      </c>
      <c r="X52" s="228">
        <f t="shared" si="40"/>
        <v>0</v>
      </c>
      <c r="Y52" s="1506">
        <f t="shared" si="40"/>
        <v>0</v>
      </c>
      <c r="Z52" s="2226"/>
      <c r="AA52" s="2235"/>
      <c r="AB52" s="2065"/>
      <c r="AC52" s="2226"/>
      <c r="AD52" s="2065"/>
      <c r="AE52" s="2089"/>
      <c r="AF52" s="2065"/>
      <c r="AG52" s="2070"/>
      <c r="AH52" s="2065"/>
      <c r="AI52" s="2089"/>
      <c r="AJ52" s="2069"/>
      <c r="AK52" s="1388"/>
      <c r="AL52" s="2235"/>
      <c r="AM52" s="2065"/>
      <c r="AN52" s="2943"/>
      <c r="AO52" s="2944"/>
      <c r="AP52" s="2945"/>
      <c r="AQ52" s="2944"/>
      <c r="AR52" s="2946"/>
      <c r="AS52" s="2944"/>
      <c r="AT52" s="2946"/>
      <c r="AU52" s="2944"/>
    </row>
    <row r="53" spans="1:47" ht="15" customHeight="1" x14ac:dyDescent="0.25">
      <c r="A53" s="275" t="s">
        <v>1270</v>
      </c>
      <c r="B53" s="2070"/>
      <c r="C53" s="2065"/>
      <c r="D53" s="2070"/>
      <c r="E53" s="2065"/>
      <c r="F53" s="2070"/>
      <c r="G53" s="2065"/>
      <c r="H53" s="2070"/>
      <c r="I53" s="2065"/>
      <c r="J53" s="2070"/>
      <c r="K53" s="2065"/>
      <c r="L53" s="2070"/>
      <c r="M53" s="2065"/>
      <c r="N53" s="2070"/>
      <c r="O53" s="2065"/>
      <c r="P53" s="2070"/>
      <c r="Q53" s="2065"/>
      <c r="R53" s="228">
        <f t="shared" ref="R53:Y53" si="41">SUM(B53+J53)</f>
        <v>0</v>
      </c>
      <c r="S53" s="254">
        <f t="shared" si="41"/>
        <v>0</v>
      </c>
      <c r="T53" s="228">
        <f t="shared" si="41"/>
        <v>0</v>
      </c>
      <c r="U53" s="254">
        <f t="shared" si="41"/>
        <v>0</v>
      </c>
      <c r="V53" s="227">
        <f t="shared" si="41"/>
        <v>0</v>
      </c>
      <c r="W53" s="254">
        <f t="shared" si="41"/>
        <v>0</v>
      </c>
      <c r="X53" s="228">
        <f t="shared" si="41"/>
        <v>0</v>
      </c>
      <c r="Y53" s="1506">
        <f t="shared" si="41"/>
        <v>0</v>
      </c>
      <c r="Z53" s="2226"/>
      <c r="AA53" s="2235"/>
      <c r="AB53" s="2065"/>
      <c r="AC53" s="2226"/>
      <c r="AD53" s="2065"/>
      <c r="AE53" s="2089"/>
      <c r="AF53" s="2065"/>
      <c r="AG53" s="2070"/>
      <c r="AH53" s="2065"/>
      <c r="AI53" s="2089"/>
      <c r="AJ53" s="2069"/>
      <c r="AK53" s="1388"/>
      <c r="AL53" s="2235"/>
      <c r="AM53" s="2065"/>
      <c r="AN53" s="2943"/>
      <c r="AO53" s="2944"/>
      <c r="AP53" s="2945"/>
      <c r="AQ53" s="2944"/>
      <c r="AR53" s="2946"/>
      <c r="AS53" s="2944"/>
      <c r="AT53" s="2946"/>
      <c r="AU53" s="2944"/>
    </row>
    <row r="54" spans="1:47" ht="15" customHeight="1" x14ac:dyDescent="0.25">
      <c r="A54" s="275" t="s">
        <v>3832</v>
      </c>
      <c r="B54" s="2070"/>
      <c r="C54" s="2065"/>
      <c r="D54" s="2070"/>
      <c r="E54" s="2065"/>
      <c r="F54" s="2070"/>
      <c r="G54" s="2065"/>
      <c r="H54" s="2070"/>
      <c r="I54" s="2065"/>
      <c r="J54" s="2070"/>
      <c r="K54" s="2065"/>
      <c r="L54" s="2070"/>
      <c r="M54" s="2065"/>
      <c r="N54" s="2070"/>
      <c r="O54" s="2065"/>
      <c r="P54" s="2070"/>
      <c r="Q54" s="2065"/>
      <c r="R54" s="228">
        <f t="shared" ref="R54:Y54" si="42">SUM(B54+J54)</f>
        <v>0</v>
      </c>
      <c r="S54" s="254">
        <f t="shared" si="42"/>
        <v>0</v>
      </c>
      <c r="T54" s="228">
        <f t="shared" si="42"/>
        <v>0</v>
      </c>
      <c r="U54" s="254">
        <f t="shared" si="42"/>
        <v>0</v>
      </c>
      <c r="V54" s="227">
        <f t="shared" si="42"/>
        <v>0</v>
      </c>
      <c r="W54" s="254">
        <f t="shared" si="42"/>
        <v>0</v>
      </c>
      <c r="X54" s="228">
        <f t="shared" si="42"/>
        <v>0</v>
      </c>
      <c r="Y54" s="1506">
        <f t="shared" si="42"/>
        <v>0</v>
      </c>
      <c r="Z54" s="2226"/>
      <c r="AA54" s="2235"/>
      <c r="AB54" s="2065"/>
      <c r="AC54" s="2226"/>
      <c r="AD54" s="2065"/>
      <c r="AE54" s="2089"/>
      <c r="AF54" s="2065"/>
      <c r="AG54" s="2070"/>
      <c r="AH54" s="2065"/>
      <c r="AI54" s="2089"/>
      <c r="AJ54" s="2069"/>
      <c r="AK54" s="1388"/>
      <c r="AL54" s="2235"/>
      <c r="AM54" s="2065"/>
      <c r="AN54" s="2943"/>
      <c r="AO54" s="2944"/>
      <c r="AP54" s="2945"/>
      <c r="AQ54" s="2944"/>
      <c r="AR54" s="2946"/>
      <c r="AS54" s="2944"/>
      <c r="AT54" s="2946"/>
      <c r="AU54" s="2944"/>
    </row>
    <row r="55" spans="1:47" ht="15" customHeight="1" x14ac:dyDescent="0.25">
      <c r="A55" s="2051" t="s">
        <v>1272</v>
      </c>
      <c r="B55" s="2070"/>
      <c r="C55" s="2065"/>
      <c r="D55" s="2070"/>
      <c r="E55" s="2065"/>
      <c r="F55" s="2070"/>
      <c r="G55" s="2065"/>
      <c r="H55" s="2070"/>
      <c r="I55" s="2065"/>
      <c r="J55" s="2070"/>
      <c r="K55" s="2065"/>
      <c r="L55" s="2070"/>
      <c r="M55" s="2065"/>
      <c r="N55" s="2070"/>
      <c r="O55" s="2065"/>
      <c r="P55" s="2070"/>
      <c r="Q55" s="2065"/>
      <c r="R55" s="228">
        <f t="shared" ref="R55:Y55" si="43">SUM(B55+J55)</f>
        <v>0</v>
      </c>
      <c r="S55" s="254">
        <f t="shared" si="43"/>
        <v>0</v>
      </c>
      <c r="T55" s="228">
        <f t="shared" si="43"/>
        <v>0</v>
      </c>
      <c r="U55" s="254">
        <f t="shared" si="43"/>
        <v>0</v>
      </c>
      <c r="V55" s="227">
        <f t="shared" si="43"/>
        <v>0</v>
      </c>
      <c r="W55" s="254">
        <f t="shared" si="43"/>
        <v>0</v>
      </c>
      <c r="X55" s="228">
        <f t="shared" si="43"/>
        <v>0</v>
      </c>
      <c r="Y55" s="1506">
        <f t="shared" si="43"/>
        <v>0</v>
      </c>
      <c r="Z55" s="2226"/>
      <c r="AA55" s="2235"/>
      <c r="AB55" s="2065"/>
      <c r="AC55" s="2226"/>
      <c r="AD55" s="2065"/>
      <c r="AE55" s="2089"/>
      <c r="AF55" s="2065"/>
      <c r="AG55" s="2070"/>
      <c r="AH55" s="2065"/>
      <c r="AI55" s="2089"/>
      <c r="AJ55" s="2069"/>
      <c r="AK55" s="1388"/>
      <c r="AL55" s="2235"/>
      <c r="AM55" s="2065"/>
      <c r="AN55" s="2943"/>
      <c r="AO55" s="2944"/>
      <c r="AP55" s="2945"/>
      <c r="AQ55" s="2944"/>
      <c r="AR55" s="2946"/>
      <c r="AS55" s="2944"/>
      <c r="AT55" s="2946"/>
      <c r="AU55" s="2944"/>
    </row>
    <row r="56" spans="1:47" ht="15" customHeight="1" x14ac:dyDescent="0.25">
      <c r="A56" s="511" t="s">
        <v>1273</v>
      </c>
      <c r="B56" s="2070"/>
      <c r="C56" s="2065"/>
      <c r="D56" s="2070"/>
      <c r="E56" s="2065"/>
      <c r="F56" s="2070"/>
      <c r="G56" s="2065"/>
      <c r="H56" s="2070"/>
      <c r="I56" s="2065"/>
      <c r="J56" s="2070"/>
      <c r="K56" s="2065"/>
      <c r="L56" s="2070"/>
      <c r="M56" s="2065"/>
      <c r="N56" s="2070"/>
      <c r="O56" s="2065"/>
      <c r="P56" s="2070"/>
      <c r="Q56" s="2065"/>
      <c r="R56" s="228">
        <f t="shared" ref="R56:Y56" si="44">SUM(B56+J56)</f>
        <v>0</v>
      </c>
      <c r="S56" s="254">
        <f t="shared" si="44"/>
        <v>0</v>
      </c>
      <c r="T56" s="228">
        <f t="shared" si="44"/>
        <v>0</v>
      </c>
      <c r="U56" s="254">
        <f t="shared" si="44"/>
        <v>0</v>
      </c>
      <c r="V56" s="227">
        <f t="shared" si="44"/>
        <v>0</v>
      </c>
      <c r="W56" s="254">
        <f t="shared" si="44"/>
        <v>0</v>
      </c>
      <c r="X56" s="228">
        <f t="shared" si="44"/>
        <v>0</v>
      </c>
      <c r="Y56" s="1506">
        <f t="shared" si="44"/>
        <v>0</v>
      </c>
      <c r="Z56" s="2226"/>
      <c r="AA56" s="2235"/>
      <c r="AB56" s="2065"/>
      <c r="AC56" s="2226"/>
      <c r="AD56" s="2065"/>
      <c r="AE56" s="2089"/>
      <c r="AF56" s="2065"/>
      <c r="AG56" s="2070"/>
      <c r="AH56" s="2065"/>
      <c r="AI56" s="2089"/>
      <c r="AJ56" s="2069"/>
      <c r="AK56" s="1388"/>
      <c r="AL56" s="2235"/>
      <c r="AM56" s="2065"/>
      <c r="AN56" s="2943"/>
      <c r="AO56" s="2944"/>
      <c r="AP56" s="2945"/>
      <c r="AQ56" s="2944"/>
      <c r="AR56" s="2946"/>
      <c r="AS56" s="2944"/>
      <c r="AT56" s="2946"/>
      <c r="AU56" s="2944"/>
    </row>
    <row r="57" spans="1:47" ht="15" customHeight="1" x14ac:dyDescent="0.25">
      <c r="A57" s="511" t="s">
        <v>1274</v>
      </c>
      <c r="B57" s="2070"/>
      <c r="C57" s="2065"/>
      <c r="D57" s="2070"/>
      <c r="E57" s="2065"/>
      <c r="F57" s="2070"/>
      <c r="G57" s="2065"/>
      <c r="H57" s="2070"/>
      <c r="I57" s="2065"/>
      <c r="J57" s="2070"/>
      <c r="K57" s="2065"/>
      <c r="L57" s="2070"/>
      <c r="M57" s="2065"/>
      <c r="N57" s="2070"/>
      <c r="O57" s="2065"/>
      <c r="P57" s="2070"/>
      <c r="Q57" s="2065"/>
      <c r="R57" s="228">
        <f t="shared" ref="R57:Y57" si="45">SUM(B57+J57)</f>
        <v>0</v>
      </c>
      <c r="S57" s="254">
        <f t="shared" si="45"/>
        <v>0</v>
      </c>
      <c r="T57" s="228">
        <f t="shared" si="45"/>
        <v>0</v>
      </c>
      <c r="U57" s="254">
        <f t="shared" si="45"/>
        <v>0</v>
      </c>
      <c r="V57" s="227">
        <f t="shared" si="45"/>
        <v>0</v>
      </c>
      <c r="W57" s="254">
        <f t="shared" si="45"/>
        <v>0</v>
      </c>
      <c r="X57" s="228">
        <f t="shared" si="45"/>
        <v>0</v>
      </c>
      <c r="Y57" s="1506">
        <f t="shared" si="45"/>
        <v>0</v>
      </c>
      <c r="Z57" s="2226"/>
      <c r="AA57" s="2235"/>
      <c r="AB57" s="2065"/>
      <c r="AC57" s="2226"/>
      <c r="AD57" s="2065"/>
      <c r="AE57" s="2089"/>
      <c r="AF57" s="2065"/>
      <c r="AG57" s="2070"/>
      <c r="AH57" s="2065"/>
      <c r="AI57" s="2089"/>
      <c r="AJ57" s="2069"/>
      <c r="AK57" s="1388"/>
      <c r="AL57" s="2235"/>
      <c r="AM57" s="2065"/>
      <c r="AN57" s="2943"/>
      <c r="AO57" s="2944"/>
      <c r="AP57" s="2945"/>
      <c r="AQ57" s="2944"/>
      <c r="AR57" s="2946"/>
      <c r="AS57" s="2944"/>
      <c r="AT57" s="2946"/>
      <c r="AU57" s="2944"/>
    </row>
    <row r="58" spans="1:47" ht="15" customHeight="1" x14ac:dyDescent="0.25">
      <c r="A58" s="747" t="s">
        <v>1275</v>
      </c>
      <c r="B58" s="2070"/>
      <c r="C58" s="2065"/>
      <c r="D58" s="2070"/>
      <c r="E58" s="2065"/>
      <c r="F58" s="2070"/>
      <c r="G58" s="2065"/>
      <c r="H58" s="2070"/>
      <c r="I58" s="2065"/>
      <c r="J58" s="2070"/>
      <c r="K58" s="2065"/>
      <c r="L58" s="2070"/>
      <c r="M58" s="2065"/>
      <c r="N58" s="2070"/>
      <c r="O58" s="2065"/>
      <c r="P58" s="2070"/>
      <c r="Q58" s="2065"/>
      <c r="R58" s="228">
        <f t="shared" ref="R58:Y58" si="46">SUM(B58+J58)</f>
        <v>0</v>
      </c>
      <c r="S58" s="254">
        <f t="shared" si="46"/>
        <v>0</v>
      </c>
      <c r="T58" s="228">
        <f t="shared" si="46"/>
        <v>0</v>
      </c>
      <c r="U58" s="254">
        <f t="shared" si="46"/>
        <v>0</v>
      </c>
      <c r="V58" s="227">
        <f t="shared" si="46"/>
        <v>0</v>
      </c>
      <c r="W58" s="254">
        <f t="shared" si="46"/>
        <v>0</v>
      </c>
      <c r="X58" s="228">
        <f t="shared" si="46"/>
        <v>0</v>
      </c>
      <c r="Y58" s="1506">
        <f t="shared" si="46"/>
        <v>0</v>
      </c>
      <c r="Z58" s="2226"/>
      <c r="AA58" s="2235"/>
      <c r="AB58" s="2065"/>
      <c r="AC58" s="2226"/>
      <c r="AD58" s="2065"/>
      <c r="AE58" s="2089"/>
      <c r="AF58" s="2065"/>
      <c r="AG58" s="2070"/>
      <c r="AH58" s="2065"/>
      <c r="AI58" s="2089"/>
      <c r="AJ58" s="2069"/>
      <c r="AK58" s="1388"/>
      <c r="AL58" s="2235"/>
      <c r="AM58" s="2065"/>
      <c r="AN58" s="2943"/>
      <c r="AO58" s="2944"/>
      <c r="AP58" s="2945"/>
      <c r="AQ58" s="2944"/>
      <c r="AR58" s="2946"/>
      <c r="AS58" s="2944"/>
      <c r="AT58" s="2946"/>
      <c r="AU58" s="2944"/>
    </row>
    <row r="59" spans="1:47" ht="15" customHeight="1" x14ac:dyDescent="0.25">
      <c r="A59" s="275" t="s">
        <v>1276</v>
      </c>
      <c r="B59" s="2070"/>
      <c r="C59" s="2065"/>
      <c r="D59" s="2070"/>
      <c r="E59" s="2065"/>
      <c r="F59" s="2070"/>
      <c r="G59" s="2065"/>
      <c r="H59" s="2070"/>
      <c r="I59" s="2065"/>
      <c r="J59" s="2070"/>
      <c r="K59" s="2065"/>
      <c r="L59" s="2070"/>
      <c r="M59" s="2065"/>
      <c r="N59" s="2070"/>
      <c r="O59" s="2065"/>
      <c r="P59" s="2070"/>
      <c r="Q59" s="2065"/>
      <c r="R59" s="228">
        <f t="shared" ref="R59:Y59" si="47">SUM(B59+J59)</f>
        <v>0</v>
      </c>
      <c r="S59" s="254">
        <f t="shared" si="47"/>
        <v>0</v>
      </c>
      <c r="T59" s="228">
        <f t="shared" si="47"/>
        <v>0</v>
      </c>
      <c r="U59" s="254">
        <f t="shared" si="47"/>
        <v>0</v>
      </c>
      <c r="V59" s="227">
        <f t="shared" si="47"/>
        <v>0</v>
      </c>
      <c r="W59" s="254">
        <f t="shared" si="47"/>
        <v>0</v>
      </c>
      <c r="X59" s="228">
        <f t="shared" si="47"/>
        <v>0</v>
      </c>
      <c r="Y59" s="1506">
        <f t="shared" si="47"/>
        <v>0</v>
      </c>
      <c r="Z59" s="2226"/>
      <c r="AA59" s="2235"/>
      <c r="AB59" s="2065"/>
      <c r="AC59" s="2226"/>
      <c r="AD59" s="2065"/>
      <c r="AE59" s="2089"/>
      <c r="AF59" s="2065"/>
      <c r="AG59" s="2070"/>
      <c r="AH59" s="2065"/>
      <c r="AI59" s="2089"/>
      <c r="AJ59" s="2069"/>
      <c r="AK59" s="1388"/>
      <c r="AL59" s="2235"/>
      <c r="AM59" s="2065"/>
      <c r="AN59" s="2943"/>
      <c r="AO59" s="2944"/>
      <c r="AP59" s="2945"/>
      <c r="AQ59" s="2944"/>
      <c r="AR59" s="2946"/>
      <c r="AS59" s="2944"/>
      <c r="AT59" s="2946"/>
      <c r="AU59" s="2944"/>
    </row>
    <row r="60" spans="1:47" ht="15" customHeight="1" x14ac:dyDescent="0.25">
      <c r="A60" s="275" t="s">
        <v>1277</v>
      </c>
      <c r="B60" s="2070"/>
      <c r="C60" s="2065"/>
      <c r="D60" s="2070"/>
      <c r="E60" s="2065"/>
      <c r="F60" s="2070"/>
      <c r="G60" s="2065"/>
      <c r="H60" s="2070"/>
      <c r="I60" s="2065"/>
      <c r="J60" s="2070"/>
      <c r="K60" s="2065"/>
      <c r="L60" s="2070"/>
      <c r="M60" s="2065"/>
      <c r="N60" s="2070"/>
      <c r="O60" s="2065"/>
      <c r="P60" s="2070"/>
      <c r="Q60" s="2065"/>
      <c r="R60" s="228">
        <f t="shared" ref="R60:Y60" si="48">SUM(B60+J60)</f>
        <v>0</v>
      </c>
      <c r="S60" s="254">
        <f t="shared" si="48"/>
        <v>0</v>
      </c>
      <c r="T60" s="228">
        <f t="shared" si="48"/>
        <v>0</v>
      </c>
      <c r="U60" s="254">
        <f t="shared" si="48"/>
        <v>0</v>
      </c>
      <c r="V60" s="227">
        <f t="shared" si="48"/>
        <v>0</v>
      </c>
      <c r="W60" s="254">
        <f t="shared" si="48"/>
        <v>0</v>
      </c>
      <c r="X60" s="228">
        <f t="shared" si="48"/>
        <v>0</v>
      </c>
      <c r="Y60" s="1506">
        <f t="shared" si="48"/>
        <v>0</v>
      </c>
      <c r="Z60" s="2226"/>
      <c r="AA60" s="2235"/>
      <c r="AB60" s="2065"/>
      <c r="AC60" s="2226"/>
      <c r="AD60" s="2065"/>
      <c r="AE60" s="2089"/>
      <c r="AF60" s="2065"/>
      <c r="AG60" s="2070"/>
      <c r="AH60" s="2065"/>
      <c r="AI60" s="2089"/>
      <c r="AJ60" s="2069"/>
      <c r="AK60" s="1388"/>
      <c r="AL60" s="2235"/>
      <c r="AM60" s="2065"/>
      <c r="AN60" s="2943"/>
      <c r="AO60" s="2944"/>
      <c r="AP60" s="2945"/>
      <c r="AQ60" s="2944"/>
      <c r="AR60" s="2946"/>
      <c r="AS60" s="2944"/>
      <c r="AT60" s="2946"/>
      <c r="AU60" s="2944"/>
    </row>
    <row r="61" spans="1:47" ht="15" customHeight="1" x14ac:dyDescent="0.25">
      <c r="A61" s="275" t="s">
        <v>1278</v>
      </c>
      <c r="B61" s="2070"/>
      <c r="C61" s="2065"/>
      <c r="D61" s="2070"/>
      <c r="E61" s="2065"/>
      <c r="F61" s="2070"/>
      <c r="G61" s="2065"/>
      <c r="H61" s="2070"/>
      <c r="I61" s="2065"/>
      <c r="J61" s="2070"/>
      <c r="K61" s="2065"/>
      <c r="L61" s="2070"/>
      <c r="M61" s="2065"/>
      <c r="N61" s="2070"/>
      <c r="O61" s="2065"/>
      <c r="P61" s="2070"/>
      <c r="Q61" s="2065"/>
      <c r="R61" s="228">
        <f t="shared" ref="R61:Y61" si="49">SUM(B61+J61)</f>
        <v>0</v>
      </c>
      <c r="S61" s="254">
        <f t="shared" si="49"/>
        <v>0</v>
      </c>
      <c r="T61" s="228">
        <f t="shared" si="49"/>
        <v>0</v>
      </c>
      <c r="U61" s="254">
        <f t="shared" si="49"/>
        <v>0</v>
      </c>
      <c r="V61" s="227">
        <f t="shared" si="49"/>
        <v>0</v>
      </c>
      <c r="W61" s="254">
        <f t="shared" si="49"/>
        <v>0</v>
      </c>
      <c r="X61" s="228">
        <f t="shared" si="49"/>
        <v>0</v>
      </c>
      <c r="Y61" s="1506">
        <f t="shared" si="49"/>
        <v>0</v>
      </c>
      <c r="Z61" s="2226"/>
      <c r="AA61" s="2235"/>
      <c r="AB61" s="2065"/>
      <c r="AC61" s="2226"/>
      <c r="AD61" s="2065"/>
      <c r="AE61" s="2089"/>
      <c r="AF61" s="2065"/>
      <c r="AG61" s="2070"/>
      <c r="AH61" s="2065"/>
      <c r="AI61" s="2089"/>
      <c r="AJ61" s="2069"/>
      <c r="AK61" s="1388"/>
      <c r="AL61" s="2235"/>
      <c r="AM61" s="2065"/>
      <c r="AN61" s="2943"/>
      <c r="AO61" s="2944"/>
      <c r="AP61" s="2945"/>
      <c r="AQ61" s="2944"/>
      <c r="AR61" s="2946"/>
      <c r="AS61" s="2944"/>
      <c r="AT61" s="2946"/>
      <c r="AU61" s="2944"/>
    </row>
    <row r="62" spans="1:47" ht="15" customHeight="1" x14ac:dyDescent="0.25">
      <c r="A62" s="275" t="s">
        <v>1279</v>
      </c>
      <c r="B62" s="2070"/>
      <c r="C62" s="2065"/>
      <c r="D62" s="2070"/>
      <c r="E62" s="2065"/>
      <c r="F62" s="2070"/>
      <c r="G62" s="2065"/>
      <c r="H62" s="2070"/>
      <c r="I62" s="2065"/>
      <c r="J62" s="2070"/>
      <c r="K62" s="2065"/>
      <c r="L62" s="2070"/>
      <c r="M62" s="2065"/>
      <c r="N62" s="2070"/>
      <c r="O62" s="2065"/>
      <c r="P62" s="2070"/>
      <c r="Q62" s="2065"/>
      <c r="R62" s="228">
        <f t="shared" ref="R62:Y62" si="50">SUM(B62+J62)</f>
        <v>0</v>
      </c>
      <c r="S62" s="254">
        <f t="shared" si="50"/>
        <v>0</v>
      </c>
      <c r="T62" s="228">
        <f t="shared" si="50"/>
        <v>0</v>
      </c>
      <c r="U62" s="254">
        <f t="shared" si="50"/>
        <v>0</v>
      </c>
      <c r="V62" s="227">
        <f t="shared" si="50"/>
        <v>0</v>
      </c>
      <c r="W62" s="254">
        <f t="shared" si="50"/>
        <v>0</v>
      </c>
      <c r="X62" s="228">
        <f t="shared" si="50"/>
        <v>0</v>
      </c>
      <c r="Y62" s="1506">
        <f t="shared" si="50"/>
        <v>0</v>
      </c>
      <c r="Z62" s="2226"/>
      <c r="AA62" s="2235"/>
      <c r="AB62" s="2065"/>
      <c r="AC62" s="2226"/>
      <c r="AD62" s="2065"/>
      <c r="AE62" s="2089"/>
      <c r="AF62" s="2065"/>
      <c r="AG62" s="2070"/>
      <c r="AH62" s="2065"/>
      <c r="AI62" s="2089"/>
      <c r="AJ62" s="2069"/>
      <c r="AK62" s="1388"/>
      <c r="AL62" s="2235"/>
      <c r="AM62" s="2065"/>
      <c r="AN62" s="2943"/>
      <c r="AO62" s="2944"/>
      <c r="AP62" s="2945"/>
      <c r="AQ62" s="2944"/>
      <c r="AR62" s="2946"/>
      <c r="AS62" s="2944"/>
      <c r="AT62" s="2946"/>
      <c r="AU62" s="2944"/>
    </row>
    <row r="63" spans="1:47" ht="15" customHeight="1" x14ac:dyDescent="0.25">
      <c r="A63" s="275" t="s">
        <v>3833</v>
      </c>
      <c r="B63" s="2070"/>
      <c r="C63" s="2065"/>
      <c r="D63" s="2070"/>
      <c r="E63" s="2065"/>
      <c r="F63" s="2070"/>
      <c r="G63" s="2065"/>
      <c r="H63" s="2070"/>
      <c r="I63" s="2065"/>
      <c r="J63" s="2070"/>
      <c r="K63" s="2065"/>
      <c r="L63" s="2070"/>
      <c r="M63" s="2065"/>
      <c r="N63" s="2070"/>
      <c r="O63" s="2065"/>
      <c r="P63" s="2070"/>
      <c r="Q63" s="2065"/>
      <c r="R63" s="228">
        <f t="shared" ref="R63:Y63" si="51">SUM(B63+J63)</f>
        <v>0</v>
      </c>
      <c r="S63" s="254">
        <f t="shared" si="51"/>
        <v>0</v>
      </c>
      <c r="T63" s="228">
        <f t="shared" si="51"/>
        <v>0</v>
      </c>
      <c r="U63" s="254">
        <f t="shared" si="51"/>
        <v>0</v>
      </c>
      <c r="V63" s="227">
        <f t="shared" si="51"/>
        <v>0</v>
      </c>
      <c r="W63" s="254">
        <f t="shared" si="51"/>
        <v>0</v>
      </c>
      <c r="X63" s="228">
        <f t="shared" si="51"/>
        <v>0</v>
      </c>
      <c r="Y63" s="1506">
        <f t="shared" si="51"/>
        <v>0</v>
      </c>
      <c r="Z63" s="2226"/>
      <c r="AA63" s="2235"/>
      <c r="AB63" s="2065"/>
      <c r="AC63" s="2226"/>
      <c r="AD63" s="2065"/>
      <c r="AE63" s="2089"/>
      <c r="AF63" s="2065"/>
      <c r="AG63" s="2070"/>
      <c r="AH63" s="2065"/>
      <c r="AI63" s="2089"/>
      <c r="AJ63" s="2069"/>
      <c r="AK63" s="1388"/>
      <c r="AL63" s="2235"/>
      <c r="AM63" s="2065"/>
      <c r="AN63" s="2943"/>
      <c r="AO63" s="2944"/>
      <c r="AP63" s="2945"/>
      <c r="AQ63" s="2944"/>
      <c r="AR63" s="2946"/>
      <c r="AS63" s="2944"/>
      <c r="AT63" s="2946"/>
      <c r="AU63" s="2944"/>
    </row>
    <row r="64" spans="1:47" ht="15" customHeight="1" x14ac:dyDescent="0.25">
      <c r="A64" s="275" t="s">
        <v>1281</v>
      </c>
      <c r="B64" s="2070"/>
      <c r="C64" s="2065"/>
      <c r="D64" s="2070"/>
      <c r="E64" s="2065"/>
      <c r="F64" s="2070"/>
      <c r="G64" s="2065"/>
      <c r="H64" s="2070"/>
      <c r="I64" s="2065"/>
      <c r="J64" s="2070"/>
      <c r="K64" s="2065"/>
      <c r="L64" s="2070"/>
      <c r="M64" s="2065"/>
      <c r="N64" s="2070"/>
      <c r="O64" s="2065"/>
      <c r="P64" s="2070"/>
      <c r="Q64" s="2065"/>
      <c r="R64" s="228">
        <f t="shared" ref="R64:Y64" si="52">SUM(B64+J64)</f>
        <v>0</v>
      </c>
      <c r="S64" s="254">
        <f t="shared" si="52"/>
        <v>0</v>
      </c>
      <c r="T64" s="228">
        <f t="shared" si="52"/>
        <v>0</v>
      </c>
      <c r="U64" s="254">
        <f t="shared" si="52"/>
        <v>0</v>
      </c>
      <c r="V64" s="227">
        <f t="shared" si="52"/>
        <v>0</v>
      </c>
      <c r="W64" s="254">
        <f t="shared" si="52"/>
        <v>0</v>
      </c>
      <c r="X64" s="228">
        <f t="shared" si="52"/>
        <v>0</v>
      </c>
      <c r="Y64" s="1506">
        <f t="shared" si="52"/>
        <v>0</v>
      </c>
      <c r="Z64" s="2226"/>
      <c r="AA64" s="2235"/>
      <c r="AB64" s="2065"/>
      <c r="AC64" s="2226"/>
      <c r="AD64" s="2065"/>
      <c r="AE64" s="2089"/>
      <c r="AF64" s="2065"/>
      <c r="AG64" s="2070"/>
      <c r="AH64" s="2065"/>
      <c r="AI64" s="2089"/>
      <c r="AJ64" s="2069"/>
      <c r="AK64" s="1388"/>
      <c r="AL64" s="2235"/>
      <c r="AM64" s="2065"/>
      <c r="AN64" s="2943"/>
      <c r="AO64" s="2944"/>
      <c r="AP64" s="2945"/>
      <c r="AQ64" s="2944"/>
      <c r="AR64" s="2946"/>
      <c r="AS64" s="2944"/>
      <c r="AT64" s="2946"/>
      <c r="AU64" s="2944"/>
    </row>
    <row r="65" spans="1:47" ht="15" customHeight="1" x14ac:dyDescent="0.25">
      <c r="A65" s="65" t="s">
        <v>3834</v>
      </c>
      <c r="B65" s="355"/>
      <c r="C65" s="356"/>
      <c r="D65" s="355"/>
      <c r="E65" s="356"/>
      <c r="F65" s="355"/>
      <c r="G65" s="356"/>
      <c r="H65" s="355"/>
      <c r="I65" s="356"/>
      <c r="J65" s="355"/>
      <c r="K65" s="356"/>
      <c r="L65" s="355"/>
      <c r="M65" s="356"/>
      <c r="N65" s="355"/>
      <c r="O65" s="356"/>
      <c r="P65" s="355"/>
      <c r="Q65" s="356"/>
      <c r="R65" s="155">
        <f t="shared" ref="R65:Y65" si="53">SUM(B65+J65)</f>
        <v>0</v>
      </c>
      <c r="S65" s="252">
        <f t="shared" si="53"/>
        <v>0</v>
      </c>
      <c r="T65" s="155">
        <f t="shared" si="53"/>
        <v>0</v>
      </c>
      <c r="U65" s="252">
        <f t="shared" si="53"/>
        <v>0</v>
      </c>
      <c r="V65" s="150">
        <f t="shared" si="53"/>
        <v>0</v>
      </c>
      <c r="W65" s="252">
        <f t="shared" si="53"/>
        <v>0</v>
      </c>
      <c r="X65" s="155">
        <f t="shared" si="53"/>
        <v>0</v>
      </c>
      <c r="Y65" s="900">
        <f t="shared" si="53"/>
        <v>0</v>
      </c>
      <c r="Z65" s="443"/>
      <c r="AA65" s="2085"/>
      <c r="AB65" s="356"/>
      <c r="AC65" s="443"/>
      <c r="AD65" s="356"/>
      <c r="AE65" s="2084"/>
      <c r="AF65" s="356"/>
      <c r="AG65" s="355"/>
      <c r="AH65" s="356"/>
      <c r="AI65" s="2084"/>
      <c r="AJ65" s="362"/>
      <c r="AK65" s="556"/>
      <c r="AL65" s="2085"/>
      <c r="AM65" s="356"/>
      <c r="AN65" s="1507"/>
      <c r="AO65" s="1508"/>
      <c r="AP65" s="2947"/>
      <c r="AQ65" s="1508"/>
      <c r="AR65" s="1509"/>
      <c r="AS65" s="1508"/>
      <c r="AT65" s="1509"/>
      <c r="AU65" s="1508"/>
    </row>
    <row r="66" spans="1:47" ht="15" customHeight="1" x14ac:dyDescent="0.25">
      <c r="A66" s="2051" t="s">
        <v>1283</v>
      </c>
      <c r="B66" s="355"/>
      <c r="C66" s="356"/>
      <c r="D66" s="355"/>
      <c r="E66" s="356"/>
      <c r="F66" s="355"/>
      <c r="G66" s="356"/>
      <c r="H66" s="355"/>
      <c r="I66" s="356"/>
      <c r="J66" s="355"/>
      <c r="K66" s="356"/>
      <c r="L66" s="355"/>
      <c r="M66" s="356"/>
      <c r="N66" s="355"/>
      <c r="O66" s="356"/>
      <c r="P66" s="355"/>
      <c r="Q66" s="356"/>
      <c r="R66" s="155">
        <f t="shared" ref="R66:Y66" si="54">SUM(B66+J66)</f>
        <v>0</v>
      </c>
      <c r="S66" s="252">
        <f t="shared" si="54"/>
        <v>0</v>
      </c>
      <c r="T66" s="155">
        <f t="shared" si="54"/>
        <v>0</v>
      </c>
      <c r="U66" s="252">
        <f t="shared" si="54"/>
        <v>0</v>
      </c>
      <c r="V66" s="150">
        <f t="shared" si="54"/>
        <v>0</v>
      </c>
      <c r="W66" s="252">
        <f t="shared" si="54"/>
        <v>0</v>
      </c>
      <c r="X66" s="155">
        <f t="shared" si="54"/>
        <v>0</v>
      </c>
      <c r="Y66" s="900">
        <f t="shared" si="54"/>
        <v>0</v>
      </c>
      <c r="Z66" s="443"/>
      <c r="AA66" s="2085"/>
      <c r="AB66" s="356"/>
      <c r="AC66" s="443"/>
      <c r="AD66" s="356"/>
      <c r="AE66" s="2084"/>
      <c r="AF66" s="356"/>
      <c r="AG66" s="355"/>
      <c r="AH66" s="356"/>
      <c r="AI66" s="2084"/>
      <c r="AJ66" s="362"/>
      <c r="AK66" s="556"/>
      <c r="AL66" s="2085"/>
      <c r="AM66" s="356"/>
      <c r="AN66" s="1507"/>
      <c r="AO66" s="1508"/>
      <c r="AP66" s="2947"/>
      <c r="AQ66" s="1508"/>
      <c r="AR66" s="1509"/>
      <c r="AS66" s="1508"/>
      <c r="AT66" s="1509"/>
      <c r="AU66" s="1508"/>
    </row>
    <row r="67" spans="1:47" ht="15" customHeight="1" x14ac:dyDescent="0.25">
      <c r="A67" s="35" t="s">
        <v>3835</v>
      </c>
      <c r="B67" s="131"/>
      <c r="C67" s="372"/>
      <c r="D67" s="131"/>
      <c r="E67" s="372"/>
      <c r="F67" s="131"/>
      <c r="G67" s="372"/>
      <c r="H67" s="131"/>
      <c r="I67" s="372"/>
      <c r="J67" s="131"/>
      <c r="K67" s="372"/>
      <c r="L67" s="131"/>
      <c r="M67" s="372"/>
      <c r="N67" s="131"/>
      <c r="O67" s="372"/>
      <c r="P67" s="131"/>
      <c r="Q67" s="372"/>
      <c r="R67" s="158">
        <f t="shared" ref="R67:Y67" si="55">SUM(B67+J67)</f>
        <v>0</v>
      </c>
      <c r="S67" s="253">
        <f t="shared" si="55"/>
        <v>0</v>
      </c>
      <c r="T67" s="158">
        <f t="shared" si="55"/>
        <v>0</v>
      </c>
      <c r="U67" s="253">
        <f t="shared" si="55"/>
        <v>0</v>
      </c>
      <c r="V67" s="157">
        <f t="shared" si="55"/>
        <v>0</v>
      </c>
      <c r="W67" s="253">
        <f t="shared" si="55"/>
        <v>0</v>
      </c>
      <c r="X67" s="158">
        <f t="shared" si="55"/>
        <v>0</v>
      </c>
      <c r="Y67" s="1510">
        <f t="shared" si="55"/>
        <v>0</v>
      </c>
      <c r="Z67" s="142"/>
      <c r="AA67" s="2114"/>
      <c r="AB67" s="372"/>
      <c r="AC67" s="142"/>
      <c r="AD67" s="372"/>
      <c r="AE67" s="2137"/>
      <c r="AF67" s="372"/>
      <c r="AG67" s="131"/>
      <c r="AH67" s="372"/>
      <c r="AI67" s="2137"/>
      <c r="AJ67" s="373"/>
      <c r="AK67" s="557"/>
      <c r="AL67" s="2114"/>
      <c r="AM67" s="372"/>
      <c r="AN67" s="1511"/>
      <c r="AO67" s="1512"/>
      <c r="AP67" s="2948"/>
      <c r="AQ67" s="1512"/>
      <c r="AR67" s="1513"/>
      <c r="AS67" s="1512"/>
      <c r="AT67" s="1513"/>
      <c r="AU67" s="1512"/>
    </row>
    <row r="68" spans="1:47" ht="18" customHeight="1" x14ac:dyDescent="0.25">
      <c r="A68" s="2343" t="s">
        <v>3836</v>
      </c>
      <c r="B68" s="2343"/>
      <c r="C68" s="2343"/>
      <c r="D68" s="2343"/>
      <c r="E68" s="2343"/>
      <c r="F68" s="2343"/>
      <c r="G68" s="2343"/>
      <c r="H68" s="2200"/>
      <c r="I68" s="2200"/>
      <c r="J68" s="2200"/>
      <c r="K68" s="2200"/>
      <c r="L68" s="2200"/>
      <c r="M68" s="2200"/>
      <c r="N68" s="2200"/>
      <c r="O68" s="2200"/>
      <c r="P68" s="2200"/>
      <c r="Q68" s="2200"/>
      <c r="R68" s="2200"/>
      <c r="S68" s="2200"/>
      <c r="T68" s="2200"/>
      <c r="U68" s="2200"/>
      <c r="V68" s="2200"/>
      <c r="W68" s="2200"/>
      <c r="X68" s="2200"/>
      <c r="Y68" s="2200"/>
      <c r="Z68" s="2200"/>
      <c r="AA68" s="2200"/>
      <c r="AB68" s="2200"/>
      <c r="AC68" s="2200"/>
      <c r="AD68" s="2200"/>
      <c r="AE68" s="2200"/>
      <c r="AF68" s="2200"/>
      <c r="AG68" s="2200"/>
      <c r="AH68" s="2200"/>
      <c r="AI68" s="2200"/>
      <c r="AJ68" s="2200"/>
      <c r="AK68" s="2200"/>
      <c r="AL68" s="2200"/>
      <c r="AM68" s="2200"/>
      <c r="AN68" s="2200"/>
      <c r="AO68" s="2200"/>
      <c r="AP68" s="2200"/>
      <c r="AQ68" s="2200"/>
      <c r="AR68" s="2200"/>
      <c r="AS68" s="2200"/>
      <c r="AT68" s="2200"/>
      <c r="AU68" s="2200"/>
    </row>
    <row r="69" spans="1:47" ht="24.75" customHeight="1" x14ac:dyDescent="0.25">
      <c r="A69" s="3153" t="s">
        <v>3837</v>
      </c>
      <c r="B69" s="3143" t="s">
        <v>3838</v>
      </c>
      <c r="C69" s="3124"/>
      <c r="D69" s="3124"/>
      <c r="E69" s="3124"/>
      <c r="F69" s="3124"/>
      <c r="G69" s="3124"/>
      <c r="H69" s="3124"/>
      <c r="I69" s="3135"/>
      <c r="J69" s="3158" t="s">
        <v>3644</v>
      </c>
      <c r="K69" s="3124"/>
      <c r="L69" s="3135"/>
      <c r="M69" s="3181" t="s">
        <v>3806</v>
      </c>
      <c r="N69" s="3124"/>
      <c r="O69" s="3124"/>
      <c r="P69" s="3124"/>
      <c r="Q69" s="3124"/>
      <c r="R69" s="3124"/>
      <c r="S69" s="3124"/>
      <c r="T69" s="3122"/>
      <c r="U69" s="1731"/>
      <c r="V69" s="1731"/>
      <c r="W69" s="1731"/>
      <c r="X69" s="1731"/>
      <c r="Y69" s="1731"/>
      <c r="Z69" s="1731"/>
      <c r="AA69" s="1731"/>
      <c r="AB69" s="1731"/>
      <c r="AC69" s="1731"/>
      <c r="AD69" s="1731"/>
      <c r="AE69" s="1731"/>
      <c r="AF69" s="1731"/>
      <c r="AG69" s="1731"/>
      <c r="AH69" s="1731"/>
      <c r="AI69" s="1731"/>
      <c r="AJ69" s="1731"/>
      <c r="AK69" s="1731"/>
      <c r="AL69" s="1731"/>
      <c r="AM69" s="1731"/>
      <c r="AN69" s="1731"/>
      <c r="AO69" s="1731"/>
      <c r="AP69" s="1731"/>
      <c r="AQ69" s="1731"/>
      <c r="AR69" s="1731"/>
      <c r="AS69" s="1731"/>
      <c r="AT69" s="1731"/>
      <c r="AU69" s="1731"/>
    </row>
    <row r="70" spans="1:47" ht="15" customHeight="1" x14ac:dyDescent="0.25">
      <c r="A70" s="3128"/>
      <c r="B70" s="3158" t="s">
        <v>3248</v>
      </c>
      <c r="C70" s="3122"/>
      <c r="D70" s="3159" t="s">
        <v>1225</v>
      </c>
      <c r="E70" s="3122"/>
      <c r="F70" s="3159" t="s">
        <v>1226</v>
      </c>
      <c r="G70" s="3122"/>
      <c r="H70" s="3159" t="s">
        <v>723</v>
      </c>
      <c r="I70" s="3135"/>
      <c r="J70" s="1743" t="s">
        <v>3839</v>
      </c>
      <c r="K70" s="3143" t="s">
        <v>1640</v>
      </c>
      <c r="L70" s="3135"/>
      <c r="M70" s="3158" t="s">
        <v>3248</v>
      </c>
      <c r="N70" s="3122"/>
      <c r="O70" s="3159" t="s">
        <v>1225</v>
      </c>
      <c r="P70" s="3122"/>
      <c r="Q70" s="3159" t="s">
        <v>1226</v>
      </c>
      <c r="R70" s="3122"/>
      <c r="S70" s="3159" t="s">
        <v>723</v>
      </c>
      <c r="T70" s="3122"/>
      <c r="U70" s="1731"/>
      <c r="V70" s="1731"/>
      <c r="W70" s="1731"/>
      <c r="X70" s="1731"/>
      <c r="Y70" s="1731"/>
      <c r="Z70" s="1731"/>
      <c r="AA70" s="1731"/>
      <c r="AB70" s="1731"/>
      <c r="AC70" s="1731"/>
      <c r="AD70" s="1731"/>
      <c r="AE70" s="1731"/>
      <c r="AF70" s="1731"/>
      <c r="AG70" s="1731"/>
      <c r="AH70" s="1731"/>
      <c r="AI70" s="1731"/>
      <c r="AJ70" s="1731"/>
      <c r="AK70" s="1731"/>
      <c r="AL70" s="1731"/>
      <c r="AM70" s="1731"/>
      <c r="AN70" s="1731"/>
      <c r="AO70" s="1731"/>
      <c r="AP70" s="1731"/>
      <c r="AQ70" s="1731"/>
      <c r="AR70" s="1731"/>
      <c r="AS70" s="1731"/>
      <c r="AT70" s="1731"/>
      <c r="AU70" s="1731"/>
    </row>
    <row r="71" spans="1:47" ht="23.25" customHeight="1" x14ac:dyDescent="0.25">
      <c r="A71" s="3129"/>
      <c r="B71" s="1742" t="s">
        <v>472</v>
      </c>
      <c r="C71" s="144" t="s">
        <v>64</v>
      </c>
      <c r="D71" s="58" t="s">
        <v>63</v>
      </c>
      <c r="E71" s="144" t="s">
        <v>64</v>
      </c>
      <c r="F71" s="58" t="s">
        <v>63</v>
      </c>
      <c r="G71" s="144" t="s">
        <v>64</v>
      </c>
      <c r="H71" s="1742" t="s">
        <v>63</v>
      </c>
      <c r="I71" s="26" t="s">
        <v>64</v>
      </c>
      <c r="J71" s="1743" t="s">
        <v>3840</v>
      </c>
      <c r="K71" s="27" t="s">
        <v>3810</v>
      </c>
      <c r="L71" s="1743" t="s">
        <v>2581</v>
      </c>
      <c r="M71" s="1155" t="s">
        <v>63</v>
      </c>
      <c r="N71" s="144" t="s">
        <v>64</v>
      </c>
      <c r="O71" s="1742" t="s">
        <v>63</v>
      </c>
      <c r="P71" s="144" t="s">
        <v>64</v>
      </c>
      <c r="Q71" s="1742" t="s">
        <v>63</v>
      </c>
      <c r="R71" s="144" t="s">
        <v>64</v>
      </c>
      <c r="S71" s="58" t="s">
        <v>63</v>
      </c>
      <c r="T71" s="144" t="s">
        <v>64</v>
      </c>
      <c r="U71" s="1731"/>
      <c r="V71" s="1731"/>
      <c r="W71" s="1731"/>
      <c r="X71" s="1731"/>
      <c r="Y71" s="1731"/>
      <c r="Z71" s="1731"/>
      <c r="AA71" s="1731"/>
      <c r="AB71" s="1731"/>
      <c r="AC71" s="1731"/>
      <c r="AD71" s="1731"/>
      <c r="AE71" s="1731"/>
      <c r="AF71" s="1731"/>
      <c r="AG71" s="1731"/>
      <c r="AH71" s="1731"/>
      <c r="AI71" s="1731"/>
      <c r="AJ71" s="1731"/>
      <c r="AK71" s="1731"/>
      <c r="AL71" s="1731"/>
      <c r="AM71" s="1731"/>
      <c r="AN71" s="1731"/>
      <c r="AO71" s="1731"/>
      <c r="AP71" s="1731"/>
      <c r="AQ71" s="1731"/>
      <c r="AR71" s="1731"/>
      <c r="AS71" s="1731"/>
      <c r="AT71" s="1731"/>
      <c r="AU71" s="1731"/>
    </row>
    <row r="72" spans="1:47" ht="15" customHeight="1" x14ac:dyDescent="0.25">
      <c r="A72" s="160" t="s">
        <v>3841</v>
      </c>
      <c r="B72" s="126"/>
      <c r="C72" s="351"/>
      <c r="D72" s="126"/>
      <c r="E72" s="351"/>
      <c r="F72" s="126"/>
      <c r="G72" s="351"/>
      <c r="H72" s="2078"/>
      <c r="I72" s="378"/>
      <c r="J72" s="1840"/>
      <c r="K72" s="126"/>
      <c r="L72" s="351"/>
      <c r="M72" s="440"/>
      <c r="N72" s="351"/>
      <c r="O72" s="2078"/>
      <c r="P72" s="351"/>
      <c r="Q72" s="2078"/>
      <c r="R72" s="351"/>
      <c r="S72" s="126"/>
      <c r="T72" s="351"/>
      <c r="U72" s="1731"/>
      <c r="V72" s="1731"/>
      <c r="W72" s="1731"/>
      <c r="X72" s="1731"/>
      <c r="Y72" s="1731"/>
      <c r="Z72" s="1731"/>
      <c r="AA72" s="1731"/>
      <c r="AB72" s="1731"/>
      <c r="AC72" s="1731"/>
      <c r="AD72" s="1731"/>
      <c r="AE72" s="1731"/>
      <c r="AF72" s="1731"/>
      <c r="AG72" s="1731"/>
      <c r="AH72" s="1731"/>
      <c r="AI72" s="1731"/>
      <c r="AJ72" s="1731"/>
      <c r="AK72" s="1731"/>
      <c r="AL72" s="1731"/>
      <c r="AM72" s="1731"/>
      <c r="AN72" s="1731"/>
      <c r="AO72" s="1731"/>
      <c r="AP72" s="1731"/>
      <c r="AQ72" s="1731"/>
      <c r="AR72" s="1731"/>
      <c r="AS72" s="1731"/>
      <c r="AT72" s="1731"/>
      <c r="AU72" s="1731"/>
    </row>
    <row r="73" spans="1:47" ht="15" customHeight="1" x14ac:dyDescent="0.25">
      <c r="A73" s="154" t="s">
        <v>3842</v>
      </c>
      <c r="B73" s="355"/>
      <c r="C73" s="356"/>
      <c r="D73" s="355"/>
      <c r="E73" s="356"/>
      <c r="F73" s="355"/>
      <c r="G73" s="356"/>
      <c r="H73" s="2084"/>
      <c r="I73" s="362"/>
      <c r="J73" s="356"/>
      <c r="K73" s="355"/>
      <c r="L73" s="356"/>
      <c r="M73" s="443"/>
      <c r="N73" s="356"/>
      <c r="O73" s="2084"/>
      <c r="P73" s="356"/>
      <c r="Q73" s="2084"/>
      <c r="R73" s="356"/>
      <c r="S73" s="355"/>
      <c r="T73" s="356"/>
      <c r="U73" s="1731"/>
      <c r="V73" s="1731"/>
      <c r="W73" s="1731"/>
      <c r="X73" s="1731"/>
      <c r="Y73" s="1731"/>
      <c r="Z73" s="1731"/>
      <c r="AA73" s="1731"/>
      <c r="AB73" s="1731"/>
      <c r="AC73" s="1731"/>
      <c r="AD73" s="1731"/>
      <c r="AE73" s="1731"/>
      <c r="AF73" s="1731"/>
      <c r="AG73" s="1731"/>
      <c r="AH73" s="1731"/>
      <c r="AI73" s="1731"/>
      <c r="AJ73" s="1731"/>
      <c r="AK73" s="1731"/>
      <c r="AL73" s="1731"/>
      <c r="AM73" s="1731"/>
      <c r="AN73" s="1731"/>
      <c r="AO73" s="1731"/>
      <c r="AP73" s="1731"/>
      <c r="AQ73" s="1731"/>
      <c r="AR73" s="1731"/>
      <c r="AS73" s="1731"/>
      <c r="AT73" s="1731"/>
      <c r="AU73" s="1731"/>
    </row>
    <row r="74" spans="1:47" ht="15" customHeight="1" x14ac:dyDescent="0.25">
      <c r="A74" s="120" t="s">
        <v>3456</v>
      </c>
      <c r="B74" s="2162"/>
      <c r="C74" s="2142"/>
      <c r="D74" s="2074"/>
      <c r="E74" s="2142"/>
      <c r="F74" s="2074"/>
      <c r="G74" s="2142"/>
      <c r="H74" s="2162"/>
      <c r="I74" s="2161"/>
      <c r="J74" s="2142"/>
      <c r="K74" s="2074"/>
      <c r="L74" s="2142"/>
      <c r="M74" s="527"/>
      <c r="N74" s="2142"/>
      <c r="O74" s="2162"/>
      <c r="P74" s="2142"/>
      <c r="Q74" s="2162"/>
      <c r="R74" s="2142"/>
      <c r="S74" s="2074"/>
      <c r="T74" s="2142"/>
      <c r="U74" s="1731"/>
      <c r="V74" s="1731"/>
      <c r="W74" s="1731"/>
      <c r="X74" s="1731"/>
      <c r="Y74" s="1731"/>
      <c r="Z74" s="1731"/>
      <c r="AA74" s="1731"/>
      <c r="AB74" s="1731"/>
      <c r="AC74" s="1731"/>
      <c r="AD74" s="1731"/>
      <c r="AE74" s="1731"/>
      <c r="AF74" s="1731"/>
      <c r="AG74" s="1731"/>
      <c r="AH74" s="1731"/>
      <c r="AI74" s="1731"/>
      <c r="AJ74" s="1731"/>
      <c r="AK74" s="1731"/>
      <c r="AL74" s="1731"/>
      <c r="AM74" s="1731"/>
      <c r="AN74" s="1731"/>
      <c r="AO74" s="1731"/>
      <c r="AP74" s="1731"/>
      <c r="AQ74" s="1731"/>
      <c r="AR74" s="1731"/>
      <c r="AS74" s="1731"/>
      <c r="AT74" s="1731"/>
      <c r="AU74" s="1731"/>
    </row>
    <row r="75" spans="1:47" ht="18" customHeight="1" x14ac:dyDescent="0.25">
      <c r="A75" s="2343" t="s">
        <v>3843</v>
      </c>
      <c r="B75" s="2343"/>
      <c r="C75" s="2343"/>
      <c r="D75" s="2343"/>
      <c r="E75" s="2343"/>
      <c r="F75" s="2343"/>
      <c r="G75" s="2343"/>
      <c r="H75" s="2200"/>
      <c r="I75" s="2200"/>
      <c r="J75" s="2200"/>
      <c r="K75" s="2200"/>
      <c r="L75" s="2200"/>
      <c r="M75" s="2200"/>
      <c r="N75" s="2200"/>
      <c r="O75" s="2200"/>
      <c r="P75" s="2200"/>
      <c r="Q75" s="2200"/>
      <c r="R75" s="2200"/>
      <c r="S75" s="2200"/>
      <c r="T75" s="2200"/>
      <c r="U75" s="2200"/>
      <c r="V75" s="2200"/>
      <c r="W75" s="2200"/>
      <c r="X75" s="2200"/>
      <c r="Y75" s="2200"/>
      <c r="Z75" s="2200"/>
      <c r="AA75" s="2200"/>
      <c r="AB75" s="2200"/>
      <c r="AC75" s="2200"/>
      <c r="AD75" s="2200"/>
      <c r="AE75" s="2200"/>
      <c r="AF75" s="2200"/>
      <c r="AG75" s="2200"/>
      <c r="AH75" s="2200"/>
      <c r="AI75" s="2200"/>
      <c r="AJ75" s="2200"/>
      <c r="AK75" s="2200"/>
      <c r="AL75" s="2200"/>
      <c r="AM75" s="2200"/>
      <c r="AN75" s="2200"/>
      <c r="AO75" s="2200"/>
      <c r="AP75" s="2200"/>
      <c r="AQ75" s="2200"/>
      <c r="AR75" s="2200"/>
      <c r="AS75" s="2200"/>
      <c r="AT75" s="2200"/>
      <c r="AU75" s="2200"/>
    </row>
    <row r="76" spans="1:47" ht="15" customHeight="1" x14ac:dyDescent="0.25">
      <c r="A76" s="3138" t="s">
        <v>3844</v>
      </c>
      <c r="B76" s="3143" t="s">
        <v>3845</v>
      </c>
      <c r="C76" s="3124"/>
      <c r="D76" s="3124"/>
      <c r="E76" s="3124"/>
      <c r="F76" s="3124"/>
      <c r="G76" s="3124"/>
      <c r="H76" s="3124"/>
      <c r="I76" s="3124"/>
      <c r="J76" s="2365"/>
      <c r="K76" s="2365"/>
      <c r="L76" s="2949"/>
      <c r="M76" s="3181" t="s">
        <v>3846</v>
      </c>
      <c r="N76" s="3124"/>
      <c r="O76" s="3124"/>
      <c r="P76" s="3124"/>
      <c r="Q76" s="3124"/>
      <c r="R76" s="3124"/>
      <c r="S76" s="3124"/>
      <c r="T76" s="3124"/>
      <c r="U76" s="3124"/>
      <c r="V76" s="3124"/>
      <c r="W76" s="3135"/>
      <c r="X76" s="3373" t="s">
        <v>3847</v>
      </c>
      <c r="Y76" s="3149"/>
      <c r="Z76" s="1862"/>
      <c r="AA76" s="1862"/>
      <c r="AB76" s="1862"/>
      <c r="AC76" s="1862"/>
      <c r="AD76" s="1862"/>
      <c r="AE76" s="1862"/>
      <c r="AF76" s="1862"/>
      <c r="AG76" s="1862"/>
      <c r="AH76" s="1862"/>
      <c r="AI76" s="1862"/>
      <c r="AJ76" s="1862"/>
      <c r="AK76" s="1862"/>
      <c r="AL76" s="1862"/>
      <c r="AM76" s="1862"/>
      <c r="AN76" s="1862"/>
      <c r="AO76" s="1862"/>
      <c r="AP76" s="1731"/>
      <c r="AQ76" s="1731"/>
      <c r="AR76" s="1731"/>
      <c r="AS76" s="1731"/>
      <c r="AT76" s="1731"/>
      <c r="AU76" s="1731"/>
    </row>
    <row r="77" spans="1:47" ht="15" customHeight="1" x14ac:dyDescent="0.25">
      <c r="A77" s="3128"/>
      <c r="B77" s="3158" t="s">
        <v>3248</v>
      </c>
      <c r="C77" s="3122"/>
      <c r="D77" s="3159" t="s">
        <v>1225</v>
      </c>
      <c r="E77" s="3122"/>
      <c r="F77" s="3159" t="s">
        <v>1226</v>
      </c>
      <c r="G77" s="3122"/>
      <c r="H77" s="3159" t="s">
        <v>723</v>
      </c>
      <c r="I77" s="3122"/>
      <c r="J77" s="3349" t="s">
        <v>3644</v>
      </c>
      <c r="K77" s="3124"/>
      <c r="L77" s="3135"/>
      <c r="M77" s="3158" t="s">
        <v>3248</v>
      </c>
      <c r="N77" s="3122"/>
      <c r="O77" s="3159" t="s">
        <v>1225</v>
      </c>
      <c r="P77" s="3122"/>
      <c r="Q77" s="3159" t="s">
        <v>1226</v>
      </c>
      <c r="R77" s="3122"/>
      <c r="S77" s="3159" t="s">
        <v>723</v>
      </c>
      <c r="T77" s="3122"/>
      <c r="U77" s="3349" t="s">
        <v>3644</v>
      </c>
      <c r="V77" s="3124"/>
      <c r="W77" s="3135"/>
      <c r="X77" s="3142"/>
      <c r="Y77" s="3140"/>
      <c r="Z77" s="1862"/>
      <c r="AA77" s="1862"/>
      <c r="AB77" s="1862"/>
      <c r="AC77" s="1862"/>
      <c r="AD77" s="1862"/>
      <c r="AE77" s="1862"/>
      <c r="AF77" s="1862"/>
      <c r="AG77" s="1862"/>
      <c r="AH77" s="1862"/>
      <c r="AI77" s="1862"/>
      <c r="AJ77" s="1862"/>
      <c r="AK77" s="1862"/>
      <c r="AL77" s="1862"/>
      <c r="AM77" s="1862"/>
      <c r="AN77" s="1862"/>
      <c r="AO77" s="1862"/>
      <c r="AP77" s="1731"/>
      <c r="AQ77" s="1731"/>
      <c r="AR77" s="1731"/>
      <c r="AS77" s="1731"/>
      <c r="AT77" s="1731"/>
      <c r="AU77" s="1731"/>
    </row>
    <row r="78" spans="1:47" ht="15" customHeight="1" x14ac:dyDescent="0.25">
      <c r="A78" s="3128"/>
      <c r="B78" s="3541" t="s">
        <v>63</v>
      </c>
      <c r="C78" s="3266" t="s">
        <v>64</v>
      </c>
      <c r="D78" s="3541" t="s">
        <v>63</v>
      </c>
      <c r="E78" s="3266" t="s">
        <v>64</v>
      </c>
      <c r="F78" s="3541" t="s">
        <v>63</v>
      </c>
      <c r="G78" s="3266" t="s">
        <v>64</v>
      </c>
      <c r="H78" s="3358" t="s">
        <v>63</v>
      </c>
      <c r="I78" s="3543" t="s">
        <v>64</v>
      </c>
      <c r="J78" s="3254" t="s">
        <v>3670</v>
      </c>
      <c r="K78" s="3134" t="s">
        <v>1640</v>
      </c>
      <c r="L78" s="3135"/>
      <c r="M78" s="3358" t="s">
        <v>63</v>
      </c>
      <c r="N78" s="3266" t="s">
        <v>64</v>
      </c>
      <c r="O78" s="3358" t="s">
        <v>63</v>
      </c>
      <c r="P78" s="3266" t="s">
        <v>64</v>
      </c>
      <c r="Q78" s="3358" t="s">
        <v>63</v>
      </c>
      <c r="R78" s="3266" t="s">
        <v>64</v>
      </c>
      <c r="S78" s="3541" t="s">
        <v>63</v>
      </c>
      <c r="T78" s="3542" t="s">
        <v>64</v>
      </c>
      <c r="U78" s="3254" t="s">
        <v>3670</v>
      </c>
      <c r="V78" s="3134" t="s">
        <v>1640</v>
      </c>
      <c r="W78" s="3135"/>
      <c r="X78" s="3539" t="s">
        <v>3848</v>
      </c>
      <c r="Y78" s="3540" t="s">
        <v>3849</v>
      </c>
      <c r="Z78" s="1862"/>
      <c r="AA78" s="1862"/>
      <c r="AB78" s="1862"/>
      <c r="AC78" s="1862"/>
      <c r="AD78" s="1862"/>
      <c r="AE78" s="1862"/>
      <c r="AF78" s="1862"/>
      <c r="AG78" s="1862"/>
      <c r="AH78" s="1862"/>
      <c r="AI78" s="1862"/>
      <c r="AJ78" s="1862"/>
      <c r="AK78" s="1862"/>
      <c r="AL78" s="1862"/>
      <c r="AM78" s="1862"/>
      <c r="AN78" s="1862"/>
      <c r="AO78" s="1862"/>
      <c r="AP78" s="1731"/>
      <c r="AQ78" s="1731"/>
      <c r="AR78" s="1731"/>
      <c r="AS78" s="1731"/>
      <c r="AT78" s="1731"/>
      <c r="AU78" s="1731"/>
    </row>
    <row r="79" spans="1:47" ht="30" customHeight="1" x14ac:dyDescent="0.25">
      <c r="A79" s="3129"/>
      <c r="B79" s="3176"/>
      <c r="C79" s="3140"/>
      <c r="D79" s="3176"/>
      <c r="E79" s="3140"/>
      <c r="F79" s="3176"/>
      <c r="G79" s="3140"/>
      <c r="H79" s="3253"/>
      <c r="I79" s="3283"/>
      <c r="J79" s="3146"/>
      <c r="K79" s="1800" t="s">
        <v>3810</v>
      </c>
      <c r="L79" s="1810" t="s">
        <v>2581</v>
      </c>
      <c r="M79" s="3253"/>
      <c r="N79" s="3140"/>
      <c r="O79" s="3253"/>
      <c r="P79" s="3140"/>
      <c r="Q79" s="3253"/>
      <c r="R79" s="3140"/>
      <c r="S79" s="3176"/>
      <c r="T79" s="3198"/>
      <c r="U79" s="3146"/>
      <c r="V79" s="1925" t="s">
        <v>3810</v>
      </c>
      <c r="W79" s="2179" t="s">
        <v>2581</v>
      </c>
      <c r="X79" s="3140"/>
      <c r="Y79" s="3129"/>
      <c r="Z79" s="1862"/>
      <c r="AA79" s="1862"/>
      <c r="AB79" s="1862"/>
      <c r="AC79" s="1862"/>
      <c r="AD79" s="1862"/>
      <c r="AE79" s="1862"/>
      <c r="AF79" s="1862"/>
      <c r="AG79" s="1862"/>
      <c r="AH79" s="1862"/>
      <c r="AI79" s="1862"/>
      <c r="AJ79" s="1862"/>
      <c r="AK79" s="1862"/>
      <c r="AL79" s="1862"/>
      <c r="AM79" s="1862"/>
      <c r="AN79" s="1862"/>
      <c r="AO79" s="1862"/>
      <c r="AP79" s="1731"/>
      <c r="AQ79" s="1731"/>
      <c r="AR79" s="1731"/>
      <c r="AS79" s="1731"/>
      <c r="AT79" s="1731"/>
      <c r="AU79" s="1731"/>
    </row>
    <row r="80" spans="1:47" ht="15" customHeight="1" x14ac:dyDescent="0.25">
      <c r="A80" s="255" t="s">
        <v>3850</v>
      </c>
      <c r="B80" s="146">
        <f t="shared" ref="B80:L80" si="56">B81+B82+B83+B84+B85+B86+B87+B88+B89+B92+B93</f>
        <v>0</v>
      </c>
      <c r="C80" s="1826">
        <f t="shared" si="56"/>
        <v>0</v>
      </c>
      <c r="D80" s="146">
        <f t="shared" si="56"/>
        <v>0</v>
      </c>
      <c r="E80" s="1826">
        <f t="shared" si="56"/>
        <v>0</v>
      </c>
      <c r="F80" s="146">
        <f t="shared" si="56"/>
        <v>0</v>
      </c>
      <c r="G80" s="1826">
        <f t="shared" si="56"/>
        <v>0</v>
      </c>
      <c r="H80" s="146">
        <f t="shared" si="56"/>
        <v>0</v>
      </c>
      <c r="I80" s="2194">
        <f t="shared" si="56"/>
        <v>0</v>
      </c>
      <c r="J80" s="112">
        <f t="shared" si="56"/>
        <v>0</v>
      </c>
      <c r="K80" s="1826">
        <f t="shared" si="56"/>
        <v>0</v>
      </c>
      <c r="L80" s="2194">
        <f t="shared" si="56"/>
        <v>0</v>
      </c>
      <c r="M80" s="891">
        <f t="shared" ref="M80:Y80" si="57">SUM(M81:M93)</f>
        <v>0</v>
      </c>
      <c r="N80" s="889">
        <f t="shared" si="57"/>
        <v>0</v>
      </c>
      <c r="O80" s="559">
        <f t="shared" si="57"/>
        <v>0</v>
      </c>
      <c r="P80" s="889">
        <f t="shared" si="57"/>
        <v>0</v>
      </c>
      <c r="Q80" s="559">
        <f t="shared" si="57"/>
        <v>0</v>
      </c>
      <c r="R80" s="889">
        <f t="shared" si="57"/>
        <v>0</v>
      </c>
      <c r="S80" s="1826">
        <f t="shared" si="57"/>
        <v>0</v>
      </c>
      <c r="T80" s="111">
        <f t="shared" si="57"/>
        <v>0</v>
      </c>
      <c r="U80" s="112">
        <f t="shared" si="57"/>
        <v>0</v>
      </c>
      <c r="V80" s="1826">
        <f t="shared" si="57"/>
        <v>0</v>
      </c>
      <c r="W80" s="111">
        <f t="shared" si="57"/>
        <v>0</v>
      </c>
      <c r="X80" s="889">
        <f t="shared" si="57"/>
        <v>0</v>
      </c>
      <c r="Y80" s="889">
        <f t="shared" si="57"/>
        <v>0</v>
      </c>
      <c r="Z80" s="1862"/>
      <c r="AA80" s="1862"/>
      <c r="AB80" s="1862"/>
      <c r="AC80" s="1862"/>
      <c r="AD80" s="1862"/>
      <c r="AE80" s="1862"/>
      <c r="AF80" s="1862"/>
      <c r="AG80" s="1862"/>
      <c r="AH80" s="1862"/>
      <c r="AI80" s="1862"/>
      <c r="AJ80" s="1862"/>
      <c r="AK80" s="1862"/>
      <c r="AL80" s="1862"/>
      <c r="AM80" s="1862"/>
      <c r="AN80" s="1862"/>
      <c r="AO80" s="1862"/>
      <c r="AP80" s="1731"/>
      <c r="AQ80" s="1731"/>
      <c r="AR80" s="1731"/>
      <c r="AS80" s="1731"/>
      <c r="AT80" s="1731"/>
      <c r="AU80" s="1731"/>
    </row>
    <row r="81" spans="1:47" ht="15" customHeight="1" x14ac:dyDescent="0.25">
      <c r="A81" s="201" t="s">
        <v>3851</v>
      </c>
      <c r="B81" s="2186"/>
      <c r="C81" s="608"/>
      <c r="D81" s="2186"/>
      <c r="E81" s="608"/>
      <c r="F81" s="2186"/>
      <c r="G81" s="608"/>
      <c r="H81" s="2286"/>
      <c r="I81" s="2544"/>
      <c r="J81" s="1389"/>
      <c r="K81" s="2240"/>
      <c r="L81" s="2544"/>
      <c r="M81" s="2286"/>
      <c r="N81" s="608"/>
      <c r="O81" s="2286"/>
      <c r="P81" s="608"/>
      <c r="Q81" s="2286"/>
      <c r="R81" s="608"/>
      <c r="S81" s="2186"/>
      <c r="T81" s="2544"/>
      <c r="U81" s="1389"/>
      <c r="V81" s="2339"/>
      <c r="W81" s="2287"/>
      <c r="X81" s="1840"/>
      <c r="Y81" s="125"/>
      <c r="Z81" s="1862"/>
      <c r="AA81" s="1862"/>
      <c r="AB81" s="1862"/>
      <c r="AC81" s="1862"/>
      <c r="AD81" s="1862"/>
      <c r="AE81" s="1862"/>
      <c r="AF81" s="1862"/>
      <c r="AG81" s="1862"/>
      <c r="AH81" s="1862"/>
      <c r="AI81" s="1862"/>
      <c r="AJ81" s="1862"/>
      <c r="AK81" s="1862"/>
      <c r="AL81" s="1862"/>
      <c r="AM81" s="1862"/>
      <c r="AN81" s="1862"/>
      <c r="AO81" s="1862"/>
      <c r="AP81" s="1731"/>
      <c r="AQ81" s="1731"/>
      <c r="AR81" s="1731"/>
      <c r="AS81" s="1731"/>
      <c r="AT81" s="1731"/>
      <c r="AU81" s="1731"/>
    </row>
    <row r="82" spans="1:47" ht="15" customHeight="1" x14ac:dyDescent="0.25">
      <c r="A82" s="201" t="s">
        <v>3852</v>
      </c>
      <c r="B82" s="2070"/>
      <c r="C82" s="2065"/>
      <c r="D82" s="2070"/>
      <c r="E82" s="2065"/>
      <c r="F82" s="2070"/>
      <c r="G82" s="2065"/>
      <c r="H82" s="2089"/>
      <c r="I82" s="2069"/>
      <c r="J82" s="1388"/>
      <c r="K82" s="2235"/>
      <c r="L82" s="2069"/>
      <c r="M82" s="2226"/>
      <c r="N82" s="2065"/>
      <c r="O82" s="2089"/>
      <c r="P82" s="2065"/>
      <c r="Q82" s="2089"/>
      <c r="R82" s="2065"/>
      <c r="S82" s="2070"/>
      <c r="T82" s="2069"/>
      <c r="U82" s="1388"/>
      <c r="V82" s="2089"/>
      <c r="W82" s="487"/>
      <c r="X82" s="2057"/>
      <c r="Y82" s="429"/>
      <c r="Z82" s="1862"/>
      <c r="AA82" s="1862"/>
      <c r="AB82" s="1862"/>
      <c r="AC82" s="1862"/>
      <c r="AD82" s="1862"/>
      <c r="AE82" s="1862"/>
      <c r="AF82" s="1862"/>
      <c r="AG82" s="1862"/>
      <c r="AH82" s="1862"/>
      <c r="AI82" s="1862"/>
      <c r="AJ82" s="1862"/>
      <c r="AK82" s="1862"/>
      <c r="AL82" s="1862"/>
      <c r="AM82" s="1862"/>
      <c r="AN82" s="1862"/>
      <c r="AO82" s="1862"/>
      <c r="AP82" s="1731"/>
      <c r="AQ82" s="1731"/>
      <c r="AR82" s="1731"/>
      <c r="AS82" s="1731"/>
      <c r="AT82" s="1731"/>
      <c r="AU82" s="1731"/>
    </row>
    <row r="83" spans="1:47" ht="15" customHeight="1" x14ac:dyDescent="0.25">
      <c r="A83" s="201" t="s">
        <v>3853</v>
      </c>
      <c r="B83" s="2070"/>
      <c r="C83" s="2065"/>
      <c r="D83" s="2070"/>
      <c r="E83" s="2065"/>
      <c r="F83" s="2070"/>
      <c r="G83" s="2065"/>
      <c r="H83" s="2089"/>
      <c r="I83" s="2069"/>
      <c r="J83" s="1388"/>
      <c r="K83" s="2235"/>
      <c r="L83" s="2069"/>
      <c r="M83" s="2226"/>
      <c r="N83" s="2065"/>
      <c r="O83" s="2089"/>
      <c r="P83" s="2065"/>
      <c r="Q83" s="2089"/>
      <c r="R83" s="2065"/>
      <c r="S83" s="2070"/>
      <c r="T83" s="2069"/>
      <c r="U83" s="1388"/>
      <c r="V83" s="2089"/>
      <c r="W83" s="487"/>
      <c r="X83" s="2057"/>
      <c r="Y83" s="429"/>
      <c r="Z83" s="1862"/>
      <c r="AA83" s="1862"/>
      <c r="AB83" s="1862"/>
      <c r="AC83" s="1862"/>
      <c r="AD83" s="1862"/>
      <c r="AE83" s="1862"/>
      <c r="AF83" s="1862"/>
      <c r="AG83" s="1862"/>
      <c r="AH83" s="1862"/>
      <c r="AI83" s="1862"/>
      <c r="AJ83" s="1862"/>
      <c r="AK83" s="1862"/>
      <c r="AL83" s="1862"/>
      <c r="AM83" s="1862"/>
      <c r="AN83" s="1862"/>
      <c r="AO83" s="1862"/>
      <c r="AP83" s="1731"/>
      <c r="AQ83" s="1731"/>
      <c r="AR83" s="1731"/>
      <c r="AS83" s="1731"/>
      <c r="AT83" s="1731"/>
      <c r="AU83" s="1731"/>
    </row>
    <row r="84" spans="1:47" ht="15" customHeight="1" x14ac:dyDescent="0.25">
      <c r="A84" s="201" t="s">
        <v>3854</v>
      </c>
      <c r="B84" s="2070"/>
      <c r="C84" s="2065"/>
      <c r="D84" s="2070"/>
      <c r="E84" s="2065"/>
      <c r="F84" s="2070"/>
      <c r="G84" s="2065"/>
      <c r="H84" s="2089"/>
      <c r="I84" s="2069"/>
      <c r="J84" s="1388"/>
      <c r="K84" s="2235"/>
      <c r="L84" s="2069"/>
      <c r="M84" s="2226"/>
      <c r="N84" s="2065"/>
      <c r="O84" s="2089"/>
      <c r="P84" s="2065"/>
      <c r="Q84" s="2089"/>
      <c r="R84" s="2065"/>
      <c r="S84" s="2070"/>
      <c r="T84" s="2069"/>
      <c r="U84" s="1388"/>
      <c r="V84" s="2089"/>
      <c r="W84" s="487"/>
      <c r="X84" s="2057"/>
      <c r="Y84" s="429"/>
      <c r="Z84" s="1862"/>
      <c r="AA84" s="1862"/>
      <c r="AB84" s="1862"/>
      <c r="AC84" s="1862"/>
      <c r="AD84" s="1862"/>
      <c r="AE84" s="1862"/>
      <c r="AF84" s="1862"/>
      <c r="AG84" s="1862"/>
      <c r="AH84" s="1862"/>
      <c r="AI84" s="1862"/>
      <c r="AJ84" s="1862"/>
      <c r="AK84" s="1862"/>
      <c r="AL84" s="1862"/>
      <c r="AM84" s="1862"/>
      <c r="AN84" s="1862"/>
      <c r="AO84" s="1862"/>
      <c r="AP84" s="1731"/>
      <c r="AQ84" s="1731"/>
      <c r="AR84" s="1731"/>
      <c r="AS84" s="1731"/>
      <c r="AT84" s="1731"/>
      <c r="AU84" s="1731"/>
    </row>
    <row r="85" spans="1:47" ht="15" customHeight="1" x14ac:dyDescent="0.25">
      <c r="A85" s="201" t="s">
        <v>3855</v>
      </c>
      <c r="B85" s="2070"/>
      <c r="C85" s="2065"/>
      <c r="D85" s="2070"/>
      <c r="E85" s="2065"/>
      <c r="F85" s="2070"/>
      <c r="G85" s="2065"/>
      <c r="H85" s="2089"/>
      <c r="I85" s="2069"/>
      <c r="J85" s="1388"/>
      <c r="K85" s="2235"/>
      <c r="L85" s="2069"/>
      <c r="M85" s="2226"/>
      <c r="N85" s="2065"/>
      <c r="O85" s="2089"/>
      <c r="P85" s="2065"/>
      <c r="Q85" s="2089"/>
      <c r="R85" s="2065"/>
      <c r="S85" s="2070"/>
      <c r="T85" s="2069"/>
      <c r="U85" s="1388"/>
      <c r="V85" s="2089"/>
      <c r="W85" s="487"/>
      <c r="X85" s="2057"/>
      <c r="Y85" s="429"/>
      <c r="Z85" s="1862"/>
      <c r="AA85" s="1862"/>
      <c r="AB85" s="1862"/>
      <c r="AC85" s="1862"/>
      <c r="AD85" s="1862"/>
      <c r="AE85" s="1862"/>
      <c r="AF85" s="1862"/>
      <c r="AG85" s="1862"/>
      <c r="AH85" s="1862"/>
      <c r="AI85" s="1862"/>
      <c r="AJ85" s="1862"/>
      <c r="AK85" s="1862"/>
      <c r="AL85" s="1862"/>
      <c r="AM85" s="1862"/>
      <c r="AN85" s="1862"/>
      <c r="AO85" s="1862"/>
      <c r="AP85" s="1731"/>
      <c r="AQ85" s="1731"/>
      <c r="AR85" s="1731"/>
      <c r="AS85" s="1731"/>
      <c r="AT85" s="1731"/>
      <c r="AU85" s="1731"/>
    </row>
    <row r="86" spans="1:47" ht="15" customHeight="1" x14ac:dyDescent="0.25">
      <c r="A86" s="201" t="s">
        <v>3856</v>
      </c>
      <c r="B86" s="2070"/>
      <c r="C86" s="2065"/>
      <c r="D86" s="2070"/>
      <c r="E86" s="2065"/>
      <c r="F86" s="2070"/>
      <c r="G86" s="2065"/>
      <c r="H86" s="2089"/>
      <c r="I86" s="2069"/>
      <c r="J86" s="1388"/>
      <c r="K86" s="2235"/>
      <c r="L86" s="2069"/>
      <c r="M86" s="2226"/>
      <c r="N86" s="2065"/>
      <c r="O86" s="2089"/>
      <c r="P86" s="2065"/>
      <c r="Q86" s="2089"/>
      <c r="R86" s="2065"/>
      <c r="S86" s="2070"/>
      <c r="T86" s="2069"/>
      <c r="U86" s="1388"/>
      <c r="V86" s="2089"/>
      <c r="W86" s="487"/>
      <c r="X86" s="2057"/>
      <c r="Y86" s="429"/>
      <c r="Z86" s="1862"/>
      <c r="AA86" s="1862"/>
      <c r="AB86" s="1862"/>
      <c r="AC86" s="1862"/>
      <c r="AD86" s="1862"/>
      <c r="AE86" s="1862"/>
      <c r="AF86" s="1862"/>
      <c r="AG86" s="1862"/>
      <c r="AH86" s="1862"/>
      <c r="AI86" s="1862"/>
      <c r="AJ86" s="1862"/>
      <c r="AK86" s="1862"/>
      <c r="AL86" s="1862"/>
      <c r="AM86" s="1862"/>
      <c r="AN86" s="1862"/>
      <c r="AO86" s="1862"/>
      <c r="AP86" s="1731"/>
      <c r="AQ86" s="1731"/>
      <c r="AR86" s="1731"/>
      <c r="AS86" s="1731"/>
      <c r="AT86" s="1731"/>
      <c r="AU86" s="1731"/>
    </row>
    <row r="87" spans="1:47" ht="15" customHeight="1" x14ac:dyDescent="0.25">
      <c r="A87" s="201" t="s">
        <v>3857</v>
      </c>
      <c r="B87" s="2070"/>
      <c r="C87" s="2065"/>
      <c r="D87" s="2070"/>
      <c r="E87" s="2065"/>
      <c r="F87" s="2070"/>
      <c r="G87" s="2065"/>
      <c r="H87" s="2089"/>
      <c r="I87" s="2069"/>
      <c r="J87" s="1388"/>
      <c r="K87" s="2235"/>
      <c r="L87" s="2069"/>
      <c r="M87" s="2226"/>
      <c r="N87" s="2065"/>
      <c r="O87" s="2089"/>
      <c r="P87" s="2065"/>
      <c r="Q87" s="2089"/>
      <c r="R87" s="2065"/>
      <c r="S87" s="2070"/>
      <c r="T87" s="2069"/>
      <c r="U87" s="1388"/>
      <c r="V87" s="2089"/>
      <c r="W87" s="487"/>
      <c r="X87" s="2057"/>
      <c r="Y87" s="429"/>
      <c r="Z87" s="1862"/>
      <c r="AA87" s="1862"/>
      <c r="AB87" s="1862"/>
      <c r="AC87" s="1862"/>
      <c r="AD87" s="1862"/>
      <c r="AE87" s="1862"/>
      <c r="AF87" s="1862"/>
      <c r="AG87" s="1862"/>
      <c r="AH87" s="1862"/>
      <c r="AI87" s="1862"/>
      <c r="AJ87" s="1862"/>
      <c r="AK87" s="1862"/>
      <c r="AL87" s="1862"/>
      <c r="AM87" s="1862"/>
      <c r="AN87" s="1862"/>
      <c r="AO87" s="1862"/>
      <c r="AP87" s="1731"/>
      <c r="AQ87" s="1731"/>
      <c r="AR87" s="1731"/>
      <c r="AS87" s="1731"/>
      <c r="AT87" s="1731"/>
      <c r="AU87" s="1731"/>
    </row>
    <row r="88" spans="1:47" ht="15" customHeight="1" x14ac:dyDescent="0.25">
      <c r="A88" s="201" t="s">
        <v>3858</v>
      </c>
      <c r="B88" s="2070"/>
      <c r="C88" s="2065"/>
      <c r="D88" s="2070"/>
      <c r="E88" s="2065"/>
      <c r="F88" s="2070"/>
      <c r="G88" s="2065"/>
      <c r="H88" s="2089"/>
      <c r="I88" s="2069"/>
      <c r="J88" s="1388"/>
      <c r="K88" s="2235"/>
      <c r="L88" s="2069"/>
      <c r="M88" s="2226"/>
      <c r="N88" s="2065"/>
      <c r="O88" s="2089"/>
      <c r="P88" s="2065"/>
      <c r="Q88" s="2089"/>
      <c r="R88" s="2065"/>
      <c r="S88" s="2070"/>
      <c r="T88" s="2069"/>
      <c r="U88" s="1388"/>
      <c r="V88" s="2089"/>
      <c r="W88" s="487"/>
      <c r="X88" s="2057"/>
      <c r="Y88" s="429"/>
      <c r="Z88" s="1862"/>
      <c r="AA88" s="1862"/>
      <c r="AB88" s="1862"/>
      <c r="AC88" s="1862"/>
      <c r="AD88" s="1862"/>
      <c r="AE88" s="1862"/>
      <c r="AF88" s="1862"/>
      <c r="AG88" s="1862"/>
      <c r="AH88" s="1862"/>
      <c r="AI88" s="1862"/>
      <c r="AJ88" s="1862"/>
      <c r="AK88" s="1862"/>
      <c r="AL88" s="1862"/>
      <c r="AM88" s="1862"/>
      <c r="AN88" s="1862"/>
      <c r="AO88" s="1862"/>
      <c r="AP88" s="1731"/>
      <c r="AQ88" s="1731"/>
      <c r="AR88" s="1731"/>
      <c r="AS88" s="1731"/>
      <c r="AT88" s="1731"/>
      <c r="AU88" s="1731"/>
    </row>
    <row r="89" spans="1:47" ht="15" customHeight="1" x14ac:dyDescent="0.25">
      <c r="A89" s="201" t="s">
        <v>3859</v>
      </c>
      <c r="B89" s="2070"/>
      <c r="C89" s="2065"/>
      <c r="D89" s="2070"/>
      <c r="E89" s="2065"/>
      <c r="F89" s="2070"/>
      <c r="G89" s="2065"/>
      <c r="H89" s="2089"/>
      <c r="I89" s="2069"/>
      <c r="J89" s="556"/>
      <c r="K89" s="2085"/>
      <c r="L89" s="362"/>
      <c r="M89" s="2226"/>
      <c r="N89" s="2065"/>
      <c r="O89" s="2089"/>
      <c r="P89" s="2065"/>
      <c r="Q89" s="2089"/>
      <c r="R89" s="2065"/>
      <c r="S89" s="2070"/>
      <c r="T89" s="2069"/>
      <c r="U89" s="1388"/>
      <c r="V89" s="2089"/>
      <c r="W89" s="487"/>
      <c r="X89" s="2057"/>
      <c r="Y89" s="429"/>
      <c r="Z89" s="1862"/>
      <c r="AA89" s="1862"/>
      <c r="AB89" s="1862"/>
      <c r="AC89" s="1862"/>
      <c r="AD89" s="1862"/>
      <c r="AE89" s="1862"/>
      <c r="AF89" s="1862"/>
      <c r="AG89" s="1862"/>
      <c r="AH89" s="1862"/>
      <c r="AI89" s="1862"/>
      <c r="AJ89" s="1862"/>
      <c r="AK89" s="1862"/>
      <c r="AL89" s="1862"/>
      <c r="AM89" s="1862"/>
      <c r="AN89" s="1862"/>
      <c r="AO89" s="1862"/>
      <c r="AP89" s="1731"/>
      <c r="AQ89" s="1731"/>
      <c r="AR89" s="1731"/>
      <c r="AS89" s="1731"/>
      <c r="AT89" s="1731"/>
      <c r="AU89" s="1731"/>
    </row>
    <row r="90" spans="1:47" ht="15" customHeight="1" x14ac:dyDescent="0.25">
      <c r="A90" s="201" t="s">
        <v>3860</v>
      </c>
      <c r="B90" s="357"/>
      <c r="C90" s="2062"/>
      <c r="D90" s="357"/>
      <c r="E90" s="358"/>
      <c r="F90" s="357"/>
      <c r="G90" s="358"/>
      <c r="H90" s="2422"/>
      <c r="I90" s="359"/>
      <c r="J90" s="1514"/>
      <c r="K90" s="2860"/>
      <c r="L90" s="1515"/>
      <c r="M90" s="2226"/>
      <c r="N90" s="2065"/>
      <c r="O90" s="2089"/>
      <c r="P90" s="2065"/>
      <c r="Q90" s="2089"/>
      <c r="R90" s="2065"/>
      <c r="S90" s="2070"/>
      <c r="T90" s="2069"/>
      <c r="U90" s="1388"/>
      <c r="V90" s="2089"/>
      <c r="W90" s="487"/>
      <c r="X90" s="2057"/>
      <c r="Y90" s="429"/>
      <c r="Z90" s="1862"/>
      <c r="AA90" s="1862"/>
      <c r="AB90" s="1862"/>
      <c r="AC90" s="1862"/>
      <c r="AD90" s="1862"/>
      <c r="AE90" s="1862"/>
      <c r="AF90" s="1862"/>
      <c r="AG90" s="1862"/>
      <c r="AH90" s="1862"/>
      <c r="AI90" s="1862"/>
      <c r="AJ90" s="1862"/>
      <c r="AK90" s="1862"/>
      <c r="AL90" s="1862"/>
      <c r="AM90" s="1862"/>
      <c r="AN90" s="1862"/>
      <c r="AO90" s="1862"/>
      <c r="AP90" s="1731"/>
      <c r="AQ90" s="1731"/>
      <c r="AR90" s="1731"/>
      <c r="AS90" s="1731"/>
      <c r="AT90" s="1731"/>
      <c r="AU90" s="1731"/>
    </row>
    <row r="91" spans="1:47" ht="15" customHeight="1" x14ac:dyDescent="0.25">
      <c r="A91" s="507" t="s">
        <v>3861</v>
      </c>
      <c r="B91" s="585"/>
      <c r="C91" s="2238"/>
      <c r="D91" s="585"/>
      <c r="E91" s="712"/>
      <c r="F91" s="585"/>
      <c r="G91" s="712"/>
      <c r="H91" s="2424"/>
      <c r="I91" s="713"/>
      <c r="J91" s="1516"/>
      <c r="K91" s="2302"/>
      <c r="L91" s="2391"/>
      <c r="M91" s="2226"/>
      <c r="N91" s="2065"/>
      <c r="O91" s="2089"/>
      <c r="P91" s="2065"/>
      <c r="Q91" s="2089"/>
      <c r="R91" s="2065"/>
      <c r="S91" s="2070"/>
      <c r="T91" s="2069"/>
      <c r="U91" s="1388"/>
      <c r="V91" s="2089"/>
      <c r="W91" s="487"/>
      <c r="X91" s="2057"/>
      <c r="Y91" s="429"/>
      <c r="Z91" s="1862"/>
      <c r="AA91" s="1862"/>
      <c r="AB91" s="1862"/>
      <c r="AC91" s="1862"/>
      <c r="AD91" s="1862"/>
      <c r="AE91" s="1862"/>
      <c r="AF91" s="1862"/>
      <c r="AG91" s="1862"/>
      <c r="AH91" s="1862"/>
      <c r="AI91" s="1862"/>
      <c r="AJ91" s="1862"/>
      <c r="AK91" s="1862"/>
      <c r="AL91" s="1862"/>
      <c r="AM91" s="1862"/>
      <c r="AN91" s="1862"/>
      <c r="AO91" s="1862"/>
      <c r="AP91" s="1731"/>
      <c r="AQ91" s="1731"/>
      <c r="AR91" s="1731"/>
      <c r="AS91" s="1731"/>
      <c r="AT91" s="1731"/>
      <c r="AU91" s="1731"/>
    </row>
    <row r="92" spans="1:47" ht="15" customHeight="1" x14ac:dyDescent="0.25">
      <c r="A92" s="507" t="s">
        <v>3862</v>
      </c>
      <c r="B92" s="2070"/>
      <c r="C92" s="2065"/>
      <c r="D92" s="2070"/>
      <c r="E92" s="2065"/>
      <c r="F92" s="2070"/>
      <c r="G92" s="2065"/>
      <c r="H92" s="2089"/>
      <c r="I92" s="2069"/>
      <c r="J92" s="1388"/>
      <c r="K92" s="2235"/>
      <c r="L92" s="2069"/>
      <c r="M92" s="2226"/>
      <c r="N92" s="2065"/>
      <c r="O92" s="2089"/>
      <c r="P92" s="2065"/>
      <c r="Q92" s="2089"/>
      <c r="R92" s="2065"/>
      <c r="S92" s="2070"/>
      <c r="T92" s="2069"/>
      <c r="U92" s="1388"/>
      <c r="V92" s="2089"/>
      <c r="W92" s="487"/>
      <c r="X92" s="2057"/>
      <c r="Y92" s="429"/>
      <c r="Z92" s="1862"/>
      <c r="AA92" s="1862"/>
      <c r="AB92" s="1862"/>
      <c r="AC92" s="1862"/>
      <c r="AD92" s="1862"/>
      <c r="AE92" s="1862"/>
      <c r="AF92" s="1862"/>
      <c r="AG92" s="1862"/>
      <c r="AH92" s="1862"/>
      <c r="AI92" s="1862"/>
      <c r="AJ92" s="1862"/>
      <c r="AK92" s="1862"/>
      <c r="AL92" s="1862"/>
      <c r="AM92" s="1862"/>
      <c r="AN92" s="1731"/>
      <c r="AO92" s="1731"/>
      <c r="AP92" s="1731"/>
      <c r="AQ92" s="1731"/>
      <c r="AR92" s="1731"/>
      <c r="AS92" s="1731"/>
      <c r="AT92" s="1731"/>
      <c r="AU92" s="1731"/>
    </row>
    <row r="93" spans="1:47" ht="15" customHeight="1" x14ac:dyDescent="0.25">
      <c r="A93" s="221" t="s">
        <v>3863</v>
      </c>
      <c r="B93" s="131"/>
      <c r="C93" s="372"/>
      <c r="D93" s="131"/>
      <c r="E93" s="372"/>
      <c r="F93" s="131"/>
      <c r="G93" s="372"/>
      <c r="H93" s="2137"/>
      <c r="I93" s="373"/>
      <c r="J93" s="557"/>
      <c r="K93" s="2114"/>
      <c r="L93" s="373"/>
      <c r="M93" s="142"/>
      <c r="N93" s="372"/>
      <c r="O93" s="2137"/>
      <c r="P93" s="372"/>
      <c r="Q93" s="2137"/>
      <c r="R93" s="372"/>
      <c r="S93" s="131"/>
      <c r="T93" s="373"/>
      <c r="U93" s="557"/>
      <c r="V93" s="2137"/>
      <c r="W93" s="1848"/>
      <c r="X93" s="1847"/>
      <c r="Y93" s="130"/>
      <c r="Z93" s="1862"/>
      <c r="AA93" s="1862"/>
      <c r="AB93" s="1862"/>
      <c r="AC93" s="1862"/>
      <c r="AD93" s="1862"/>
      <c r="AE93" s="1862"/>
      <c r="AF93" s="1862"/>
      <c r="AG93" s="1862"/>
      <c r="AH93" s="1862"/>
      <c r="AI93" s="1862"/>
      <c r="AJ93" s="1862"/>
      <c r="AK93" s="1862"/>
      <c r="AL93" s="1862"/>
      <c r="AM93" s="1862"/>
      <c r="AN93" s="1731"/>
      <c r="AO93" s="1731"/>
      <c r="AP93" s="1731"/>
      <c r="AQ93" s="1731"/>
      <c r="AR93" s="1731"/>
      <c r="AS93" s="1731"/>
      <c r="AT93" s="1731"/>
      <c r="AU93" s="1731"/>
    </row>
    <row r="94" spans="1:47" ht="18" customHeight="1" x14ac:dyDescent="0.25">
      <c r="A94" s="2343" t="s">
        <v>3864</v>
      </c>
      <c r="B94" s="2343"/>
      <c r="C94" s="2343"/>
      <c r="D94" s="2343"/>
      <c r="E94" s="2343"/>
      <c r="F94" s="2343"/>
      <c r="G94" s="2343"/>
      <c r="H94" s="2200"/>
      <c r="I94" s="2200"/>
      <c r="J94" s="2200"/>
      <c r="K94" s="2200"/>
      <c r="L94" s="2200"/>
      <c r="M94" s="2200"/>
      <c r="N94" s="2200"/>
      <c r="O94" s="2200"/>
      <c r="P94" s="2200"/>
      <c r="Q94" s="2200"/>
      <c r="R94" s="2200"/>
      <c r="S94" s="2200"/>
      <c r="T94" s="2200"/>
      <c r="U94" s="2200"/>
      <c r="V94" s="2200"/>
      <c r="W94" s="2200"/>
      <c r="X94" s="2200"/>
      <c r="Y94" s="2200"/>
      <c r="Z94" s="2200"/>
      <c r="AA94" s="2200"/>
      <c r="AB94" s="2200"/>
      <c r="AC94" s="2200"/>
      <c r="AD94" s="2200"/>
      <c r="AE94" s="2200"/>
      <c r="AF94" s="2200"/>
      <c r="AG94" s="2200"/>
      <c r="AH94" s="2200"/>
      <c r="AI94" s="2200"/>
      <c r="AJ94" s="2200"/>
      <c r="AK94" s="2200"/>
      <c r="AL94" s="2200"/>
      <c r="AM94" s="2200"/>
      <c r="AN94" s="2200"/>
      <c r="AO94" s="2200"/>
      <c r="AP94" s="2200"/>
      <c r="AQ94" s="2200"/>
      <c r="AR94" s="2200"/>
      <c r="AS94" s="2200"/>
      <c r="AT94" s="2200"/>
      <c r="AU94" s="2200"/>
    </row>
    <row r="95" spans="1:47" ht="15" customHeight="1" x14ac:dyDescent="0.25">
      <c r="A95" s="3139" t="s">
        <v>3865</v>
      </c>
      <c r="B95" s="3143" t="s">
        <v>3866</v>
      </c>
      <c r="C95" s="3124"/>
      <c r="D95" s="3124"/>
      <c r="E95" s="3124"/>
      <c r="F95" s="3124"/>
      <c r="G95" s="3124"/>
      <c r="H95" s="3124"/>
      <c r="I95" s="3122"/>
      <c r="J95" s="3143" t="s">
        <v>3867</v>
      </c>
      <c r="K95" s="3124"/>
      <c r="L95" s="3124"/>
      <c r="M95" s="3124"/>
      <c r="N95" s="3124"/>
      <c r="O95" s="3124"/>
      <c r="P95" s="3124"/>
      <c r="Q95" s="3135"/>
      <c r="R95" s="3181" t="s">
        <v>3868</v>
      </c>
      <c r="S95" s="3124"/>
      <c r="T95" s="3124"/>
      <c r="U95" s="3124"/>
      <c r="V95" s="3124"/>
      <c r="W95" s="3124"/>
      <c r="X95" s="3124"/>
      <c r="Y95" s="3135"/>
      <c r="Z95" s="3158" t="s">
        <v>3644</v>
      </c>
      <c r="AA95" s="3124"/>
      <c r="AB95" s="3135"/>
      <c r="AC95" s="3181" t="s">
        <v>3869</v>
      </c>
      <c r="AD95" s="3124"/>
      <c r="AE95" s="3124"/>
      <c r="AF95" s="3124"/>
      <c r="AG95" s="3124"/>
      <c r="AH95" s="3124"/>
      <c r="AI95" s="3124"/>
      <c r="AJ95" s="3122"/>
      <c r="AK95" s="1862"/>
      <c r="AL95" s="1862"/>
      <c r="AM95" s="1862"/>
      <c r="AN95" s="1862"/>
      <c r="AO95" s="1862"/>
      <c r="AP95" s="1862"/>
      <c r="AQ95" s="1862"/>
      <c r="AR95" s="1862"/>
      <c r="AS95" s="1862"/>
      <c r="AT95" s="1862"/>
      <c r="AU95" s="1862"/>
    </row>
    <row r="96" spans="1:47" ht="15" customHeight="1" x14ac:dyDescent="0.25">
      <c r="A96" s="3180"/>
      <c r="B96" s="3158" t="s">
        <v>3248</v>
      </c>
      <c r="C96" s="3122"/>
      <c r="D96" s="3159" t="s">
        <v>1225</v>
      </c>
      <c r="E96" s="3122"/>
      <c r="F96" s="3159" t="s">
        <v>1226</v>
      </c>
      <c r="G96" s="3122"/>
      <c r="H96" s="3159" t="s">
        <v>723</v>
      </c>
      <c r="I96" s="3122"/>
      <c r="J96" s="3158" t="s">
        <v>3248</v>
      </c>
      <c r="K96" s="3122"/>
      <c r="L96" s="3159" t="s">
        <v>1225</v>
      </c>
      <c r="M96" s="3122"/>
      <c r="N96" s="3159" t="s">
        <v>1226</v>
      </c>
      <c r="O96" s="3122"/>
      <c r="P96" s="3159" t="s">
        <v>723</v>
      </c>
      <c r="Q96" s="3135"/>
      <c r="R96" s="3158" t="s">
        <v>3248</v>
      </c>
      <c r="S96" s="3122"/>
      <c r="T96" s="3159" t="s">
        <v>1225</v>
      </c>
      <c r="U96" s="3122"/>
      <c r="V96" s="3159" t="s">
        <v>1226</v>
      </c>
      <c r="W96" s="3122"/>
      <c r="X96" s="3159" t="s">
        <v>723</v>
      </c>
      <c r="Y96" s="3135"/>
      <c r="Z96" s="1800" t="s">
        <v>3670</v>
      </c>
      <c r="AA96" s="3134" t="s">
        <v>1640</v>
      </c>
      <c r="AB96" s="3135"/>
      <c r="AC96" s="3158" t="s">
        <v>3248</v>
      </c>
      <c r="AD96" s="3122"/>
      <c r="AE96" s="3159" t="s">
        <v>1225</v>
      </c>
      <c r="AF96" s="3122"/>
      <c r="AG96" s="3159" t="s">
        <v>1347</v>
      </c>
      <c r="AH96" s="3122"/>
      <c r="AI96" s="3159" t="s">
        <v>723</v>
      </c>
      <c r="AJ96" s="3122"/>
      <c r="AK96" s="1862"/>
      <c r="AL96" s="1862"/>
      <c r="AM96" s="1862"/>
      <c r="AN96" s="1862"/>
      <c r="AO96" s="1862"/>
      <c r="AP96" s="1862"/>
      <c r="AQ96" s="1862"/>
      <c r="AR96" s="1862"/>
      <c r="AS96" s="1862"/>
      <c r="AT96" s="1862"/>
      <c r="AU96" s="1862"/>
    </row>
    <row r="97" spans="1:47" ht="21" customHeight="1" x14ac:dyDescent="0.25">
      <c r="A97" s="3140"/>
      <c r="B97" s="1742" t="s">
        <v>63</v>
      </c>
      <c r="C97" s="144" t="s">
        <v>64</v>
      </c>
      <c r="D97" s="58" t="s">
        <v>63</v>
      </c>
      <c r="E97" s="144" t="s">
        <v>64</v>
      </c>
      <c r="F97" s="58" t="s">
        <v>63</v>
      </c>
      <c r="G97" s="144" t="s">
        <v>64</v>
      </c>
      <c r="H97" s="58" t="s">
        <v>63</v>
      </c>
      <c r="I97" s="144" t="s">
        <v>64</v>
      </c>
      <c r="J97" s="58" t="s">
        <v>63</v>
      </c>
      <c r="K97" s="144" t="s">
        <v>64</v>
      </c>
      <c r="L97" s="58" t="s">
        <v>63</v>
      </c>
      <c r="M97" s="144" t="s">
        <v>64</v>
      </c>
      <c r="N97" s="58" t="s">
        <v>63</v>
      </c>
      <c r="O97" s="144" t="s">
        <v>64</v>
      </c>
      <c r="P97" s="58" t="s">
        <v>63</v>
      </c>
      <c r="Q97" s="26" t="s">
        <v>64</v>
      </c>
      <c r="R97" s="1742" t="s">
        <v>63</v>
      </c>
      <c r="S97" s="144" t="s">
        <v>64</v>
      </c>
      <c r="T97" s="1742" t="s">
        <v>63</v>
      </c>
      <c r="U97" s="144" t="s">
        <v>64</v>
      </c>
      <c r="V97" s="1742" t="s">
        <v>63</v>
      </c>
      <c r="W97" s="144" t="s">
        <v>64</v>
      </c>
      <c r="X97" s="58" t="s">
        <v>63</v>
      </c>
      <c r="Y97" s="26" t="s">
        <v>64</v>
      </c>
      <c r="Z97" s="2123" t="s">
        <v>3840</v>
      </c>
      <c r="AA97" s="23" t="s">
        <v>3810</v>
      </c>
      <c r="AB97" s="1501" t="s">
        <v>2581</v>
      </c>
      <c r="AC97" s="1155" t="s">
        <v>63</v>
      </c>
      <c r="AD97" s="144" t="s">
        <v>64</v>
      </c>
      <c r="AE97" s="1742" t="s">
        <v>63</v>
      </c>
      <c r="AF97" s="144" t="s">
        <v>64</v>
      </c>
      <c r="AG97" s="58" t="s">
        <v>63</v>
      </c>
      <c r="AH97" s="144" t="s">
        <v>64</v>
      </c>
      <c r="AI97" s="58" t="s">
        <v>63</v>
      </c>
      <c r="AJ97" s="144" t="s">
        <v>64</v>
      </c>
      <c r="AK97" s="1862"/>
      <c r="AL97" s="1862"/>
      <c r="AM97" s="1862"/>
      <c r="AN97" s="1862"/>
      <c r="AO97" s="1862"/>
      <c r="AP97" s="1862"/>
      <c r="AQ97" s="1862"/>
      <c r="AR97" s="1862"/>
      <c r="AS97" s="1862"/>
      <c r="AT97" s="1862"/>
      <c r="AU97" s="1862"/>
    </row>
    <row r="98" spans="1:47" ht="15" customHeight="1" x14ac:dyDescent="0.25">
      <c r="A98" s="145" t="s">
        <v>82</v>
      </c>
      <c r="B98" s="158">
        <f t="shared" ref="B98:AJ98" si="58">SUM(B99:B108)</f>
        <v>0</v>
      </c>
      <c r="C98" s="147">
        <f t="shared" si="58"/>
        <v>0</v>
      </c>
      <c r="D98" s="158">
        <f t="shared" si="58"/>
        <v>0</v>
      </c>
      <c r="E98" s="147">
        <f t="shared" si="58"/>
        <v>0</v>
      </c>
      <c r="F98" s="158">
        <f t="shared" si="58"/>
        <v>0</v>
      </c>
      <c r="G98" s="147">
        <f t="shared" si="58"/>
        <v>0</v>
      </c>
      <c r="H98" s="158">
        <f t="shared" si="58"/>
        <v>0</v>
      </c>
      <c r="I98" s="147">
        <f t="shared" si="58"/>
        <v>0</v>
      </c>
      <c r="J98" s="158">
        <f t="shared" si="58"/>
        <v>0</v>
      </c>
      <c r="K98" s="147">
        <f t="shared" si="58"/>
        <v>0</v>
      </c>
      <c r="L98" s="158">
        <f t="shared" si="58"/>
        <v>0</v>
      </c>
      <c r="M98" s="147">
        <f t="shared" si="58"/>
        <v>0</v>
      </c>
      <c r="N98" s="158">
        <f t="shared" si="58"/>
        <v>0</v>
      </c>
      <c r="O98" s="147">
        <f t="shared" si="58"/>
        <v>0</v>
      </c>
      <c r="P98" s="158">
        <f t="shared" si="58"/>
        <v>0</v>
      </c>
      <c r="Q98" s="158">
        <f t="shared" si="58"/>
        <v>0</v>
      </c>
      <c r="R98" s="148">
        <f t="shared" si="58"/>
        <v>0</v>
      </c>
      <c r="S98" s="205">
        <f t="shared" si="58"/>
        <v>0</v>
      </c>
      <c r="T98" s="146">
        <f t="shared" si="58"/>
        <v>0</v>
      </c>
      <c r="U98" s="205">
        <f t="shared" si="58"/>
        <v>0</v>
      </c>
      <c r="V98" s="146">
        <f t="shared" si="58"/>
        <v>0</v>
      </c>
      <c r="W98" s="205">
        <f t="shared" si="58"/>
        <v>0</v>
      </c>
      <c r="X98" s="146">
        <f t="shared" si="58"/>
        <v>0</v>
      </c>
      <c r="Y98" s="111">
        <f t="shared" si="58"/>
        <v>0</v>
      </c>
      <c r="Z98" s="148">
        <f t="shared" si="58"/>
        <v>0</v>
      </c>
      <c r="AA98" s="1999">
        <f t="shared" si="58"/>
        <v>0</v>
      </c>
      <c r="AB98" s="587">
        <f t="shared" si="58"/>
        <v>0</v>
      </c>
      <c r="AC98" s="1463">
        <f t="shared" si="58"/>
        <v>0</v>
      </c>
      <c r="AD98" s="253">
        <f t="shared" si="58"/>
        <v>0</v>
      </c>
      <c r="AE98" s="158">
        <f t="shared" si="58"/>
        <v>0</v>
      </c>
      <c r="AF98" s="253">
        <f t="shared" si="58"/>
        <v>0</v>
      </c>
      <c r="AG98" s="157">
        <f t="shared" si="58"/>
        <v>0</v>
      </c>
      <c r="AH98" s="253">
        <f t="shared" si="58"/>
        <v>0</v>
      </c>
      <c r="AI98" s="157">
        <f t="shared" si="58"/>
        <v>0</v>
      </c>
      <c r="AJ98" s="253">
        <f t="shared" si="58"/>
        <v>0</v>
      </c>
      <c r="AK98" s="1862"/>
      <c r="AL98" s="1862"/>
      <c r="AM98" s="1862"/>
      <c r="AN98" s="1862"/>
      <c r="AO98" s="1862"/>
      <c r="AP98" s="1862"/>
      <c r="AQ98" s="1862"/>
      <c r="AR98" s="1862"/>
      <c r="AS98" s="1862"/>
      <c r="AT98" s="1862"/>
      <c r="AU98" s="1862"/>
    </row>
    <row r="99" spans="1:47" ht="15" customHeight="1" x14ac:dyDescent="0.25">
      <c r="A99" s="201" t="s">
        <v>3870</v>
      </c>
      <c r="B99" s="2089"/>
      <c r="C99" s="2065"/>
      <c r="D99" s="2070"/>
      <c r="E99" s="2065"/>
      <c r="F99" s="2070"/>
      <c r="G99" s="2065"/>
      <c r="H99" s="2070"/>
      <c r="I99" s="2065"/>
      <c r="J99" s="2070"/>
      <c r="K99" s="2065"/>
      <c r="L99" s="2070"/>
      <c r="M99" s="2065"/>
      <c r="N99" s="2070"/>
      <c r="O99" s="2065"/>
      <c r="P99" s="2070"/>
      <c r="Q99" s="2069"/>
      <c r="R99" s="1517">
        <f t="shared" ref="R99:Y99" si="59">+B99+J99</f>
        <v>0</v>
      </c>
      <c r="S99" s="254">
        <f t="shared" si="59"/>
        <v>0</v>
      </c>
      <c r="T99" s="228">
        <f t="shared" si="59"/>
        <v>0</v>
      </c>
      <c r="U99" s="254">
        <f t="shared" si="59"/>
        <v>0</v>
      </c>
      <c r="V99" s="228">
        <f t="shared" si="59"/>
        <v>0</v>
      </c>
      <c r="W99" s="254">
        <f t="shared" si="59"/>
        <v>0</v>
      </c>
      <c r="X99" s="227">
        <f t="shared" si="59"/>
        <v>0</v>
      </c>
      <c r="Y99" s="1518">
        <f t="shared" si="59"/>
        <v>0</v>
      </c>
      <c r="Z99" s="2089"/>
      <c r="AA99" s="2235"/>
      <c r="AB99" s="2069"/>
      <c r="AC99" s="2943"/>
      <c r="AD99" s="2944"/>
      <c r="AE99" s="2945"/>
      <c r="AF99" s="2944"/>
      <c r="AG99" s="2946"/>
      <c r="AH99" s="2944"/>
      <c r="AI99" s="2946"/>
      <c r="AJ99" s="2944"/>
      <c r="AK99" s="1862"/>
      <c r="AL99" s="1862"/>
      <c r="AM99" s="1862"/>
      <c r="AN99" s="1862"/>
      <c r="AO99" s="1862"/>
      <c r="AP99" s="1862"/>
      <c r="AQ99" s="1862"/>
      <c r="AR99" s="1862"/>
      <c r="AS99" s="1862"/>
      <c r="AT99" s="1862"/>
      <c r="AU99" s="1862"/>
    </row>
    <row r="100" spans="1:47" ht="15" customHeight="1" x14ac:dyDescent="0.25">
      <c r="A100" s="201" t="s">
        <v>3871</v>
      </c>
      <c r="B100" s="2089"/>
      <c r="C100" s="2065"/>
      <c r="D100" s="2070"/>
      <c r="E100" s="2065"/>
      <c r="F100" s="2070"/>
      <c r="G100" s="2065"/>
      <c r="H100" s="2070"/>
      <c r="I100" s="2065"/>
      <c r="J100" s="2070"/>
      <c r="K100" s="2065"/>
      <c r="L100" s="2070"/>
      <c r="M100" s="2065"/>
      <c r="N100" s="2070"/>
      <c r="O100" s="2065"/>
      <c r="P100" s="2070"/>
      <c r="Q100" s="2069"/>
      <c r="R100" s="1517">
        <f t="shared" ref="R100:Y100" si="60">+B100+J100</f>
        <v>0</v>
      </c>
      <c r="S100" s="254">
        <f t="shared" si="60"/>
        <v>0</v>
      </c>
      <c r="T100" s="228">
        <f t="shared" si="60"/>
        <v>0</v>
      </c>
      <c r="U100" s="254">
        <f t="shared" si="60"/>
        <v>0</v>
      </c>
      <c r="V100" s="228">
        <f t="shared" si="60"/>
        <v>0</v>
      </c>
      <c r="W100" s="254">
        <f t="shared" si="60"/>
        <v>0</v>
      </c>
      <c r="X100" s="227">
        <f t="shared" si="60"/>
        <v>0</v>
      </c>
      <c r="Y100" s="1518">
        <f t="shared" si="60"/>
        <v>0</v>
      </c>
      <c r="Z100" s="2089"/>
      <c r="AA100" s="2235"/>
      <c r="AB100" s="2069"/>
      <c r="AC100" s="2943"/>
      <c r="AD100" s="2944"/>
      <c r="AE100" s="2945"/>
      <c r="AF100" s="2944"/>
      <c r="AG100" s="2946"/>
      <c r="AH100" s="2944"/>
      <c r="AI100" s="2946"/>
      <c r="AJ100" s="2944"/>
      <c r="AK100" s="1862"/>
      <c r="AL100" s="1862"/>
      <c r="AM100" s="1862"/>
      <c r="AN100" s="1862"/>
      <c r="AO100" s="1862"/>
      <c r="AP100" s="1862"/>
      <c r="AQ100" s="1862"/>
      <c r="AR100" s="1862"/>
      <c r="AS100" s="1862"/>
      <c r="AT100" s="1862"/>
      <c r="AU100" s="1862"/>
    </row>
    <row r="101" spans="1:47" ht="15" customHeight="1" x14ac:dyDescent="0.25">
      <c r="A101" s="201" t="s">
        <v>3872</v>
      </c>
      <c r="B101" s="2089"/>
      <c r="C101" s="2065"/>
      <c r="D101" s="2070"/>
      <c r="E101" s="2065"/>
      <c r="F101" s="2070"/>
      <c r="G101" s="2065"/>
      <c r="H101" s="2070"/>
      <c r="I101" s="2065"/>
      <c r="J101" s="2070"/>
      <c r="K101" s="2065"/>
      <c r="L101" s="2070"/>
      <c r="M101" s="2065"/>
      <c r="N101" s="2070"/>
      <c r="O101" s="2065"/>
      <c r="P101" s="2070"/>
      <c r="Q101" s="2069"/>
      <c r="R101" s="1517">
        <f t="shared" ref="R101:Y101" si="61">+B101+J101</f>
        <v>0</v>
      </c>
      <c r="S101" s="254">
        <f t="shared" si="61"/>
        <v>0</v>
      </c>
      <c r="T101" s="228">
        <f t="shared" si="61"/>
        <v>0</v>
      </c>
      <c r="U101" s="254">
        <f t="shared" si="61"/>
        <v>0</v>
      </c>
      <c r="V101" s="228">
        <f t="shared" si="61"/>
        <v>0</v>
      </c>
      <c r="W101" s="254">
        <f t="shared" si="61"/>
        <v>0</v>
      </c>
      <c r="X101" s="227">
        <f t="shared" si="61"/>
        <v>0</v>
      </c>
      <c r="Y101" s="1518">
        <f t="shared" si="61"/>
        <v>0</v>
      </c>
      <c r="Z101" s="2089"/>
      <c r="AA101" s="2235"/>
      <c r="AB101" s="2069"/>
      <c r="AC101" s="2943"/>
      <c r="AD101" s="2944"/>
      <c r="AE101" s="2945"/>
      <c r="AF101" s="2944"/>
      <c r="AG101" s="2946"/>
      <c r="AH101" s="2944"/>
      <c r="AI101" s="2946"/>
      <c r="AJ101" s="2944"/>
      <c r="AK101" s="1862"/>
      <c r="AL101" s="1862"/>
      <c r="AM101" s="1862"/>
      <c r="AN101" s="1862"/>
      <c r="AO101" s="1862"/>
      <c r="AP101" s="1862"/>
      <c r="AQ101" s="1862"/>
      <c r="AR101" s="1862"/>
      <c r="AS101" s="1862"/>
      <c r="AT101" s="1862"/>
      <c r="AU101" s="1862"/>
    </row>
    <row r="102" spans="1:47" ht="15" customHeight="1" x14ac:dyDescent="0.25">
      <c r="A102" s="201" t="s">
        <v>3873</v>
      </c>
      <c r="B102" s="2089"/>
      <c r="C102" s="2065"/>
      <c r="D102" s="2070"/>
      <c r="E102" s="2065"/>
      <c r="F102" s="2070"/>
      <c r="G102" s="2065"/>
      <c r="H102" s="2070"/>
      <c r="I102" s="2065"/>
      <c r="J102" s="2070"/>
      <c r="K102" s="2065"/>
      <c r="L102" s="2070"/>
      <c r="M102" s="2065"/>
      <c r="N102" s="2070"/>
      <c r="O102" s="2065"/>
      <c r="P102" s="2070"/>
      <c r="Q102" s="2069"/>
      <c r="R102" s="1517">
        <f t="shared" ref="R102:Y102" si="62">+B102+J102</f>
        <v>0</v>
      </c>
      <c r="S102" s="254">
        <f t="shared" si="62"/>
        <v>0</v>
      </c>
      <c r="T102" s="228">
        <f t="shared" si="62"/>
        <v>0</v>
      </c>
      <c r="U102" s="254">
        <f t="shared" si="62"/>
        <v>0</v>
      </c>
      <c r="V102" s="228">
        <f t="shared" si="62"/>
        <v>0</v>
      </c>
      <c r="W102" s="254">
        <f t="shared" si="62"/>
        <v>0</v>
      </c>
      <c r="X102" s="227">
        <f t="shared" si="62"/>
        <v>0</v>
      </c>
      <c r="Y102" s="1518">
        <f t="shared" si="62"/>
        <v>0</v>
      </c>
      <c r="Z102" s="2089"/>
      <c r="AA102" s="2235"/>
      <c r="AB102" s="2069"/>
      <c r="AC102" s="2943"/>
      <c r="AD102" s="2944"/>
      <c r="AE102" s="2945"/>
      <c r="AF102" s="2944"/>
      <c r="AG102" s="2946"/>
      <c r="AH102" s="2944"/>
      <c r="AI102" s="2946"/>
      <c r="AJ102" s="2944"/>
      <c r="AK102" s="1862"/>
      <c r="AL102" s="1862"/>
      <c r="AM102" s="1862"/>
      <c r="AN102" s="1862"/>
      <c r="AO102" s="1862"/>
      <c r="AP102" s="1862"/>
      <c r="AQ102" s="1862"/>
      <c r="AR102" s="1862"/>
      <c r="AS102" s="1862"/>
      <c r="AT102" s="1862"/>
      <c r="AU102" s="1862"/>
    </row>
    <row r="103" spans="1:47" ht="15" customHeight="1" x14ac:dyDescent="0.25">
      <c r="A103" s="201" t="s">
        <v>1718</v>
      </c>
      <c r="B103" s="2089"/>
      <c r="C103" s="2065"/>
      <c r="D103" s="2070"/>
      <c r="E103" s="2065"/>
      <c r="F103" s="2070"/>
      <c r="G103" s="2065"/>
      <c r="H103" s="2070"/>
      <c r="I103" s="2065"/>
      <c r="J103" s="2070"/>
      <c r="K103" s="2065"/>
      <c r="L103" s="2070"/>
      <c r="M103" s="2065"/>
      <c r="N103" s="2070"/>
      <c r="O103" s="2065"/>
      <c r="P103" s="2070"/>
      <c r="Q103" s="2069"/>
      <c r="R103" s="1517">
        <f t="shared" ref="R103:Y103" si="63">+B103+J103</f>
        <v>0</v>
      </c>
      <c r="S103" s="254">
        <f t="shared" si="63"/>
        <v>0</v>
      </c>
      <c r="T103" s="228">
        <f t="shared" si="63"/>
        <v>0</v>
      </c>
      <c r="U103" s="254">
        <f t="shared" si="63"/>
        <v>0</v>
      </c>
      <c r="V103" s="228">
        <f t="shared" si="63"/>
        <v>0</v>
      </c>
      <c r="W103" s="254">
        <f t="shared" si="63"/>
        <v>0</v>
      </c>
      <c r="X103" s="227">
        <f t="shared" si="63"/>
        <v>0</v>
      </c>
      <c r="Y103" s="1518">
        <f t="shared" si="63"/>
        <v>0</v>
      </c>
      <c r="Z103" s="2089"/>
      <c r="AA103" s="2235"/>
      <c r="AB103" s="2069"/>
      <c r="AC103" s="2943"/>
      <c r="AD103" s="2944"/>
      <c r="AE103" s="2945"/>
      <c r="AF103" s="2944"/>
      <c r="AG103" s="2946"/>
      <c r="AH103" s="2944"/>
      <c r="AI103" s="2946"/>
      <c r="AJ103" s="2944"/>
      <c r="AK103" s="1862"/>
      <c r="AL103" s="1862"/>
      <c r="AM103" s="1862"/>
      <c r="AN103" s="1862"/>
      <c r="AO103" s="1862"/>
      <c r="AP103" s="1862"/>
      <c r="AQ103" s="1862"/>
      <c r="AR103" s="1862"/>
      <c r="AS103" s="1862"/>
      <c r="AT103" s="1862"/>
      <c r="AU103" s="1862"/>
    </row>
    <row r="104" spans="1:47" ht="15" customHeight="1" x14ac:dyDescent="0.25">
      <c r="A104" s="201" t="s">
        <v>3874</v>
      </c>
      <c r="B104" s="2089"/>
      <c r="C104" s="2065"/>
      <c r="D104" s="2070"/>
      <c r="E104" s="2065"/>
      <c r="F104" s="2070"/>
      <c r="G104" s="2065"/>
      <c r="H104" s="2070"/>
      <c r="I104" s="2065"/>
      <c r="J104" s="2070"/>
      <c r="K104" s="2065"/>
      <c r="L104" s="2070"/>
      <c r="M104" s="2065"/>
      <c r="N104" s="2070"/>
      <c r="O104" s="2065"/>
      <c r="P104" s="2070"/>
      <c r="Q104" s="2069"/>
      <c r="R104" s="1517">
        <f t="shared" ref="R104:Y104" si="64">+B104+J104</f>
        <v>0</v>
      </c>
      <c r="S104" s="254">
        <f t="shared" si="64"/>
        <v>0</v>
      </c>
      <c r="T104" s="228">
        <f t="shared" si="64"/>
        <v>0</v>
      </c>
      <c r="U104" s="254">
        <f t="shared" si="64"/>
        <v>0</v>
      </c>
      <c r="V104" s="228">
        <f t="shared" si="64"/>
        <v>0</v>
      </c>
      <c r="W104" s="254">
        <f t="shared" si="64"/>
        <v>0</v>
      </c>
      <c r="X104" s="227">
        <f t="shared" si="64"/>
        <v>0</v>
      </c>
      <c r="Y104" s="1518">
        <f t="shared" si="64"/>
        <v>0</v>
      </c>
      <c r="Z104" s="2089"/>
      <c r="AA104" s="2235"/>
      <c r="AB104" s="2069"/>
      <c r="AC104" s="2943"/>
      <c r="AD104" s="2944"/>
      <c r="AE104" s="2945"/>
      <c r="AF104" s="2944"/>
      <c r="AG104" s="2946"/>
      <c r="AH104" s="2944"/>
      <c r="AI104" s="2946"/>
      <c r="AJ104" s="2944"/>
      <c r="AK104" s="1862"/>
      <c r="AL104" s="1862"/>
      <c r="AM104" s="1862"/>
      <c r="AN104" s="1862"/>
      <c r="AO104" s="1862"/>
      <c r="AP104" s="1862"/>
      <c r="AQ104" s="1862"/>
      <c r="AR104" s="1862"/>
      <c r="AS104" s="1862"/>
      <c r="AT104" s="1862"/>
      <c r="AU104" s="1862"/>
    </row>
    <row r="105" spans="1:47" ht="15" customHeight="1" x14ac:dyDescent="0.25">
      <c r="A105" s="201" t="s">
        <v>3875</v>
      </c>
      <c r="B105" s="2089"/>
      <c r="C105" s="2065"/>
      <c r="D105" s="2070"/>
      <c r="E105" s="2065"/>
      <c r="F105" s="2070"/>
      <c r="G105" s="2065"/>
      <c r="H105" s="2070"/>
      <c r="I105" s="2065"/>
      <c r="J105" s="2070"/>
      <c r="K105" s="2065"/>
      <c r="L105" s="2070"/>
      <c r="M105" s="2065"/>
      <c r="N105" s="2070"/>
      <c r="O105" s="2065"/>
      <c r="P105" s="2070"/>
      <c r="Q105" s="2069"/>
      <c r="R105" s="1517">
        <f t="shared" ref="R105:Y105" si="65">+B105+J105</f>
        <v>0</v>
      </c>
      <c r="S105" s="254">
        <f t="shared" si="65"/>
        <v>0</v>
      </c>
      <c r="T105" s="228">
        <f t="shared" si="65"/>
        <v>0</v>
      </c>
      <c r="U105" s="254">
        <f t="shared" si="65"/>
        <v>0</v>
      </c>
      <c r="V105" s="228">
        <f t="shared" si="65"/>
        <v>0</v>
      </c>
      <c r="W105" s="254">
        <f t="shared" si="65"/>
        <v>0</v>
      </c>
      <c r="X105" s="227">
        <f t="shared" si="65"/>
        <v>0</v>
      </c>
      <c r="Y105" s="1518">
        <f t="shared" si="65"/>
        <v>0</v>
      </c>
      <c r="Z105" s="2089"/>
      <c r="AA105" s="2235"/>
      <c r="AB105" s="2069"/>
      <c r="AC105" s="2943"/>
      <c r="AD105" s="2944"/>
      <c r="AE105" s="2945"/>
      <c r="AF105" s="2944"/>
      <c r="AG105" s="2946"/>
      <c r="AH105" s="2944"/>
      <c r="AI105" s="2946"/>
      <c r="AJ105" s="2944"/>
      <c r="AK105" s="1862"/>
      <c r="AL105" s="1862"/>
      <c r="AM105" s="1862"/>
      <c r="AN105" s="1862"/>
      <c r="AO105" s="1862"/>
      <c r="AP105" s="1862"/>
      <c r="AQ105" s="1862"/>
      <c r="AR105" s="1862"/>
      <c r="AS105" s="1862"/>
      <c r="AT105" s="1862"/>
      <c r="AU105" s="1862"/>
    </row>
    <row r="106" spans="1:47" ht="15" customHeight="1" x14ac:dyDescent="0.25">
      <c r="A106" s="201" t="s">
        <v>3876</v>
      </c>
      <c r="B106" s="2089"/>
      <c r="C106" s="2065"/>
      <c r="D106" s="2070"/>
      <c r="E106" s="2065"/>
      <c r="F106" s="2070"/>
      <c r="G106" s="2065"/>
      <c r="H106" s="2070"/>
      <c r="I106" s="2065"/>
      <c r="J106" s="2070"/>
      <c r="K106" s="2065"/>
      <c r="L106" s="2070"/>
      <c r="M106" s="2065"/>
      <c r="N106" s="2070"/>
      <c r="O106" s="2065"/>
      <c r="P106" s="2070"/>
      <c r="Q106" s="2069"/>
      <c r="R106" s="1517">
        <f t="shared" ref="R106:Y106" si="66">+B106+J106</f>
        <v>0</v>
      </c>
      <c r="S106" s="254">
        <f t="shared" si="66"/>
        <v>0</v>
      </c>
      <c r="T106" s="228">
        <f t="shared" si="66"/>
        <v>0</v>
      </c>
      <c r="U106" s="254">
        <f t="shared" si="66"/>
        <v>0</v>
      </c>
      <c r="V106" s="228">
        <f t="shared" si="66"/>
        <v>0</v>
      </c>
      <c r="W106" s="254">
        <f t="shared" si="66"/>
        <v>0</v>
      </c>
      <c r="X106" s="227">
        <f t="shared" si="66"/>
        <v>0</v>
      </c>
      <c r="Y106" s="1518">
        <f t="shared" si="66"/>
        <v>0</v>
      </c>
      <c r="Z106" s="2089"/>
      <c r="AA106" s="2235"/>
      <c r="AB106" s="2069"/>
      <c r="AC106" s="2943"/>
      <c r="AD106" s="2944"/>
      <c r="AE106" s="2945"/>
      <c r="AF106" s="2944"/>
      <c r="AG106" s="2946"/>
      <c r="AH106" s="2944"/>
      <c r="AI106" s="2946"/>
      <c r="AJ106" s="2944"/>
      <c r="AK106" s="1862"/>
      <c r="AL106" s="1862"/>
      <c r="AM106" s="1862"/>
      <c r="AN106" s="1862"/>
      <c r="AO106" s="1862"/>
      <c r="AP106" s="1862"/>
      <c r="AQ106" s="1862"/>
      <c r="AR106" s="1862"/>
      <c r="AS106" s="1862"/>
      <c r="AT106" s="1862"/>
      <c r="AU106" s="1862"/>
    </row>
    <row r="107" spans="1:47" ht="15" customHeight="1" x14ac:dyDescent="0.25">
      <c r="A107" s="201" t="s">
        <v>3877</v>
      </c>
      <c r="B107" s="2089"/>
      <c r="C107" s="2065"/>
      <c r="D107" s="2070"/>
      <c r="E107" s="2065"/>
      <c r="F107" s="2070"/>
      <c r="G107" s="2065"/>
      <c r="H107" s="2070"/>
      <c r="I107" s="2065"/>
      <c r="J107" s="2070"/>
      <c r="K107" s="2065"/>
      <c r="L107" s="2070"/>
      <c r="M107" s="2065"/>
      <c r="N107" s="2070"/>
      <c r="O107" s="2065"/>
      <c r="P107" s="2070"/>
      <c r="Q107" s="2069"/>
      <c r="R107" s="1517">
        <f t="shared" ref="R107:Y107" si="67">+B107+J107</f>
        <v>0</v>
      </c>
      <c r="S107" s="254">
        <f t="shared" si="67"/>
        <v>0</v>
      </c>
      <c r="T107" s="228">
        <f t="shared" si="67"/>
        <v>0</v>
      </c>
      <c r="U107" s="254">
        <f t="shared" si="67"/>
        <v>0</v>
      </c>
      <c r="V107" s="228">
        <f t="shared" si="67"/>
        <v>0</v>
      </c>
      <c r="W107" s="254">
        <f t="shared" si="67"/>
        <v>0</v>
      </c>
      <c r="X107" s="227">
        <f t="shared" si="67"/>
        <v>0</v>
      </c>
      <c r="Y107" s="1518">
        <f t="shared" si="67"/>
        <v>0</v>
      </c>
      <c r="Z107" s="2089"/>
      <c r="AA107" s="2235"/>
      <c r="AB107" s="2069"/>
      <c r="AC107" s="2943"/>
      <c r="AD107" s="2944"/>
      <c r="AE107" s="2945"/>
      <c r="AF107" s="2944"/>
      <c r="AG107" s="2946"/>
      <c r="AH107" s="2944"/>
      <c r="AI107" s="2946"/>
      <c r="AJ107" s="2944"/>
      <c r="AK107" s="1862"/>
      <c r="AL107" s="1862"/>
      <c r="AM107" s="1862"/>
      <c r="AN107" s="1862"/>
      <c r="AO107" s="1862"/>
      <c r="AP107" s="1862"/>
      <c r="AQ107" s="1862"/>
      <c r="AR107" s="1862"/>
      <c r="AS107" s="1862"/>
      <c r="AT107" s="1862"/>
      <c r="AU107" s="1862"/>
    </row>
    <row r="108" spans="1:47" ht="15" customHeight="1" x14ac:dyDescent="0.25">
      <c r="A108" s="221" t="s">
        <v>3878</v>
      </c>
      <c r="B108" s="2137"/>
      <c r="C108" s="372"/>
      <c r="D108" s="131"/>
      <c r="E108" s="372"/>
      <c r="F108" s="131"/>
      <c r="G108" s="372"/>
      <c r="H108" s="131"/>
      <c r="I108" s="372"/>
      <c r="J108" s="131"/>
      <c r="K108" s="372"/>
      <c r="L108" s="131"/>
      <c r="M108" s="372"/>
      <c r="N108" s="131"/>
      <c r="O108" s="372"/>
      <c r="P108" s="131"/>
      <c r="Q108" s="373"/>
      <c r="R108" s="1463">
        <f t="shared" ref="R108:Y108" si="68">+B108+J108</f>
        <v>0</v>
      </c>
      <c r="S108" s="253">
        <f t="shared" si="68"/>
        <v>0</v>
      </c>
      <c r="T108" s="158">
        <f t="shared" si="68"/>
        <v>0</v>
      </c>
      <c r="U108" s="253">
        <f t="shared" si="68"/>
        <v>0</v>
      </c>
      <c r="V108" s="158">
        <f t="shared" si="68"/>
        <v>0</v>
      </c>
      <c r="W108" s="253">
        <f t="shared" si="68"/>
        <v>0</v>
      </c>
      <c r="X108" s="157">
        <f t="shared" si="68"/>
        <v>0</v>
      </c>
      <c r="Y108" s="1502">
        <f t="shared" si="68"/>
        <v>0</v>
      </c>
      <c r="Z108" s="2137"/>
      <c r="AA108" s="2114"/>
      <c r="AB108" s="373"/>
      <c r="AC108" s="1511"/>
      <c r="AD108" s="1512"/>
      <c r="AE108" s="2948"/>
      <c r="AF108" s="1512"/>
      <c r="AG108" s="1513"/>
      <c r="AH108" s="1512"/>
      <c r="AI108" s="1513"/>
      <c r="AJ108" s="1512"/>
      <c r="AK108" s="1862"/>
      <c r="AL108" s="1862"/>
      <c r="AM108" s="1862"/>
      <c r="AN108" s="1862"/>
      <c r="AO108" s="1862"/>
      <c r="AP108" s="1862"/>
      <c r="AQ108" s="1862"/>
      <c r="AR108" s="1862"/>
      <c r="AS108" s="1862"/>
      <c r="AT108" s="1862"/>
      <c r="AU108" s="1862"/>
    </row>
    <row r="109" spans="1:47" ht="18" customHeight="1" x14ac:dyDescent="0.25">
      <c r="A109" s="2343" t="s">
        <v>3879</v>
      </c>
      <c r="B109" s="2343"/>
      <c r="C109" s="2343"/>
      <c r="D109" s="2343"/>
      <c r="E109" s="2343"/>
      <c r="F109" s="2343"/>
      <c r="G109" s="2343"/>
      <c r="H109" s="2200"/>
      <c r="I109" s="2200"/>
      <c r="J109" s="2200"/>
      <c r="K109" s="2200"/>
      <c r="L109" s="2200"/>
      <c r="M109" s="2200"/>
      <c r="N109" s="2200"/>
      <c r="O109" s="2200"/>
      <c r="P109" s="2200"/>
      <c r="Q109" s="2200"/>
      <c r="R109" s="2200"/>
      <c r="S109" s="2200"/>
      <c r="T109" s="2200"/>
      <c r="U109" s="2200"/>
      <c r="V109" s="2200"/>
      <c r="W109" s="2200"/>
      <c r="X109" s="2200"/>
      <c r="Y109" s="2200"/>
      <c r="Z109" s="2200"/>
      <c r="AA109" s="2200"/>
      <c r="AB109" s="2200"/>
      <c r="AC109" s="2200"/>
      <c r="AD109" s="2200"/>
      <c r="AE109" s="2200"/>
      <c r="AF109" s="2200"/>
      <c r="AG109" s="2200"/>
      <c r="AH109" s="2200"/>
      <c r="AI109" s="2200"/>
      <c r="AJ109" s="2200"/>
      <c r="AK109" s="2200"/>
      <c r="AL109" s="2200"/>
      <c r="AM109" s="2200"/>
      <c r="AN109" s="2200"/>
      <c r="AO109" s="2200"/>
      <c r="AP109" s="2200"/>
      <c r="AQ109" s="2200"/>
      <c r="AR109" s="2200"/>
      <c r="AS109" s="2200"/>
      <c r="AT109" s="2200"/>
      <c r="AU109" s="2200"/>
    </row>
    <row r="110" spans="1:47" ht="15" customHeight="1" x14ac:dyDescent="0.25">
      <c r="A110" s="3139" t="s">
        <v>3880</v>
      </c>
      <c r="B110" s="3143" t="s">
        <v>3846</v>
      </c>
      <c r="C110" s="3124"/>
      <c r="D110" s="3124"/>
      <c r="E110" s="3124"/>
      <c r="F110" s="3124"/>
      <c r="G110" s="3124"/>
      <c r="H110" s="3124"/>
      <c r="I110" s="3124"/>
      <c r="J110" s="3124"/>
      <c r="K110" s="3124"/>
      <c r="L110" s="3135"/>
      <c r="M110" s="3136" t="s">
        <v>3881</v>
      </c>
      <c r="N110" s="3161"/>
      <c r="O110" s="3161"/>
      <c r="P110" s="3161"/>
      <c r="Q110" s="3161"/>
      <c r="R110" s="3161"/>
      <c r="S110" s="3161"/>
      <c r="T110" s="3149"/>
      <c r="U110" s="1862"/>
      <c r="V110" s="1862"/>
      <c r="W110" s="1862"/>
      <c r="X110" s="1862"/>
      <c r="Y110" s="1862"/>
      <c r="Z110" s="1862"/>
      <c r="AA110" s="1862"/>
      <c r="AB110" s="1862"/>
      <c r="AC110" s="1862"/>
      <c r="AD110" s="1862"/>
      <c r="AE110" s="1862"/>
      <c r="AF110" s="1862"/>
      <c r="AG110" s="1862"/>
      <c r="AH110" s="1862"/>
      <c r="AI110" s="1862"/>
      <c r="AJ110" s="1862"/>
      <c r="AK110" s="1862"/>
      <c r="AL110" s="1862"/>
      <c r="AM110" s="1862"/>
      <c r="AN110" s="1862"/>
      <c r="AO110" s="1862"/>
      <c r="AP110" s="1862"/>
      <c r="AQ110" s="1862"/>
      <c r="AR110" s="1862"/>
      <c r="AS110" s="1862"/>
      <c r="AT110" s="1862"/>
      <c r="AU110" s="1862"/>
    </row>
    <row r="111" spans="1:47" ht="15" customHeight="1" x14ac:dyDescent="0.25">
      <c r="A111" s="3180"/>
      <c r="B111" s="3158" t="s">
        <v>3248</v>
      </c>
      <c r="C111" s="3122"/>
      <c r="D111" s="3159" t="s">
        <v>1225</v>
      </c>
      <c r="E111" s="3122"/>
      <c r="F111" s="3159" t="s">
        <v>1226</v>
      </c>
      <c r="G111" s="3122"/>
      <c r="H111" s="3159" t="s">
        <v>723</v>
      </c>
      <c r="I111" s="3122"/>
      <c r="J111" s="3349" t="s">
        <v>3644</v>
      </c>
      <c r="K111" s="3124"/>
      <c r="L111" s="3135"/>
      <c r="M111" s="3137"/>
      <c r="N111" s="3142"/>
      <c r="O111" s="3142"/>
      <c r="P111" s="3142"/>
      <c r="Q111" s="3142"/>
      <c r="R111" s="3142"/>
      <c r="S111" s="3142"/>
      <c r="T111" s="3140"/>
      <c r="U111" s="1862"/>
      <c r="V111" s="1862"/>
      <c r="W111" s="1862"/>
      <c r="X111" s="1862"/>
      <c r="Y111" s="1862"/>
      <c r="Z111" s="1862"/>
      <c r="AA111" s="1862"/>
      <c r="AB111" s="1862"/>
      <c r="AC111" s="1862"/>
      <c r="AD111" s="1862"/>
      <c r="AE111" s="1862"/>
      <c r="AF111" s="1862"/>
      <c r="AG111" s="1862"/>
      <c r="AH111" s="1862"/>
      <c r="AI111" s="1862"/>
      <c r="AJ111" s="1862"/>
      <c r="AK111" s="1862"/>
      <c r="AL111" s="1862"/>
      <c r="AM111" s="1862"/>
      <c r="AN111" s="1862"/>
      <c r="AO111" s="1862"/>
      <c r="AP111" s="1862"/>
      <c r="AQ111" s="1862"/>
      <c r="AR111" s="1862"/>
      <c r="AS111" s="1862"/>
      <c r="AT111" s="1862"/>
      <c r="AU111" s="1862"/>
    </row>
    <row r="112" spans="1:47" ht="15" customHeight="1" x14ac:dyDescent="0.25">
      <c r="A112" s="3180"/>
      <c r="B112" s="3541" t="s">
        <v>63</v>
      </c>
      <c r="C112" s="3266" t="s">
        <v>64</v>
      </c>
      <c r="D112" s="3541" t="s">
        <v>63</v>
      </c>
      <c r="E112" s="3266" t="s">
        <v>64</v>
      </c>
      <c r="F112" s="3541" t="s">
        <v>63</v>
      </c>
      <c r="G112" s="3266" t="s">
        <v>64</v>
      </c>
      <c r="H112" s="3541" t="s">
        <v>63</v>
      </c>
      <c r="I112" s="3542" t="s">
        <v>64</v>
      </c>
      <c r="J112" s="1743" t="s">
        <v>3670</v>
      </c>
      <c r="K112" s="3143" t="s">
        <v>1640</v>
      </c>
      <c r="L112" s="3135"/>
      <c r="M112" s="3158" t="s">
        <v>3248</v>
      </c>
      <c r="N112" s="3122"/>
      <c r="O112" s="3159" t="s">
        <v>1225</v>
      </c>
      <c r="P112" s="3122"/>
      <c r="Q112" s="3158" t="s">
        <v>1226</v>
      </c>
      <c r="R112" s="3122"/>
      <c r="S112" s="3159" t="s">
        <v>723</v>
      </c>
      <c r="T112" s="3122"/>
      <c r="U112" s="1862"/>
      <c r="V112" s="1862"/>
      <c r="W112" s="1862"/>
      <c r="X112" s="1862"/>
      <c r="Y112" s="1862"/>
      <c r="Z112" s="1862"/>
      <c r="AA112" s="1862"/>
      <c r="AB112" s="1862"/>
      <c r="AC112" s="1862"/>
      <c r="AD112" s="1862"/>
      <c r="AE112" s="1862"/>
      <c r="AF112" s="1862"/>
      <c r="AG112" s="1862"/>
      <c r="AH112" s="1862"/>
      <c r="AI112" s="1862"/>
      <c r="AJ112" s="1862"/>
      <c r="AK112" s="1862"/>
      <c r="AL112" s="1862"/>
      <c r="AM112" s="1862"/>
      <c r="AN112" s="1862"/>
      <c r="AO112" s="1862"/>
      <c r="AP112" s="1862"/>
      <c r="AQ112" s="1862"/>
      <c r="AR112" s="1862"/>
      <c r="AS112" s="1862"/>
      <c r="AT112" s="1862"/>
      <c r="AU112" s="1862"/>
    </row>
    <row r="113" spans="1:47" ht="19.5" customHeight="1" x14ac:dyDescent="0.25">
      <c r="A113" s="3140"/>
      <c r="B113" s="3176"/>
      <c r="C113" s="3140"/>
      <c r="D113" s="3176"/>
      <c r="E113" s="3140"/>
      <c r="F113" s="3176"/>
      <c r="G113" s="3140"/>
      <c r="H113" s="3176"/>
      <c r="I113" s="3198"/>
      <c r="J113" s="1743" t="s">
        <v>3840</v>
      </c>
      <c r="K113" s="1925" t="s">
        <v>3810</v>
      </c>
      <c r="L113" s="2950" t="s">
        <v>2581</v>
      </c>
      <c r="M113" s="1155" t="s">
        <v>63</v>
      </c>
      <c r="N113" s="144" t="s">
        <v>64</v>
      </c>
      <c r="O113" s="58" t="s">
        <v>63</v>
      </c>
      <c r="P113" s="144" t="s">
        <v>64</v>
      </c>
      <c r="Q113" s="1742" t="s">
        <v>63</v>
      </c>
      <c r="R113" s="144" t="s">
        <v>64</v>
      </c>
      <c r="S113" s="58" t="s">
        <v>63</v>
      </c>
      <c r="T113" s="144" t="s">
        <v>64</v>
      </c>
      <c r="U113" s="1862"/>
      <c r="V113" s="1862"/>
      <c r="W113" s="1862"/>
      <c r="X113" s="1862"/>
      <c r="Y113" s="1862"/>
      <c r="Z113" s="1862"/>
      <c r="AA113" s="1862"/>
      <c r="AB113" s="1862"/>
      <c r="AC113" s="1862"/>
      <c r="AD113" s="1862"/>
      <c r="AE113" s="1862"/>
      <c r="AF113" s="1862"/>
      <c r="AG113" s="1862"/>
      <c r="AH113" s="1862"/>
      <c r="AI113" s="1862"/>
      <c r="AJ113" s="1862"/>
      <c r="AK113" s="1862"/>
      <c r="AL113" s="1862"/>
      <c r="AM113" s="1862"/>
      <c r="AN113" s="1862"/>
      <c r="AO113" s="1862"/>
      <c r="AP113" s="1862"/>
      <c r="AQ113" s="1862"/>
      <c r="AR113" s="1862"/>
      <c r="AS113" s="1862"/>
      <c r="AT113" s="1862"/>
      <c r="AU113" s="1862"/>
    </row>
    <row r="114" spans="1:47" ht="15" customHeight="1" x14ac:dyDescent="0.25">
      <c r="A114" s="145" t="s">
        <v>82</v>
      </c>
      <c r="B114" s="1826">
        <f t="shared" ref="B114:T114" si="69">SUM(B115:B118)</f>
        <v>0</v>
      </c>
      <c r="C114" s="147">
        <f t="shared" si="69"/>
        <v>0</v>
      </c>
      <c r="D114" s="146">
        <f t="shared" si="69"/>
        <v>0</v>
      </c>
      <c r="E114" s="147">
        <f t="shared" si="69"/>
        <v>0</v>
      </c>
      <c r="F114" s="146">
        <f t="shared" si="69"/>
        <v>0</v>
      </c>
      <c r="G114" s="147">
        <f t="shared" si="69"/>
        <v>0</v>
      </c>
      <c r="H114" s="1826">
        <f t="shared" si="69"/>
        <v>0</v>
      </c>
      <c r="I114" s="111">
        <f t="shared" si="69"/>
        <v>0</v>
      </c>
      <c r="J114" s="889">
        <f t="shared" si="69"/>
        <v>0</v>
      </c>
      <c r="K114" s="891">
        <f t="shared" si="69"/>
        <v>0</v>
      </c>
      <c r="L114" s="728">
        <f t="shared" si="69"/>
        <v>0</v>
      </c>
      <c r="M114" s="1447">
        <f t="shared" si="69"/>
        <v>0</v>
      </c>
      <c r="N114" s="890">
        <f t="shared" si="69"/>
        <v>0</v>
      </c>
      <c r="O114" s="559">
        <f t="shared" si="69"/>
        <v>0</v>
      </c>
      <c r="P114" s="890">
        <f t="shared" si="69"/>
        <v>0</v>
      </c>
      <c r="Q114" s="891">
        <f t="shared" si="69"/>
        <v>0</v>
      </c>
      <c r="R114" s="560">
        <f t="shared" si="69"/>
        <v>0</v>
      </c>
      <c r="S114" s="559">
        <f t="shared" si="69"/>
        <v>0</v>
      </c>
      <c r="T114" s="890">
        <f t="shared" si="69"/>
        <v>0</v>
      </c>
      <c r="U114" s="1862"/>
      <c r="V114" s="1862"/>
      <c r="W114" s="1862"/>
      <c r="X114" s="1862"/>
      <c r="Y114" s="1862"/>
      <c r="Z114" s="1862"/>
      <c r="AA114" s="1862"/>
      <c r="AB114" s="1862"/>
      <c r="AC114" s="1862"/>
      <c r="AD114" s="1862"/>
      <c r="AE114" s="1862"/>
      <c r="AF114" s="1862"/>
      <c r="AG114" s="1862"/>
      <c r="AH114" s="1862"/>
      <c r="AI114" s="1862"/>
      <c r="AJ114" s="1862"/>
      <c r="AK114" s="1862"/>
      <c r="AL114" s="1862"/>
      <c r="AM114" s="1862"/>
      <c r="AN114" s="1862"/>
      <c r="AO114" s="1862"/>
      <c r="AP114" s="1862"/>
      <c r="AQ114" s="1862"/>
      <c r="AR114" s="1862"/>
      <c r="AS114" s="1862"/>
      <c r="AT114" s="1862"/>
      <c r="AU114" s="1862"/>
    </row>
    <row r="115" spans="1:47" ht="15" customHeight="1" x14ac:dyDescent="0.25">
      <c r="A115" s="201" t="s">
        <v>3882</v>
      </c>
      <c r="B115" s="2286"/>
      <c r="C115" s="608"/>
      <c r="D115" s="2186"/>
      <c r="E115" s="608"/>
      <c r="F115" s="2186"/>
      <c r="G115" s="608"/>
      <c r="H115" s="2286"/>
      <c r="I115" s="2544"/>
      <c r="J115" s="2190"/>
      <c r="K115" s="2286"/>
      <c r="L115" s="2287"/>
      <c r="M115" s="1519"/>
      <c r="N115" s="1520"/>
      <c r="O115" s="1521"/>
      <c r="P115" s="1520"/>
      <c r="Q115" s="2951"/>
      <c r="R115" s="1520"/>
      <c r="S115" s="1521"/>
      <c r="T115" s="2944"/>
      <c r="U115" s="1862"/>
      <c r="V115" s="1862"/>
      <c r="W115" s="1862"/>
      <c r="X115" s="1862"/>
      <c r="Y115" s="1862"/>
      <c r="Z115" s="1862"/>
      <c r="AA115" s="1862"/>
      <c r="AB115" s="1862"/>
      <c r="AC115" s="1862"/>
      <c r="AD115" s="1862"/>
      <c r="AE115" s="1862"/>
      <c r="AF115" s="1862"/>
      <c r="AG115" s="1862"/>
      <c r="AH115" s="1862"/>
      <c r="AI115" s="1862"/>
      <c r="AJ115" s="1862"/>
      <c r="AK115" s="1862"/>
      <c r="AL115" s="1862"/>
      <c r="AM115" s="1862"/>
      <c r="AN115" s="1862"/>
      <c r="AO115" s="1862"/>
      <c r="AP115" s="1862"/>
      <c r="AQ115" s="1862"/>
      <c r="AR115" s="1862"/>
      <c r="AS115" s="1862"/>
      <c r="AT115" s="1862"/>
      <c r="AU115" s="1862"/>
    </row>
    <row r="116" spans="1:47" ht="15" customHeight="1" x14ac:dyDescent="0.25">
      <c r="A116" s="201" t="s">
        <v>3883</v>
      </c>
      <c r="B116" s="2089"/>
      <c r="C116" s="2065"/>
      <c r="D116" s="2070"/>
      <c r="E116" s="2065"/>
      <c r="F116" s="2070"/>
      <c r="G116" s="2065"/>
      <c r="H116" s="2089"/>
      <c r="I116" s="2069"/>
      <c r="J116" s="370"/>
      <c r="K116" s="2089"/>
      <c r="L116" s="487"/>
      <c r="M116" s="2943"/>
      <c r="N116" s="2944"/>
      <c r="O116" s="2946"/>
      <c r="P116" s="2944"/>
      <c r="Q116" s="2945"/>
      <c r="R116" s="2944"/>
      <c r="S116" s="2946"/>
      <c r="T116" s="2944"/>
      <c r="U116" s="1862"/>
      <c r="V116" s="1862"/>
      <c r="W116" s="1862"/>
      <c r="X116" s="1862"/>
      <c r="Y116" s="1862"/>
      <c r="Z116" s="1862"/>
      <c r="AA116" s="1862"/>
      <c r="AB116" s="1862"/>
      <c r="AC116" s="1862"/>
      <c r="AD116" s="1862"/>
      <c r="AE116" s="1862"/>
      <c r="AF116" s="1862"/>
      <c r="AG116" s="1862"/>
      <c r="AH116" s="1862"/>
      <c r="AI116" s="1862"/>
      <c r="AJ116" s="1862"/>
      <c r="AK116" s="1862"/>
      <c r="AL116" s="1862"/>
      <c r="AM116" s="1862"/>
      <c r="AN116" s="1862"/>
      <c r="AO116" s="1862"/>
      <c r="AP116" s="1862"/>
      <c r="AQ116" s="1862"/>
      <c r="AR116" s="1862"/>
      <c r="AS116" s="1862"/>
      <c r="AT116" s="1862"/>
      <c r="AU116" s="1862"/>
    </row>
    <row r="117" spans="1:47" ht="15" customHeight="1" x14ac:dyDescent="0.25">
      <c r="A117" s="201" t="s">
        <v>3884</v>
      </c>
      <c r="B117" s="2089"/>
      <c r="C117" s="2065"/>
      <c r="D117" s="2070"/>
      <c r="E117" s="2065"/>
      <c r="F117" s="2070"/>
      <c r="G117" s="2065"/>
      <c r="H117" s="2089"/>
      <c r="I117" s="2069"/>
      <c r="J117" s="370"/>
      <c r="K117" s="2089"/>
      <c r="L117" s="487"/>
      <c r="M117" s="2943"/>
      <c r="N117" s="2944"/>
      <c r="O117" s="2946"/>
      <c r="P117" s="2944"/>
      <c r="Q117" s="2945"/>
      <c r="R117" s="2944"/>
      <c r="S117" s="2946"/>
      <c r="T117" s="2944"/>
      <c r="U117" s="1862"/>
      <c r="V117" s="1862"/>
      <c r="W117" s="1862"/>
      <c r="X117" s="1862"/>
      <c r="Y117" s="1862"/>
      <c r="Z117" s="1862"/>
      <c r="AA117" s="1862"/>
      <c r="AB117" s="1862"/>
      <c r="AC117" s="1862"/>
      <c r="AD117" s="1862"/>
      <c r="AE117" s="1862"/>
      <c r="AF117" s="1862"/>
      <c r="AG117" s="1862"/>
      <c r="AH117" s="1862"/>
      <c r="AI117" s="1862"/>
      <c r="AJ117" s="1862"/>
      <c r="AK117" s="1862"/>
      <c r="AL117" s="1862"/>
      <c r="AM117" s="1862"/>
      <c r="AN117" s="1862"/>
      <c r="AO117" s="1862"/>
      <c r="AP117" s="1862"/>
      <c r="AQ117" s="1862"/>
      <c r="AR117" s="1862"/>
      <c r="AS117" s="1862"/>
      <c r="AT117" s="1862"/>
      <c r="AU117" s="1862"/>
    </row>
    <row r="118" spans="1:47" ht="15" customHeight="1" x14ac:dyDescent="0.25">
      <c r="A118" s="221" t="s">
        <v>3885</v>
      </c>
      <c r="B118" s="2137"/>
      <c r="C118" s="372"/>
      <c r="D118" s="131"/>
      <c r="E118" s="372"/>
      <c r="F118" s="131"/>
      <c r="G118" s="372"/>
      <c r="H118" s="2137"/>
      <c r="I118" s="373"/>
      <c r="J118" s="1847"/>
      <c r="K118" s="2137"/>
      <c r="L118" s="1848"/>
      <c r="M118" s="1511"/>
      <c r="N118" s="1512"/>
      <c r="O118" s="1513"/>
      <c r="P118" s="1512"/>
      <c r="Q118" s="2948"/>
      <c r="R118" s="1512"/>
      <c r="S118" s="1513"/>
      <c r="T118" s="1512"/>
      <c r="U118" s="1862"/>
      <c r="V118" s="1862"/>
      <c r="W118" s="1862"/>
      <c r="X118" s="1862"/>
      <c r="Y118" s="1862"/>
      <c r="Z118" s="1862"/>
      <c r="AA118" s="1862"/>
      <c r="AB118" s="1862"/>
      <c r="AC118" s="1862"/>
      <c r="AD118" s="1862"/>
      <c r="AE118" s="1862"/>
      <c r="AF118" s="1862"/>
      <c r="AG118" s="1862"/>
      <c r="AH118" s="1862"/>
      <c r="AI118" s="1862"/>
      <c r="AJ118" s="1862"/>
      <c r="AK118" s="1862"/>
      <c r="AL118" s="1862"/>
      <c r="AM118" s="1862"/>
      <c r="AN118" s="1862"/>
      <c r="AO118" s="1862"/>
      <c r="AP118" s="1862"/>
      <c r="AQ118" s="1862"/>
      <c r="AR118" s="1862"/>
      <c r="AS118" s="1862"/>
      <c r="AT118" s="1862"/>
      <c r="AU118" s="1862"/>
    </row>
    <row r="119" spans="1:47" ht="18" customHeight="1" x14ac:dyDescent="0.25">
      <c r="A119" s="2343" t="s">
        <v>3886</v>
      </c>
      <c r="B119" s="2343"/>
      <c r="C119" s="2343"/>
      <c r="D119" s="2343"/>
      <c r="E119" s="2343"/>
      <c r="F119" s="2343"/>
      <c r="G119" s="2343"/>
      <c r="H119" s="2200"/>
      <c r="I119" s="2200"/>
      <c r="J119" s="2200"/>
      <c r="K119" s="2200"/>
      <c r="L119" s="2200"/>
      <c r="M119" s="2200"/>
      <c r="N119" s="2200"/>
      <c r="O119" s="2200"/>
      <c r="P119" s="2200"/>
      <c r="Q119" s="2200"/>
      <c r="R119" s="2200"/>
      <c r="S119" s="2200"/>
      <c r="T119" s="2200"/>
      <c r="U119" s="2200"/>
      <c r="V119" s="2200"/>
      <c r="W119" s="2200"/>
      <c r="X119" s="2200"/>
      <c r="Y119" s="2200"/>
      <c r="Z119" s="2200"/>
      <c r="AA119" s="2200"/>
      <c r="AB119" s="2200"/>
      <c r="AC119" s="2200"/>
      <c r="AD119" s="2200"/>
      <c r="AE119" s="2200"/>
      <c r="AF119" s="2200"/>
      <c r="AG119" s="2200"/>
      <c r="AH119" s="2200"/>
      <c r="AI119" s="2200"/>
      <c r="AJ119" s="2200"/>
      <c r="AK119" s="2200"/>
      <c r="AL119" s="2200"/>
      <c r="AM119" s="2200"/>
      <c r="AN119" s="2200"/>
      <c r="AO119" s="2200"/>
      <c r="AP119" s="2200"/>
      <c r="AQ119" s="2200"/>
      <c r="AR119" s="2200"/>
      <c r="AS119" s="2200"/>
      <c r="AT119" s="2200"/>
      <c r="AU119" s="2200"/>
    </row>
    <row r="120" spans="1:47" ht="19.5" customHeight="1" x14ac:dyDescent="0.25">
      <c r="A120" s="3138" t="s">
        <v>3887</v>
      </c>
      <c r="B120" s="3138" t="s">
        <v>197</v>
      </c>
      <c r="C120" s="3148" t="s">
        <v>3888</v>
      </c>
      <c r="D120" s="3161"/>
      <c r="E120" s="3161"/>
      <c r="F120" s="3149"/>
      <c r="G120" s="3201" t="s">
        <v>3889</v>
      </c>
      <c r="H120" s="3161"/>
      <c r="I120" s="3265"/>
      <c r="J120" s="3181" t="s">
        <v>3890</v>
      </c>
      <c r="K120" s="3124"/>
      <c r="L120" s="3124"/>
      <c r="M120" s="3124"/>
      <c r="N120" s="3124"/>
      <c r="O120" s="3124"/>
      <c r="P120" s="3124"/>
      <c r="Q120" s="3122"/>
      <c r="R120" s="3138" t="s">
        <v>3891</v>
      </c>
      <c r="S120" s="1731"/>
      <c r="T120" s="1731"/>
      <c r="U120" s="1731"/>
      <c r="V120" s="1731"/>
      <c r="W120" s="1731"/>
      <c r="X120" s="1731"/>
      <c r="Y120" s="1731"/>
      <c r="Z120" s="1731"/>
      <c r="AA120" s="1731"/>
      <c r="AB120" s="1731"/>
      <c r="AC120" s="1731"/>
      <c r="AD120" s="1731"/>
      <c r="AE120" s="1731"/>
      <c r="AF120" s="1731"/>
      <c r="AG120" s="1731"/>
      <c r="AH120" s="1731"/>
      <c r="AI120" s="1731"/>
      <c r="AJ120" s="1731"/>
      <c r="AK120" s="1731"/>
      <c r="AL120" s="1731"/>
      <c r="AM120" s="1731"/>
      <c r="AN120" s="1731"/>
      <c r="AO120" s="1731"/>
      <c r="AP120" s="1731"/>
      <c r="AQ120" s="1731"/>
      <c r="AR120" s="1731"/>
      <c r="AS120" s="1731"/>
      <c r="AT120" s="1731"/>
      <c r="AU120" s="1731"/>
    </row>
    <row r="121" spans="1:47" ht="19.5" customHeight="1" x14ac:dyDescent="0.25">
      <c r="A121" s="3129"/>
      <c r="B121" s="3128"/>
      <c r="C121" s="3150"/>
      <c r="D121" s="3142"/>
      <c r="E121" s="3142"/>
      <c r="F121" s="3140"/>
      <c r="G121" s="3150"/>
      <c r="H121" s="3142"/>
      <c r="I121" s="3198"/>
      <c r="J121" s="3158" t="s">
        <v>3248</v>
      </c>
      <c r="K121" s="3122"/>
      <c r="L121" s="3159" t="s">
        <v>1225</v>
      </c>
      <c r="M121" s="3122"/>
      <c r="N121" s="3159" t="s">
        <v>1226</v>
      </c>
      <c r="O121" s="3122"/>
      <c r="P121" s="3159" t="s">
        <v>723</v>
      </c>
      <c r="Q121" s="3122"/>
      <c r="R121" s="3128"/>
      <c r="S121" s="1731"/>
      <c r="T121" s="1731"/>
      <c r="U121" s="1731"/>
      <c r="V121" s="1731"/>
      <c r="W121" s="1731"/>
      <c r="X121" s="1731"/>
      <c r="Y121" s="1731"/>
      <c r="Z121" s="1731"/>
      <c r="AA121" s="1731"/>
      <c r="AB121" s="1731"/>
      <c r="AC121" s="1731"/>
      <c r="AD121" s="1731"/>
      <c r="AE121" s="1731"/>
      <c r="AF121" s="1731"/>
      <c r="AG121" s="1731"/>
      <c r="AH121" s="1731"/>
      <c r="AI121" s="1731"/>
      <c r="AJ121" s="1731"/>
      <c r="AK121" s="1731"/>
      <c r="AL121" s="1731"/>
      <c r="AM121" s="1731"/>
      <c r="AN121" s="1731"/>
      <c r="AO121" s="1731"/>
      <c r="AP121" s="1731"/>
      <c r="AQ121" s="1731"/>
      <c r="AR121" s="1731"/>
      <c r="AS121" s="1731"/>
      <c r="AT121" s="1731"/>
      <c r="AU121" s="1731"/>
    </row>
    <row r="122" spans="1:47" ht="19.5" customHeight="1" x14ac:dyDescent="0.25">
      <c r="A122" s="3138" t="s">
        <v>3892</v>
      </c>
      <c r="B122" s="3129"/>
      <c r="C122" s="27" t="s">
        <v>3893</v>
      </c>
      <c r="D122" s="1800" t="s">
        <v>1225</v>
      </c>
      <c r="E122" s="1800" t="s">
        <v>1226</v>
      </c>
      <c r="F122" s="1743" t="s">
        <v>723</v>
      </c>
      <c r="G122" s="145" t="s">
        <v>84</v>
      </c>
      <c r="H122" s="1742" t="s">
        <v>63</v>
      </c>
      <c r="I122" s="2049" t="s">
        <v>64</v>
      </c>
      <c r="J122" s="1155" t="s">
        <v>63</v>
      </c>
      <c r="K122" s="1863" t="s">
        <v>64</v>
      </c>
      <c r="L122" s="1742" t="s">
        <v>63</v>
      </c>
      <c r="M122" s="1863" t="s">
        <v>64</v>
      </c>
      <c r="N122" s="1742" t="s">
        <v>63</v>
      </c>
      <c r="O122" s="1863" t="s">
        <v>64</v>
      </c>
      <c r="P122" s="1742" t="s">
        <v>63</v>
      </c>
      <c r="Q122" s="144" t="s">
        <v>64</v>
      </c>
      <c r="R122" s="3129"/>
      <c r="S122" s="1731"/>
      <c r="T122" s="1731"/>
      <c r="U122" s="1731"/>
      <c r="V122" s="1731"/>
      <c r="W122" s="1731"/>
      <c r="X122" s="1731"/>
      <c r="Y122" s="1731"/>
      <c r="Z122" s="1731"/>
      <c r="AA122" s="1731"/>
      <c r="AB122" s="1731"/>
      <c r="AC122" s="1731"/>
      <c r="AD122" s="1731"/>
      <c r="AE122" s="1731"/>
      <c r="AF122" s="1731"/>
      <c r="AG122" s="1731"/>
      <c r="AH122" s="1731"/>
      <c r="AI122" s="1731"/>
      <c r="AJ122" s="1731"/>
      <c r="AK122" s="1731"/>
      <c r="AL122" s="1731"/>
      <c r="AM122" s="1731"/>
      <c r="AN122" s="1731"/>
      <c r="AO122" s="1731"/>
      <c r="AP122" s="1731"/>
      <c r="AQ122" s="1731"/>
      <c r="AR122" s="1731"/>
      <c r="AS122" s="1731"/>
      <c r="AT122" s="1731"/>
      <c r="AU122" s="1731"/>
    </row>
    <row r="123" spans="1:47" ht="15" customHeight="1" x14ac:dyDescent="0.25">
      <c r="A123" s="3129"/>
      <c r="B123" s="110">
        <f t="shared" ref="B123:Q123" si="70">SUM(B124:B129)</f>
        <v>0</v>
      </c>
      <c r="C123" s="146">
        <f t="shared" si="70"/>
        <v>0</v>
      </c>
      <c r="D123" s="1826">
        <f t="shared" si="70"/>
        <v>0</v>
      </c>
      <c r="E123" s="1826">
        <f t="shared" si="70"/>
        <v>0</v>
      </c>
      <c r="F123" s="1827">
        <f t="shared" si="70"/>
        <v>0</v>
      </c>
      <c r="G123" s="110">
        <f t="shared" si="70"/>
        <v>0</v>
      </c>
      <c r="H123" s="1826">
        <f t="shared" si="70"/>
        <v>0</v>
      </c>
      <c r="I123" s="2194">
        <f t="shared" si="70"/>
        <v>0</v>
      </c>
      <c r="J123" s="1447">
        <f t="shared" si="70"/>
        <v>0</v>
      </c>
      <c r="K123" s="889">
        <f t="shared" si="70"/>
        <v>0</v>
      </c>
      <c r="L123" s="891">
        <f t="shared" si="70"/>
        <v>0</v>
      </c>
      <c r="M123" s="889">
        <f t="shared" si="70"/>
        <v>0</v>
      </c>
      <c r="N123" s="891">
        <f t="shared" si="70"/>
        <v>0</v>
      </c>
      <c r="O123" s="889">
        <f t="shared" si="70"/>
        <v>0</v>
      </c>
      <c r="P123" s="559">
        <f t="shared" si="70"/>
        <v>0</v>
      </c>
      <c r="Q123" s="889">
        <f t="shared" si="70"/>
        <v>0</v>
      </c>
      <c r="R123" s="889">
        <f>SUM(R124)</f>
        <v>0</v>
      </c>
      <c r="S123" s="1731"/>
      <c r="T123" s="1731"/>
      <c r="U123" s="1731"/>
      <c r="V123" s="1731"/>
      <c r="W123" s="1731"/>
      <c r="X123" s="1731"/>
      <c r="Y123" s="1731"/>
      <c r="Z123" s="1731"/>
      <c r="AA123" s="1731"/>
      <c r="AB123" s="1731"/>
      <c r="AC123" s="1731"/>
      <c r="AD123" s="1731"/>
      <c r="AE123" s="1731"/>
      <c r="AF123" s="1731"/>
      <c r="AG123" s="1731"/>
      <c r="AH123" s="1731"/>
      <c r="AI123" s="1731"/>
      <c r="AJ123" s="1731"/>
      <c r="AK123" s="1731"/>
      <c r="AL123" s="1731"/>
      <c r="AM123" s="1731"/>
      <c r="AN123" s="1731"/>
      <c r="AO123" s="1731"/>
      <c r="AP123" s="1731"/>
      <c r="AQ123" s="1731"/>
      <c r="AR123" s="1731"/>
      <c r="AS123" s="1731"/>
      <c r="AT123" s="1731"/>
      <c r="AU123" s="1731"/>
    </row>
    <row r="124" spans="1:47" ht="15" customHeight="1" x14ac:dyDescent="0.25">
      <c r="A124" s="1320" t="s">
        <v>841</v>
      </c>
      <c r="B124" s="28">
        <f>SUM(C124:F124)</f>
        <v>0</v>
      </c>
      <c r="C124" s="2070"/>
      <c r="D124" s="2089"/>
      <c r="E124" s="2089"/>
      <c r="F124" s="370"/>
      <c r="G124" s="28">
        <f>SUM(H124:I124)</f>
        <v>0</v>
      </c>
      <c r="H124" s="2089"/>
      <c r="I124" s="487"/>
      <c r="J124" s="2943"/>
      <c r="K124" s="1522"/>
      <c r="L124" s="2945"/>
      <c r="M124" s="1522"/>
      <c r="N124" s="2945"/>
      <c r="O124" s="1522"/>
      <c r="P124" s="2946"/>
      <c r="Q124" s="1522"/>
      <c r="R124" s="1522"/>
      <c r="S124" s="1731"/>
      <c r="T124" s="1731"/>
      <c r="U124" s="1731"/>
      <c r="V124" s="1731"/>
      <c r="W124" s="1731"/>
      <c r="X124" s="1731"/>
      <c r="Y124" s="1731"/>
      <c r="Z124" s="1731"/>
      <c r="AA124" s="1731"/>
      <c r="AB124" s="1731"/>
      <c r="AC124" s="1731"/>
      <c r="AD124" s="1731"/>
      <c r="AE124" s="1731"/>
      <c r="AF124" s="1731"/>
      <c r="AG124" s="1731"/>
      <c r="AH124" s="1731"/>
      <c r="AI124" s="1731"/>
      <c r="AJ124" s="1731"/>
      <c r="AK124" s="1731"/>
      <c r="AL124" s="1731"/>
      <c r="AM124" s="1731"/>
      <c r="AN124" s="1731"/>
      <c r="AO124" s="1731"/>
      <c r="AP124" s="1731"/>
      <c r="AQ124" s="1731"/>
      <c r="AR124" s="1731"/>
      <c r="AS124" s="1731"/>
      <c r="AT124" s="1731"/>
      <c r="AU124" s="1731"/>
    </row>
    <row r="125" spans="1:47" ht="15" customHeight="1" x14ac:dyDescent="0.25">
      <c r="A125" s="1523" t="s">
        <v>3894</v>
      </c>
      <c r="B125" s="1524"/>
      <c r="C125" s="2279"/>
      <c r="D125" s="2557"/>
      <c r="E125" s="2557"/>
      <c r="F125" s="623"/>
      <c r="G125" s="1524"/>
      <c r="H125" s="2557"/>
      <c r="I125" s="1468"/>
      <c r="J125" s="2316"/>
      <c r="K125" s="623"/>
      <c r="L125" s="2557"/>
      <c r="M125" s="623"/>
      <c r="N125" s="2557"/>
      <c r="O125" s="623"/>
      <c r="P125" s="2279"/>
      <c r="Q125" s="623"/>
      <c r="R125" s="623"/>
      <c r="S125" s="1731"/>
      <c r="T125" s="1731"/>
      <c r="U125" s="1731"/>
      <c r="V125" s="1731"/>
      <c r="W125" s="1731"/>
      <c r="X125" s="1731"/>
      <c r="Y125" s="1731"/>
      <c r="Z125" s="1731"/>
      <c r="AA125" s="1731"/>
      <c r="AB125" s="1731"/>
      <c r="AC125" s="1731"/>
      <c r="AD125" s="1731"/>
      <c r="AE125" s="1731"/>
      <c r="AF125" s="1731"/>
      <c r="AG125" s="1731"/>
      <c r="AH125" s="1731"/>
      <c r="AI125" s="1731"/>
      <c r="AJ125" s="1731"/>
      <c r="AK125" s="1731"/>
      <c r="AL125" s="1731"/>
      <c r="AM125" s="1731"/>
      <c r="AN125" s="1731"/>
      <c r="AO125" s="1731"/>
      <c r="AP125" s="1731"/>
      <c r="AQ125" s="1731"/>
      <c r="AR125" s="1731"/>
      <c r="AS125" s="1731"/>
      <c r="AT125" s="1731"/>
      <c r="AU125" s="1731"/>
    </row>
    <row r="126" spans="1:47" ht="15" customHeight="1" x14ac:dyDescent="0.25">
      <c r="A126" s="1523" t="s">
        <v>3895</v>
      </c>
      <c r="B126" s="1524"/>
      <c r="C126" s="2279"/>
      <c r="D126" s="2557"/>
      <c r="E126" s="2557"/>
      <c r="F126" s="623"/>
      <c r="G126" s="1524"/>
      <c r="H126" s="2557"/>
      <c r="I126" s="1468"/>
      <c r="J126" s="2316"/>
      <c r="K126" s="623"/>
      <c r="L126" s="2557"/>
      <c r="M126" s="623"/>
      <c r="N126" s="2557"/>
      <c r="O126" s="623"/>
      <c r="P126" s="2279"/>
      <c r="Q126" s="623"/>
      <c r="R126" s="623"/>
      <c r="S126" s="1731"/>
      <c r="T126" s="1731"/>
      <c r="U126" s="1731"/>
      <c r="V126" s="1731"/>
      <c r="W126" s="1731"/>
      <c r="X126" s="1731"/>
      <c r="Y126" s="1731"/>
      <c r="Z126" s="1731"/>
      <c r="AA126" s="1731"/>
      <c r="AB126" s="1731"/>
      <c r="AC126" s="1731"/>
      <c r="AD126" s="1731"/>
      <c r="AE126" s="1731"/>
      <c r="AF126" s="1731"/>
      <c r="AG126" s="1731"/>
      <c r="AH126" s="1731"/>
      <c r="AI126" s="1731"/>
      <c r="AJ126" s="1731"/>
      <c r="AK126" s="1731"/>
      <c r="AL126" s="1731"/>
      <c r="AM126" s="1731"/>
      <c r="AN126" s="1731"/>
      <c r="AO126" s="1731"/>
      <c r="AP126" s="1731"/>
      <c r="AQ126" s="1731"/>
      <c r="AR126" s="1731"/>
      <c r="AS126" s="1731"/>
      <c r="AT126" s="1731"/>
      <c r="AU126" s="1731"/>
    </row>
    <row r="127" spans="1:47" ht="15" customHeight="1" x14ac:dyDescent="0.25">
      <c r="A127" s="1321" t="s">
        <v>738</v>
      </c>
      <c r="B127" s="65">
        <f t="shared" ref="B127:B129" si="71">SUM(C127:F127)</f>
        <v>0</v>
      </c>
      <c r="C127" s="2070"/>
      <c r="D127" s="2089"/>
      <c r="E127" s="2089"/>
      <c r="F127" s="370"/>
      <c r="G127" s="65">
        <f t="shared" ref="G127:G129" si="72">SUM(H127:I127)</f>
        <v>0</v>
      </c>
      <c r="H127" s="2089"/>
      <c r="I127" s="487"/>
      <c r="J127" s="2943"/>
      <c r="K127" s="1522"/>
      <c r="L127" s="2945"/>
      <c r="M127" s="1522"/>
      <c r="N127" s="2945"/>
      <c r="O127" s="1522"/>
      <c r="P127" s="2946"/>
      <c r="Q127" s="1522"/>
      <c r="R127" s="623"/>
      <c r="S127" s="1731"/>
      <c r="T127" s="1731"/>
      <c r="U127" s="1731"/>
      <c r="V127" s="1731"/>
      <c r="W127" s="1731"/>
      <c r="X127" s="1731"/>
      <c r="Y127" s="1731"/>
      <c r="Z127" s="1731"/>
      <c r="AA127" s="1731"/>
      <c r="AB127" s="1731"/>
      <c r="AC127" s="1731"/>
      <c r="AD127" s="1731"/>
      <c r="AE127" s="1731"/>
      <c r="AF127" s="1731"/>
      <c r="AG127" s="1731"/>
      <c r="AH127" s="1731"/>
      <c r="AI127" s="1731"/>
      <c r="AJ127" s="1731"/>
      <c r="AK127" s="1731"/>
      <c r="AL127" s="1731"/>
      <c r="AM127" s="1731"/>
      <c r="AN127" s="1731"/>
      <c r="AO127" s="1731"/>
      <c r="AP127" s="1731"/>
      <c r="AQ127" s="1731"/>
      <c r="AR127" s="1731"/>
      <c r="AS127" s="1731"/>
      <c r="AT127" s="1731"/>
      <c r="AU127" s="1731"/>
    </row>
    <row r="128" spans="1:47" ht="15" customHeight="1" x14ac:dyDescent="0.25">
      <c r="A128" s="1321" t="s">
        <v>3896</v>
      </c>
      <c r="B128" s="65">
        <f t="shared" si="71"/>
        <v>0</v>
      </c>
      <c r="C128" s="2070"/>
      <c r="D128" s="2089"/>
      <c r="E128" s="2089"/>
      <c r="F128" s="370"/>
      <c r="G128" s="65">
        <f t="shared" si="72"/>
        <v>0</v>
      </c>
      <c r="H128" s="2089"/>
      <c r="I128" s="487"/>
      <c r="J128" s="2943"/>
      <c r="K128" s="1522"/>
      <c r="L128" s="2945"/>
      <c r="M128" s="1522"/>
      <c r="N128" s="2945"/>
      <c r="O128" s="1522"/>
      <c r="P128" s="2946"/>
      <c r="Q128" s="1522"/>
      <c r="R128" s="623"/>
      <c r="S128" s="1731"/>
      <c r="T128" s="1731"/>
      <c r="U128" s="1731"/>
      <c r="V128" s="1731"/>
      <c r="W128" s="1731"/>
      <c r="X128" s="1731"/>
      <c r="Y128" s="1731"/>
      <c r="Z128" s="1731"/>
      <c r="AA128" s="1731"/>
      <c r="AB128" s="1731"/>
      <c r="AC128" s="1731"/>
      <c r="AD128" s="1731"/>
      <c r="AE128" s="1731"/>
      <c r="AF128" s="1731"/>
      <c r="AG128" s="1731"/>
      <c r="AH128" s="1731"/>
      <c r="AI128" s="1731"/>
      <c r="AJ128" s="1731"/>
      <c r="AK128" s="1731"/>
      <c r="AL128" s="1731"/>
      <c r="AM128" s="1731"/>
      <c r="AN128" s="1731"/>
      <c r="AO128" s="1731"/>
      <c r="AP128" s="1731"/>
      <c r="AQ128" s="1731"/>
      <c r="AR128" s="1731"/>
      <c r="AS128" s="1731"/>
      <c r="AT128" s="1731"/>
      <c r="AU128" s="1731"/>
    </row>
    <row r="129" spans="1:47" ht="15" customHeight="1" x14ac:dyDescent="0.25">
      <c r="A129" s="1525" t="s">
        <v>608</v>
      </c>
      <c r="B129" s="35">
        <f t="shared" si="71"/>
        <v>0</v>
      </c>
      <c r="C129" s="131"/>
      <c r="D129" s="2137"/>
      <c r="E129" s="2137"/>
      <c r="F129" s="1847"/>
      <c r="G129" s="35">
        <f t="shared" si="72"/>
        <v>0</v>
      </c>
      <c r="H129" s="2137"/>
      <c r="I129" s="1848"/>
      <c r="J129" s="1511"/>
      <c r="K129" s="2952"/>
      <c r="L129" s="2948"/>
      <c r="M129" s="2952"/>
      <c r="N129" s="2948"/>
      <c r="O129" s="2952"/>
      <c r="P129" s="1513"/>
      <c r="Q129" s="2952"/>
      <c r="R129" s="2129"/>
      <c r="S129" s="1731"/>
      <c r="T129" s="1731"/>
      <c r="U129" s="1731"/>
      <c r="V129" s="1731"/>
      <c r="W129" s="1731"/>
      <c r="X129" s="1731"/>
      <c r="Y129" s="1731"/>
      <c r="Z129" s="1731"/>
      <c r="AA129" s="1731"/>
      <c r="AB129" s="1731"/>
      <c r="AC129" s="1731"/>
      <c r="AD129" s="1731"/>
      <c r="AE129" s="1731"/>
      <c r="AF129" s="1731"/>
      <c r="AG129" s="1731"/>
      <c r="AH129" s="1731"/>
      <c r="AI129" s="1731"/>
      <c r="AJ129" s="1731"/>
      <c r="AK129" s="1731"/>
      <c r="AL129" s="1731"/>
      <c r="AM129" s="1731"/>
      <c r="AN129" s="1731"/>
      <c r="AO129" s="1731"/>
      <c r="AP129" s="1731"/>
      <c r="AQ129" s="1731"/>
      <c r="AR129" s="1731"/>
      <c r="AS129" s="1731"/>
      <c r="AT129" s="1731"/>
      <c r="AU129" s="1731"/>
    </row>
    <row r="130" spans="1:47" ht="18" customHeight="1" x14ac:dyDescent="0.25">
      <c r="A130" s="2343" t="s">
        <v>3897</v>
      </c>
      <c r="B130" s="2343"/>
      <c r="C130" s="2343"/>
      <c r="D130" s="2343"/>
      <c r="E130" s="2343"/>
      <c r="F130" s="2343"/>
      <c r="G130" s="2343"/>
      <c r="H130" s="2200"/>
      <c r="I130" s="2200"/>
      <c r="J130" s="2200"/>
      <c r="K130" s="2200"/>
      <c r="L130" s="2200"/>
      <c r="M130" s="2200"/>
      <c r="N130" s="2200"/>
      <c r="O130" s="2200"/>
      <c r="P130" s="2200"/>
      <c r="Q130" s="2200"/>
      <c r="R130" s="2200"/>
      <c r="S130" s="2200"/>
      <c r="T130" s="2200"/>
      <c r="U130" s="2200"/>
      <c r="V130" s="2200"/>
      <c r="W130" s="2200"/>
      <c r="X130" s="2200"/>
      <c r="Y130" s="2200"/>
      <c r="Z130" s="2200"/>
      <c r="AA130" s="2200"/>
      <c r="AB130" s="2200"/>
      <c r="AC130" s="2200"/>
      <c r="AD130" s="2200"/>
      <c r="AE130" s="2200"/>
      <c r="AF130" s="2200"/>
      <c r="AG130" s="2200"/>
      <c r="AH130" s="2200"/>
      <c r="AI130" s="2200"/>
      <c r="AJ130" s="2200"/>
      <c r="AK130" s="2200"/>
      <c r="AL130" s="2200"/>
      <c r="AM130" s="2200"/>
      <c r="AN130" s="2200"/>
      <c r="AO130" s="2200"/>
      <c r="AP130" s="2200"/>
      <c r="AQ130" s="2200"/>
      <c r="AR130" s="2200"/>
      <c r="AS130" s="2200"/>
      <c r="AT130" s="2200"/>
      <c r="AU130" s="2200"/>
    </row>
    <row r="131" spans="1:47" ht="15" customHeight="1" x14ac:dyDescent="0.25">
      <c r="A131" s="3153" t="s">
        <v>3898</v>
      </c>
      <c r="B131" s="3159" t="s">
        <v>3644</v>
      </c>
      <c r="C131" s="3124"/>
      <c r="D131" s="3122"/>
      <c r="E131" s="1731"/>
      <c r="F131" s="1731"/>
      <c r="G131" s="1731"/>
      <c r="H131" s="1731"/>
      <c r="I131" s="1731"/>
      <c r="J131" s="1731"/>
      <c r="K131" s="1731"/>
      <c r="L131" s="1731"/>
      <c r="M131" s="1731"/>
      <c r="N131" s="1731"/>
      <c r="O131" s="1731"/>
      <c r="P131" s="1731"/>
      <c r="Q131" s="1731"/>
      <c r="R131" s="1731"/>
      <c r="S131" s="1731"/>
      <c r="T131" s="1731"/>
      <c r="U131" s="1731"/>
      <c r="V131" s="1731"/>
      <c r="W131" s="1731"/>
      <c r="X131" s="1731"/>
      <c r="Y131" s="1731"/>
      <c r="Z131" s="1731"/>
      <c r="AA131" s="1731"/>
      <c r="AB131" s="1731"/>
      <c r="AC131" s="1731"/>
      <c r="AD131" s="1731"/>
      <c r="AE131" s="1731"/>
      <c r="AF131" s="1731"/>
      <c r="AG131" s="1731"/>
      <c r="AH131" s="1731"/>
      <c r="AI131" s="1731"/>
      <c r="AJ131" s="1731"/>
      <c r="AK131" s="1731"/>
      <c r="AL131" s="1731"/>
      <c r="AM131" s="1731"/>
      <c r="AN131" s="1731"/>
      <c r="AO131" s="1731"/>
      <c r="AP131" s="1731"/>
      <c r="AQ131" s="1731"/>
      <c r="AR131" s="1731"/>
      <c r="AS131" s="1731"/>
      <c r="AT131" s="1731"/>
      <c r="AU131" s="1731"/>
    </row>
    <row r="132" spans="1:47" ht="15" customHeight="1" x14ac:dyDescent="0.25">
      <c r="A132" s="3128"/>
      <c r="B132" s="1736" t="s">
        <v>3670</v>
      </c>
      <c r="C132" s="3143" t="s">
        <v>1640</v>
      </c>
      <c r="D132" s="3122"/>
      <c r="E132" s="1731"/>
      <c r="F132" s="1731"/>
      <c r="G132" s="1731"/>
      <c r="H132" s="1731"/>
      <c r="I132" s="1731"/>
      <c r="J132" s="1731"/>
      <c r="K132" s="1731"/>
      <c r="L132" s="1731"/>
      <c r="M132" s="1731"/>
      <c r="N132" s="1731"/>
      <c r="O132" s="1731"/>
      <c r="P132" s="1731"/>
      <c r="Q132" s="1731"/>
      <c r="R132" s="1731"/>
      <c r="S132" s="1731"/>
      <c r="T132" s="1731"/>
      <c r="U132" s="1731"/>
      <c r="V132" s="1731"/>
      <c r="W132" s="1731"/>
      <c r="X132" s="1731"/>
      <c r="Y132" s="1731"/>
      <c r="Z132" s="1731"/>
      <c r="AA132" s="1731"/>
      <c r="AB132" s="1731"/>
      <c r="AC132" s="1731"/>
      <c r="AD132" s="1731"/>
      <c r="AE132" s="1731"/>
      <c r="AF132" s="1731"/>
      <c r="AG132" s="1731"/>
      <c r="AH132" s="1731"/>
      <c r="AI132" s="1731"/>
      <c r="AJ132" s="1731"/>
      <c r="AK132" s="1731"/>
      <c r="AL132" s="1731"/>
      <c r="AM132" s="1731"/>
      <c r="AN132" s="1731"/>
      <c r="AO132" s="1731"/>
      <c r="AP132" s="1731"/>
      <c r="AQ132" s="1731"/>
      <c r="AR132" s="1731"/>
      <c r="AS132" s="1731"/>
      <c r="AT132" s="1731"/>
      <c r="AU132" s="1731"/>
    </row>
    <row r="133" spans="1:47" ht="24" customHeight="1" x14ac:dyDescent="0.25">
      <c r="A133" s="3129"/>
      <c r="B133" s="216" t="s">
        <v>3840</v>
      </c>
      <c r="C133" s="27" t="s">
        <v>3810</v>
      </c>
      <c r="D133" s="2953" t="s">
        <v>2581</v>
      </c>
      <c r="E133" s="1731"/>
      <c r="F133" s="1731"/>
      <c r="G133" s="1731"/>
      <c r="H133" s="1731"/>
      <c r="I133" s="1731"/>
      <c r="J133" s="1731"/>
      <c r="K133" s="1731"/>
      <c r="L133" s="1731"/>
      <c r="M133" s="1731"/>
      <c r="N133" s="1731"/>
      <c r="O133" s="1731"/>
      <c r="P133" s="1731"/>
      <c r="Q133" s="1731"/>
      <c r="R133" s="1731"/>
      <c r="S133" s="1731"/>
      <c r="T133" s="1731"/>
      <c r="U133" s="1731"/>
      <c r="V133" s="1731"/>
      <c r="W133" s="1731"/>
      <c r="X133" s="1731"/>
      <c r="Y133" s="1731"/>
      <c r="Z133" s="1731"/>
      <c r="AA133" s="1731"/>
      <c r="AB133" s="1731"/>
      <c r="AC133" s="1731"/>
      <c r="AD133" s="1731"/>
      <c r="AE133" s="1731"/>
      <c r="AF133" s="1731"/>
      <c r="AG133" s="1731"/>
      <c r="AH133" s="1731"/>
      <c r="AI133" s="1731"/>
      <c r="AJ133" s="1731"/>
      <c r="AK133" s="1731"/>
      <c r="AL133" s="1731"/>
      <c r="AM133" s="1731"/>
      <c r="AN133" s="1731"/>
      <c r="AO133" s="1731"/>
      <c r="AP133" s="1731"/>
      <c r="AQ133" s="1731"/>
      <c r="AR133" s="1731"/>
      <c r="AS133" s="1731"/>
      <c r="AT133" s="1731"/>
      <c r="AU133" s="1731"/>
    </row>
    <row r="134" spans="1:47" ht="18" customHeight="1" x14ac:dyDescent="0.25">
      <c r="A134" s="732" t="s">
        <v>3899</v>
      </c>
      <c r="B134" s="595"/>
      <c r="C134" s="517"/>
      <c r="D134" s="594"/>
      <c r="E134" s="1731"/>
      <c r="F134" s="1731"/>
      <c r="G134" s="1731"/>
      <c r="H134" s="1731"/>
      <c r="I134" s="1731"/>
      <c r="J134" s="1731"/>
      <c r="K134" s="1731"/>
      <c r="L134" s="1731"/>
      <c r="M134" s="1731"/>
      <c r="N134" s="1731"/>
      <c r="O134" s="1731"/>
      <c r="P134" s="1731"/>
      <c r="Q134" s="1731"/>
      <c r="R134" s="1731"/>
      <c r="S134" s="1731"/>
      <c r="T134" s="1731"/>
      <c r="U134" s="1731"/>
      <c r="V134" s="1731"/>
      <c r="W134" s="1731"/>
      <c r="X134" s="1731"/>
      <c r="Y134" s="1731"/>
      <c r="Z134" s="1731"/>
      <c r="AA134" s="1731"/>
      <c r="AB134" s="1731"/>
      <c r="AC134" s="1731"/>
      <c r="AD134" s="1731"/>
      <c r="AE134" s="1731"/>
      <c r="AF134" s="1731"/>
      <c r="AG134" s="1731"/>
      <c r="AH134" s="1731"/>
      <c r="AI134" s="1731"/>
      <c r="AJ134" s="1731"/>
      <c r="AK134" s="1731"/>
      <c r="AL134" s="1731"/>
      <c r="AM134" s="1731"/>
      <c r="AN134" s="1731"/>
      <c r="AO134" s="1731"/>
      <c r="AP134" s="1731"/>
      <c r="AQ134" s="1731"/>
      <c r="AR134" s="1731"/>
      <c r="AS134" s="1731"/>
      <c r="AT134" s="1731"/>
      <c r="AU134" s="1731"/>
    </row>
    <row r="135" spans="1:47" ht="14.25" customHeight="1" x14ac:dyDescent="0.25">
      <c r="A135" s="1500"/>
      <c r="B135" s="1500"/>
      <c r="C135" s="1500"/>
      <c r="D135" s="1500"/>
      <c r="E135" s="1500"/>
      <c r="F135" s="1500"/>
      <c r="G135" s="1500"/>
      <c r="H135" s="1500"/>
      <c r="I135" s="1500"/>
      <c r="J135" s="1500"/>
      <c r="K135" s="1500"/>
      <c r="L135" s="1500"/>
      <c r="M135" s="1500"/>
      <c r="N135" s="1500"/>
      <c r="O135" s="1500"/>
      <c r="P135" s="1500"/>
      <c r="Q135" s="1500"/>
      <c r="R135" s="1500"/>
      <c r="S135" s="1500"/>
      <c r="T135" s="1500"/>
      <c r="U135" s="1500"/>
      <c r="V135" s="1500"/>
      <c r="W135" s="1500"/>
      <c r="X135" s="1500"/>
      <c r="Y135" s="1500"/>
      <c r="Z135" s="1500"/>
      <c r="AA135" s="1500"/>
      <c r="AB135" s="1500"/>
      <c r="AC135" s="1500"/>
      <c r="AD135" s="1500"/>
      <c r="AE135" s="1500"/>
      <c r="AF135" s="1500"/>
      <c r="AG135" s="1500"/>
      <c r="AH135" s="1500"/>
      <c r="AI135" s="1500"/>
      <c r="AJ135" s="1500"/>
      <c r="AK135" s="1500"/>
      <c r="AL135" s="1500"/>
      <c r="AM135" s="1500"/>
      <c r="AN135" s="1500"/>
    </row>
    <row r="136" spans="1:47" ht="14.25" customHeight="1" x14ac:dyDescent="0.25">
      <c r="A136" s="1500"/>
      <c r="B136" s="1500"/>
      <c r="C136" s="1500"/>
      <c r="D136" s="1500"/>
      <c r="E136" s="1500"/>
      <c r="F136" s="1500"/>
      <c r="G136" s="1500"/>
      <c r="H136" s="1500"/>
      <c r="I136" s="1500"/>
      <c r="J136" s="1500"/>
      <c r="K136" s="1500"/>
      <c r="L136" s="1500"/>
      <c r="M136" s="1500"/>
      <c r="N136" s="1500"/>
      <c r="O136" s="1500"/>
      <c r="P136" s="1500"/>
      <c r="Q136" s="1500"/>
      <c r="R136" s="1500"/>
      <c r="S136" s="1500"/>
      <c r="T136" s="1500"/>
      <c r="U136" s="1500"/>
      <c r="V136" s="1500"/>
      <c r="W136" s="1500"/>
      <c r="X136" s="1500"/>
      <c r="Y136" s="1500"/>
      <c r="Z136" s="1500"/>
      <c r="AA136" s="1500"/>
      <c r="AB136" s="1500"/>
      <c r="AC136" s="1500"/>
      <c r="AD136" s="1500"/>
      <c r="AE136" s="1500"/>
      <c r="AF136" s="1500"/>
      <c r="AG136" s="1500"/>
      <c r="AH136" s="1500"/>
      <c r="AI136" s="1500"/>
      <c r="AJ136" s="1500"/>
      <c r="AK136" s="1500"/>
      <c r="AL136" s="1500"/>
      <c r="AM136" s="1500"/>
      <c r="AN136" s="1500"/>
    </row>
    <row r="137" spans="1:47" ht="14.25" customHeight="1" x14ac:dyDescent="0.25">
      <c r="A137" s="1500"/>
      <c r="B137" s="1500"/>
      <c r="C137" s="1500"/>
      <c r="D137" s="1500"/>
      <c r="E137" s="1500"/>
      <c r="F137" s="1500"/>
      <c r="G137" s="1500"/>
      <c r="H137" s="1500"/>
      <c r="I137" s="1500"/>
      <c r="J137" s="1500"/>
      <c r="K137" s="1500"/>
      <c r="L137" s="1500"/>
      <c r="M137" s="1500"/>
      <c r="N137" s="1500"/>
      <c r="O137" s="1500"/>
      <c r="P137" s="1500"/>
      <c r="Q137" s="1500"/>
      <c r="R137" s="1500"/>
      <c r="S137" s="1500"/>
      <c r="T137" s="1500"/>
      <c r="U137" s="1500"/>
      <c r="V137" s="1500"/>
      <c r="W137" s="1500"/>
      <c r="X137" s="1500"/>
      <c r="Y137" s="1500"/>
      <c r="Z137" s="1500"/>
      <c r="AA137" s="1500"/>
      <c r="AB137" s="1500"/>
      <c r="AC137" s="1500"/>
      <c r="AD137" s="1500"/>
      <c r="AE137" s="1500"/>
      <c r="AF137" s="1500"/>
      <c r="AG137" s="1500"/>
      <c r="AH137" s="1500"/>
      <c r="AI137" s="1500"/>
      <c r="AJ137" s="1500"/>
      <c r="AK137" s="1500"/>
      <c r="AL137" s="1500"/>
      <c r="AM137" s="1500"/>
      <c r="AN137" s="1500"/>
    </row>
    <row r="138" spans="1:47" ht="14.25" customHeight="1" x14ac:dyDescent="0.25">
      <c r="A138" s="1500"/>
      <c r="B138" s="1500"/>
      <c r="C138" s="1500"/>
      <c r="D138" s="1500"/>
      <c r="E138" s="1500"/>
      <c r="F138" s="1500"/>
      <c r="G138" s="1500"/>
      <c r="H138" s="1500"/>
      <c r="I138" s="1500"/>
      <c r="J138" s="1500"/>
      <c r="K138" s="1500"/>
      <c r="L138" s="1500"/>
      <c r="M138" s="1500"/>
      <c r="N138" s="1500"/>
      <c r="O138" s="1500"/>
      <c r="P138" s="1500"/>
      <c r="Q138" s="1500"/>
      <c r="R138" s="1500"/>
      <c r="S138" s="1500"/>
      <c r="T138" s="1500"/>
      <c r="U138" s="1500"/>
      <c r="V138" s="1500"/>
      <c r="W138" s="1500"/>
      <c r="X138" s="1500"/>
      <c r="Y138" s="1500"/>
      <c r="Z138" s="1500"/>
      <c r="AA138" s="1500"/>
      <c r="AB138" s="1500"/>
      <c r="AC138" s="1500"/>
      <c r="AD138" s="1500"/>
      <c r="AE138" s="1500"/>
      <c r="AF138" s="1500"/>
      <c r="AG138" s="1500"/>
      <c r="AH138" s="1500"/>
      <c r="AI138" s="1500"/>
      <c r="AJ138" s="1500"/>
      <c r="AK138" s="1500"/>
      <c r="AL138" s="1500"/>
      <c r="AM138" s="1500"/>
      <c r="AN138" s="1500"/>
    </row>
    <row r="139" spans="1:47" ht="14.25" customHeight="1" x14ac:dyDescent="0.25">
      <c r="A139" s="1500"/>
      <c r="B139" s="1500"/>
      <c r="C139" s="1500"/>
      <c r="D139" s="1500"/>
      <c r="E139" s="1500"/>
      <c r="F139" s="1500"/>
      <c r="G139" s="1500"/>
      <c r="H139" s="1500"/>
      <c r="I139" s="1500"/>
      <c r="J139" s="1500"/>
      <c r="K139" s="1500"/>
      <c r="L139" s="1500"/>
      <c r="M139" s="1500"/>
      <c r="N139" s="1500"/>
      <c r="O139" s="1500"/>
      <c r="P139" s="1500"/>
      <c r="Q139" s="1500"/>
      <c r="R139" s="1500"/>
      <c r="S139" s="1500"/>
      <c r="T139" s="1500"/>
      <c r="U139" s="1500"/>
      <c r="V139" s="1500"/>
      <c r="W139" s="1500"/>
      <c r="X139" s="1500"/>
      <c r="Y139" s="1500"/>
      <c r="Z139" s="1500"/>
      <c r="AA139" s="1500"/>
      <c r="AB139" s="1500"/>
      <c r="AC139" s="1500"/>
      <c r="AD139" s="1500"/>
      <c r="AE139" s="1500"/>
      <c r="AF139" s="1500"/>
      <c r="AG139" s="1500"/>
      <c r="AH139" s="1500"/>
      <c r="AI139" s="1500"/>
      <c r="AJ139" s="1500"/>
      <c r="AK139" s="1500"/>
      <c r="AL139" s="1500"/>
      <c r="AM139" s="1500"/>
      <c r="AN139" s="1500"/>
    </row>
    <row r="140" spans="1:47" ht="14.25" customHeight="1" x14ac:dyDescent="0.25">
      <c r="A140" s="1500"/>
      <c r="B140" s="1500"/>
      <c r="C140" s="1500"/>
      <c r="D140" s="1500"/>
      <c r="E140" s="1500"/>
      <c r="F140" s="1500"/>
      <c r="G140" s="1500"/>
      <c r="H140" s="1500"/>
      <c r="I140" s="1500"/>
      <c r="J140" s="1500"/>
      <c r="K140" s="1500"/>
      <c r="L140" s="1500"/>
      <c r="M140" s="1500"/>
      <c r="N140" s="1500"/>
      <c r="O140" s="1500"/>
      <c r="P140" s="1500"/>
      <c r="Q140" s="1500"/>
      <c r="R140" s="1500"/>
      <c r="S140" s="1500"/>
      <c r="T140" s="1500"/>
      <c r="U140" s="1500"/>
      <c r="V140" s="1500"/>
      <c r="W140" s="1500"/>
      <c r="X140" s="1500"/>
      <c r="Y140" s="1500"/>
      <c r="Z140" s="1500"/>
      <c r="AA140" s="1500"/>
      <c r="AB140" s="1500"/>
      <c r="AC140" s="1500"/>
      <c r="AD140" s="1500"/>
      <c r="AE140" s="1500"/>
      <c r="AF140" s="1500"/>
      <c r="AG140" s="1500"/>
      <c r="AH140" s="1500"/>
      <c r="AI140" s="1500"/>
      <c r="AJ140" s="1500"/>
      <c r="AK140" s="1500"/>
      <c r="AL140" s="1500"/>
      <c r="AM140" s="1500"/>
      <c r="AN140" s="1500"/>
    </row>
    <row r="141" spans="1:47" ht="14.25" customHeight="1" x14ac:dyDescent="0.25">
      <c r="A141" s="1500"/>
      <c r="B141" s="1500"/>
      <c r="C141" s="1500"/>
      <c r="D141" s="1500"/>
      <c r="E141" s="1500"/>
      <c r="F141" s="1500"/>
      <c r="G141" s="1500"/>
      <c r="H141" s="1500"/>
      <c r="I141" s="1500"/>
      <c r="J141" s="1500"/>
      <c r="K141" s="1500"/>
      <c r="L141" s="1500"/>
      <c r="M141" s="1500"/>
      <c r="N141" s="1500"/>
      <c r="O141" s="1500"/>
      <c r="P141" s="1500"/>
      <c r="Q141" s="1500"/>
      <c r="R141" s="1500"/>
      <c r="S141" s="1500"/>
      <c r="T141" s="1500"/>
      <c r="U141" s="1500"/>
      <c r="V141" s="1500"/>
      <c r="W141" s="1500"/>
      <c r="X141" s="1500"/>
      <c r="Y141" s="1500"/>
      <c r="Z141" s="1500"/>
      <c r="AA141" s="1500"/>
      <c r="AB141" s="1500"/>
      <c r="AC141" s="1500"/>
      <c r="AD141" s="1500"/>
      <c r="AE141" s="1500"/>
      <c r="AF141" s="1500"/>
      <c r="AG141" s="1500"/>
      <c r="AH141" s="1500"/>
      <c r="AI141" s="1500"/>
      <c r="AJ141" s="1500"/>
      <c r="AK141" s="1500"/>
      <c r="AL141" s="1500"/>
      <c r="AM141" s="1500"/>
      <c r="AN141" s="1500"/>
    </row>
    <row r="142" spans="1:47" ht="14.25" customHeight="1" x14ac:dyDescent="0.25">
      <c r="A142" s="1500"/>
      <c r="B142" s="1500"/>
      <c r="C142" s="1500"/>
      <c r="D142" s="1500"/>
      <c r="E142" s="1500"/>
      <c r="F142" s="1500"/>
      <c r="G142" s="1500"/>
      <c r="H142" s="1500"/>
      <c r="I142" s="1500"/>
      <c r="J142" s="1500"/>
      <c r="K142" s="1500"/>
      <c r="L142" s="1500"/>
      <c r="M142" s="1500"/>
      <c r="N142" s="1500"/>
      <c r="O142" s="1500"/>
      <c r="P142" s="1500"/>
      <c r="Q142" s="1500"/>
      <c r="R142" s="1500"/>
      <c r="S142" s="1500"/>
      <c r="T142" s="1500"/>
      <c r="U142" s="1500"/>
      <c r="V142" s="1500"/>
      <c r="W142" s="1500"/>
      <c r="X142" s="1500"/>
      <c r="Y142" s="1500"/>
      <c r="Z142" s="1500"/>
      <c r="AA142" s="1500"/>
      <c r="AB142" s="1500"/>
      <c r="AC142" s="1500"/>
      <c r="AD142" s="1500"/>
      <c r="AE142" s="1500"/>
      <c r="AF142" s="1500"/>
      <c r="AG142" s="1500"/>
      <c r="AH142" s="1500"/>
      <c r="AI142" s="1500"/>
      <c r="AJ142" s="1500"/>
      <c r="AK142" s="1500"/>
      <c r="AL142" s="1500"/>
      <c r="AM142" s="1500"/>
      <c r="AN142" s="1500"/>
    </row>
    <row r="143" spans="1:47" ht="14.25" customHeight="1" x14ac:dyDescent="0.25">
      <c r="A143" s="1500"/>
      <c r="B143" s="1500"/>
      <c r="C143" s="1500"/>
      <c r="D143" s="1500"/>
      <c r="E143" s="1500"/>
      <c r="F143" s="1500"/>
      <c r="G143" s="1500"/>
      <c r="H143" s="1500"/>
      <c r="I143" s="1500"/>
      <c r="J143" s="1500"/>
      <c r="K143" s="1500"/>
      <c r="L143" s="1500"/>
      <c r="M143" s="1500"/>
      <c r="N143" s="1500"/>
      <c r="O143" s="1500"/>
      <c r="P143" s="1500"/>
      <c r="Q143" s="1500"/>
      <c r="R143" s="1500"/>
      <c r="S143" s="1500"/>
      <c r="T143" s="1500"/>
      <c r="U143" s="1500"/>
      <c r="V143" s="1500"/>
      <c r="W143" s="1500"/>
      <c r="X143" s="1500"/>
      <c r="Y143" s="1500"/>
      <c r="Z143" s="1500"/>
      <c r="AA143" s="1500"/>
      <c r="AB143" s="1500"/>
      <c r="AC143" s="1500"/>
      <c r="AD143" s="1500"/>
      <c r="AE143" s="1500"/>
      <c r="AF143" s="1500"/>
      <c r="AG143" s="1500"/>
      <c r="AH143" s="1500"/>
      <c r="AI143" s="1500"/>
      <c r="AJ143" s="1500"/>
      <c r="AK143" s="1500"/>
      <c r="AL143" s="1500"/>
      <c r="AM143" s="1500"/>
      <c r="AN143" s="1500"/>
    </row>
    <row r="144" spans="1:47" ht="14.25" customHeight="1" x14ac:dyDescent="0.25">
      <c r="A144" s="1500"/>
      <c r="B144" s="1500"/>
      <c r="C144" s="1500"/>
      <c r="D144" s="1500"/>
      <c r="E144" s="1500"/>
      <c r="F144" s="1500"/>
      <c r="G144" s="1500"/>
      <c r="H144" s="1500"/>
      <c r="I144" s="1500"/>
      <c r="J144" s="1500"/>
      <c r="K144" s="1500"/>
      <c r="L144" s="1500"/>
      <c r="M144" s="1500"/>
      <c r="N144" s="1500"/>
      <c r="O144" s="1500"/>
      <c r="P144" s="1500"/>
      <c r="Q144" s="1500"/>
      <c r="R144" s="1500"/>
      <c r="S144" s="1500"/>
      <c r="T144" s="1500"/>
      <c r="U144" s="1500"/>
      <c r="V144" s="1500"/>
      <c r="W144" s="1500"/>
      <c r="X144" s="1500"/>
      <c r="Y144" s="1500"/>
      <c r="Z144" s="1500"/>
      <c r="AA144" s="1500"/>
      <c r="AB144" s="1500"/>
      <c r="AC144" s="1500"/>
      <c r="AD144" s="1500"/>
      <c r="AE144" s="1500"/>
      <c r="AF144" s="1500"/>
      <c r="AG144" s="1500"/>
      <c r="AH144" s="1500"/>
      <c r="AI144" s="1500"/>
      <c r="AJ144" s="1500"/>
      <c r="AK144" s="1500"/>
      <c r="AL144" s="1500"/>
      <c r="AM144" s="1500"/>
      <c r="AN144" s="1500"/>
    </row>
    <row r="145" spans="1:40" ht="14.25" customHeight="1" x14ac:dyDescent="0.25">
      <c r="A145" s="1500"/>
      <c r="B145" s="1500"/>
      <c r="C145" s="1500"/>
      <c r="D145" s="1500"/>
      <c r="E145" s="1500"/>
      <c r="F145" s="1500"/>
      <c r="G145" s="1500"/>
      <c r="H145" s="1500"/>
      <c r="I145" s="1500"/>
      <c r="J145" s="1500"/>
      <c r="K145" s="1500"/>
      <c r="L145" s="1500"/>
      <c r="M145" s="1500"/>
      <c r="N145" s="1500"/>
      <c r="O145" s="1500"/>
      <c r="P145" s="1500"/>
      <c r="Q145" s="1500"/>
      <c r="R145" s="1500"/>
      <c r="S145" s="1500"/>
      <c r="T145" s="1500"/>
      <c r="U145" s="1500"/>
      <c r="V145" s="1500"/>
      <c r="W145" s="1500"/>
      <c r="X145" s="1500"/>
      <c r="Y145" s="1500"/>
      <c r="Z145" s="1500"/>
      <c r="AA145" s="1500"/>
      <c r="AB145" s="1500"/>
      <c r="AC145" s="1500"/>
      <c r="AD145" s="1500"/>
      <c r="AE145" s="1500"/>
      <c r="AF145" s="1500"/>
      <c r="AG145" s="1500"/>
      <c r="AH145" s="1500"/>
      <c r="AI145" s="1500"/>
      <c r="AJ145" s="1500"/>
      <c r="AK145" s="1500"/>
      <c r="AL145" s="1500"/>
      <c r="AM145" s="1500"/>
      <c r="AN145" s="1500"/>
    </row>
    <row r="146" spans="1:40" ht="14.25" customHeight="1" x14ac:dyDescent="0.25">
      <c r="A146" s="1500"/>
      <c r="B146" s="1500"/>
      <c r="C146" s="1500"/>
      <c r="D146" s="1500"/>
      <c r="E146" s="1500"/>
      <c r="F146" s="1500"/>
      <c r="G146" s="1500"/>
      <c r="H146" s="1500"/>
      <c r="I146" s="1500"/>
      <c r="J146" s="1500"/>
      <c r="K146" s="1500"/>
      <c r="L146" s="1500"/>
      <c r="M146" s="1500"/>
      <c r="N146" s="1500"/>
      <c r="O146" s="1500"/>
      <c r="P146" s="1500"/>
      <c r="Q146" s="1500"/>
      <c r="R146" s="1500"/>
      <c r="S146" s="1500"/>
      <c r="T146" s="1500"/>
      <c r="U146" s="1500"/>
      <c r="V146" s="1500"/>
      <c r="W146" s="1500"/>
      <c r="X146" s="1500"/>
      <c r="Y146" s="1500"/>
      <c r="Z146" s="1500"/>
      <c r="AA146" s="1500"/>
      <c r="AB146" s="1500"/>
      <c r="AC146" s="1500"/>
      <c r="AD146" s="1500"/>
      <c r="AE146" s="1500"/>
      <c r="AF146" s="1500"/>
      <c r="AG146" s="1500"/>
      <c r="AH146" s="1500"/>
      <c r="AI146" s="1500"/>
      <c r="AJ146" s="1500"/>
      <c r="AK146" s="1500"/>
      <c r="AL146" s="1500"/>
      <c r="AM146" s="1500"/>
      <c r="AN146" s="1500"/>
    </row>
    <row r="147" spans="1:40" ht="14.25" customHeight="1" x14ac:dyDescent="0.25">
      <c r="A147" s="1500"/>
      <c r="B147" s="1500"/>
      <c r="C147" s="1500"/>
      <c r="D147" s="1500"/>
      <c r="E147" s="1500"/>
      <c r="F147" s="1500"/>
      <c r="G147" s="1500"/>
      <c r="H147" s="1500"/>
      <c r="I147" s="1500"/>
      <c r="J147" s="1500"/>
      <c r="K147" s="1500"/>
      <c r="L147" s="1500"/>
      <c r="M147" s="1500"/>
      <c r="N147" s="1500"/>
      <c r="O147" s="1500"/>
      <c r="P147" s="1500"/>
      <c r="Q147" s="1500"/>
      <c r="R147" s="1500"/>
      <c r="S147" s="1500"/>
      <c r="T147" s="1500"/>
      <c r="U147" s="1500"/>
      <c r="V147" s="1500"/>
      <c r="W147" s="1500"/>
      <c r="X147" s="1500"/>
      <c r="Y147" s="1500"/>
      <c r="Z147" s="1500"/>
      <c r="AA147" s="1500"/>
      <c r="AB147" s="1500"/>
      <c r="AC147" s="1500"/>
      <c r="AD147" s="1500"/>
      <c r="AE147" s="1500"/>
      <c r="AF147" s="1500"/>
      <c r="AG147" s="1500"/>
      <c r="AH147" s="1500"/>
      <c r="AI147" s="1500"/>
      <c r="AJ147" s="1500"/>
      <c r="AK147" s="1500"/>
      <c r="AL147" s="1500"/>
      <c r="AM147" s="1500"/>
      <c r="AN147" s="1500"/>
    </row>
    <row r="148" spans="1:40" ht="14.25" customHeight="1" x14ac:dyDescent="0.25">
      <c r="A148" s="1500"/>
      <c r="B148" s="1500"/>
      <c r="C148" s="1500"/>
      <c r="D148" s="1500"/>
      <c r="E148" s="1500"/>
      <c r="F148" s="1500"/>
      <c r="G148" s="1500"/>
      <c r="H148" s="1500"/>
      <c r="I148" s="1500"/>
      <c r="J148" s="1500"/>
      <c r="K148" s="1500"/>
      <c r="L148" s="1500"/>
      <c r="M148" s="1500"/>
      <c r="N148" s="1500"/>
      <c r="O148" s="1500"/>
      <c r="P148" s="1500"/>
      <c r="Q148" s="1500"/>
      <c r="R148" s="1500"/>
      <c r="S148" s="1500"/>
      <c r="T148" s="1500"/>
      <c r="U148" s="1500"/>
      <c r="V148" s="1500"/>
      <c r="W148" s="1500"/>
      <c r="X148" s="1500"/>
      <c r="Y148" s="1500"/>
      <c r="Z148" s="1500"/>
      <c r="AA148" s="1500"/>
      <c r="AB148" s="1500"/>
      <c r="AC148" s="1500"/>
      <c r="AD148" s="1500"/>
      <c r="AE148" s="1500"/>
      <c r="AF148" s="1500"/>
      <c r="AG148" s="1500"/>
      <c r="AH148" s="1500"/>
      <c r="AI148" s="1500"/>
      <c r="AJ148" s="1500"/>
      <c r="AK148" s="1500"/>
      <c r="AL148" s="1500"/>
      <c r="AM148" s="1500"/>
      <c r="AN148" s="1500"/>
    </row>
    <row r="149" spans="1:40" ht="14.25" customHeight="1" x14ac:dyDescent="0.25">
      <c r="A149" s="1500"/>
      <c r="B149" s="1500"/>
      <c r="C149" s="1500"/>
      <c r="D149" s="1500"/>
      <c r="E149" s="1500"/>
      <c r="F149" s="1500"/>
      <c r="G149" s="1500"/>
      <c r="H149" s="1500"/>
      <c r="I149" s="1500"/>
      <c r="J149" s="1500"/>
      <c r="K149" s="1500"/>
      <c r="L149" s="1500"/>
      <c r="M149" s="1500"/>
      <c r="N149" s="1500"/>
      <c r="O149" s="1500"/>
      <c r="P149" s="1500"/>
      <c r="Q149" s="1500"/>
      <c r="R149" s="1500"/>
      <c r="S149" s="1500"/>
      <c r="T149" s="1500"/>
      <c r="U149" s="1500"/>
      <c r="V149" s="1500"/>
      <c r="W149" s="1500"/>
      <c r="X149" s="1500"/>
      <c r="Y149" s="1500"/>
      <c r="Z149" s="1500"/>
      <c r="AA149" s="1500"/>
      <c r="AB149" s="1500"/>
      <c r="AC149" s="1500"/>
      <c r="AD149" s="1500"/>
      <c r="AE149" s="1500"/>
      <c r="AF149" s="1500"/>
      <c r="AG149" s="1500"/>
      <c r="AH149" s="1500"/>
      <c r="AI149" s="1500"/>
      <c r="AJ149" s="1500"/>
      <c r="AK149" s="1500"/>
      <c r="AL149" s="1500"/>
      <c r="AM149" s="1500"/>
      <c r="AN149" s="1500"/>
    </row>
    <row r="150" spans="1:40" ht="14.25" customHeight="1" x14ac:dyDescent="0.25">
      <c r="A150" s="1500"/>
      <c r="B150" s="1500"/>
      <c r="C150" s="1500"/>
      <c r="D150" s="1500"/>
      <c r="E150" s="1500"/>
      <c r="F150" s="1500"/>
      <c r="G150" s="1500"/>
      <c r="H150" s="1500"/>
      <c r="I150" s="1500"/>
      <c r="J150" s="1500"/>
      <c r="K150" s="1500"/>
      <c r="L150" s="1500"/>
      <c r="M150" s="1500"/>
      <c r="N150" s="1500"/>
      <c r="O150" s="1500"/>
      <c r="P150" s="1500"/>
      <c r="Q150" s="1500"/>
      <c r="R150" s="1500"/>
      <c r="S150" s="1500"/>
      <c r="T150" s="1500"/>
      <c r="U150" s="1500"/>
      <c r="V150" s="1500"/>
      <c r="W150" s="1500"/>
      <c r="X150" s="1500"/>
      <c r="Y150" s="1500"/>
      <c r="Z150" s="1500"/>
      <c r="AA150" s="1500"/>
      <c r="AB150" s="1500"/>
      <c r="AC150" s="1500"/>
      <c r="AD150" s="1500"/>
      <c r="AE150" s="1500"/>
      <c r="AF150" s="1500"/>
      <c r="AG150" s="1500"/>
      <c r="AH150" s="1500"/>
      <c r="AI150" s="1500"/>
      <c r="AJ150" s="1500"/>
      <c r="AK150" s="1500"/>
      <c r="AL150" s="1500"/>
      <c r="AM150" s="1500"/>
      <c r="AN150" s="1500"/>
    </row>
    <row r="151" spans="1:40" ht="14.25" customHeight="1" x14ac:dyDescent="0.25">
      <c r="A151" s="1500"/>
      <c r="B151" s="1500"/>
      <c r="C151" s="1500"/>
      <c r="D151" s="1500"/>
      <c r="E151" s="1500"/>
      <c r="F151" s="1500"/>
      <c r="G151" s="1500"/>
      <c r="H151" s="1500"/>
      <c r="I151" s="1500"/>
      <c r="J151" s="1500"/>
      <c r="K151" s="1500"/>
      <c r="L151" s="1500"/>
      <c r="M151" s="1500"/>
      <c r="N151" s="1500"/>
      <c r="O151" s="1500"/>
      <c r="P151" s="1500"/>
      <c r="Q151" s="1500"/>
      <c r="R151" s="1500"/>
      <c r="S151" s="1500"/>
      <c r="T151" s="1500"/>
      <c r="U151" s="1500"/>
      <c r="V151" s="1500"/>
      <c r="W151" s="1500"/>
      <c r="X151" s="1500"/>
      <c r="Y151" s="1500"/>
      <c r="Z151" s="1500"/>
      <c r="AA151" s="1500"/>
      <c r="AB151" s="1500"/>
      <c r="AC151" s="1500"/>
      <c r="AD151" s="1500"/>
      <c r="AE151" s="1500"/>
      <c r="AF151" s="1500"/>
      <c r="AG151" s="1500"/>
      <c r="AH151" s="1500"/>
      <c r="AI151" s="1500"/>
      <c r="AJ151" s="1500"/>
      <c r="AK151" s="1500"/>
      <c r="AL151" s="1500"/>
      <c r="AM151" s="1500"/>
      <c r="AN151" s="1500"/>
    </row>
    <row r="152" spans="1:40" ht="14.25" customHeight="1" x14ac:dyDescent="0.25">
      <c r="A152" s="1500"/>
      <c r="B152" s="1500"/>
      <c r="C152" s="1500"/>
      <c r="D152" s="1500"/>
      <c r="E152" s="1500"/>
      <c r="F152" s="1500"/>
      <c r="G152" s="1500"/>
      <c r="H152" s="1500"/>
      <c r="I152" s="1500"/>
      <c r="J152" s="1500"/>
      <c r="K152" s="1500"/>
      <c r="L152" s="1500"/>
      <c r="M152" s="1500"/>
      <c r="N152" s="1500"/>
      <c r="O152" s="1500"/>
      <c r="P152" s="1500"/>
      <c r="Q152" s="1500"/>
      <c r="R152" s="1500"/>
      <c r="S152" s="1500"/>
      <c r="T152" s="1500"/>
      <c r="U152" s="1500"/>
      <c r="V152" s="1500"/>
      <c r="W152" s="1500"/>
      <c r="X152" s="1500"/>
      <c r="Y152" s="1500"/>
      <c r="Z152" s="1500"/>
      <c r="AA152" s="1500"/>
      <c r="AB152" s="1500"/>
      <c r="AC152" s="1500"/>
      <c r="AD152" s="1500"/>
      <c r="AE152" s="1500"/>
      <c r="AF152" s="1500"/>
      <c r="AG152" s="1500"/>
      <c r="AH152" s="1500"/>
      <c r="AI152" s="1500"/>
      <c r="AJ152" s="1500"/>
      <c r="AK152" s="1500"/>
      <c r="AL152" s="1500"/>
      <c r="AM152" s="1500"/>
      <c r="AN152" s="1500"/>
    </row>
    <row r="153" spans="1:40" ht="14.25" customHeight="1" x14ac:dyDescent="0.25">
      <c r="A153" s="1500"/>
      <c r="B153" s="1500"/>
      <c r="C153" s="1500"/>
      <c r="D153" s="1500"/>
      <c r="E153" s="1500"/>
      <c r="F153" s="1500"/>
      <c r="G153" s="1500"/>
      <c r="H153" s="1500"/>
      <c r="I153" s="1500"/>
      <c r="J153" s="1500"/>
      <c r="K153" s="1500"/>
      <c r="L153" s="1500"/>
      <c r="M153" s="1500"/>
      <c r="N153" s="1500"/>
      <c r="O153" s="1500"/>
      <c r="P153" s="1500"/>
      <c r="Q153" s="1500"/>
      <c r="R153" s="1500"/>
      <c r="S153" s="1500"/>
      <c r="T153" s="1500"/>
      <c r="U153" s="1500"/>
      <c r="V153" s="1500"/>
      <c r="W153" s="1500"/>
      <c r="X153" s="1500"/>
      <c r="Y153" s="1500"/>
      <c r="Z153" s="1500"/>
      <c r="AA153" s="1500"/>
      <c r="AB153" s="1500"/>
      <c r="AC153" s="1500"/>
      <c r="AD153" s="1500"/>
      <c r="AE153" s="1500"/>
      <c r="AF153" s="1500"/>
      <c r="AG153" s="1500"/>
      <c r="AH153" s="1500"/>
      <c r="AI153" s="1500"/>
      <c r="AJ153" s="1500"/>
      <c r="AK153" s="1500"/>
      <c r="AL153" s="1500"/>
      <c r="AM153" s="1500"/>
      <c r="AN153" s="1500"/>
    </row>
    <row r="154" spans="1:40" ht="14.25" customHeight="1" x14ac:dyDescent="0.25">
      <c r="A154" s="1500"/>
      <c r="B154" s="1500"/>
      <c r="C154" s="1500"/>
      <c r="D154" s="1500"/>
      <c r="E154" s="1500"/>
      <c r="F154" s="1500"/>
      <c r="G154" s="1500"/>
      <c r="H154" s="1500"/>
      <c r="I154" s="1500"/>
      <c r="J154" s="1500"/>
      <c r="K154" s="1500"/>
      <c r="L154" s="1500"/>
      <c r="M154" s="1500"/>
      <c r="N154" s="1500"/>
      <c r="O154" s="1500"/>
      <c r="P154" s="1500"/>
      <c r="Q154" s="1500"/>
      <c r="R154" s="1500"/>
      <c r="S154" s="1500"/>
      <c r="T154" s="1500"/>
      <c r="U154" s="1500"/>
      <c r="V154" s="1500"/>
      <c r="W154" s="1500"/>
      <c r="X154" s="1500"/>
      <c r="Y154" s="1500"/>
      <c r="Z154" s="1500"/>
      <c r="AA154" s="1500"/>
      <c r="AB154" s="1500"/>
      <c r="AC154" s="1500"/>
      <c r="AD154" s="1500"/>
      <c r="AE154" s="1500"/>
      <c r="AF154" s="1500"/>
      <c r="AG154" s="1500"/>
      <c r="AH154" s="1500"/>
      <c r="AI154" s="1500"/>
      <c r="AJ154" s="1500"/>
      <c r="AK154" s="1500"/>
      <c r="AL154" s="1500"/>
      <c r="AM154" s="1500"/>
      <c r="AN154" s="1500"/>
    </row>
    <row r="155" spans="1:40" ht="14.25" customHeight="1" x14ac:dyDescent="0.25">
      <c r="A155" s="1500"/>
      <c r="B155" s="1500"/>
      <c r="C155" s="1500"/>
      <c r="D155" s="1500"/>
      <c r="E155" s="1500"/>
      <c r="F155" s="1500"/>
      <c r="G155" s="1500"/>
      <c r="H155" s="1500"/>
      <c r="I155" s="1500"/>
      <c r="J155" s="1500"/>
      <c r="K155" s="1500"/>
      <c r="L155" s="1500"/>
      <c r="M155" s="1500"/>
      <c r="N155" s="1500"/>
      <c r="O155" s="1500"/>
      <c r="P155" s="1500"/>
      <c r="Q155" s="1500"/>
      <c r="R155" s="1500"/>
      <c r="S155" s="1500"/>
      <c r="T155" s="1500"/>
      <c r="U155" s="1500"/>
      <c r="V155" s="1500"/>
      <c r="W155" s="1500"/>
      <c r="X155" s="1500"/>
      <c r="Y155" s="1500"/>
      <c r="Z155" s="1500"/>
      <c r="AA155" s="1500"/>
      <c r="AB155" s="1500"/>
      <c r="AC155" s="1500"/>
      <c r="AD155" s="1500"/>
      <c r="AE155" s="1500"/>
      <c r="AF155" s="1500"/>
      <c r="AG155" s="1500"/>
      <c r="AH155" s="1500"/>
      <c r="AI155" s="1500"/>
      <c r="AJ155" s="1500"/>
      <c r="AK155" s="1500"/>
      <c r="AL155" s="1500"/>
      <c r="AM155" s="1500"/>
      <c r="AN155" s="1500"/>
    </row>
    <row r="156" spans="1:40" ht="14.25" customHeight="1" x14ac:dyDescent="0.25">
      <c r="A156" s="1500"/>
      <c r="B156" s="1500"/>
      <c r="C156" s="1500"/>
      <c r="D156" s="1500"/>
      <c r="E156" s="1500"/>
      <c r="F156" s="1500"/>
      <c r="G156" s="1500"/>
      <c r="H156" s="1500"/>
      <c r="I156" s="1500"/>
      <c r="J156" s="1500"/>
      <c r="K156" s="1500"/>
      <c r="L156" s="1500"/>
      <c r="M156" s="1500"/>
      <c r="N156" s="1500"/>
      <c r="O156" s="1500"/>
      <c r="P156" s="1500"/>
      <c r="Q156" s="1500"/>
      <c r="R156" s="1500"/>
      <c r="S156" s="1500"/>
      <c r="T156" s="1500"/>
      <c r="U156" s="1500"/>
      <c r="V156" s="1500"/>
      <c r="W156" s="1500"/>
      <c r="X156" s="1500"/>
      <c r="Y156" s="1500"/>
      <c r="Z156" s="1500"/>
      <c r="AA156" s="1500"/>
      <c r="AB156" s="1500"/>
      <c r="AC156" s="1500"/>
      <c r="AD156" s="1500"/>
      <c r="AE156" s="1500"/>
      <c r="AF156" s="1500"/>
      <c r="AG156" s="1500"/>
      <c r="AH156" s="1500"/>
      <c r="AI156" s="1500"/>
      <c r="AJ156" s="1500"/>
      <c r="AK156" s="1500"/>
      <c r="AL156" s="1500"/>
      <c r="AM156" s="1500"/>
      <c r="AN156" s="1500"/>
    </row>
    <row r="157" spans="1:40" ht="14.25" customHeight="1" x14ac:dyDescent="0.25">
      <c r="A157" s="1500"/>
      <c r="B157" s="1500"/>
      <c r="C157" s="1500"/>
      <c r="D157" s="1500"/>
      <c r="E157" s="1500"/>
      <c r="F157" s="1500"/>
      <c r="G157" s="1500"/>
      <c r="H157" s="1500"/>
      <c r="I157" s="1500"/>
      <c r="J157" s="1500"/>
      <c r="K157" s="1500"/>
      <c r="L157" s="1500"/>
      <c r="M157" s="1500"/>
      <c r="N157" s="1500"/>
      <c r="O157" s="1500"/>
      <c r="P157" s="1500"/>
      <c r="Q157" s="1500"/>
      <c r="R157" s="1500"/>
      <c r="S157" s="1500"/>
      <c r="T157" s="1500"/>
      <c r="U157" s="1500"/>
      <c r="V157" s="1500"/>
      <c r="W157" s="1500"/>
      <c r="X157" s="1500"/>
      <c r="Y157" s="1500"/>
      <c r="Z157" s="1500"/>
      <c r="AA157" s="1500"/>
      <c r="AB157" s="1500"/>
      <c r="AC157" s="1500"/>
      <c r="AD157" s="1500"/>
      <c r="AE157" s="1500"/>
      <c r="AF157" s="1500"/>
      <c r="AG157" s="1500"/>
      <c r="AH157" s="1500"/>
      <c r="AI157" s="1500"/>
      <c r="AJ157" s="1500"/>
      <c r="AK157" s="1500"/>
      <c r="AL157" s="1500"/>
      <c r="AM157" s="1500"/>
      <c r="AN157" s="1500"/>
    </row>
    <row r="158" spans="1:40" ht="14.25" customHeight="1" x14ac:dyDescent="0.25">
      <c r="A158" s="1500"/>
      <c r="B158" s="1500"/>
      <c r="C158" s="1500"/>
      <c r="D158" s="1500"/>
      <c r="E158" s="1500"/>
      <c r="F158" s="1500"/>
      <c r="G158" s="1500"/>
      <c r="H158" s="1500"/>
      <c r="I158" s="1500"/>
      <c r="J158" s="1500"/>
      <c r="K158" s="1500"/>
      <c r="L158" s="1500"/>
      <c r="M158" s="1500"/>
      <c r="N158" s="1500"/>
      <c r="O158" s="1500"/>
      <c r="P158" s="1500"/>
      <c r="Q158" s="1500"/>
      <c r="R158" s="1500"/>
      <c r="S158" s="1500"/>
      <c r="T158" s="1500"/>
      <c r="U158" s="1500"/>
      <c r="V158" s="1500"/>
      <c r="W158" s="1500"/>
      <c r="X158" s="1500"/>
      <c r="Y158" s="1500"/>
      <c r="Z158" s="1500"/>
      <c r="AA158" s="1500"/>
      <c r="AB158" s="1500"/>
      <c r="AC158" s="1500"/>
      <c r="AD158" s="1500"/>
      <c r="AE158" s="1500"/>
      <c r="AF158" s="1500"/>
      <c r="AG158" s="1500"/>
      <c r="AH158" s="1500"/>
      <c r="AI158" s="1500"/>
      <c r="AJ158" s="1500"/>
      <c r="AK158" s="1500"/>
      <c r="AL158" s="1500"/>
      <c r="AM158" s="1500"/>
      <c r="AN158" s="1500"/>
    </row>
    <row r="159" spans="1:40" ht="14.25" customHeight="1" x14ac:dyDescent="0.25">
      <c r="A159" s="1500"/>
      <c r="B159" s="1500"/>
      <c r="C159" s="1500"/>
      <c r="D159" s="1500"/>
      <c r="E159" s="1500"/>
      <c r="F159" s="1500"/>
      <c r="G159" s="1500"/>
      <c r="H159" s="1500"/>
      <c r="I159" s="1500"/>
      <c r="J159" s="1500"/>
      <c r="K159" s="1500"/>
      <c r="L159" s="1500"/>
      <c r="M159" s="1500"/>
      <c r="N159" s="1500"/>
      <c r="O159" s="1500"/>
      <c r="P159" s="1500"/>
      <c r="Q159" s="1500"/>
      <c r="R159" s="1500"/>
      <c r="S159" s="1500"/>
      <c r="T159" s="1500"/>
      <c r="U159" s="1500"/>
      <c r="V159" s="1500"/>
      <c r="W159" s="1500"/>
      <c r="X159" s="1500"/>
      <c r="Y159" s="1500"/>
      <c r="Z159" s="1500"/>
      <c r="AA159" s="1500"/>
      <c r="AB159" s="1500"/>
      <c r="AC159" s="1500"/>
      <c r="AD159" s="1500"/>
      <c r="AE159" s="1500"/>
      <c r="AF159" s="1500"/>
      <c r="AG159" s="1500"/>
      <c r="AH159" s="1500"/>
      <c r="AI159" s="1500"/>
      <c r="AJ159" s="1500"/>
      <c r="AK159" s="1500"/>
      <c r="AL159" s="1500"/>
      <c r="AM159" s="1500"/>
      <c r="AN159" s="1500"/>
    </row>
    <row r="160" spans="1:40" ht="14.25" customHeight="1" x14ac:dyDescent="0.25">
      <c r="A160" s="1500"/>
      <c r="B160" s="1500"/>
      <c r="C160" s="1500"/>
      <c r="D160" s="1500"/>
      <c r="E160" s="1500"/>
      <c r="F160" s="1500"/>
      <c r="G160" s="1500"/>
      <c r="H160" s="1500"/>
      <c r="I160" s="1500"/>
      <c r="J160" s="1500"/>
      <c r="K160" s="1500"/>
      <c r="L160" s="1500"/>
      <c r="M160" s="1500"/>
      <c r="N160" s="1500"/>
      <c r="O160" s="1500"/>
      <c r="P160" s="1500"/>
      <c r="Q160" s="1500"/>
      <c r="R160" s="1500"/>
      <c r="S160" s="1500"/>
      <c r="T160" s="1500"/>
      <c r="U160" s="1500"/>
      <c r="V160" s="1500"/>
      <c r="W160" s="1500"/>
      <c r="X160" s="1500"/>
      <c r="Y160" s="1500"/>
      <c r="Z160" s="1500"/>
      <c r="AA160" s="1500"/>
      <c r="AB160" s="1500"/>
      <c r="AC160" s="1500"/>
      <c r="AD160" s="1500"/>
      <c r="AE160" s="1500"/>
      <c r="AF160" s="1500"/>
      <c r="AG160" s="1500"/>
      <c r="AH160" s="1500"/>
      <c r="AI160" s="1500"/>
      <c r="AJ160" s="1500"/>
      <c r="AK160" s="1500"/>
      <c r="AL160" s="1500"/>
      <c r="AM160" s="1500"/>
      <c r="AN160" s="1500"/>
    </row>
    <row r="161" spans="1:40" ht="14.25" customHeight="1" x14ac:dyDescent="0.25">
      <c r="A161" s="1500"/>
      <c r="B161" s="1500"/>
      <c r="C161" s="1500"/>
      <c r="D161" s="1500"/>
      <c r="E161" s="1500"/>
      <c r="F161" s="1500"/>
      <c r="G161" s="1500"/>
      <c r="H161" s="1500"/>
      <c r="I161" s="1500"/>
      <c r="J161" s="1500"/>
      <c r="K161" s="1500"/>
      <c r="L161" s="1500"/>
      <c r="M161" s="1500"/>
      <c r="N161" s="1500"/>
      <c r="O161" s="1500"/>
      <c r="P161" s="1500"/>
      <c r="Q161" s="1500"/>
      <c r="R161" s="1500"/>
      <c r="S161" s="1500"/>
      <c r="T161" s="1500"/>
      <c r="U161" s="1500"/>
      <c r="V161" s="1500"/>
      <c r="W161" s="1500"/>
      <c r="X161" s="1500"/>
      <c r="Y161" s="1500"/>
      <c r="Z161" s="1500"/>
      <c r="AA161" s="1500"/>
      <c r="AB161" s="1500"/>
      <c r="AC161" s="1500"/>
      <c r="AD161" s="1500"/>
      <c r="AE161" s="1500"/>
      <c r="AF161" s="1500"/>
      <c r="AG161" s="1500"/>
      <c r="AH161" s="1500"/>
      <c r="AI161" s="1500"/>
      <c r="AJ161" s="1500"/>
      <c r="AK161" s="1500"/>
      <c r="AL161" s="1500"/>
      <c r="AM161" s="1500"/>
      <c r="AN161" s="1500"/>
    </row>
    <row r="162" spans="1:40" ht="14.25" customHeight="1" x14ac:dyDescent="0.25">
      <c r="A162" s="1500"/>
      <c r="B162" s="1500"/>
      <c r="C162" s="1500"/>
      <c r="D162" s="1500"/>
      <c r="E162" s="1500"/>
      <c r="F162" s="1500"/>
      <c r="G162" s="1500"/>
      <c r="H162" s="1500"/>
      <c r="I162" s="1500"/>
      <c r="J162" s="1500"/>
      <c r="K162" s="1500"/>
      <c r="L162" s="1500"/>
      <c r="M162" s="1500"/>
      <c r="N162" s="1500"/>
      <c r="O162" s="1500"/>
      <c r="P162" s="1500"/>
      <c r="Q162" s="1500"/>
      <c r="R162" s="1500"/>
      <c r="S162" s="1500"/>
      <c r="T162" s="1500"/>
      <c r="U162" s="1500"/>
      <c r="V162" s="1500"/>
      <c r="W162" s="1500"/>
      <c r="X162" s="1500"/>
      <c r="Y162" s="1500"/>
      <c r="Z162" s="1500"/>
      <c r="AA162" s="1500"/>
      <c r="AB162" s="1500"/>
      <c r="AC162" s="1500"/>
      <c r="AD162" s="1500"/>
      <c r="AE162" s="1500"/>
      <c r="AF162" s="1500"/>
      <c r="AG162" s="1500"/>
      <c r="AH162" s="1500"/>
      <c r="AI162" s="1500"/>
      <c r="AJ162" s="1500"/>
      <c r="AK162" s="1500"/>
      <c r="AL162" s="1500"/>
      <c r="AM162" s="1500"/>
      <c r="AN162" s="1500"/>
    </row>
    <row r="163" spans="1:40" ht="14.25" customHeight="1" x14ac:dyDescent="0.25">
      <c r="A163" s="1500"/>
      <c r="B163" s="1500"/>
      <c r="C163" s="1500"/>
      <c r="D163" s="1500"/>
      <c r="E163" s="1500"/>
      <c r="F163" s="1500"/>
      <c r="G163" s="1500"/>
      <c r="H163" s="1500"/>
      <c r="I163" s="1500"/>
      <c r="J163" s="1500"/>
      <c r="K163" s="1500"/>
      <c r="L163" s="1500"/>
      <c r="M163" s="1500"/>
      <c r="N163" s="1500"/>
      <c r="O163" s="1500"/>
      <c r="P163" s="1500"/>
      <c r="Q163" s="1500"/>
      <c r="R163" s="1500"/>
      <c r="S163" s="1500"/>
      <c r="T163" s="1500"/>
      <c r="U163" s="1500"/>
      <c r="V163" s="1500"/>
      <c r="W163" s="1500"/>
      <c r="X163" s="1500"/>
      <c r="Y163" s="1500"/>
      <c r="Z163" s="1500"/>
      <c r="AA163" s="1500"/>
      <c r="AB163" s="1500"/>
      <c r="AC163" s="1500"/>
      <c r="AD163" s="1500"/>
      <c r="AE163" s="1500"/>
      <c r="AF163" s="1500"/>
      <c r="AG163" s="1500"/>
      <c r="AH163" s="1500"/>
      <c r="AI163" s="1500"/>
      <c r="AJ163" s="1500"/>
      <c r="AK163" s="1500"/>
      <c r="AL163" s="1500"/>
      <c r="AM163" s="1500"/>
      <c r="AN163" s="1500"/>
    </row>
    <row r="164" spans="1:40" ht="14.25" customHeight="1" x14ac:dyDescent="0.25">
      <c r="A164" s="1500"/>
      <c r="B164" s="1500"/>
      <c r="C164" s="1500"/>
      <c r="D164" s="1500"/>
      <c r="E164" s="1500"/>
      <c r="F164" s="1500"/>
      <c r="G164" s="1500"/>
      <c r="H164" s="1500"/>
      <c r="I164" s="1500"/>
      <c r="J164" s="1500"/>
      <c r="K164" s="1500"/>
      <c r="L164" s="1500"/>
      <c r="M164" s="1500"/>
      <c r="N164" s="1500"/>
      <c r="O164" s="1500"/>
      <c r="P164" s="1500"/>
      <c r="Q164" s="1500"/>
      <c r="R164" s="1500"/>
      <c r="S164" s="1500"/>
      <c r="T164" s="1500"/>
      <c r="U164" s="1500"/>
      <c r="V164" s="1500"/>
      <c r="W164" s="1500"/>
      <c r="X164" s="1500"/>
      <c r="Y164" s="1500"/>
      <c r="Z164" s="1500"/>
      <c r="AA164" s="1500"/>
      <c r="AB164" s="1500"/>
      <c r="AC164" s="1500"/>
      <c r="AD164" s="1500"/>
      <c r="AE164" s="1500"/>
      <c r="AF164" s="1500"/>
      <c r="AG164" s="1500"/>
      <c r="AH164" s="1500"/>
      <c r="AI164" s="1500"/>
      <c r="AJ164" s="1500"/>
      <c r="AK164" s="1500"/>
      <c r="AL164" s="1500"/>
      <c r="AM164" s="1500"/>
      <c r="AN164" s="1500"/>
    </row>
    <row r="165" spans="1:40" ht="14.25" customHeight="1" x14ac:dyDescent="0.25">
      <c r="A165" s="1500"/>
      <c r="B165" s="1500"/>
      <c r="C165" s="1500"/>
      <c r="D165" s="1500"/>
      <c r="E165" s="1500"/>
      <c r="F165" s="1500"/>
      <c r="G165" s="1500"/>
      <c r="H165" s="1500"/>
      <c r="I165" s="1500"/>
      <c r="J165" s="1500"/>
      <c r="K165" s="1500"/>
      <c r="L165" s="1500"/>
      <c r="M165" s="1500"/>
      <c r="N165" s="1500"/>
      <c r="O165" s="1500"/>
      <c r="P165" s="1500"/>
      <c r="Q165" s="1500"/>
      <c r="R165" s="1500"/>
      <c r="S165" s="1500"/>
      <c r="T165" s="1500"/>
      <c r="U165" s="1500"/>
      <c r="V165" s="1500"/>
      <c r="W165" s="1500"/>
      <c r="X165" s="1500"/>
      <c r="Y165" s="1500"/>
      <c r="Z165" s="1500"/>
      <c r="AA165" s="1500"/>
      <c r="AB165" s="1500"/>
      <c r="AC165" s="1500"/>
      <c r="AD165" s="1500"/>
      <c r="AE165" s="1500"/>
      <c r="AF165" s="1500"/>
      <c r="AG165" s="1500"/>
      <c r="AH165" s="1500"/>
      <c r="AI165" s="1500"/>
      <c r="AJ165" s="1500"/>
      <c r="AK165" s="1500"/>
      <c r="AL165" s="1500"/>
      <c r="AM165" s="1500"/>
      <c r="AN165" s="1500"/>
    </row>
    <row r="166" spans="1:40" ht="14.25" customHeight="1" x14ac:dyDescent="0.25">
      <c r="A166" s="1500"/>
      <c r="B166" s="1500"/>
      <c r="C166" s="1500"/>
      <c r="D166" s="1500"/>
      <c r="E166" s="1500"/>
      <c r="F166" s="1500"/>
      <c r="G166" s="1500"/>
      <c r="H166" s="1500"/>
      <c r="I166" s="1500"/>
      <c r="J166" s="1500"/>
      <c r="K166" s="1500"/>
      <c r="L166" s="1500"/>
      <c r="M166" s="1500"/>
      <c r="N166" s="1500"/>
      <c r="O166" s="1500"/>
      <c r="P166" s="1500"/>
      <c r="Q166" s="1500"/>
      <c r="R166" s="1500"/>
      <c r="S166" s="1500"/>
      <c r="T166" s="1500"/>
      <c r="U166" s="1500"/>
      <c r="V166" s="1500"/>
      <c r="W166" s="1500"/>
      <c r="X166" s="1500"/>
      <c r="Y166" s="1500"/>
      <c r="Z166" s="1500"/>
      <c r="AA166" s="1500"/>
      <c r="AB166" s="1500"/>
      <c r="AC166" s="1500"/>
      <c r="AD166" s="1500"/>
      <c r="AE166" s="1500"/>
      <c r="AF166" s="1500"/>
      <c r="AG166" s="1500"/>
      <c r="AH166" s="1500"/>
      <c r="AI166" s="1500"/>
      <c r="AJ166" s="1500"/>
      <c r="AK166" s="1500"/>
      <c r="AL166" s="1500"/>
      <c r="AM166" s="1500"/>
      <c r="AN166" s="1500"/>
    </row>
    <row r="167" spans="1:40" ht="14.25" customHeight="1" x14ac:dyDescent="0.25">
      <c r="A167" s="1500"/>
      <c r="B167" s="1500"/>
      <c r="C167" s="1500"/>
      <c r="D167" s="1500"/>
      <c r="E167" s="1500"/>
      <c r="F167" s="1500"/>
      <c r="G167" s="1500"/>
      <c r="H167" s="1500"/>
      <c r="I167" s="1500"/>
      <c r="J167" s="1500"/>
      <c r="K167" s="1500"/>
      <c r="L167" s="1500"/>
      <c r="M167" s="1500"/>
      <c r="N167" s="1500"/>
      <c r="O167" s="1500"/>
      <c r="P167" s="1500"/>
      <c r="Q167" s="1500"/>
      <c r="R167" s="1500"/>
      <c r="S167" s="1500"/>
      <c r="T167" s="1500"/>
      <c r="U167" s="1500"/>
      <c r="V167" s="1500"/>
      <c r="W167" s="1500"/>
      <c r="X167" s="1500"/>
      <c r="Y167" s="1500"/>
      <c r="Z167" s="1500"/>
      <c r="AA167" s="1500"/>
      <c r="AB167" s="1500"/>
      <c r="AC167" s="1500"/>
      <c r="AD167" s="1500"/>
      <c r="AE167" s="1500"/>
      <c r="AF167" s="1500"/>
      <c r="AG167" s="1500"/>
      <c r="AH167" s="1500"/>
      <c r="AI167" s="1500"/>
      <c r="AJ167" s="1500"/>
      <c r="AK167" s="1500"/>
      <c r="AL167" s="1500"/>
      <c r="AM167" s="1500"/>
      <c r="AN167" s="1500"/>
    </row>
    <row r="168" spans="1:40" ht="14.25" customHeight="1" x14ac:dyDescent="0.25">
      <c r="A168" s="1500"/>
      <c r="B168" s="1500"/>
      <c r="C168" s="1500"/>
      <c r="D168" s="1500"/>
      <c r="E168" s="1500"/>
      <c r="F168" s="1500"/>
      <c r="G168" s="1500"/>
      <c r="H168" s="1500"/>
      <c r="I168" s="1500"/>
      <c r="J168" s="1500"/>
      <c r="K168" s="1500"/>
      <c r="L168" s="1500"/>
      <c r="M168" s="1500"/>
      <c r="N168" s="1500"/>
      <c r="O168" s="1500"/>
      <c r="P168" s="1500"/>
      <c r="Q168" s="1500"/>
      <c r="R168" s="1500"/>
      <c r="S168" s="1500"/>
      <c r="T168" s="1500"/>
      <c r="U168" s="1500"/>
      <c r="V168" s="1500"/>
      <c r="W168" s="1500"/>
      <c r="X168" s="1500"/>
      <c r="Y168" s="1500"/>
      <c r="Z168" s="1500"/>
      <c r="AA168" s="1500"/>
      <c r="AB168" s="1500"/>
      <c r="AC168" s="1500"/>
      <c r="AD168" s="1500"/>
      <c r="AE168" s="1500"/>
      <c r="AF168" s="1500"/>
      <c r="AG168" s="1500"/>
      <c r="AH168" s="1500"/>
      <c r="AI168" s="1500"/>
      <c r="AJ168" s="1500"/>
      <c r="AK168" s="1500"/>
      <c r="AL168" s="1500"/>
      <c r="AM168" s="1500"/>
      <c r="AN168" s="1500"/>
    </row>
    <row r="169" spans="1:40" ht="14.25" customHeight="1" x14ac:dyDescent="0.25">
      <c r="A169" s="1500"/>
      <c r="B169" s="1500"/>
      <c r="C169" s="1500"/>
      <c r="D169" s="1500"/>
      <c r="E169" s="1500"/>
      <c r="F169" s="1500"/>
      <c r="G169" s="1500"/>
      <c r="H169" s="1500"/>
      <c r="I169" s="1500"/>
      <c r="J169" s="1500"/>
      <c r="K169" s="1500"/>
      <c r="L169" s="1500"/>
      <c r="M169" s="1500"/>
      <c r="N169" s="1500"/>
      <c r="O169" s="1500"/>
      <c r="P169" s="1500"/>
      <c r="Q169" s="1500"/>
      <c r="R169" s="1500"/>
      <c r="S169" s="1500"/>
      <c r="T169" s="1500"/>
      <c r="U169" s="1500"/>
      <c r="V169" s="1500"/>
      <c r="W169" s="1500"/>
      <c r="X169" s="1500"/>
      <c r="Y169" s="1500"/>
      <c r="Z169" s="1500"/>
      <c r="AA169" s="1500"/>
      <c r="AB169" s="1500"/>
      <c r="AC169" s="1500"/>
      <c r="AD169" s="1500"/>
      <c r="AE169" s="1500"/>
      <c r="AF169" s="1500"/>
      <c r="AG169" s="1500"/>
      <c r="AH169" s="1500"/>
      <c r="AI169" s="1500"/>
      <c r="AJ169" s="1500"/>
      <c r="AK169" s="1500"/>
      <c r="AL169" s="1500"/>
      <c r="AM169" s="1500"/>
      <c r="AN169" s="1500"/>
    </row>
    <row r="170" spans="1:40" ht="14.25" customHeight="1" x14ac:dyDescent="0.25">
      <c r="A170" s="1500"/>
      <c r="B170" s="1500"/>
      <c r="C170" s="1500"/>
      <c r="D170" s="1500"/>
      <c r="E170" s="1500"/>
      <c r="F170" s="1500"/>
      <c r="G170" s="1500"/>
      <c r="H170" s="1500"/>
      <c r="I170" s="1500"/>
      <c r="J170" s="1500"/>
      <c r="K170" s="1500"/>
      <c r="L170" s="1500"/>
      <c r="M170" s="1500"/>
      <c r="N170" s="1500"/>
      <c r="O170" s="1500"/>
      <c r="P170" s="1500"/>
      <c r="Q170" s="1500"/>
      <c r="R170" s="1500"/>
      <c r="S170" s="1500"/>
      <c r="T170" s="1500"/>
      <c r="U170" s="1500"/>
      <c r="V170" s="1500"/>
      <c r="W170" s="1500"/>
      <c r="X170" s="1500"/>
      <c r="Y170" s="1500"/>
      <c r="Z170" s="1500"/>
      <c r="AA170" s="1500"/>
      <c r="AB170" s="1500"/>
      <c r="AC170" s="1500"/>
      <c r="AD170" s="1500"/>
      <c r="AE170" s="1500"/>
      <c r="AF170" s="1500"/>
      <c r="AG170" s="1500"/>
      <c r="AH170" s="1500"/>
      <c r="AI170" s="1500"/>
      <c r="AJ170" s="1500"/>
      <c r="AK170" s="1500"/>
      <c r="AL170" s="1500"/>
      <c r="AM170" s="1500"/>
      <c r="AN170" s="1500"/>
    </row>
    <row r="171" spans="1:40" ht="14.25" customHeight="1" x14ac:dyDescent="0.25">
      <c r="A171" s="1500"/>
      <c r="B171" s="1500"/>
      <c r="C171" s="1500"/>
      <c r="D171" s="1500"/>
      <c r="E171" s="1500"/>
      <c r="F171" s="1500"/>
      <c r="G171" s="1500"/>
      <c r="H171" s="1500"/>
      <c r="I171" s="1500"/>
      <c r="J171" s="1500"/>
      <c r="K171" s="1500"/>
      <c r="L171" s="1500"/>
      <c r="M171" s="1500"/>
      <c r="N171" s="1500"/>
      <c r="O171" s="1500"/>
      <c r="P171" s="1500"/>
      <c r="Q171" s="1500"/>
      <c r="R171" s="1500"/>
      <c r="S171" s="1500"/>
      <c r="T171" s="1500"/>
      <c r="U171" s="1500"/>
      <c r="V171" s="1500"/>
      <c r="W171" s="1500"/>
      <c r="X171" s="1500"/>
      <c r="Y171" s="1500"/>
      <c r="Z171" s="1500"/>
      <c r="AA171" s="1500"/>
      <c r="AB171" s="1500"/>
      <c r="AC171" s="1500"/>
      <c r="AD171" s="1500"/>
      <c r="AE171" s="1500"/>
      <c r="AF171" s="1500"/>
      <c r="AG171" s="1500"/>
      <c r="AH171" s="1500"/>
      <c r="AI171" s="1500"/>
      <c r="AJ171" s="1500"/>
      <c r="AK171" s="1500"/>
      <c r="AL171" s="1500"/>
      <c r="AM171" s="1500"/>
      <c r="AN171" s="1500"/>
    </row>
    <row r="172" spans="1:40" ht="14.25" customHeight="1" x14ac:dyDescent="0.25">
      <c r="A172" s="1500"/>
      <c r="B172" s="1500"/>
      <c r="C172" s="1500"/>
      <c r="D172" s="1500"/>
      <c r="E172" s="1500"/>
      <c r="F172" s="1500"/>
      <c r="G172" s="1500"/>
      <c r="H172" s="1500"/>
      <c r="I172" s="1500"/>
      <c r="J172" s="1500"/>
      <c r="K172" s="1500"/>
      <c r="L172" s="1500"/>
      <c r="M172" s="1500"/>
      <c r="N172" s="1500"/>
      <c r="O172" s="1500"/>
      <c r="P172" s="1500"/>
      <c r="Q172" s="1500"/>
      <c r="R172" s="1500"/>
      <c r="S172" s="1500"/>
      <c r="T172" s="1500"/>
      <c r="U172" s="1500"/>
      <c r="V172" s="1500"/>
      <c r="W172" s="1500"/>
      <c r="X172" s="1500"/>
      <c r="Y172" s="1500"/>
      <c r="Z172" s="1500"/>
      <c r="AA172" s="1500"/>
      <c r="AB172" s="1500"/>
      <c r="AC172" s="1500"/>
      <c r="AD172" s="1500"/>
      <c r="AE172" s="1500"/>
      <c r="AF172" s="1500"/>
      <c r="AG172" s="1500"/>
      <c r="AH172" s="1500"/>
      <c r="AI172" s="1500"/>
      <c r="AJ172" s="1500"/>
      <c r="AK172" s="1500"/>
      <c r="AL172" s="1500"/>
      <c r="AM172" s="1500"/>
      <c r="AN172" s="1500"/>
    </row>
    <row r="173" spans="1:40" ht="14.25" customHeight="1" x14ac:dyDescent="0.25">
      <c r="A173" s="1500"/>
      <c r="B173" s="1500"/>
      <c r="C173" s="1500"/>
      <c r="D173" s="1500"/>
      <c r="E173" s="1500"/>
      <c r="F173" s="1500"/>
      <c r="G173" s="1500"/>
      <c r="H173" s="1500"/>
      <c r="I173" s="1500"/>
      <c r="J173" s="1500"/>
      <c r="K173" s="1500"/>
      <c r="L173" s="1500"/>
      <c r="M173" s="1500"/>
      <c r="N173" s="1500"/>
      <c r="O173" s="1500"/>
      <c r="P173" s="1500"/>
      <c r="Q173" s="1500"/>
      <c r="R173" s="1500"/>
      <c r="S173" s="1500"/>
      <c r="T173" s="1500"/>
      <c r="U173" s="1500"/>
      <c r="V173" s="1500"/>
      <c r="W173" s="1500"/>
      <c r="X173" s="1500"/>
      <c r="Y173" s="1500"/>
      <c r="Z173" s="1500"/>
      <c r="AA173" s="1500"/>
      <c r="AB173" s="1500"/>
      <c r="AC173" s="1500"/>
      <c r="AD173" s="1500"/>
      <c r="AE173" s="1500"/>
      <c r="AF173" s="1500"/>
      <c r="AG173" s="1500"/>
      <c r="AH173" s="1500"/>
      <c r="AI173" s="1500"/>
      <c r="AJ173" s="1500"/>
      <c r="AK173" s="1500"/>
      <c r="AL173" s="1500"/>
      <c r="AM173" s="1500"/>
      <c r="AN173" s="1500"/>
    </row>
    <row r="174" spans="1:40" ht="14.25" hidden="1" customHeight="1" x14ac:dyDescent="0.25">
      <c r="A174" s="2954">
        <f>SUM(B12:Q12,R12:Y67,Z12:AU12,B72:T74,B80:Y80,B98:Q98,R98:Y108,Z98:AJ98,B114:T114,C123:F123,H123:I123,,J123:Q123,B134:D134)</f>
        <v>0</v>
      </c>
      <c r="B174" s="20">
        <f>SUM(CE12:CF67)</f>
        <v>0</v>
      </c>
      <c r="C174" s="1500"/>
      <c r="D174" s="1500"/>
      <c r="E174" s="1500"/>
      <c r="F174" s="1500"/>
      <c r="G174" s="1500"/>
      <c r="H174" s="1500"/>
      <c r="I174" s="1500"/>
      <c r="J174" s="1500"/>
      <c r="K174" s="1500"/>
      <c r="L174" s="1500"/>
      <c r="M174" s="1500"/>
      <c r="N174" s="1500"/>
      <c r="O174" s="1500"/>
      <c r="P174" s="1500"/>
      <c r="Q174" s="1500"/>
      <c r="R174" s="1500"/>
      <c r="S174" s="1500"/>
      <c r="T174" s="1500"/>
      <c r="U174" s="1500"/>
      <c r="V174" s="1500"/>
      <c r="W174" s="1500"/>
      <c r="X174" s="1500"/>
      <c r="Y174" s="1500"/>
      <c r="Z174" s="1500"/>
      <c r="AA174" s="1500"/>
      <c r="AB174" s="1500"/>
      <c r="AC174" s="1500"/>
      <c r="AD174" s="1500"/>
      <c r="AE174" s="1500"/>
      <c r="AF174" s="1500"/>
      <c r="AG174" s="1500"/>
      <c r="AH174" s="1500"/>
      <c r="AI174" s="1500"/>
      <c r="AJ174" s="1500"/>
      <c r="AK174" s="1500"/>
      <c r="AL174" s="1500"/>
      <c r="AM174" s="1500"/>
      <c r="AN174" s="1500"/>
    </row>
    <row r="175" spans="1:40" ht="14.25" customHeight="1" x14ac:dyDescent="0.25">
      <c r="A175" s="1500"/>
      <c r="B175" s="1500"/>
      <c r="C175" s="1500"/>
      <c r="D175" s="1500"/>
      <c r="E175" s="1500"/>
      <c r="F175" s="1500"/>
      <c r="G175" s="1500"/>
      <c r="H175" s="1500"/>
      <c r="I175" s="1500"/>
      <c r="J175" s="1500"/>
      <c r="K175" s="1500"/>
      <c r="L175" s="1500"/>
      <c r="M175" s="1500"/>
      <c r="N175" s="1500"/>
      <c r="O175" s="1500"/>
      <c r="P175" s="1500"/>
      <c r="Q175" s="1500"/>
      <c r="R175" s="1500"/>
      <c r="S175" s="1500"/>
      <c r="T175" s="1500"/>
      <c r="U175" s="1500"/>
      <c r="V175" s="1500"/>
      <c r="W175" s="1500"/>
      <c r="X175" s="1500"/>
      <c r="Y175" s="1500"/>
      <c r="Z175" s="1500"/>
      <c r="AA175" s="1500"/>
      <c r="AB175" s="1500"/>
      <c r="AC175" s="1500"/>
      <c r="AD175" s="1500"/>
      <c r="AE175" s="1500"/>
      <c r="AF175" s="1500"/>
      <c r="AG175" s="1500"/>
      <c r="AH175" s="1500"/>
      <c r="AI175" s="1500"/>
      <c r="AJ175" s="1500"/>
      <c r="AK175" s="1500"/>
      <c r="AL175" s="1500"/>
      <c r="AM175" s="1500"/>
      <c r="AN175" s="1500"/>
    </row>
    <row r="176" spans="1:40" ht="14.25" customHeight="1" x14ac:dyDescent="0.25">
      <c r="A176" s="1500"/>
      <c r="B176" s="1500"/>
      <c r="C176" s="1500"/>
      <c r="D176" s="1500"/>
      <c r="E176" s="1500"/>
      <c r="F176" s="1500"/>
      <c r="G176" s="1500"/>
      <c r="H176" s="1500"/>
      <c r="I176" s="1500"/>
      <c r="J176" s="1500"/>
      <c r="K176" s="1500"/>
      <c r="L176" s="1500"/>
      <c r="M176" s="1500"/>
      <c r="N176" s="1500"/>
      <c r="O176" s="1500"/>
      <c r="P176" s="1500"/>
      <c r="Q176" s="1500"/>
      <c r="R176" s="1500"/>
      <c r="S176" s="1500"/>
      <c r="T176" s="1500"/>
      <c r="U176" s="1500"/>
      <c r="V176" s="1500"/>
      <c r="W176" s="1500"/>
      <c r="X176" s="1500"/>
      <c r="Y176" s="1500"/>
      <c r="Z176" s="1500"/>
      <c r="AA176" s="1500"/>
      <c r="AB176" s="1500"/>
      <c r="AC176" s="1500"/>
      <c r="AD176" s="1500"/>
      <c r="AE176" s="1500"/>
      <c r="AF176" s="1500"/>
      <c r="AG176" s="1500"/>
      <c r="AH176" s="1500"/>
      <c r="AI176" s="1500"/>
      <c r="AJ176" s="1500"/>
      <c r="AK176" s="1500"/>
      <c r="AL176" s="1500"/>
      <c r="AM176" s="1500"/>
      <c r="AN176" s="1500"/>
    </row>
    <row r="177" spans="1:40" ht="14.25" customHeight="1" x14ac:dyDescent="0.25">
      <c r="A177" s="1500"/>
      <c r="B177" s="1500"/>
      <c r="C177" s="1500"/>
      <c r="D177" s="1500"/>
      <c r="E177" s="1500"/>
      <c r="F177" s="1500"/>
      <c r="G177" s="1500"/>
      <c r="H177" s="1500"/>
      <c r="I177" s="1500"/>
      <c r="J177" s="1500"/>
      <c r="K177" s="1500"/>
      <c r="L177" s="1500"/>
      <c r="M177" s="1500"/>
      <c r="N177" s="1500"/>
      <c r="O177" s="1500"/>
      <c r="P177" s="1500"/>
      <c r="Q177" s="1500"/>
      <c r="R177" s="1500"/>
      <c r="S177" s="1500"/>
      <c r="T177" s="1500"/>
      <c r="U177" s="1500"/>
      <c r="V177" s="1500"/>
      <c r="W177" s="1500"/>
      <c r="X177" s="1500"/>
      <c r="Y177" s="1500"/>
      <c r="Z177" s="1500"/>
      <c r="AA177" s="1500"/>
      <c r="AB177" s="1500"/>
      <c r="AC177" s="1500"/>
      <c r="AD177" s="1500"/>
      <c r="AE177" s="1500"/>
      <c r="AF177" s="1500"/>
      <c r="AG177" s="1500"/>
      <c r="AH177" s="1500"/>
      <c r="AI177" s="1500"/>
      <c r="AJ177" s="1500"/>
      <c r="AK177" s="1500"/>
      <c r="AL177" s="1500"/>
      <c r="AM177" s="1500"/>
      <c r="AN177" s="1500"/>
    </row>
    <row r="178" spans="1:40" ht="14.25" customHeight="1" x14ac:dyDescent="0.25">
      <c r="A178" s="1500"/>
      <c r="B178" s="1500"/>
      <c r="C178" s="1500"/>
      <c r="D178" s="1500"/>
      <c r="E178" s="1500"/>
      <c r="F178" s="1500"/>
      <c r="G178" s="1500"/>
      <c r="H178" s="1500"/>
      <c r="I178" s="1500"/>
      <c r="J178" s="1500"/>
      <c r="K178" s="1500"/>
      <c r="L178" s="1500"/>
      <c r="M178" s="1500"/>
      <c r="N178" s="1500"/>
      <c r="O178" s="1500"/>
      <c r="P178" s="1500"/>
      <c r="Q178" s="1500"/>
      <c r="R178" s="1500"/>
      <c r="S178" s="1500"/>
      <c r="T178" s="1500"/>
      <c r="U178" s="1500"/>
      <c r="V178" s="1500"/>
      <c r="W178" s="1500"/>
      <c r="X178" s="1500"/>
      <c r="Y178" s="1500"/>
      <c r="Z178" s="1500"/>
      <c r="AA178" s="1500"/>
      <c r="AB178" s="1500"/>
      <c r="AC178" s="1500"/>
      <c r="AD178" s="1500"/>
      <c r="AE178" s="1500"/>
      <c r="AF178" s="1500"/>
      <c r="AG178" s="1500"/>
      <c r="AH178" s="1500"/>
      <c r="AI178" s="1500"/>
      <c r="AJ178" s="1500"/>
      <c r="AK178" s="1500"/>
      <c r="AL178" s="1500"/>
      <c r="AM178" s="1500"/>
      <c r="AN178" s="1500"/>
    </row>
    <row r="179" spans="1:40" ht="14.25" customHeight="1" x14ac:dyDescent="0.25">
      <c r="A179" s="1500"/>
      <c r="B179" s="1500"/>
      <c r="C179" s="1500"/>
      <c r="D179" s="1500"/>
      <c r="E179" s="1500"/>
      <c r="F179" s="1500"/>
      <c r="G179" s="1500"/>
      <c r="H179" s="1500"/>
      <c r="I179" s="1500"/>
      <c r="J179" s="1500"/>
      <c r="K179" s="1500"/>
      <c r="L179" s="1500"/>
      <c r="M179" s="1500"/>
      <c r="N179" s="1500"/>
      <c r="O179" s="1500"/>
      <c r="P179" s="1500"/>
      <c r="Q179" s="1500"/>
      <c r="R179" s="1500"/>
      <c r="S179" s="1500"/>
      <c r="T179" s="1500"/>
      <c r="U179" s="1500"/>
      <c r="V179" s="1500"/>
      <c r="W179" s="1500"/>
      <c r="X179" s="1500"/>
      <c r="Y179" s="1500"/>
      <c r="Z179" s="1500"/>
      <c r="AA179" s="1500"/>
      <c r="AB179" s="1500"/>
      <c r="AC179" s="1500"/>
      <c r="AD179" s="1500"/>
      <c r="AE179" s="1500"/>
      <c r="AF179" s="1500"/>
      <c r="AG179" s="1500"/>
      <c r="AH179" s="1500"/>
      <c r="AI179" s="1500"/>
      <c r="AJ179" s="1500"/>
      <c r="AK179" s="1500"/>
      <c r="AL179" s="1500"/>
      <c r="AM179" s="1500"/>
      <c r="AN179" s="1500"/>
    </row>
    <row r="180" spans="1:40" ht="14.25" customHeight="1" x14ac:dyDescent="0.25">
      <c r="A180" s="1500"/>
      <c r="B180" s="1500"/>
      <c r="C180" s="1500"/>
      <c r="D180" s="1500"/>
      <c r="E180" s="1500"/>
      <c r="F180" s="1500"/>
      <c r="G180" s="1500"/>
      <c r="H180" s="1500"/>
      <c r="I180" s="1500"/>
      <c r="J180" s="1500"/>
      <c r="K180" s="1500"/>
      <c r="L180" s="1500"/>
      <c r="M180" s="1500"/>
      <c r="N180" s="1500"/>
      <c r="O180" s="1500"/>
      <c r="P180" s="1500"/>
      <c r="Q180" s="1500"/>
      <c r="R180" s="1500"/>
      <c r="S180" s="1500"/>
      <c r="T180" s="1500"/>
      <c r="U180" s="1500"/>
      <c r="V180" s="1500"/>
      <c r="W180" s="1500"/>
      <c r="X180" s="1500"/>
      <c r="Y180" s="1500"/>
      <c r="Z180" s="1500"/>
      <c r="AA180" s="1500"/>
      <c r="AB180" s="1500"/>
      <c r="AC180" s="1500"/>
      <c r="AD180" s="1500"/>
      <c r="AE180" s="1500"/>
      <c r="AF180" s="1500"/>
      <c r="AG180" s="1500"/>
      <c r="AH180" s="1500"/>
      <c r="AI180" s="1500"/>
      <c r="AJ180" s="1500"/>
      <c r="AK180" s="1500"/>
      <c r="AL180" s="1500"/>
      <c r="AM180" s="1500"/>
      <c r="AN180" s="1500"/>
    </row>
    <row r="181" spans="1:40" ht="14.25" customHeight="1" x14ac:dyDescent="0.25">
      <c r="A181" s="1500"/>
      <c r="B181" s="1500"/>
      <c r="C181" s="1500"/>
      <c r="D181" s="1500"/>
      <c r="E181" s="1500"/>
      <c r="F181" s="1500"/>
      <c r="G181" s="1500"/>
      <c r="H181" s="1500"/>
      <c r="I181" s="1500"/>
      <c r="J181" s="1500"/>
      <c r="K181" s="1500"/>
      <c r="L181" s="1500"/>
      <c r="M181" s="1500"/>
      <c r="N181" s="1500"/>
      <c r="O181" s="1500"/>
      <c r="P181" s="1500"/>
      <c r="Q181" s="1500"/>
      <c r="R181" s="1500"/>
      <c r="S181" s="1500"/>
      <c r="T181" s="1500"/>
      <c r="U181" s="1500"/>
      <c r="V181" s="1500"/>
      <c r="W181" s="1500"/>
      <c r="X181" s="1500"/>
      <c r="Y181" s="1500"/>
      <c r="Z181" s="1500"/>
      <c r="AA181" s="1500"/>
      <c r="AB181" s="1500"/>
      <c r="AC181" s="1500"/>
      <c r="AD181" s="1500"/>
      <c r="AE181" s="1500"/>
      <c r="AF181" s="1500"/>
      <c r="AG181" s="1500"/>
      <c r="AH181" s="1500"/>
      <c r="AI181" s="1500"/>
      <c r="AJ181" s="1500"/>
      <c r="AK181" s="1500"/>
      <c r="AL181" s="1500"/>
      <c r="AM181" s="1500"/>
      <c r="AN181" s="1500"/>
    </row>
    <row r="182" spans="1:40" ht="14.25" customHeight="1" x14ac:dyDescent="0.25">
      <c r="A182" s="1500"/>
      <c r="B182" s="1500"/>
      <c r="C182" s="1500"/>
      <c r="D182" s="1500"/>
      <c r="E182" s="1500"/>
      <c r="F182" s="1500"/>
      <c r="G182" s="1500"/>
      <c r="H182" s="1500"/>
      <c r="I182" s="1500"/>
      <c r="J182" s="1500"/>
      <c r="K182" s="1500"/>
      <c r="L182" s="1500"/>
      <c r="M182" s="1500"/>
      <c r="N182" s="1500"/>
      <c r="O182" s="1500"/>
      <c r="P182" s="1500"/>
      <c r="Q182" s="1500"/>
      <c r="R182" s="1500"/>
      <c r="S182" s="1500"/>
      <c r="T182" s="1500"/>
      <c r="U182" s="1500"/>
      <c r="V182" s="1500"/>
      <c r="W182" s="1500"/>
      <c r="X182" s="1500"/>
      <c r="Y182" s="1500"/>
      <c r="Z182" s="1500"/>
      <c r="AA182" s="1500"/>
      <c r="AB182" s="1500"/>
      <c r="AC182" s="1500"/>
      <c r="AD182" s="1500"/>
      <c r="AE182" s="1500"/>
      <c r="AF182" s="1500"/>
      <c r="AG182" s="1500"/>
      <c r="AH182" s="1500"/>
      <c r="AI182" s="1500"/>
      <c r="AJ182" s="1500"/>
      <c r="AK182" s="1500"/>
      <c r="AL182" s="1500"/>
      <c r="AM182" s="1500"/>
      <c r="AN182" s="1500"/>
    </row>
    <row r="183" spans="1:40" ht="14.25" customHeight="1" x14ac:dyDescent="0.25">
      <c r="A183" s="1500"/>
      <c r="B183" s="1500"/>
      <c r="C183" s="1500"/>
      <c r="D183" s="1500"/>
      <c r="E183" s="1500"/>
      <c r="F183" s="1500"/>
      <c r="G183" s="1500"/>
      <c r="H183" s="1500"/>
      <c r="I183" s="1500"/>
      <c r="J183" s="1500"/>
      <c r="K183" s="1500"/>
      <c r="L183" s="1500"/>
      <c r="M183" s="1500"/>
      <c r="N183" s="1500"/>
      <c r="O183" s="1500"/>
      <c r="P183" s="1500"/>
      <c r="Q183" s="1500"/>
      <c r="R183" s="1500"/>
      <c r="S183" s="1500"/>
      <c r="T183" s="1500"/>
      <c r="U183" s="1500"/>
      <c r="V183" s="1500"/>
      <c r="W183" s="1500"/>
      <c r="X183" s="1500"/>
      <c r="Y183" s="1500"/>
      <c r="Z183" s="1500"/>
      <c r="AA183" s="1500"/>
      <c r="AB183" s="1500"/>
      <c r="AC183" s="1500"/>
      <c r="AD183" s="1500"/>
      <c r="AE183" s="1500"/>
      <c r="AF183" s="1500"/>
      <c r="AG183" s="1500"/>
      <c r="AH183" s="1500"/>
      <c r="AI183" s="1500"/>
      <c r="AJ183" s="1500"/>
      <c r="AK183" s="1500"/>
      <c r="AL183" s="1500"/>
      <c r="AM183" s="1500"/>
      <c r="AN183" s="1500"/>
    </row>
    <row r="184" spans="1:40" ht="14.25" customHeight="1" x14ac:dyDescent="0.25">
      <c r="A184" s="1500"/>
      <c r="B184" s="1500"/>
      <c r="C184" s="1500"/>
      <c r="D184" s="1500"/>
      <c r="E184" s="1500"/>
      <c r="F184" s="1500"/>
      <c r="G184" s="1500"/>
      <c r="H184" s="1500"/>
      <c r="I184" s="1500"/>
      <c r="J184" s="1500"/>
      <c r="K184" s="1500"/>
      <c r="L184" s="1500"/>
      <c r="M184" s="1500"/>
      <c r="N184" s="1500"/>
      <c r="O184" s="1500"/>
      <c r="P184" s="1500"/>
      <c r="Q184" s="1500"/>
      <c r="R184" s="1500"/>
      <c r="S184" s="1500"/>
      <c r="T184" s="1500"/>
      <c r="U184" s="1500"/>
      <c r="V184" s="1500"/>
      <c r="W184" s="1500"/>
      <c r="X184" s="1500"/>
      <c r="Y184" s="1500"/>
      <c r="Z184" s="1500"/>
      <c r="AA184" s="1500"/>
      <c r="AB184" s="1500"/>
      <c r="AC184" s="1500"/>
      <c r="AD184" s="1500"/>
      <c r="AE184" s="1500"/>
      <c r="AF184" s="1500"/>
      <c r="AG184" s="1500"/>
      <c r="AH184" s="1500"/>
      <c r="AI184" s="1500"/>
      <c r="AJ184" s="1500"/>
      <c r="AK184" s="1500"/>
      <c r="AL184" s="1500"/>
      <c r="AM184" s="1500"/>
      <c r="AN184" s="1500"/>
    </row>
    <row r="185" spans="1:40" ht="14.25" customHeight="1" x14ac:dyDescent="0.25">
      <c r="A185" s="1500"/>
      <c r="B185" s="1500"/>
      <c r="C185" s="1500"/>
      <c r="D185" s="1500"/>
      <c r="E185" s="1500"/>
      <c r="F185" s="1500"/>
      <c r="G185" s="1500"/>
      <c r="H185" s="1500"/>
      <c r="I185" s="1500"/>
      <c r="J185" s="1500"/>
      <c r="K185" s="1500"/>
      <c r="L185" s="1500"/>
      <c r="M185" s="1500"/>
      <c r="N185" s="1500"/>
      <c r="O185" s="1500"/>
      <c r="P185" s="1500"/>
      <c r="Q185" s="1500"/>
      <c r="R185" s="1500"/>
      <c r="S185" s="1500"/>
      <c r="T185" s="1500"/>
      <c r="U185" s="1500"/>
      <c r="V185" s="1500"/>
      <c r="W185" s="1500"/>
      <c r="X185" s="1500"/>
      <c r="Y185" s="1500"/>
      <c r="Z185" s="1500"/>
      <c r="AA185" s="1500"/>
      <c r="AB185" s="1500"/>
      <c r="AC185" s="1500"/>
      <c r="AD185" s="1500"/>
      <c r="AE185" s="1500"/>
      <c r="AF185" s="1500"/>
      <c r="AG185" s="1500"/>
      <c r="AH185" s="1500"/>
      <c r="AI185" s="1500"/>
      <c r="AJ185" s="1500"/>
      <c r="AK185" s="1500"/>
      <c r="AL185" s="1500"/>
      <c r="AM185" s="1500"/>
      <c r="AN185" s="1500"/>
    </row>
    <row r="186" spans="1:40" ht="14.25" customHeight="1" x14ac:dyDescent="0.25">
      <c r="A186" s="1500"/>
      <c r="B186" s="1500"/>
      <c r="C186" s="1500"/>
      <c r="D186" s="1500"/>
      <c r="E186" s="1500"/>
      <c r="F186" s="1500"/>
      <c r="G186" s="1500"/>
      <c r="H186" s="1500"/>
      <c r="I186" s="1500"/>
      <c r="J186" s="1500"/>
      <c r="K186" s="1500"/>
      <c r="L186" s="1500"/>
      <c r="M186" s="1500"/>
      <c r="N186" s="1500"/>
      <c r="O186" s="1500"/>
      <c r="P186" s="1500"/>
      <c r="Q186" s="1500"/>
      <c r="R186" s="1500"/>
      <c r="S186" s="1500"/>
      <c r="T186" s="1500"/>
      <c r="U186" s="1500"/>
      <c r="V186" s="1500"/>
      <c r="W186" s="1500"/>
      <c r="X186" s="1500"/>
      <c r="Y186" s="1500"/>
      <c r="Z186" s="1500"/>
      <c r="AA186" s="1500"/>
      <c r="AB186" s="1500"/>
      <c r="AC186" s="1500"/>
      <c r="AD186" s="1500"/>
      <c r="AE186" s="1500"/>
      <c r="AF186" s="1500"/>
      <c r="AG186" s="1500"/>
      <c r="AH186" s="1500"/>
      <c r="AI186" s="1500"/>
      <c r="AJ186" s="1500"/>
      <c r="AK186" s="1500"/>
      <c r="AL186" s="1500"/>
      <c r="AM186" s="1500"/>
      <c r="AN186" s="1500"/>
    </row>
    <row r="187" spans="1:40" ht="14.25" customHeight="1" x14ac:dyDescent="0.25">
      <c r="A187" s="1500"/>
      <c r="B187" s="1500"/>
      <c r="C187" s="1500"/>
      <c r="D187" s="1500"/>
      <c r="E187" s="1500"/>
      <c r="F187" s="1500"/>
      <c r="G187" s="1500"/>
      <c r="H187" s="1500"/>
      <c r="I187" s="1500"/>
      <c r="J187" s="1500"/>
      <c r="K187" s="1500"/>
      <c r="L187" s="1500"/>
      <c r="M187" s="1500"/>
      <c r="N187" s="1500"/>
      <c r="O187" s="1500"/>
      <c r="P187" s="1500"/>
      <c r="Q187" s="1500"/>
      <c r="R187" s="1500"/>
      <c r="S187" s="1500"/>
      <c r="T187" s="1500"/>
      <c r="U187" s="1500"/>
      <c r="V187" s="1500"/>
      <c r="W187" s="1500"/>
      <c r="X187" s="1500"/>
      <c r="Y187" s="1500"/>
      <c r="Z187" s="1500"/>
      <c r="AA187" s="1500"/>
      <c r="AB187" s="1500"/>
      <c r="AC187" s="1500"/>
      <c r="AD187" s="1500"/>
      <c r="AE187" s="1500"/>
      <c r="AF187" s="1500"/>
      <c r="AG187" s="1500"/>
      <c r="AH187" s="1500"/>
      <c r="AI187" s="1500"/>
      <c r="AJ187" s="1500"/>
      <c r="AK187" s="1500"/>
      <c r="AL187" s="1500"/>
      <c r="AM187" s="1500"/>
      <c r="AN187" s="1500"/>
    </row>
    <row r="188" spans="1:40" ht="14.25" customHeight="1" x14ac:dyDescent="0.25">
      <c r="A188" s="1500"/>
      <c r="B188" s="1500"/>
      <c r="C188" s="1500"/>
      <c r="D188" s="1500"/>
      <c r="E188" s="1500"/>
      <c r="F188" s="1500"/>
      <c r="G188" s="1500"/>
      <c r="H188" s="1500"/>
      <c r="I188" s="1500"/>
      <c r="J188" s="1500"/>
      <c r="K188" s="1500"/>
      <c r="L188" s="1500"/>
      <c r="M188" s="1500"/>
      <c r="N188" s="1500"/>
      <c r="O188" s="1500"/>
      <c r="P188" s="1500"/>
      <c r="Q188" s="1500"/>
      <c r="R188" s="1500"/>
      <c r="S188" s="1500"/>
      <c r="T188" s="1500"/>
      <c r="U188" s="1500"/>
      <c r="V188" s="1500"/>
      <c r="W188" s="1500"/>
      <c r="X188" s="1500"/>
      <c r="Y188" s="1500"/>
      <c r="Z188" s="1500"/>
      <c r="AA188" s="1500"/>
      <c r="AB188" s="1500"/>
      <c r="AC188" s="1500"/>
      <c r="AD188" s="1500"/>
      <c r="AE188" s="1500"/>
      <c r="AF188" s="1500"/>
      <c r="AG188" s="1500"/>
      <c r="AH188" s="1500"/>
      <c r="AI188" s="1500"/>
      <c r="AJ188" s="1500"/>
      <c r="AK188" s="1500"/>
      <c r="AL188" s="1500"/>
      <c r="AM188" s="1500"/>
      <c r="AN188" s="1500"/>
    </row>
    <row r="189" spans="1:40" ht="14.25" customHeight="1" x14ac:dyDescent="0.25">
      <c r="A189" s="1500"/>
      <c r="B189" s="1500"/>
      <c r="C189" s="1500"/>
      <c r="D189" s="1500"/>
      <c r="E189" s="1500"/>
      <c r="F189" s="1500"/>
      <c r="G189" s="1500"/>
      <c r="H189" s="1500"/>
      <c r="I189" s="1500"/>
      <c r="J189" s="1500"/>
      <c r="K189" s="1500"/>
      <c r="L189" s="1500"/>
      <c r="M189" s="1500"/>
      <c r="N189" s="1500"/>
      <c r="O189" s="1500"/>
      <c r="P189" s="1500"/>
      <c r="Q189" s="1500"/>
      <c r="R189" s="1500"/>
      <c r="S189" s="1500"/>
      <c r="T189" s="1500"/>
      <c r="U189" s="1500"/>
      <c r="V189" s="1500"/>
      <c r="W189" s="1500"/>
      <c r="X189" s="1500"/>
      <c r="Y189" s="1500"/>
      <c r="Z189" s="1500"/>
      <c r="AA189" s="1500"/>
      <c r="AB189" s="1500"/>
      <c r="AC189" s="1500"/>
      <c r="AD189" s="1500"/>
      <c r="AE189" s="1500"/>
      <c r="AF189" s="1500"/>
      <c r="AG189" s="1500"/>
      <c r="AH189" s="1500"/>
      <c r="AI189" s="1500"/>
      <c r="AJ189" s="1500"/>
      <c r="AK189" s="1500"/>
      <c r="AL189" s="1500"/>
      <c r="AM189" s="1500"/>
      <c r="AN189" s="1500"/>
    </row>
    <row r="190" spans="1:40" ht="14.25" customHeight="1" x14ac:dyDescent="0.25">
      <c r="A190" s="1500"/>
      <c r="B190" s="1500"/>
      <c r="C190" s="1500"/>
      <c r="D190" s="1500"/>
      <c r="E190" s="1500"/>
      <c r="F190" s="1500"/>
      <c r="G190" s="1500"/>
      <c r="H190" s="1500"/>
      <c r="I190" s="1500"/>
      <c r="J190" s="1500"/>
      <c r="K190" s="1500"/>
      <c r="L190" s="1500"/>
      <c r="M190" s="1500"/>
      <c r="N190" s="1500"/>
      <c r="O190" s="1500"/>
      <c r="P190" s="1500"/>
      <c r="Q190" s="1500"/>
      <c r="R190" s="1500"/>
      <c r="S190" s="1500"/>
      <c r="T190" s="1500"/>
      <c r="U190" s="1500"/>
      <c r="V190" s="1500"/>
      <c r="W190" s="1500"/>
      <c r="X190" s="1500"/>
      <c r="Y190" s="1500"/>
      <c r="Z190" s="1500"/>
      <c r="AA190" s="1500"/>
      <c r="AB190" s="1500"/>
      <c r="AC190" s="1500"/>
      <c r="AD190" s="1500"/>
      <c r="AE190" s="1500"/>
      <c r="AF190" s="1500"/>
      <c r="AG190" s="1500"/>
      <c r="AH190" s="1500"/>
      <c r="AI190" s="1500"/>
      <c r="AJ190" s="1500"/>
      <c r="AK190" s="1500"/>
      <c r="AL190" s="1500"/>
      <c r="AM190" s="1500"/>
      <c r="AN190" s="1500"/>
    </row>
    <row r="191" spans="1:40" ht="14.25" customHeight="1" x14ac:dyDescent="0.25">
      <c r="A191" s="1500"/>
      <c r="B191" s="1500"/>
      <c r="C191" s="1500"/>
      <c r="D191" s="1500"/>
      <c r="E191" s="1500"/>
      <c r="F191" s="1500"/>
      <c r="G191" s="1500"/>
      <c r="H191" s="1500"/>
      <c r="I191" s="1500"/>
      <c r="J191" s="1500"/>
      <c r="K191" s="1500"/>
      <c r="L191" s="1500"/>
      <c r="M191" s="1500"/>
      <c r="N191" s="1500"/>
      <c r="O191" s="1500"/>
      <c r="P191" s="1500"/>
      <c r="Q191" s="1500"/>
      <c r="R191" s="1500"/>
      <c r="S191" s="1500"/>
      <c r="T191" s="1500"/>
      <c r="U191" s="1500"/>
      <c r="V191" s="1500"/>
      <c r="W191" s="1500"/>
      <c r="X191" s="1500"/>
      <c r="Y191" s="1500"/>
      <c r="Z191" s="1500"/>
      <c r="AA191" s="1500"/>
      <c r="AB191" s="1500"/>
      <c r="AC191" s="1500"/>
      <c r="AD191" s="1500"/>
      <c r="AE191" s="1500"/>
      <c r="AF191" s="1500"/>
      <c r="AG191" s="1500"/>
      <c r="AH191" s="1500"/>
      <c r="AI191" s="1500"/>
      <c r="AJ191" s="1500"/>
      <c r="AK191" s="1500"/>
      <c r="AL191" s="1500"/>
      <c r="AM191" s="1500"/>
      <c r="AN191" s="1500"/>
    </row>
    <row r="192" spans="1:40" ht="14.25" customHeight="1" x14ac:dyDescent="0.25">
      <c r="A192" s="1500"/>
      <c r="B192" s="1500"/>
      <c r="C192" s="1500"/>
      <c r="D192" s="1500"/>
      <c r="E192" s="1500"/>
      <c r="F192" s="1500"/>
      <c r="G192" s="1500"/>
      <c r="H192" s="1500"/>
      <c r="I192" s="1500"/>
      <c r="J192" s="1500"/>
      <c r="K192" s="1500"/>
      <c r="L192" s="1500"/>
      <c r="M192" s="1500"/>
      <c r="N192" s="1500"/>
      <c r="O192" s="1500"/>
      <c r="P192" s="1500"/>
      <c r="Q192" s="1500"/>
      <c r="R192" s="1500"/>
      <c r="S192" s="1500"/>
      <c r="T192" s="1500"/>
      <c r="U192" s="1500"/>
      <c r="V192" s="1500"/>
      <c r="W192" s="1500"/>
      <c r="X192" s="1500"/>
      <c r="Y192" s="1500"/>
      <c r="Z192" s="1500"/>
      <c r="AA192" s="1500"/>
      <c r="AB192" s="1500"/>
      <c r="AC192" s="1500"/>
      <c r="AD192" s="1500"/>
      <c r="AE192" s="1500"/>
      <c r="AF192" s="1500"/>
      <c r="AG192" s="1500"/>
      <c r="AH192" s="1500"/>
      <c r="AI192" s="1500"/>
      <c r="AJ192" s="1500"/>
      <c r="AK192" s="1500"/>
      <c r="AL192" s="1500"/>
      <c r="AM192" s="1500"/>
      <c r="AN192" s="1500"/>
    </row>
    <row r="193" spans="1:40" ht="14.25" customHeight="1" x14ac:dyDescent="0.25">
      <c r="A193" s="1500"/>
      <c r="B193" s="1500"/>
      <c r="C193" s="1500"/>
      <c r="D193" s="1500"/>
      <c r="E193" s="1500"/>
      <c r="F193" s="1500"/>
      <c r="G193" s="1500"/>
      <c r="H193" s="1500"/>
      <c r="I193" s="1500"/>
      <c r="J193" s="1500"/>
      <c r="K193" s="1500"/>
      <c r="L193" s="1500"/>
      <c r="M193" s="1500"/>
      <c r="N193" s="1500"/>
      <c r="O193" s="1500"/>
      <c r="P193" s="1500"/>
      <c r="Q193" s="1500"/>
      <c r="R193" s="1500"/>
      <c r="S193" s="1500"/>
      <c r="T193" s="1500"/>
      <c r="U193" s="1500"/>
      <c r="V193" s="1500"/>
      <c r="W193" s="1500"/>
      <c r="X193" s="1500"/>
      <c r="Y193" s="1500"/>
      <c r="Z193" s="1500"/>
      <c r="AA193" s="1500"/>
      <c r="AB193" s="1500"/>
      <c r="AC193" s="1500"/>
      <c r="AD193" s="1500"/>
      <c r="AE193" s="1500"/>
      <c r="AF193" s="1500"/>
      <c r="AG193" s="1500"/>
      <c r="AH193" s="1500"/>
      <c r="AI193" s="1500"/>
      <c r="AJ193" s="1500"/>
      <c r="AK193" s="1500"/>
      <c r="AL193" s="1500"/>
      <c r="AM193" s="1500"/>
      <c r="AN193" s="1500"/>
    </row>
    <row r="194" spans="1:40" ht="14.25" customHeight="1" x14ac:dyDescent="0.25">
      <c r="A194" s="1500"/>
      <c r="B194" s="1500"/>
      <c r="C194" s="1500"/>
      <c r="D194" s="1500"/>
      <c r="E194" s="1500"/>
      <c r="F194" s="1500"/>
      <c r="G194" s="1500"/>
      <c r="H194" s="1500"/>
      <c r="I194" s="1500"/>
      <c r="J194" s="1500"/>
      <c r="K194" s="1500"/>
      <c r="L194" s="1500"/>
      <c r="M194" s="1500"/>
      <c r="N194" s="1500"/>
      <c r="O194" s="1500"/>
      <c r="P194" s="1500"/>
      <c r="Q194" s="1500"/>
      <c r="R194" s="1500"/>
      <c r="S194" s="1500"/>
      <c r="T194" s="1500"/>
      <c r="U194" s="1500"/>
      <c r="V194" s="1500"/>
      <c r="W194" s="1500"/>
      <c r="X194" s="1500"/>
      <c r="Y194" s="1500"/>
      <c r="Z194" s="1500"/>
      <c r="AA194" s="1500"/>
      <c r="AB194" s="1500"/>
      <c r="AC194" s="1500"/>
      <c r="AD194" s="1500"/>
      <c r="AE194" s="1500"/>
      <c r="AF194" s="1500"/>
      <c r="AG194" s="1500"/>
      <c r="AH194" s="1500"/>
      <c r="AI194" s="1500"/>
      <c r="AJ194" s="1500"/>
      <c r="AK194" s="1500"/>
      <c r="AL194" s="1500"/>
      <c r="AM194" s="1500"/>
      <c r="AN194" s="1500"/>
    </row>
    <row r="195" spans="1:40" ht="14.25" customHeight="1" x14ac:dyDescent="0.25">
      <c r="A195" s="1500"/>
      <c r="B195" s="1500"/>
      <c r="C195" s="1500"/>
      <c r="D195" s="1500"/>
      <c r="E195" s="1500"/>
      <c r="F195" s="1500"/>
      <c r="G195" s="1500"/>
      <c r="H195" s="1500"/>
      <c r="I195" s="1500"/>
      <c r="J195" s="1500"/>
      <c r="K195" s="1500"/>
      <c r="L195" s="1500"/>
      <c r="M195" s="1500"/>
      <c r="N195" s="1500"/>
      <c r="O195" s="1500"/>
      <c r="P195" s="1500"/>
      <c r="Q195" s="1500"/>
      <c r="R195" s="1500"/>
      <c r="S195" s="1500"/>
      <c r="T195" s="1500"/>
      <c r="U195" s="1500"/>
      <c r="V195" s="1500"/>
      <c r="W195" s="1500"/>
      <c r="X195" s="1500"/>
      <c r="Y195" s="1500"/>
      <c r="Z195" s="1500"/>
      <c r="AA195" s="1500"/>
      <c r="AB195" s="1500"/>
      <c r="AC195" s="1500"/>
      <c r="AD195" s="1500"/>
      <c r="AE195" s="1500"/>
      <c r="AF195" s="1500"/>
      <c r="AG195" s="1500"/>
      <c r="AH195" s="1500"/>
      <c r="AI195" s="1500"/>
      <c r="AJ195" s="1500"/>
      <c r="AK195" s="1500"/>
      <c r="AL195" s="1500"/>
      <c r="AM195" s="1500"/>
      <c r="AN195" s="1500"/>
    </row>
    <row r="196" spans="1:40" ht="14.25" customHeight="1" x14ac:dyDescent="0.25">
      <c r="A196" s="1500"/>
      <c r="B196" s="1500"/>
      <c r="C196" s="1500"/>
      <c r="D196" s="1500"/>
      <c r="E196" s="1500"/>
      <c r="F196" s="1500"/>
      <c r="G196" s="1500"/>
      <c r="H196" s="1500"/>
      <c r="I196" s="1500"/>
      <c r="J196" s="1500"/>
      <c r="K196" s="1500"/>
      <c r="L196" s="1500"/>
      <c r="M196" s="1500"/>
      <c r="N196" s="1500"/>
      <c r="O196" s="1500"/>
      <c r="P196" s="1500"/>
      <c r="Q196" s="1500"/>
      <c r="R196" s="1500"/>
      <c r="S196" s="1500"/>
      <c r="T196" s="1500"/>
      <c r="U196" s="1500"/>
      <c r="V196" s="1500"/>
      <c r="W196" s="1500"/>
      <c r="X196" s="1500"/>
      <c r="Y196" s="1500"/>
      <c r="Z196" s="1500"/>
      <c r="AA196" s="1500"/>
      <c r="AB196" s="1500"/>
      <c r="AC196" s="1500"/>
      <c r="AD196" s="1500"/>
      <c r="AE196" s="1500"/>
      <c r="AF196" s="1500"/>
      <c r="AG196" s="1500"/>
      <c r="AH196" s="1500"/>
      <c r="AI196" s="1500"/>
      <c r="AJ196" s="1500"/>
      <c r="AK196" s="1500"/>
      <c r="AL196" s="1500"/>
      <c r="AM196" s="1500"/>
      <c r="AN196" s="1500"/>
    </row>
    <row r="197" spans="1:40" ht="14.25" customHeight="1" x14ac:dyDescent="0.25">
      <c r="A197" s="1500"/>
      <c r="B197" s="1500"/>
      <c r="C197" s="1500"/>
      <c r="D197" s="1500"/>
      <c r="E197" s="1500"/>
      <c r="F197" s="1500"/>
      <c r="G197" s="1500"/>
      <c r="H197" s="1500"/>
      <c r="I197" s="1500"/>
      <c r="J197" s="1500"/>
      <c r="K197" s="1500"/>
      <c r="L197" s="1500"/>
      <c r="M197" s="1500"/>
      <c r="N197" s="1500"/>
      <c r="O197" s="1500"/>
      <c r="P197" s="1500"/>
      <c r="Q197" s="1500"/>
      <c r="R197" s="1500"/>
      <c r="S197" s="1500"/>
      <c r="T197" s="1500"/>
      <c r="U197" s="1500"/>
      <c r="V197" s="1500"/>
      <c r="W197" s="1500"/>
      <c r="X197" s="1500"/>
      <c r="Y197" s="1500"/>
      <c r="Z197" s="1500"/>
      <c r="AA197" s="1500"/>
      <c r="AB197" s="1500"/>
      <c r="AC197" s="1500"/>
      <c r="AD197" s="1500"/>
      <c r="AE197" s="1500"/>
      <c r="AF197" s="1500"/>
      <c r="AG197" s="1500"/>
      <c r="AH197" s="1500"/>
      <c r="AI197" s="1500"/>
      <c r="AJ197" s="1500"/>
      <c r="AK197" s="1500"/>
      <c r="AL197" s="1500"/>
      <c r="AM197" s="1500"/>
      <c r="AN197" s="1500"/>
    </row>
    <row r="198" spans="1:40" ht="14.25" customHeight="1" x14ac:dyDescent="0.25">
      <c r="A198" s="1500"/>
      <c r="B198" s="1500"/>
      <c r="C198" s="1500"/>
      <c r="D198" s="1500"/>
      <c r="E198" s="1500"/>
      <c r="F198" s="1500"/>
      <c r="G198" s="1500"/>
      <c r="H198" s="1500"/>
      <c r="I198" s="1500"/>
      <c r="J198" s="1500"/>
      <c r="K198" s="1500"/>
      <c r="L198" s="1500"/>
      <c r="M198" s="1500"/>
      <c r="N198" s="1500"/>
      <c r="O198" s="1500"/>
      <c r="P198" s="1500"/>
      <c r="Q198" s="1500"/>
      <c r="R198" s="1500"/>
      <c r="S198" s="1500"/>
      <c r="T198" s="1500"/>
      <c r="U198" s="1500"/>
      <c r="V198" s="1500"/>
      <c r="W198" s="1500"/>
      <c r="X198" s="1500"/>
      <c r="Y198" s="1500"/>
      <c r="Z198" s="1500"/>
      <c r="AA198" s="1500"/>
      <c r="AB198" s="1500"/>
      <c r="AC198" s="1500"/>
      <c r="AD198" s="1500"/>
      <c r="AE198" s="1500"/>
      <c r="AF198" s="1500"/>
      <c r="AG198" s="1500"/>
      <c r="AH198" s="1500"/>
      <c r="AI198" s="1500"/>
      <c r="AJ198" s="1500"/>
      <c r="AK198" s="1500"/>
      <c r="AL198" s="1500"/>
      <c r="AM198" s="1500"/>
      <c r="AN198" s="1500"/>
    </row>
    <row r="199" spans="1:40" ht="14.25" customHeight="1" x14ac:dyDescent="0.25">
      <c r="A199" s="1500"/>
      <c r="B199" s="1500"/>
      <c r="C199" s="1500"/>
      <c r="D199" s="1500"/>
      <c r="E199" s="1500"/>
      <c r="F199" s="1500"/>
      <c r="G199" s="1500"/>
      <c r="H199" s="1500"/>
      <c r="I199" s="1500"/>
      <c r="J199" s="1500"/>
      <c r="K199" s="1500"/>
      <c r="L199" s="1500"/>
      <c r="M199" s="1500"/>
      <c r="N199" s="1500"/>
      <c r="O199" s="1500"/>
      <c r="P199" s="1500"/>
      <c r="Q199" s="1500"/>
      <c r="R199" s="1500"/>
      <c r="S199" s="1500"/>
      <c r="T199" s="1500"/>
      <c r="U199" s="1500"/>
      <c r="V199" s="1500"/>
      <c r="W199" s="1500"/>
      <c r="X199" s="1500"/>
      <c r="Y199" s="1500"/>
      <c r="Z199" s="1500"/>
      <c r="AA199" s="1500"/>
      <c r="AB199" s="1500"/>
      <c r="AC199" s="1500"/>
      <c r="AD199" s="1500"/>
      <c r="AE199" s="1500"/>
      <c r="AF199" s="1500"/>
      <c r="AG199" s="1500"/>
      <c r="AH199" s="1500"/>
      <c r="AI199" s="1500"/>
      <c r="AJ199" s="1500"/>
      <c r="AK199" s="1500"/>
      <c r="AL199" s="1500"/>
      <c r="AM199" s="1500"/>
      <c r="AN199" s="1500"/>
    </row>
    <row r="200" spans="1:40" ht="14.25" customHeight="1" x14ac:dyDescent="0.25">
      <c r="A200" s="1500"/>
      <c r="B200" s="1500"/>
      <c r="C200" s="1500"/>
      <c r="D200" s="1500"/>
      <c r="E200" s="1500"/>
      <c r="F200" s="1500"/>
      <c r="G200" s="1500"/>
      <c r="H200" s="1500"/>
      <c r="I200" s="1500"/>
      <c r="J200" s="1500"/>
      <c r="K200" s="1500"/>
      <c r="L200" s="1500"/>
      <c r="M200" s="1500"/>
      <c r="N200" s="1500"/>
      <c r="O200" s="1500"/>
      <c r="P200" s="1500"/>
      <c r="Q200" s="1500"/>
      <c r="R200" s="1500"/>
      <c r="S200" s="1500"/>
      <c r="T200" s="1500"/>
      <c r="U200" s="1500"/>
      <c r="V200" s="1500"/>
      <c r="W200" s="1500"/>
      <c r="X200" s="1500"/>
      <c r="Y200" s="1500"/>
      <c r="Z200" s="1500"/>
      <c r="AA200" s="1500"/>
      <c r="AB200" s="1500"/>
      <c r="AC200" s="1500"/>
      <c r="AD200" s="1500"/>
      <c r="AE200" s="1500"/>
      <c r="AF200" s="1500"/>
      <c r="AG200" s="1500"/>
      <c r="AH200" s="1500"/>
      <c r="AI200" s="1500"/>
      <c r="AJ200" s="1500"/>
      <c r="AK200" s="1500"/>
      <c r="AL200" s="1500"/>
      <c r="AM200" s="1500"/>
      <c r="AN200" s="1500"/>
    </row>
    <row r="201" spans="1:40" ht="14.25" customHeight="1" x14ac:dyDescent="0.25">
      <c r="A201" s="1500"/>
      <c r="B201" s="1500"/>
      <c r="C201" s="1500"/>
      <c r="D201" s="1500"/>
      <c r="E201" s="1500"/>
      <c r="F201" s="1500"/>
      <c r="G201" s="1500"/>
      <c r="H201" s="1500"/>
      <c r="I201" s="1500"/>
      <c r="J201" s="1500"/>
      <c r="K201" s="1500"/>
      <c r="L201" s="1500"/>
      <c r="M201" s="1500"/>
      <c r="N201" s="1500"/>
      <c r="O201" s="1500"/>
      <c r="P201" s="1500"/>
      <c r="Q201" s="1500"/>
      <c r="R201" s="1500"/>
      <c r="S201" s="1500"/>
      <c r="T201" s="1500"/>
      <c r="U201" s="1500"/>
      <c r="V201" s="1500"/>
      <c r="W201" s="1500"/>
      <c r="X201" s="1500"/>
      <c r="Y201" s="1500"/>
      <c r="Z201" s="1500"/>
      <c r="AA201" s="1500"/>
      <c r="AB201" s="1500"/>
      <c r="AC201" s="1500"/>
      <c r="AD201" s="1500"/>
      <c r="AE201" s="1500"/>
      <c r="AF201" s="1500"/>
      <c r="AG201" s="1500"/>
      <c r="AH201" s="1500"/>
      <c r="AI201" s="1500"/>
      <c r="AJ201" s="1500"/>
      <c r="AK201" s="1500"/>
      <c r="AL201" s="1500"/>
      <c r="AM201" s="1500"/>
      <c r="AN201" s="1500"/>
    </row>
    <row r="202" spans="1:40" ht="14.25" customHeight="1" x14ac:dyDescent="0.25">
      <c r="A202" s="1500"/>
      <c r="B202" s="1500"/>
      <c r="C202" s="1500"/>
      <c r="D202" s="1500"/>
      <c r="E202" s="1500"/>
      <c r="F202" s="1500"/>
      <c r="G202" s="1500"/>
      <c r="H202" s="1500"/>
      <c r="I202" s="1500"/>
      <c r="J202" s="1500"/>
      <c r="K202" s="1500"/>
      <c r="L202" s="1500"/>
      <c r="M202" s="1500"/>
      <c r="N202" s="1500"/>
      <c r="O202" s="1500"/>
      <c r="P202" s="1500"/>
      <c r="Q202" s="1500"/>
      <c r="R202" s="1500"/>
      <c r="S202" s="1500"/>
      <c r="T202" s="1500"/>
      <c r="U202" s="1500"/>
      <c r="V202" s="1500"/>
      <c r="W202" s="1500"/>
      <c r="X202" s="1500"/>
      <c r="Y202" s="1500"/>
      <c r="Z202" s="1500"/>
      <c r="AA202" s="1500"/>
      <c r="AB202" s="1500"/>
      <c r="AC202" s="1500"/>
      <c r="AD202" s="1500"/>
      <c r="AE202" s="1500"/>
      <c r="AF202" s="1500"/>
      <c r="AG202" s="1500"/>
      <c r="AH202" s="1500"/>
      <c r="AI202" s="1500"/>
      <c r="AJ202" s="1500"/>
      <c r="AK202" s="1500"/>
      <c r="AL202" s="1500"/>
      <c r="AM202" s="1500"/>
      <c r="AN202" s="1500"/>
    </row>
    <row r="203" spans="1:40" ht="14.25" customHeight="1" x14ac:dyDescent="0.25">
      <c r="A203" s="1500"/>
      <c r="B203" s="1500"/>
      <c r="C203" s="1500"/>
      <c r="D203" s="1500"/>
      <c r="E203" s="1500"/>
      <c r="F203" s="1500"/>
      <c r="G203" s="1500"/>
      <c r="H203" s="1500"/>
      <c r="I203" s="1500"/>
      <c r="J203" s="1500"/>
      <c r="K203" s="1500"/>
      <c r="L203" s="1500"/>
      <c r="M203" s="1500"/>
      <c r="N203" s="1500"/>
      <c r="O203" s="1500"/>
      <c r="P203" s="1500"/>
      <c r="Q203" s="1500"/>
      <c r="R203" s="1500"/>
      <c r="S203" s="1500"/>
      <c r="T203" s="1500"/>
      <c r="U203" s="1500"/>
      <c r="V203" s="1500"/>
      <c r="W203" s="1500"/>
      <c r="X203" s="1500"/>
      <c r="Y203" s="1500"/>
      <c r="Z203" s="1500"/>
      <c r="AA203" s="1500"/>
      <c r="AB203" s="1500"/>
      <c r="AC203" s="1500"/>
      <c r="AD203" s="1500"/>
      <c r="AE203" s="1500"/>
      <c r="AF203" s="1500"/>
      <c r="AG203" s="1500"/>
      <c r="AH203" s="1500"/>
      <c r="AI203" s="1500"/>
      <c r="AJ203" s="1500"/>
      <c r="AK203" s="1500"/>
      <c r="AL203" s="1500"/>
      <c r="AM203" s="1500"/>
      <c r="AN203" s="1500"/>
    </row>
    <row r="204" spans="1:40" ht="14.25" customHeight="1" x14ac:dyDescent="0.25">
      <c r="A204" s="1500"/>
      <c r="B204" s="1500"/>
      <c r="C204" s="1500"/>
      <c r="D204" s="1500"/>
      <c r="E204" s="1500"/>
      <c r="F204" s="1500"/>
      <c r="G204" s="1500"/>
      <c r="H204" s="1500"/>
      <c r="I204" s="1500"/>
      <c r="J204" s="1500"/>
      <c r="K204" s="1500"/>
      <c r="L204" s="1500"/>
      <c r="M204" s="1500"/>
      <c r="N204" s="1500"/>
      <c r="O204" s="1500"/>
      <c r="P204" s="1500"/>
      <c r="Q204" s="1500"/>
      <c r="R204" s="1500"/>
      <c r="S204" s="1500"/>
      <c r="T204" s="1500"/>
      <c r="U204" s="1500"/>
      <c r="V204" s="1500"/>
      <c r="W204" s="1500"/>
      <c r="X204" s="1500"/>
      <c r="Y204" s="1500"/>
      <c r="Z204" s="1500"/>
      <c r="AA204" s="1500"/>
      <c r="AB204" s="1500"/>
      <c r="AC204" s="1500"/>
      <c r="AD204" s="1500"/>
      <c r="AE204" s="1500"/>
      <c r="AF204" s="1500"/>
      <c r="AG204" s="1500"/>
      <c r="AH204" s="1500"/>
      <c r="AI204" s="1500"/>
      <c r="AJ204" s="1500"/>
      <c r="AK204" s="1500"/>
      <c r="AL204" s="1500"/>
      <c r="AM204" s="1500"/>
      <c r="AN204" s="1500"/>
    </row>
    <row r="205" spans="1:40" ht="14.25" customHeight="1" x14ac:dyDescent="0.25">
      <c r="A205" s="1500"/>
      <c r="B205" s="1500"/>
      <c r="C205" s="1500"/>
      <c r="D205" s="1500"/>
      <c r="E205" s="1500"/>
      <c r="F205" s="1500"/>
      <c r="G205" s="1500"/>
      <c r="H205" s="1500"/>
      <c r="I205" s="1500"/>
      <c r="J205" s="1500"/>
      <c r="K205" s="1500"/>
      <c r="L205" s="1500"/>
      <c r="M205" s="1500"/>
      <c r="N205" s="1500"/>
      <c r="O205" s="1500"/>
      <c r="P205" s="1500"/>
      <c r="Q205" s="1500"/>
      <c r="R205" s="1500"/>
      <c r="S205" s="1500"/>
      <c r="T205" s="1500"/>
      <c r="U205" s="1500"/>
      <c r="V205" s="1500"/>
      <c r="W205" s="1500"/>
      <c r="X205" s="1500"/>
      <c r="Y205" s="1500"/>
      <c r="Z205" s="1500"/>
      <c r="AA205" s="1500"/>
      <c r="AB205" s="1500"/>
      <c r="AC205" s="1500"/>
      <c r="AD205" s="1500"/>
      <c r="AE205" s="1500"/>
      <c r="AF205" s="1500"/>
      <c r="AG205" s="1500"/>
      <c r="AH205" s="1500"/>
      <c r="AI205" s="1500"/>
      <c r="AJ205" s="1500"/>
      <c r="AK205" s="1500"/>
      <c r="AL205" s="1500"/>
      <c r="AM205" s="1500"/>
      <c r="AN205" s="1500"/>
    </row>
    <row r="206" spans="1:40" ht="14.25" customHeight="1" x14ac:dyDescent="0.25">
      <c r="A206" s="1500"/>
      <c r="B206" s="1500"/>
      <c r="C206" s="1500"/>
      <c r="D206" s="1500"/>
      <c r="E206" s="1500"/>
      <c r="F206" s="1500"/>
      <c r="G206" s="1500"/>
      <c r="H206" s="1500"/>
      <c r="I206" s="1500"/>
      <c r="J206" s="1500"/>
      <c r="K206" s="1500"/>
      <c r="L206" s="1500"/>
      <c r="M206" s="1500"/>
      <c r="N206" s="1500"/>
      <c r="O206" s="1500"/>
      <c r="P206" s="1500"/>
      <c r="Q206" s="1500"/>
      <c r="R206" s="1500"/>
      <c r="S206" s="1500"/>
      <c r="T206" s="1500"/>
      <c r="U206" s="1500"/>
      <c r="V206" s="1500"/>
      <c r="W206" s="1500"/>
      <c r="X206" s="1500"/>
      <c r="Y206" s="1500"/>
      <c r="Z206" s="1500"/>
      <c r="AA206" s="1500"/>
      <c r="AB206" s="1500"/>
      <c r="AC206" s="1500"/>
      <c r="AD206" s="1500"/>
      <c r="AE206" s="1500"/>
      <c r="AF206" s="1500"/>
      <c r="AG206" s="1500"/>
      <c r="AH206" s="1500"/>
      <c r="AI206" s="1500"/>
      <c r="AJ206" s="1500"/>
      <c r="AK206" s="1500"/>
      <c r="AL206" s="1500"/>
      <c r="AM206" s="1500"/>
      <c r="AN206" s="1500"/>
    </row>
    <row r="207" spans="1:40" ht="14.25" customHeight="1" x14ac:dyDescent="0.25">
      <c r="A207" s="1500"/>
      <c r="B207" s="1500"/>
      <c r="C207" s="1500"/>
      <c r="D207" s="1500"/>
      <c r="E207" s="1500"/>
      <c r="F207" s="1500"/>
      <c r="G207" s="1500"/>
      <c r="H207" s="1500"/>
      <c r="I207" s="1500"/>
      <c r="J207" s="1500"/>
      <c r="K207" s="1500"/>
      <c r="L207" s="1500"/>
      <c r="M207" s="1500"/>
      <c r="N207" s="1500"/>
      <c r="O207" s="1500"/>
      <c r="P207" s="1500"/>
      <c r="Q207" s="1500"/>
      <c r="R207" s="1500"/>
      <c r="S207" s="1500"/>
      <c r="T207" s="1500"/>
      <c r="U207" s="1500"/>
      <c r="V207" s="1500"/>
      <c r="W207" s="1500"/>
      <c r="X207" s="1500"/>
      <c r="Y207" s="1500"/>
      <c r="Z207" s="1500"/>
      <c r="AA207" s="1500"/>
      <c r="AB207" s="1500"/>
      <c r="AC207" s="1500"/>
      <c r="AD207" s="1500"/>
      <c r="AE207" s="1500"/>
      <c r="AF207" s="1500"/>
      <c r="AG207" s="1500"/>
      <c r="AH207" s="1500"/>
      <c r="AI207" s="1500"/>
      <c r="AJ207" s="1500"/>
      <c r="AK207" s="1500"/>
      <c r="AL207" s="1500"/>
      <c r="AM207" s="1500"/>
      <c r="AN207" s="1500"/>
    </row>
    <row r="208" spans="1:40" ht="14.25" customHeight="1" x14ac:dyDescent="0.25">
      <c r="A208" s="1500"/>
      <c r="B208" s="1500"/>
      <c r="C208" s="1500"/>
      <c r="D208" s="1500"/>
      <c r="E208" s="1500"/>
      <c r="F208" s="1500"/>
      <c r="G208" s="1500"/>
      <c r="H208" s="1500"/>
      <c r="I208" s="1500"/>
      <c r="J208" s="1500"/>
      <c r="K208" s="1500"/>
      <c r="L208" s="1500"/>
      <c r="M208" s="1500"/>
      <c r="N208" s="1500"/>
      <c r="O208" s="1500"/>
      <c r="P208" s="1500"/>
      <c r="Q208" s="1500"/>
      <c r="R208" s="1500"/>
      <c r="S208" s="1500"/>
      <c r="T208" s="1500"/>
      <c r="U208" s="1500"/>
      <c r="V208" s="1500"/>
      <c r="W208" s="1500"/>
      <c r="X208" s="1500"/>
      <c r="Y208" s="1500"/>
      <c r="Z208" s="1500"/>
      <c r="AA208" s="1500"/>
      <c r="AB208" s="1500"/>
      <c r="AC208" s="1500"/>
      <c r="AD208" s="1500"/>
      <c r="AE208" s="1500"/>
      <c r="AF208" s="1500"/>
      <c r="AG208" s="1500"/>
      <c r="AH208" s="1500"/>
      <c r="AI208" s="1500"/>
      <c r="AJ208" s="1500"/>
      <c r="AK208" s="1500"/>
      <c r="AL208" s="1500"/>
      <c r="AM208" s="1500"/>
      <c r="AN208" s="1500"/>
    </row>
    <row r="209" spans="1:40" ht="14.25" customHeight="1" x14ac:dyDescent="0.25">
      <c r="A209" s="1500"/>
      <c r="B209" s="1500"/>
      <c r="C209" s="1500"/>
      <c r="D209" s="1500"/>
      <c r="E209" s="1500"/>
      <c r="F209" s="1500"/>
      <c r="G209" s="1500"/>
      <c r="H209" s="1500"/>
      <c r="I209" s="1500"/>
      <c r="J209" s="1500"/>
      <c r="K209" s="1500"/>
      <c r="L209" s="1500"/>
      <c r="M209" s="1500"/>
      <c r="N209" s="1500"/>
      <c r="O209" s="1500"/>
      <c r="P209" s="1500"/>
      <c r="Q209" s="1500"/>
      <c r="R209" s="1500"/>
      <c r="S209" s="1500"/>
      <c r="T209" s="1500"/>
      <c r="U209" s="1500"/>
      <c r="V209" s="1500"/>
      <c r="W209" s="1500"/>
      <c r="X209" s="1500"/>
      <c r="Y209" s="1500"/>
      <c r="Z209" s="1500"/>
      <c r="AA209" s="1500"/>
      <c r="AB209" s="1500"/>
      <c r="AC209" s="1500"/>
      <c r="AD209" s="1500"/>
      <c r="AE209" s="1500"/>
      <c r="AF209" s="1500"/>
      <c r="AG209" s="1500"/>
      <c r="AH209" s="1500"/>
      <c r="AI209" s="1500"/>
      <c r="AJ209" s="1500"/>
      <c r="AK209" s="1500"/>
      <c r="AL209" s="1500"/>
      <c r="AM209" s="1500"/>
      <c r="AN209" s="1500"/>
    </row>
    <row r="210" spans="1:40" ht="14.25" customHeight="1" x14ac:dyDescent="0.25">
      <c r="A210" s="1500"/>
      <c r="B210" s="1500"/>
      <c r="C210" s="1500"/>
      <c r="D210" s="1500"/>
      <c r="E210" s="1500"/>
      <c r="F210" s="1500"/>
      <c r="G210" s="1500"/>
      <c r="H210" s="1500"/>
      <c r="I210" s="1500"/>
      <c r="J210" s="1500"/>
      <c r="K210" s="1500"/>
      <c r="L210" s="1500"/>
      <c r="M210" s="1500"/>
      <c r="N210" s="1500"/>
      <c r="O210" s="1500"/>
      <c r="P210" s="1500"/>
      <c r="Q210" s="1500"/>
      <c r="R210" s="1500"/>
      <c r="S210" s="1500"/>
      <c r="T210" s="1500"/>
      <c r="U210" s="1500"/>
      <c r="V210" s="1500"/>
      <c r="W210" s="1500"/>
      <c r="X210" s="1500"/>
      <c r="Y210" s="1500"/>
      <c r="Z210" s="1500"/>
      <c r="AA210" s="1500"/>
      <c r="AB210" s="1500"/>
      <c r="AC210" s="1500"/>
      <c r="AD210" s="1500"/>
      <c r="AE210" s="1500"/>
      <c r="AF210" s="1500"/>
      <c r="AG210" s="1500"/>
      <c r="AH210" s="1500"/>
      <c r="AI210" s="1500"/>
      <c r="AJ210" s="1500"/>
      <c r="AK210" s="1500"/>
      <c r="AL210" s="1500"/>
      <c r="AM210" s="1500"/>
      <c r="AN210" s="1500"/>
    </row>
    <row r="211" spans="1:40" ht="14.25" customHeight="1" x14ac:dyDescent="0.25">
      <c r="A211" s="1500"/>
      <c r="B211" s="1500"/>
      <c r="C211" s="1500"/>
      <c r="D211" s="1500"/>
      <c r="E211" s="1500"/>
      <c r="F211" s="1500"/>
      <c r="G211" s="1500"/>
      <c r="H211" s="1500"/>
      <c r="I211" s="1500"/>
      <c r="J211" s="1500"/>
      <c r="K211" s="1500"/>
      <c r="L211" s="1500"/>
      <c r="M211" s="1500"/>
      <c r="N211" s="1500"/>
      <c r="O211" s="1500"/>
      <c r="P211" s="1500"/>
      <c r="Q211" s="1500"/>
      <c r="R211" s="1500"/>
      <c r="S211" s="1500"/>
      <c r="T211" s="1500"/>
      <c r="U211" s="1500"/>
      <c r="V211" s="1500"/>
      <c r="W211" s="1500"/>
      <c r="X211" s="1500"/>
      <c r="Y211" s="1500"/>
      <c r="Z211" s="1500"/>
      <c r="AA211" s="1500"/>
      <c r="AB211" s="1500"/>
      <c r="AC211" s="1500"/>
      <c r="AD211" s="1500"/>
      <c r="AE211" s="1500"/>
      <c r="AF211" s="1500"/>
      <c r="AG211" s="1500"/>
      <c r="AH211" s="1500"/>
      <c r="AI211" s="1500"/>
      <c r="AJ211" s="1500"/>
      <c r="AK211" s="1500"/>
      <c r="AL211" s="1500"/>
      <c r="AM211" s="1500"/>
      <c r="AN211" s="1500"/>
    </row>
    <row r="212" spans="1:40" ht="14.25" customHeight="1" x14ac:dyDescent="0.25">
      <c r="A212" s="1500"/>
      <c r="B212" s="1500"/>
      <c r="C212" s="1500"/>
      <c r="D212" s="1500"/>
      <c r="E212" s="1500"/>
      <c r="F212" s="1500"/>
      <c r="G212" s="1500"/>
      <c r="H212" s="1500"/>
      <c r="I212" s="1500"/>
      <c r="J212" s="1500"/>
      <c r="K212" s="1500"/>
      <c r="L212" s="1500"/>
      <c r="M212" s="1500"/>
      <c r="N212" s="1500"/>
      <c r="O212" s="1500"/>
      <c r="P212" s="1500"/>
      <c r="Q212" s="1500"/>
      <c r="R212" s="1500"/>
      <c r="S212" s="1500"/>
      <c r="T212" s="1500"/>
      <c r="U212" s="1500"/>
      <c r="V212" s="1500"/>
      <c r="W212" s="1500"/>
      <c r="X212" s="1500"/>
      <c r="Y212" s="1500"/>
      <c r="Z212" s="1500"/>
      <c r="AA212" s="1500"/>
      <c r="AB212" s="1500"/>
      <c r="AC212" s="1500"/>
      <c r="AD212" s="1500"/>
      <c r="AE212" s="1500"/>
      <c r="AF212" s="1500"/>
      <c r="AG212" s="1500"/>
      <c r="AH212" s="1500"/>
      <c r="AI212" s="1500"/>
      <c r="AJ212" s="1500"/>
      <c r="AK212" s="1500"/>
      <c r="AL212" s="1500"/>
      <c r="AM212" s="1500"/>
      <c r="AN212" s="1500"/>
    </row>
    <row r="213" spans="1:40" ht="14.25" customHeight="1" x14ac:dyDescent="0.25">
      <c r="A213" s="1500"/>
      <c r="B213" s="1500"/>
      <c r="C213" s="1500"/>
      <c r="D213" s="1500"/>
      <c r="E213" s="1500"/>
      <c r="F213" s="1500"/>
      <c r="G213" s="1500"/>
      <c r="H213" s="1500"/>
      <c r="I213" s="1500"/>
      <c r="J213" s="1500"/>
      <c r="K213" s="1500"/>
      <c r="L213" s="1500"/>
      <c r="M213" s="1500"/>
      <c r="N213" s="1500"/>
      <c r="O213" s="1500"/>
      <c r="P213" s="1500"/>
      <c r="Q213" s="1500"/>
      <c r="R213" s="1500"/>
      <c r="S213" s="1500"/>
      <c r="T213" s="1500"/>
      <c r="U213" s="1500"/>
      <c r="V213" s="1500"/>
      <c r="W213" s="1500"/>
      <c r="X213" s="1500"/>
      <c r="Y213" s="1500"/>
      <c r="Z213" s="1500"/>
      <c r="AA213" s="1500"/>
      <c r="AB213" s="1500"/>
      <c r="AC213" s="1500"/>
      <c r="AD213" s="1500"/>
      <c r="AE213" s="1500"/>
      <c r="AF213" s="1500"/>
      <c r="AG213" s="1500"/>
      <c r="AH213" s="1500"/>
      <c r="AI213" s="1500"/>
      <c r="AJ213" s="1500"/>
      <c r="AK213" s="1500"/>
      <c r="AL213" s="1500"/>
      <c r="AM213" s="1500"/>
      <c r="AN213" s="1500"/>
    </row>
    <row r="214" spans="1:40" ht="14.25" customHeight="1" x14ac:dyDescent="0.25">
      <c r="A214" s="1500"/>
      <c r="B214" s="1500"/>
      <c r="C214" s="1500"/>
      <c r="D214" s="1500"/>
      <c r="E214" s="1500"/>
      <c r="F214" s="1500"/>
      <c r="G214" s="1500"/>
      <c r="H214" s="1500"/>
      <c r="I214" s="1500"/>
      <c r="J214" s="1500"/>
      <c r="K214" s="1500"/>
      <c r="L214" s="1500"/>
      <c r="M214" s="1500"/>
      <c r="N214" s="1500"/>
      <c r="O214" s="1500"/>
      <c r="P214" s="1500"/>
      <c r="Q214" s="1500"/>
      <c r="R214" s="1500"/>
      <c r="S214" s="1500"/>
      <c r="T214" s="1500"/>
      <c r="U214" s="1500"/>
      <c r="V214" s="1500"/>
      <c r="W214" s="1500"/>
      <c r="X214" s="1500"/>
      <c r="Y214" s="1500"/>
      <c r="Z214" s="1500"/>
      <c r="AA214" s="1500"/>
      <c r="AB214" s="1500"/>
      <c r="AC214" s="1500"/>
      <c r="AD214" s="1500"/>
      <c r="AE214" s="1500"/>
      <c r="AF214" s="1500"/>
      <c r="AG214" s="1500"/>
      <c r="AH214" s="1500"/>
      <c r="AI214" s="1500"/>
      <c r="AJ214" s="1500"/>
      <c r="AK214" s="1500"/>
      <c r="AL214" s="1500"/>
      <c r="AM214" s="1500"/>
      <c r="AN214" s="1500"/>
    </row>
    <row r="215" spans="1:40" ht="14.25" customHeight="1" x14ac:dyDescent="0.25">
      <c r="A215" s="1500"/>
      <c r="B215" s="1500"/>
      <c r="C215" s="1500"/>
      <c r="D215" s="1500"/>
      <c r="E215" s="1500"/>
      <c r="F215" s="1500"/>
      <c r="G215" s="1500"/>
      <c r="H215" s="1500"/>
      <c r="I215" s="1500"/>
      <c r="J215" s="1500"/>
      <c r="K215" s="1500"/>
      <c r="L215" s="1500"/>
      <c r="M215" s="1500"/>
      <c r="N215" s="1500"/>
      <c r="O215" s="1500"/>
      <c r="P215" s="1500"/>
      <c r="Q215" s="1500"/>
      <c r="R215" s="1500"/>
      <c r="S215" s="1500"/>
      <c r="T215" s="1500"/>
      <c r="U215" s="1500"/>
      <c r="V215" s="1500"/>
      <c r="W215" s="1500"/>
      <c r="X215" s="1500"/>
      <c r="Y215" s="1500"/>
      <c r="Z215" s="1500"/>
      <c r="AA215" s="1500"/>
      <c r="AB215" s="1500"/>
      <c r="AC215" s="1500"/>
      <c r="AD215" s="1500"/>
      <c r="AE215" s="1500"/>
      <c r="AF215" s="1500"/>
      <c r="AG215" s="1500"/>
      <c r="AH215" s="1500"/>
      <c r="AI215" s="1500"/>
      <c r="AJ215" s="1500"/>
      <c r="AK215" s="1500"/>
      <c r="AL215" s="1500"/>
      <c r="AM215" s="1500"/>
      <c r="AN215" s="1500"/>
    </row>
    <row r="216" spans="1:40" ht="14.25" customHeight="1" x14ac:dyDescent="0.25">
      <c r="A216" s="1500"/>
      <c r="B216" s="1500"/>
      <c r="C216" s="1500"/>
      <c r="D216" s="1500"/>
      <c r="E216" s="1500"/>
      <c r="F216" s="1500"/>
      <c r="G216" s="1500"/>
      <c r="H216" s="1500"/>
      <c r="I216" s="1500"/>
      <c r="J216" s="1500"/>
      <c r="K216" s="1500"/>
      <c r="L216" s="1500"/>
      <c r="M216" s="1500"/>
      <c r="N216" s="1500"/>
      <c r="O216" s="1500"/>
      <c r="P216" s="1500"/>
      <c r="Q216" s="1500"/>
      <c r="R216" s="1500"/>
      <c r="S216" s="1500"/>
      <c r="T216" s="1500"/>
      <c r="U216" s="1500"/>
      <c r="V216" s="1500"/>
      <c r="W216" s="1500"/>
      <c r="X216" s="1500"/>
      <c r="Y216" s="1500"/>
      <c r="Z216" s="1500"/>
      <c r="AA216" s="1500"/>
      <c r="AB216" s="1500"/>
      <c r="AC216" s="1500"/>
      <c r="AD216" s="1500"/>
      <c r="AE216" s="1500"/>
      <c r="AF216" s="1500"/>
      <c r="AG216" s="1500"/>
      <c r="AH216" s="1500"/>
      <c r="AI216" s="1500"/>
      <c r="AJ216" s="1500"/>
      <c r="AK216" s="1500"/>
      <c r="AL216" s="1500"/>
      <c r="AM216" s="1500"/>
      <c r="AN216" s="1500"/>
    </row>
    <row r="217" spans="1:40" ht="14.25" customHeight="1" x14ac:dyDescent="0.25">
      <c r="A217" s="1500"/>
      <c r="B217" s="1500"/>
      <c r="C217" s="1500"/>
      <c r="D217" s="1500"/>
      <c r="E217" s="1500"/>
      <c r="F217" s="1500"/>
      <c r="G217" s="1500"/>
      <c r="H217" s="1500"/>
      <c r="I217" s="1500"/>
      <c r="J217" s="1500"/>
      <c r="K217" s="1500"/>
      <c r="L217" s="1500"/>
      <c r="M217" s="1500"/>
      <c r="N217" s="1500"/>
      <c r="O217" s="1500"/>
      <c r="P217" s="1500"/>
      <c r="Q217" s="1500"/>
      <c r="R217" s="1500"/>
      <c r="S217" s="1500"/>
      <c r="T217" s="1500"/>
      <c r="U217" s="1500"/>
      <c r="V217" s="1500"/>
      <c r="W217" s="1500"/>
      <c r="X217" s="1500"/>
      <c r="Y217" s="1500"/>
      <c r="Z217" s="1500"/>
      <c r="AA217" s="1500"/>
      <c r="AB217" s="1500"/>
      <c r="AC217" s="1500"/>
      <c r="AD217" s="1500"/>
      <c r="AE217" s="1500"/>
      <c r="AF217" s="1500"/>
      <c r="AG217" s="1500"/>
      <c r="AH217" s="1500"/>
      <c r="AI217" s="1500"/>
      <c r="AJ217" s="1500"/>
      <c r="AK217" s="1500"/>
      <c r="AL217" s="1500"/>
      <c r="AM217" s="1500"/>
      <c r="AN217" s="1500"/>
    </row>
    <row r="218" spans="1:40" ht="14.25" customHeight="1" x14ac:dyDescent="0.25">
      <c r="A218" s="1500"/>
      <c r="B218" s="1500"/>
      <c r="C218" s="1500"/>
      <c r="D218" s="1500"/>
      <c r="E218" s="1500"/>
      <c r="F218" s="1500"/>
      <c r="G218" s="1500"/>
      <c r="H218" s="1500"/>
      <c r="I218" s="1500"/>
      <c r="J218" s="1500"/>
      <c r="K218" s="1500"/>
      <c r="L218" s="1500"/>
      <c r="M218" s="1500"/>
      <c r="N218" s="1500"/>
      <c r="O218" s="1500"/>
      <c r="P218" s="1500"/>
      <c r="Q218" s="1500"/>
      <c r="R218" s="1500"/>
      <c r="S218" s="1500"/>
      <c r="T218" s="1500"/>
      <c r="U218" s="1500"/>
      <c r="V218" s="1500"/>
      <c r="W218" s="1500"/>
      <c r="X218" s="1500"/>
      <c r="Y218" s="1500"/>
      <c r="Z218" s="1500"/>
      <c r="AA218" s="1500"/>
      <c r="AB218" s="1500"/>
      <c r="AC218" s="1500"/>
      <c r="AD218" s="1500"/>
      <c r="AE218" s="1500"/>
      <c r="AF218" s="1500"/>
      <c r="AG218" s="1500"/>
      <c r="AH218" s="1500"/>
      <c r="AI218" s="1500"/>
      <c r="AJ218" s="1500"/>
      <c r="AK218" s="1500"/>
      <c r="AL218" s="1500"/>
      <c r="AM218" s="1500"/>
      <c r="AN218" s="1500"/>
    </row>
    <row r="219" spans="1:40" ht="14.25" customHeight="1" x14ac:dyDescent="0.25">
      <c r="A219" s="1500"/>
      <c r="B219" s="1500"/>
      <c r="C219" s="1500"/>
      <c r="D219" s="1500"/>
      <c r="E219" s="1500"/>
      <c r="F219" s="1500"/>
      <c r="G219" s="1500"/>
      <c r="H219" s="1500"/>
      <c r="I219" s="1500"/>
      <c r="J219" s="1500"/>
      <c r="K219" s="1500"/>
      <c r="L219" s="1500"/>
      <c r="M219" s="1500"/>
      <c r="N219" s="1500"/>
      <c r="O219" s="1500"/>
      <c r="P219" s="1500"/>
      <c r="Q219" s="1500"/>
      <c r="R219" s="1500"/>
      <c r="S219" s="1500"/>
      <c r="T219" s="1500"/>
      <c r="U219" s="1500"/>
      <c r="V219" s="1500"/>
      <c r="W219" s="1500"/>
      <c r="X219" s="1500"/>
      <c r="Y219" s="1500"/>
      <c r="Z219" s="1500"/>
      <c r="AA219" s="1500"/>
      <c r="AB219" s="1500"/>
      <c r="AC219" s="1500"/>
      <c r="AD219" s="1500"/>
      <c r="AE219" s="1500"/>
      <c r="AF219" s="1500"/>
      <c r="AG219" s="1500"/>
      <c r="AH219" s="1500"/>
      <c r="AI219" s="1500"/>
      <c r="AJ219" s="1500"/>
      <c r="AK219" s="1500"/>
      <c r="AL219" s="1500"/>
      <c r="AM219" s="1500"/>
      <c r="AN219" s="1500"/>
    </row>
    <row r="220" spans="1:40" ht="14.25" customHeight="1" x14ac:dyDescent="0.25">
      <c r="A220" s="1500"/>
      <c r="B220" s="1500"/>
      <c r="C220" s="1500"/>
      <c r="D220" s="1500"/>
      <c r="E220" s="1500"/>
      <c r="F220" s="1500"/>
      <c r="G220" s="1500"/>
      <c r="H220" s="1500"/>
      <c r="I220" s="1500"/>
      <c r="J220" s="1500"/>
      <c r="K220" s="1500"/>
      <c r="L220" s="1500"/>
      <c r="M220" s="1500"/>
      <c r="N220" s="1500"/>
      <c r="O220" s="1500"/>
      <c r="P220" s="1500"/>
      <c r="Q220" s="1500"/>
      <c r="R220" s="1500"/>
      <c r="S220" s="1500"/>
      <c r="T220" s="1500"/>
      <c r="U220" s="1500"/>
      <c r="V220" s="1500"/>
      <c r="W220" s="1500"/>
      <c r="X220" s="1500"/>
      <c r="Y220" s="1500"/>
      <c r="Z220" s="1500"/>
      <c r="AA220" s="1500"/>
      <c r="AB220" s="1500"/>
      <c r="AC220" s="1500"/>
      <c r="AD220" s="1500"/>
      <c r="AE220" s="1500"/>
      <c r="AF220" s="1500"/>
      <c r="AG220" s="1500"/>
      <c r="AH220" s="1500"/>
      <c r="AI220" s="1500"/>
      <c r="AJ220" s="1500"/>
      <c r="AK220" s="1500"/>
      <c r="AL220" s="1500"/>
      <c r="AM220" s="1500"/>
      <c r="AN220" s="1500"/>
    </row>
    <row r="221" spans="1:40" ht="14.25" customHeight="1" x14ac:dyDescent="0.25">
      <c r="A221" s="1500"/>
      <c r="B221" s="1500"/>
      <c r="C221" s="1500"/>
      <c r="D221" s="1500"/>
      <c r="E221" s="1500"/>
      <c r="F221" s="1500"/>
      <c r="G221" s="1500"/>
      <c r="H221" s="1500"/>
      <c r="I221" s="1500"/>
      <c r="J221" s="1500"/>
      <c r="K221" s="1500"/>
      <c r="L221" s="1500"/>
      <c r="M221" s="1500"/>
      <c r="N221" s="1500"/>
      <c r="O221" s="1500"/>
      <c r="P221" s="1500"/>
      <c r="Q221" s="1500"/>
      <c r="R221" s="1500"/>
      <c r="S221" s="1500"/>
      <c r="T221" s="1500"/>
      <c r="U221" s="1500"/>
      <c r="V221" s="1500"/>
      <c r="W221" s="1500"/>
      <c r="X221" s="1500"/>
      <c r="Y221" s="1500"/>
      <c r="Z221" s="1500"/>
      <c r="AA221" s="1500"/>
      <c r="AB221" s="1500"/>
      <c r="AC221" s="1500"/>
      <c r="AD221" s="1500"/>
      <c r="AE221" s="1500"/>
      <c r="AF221" s="1500"/>
      <c r="AG221" s="1500"/>
      <c r="AH221" s="1500"/>
      <c r="AI221" s="1500"/>
      <c r="AJ221" s="1500"/>
      <c r="AK221" s="1500"/>
      <c r="AL221" s="1500"/>
      <c r="AM221" s="1500"/>
      <c r="AN221" s="1500"/>
    </row>
    <row r="222" spans="1:40" ht="14.25" customHeight="1" x14ac:dyDescent="0.25">
      <c r="A222" s="1500"/>
      <c r="B222" s="1500"/>
      <c r="C222" s="1500"/>
      <c r="D222" s="1500"/>
      <c r="E222" s="1500"/>
      <c r="F222" s="1500"/>
      <c r="G222" s="1500"/>
      <c r="H222" s="1500"/>
      <c r="I222" s="1500"/>
      <c r="J222" s="1500"/>
      <c r="K222" s="1500"/>
      <c r="L222" s="1500"/>
      <c r="M222" s="1500"/>
      <c r="N222" s="1500"/>
      <c r="O222" s="1500"/>
      <c r="P222" s="1500"/>
      <c r="Q222" s="1500"/>
      <c r="R222" s="1500"/>
      <c r="S222" s="1500"/>
      <c r="T222" s="1500"/>
      <c r="U222" s="1500"/>
      <c r="V222" s="1500"/>
      <c r="W222" s="1500"/>
      <c r="X222" s="1500"/>
      <c r="Y222" s="1500"/>
      <c r="Z222" s="1500"/>
      <c r="AA222" s="1500"/>
      <c r="AB222" s="1500"/>
      <c r="AC222" s="1500"/>
      <c r="AD222" s="1500"/>
      <c r="AE222" s="1500"/>
      <c r="AF222" s="1500"/>
      <c r="AG222" s="1500"/>
      <c r="AH222" s="1500"/>
      <c r="AI222" s="1500"/>
      <c r="AJ222" s="1500"/>
      <c r="AK222" s="1500"/>
      <c r="AL222" s="1500"/>
      <c r="AM222" s="1500"/>
      <c r="AN222" s="1500"/>
    </row>
    <row r="223" spans="1:40" ht="14.25" customHeight="1" x14ac:dyDescent="0.25">
      <c r="A223" s="1500"/>
      <c r="B223" s="1500"/>
      <c r="C223" s="1500"/>
      <c r="D223" s="1500"/>
      <c r="E223" s="1500"/>
      <c r="F223" s="1500"/>
      <c r="G223" s="1500"/>
      <c r="H223" s="1500"/>
      <c r="I223" s="1500"/>
      <c r="J223" s="1500"/>
      <c r="K223" s="1500"/>
      <c r="L223" s="1500"/>
      <c r="M223" s="1500"/>
      <c r="N223" s="1500"/>
      <c r="O223" s="1500"/>
      <c r="P223" s="1500"/>
      <c r="Q223" s="1500"/>
      <c r="R223" s="1500"/>
      <c r="S223" s="1500"/>
      <c r="T223" s="1500"/>
      <c r="U223" s="1500"/>
      <c r="V223" s="1500"/>
      <c r="W223" s="1500"/>
      <c r="X223" s="1500"/>
      <c r="Y223" s="1500"/>
      <c r="Z223" s="1500"/>
      <c r="AA223" s="1500"/>
      <c r="AB223" s="1500"/>
      <c r="AC223" s="1500"/>
      <c r="AD223" s="1500"/>
      <c r="AE223" s="1500"/>
      <c r="AF223" s="1500"/>
      <c r="AG223" s="1500"/>
      <c r="AH223" s="1500"/>
      <c r="AI223" s="1500"/>
      <c r="AJ223" s="1500"/>
      <c r="AK223" s="1500"/>
      <c r="AL223" s="1500"/>
      <c r="AM223" s="1500"/>
      <c r="AN223" s="1500"/>
    </row>
    <row r="224" spans="1:40" ht="14.25" customHeight="1" x14ac:dyDescent="0.25">
      <c r="A224" s="1500"/>
      <c r="B224" s="1500"/>
      <c r="C224" s="1500"/>
      <c r="D224" s="1500"/>
      <c r="E224" s="1500"/>
      <c r="F224" s="1500"/>
      <c r="G224" s="1500"/>
      <c r="H224" s="1500"/>
      <c r="I224" s="1500"/>
      <c r="J224" s="1500"/>
      <c r="K224" s="1500"/>
      <c r="L224" s="1500"/>
      <c r="M224" s="1500"/>
      <c r="N224" s="1500"/>
      <c r="O224" s="1500"/>
      <c r="P224" s="1500"/>
      <c r="Q224" s="1500"/>
      <c r="R224" s="1500"/>
      <c r="S224" s="1500"/>
      <c r="T224" s="1500"/>
      <c r="U224" s="1500"/>
      <c r="V224" s="1500"/>
      <c r="W224" s="1500"/>
      <c r="X224" s="1500"/>
      <c r="Y224" s="1500"/>
      <c r="Z224" s="1500"/>
      <c r="AA224" s="1500"/>
      <c r="AB224" s="1500"/>
      <c r="AC224" s="1500"/>
      <c r="AD224" s="1500"/>
      <c r="AE224" s="1500"/>
      <c r="AF224" s="1500"/>
      <c r="AG224" s="1500"/>
      <c r="AH224" s="1500"/>
      <c r="AI224" s="1500"/>
      <c r="AJ224" s="1500"/>
      <c r="AK224" s="1500"/>
      <c r="AL224" s="1500"/>
      <c r="AM224" s="1500"/>
      <c r="AN224" s="1500"/>
    </row>
    <row r="225" spans="1:40" ht="14.25" customHeight="1" x14ac:dyDescent="0.25">
      <c r="A225" s="1500"/>
      <c r="B225" s="1500"/>
      <c r="C225" s="1500"/>
      <c r="D225" s="1500"/>
      <c r="E225" s="1500"/>
      <c r="F225" s="1500"/>
      <c r="G225" s="1500"/>
      <c r="H225" s="1500"/>
      <c r="I225" s="1500"/>
      <c r="J225" s="1500"/>
      <c r="K225" s="1500"/>
      <c r="L225" s="1500"/>
      <c r="M225" s="1500"/>
      <c r="N225" s="1500"/>
      <c r="O225" s="1500"/>
      <c r="P225" s="1500"/>
      <c r="Q225" s="1500"/>
      <c r="R225" s="1500"/>
      <c r="S225" s="1500"/>
      <c r="T225" s="1500"/>
      <c r="U225" s="1500"/>
      <c r="V225" s="1500"/>
      <c r="W225" s="1500"/>
      <c r="X225" s="1500"/>
      <c r="Y225" s="1500"/>
      <c r="Z225" s="1500"/>
      <c r="AA225" s="1500"/>
      <c r="AB225" s="1500"/>
      <c r="AC225" s="1500"/>
      <c r="AD225" s="1500"/>
      <c r="AE225" s="1500"/>
      <c r="AF225" s="1500"/>
      <c r="AG225" s="1500"/>
      <c r="AH225" s="1500"/>
      <c r="AI225" s="1500"/>
      <c r="AJ225" s="1500"/>
      <c r="AK225" s="1500"/>
      <c r="AL225" s="1500"/>
      <c r="AM225" s="1500"/>
      <c r="AN225" s="1500"/>
    </row>
    <row r="226" spans="1:40" ht="14.25" customHeight="1" x14ac:dyDescent="0.25">
      <c r="A226" s="1500"/>
      <c r="B226" s="1500"/>
      <c r="C226" s="1500"/>
      <c r="D226" s="1500"/>
      <c r="E226" s="1500"/>
      <c r="F226" s="1500"/>
      <c r="G226" s="1500"/>
      <c r="H226" s="1500"/>
      <c r="I226" s="1500"/>
      <c r="J226" s="1500"/>
      <c r="K226" s="1500"/>
      <c r="L226" s="1500"/>
      <c r="M226" s="1500"/>
      <c r="N226" s="1500"/>
      <c r="O226" s="1500"/>
      <c r="P226" s="1500"/>
      <c r="Q226" s="1500"/>
      <c r="R226" s="1500"/>
      <c r="S226" s="1500"/>
      <c r="T226" s="1500"/>
      <c r="U226" s="1500"/>
      <c r="V226" s="1500"/>
      <c r="W226" s="1500"/>
      <c r="X226" s="1500"/>
      <c r="Y226" s="1500"/>
      <c r="Z226" s="1500"/>
      <c r="AA226" s="1500"/>
      <c r="AB226" s="1500"/>
      <c r="AC226" s="1500"/>
      <c r="AD226" s="1500"/>
      <c r="AE226" s="1500"/>
      <c r="AF226" s="1500"/>
      <c r="AG226" s="1500"/>
      <c r="AH226" s="1500"/>
      <c r="AI226" s="1500"/>
      <c r="AJ226" s="1500"/>
      <c r="AK226" s="1500"/>
      <c r="AL226" s="1500"/>
      <c r="AM226" s="1500"/>
      <c r="AN226" s="1500"/>
    </row>
    <row r="227" spans="1:40" ht="14.25" customHeight="1" x14ac:dyDescent="0.25">
      <c r="A227" s="1500"/>
      <c r="B227" s="1500"/>
      <c r="C227" s="1500"/>
      <c r="D227" s="1500"/>
      <c r="E227" s="1500"/>
      <c r="F227" s="1500"/>
      <c r="G227" s="1500"/>
      <c r="H227" s="1500"/>
      <c r="I227" s="1500"/>
      <c r="J227" s="1500"/>
      <c r="K227" s="1500"/>
      <c r="L227" s="1500"/>
      <c r="M227" s="1500"/>
      <c r="N227" s="1500"/>
      <c r="O227" s="1500"/>
      <c r="P227" s="1500"/>
      <c r="Q227" s="1500"/>
      <c r="R227" s="1500"/>
      <c r="S227" s="1500"/>
      <c r="T227" s="1500"/>
      <c r="U227" s="1500"/>
      <c r="V227" s="1500"/>
      <c r="W227" s="1500"/>
      <c r="X227" s="1500"/>
      <c r="Y227" s="1500"/>
      <c r="Z227" s="1500"/>
      <c r="AA227" s="1500"/>
      <c r="AB227" s="1500"/>
      <c r="AC227" s="1500"/>
      <c r="AD227" s="1500"/>
      <c r="AE227" s="1500"/>
      <c r="AF227" s="1500"/>
      <c r="AG227" s="1500"/>
      <c r="AH227" s="1500"/>
      <c r="AI227" s="1500"/>
      <c r="AJ227" s="1500"/>
      <c r="AK227" s="1500"/>
      <c r="AL227" s="1500"/>
      <c r="AM227" s="1500"/>
      <c r="AN227" s="1500"/>
    </row>
    <row r="228" spans="1:40" ht="14.25" customHeight="1" x14ac:dyDescent="0.25">
      <c r="A228" s="1500"/>
      <c r="B228" s="1500"/>
      <c r="C228" s="1500"/>
      <c r="D228" s="1500"/>
      <c r="E228" s="1500"/>
      <c r="F228" s="1500"/>
      <c r="G228" s="1500"/>
      <c r="H228" s="1500"/>
      <c r="I228" s="1500"/>
      <c r="J228" s="1500"/>
      <c r="K228" s="1500"/>
      <c r="L228" s="1500"/>
      <c r="M228" s="1500"/>
      <c r="N228" s="1500"/>
      <c r="O228" s="1500"/>
      <c r="P228" s="1500"/>
      <c r="Q228" s="1500"/>
      <c r="R228" s="1500"/>
      <c r="S228" s="1500"/>
      <c r="T228" s="1500"/>
      <c r="U228" s="1500"/>
      <c r="V228" s="1500"/>
      <c r="W228" s="1500"/>
      <c r="X228" s="1500"/>
      <c r="Y228" s="1500"/>
      <c r="Z228" s="1500"/>
      <c r="AA228" s="1500"/>
      <c r="AB228" s="1500"/>
      <c r="AC228" s="1500"/>
      <c r="AD228" s="1500"/>
      <c r="AE228" s="1500"/>
      <c r="AF228" s="1500"/>
      <c r="AG228" s="1500"/>
      <c r="AH228" s="1500"/>
      <c r="AI228" s="1500"/>
      <c r="AJ228" s="1500"/>
      <c r="AK228" s="1500"/>
      <c r="AL228" s="1500"/>
      <c r="AM228" s="1500"/>
      <c r="AN228" s="1500"/>
    </row>
    <row r="229" spans="1:40" ht="14.25" customHeight="1" x14ac:dyDescent="0.25">
      <c r="A229" s="1500"/>
      <c r="B229" s="1500"/>
      <c r="C229" s="1500"/>
      <c r="D229" s="1500"/>
      <c r="E229" s="1500"/>
      <c r="F229" s="1500"/>
      <c r="G229" s="1500"/>
      <c r="H229" s="1500"/>
      <c r="I229" s="1500"/>
      <c r="J229" s="1500"/>
      <c r="K229" s="1500"/>
      <c r="L229" s="1500"/>
      <c r="M229" s="1500"/>
      <c r="N229" s="1500"/>
      <c r="O229" s="1500"/>
      <c r="P229" s="1500"/>
      <c r="Q229" s="1500"/>
      <c r="R229" s="1500"/>
      <c r="S229" s="1500"/>
      <c r="T229" s="1500"/>
      <c r="U229" s="1500"/>
      <c r="V229" s="1500"/>
      <c r="W229" s="1500"/>
      <c r="X229" s="1500"/>
      <c r="Y229" s="1500"/>
      <c r="Z229" s="1500"/>
      <c r="AA229" s="1500"/>
      <c r="AB229" s="1500"/>
      <c r="AC229" s="1500"/>
      <c r="AD229" s="1500"/>
      <c r="AE229" s="1500"/>
      <c r="AF229" s="1500"/>
      <c r="AG229" s="1500"/>
      <c r="AH229" s="1500"/>
      <c r="AI229" s="1500"/>
      <c r="AJ229" s="1500"/>
      <c r="AK229" s="1500"/>
      <c r="AL229" s="1500"/>
      <c r="AM229" s="1500"/>
      <c r="AN229" s="1500"/>
    </row>
    <row r="230" spans="1:40" ht="14.25" customHeight="1" x14ac:dyDescent="0.25">
      <c r="A230" s="1500"/>
      <c r="B230" s="1500"/>
      <c r="C230" s="1500"/>
      <c r="D230" s="1500"/>
      <c r="E230" s="1500"/>
      <c r="F230" s="1500"/>
      <c r="G230" s="1500"/>
      <c r="H230" s="1500"/>
      <c r="I230" s="1500"/>
      <c r="J230" s="1500"/>
      <c r="K230" s="1500"/>
      <c r="L230" s="1500"/>
      <c r="M230" s="1500"/>
      <c r="N230" s="1500"/>
      <c r="O230" s="1500"/>
      <c r="P230" s="1500"/>
      <c r="Q230" s="1500"/>
      <c r="R230" s="1500"/>
      <c r="S230" s="1500"/>
      <c r="T230" s="1500"/>
      <c r="U230" s="1500"/>
      <c r="V230" s="1500"/>
      <c r="W230" s="1500"/>
      <c r="X230" s="1500"/>
      <c r="Y230" s="1500"/>
      <c r="Z230" s="1500"/>
      <c r="AA230" s="1500"/>
      <c r="AB230" s="1500"/>
      <c r="AC230" s="1500"/>
      <c r="AD230" s="1500"/>
      <c r="AE230" s="1500"/>
      <c r="AF230" s="1500"/>
      <c r="AG230" s="1500"/>
      <c r="AH230" s="1500"/>
      <c r="AI230" s="1500"/>
      <c r="AJ230" s="1500"/>
      <c r="AK230" s="1500"/>
      <c r="AL230" s="1500"/>
      <c r="AM230" s="1500"/>
      <c r="AN230" s="1500"/>
    </row>
    <row r="231" spans="1:40" ht="14.25" customHeight="1" x14ac:dyDescent="0.25">
      <c r="A231" s="1500"/>
      <c r="B231" s="1500"/>
      <c r="C231" s="1500"/>
      <c r="D231" s="1500"/>
      <c r="E231" s="1500"/>
      <c r="F231" s="1500"/>
      <c r="G231" s="1500"/>
      <c r="H231" s="1500"/>
      <c r="I231" s="1500"/>
      <c r="J231" s="1500"/>
      <c r="K231" s="1500"/>
      <c r="L231" s="1500"/>
      <c r="M231" s="1500"/>
      <c r="N231" s="1500"/>
      <c r="O231" s="1500"/>
      <c r="P231" s="1500"/>
      <c r="Q231" s="1500"/>
      <c r="R231" s="1500"/>
      <c r="S231" s="1500"/>
      <c r="T231" s="1500"/>
      <c r="U231" s="1500"/>
      <c r="V231" s="1500"/>
      <c r="W231" s="1500"/>
      <c r="X231" s="1500"/>
      <c r="Y231" s="1500"/>
      <c r="Z231" s="1500"/>
      <c r="AA231" s="1500"/>
      <c r="AB231" s="1500"/>
      <c r="AC231" s="1500"/>
      <c r="AD231" s="1500"/>
      <c r="AE231" s="1500"/>
      <c r="AF231" s="1500"/>
      <c r="AG231" s="1500"/>
      <c r="AH231" s="1500"/>
      <c r="AI231" s="1500"/>
      <c r="AJ231" s="1500"/>
      <c r="AK231" s="1500"/>
      <c r="AL231" s="1500"/>
      <c r="AM231" s="1500"/>
      <c r="AN231" s="1500"/>
    </row>
    <row r="232" spans="1:40" ht="14.25" customHeight="1" x14ac:dyDescent="0.25">
      <c r="A232" s="1500"/>
      <c r="B232" s="1500"/>
      <c r="C232" s="1500"/>
      <c r="D232" s="1500"/>
      <c r="E232" s="1500"/>
      <c r="F232" s="1500"/>
      <c r="G232" s="1500"/>
      <c r="H232" s="1500"/>
      <c r="I232" s="1500"/>
      <c r="J232" s="1500"/>
      <c r="K232" s="1500"/>
      <c r="L232" s="1500"/>
      <c r="M232" s="1500"/>
      <c r="N232" s="1500"/>
      <c r="O232" s="1500"/>
      <c r="P232" s="1500"/>
      <c r="Q232" s="1500"/>
      <c r="R232" s="1500"/>
      <c r="S232" s="1500"/>
      <c r="T232" s="1500"/>
      <c r="U232" s="1500"/>
      <c r="V232" s="1500"/>
      <c r="W232" s="1500"/>
      <c r="X232" s="1500"/>
      <c r="Y232" s="1500"/>
      <c r="Z232" s="1500"/>
      <c r="AA232" s="1500"/>
      <c r="AB232" s="1500"/>
      <c r="AC232" s="1500"/>
      <c r="AD232" s="1500"/>
      <c r="AE232" s="1500"/>
      <c r="AF232" s="1500"/>
      <c r="AG232" s="1500"/>
      <c r="AH232" s="1500"/>
      <c r="AI232" s="1500"/>
      <c r="AJ232" s="1500"/>
      <c r="AK232" s="1500"/>
      <c r="AL232" s="1500"/>
      <c r="AM232" s="1500"/>
      <c r="AN232" s="1500"/>
    </row>
    <row r="233" spans="1:40" ht="14.25" customHeight="1" x14ac:dyDescent="0.25">
      <c r="A233" s="1500"/>
      <c r="B233" s="1500"/>
      <c r="C233" s="1500"/>
      <c r="D233" s="1500"/>
      <c r="E233" s="1500"/>
      <c r="F233" s="1500"/>
      <c r="G233" s="1500"/>
      <c r="H233" s="1500"/>
      <c r="I233" s="1500"/>
      <c r="J233" s="1500"/>
      <c r="K233" s="1500"/>
      <c r="L233" s="1500"/>
      <c r="M233" s="1500"/>
      <c r="N233" s="1500"/>
      <c r="O233" s="1500"/>
      <c r="P233" s="1500"/>
      <c r="Q233" s="1500"/>
      <c r="R233" s="1500"/>
      <c r="S233" s="1500"/>
      <c r="T233" s="1500"/>
      <c r="U233" s="1500"/>
      <c r="V233" s="1500"/>
      <c r="W233" s="1500"/>
      <c r="X233" s="1500"/>
      <c r="Y233" s="1500"/>
      <c r="Z233" s="1500"/>
      <c r="AA233" s="1500"/>
      <c r="AB233" s="1500"/>
      <c r="AC233" s="1500"/>
      <c r="AD233" s="1500"/>
      <c r="AE233" s="1500"/>
      <c r="AF233" s="1500"/>
      <c r="AG233" s="1500"/>
      <c r="AH233" s="1500"/>
      <c r="AI233" s="1500"/>
      <c r="AJ233" s="1500"/>
      <c r="AK233" s="1500"/>
      <c r="AL233" s="1500"/>
      <c r="AM233" s="1500"/>
      <c r="AN233" s="1500"/>
    </row>
    <row r="234" spans="1:40" ht="14.25" customHeight="1" x14ac:dyDescent="0.25">
      <c r="A234" s="1500"/>
      <c r="B234" s="1500"/>
      <c r="C234" s="1500"/>
      <c r="D234" s="1500"/>
      <c r="E234" s="1500"/>
      <c r="F234" s="1500"/>
      <c r="G234" s="1500"/>
      <c r="H234" s="1500"/>
      <c r="I234" s="1500"/>
      <c r="J234" s="1500"/>
      <c r="K234" s="1500"/>
      <c r="L234" s="1500"/>
      <c r="M234" s="1500"/>
      <c r="N234" s="1500"/>
      <c r="O234" s="1500"/>
      <c r="P234" s="1500"/>
      <c r="Q234" s="1500"/>
      <c r="R234" s="1500"/>
      <c r="S234" s="1500"/>
      <c r="T234" s="1500"/>
      <c r="U234" s="1500"/>
      <c r="V234" s="1500"/>
      <c r="W234" s="1500"/>
      <c r="X234" s="1500"/>
      <c r="Y234" s="1500"/>
      <c r="Z234" s="1500"/>
      <c r="AA234" s="1500"/>
      <c r="AB234" s="1500"/>
      <c r="AC234" s="1500"/>
      <c r="AD234" s="1500"/>
      <c r="AE234" s="1500"/>
      <c r="AF234" s="1500"/>
      <c r="AG234" s="1500"/>
      <c r="AH234" s="1500"/>
      <c r="AI234" s="1500"/>
      <c r="AJ234" s="1500"/>
      <c r="AK234" s="1500"/>
      <c r="AL234" s="1500"/>
      <c r="AM234" s="1500"/>
      <c r="AN234" s="1500"/>
    </row>
    <row r="235" spans="1:40" ht="14.25" customHeight="1" x14ac:dyDescent="0.25">
      <c r="A235" s="1500"/>
      <c r="B235" s="1500"/>
      <c r="C235" s="1500"/>
      <c r="D235" s="1500"/>
      <c r="E235" s="1500"/>
      <c r="F235" s="1500"/>
      <c r="G235" s="1500"/>
      <c r="H235" s="1500"/>
      <c r="I235" s="1500"/>
      <c r="J235" s="1500"/>
      <c r="K235" s="1500"/>
      <c r="L235" s="1500"/>
      <c r="M235" s="1500"/>
      <c r="N235" s="1500"/>
      <c r="O235" s="1500"/>
      <c r="P235" s="1500"/>
      <c r="Q235" s="1500"/>
      <c r="R235" s="1500"/>
      <c r="S235" s="1500"/>
      <c r="T235" s="1500"/>
      <c r="U235" s="1500"/>
      <c r="V235" s="1500"/>
      <c r="W235" s="1500"/>
      <c r="X235" s="1500"/>
      <c r="Y235" s="1500"/>
      <c r="Z235" s="1500"/>
      <c r="AA235" s="1500"/>
      <c r="AB235" s="1500"/>
      <c r="AC235" s="1500"/>
      <c r="AD235" s="1500"/>
      <c r="AE235" s="1500"/>
      <c r="AF235" s="1500"/>
      <c r="AG235" s="1500"/>
      <c r="AH235" s="1500"/>
      <c r="AI235" s="1500"/>
      <c r="AJ235" s="1500"/>
      <c r="AK235" s="1500"/>
      <c r="AL235" s="1500"/>
      <c r="AM235" s="1500"/>
      <c r="AN235" s="1500"/>
    </row>
    <row r="236" spans="1:40" ht="14.25" customHeight="1" x14ac:dyDescent="0.25">
      <c r="A236" s="1500"/>
      <c r="B236" s="1500"/>
      <c r="C236" s="1500"/>
      <c r="D236" s="1500"/>
      <c r="E236" s="1500"/>
      <c r="F236" s="1500"/>
      <c r="G236" s="1500"/>
      <c r="H236" s="1500"/>
      <c r="I236" s="1500"/>
      <c r="J236" s="1500"/>
      <c r="K236" s="1500"/>
      <c r="L236" s="1500"/>
      <c r="M236" s="1500"/>
      <c r="N236" s="1500"/>
      <c r="O236" s="1500"/>
      <c r="P236" s="1500"/>
      <c r="Q236" s="1500"/>
      <c r="R236" s="1500"/>
      <c r="S236" s="1500"/>
      <c r="T236" s="1500"/>
      <c r="U236" s="1500"/>
      <c r="V236" s="1500"/>
      <c r="W236" s="1500"/>
      <c r="X236" s="1500"/>
      <c r="Y236" s="1500"/>
      <c r="Z236" s="1500"/>
      <c r="AA236" s="1500"/>
      <c r="AB236" s="1500"/>
      <c r="AC236" s="1500"/>
      <c r="AD236" s="1500"/>
      <c r="AE236" s="1500"/>
      <c r="AF236" s="1500"/>
      <c r="AG236" s="1500"/>
      <c r="AH236" s="1500"/>
      <c r="AI236" s="1500"/>
      <c r="AJ236" s="1500"/>
      <c r="AK236" s="1500"/>
      <c r="AL236" s="1500"/>
      <c r="AM236" s="1500"/>
      <c r="AN236" s="1500"/>
    </row>
    <row r="237" spans="1:40" ht="14.25" customHeight="1" x14ac:dyDescent="0.25">
      <c r="A237" s="1500"/>
      <c r="B237" s="1500"/>
      <c r="C237" s="1500"/>
      <c r="D237" s="1500"/>
      <c r="E237" s="1500"/>
      <c r="F237" s="1500"/>
      <c r="G237" s="1500"/>
      <c r="H237" s="1500"/>
      <c r="I237" s="1500"/>
      <c r="J237" s="1500"/>
      <c r="K237" s="1500"/>
      <c r="L237" s="1500"/>
      <c r="M237" s="1500"/>
      <c r="N237" s="1500"/>
      <c r="O237" s="1500"/>
      <c r="P237" s="1500"/>
      <c r="Q237" s="1500"/>
      <c r="R237" s="1500"/>
      <c r="S237" s="1500"/>
      <c r="T237" s="1500"/>
      <c r="U237" s="1500"/>
      <c r="V237" s="1500"/>
      <c r="W237" s="1500"/>
      <c r="X237" s="1500"/>
      <c r="Y237" s="1500"/>
      <c r="Z237" s="1500"/>
      <c r="AA237" s="1500"/>
      <c r="AB237" s="1500"/>
      <c r="AC237" s="1500"/>
      <c r="AD237" s="1500"/>
      <c r="AE237" s="1500"/>
      <c r="AF237" s="1500"/>
      <c r="AG237" s="1500"/>
      <c r="AH237" s="1500"/>
      <c r="AI237" s="1500"/>
      <c r="AJ237" s="1500"/>
      <c r="AK237" s="1500"/>
      <c r="AL237" s="1500"/>
      <c r="AM237" s="1500"/>
      <c r="AN237" s="1500"/>
    </row>
    <row r="238" spans="1:40" ht="14.25" customHeight="1" x14ac:dyDescent="0.25">
      <c r="A238" s="1500"/>
      <c r="B238" s="1500"/>
      <c r="C238" s="1500"/>
      <c r="D238" s="1500"/>
      <c r="E238" s="1500"/>
      <c r="F238" s="1500"/>
      <c r="G238" s="1500"/>
      <c r="H238" s="1500"/>
      <c r="I238" s="1500"/>
      <c r="J238" s="1500"/>
      <c r="K238" s="1500"/>
      <c r="L238" s="1500"/>
      <c r="M238" s="1500"/>
      <c r="N238" s="1500"/>
      <c r="O238" s="1500"/>
      <c r="P238" s="1500"/>
      <c r="Q238" s="1500"/>
      <c r="R238" s="1500"/>
      <c r="S238" s="1500"/>
      <c r="T238" s="1500"/>
      <c r="U238" s="1500"/>
      <c r="V238" s="1500"/>
      <c r="W238" s="1500"/>
      <c r="X238" s="1500"/>
      <c r="Y238" s="1500"/>
      <c r="Z238" s="1500"/>
      <c r="AA238" s="1500"/>
      <c r="AB238" s="1500"/>
      <c r="AC238" s="1500"/>
      <c r="AD238" s="1500"/>
      <c r="AE238" s="1500"/>
      <c r="AF238" s="1500"/>
      <c r="AG238" s="1500"/>
      <c r="AH238" s="1500"/>
      <c r="AI238" s="1500"/>
      <c r="AJ238" s="1500"/>
      <c r="AK238" s="1500"/>
      <c r="AL238" s="1500"/>
      <c r="AM238" s="1500"/>
      <c r="AN238" s="1500"/>
    </row>
    <row r="239" spans="1:40" ht="14.25" customHeight="1" x14ac:dyDescent="0.25">
      <c r="A239" s="1500"/>
      <c r="B239" s="1500"/>
      <c r="C239" s="1500"/>
      <c r="D239" s="1500"/>
      <c r="E239" s="1500"/>
      <c r="F239" s="1500"/>
      <c r="G239" s="1500"/>
      <c r="H239" s="1500"/>
      <c r="I239" s="1500"/>
      <c r="J239" s="1500"/>
      <c r="K239" s="1500"/>
      <c r="L239" s="1500"/>
      <c r="M239" s="1500"/>
      <c r="N239" s="1500"/>
      <c r="O239" s="1500"/>
      <c r="P239" s="1500"/>
      <c r="Q239" s="1500"/>
      <c r="R239" s="1500"/>
      <c r="S239" s="1500"/>
      <c r="T239" s="1500"/>
      <c r="U239" s="1500"/>
      <c r="V239" s="1500"/>
      <c r="W239" s="1500"/>
      <c r="X239" s="1500"/>
      <c r="Y239" s="1500"/>
      <c r="Z239" s="1500"/>
      <c r="AA239" s="1500"/>
      <c r="AB239" s="1500"/>
      <c r="AC239" s="1500"/>
      <c r="AD239" s="1500"/>
      <c r="AE239" s="1500"/>
      <c r="AF239" s="1500"/>
      <c r="AG239" s="1500"/>
      <c r="AH239" s="1500"/>
      <c r="AI239" s="1500"/>
      <c r="AJ239" s="1500"/>
      <c r="AK239" s="1500"/>
      <c r="AL239" s="1500"/>
      <c r="AM239" s="1500"/>
      <c r="AN239" s="1500"/>
    </row>
    <row r="240" spans="1:40" ht="14.25" customHeight="1" x14ac:dyDescent="0.25">
      <c r="A240" s="1500"/>
      <c r="B240" s="1500"/>
      <c r="C240" s="1500"/>
      <c r="D240" s="1500"/>
      <c r="E240" s="1500"/>
      <c r="F240" s="1500"/>
      <c r="G240" s="1500"/>
      <c r="H240" s="1500"/>
      <c r="I240" s="1500"/>
      <c r="J240" s="1500"/>
      <c r="K240" s="1500"/>
      <c r="L240" s="1500"/>
      <c r="M240" s="1500"/>
      <c r="N240" s="1500"/>
      <c r="O240" s="1500"/>
      <c r="P240" s="1500"/>
      <c r="Q240" s="1500"/>
      <c r="R240" s="1500"/>
      <c r="S240" s="1500"/>
      <c r="T240" s="1500"/>
      <c r="U240" s="1500"/>
      <c r="V240" s="1500"/>
      <c r="W240" s="1500"/>
      <c r="X240" s="1500"/>
      <c r="Y240" s="1500"/>
      <c r="Z240" s="1500"/>
      <c r="AA240" s="1500"/>
      <c r="AB240" s="1500"/>
      <c r="AC240" s="1500"/>
      <c r="AD240" s="1500"/>
      <c r="AE240" s="1500"/>
      <c r="AF240" s="1500"/>
      <c r="AG240" s="1500"/>
      <c r="AH240" s="1500"/>
      <c r="AI240" s="1500"/>
      <c r="AJ240" s="1500"/>
      <c r="AK240" s="1500"/>
      <c r="AL240" s="1500"/>
      <c r="AM240" s="1500"/>
      <c r="AN240" s="1500"/>
    </row>
    <row r="241" spans="1:40" ht="14.25" customHeight="1" x14ac:dyDescent="0.25">
      <c r="A241" s="1500"/>
      <c r="B241" s="1500"/>
      <c r="C241" s="1500"/>
      <c r="D241" s="1500"/>
      <c r="E241" s="1500"/>
      <c r="F241" s="1500"/>
      <c r="G241" s="1500"/>
      <c r="H241" s="1500"/>
      <c r="I241" s="1500"/>
      <c r="J241" s="1500"/>
      <c r="K241" s="1500"/>
      <c r="L241" s="1500"/>
      <c r="M241" s="1500"/>
      <c r="N241" s="1500"/>
      <c r="O241" s="1500"/>
      <c r="P241" s="1500"/>
      <c r="Q241" s="1500"/>
      <c r="R241" s="1500"/>
      <c r="S241" s="1500"/>
      <c r="T241" s="1500"/>
      <c r="U241" s="1500"/>
      <c r="V241" s="1500"/>
      <c r="W241" s="1500"/>
      <c r="X241" s="1500"/>
      <c r="Y241" s="1500"/>
      <c r="Z241" s="1500"/>
      <c r="AA241" s="1500"/>
      <c r="AB241" s="1500"/>
      <c r="AC241" s="1500"/>
      <c r="AD241" s="1500"/>
      <c r="AE241" s="1500"/>
      <c r="AF241" s="1500"/>
      <c r="AG241" s="1500"/>
      <c r="AH241" s="1500"/>
      <c r="AI241" s="1500"/>
      <c r="AJ241" s="1500"/>
      <c r="AK241" s="1500"/>
      <c r="AL241" s="1500"/>
      <c r="AM241" s="1500"/>
      <c r="AN241" s="1500"/>
    </row>
    <row r="242" spans="1:40" ht="14.25" customHeight="1" x14ac:dyDescent="0.25">
      <c r="A242" s="1500"/>
      <c r="B242" s="1500"/>
      <c r="C242" s="1500"/>
      <c r="D242" s="1500"/>
      <c r="E242" s="1500"/>
      <c r="F242" s="1500"/>
      <c r="G242" s="1500"/>
      <c r="H242" s="1500"/>
      <c r="I242" s="1500"/>
      <c r="J242" s="1500"/>
      <c r="K242" s="1500"/>
      <c r="L242" s="1500"/>
      <c r="M242" s="1500"/>
      <c r="N242" s="1500"/>
      <c r="O242" s="1500"/>
      <c r="P242" s="1500"/>
      <c r="Q242" s="1500"/>
      <c r="R242" s="1500"/>
      <c r="S242" s="1500"/>
      <c r="T242" s="1500"/>
      <c r="U242" s="1500"/>
      <c r="V242" s="1500"/>
      <c r="W242" s="1500"/>
      <c r="X242" s="1500"/>
      <c r="Y242" s="1500"/>
      <c r="Z242" s="1500"/>
      <c r="AA242" s="1500"/>
      <c r="AB242" s="1500"/>
      <c r="AC242" s="1500"/>
      <c r="AD242" s="1500"/>
      <c r="AE242" s="1500"/>
      <c r="AF242" s="1500"/>
      <c r="AG242" s="1500"/>
      <c r="AH242" s="1500"/>
      <c r="AI242" s="1500"/>
      <c r="AJ242" s="1500"/>
      <c r="AK242" s="1500"/>
      <c r="AL242" s="1500"/>
      <c r="AM242" s="1500"/>
      <c r="AN242" s="1500"/>
    </row>
    <row r="243" spans="1:40" ht="14.25" customHeight="1" x14ac:dyDescent="0.25">
      <c r="A243" s="1500"/>
      <c r="B243" s="1500"/>
      <c r="C243" s="1500"/>
      <c r="D243" s="1500"/>
      <c r="E243" s="1500"/>
      <c r="F243" s="1500"/>
      <c r="G243" s="1500"/>
      <c r="H243" s="1500"/>
      <c r="I243" s="1500"/>
      <c r="J243" s="1500"/>
      <c r="K243" s="1500"/>
      <c r="L243" s="1500"/>
      <c r="M243" s="1500"/>
      <c r="N243" s="1500"/>
      <c r="O243" s="1500"/>
      <c r="P243" s="1500"/>
      <c r="Q243" s="1500"/>
      <c r="R243" s="1500"/>
      <c r="S243" s="1500"/>
      <c r="T243" s="1500"/>
      <c r="U243" s="1500"/>
      <c r="V243" s="1500"/>
      <c r="W243" s="1500"/>
      <c r="X243" s="1500"/>
      <c r="Y243" s="1500"/>
      <c r="Z243" s="1500"/>
      <c r="AA243" s="1500"/>
      <c r="AB243" s="1500"/>
      <c r="AC243" s="1500"/>
      <c r="AD243" s="1500"/>
      <c r="AE243" s="1500"/>
      <c r="AF243" s="1500"/>
      <c r="AG243" s="1500"/>
      <c r="AH243" s="1500"/>
      <c r="AI243" s="1500"/>
      <c r="AJ243" s="1500"/>
      <c r="AK243" s="1500"/>
      <c r="AL243" s="1500"/>
      <c r="AM243" s="1500"/>
      <c r="AN243" s="1500"/>
    </row>
    <row r="244" spans="1:40" ht="14.25" customHeight="1" x14ac:dyDescent="0.25">
      <c r="A244" s="1500"/>
      <c r="B244" s="1500"/>
      <c r="C244" s="1500"/>
      <c r="D244" s="1500"/>
      <c r="E244" s="1500"/>
      <c r="F244" s="1500"/>
      <c r="G244" s="1500"/>
      <c r="H244" s="1500"/>
      <c r="I244" s="1500"/>
      <c r="J244" s="1500"/>
      <c r="K244" s="1500"/>
      <c r="L244" s="1500"/>
      <c r="M244" s="1500"/>
      <c r="N244" s="1500"/>
      <c r="O244" s="1500"/>
      <c r="P244" s="1500"/>
      <c r="Q244" s="1500"/>
      <c r="R244" s="1500"/>
      <c r="S244" s="1500"/>
      <c r="T244" s="1500"/>
      <c r="U244" s="1500"/>
      <c r="V244" s="1500"/>
      <c r="W244" s="1500"/>
      <c r="X244" s="1500"/>
      <c r="Y244" s="1500"/>
      <c r="Z244" s="1500"/>
      <c r="AA244" s="1500"/>
      <c r="AB244" s="1500"/>
      <c r="AC244" s="1500"/>
      <c r="AD244" s="1500"/>
      <c r="AE244" s="1500"/>
      <c r="AF244" s="1500"/>
      <c r="AG244" s="1500"/>
      <c r="AH244" s="1500"/>
      <c r="AI244" s="1500"/>
      <c r="AJ244" s="1500"/>
      <c r="AK244" s="1500"/>
      <c r="AL244" s="1500"/>
      <c r="AM244" s="1500"/>
      <c r="AN244" s="1500"/>
    </row>
    <row r="245" spans="1:40" ht="14.25" customHeight="1" x14ac:dyDescent="0.25">
      <c r="A245" s="1500"/>
      <c r="B245" s="1500"/>
      <c r="C245" s="1500"/>
      <c r="D245" s="1500"/>
      <c r="E245" s="1500"/>
      <c r="F245" s="1500"/>
      <c r="G245" s="1500"/>
      <c r="H245" s="1500"/>
      <c r="I245" s="1500"/>
      <c r="J245" s="1500"/>
      <c r="K245" s="1500"/>
      <c r="L245" s="1500"/>
      <c r="M245" s="1500"/>
      <c r="N245" s="1500"/>
      <c r="O245" s="1500"/>
      <c r="P245" s="1500"/>
      <c r="Q245" s="1500"/>
      <c r="R245" s="1500"/>
      <c r="S245" s="1500"/>
      <c r="T245" s="1500"/>
      <c r="U245" s="1500"/>
      <c r="V245" s="1500"/>
      <c r="W245" s="1500"/>
      <c r="X245" s="1500"/>
      <c r="Y245" s="1500"/>
      <c r="Z245" s="1500"/>
      <c r="AA245" s="1500"/>
      <c r="AB245" s="1500"/>
      <c r="AC245" s="1500"/>
      <c r="AD245" s="1500"/>
      <c r="AE245" s="1500"/>
      <c r="AF245" s="1500"/>
      <c r="AG245" s="1500"/>
      <c r="AH245" s="1500"/>
      <c r="AI245" s="1500"/>
      <c r="AJ245" s="1500"/>
      <c r="AK245" s="1500"/>
      <c r="AL245" s="1500"/>
      <c r="AM245" s="1500"/>
      <c r="AN245" s="1500"/>
    </row>
    <row r="246" spans="1:40" ht="14.25" customHeight="1" x14ac:dyDescent="0.25">
      <c r="A246" s="1500"/>
      <c r="B246" s="1500"/>
      <c r="C246" s="1500"/>
      <c r="D246" s="1500"/>
      <c r="E246" s="1500"/>
      <c r="F246" s="1500"/>
      <c r="G246" s="1500"/>
      <c r="H246" s="1500"/>
      <c r="I246" s="1500"/>
      <c r="J246" s="1500"/>
      <c r="K246" s="1500"/>
      <c r="L246" s="1500"/>
      <c r="M246" s="1500"/>
      <c r="N246" s="1500"/>
      <c r="O246" s="1500"/>
      <c r="P246" s="1500"/>
      <c r="Q246" s="1500"/>
      <c r="R246" s="1500"/>
      <c r="S246" s="1500"/>
      <c r="T246" s="1500"/>
      <c r="U246" s="1500"/>
      <c r="V246" s="1500"/>
      <c r="W246" s="1500"/>
      <c r="X246" s="1500"/>
      <c r="Y246" s="1500"/>
      <c r="Z246" s="1500"/>
      <c r="AA246" s="1500"/>
      <c r="AB246" s="1500"/>
      <c r="AC246" s="1500"/>
      <c r="AD246" s="1500"/>
      <c r="AE246" s="1500"/>
      <c r="AF246" s="1500"/>
      <c r="AG246" s="1500"/>
      <c r="AH246" s="1500"/>
      <c r="AI246" s="1500"/>
      <c r="AJ246" s="1500"/>
      <c r="AK246" s="1500"/>
      <c r="AL246" s="1500"/>
      <c r="AM246" s="1500"/>
      <c r="AN246" s="1500"/>
    </row>
    <row r="247" spans="1:40" ht="14.25" customHeight="1" x14ac:dyDescent="0.25">
      <c r="A247" s="1500"/>
      <c r="B247" s="1500"/>
      <c r="C247" s="1500"/>
      <c r="D247" s="1500"/>
      <c r="E247" s="1500"/>
      <c r="F247" s="1500"/>
      <c r="G247" s="1500"/>
      <c r="H247" s="1500"/>
      <c r="I247" s="1500"/>
      <c r="J247" s="1500"/>
      <c r="K247" s="1500"/>
      <c r="L247" s="1500"/>
      <c r="M247" s="1500"/>
      <c r="N247" s="1500"/>
      <c r="O247" s="1500"/>
      <c r="P247" s="1500"/>
      <c r="Q247" s="1500"/>
      <c r="R247" s="1500"/>
      <c r="S247" s="1500"/>
      <c r="T247" s="1500"/>
      <c r="U247" s="1500"/>
      <c r="V247" s="1500"/>
      <c r="W247" s="1500"/>
      <c r="X247" s="1500"/>
      <c r="Y247" s="1500"/>
      <c r="Z247" s="1500"/>
      <c r="AA247" s="1500"/>
      <c r="AB247" s="1500"/>
      <c r="AC247" s="1500"/>
      <c r="AD247" s="1500"/>
      <c r="AE247" s="1500"/>
      <c r="AF247" s="1500"/>
      <c r="AG247" s="1500"/>
      <c r="AH247" s="1500"/>
      <c r="AI247" s="1500"/>
      <c r="AJ247" s="1500"/>
      <c r="AK247" s="1500"/>
      <c r="AL247" s="1500"/>
      <c r="AM247" s="1500"/>
      <c r="AN247" s="1500"/>
    </row>
    <row r="248" spans="1:40" ht="14.25" customHeight="1" x14ac:dyDescent="0.25">
      <c r="A248" s="1500"/>
      <c r="B248" s="1500"/>
      <c r="C248" s="1500"/>
      <c r="D248" s="1500"/>
      <c r="E248" s="1500"/>
      <c r="F248" s="1500"/>
      <c r="G248" s="1500"/>
      <c r="H248" s="1500"/>
      <c r="I248" s="1500"/>
      <c r="J248" s="1500"/>
      <c r="K248" s="1500"/>
      <c r="L248" s="1500"/>
      <c r="M248" s="1500"/>
      <c r="N248" s="1500"/>
      <c r="O248" s="1500"/>
      <c r="P248" s="1500"/>
      <c r="Q248" s="1500"/>
      <c r="R248" s="1500"/>
      <c r="S248" s="1500"/>
      <c r="T248" s="1500"/>
      <c r="U248" s="1500"/>
      <c r="V248" s="1500"/>
      <c r="W248" s="1500"/>
      <c r="X248" s="1500"/>
      <c r="Y248" s="1500"/>
      <c r="Z248" s="1500"/>
      <c r="AA248" s="1500"/>
      <c r="AB248" s="1500"/>
      <c r="AC248" s="1500"/>
      <c r="AD248" s="1500"/>
      <c r="AE248" s="1500"/>
      <c r="AF248" s="1500"/>
      <c r="AG248" s="1500"/>
      <c r="AH248" s="1500"/>
      <c r="AI248" s="1500"/>
      <c r="AJ248" s="1500"/>
      <c r="AK248" s="1500"/>
      <c r="AL248" s="1500"/>
      <c r="AM248" s="1500"/>
      <c r="AN248" s="1500"/>
    </row>
    <row r="249" spans="1:40" ht="14.25" customHeight="1" x14ac:dyDescent="0.25">
      <c r="A249" s="1500"/>
      <c r="B249" s="1500"/>
      <c r="C249" s="1500"/>
      <c r="D249" s="1500"/>
      <c r="E249" s="1500"/>
      <c r="F249" s="1500"/>
      <c r="G249" s="1500"/>
      <c r="H249" s="1500"/>
      <c r="I249" s="1500"/>
      <c r="J249" s="1500"/>
      <c r="K249" s="1500"/>
      <c r="L249" s="1500"/>
      <c r="M249" s="1500"/>
      <c r="N249" s="1500"/>
      <c r="O249" s="1500"/>
      <c r="P249" s="1500"/>
      <c r="Q249" s="1500"/>
      <c r="R249" s="1500"/>
      <c r="S249" s="1500"/>
      <c r="T249" s="1500"/>
      <c r="U249" s="1500"/>
      <c r="V249" s="1500"/>
      <c r="W249" s="1500"/>
      <c r="X249" s="1500"/>
      <c r="Y249" s="1500"/>
      <c r="Z249" s="1500"/>
      <c r="AA249" s="1500"/>
      <c r="AB249" s="1500"/>
      <c r="AC249" s="1500"/>
      <c r="AD249" s="1500"/>
      <c r="AE249" s="1500"/>
      <c r="AF249" s="1500"/>
      <c r="AG249" s="1500"/>
      <c r="AH249" s="1500"/>
      <c r="AI249" s="1500"/>
      <c r="AJ249" s="1500"/>
      <c r="AK249" s="1500"/>
      <c r="AL249" s="1500"/>
      <c r="AM249" s="1500"/>
      <c r="AN249" s="1500"/>
    </row>
    <row r="250" spans="1:40" ht="14.25" customHeight="1" x14ac:dyDescent="0.25">
      <c r="A250" s="1500"/>
      <c r="B250" s="1500"/>
      <c r="C250" s="1500"/>
      <c r="D250" s="1500"/>
      <c r="E250" s="1500"/>
      <c r="F250" s="1500"/>
      <c r="G250" s="1500"/>
      <c r="H250" s="1500"/>
      <c r="I250" s="1500"/>
      <c r="J250" s="1500"/>
      <c r="K250" s="1500"/>
      <c r="L250" s="1500"/>
      <c r="M250" s="1500"/>
      <c r="N250" s="1500"/>
      <c r="O250" s="1500"/>
      <c r="P250" s="1500"/>
      <c r="Q250" s="1500"/>
      <c r="R250" s="1500"/>
      <c r="S250" s="1500"/>
      <c r="T250" s="1500"/>
      <c r="U250" s="1500"/>
      <c r="V250" s="1500"/>
      <c r="W250" s="1500"/>
      <c r="X250" s="1500"/>
      <c r="Y250" s="1500"/>
      <c r="Z250" s="1500"/>
      <c r="AA250" s="1500"/>
      <c r="AB250" s="1500"/>
      <c r="AC250" s="1500"/>
      <c r="AD250" s="1500"/>
      <c r="AE250" s="1500"/>
      <c r="AF250" s="1500"/>
      <c r="AG250" s="1500"/>
      <c r="AH250" s="1500"/>
      <c r="AI250" s="1500"/>
      <c r="AJ250" s="1500"/>
      <c r="AK250" s="1500"/>
      <c r="AL250" s="1500"/>
      <c r="AM250" s="1500"/>
      <c r="AN250" s="1500"/>
    </row>
    <row r="251" spans="1:40" ht="14.25" customHeight="1" x14ac:dyDescent="0.25">
      <c r="A251" s="1500"/>
      <c r="B251" s="1500"/>
      <c r="C251" s="1500"/>
      <c r="D251" s="1500"/>
      <c r="E251" s="1500"/>
      <c r="F251" s="1500"/>
      <c r="G251" s="1500"/>
      <c r="H251" s="1500"/>
      <c r="I251" s="1500"/>
      <c r="J251" s="1500"/>
      <c r="K251" s="1500"/>
      <c r="L251" s="1500"/>
      <c r="M251" s="1500"/>
      <c r="N251" s="1500"/>
      <c r="O251" s="1500"/>
      <c r="P251" s="1500"/>
      <c r="Q251" s="1500"/>
      <c r="R251" s="1500"/>
      <c r="S251" s="1500"/>
      <c r="T251" s="1500"/>
      <c r="U251" s="1500"/>
      <c r="V251" s="1500"/>
      <c r="W251" s="1500"/>
      <c r="X251" s="1500"/>
      <c r="Y251" s="1500"/>
      <c r="Z251" s="1500"/>
      <c r="AA251" s="1500"/>
      <c r="AB251" s="1500"/>
      <c r="AC251" s="1500"/>
      <c r="AD251" s="1500"/>
      <c r="AE251" s="1500"/>
      <c r="AF251" s="1500"/>
      <c r="AG251" s="1500"/>
      <c r="AH251" s="1500"/>
      <c r="AI251" s="1500"/>
      <c r="AJ251" s="1500"/>
      <c r="AK251" s="1500"/>
      <c r="AL251" s="1500"/>
      <c r="AM251" s="1500"/>
      <c r="AN251" s="1500"/>
    </row>
    <row r="252" spans="1:40" ht="14.25" customHeight="1" x14ac:dyDescent="0.25">
      <c r="A252" s="1500"/>
      <c r="B252" s="1500"/>
      <c r="C252" s="1500"/>
      <c r="D252" s="1500"/>
      <c r="E252" s="1500"/>
      <c r="F252" s="1500"/>
      <c r="G252" s="1500"/>
      <c r="H252" s="1500"/>
      <c r="I252" s="1500"/>
      <c r="J252" s="1500"/>
      <c r="K252" s="1500"/>
      <c r="L252" s="1500"/>
      <c r="M252" s="1500"/>
      <c r="N252" s="1500"/>
      <c r="O252" s="1500"/>
      <c r="P252" s="1500"/>
      <c r="Q252" s="1500"/>
      <c r="R252" s="1500"/>
      <c r="S252" s="1500"/>
      <c r="T252" s="1500"/>
      <c r="U252" s="1500"/>
      <c r="V252" s="1500"/>
      <c r="W252" s="1500"/>
      <c r="X252" s="1500"/>
      <c r="Y252" s="1500"/>
      <c r="Z252" s="1500"/>
      <c r="AA252" s="1500"/>
      <c r="AB252" s="1500"/>
      <c r="AC252" s="1500"/>
      <c r="AD252" s="1500"/>
      <c r="AE252" s="1500"/>
      <c r="AF252" s="1500"/>
      <c r="AG252" s="1500"/>
      <c r="AH252" s="1500"/>
      <c r="AI252" s="1500"/>
      <c r="AJ252" s="1500"/>
      <c r="AK252" s="1500"/>
      <c r="AL252" s="1500"/>
      <c r="AM252" s="1500"/>
      <c r="AN252" s="1500"/>
    </row>
    <row r="253" spans="1:40" ht="14.25" customHeight="1" x14ac:dyDescent="0.25">
      <c r="A253" s="1500"/>
      <c r="B253" s="1500"/>
      <c r="C253" s="1500"/>
      <c r="D253" s="1500"/>
      <c r="E253" s="1500"/>
      <c r="F253" s="1500"/>
      <c r="G253" s="1500"/>
      <c r="H253" s="1500"/>
      <c r="I253" s="1500"/>
      <c r="J253" s="1500"/>
      <c r="K253" s="1500"/>
      <c r="L253" s="1500"/>
      <c r="M253" s="1500"/>
      <c r="N253" s="1500"/>
      <c r="O253" s="1500"/>
      <c r="P253" s="1500"/>
      <c r="Q253" s="1500"/>
      <c r="R253" s="1500"/>
      <c r="S253" s="1500"/>
      <c r="T253" s="1500"/>
      <c r="U253" s="1500"/>
      <c r="V253" s="1500"/>
      <c r="W253" s="1500"/>
      <c r="X253" s="1500"/>
      <c r="Y253" s="1500"/>
      <c r="Z253" s="1500"/>
      <c r="AA253" s="1500"/>
      <c r="AB253" s="1500"/>
      <c r="AC253" s="1500"/>
      <c r="AD253" s="1500"/>
      <c r="AE253" s="1500"/>
      <c r="AF253" s="1500"/>
      <c r="AG253" s="1500"/>
      <c r="AH253" s="1500"/>
      <c r="AI253" s="1500"/>
      <c r="AJ253" s="1500"/>
      <c r="AK253" s="1500"/>
      <c r="AL253" s="1500"/>
      <c r="AM253" s="1500"/>
      <c r="AN253" s="1500"/>
    </row>
    <row r="254" spans="1:40" ht="14.25" customHeight="1" x14ac:dyDescent="0.25">
      <c r="A254" s="1500"/>
      <c r="B254" s="1500"/>
      <c r="C254" s="1500"/>
      <c r="D254" s="1500"/>
      <c r="E254" s="1500"/>
      <c r="F254" s="1500"/>
      <c r="G254" s="1500"/>
      <c r="H254" s="1500"/>
      <c r="I254" s="1500"/>
      <c r="J254" s="1500"/>
      <c r="K254" s="1500"/>
      <c r="L254" s="1500"/>
      <c r="M254" s="1500"/>
      <c r="N254" s="1500"/>
      <c r="O254" s="1500"/>
      <c r="P254" s="1500"/>
      <c r="Q254" s="1500"/>
      <c r="R254" s="1500"/>
      <c r="S254" s="1500"/>
      <c r="T254" s="1500"/>
      <c r="U254" s="1500"/>
      <c r="V254" s="1500"/>
      <c r="W254" s="1500"/>
      <c r="X254" s="1500"/>
      <c r="Y254" s="1500"/>
      <c r="Z254" s="1500"/>
      <c r="AA254" s="1500"/>
      <c r="AB254" s="1500"/>
      <c r="AC254" s="1500"/>
      <c r="AD254" s="1500"/>
      <c r="AE254" s="1500"/>
      <c r="AF254" s="1500"/>
      <c r="AG254" s="1500"/>
      <c r="AH254" s="1500"/>
      <c r="AI254" s="1500"/>
      <c r="AJ254" s="1500"/>
      <c r="AK254" s="1500"/>
      <c r="AL254" s="1500"/>
      <c r="AM254" s="1500"/>
      <c r="AN254" s="1500"/>
    </row>
    <row r="255" spans="1:40" ht="14.25" customHeight="1" x14ac:dyDescent="0.25">
      <c r="A255" s="1500"/>
      <c r="B255" s="1500"/>
      <c r="C255" s="1500"/>
      <c r="D255" s="1500"/>
      <c r="E255" s="1500"/>
      <c r="F255" s="1500"/>
      <c r="G255" s="1500"/>
      <c r="H255" s="1500"/>
      <c r="I255" s="1500"/>
      <c r="J255" s="1500"/>
      <c r="K255" s="1500"/>
      <c r="L255" s="1500"/>
      <c r="M255" s="1500"/>
      <c r="N255" s="1500"/>
      <c r="O255" s="1500"/>
      <c r="P255" s="1500"/>
      <c r="Q255" s="1500"/>
      <c r="R255" s="1500"/>
      <c r="S255" s="1500"/>
      <c r="T255" s="1500"/>
      <c r="U255" s="1500"/>
      <c r="V255" s="1500"/>
      <c r="W255" s="1500"/>
      <c r="X255" s="1500"/>
      <c r="Y255" s="1500"/>
      <c r="Z255" s="1500"/>
      <c r="AA255" s="1500"/>
      <c r="AB255" s="1500"/>
      <c r="AC255" s="1500"/>
      <c r="AD255" s="1500"/>
      <c r="AE255" s="1500"/>
      <c r="AF255" s="1500"/>
      <c r="AG255" s="1500"/>
      <c r="AH255" s="1500"/>
      <c r="AI255" s="1500"/>
      <c r="AJ255" s="1500"/>
      <c r="AK255" s="1500"/>
      <c r="AL255" s="1500"/>
      <c r="AM255" s="1500"/>
      <c r="AN255" s="1500"/>
    </row>
    <row r="256" spans="1:40" ht="14.25" customHeight="1" x14ac:dyDescent="0.25">
      <c r="A256" s="1500"/>
      <c r="B256" s="1500"/>
      <c r="C256" s="1500"/>
      <c r="D256" s="1500"/>
      <c r="E256" s="1500"/>
      <c r="F256" s="1500"/>
      <c r="G256" s="1500"/>
      <c r="H256" s="1500"/>
      <c r="I256" s="1500"/>
      <c r="J256" s="1500"/>
      <c r="K256" s="1500"/>
      <c r="L256" s="1500"/>
      <c r="M256" s="1500"/>
      <c r="N256" s="1500"/>
      <c r="O256" s="1500"/>
      <c r="P256" s="1500"/>
      <c r="Q256" s="1500"/>
      <c r="R256" s="1500"/>
      <c r="S256" s="1500"/>
      <c r="T256" s="1500"/>
      <c r="U256" s="1500"/>
      <c r="V256" s="1500"/>
      <c r="W256" s="1500"/>
      <c r="X256" s="1500"/>
      <c r="Y256" s="1500"/>
      <c r="Z256" s="1500"/>
      <c r="AA256" s="1500"/>
      <c r="AB256" s="1500"/>
      <c r="AC256" s="1500"/>
      <c r="AD256" s="1500"/>
      <c r="AE256" s="1500"/>
      <c r="AF256" s="1500"/>
      <c r="AG256" s="1500"/>
      <c r="AH256" s="1500"/>
      <c r="AI256" s="1500"/>
      <c r="AJ256" s="1500"/>
      <c r="AK256" s="1500"/>
      <c r="AL256" s="1500"/>
      <c r="AM256" s="1500"/>
      <c r="AN256" s="1500"/>
    </row>
    <row r="257" spans="1:40" ht="14.25" customHeight="1" x14ac:dyDescent="0.25">
      <c r="A257" s="1500"/>
      <c r="B257" s="1500"/>
      <c r="C257" s="1500"/>
      <c r="D257" s="1500"/>
      <c r="E257" s="1500"/>
      <c r="F257" s="1500"/>
      <c r="G257" s="1500"/>
      <c r="H257" s="1500"/>
      <c r="I257" s="1500"/>
      <c r="J257" s="1500"/>
      <c r="K257" s="1500"/>
      <c r="L257" s="1500"/>
      <c r="M257" s="1500"/>
      <c r="N257" s="1500"/>
      <c r="O257" s="1500"/>
      <c r="P257" s="1500"/>
      <c r="Q257" s="1500"/>
      <c r="R257" s="1500"/>
      <c r="S257" s="1500"/>
      <c r="T257" s="1500"/>
      <c r="U257" s="1500"/>
      <c r="V257" s="1500"/>
      <c r="W257" s="1500"/>
      <c r="X257" s="1500"/>
      <c r="Y257" s="1500"/>
      <c r="Z257" s="1500"/>
      <c r="AA257" s="1500"/>
      <c r="AB257" s="1500"/>
      <c r="AC257" s="1500"/>
      <c r="AD257" s="1500"/>
      <c r="AE257" s="1500"/>
      <c r="AF257" s="1500"/>
      <c r="AG257" s="1500"/>
      <c r="AH257" s="1500"/>
      <c r="AI257" s="1500"/>
      <c r="AJ257" s="1500"/>
      <c r="AK257" s="1500"/>
      <c r="AL257" s="1500"/>
      <c r="AM257" s="1500"/>
      <c r="AN257" s="1500"/>
    </row>
    <row r="258" spans="1:40" ht="14.25" customHeight="1" x14ac:dyDescent="0.25">
      <c r="A258" s="1500"/>
      <c r="B258" s="1500"/>
      <c r="C258" s="1500"/>
      <c r="D258" s="1500"/>
      <c r="E258" s="1500"/>
      <c r="F258" s="1500"/>
      <c r="G258" s="1500"/>
      <c r="H258" s="1500"/>
      <c r="I258" s="1500"/>
      <c r="J258" s="1500"/>
      <c r="K258" s="1500"/>
      <c r="L258" s="1500"/>
      <c r="M258" s="1500"/>
      <c r="N258" s="1500"/>
      <c r="O258" s="1500"/>
      <c r="P258" s="1500"/>
      <c r="Q258" s="1500"/>
      <c r="R258" s="1500"/>
      <c r="S258" s="1500"/>
      <c r="T258" s="1500"/>
      <c r="U258" s="1500"/>
      <c r="V258" s="1500"/>
      <c r="W258" s="1500"/>
      <c r="X258" s="1500"/>
      <c r="Y258" s="1500"/>
      <c r="Z258" s="1500"/>
      <c r="AA258" s="1500"/>
      <c r="AB258" s="1500"/>
      <c r="AC258" s="1500"/>
      <c r="AD258" s="1500"/>
      <c r="AE258" s="1500"/>
      <c r="AF258" s="1500"/>
      <c r="AG258" s="1500"/>
      <c r="AH258" s="1500"/>
      <c r="AI258" s="1500"/>
      <c r="AJ258" s="1500"/>
      <c r="AK258" s="1500"/>
      <c r="AL258" s="1500"/>
      <c r="AM258" s="1500"/>
      <c r="AN258" s="1500"/>
    </row>
    <row r="259" spans="1:40" ht="14.25" customHeight="1" x14ac:dyDescent="0.25">
      <c r="A259" s="1500"/>
      <c r="B259" s="1500"/>
      <c r="C259" s="1500"/>
      <c r="D259" s="1500"/>
      <c r="E259" s="1500"/>
      <c r="F259" s="1500"/>
      <c r="G259" s="1500"/>
      <c r="H259" s="1500"/>
      <c r="I259" s="1500"/>
      <c r="J259" s="1500"/>
      <c r="K259" s="1500"/>
      <c r="L259" s="1500"/>
      <c r="M259" s="1500"/>
      <c r="N259" s="1500"/>
      <c r="O259" s="1500"/>
      <c r="P259" s="1500"/>
      <c r="Q259" s="1500"/>
      <c r="R259" s="1500"/>
      <c r="S259" s="1500"/>
      <c r="T259" s="1500"/>
      <c r="U259" s="1500"/>
      <c r="V259" s="1500"/>
      <c r="W259" s="1500"/>
      <c r="X259" s="1500"/>
      <c r="Y259" s="1500"/>
      <c r="Z259" s="1500"/>
      <c r="AA259" s="1500"/>
      <c r="AB259" s="1500"/>
      <c r="AC259" s="1500"/>
      <c r="AD259" s="1500"/>
      <c r="AE259" s="1500"/>
      <c r="AF259" s="1500"/>
      <c r="AG259" s="1500"/>
      <c r="AH259" s="1500"/>
      <c r="AI259" s="1500"/>
      <c r="AJ259" s="1500"/>
      <c r="AK259" s="1500"/>
      <c r="AL259" s="1500"/>
      <c r="AM259" s="1500"/>
      <c r="AN259" s="1500"/>
    </row>
    <row r="260" spans="1:40" ht="14.25" customHeight="1" x14ac:dyDescent="0.25">
      <c r="A260" s="1500"/>
      <c r="B260" s="1500"/>
      <c r="C260" s="1500"/>
      <c r="D260" s="1500"/>
      <c r="E260" s="1500"/>
      <c r="F260" s="1500"/>
      <c r="G260" s="1500"/>
      <c r="H260" s="1500"/>
      <c r="I260" s="1500"/>
      <c r="J260" s="1500"/>
      <c r="K260" s="1500"/>
      <c r="L260" s="1500"/>
      <c r="M260" s="1500"/>
      <c r="N260" s="1500"/>
      <c r="O260" s="1500"/>
      <c r="P260" s="1500"/>
      <c r="Q260" s="1500"/>
      <c r="R260" s="1500"/>
      <c r="S260" s="1500"/>
      <c r="T260" s="1500"/>
      <c r="U260" s="1500"/>
      <c r="V260" s="1500"/>
      <c r="W260" s="1500"/>
      <c r="X260" s="1500"/>
      <c r="Y260" s="1500"/>
      <c r="Z260" s="1500"/>
      <c r="AA260" s="1500"/>
      <c r="AB260" s="1500"/>
      <c r="AC260" s="1500"/>
      <c r="AD260" s="1500"/>
      <c r="AE260" s="1500"/>
      <c r="AF260" s="1500"/>
      <c r="AG260" s="1500"/>
      <c r="AH260" s="1500"/>
      <c r="AI260" s="1500"/>
      <c r="AJ260" s="1500"/>
      <c r="AK260" s="1500"/>
      <c r="AL260" s="1500"/>
      <c r="AM260" s="1500"/>
      <c r="AN260" s="1500"/>
    </row>
    <row r="261" spans="1:40" ht="14.25" customHeight="1" x14ac:dyDescent="0.25">
      <c r="A261" s="1500"/>
      <c r="B261" s="1500"/>
      <c r="C261" s="1500"/>
      <c r="D261" s="1500"/>
      <c r="E261" s="1500"/>
      <c r="F261" s="1500"/>
      <c r="G261" s="1500"/>
      <c r="H261" s="1500"/>
      <c r="I261" s="1500"/>
      <c r="J261" s="1500"/>
      <c r="K261" s="1500"/>
      <c r="L261" s="1500"/>
      <c r="M261" s="1500"/>
      <c r="N261" s="1500"/>
      <c r="O261" s="1500"/>
      <c r="P261" s="1500"/>
      <c r="Q261" s="1500"/>
      <c r="R261" s="1500"/>
      <c r="S261" s="1500"/>
      <c r="T261" s="1500"/>
      <c r="U261" s="1500"/>
      <c r="V261" s="1500"/>
      <c r="W261" s="1500"/>
      <c r="X261" s="1500"/>
      <c r="Y261" s="1500"/>
      <c r="Z261" s="1500"/>
      <c r="AA261" s="1500"/>
      <c r="AB261" s="1500"/>
      <c r="AC261" s="1500"/>
      <c r="AD261" s="1500"/>
      <c r="AE261" s="1500"/>
      <c r="AF261" s="1500"/>
      <c r="AG261" s="1500"/>
      <c r="AH261" s="1500"/>
      <c r="AI261" s="1500"/>
      <c r="AJ261" s="1500"/>
      <c r="AK261" s="1500"/>
      <c r="AL261" s="1500"/>
      <c r="AM261" s="1500"/>
      <c r="AN261" s="1500"/>
    </row>
    <row r="262" spans="1:40" ht="14.25" customHeight="1" x14ac:dyDescent="0.25">
      <c r="A262" s="1500"/>
      <c r="B262" s="1500"/>
      <c r="C262" s="1500"/>
      <c r="D262" s="1500"/>
      <c r="E262" s="1500"/>
      <c r="F262" s="1500"/>
      <c r="G262" s="1500"/>
      <c r="H262" s="1500"/>
      <c r="I262" s="1500"/>
      <c r="J262" s="1500"/>
      <c r="K262" s="1500"/>
      <c r="L262" s="1500"/>
      <c r="M262" s="1500"/>
      <c r="N262" s="1500"/>
      <c r="O262" s="1500"/>
      <c r="P262" s="1500"/>
      <c r="Q262" s="1500"/>
      <c r="R262" s="1500"/>
      <c r="S262" s="1500"/>
      <c r="T262" s="1500"/>
      <c r="U262" s="1500"/>
      <c r="V262" s="1500"/>
      <c r="W262" s="1500"/>
      <c r="X262" s="1500"/>
      <c r="Y262" s="1500"/>
      <c r="Z262" s="1500"/>
      <c r="AA262" s="1500"/>
      <c r="AB262" s="1500"/>
      <c r="AC262" s="1500"/>
      <c r="AD262" s="1500"/>
      <c r="AE262" s="1500"/>
      <c r="AF262" s="1500"/>
      <c r="AG262" s="1500"/>
      <c r="AH262" s="1500"/>
      <c r="AI262" s="1500"/>
      <c r="AJ262" s="1500"/>
      <c r="AK262" s="1500"/>
      <c r="AL262" s="1500"/>
      <c r="AM262" s="1500"/>
      <c r="AN262" s="1500"/>
    </row>
    <row r="263" spans="1:40" ht="14.25" customHeight="1" x14ac:dyDescent="0.25">
      <c r="A263" s="1500"/>
      <c r="B263" s="1500"/>
      <c r="C263" s="1500"/>
      <c r="D263" s="1500"/>
      <c r="E263" s="1500"/>
      <c r="F263" s="1500"/>
      <c r="G263" s="1500"/>
      <c r="H263" s="1500"/>
      <c r="I263" s="1500"/>
      <c r="J263" s="1500"/>
      <c r="K263" s="1500"/>
      <c r="L263" s="1500"/>
      <c r="M263" s="1500"/>
      <c r="N263" s="1500"/>
      <c r="O263" s="1500"/>
      <c r="P263" s="1500"/>
      <c r="Q263" s="1500"/>
      <c r="R263" s="1500"/>
      <c r="S263" s="1500"/>
      <c r="T263" s="1500"/>
      <c r="U263" s="1500"/>
      <c r="V263" s="1500"/>
      <c r="W263" s="1500"/>
      <c r="X263" s="1500"/>
      <c r="Y263" s="1500"/>
      <c r="Z263" s="1500"/>
      <c r="AA263" s="1500"/>
      <c r="AB263" s="1500"/>
      <c r="AC263" s="1500"/>
      <c r="AD263" s="1500"/>
      <c r="AE263" s="1500"/>
      <c r="AF263" s="1500"/>
      <c r="AG263" s="1500"/>
      <c r="AH263" s="1500"/>
      <c r="AI263" s="1500"/>
      <c r="AJ263" s="1500"/>
      <c r="AK263" s="1500"/>
      <c r="AL263" s="1500"/>
      <c r="AM263" s="1500"/>
      <c r="AN263" s="1500"/>
    </row>
    <row r="264" spans="1:40" ht="14.25" customHeight="1" x14ac:dyDescent="0.25">
      <c r="A264" s="1500"/>
      <c r="B264" s="1500"/>
      <c r="C264" s="1500"/>
      <c r="D264" s="1500"/>
      <c r="E264" s="1500"/>
      <c r="F264" s="1500"/>
      <c r="G264" s="1500"/>
      <c r="H264" s="1500"/>
      <c r="I264" s="1500"/>
      <c r="J264" s="1500"/>
      <c r="K264" s="1500"/>
      <c r="L264" s="1500"/>
      <c r="M264" s="1500"/>
      <c r="N264" s="1500"/>
      <c r="O264" s="1500"/>
      <c r="P264" s="1500"/>
      <c r="Q264" s="1500"/>
      <c r="R264" s="1500"/>
      <c r="S264" s="1500"/>
      <c r="T264" s="1500"/>
      <c r="U264" s="1500"/>
      <c r="V264" s="1500"/>
      <c r="W264" s="1500"/>
      <c r="X264" s="1500"/>
      <c r="Y264" s="1500"/>
      <c r="Z264" s="1500"/>
      <c r="AA264" s="1500"/>
      <c r="AB264" s="1500"/>
      <c r="AC264" s="1500"/>
      <c r="AD264" s="1500"/>
      <c r="AE264" s="1500"/>
      <c r="AF264" s="1500"/>
      <c r="AG264" s="1500"/>
      <c r="AH264" s="1500"/>
      <c r="AI264" s="1500"/>
      <c r="AJ264" s="1500"/>
      <c r="AK264" s="1500"/>
      <c r="AL264" s="1500"/>
      <c r="AM264" s="1500"/>
      <c r="AN264" s="1500"/>
    </row>
    <row r="265" spans="1:40" ht="14.25" customHeight="1" x14ac:dyDescent="0.25">
      <c r="A265" s="1500"/>
      <c r="B265" s="1500"/>
      <c r="C265" s="1500"/>
      <c r="D265" s="1500"/>
      <c r="E265" s="1500"/>
      <c r="F265" s="1500"/>
      <c r="G265" s="1500"/>
      <c r="H265" s="1500"/>
      <c r="I265" s="1500"/>
      <c r="J265" s="1500"/>
      <c r="K265" s="1500"/>
      <c r="L265" s="1500"/>
      <c r="M265" s="1500"/>
      <c r="N265" s="1500"/>
      <c r="O265" s="1500"/>
      <c r="P265" s="1500"/>
      <c r="Q265" s="1500"/>
      <c r="R265" s="1500"/>
      <c r="S265" s="1500"/>
      <c r="T265" s="1500"/>
      <c r="U265" s="1500"/>
      <c r="V265" s="1500"/>
      <c r="W265" s="1500"/>
      <c r="X265" s="1500"/>
      <c r="Y265" s="1500"/>
      <c r="Z265" s="1500"/>
      <c r="AA265" s="1500"/>
      <c r="AB265" s="1500"/>
      <c r="AC265" s="1500"/>
      <c r="AD265" s="1500"/>
      <c r="AE265" s="1500"/>
      <c r="AF265" s="1500"/>
      <c r="AG265" s="1500"/>
      <c r="AH265" s="1500"/>
      <c r="AI265" s="1500"/>
      <c r="AJ265" s="1500"/>
      <c r="AK265" s="1500"/>
      <c r="AL265" s="1500"/>
      <c r="AM265" s="1500"/>
      <c r="AN265" s="1500"/>
    </row>
    <row r="266" spans="1:40" ht="14.25" customHeight="1" x14ac:dyDescent="0.25">
      <c r="A266" s="1500"/>
      <c r="B266" s="1500"/>
      <c r="C266" s="1500"/>
      <c r="D266" s="1500"/>
      <c r="E266" s="1500"/>
      <c r="F266" s="1500"/>
      <c r="G266" s="1500"/>
      <c r="H266" s="1500"/>
      <c r="I266" s="1500"/>
      <c r="J266" s="1500"/>
      <c r="K266" s="1500"/>
      <c r="L266" s="1500"/>
      <c r="M266" s="1500"/>
      <c r="N266" s="1500"/>
      <c r="O266" s="1500"/>
      <c r="P266" s="1500"/>
      <c r="Q266" s="1500"/>
      <c r="R266" s="1500"/>
      <c r="S266" s="1500"/>
      <c r="T266" s="1500"/>
      <c r="U266" s="1500"/>
      <c r="V266" s="1500"/>
      <c r="W266" s="1500"/>
      <c r="X266" s="1500"/>
      <c r="Y266" s="1500"/>
      <c r="Z266" s="1500"/>
      <c r="AA266" s="1500"/>
      <c r="AB266" s="1500"/>
      <c r="AC266" s="1500"/>
      <c r="AD266" s="1500"/>
      <c r="AE266" s="1500"/>
      <c r="AF266" s="1500"/>
      <c r="AG266" s="1500"/>
      <c r="AH266" s="1500"/>
      <c r="AI266" s="1500"/>
      <c r="AJ266" s="1500"/>
      <c r="AK266" s="1500"/>
      <c r="AL266" s="1500"/>
      <c r="AM266" s="1500"/>
      <c r="AN266" s="1500"/>
    </row>
    <row r="267" spans="1:40" ht="14.25" customHeight="1" x14ac:dyDescent="0.25">
      <c r="A267" s="1500"/>
      <c r="B267" s="1500"/>
      <c r="C267" s="1500"/>
      <c r="D267" s="1500"/>
      <c r="E267" s="1500"/>
      <c r="F267" s="1500"/>
      <c r="G267" s="1500"/>
      <c r="H267" s="1500"/>
      <c r="I267" s="1500"/>
      <c r="J267" s="1500"/>
      <c r="K267" s="1500"/>
      <c r="L267" s="1500"/>
      <c r="M267" s="1500"/>
      <c r="N267" s="1500"/>
      <c r="O267" s="1500"/>
      <c r="P267" s="1500"/>
      <c r="Q267" s="1500"/>
      <c r="R267" s="1500"/>
      <c r="S267" s="1500"/>
      <c r="T267" s="1500"/>
      <c r="U267" s="1500"/>
      <c r="V267" s="1500"/>
      <c r="W267" s="1500"/>
      <c r="X267" s="1500"/>
      <c r="Y267" s="1500"/>
      <c r="Z267" s="1500"/>
      <c r="AA267" s="1500"/>
      <c r="AB267" s="1500"/>
      <c r="AC267" s="1500"/>
      <c r="AD267" s="1500"/>
      <c r="AE267" s="1500"/>
      <c r="AF267" s="1500"/>
      <c r="AG267" s="1500"/>
      <c r="AH267" s="1500"/>
      <c r="AI267" s="1500"/>
      <c r="AJ267" s="1500"/>
      <c r="AK267" s="1500"/>
      <c r="AL267" s="1500"/>
      <c r="AM267" s="1500"/>
      <c r="AN267" s="1500"/>
    </row>
    <row r="268" spans="1:40" ht="14.25" customHeight="1" x14ac:dyDescent="0.25">
      <c r="A268" s="1500"/>
      <c r="B268" s="1500"/>
      <c r="C268" s="1500"/>
      <c r="D268" s="1500"/>
      <c r="E268" s="1500"/>
      <c r="F268" s="1500"/>
      <c r="G268" s="1500"/>
      <c r="H268" s="1500"/>
      <c r="I268" s="1500"/>
      <c r="J268" s="1500"/>
      <c r="K268" s="1500"/>
      <c r="L268" s="1500"/>
      <c r="M268" s="1500"/>
      <c r="N268" s="1500"/>
      <c r="O268" s="1500"/>
      <c r="P268" s="1500"/>
      <c r="Q268" s="1500"/>
      <c r="R268" s="1500"/>
      <c r="S268" s="1500"/>
      <c r="T268" s="1500"/>
      <c r="U268" s="1500"/>
      <c r="V268" s="1500"/>
      <c r="W268" s="1500"/>
      <c r="X268" s="1500"/>
      <c r="Y268" s="1500"/>
      <c r="Z268" s="1500"/>
      <c r="AA268" s="1500"/>
      <c r="AB268" s="1500"/>
      <c r="AC268" s="1500"/>
      <c r="AD268" s="1500"/>
      <c r="AE268" s="1500"/>
      <c r="AF268" s="1500"/>
      <c r="AG268" s="1500"/>
      <c r="AH268" s="1500"/>
      <c r="AI268" s="1500"/>
      <c r="AJ268" s="1500"/>
      <c r="AK268" s="1500"/>
      <c r="AL268" s="1500"/>
      <c r="AM268" s="1500"/>
      <c r="AN268" s="1500"/>
    </row>
    <row r="269" spans="1:40" ht="14.25" customHeight="1" x14ac:dyDescent="0.25">
      <c r="A269" s="1500"/>
      <c r="B269" s="1500"/>
      <c r="C269" s="1500"/>
      <c r="D269" s="1500"/>
      <c r="E269" s="1500"/>
      <c r="F269" s="1500"/>
      <c r="G269" s="1500"/>
      <c r="H269" s="1500"/>
      <c r="I269" s="1500"/>
      <c r="J269" s="1500"/>
      <c r="K269" s="1500"/>
      <c r="L269" s="1500"/>
      <c r="M269" s="1500"/>
      <c r="N269" s="1500"/>
      <c r="O269" s="1500"/>
      <c r="P269" s="1500"/>
      <c r="Q269" s="1500"/>
      <c r="R269" s="1500"/>
      <c r="S269" s="1500"/>
      <c r="T269" s="1500"/>
      <c r="U269" s="1500"/>
      <c r="V269" s="1500"/>
      <c r="W269" s="1500"/>
      <c r="X269" s="1500"/>
      <c r="Y269" s="1500"/>
      <c r="Z269" s="1500"/>
      <c r="AA269" s="1500"/>
      <c r="AB269" s="1500"/>
      <c r="AC269" s="1500"/>
      <c r="AD269" s="1500"/>
      <c r="AE269" s="1500"/>
      <c r="AF269" s="1500"/>
      <c r="AG269" s="1500"/>
      <c r="AH269" s="1500"/>
      <c r="AI269" s="1500"/>
      <c r="AJ269" s="1500"/>
      <c r="AK269" s="1500"/>
      <c r="AL269" s="1500"/>
      <c r="AM269" s="1500"/>
      <c r="AN269" s="1500"/>
    </row>
    <row r="270" spans="1:40" ht="14.25" customHeight="1" x14ac:dyDescent="0.25">
      <c r="A270" s="1500"/>
      <c r="B270" s="1500"/>
      <c r="C270" s="1500"/>
      <c r="D270" s="1500"/>
      <c r="E270" s="1500"/>
      <c r="F270" s="1500"/>
      <c r="G270" s="1500"/>
      <c r="H270" s="1500"/>
      <c r="I270" s="1500"/>
      <c r="J270" s="1500"/>
      <c r="K270" s="1500"/>
      <c r="L270" s="1500"/>
      <c r="M270" s="1500"/>
      <c r="N270" s="1500"/>
      <c r="O270" s="1500"/>
      <c r="P270" s="1500"/>
      <c r="Q270" s="1500"/>
      <c r="R270" s="1500"/>
      <c r="S270" s="1500"/>
      <c r="T270" s="1500"/>
      <c r="U270" s="1500"/>
      <c r="V270" s="1500"/>
      <c r="W270" s="1500"/>
      <c r="X270" s="1500"/>
      <c r="Y270" s="1500"/>
      <c r="Z270" s="1500"/>
      <c r="AA270" s="1500"/>
      <c r="AB270" s="1500"/>
      <c r="AC270" s="1500"/>
      <c r="AD270" s="1500"/>
      <c r="AE270" s="1500"/>
      <c r="AF270" s="1500"/>
      <c r="AG270" s="1500"/>
      <c r="AH270" s="1500"/>
      <c r="AI270" s="1500"/>
      <c r="AJ270" s="1500"/>
      <c r="AK270" s="1500"/>
      <c r="AL270" s="1500"/>
      <c r="AM270" s="1500"/>
      <c r="AN270" s="1500"/>
    </row>
    <row r="271" spans="1:40" ht="14.25" customHeight="1" x14ac:dyDescent="0.25">
      <c r="A271" s="1500"/>
      <c r="B271" s="1500"/>
      <c r="C271" s="1500"/>
      <c r="D271" s="1500"/>
      <c r="E271" s="1500"/>
      <c r="F271" s="1500"/>
      <c r="G271" s="1500"/>
      <c r="H271" s="1500"/>
      <c r="I271" s="1500"/>
      <c r="J271" s="1500"/>
      <c r="K271" s="1500"/>
      <c r="L271" s="1500"/>
      <c r="M271" s="1500"/>
      <c r="N271" s="1500"/>
      <c r="O271" s="1500"/>
      <c r="P271" s="1500"/>
      <c r="Q271" s="1500"/>
      <c r="R271" s="1500"/>
      <c r="S271" s="1500"/>
      <c r="T271" s="1500"/>
      <c r="U271" s="1500"/>
      <c r="V271" s="1500"/>
      <c r="W271" s="1500"/>
      <c r="X271" s="1500"/>
      <c r="Y271" s="1500"/>
      <c r="Z271" s="1500"/>
      <c r="AA271" s="1500"/>
      <c r="AB271" s="1500"/>
      <c r="AC271" s="1500"/>
      <c r="AD271" s="1500"/>
      <c r="AE271" s="1500"/>
      <c r="AF271" s="1500"/>
      <c r="AG271" s="1500"/>
      <c r="AH271" s="1500"/>
      <c r="AI271" s="1500"/>
      <c r="AJ271" s="1500"/>
      <c r="AK271" s="1500"/>
      <c r="AL271" s="1500"/>
      <c r="AM271" s="1500"/>
      <c r="AN271" s="1500"/>
    </row>
    <row r="272" spans="1:40" ht="14.25" customHeight="1" x14ac:dyDescent="0.25">
      <c r="A272" s="1500"/>
      <c r="B272" s="1500"/>
      <c r="C272" s="1500"/>
      <c r="D272" s="1500"/>
      <c r="E272" s="1500"/>
      <c r="F272" s="1500"/>
      <c r="G272" s="1500"/>
      <c r="H272" s="1500"/>
      <c r="I272" s="1500"/>
      <c r="J272" s="1500"/>
      <c r="K272" s="1500"/>
      <c r="L272" s="1500"/>
      <c r="M272" s="1500"/>
      <c r="N272" s="1500"/>
      <c r="O272" s="1500"/>
      <c r="P272" s="1500"/>
      <c r="Q272" s="1500"/>
      <c r="R272" s="1500"/>
      <c r="S272" s="1500"/>
      <c r="T272" s="1500"/>
      <c r="U272" s="1500"/>
      <c r="V272" s="1500"/>
      <c r="W272" s="1500"/>
      <c r="X272" s="1500"/>
      <c r="Y272" s="1500"/>
      <c r="Z272" s="1500"/>
      <c r="AA272" s="1500"/>
      <c r="AB272" s="1500"/>
      <c r="AC272" s="1500"/>
      <c r="AD272" s="1500"/>
      <c r="AE272" s="1500"/>
      <c r="AF272" s="1500"/>
      <c r="AG272" s="1500"/>
      <c r="AH272" s="1500"/>
      <c r="AI272" s="1500"/>
      <c r="AJ272" s="1500"/>
      <c r="AK272" s="1500"/>
      <c r="AL272" s="1500"/>
      <c r="AM272" s="1500"/>
      <c r="AN272" s="1500"/>
    </row>
    <row r="273" spans="1:40" ht="14.25" customHeight="1" x14ac:dyDescent="0.25">
      <c r="A273" s="1500"/>
      <c r="B273" s="1500"/>
      <c r="C273" s="1500"/>
      <c r="D273" s="1500"/>
      <c r="E273" s="1500"/>
      <c r="F273" s="1500"/>
      <c r="G273" s="1500"/>
      <c r="H273" s="1500"/>
      <c r="I273" s="1500"/>
      <c r="J273" s="1500"/>
      <c r="K273" s="1500"/>
      <c r="L273" s="1500"/>
      <c r="M273" s="1500"/>
      <c r="N273" s="1500"/>
      <c r="O273" s="1500"/>
      <c r="P273" s="1500"/>
      <c r="Q273" s="1500"/>
      <c r="R273" s="1500"/>
      <c r="S273" s="1500"/>
      <c r="T273" s="1500"/>
      <c r="U273" s="1500"/>
      <c r="V273" s="1500"/>
      <c r="W273" s="1500"/>
      <c r="X273" s="1500"/>
      <c r="Y273" s="1500"/>
      <c r="Z273" s="1500"/>
      <c r="AA273" s="1500"/>
      <c r="AB273" s="1500"/>
      <c r="AC273" s="1500"/>
      <c r="AD273" s="1500"/>
      <c r="AE273" s="1500"/>
      <c r="AF273" s="1500"/>
      <c r="AG273" s="1500"/>
      <c r="AH273" s="1500"/>
      <c r="AI273" s="1500"/>
      <c r="AJ273" s="1500"/>
      <c r="AK273" s="1500"/>
      <c r="AL273" s="1500"/>
      <c r="AM273" s="1500"/>
      <c r="AN273" s="1500"/>
    </row>
    <row r="274" spans="1:40" ht="14.25" customHeight="1" x14ac:dyDescent="0.25">
      <c r="A274" s="1500"/>
      <c r="B274" s="1500"/>
      <c r="C274" s="1500"/>
      <c r="D274" s="1500"/>
      <c r="E274" s="1500"/>
      <c r="F274" s="1500"/>
      <c r="G274" s="1500"/>
      <c r="H274" s="1500"/>
      <c r="I274" s="1500"/>
      <c r="J274" s="1500"/>
      <c r="K274" s="1500"/>
      <c r="L274" s="1500"/>
      <c r="M274" s="1500"/>
      <c r="N274" s="1500"/>
      <c r="O274" s="1500"/>
      <c r="P274" s="1500"/>
      <c r="Q274" s="1500"/>
      <c r="R274" s="1500"/>
      <c r="S274" s="1500"/>
      <c r="T274" s="1500"/>
      <c r="U274" s="1500"/>
      <c r="V274" s="1500"/>
      <c r="W274" s="1500"/>
      <c r="X274" s="1500"/>
      <c r="Y274" s="1500"/>
      <c r="Z274" s="1500"/>
      <c r="AA274" s="1500"/>
      <c r="AB274" s="1500"/>
      <c r="AC274" s="1500"/>
      <c r="AD274" s="1500"/>
      <c r="AE274" s="1500"/>
      <c r="AF274" s="1500"/>
      <c r="AG274" s="1500"/>
      <c r="AH274" s="1500"/>
      <c r="AI274" s="1500"/>
      <c r="AJ274" s="1500"/>
      <c r="AK274" s="1500"/>
      <c r="AL274" s="1500"/>
      <c r="AM274" s="1500"/>
      <c r="AN274" s="1500"/>
    </row>
    <row r="275" spans="1:40" ht="14.25" customHeight="1" x14ac:dyDescent="0.25">
      <c r="A275" s="1500"/>
      <c r="B275" s="1500"/>
      <c r="C275" s="1500"/>
      <c r="D275" s="1500"/>
      <c r="E275" s="1500"/>
      <c r="F275" s="1500"/>
      <c r="G275" s="1500"/>
      <c r="H275" s="1500"/>
      <c r="I275" s="1500"/>
      <c r="J275" s="1500"/>
      <c r="K275" s="1500"/>
      <c r="L275" s="1500"/>
      <c r="M275" s="1500"/>
      <c r="N275" s="1500"/>
      <c r="O275" s="1500"/>
      <c r="P275" s="1500"/>
      <c r="Q275" s="1500"/>
      <c r="R275" s="1500"/>
      <c r="S275" s="1500"/>
      <c r="T275" s="1500"/>
      <c r="U275" s="1500"/>
      <c r="V275" s="1500"/>
      <c r="W275" s="1500"/>
      <c r="X275" s="1500"/>
      <c r="Y275" s="1500"/>
      <c r="Z275" s="1500"/>
      <c r="AA275" s="1500"/>
      <c r="AB275" s="1500"/>
      <c r="AC275" s="1500"/>
      <c r="AD275" s="1500"/>
      <c r="AE275" s="1500"/>
      <c r="AF275" s="1500"/>
      <c r="AG275" s="1500"/>
      <c r="AH275" s="1500"/>
      <c r="AI275" s="1500"/>
      <c r="AJ275" s="1500"/>
      <c r="AK275" s="1500"/>
      <c r="AL275" s="1500"/>
      <c r="AM275" s="1500"/>
      <c r="AN275" s="1500"/>
    </row>
    <row r="276" spans="1:40" ht="14.25" customHeight="1" x14ac:dyDescent="0.25">
      <c r="A276" s="1500"/>
      <c r="B276" s="1500"/>
      <c r="C276" s="1500"/>
      <c r="D276" s="1500"/>
      <c r="E276" s="1500"/>
      <c r="F276" s="1500"/>
      <c r="G276" s="1500"/>
      <c r="H276" s="1500"/>
      <c r="I276" s="1500"/>
      <c r="J276" s="1500"/>
      <c r="K276" s="1500"/>
      <c r="L276" s="1500"/>
      <c r="M276" s="1500"/>
      <c r="N276" s="1500"/>
      <c r="O276" s="1500"/>
      <c r="P276" s="1500"/>
      <c r="Q276" s="1500"/>
      <c r="R276" s="1500"/>
      <c r="S276" s="1500"/>
      <c r="T276" s="1500"/>
      <c r="U276" s="1500"/>
      <c r="V276" s="1500"/>
      <c r="W276" s="1500"/>
      <c r="X276" s="1500"/>
      <c r="Y276" s="1500"/>
      <c r="Z276" s="1500"/>
      <c r="AA276" s="1500"/>
      <c r="AB276" s="1500"/>
      <c r="AC276" s="1500"/>
      <c r="AD276" s="1500"/>
      <c r="AE276" s="1500"/>
      <c r="AF276" s="1500"/>
      <c r="AG276" s="1500"/>
      <c r="AH276" s="1500"/>
      <c r="AI276" s="1500"/>
      <c r="AJ276" s="1500"/>
      <c r="AK276" s="1500"/>
      <c r="AL276" s="1500"/>
      <c r="AM276" s="1500"/>
      <c r="AN276" s="1500"/>
    </row>
    <row r="277" spans="1:40" ht="14.25" customHeight="1" x14ac:dyDescent="0.25">
      <c r="A277" s="1500"/>
      <c r="B277" s="1500"/>
      <c r="C277" s="1500"/>
      <c r="D277" s="1500"/>
      <c r="E277" s="1500"/>
      <c r="F277" s="1500"/>
      <c r="G277" s="1500"/>
      <c r="H277" s="1500"/>
      <c r="I277" s="1500"/>
      <c r="J277" s="1500"/>
      <c r="K277" s="1500"/>
      <c r="L277" s="1500"/>
      <c r="M277" s="1500"/>
      <c r="N277" s="1500"/>
      <c r="O277" s="1500"/>
      <c r="P277" s="1500"/>
      <c r="Q277" s="1500"/>
      <c r="R277" s="1500"/>
      <c r="S277" s="1500"/>
      <c r="T277" s="1500"/>
      <c r="U277" s="1500"/>
      <c r="V277" s="1500"/>
      <c r="W277" s="1500"/>
      <c r="X277" s="1500"/>
      <c r="Y277" s="1500"/>
      <c r="Z277" s="1500"/>
      <c r="AA277" s="1500"/>
      <c r="AB277" s="1500"/>
      <c r="AC277" s="1500"/>
      <c r="AD277" s="1500"/>
      <c r="AE277" s="1500"/>
      <c r="AF277" s="1500"/>
      <c r="AG277" s="1500"/>
      <c r="AH277" s="1500"/>
      <c r="AI277" s="1500"/>
      <c r="AJ277" s="1500"/>
      <c r="AK277" s="1500"/>
      <c r="AL277" s="1500"/>
      <c r="AM277" s="1500"/>
      <c r="AN277" s="1500"/>
    </row>
    <row r="278" spans="1:40" ht="14.25" customHeight="1" x14ac:dyDescent="0.25">
      <c r="A278" s="1500"/>
      <c r="B278" s="1500"/>
      <c r="C278" s="1500"/>
      <c r="D278" s="1500"/>
      <c r="E278" s="1500"/>
      <c r="F278" s="1500"/>
      <c r="G278" s="1500"/>
      <c r="H278" s="1500"/>
      <c r="I278" s="1500"/>
      <c r="J278" s="1500"/>
      <c r="K278" s="1500"/>
      <c r="L278" s="1500"/>
      <c r="M278" s="1500"/>
      <c r="N278" s="1500"/>
      <c r="O278" s="1500"/>
      <c r="P278" s="1500"/>
      <c r="Q278" s="1500"/>
      <c r="R278" s="1500"/>
      <c r="S278" s="1500"/>
      <c r="T278" s="1500"/>
      <c r="U278" s="1500"/>
      <c r="V278" s="1500"/>
      <c r="W278" s="1500"/>
      <c r="X278" s="1500"/>
      <c r="Y278" s="1500"/>
      <c r="Z278" s="1500"/>
      <c r="AA278" s="1500"/>
      <c r="AB278" s="1500"/>
      <c r="AC278" s="1500"/>
      <c r="AD278" s="1500"/>
      <c r="AE278" s="1500"/>
      <c r="AF278" s="1500"/>
      <c r="AG278" s="1500"/>
      <c r="AH278" s="1500"/>
      <c r="AI278" s="1500"/>
      <c r="AJ278" s="1500"/>
      <c r="AK278" s="1500"/>
      <c r="AL278" s="1500"/>
      <c r="AM278" s="1500"/>
      <c r="AN278" s="1500"/>
    </row>
    <row r="279" spans="1:40" ht="14.25" customHeight="1" x14ac:dyDescent="0.25">
      <c r="A279" s="1500"/>
      <c r="B279" s="1500"/>
      <c r="C279" s="1500"/>
      <c r="D279" s="1500"/>
      <c r="E279" s="1500"/>
      <c r="F279" s="1500"/>
      <c r="G279" s="1500"/>
      <c r="H279" s="1500"/>
      <c r="I279" s="1500"/>
      <c r="J279" s="1500"/>
      <c r="K279" s="1500"/>
      <c r="L279" s="1500"/>
      <c r="M279" s="1500"/>
      <c r="N279" s="1500"/>
      <c r="O279" s="1500"/>
      <c r="P279" s="1500"/>
      <c r="Q279" s="1500"/>
      <c r="R279" s="1500"/>
      <c r="S279" s="1500"/>
      <c r="T279" s="1500"/>
      <c r="U279" s="1500"/>
      <c r="V279" s="1500"/>
      <c r="W279" s="1500"/>
      <c r="X279" s="1500"/>
      <c r="Y279" s="1500"/>
      <c r="Z279" s="1500"/>
      <c r="AA279" s="1500"/>
      <c r="AB279" s="1500"/>
      <c r="AC279" s="1500"/>
      <c r="AD279" s="1500"/>
      <c r="AE279" s="1500"/>
      <c r="AF279" s="1500"/>
      <c r="AG279" s="1500"/>
      <c r="AH279" s="1500"/>
      <c r="AI279" s="1500"/>
      <c r="AJ279" s="1500"/>
      <c r="AK279" s="1500"/>
      <c r="AL279" s="1500"/>
      <c r="AM279" s="1500"/>
      <c r="AN279" s="1500"/>
    </row>
    <row r="280" spans="1:40" ht="14.25" customHeight="1" x14ac:dyDescent="0.25">
      <c r="A280" s="1500"/>
      <c r="B280" s="1500"/>
      <c r="C280" s="1500"/>
      <c r="D280" s="1500"/>
      <c r="E280" s="1500"/>
      <c r="F280" s="1500"/>
      <c r="G280" s="1500"/>
      <c r="H280" s="1500"/>
      <c r="I280" s="1500"/>
      <c r="J280" s="1500"/>
      <c r="K280" s="1500"/>
      <c r="L280" s="1500"/>
      <c r="M280" s="1500"/>
      <c r="N280" s="1500"/>
      <c r="O280" s="1500"/>
      <c r="P280" s="1500"/>
      <c r="Q280" s="1500"/>
      <c r="R280" s="1500"/>
      <c r="S280" s="1500"/>
      <c r="T280" s="1500"/>
      <c r="U280" s="1500"/>
      <c r="V280" s="1500"/>
      <c r="W280" s="1500"/>
      <c r="X280" s="1500"/>
      <c r="Y280" s="1500"/>
      <c r="Z280" s="1500"/>
      <c r="AA280" s="1500"/>
      <c r="AB280" s="1500"/>
      <c r="AC280" s="1500"/>
      <c r="AD280" s="1500"/>
      <c r="AE280" s="1500"/>
      <c r="AF280" s="1500"/>
      <c r="AG280" s="1500"/>
      <c r="AH280" s="1500"/>
      <c r="AI280" s="1500"/>
      <c r="AJ280" s="1500"/>
      <c r="AK280" s="1500"/>
      <c r="AL280" s="1500"/>
      <c r="AM280" s="1500"/>
      <c r="AN280" s="1500"/>
    </row>
    <row r="281" spans="1:40" ht="14.25" customHeight="1" x14ac:dyDescent="0.25">
      <c r="A281" s="1500"/>
      <c r="B281" s="1500"/>
      <c r="C281" s="1500"/>
      <c r="D281" s="1500"/>
      <c r="E281" s="1500"/>
      <c r="F281" s="1500"/>
      <c r="G281" s="1500"/>
      <c r="H281" s="1500"/>
      <c r="I281" s="1500"/>
      <c r="J281" s="1500"/>
      <c r="K281" s="1500"/>
      <c r="L281" s="1500"/>
      <c r="M281" s="1500"/>
      <c r="N281" s="1500"/>
      <c r="O281" s="1500"/>
      <c r="P281" s="1500"/>
      <c r="Q281" s="1500"/>
      <c r="R281" s="1500"/>
      <c r="S281" s="1500"/>
      <c r="T281" s="1500"/>
      <c r="U281" s="1500"/>
      <c r="V281" s="1500"/>
      <c r="W281" s="1500"/>
      <c r="X281" s="1500"/>
      <c r="Y281" s="1500"/>
      <c r="Z281" s="1500"/>
      <c r="AA281" s="1500"/>
      <c r="AB281" s="1500"/>
      <c r="AC281" s="1500"/>
      <c r="AD281" s="1500"/>
      <c r="AE281" s="1500"/>
      <c r="AF281" s="1500"/>
      <c r="AG281" s="1500"/>
      <c r="AH281" s="1500"/>
      <c r="AI281" s="1500"/>
      <c r="AJ281" s="1500"/>
      <c r="AK281" s="1500"/>
      <c r="AL281" s="1500"/>
      <c r="AM281" s="1500"/>
      <c r="AN281" s="1500"/>
    </row>
    <row r="282" spans="1:40" ht="14.25" customHeight="1" x14ac:dyDescent="0.25">
      <c r="A282" s="1500"/>
      <c r="B282" s="1500"/>
      <c r="C282" s="1500"/>
      <c r="D282" s="1500"/>
      <c r="E282" s="1500"/>
      <c r="F282" s="1500"/>
      <c r="G282" s="1500"/>
      <c r="H282" s="1500"/>
      <c r="I282" s="1500"/>
      <c r="J282" s="1500"/>
      <c r="K282" s="1500"/>
      <c r="L282" s="1500"/>
      <c r="M282" s="1500"/>
      <c r="N282" s="1500"/>
      <c r="O282" s="1500"/>
      <c r="P282" s="1500"/>
      <c r="Q282" s="1500"/>
      <c r="R282" s="1500"/>
      <c r="S282" s="1500"/>
      <c r="T282" s="1500"/>
      <c r="U282" s="1500"/>
      <c r="V282" s="1500"/>
      <c r="W282" s="1500"/>
      <c r="X282" s="1500"/>
      <c r="Y282" s="1500"/>
      <c r="Z282" s="1500"/>
      <c r="AA282" s="1500"/>
      <c r="AB282" s="1500"/>
      <c r="AC282" s="1500"/>
      <c r="AD282" s="1500"/>
      <c r="AE282" s="1500"/>
      <c r="AF282" s="1500"/>
      <c r="AG282" s="1500"/>
      <c r="AH282" s="1500"/>
      <c r="AI282" s="1500"/>
      <c r="AJ282" s="1500"/>
      <c r="AK282" s="1500"/>
      <c r="AL282" s="1500"/>
      <c r="AM282" s="1500"/>
      <c r="AN282" s="1500"/>
    </row>
    <row r="283" spans="1:40" ht="14.25" customHeight="1" x14ac:dyDescent="0.25">
      <c r="A283" s="1500"/>
      <c r="B283" s="1500"/>
      <c r="C283" s="1500"/>
      <c r="D283" s="1500"/>
      <c r="E283" s="1500"/>
      <c r="F283" s="1500"/>
      <c r="G283" s="1500"/>
      <c r="H283" s="1500"/>
      <c r="I283" s="1500"/>
      <c r="J283" s="1500"/>
      <c r="K283" s="1500"/>
      <c r="L283" s="1500"/>
      <c r="M283" s="1500"/>
      <c r="N283" s="1500"/>
      <c r="O283" s="1500"/>
      <c r="P283" s="1500"/>
      <c r="Q283" s="1500"/>
      <c r="R283" s="1500"/>
      <c r="S283" s="1500"/>
      <c r="T283" s="1500"/>
      <c r="U283" s="1500"/>
      <c r="V283" s="1500"/>
      <c r="W283" s="1500"/>
      <c r="X283" s="1500"/>
      <c r="Y283" s="1500"/>
      <c r="Z283" s="1500"/>
      <c r="AA283" s="1500"/>
      <c r="AB283" s="1500"/>
      <c r="AC283" s="1500"/>
      <c r="AD283" s="1500"/>
      <c r="AE283" s="1500"/>
      <c r="AF283" s="1500"/>
      <c r="AG283" s="1500"/>
      <c r="AH283" s="1500"/>
      <c r="AI283" s="1500"/>
      <c r="AJ283" s="1500"/>
      <c r="AK283" s="1500"/>
      <c r="AL283" s="1500"/>
      <c r="AM283" s="1500"/>
      <c r="AN283" s="1500"/>
    </row>
    <row r="284" spans="1:40" ht="14.25" customHeight="1" x14ac:dyDescent="0.25">
      <c r="A284" s="1500"/>
      <c r="B284" s="1500"/>
      <c r="C284" s="1500"/>
      <c r="D284" s="1500"/>
      <c r="E284" s="1500"/>
      <c r="F284" s="1500"/>
      <c r="G284" s="1500"/>
      <c r="H284" s="1500"/>
      <c r="I284" s="1500"/>
      <c r="J284" s="1500"/>
      <c r="K284" s="1500"/>
      <c r="L284" s="1500"/>
      <c r="M284" s="1500"/>
      <c r="N284" s="1500"/>
      <c r="O284" s="1500"/>
      <c r="P284" s="1500"/>
      <c r="Q284" s="1500"/>
      <c r="R284" s="1500"/>
      <c r="S284" s="1500"/>
      <c r="T284" s="1500"/>
      <c r="U284" s="1500"/>
      <c r="V284" s="1500"/>
      <c r="W284" s="1500"/>
      <c r="X284" s="1500"/>
      <c r="Y284" s="1500"/>
      <c r="Z284" s="1500"/>
      <c r="AA284" s="1500"/>
      <c r="AB284" s="1500"/>
      <c r="AC284" s="1500"/>
      <c r="AD284" s="1500"/>
      <c r="AE284" s="1500"/>
      <c r="AF284" s="1500"/>
      <c r="AG284" s="1500"/>
      <c r="AH284" s="1500"/>
      <c r="AI284" s="1500"/>
      <c r="AJ284" s="1500"/>
      <c r="AK284" s="1500"/>
      <c r="AL284" s="1500"/>
      <c r="AM284" s="1500"/>
      <c r="AN284" s="1500"/>
    </row>
    <row r="285" spans="1:40" ht="14.25" customHeight="1" x14ac:dyDescent="0.25">
      <c r="A285" s="1500"/>
      <c r="B285" s="1500"/>
      <c r="C285" s="1500"/>
      <c r="D285" s="1500"/>
      <c r="E285" s="1500"/>
      <c r="F285" s="1500"/>
      <c r="G285" s="1500"/>
      <c r="H285" s="1500"/>
      <c r="I285" s="1500"/>
      <c r="J285" s="1500"/>
      <c r="K285" s="1500"/>
      <c r="L285" s="1500"/>
      <c r="M285" s="1500"/>
      <c r="N285" s="1500"/>
      <c r="O285" s="1500"/>
      <c r="P285" s="1500"/>
      <c r="Q285" s="1500"/>
      <c r="R285" s="1500"/>
      <c r="S285" s="1500"/>
      <c r="T285" s="1500"/>
      <c r="U285" s="1500"/>
      <c r="V285" s="1500"/>
      <c r="W285" s="1500"/>
      <c r="X285" s="1500"/>
      <c r="Y285" s="1500"/>
      <c r="Z285" s="1500"/>
      <c r="AA285" s="1500"/>
      <c r="AB285" s="1500"/>
      <c r="AC285" s="1500"/>
      <c r="AD285" s="1500"/>
      <c r="AE285" s="1500"/>
      <c r="AF285" s="1500"/>
      <c r="AG285" s="1500"/>
      <c r="AH285" s="1500"/>
      <c r="AI285" s="1500"/>
      <c r="AJ285" s="1500"/>
      <c r="AK285" s="1500"/>
      <c r="AL285" s="1500"/>
      <c r="AM285" s="1500"/>
      <c r="AN285" s="1500"/>
    </row>
    <row r="286" spans="1:40" ht="14.25" customHeight="1" x14ac:dyDescent="0.25">
      <c r="A286" s="1500"/>
      <c r="B286" s="1500"/>
      <c r="C286" s="1500"/>
      <c r="D286" s="1500"/>
      <c r="E286" s="1500"/>
      <c r="F286" s="1500"/>
      <c r="G286" s="1500"/>
      <c r="H286" s="1500"/>
      <c r="I286" s="1500"/>
      <c r="J286" s="1500"/>
      <c r="K286" s="1500"/>
      <c r="L286" s="1500"/>
      <c r="M286" s="1500"/>
      <c r="N286" s="1500"/>
      <c r="O286" s="1500"/>
      <c r="P286" s="1500"/>
      <c r="Q286" s="1500"/>
      <c r="R286" s="1500"/>
      <c r="S286" s="1500"/>
      <c r="T286" s="1500"/>
      <c r="U286" s="1500"/>
      <c r="V286" s="1500"/>
      <c r="W286" s="1500"/>
      <c r="X286" s="1500"/>
      <c r="Y286" s="1500"/>
      <c r="Z286" s="1500"/>
      <c r="AA286" s="1500"/>
      <c r="AB286" s="1500"/>
      <c r="AC286" s="1500"/>
      <c r="AD286" s="1500"/>
      <c r="AE286" s="1500"/>
      <c r="AF286" s="1500"/>
      <c r="AG286" s="1500"/>
      <c r="AH286" s="1500"/>
      <c r="AI286" s="1500"/>
      <c r="AJ286" s="1500"/>
      <c r="AK286" s="1500"/>
      <c r="AL286" s="1500"/>
      <c r="AM286" s="1500"/>
      <c r="AN286" s="1500"/>
    </row>
    <row r="287" spans="1:40" ht="14.25" customHeight="1" x14ac:dyDescent="0.25">
      <c r="A287" s="1500"/>
      <c r="B287" s="1500"/>
      <c r="C287" s="1500"/>
      <c r="D287" s="1500"/>
      <c r="E287" s="1500"/>
      <c r="F287" s="1500"/>
      <c r="G287" s="1500"/>
      <c r="H287" s="1500"/>
      <c r="I287" s="1500"/>
      <c r="J287" s="1500"/>
      <c r="K287" s="1500"/>
      <c r="L287" s="1500"/>
      <c r="M287" s="1500"/>
      <c r="N287" s="1500"/>
      <c r="O287" s="1500"/>
      <c r="P287" s="1500"/>
      <c r="Q287" s="1500"/>
      <c r="R287" s="1500"/>
      <c r="S287" s="1500"/>
      <c r="T287" s="1500"/>
      <c r="U287" s="1500"/>
      <c r="V287" s="1500"/>
      <c r="W287" s="1500"/>
      <c r="X287" s="1500"/>
      <c r="Y287" s="1500"/>
      <c r="Z287" s="1500"/>
      <c r="AA287" s="1500"/>
      <c r="AB287" s="1500"/>
      <c r="AC287" s="1500"/>
      <c r="AD287" s="1500"/>
      <c r="AE287" s="1500"/>
      <c r="AF287" s="1500"/>
      <c r="AG287" s="1500"/>
      <c r="AH287" s="1500"/>
      <c r="AI287" s="1500"/>
      <c r="AJ287" s="1500"/>
      <c r="AK287" s="1500"/>
      <c r="AL287" s="1500"/>
      <c r="AM287" s="1500"/>
      <c r="AN287" s="1500"/>
    </row>
    <row r="288" spans="1:40" ht="14.25" customHeight="1" x14ac:dyDescent="0.25">
      <c r="A288" s="1500"/>
      <c r="B288" s="1500"/>
      <c r="C288" s="1500"/>
      <c r="D288" s="1500"/>
      <c r="E288" s="1500"/>
      <c r="F288" s="1500"/>
      <c r="G288" s="1500"/>
      <c r="H288" s="1500"/>
      <c r="I288" s="1500"/>
      <c r="J288" s="1500"/>
      <c r="K288" s="1500"/>
      <c r="L288" s="1500"/>
      <c r="M288" s="1500"/>
      <c r="N288" s="1500"/>
      <c r="O288" s="1500"/>
      <c r="P288" s="1500"/>
      <c r="Q288" s="1500"/>
      <c r="R288" s="1500"/>
      <c r="S288" s="1500"/>
      <c r="T288" s="1500"/>
      <c r="U288" s="1500"/>
      <c r="V288" s="1500"/>
      <c r="W288" s="1500"/>
      <c r="X288" s="1500"/>
      <c r="Y288" s="1500"/>
      <c r="Z288" s="1500"/>
      <c r="AA288" s="1500"/>
      <c r="AB288" s="1500"/>
      <c r="AC288" s="1500"/>
      <c r="AD288" s="1500"/>
      <c r="AE288" s="1500"/>
      <c r="AF288" s="1500"/>
      <c r="AG288" s="1500"/>
      <c r="AH288" s="1500"/>
      <c r="AI288" s="1500"/>
      <c r="AJ288" s="1500"/>
      <c r="AK288" s="1500"/>
      <c r="AL288" s="1500"/>
      <c r="AM288" s="1500"/>
      <c r="AN288" s="1500"/>
    </row>
    <row r="289" spans="1:40" ht="14.25" customHeight="1" x14ac:dyDescent="0.25">
      <c r="A289" s="1500"/>
      <c r="B289" s="1500"/>
      <c r="C289" s="1500"/>
      <c r="D289" s="1500"/>
      <c r="E289" s="1500"/>
      <c r="F289" s="1500"/>
      <c r="G289" s="1500"/>
      <c r="H289" s="1500"/>
      <c r="I289" s="1500"/>
      <c r="J289" s="1500"/>
      <c r="K289" s="1500"/>
      <c r="L289" s="1500"/>
      <c r="M289" s="1500"/>
      <c r="N289" s="1500"/>
      <c r="O289" s="1500"/>
      <c r="P289" s="1500"/>
      <c r="Q289" s="1500"/>
      <c r="R289" s="1500"/>
      <c r="S289" s="1500"/>
      <c r="T289" s="1500"/>
      <c r="U289" s="1500"/>
      <c r="V289" s="1500"/>
      <c r="W289" s="1500"/>
      <c r="X289" s="1500"/>
      <c r="Y289" s="1500"/>
      <c r="Z289" s="1500"/>
      <c r="AA289" s="1500"/>
      <c r="AB289" s="1500"/>
      <c r="AC289" s="1500"/>
      <c r="AD289" s="1500"/>
      <c r="AE289" s="1500"/>
      <c r="AF289" s="1500"/>
      <c r="AG289" s="1500"/>
      <c r="AH289" s="1500"/>
      <c r="AI289" s="1500"/>
      <c r="AJ289" s="1500"/>
      <c r="AK289" s="1500"/>
      <c r="AL289" s="1500"/>
      <c r="AM289" s="1500"/>
      <c r="AN289" s="1500"/>
    </row>
    <row r="290" spans="1:40" ht="14.25" customHeight="1" x14ac:dyDescent="0.25">
      <c r="A290" s="1500"/>
      <c r="B290" s="1500"/>
      <c r="C290" s="1500"/>
      <c r="D290" s="1500"/>
      <c r="E290" s="1500"/>
      <c r="F290" s="1500"/>
      <c r="G290" s="1500"/>
      <c r="H290" s="1500"/>
      <c r="I290" s="1500"/>
      <c r="J290" s="1500"/>
      <c r="K290" s="1500"/>
      <c r="L290" s="1500"/>
      <c r="M290" s="1500"/>
      <c r="N290" s="1500"/>
      <c r="O290" s="1500"/>
      <c r="P290" s="1500"/>
      <c r="Q290" s="1500"/>
      <c r="R290" s="1500"/>
      <c r="S290" s="1500"/>
      <c r="T290" s="1500"/>
      <c r="U290" s="1500"/>
      <c r="V290" s="1500"/>
      <c r="W290" s="1500"/>
      <c r="X290" s="1500"/>
      <c r="Y290" s="1500"/>
      <c r="Z290" s="1500"/>
      <c r="AA290" s="1500"/>
      <c r="AB290" s="1500"/>
      <c r="AC290" s="1500"/>
      <c r="AD290" s="1500"/>
      <c r="AE290" s="1500"/>
      <c r="AF290" s="1500"/>
      <c r="AG290" s="1500"/>
      <c r="AH290" s="1500"/>
      <c r="AI290" s="1500"/>
      <c r="AJ290" s="1500"/>
      <c r="AK290" s="1500"/>
      <c r="AL290" s="1500"/>
      <c r="AM290" s="1500"/>
      <c r="AN290" s="1500"/>
    </row>
    <row r="291" spans="1:40" ht="14.25" customHeight="1" x14ac:dyDescent="0.25">
      <c r="A291" s="1500"/>
      <c r="B291" s="1500"/>
      <c r="C291" s="1500"/>
      <c r="D291" s="1500"/>
      <c r="E291" s="1500"/>
      <c r="F291" s="1500"/>
      <c r="G291" s="1500"/>
      <c r="H291" s="1500"/>
      <c r="I291" s="1500"/>
      <c r="J291" s="1500"/>
      <c r="K291" s="1500"/>
      <c r="L291" s="1500"/>
      <c r="M291" s="1500"/>
      <c r="N291" s="1500"/>
      <c r="O291" s="1500"/>
      <c r="P291" s="1500"/>
      <c r="Q291" s="1500"/>
      <c r="R291" s="1500"/>
      <c r="S291" s="1500"/>
      <c r="T291" s="1500"/>
      <c r="U291" s="1500"/>
      <c r="V291" s="1500"/>
      <c r="W291" s="1500"/>
      <c r="X291" s="1500"/>
      <c r="Y291" s="1500"/>
      <c r="Z291" s="1500"/>
      <c r="AA291" s="1500"/>
      <c r="AB291" s="1500"/>
      <c r="AC291" s="1500"/>
      <c r="AD291" s="1500"/>
      <c r="AE291" s="1500"/>
      <c r="AF291" s="1500"/>
      <c r="AG291" s="1500"/>
      <c r="AH291" s="1500"/>
      <c r="AI291" s="1500"/>
      <c r="AJ291" s="1500"/>
      <c r="AK291" s="1500"/>
      <c r="AL291" s="1500"/>
      <c r="AM291" s="1500"/>
      <c r="AN291" s="1500"/>
    </row>
    <row r="292" spans="1:40" ht="14.25" customHeight="1" x14ac:dyDescent="0.25">
      <c r="A292" s="1500"/>
      <c r="B292" s="1500"/>
      <c r="C292" s="1500"/>
      <c r="D292" s="1500"/>
      <c r="E292" s="1500"/>
      <c r="F292" s="1500"/>
      <c r="G292" s="1500"/>
      <c r="H292" s="1500"/>
      <c r="I292" s="1500"/>
      <c r="J292" s="1500"/>
      <c r="K292" s="1500"/>
      <c r="L292" s="1500"/>
      <c r="M292" s="1500"/>
      <c r="N292" s="1500"/>
      <c r="O292" s="1500"/>
      <c r="P292" s="1500"/>
      <c r="Q292" s="1500"/>
      <c r="R292" s="1500"/>
      <c r="S292" s="1500"/>
      <c r="T292" s="1500"/>
      <c r="U292" s="1500"/>
      <c r="V292" s="1500"/>
      <c r="W292" s="1500"/>
      <c r="X292" s="1500"/>
      <c r="Y292" s="1500"/>
      <c r="Z292" s="1500"/>
      <c r="AA292" s="1500"/>
      <c r="AB292" s="1500"/>
      <c r="AC292" s="1500"/>
      <c r="AD292" s="1500"/>
      <c r="AE292" s="1500"/>
      <c r="AF292" s="1500"/>
      <c r="AG292" s="1500"/>
      <c r="AH292" s="1500"/>
      <c r="AI292" s="1500"/>
      <c r="AJ292" s="1500"/>
      <c r="AK292" s="1500"/>
      <c r="AL292" s="1500"/>
      <c r="AM292" s="1500"/>
      <c r="AN292" s="1500"/>
    </row>
    <row r="293" spans="1:40" ht="14.25" customHeight="1" x14ac:dyDescent="0.25">
      <c r="A293" s="1500"/>
      <c r="B293" s="1500"/>
      <c r="C293" s="1500"/>
      <c r="D293" s="1500"/>
      <c r="E293" s="1500"/>
      <c r="F293" s="1500"/>
      <c r="G293" s="1500"/>
      <c r="H293" s="1500"/>
      <c r="I293" s="1500"/>
      <c r="J293" s="1500"/>
      <c r="K293" s="1500"/>
      <c r="L293" s="1500"/>
      <c r="M293" s="1500"/>
      <c r="N293" s="1500"/>
      <c r="O293" s="1500"/>
      <c r="P293" s="1500"/>
      <c r="Q293" s="1500"/>
      <c r="R293" s="1500"/>
      <c r="S293" s="1500"/>
      <c r="T293" s="1500"/>
      <c r="U293" s="1500"/>
      <c r="V293" s="1500"/>
      <c r="W293" s="1500"/>
      <c r="X293" s="1500"/>
      <c r="Y293" s="1500"/>
      <c r="Z293" s="1500"/>
      <c r="AA293" s="1500"/>
      <c r="AB293" s="1500"/>
      <c r="AC293" s="1500"/>
      <c r="AD293" s="1500"/>
      <c r="AE293" s="1500"/>
      <c r="AF293" s="1500"/>
      <c r="AG293" s="1500"/>
      <c r="AH293" s="1500"/>
      <c r="AI293" s="1500"/>
      <c r="AJ293" s="1500"/>
      <c r="AK293" s="1500"/>
      <c r="AL293" s="1500"/>
      <c r="AM293" s="1500"/>
      <c r="AN293" s="1500"/>
    </row>
    <row r="294" spans="1:40" ht="14.25" customHeight="1" x14ac:dyDescent="0.25">
      <c r="A294" s="1500"/>
      <c r="B294" s="1500"/>
      <c r="C294" s="1500"/>
      <c r="D294" s="1500"/>
      <c r="E294" s="1500"/>
      <c r="F294" s="1500"/>
      <c r="G294" s="1500"/>
      <c r="H294" s="1500"/>
      <c r="I294" s="1500"/>
      <c r="J294" s="1500"/>
      <c r="K294" s="1500"/>
      <c r="L294" s="1500"/>
      <c r="M294" s="1500"/>
      <c r="N294" s="1500"/>
      <c r="O294" s="1500"/>
      <c r="P294" s="1500"/>
      <c r="Q294" s="1500"/>
      <c r="R294" s="1500"/>
      <c r="S294" s="1500"/>
      <c r="T294" s="1500"/>
      <c r="U294" s="1500"/>
      <c r="V294" s="1500"/>
      <c r="W294" s="1500"/>
      <c r="X294" s="1500"/>
      <c r="Y294" s="1500"/>
      <c r="Z294" s="1500"/>
      <c r="AA294" s="1500"/>
      <c r="AB294" s="1500"/>
      <c r="AC294" s="1500"/>
      <c r="AD294" s="1500"/>
      <c r="AE294" s="1500"/>
      <c r="AF294" s="1500"/>
      <c r="AG294" s="1500"/>
      <c r="AH294" s="1500"/>
      <c r="AI294" s="1500"/>
      <c r="AJ294" s="1500"/>
      <c r="AK294" s="1500"/>
      <c r="AL294" s="1500"/>
      <c r="AM294" s="1500"/>
      <c r="AN294" s="1500"/>
    </row>
    <row r="295" spans="1:40" ht="14.25" customHeight="1" x14ac:dyDescent="0.25">
      <c r="A295" s="1500"/>
      <c r="B295" s="1500"/>
      <c r="C295" s="1500"/>
      <c r="D295" s="1500"/>
      <c r="E295" s="1500"/>
      <c r="F295" s="1500"/>
      <c r="G295" s="1500"/>
      <c r="H295" s="1500"/>
      <c r="I295" s="1500"/>
      <c r="J295" s="1500"/>
      <c r="K295" s="1500"/>
      <c r="L295" s="1500"/>
      <c r="M295" s="1500"/>
      <c r="N295" s="1500"/>
      <c r="O295" s="1500"/>
      <c r="P295" s="1500"/>
      <c r="Q295" s="1500"/>
      <c r="R295" s="1500"/>
      <c r="S295" s="1500"/>
      <c r="T295" s="1500"/>
      <c r="U295" s="1500"/>
      <c r="V295" s="1500"/>
      <c r="W295" s="1500"/>
      <c r="X295" s="1500"/>
      <c r="Y295" s="1500"/>
      <c r="Z295" s="1500"/>
      <c r="AA295" s="1500"/>
      <c r="AB295" s="1500"/>
      <c r="AC295" s="1500"/>
      <c r="AD295" s="1500"/>
      <c r="AE295" s="1500"/>
      <c r="AF295" s="1500"/>
      <c r="AG295" s="1500"/>
      <c r="AH295" s="1500"/>
      <c r="AI295" s="1500"/>
      <c r="AJ295" s="1500"/>
      <c r="AK295" s="1500"/>
      <c r="AL295" s="1500"/>
      <c r="AM295" s="1500"/>
      <c r="AN295" s="1500"/>
    </row>
    <row r="296" spans="1:40" ht="14.25" customHeight="1" x14ac:dyDescent="0.25">
      <c r="A296" s="1500"/>
      <c r="B296" s="1500"/>
      <c r="C296" s="1500"/>
      <c r="D296" s="1500"/>
      <c r="E296" s="1500"/>
      <c r="F296" s="1500"/>
      <c r="G296" s="1500"/>
      <c r="H296" s="1500"/>
      <c r="I296" s="1500"/>
      <c r="J296" s="1500"/>
      <c r="K296" s="1500"/>
      <c r="L296" s="1500"/>
      <c r="M296" s="1500"/>
      <c r="N296" s="1500"/>
      <c r="O296" s="1500"/>
      <c r="P296" s="1500"/>
      <c r="Q296" s="1500"/>
      <c r="R296" s="1500"/>
      <c r="S296" s="1500"/>
      <c r="T296" s="1500"/>
      <c r="U296" s="1500"/>
      <c r="V296" s="1500"/>
      <c r="W296" s="1500"/>
      <c r="X296" s="1500"/>
      <c r="Y296" s="1500"/>
      <c r="Z296" s="1500"/>
      <c r="AA296" s="1500"/>
      <c r="AB296" s="1500"/>
      <c r="AC296" s="1500"/>
      <c r="AD296" s="1500"/>
      <c r="AE296" s="1500"/>
      <c r="AF296" s="1500"/>
      <c r="AG296" s="1500"/>
      <c r="AH296" s="1500"/>
      <c r="AI296" s="1500"/>
      <c r="AJ296" s="1500"/>
      <c r="AK296" s="1500"/>
      <c r="AL296" s="1500"/>
      <c r="AM296" s="1500"/>
      <c r="AN296" s="1500"/>
    </row>
    <row r="297" spans="1:40" ht="14.25" customHeight="1" x14ac:dyDescent="0.25">
      <c r="A297" s="1500"/>
      <c r="B297" s="1500"/>
      <c r="C297" s="1500"/>
      <c r="D297" s="1500"/>
      <c r="E297" s="1500"/>
      <c r="F297" s="1500"/>
      <c r="G297" s="1500"/>
      <c r="H297" s="1500"/>
      <c r="I297" s="1500"/>
      <c r="J297" s="1500"/>
      <c r="K297" s="1500"/>
      <c r="L297" s="1500"/>
      <c r="M297" s="1500"/>
      <c r="N297" s="1500"/>
      <c r="O297" s="1500"/>
      <c r="P297" s="1500"/>
      <c r="Q297" s="1500"/>
      <c r="R297" s="1500"/>
      <c r="S297" s="1500"/>
      <c r="T297" s="1500"/>
      <c r="U297" s="1500"/>
      <c r="V297" s="1500"/>
      <c r="W297" s="1500"/>
      <c r="X297" s="1500"/>
      <c r="Y297" s="1500"/>
      <c r="Z297" s="1500"/>
      <c r="AA297" s="1500"/>
      <c r="AB297" s="1500"/>
      <c r="AC297" s="1500"/>
      <c r="AD297" s="1500"/>
      <c r="AE297" s="1500"/>
      <c r="AF297" s="1500"/>
      <c r="AG297" s="1500"/>
      <c r="AH297" s="1500"/>
      <c r="AI297" s="1500"/>
      <c r="AJ297" s="1500"/>
      <c r="AK297" s="1500"/>
      <c r="AL297" s="1500"/>
      <c r="AM297" s="1500"/>
      <c r="AN297" s="1500"/>
    </row>
    <row r="298" spans="1:40" ht="14.25" customHeight="1" x14ac:dyDescent="0.25">
      <c r="A298" s="1500"/>
      <c r="B298" s="1500"/>
      <c r="C298" s="1500"/>
      <c r="D298" s="1500"/>
      <c r="E298" s="1500"/>
      <c r="F298" s="1500"/>
      <c r="G298" s="1500"/>
      <c r="H298" s="1500"/>
      <c r="I298" s="1500"/>
      <c r="J298" s="1500"/>
      <c r="K298" s="1500"/>
      <c r="L298" s="1500"/>
      <c r="M298" s="1500"/>
      <c r="N298" s="1500"/>
      <c r="O298" s="1500"/>
      <c r="P298" s="1500"/>
      <c r="Q298" s="1500"/>
      <c r="R298" s="1500"/>
      <c r="S298" s="1500"/>
      <c r="T298" s="1500"/>
      <c r="U298" s="1500"/>
      <c r="V298" s="1500"/>
      <c r="W298" s="1500"/>
      <c r="X298" s="1500"/>
      <c r="Y298" s="1500"/>
      <c r="Z298" s="1500"/>
      <c r="AA298" s="1500"/>
      <c r="AB298" s="1500"/>
      <c r="AC298" s="1500"/>
      <c r="AD298" s="1500"/>
      <c r="AE298" s="1500"/>
      <c r="AF298" s="1500"/>
      <c r="AG298" s="1500"/>
      <c r="AH298" s="1500"/>
      <c r="AI298" s="1500"/>
      <c r="AJ298" s="1500"/>
      <c r="AK298" s="1500"/>
      <c r="AL298" s="1500"/>
      <c r="AM298" s="1500"/>
      <c r="AN298" s="1500"/>
    </row>
    <row r="299" spans="1:40" ht="14.25" customHeight="1" x14ac:dyDescent="0.25">
      <c r="A299" s="1500"/>
      <c r="B299" s="1500"/>
      <c r="C299" s="1500"/>
      <c r="D299" s="1500"/>
      <c r="E299" s="1500"/>
      <c r="F299" s="1500"/>
      <c r="G299" s="1500"/>
      <c r="H299" s="1500"/>
      <c r="I299" s="1500"/>
      <c r="J299" s="1500"/>
      <c r="K299" s="1500"/>
      <c r="L299" s="1500"/>
      <c r="M299" s="1500"/>
      <c r="N299" s="1500"/>
      <c r="O299" s="1500"/>
      <c r="P299" s="1500"/>
      <c r="Q299" s="1500"/>
      <c r="R299" s="1500"/>
      <c r="S299" s="1500"/>
      <c r="T299" s="1500"/>
      <c r="U299" s="1500"/>
      <c r="V299" s="1500"/>
      <c r="W299" s="1500"/>
      <c r="X299" s="1500"/>
      <c r="Y299" s="1500"/>
      <c r="Z299" s="1500"/>
      <c r="AA299" s="1500"/>
      <c r="AB299" s="1500"/>
      <c r="AC299" s="1500"/>
      <c r="AD299" s="1500"/>
      <c r="AE299" s="1500"/>
      <c r="AF299" s="1500"/>
      <c r="AG299" s="1500"/>
      <c r="AH299" s="1500"/>
      <c r="AI299" s="1500"/>
      <c r="AJ299" s="1500"/>
      <c r="AK299" s="1500"/>
      <c r="AL299" s="1500"/>
      <c r="AM299" s="1500"/>
      <c r="AN299" s="1500"/>
    </row>
    <row r="300" spans="1:40" ht="14.25" customHeight="1" x14ac:dyDescent="0.25">
      <c r="A300" s="1500"/>
      <c r="B300" s="1500"/>
      <c r="C300" s="1500"/>
      <c r="D300" s="1500"/>
      <c r="E300" s="1500"/>
      <c r="F300" s="1500"/>
      <c r="G300" s="1500"/>
      <c r="H300" s="1500"/>
      <c r="I300" s="1500"/>
      <c r="J300" s="1500"/>
      <c r="K300" s="1500"/>
      <c r="L300" s="1500"/>
      <c r="M300" s="1500"/>
      <c r="N300" s="1500"/>
      <c r="O300" s="1500"/>
      <c r="P300" s="1500"/>
      <c r="Q300" s="1500"/>
      <c r="R300" s="1500"/>
      <c r="S300" s="1500"/>
      <c r="T300" s="1500"/>
      <c r="U300" s="1500"/>
      <c r="V300" s="1500"/>
      <c r="W300" s="1500"/>
      <c r="X300" s="1500"/>
      <c r="Y300" s="1500"/>
      <c r="Z300" s="1500"/>
      <c r="AA300" s="1500"/>
      <c r="AB300" s="1500"/>
      <c r="AC300" s="1500"/>
      <c r="AD300" s="1500"/>
      <c r="AE300" s="1500"/>
      <c r="AF300" s="1500"/>
      <c r="AG300" s="1500"/>
      <c r="AH300" s="1500"/>
      <c r="AI300" s="1500"/>
      <c r="AJ300" s="1500"/>
      <c r="AK300" s="1500"/>
      <c r="AL300" s="1500"/>
      <c r="AM300" s="1500"/>
      <c r="AN300" s="1500"/>
    </row>
    <row r="301" spans="1:40" ht="14.25" customHeight="1" x14ac:dyDescent="0.25">
      <c r="A301" s="1500"/>
      <c r="B301" s="1500"/>
      <c r="C301" s="1500"/>
      <c r="D301" s="1500"/>
      <c r="E301" s="1500"/>
      <c r="F301" s="1500"/>
      <c r="G301" s="1500"/>
      <c r="H301" s="1500"/>
      <c r="I301" s="1500"/>
      <c r="J301" s="1500"/>
      <c r="K301" s="1500"/>
      <c r="L301" s="1500"/>
      <c r="M301" s="1500"/>
      <c r="N301" s="1500"/>
      <c r="O301" s="1500"/>
      <c r="P301" s="1500"/>
      <c r="Q301" s="1500"/>
      <c r="R301" s="1500"/>
      <c r="S301" s="1500"/>
      <c r="T301" s="1500"/>
      <c r="U301" s="1500"/>
      <c r="V301" s="1500"/>
      <c r="W301" s="1500"/>
      <c r="X301" s="1500"/>
      <c r="Y301" s="1500"/>
      <c r="Z301" s="1500"/>
      <c r="AA301" s="1500"/>
      <c r="AB301" s="1500"/>
      <c r="AC301" s="1500"/>
      <c r="AD301" s="1500"/>
      <c r="AE301" s="1500"/>
      <c r="AF301" s="1500"/>
      <c r="AG301" s="1500"/>
      <c r="AH301" s="1500"/>
      <c r="AI301" s="1500"/>
      <c r="AJ301" s="1500"/>
      <c r="AK301" s="1500"/>
      <c r="AL301" s="1500"/>
      <c r="AM301" s="1500"/>
      <c r="AN301" s="1500"/>
    </row>
    <row r="302" spans="1:40" ht="14.25" customHeight="1" x14ac:dyDescent="0.25">
      <c r="A302" s="1500"/>
      <c r="B302" s="1500"/>
      <c r="C302" s="1500"/>
      <c r="D302" s="1500"/>
      <c r="E302" s="1500"/>
      <c r="F302" s="1500"/>
      <c r="G302" s="1500"/>
      <c r="H302" s="1500"/>
      <c r="I302" s="1500"/>
      <c r="J302" s="1500"/>
      <c r="K302" s="1500"/>
      <c r="L302" s="1500"/>
      <c r="M302" s="1500"/>
      <c r="N302" s="1500"/>
      <c r="O302" s="1500"/>
      <c r="P302" s="1500"/>
      <c r="Q302" s="1500"/>
      <c r="R302" s="1500"/>
      <c r="S302" s="1500"/>
      <c r="T302" s="1500"/>
      <c r="U302" s="1500"/>
      <c r="V302" s="1500"/>
      <c r="W302" s="1500"/>
      <c r="X302" s="1500"/>
      <c r="Y302" s="1500"/>
      <c r="Z302" s="1500"/>
      <c r="AA302" s="1500"/>
      <c r="AB302" s="1500"/>
      <c r="AC302" s="1500"/>
      <c r="AD302" s="1500"/>
      <c r="AE302" s="1500"/>
      <c r="AF302" s="1500"/>
      <c r="AG302" s="1500"/>
      <c r="AH302" s="1500"/>
      <c r="AI302" s="1500"/>
      <c r="AJ302" s="1500"/>
      <c r="AK302" s="1500"/>
      <c r="AL302" s="1500"/>
      <c r="AM302" s="1500"/>
      <c r="AN302" s="1500"/>
    </row>
    <row r="303" spans="1:40" ht="14.25" customHeight="1" x14ac:dyDescent="0.25">
      <c r="A303" s="1500"/>
      <c r="B303" s="1500"/>
      <c r="C303" s="1500"/>
      <c r="D303" s="1500"/>
      <c r="E303" s="1500"/>
      <c r="F303" s="1500"/>
      <c r="G303" s="1500"/>
      <c r="H303" s="1500"/>
      <c r="I303" s="1500"/>
      <c r="J303" s="1500"/>
      <c r="K303" s="1500"/>
      <c r="L303" s="1500"/>
      <c r="M303" s="1500"/>
      <c r="N303" s="1500"/>
      <c r="O303" s="1500"/>
      <c r="P303" s="1500"/>
      <c r="Q303" s="1500"/>
      <c r="R303" s="1500"/>
      <c r="S303" s="1500"/>
      <c r="T303" s="1500"/>
      <c r="U303" s="1500"/>
      <c r="V303" s="1500"/>
      <c r="W303" s="1500"/>
      <c r="X303" s="1500"/>
      <c r="Y303" s="1500"/>
      <c r="Z303" s="1500"/>
      <c r="AA303" s="1500"/>
      <c r="AB303" s="1500"/>
      <c r="AC303" s="1500"/>
      <c r="AD303" s="1500"/>
      <c r="AE303" s="1500"/>
      <c r="AF303" s="1500"/>
      <c r="AG303" s="1500"/>
      <c r="AH303" s="1500"/>
      <c r="AI303" s="1500"/>
      <c r="AJ303" s="1500"/>
      <c r="AK303" s="1500"/>
      <c r="AL303" s="1500"/>
      <c r="AM303" s="1500"/>
      <c r="AN303" s="1500"/>
    </row>
    <row r="304" spans="1:40" ht="14.25" customHeight="1" x14ac:dyDescent="0.25">
      <c r="A304" s="1500"/>
      <c r="B304" s="1500"/>
      <c r="C304" s="1500"/>
      <c r="D304" s="1500"/>
      <c r="E304" s="1500"/>
      <c r="F304" s="1500"/>
      <c r="G304" s="1500"/>
      <c r="H304" s="1500"/>
      <c r="I304" s="1500"/>
      <c r="J304" s="1500"/>
      <c r="K304" s="1500"/>
      <c r="L304" s="1500"/>
      <c r="M304" s="1500"/>
      <c r="N304" s="1500"/>
      <c r="O304" s="1500"/>
      <c r="P304" s="1500"/>
      <c r="Q304" s="1500"/>
      <c r="R304" s="1500"/>
      <c r="S304" s="1500"/>
      <c r="T304" s="1500"/>
      <c r="U304" s="1500"/>
      <c r="V304" s="1500"/>
      <c r="W304" s="1500"/>
      <c r="X304" s="1500"/>
      <c r="Y304" s="1500"/>
      <c r="Z304" s="1500"/>
      <c r="AA304" s="1500"/>
      <c r="AB304" s="1500"/>
      <c r="AC304" s="1500"/>
      <c r="AD304" s="1500"/>
      <c r="AE304" s="1500"/>
      <c r="AF304" s="1500"/>
      <c r="AG304" s="1500"/>
      <c r="AH304" s="1500"/>
      <c r="AI304" s="1500"/>
      <c r="AJ304" s="1500"/>
      <c r="AK304" s="1500"/>
      <c r="AL304" s="1500"/>
      <c r="AM304" s="1500"/>
      <c r="AN304" s="1500"/>
    </row>
    <row r="305" spans="1:40" ht="14.25" customHeight="1" x14ac:dyDescent="0.25">
      <c r="A305" s="1500"/>
      <c r="B305" s="1500"/>
      <c r="C305" s="1500"/>
      <c r="D305" s="1500"/>
      <c r="E305" s="1500"/>
      <c r="F305" s="1500"/>
      <c r="G305" s="1500"/>
      <c r="H305" s="1500"/>
      <c r="I305" s="1500"/>
      <c r="J305" s="1500"/>
      <c r="K305" s="1500"/>
      <c r="L305" s="1500"/>
      <c r="M305" s="1500"/>
      <c r="N305" s="1500"/>
      <c r="O305" s="1500"/>
      <c r="P305" s="1500"/>
      <c r="Q305" s="1500"/>
      <c r="R305" s="1500"/>
      <c r="S305" s="1500"/>
      <c r="T305" s="1500"/>
      <c r="U305" s="1500"/>
      <c r="V305" s="1500"/>
      <c r="W305" s="1500"/>
      <c r="X305" s="1500"/>
      <c r="Y305" s="1500"/>
      <c r="Z305" s="1500"/>
      <c r="AA305" s="1500"/>
      <c r="AB305" s="1500"/>
      <c r="AC305" s="1500"/>
      <c r="AD305" s="1500"/>
      <c r="AE305" s="1500"/>
      <c r="AF305" s="1500"/>
      <c r="AG305" s="1500"/>
      <c r="AH305" s="1500"/>
      <c r="AI305" s="1500"/>
      <c r="AJ305" s="1500"/>
      <c r="AK305" s="1500"/>
      <c r="AL305" s="1500"/>
      <c r="AM305" s="1500"/>
      <c r="AN305" s="1500"/>
    </row>
    <row r="306" spans="1:40" ht="14.25" customHeight="1" x14ac:dyDescent="0.25">
      <c r="A306" s="1500"/>
      <c r="B306" s="1500"/>
      <c r="C306" s="1500"/>
      <c r="D306" s="1500"/>
      <c r="E306" s="1500"/>
      <c r="F306" s="1500"/>
      <c r="G306" s="1500"/>
      <c r="H306" s="1500"/>
      <c r="I306" s="1500"/>
      <c r="J306" s="1500"/>
      <c r="K306" s="1500"/>
      <c r="L306" s="1500"/>
      <c r="M306" s="1500"/>
      <c r="N306" s="1500"/>
      <c r="O306" s="1500"/>
      <c r="P306" s="1500"/>
      <c r="Q306" s="1500"/>
      <c r="R306" s="1500"/>
      <c r="S306" s="1500"/>
      <c r="T306" s="1500"/>
      <c r="U306" s="1500"/>
      <c r="V306" s="1500"/>
      <c r="W306" s="1500"/>
      <c r="X306" s="1500"/>
      <c r="Y306" s="1500"/>
      <c r="Z306" s="1500"/>
      <c r="AA306" s="1500"/>
      <c r="AB306" s="1500"/>
      <c r="AC306" s="1500"/>
      <c r="AD306" s="1500"/>
      <c r="AE306" s="1500"/>
      <c r="AF306" s="1500"/>
      <c r="AG306" s="1500"/>
      <c r="AH306" s="1500"/>
      <c r="AI306" s="1500"/>
      <c r="AJ306" s="1500"/>
      <c r="AK306" s="1500"/>
      <c r="AL306" s="1500"/>
      <c r="AM306" s="1500"/>
      <c r="AN306" s="1500"/>
    </row>
    <row r="307" spans="1:40" ht="14.25" customHeight="1" x14ac:dyDescent="0.25">
      <c r="A307" s="1500"/>
      <c r="B307" s="1500"/>
      <c r="C307" s="1500"/>
      <c r="D307" s="1500"/>
      <c r="E307" s="1500"/>
      <c r="F307" s="1500"/>
      <c r="G307" s="1500"/>
      <c r="H307" s="1500"/>
      <c r="I307" s="1500"/>
      <c r="J307" s="1500"/>
      <c r="K307" s="1500"/>
      <c r="L307" s="1500"/>
      <c r="M307" s="1500"/>
      <c r="N307" s="1500"/>
      <c r="O307" s="1500"/>
      <c r="P307" s="1500"/>
      <c r="Q307" s="1500"/>
      <c r="R307" s="1500"/>
      <c r="S307" s="1500"/>
      <c r="T307" s="1500"/>
      <c r="U307" s="1500"/>
      <c r="V307" s="1500"/>
      <c r="W307" s="1500"/>
      <c r="X307" s="1500"/>
      <c r="Y307" s="1500"/>
      <c r="Z307" s="1500"/>
      <c r="AA307" s="1500"/>
      <c r="AB307" s="1500"/>
      <c r="AC307" s="1500"/>
      <c r="AD307" s="1500"/>
      <c r="AE307" s="1500"/>
      <c r="AF307" s="1500"/>
      <c r="AG307" s="1500"/>
      <c r="AH307" s="1500"/>
      <c r="AI307" s="1500"/>
      <c r="AJ307" s="1500"/>
      <c r="AK307" s="1500"/>
      <c r="AL307" s="1500"/>
      <c r="AM307" s="1500"/>
      <c r="AN307" s="1500"/>
    </row>
    <row r="308" spans="1:40" ht="14.25" customHeight="1" x14ac:dyDescent="0.25">
      <c r="A308" s="1500"/>
      <c r="B308" s="1500"/>
      <c r="C308" s="1500"/>
      <c r="D308" s="1500"/>
      <c r="E308" s="1500"/>
      <c r="F308" s="1500"/>
      <c r="G308" s="1500"/>
      <c r="H308" s="1500"/>
      <c r="I308" s="1500"/>
      <c r="J308" s="1500"/>
      <c r="K308" s="1500"/>
      <c r="L308" s="1500"/>
      <c r="M308" s="1500"/>
      <c r="N308" s="1500"/>
      <c r="O308" s="1500"/>
      <c r="P308" s="1500"/>
      <c r="Q308" s="1500"/>
      <c r="R308" s="1500"/>
      <c r="S308" s="1500"/>
      <c r="T308" s="1500"/>
      <c r="U308" s="1500"/>
      <c r="V308" s="1500"/>
      <c r="W308" s="1500"/>
      <c r="X308" s="1500"/>
      <c r="Y308" s="1500"/>
      <c r="Z308" s="1500"/>
      <c r="AA308" s="1500"/>
      <c r="AB308" s="1500"/>
      <c r="AC308" s="1500"/>
      <c r="AD308" s="1500"/>
      <c r="AE308" s="1500"/>
      <c r="AF308" s="1500"/>
      <c r="AG308" s="1500"/>
      <c r="AH308" s="1500"/>
      <c r="AI308" s="1500"/>
      <c r="AJ308" s="1500"/>
      <c r="AK308" s="1500"/>
      <c r="AL308" s="1500"/>
      <c r="AM308" s="1500"/>
      <c r="AN308" s="1500"/>
    </row>
    <row r="309" spans="1:40" ht="14.25" customHeight="1" x14ac:dyDescent="0.25">
      <c r="A309" s="1500"/>
      <c r="B309" s="1500"/>
      <c r="C309" s="1500"/>
      <c r="D309" s="1500"/>
      <c r="E309" s="1500"/>
      <c r="F309" s="1500"/>
      <c r="G309" s="1500"/>
      <c r="H309" s="1500"/>
      <c r="I309" s="1500"/>
      <c r="J309" s="1500"/>
      <c r="K309" s="1500"/>
      <c r="L309" s="1500"/>
      <c r="M309" s="1500"/>
      <c r="N309" s="1500"/>
      <c r="O309" s="1500"/>
      <c r="P309" s="1500"/>
      <c r="Q309" s="1500"/>
      <c r="R309" s="1500"/>
      <c r="S309" s="1500"/>
      <c r="T309" s="1500"/>
      <c r="U309" s="1500"/>
      <c r="V309" s="1500"/>
      <c r="W309" s="1500"/>
      <c r="X309" s="1500"/>
      <c r="Y309" s="1500"/>
      <c r="Z309" s="1500"/>
      <c r="AA309" s="1500"/>
      <c r="AB309" s="1500"/>
      <c r="AC309" s="1500"/>
      <c r="AD309" s="1500"/>
      <c r="AE309" s="1500"/>
      <c r="AF309" s="1500"/>
      <c r="AG309" s="1500"/>
      <c r="AH309" s="1500"/>
      <c r="AI309" s="1500"/>
      <c r="AJ309" s="1500"/>
      <c r="AK309" s="1500"/>
      <c r="AL309" s="1500"/>
      <c r="AM309" s="1500"/>
      <c r="AN309" s="1500"/>
    </row>
    <row r="310" spans="1:40" ht="14.25" customHeight="1" x14ac:dyDescent="0.25">
      <c r="A310" s="1500"/>
      <c r="B310" s="1500"/>
      <c r="C310" s="1500"/>
      <c r="D310" s="1500"/>
      <c r="E310" s="1500"/>
      <c r="F310" s="1500"/>
      <c r="G310" s="1500"/>
      <c r="H310" s="1500"/>
      <c r="I310" s="1500"/>
      <c r="J310" s="1500"/>
      <c r="K310" s="1500"/>
      <c r="L310" s="1500"/>
      <c r="M310" s="1500"/>
      <c r="N310" s="1500"/>
      <c r="O310" s="1500"/>
      <c r="P310" s="1500"/>
      <c r="Q310" s="1500"/>
      <c r="R310" s="1500"/>
      <c r="S310" s="1500"/>
      <c r="T310" s="1500"/>
      <c r="U310" s="1500"/>
      <c r="V310" s="1500"/>
      <c r="W310" s="1500"/>
      <c r="X310" s="1500"/>
      <c r="Y310" s="1500"/>
      <c r="Z310" s="1500"/>
      <c r="AA310" s="1500"/>
      <c r="AB310" s="1500"/>
      <c r="AC310" s="1500"/>
      <c r="AD310" s="1500"/>
      <c r="AE310" s="1500"/>
      <c r="AF310" s="1500"/>
      <c r="AG310" s="1500"/>
      <c r="AH310" s="1500"/>
      <c r="AI310" s="1500"/>
      <c r="AJ310" s="1500"/>
      <c r="AK310" s="1500"/>
      <c r="AL310" s="1500"/>
      <c r="AM310" s="1500"/>
      <c r="AN310" s="1500"/>
    </row>
    <row r="311" spans="1:40" ht="14.25" customHeight="1" x14ac:dyDescent="0.25">
      <c r="A311" s="1500"/>
      <c r="B311" s="1500"/>
      <c r="C311" s="1500"/>
      <c r="D311" s="1500"/>
      <c r="E311" s="1500"/>
      <c r="F311" s="1500"/>
      <c r="G311" s="1500"/>
      <c r="H311" s="1500"/>
      <c r="I311" s="1500"/>
      <c r="J311" s="1500"/>
      <c r="K311" s="1500"/>
      <c r="L311" s="1500"/>
      <c r="M311" s="1500"/>
      <c r="N311" s="1500"/>
      <c r="O311" s="1500"/>
      <c r="P311" s="1500"/>
      <c r="Q311" s="1500"/>
      <c r="R311" s="1500"/>
      <c r="S311" s="1500"/>
      <c r="T311" s="1500"/>
      <c r="U311" s="1500"/>
      <c r="V311" s="1500"/>
      <c r="W311" s="1500"/>
      <c r="X311" s="1500"/>
      <c r="Y311" s="1500"/>
      <c r="Z311" s="1500"/>
      <c r="AA311" s="1500"/>
      <c r="AB311" s="1500"/>
      <c r="AC311" s="1500"/>
      <c r="AD311" s="1500"/>
      <c r="AE311" s="1500"/>
      <c r="AF311" s="1500"/>
      <c r="AG311" s="1500"/>
      <c r="AH311" s="1500"/>
      <c r="AI311" s="1500"/>
      <c r="AJ311" s="1500"/>
      <c r="AK311" s="1500"/>
      <c r="AL311" s="1500"/>
      <c r="AM311" s="1500"/>
      <c r="AN311" s="1500"/>
    </row>
    <row r="312" spans="1:40" ht="14.25" customHeight="1" x14ac:dyDescent="0.25">
      <c r="A312" s="1500"/>
      <c r="B312" s="1500"/>
      <c r="C312" s="1500"/>
      <c r="D312" s="1500"/>
      <c r="E312" s="1500"/>
      <c r="F312" s="1500"/>
      <c r="G312" s="1500"/>
      <c r="H312" s="1500"/>
      <c r="I312" s="1500"/>
      <c r="J312" s="1500"/>
      <c r="K312" s="1500"/>
      <c r="L312" s="1500"/>
      <c r="M312" s="1500"/>
      <c r="N312" s="1500"/>
      <c r="O312" s="1500"/>
      <c r="P312" s="1500"/>
      <c r="Q312" s="1500"/>
      <c r="R312" s="1500"/>
      <c r="S312" s="1500"/>
      <c r="T312" s="1500"/>
      <c r="U312" s="1500"/>
      <c r="V312" s="1500"/>
      <c r="W312" s="1500"/>
      <c r="X312" s="1500"/>
      <c r="Y312" s="1500"/>
      <c r="Z312" s="1500"/>
      <c r="AA312" s="1500"/>
      <c r="AB312" s="1500"/>
      <c r="AC312" s="1500"/>
      <c r="AD312" s="1500"/>
      <c r="AE312" s="1500"/>
      <c r="AF312" s="1500"/>
      <c r="AG312" s="1500"/>
      <c r="AH312" s="1500"/>
      <c r="AI312" s="1500"/>
      <c r="AJ312" s="1500"/>
      <c r="AK312" s="1500"/>
      <c r="AL312" s="1500"/>
      <c r="AM312" s="1500"/>
      <c r="AN312" s="1500"/>
    </row>
    <row r="313" spans="1:40" ht="14.25" customHeight="1" x14ac:dyDescent="0.25">
      <c r="A313" s="1500"/>
      <c r="B313" s="1500"/>
      <c r="C313" s="1500"/>
      <c r="D313" s="1500"/>
      <c r="E313" s="1500"/>
      <c r="F313" s="1500"/>
      <c r="G313" s="1500"/>
      <c r="H313" s="1500"/>
      <c r="I313" s="1500"/>
      <c r="J313" s="1500"/>
      <c r="K313" s="1500"/>
      <c r="L313" s="1500"/>
      <c r="M313" s="1500"/>
      <c r="N313" s="1500"/>
      <c r="O313" s="1500"/>
      <c r="P313" s="1500"/>
      <c r="Q313" s="1500"/>
      <c r="R313" s="1500"/>
      <c r="S313" s="1500"/>
      <c r="T313" s="1500"/>
      <c r="U313" s="1500"/>
      <c r="V313" s="1500"/>
      <c r="W313" s="1500"/>
      <c r="X313" s="1500"/>
      <c r="Y313" s="1500"/>
      <c r="Z313" s="1500"/>
      <c r="AA313" s="1500"/>
      <c r="AB313" s="1500"/>
      <c r="AC313" s="1500"/>
      <c r="AD313" s="1500"/>
      <c r="AE313" s="1500"/>
      <c r="AF313" s="1500"/>
      <c r="AG313" s="1500"/>
      <c r="AH313" s="1500"/>
      <c r="AI313" s="1500"/>
      <c r="AJ313" s="1500"/>
      <c r="AK313" s="1500"/>
      <c r="AL313" s="1500"/>
      <c r="AM313" s="1500"/>
      <c r="AN313" s="1500"/>
    </row>
    <row r="314" spans="1:40" ht="14.25" customHeight="1" x14ac:dyDescent="0.25">
      <c r="A314" s="1500"/>
      <c r="B314" s="1500"/>
      <c r="C314" s="1500"/>
      <c r="D314" s="1500"/>
      <c r="E314" s="1500"/>
      <c r="F314" s="1500"/>
      <c r="G314" s="1500"/>
      <c r="H314" s="1500"/>
      <c r="I314" s="1500"/>
      <c r="J314" s="1500"/>
      <c r="K314" s="1500"/>
      <c r="L314" s="1500"/>
      <c r="M314" s="1500"/>
      <c r="N314" s="1500"/>
      <c r="O314" s="1500"/>
      <c r="P314" s="1500"/>
      <c r="Q314" s="1500"/>
      <c r="R314" s="1500"/>
      <c r="S314" s="1500"/>
      <c r="T314" s="1500"/>
      <c r="U314" s="1500"/>
      <c r="V314" s="1500"/>
      <c r="W314" s="1500"/>
      <c r="X314" s="1500"/>
      <c r="Y314" s="1500"/>
      <c r="Z314" s="1500"/>
      <c r="AA314" s="1500"/>
      <c r="AB314" s="1500"/>
      <c r="AC314" s="1500"/>
      <c r="AD314" s="1500"/>
      <c r="AE314" s="1500"/>
      <c r="AF314" s="1500"/>
      <c r="AG314" s="1500"/>
      <c r="AH314" s="1500"/>
      <c r="AI314" s="1500"/>
      <c r="AJ314" s="1500"/>
      <c r="AK314" s="1500"/>
      <c r="AL314" s="1500"/>
      <c r="AM314" s="1500"/>
      <c r="AN314" s="1500"/>
    </row>
    <row r="315" spans="1:40" ht="14.25" customHeight="1" x14ac:dyDescent="0.25">
      <c r="A315" s="1500"/>
      <c r="B315" s="1500"/>
      <c r="C315" s="1500"/>
      <c r="D315" s="1500"/>
      <c r="E315" s="1500"/>
      <c r="F315" s="1500"/>
      <c r="G315" s="1500"/>
      <c r="H315" s="1500"/>
      <c r="I315" s="1500"/>
      <c r="J315" s="1500"/>
      <c r="K315" s="1500"/>
      <c r="L315" s="1500"/>
      <c r="M315" s="1500"/>
      <c r="N315" s="1500"/>
      <c r="O315" s="1500"/>
      <c r="P315" s="1500"/>
      <c r="Q315" s="1500"/>
      <c r="R315" s="1500"/>
      <c r="S315" s="1500"/>
      <c r="T315" s="1500"/>
      <c r="U315" s="1500"/>
      <c r="V315" s="1500"/>
      <c r="W315" s="1500"/>
      <c r="X315" s="1500"/>
      <c r="Y315" s="1500"/>
      <c r="Z315" s="1500"/>
      <c r="AA315" s="1500"/>
      <c r="AB315" s="1500"/>
      <c r="AC315" s="1500"/>
      <c r="AD315" s="1500"/>
      <c r="AE315" s="1500"/>
      <c r="AF315" s="1500"/>
      <c r="AG315" s="1500"/>
      <c r="AH315" s="1500"/>
      <c r="AI315" s="1500"/>
      <c r="AJ315" s="1500"/>
      <c r="AK315" s="1500"/>
      <c r="AL315" s="1500"/>
      <c r="AM315" s="1500"/>
      <c r="AN315" s="1500"/>
    </row>
    <row r="316" spans="1:40" ht="14.25" customHeight="1" x14ac:dyDescent="0.25">
      <c r="A316" s="1500"/>
      <c r="B316" s="1500"/>
      <c r="C316" s="1500"/>
      <c r="D316" s="1500"/>
      <c r="E316" s="1500"/>
      <c r="F316" s="1500"/>
      <c r="G316" s="1500"/>
      <c r="H316" s="1500"/>
      <c r="I316" s="1500"/>
      <c r="J316" s="1500"/>
      <c r="K316" s="1500"/>
      <c r="L316" s="1500"/>
      <c r="M316" s="1500"/>
      <c r="N316" s="1500"/>
      <c r="O316" s="1500"/>
      <c r="P316" s="1500"/>
      <c r="Q316" s="1500"/>
      <c r="R316" s="1500"/>
      <c r="S316" s="1500"/>
      <c r="T316" s="1500"/>
      <c r="U316" s="1500"/>
      <c r="V316" s="1500"/>
      <c r="W316" s="1500"/>
      <c r="X316" s="1500"/>
      <c r="Y316" s="1500"/>
      <c r="Z316" s="1500"/>
      <c r="AA316" s="1500"/>
      <c r="AB316" s="1500"/>
      <c r="AC316" s="1500"/>
      <c r="AD316" s="1500"/>
      <c r="AE316" s="1500"/>
      <c r="AF316" s="1500"/>
      <c r="AG316" s="1500"/>
      <c r="AH316" s="1500"/>
      <c r="AI316" s="1500"/>
      <c r="AJ316" s="1500"/>
      <c r="AK316" s="1500"/>
      <c r="AL316" s="1500"/>
      <c r="AM316" s="1500"/>
      <c r="AN316" s="1500"/>
    </row>
    <row r="317" spans="1:40" ht="14.25" customHeight="1" x14ac:dyDescent="0.25">
      <c r="A317" s="1500"/>
      <c r="B317" s="1500"/>
      <c r="C317" s="1500"/>
      <c r="D317" s="1500"/>
      <c r="E317" s="1500"/>
      <c r="F317" s="1500"/>
      <c r="G317" s="1500"/>
      <c r="H317" s="1500"/>
      <c r="I317" s="1500"/>
      <c r="J317" s="1500"/>
      <c r="K317" s="1500"/>
      <c r="L317" s="1500"/>
      <c r="M317" s="1500"/>
      <c r="N317" s="1500"/>
      <c r="O317" s="1500"/>
      <c r="P317" s="1500"/>
      <c r="Q317" s="1500"/>
      <c r="R317" s="1500"/>
      <c r="S317" s="1500"/>
      <c r="T317" s="1500"/>
      <c r="U317" s="1500"/>
      <c r="V317" s="1500"/>
      <c r="W317" s="1500"/>
      <c r="X317" s="1500"/>
      <c r="Y317" s="1500"/>
      <c r="Z317" s="1500"/>
      <c r="AA317" s="1500"/>
      <c r="AB317" s="1500"/>
      <c r="AC317" s="1500"/>
      <c r="AD317" s="1500"/>
      <c r="AE317" s="1500"/>
      <c r="AF317" s="1500"/>
      <c r="AG317" s="1500"/>
      <c r="AH317" s="1500"/>
      <c r="AI317" s="1500"/>
      <c r="AJ317" s="1500"/>
      <c r="AK317" s="1500"/>
      <c r="AL317" s="1500"/>
      <c r="AM317" s="1500"/>
      <c r="AN317" s="1500"/>
    </row>
    <row r="318" spans="1:40" ht="14.25" customHeight="1" x14ac:dyDescent="0.25">
      <c r="A318" s="1500"/>
      <c r="B318" s="1500"/>
      <c r="C318" s="1500"/>
      <c r="D318" s="1500"/>
      <c r="E318" s="1500"/>
      <c r="F318" s="1500"/>
      <c r="G318" s="1500"/>
      <c r="H318" s="1500"/>
      <c r="I318" s="1500"/>
      <c r="J318" s="1500"/>
      <c r="K318" s="1500"/>
      <c r="L318" s="1500"/>
      <c r="M318" s="1500"/>
      <c r="N318" s="1500"/>
      <c r="O318" s="1500"/>
      <c r="P318" s="1500"/>
      <c r="Q318" s="1500"/>
      <c r="R318" s="1500"/>
      <c r="S318" s="1500"/>
      <c r="T318" s="1500"/>
      <c r="U318" s="1500"/>
      <c r="V318" s="1500"/>
      <c r="W318" s="1500"/>
      <c r="X318" s="1500"/>
      <c r="Y318" s="1500"/>
      <c r="Z318" s="1500"/>
      <c r="AA318" s="1500"/>
      <c r="AB318" s="1500"/>
      <c r="AC318" s="1500"/>
      <c r="AD318" s="1500"/>
      <c r="AE318" s="1500"/>
      <c r="AF318" s="1500"/>
      <c r="AG318" s="1500"/>
      <c r="AH318" s="1500"/>
      <c r="AI318" s="1500"/>
      <c r="AJ318" s="1500"/>
      <c r="AK318" s="1500"/>
      <c r="AL318" s="1500"/>
      <c r="AM318" s="1500"/>
      <c r="AN318" s="1500"/>
    </row>
    <row r="319" spans="1:40" ht="14.25" customHeight="1" x14ac:dyDescent="0.25">
      <c r="A319" s="1500"/>
      <c r="B319" s="1500"/>
      <c r="C319" s="1500"/>
      <c r="D319" s="1500"/>
      <c r="E319" s="1500"/>
      <c r="F319" s="1500"/>
      <c r="G319" s="1500"/>
      <c r="H319" s="1500"/>
      <c r="I319" s="1500"/>
      <c r="J319" s="1500"/>
      <c r="K319" s="1500"/>
      <c r="L319" s="1500"/>
      <c r="M319" s="1500"/>
      <c r="N319" s="1500"/>
      <c r="O319" s="1500"/>
      <c r="P319" s="1500"/>
      <c r="Q319" s="1500"/>
      <c r="R319" s="1500"/>
      <c r="S319" s="1500"/>
      <c r="T319" s="1500"/>
      <c r="U319" s="1500"/>
      <c r="V319" s="1500"/>
      <c r="W319" s="1500"/>
      <c r="X319" s="1500"/>
      <c r="Y319" s="1500"/>
      <c r="Z319" s="1500"/>
      <c r="AA319" s="1500"/>
      <c r="AB319" s="1500"/>
      <c r="AC319" s="1500"/>
      <c r="AD319" s="1500"/>
      <c r="AE319" s="1500"/>
      <c r="AF319" s="1500"/>
      <c r="AG319" s="1500"/>
      <c r="AH319" s="1500"/>
      <c r="AI319" s="1500"/>
      <c r="AJ319" s="1500"/>
      <c r="AK319" s="1500"/>
      <c r="AL319" s="1500"/>
      <c r="AM319" s="1500"/>
      <c r="AN319" s="1500"/>
    </row>
    <row r="320" spans="1:40" ht="14.25" customHeight="1" x14ac:dyDescent="0.25">
      <c r="A320" s="1500"/>
      <c r="B320" s="1500"/>
      <c r="C320" s="1500"/>
      <c r="D320" s="1500"/>
      <c r="E320" s="1500"/>
      <c r="F320" s="1500"/>
      <c r="G320" s="1500"/>
      <c r="H320" s="1500"/>
      <c r="I320" s="1500"/>
      <c r="J320" s="1500"/>
      <c r="K320" s="1500"/>
      <c r="L320" s="1500"/>
      <c r="M320" s="1500"/>
      <c r="N320" s="1500"/>
      <c r="O320" s="1500"/>
      <c r="P320" s="1500"/>
      <c r="Q320" s="1500"/>
      <c r="R320" s="1500"/>
      <c r="S320" s="1500"/>
      <c r="T320" s="1500"/>
      <c r="U320" s="1500"/>
      <c r="V320" s="1500"/>
      <c r="W320" s="1500"/>
      <c r="X320" s="1500"/>
      <c r="Y320" s="1500"/>
      <c r="Z320" s="1500"/>
      <c r="AA320" s="1500"/>
      <c r="AB320" s="1500"/>
      <c r="AC320" s="1500"/>
      <c r="AD320" s="1500"/>
      <c r="AE320" s="1500"/>
      <c r="AF320" s="1500"/>
      <c r="AG320" s="1500"/>
      <c r="AH320" s="1500"/>
      <c r="AI320" s="1500"/>
      <c r="AJ320" s="1500"/>
      <c r="AK320" s="1500"/>
      <c r="AL320" s="1500"/>
      <c r="AM320" s="1500"/>
      <c r="AN320" s="1500"/>
    </row>
    <row r="321" spans="1:40" ht="14.25" customHeight="1" x14ac:dyDescent="0.25">
      <c r="A321" s="1500"/>
      <c r="B321" s="1500"/>
      <c r="C321" s="1500"/>
      <c r="D321" s="1500"/>
      <c r="E321" s="1500"/>
      <c r="F321" s="1500"/>
      <c r="G321" s="1500"/>
      <c r="H321" s="1500"/>
      <c r="I321" s="1500"/>
      <c r="J321" s="1500"/>
      <c r="K321" s="1500"/>
      <c r="L321" s="1500"/>
      <c r="M321" s="1500"/>
      <c r="N321" s="1500"/>
      <c r="O321" s="1500"/>
      <c r="P321" s="1500"/>
      <c r="Q321" s="1500"/>
      <c r="R321" s="1500"/>
      <c r="S321" s="1500"/>
      <c r="T321" s="1500"/>
      <c r="U321" s="1500"/>
      <c r="V321" s="1500"/>
      <c r="W321" s="1500"/>
      <c r="X321" s="1500"/>
      <c r="Y321" s="1500"/>
      <c r="Z321" s="1500"/>
      <c r="AA321" s="1500"/>
      <c r="AB321" s="1500"/>
      <c r="AC321" s="1500"/>
      <c r="AD321" s="1500"/>
      <c r="AE321" s="1500"/>
      <c r="AF321" s="1500"/>
      <c r="AG321" s="1500"/>
      <c r="AH321" s="1500"/>
      <c r="AI321" s="1500"/>
      <c r="AJ321" s="1500"/>
      <c r="AK321" s="1500"/>
      <c r="AL321" s="1500"/>
      <c r="AM321" s="1500"/>
      <c r="AN321" s="1500"/>
    </row>
    <row r="322" spans="1:40" ht="14.25" customHeight="1" x14ac:dyDescent="0.25">
      <c r="A322" s="1500"/>
      <c r="B322" s="1500"/>
      <c r="C322" s="1500"/>
      <c r="D322" s="1500"/>
      <c r="E322" s="1500"/>
      <c r="F322" s="1500"/>
      <c r="G322" s="1500"/>
      <c r="H322" s="1500"/>
      <c r="I322" s="1500"/>
      <c r="J322" s="1500"/>
      <c r="K322" s="1500"/>
      <c r="L322" s="1500"/>
      <c r="M322" s="1500"/>
      <c r="N322" s="1500"/>
      <c r="O322" s="1500"/>
      <c r="P322" s="1500"/>
      <c r="Q322" s="1500"/>
      <c r="R322" s="1500"/>
      <c r="S322" s="1500"/>
      <c r="T322" s="1500"/>
      <c r="U322" s="1500"/>
      <c r="V322" s="1500"/>
      <c r="W322" s="1500"/>
      <c r="X322" s="1500"/>
      <c r="Y322" s="1500"/>
      <c r="Z322" s="1500"/>
      <c r="AA322" s="1500"/>
      <c r="AB322" s="1500"/>
      <c r="AC322" s="1500"/>
      <c r="AD322" s="1500"/>
      <c r="AE322" s="1500"/>
      <c r="AF322" s="1500"/>
      <c r="AG322" s="1500"/>
      <c r="AH322" s="1500"/>
      <c r="AI322" s="1500"/>
      <c r="AJ322" s="1500"/>
      <c r="AK322" s="1500"/>
      <c r="AL322" s="1500"/>
      <c r="AM322" s="1500"/>
      <c r="AN322" s="1500"/>
    </row>
    <row r="323" spans="1:40" ht="14.25" customHeight="1" x14ac:dyDescent="0.25">
      <c r="A323" s="1500"/>
      <c r="B323" s="1500"/>
      <c r="C323" s="1500"/>
      <c r="D323" s="1500"/>
      <c r="E323" s="1500"/>
      <c r="F323" s="1500"/>
      <c r="G323" s="1500"/>
      <c r="H323" s="1500"/>
      <c r="I323" s="1500"/>
      <c r="J323" s="1500"/>
      <c r="K323" s="1500"/>
      <c r="L323" s="1500"/>
      <c r="M323" s="1500"/>
      <c r="N323" s="1500"/>
      <c r="O323" s="1500"/>
      <c r="P323" s="1500"/>
      <c r="Q323" s="1500"/>
      <c r="R323" s="1500"/>
      <c r="S323" s="1500"/>
      <c r="T323" s="1500"/>
      <c r="U323" s="1500"/>
      <c r="V323" s="1500"/>
      <c r="W323" s="1500"/>
      <c r="X323" s="1500"/>
      <c r="Y323" s="1500"/>
      <c r="Z323" s="1500"/>
      <c r="AA323" s="1500"/>
      <c r="AB323" s="1500"/>
      <c r="AC323" s="1500"/>
      <c r="AD323" s="1500"/>
      <c r="AE323" s="1500"/>
      <c r="AF323" s="1500"/>
      <c r="AG323" s="1500"/>
      <c r="AH323" s="1500"/>
      <c r="AI323" s="1500"/>
      <c r="AJ323" s="1500"/>
      <c r="AK323" s="1500"/>
      <c r="AL323" s="1500"/>
      <c r="AM323" s="1500"/>
      <c r="AN323" s="1500"/>
    </row>
    <row r="324" spans="1:40" ht="14.25" customHeight="1" x14ac:dyDescent="0.25">
      <c r="A324" s="1500"/>
      <c r="B324" s="1500"/>
      <c r="C324" s="1500"/>
      <c r="D324" s="1500"/>
      <c r="E324" s="1500"/>
      <c r="F324" s="1500"/>
      <c r="G324" s="1500"/>
      <c r="H324" s="1500"/>
      <c r="I324" s="1500"/>
      <c r="J324" s="1500"/>
      <c r="K324" s="1500"/>
      <c r="L324" s="1500"/>
      <c r="M324" s="1500"/>
      <c r="N324" s="1500"/>
      <c r="O324" s="1500"/>
      <c r="P324" s="1500"/>
      <c r="Q324" s="1500"/>
      <c r="R324" s="1500"/>
      <c r="S324" s="1500"/>
      <c r="T324" s="1500"/>
      <c r="U324" s="1500"/>
      <c r="V324" s="1500"/>
      <c r="W324" s="1500"/>
      <c r="X324" s="1500"/>
      <c r="Y324" s="1500"/>
      <c r="Z324" s="1500"/>
      <c r="AA324" s="1500"/>
      <c r="AB324" s="1500"/>
      <c r="AC324" s="1500"/>
      <c r="AD324" s="1500"/>
      <c r="AE324" s="1500"/>
      <c r="AF324" s="1500"/>
      <c r="AG324" s="1500"/>
      <c r="AH324" s="1500"/>
      <c r="AI324" s="1500"/>
      <c r="AJ324" s="1500"/>
      <c r="AK324" s="1500"/>
      <c r="AL324" s="1500"/>
      <c r="AM324" s="1500"/>
      <c r="AN324" s="1500"/>
    </row>
    <row r="325" spans="1:40" ht="14.25" customHeight="1" x14ac:dyDescent="0.25">
      <c r="A325" s="1500"/>
      <c r="B325" s="1500"/>
      <c r="C325" s="1500"/>
      <c r="D325" s="1500"/>
      <c r="E325" s="1500"/>
      <c r="F325" s="1500"/>
      <c r="G325" s="1500"/>
      <c r="H325" s="1500"/>
      <c r="I325" s="1500"/>
      <c r="J325" s="1500"/>
      <c r="K325" s="1500"/>
      <c r="L325" s="1500"/>
      <c r="M325" s="1500"/>
      <c r="N325" s="1500"/>
      <c r="O325" s="1500"/>
      <c r="P325" s="1500"/>
      <c r="Q325" s="1500"/>
      <c r="R325" s="1500"/>
      <c r="S325" s="1500"/>
      <c r="T325" s="1500"/>
      <c r="U325" s="1500"/>
      <c r="V325" s="1500"/>
      <c r="W325" s="1500"/>
      <c r="X325" s="1500"/>
      <c r="Y325" s="1500"/>
      <c r="Z325" s="1500"/>
      <c r="AA325" s="1500"/>
      <c r="AB325" s="1500"/>
      <c r="AC325" s="1500"/>
      <c r="AD325" s="1500"/>
      <c r="AE325" s="1500"/>
      <c r="AF325" s="1500"/>
      <c r="AG325" s="1500"/>
      <c r="AH325" s="1500"/>
      <c r="AI325" s="1500"/>
      <c r="AJ325" s="1500"/>
      <c r="AK325" s="1500"/>
      <c r="AL325" s="1500"/>
      <c r="AM325" s="1500"/>
      <c r="AN325" s="1500"/>
    </row>
    <row r="326" spans="1:40" ht="14.25" customHeight="1" x14ac:dyDescent="0.25">
      <c r="A326" s="1500"/>
      <c r="B326" s="1500"/>
      <c r="C326" s="1500"/>
      <c r="D326" s="1500"/>
      <c r="E326" s="1500"/>
      <c r="F326" s="1500"/>
      <c r="G326" s="1500"/>
      <c r="H326" s="1500"/>
      <c r="I326" s="1500"/>
      <c r="J326" s="1500"/>
      <c r="K326" s="1500"/>
      <c r="L326" s="1500"/>
      <c r="M326" s="1500"/>
      <c r="N326" s="1500"/>
      <c r="O326" s="1500"/>
      <c r="P326" s="1500"/>
      <c r="Q326" s="1500"/>
      <c r="R326" s="1500"/>
      <c r="S326" s="1500"/>
      <c r="T326" s="1500"/>
      <c r="U326" s="1500"/>
      <c r="V326" s="1500"/>
      <c r="W326" s="1500"/>
      <c r="X326" s="1500"/>
      <c r="Y326" s="1500"/>
      <c r="Z326" s="1500"/>
      <c r="AA326" s="1500"/>
      <c r="AB326" s="1500"/>
      <c r="AC326" s="1500"/>
      <c r="AD326" s="1500"/>
      <c r="AE326" s="1500"/>
      <c r="AF326" s="1500"/>
      <c r="AG326" s="1500"/>
      <c r="AH326" s="1500"/>
      <c r="AI326" s="1500"/>
      <c r="AJ326" s="1500"/>
      <c r="AK326" s="1500"/>
      <c r="AL326" s="1500"/>
      <c r="AM326" s="1500"/>
      <c r="AN326" s="1500"/>
    </row>
    <row r="327" spans="1:40" ht="14.25" customHeight="1" x14ac:dyDescent="0.25">
      <c r="A327" s="1500"/>
      <c r="B327" s="1500"/>
      <c r="C327" s="1500"/>
      <c r="D327" s="1500"/>
      <c r="E327" s="1500"/>
      <c r="F327" s="1500"/>
      <c r="G327" s="1500"/>
      <c r="H327" s="1500"/>
      <c r="I327" s="1500"/>
      <c r="J327" s="1500"/>
      <c r="K327" s="1500"/>
      <c r="L327" s="1500"/>
      <c r="M327" s="1500"/>
      <c r="N327" s="1500"/>
      <c r="O327" s="1500"/>
      <c r="P327" s="1500"/>
      <c r="Q327" s="1500"/>
      <c r="R327" s="1500"/>
      <c r="S327" s="1500"/>
      <c r="T327" s="1500"/>
      <c r="U327" s="1500"/>
      <c r="V327" s="1500"/>
      <c r="W327" s="1500"/>
      <c r="X327" s="1500"/>
      <c r="Y327" s="1500"/>
      <c r="Z327" s="1500"/>
      <c r="AA327" s="1500"/>
      <c r="AB327" s="1500"/>
      <c r="AC327" s="1500"/>
      <c r="AD327" s="1500"/>
      <c r="AE327" s="1500"/>
      <c r="AF327" s="1500"/>
      <c r="AG327" s="1500"/>
      <c r="AH327" s="1500"/>
      <c r="AI327" s="1500"/>
      <c r="AJ327" s="1500"/>
      <c r="AK327" s="1500"/>
      <c r="AL327" s="1500"/>
      <c r="AM327" s="1500"/>
      <c r="AN327" s="1500"/>
    </row>
    <row r="328" spans="1:40" ht="14.25" customHeight="1" x14ac:dyDescent="0.25">
      <c r="A328" s="1500"/>
      <c r="B328" s="1500"/>
      <c r="C328" s="1500"/>
      <c r="D328" s="1500"/>
      <c r="E328" s="1500"/>
      <c r="F328" s="1500"/>
      <c r="G328" s="1500"/>
      <c r="H328" s="1500"/>
      <c r="I328" s="1500"/>
      <c r="J328" s="1500"/>
      <c r="K328" s="1500"/>
      <c r="L328" s="1500"/>
      <c r="M328" s="1500"/>
      <c r="N328" s="1500"/>
      <c r="O328" s="1500"/>
      <c r="P328" s="1500"/>
      <c r="Q328" s="1500"/>
      <c r="R328" s="1500"/>
      <c r="S328" s="1500"/>
      <c r="T328" s="1500"/>
      <c r="U328" s="1500"/>
      <c r="V328" s="1500"/>
      <c r="W328" s="1500"/>
      <c r="X328" s="1500"/>
      <c r="Y328" s="1500"/>
      <c r="Z328" s="1500"/>
      <c r="AA328" s="1500"/>
      <c r="AB328" s="1500"/>
      <c r="AC328" s="1500"/>
      <c r="AD328" s="1500"/>
      <c r="AE328" s="1500"/>
      <c r="AF328" s="1500"/>
      <c r="AG328" s="1500"/>
      <c r="AH328" s="1500"/>
      <c r="AI328" s="1500"/>
      <c r="AJ328" s="1500"/>
      <c r="AK328" s="1500"/>
      <c r="AL328" s="1500"/>
      <c r="AM328" s="1500"/>
      <c r="AN328" s="1500"/>
    </row>
    <row r="329" spans="1:40" ht="14.25" customHeight="1" x14ac:dyDescent="0.25">
      <c r="A329" s="1500"/>
      <c r="B329" s="1500"/>
      <c r="C329" s="1500"/>
      <c r="D329" s="1500"/>
      <c r="E329" s="1500"/>
      <c r="F329" s="1500"/>
      <c r="G329" s="1500"/>
      <c r="H329" s="1500"/>
      <c r="I329" s="1500"/>
      <c r="J329" s="1500"/>
      <c r="K329" s="1500"/>
      <c r="L329" s="1500"/>
      <c r="M329" s="1500"/>
      <c r="N329" s="1500"/>
      <c r="O329" s="1500"/>
      <c r="P329" s="1500"/>
      <c r="Q329" s="1500"/>
      <c r="R329" s="1500"/>
      <c r="S329" s="1500"/>
      <c r="T329" s="1500"/>
      <c r="U329" s="1500"/>
      <c r="V329" s="1500"/>
      <c r="W329" s="1500"/>
      <c r="X329" s="1500"/>
      <c r="Y329" s="1500"/>
      <c r="Z329" s="1500"/>
      <c r="AA329" s="1500"/>
      <c r="AB329" s="1500"/>
      <c r="AC329" s="1500"/>
      <c r="AD329" s="1500"/>
      <c r="AE329" s="1500"/>
      <c r="AF329" s="1500"/>
      <c r="AG329" s="1500"/>
      <c r="AH329" s="1500"/>
      <c r="AI329" s="1500"/>
      <c r="AJ329" s="1500"/>
      <c r="AK329" s="1500"/>
      <c r="AL329" s="1500"/>
      <c r="AM329" s="1500"/>
      <c r="AN329" s="1500"/>
    </row>
    <row r="330" spans="1:40" ht="14.25" customHeight="1" x14ac:dyDescent="0.25">
      <c r="A330" s="1500"/>
      <c r="B330" s="1500"/>
      <c r="C330" s="1500"/>
      <c r="D330" s="1500"/>
      <c r="E330" s="1500"/>
      <c r="F330" s="1500"/>
      <c r="G330" s="1500"/>
      <c r="H330" s="1500"/>
      <c r="I330" s="1500"/>
      <c r="J330" s="1500"/>
      <c r="K330" s="1500"/>
      <c r="L330" s="1500"/>
      <c r="M330" s="1500"/>
      <c r="N330" s="1500"/>
      <c r="O330" s="1500"/>
      <c r="P330" s="1500"/>
      <c r="Q330" s="1500"/>
      <c r="R330" s="1500"/>
      <c r="S330" s="1500"/>
      <c r="T330" s="1500"/>
      <c r="U330" s="1500"/>
      <c r="V330" s="1500"/>
      <c r="W330" s="1500"/>
      <c r="X330" s="1500"/>
      <c r="Y330" s="1500"/>
      <c r="Z330" s="1500"/>
      <c r="AA330" s="1500"/>
      <c r="AB330" s="1500"/>
      <c r="AC330" s="1500"/>
      <c r="AD330" s="1500"/>
      <c r="AE330" s="1500"/>
      <c r="AF330" s="1500"/>
      <c r="AG330" s="1500"/>
      <c r="AH330" s="1500"/>
      <c r="AI330" s="1500"/>
      <c r="AJ330" s="1500"/>
      <c r="AK330" s="1500"/>
      <c r="AL330" s="1500"/>
      <c r="AM330" s="1500"/>
      <c r="AN330" s="1500"/>
    </row>
    <row r="331" spans="1:40" ht="14.25" customHeight="1" x14ac:dyDescent="0.25">
      <c r="A331" s="1500"/>
      <c r="B331" s="1500"/>
      <c r="C331" s="1500"/>
      <c r="D331" s="1500"/>
      <c r="E331" s="1500"/>
      <c r="F331" s="1500"/>
      <c r="G331" s="1500"/>
      <c r="H331" s="1500"/>
      <c r="I331" s="1500"/>
      <c r="J331" s="1500"/>
      <c r="K331" s="1500"/>
      <c r="L331" s="1500"/>
      <c r="M331" s="1500"/>
      <c r="N331" s="1500"/>
      <c r="O331" s="1500"/>
      <c r="P331" s="1500"/>
      <c r="Q331" s="1500"/>
      <c r="R331" s="1500"/>
      <c r="S331" s="1500"/>
      <c r="T331" s="1500"/>
      <c r="U331" s="1500"/>
      <c r="V331" s="1500"/>
      <c r="W331" s="1500"/>
      <c r="X331" s="1500"/>
      <c r="Y331" s="1500"/>
      <c r="Z331" s="1500"/>
      <c r="AA331" s="1500"/>
      <c r="AB331" s="1500"/>
      <c r="AC331" s="1500"/>
      <c r="AD331" s="1500"/>
      <c r="AE331" s="1500"/>
      <c r="AF331" s="1500"/>
      <c r="AG331" s="1500"/>
      <c r="AH331" s="1500"/>
      <c r="AI331" s="1500"/>
      <c r="AJ331" s="1500"/>
      <c r="AK331" s="1500"/>
      <c r="AL331" s="1500"/>
      <c r="AM331" s="1500"/>
      <c r="AN331" s="1500"/>
    </row>
    <row r="332" spans="1:40" ht="14.25" customHeight="1" x14ac:dyDescent="0.25">
      <c r="A332" s="1500"/>
      <c r="B332" s="1500"/>
      <c r="C332" s="1500"/>
      <c r="D332" s="1500"/>
      <c r="E332" s="1500"/>
      <c r="F332" s="1500"/>
      <c r="G332" s="1500"/>
      <c r="H332" s="1500"/>
      <c r="I332" s="1500"/>
      <c r="J332" s="1500"/>
      <c r="K332" s="1500"/>
      <c r="L332" s="1500"/>
      <c r="M332" s="1500"/>
      <c r="N332" s="1500"/>
      <c r="O332" s="1500"/>
      <c r="P332" s="1500"/>
      <c r="Q332" s="1500"/>
      <c r="R332" s="1500"/>
      <c r="S332" s="1500"/>
      <c r="T332" s="1500"/>
      <c r="U332" s="1500"/>
      <c r="V332" s="1500"/>
      <c r="W332" s="1500"/>
      <c r="X332" s="1500"/>
      <c r="Y332" s="1500"/>
      <c r="Z332" s="1500"/>
      <c r="AA332" s="1500"/>
      <c r="AB332" s="1500"/>
      <c r="AC332" s="1500"/>
      <c r="AD332" s="1500"/>
      <c r="AE332" s="1500"/>
      <c r="AF332" s="1500"/>
      <c r="AG332" s="1500"/>
      <c r="AH332" s="1500"/>
      <c r="AI332" s="1500"/>
      <c r="AJ332" s="1500"/>
      <c r="AK332" s="1500"/>
      <c r="AL332" s="1500"/>
      <c r="AM332" s="1500"/>
      <c r="AN332" s="1500"/>
    </row>
    <row r="333" spans="1:40" ht="14.25" customHeight="1" x14ac:dyDescent="0.25">
      <c r="A333" s="1500"/>
      <c r="B333" s="1500"/>
      <c r="C333" s="1500"/>
      <c r="D333" s="1500"/>
      <c r="E333" s="1500"/>
      <c r="F333" s="1500"/>
      <c r="G333" s="1500"/>
      <c r="H333" s="1500"/>
      <c r="I333" s="1500"/>
      <c r="J333" s="1500"/>
      <c r="K333" s="1500"/>
      <c r="L333" s="1500"/>
      <c r="M333" s="1500"/>
      <c r="N333" s="1500"/>
      <c r="O333" s="1500"/>
      <c r="P333" s="1500"/>
      <c r="Q333" s="1500"/>
      <c r="R333" s="1500"/>
      <c r="S333" s="1500"/>
      <c r="T333" s="1500"/>
      <c r="U333" s="1500"/>
      <c r="V333" s="1500"/>
      <c r="W333" s="1500"/>
      <c r="X333" s="1500"/>
      <c r="Y333" s="1500"/>
      <c r="Z333" s="1500"/>
      <c r="AA333" s="1500"/>
      <c r="AB333" s="1500"/>
      <c r="AC333" s="1500"/>
      <c r="AD333" s="1500"/>
      <c r="AE333" s="1500"/>
      <c r="AF333" s="1500"/>
      <c r="AG333" s="1500"/>
      <c r="AH333" s="1500"/>
      <c r="AI333" s="1500"/>
      <c r="AJ333" s="1500"/>
      <c r="AK333" s="1500"/>
      <c r="AL333" s="1500"/>
      <c r="AM333" s="1500"/>
      <c r="AN333" s="1500"/>
    </row>
    <row r="334" spans="1:40" ht="14.25" customHeight="1" x14ac:dyDescent="0.25">
      <c r="A334" s="1500"/>
      <c r="B334" s="1500"/>
      <c r="C334" s="1500"/>
      <c r="D334" s="1500"/>
      <c r="E334" s="1500"/>
      <c r="F334" s="1500"/>
      <c r="G334" s="1500"/>
      <c r="H334" s="1500"/>
      <c r="I334" s="1500"/>
      <c r="J334" s="1500"/>
      <c r="K334" s="1500"/>
      <c r="L334" s="1500"/>
      <c r="M334" s="1500"/>
      <c r="N334" s="1500"/>
      <c r="O334" s="1500"/>
      <c r="P334" s="1500"/>
      <c r="Q334" s="1500"/>
      <c r="R334" s="1500"/>
      <c r="S334" s="1500"/>
      <c r="T334" s="1500"/>
      <c r="U334" s="1500"/>
      <c r="V334" s="1500"/>
      <c r="W334" s="1500"/>
      <c r="X334" s="1500"/>
      <c r="Y334" s="1500"/>
      <c r="Z334" s="1500"/>
      <c r="AA334" s="1500"/>
      <c r="AB334" s="1500"/>
      <c r="AC334" s="1500"/>
      <c r="AD334" s="1500"/>
      <c r="AE334" s="1500"/>
      <c r="AF334" s="1500"/>
      <c r="AG334" s="1500"/>
      <c r="AH334" s="1500"/>
      <c r="AI334" s="1500"/>
      <c r="AJ334" s="1500"/>
      <c r="AK334" s="1500"/>
      <c r="AL334" s="1500"/>
      <c r="AM334" s="1500"/>
      <c r="AN334" s="1500"/>
    </row>
    <row r="335" spans="1:40" ht="14.25" customHeight="1" x14ac:dyDescent="0.25">
      <c r="A335" s="1500"/>
      <c r="B335" s="1500"/>
      <c r="C335" s="1500"/>
      <c r="D335" s="1500"/>
      <c r="E335" s="1500"/>
      <c r="F335" s="1500"/>
      <c r="G335" s="1500"/>
      <c r="H335" s="1500"/>
      <c r="I335" s="1500"/>
      <c r="J335" s="1500"/>
      <c r="K335" s="1500"/>
      <c r="L335" s="1500"/>
      <c r="M335" s="1500"/>
      <c r="N335" s="1500"/>
      <c r="O335" s="1500"/>
      <c r="P335" s="1500"/>
      <c r="Q335" s="1500"/>
      <c r="R335" s="1500"/>
      <c r="S335" s="1500"/>
      <c r="T335" s="1500"/>
      <c r="U335" s="1500"/>
      <c r="V335" s="1500"/>
      <c r="W335" s="1500"/>
      <c r="X335" s="1500"/>
      <c r="Y335" s="1500"/>
      <c r="Z335" s="1500"/>
      <c r="AA335" s="1500"/>
      <c r="AB335" s="1500"/>
      <c r="AC335" s="1500"/>
      <c r="AD335" s="1500"/>
      <c r="AE335" s="1500"/>
      <c r="AF335" s="1500"/>
      <c r="AG335" s="1500"/>
      <c r="AH335" s="1500"/>
      <c r="AI335" s="1500"/>
      <c r="AJ335" s="1500"/>
      <c r="AK335" s="1500"/>
      <c r="AL335" s="1500"/>
      <c r="AM335" s="1500"/>
      <c r="AN335" s="1500"/>
    </row>
    <row r="336" spans="1:40" ht="14.25" customHeight="1" x14ac:dyDescent="0.25">
      <c r="A336" s="1500"/>
      <c r="B336" s="1500"/>
      <c r="C336" s="1500"/>
      <c r="D336" s="1500"/>
      <c r="E336" s="1500"/>
      <c r="F336" s="1500"/>
      <c r="G336" s="1500"/>
      <c r="H336" s="1500"/>
      <c r="I336" s="1500"/>
      <c r="J336" s="1500"/>
      <c r="K336" s="1500"/>
      <c r="L336" s="1500"/>
      <c r="M336" s="1500"/>
      <c r="N336" s="1500"/>
      <c r="O336" s="1500"/>
      <c r="P336" s="1500"/>
      <c r="Q336" s="1500"/>
      <c r="R336" s="1500"/>
      <c r="S336" s="1500"/>
      <c r="T336" s="1500"/>
      <c r="U336" s="1500"/>
      <c r="V336" s="1500"/>
      <c r="W336" s="1500"/>
      <c r="X336" s="1500"/>
      <c r="Y336" s="1500"/>
      <c r="Z336" s="1500"/>
      <c r="AA336" s="1500"/>
      <c r="AB336" s="1500"/>
      <c r="AC336" s="1500"/>
      <c r="AD336" s="1500"/>
      <c r="AE336" s="1500"/>
      <c r="AF336" s="1500"/>
      <c r="AG336" s="1500"/>
      <c r="AH336" s="1500"/>
      <c r="AI336" s="1500"/>
      <c r="AJ336" s="1500"/>
      <c r="AK336" s="1500"/>
      <c r="AL336" s="1500"/>
      <c r="AM336" s="1500"/>
      <c r="AN336" s="1500"/>
    </row>
    <row r="337" spans="1:40" ht="14.25" customHeight="1" x14ac:dyDescent="0.25">
      <c r="A337" s="1500"/>
      <c r="B337" s="1500"/>
      <c r="C337" s="1500"/>
      <c r="D337" s="1500"/>
      <c r="E337" s="1500"/>
      <c r="F337" s="1500"/>
      <c r="G337" s="1500"/>
      <c r="H337" s="1500"/>
      <c r="I337" s="1500"/>
      <c r="J337" s="1500"/>
      <c r="K337" s="1500"/>
      <c r="L337" s="1500"/>
      <c r="M337" s="1500"/>
      <c r="N337" s="1500"/>
      <c r="O337" s="1500"/>
      <c r="P337" s="1500"/>
      <c r="Q337" s="1500"/>
      <c r="R337" s="1500"/>
      <c r="S337" s="1500"/>
      <c r="T337" s="1500"/>
      <c r="U337" s="1500"/>
      <c r="V337" s="1500"/>
      <c r="W337" s="1500"/>
      <c r="X337" s="1500"/>
      <c r="Y337" s="1500"/>
      <c r="Z337" s="1500"/>
      <c r="AA337" s="1500"/>
      <c r="AB337" s="1500"/>
      <c r="AC337" s="1500"/>
      <c r="AD337" s="1500"/>
      <c r="AE337" s="1500"/>
      <c r="AF337" s="1500"/>
      <c r="AG337" s="1500"/>
      <c r="AH337" s="1500"/>
      <c r="AI337" s="1500"/>
      <c r="AJ337" s="1500"/>
      <c r="AK337" s="1500"/>
      <c r="AL337" s="1500"/>
      <c r="AM337" s="1500"/>
      <c r="AN337" s="1500"/>
    </row>
    <row r="338" spans="1:40" ht="14.25" customHeight="1" x14ac:dyDescent="0.25">
      <c r="A338" s="1500"/>
      <c r="B338" s="1500"/>
      <c r="C338" s="1500"/>
      <c r="D338" s="1500"/>
      <c r="E338" s="1500"/>
      <c r="F338" s="1500"/>
      <c r="G338" s="1500"/>
      <c r="H338" s="1500"/>
      <c r="I338" s="1500"/>
      <c r="J338" s="1500"/>
      <c r="K338" s="1500"/>
      <c r="L338" s="1500"/>
      <c r="M338" s="1500"/>
      <c r="N338" s="1500"/>
      <c r="O338" s="1500"/>
      <c r="P338" s="1500"/>
      <c r="Q338" s="1500"/>
      <c r="R338" s="1500"/>
      <c r="S338" s="1500"/>
      <c r="T338" s="1500"/>
      <c r="U338" s="1500"/>
      <c r="V338" s="1500"/>
      <c r="W338" s="1500"/>
      <c r="X338" s="1500"/>
      <c r="Y338" s="1500"/>
      <c r="Z338" s="1500"/>
      <c r="AA338" s="1500"/>
      <c r="AB338" s="1500"/>
      <c r="AC338" s="1500"/>
      <c r="AD338" s="1500"/>
      <c r="AE338" s="1500"/>
      <c r="AF338" s="1500"/>
      <c r="AG338" s="1500"/>
      <c r="AH338" s="1500"/>
      <c r="AI338" s="1500"/>
      <c r="AJ338" s="1500"/>
      <c r="AK338" s="1500"/>
      <c r="AL338" s="1500"/>
      <c r="AM338" s="1500"/>
      <c r="AN338" s="1500"/>
    </row>
    <row r="339" spans="1:40" ht="14.25" customHeight="1" x14ac:dyDescent="0.25">
      <c r="A339" s="1500"/>
      <c r="B339" s="1500"/>
      <c r="C339" s="1500"/>
      <c r="D339" s="1500"/>
      <c r="E339" s="1500"/>
      <c r="F339" s="1500"/>
      <c r="G339" s="1500"/>
      <c r="H339" s="1500"/>
      <c r="I339" s="1500"/>
      <c r="J339" s="1500"/>
      <c r="K339" s="1500"/>
      <c r="L339" s="1500"/>
      <c r="M339" s="1500"/>
      <c r="N339" s="1500"/>
      <c r="O339" s="1500"/>
      <c r="P339" s="1500"/>
      <c r="Q339" s="1500"/>
      <c r="R339" s="1500"/>
      <c r="S339" s="1500"/>
      <c r="T339" s="1500"/>
      <c r="U339" s="1500"/>
      <c r="V339" s="1500"/>
      <c r="W339" s="1500"/>
      <c r="X339" s="1500"/>
      <c r="Y339" s="1500"/>
      <c r="Z339" s="1500"/>
      <c r="AA339" s="1500"/>
      <c r="AB339" s="1500"/>
      <c r="AC339" s="1500"/>
      <c r="AD339" s="1500"/>
      <c r="AE339" s="1500"/>
      <c r="AF339" s="1500"/>
      <c r="AG339" s="1500"/>
      <c r="AH339" s="1500"/>
      <c r="AI339" s="1500"/>
      <c r="AJ339" s="1500"/>
      <c r="AK339" s="1500"/>
      <c r="AL339" s="1500"/>
      <c r="AM339" s="1500"/>
      <c r="AN339" s="1500"/>
    </row>
    <row r="340" spans="1:40" ht="14.25" customHeight="1" x14ac:dyDescent="0.25">
      <c r="A340" s="1500"/>
      <c r="B340" s="1500"/>
      <c r="C340" s="1500"/>
      <c r="D340" s="1500"/>
      <c r="E340" s="1500"/>
      <c r="F340" s="1500"/>
      <c r="G340" s="1500"/>
      <c r="H340" s="1500"/>
      <c r="I340" s="1500"/>
      <c r="J340" s="1500"/>
      <c r="K340" s="1500"/>
      <c r="L340" s="1500"/>
      <c r="M340" s="1500"/>
      <c r="N340" s="1500"/>
      <c r="O340" s="1500"/>
      <c r="P340" s="1500"/>
      <c r="Q340" s="1500"/>
      <c r="R340" s="1500"/>
      <c r="S340" s="1500"/>
      <c r="T340" s="1500"/>
      <c r="U340" s="1500"/>
      <c r="V340" s="1500"/>
      <c r="W340" s="1500"/>
      <c r="X340" s="1500"/>
      <c r="Y340" s="1500"/>
      <c r="Z340" s="1500"/>
      <c r="AA340" s="1500"/>
      <c r="AB340" s="1500"/>
      <c r="AC340" s="1500"/>
      <c r="AD340" s="1500"/>
      <c r="AE340" s="1500"/>
      <c r="AF340" s="1500"/>
      <c r="AG340" s="1500"/>
      <c r="AH340" s="1500"/>
      <c r="AI340" s="1500"/>
      <c r="AJ340" s="1500"/>
      <c r="AK340" s="1500"/>
      <c r="AL340" s="1500"/>
      <c r="AM340" s="1500"/>
      <c r="AN340" s="1500"/>
    </row>
    <row r="341" spans="1:40" ht="14.25" customHeight="1" x14ac:dyDescent="0.25">
      <c r="A341" s="1500"/>
      <c r="B341" s="1500"/>
      <c r="C341" s="1500"/>
      <c r="D341" s="1500"/>
      <c r="E341" s="1500"/>
      <c r="F341" s="1500"/>
      <c r="G341" s="1500"/>
      <c r="H341" s="1500"/>
      <c r="I341" s="1500"/>
      <c r="J341" s="1500"/>
      <c r="K341" s="1500"/>
      <c r="L341" s="1500"/>
      <c r="M341" s="1500"/>
      <c r="N341" s="1500"/>
      <c r="O341" s="1500"/>
      <c r="P341" s="1500"/>
      <c r="Q341" s="1500"/>
      <c r="R341" s="1500"/>
      <c r="S341" s="1500"/>
      <c r="T341" s="1500"/>
      <c r="U341" s="1500"/>
      <c r="V341" s="1500"/>
      <c r="W341" s="1500"/>
      <c r="X341" s="1500"/>
      <c r="Y341" s="1500"/>
      <c r="Z341" s="1500"/>
      <c r="AA341" s="1500"/>
      <c r="AB341" s="1500"/>
      <c r="AC341" s="1500"/>
      <c r="AD341" s="1500"/>
      <c r="AE341" s="1500"/>
      <c r="AF341" s="1500"/>
      <c r="AG341" s="1500"/>
      <c r="AH341" s="1500"/>
      <c r="AI341" s="1500"/>
      <c r="AJ341" s="1500"/>
      <c r="AK341" s="1500"/>
      <c r="AL341" s="1500"/>
      <c r="AM341" s="1500"/>
      <c r="AN341" s="1500"/>
    </row>
    <row r="342" spans="1:40" ht="14.25" customHeight="1" x14ac:dyDescent="0.25">
      <c r="A342" s="1500"/>
      <c r="B342" s="1500"/>
      <c r="C342" s="1500"/>
      <c r="D342" s="1500"/>
      <c r="E342" s="1500"/>
      <c r="F342" s="1500"/>
      <c r="G342" s="1500"/>
      <c r="H342" s="1500"/>
      <c r="I342" s="1500"/>
      <c r="J342" s="1500"/>
      <c r="K342" s="1500"/>
      <c r="L342" s="1500"/>
      <c r="M342" s="1500"/>
      <c r="N342" s="1500"/>
      <c r="O342" s="1500"/>
      <c r="P342" s="1500"/>
      <c r="Q342" s="1500"/>
      <c r="R342" s="1500"/>
      <c r="S342" s="1500"/>
      <c r="T342" s="1500"/>
      <c r="U342" s="1500"/>
      <c r="V342" s="1500"/>
      <c r="W342" s="1500"/>
      <c r="X342" s="1500"/>
      <c r="Y342" s="1500"/>
      <c r="Z342" s="1500"/>
      <c r="AA342" s="1500"/>
      <c r="AB342" s="1500"/>
      <c r="AC342" s="1500"/>
      <c r="AD342" s="1500"/>
      <c r="AE342" s="1500"/>
      <c r="AF342" s="1500"/>
      <c r="AG342" s="1500"/>
      <c r="AH342" s="1500"/>
      <c r="AI342" s="1500"/>
      <c r="AJ342" s="1500"/>
      <c r="AK342" s="1500"/>
      <c r="AL342" s="1500"/>
      <c r="AM342" s="1500"/>
      <c r="AN342" s="1500"/>
    </row>
    <row r="343" spans="1:40" ht="14.25" customHeight="1" x14ac:dyDescent="0.25">
      <c r="A343" s="1500"/>
      <c r="B343" s="1500"/>
      <c r="C343" s="1500"/>
      <c r="D343" s="1500"/>
      <c r="E343" s="1500"/>
      <c r="F343" s="1500"/>
      <c r="G343" s="1500"/>
      <c r="H343" s="1500"/>
      <c r="I343" s="1500"/>
      <c r="J343" s="1500"/>
      <c r="K343" s="1500"/>
      <c r="L343" s="1500"/>
      <c r="M343" s="1500"/>
      <c r="N343" s="1500"/>
      <c r="O343" s="1500"/>
      <c r="P343" s="1500"/>
      <c r="Q343" s="1500"/>
      <c r="R343" s="1500"/>
      <c r="S343" s="1500"/>
      <c r="T343" s="1500"/>
      <c r="U343" s="1500"/>
      <c r="V343" s="1500"/>
      <c r="W343" s="1500"/>
      <c r="X343" s="1500"/>
      <c r="Y343" s="1500"/>
      <c r="Z343" s="1500"/>
      <c r="AA343" s="1500"/>
      <c r="AB343" s="1500"/>
      <c r="AC343" s="1500"/>
      <c r="AD343" s="1500"/>
      <c r="AE343" s="1500"/>
      <c r="AF343" s="1500"/>
      <c r="AG343" s="1500"/>
      <c r="AH343" s="1500"/>
      <c r="AI343" s="1500"/>
      <c r="AJ343" s="1500"/>
      <c r="AK343" s="1500"/>
      <c r="AL343" s="1500"/>
      <c r="AM343" s="1500"/>
      <c r="AN343" s="1500"/>
    </row>
    <row r="344" spans="1:40" ht="14.25" customHeight="1" x14ac:dyDescent="0.25">
      <c r="A344" s="1500"/>
      <c r="B344" s="1500"/>
      <c r="C344" s="1500"/>
      <c r="D344" s="1500"/>
      <c r="E344" s="1500"/>
      <c r="F344" s="1500"/>
      <c r="G344" s="1500"/>
      <c r="H344" s="1500"/>
      <c r="I344" s="1500"/>
      <c r="J344" s="1500"/>
      <c r="K344" s="1500"/>
      <c r="L344" s="1500"/>
      <c r="M344" s="1500"/>
      <c r="N344" s="1500"/>
      <c r="O344" s="1500"/>
      <c r="P344" s="1500"/>
      <c r="Q344" s="1500"/>
      <c r="R344" s="1500"/>
      <c r="S344" s="1500"/>
      <c r="T344" s="1500"/>
      <c r="U344" s="1500"/>
      <c r="V344" s="1500"/>
      <c r="W344" s="1500"/>
      <c r="X344" s="1500"/>
      <c r="Y344" s="1500"/>
      <c r="Z344" s="1500"/>
      <c r="AA344" s="1500"/>
      <c r="AB344" s="1500"/>
      <c r="AC344" s="1500"/>
      <c r="AD344" s="1500"/>
      <c r="AE344" s="1500"/>
      <c r="AF344" s="1500"/>
      <c r="AG344" s="1500"/>
      <c r="AH344" s="1500"/>
      <c r="AI344" s="1500"/>
      <c r="AJ344" s="1500"/>
      <c r="AK344" s="1500"/>
      <c r="AL344" s="1500"/>
      <c r="AM344" s="1500"/>
      <c r="AN344" s="1500"/>
    </row>
    <row r="345" spans="1:40" ht="14.25" customHeight="1" x14ac:dyDescent="0.25">
      <c r="A345" s="1500"/>
      <c r="B345" s="1500"/>
      <c r="C345" s="1500"/>
      <c r="D345" s="1500"/>
      <c r="E345" s="1500"/>
      <c r="F345" s="1500"/>
      <c r="G345" s="1500"/>
      <c r="H345" s="1500"/>
      <c r="I345" s="1500"/>
      <c r="J345" s="1500"/>
      <c r="K345" s="1500"/>
      <c r="L345" s="1500"/>
      <c r="M345" s="1500"/>
      <c r="N345" s="1500"/>
      <c r="O345" s="1500"/>
      <c r="P345" s="1500"/>
      <c r="Q345" s="1500"/>
      <c r="R345" s="1500"/>
      <c r="S345" s="1500"/>
      <c r="T345" s="1500"/>
      <c r="U345" s="1500"/>
      <c r="V345" s="1500"/>
      <c r="W345" s="1500"/>
      <c r="X345" s="1500"/>
      <c r="Y345" s="1500"/>
      <c r="Z345" s="1500"/>
      <c r="AA345" s="1500"/>
      <c r="AB345" s="1500"/>
      <c r="AC345" s="1500"/>
      <c r="AD345" s="1500"/>
      <c r="AE345" s="1500"/>
      <c r="AF345" s="1500"/>
      <c r="AG345" s="1500"/>
      <c r="AH345" s="1500"/>
      <c r="AI345" s="1500"/>
      <c r="AJ345" s="1500"/>
      <c r="AK345" s="1500"/>
      <c r="AL345" s="1500"/>
      <c r="AM345" s="1500"/>
      <c r="AN345" s="1500"/>
    </row>
    <row r="346" spans="1:40" ht="14.25" customHeight="1" x14ac:dyDescent="0.25">
      <c r="A346" s="1500"/>
      <c r="B346" s="1500"/>
      <c r="C346" s="1500"/>
      <c r="D346" s="1500"/>
      <c r="E346" s="1500"/>
      <c r="F346" s="1500"/>
      <c r="G346" s="1500"/>
      <c r="H346" s="1500"/>
      <c r="I346" s="1500"/>
      <c r="J346" s="1500"/>
      <c r="K346" s="1500"/>
      <c r="L346" s="1500"/>
      <c r="M346" s="1500"/>
      <c r="N346" s="1500"/>
      <c r="O346" s="1500"/>
      <c r="P346" s="1500"/>
      <c r="Q346" s="1500"/>
      <c r="R346" s="1500"/>
      <c r="S346" s="1500"/>
      <c r="T346" s="1500"/>
      <c r="U346" s="1500"/>
      <c r="V346" s="1500"/>
      <c r="W346" s="1500"/>
      <c r="X346" s="1500"/>
      <c r="Y346" s="1500"/>
      <c r="Z346" s="1500"/>
      <c r="AA346" s="1500"/>
      <c r="AB346" s="1500"/>
      <c r="AC346" s="1500"/>
      <c r="AD346" s="1500"/>
      <c r="AE346" s="1500"/>
      <c r="AF346" s="1500"/>
      <c r="AG346" s="1500"/>
      <c r="AH346" s="1500"/>
      <c r="AI346" s="1500"/>
      <c r="AJ346" s="1500"/>
      <c r="AK346" s="1500"/>
      <c r="AL346" s="1500"/>
      <c r="AM346" s="1500"/>
      <c r="AN346" s="1500"/>
    </row>
    <row r="347" spans="1:40" ht="14.25" customHeight="1" x14ac:dyDescent="0.25">
      <c r="A347" s="1500"/>
      <c r="B347" s="1500"/>
      <c r="C347" s="1500"/>
      <c r="D347" s="1500"/>
      <c r="E347" s="1500"/>
      <c r="F347" s="1500"/>
      <c r="G347" s="1500"/>
      <c r="H347" s="1500"/>
      <c r="I347" s="1500"/>
      <c r="J347" s="1500"/>
      <c r="K347" s="1500"/>
      <c r="L347" s="1500"/>
      <c r="M347" s="1500"/>
      <c r="N347" s="1500"/>
      <c r="O347" s="1500"/>
      <c r="P347" s="1500"/>
      <c r="Q347" s="1500"/>
      <c r="R347" s="1500"/>
      <c r="S347" s="1500"/>
      <c r="T347" s="1500"/>
      <c r="U347" s="1500"/>
      <c r="V347" s="1500"/>
      <c r="W347" s="1500"/>
      <c r="X347" s="1500"/>
      <c r="Y347" s="1500"/>
      <c r="Z347" s="1500"/>
      <c r="AA347" s="1500"/>
      <c r="AB347" s="1500"/>
      <c r="AC347" s="1500"/>
      <c r="AD347" s="1500"/>
      <c r="AE347" s="1500"/>
      <c r="AF347" s="1500"/>
      <c r="AG347" s="1500"/>
      <c r="AH347" s="1500"/>
      <c r="AI347" s="1500"/>
      <c r="AJ347" s="1500"/>
      <c r="AK347" s="1500"/>
      <c r="AL347" s="1500"/>
      <c r="AM347" s="1500"/>
      <c r="AN347" s="1500"/>
    </row>
    <row r="348" spans="1:40" ht="14.25" customHeight="1" x14ac:dyDescent="0.25">
      <c r="A348" s="1500"/>
      <c r="B348" s="1500"/>
      <c r="C348" s="1500"/>
      <c r="D348" s="1500"/>
      <c r="E348" s="1500"/>
      <c r="F348" s="1500"/>
      <c r="G348" s="1500"/>
      <c r="H348" s="1500"/>
      <c r="I348" s="1500"/>
      <c r="J348" s="1500"/>
      <c r="K348" s="1500"/>
      <c r="L348" s="1500"/>
      <c r="M348" s="1500"/>
      <c r="N348" s="1500"/>
      <c r="O348" s="1500"/>
      <c r="P348" s="1500"/>
      <c r="Q348" s="1500"/>
      <c r="R348" s="1500"/>
      <c r="S348" s="1500"/>
      <c r="T348" s="1500"/>
      <c r="U348" s="1500"/>
      <c r="V348" s="1500"/>
      <c r="W348" s="1500"/>
      <c r="X348" s="1500"/>
      <c r="Y348" s="1500"/>
      <c r="Z348" s="1500"/>
      <c r="AA348" s="1500"/>
      <c r="AB348" s="1500"/>
      <c r="AC348" s="1500"/>
      <c r="AD348" s="1500"/>
      <c r="AE348" s="1500"/>
      <c r="AF348" s="1500"/>
      <c r="AG348" s="1500"/>
      <c r="AH348" s="1500"/>
      <c r="AI348" s="1500"/>
      <c r="AJ348" s="1500"/>
      <c r="AK348" s="1500"/>
      <c r="AL348" s="1500"/>
      <c r="AM348" s="1500"/>
      <c r="AN348" s="1500"/>
    </row>
    <row r="349" spans="1:40" ht="14.25" customHeight="1" x14ac:dyDescent="0.25">
      <c r="A349" s="1500"/>
      <c r="B349" s="1500"/>
      <c r="C349" s="1500"/>
      <c r="D349" s="1500"/>
      <c r="E349" s="1500"/>
      <c r="F349" s="1500"/>
      <c r="G349" s="1500"/>
      <c r="H349" s="1500"/>
      <c r="I349" s="1500"/>
      <c r="J349" s="1500"/>
      <c r="K349" s="1500"/>
      <c r="L349" s="1500"/>
      <c r="M349" s="1500"/>
      <c r="N349" s="1500"/>
      <c r="O349" s="1500"/>
      <c r="P349" s="1500"/>
      <c r="Q349" s="1500"/>
      <c r="R349" s="1500"/>
      <c r="S349" s="1500"/>
      <c r="T349" s="1500"/>
      <c r="U349" s="1500"/>
      <c r="V349" s="1500"/>
      <c r="W349" s="1500"/>
      <c r="X349" s="1500"/>
      <c r="Y349" s="1500"/>
      <c r="Z349" s="1500"/>
      <c r="AA349" s="1500"/>
      <c r="AB349" s="1500"/>
      <c r="AC349" s="1500"/>
      <c r="AD349" s="1500"/>
      <c r="AE349" s="1500"/>
      <c r="AF349" s="1500"/>
      <c r="AG349" s="1500"/>
      <c r="AH349" s="1500"/>
      <c r="AI349" s="1500"/>
      <c r="AJ349" s="1500"/>
      <c r="AK349" s="1500"/>
      <c r="AL349" s="1500"/>
      <c r="AM349" s="1500"/>
      <c r="AN349" s="1500"/>
    </row>
    <row r="350" spans="1:40" ht="14.25" customHeight="1" x14ac:dyDescent="0.25">
      <c r="A350" s="1500"/>
      <c r="B350" s="1500"/>
      <c r="C350" s="1500"/>
      <c r="D350" s="1500"/>
      <c r="E350" s="1500"/>
      <c r="F350" s="1500"/>
      <c r="G350" s="1500"/>
      <c r="H350" s="1500"/>
      <c r="I350" s="1500"/>
      <c r="J350" s="1500"/>
      <c r="K350" s="1500"/>
      <c r="L350" s="1500"/>
      <c r="M350" s="1500"/>
      <c r="N350" s="1500"/>
      <c r="O350" s="1500"/>
      <c r="P350" s="1500"/>
      <c r="Q350" s="1500"/>
      <c r="R350" s="1500"/>
      <c r="S350" s="1500"/>
      <c r="T350" s="1500"/>
      <c r="U350" s="1500"/>
      <c r="V350" s="1500"/>
      <c r="W350" s="1500"/>
      <c r="X350" s="1500"/>
      <c r="Y350" s="1500"/>
      <c r="Z350" s="1500"/>
      <c r="AA350" s="1500"/>
      <c r="AB350" s="1500"/>
      <c r="AC350" s="1500"/>
      <c r="AD350" s="1500"/>
      <c r="AE350" s="1500"/>
      <c r="AF350" s="1500"/>
      <c r="AG350" s="1500"/>
      <c r="AH350" s="1500"/>
      <c r="AI350" s="1500"/>
      <c r="AJ350" s="1500"/>
      <c r="AK350" s="1500"/>
      <c r="AL350" s="1500"/>
      <c r="AM350" s="1500"/>
      <c r="AN350" s="1500"/>
    </row>
    <row r="351" spans="1:40" ht="14.25" customHeight="1" x14ac:dyDescent="0.25">
      <c r="A351" s="1500"/>
      <c r="B351" s="1500"/>
      <c r="C351" s="1500"/>
      <c r="D351" s="1500"/>
      <c r="E351" s="1500"/>
      <c r="F351" s="1500"/>
      <c r="G351" s="1500"/>
      <c r="H351" s="1500"/>
      <c r="I351" s="1500"/>
      <c r="J351" s="1500"/>
      <c r="K351" s="1500"/>
      <c r="L351" s="1500"/>
      <c r="M351" s="1500"/>
      <c r="N351" s="1500"/>
      <c r="O351" s="1500"/>
      <c r="P351" s="1500"/>
      <c r="Q351" s="1500"/>
      <c r="R351" s="1500"/>
      <c r="S351" s="1500"/>
      <c r="T351" s="1500"/>
      <c r="U351" s="1500"/>
      <c r="V351" s="1500"/>
      <c r="W351" s="1500"/>
      <c r="X351" s="1500"/>
      <c r="Y351" s="1500"/>
      <c r="Z351" s="1500"/>
      <c r="AA351" s="1500"/>
      <c r="AB351" s="1500"/>
      <c r="AC351" s="1500"/>
      <c r="AD351" s="1500"/>
      <c r="AE351" s="1500"/>
      <c r="AF351" s="1500"/>
      <c r="AG351" s="1500"/>
      <c r="AH351" s="1500"/>
      <c r="AI351" s="1500"/>
      <c r="AJ351" s="1500"/>
      <c r="AK351" s="1500"/>
      <c r="AL351" s="1500"/>
      <c r="AM351" s="1500"/>
      <c r="AN351" s="1500"/>
    </row>
    <row r="352" spans="1:40" ht="14.25" customHeight="1" x14ac:dyDescent="0.25">
      <c r="A352" s="1500"/>
      <c r="B352" s="1500"/>
      <c r="C352" s="1500"/>
      <c r="D352" s="1500"/>
      <c r="E352" s="1500"/>
      <c r="F352" s="1500"/>
      <c r="G352" s="1500"/>
      <c r="H352" s="1500"/>
      <c r="I352" s="1500"/>
      <c r="J352" s="1500"/>
      <c r="K352" s="1500"/>
      <c r="L352" s="1500"/>
      <c r="M352" s="1500"/>
      <c r="N352" s="1500"/>
      <c r="O352" s="1500"/>
      <c r="P352" s="1500"/>
      <c r="Q352" s="1500"/>
      <c r="R352" s="1500"/>
      <c r="S352" s="1500"/>
      <c r="T352" s="1500"/>
      <c r="U352" s="1500"/>
      <c r="V352" s="1500"/>
      <c r="W352" s="1500"/>
      <c r="X352" s="1500"/>
      <c r="Y352" s="1500"/>
      <c r="Z352" s="1500"/>
      <c r="AA352" s="1500"/>
      <c r="AB352" s="1500"/>
      <c r="AC352" s="1500"/>
      <c r="AD352" s="1500"/>
      <c r="AE352" s="1500"/>
      <c r="AF352" s="1500"/>
      <c r="AG352" s="1500"/>
      <c r="AH352" s="1500"/>
      <c r="AI352" s="1500"/>
      <c r="AJ352" s="1500"/>
      <c r="AK352" s="1500"/>
      <c r="AL352" s="1500"/>
      <c r="AM352" s="1500"/>
      <c r="AN352" s="1500"/>
    </row>
    <row r="353" spans="1:40" ht="14.25" customHeight="1" x14ac:dyDescent="0.25">
      <c r="A353" s="1500"/>
      <c r="B353" s="1500"/>
      <c r="C353" s="1500"/>
      <c r="D353" s="1500"/>
      <c r="E353" s="1500"/>
      <c r="F353" s="1500"/>
      <c r="G353" s="1500"/>
      <c r="H353" s="1500"/>
      <c r="I353" s="1500"/>
      <c r="J353" s="1500"/>
      <c r="K353" s="1500"/>
      <c r="L353" s="1500"/>
      <c r="M353" s="1500"/>
      <c r="N353" s="1500"/>
      <c r="O353" s="1500"/>
      <c r="P353" s="1500"/>
      <c r="Q353" s="1500"/>
      <c r="R353" s="1500"/>
      <c r="S353" s="1500"/>
      <c r="T353" s="1500"/>
      <c r="U353" s="1500"/>
      <c r="V353" s="1500"/>
      <c r="W353" s="1500"/>
      <c r="X353" s="1500"/>
      <c r="Y353" s="1500"/>
      <c r="Z353" s="1500"/>
      <c r="AA353" s="1500"/>
      <c r="AB353" s="1500"/>
      <c r="AC353" s="1500"/>
      <c r="AD353" s="1500"/>
      <c r="AE353" s="1500"/>
      <c r="AF353" s="1500"/>
      <c r="AG353" s="1500"/>
      <c r="AH353" s="1500"/>
      <c r="AI353" s="1500"/>
      <c r="AJ353" s="1500"/>
      <c r="AK353" s="1500"/>
      <c r="AL353" s="1500"/>
      <c r="AM353" s="1500"/>
      <c r="AN353" s="1500"/>
    </row>
    <row r="354" spans="1:40" ht="14.25" customHeight="1" x14ac:dyDescent="0.25">
      <c r="A354" s="1500"/>
      <c r="B354" s="1500"/>
      <c r="C354" s="1500"/>
      <c r="D354" s="1500"/>
      <c r="E354" s="1500"/>
      <c r="F354" s="1500"/>
      <c r="G354" s="1500"/>
      <c r="H354" s="1500"/>
      <c r="I354" s="1500"/>
      <c r="J354" s="1500"/>
      <c r="K354" s="1500"/>
      <c r="L354" s="1500"/>
      <c r="M354" s="1500"/>
      <c r="N354" s="1500"/>
      <c r="O354" s="1500"/>
      <c r="P354" s="1500"/>
      <c r="Q354" s="1500"/>
      <c r="R354" s="1500"/>
      <c r="S354" s="1500"/>
      <c r="T354" s="1500"/>
      <c r="U354" s="1500"/>
      <c r="V354" s="1500"/>
      <c r="W354" s="1500"/>
      <c r="X354" s="1500"/>
      <c r="Y354" s="1500"/>
      <c r="Z354" s="1500"/>
      <c r="AA354" s="1500"/>
      <c r="AB354" s="1500"/>
      <c r="AC354" s="1500"/>
      <c r="AD354" s="1500"/>
      <c r="AE354" s="1500"/>
      <c r="AF354" s="1500"/>
      <c r="AG354" s="1500"/>
      <c r="AH354" s="1500"/>
      <c r="AI354" s="1500"/>
      <c r="AJ354" s="1500"/>
      <c r="AK354" s="1500"/>
      <c r="AL354" s="1500"/>
      <c r="AM354" s="1500"/>
      <c r="AN354" s="1500"/>
    </row>
    <row r="355" spans="1:40" ht="14.25" customHeight="1" x14ac:dyDescent="0.25">
      <c r="A355" s="1500"/>
      <c r="B355" s="1500"/>
      <c r="C355" s="1500"/>
      <c r="D355" s="1500"/>
      <c r="E355" s="1500"/>
      <c r="F355" s="1500"/>
      <c r="G355" s="1500"/>
      <c r="H355" s="1500"/>
      <c r="I355" s="1500"/>
      <c r="J355" s="1500"/>
      <c r="K355" s="1500"/>
      <c r="L355" s="1500"/>
      <c r="M355" s="1500"/>
      <c r="N355" s="1500"/>
      <c r="O355" s="1500"/>
      <c r="P355" s="1500"/>
      <c r="Q355" s="1500"/>
      <c r="R355" s="1500"/>
      <c r="S355" s="1500"/>
      <c r="T355" s="1500"/>
      <c r="U355" s="1500"/>
      <c r="V355" s="1500"/>
      <c r="W355" s="1500"/>
      <c r="X355" s="1500"/>
      <c r="Y355" s="1500"/>
      <c r="Z355" s="1500"/>
      <c r="AA355" s="1500"/>
      <c r="AB355" s="1500"/>
      <c r="AC355" s="1500"/>
      <c r="AD355" s="1500"/>
      <c r="AE355" s="1500"/>
      <c r="AF355" s="1500"/>
      <c r="AG355" s="1500"/>
      <c r="AH355" s="1500"/>
      <c r="AI355" s="1500"/>
      <c r="AJ355" s="1500"/>
      <c r="AK355" s="1500"/>
      <c r="AL355" s="1500"/>
      <c r="AM355" s="1500"/>
      <c r="AN355" s="1500"/>
    </row>
    <row r="356" spans="1:40" ht="14.25" customHeight="1" x14ac:dyDescent="0.25">
      <c r="A356" s="1500"/>
      <c r="B356" s="1500"/>
      <c r="C356" s="1500"/>
      <c r="D356" s="1500"/>
      <c r="E356" s="1500"/>
      <c r="F356" s="1500"/>
      <c r="G356" s="1500"/>
      <c r="H356" s="1500"/>
      <c r="I356" s="1500"/>
      <c r="J356" s="1500"/>
      <c r="K356" s="1500"/>
      <c r="L356" s="1500"/>
      <c r="M356" s="1500"/>
      <c r="N356" s="1500"/>
      <c r="O356" s="1500"/>
      <c r="P356" s="1500"/>
      <c r="Q356" s="1500"/>
      <c r="R356" s="1500"/>
      <c r="S356" s="1500"/>
      <c r="T356" s="1500"/>
      <c r="U356" s="1500"/>
      <c r="V356" s="1500"/>
      <c r="W356" s="1500"/>
      <c r="X356" s="1500"/>
      <c r="Y356" s="1500"/>
      <c r="Z356" s="1500"/>
      <c r="AA356" s="1500"/>
      <c r="AB356" s="1500"/>
      <c r="AC356" s="1500"/>
      <c r="AD356" s="1500"/>
      <c r="AE356" s="1500"/>
      <c r="AF356" s="1500"/>
      <c r="AG356" s="1500"/>
      <c r="AH356" s="1500"/>
      <c r="AI356" s="1500"/>
      <c r="AJ356" s="1500"/>
      <c r="AK356" s="1500"/>
      <c r="AL356" s="1500"/>
      <c r="AM356" s="1500"/>
      <c r="AN356" s="1500"/>
    </row>
    <row r="357" spans="1:40" ht="14.25" customHeight="1" x14ac:dyDescent="0.25">
      <c r="A357" s="1500"/>
      <c r="B357" s="1500"/>
      <c r="C357" s="1500"/>
      <c r="D357" s="1500"/>
      <c r="E357" s="1500"/>
      <c r="F357" s="1500"/>
      <c r="G357" s="1500"/>
      <c r="H357" s="1500"/>
      <c r="I357" s="1500"/>
      <c r="J357" s="1500"/>
      <c r="K357" s="1500"/>
      <c r="L357" s="1500"/>
      <c r="M357" s="1500"/>
      <c r="N357" s="1500"/>
      <c r="O357" s="1500"/>
      <c r="P357" s="1500"/>
      <c r="Q357" s="1500"/>
      <c r="R357" s="1500"/>
      <c r="S357" s="1500"/>
      <c r="T357" s="1500"/>
      <c r="U357" s="1500"/>
      <c r="V357" s="1500"/>
      <c r="W357" s="1500"/>
      <c r="X357" s="1500"/>
      <c r="Y357" s="1500"/>
      <c r="Z357" s="1500"/>
      <c r="AA357" s="1500"/>
      <c r="AB357" s="1500"/>
      <c r="AC357" s="1500"/>
      <c r="AD357" s="1500"/>
      <c r="AE357" s="1500"/>
      <c r="AF357" s="1500"/>
      <c r="AG357" s="1500"/>
      <c r="AH357" s="1500"/>
      <c r="AI357" s="1500"/>
      <c r="AJ357" s="1500"/>
      <c r="AK357" s="1500"/>
      <c r="AL357" s="1500"/>
      <c r="AM357" s="1500"/>
      <c r="AN357" s="1500"/>
    </row>
    <row r="358" spans="1:40" ht="14.25" customHeight="1" x14ac:dyDescent="0.25">
      <c r="A358" s="1500"/>
      <c r="B358" s="1500"/>
      <c r="C358" s="1500"/>
      <c r="D358" s="1500"/>
      <c r="E358" s="1500"/>
      <c r="F358" s="1500"/>
      <c r="G358" s="1500"/>
      <c r="H358" s="1500"/>
      <c r="I358" s="1500"/>
      <c r="J358" s="1500"/>
      <c r="K358" s="1500"/>
      <c r="L358" s="1500"/>
      <c r="M358" s="1500"/>
      <c r="N358" s="1500"/>
      <c r="O358" s="1500"/>
      <c r="P358" s="1500"/>
      <c r="Q358" s="1500"/>
      <c r="R358" s="1500"/>
      <c r="S358" s="1500"/>
      <c r="T358" s="1500"/>
      <c r="U358" s="1500"/>
      <c r="V358" s="1500"/>
      <c r="W358" s="1500"/>
      <c r="X358" s="1500"/>
      <c r="Y358" s="1500"/>
      <c r="Z358" s="1500"/>
      <c r="AA358" s="1500"/>
      <c r="AB358" s="1500"/>
      <c r="AC358" s="1500"/>
      <c r="AD358" s="1500"/>
      <c r="AE358" s="1500"/>
      <c r="AF358" s="1500"/>
      <c r="AG358" s="1500"/>
      <c r="AH358" s="1500"/>
      <c r="AI358" s="1500"/>
      <c r="AJ358" s="1500"/>
      <c r="AK358" s="1500"/>
      <c r="AL358" s="1500"/>
      <c r="AM358" s="1500"/>
      <c r="AN358" s="1500"/>
    </row>
    <row r="359" spans="1:40" ht="14.25" customHeight="1" x14ac:dyDescent="0.25">
      <c r="A359" s="1500"/>
      <c r="B359" s="1500"/>
      <c r="C359" s="1500"/>
      <c r="D359" s="1500"/>
      <c r="E359" s="1500"/>
      <c r="F359" s="1500"/>
      <c r="G359" s="1500"/>
      <c r="H359" s="1500"/>
      <c r="I359" s="1500"/>
      <c r="J359" s="1500"/>
      <c r="K359" s="1500"/>
      <c r="L359" s="1500"/>
      <c r="M359" s="1500"/>
      <c r="N359" s="1500"/>
      <c r="O359" s="1500"/>
      <c r="P359" s="1500"/>
      <c r="Q359" s="1500"/>
      <c r="R359" s="1500"/>
      <c r="S359" s="1500"/>
      <c r="T359" s="1500"/>
      <c r="U359" s="1500"/>
      <c r="V359" s="1500"/>
      <c r="W359" s="1500"/>
      <c r="X359" s="1500"/>
      <c r="Y359" s="1500"/>
      <c r="Z359" s="1500"/>
      <c r="AA359" s="1500"/>
      <c r="AB359" s="1500"/>
      <c r="AC359" s="1500"/>
      <c r="AD359" s="1500"/>
      <c r="AE359" s="1500"/>
      <c r="AF359" s="1500"/>
      <c r="AG359" s="1500"/>
      <c r="AH359" s="1500"/>
      <c r="AI359" s="1500"/>
      <c r="AJ359" s="1500"/>
      <c r="AK359" s="1500"/>
      <c r="AL359" s="1500"/>
      <c r="AM359" s="1500"/>
      <c r="AN359" s="1500"/>
    </row>
    <row r="360" spans="1:40" ht="14.25" customHeight="1" x14ac:dyDescent="0.25">
      <c r="A360" s="1500"/>
      <c r="B360" s="1500"/>
      <c r="C360" s="1500"/>
      <c r="D360" s="1500"/>
      <c r="E360" s="1500"/>
      <c r="F360" s="1500"/>
      <c r="G360" s="1500"/>
      <c r="H360" s="1500"/>
      <c r="I360" s="1500"/>
      <c r="J360" s="1500"/>
      <c r="K360" s="1500"/>
      <c r="L360" s="1500"/>
      <c r="M360" s="1500"/>
      <c r="N360" s="1500"/>
      <c r="O360" s="1500"/>
      <c r="P360" s="1500"/>
      <c r="Q360" s="1500"/>
      <c r="R360" s="1500"/>
      <c r="S360" s="1500"/>
      <c r="T360" s="1500"/>
      <c r="U360" s="1500"/>
      <c r="V360" s="1500"/>
      <c r="W360" s="1500"/>
      <c r="X360" s="1500"/>
      <c r="Y360" s="1500"/>
      <c r="Z360" s="1500"/>
      <c r="AA360" s="1500"/>
      <c r="AB360" s="1500"/>
      <c r="AC360" s="1500"/>
      <c r="AD360" s="1500"/>
      <c r="AE360" s="1500"/>
      <c r="AF360" s="1500"/>
      <c r="AG360" s="1500"/>
      <c r="AH360" s="1500"/>
      <c r="AI360" s="1500"/>
      <c r="AJ360" s="1500"/>
      <c r="AK360" s="1500"/>
      <c r="AL360" s="1500"/>
      <c r="AM360" s="1500"/>
      <c r="AN360" s="1500"/>
    </row>
    <row r="361" spans="1:40" ht="14.25" customHeight="1" x14ac:dyDescent="0.25">
      <c r="A361" s="1500"/>
      <c r="B361" s="1500"/>
      <c r="C361" s="1500"/>
      <c r="D361" s="1500"/>
      <c r="E361" s="1500"/>
      <c r="F361" s="1500"/>
      <c r="G361" s="1500"/>
      <c r="H361" s="1500"/>
      <c r="I361" s="1500"/>
      <c r="J361" s="1500"/>
      <c r="K361" s="1500"/>
      <c r="L361" s="1500"/>
      <c r="M361" s="1500"/>
      <c r="N361" s="1500"/>
      <c r="O361" s="1500"/>
      <c r="P361" s="1500"/>
      <c r="Q361" s="1500"/>
      <c r="R361" s="1500"/>
      <c r="S361" s="1500"/>
      <c r="T361" s="1500"/>
      <c r="U361" s="1500"/>
      <c r="V361" s="1500"/>
      <c r="W361" s="1500"/>
      <c r="X361" s="1500"/>
      <c r="Y361" s="1500"/>
      <c r="Z361" s="1500"/>
      <c r="AA361" s="1500"/>
      <c r="AB361" s="1500"/>
      <c r="AC361" s="1500"/>
      <c r="AD361" s="1500"/>
      <c r="AE361" s="1500"/>
      <c r="AF361" s="1500"/>
      <c r="AG361" s="1500"/>
      <c r="AH361" s="1500"/>
      <c r="AI361" s="1500"/>
      <c r="AJ361" s="1500"/>
      <c r="AK361" s="1500"/>
      <c r="AL361" s="1500"/>
      <c r="AM361" s="1500"/>
      <c r="AN361" s="1500"/>
    </row>
    <row r="362" spans="1:40" ht="14.25" customHeight="1" x14ac:dyDescent="0.25">
      <c r="A362" s="1500"/>
      <c r="B362" s="1500"/>
      <c r="C362" s="1500"/>
      <c r="D362" s="1500"/>
      <c r="E362" s="1500"/>
      <c r="F362" s="1500"/>
      <c r="G362" s="1500"/>
      <c r="H362" s="1500"/>
      <c r="I362" s="1500"/>
      <c r="J362" s="1500"/>
      <c r="K362" s="1500"/>
      <c r="L362" s="1500"/>
      <c r="M362" s="1500"/>
      <c r="N362" s="1500"/>
      <c r="O362" s="1500"/>
      <c r="P362" s="1500"/>
      <c r="Q362" s="1500"/>
      <c r="R362" s="1500"/>
      <c r="S362" s="1500"/>
      <c r="T362" s="1500"/>
      <c r="U362" s="1500"/>
      <c r="V362" s="1500"/>
      <c r="W362" s="1500"/>
      <c r="X362" s="1500"/>
      <c r="Y362" s="1500"/>
      <c r="Z362" s="1500"/>
      <c r="AA362" s="1500"/>
      <c r="AB362" s="1500"/>
      <c r="AC362" s="1500"/>
      <c r="AD362" s="1500"/>
      <c r="AE362" s="1500"/>
      <c r="AF362" s="1500"/>
      <c r="AG362" s="1500"/>
      <c r="AH362" s="1500"/>
      <c r="AI362" s="1500"/>
      <c r="AJ362" s="1500"/>
      <c r="AK362" s="1500"/>
      <c r="AL362" s="1500"/>
      <c r="AM362" s="1500"/>
      <c r="AN362" s="1500"/>
    </row>
    <row r="363" spans="1:40" ht="14.25" customHeight="1" x14ac:dyDescent="0.25">
      <c r="A363" s="1500"/>
      <c r="B363" s="1500"/>
      <c r="C363" s="1500"/>
      <c r="D363" s="1500"/>
      <c r="E363" s="1500"/>
      <c r="F363" s="1500"/>
      <c r="G363" s="1500"/>
      <c r="H363" s="1500"/>
      <c r="I363" s="1500"/>
      <c r="J363" s="1500"/>
      <c r="K363" s="1500"/>
      <c r="L363" s="1500"/>
      <c r="M363" s="1500"/>
      <c r="N363" s="1500"/>
      <c r="O363" s="1500"/>
      <c r="P363" s="1500"/>
      <c r="Q363" s="1500"/>
      <c r="R363" s="1500"/>
      <c r="S363" s="1500"/>
      <c r="T363" s="1500"/>
      <c r="U363" s="1500"/>
      <c r="V363" s="1500"/>
      <c r="W363" s="1500"/>
      <c r="X363" s="1500"/>
      <c r="Y363" s="1500"/>
      <c r="Z363" s="1500"/>
      <c r="AA363" s="1500"/>
      <c r="AB363" s="1500"/>
      <c r="AC363" s="1500"/>
      <c r="AD363" s="1500"/>
      <c r="AE363" s="1500"/>
      <c r="AF363" s="1500"/>
      <c r="AG363" s="1500"/>
      <c r="AH363" s="1500"/>
      <c r="AI363" s="1500"/>
      <c r="AJ363" s="1500"/>
      <c r="AK363" s="1500"/>
      <c r="AL363" s="1500"/>
      <c r="AM363" s="1500"/>
      <c r="AN363" s="1500"/>
    </row>
    <row r="364" spans="1:40" ht="14.25" customHeight="1" x14ac:dyDescent="0.25">
      <c r="A364" s="1500"/>
      <c r="B364" s="1500"/>
      <c r="C364" s="1500"/>
      <c r="D364" s="1500"/>
      <c r="E364" s="1500"/>
      <c r="F364" s="1500"/>
      <c r="G364" s="1500"/>
      <c r="H364" s="1500"/>
      <c r="I364" s="1500"/>
      <c r="J364" s="1500"/>
      <c r="K364" s="1500"/>
      <c r="L364" s="1500"/>
      <c r="M364" s="1500"/>
      <c r="N364" s="1500"/>
      <c r="O364" s="1500"/>
      <c r="P364" s="1500"/>
      <c r="Q364" s="1500"/>
      <c r="R364" s="1500"/>
      <c r="S364" s="1500"/>
      <c r="T364" s="1500"/>
      <c r="U364" s="1500"/>
      <c r="V364" s="1500"/>
      <c r="W364" s="1500"/>
      <c r="X364" s="1500"/>
      <c r="Y364" s="1500"/>
      <c r="Z364" s="1500"/>
      <c r="AA364" s="1500"/>
      <c r="AB364" s="1500"/>
      <c r="AC364" s="1500"/>
      <c r="AD364" s="1500"/>
      <c r="AE364" s="1500"/>
      <c r="AF364" s="1500"/>
      <c r="AG364" s="1500"/>
      <c r="AH364" s="1500"/>
      <c r="AI364" s="1500"/>
      <c r="AJ364" s="1500"/>
      <c r="AK364" s="1500"/>
      <c r="AL364" s="1500"/>
      <c r="AM364" s="1500"/>
      <c r="AN364" s="1500"/>
    </row>
    <row r="365" spans="1:40" ht="14.25" customHeight="1" x14ac:dyDescent="0.25">
      <c r="A365" s="1500"/>
      <c r="B365" s="1500"/>
      <c r="C365" s="1500"/>
      <c r="D365" s="1500"/>
      <c r="E365" s="1500"/>
      <c r="F365" s="1500"/>
      <c r="G365" s="1500"/>
      <c r="H365" s="1500"/>
      <c r="I365" s="1500"/>
      <c r="J365" s="1500"/>
      <c r="K365" s="1500"/>
      <c r="L365" s="1500"/>
      <c r="M365" s="1500"/>
      <c r="N365" s="1500"/>
      <c r="O365" s="1500"/>
      <c r="P365" s="1500"/>
      <c r="Q365" s="1500"/>
      <c r="R365" s="1500"/>
      <c r="S365" s="1500"/>
      <c r="T365" s="1500"/>
      <c r="U365" s="1500"/>
      <c r="V365" s="1500"/>
      <c r="W365" s="1500"/>
      <c r="X365" s="1500"/>
      <c r="Y365" s="1500"/>
      <c r="Z365" s="1500"/>
      <c r="AA365" s="1500"/>
      <c r="AB365" s="1500"/>
      <c r="AC365" s="1500"/>
      <c r="AD365" s="1500"/>
      <c r="AE365" s="1500"/>
      <c r="AF365" s="1500"/>
      <c r="AG365" s="1500"/>
      <c r="AH365" s="1500"/>
      <c r="AI365" s="1500"/>
      <c r="AJ365" s="1500"/>
      <c r="AK365" s="1500"/>
      <c r="AL365" s="1500"/>
      <c r="AM365" s="1500"/>
      <c r="AN365" s="1500"/>
    </row>
    <row r="366" spans="1:40" ht="14.25" customHeight="1" x14ac:dyDescent="0.25">
      <c r="A366" s="1500"/>
      <c r="B366" s="1500"/>
      <c r="C366" s="1500"/>
      <c r="D366" s="1500"/>
      <c r="E366" s="1500"/>
      <c r="F366" s="1500"/>
      <c r="G366" s="1500"/>
      <c r="H366" s="1500"/>
      <c r="I366" s="1500"/>
      <c r="J366" s="1500"/>
      <c r="K366" s="1500"/>
      <c r="L366" s="1500"/>
      <c r="M366" s="1500"/>
      <c r="N366" s="1500"/>
      <c r="O366" s="1500"/>
      <c r="P366" s="1500"/>
      <c r="Q366" s="1500"/>
      <c r="R366" s="1500"/>
      <c r="S366" s="1500"/>
      <c r="T366" s="1500"/>
      <c r="U366" s="1500"/>
      <c r="V366" s="1500"/>
      <c r="W366" s="1500"/>
      <c r="X366" s="1500"/>
      <c r="Y366" s="1500"/>
      <c r="Z366" s="1500"/>
      <c r="AA366" s="1500"/>
      <c r="AB366" s="1500"/>
      <c r="AC366" s="1500"/>
      <c r="AD366" s="1500"/>
      <c r="AE366" s="1500"/>
      <c r="AF366" s="1500"/>
      <c r="AG366" s="1500"/>
      <c r="AH366" s="1500"/>
      <c r="AI366" s="1500"/>
      <c r="AJ366" s="1500"/>
      <c r="AK366" s="1500"/>
      <c r="AL366" s="1500"/>
      <c r="AM366" s="1500"/>
      <c r="AN366" s="1500"/>
    </row>
    <row r="367" spans="1:40" ht="14.25" customHeight="1" x14ac:dyDescent="0.25">
      <c r="A367" s="1500"/>
      <c r="B367" s="1500"/>
      <c r="C367" s="1500"/>
      <c r="D367" s="1500"/>
      <c r="E367" s="1500"/>
      <c r="F367" s="1500"/>
      <c r="G367" s="1500"/>
      <c r="H367" s="1500"/>
      <c r="I367" s="1500"/>
      <c r="J367" s="1500"/>
      <c r="K367" s="1500"/>
      <c r="L367" s="1500"/>
      <c r="M367" s="1500"/>
      <c r="N367" s="1500"/>
      <c r="O367" s="1500"/>
      <c r="P367" s="1500"/>
      <c r="Q367" s="1500"/>
      <c r="R367" s="1500"/>
      <c r="S367" s="1500"/>
      <c r="T367" s="1500"/>
      <c r="U367" s="1500"/>
      <c r="V367" s="1500"/>
      <c r="W367" s="1500"/>
      <c r="X367" s="1500"/>
      <c r="Y367" s="1500"/>
      <c r="Z367" s="1500"/>
      <c r="AA367" s="1500"/>
      <c r="AB367" s="1500"/>
      <c r="AC367" s="1500"/>
      <c r="AD367" s="1500"/>
      <c r="AE367" s="1500"/>
      <c r="AF367" s="1500"/>
      <c r="AG367" s="1500"/>
      <c r="AH367" s="1500"/>
      <c r="AI367" s="1500"/>
      <c r="AJ367" s="1500"/>
      <c r="AK367" s="1500"/>
      <c r="AL367" s="1500"/>
      <c r="AM367" s="1500"/>
      <c r="AN367" s="1500"/>
    </row>
    <row r="368" spans="1:40" ht="14.25" customHeight="1" x14ac:dyDescent="0.25">
      <c r="A368" s="1500"/>
      <c r="B368" s="1500"/>
      <c r="C368" s="1500"/>
      <c r="D368" s="1500"/>
      <c r="E368" s="1500"/>
      <c r="F368" s="1500"/>
      <c r="G368" s="1500"/>
      <c r="H368" s="1500"/>
      <c r="I368" s="1500"/>
      <c r="J368" s="1500"/>
      <c r="K368" s="1500"/>
      <c r="L368" s="1500"/>
      <c r="M368" s="1500"/>
      <c r="N368" s="1500"/>
      <c r="O368" s="1500"/>
      <c r="P368" s="1500"/>
      <c r="Q368" s="1500"/>
      <c r="R368" s="1500"/>
      <c r="S368" s="1500"/>
      <c r="T368" s="1500"/>
      <c r="U368" s="1500"/>
      <c r="V368" s="1500"/>
      <c r="W368" s="1500"/>
      <c r="X368" s="1500"/>
      <c r="Y368" s="1500"/>
      <c r="Z368" s="1500"/>
      <c r="AA368" s="1500"/>
      <c r="AB368" s="1500"/>
      <c r="AC368" s="1500"/>
      <c r="AD368" s="1500"/>
      <c r="AE368" s="1500"/>
      <c r="AF368" s="1500"/>
      <c r="AG368" s="1500"/>
      <c r="AH368" s="1500"/>
      <c r="AI368" s="1500"/>
      <c r="AJ368" s="1500"/>
      <c r="AK368" s="1500"/>
      <c r="AL368" s="1500"/>
      <c r="AM368" s="1500"/>
      <c r="AN368" s="1500"/>
    </row>
    <row r="369" spans="1:40" ht="14.25" customHeight="1" x14ac:dyDescent="0.25">
      <c r="A369" s="1500"/>
      <c r="B369" s="1500"/>
      <c r="C369" s="1500"/>
      <c r="D369" s="1500"/>
      <c r="E369" s="1500"/>
      <c r="F369" s="1500"/>
      <c r="G369" s="1500"/>
      <c r="H369" s="1500"/>
      <c r="I369" s="1500"/>
      <c r="J369" s="1500"/>
      <c r="K369" s="1500"/>
      <c r="L369" s="1500"/>
      <c r="M369" s="1500"/>
      <c r="N369" s="1500"/>
      <c r="O369" s="1500"/>
      <c r="P369" s="1500"/>
      <c r="Q369" s="1500"/>
      <c r="R369" s="1500"/>
      <c r="S369" s="1500"/>
      <c r="T369" s="1500"/>
      <c r="U369" s="1500"/>
      <c r="V369" s="1500"/>
      <c r="W369" s="1500"/>
      <c r="X369" s="1500"/>
      <c r="Y369" s="1500"/>
      <c r="Z369" s="1500"/>
      <c r="AA369" s="1500"/>
      <c r="AB369" s="1500"/>
      <c r="AC369" s="1500"/>
      <c r="AD369" s="1500"/>
      <c r="AE369" s="1500"/>
      <c r="AF369" s="1500"/>
      <c r="AG369" s="1500"/>
      <c r="AH369" s="1500"/>
      <c r="AI369" s="1500"/>
      <c r="AJ369" s="1500"/>
      <c r="AK369" s="1500"/>
      <c r="AL369" s="1500"/>
      <c r="AM369" s="1500"/>
      <c r="AN369" s="1500"/>
    </row>
    <row r="370" spans="1:40" ht="14.25" customHeight="1" x14ac:dyDescent="0.25">
      <c r="A370" s="1500"/>
      <c r="B370" s="1500"/>
      <c r="C370" s="1500"/>
      <c r="D370" s="1500"/>
      <c r="E370" s="1500"/>
      <c r="F370" s="1500"/>
      <c r="G370" s="1500"/>
      <c r="H370" s="1500"/>
      <c r="I370" s="1500"/>
      <c r="J370" s="1500"/>
      <c r="K370" s="1500"/>
      <c r="L370" s="1500"/>
      <c r="M370" s="1500"/>
      <c r="N370" s="1500"/>
      <c r="O370" s="1500"/>
      <c r="P370" s="1500"/>
      <c r="Q370" s="1500"/>
      <c r="R370" s="1500"/>
      <c r="S370" s="1500"/>
      <c r="T370" s="1500"/>
      <c r="U370" s="1500"/>
      <c r="V370" s="1500"/>
      <c r="W370" s="1500"/>
      <c r="X370" s="1500"/>
      <c r="Y370" s="1500"/>
      <c r="Z370" s="1500"/>
      <c r="AA370" s="1500"/>
      <c r="AB370" s="1500"/>
      <c r="AC370" s="1500"/>
      <c r="AD370" s="1500"/>
      <c r="AE370" s="1500"/>
      <c r="AF370" s="1500"/>
      <c r="AG370" s="1500"/>
      <c r="AH370" s="1500"/>
      <c r="AI370" s="1500"/>
      <c r="AJ370" s="1500"/>
      <c r="AK370" s="1500"/>
      <c r="AL370" s="1500"/>
      <c r="AM370" s="1500"/>
      <c r="AN370" s="1500"/>
    </row>
    <row r="371" spans="1:40" ht="14.25" customHeight="1" x14ac:dyDescent="0.25">
      <c r="A371" s="1500"/>
      <c r="B371" s="1500"/>
      <c r="C371" s="1500"/>
      <c r="D371" s="1500"/>
      <c r="E371" s="1500"/>
      <c r="F371" s="1500"/>
      <c r="G371" s="1500"/>
      <c r="H371" s="1500"/>
      <c r="I371" s="1500"/>
      <c r="J371" s="1500"/>
      <c r="K371" s="1500"/>
      <c r="L371" s="1500"/>
      <c r="M371" s="1500"/>
      <c r="N371" s="1500"/>
      <c r="O371" s="1500"/>
      <c r="P371" s="1500"/>
      <c r="Q371" s="1500"/>
      <c r="R371" s="1500"/>
      <c r="S371" s="1500"/>
      <c r="T371" s="1500"/>
      <c r="U371" s="1500"/>
      <c r="V371" s="1500"/>
      <c r="W371" s="1500"/>
      <c r="X371" s="1500"/>
      <c r="Y371" s="1500"/>
      <c r="Z371" s="1500"/>
      <c r="AA371" s="1500"/>
      <c r="AB371" s="1500"/>
      <c r="AC371" s="1500"/>
      <c r="AD371" s="1500"/>
      <c r="AE371" s="1500"/>
      <c r="AF371" s="1500"/>
      <c r="AG371" s="1500"/>
      <c r="AH371" s="1500"/>
      <c r="AI371" s="1500"/>
      <c r="AJ371" s="1500"/>
      <c r="AK371" s="1500"/>
      <c r="AL371" s="1500"/>
      <c r="AM371" s="1500"/>
      <c r="AN371" s="1500"/>
    </row>
    <row r="372" spans="1:40" ht="14.25" customHeight="1" x14ac:dyDescent="0.25">
      <c r="A372" s="1500"/>
      <c r="B372" s="1500"/>
      <c r="C372" s="1500"/>
      <c r="D372" s="1500"/>
      <c r="E372" s="1500"/>
      <c r="F372" s="1500"/>
      <c r="G372" s="1500"/>
      <c r="H372" s="1500"/>
      <c r="I372" s="1500"/>
      <c r="J372" s="1500"/>
      <c r="K372" s="1500"/>
      <c r="L372" s="1500"/>
      <c r="M372" s="1500"/>
      <c r="N372" s="1500"/>
      <c r="O372" s="1500"/>
      <c r="P372" s="1500"/>
      <c r="Q372" s="1500"/>
      <c r="R372" s="1500"/>
      <c r="S372" s="1500"/>
      <c r="T372" s="1500"/>
      <c r="U372" s="1500"/>
      <c r="V372" s="1500"/>
      <c r="W372" s="1500"/>
      <c r="X372" s="1500"/>
      <c r="Y372" s="1500"/>
      <c r="Z372" s="1500"/>
      <c r="AA372" s="1500"/>
      <c r="AB372" s="1500"/>
      <c r="AC372" s="1500"/>
      <c r="AD372" s="1500"/>
      <c r="AE372" s="1500"/>
      <c r="AF372" s="1500"/>
      <c r="AG372" s="1500"/>
      <c r="AH372" s="1500"/>
      <c r="AI372" s="1500"/>
      <c r="AJ372" s="1500"/>
      <c r="AK372" s="1500"/>
      <c r="AL372" s="1500"/>
      <c r="AM372" s="1500"/>
      <c r="AN372" s="1500"/>
    </row>
    <row r="373" spans="1:40" ht="14.25" customHeight="1" x14ac:dyDescent="0.25">
      <c r="A373" s="1500"/>
      <c r="B373" s="1500"/>
      <c r="C373" s="1500"/>
      <c r="D373" s="1500"/>
      <c r="E373" s="1500"/>
      <c r="F373" s="1500"/>
      <c r="G373" s="1500"/>
      <c r="H373" s="1500"/>
      <c r="I373" s="1500"/>
      <c r="J373" s="1500"/>
      <c r="K373" s="1500"/>
      <c r="L373" s="1500"/>
      <c r="M373" s="1500"/>
      <c r="N373" s="1500"/>
      <c r="O373" s="1500"/>
      <c r="P373" s="1500"/>
      <c r="Q373" s="1500"/>
      <c r="R373" s="1500"/>
      <c r="S373" s="1500"/>
      <c r="T373" s="1500"/>
      <c r="U373" s="1500"/>
      <c r="V373" s="1500"/>
      <c r="W373" s="1500"/>
      <c r="X373" s="1500"/>
      <c r="Y373" s="1500"/>
      <c r="Z373" s="1500"/>
      <c r="AA373" s="1500"/>
      <c r="AB373" s="1500"/>
      <c r="AC373" s="1500"/>
      <c r="AD373" s="1500"/>
      <c r="AE373" s="1500"/>
      <c r="AF373" s="1500"/>
      <c r="AG373" s="1500"/>
      <c r="AH373" s="1500"/>
      <c r="AI373" s="1500"/>
      <c r="AJ373" s="1500"/>
      <c r="AK373" s="1500"/>
      <c r="AL373" s="1500"/>
      <c r="AM373" s="1500"/>
      <c r="AN373" s="1500"/>
    </row>
    <row r="374" spans="1:40" ht="14.25" customHeight="1" x14ac:dyDescent="0.25">
      <c r="A374" s="1500"/>
      <c r="B374" s="1500"/>
      <c r="C374" s="1500"/>
      <c r="D374" s="1500"/>
      <c r="E374" s="1500"/>
      <c r="F374" s="1500"/>
      <c r="G374" s="1500"/>
      <c r="H374" s="1500"/>
      <c r="I374" s="1500"/>
      <c r="J374" s="1500"/>
      <c r="K374" s="1500"/>
      <c r="L374" s="1500"/>
      <c r="M374" s="1500"/>
      <c r="N374" s="1500"/>
      <c r="O374" s="1500"/>
      <c r="P374" s="1500"/>
      <c r="Q374" s="1500"/>
      <c r="R374" s="1500"/>
      <c r="S374" s="1500"/>
      <c r="T374" s="1500"/>
      <c r="U374" s="1500"/>
      <c r="V374" s="1500"/>
      <c r="W374" s="1500"/>
      <c r="X374" s="1500"/>
      <c r="Y374" s="1500"/>
      <c r="Z374" s="1500"/>
      <c r="AA374" s="1500"/>
      <c r="AB374" s="1500"/>
      <c r="AC374" s="1500"/>
      <c r="AD374" s="1500"/>
      <c r="AE374" s="1500"/>
      <c r="AF374" s="1500"/>
      <c r="AG374" s="1500"/>
      <c r="AH374" s="1500"/>
      <c r="AI374" s="1500"/>
      <c r="AJ374" s="1500"/>
      <c r="AK374" s="1500"/>
      <c r="AL374" s="1500"/>
      <c r="AM374" s="1500"/>
      <c r="AN374" s="1500"/>
    </row>
    <row r="375" spans="1:40" ht="14.25" customHeight="1" x14ac:dyDescent="0.25">
      <c r="A375" s="1500"/>
      <c r="B375" s="1500"/>
      <c r="C375" s="1500"/>
      <c r="D375" s="1500"/>
      <c r="E375" s="1500"/>
      <c r="F375" s="1500"/>
      <c r="G375" s="1500"/>
      <c r="H375" s="1500"/>
      <c r="I375" s="1500"/>
      <c r="J375" s="1500"/>
      <c r="K375" s="1500"/>
      <c r="L375" s="1500"/>
      <c r="M375" s="1500"/>
      <c r="N375" s="1500"/>
      <c r="O375" s="1500"/>
      <c r="P375" s="1500"/>
      <c r="Q375" s="1500"/>
      <c r="R375" s="1500"/>
      <c r="S375" s="1500"/>
      <c r="T375" s="1500"/>
      <c r="U375" s="1500"/>
      <c r="V375" s="1500"/>
      <c r="W375" s="1500"/>
      <c r="X375" s="1500"/>
      <c r="Y375" s="1500"/>
      <c r="Z375" s="1500"/>
      <c r="AA375" s="1500"/>
      <c r="AB375" s="1500"/>
      <c r="AC375" s="1500"/>
      <c r="AD375" s="1500"/>
      <c r="AE375" s="1500"/>
      <c r="AF375" s="1500"/>
      <c r="AG375" s="1500"/>
      <c r="AH375" s="1500"/>
      <c r="AI375" s="1500"/>
      <c r="AJ375" s="1500"/>
      <c r="AK375" s="1500"/>
      <c r="AL375" s="1500"/>
      <c r="AM375" s="1500"/>
      <c r="AN375" s="1500"/>
    </row>
    <row r="376" spans="1:40" ht="14.25" customHeight="1" x14ac:dyDescent="0.25">
      <c r="A376" s="1500"/>
      <c r="B376" s="1500"/>
      <c r="C376" s="1500"/>
      <c r="D376" s="1500"/>
      <c r="E376" s="1500"/>
      <c r="F376" s="1500"/>
      <c r="G376" s="1500"/>
      <c r="H376" s="1500"/>
      <c r="I376" s="1500"/>
      <c r="J376" s="1500"/>
      <c r="K376" s="1500"/>
      <c r="L376" s="1500"/>
      <c r="M376" s="1500"/>
      <c r="N376" s="1500"/>
      <c r="O376" s="1500"/>
      <c r="P376" s="1500"/>
      <c r="Q376" s="1500"/>
      <c r="R376" s="1500"/>
      <c r="S376" s="1500"/>
      <c r="T376" s="1500"/>
      <c r="U376" s="1500"/>
      <c r="V376" s="1500"/>
      <c r="W376" s="1500"/>
      <c r="X376" s="1500"/>
      <c r="Y376" s="1500"/>
      <c r="Z376" s="1500"/>
      <c r="AA376" s="1500"/>
      <c r="AB376" s="1500"/>
      <c r="AC376" s="1500"/>
      <c r="AD376" s="1500"/>
      <c r="AE376" s="1500"/>
      <c r="AF376" s="1500"/>
      <c r="AG376" s="1500"/>
      <c r="AH376" s="1500"/>
      <c r="AI376" s="1500"/>
      <c r="AJ376" s="1500"/>
      <c r="AK376" s="1500"/>
      <c r="AL376" s="1500"/>
      <c r="AM376" s="1500"/>
      <c r="AN376" s="1500"/>
    </row>
    <row r="377" spans="1:40" ht="14.25" customHeight="1" x14ac:dyDescent="0.25">
      <c r="A377" s="1500"/>
      <c r="B377" s="1500"/>
      <c r="C377" s="1500"/>
      <c r="D377" s="1500"/>
      <c r="E377" s="1500"/>
      <c r="F377" s="1500"/>
      <c r="G377" s="1500"/>
      <c r="H377" s="1500"/>
      <c r="I377" s="1500"/>
      <c r="J377" s="1500"/>
      <c r="K377" s="1500"/>
      <c r="L377" s="1500"/>
      <c r="M377" s="1500"/>
      <c r="N377" s="1500"/>
      <c r="O377" s="1500"/>
      <c r="P377" s="1500"/>
      <c r="Q377" s="1500"/>
      <c r="R377" s="1500"/>
      <c r="S377" s="1500"/>
      <c r="T377" s="1500"/>
      <c r="U377" s="1500"/>
      <c r="V377" s="1500"/>
      <c r="W377" s="1500"/>
      <c r="X377" s="1500"/>
      <c r="Y377" s="1500"/>
      <c r="Z377" s="1500"/>
      <c r="AA377" s="1500"/>
      <c r="AB377" s="1500"/>
      <c r="AC377" s="1500"/>
      <c r="AD377" s="1500"/>
      <c r="AE377" s="1500"/>
      <c r="AF377" s="1500"/>
      <c r="AG377" s="1500"/>
      <c r="AH377" s="1500"/>
      <c r="AI377" s="1500"/>
      <c r="AJ377" s="1500"/>
      <c r="AK377" s="1500"/>
      <c r="AL377" s="1500"/>
      <c r="AM377" s="1500"/>
      <c r="AN377" s="1500"/>
    </row>
    <row r="378" spans="1:40" ht="14.25" customHeight="1" x14ac:dyDescent="0.25">
      <c r="A378" s="1500"/>
      <c r="B378" s="1500"/>
      <c r="C378" s="1500"/>
      <c r="D378" s="1500"/>
      <c r="E378" s="1500"/>
      <c r="F378" s="1500"/>
      <c r="G378" s="1500"/>
      <c r="H378" s="1500"/>
      <c r="I378" s="1500"/>
      <c r="J378" s="1500"/>
      <c r="K378" s="1500"/>
      <c r="L378" s="1500"/>
      <c r="M378" s="1500"/>
      <c r="N378" s="1500"/>
      <c r="O378" s="1500"/>
      <c r="P378" s="1500"/>
      <c r="Q378" s="1500"/>
      <c r="R378" s="1500"/>
      <c r="S378" s="1500"/>
      <c r="T378" s="1500"/>
      <c r="U378" s="1500"/>
      <c r="V378" s="1500"/>
      <c r="W378" s="1500"/>
      <c r="X378" s="1500"/>
      <c r="Y378" s="1500"/>
      <c r="Z378" s="1500"/>
      <c r="AA378" s="1500"/>
      <c r="AB378" s="1500"/>
      <c r="AC378" s="1500"/>
      <c r="AD378" s="1500"/>
      <c r="AE378" s="1500"/>
      <c r="AF378" s="1500"/>
      <c r="AG378" s="1500"/>
      <c r="AH378" s="1500"/>
      <c r="AI378" s="1500"/>
      <c r="AJ378" s="1500"/>
      <c r="AK378" s="1500"/>
      <c r="AL378" s="1500"/>
      <c r="AM378" s="1500"/>
      <c r="AN378" s="1500"/>
    </row>
    <row r="379" spans="1:40" ht="14.25" customHeight="1" x14ac:dyDescent="0.25">
      <c r="A379" s="1500"/>
      <c r="B379" s="1500"/>
      <c r="C379" s="1500"/>
      <c r="D379" s="1500"/>
      <c r="E379" s="1500"/>
      <c r="F379" s="1500"/>
      <c r="G379" s="1500"/>
      <c r="H379" s="1500"/>
      <c r="I379" s="1500"/>
      <c r="J379" s="1500"/>
      <c r="K379" s="1500"/>
      <c r="L379" s="1500"/>
      <c r="M379" s="1500"/>
      <c r="N379" s="1500"/>
      <c r="O379" s="1500"/>
      <c r="P379" s="1500"/>
      <c r="Q379" s="1500"/>
      <c r="R379" s="1500"/>
      <c r="S379" s="1500"/>
      <c r="T379" s="1500"/>
      <c r="U379" s="1500"/>
      <c r="V379" s="1500"/>
      <c r="W379" s="1500"/>
      <c r="X379" s="1500"/>
      <c r="Y379" s="1500"/>
      <c r="Z379" s="1500"/>
      <c r="AA379" s="1500"/>
      <c r="AB379" s="1500"/>
      <c r="AC379" s="1500"/>
      <c r="AD379" s="1500"/>
      <c r="AE379" s="1500"/>
      <c r="AF379" s="1500"/>
      <c r="AG379" s="1500"/>
      <c r="AH379" s="1500"/>
      <c r="AI379" s="1500"/>
      <c r="AJ379" s="1500"/>
      <c r="AK379" s="1500"/>
      <c r="AL379" s="1500"/>
      <c r="AM379" s="1500"/>
      <c r="AN379" s="1500"/>
    </row>
    <row r="380" spans="1:40" ht="14.25" customHeight="1" x14ac:dyDescent="0.25">
      <c r="A380" s="1500"/>
      <c r="B380" s="1500"/>
      <c r="C380" s="1500"/>
      <c r="D380" s="1500"/>
      <c r="E380" s="1500"/>
      <c r="F380" s="1500"/>
      <c r="G380" s="1500"/>
      <c r="H380" s="1500"/>
      <c r="I380" s="1500"/>
      <c r="J380" s="1500"/>
      <c r="K380" s="1500"/>
      <c r="L380" s="1500"/>
      <c r="M380" s="1500"/>
      <c r="N380" s="1500"/>
      <c r="O380" s="1500"/>
      <c r="P380" s="1500"/>
      <c r="Q380" s="1500"/>
      <c r="R380" s="1500"/>
      <c r="S380" s="1500"/>
      <c r="T380" s="1500"/>
      <c r="U380" s="1500"/>
      <c r="V380" s="1500"/>
      <c r="W380" s="1500"/>
      <c r="X380" s="1500"/>
      <c r="Y380" s="1500"/>
      <c r="Z380" s="1500"/>
      <c r="AA380" s="1500"/>
      <c r="AB380" s="1500"/>
      <c r="AC380" s="1500"/>
      <c r="AD380" s="1500"/>
      <c r="AE380" s="1500"/>
      <c r="AF380" s="1500"/>
      <c r="AG380" s="1500"/>
      <c r="AH380" s="1500"/>
      <c r="AI380" s="1500"/>
      <c r="AJ380" s="1500"/>
      <c r="AK380" s="1500"/>
      <c r="AL380" s="1500"/>
      <c r="AM380" s="1500"/>
      <c r="AN380" s="1500"/>
    </row>
    <row r="381" spans="1:40" ht="14.25" customHeight="1" x14ac:dyDescent="0.25">
      <c r="A381" s="1500"/>
      <c r="B381" s="1500"/>
      <c r="C381" s="1500"/>
      <c r="D381" s="1500"/>
      <c r="E381" s="1500"/>
      <c r="F381" s="1500"/>
      <c r="G381" s="1500"/>
      <c r="H381" s="1500"/>
      <c r="I381" s="1500"/>
      <c r="J381" s="1500"/>
      <c r="K381" s="1500"/>
      <c r="L381" s="1500"/>
      <c r="M381" s="1500"/>
      <c r="N381" s="1500"/>
      <c r="O381" s="1500"/>
      <c r="P381" s="1500"/>
      <c r="Q381" s="1500"/>
      <c r="R381" s="1500"/>
      <c r="S381" s="1500"/>
      <c r="T381" s="1500"/>
      <c r="U381" s="1500"/>
      <c r="V381" s="1500"/>
      <c r="W381" s="1500"/>
      <c r="X381" s="1500"/>
      <c r="Y381" s="1500"/>
      <c r="Z381" s="1500"/>
      <c r="AA381" s="1500"/>
      <c r="AB381" s="1500"/>
      <c r="AC381" s="1500"/>
      <c r="AD381" s="1500"/>
      <c r="AE381" s="1500"/>
      <c r="AF381" s="1500"/>
      <c r="AG381" s="1500"/>
      <c r="AH381" s="1500"/>
      <c r="AI381" s="1500"/>
      <c r="AJ381" s="1500"/>
      <c r="AK381" s="1500"/>
      <c r="AL381" s="1500"/>
      <c r="AM381" s="1500"/>
      <c r="AN381" s="1500"/>
    </row>
    <row r="382" spans="1:40" ht="14.25" customHeight="1" x14ac:dyDescent="0.25">
      <c r="A382" s="1500"/>
      <c r="B382" s="1500"/>
      <c r="C382" s="1500"/>
      <c r="D382" s="1500"/>
      <c r="E382" s="1500"/>
      <c r="F382" s="1500"/>
      <c r="G382" s="1500"/>
      <c r="H382" s="1500"/>
      <c r="I382" s="1500"/>
      <c r="J382" s="1500"/>
      <c r="K382" s="1500"/>
      <c r="L382" s="1500"/>
      <c r="M382" s="1500"/>
      <c r="N382" s="1500"/>
      <c r="O382" s="1500"/>
      <c r="P382" s="1500"/>
      <c r="Q382" s="1500"/>
      <c r="R382" s="1500"/>
      <c r="S382" s="1500"/>
      <c r="T382" s="1500"/>
      <c r="U382" s="1500"/>
      <c r="V382" s="1500"/>
      <c r="W382" s="1500"/>
      <c r="X382" s="1500"/>
      <c r="Y382" s="1500"/>
      <c r="Z382" s="1500"/>
      <c r="AA382" s="1500"/>
      <c r="AB382" s="1500"/>
      <c r="AC382" s="1500"/>
      <c r="AD382" s="1500"/>
      <c r="AE382" s="1500"/>
      <c r="AF382" s="1500"/>
      <c r="AG382" s="1500"/>
      <c r="AH382" s="1500"/>
      <c r="AI382" s="1500"/>
      <c r="AJ382" s="1500"/>
      <c r="AK382" s="1500"/>
      <c r="AL382" s="1500"/>
      <c r="AM382" s="1500"/>
      <c r="AN382" s="1500"/>
    </row>
    <row r="383" spans="1:40" ht="14.25" customHeight="1" x14ac:dyDescent="0.25">
      <c r="A383" s="1500"/>
      <c r="B383" s="1500"/>
      <c r="C383" s="1500"/>
      <c r="D383" s="1500"/>
      <c r="E383" s="1500"/>
      <c r="F383" s="1500"/>
      <c r="G383" s="1500"/>
      <c r="H383" s="1500"/>
      <c r="I383" s="1500"/>
      <c r="J383" s="1500"/>
      <c r="K383" s="1500"/>
      <c r="L383" s="1500"/>
      <c r="M383" s="1500"/>
      <c r="N383" s="1500"/>
      <c r="O383" s="1500"/>
      <c r="P383" s="1500"/>
      <c r="Q383" s="1500"/>
      <c r="R383" s="1500"/>
      <c r="S383" s="1500"/>
      <c r="T383" s="1500"/>
      <c r="U383" s="1500"/>
      <c r="V383" s="1500"/>
      <c r="W383" s="1500"/>
      <c r="X383" s="1500"/>
      <c r="Y383" s="1500"/>
      <c r="Z383" s="1500"/>
      <c r="AA383" s="1500"/>
      <c r="AB383" s="1500"/>
      <c r="AC383" s="1500"/>
      <c r="AD383" s="1500"/>
      <c r="AE383" s="1500"/>
      <c r="AF383" s="1500"/>
      <c r="AG383" s="1500"/>
      <c r="AH383" s="1500"/>
      <c r="AI383" s="1500"/>
      <c r="AJ383" s="1500"/>
      <c r="AK383" s="1500"/>
      <c r="AL383" s="1500"/>
      <c r="AM383" s="1500"/>
      <c r="AN383" s="1500"/>
    </row>
    <row r="384" spans="1:40" ht="14.25" customHeight="1" x14ac:dyDescent="0.25">
      <c r="A384" s="1500"/>
      <c r="B384" s="1500"/>
      <c r="C384" s="1500"/>
      <c r="D384" s="1500"/>
      <c r="E384" s="1500"/>
      <c r="F384" s="1500"/>
      <c r="G384" s="1500"/>
      <c r="H384" s="1500"/>
      <c r="I384" s="1500"/>
      <c r="J384" s="1500"/>
      <c r="K384" s="1500"/>
      <c r="L384" s="1500"/>
      <c r="M384" s="1500"/>
      <c r="N384" s="1500"/>
      <c r="O384" s="1500"/>
      <c r="P384" s="1500"/>
      <c r="Q384" s="1500"/>
      <c r="R384" s="1500"/>
      <c r="S384" s="1500"/>
      <c r="T384" s="1500"/>
      <c r="U384" s="1500"/>
      <c r="V384" s="1500"/>
      <c r="W384" s="1500"/>
      <c r="X384" s="1500"/>
      <c r="Y384" s="1500"/>
      <c r="Z384" s="1500"/>
      <c r="AA384" s="1500"/>
      <c r="AB384" s="1500"/>
      <c r="AC384" s="1500"/>
      <c r="AD384" s="1500"/>
      <c r="AE384" s="1500"/>
      <c r="AF384" s="1500"/>
      <c r="AG384" s="1500"/>
      <c r="AH384" s="1500"/>
      <c r="AI384" s="1500"/>
      <c r="AJ384" s="1500"/>
      <c r="AK384" s="1500"/>
      <c r="AL384" s="1500"/>
      <c r="AM384" s="1500"/>
      <c r="AN384" s="1500"/>
    </row>
    <row r="385" spans="1:40" ht="14.25" customHeight="1" x14ac:dyDescent="0.25">
      <c r="A385" s="1500"/>
      <c r="B385" s="1500"/>
      <c r="C385" s="1500"/>
      <c r="D385" s="1500"/>
      <c r="E385" s="1500"/>
      <c r="F385" s="1500"/>
      <c r="G385" s="1500"/>
      <c r="H385" s="1500"/>
      <c r="I385" s="1500"/>
      <c r="J385" s="1500"/>
      <c r="K385" s="1500"/>
      <c r="L385" s="1500"/>
      <c r="M385" s="1500"/>
      <c r="N385" s="1500"/>
      <c r="O385" s="1500"/>
      <c r="P385" s="1500"/>
      <c r="Q385" s="1500"/>
      <c r="R385" s="1500"/>
      <c r="S385" s="1500"/>
      <c r="T385" s="1500"/>
      <c r="U385" s="1500"/>
      <c r="V385" s="1500"/>
      <c r="W385" s="1500"/>
      <c r="X385" s="1500"/>
      <c r="Y385" s="1500"/>
      <c r="Z385" s="1500"/>
      <c r="AA385" s="1500"/>
      <c r="AB385" s="1500"/>
      <c r="AC385" s="1500"/>
      <c r="AD385" s="1500"/>
      <c r="AE385" s="1500"/>
      <c r="AF385" s="1500"/>
      <c r="AG385" s="1500"/>
      <c r="AH385" s="1500"/>
      <c r="AI385" s="1500"/>
      <c r="AJ385" s="1500"/>
      <c r="AK385" s="1500"/>
      <c r="AL385" s="1500"/>
      <c r="AM385" s="1500"/>
      <c r="AN385" s="1500"/>
    </row>
    <row r="386" spans="1:40" ht="14.25" customHeight="1" x14ac:dyDescent="0.25">
      <c r="A386" s="1500"/>
      <c r="B386" s="1500"/>
      <c r="C386" s="1500"/>
      <c r="D386" s="1500"/>
      <c r="E386" s="1500"/>
      <c r="F386" s="1500"/>
      <c r="G386" s="1500"/>
      <c r="H386" s="1500"/>
      <c r="I386" s="1500"/>
      <c r="J386" s="1500"/>
      <c r="K386" s="1500"/>
      <c r="L386" s="1500"/>
      <c r="M386" s="1500"/>
      <c r="N386" s="1500"/>
      <c r="O386" s="1500"/>
      <c r="P386" s="1500"/>
      <c r="Q386" s="1500"/>
      <c r="R386" s="1500"/>
      <c r="S386" s="1500"/>
      <c r="T386" s="1500"/>
      <c r="U386" s="1500"/>
      <c r="V386" s="1500"/>
      <c r="W386" s="1500"/>
      <c r="X386" s="1500"/>
      <c r="Y386" s="1500"/>
      <c r="Z386" s="1500"/>
      <c r="AA386" s="1500"/>
      <c r="AB386" s="1500"/>
      <c r="AC386" s="1500"/>
      <c r="AD386" s="1500"/>
      <c r="AE386" s="1500"/>
      <c r="AF386" s="1500"/>
      <c r="AG386" s="1500"/>
      <c r="AH386" s="1500"/>
      <c r="AI386" s="1500"/>
      <c r="AJ386" s="1500"/>
      <c r="AK386" s="1500"/>
      <c r="AL386" s="1500"/>
      <c r="AM386" s="1500"/>
      <c r="AN386" s="1500"/>
    </row>
    <row r="387" spans="1:40" ht="14.25" customHeight="1" x14ac:dyDescent="0.25">
      <c r="A387" s="1500"/>
      <c r="B387" s="1500"/>
      <c r="C387" s="1500"/>
      <c r="D387" s="1500"/>
      <c r="E387" s="1500"/>
      <c r="F387" s="1500"/>
      <c r="G387" s="1500"/>
      <c r="H387" s="1500"/>
      <c r="I387" s="1500"/>
      <c r="J387" s="1500"/>
      <c r="K387" s="1500"/>
      <c r="L387" s="1500"/>
      <c r="M387" s="1500"/>
      <c r="N387" s="1500"/>
      <c r="O387" s="1500"/>
      <c r="P387" s="1500"/>
      <c r="Q387" s="1500"/>
      <c r="R387" s="1500"/>
      <c r="S387" s="1500"/>
      <c r="T387" s="1500"/>
      <c r="U387" s="1500"/>
      <c r="V387" s="1500"/>
      <c r="W387" s="1500"/>
      <c r="X387" s="1500"/>
      <c r="Y387" s="1500"/>
      <c r="Z387" s="1500"/>
      <c r="AA387" s="1500"/>
      <c r="AB387" s="1500"/>
      <c r="AC387" s="1500"/>
      <c r="AD387" s="1500"/>
      <c r="AE387" s="1500"/>
      <c r="AF387" s="1500"/>
      <c r="AG387" s="1500"/>
      <c r="AH387" s="1500"/>
      <c r="AI387" s="1500"/>
      <c r="AJ387" s="1500"/>
      <c r="AK387" s="1500"/>
      <c r="AL387" s="1500"/>
      <c r="AM387" s="1500"/>
      <c r="AN387" s="1500"/>
    </row>
    <row r="388" spans="1:40" ht="14.25" customHeight="1" x14ac:dyDescent="0.25">
      <c r="A388" s="1500"/>
      <c r="B388" s="1500"/>
      <c r="C388" s="1500"/>
      <c r="D388" s="1500"/>
      <c r="E388" s="1500"/>
      <c r="F388" s="1500"/>
      <c r="G388" s="1500"/>
      <c r="H388" s="1500"/>
      <c r="I388" s="1500"/>
      <c r="J388" s="1500"/>
      <c r="K388" s="1500"/>
      <c r="L388" s="1500"/>
      <c r="M388" s="1500"/>
      <c r="N388" s="1500"/>
      <c r="O388" s="1500"/>
      <c r="P388" s="1500"/>
      <c r="Q388" s="1500"/>
      <c r="R388" s="1500"/>
      <c r="S388" s="1500"/>
      <c r="T388" s="1500"/>
      <c r="U388" s="1500"/>
      <c r="V388" s="1500"/>
      <c r="W388" s="1500"/>
      <c r="X388" s="1500"/>
      <c r="Y388" s="1500"/>
      <c r="Z388" s="1500"/>
      <c r="AA388" s="1500"/>
      <c r="AB388" s="1500"/>
      <c r="AC388" s="1500"/>
      <c r="AD388" s="1500"/>
      <c r="AE388" s="1500"/>
      <c r="AF388" s="1500"/>
      <c r="AG388" s="1500"/>
      <c r="AH388" s="1500"/>
      <c r="AI388" s="1500"/>
      <c r="AJ388" s="1500"/>
      <c r="AK388" s="1500"/>
      <c r="AL388" s="1500"/>
      <c r="AM388" s="1500"/>
      <c r="AN388" s="1500"/>
    </row>
    <row r="389" spans="1:40" ht="14.25" customHeight="1" x14ac:dyDescent="0.25">
      <c r="A389" s="1500"/>
      <c r="B389" s="1500"/>
      <c r="C389" s="1500"/>
      <c r="D389" s="1500"/>
      <c r="E389" s="1500"/>
      <c r="F389" s="1500"/>
      <c r="G389" s="1500"/>
      <c r="H389" s="1500"/>
      <c r="I389" s="1500"/>
      <c r="J389" s="1500"/>
      <c r="K389" s="1500"/>
      <c r="L389" s="1500"/>
      <c r="M389" s="1500"/>
      <c r="N389" s="1500"/>
      <c r="O389" s="1500"/>
      <c r="P389" s="1500"/>
      <c r="Q389" s="1500"/>
      <c r="R389" s="1500"/>
      <c r="S389" s="1500"/>
      <c r="T389" s="1500"/>
      <c r="U389" s="1500"/>
      <c r="V389" s="1500"/>
      <c r="W389" s="1500"/>
      <c r="X389" s="1500"/>
      <c r="Y389" s="1500"/>
      <c r="Z389" s="1500"/>
      <c r="AA389" s="1500"/>
      <c r="AB389" s="1500"/>
      <c r="AC389" s="1500"/>
      <c r="AD389" s="1500"/>
      <c r="AE389" s="1500"/>
      <c r="AF389" s="1500"/>
      <c r="AG389" s="1500"/>
      <c r="AH389" s="1500"/>
      <c r="AI389" s="1500"/>
      <c r="AJ389" s="1500"/>
      <c r="AK389" s="1500"/>
      <c r="AL389" s="1500"/>
      <c r="AM389" s="1500"/>
      <c r="AN389" s="1500"/>
    </row>
    <row r="390" spans="1:40" ht="14.25" customHeight="1" x14ac:dyDescent="0.25">
      <c r="A390" s="1500"/>
      <c r="B390" s="1500"/>
      <c r="C390" s="1500"/>
      <c r="D390" s="1500"/>
      <c r="E390" s="1500"/>
      <c r="F390" s="1500"/>
      <c r="G390" s="1500"/>
      <c r="H390" s="1500"/>
      <c r="I390" s="1500"/>
      <c r="J390" s="1500"/>
      <c r="K390" s="1500"/>
      <c r="L390" s="1500"/>
      <c r="M390" s="1500"/>
      <c r="N390" s="1500"/>
      <c r="O390" s="1500"/>
      <c r="P390" s="1500"/>
      <c r="Q390" s="1500"/>
      <c r="R390" s="1500"/>
      <c r="S390" s="1500"/>
      <c r="T390" s="1500"/>
      <c r="U390" s="1500"/>
      <c r="V390" s="1500"/>
      <c r="W390" s="1500"/>
      <c r="X390" s="1500"/>
      <c r="Y390" s="1500"/>
      <c r="Z390" s="1500"/>
      <c r="AA390" s="1500"/>
      <c r="AB390" s="1500"/>
      <c r="AC390" s="1500"/>
      <c r="AD390" s="1500"/>
      <c r="AE390" s="1500"/>
      <c r="AF390" s="1500"/>
      <c r="AG390" s="1500"/>
      <c r="AH390" s="1500"/>
      <c r="AI390" s="1500"/>
      <c r="AJ390" s="1500"/>
      <c r="AK390" s="1500"/>
      <c r="AL390" s="1500"/>
      <c r="AM390" s="1500"/>
      <c r="AN390" s="1500"/>
    </row>
    <row r="391" spans="1:40" ht="14.25" customHeight="1" x14ac:dyDescent="0.25">
      <c r="A391" s="1500"/>
      <c r="B391" s="1500"/>
      <c r="C391" s="1500"/>
      <c r="D391" s="1500"/>
      <c r="E391" s="1500"/>
      <c r="F391" s="1500"/>
      <c r="G391" s="1500"/>
      <c r="H391" s="1500"/>
      <c r="I391" s="1500"/>
      <c r="J391" s="1500"/>
      <c r="K391" s="1500"/>
      <c r="L391" s="1500"/>
      <c r="M391" s="1500"/>
      <c r="N391" s="1500"/>
      <c r="O391" s="1500"/>
      <c r="P391" s="1500"/>
      <c r="Q391" s="1500"/>
      <c r="R391" s="1500"/>
      <c r="S391" s="1500"/>
      <c r="T391" s="1500"/>
      <c r="U391" s="1500"/>
      <c r="V391" s="1500"/>
      <c r="W391" s="1500"/>
      <c r="X391" s="1500"/>
      <c r="Y391" s="1500"/>
      <c r="Z391" s="1500"/>
      <c r="AA391" s="1500"/>
      <c r="AB391" s="1500"/>
      <c r="AC391" s="1500"/>
      <c r="AD391" s="1500"/>
      <c r="AE391" s="1500"/>
      <c r="AF391" s="1500"/>
      <c r="AG391" s="1500"/>
      <c r="AH391" s="1500"/>
      <c r="AI391" s="1500"/>
      <c r="AJ391" s="1500"/>
      <c r="AK391" s="1500"/>
      <c r="AL391" s="1500"/>
      <c r="AM391" s="1500"/>
      <c r="AN391" s="1500"/>
    </row>
    <row r="392" spans="1:40" ht="14.25" customHeight="1" x14ac:dyDescent="0.25">
      <c r="A392" s="1500"/>
      <c r="B392" s="1500"/>
      <c r="C392" s="1500"/>
      <c r="D392" s="1500"/>
      <c r="E392" s="1500"/>
      <c r="F392" s="1500"/>
      <c r="G392" s="1500"/>
      <c r="H392" s="1500"/>
      <c r="I392" s="1500"/>
      <c r="J392" s="1500"/>
      <c r="K392" s="1500"/>
      <c r="L392" s="1500"/>
      <c r="M392" s="1500"/>
      <c r="N392" s="1500"/>
      <c r="O392" s="1500"/>
      <c r="P392" s="1500"/>
      <c r="Q392" s="1500"/>
      <c r="R392" s="1500"/>
      <c r="S392" s="1500"/>
      <c r="T392" s="1500"/>
      <c r="U392" s="1500"/>
      <c r="V392" s="1500"/>
      <c r="W392" s="1500"/>
      <c r="X392" s="1500"/>
      <c r="Y392" s="1500"/>
      <c r="Z392" s="1500"/>
      <c r="AA392" s="1500"/>
      <c r="AB392" s="1500"/>
      <c r="AC392" s="1500"/>
      <c r="AD392" s="1500"/>
      <c r="AE392" s="1500"/>
      <c r="AF392" s="1500"/>
      <c r="AG392" s="1500"/>
      <c r="AH392" s="1500"/>
      <c r="AI392" s="1500"/>
      <c r="AJ392" s="1500"/>
      <c r="AK392" s="1500"/>
      <c r="AL392" s="1500"/>
      <c r="AM392" s="1500"/>
      <c r="AN392" s="1500"/>
    </row>
    <row r="393" spans="1:40" ht="14.25" customHeight="1" x14ac:dyDescent="0.25">
      <c r="A393" s="1500"/>
      <c r="B393" s="1500"/>
      <c r="C393" s="1500"/>
      <c r="D393" s="1500"/>
      <c r="E393" s="1500"/>
      <c r="F393" s="1500"/>
      <c r="G393" s="1500"/>
      <c r="H393" s="1500"/>
      <c r="I393" s="1500"/>
      <c r="J393" s="1500"/>
      <c r="K393" s="1500"/>
      <c r="L393" s="1500"/>
      <c r="M393" s="1500"/>
      <c r="N393" s="1500"/>
      <c r="O393" s="1500"/>
      <c r="P393" s="1500"/>
      <c r="Q393" s="1500"/>
      <c r="R393" s="1500"/>
      <c r="S393" s="1500"/>
      <c r="T393" s="1500"/>
      <c r="U393" s="1500"/>
      <c r="V393" s="1500"/>
      <c r="W393" s="1500"/>
      <c r="X393" s="1500"/>
      <c r="Y393" s="1500"/>
      <c r="Z393" s="1500"/>
      <c r="AA393" s="1500"/>
      <c r="AB393" s="1500"/>
      <c r="AC393" s="1500"/>
      <c r="AD393" s="1500"/>
      <c r="AE393" s="1500"/>
      <c r="AF393" s="1500"/>
      <c r="AG393" s="1500"/>
      <c r="AH393" s="1500"/>
      <c r="AI393" s="1500"/>
      <c r="AJ393" s="1500"/>
      <c r="AK393" s="1500"/>
      <c r="AL393" s="1500"/>
      <c r="AM393" s="1500"/>
      <c r="AN393" s="1500"/>
    </row>
    <row r="394" spans="1:40" ht="14.25" customHeight="1" x14ac:dyDescent="0.25">
      <c r="A394" s="1500"/>
      <c r="B394" s="1500"/>
      <c r="C394" s="1500"/>
      <c r="D394" s="1500"/>
      <c r="E394" s="1500"/>
      <c r="F394" s="1500"/>
      <c r="G394" s="1500"/>
      <c r="H394" s="1500"/>
      <c r="I394" s="1500"/>
      <c r="J394" s="1500"/>
      <c r="K394" s="1500"/>
      <c r="L394" s="1500"/>
      <c r="M394" s="1500"/>
      <c r="N394" s="1500"/>
      <c r="O394" s="1500"/>
      <c r="P394" s="1500"/>
      <c r="Q394" s="1500"/>
      <c r="R394" s="1500"/>
      <c r="S394" s="1500"/>
      <c r="T394" s="1500"/>
      <c r="U394" s="1500"/>
      <c r="V394" s="1500"/>
      <c r="W394" s="1500"/>
      <c r="X394" s="1500"/>
      <c r="Y394" s="1500"/>
      <c r="Z394" s="1500"/>
      <c r="AA394" s="1500"/>
      <c r="AB394" s="1500"/>
      <c r="AC394" s="1500"/>
      <c r="AD394" s="1500"/>
      <c r="AE394" s="1500"/>
      <c r="AF394" s="1500"/>
      <c r="AG394" s="1500"/>
      <c r="AH394" s="1500"/>
      <c r="AI394" s="1500"/>
      <c r="AJ394" s="1500"/>
      <c r="AK394" s="1500"/>
      <c r="AL394" s="1500"/>
      <c r="AM394" s="1500"/>
      <c r="AN394" s="1500"/>
    </row>
    <row r="395" spans="1:40" ht="14.25" customHeight="1" x14ac:dyDescent="0.25">
      <c r="A395" s="1500"/>
      <c r="B395" s="1500"/>
      <c r="C395" s="1500"/>
      <c r="D395" s="1500"/>
      <c r="E395" s="1500"/>
      <c r="F395" s="1500"/>
      <c r="G395" s="1500"/>
      <c r="H395" s="1500"/>
      <c r="I395" s="1500"/>
      <c r="J395" s="1500"/>
      <c r="K395" s="1500"/>
      <c r="L395" s="1500"/>
      <c r="M395" s="1500"/>
      <c r="N395" s="1500"/>
      <c r="O395" s="1500"/>
      <c r="P395" s="1500"/>
      <c r="Q395" s="1500"/>
      <c r="R395" s="1500"/>
      <c r="S395" s="1500"/>
      <c r="T395" s="1500"/>
      <c r="U395" s="1500"/>
      <c r="V395" s="1500"/>
      <c r="W395" s="1500"/>
      <c r="X395" s="1500"/>
      <c r="Y395" s="1500"/>
      <c r="Z395" s="1500"/>
      <c r="AA395" s="1500"/>
      <c r="AB395" s="1500"/>
      <c r="AC395" s="1500"/>
      <c r="AD395" s="1500"/>
      <c r="AE395" s="1500"/>
      <c r="AF395" s="1500"/>
      <c r="AG395" s="1500"/>
      <c r="AH395" s="1500"/>
      <c r="AI395" s="1500"/>
      <c r="AJ395" s="1500"/>
      <c r="AK395" s="1500"/>
      <c r="AL395" s="1500"/>
      <c r="AM395" s="1500"/>
      <c r="AN395" s="1500"/>
    </row>
    <row r="396" spans="1:40" ht="14.25" customHeight="1" x14ac:dyDescent="0.25">
      <c r="A396" s="1500"/>
      <c r="B396" s="1500"/>
      <c r="C396" s="1500"/>
      <c r="D396" s="1500"/>
      <c r="E396" s="1500"/>
      <c r="F396" s="1500"/>
      <c r="G396" s="1500"/>
      <c r="H396" s="1500"/>
      <c r="I396" s="1500"/>
      <c r="J396" s="1500"/>
      <c r="K396" s="1500"/>
      <c r="L396" s="1500"/>
      <c r="M396" s="1500"/>
      <c r="N396" s="1500"/>
      <c r="O396" s="1500"/>
      <c r="P396" s="1500"/>
      <c r="Q396" s="1500"/>
      <c r="R396" s="1500"/>
      <c r="S396" s="1500"/>
      <c r="T396" s="1500"/>
      <c r="U396" s="1500"/>
      <c r="V396" s="1500"/>
      <c r="W396" s="1500"/>
      <c r="X396" s="1500"/>
      <c r="Y396" s="1500"/>
      <c r="Z396" s="1500"/>
      <c r="AA396" s="1500"/>
      <c r="AB396" s="1500"/>
      <c r="AC396" s="1500"/>
      <c r="AD396" s="1500"/>
      <c r="AE396" s="1500"/>
      <c r="AF396" s="1500"/>
      <c r="AG396" s="1500"/>
      <c r="AH396" s="1500"/>
      <c r="AI396" s="1500"/>
      <c r="AJ396" s="1500"/>
      <c r="AK396" s="1500"/>
      <c r="AL396" s="1500"/>
      <c r="AM396" s="1500"/>
      <c r="AN396" s="1500"/>
    </row>
    <row r="397" spans="1:40" ht="14.25" customHeight="1" x14ac:dyDescent="0.25">
      <c r="A397" s="1500"/>
      <c r="B397" s="1500"/>
      <c r="C397" s="1500"/>
      <c r="D397" s="1500"/>
      <c r="E397" s="1500"/>
      <c r="F397" s="1500"/>
      <c r="G397" s="1500"/>
      <c r="H397" s="1500"/>
      <c r="I397" s="1500"/>
      <c r="J397" s="1500"/>
      <c r="K397" s="1500"/>
      <c r="L397" s="1500"/>
      <c r="M397" s="1500"/>
      <c r="N397" s="1500"/>
      <c r="O397" s="1500"/>
      <c r="P397" s="1500"/>
      <c r="Q397" s="1500"/>
      <c r="R397" s="1500"/>
      <c r="S397" s="1500"/>
      <c r="T397" s="1500"/>
      <c r="U397" s="1500"/>
      <c r="V397" s="1500"/>
      <c r="W397" s="1500"/>
      <c r="X397" s="1500"/>
      <c r="Y397" s="1500"/>
      <c r="Z397" s="1500"/>
      <c r="AA397" s="1500"/>
      <c r="AB397" s="1500"/>
      <c r="AC397" s="1500"/>
      <c r="AD397" s="1500"/>
      <c r="AE397" s="1500"/>
      <c r="AF397" s="1500"/>
      <c r="AG397" s="1500"/>
      <c r="AH397" s="1500"/>
      <c r="AI397" s="1500"/>
      <c r="AJ397" s="1500"/>
      <c r="AK397" s="1500"/>
      <c r="AL397" s="1500"/>
      <c r="AM397" s="1500"/>
      <c r="AN397" s="1500"/>
    </row>
    <row r="398" spans="1:40" ht="14.25" customHeight="1" x14ac:dyDescent="0.25">
      <c r="A398" s="1500"/>
      <c r="B398" s="1500"/>
      <c r="C398" s="1500"/>
      <c r="D398" s="1500"/>
      <c r="E398" s="1500"/>
      <c r="F398" s="1500"/>
      <c r="G398" s="1500"/>
      <c r="H398" s="1500"/>
      <c r="I398" s="1500"/>
      <c r="J398" s="1500"/>
      <c r="K398" s="1500"/>
      <c r="L398" s="1500"/>
      <c r="M398" s="1500"/>
      <c r="N398" s="1500"/>
      <c r="O398" s="1500"/>
      <c r="P398" s="1500"/>
      <c r="Q398" s="1500"/>
      <c r="R398" s="1500"/>
      <c r="S398" s="1500"/>
      <c r="T398" s="1500"/>
      <c r="U398" s="1500"/>
      <c r="V398" s="1500"/>
      <c r="W398" s="1500"/>
      <c r="X398" s="1500"/>
      <c r="Y398" s="1500"/>
      <c r="Z398" s="1500"/>
      <c r="AA398" s="1500"/>
      <c r="AB398" s="1500"/>
      <c r="AC398" s="1500"/>
      <c r="AD398" s="1500"/>
      <c r="AE398" s="1500"/>
      <c r="AF398" s="1500"/>
      <c r="AG398" s="1500"/>
      <c r="AH398" s="1500"/>
      <c r="AI398" s="1500"/>
      <c r="AJ398" s="1500"/>
      <c r="AK398" s="1500"/>
      <c r="AL398" s="1500"/>
      <c r="AM398" s="1500"/>
      <c r="AN398" s="1500"/>
    </row>
    <row r="399" spans="1:40" ht="14.25" customHeight="1" x14ac:dyDescent="0.25">
      <c r="A399" s="1500"/>
      <c r="B399" s="1500"/>
      <c r="C399" s="1500"/>
      <c r="D399" s="1500"/>
      <c r="E399" s="1500"/>
      <c r="F399" s="1500"/>
      <c r="G399" s="1500"/>
      <c r="H399" s="1500"/>
      <c r="I399" s="1500"/>
      <c r="J399" s="1500"/>
      <c r="K399" s="1500"/>
      <c r="L399" s="1500"/>
      <c r="M399" s="1500"/>
      <c r="N399" s="1500"/>
      <c r="O399" s="1500"/>
      <c r="P399" s="1500"/>
      <c r="Q399" s="1500"/>
      <c r="R399" s="1500"/>
      <c r="S399" s="1500"/>
      <c r="T399" s="1500"/>
      <c r="U399" s="1500"/>
      <c r="V399" s="1500"/>
      <c r="W399" s="1500"/>
      <c r="X399" s="1500"/>
      <c r="Y399" s="1500"/>
      <c r="Z399" s="1500"/>
      <c r="AA399" s="1500"/>
      <c r="AB399" s="1500"/>
      <c r="AC399" s="1500"/>
      <c r="AD399" s="1500"/>
      <c r="AE399" s="1500"/>
      <c r="AF399" s="1500"/>
      <c r="AG399" s="1500"/>
      <c r="AH399" s="1500"/>
      <c r="AI399" s="1500"/>
      <c r="AJ399" s="1500"/>
      <c r="AK399" s="1500"/>
      <c r="AL399" s="1500"/>
      <c r="AM399" s="1500"/>
      <c r="AN399" s="1500"/>
    </row>
    <row r="400" spans="1:40" ht="14.25" customHeight="1" x14ac:dyDescent="0.25">
      <c r="A400" s="1500"/>
      <c r="B400" s="1500"/>
      <c r="C400" s="1500"/>
      <c r="D400" s="1500"/>
      <c r="E400" s="1500"/>
      <c r="F400" s="1500"/>
      <c r="G400" s="1500"/>
      <c r="H400" s="1500"/>
      <c r="I400" s="1500"/>
      <c r="J400" s="1500"/>
      <c r="K400" s="1500"/>
      <c r="L400" s="1500"/>
      <c r="M400" s="1500"/>
      <c r="N400" s="1500"/>
      <c r="O400" s="1500"/>
      <c r="P400" s="1500"/>
      <c r="Q400" s="1500"/>
      <c r="R400" s="1500"/>
      <c r="S400" s="1500"/>
      <c r="T400" s="1500"/>
      <c r="U400" s="1500"/>
      <c r="V400" s="1500"/>
      <c r="W400" s="1500"/>
      <c r="X400" s="1500"/>
      <c r="Y400" s="1500"/>
      <c r="Z400" s="1500"/>
      <c r="AA400" s="1500"/>
      <c r="AB400" s="1500"/>
      <c r="AC400" s="1500"/>
      <c r="AD400" s="1500"/>
      <c r="AE400" s="1500"/>
      <c r="AF400" s="1500"/>
      <c r="AG400" s="1500"/>
      <c r="AH400" s="1500"/>
      <c r="AI400" s="1500"/>
      <c r="AJ400" s="1500"/>
      <c r="AK400" s="1500"/>
      <c r="AL400" s="1500"/>
      <c r="AM400" s="1500"/>
      <c r="AN400" s="1500"/>
    </row>
    <row r="401" spans="1:40" ht="14.25" customHeight="1" x14ac:dyDescent="0.25">
      <c r="A401" s="1500"/>
      <c r="B401" s="1500"/>
      <c r="C401" s="1500"/>
      <c r="D401" s="1500"/>
      <c r="E401" s="1500"/>
      <c r="F401" s="1500"/>
      <c r="G401" s="1500"/>
      <c r="H401" s="1500"/>
      <c r="I401" s="1500"/>
      <c r="J401" s="1500"/>
      <c r="K401" s="1500"/>
      <c r="L401" s="1500"/>
      <c r="M401" s="1500"/>
      <c r="N401" s="1500"/>
      <c r="O401" s="1500"/>
      <c r="P401" s="1500"/>
      <c r="Q401" s="1500"/>
      <c r="R401" s="1500"/>
      <c r="S401" s="1500"/>
      <c r="T401" s="1500"/>
      <c r="U401" s="1500"/>
      <c r="V401" s="1500"/>
      <c r="W401" s="1500"/>
      <c r="X401" s="1500"/>
      <c r="Y401" s="1500"/>
      <c r="Z401" s="1500"/>
      <c r="AA401" s="1500"/>
      <c r="AB401" s="1500"/>
      <c r="AC401" s="1500"/>
      <c r="AD401" s="1500"/>
      <c r="AE401" s="1500"/>
      <c r="AF401" s="1500"/>
      <c r="AG401" s="1500"/>
      <c r="AH401" s="1500"/>
      <c r="AI401" s="1500"/>
      <c r="AJ401" s="1500"/>
      <c r="AK401" s="1500"/>
      <c r="AL401" s="1500"/>
      <c r="AM401" s="1500"/>
      <c r="AN401" s="1500"/>
    </row>
    <row r="402" spans="1:40" ht="14.25" customHeight="1" x14ac:dyDescent="0.25">
      <c r="A402" s="1500"/>
      <c r="B402" s="1500"/>
      <c r="C402" s="1500"/>
      <c r="D402" s="1500"/>
      <c r="E402" s="1500"/>
      <c r="F402" s="1500"/>
      <c r="G402" s="1500"/>
      <c r="H402" s="1500"/>
      <c r="I402" s="1500"/>
      <c r="J402" s="1500"/>
      <c r="K402" s="1500"/>
      <c r="L402" s="1500"/>
      <c r="M402" s="1500"/>
      <c r="N402" s="1500"/>
      <c r="O402" s="1500"/>
      <c r="P402" s="1500"/>
      <c r="Q402" s="1500"/>
      <c r="R402" s="1500"/>
      <c r="S402" s="1500"/>
      <c r="T402" s="1500"/>
      <c r="U402" s="1500"/>
      <c r="V402" s="1500"/>
      <c r="W402" s="1500"/>
      <c r="X402" s="1500"/>
      <c r="Y402" s="1500"/>
      <c r="Z402" s="1500"/>
      <c r="AA402" s="1500"/>
      <c r="AB402" s="1500"/>
      <c r="AC402" s="1500"/>
      <c r="AD402" s="1500"/>
      <c r="AE402" s="1500"/>
      <c r="AF402" s="1500"/>
      <c r="AG402" s="1500"/>
      <c r="AH402" s="1500"/>
      <c r="AI402" s="1500"/>
      <c r="AJ402" s="1500"/>
      <c r="AK402" s="1500"/>
      <c r="AL402" s="1500"/>
      <c r="AM402" s="1500"/>
      <c r="AN402" s="1500"/>
    </row>
    <row r="403" spans="1:40" ht="14.25" customHeight="1" x14ac:dyDescent="0.25">
      <c r="A403" s="1500"/>
      <c r="B403" s="1500"/>
      <c r="C403" s="1500"/>
      <c r="D403" s="1500"/>
      <c r="E403" s="1500"/>
      <c r="F403" s="1500"/>
      <c r="G403" s="1500"/>
      <c r="H403" s="1500"/>
      <c r="I403" s="1500"/>
      <c r="J403" s="1500"/>
      <c r="K403" s="1500"/>
      <c r="L403" s="1500"/>
      <c r="M403" s="1500"/>
      <c r="N403" s="1500"/>
      <c r="O403" s="1500"/>
      <c r="P403" s="1500"/>
      <c r="Q403" s="1500"/>
      <c r="R403" s="1500"/>
      <c r="S403" s="1500"/>
      <c r="T403" s="1500"/>
      <c r="U403" s="1500"/>
      <c r="V403" s="1500"/>
      <c r="W403" s="1500"/>
      <c r="X403" s="1500"/>
      <c r="Y403" s="1500"/>
      <c r="Z403" s="1500"/>
      <c r="AA403" s="1500"/>
      <c r="AB403" s="1500"/>
      <c r="AC403" s="1500"/>
      <c r="AD403" s="1500"/>
      <c r="AE403" s="1500"/>
      <c r="AF403" s="1500"/>
      <c r="AG403" s="1500"/>
      <c r="AH403" s="1500"/>
      <c r="AI403" s="1500"/>
      <c r="AJ403" s="1500"/>
      <c r="AK403" s="1500"/>
      <c r="AL403" s="1500"/>
      <c r="AM403" s="1500"/>
      <c r="AN403" s="1500"/>
    </row>
    <row r="404" spans="1:40" ht="14.25" customHeight="1" x14ac:dyDescent="0.25">
      <c r="A404" s="1500"/>
      <c r="B404" s="1500"/>
      <c r="C404" s="1500"/>
      <c r="D404" s="1500"/>
      <c r="E404" s="1500"/>
      <c r="F404" s="1500"/>
      <c r="G404" s="1500"/>
      <c r="H404" s="1500"/>
      <c r="I404" s="1500"/>
      <c r="J404" s="1500"/>
      <c r="K404" s="1500"/>
      <c r="L404" s="1500"/>
      <c r="M404" s="1500"/>
      <c r="N404" s="1500"/>
      <c r="O404" s="1500"/>
      <c r="P404" s="1500"/>
      <c r="Q404" s="1500"/>
      <c r="R404" s="1500"/>
      <c r="S404" s="1500"/>
      <c r="T404" s="1500"/>
      <c r="U404" s="1500"/>
      <c r="V404" s="1500"/>
      <c r="W404" s="1500"/>
      <c r="X404" s="1500"/>
      <c r="Y404" s="1500"/>
      <c r="Z404" s="1500"/>
      <c r="AA404" s="1500"/>
      <c r="AB404" s="1500"/>
      <c r="AC404" s="1500"/>
      <c r="AD404" s="1500"/>
      <c r="AE404" s="1500"/>
      <c r="AF404" s="1500"/>
      <c r="AG404" s="1500"/>
      <c r="AH404" s="1500"/>
      <c r="AI404" s="1500"/>
      <c r="AJ404" s="1500"/>
      <c r="AK404" s="1500"/>
      <c r="AL404" s="1500"/>
      <c r="AM404" s="1500"/>
      <c r="AN404" s="1500"/>
    </row>
    <row r="405" spans="1:40" ht="14.25" customHeight="1" x14ac:dyDescent="0.25">
      <c r="A405" s="1500"/>
      <c r="B405" s="1500"/>
      <c r="C405" s="1500"/>
      <c r="D405" s="1500"/>
      <c r="E405" s="1500"/>
      <c r="F405" s="1500"/>
      <c r="G405" s="1500"/>
      <c r="H405" s="1500"/>
      <c r="I405" s="1500"/>
      <c r="J405" s="1500"/>
      <c r="K405" s="1500"/>
      <c r="L405" s="1500"/>
      <c r="M405" s="1500"/>
      <c r="N405" s="1500"/>
      <c r="O405" s="1500"/>
      <c r="P405" s="1500"/>
      <c r="Q405" s="1500"/>
      <c r="R405" s="1500"/>
      <c r="S405" s="1500"/>
      <c r="T405" s="1500"/>
      <c r="U405" s="1500"/>
      <c r="V405" s="1500"/>
      <c r="W405" s="1500"/>
      <c r="X405" s="1500"/>
      <c r="Y405" s="1500"/>
      <c r="Z405" s="1500"/>
      <c r="AA405" s="1500"/>
      <c r="AB405" s="1500"/>
      <c r="AC405" s="1500"/>
      <c r="AD405" s="1500"/>
      <c r="AE405" s="1500"/>
      <c r="AF405" s="1500"/>
      <c r="AG405" s="1500"/>
      <c r="AH405" s="1500"/>
      <c r="AI405" s="1500"/>
      <c r="AJ405" s="1500"/>
      <c r="AK405" s="1500"/>
      <c r="AL405" s="1500"/>
      <c r="AM405" s="1500"/>
      <c r="AN405" s="1500"/>
    </row>
    <row r="406" spans="1:40" ht="14.25" customHeight="1" x14ac:dyDescent="0.25">
      <c r="A406" s="1500"/>
      <c r="B406" s="1500"/>
      <c r="C406" s="1500"/>
      <c r="D406" s="1500"/>
      <c r="E406" s="1500"/>
      <c r="F406" s="1500"/>
      <c r="G406" s="1500"/>
      <c r="H406" s="1500"/>
      <c r="I406" s="1500"/>
      <c r="J406" s="1500"/>
      <c r="K406" s="1500"/>
      <c r="L406" s="1500"/>
      <c r="M406" s="1500"/>
      <c r="N406" s="1500"/>
      <c r="O406" s="1500"/>
      <c r="P406" s="1500"/>
      <c r="Q406" s="1500"/>
      <c r="R406" s="1500"/>
      <c r="S406" s="1500"/>
      <c r="T406" s="1500"/>
      <c r="U406" s="1500"/>
      <c r="V406" s="1500"/>
      <c r="W406" s="1500"/>
      <c r="X406" s="1500"/>
      <c r="Y406" s="1500"/>
      <c r="Z406" s="1500"/>
      <c r="AA406" s="1500"/>
      <c r="AB406" s="1500"/>
      <c r="AC406" s="1500"/>
      <c r="AD406" s="1500"/>
      <c r="AE406" s="1500"/>
      <c r="AF406" s="1500"/>
      <c r="AG406" s="1500"/>
      <c r="AH406" s="1500"/>
      <c r="AI406" s="1500"/>
      <c r="AJ406" s="1500"/>
      <c r="AK406" s="1500"/>
      <c r="AL406" s="1500"/>
      <c r="AM406" s="1500"/>
      <c r="AN406" s="1500"/>
    </row>
    <row r="407" spans="1:40" ht="14.25" customHeight="1" x14ac:dyDescent="0.25">
      <c r="A407" s="1500"/>
      <c r="B407" s="1500"/>
      <c r="C407" s="1500"/>
      <c r="D407" s="1500"/>
      <c r="E407" s="1500"/>
      <c r="F407" s="1500"/>
      <c r="G407" s="1500"/>
      <c r="H407" s="1500"/>
      <c r="I407" s="1500"/>
      <c r="J407" s="1500"/>
      <c r="K407" s="1500"/>
      <c r="L407" s="1500"/>
      <c r="M407" s="1500"/>
      <c r="N407" s="1500"/>
      <c r="O407" s="1500"/>
      <c r="P407" s="1500"/>
      <c r="Q407" s="1500"/>
      <c r="R407" s="1500"/>
      <c r="S407" s="1500"/>
      <c r="T407" s="1500"/>
      <c r="U407" s="1500"/>
      <c r="V407" s="1500"/>
      <c r="W407" s="1500"/>
      <c r="X407" s="1500"/>
      <c r="Y407" s="1500"/>
      <c r="Z407" s="1500"/>
      <c r="AA407" s="1500"/>
      <c r="AB407" s="1500"/>
      <c r="AC407" s="1500"/>
      <c r="AD407" s="1500"/>
      <c r="AE407" s="1500"/>
      <c r="AF407" s="1500"/>
      <c r="AG407" s="1500"/>
      <c r="AH407" s="1500"/>
      <c r="AI407" s="1500"/>
      <c r="AJ407" s="1500"/>
      <c r="AK407" s="1500"/>
      <c r="AL407" s="1500"/>
      <c r="AM407" s="1500"/>
      <c r="AN407" s="1500"/>
    </row>
    <row r="408" spans="1:40" ht="14.25" customHeight="1" x14ac:dyDescent="0.25">
      <c r="A408" s="1500"/>
      <c r="B408" s="1500"/>
      <c r="C408" s="1500"/>
      <c r="D408" s="1500"/>
      <c r="E408" s="1500"/>
      <c r="F408" s="1500"/>
      <c r="G408" s="1500"/>
      <c r="H408" s="1500"/>
      <c r="I408" s="1500"/>
      <c r="J408" s="1500"/>
      <c r="K408" s="1500"/>
      <c r="L408" s="1500"/>
      <c r="M408" s="1500"/>
      <c r="N408" s="1500"/>
      <c r="O408" s="1500"/>
      <c r="P408" s="1500"/>
      <c r="Q408" s="1500"/>
      <c r="R408" s="1500"/>
      <c r="S408" s="1500"/>
      <c r="T408" s="1500"/>
      <c r="U408" s="1500"/>
      <c r="V408" s="1500"/>
      <c r="W408" s="1500"/>
      <c r="X408" s="1500"/>
      <c r="Y408" s="1500"/>
      <c r="Z408" s="1500"/>
      <c r="AA408" s="1500"/>
      <c r="AB408" s="1500"/>
      <c r="AC408" s="1500"/>
      <c r="AD408" s="1500"/>
      <c r="AE408" s="1500"/>
      <c r="AF408" s="1500"/>
      <c r="AG408" s="1500"/>
      <c r="AH408" s="1500"/>
      <c r="AI408" s="1500"/>
      <c r="AJ408" s="1500"/>
      <c r="AK408" s="1500"/>
      <c r="AL408" s="1500"/>
      <c r="AM408" s="1500"/>
      <c r="AN408" s="1500"/>
    </row>
    <row r="409" spans="1:40" ht="14.25" customHeight="1" x14ac:dyDescent="0.25">
      <c r="A409" s="1500"/>
      <c r="B409" s="1500"/>
      <c r="C409" s="1500"/>
      <c r="D409" s="1500"/>
      <c r="E409" s="1500"/>
      <c r="F409" s="1500"/>
      <c r="G409" s="1500"/>
      <c r="H409" s="1500"/>
      <c r="I409" s="1500"/>
      <c r="J409" s="1500"/>
      <c r="K409" s="1500"/>
      <c r="L409" s="1500"/>
      <c r="M409" s="1500"/>
      <c r="N409" s="1500"/>
      <c r="O409" s="1500"/>
      <c r="P409" s="1500"/>
      <c r="Q409" s="1500"/>
      <c r="R409" s="1500"/>
      <c r="S409" s="1500"/>
      <c r="T409" s="1500"/>
      <c r="U409" s="1500"/>
      <c r="V409" s="1500"/>
      <c r="W409" s="1500"/>
      <c r="X409" s="1500"/>
      <c r="Y409" s="1500"/>
      <c r="Z409" s="1500"/>
      <c r="AA409" s="1500"/>
      <c r="AB409" s="1500"/>
      <c r="AC409" s="1500"/>
      <c r="AD409" s="1500"/>
      <c r="AE409" s="1500"/>
      <c r="AF409" s="1500"/>
      <c r="AG409" s="1500"/>
      <c r="AH409" s="1500"/>
      <c r="AI409" s="1500"/>
      <c r="AJ409" s="1500"/>
      <c r="AK409" s="1500"/>
      <c r="AL409" s="1500"/>
      <c r="AM409" s="1500"/>
      <c r="AN409" s="1500"/>
    </row>
    <row r="410" spans="1:40" ht="14.25" customHeight="1" x14ac:dyDescent="0.25">
      <c r="A410" s="1500"/>
      <c r="B410" s="1500"/>
      <c r="C410" s="1500"/>
      <c r="D410" s="1500"/>
      <c r="E410" s="1500"/>
      <c r="F410" s="1500"/>
      <c r="G410" s="1500"/>
      <c r="H410" s="1500"/>
      <c r="I410" s="1500"/>
      <c r="J410" s="1500"/>
      <c r="K410" s="1500"/>
      <c r="L410" s="1500"/>
      <c r="M410" s="1500"/>
      <c r="N410" s="1500"/>
      <c r="O410" s="1500"/>
      <c r="P410" s="1500"/>
      <c r="Q410" s="1500"/>
      <c r="R410" s="1500"/>
      <c r="S410" s="1500"/>
      <c r="T410" s="1500"/>
      <c r="U410" s="1500"/>
      <c r="V410" s="1500"/>
      <c r="W410" s="1500"/>
      <c r="X410" s="1500"/>
      <c r="Y410" s="1500"/>
      <c r="Z410" s="1500"/>
      <c r="AA410" s="1500"/>
      <c r="AB410" s="1500"/>
      <c r="AC410" s="1500"/>
      <c r="AD410" s="1500"/>
      <c r="AE410" s="1500"/>
      <c r="AF410" s="1500"/>
      <c r="AG410" s="1500"/>
      <c r="AH410" s="1500"/>
      <c r="AI410" s="1500"/>
      <c r="AJ410" s="1500"/>
      <c r="AK410" s="1500"/>
      <c r="AL410" s="1500"/>
      <c r="AM410" s="1500"/>
      <c r="AN410" s="1500"/>
    </row>
    <row r="411" spans="1:40" ht="14.25" customHeight="1" x14ac:dyDescent="0.25">
      <c r="A411" s="1500"/>
      <c r="B411" s="1500"/>
      <c r="C411" s="1500"/>
      <c r="D411" s="1500"/>
      <c r="E411" s="1500"/>
      <c r="F411" s="1500"/>
      <c r="G411" s="1500"/>
      <c r="H411" s="1500"/>
      <c r="I411" s="1500"/>
      <c r="J411" s="1500"/>
      <c r="K411" s="1500"/>
      <c r="L411" s="1500"/>
      <c r="M411" s="1500"/>
      <c r="N411" s="1500"/>
      <c r="O411" s="1500"/>
      <c r="P411" s="1500"/>
      <c r="Q411" s="1500"/>
      <c r="R411" s="1500"/>
      <c r="S411" s="1500"/>
      <c r="T411" s="1500"/>
      <c r="U411" s="1500"/>
      <c r="V411" s="1500"/>
      <c r="W411" s="1500"/>
      <c r="X411" s="1500"/>
      <c r="Y411" s="1500"/>
      <c r="Z411" s="1500"/>
      <c r="AA411" s="1500"/>
      <c r="AB411" s="1500"/>
      <c r="AC411" s="1500"/>
      <c r="AD411" s="1500"/>
      <c r="AE411" s="1500"/>
      <c r="AF411" s="1500"/>
      <c r="AG411" s="1500"/>
      <c r="AH411" s="1500"/>
      <c r="AI411" s="1500"/>
      <c r="AJ411" s="1500"/>
      <c r="AK411" s="1500"/>
      <c r="AL411" s="1500"/>
      <c r="AM411" s="1500"/>
      <c r="AN411" s="1500"/>
    </row>
    <row r="412" spans="1:40" ht="14.25" customHeight="1" x14ac:dyDescent="0.25">
      <c r="A412" s="1500"/>
      <c r="B412" s="1500"/>
      <c r="C412" s="1500"/>
      <c r="D412" s="1500"/>
      <c r="E412" s="1500"/>
      <c r="F412" s="1500"/>
      <c r="G412" s="1500"/>
      <c r="H412" s="1500"/>
      <c r="I412" s="1500"/>
      <c r="J412" s="1500"/>
      <c r="K412" s="1500"/>
      <c r="L412" s="1500"/>
      <c r="M412" s="1500"/>
      <c r="N412" s="1500"/>
      <c r="O412" s="1500"/>
      <c r="P412" s="1500"/>
      <c r="Q412" s="1500"/>
      <c r="R412" s="1500"/>
      <c r="S412" s="1500"/>
      <c r="T412" s="1500"/>
      <c r="U412" s="1500"/>
      <c r="V412" s="1500"/>
      <c r="W412" s="1500"/>
      <c r="X412" s="1500"/>
      <c r="Y412" s="1500"/>
      <c r="Z412" s="1500"/>
      <c r="AA412" s="1500"/>
      <c r="AB412" s="1500"/>
      <c r="AC412" s="1500"/>
      <c r="AD412" s="1500"/>
      <c r="AE412" s="1500"/>
      <c r="AF412" s="1500"/>
      <c r="AG412" s="1500"/>
      <c r="AH412" s="1500"/>
      <c r="AI412" s="1500"/>
      <c r="AJ412" s="1500"/>
      <c r="AK412" s="1500"/>
      <c r="AL412" s="1500"/>
      <c r="AM412" s="1500"/>
      <c r="AN412" s="1500"/>
    </row>
    <row r="413" spans="1:40" ht="14.25" customHeight="1" x14ac:dyDescent="0.25">
      <c r="A413" s="1500"/>
      <c r="B413" s="1500"/>
      <c r="C413" s="1500"/>
      <c r="D413" s="1500"/>
      <c r="E413" s="1500"/>
      <c r="F413" s="1500"/>
      <c r="G413" s="1500"/>
      <c r="H413" s="1500"/>
      <c r="I413" s="1500"/>
      <c r="J413" s="1500"/>
      <c r="K413" s="1500"/>
      <c r="L413" s="1500"/>
      <c r="M413" s="1500"/>
      <c r="N413" s="1500"/>
      <c r="O413" s="1500"/>
      <c r="P413" s="1500"/>
      <c r="Q413" s="1500"/>
      <c r="R413" s="1500"/>
      <c r="S413" s="1500"/>
      <c r="T413" s="1500"/>
      <c r="U413" s="1500"/>
      <c r="V413" s="1500"/>
      <c r="W413" s="1500"/>
      <c r="X413" s="1500"/>
      <c r="Y413" s="1500"/>
      <c r="Z413" s="1500"/>
      <c r="AA413" s="1500"/>
      <c r="AB413" s="1500"/>
      <c r="AC413" s="1500"/>
      <c r="AD413" s="1500"/>
      <c r="AE413" s="1500"/>
      <c r="AF413" s="1500"/>
      <c r="AG413" s="1500"/>
      <c r="AH413" s="1500"/>
      <c r="AI413" s="1500"/>
      <c r="AJ413" s="1500"/>
      <c r="AK413" s="1500"/>
      <c r="AL413" s="1500"/>
      <c r="AM413" s="1500"/>
      <c r="AN413" s="1500"/>
    </row>
    <row r="414" spans="1:40" ht="14.25" customHeight="1" x14ac:dyDescent="0.25">
      <c r="A414" s="1500"/>
      <c r="B414" s="1500"/>
      <c r="C414" s="1500"/>
      <c r="D414" s="1500"/>
      <c r="E414" s="1500"/>
      <c r="F414" s="1500"/>
      <c r="G414" s="1500"/>
      <c r="H414" s="1500"/>
      <c r="I414" s="1500"/>
      <c r="J414" s="1500"/>
      <c r="K414" s="1500"/>
      <c r="L414" s="1500"/>
      <c r="M414" s="1500"/>
      <c r="N414" s="1500"/>
      <c r="O414" s="1500"/>
      <c r="P414" s="1500"/>
      <c r="Q414" s="1500"/>
      <c r="R414" s="1500"/>
      <c r="S414" s="1500"/>
      <c r="T414" s="1500"/>
      <c r="U414" s="1500"/>
      <c r="V414" s="1500"/>
      <c r="W414" s="1500"/>
      <c r="X414" s="1500"/>
      <c r="Y414" s="1500"/>
      <c r="Z414" s="1500"/>
      <c r="AA414" s="1500"/>
      <c r="AB414" s="1500"/>
      <c r="AC414" s="1500"/>
      <c r="AD414" s="1500"/>
      <c r="AE414" s="1500"/>
      <c r="AF414" s="1500"/>
      <c r="AG414" s="1500"/>
      <c r="AH414" s="1500"/>
      <c r="AI414" s="1500"/>
      <c r="AJ414" s="1500"/>
      <c r="AK414" s="1500"/>
      <c r="AL414" s="1500"/>
      <c r="AM414" s="1500"/>
      <c r="AN414" s="1500"/>
    </row>
    <row r="415" spans="1:40" ht="14.25" customHeight="1" x14ac:dyDescent="0.25">
      <c r="A415" s="1500"/>
      <c r="B415" s="1500"/>
      <c r="C415" s="1500"/>
      <c r="D415" s="1500"/>
      <c r="E415" s="1500"/>
      <c r="F415" s="1500"/>
      <c r="G415" s="1500"/>
      <c r="H415" s="1500"/>
      <c r="I415" s="1500"/>
      <c r="J415" s="1500"/>
      <c r="K415" s="1500"/>
      <c r="L415" s="1500"/>
      <c r="M415" s="1500"/>
      <c r="N415" s="1500"/>
      <c r="O415" s="1500"/>
      <c r="P415" s="1500"/>
      <c r="Q415" s="1500"/>
      <c r="R415" s="1500"/>
      <c r="S415" s="1500"/>
      <c r="T415" s="1500"/>
      <c r="U415" s="1500"/>
      <c r="V415" s="1500"/>
      <c r="W415" s="1500"/>
      <c r="X415" s="1500"/>
      <c r="Y415" s="1500"/>
      <c r="Z415" s="1500"/>
      <c r="AA415" s="1500"/>
      <c r="AB415" s="1500"/>
      <c r="AC415" s="1500"/>
      <c r="AD415" s="1500"/>
      <c r="AE415" s="1500"/>
      <c r="AF415" s="1500"/>
      <c r="AG415" s="1500"/>
      <c r="AH415" s="1500"/>
      <c r="AI415" s="1500"/>
      <c r="AJ415" s="1500"/>
      <c r="AK415" s="1500"/>
      <c r="AL415" s="1500"/>
      <c r="AM415" s="1500"/>
      <c r="AN415" s="1500"/>
    </row>
    <row r="416" spans="1:40" ht="14.25" customHeight="1" x14ac:dyDescent="0.25">
      <c r="A416" s="1500"/>
      <c r="B416" s="1500"/>
      <c r="C416" s="1500"/>
      <c r="D416" s="1500"/>
      <c r="E416" s="1500"/>
      <c r="F416" s="1500"/>
      <c r="G416" s="1500"/>
      <c r="H416" s="1500"/>
      <c r="I416" s="1500"/>
      <c r="J416" s="1500"/>
      <c r="K416" s="1500"/>
      <c r="L416" s="1500"/>
      <c r="M416" s="1500"/>
      <c r="N416" s="1500"/>
      <c r="O416" s="1500"/>
      <c r="P416" s="1500"/>
      <c r="Q416" s="1500"/>
      <c r="R416" s="1500"/>
      <c r="S416" s="1500"/>
      <c r="T416" s="1500"/>
      <c r="U416" s="1500"/>
      <c r="V416" s="1500"/>
      <c r="W416" s="1500"/>
      <c r="X416" s="1500"/>
      <c r="Y416" s="1500"/>
      <c r="Z416" s="1500"/>
      <c r="AA416" s="1500"/>
      <c r="AB416" s="1500"/>
      <c r="AC416" s="1500"/>
      <c r="AD416" s="1500"/>
      <c r="AE416" s="1500"/>
      <c r="AF416" s="1500"/>
      <c r="AG416" s="1500"/>
      <c r="AH416" s="1500"/>
      <c r="AI416" s="1500"/>
      <c r="AJ416" s="1500"/>
      <c r="AK416" s="1500"/>
      <c r="AL416" s="1500"/>
      <c r="AM416" s="1500"/>
      <c r="AN416" s="1500"/>
    </row>
    <row r="417" spans="1:40" ht="14.25" customHeight="1" x14ac:dyDescent="0.25">
      <c r="A417" s="1500"/>
      <c r="B417" s="1500"/>
      <c r="C417" s="1500"/>
      <c r="D417" s="1500"/>
      <c r="E417" s="1500"/>
      <c r="F417" s="1500"/>
      <c r="G417" s="1500"/>
      <c r="H417" s="1500"/>
      <c r="I417" s="1500"/>
      <c r="J417" s="1500"/>
      <c r="K417" s="1500"/>
      <c r="L417" s="1500"/>
      <c r="M417" s="1500"/>
      <c r="N417" s="1500"/>
      <c r="O417" s="1500"/>
      <c r="P417" s="1500"/>
      <c r="Q417" s="1500"/>
      <c r="R417" s="1500"/>
      <c r="S417" s="1500"/>
      <c r="T417" s="1500"/>
      <c r="U417" s="1500"/>
      <c r="V417" s="1500"/>
      <c r="W417" s="1500"/>
      <c r="X417" s="1500"/>
      <c r="Y417" s="1500"/>
      <c r="Z417" s="1500"/>
      <c r="AA417" s="1500"/>
      <c r="AB417" s="1500"/>
      <c r="AC417" s="1500"/>
      <c r="AD417" s="1500"/>
      <c r="AE417" s="1500"/>
      <c r="AF417" s="1500"/>
      <c r="AG417" s="1500"/>
      <c r="AH417" s="1500"/>
      <c r="AI417" s="1500"/>
      <c r="AJ417" s="1500"/>
      <c r="AK417" s="1500"/>
      <c r="AL417" s="1500"/>
      <c r="AM417" s="1500"/>
      <c r="AN417" s="1500"/>
    </row>
    <row r="418" spans="1:40" ht="14.25" customHeight="1" x14ac:dyDescent="0.25">
      <c r="A418" s="1500"/>
      <c r="B418" s="1500"/>
      <c r="C418" s="1500"/>
      <c r="D418" s="1500"/>
      <c r="E418" s="1500"/>
      <c r="F418" s="1500"/>
      <c r="G418" s="1500"/>
      <c r="H418" s="1500"/>
      <c r="I418" s="1500"/>
      <c r="J418" s="1500"/>
      <c r="K418" s="1500"/>
      <c r="L418" s="1500"/>
      <c r="M418" s="1500"/>
      <c r="N418" s="1500"/>
      <c r="O418" s="1500"/>
      <c r="P418" s="1500"/>
      <c r="Q418" s="1500"/>
      <c r="R418" s="1500"/>
      <c r="S418" s="1500"/>
      <c r="T418" s="1500"/>
      <c r="U418" s="1500"/>
      <c r="V418" s="1500"/>
      <c r="W418" s="1500"/>
      <c r="X418" s="1500"/>
      <c r="Y418" s="1500"/>
      <c r="Z418" s="1500"/>
      <c r="AA418" s="1500"/>
      <c r="AB418" s="1500"/>
      <c r="AC418" s="1500"/>
      <c r="AD418" s="1500"/>
      <c r="AE418" s="1500"/>
      <c r="AF418" s="1500"/>
      <c r="AG418" s="1500"/>
      <c r="AH418" s="1500"/>
      <c r="AI418" s="1500"/>
      <c r="AJ418" s="1500"/>
      <c r="AK418" s="1500"/>
      <c r="AL418" s="1500"/>
      <c r="AM418" s="1500"/>
      <c r="AN418" s="1500"/>
    </row>
    <row r="419" spans="1:40" ht="14.25" customHeight="1" x14ac:dyDescent="0.25">
      <c r="A419" s="1500"/>
      <c r="B419" s="1500"/>
      <c r="C419" s="1500"/>
      <c r="D419" s="1500"/>
      <c r="E419" s="1500"/>
      <c r="F419" s="1500"/>
      <c r="G419" s="1500"/>
      <c r="H419" s="1500"/>
      <c r="I419" s="1500"/>
      <c r="J419" s="1500"/>
      <c r="K419" s="1500"/>
      <c r="L419" s="1500"/>
      <c r="M419" s="1500"/>
      <c r="N419" s="1500"/>
      <c r="O419" s="1500"/>
      <c r="P419" s="1500"/>
      <c r="Q419" s="1500"/>
      <c r="R419" s="1500"/>
      <c r="S419" s="1500"/>
      <c r="T419" s="1500"/>
      <c r="U419" s="1500"/>
      <c r="V419" s="1500"/>
      <c r="W419" s="1500"/>
      <c r="X419" s="1500"/>
      <c r="Y419" s="1500"/>
      <c r="Z419" s="1500"/>
      <c r="AA419" s="1500"/>
      <c r="AB419" s="1500"/>
      <c r="AC419" s="1500"/>
      <c r="AD419" s="1500"/>
      <c r="AE419" s="1500"/>
      <c r="AF419" s="1500"/>
      <c r="AG419" s="1500"/>
      <c r="AH419" s="1500"/>
      <c r="AI419" s="1500"/>
      <c r="AJ419" s="1500"/>
      <c r="AK419" s="1500"/>
      <c r="AL419" s="1500"/>
      <c r="AM419" s="1500"/>
      <c r="AN419" s="1500"/>
    </row>
    <row r="420" spans="1:40" ht="14.25" customHeight="1" x14ac:dyDescent="0.25">
      <c r="A420" s="1500"/>
      <c r="B420" s="1500"/>
      <c r="C420" s="1500"/>
      <c r="D420" s="1500"/>
      <c r="E420" s="1500"/>
      <c r="F420" s="1500"/>
      <c r="G420" s="1500"/>
      <c r="H420" s="1500"/>
      <c r="I420" s="1500"/>
      <c r="J420" s="1500"/>
      <c r="K420" s="1500"/>
      <c r="L420" s="1500"/>
      <c r="M420" s="1500"/>
      <c r="N420" s="1500"/>
      <c r="O420" s="1500"/>
      <c r="P420" s="1500"/>
      <c r="Q420" s="1500"/>
      <c r="R420" s="1500"/>
      <c r="S420" s="1500"/>
      <c r="T420" s="1500"/>
      <c r="U420" s="1500"/>
      <c r="V420" s="1500"/>
      <c r="W420" s="1500"/>
      <c r="X420" s="1500"/>
      <c r="Y420" s="1500"/>
      <c r="Z420" s="1500"/>
      <c r="AA420" s="1500"/>
      <c r="AB420" s="1500"/>
      <c r="AC420" s="1500"/>
      <c r="AD420" s="1500"/>
      <c r="AE420" s="1500"/>
      <c r="AF420" s="1500"/>
      <c r="AG420" s="1500"/>
      <c r="AH420" s="1500"/>
      <c r="AI420" s="1500"/>
      <c r="AJ420" s="1500"/>
      <c r="AK420" s="1500"/>
      <c r="AL420" s="1500"/>
      <c r="AM420" s="1500"/>
      <c r="AN420" s="1500"/>
    </row>
    <row r="421" spans="1:40" ht="14.25" customHeight="1" x14ac:dyDescent="0.25">
      <c r="A421" s="1500"/>
      <c r="B421" s="1500"/>
      <c r="C421" s="1500"/>
      <c r="D421" s="1500"/>
      <c r="E421" s="1500"/>
      <c r="F421" s="1500"/>
      <c r="G421" s="1500"/>
      <c r="H421" s="1500"/>
      <c r="I421" s="1500"/>
      <c r="J421" s="1500"/>
      <c r="K421" s="1500"/>
      <c r="L421" s="1500"/>
      <c r="M421" s="1500"/>
      <c r="N421" s="1500"/>
      <c r="O421" s="1500"/>
      <c r="P421" s="1500"/>
      <c r="Q421" s="1500"/>
      <c r="R421" s="1500"/>
      <c r="S421" s="1500"/>
      <c r="T421" s="1500"/>
      <c r="U421" s="1500"/>
      <c r="V421" s="1500"/>
      <c r="W421" s="1500"/>
      <c r="X421" s="1500"/>
      <c r="Y421" s="1500"/>
      <c r="Z421" s="1500"/>
      <c r="AA421" s="1500"/>
      <c r="AB421" s="1500"/>
      <c r="AC421" s="1500"/>
      <c r="AD421" s="1500"/>
      <c r="AE421" s="1500"/>
      <c r="AF421" s="1500"/>
      <c r="AG421" s="1500"/>
      <c r="AH421" s="1500"/>
      <c r="AI421" s="1500"/>
      <c r="AJ421" s="1500"/>
      <c r="AK421" s="1500"/>
      <c r="AL421" s="1500"/>
      <c r="AM421" s="1500"/>
      <c r="AN421" s="1500"/>
    </row>
    <row r="422" spans="1:40" ht="14.25" customHeight="1" x14ac:dyDescent="0.25">
      <c r="A422" s="1500"/>
      <c r="B422" s="1500"/>
      <c r="C422" s="1500"/>
      <c r="D422" s="1500"/>
      <c r="E422" s="1500"/>
      <c r="F422" s="1500"/>
      <c r="G422" s="1500"/>
      <c r="H422" s="1500"/>
      <c r="I422" s="1500"/>
      <c r="J422" s="1500"/>
      <c r="K422" s="1500"/>
      <c r="L422" s="1500"/>
      <c r="M422" s="1500"/>
      <c r="N422" s="1500"/>
      <c r="O422" s="1500"/>
      <c r="P422" s="1500"/>
      <c r="Q422" s="1500"/>
      <c r="R422" s="1500"/>
      <c r="S422" s="1500"/>
      <c r="T422" s="1500"/>
      <c r="U422" s="1500"/>
      <c r="V422" s="1500"/>
      <c r="W422" s="1500"/>
      <c r="X422" s="1500"/>
      <c r="Y422" s="1500"/>
      <c r="Z422" s="1500"/>
      <c r="AA422" s="1500"/>
      <c r="AB422" s="1500"/>
      <c r="AC422" s="1500"/>
      <c r="AD422" s="1500"/>
      <c r="AE422" s="1500"/>
      <c r="AF422" s="1500"/>
      <c r="AG422" s="1500"/>
      <c r="AH422" s="1500"/>
      <c r="AI422" s="1500"/>
      <c r="AJ422" s="1500"/>
      <c r="AK422" s="1500"/>
      <c r="AL422" s="1500"/>
      <c r="AM422" s="1500"/>
      <c r="AN422" s="1500"/>
    </row>
    <row r="423" spans="1:40" ht="14.25" customHeight="1" x14ac:dyDescent="0.25">
      <c r="A423" s="1500"/>
      <c r="B423" s="1500"/>
      <c r="C423" s="1500"/>
      <c r="D423" s="1500"/>
      <c r="E423" s="1500"/>
      <c r="F423" s="1500"/>
      <c r="G423" s="1500"/>
      <c r="H423" s="1500"/>
      <c r="I423" s="1500"/>
      <c r="J423" s="1500"/>
      <c r="K423" s="1500"/>
      <c r="L423" s="1500"/>
      <c r="M423" s="1500"/>
      <c r="N423" s="1500"/>
      <c r="O423" s="1500"/>
      <c r="P423" s="1500"/>
      <c r="Q423" s="1500"/>
      <c r="R423" s="1500"/>
      <c r="S423" s="1500"/>
      <c r="T423" s="1500"/>
      <c r="U423" s="1500"/>
      <c r="V423" s="1500"/>
      <c r="W423" s="1500"/>
      <c r="X423" s="1500"/>
      <c r="Y423" s="1500"/>
      <c r="Z423" s="1500"/>
      <c r="AA423" s="1500"/>
      <c r="AB423" s="1500"/>
      <c r="AC423" s="1500"/>
      <c r="AD423" s="1500"/>
      <c r="AE423" s="1500"/>
      <c r="AF423" s="1500"/>
      <c r="AG423" s="1500"/>
      <c r="AH423" s="1500"/>
      <c r="AI423" s="1500"/>
      <c r="AJ423" s="1500"/>
      <c r="AK423" s="1500"/>
      <c r="AL423" s="1500"/>
      <c r="AM423" s="1500"/>
      <c r="AN423" s="1500"/>
    </row>
    <row r="424" spans="1:40" ht="14.25" customHeight="1" x14ac:dyDescent="0.25">
      <c r="A424" s="1500"/>
      <c r="B424" s="1500"/>
      <c r="C424" s="1500"/>
      <c r="D424" s="1500"/>
      <c r="E424" s="1500"/>
      <c r="F424" s="1500"/>
      <c r="G424" s="1500"/>
      <c r="H424" s="1500"/>
      <c r="I424" s="1500"/>
      <c r="J424" s="1500"/>
      <c r="K424" s="1500"/>
      <c r="L424" s="1500"/>
      <c r="M424" s="1500"/>
      <c r="N424" s="1500"/>
      <c r="O424" s="1500"/>
      <c r="P424" s="1500"/>
      <c r="Q424" s="1500"/>
      <c r="R424" s="1500"/>
      <c r="S424" s="1500"/>
      <c r="T424" s="1500"/>
      <c r="U424" s="1500"/>
      <c r="V424" s="1500"/>
      <c r="W424" s="1500"/>
      <c r="X424" s="1500"/>
      <c r="Y424" s="1500"/>
      <c r="Z424" s="1500"/>
      <c r="AA424" s="1500"/>
      <c r="AB424" s="1500"/>
      <c r="AC424" s="1500"/>
      <c r="AD424" s="1500"/>
      <c r="AE424" s="1500"/>
      <c r="AF424" s="1500"/>
      <c r="AG424" s="1500"/>
      <c r="AH424" s="1500"/>
      <c r="AI424" s="1500"/>
      <c r="AJ424" s="1500"/>
      <c r="AK424" s="1500"/>
      <c r="AL424" s="1500"/>
      <c r="AM424" s="1500"/>
      <c r="AN424" s="1500"/>
    </row>
    <row r="425" spans="1:40" ht="14.25" customHeight="1" x14ac:dyDescent="0.25">
      <c r="A425" s="1500"/>
      <c r="B425" s="1500"/>
      <c r="C425" s="1500"/>
      <c r="D425" s="1500"/>
      <c r="E425" s="1500"/>
      <c r="F425" s="1500"/>
      <c r="G425" s="1500"/>
      <c r="H425" s="1500"/>
      <c r="I425" s="1500"/>
      <c r="J425" s="1500"/>
      <c r="K425" s="1500"/>
      <c r="L425" s="1500"/>
      <c r="M425" s="1500"/>
      <c r="N425" s="1500"/>
      <c r="O425" s="1500"/>
      <c r="P425" s="1500"/>
      <c r="Q425" s="1500"/>
      <c r="R425" s="1500"/>
      <c r="S425" s="1500"/>
      <c r="T425" s="1500"/>
      <c r="U425" s="1500"/>
      <c r="V425" s="1500"/>
      <c r="W425" s="1500"/>
      <c r="X425" s="1500"/>
      <c r="Y425" s="1500"/>
      <c r="Z425" s="1500"/>
      <c r="AA425" s="1500"/>
      <c r="AB425" s="1500"/>
      <c r="AC425" s="1500"/>
      <c r="AD425" s="1500"/>
      <c r="AE425" s="1500"/>
      <c r="AF425" s="1500"/>
      <c r="AG425" s="1500"/>
      <c r="AH425" s="1500"/>
      <c r="AI425" s="1500"/>
      <c r="AJ425" s="1500"/>
      <c r="AK425" s="1500"/>
      <c r="AL425" s="1500"/>
      <c r="AM425" s="1500"/>
      <c r="AN425" s="1500"/>
    </row>
    <row r="426" spans="1:40" ht="14.25" customHeight="1" x14ac:dyDescent="0.25">
      <c r="A426" s="1500"/>
      <c r="B426" s="1500"/>
      <c r="C426" s="1500"/>
      <c r="D426" s="1500"/>
      <c r="E426" s="1500"/>
      <c r="F426" s="1500"/>
      <c r="G426" s="1500"/>
      <c r="H426" s="1500"/>
      <c r="I426" s="1500"/>
      <c r="J426" s="1500"/>
      <c r="K426" s="1500"/>
      <c r="L426" s="1500"/>
      <c r="M426" s="1500"/>
      <c r="N426" s="1500"/>
      <c r="O426" s="1500"/>
      <c r="P426" s="1500"/>
      <c r="Q426" s="1500"/>
      <c r="R426" s="1500"/>
      <c r="S426" s="1500"/>
      <c r="T426" s="1500"/>
      <c r="U426" s="1500"/>
      <c r="V426" s="1500"/>
      <c r="W426" s="1500"/>
      <c r="X426" s="1500"/>
      <c r="Y426" s="1500"/>
      <c r="Z426" s="1500"/>
      <c r="AA426" s="1500"/>
      <c r="AB426" s="1500"/>
      <c r="AC426" s="1500"/>
      <c r="AD426" s="1500"/>
      <c r="AE426" s="1500"/>
      <c r="AF426" s="1500"/>
      <c r="AG426" s="1500"/>
      <c r="AH426" s="1500"/>
      <c r="AI426" s="1500"/>
      <c r="AJ426" s="1500"/>
      <c r="AK426" s="1500"/>
      <c r="AL426" s="1500"/>
      <c r="AM426" s="1500"/>
      <c r="AN426" s="1500"/>
    </row>
    <row r="427" spans="1:40" ht="14.25" customHeight="1" x14ac:dyDescent="0.25">
      <c r="A427" s="1500"/>
      <c r="B427" s="1500"/>
      <c r="C427" s="1500"/>
      <c r="D427" s="1500"/>
      <c r="E427" s="1500"/>
      <c r="F427" s="1500"/>
      <c r="G427" s="1500"/>
      <c r="H427" s="1500"/>
      <c r="I427" s="1500"/>
      <c r="J427" s="1500"/>
      <c r="K427" s="1500"/>
      <c r="L427" s="1500"/>
      <c r="M427" s="1500"/>
      <c r="N427" s="1500"/>
      <c r="O427" s="1500"/>
      <c r="P427" s="1500"/>
      <c r="Q427" s="1500"/>
      <c r="R427" s="1500"/>
      <c r="S427" s="1500"/>
      <c r="T427" s="1500"/>
      <c r="U427" s="1500"/>
      <c r="V427" s="1500"/>
      <c r="W427" s="1500"/>
      <c r="X427" s="1500"/>
      <c r="Y427" s="1500"/>
      <c r="Z427" s="1500"/>
      <c r="AA427" s="1500"/>
      <c r="AB427" s="1500"/>
      <c r="AC427" s="1500"/>
      <c r="AD427" s="1500"/>
      <c r="AE427" s="1500"/>
      <c r="AF427" s="1500"/>
      <c r="AG427" s="1500"/>
      <c r="AH427" s="1500"/>
      <c r="AI427" s="1500"/>
      <c r="AJ427" s="1500"/>
      <c r="AK427" s="1500"/>
      <c r="AL427" s="1500"/>
      <c r="AM427" s="1500"/>
      <c r="AN427" s="1500"/>
    </row>
    <row r="428" spans="1:40" ht="14.25" customHeight="1" x14ac:dyDescent="0.25">
      <c r="A428" s="1500"/>
      <c r="B428" s="1500"/>
      <c r="C428" s="1500"/>
      <c r="D428" s="1500"/>
      <c r="E428" s="1500"/>
      <c r="F428" s="1500"/>
      <c r="G428" s="1500"/>
      <c r="H428" s="1500"/>
      <c r="I428" s="1500"/>
      <c r="J428" s="1500"/>
      <c r="K428" s="1500"/>
      <c r="L428" s="1500"/>
      <c r="M428" s="1500"/>
      <c r="N428" s="1500"/>
      <c r="O428" s="1500"/>
      <c r="P428" s="1500"/>
      <c r="Q428" s="1500"/>
      <c r="R428" s="1500"/>
      <c r="S428" s="1500"/>
      <c r="T428" s="1500"/>
      <c r="U428" s="1500"/>
      <c r="V428" s="1500"/>
      <c r="W428" s="1500"/>
      <c r="X428" s="1500"/>
      <c r="Y428" s="1500"/>
      <c r="Z428" s="1500"/>
      <c r="AA428" s="1500"/>
      <c r="AB428" s="1500"/>
      <c r="AC428" s="1500"/>
      <c r="AD428" s="1500"/>
      <c r="AE428" s="1500"/>
      <c r="AF428" s="1500"/>
      <c r="AG428" s="1500"/>
      <c r="AH428" s="1500"/>
      <c r="AI428" s="1500"/>
      <c r="AJ428" s="1500"/>
      <c r="AK428" s="1500"/>
      <c r="AL428" s="1500"/>
      <c r="AM428" s="1500"/>
      <c r="AN428" s="1500"/>
    </row>
    <row r="429" spans="1:40" ht="14.25" customHeight="1" x14ac:dyDescent="0.25">
      <c r="A429" s="1500"/>
      <c r="B429" s="1500"/>
      <c r="C429" s="1500"/>
      <c r="D429" s="1500"/>
      <c r="E429" s="1500"/>
      <c r="F429" s="1500"/>
      <c r="G429" s="1500"/>
      <c r="H429" s="1500"/>
      <c r="I429" s="1500"/>
      <c r="J429" s="1500"/>
      <c r="K429" s="1500"/>
      <c r="L429" s="1500"/>
      <c r="M429" s="1500"/>
      <c r="N429" s="1500"/>
      <c r="O429" s="1500"/>
      <c r="P429" s="1500"/>
      <c r="Q429" s="1500"/>
      <c r="R429" s="1500"/>
      <c r="S429" s="1500"/>
      <c r="T429" s="1500"/>
      <c r="U429" s="1500"/>
      <c r="V429" s="1500"/>
      <c r="W429" s="1500"/>
      <c r="X429" s="1500"/>
      <c r="Y429" s="1500"/>
      <c r="Z429" s="1500"/>
      <c r="AA429" s="1500"/>
      <c r="AB429" s="1500"/>
      <c r="AC429" s="1500"/>
      <c r="AD429" s="1500"/>
      <c r="AE429" s="1500"/>
      <c r="AF429" s="1500"/>
      <c r="AG429" s="1500"/>
      <c r="AH429" s="1500"/>
      <c r="AI429" s="1500"/>
      <c r="AJ429" s="1500"/>
      <c r="AK429" s="1500"/>
      <c r="AL429" s="1500"/>
      <c r="AM429" s="1500"/>
      <c r="AN429" s="1500"/>
    </row>
    <row r="430" spans="1:40" ht="14.25" customHeight="1" x14ac:dyDescent="0.25">
      <c r="A430" s="1500"/>
      <c r="B430" s="1500"/>
      <c r="C430" s="1500"/>
      <c r="D430" s="1500"/>
      <c r="E430" s="1500"/>
      <c r="F430" s="1500"/>
      <c r="G430" s="1500"/>
      <c r="H430" s="1500"/>
      <c r="I430" s="1500"/>
      <c r="J430" s="1500"/>
      <c r="K430" s="1500"/>
      <c r="L430" s="1500"/>
      <c r="M430" s="1500"/>
      <c r="N430" s="1500"/>
      <c r="O430" s="1500"/>
      <c r="P430" s="1500"/>
      <c r="Q430" s="1500"/>
      <c r="R430" s="1500"/>
      <c r="S430" s="1500"/>
      <c r="T430" s="1500"/>
      <c r="U430" s="1500"/>
      <c r="V430" s="1500"/>
      <c r="W430" s="1500"/>
      <c r="X430" s="1500"/>
      <c r="Y430" s="1500"/>
      <c r="Z430" s="1500"/>
      <c r="AA430" s="1500"/>
      <c r="AB430" s="1500"/>
      <c r="AC430" s="1500"/>
      <c r="AD430" s="1500"/>
      <c r="AE430" s="1500"/>
      <c r="AF430" s="1500"/>
      <c r="AG430" s="1500"/>
      <c r="AH430" s="1500"/>
      <c r="AI430" s="1500"/>
      <c r="AJ430" s="1500"/>
      <c r="AK430" s="1500"/>
      <c r="AL430" s="1500"/>
      <c r="AM430" s="1500"/>
      <c r="AN430" s="1500"/>
    </row>
    <row r="431" spans="1:40" ht="14.25" customHeight="1" x14ac:dyDescent="0.25">
      <c r="A431" s="1500"/>
      <c r="B431" s="1500"/>
      <c r="C431" s="1500"/>
      <c r="D431" s="1500"/>
      <c r="E431" s="1500"/>
      <c r="F431" s="1500"/>
      <c r="G431" s="1500"/>
      <c r="H431" s="1500"/>
      <c r="I431" s="1500"/>
      <c r="J431" s="1500"/>
      <c r="K431" s="1500"/>
      <c r="L431" s="1500"/>
      <c r="M431" s="1500"/>
      <c r="N431" s="1500"/>
      <c r="O431" s="1500"/>
      <c r="P431" s="1500"/>
      <c r="Q431" s="1500"/>
      <c r="R431" s="1500"/>
      <c r="S431" s="1500"/>
      <c r="T431" s="1500"/>
      <c r="U431" s="1500"/>
      <c r="V431" s="1500"/>
      <c r="W431" s="1500"/>
      <c r="X431" s="1500"/>
      <c r="Y431" s="1500"/>
      <c r="Z431" s="1500"/>
      <c r="AA431" s="1500"/>
      <c r="AB431" s="1500"/>
      <c r="AC431" s="1500"/>
      <c r="AD431" s="1500"/>
      <c r="AE431" s="1500"/>
      <c r="AF431" s="1500"/>
      <c r="AG431" s="1500"/>
      <c r="AH431" s="1500"/>
      <c r="AI431" s="1500"/>
      <c r="AJ431" s="1500"/>
      <c r="AK431" s="1500"/>
      <c r="AL431" s="1500"/>
      <c r="AM431" s="1500"/>
      <c r="AN431" s="1500"/>
    </row>
    <row r="432" spans="1:40" ht="14.25" customHeight="1" x14ac:dyDescent="0.25">
      <c r="A432" s="1500"/>
      <c r="B432" s="1500"/>
      <c r="C432" s="1500"/>
      <c r="D432" s="1500"/>
      <c r="E432" s="1500"/>
      <c r="F432" s="1500"/>
      <c r="G432" s="1500"/>
      <c r="H432" s="1500"/>
      <c r="I432" s="1500"/>
      <c r="J432" s="1500"/>
      <c r="K432" s="1500"/>
      <c r="L432" s="1500"/>
      <c r="M432" s="1500"/>
      <c r="N432" s="1500"/>
      <c r="O432" s="1500"/>
      <c r="P432" s="1500"/>
      <c r="Q432" s="1500"/>
      <c r="R432" s="1500"/>
      <c r="S432" s="1500"/>
      <c r="T432" s="1500"/>
      <c r="U432" s="1500"/>
      <c r="V432" s="1500"/>
      <c r="W432" s="1500"/>
      <c r="X432" s="1500"/>
      <c r="Y432" s="1500"/>
      <c r="Z432" s="1500"/>
      <c r="AA432" s="1500"/>
      <c r="AB432" s="1500"/>
      <c r="AC432" s="1500"/>
      <c r="AD432" s="1500"/>
      <c r="AE432" s="1500"/>
      <c r="AF432" s="1500"/>
      <c r="AG432" s="1500"/>
      <c r="AH432" s="1500"/>
      <c r="AI432" s="1500"/>
      <c r="AJ432" s="1500"/>
      <c r="AK432" s="1500"/>
      <c r="AL432" s="1500"/>
      <c r="AM432" s="1500"/>
      <c r="AN432" s="1500"/>
    </row>
    <row r="433" spans="1:40" ht="14.25" customHeight="1" x14ac:dyDescent="0.25">
      <c r="A433" s="1500"/>
      <c r="B433" s="1500"/>
      <c r="C433" s="1500"/>
      <c r="D433" s="1500"/>
      <c r="E433" s="1500"/>
      <c r="F433" s="1500"/>
      <c r="G433" s="1500"/>
      <c r="H433" s="1500"/>
      <c r="I433" s="1500"/>
      <c r="J433" s="1500"/>
      <c r="K433" s="1500"/>
      <c r="L433" s="1500"/>
      <c r="M433" s="1500"/>
      <c r="N433" s="1500"/>
      <c r="O433" s="1500"/>
      <c r="P433" s="1500"/>
      <c r="Q433" s="1500"/>
      <c r="R433" s="1500"/>
      <c r="S433" s="1500"/>
      <c r="T433" s="1500"/>
      <c r="U433" s="1500"/>
      <c r="V433" s="1500"/>
      <c r="W433" s="1500"/>
      <c r="X433" s="1500"/>
      <c r="Y433" s="1500"/>
      <c r="Z433" s="1500"/>
      <c r="AA433" s="1500"/>
      <c r="AB433" s="1500"/>
      <c r="AC433" s="1500"/>
      <c r="AD433" s="1500"/>
      <c r="AE433" s="1500"/>
      <c r="AF433" s="1500"/>
      <c r="AG433" s="1500"/>
      <c r="AH433" s="1500"/>
      <c r="AI433" s="1500"/>
      <c r="AJ433" s="1500"/>
      <c r="AK433" s="1500"/>
      <c r="AL433" s="1500"/>
      <c r="AM433" s="1500"/>
      <c r="AN433" s="1500"/>
    </row>
    <row r="434" spans="1:40" ht="14.25" customHeight="1" x14ac:dyDescent="0.25">
      <c r="A434" s="1500"/>
      <c r="B434" s="1500"/>
      <c r="C434" s="1500"/>
      <c r="D434" s="1500"/>
      <c r="E434" s="1500"/>
      <c r="F434" s="1500"/>
      <c r="G434" s="1500"/>
      <c r="H434" s="1500"/>
      <c r="I434" s="1500"/>
      <c r="J434" s="1500"/>
      <c r="K434" s="1500"/>
      <c r="L434" s="1500"/>
      <c r="M434" s="1500"/>
      <c r="N434" s="1500"/>
      <c r="O434" s="1500"/>
      <c r="P434" s="1500"/>
      <c r="Q434" s="1500"/>
      <c r="R434" s="1500"/>
      <c r="S434" s="1500"/>
      <c r="T434" s="1500"/>
      <c r="U434" s="1500"/>
      <c r="V434" s="1500"/>
      <c r="W434" s="1500"/>
      <c r="X434" s="1500"/>
      <c r="Y434" s="1500"/>
      <c r="Z434" s="1500"/>
      <c r="AA434" s="1500"/>
      <c r="AB434" s="1500"/>
      <c r="AC434" s="1500"/>
      <c r="AD434" s="1500"/>
      <c r="AE434" s="1500"/>
      <c r="AF434" s="1500"/>
      <c r="AG434" s="1500"/>
      <c r="AH434" s="1500"/>
      <c r="AI434" s="1500"/>
      <c r="AJ434" s="1500"/>
      <c r="AK434" s="1500"/>
      <c r="AL434" s="1500"/>
      <c r="AM434" s="1500"/>
      <c r="AN434" s="1500"/>
    </row>
    <row r="435" spans="1:40" ht="14.25" customHeight="1" x14ac:dyDescent="0.25">
      <c r="A435" s="1500"/>
      <c r="B435" s="1500"/>
      <c r="C435" s="1500"/>
      <c r="D435" s="1500"/>
      <c r="E435" s="1500"/>
      <c r="F435" s="1500"/>
      <c r="G435" s="1500"/>
      <c r="H435" s="1500"/>
      <c r="I435" s="1500"/>
      <c r="J435" s="1500"/>
      <c r="K435" s="1500"/>
      <c r="L435" s="1500"/>
      <c r="M435" s="1500"/>
      <c r="N435" s="1500"/>
      <c r="O435" s="1500"/>
      <c r="P435" s="1500"/>
      <c r="Q435" s="1500"/>
      <c r="R435" s="1500"/>
      <c r="S435" s="1500"/>
      <c r="T435" s="1500"/>
      <c r="U435" s="1500"/>
      <c r="V435" s="1500"/>
      <c r="W435" s="1500"/>
      <c r="X435" s="1500"/>
      <c r="Y435" s="1500"/>
      <c r="Z435" s="1500"/>
      <c r="AA435" s="1500"/>
      <c r="AB435" s="1500"/>
      <c r="AC435" s="1500"/>
      <c r="AD435" s="1500"/>
      <c r="AE435" s="1500"/>
      <c r="AF435" s="1500"/>
      <c r="AG435" s="1500"/>
      <c r="AH435" s="1500"/>
      <c r="AI435" s="1500"/>
      <c r="AJ435" s="1500"/>
      <c r="AK435" s="1500"/>
      <c r="AL435" s="1500"/>
      <c r="AM435" s="1500"/>
      <c r="AN435" s="1500"/>
    </row>
    <row r="436" spans="1:40" ht="14.25" customHeight="1" x14ac:dyDescent="0.25">
      <c r="A436" s="1500"/>
      <c r="B436" s="1500"/>
      <c r="C436" s="1500"/>
      <c r="D436" s="1500"/>
      <c r="E436" s="1500"/>
      <c r="F436" s="1500"/>
      <c r="G436" s="1500"/>
      <c r="H436" s="1500"/>
      <c r="I436" s="1500"/>
      <c r="J436" s="1500"/>
      <c r="K436" s="1500"/>
      <c r="L436" s="1500"/>
      <c r="M436" s="1500"/>
      <c r="N436" s="1500"/>
      <c r="O436" s="1500"/>
      <c r="P436" s="1500"/>
      <c r="Q436" s="1500"/>
      <c r="R436" s="1500"/>
      <c r="S436" s="1500"/>
      <c r="T436" s="1500"/>
      <c r="U436" s="1500"/>
      <c r="V436" s="1500"/>
      <c r="W436" s="1500"/>
      <c r="X436" s="1500"/>
      <c r="Y436" s="1500"/>
      <c r="Z436" s="1500"/>
      <c r="AA436" s="1500"/>
      <c r="AB436" s="1500"/>
      <c r="AC436" s="1500"/>
      <c r="AD436" s="1500"/>
      <c r="AE436" s="1500"/>
      <c r="AF436" s="1500"/>
      <c r="AG436" s="1500"/>
      <c r="AH436" s="1500"/>
      <c r="AI436" s="1500"/>
      <c r="AJ436" s="1500"/>
      <c r="AK436" s="1500"/>
      <c r="AL436" s="1500"/>
      <c r="AM436" s="1500"/>
      <c r="AN436" s="1500"/>
    </row>
    <row r="437" spans="1:40" ht="14.25" customHeight="1" x14ac:dyDescent="0.25">
      <c r="A437" s="1500"/>
      <c r="B437" s="1500"/>
      <c r="C437" s="1500"/>
      <c r="D437" s="1500"/>
      <c r="E437" s="1500"/>
      <c r="F437" s="1500"/>
      <c r="G437" s="1500"/>
      <c r="H437" s="1500"/>
      <c r="I437" s="1500"/>
      <c r="J437" s="1500"/>
      <c r="K437" s="1500"/>
      <c r="L437" s="1500"/>
      <c r="M437" s="1500"/>
      <c r="N437" s="1500"/>
      <c r="O437" s="1500"/>
      <c r="P437" s="1500"/>
      <c r="Q437" s="1500"/>
      <c r="R437" s="1500"/>
      <c r="S437" s="1500"/>
      <c r="T437" s="1500"/>
      <c r="U437" s="1500"/>
      <c r="V437" s="1500"/>
      <c r="W437" s="1500"/>
      <c r="X437" s="1500"/>
      <c r="Y437" s="1500"/>
      <c r="Z437" s="1500"/>
      <c r="AA437" s="1500"/>
      <c r="AB437" s="1500"/>
      <c r="AC437" s="1500"/>
      <c r="AD437" s="1500"/>
      <c r="AE437" s="1500"/>
      <c r="AF437" s="1500"/>
      <c r="AG437" s="1500"/>
      <c r="AH437" s="1500"/>
      <c r="AI437" s="1500"/>
      <c r="AJ437" s="1500"/>
      <c r="AK437" s="1500"/>
      <c r="AL437" s="1500"/>
      <c r="AM437" s="1500"/>
      <c r="AN437" s="1500"/>
    </row>
    <row r="438" spans="1:40" ht="14.25" customHeight="1" x14ac:dyDescent="0.25">
      <c r="A438" s="1500"/>
      <c r="B438" s="1500"/>
      <c r="C438" s="1500"/>
      <c r="D438" s="1500"/>
      <c r="E438" s="1500"/>
      <c r="F438" s="1500"/>
      <c r="G438" s="1500"/>
      <c r="H438" s="1500"/>
      <c r="I438" s="1500"/>
      <c r="J438" s="1500"/>
      <c r="K438" s="1500"/>
      <c r="L438" s="1500"/>
      <c r="M438" s="1500"/>
      <c r="N438" s="1500"/>
      <c r="O438" s="1500"/>
      <c r="P438" s="1500"/>
      <c r="Q438" s="1500"/>
      <c r="R438" s="1500"/>
      <c r="S438" s="1500"/>
      <c r="T438" s="1500"/>
      <c r="U438" s="1500"/>
      <c r="V438" s="1500"/>
      <c r="W438" s="1500"/>
      <c r="X438" s="1500"/>
      <c r="Y438" s="1500"/>
      <c r="Z438" s="1500"/>
      <c r="AA438" s="1500"/>
      <c r="AB438" s="1500"/>
      <c r="AC438" s="1500"/>
      <c r="AD438" s="1500"/>
      <c r="AE438" s="1500"/>
      <c r="AF438" s="1500"/>
      <c r="AG438" s="1500"/>
      <c r="AH438" s="1500"/>
      <c r="AI438" s="1500"/>
      <c r="AJ438" s="1500"/>
      <c r="AK438" s="1500"/>
      <c r="AL438" s="1500"/>
      <c r="AM438" s="1500"/>
      <c r="AN438" s="1500"/>
    </row>
    <row r="439" spans="1:40" ht="14.25" customHeight="1" x14ac:dyDescent="0.25">
      <c r="A439" s="1500"/>
      <c r="B439" s="1500"/>
      <c r="C439" s="1500"/>
      <c r="D439" s="1500"/>
      <c r="E439" s="1500"/>
      <c r="F439" s="1500"/>
      <c r="G439" s="1500"/>
      <c r="H439" s="1500"/>
      <c r="I439" s="1500"/>
      <c r="J439" s="1500"/>
      <c r="K439" s="1500"/>
      <c r="L439" s="1500"/>
      <c r="M439" s="1500"/>
      <c r="N439" s="1500"/>
      <c r="O439" s="1500"/>
      <c r="P439" s="1500"/>
      <c r="Q439" s="1500"/>
      <c r="R439" s="1500"/>
      <c r="S439" s="1500"/>
      <c r="T439" s="1500"/>
      <c r="U439" s="1500"/>
      <c r="V439" s="1500"/>
      <c r="W439" s="1500"/>
      <c r="X439" s="1500"/>
      <c r="Y439" s="1500"/>
      <c r="Z439" s="1500"/>
      <c r="AA439" s="1500"/>
      <c r="AB439" s="1500"/>
      <c r="AC439" s="1500"/>
      <c r="AD439" s="1500"/>
      <c r="AE439" s="1500"/>
      <c r="AF439" s="1500"/>
      <c r="AG439" s="1500"/>
      <c r="AH439" s="1500"/>
      <c r="AI439" s="1500"/>
      <c r="AJ439" s="1500"/>
      <c r="AK439" s="1500"/>
      <c r="AL439" s="1500"/>
      <c r="AM439" s="1500"/>
      <c r="AN439" s="1500"/>
    </row>
    <row r="440" spans="1:40" ht="14.25" customHeight="1" x14ac:dyDescent="0.25">
      <c r="A440" s="1500"/>
      <c r="B440" s="1500"/>
      <c r="C440" s="1500"/>
      <c r="D440" s="1500"/>
      <c r="E440" s="1500"/>
      <c r="F440" s="1500"/>
      <c r="G440" s="1500"/>
      <c r="H440" s="1500"/>
      <c r="I440" s="1500"/>
      <c r="J440" s="1500"/>
      <c r="K440" s="1500"/>
      <c r="L440" s="1500"/>
      <c r="M440" s="1500"/>
      <c r="N440" s="1500"/>
      <c r="O440" s="1500"/>
      <c r="P440" s="1500"/>
      <c r="Q440" s="1500"/>
      <c r="R440" s="1500"/>
      <c r="S440" s="1500"/>
      <c r="T440" s="1500"/>
      <c r="U440" s="1500"/>
      <c r="V440" s="1500"/>
      <c r="W440" s="1500"/>
      <c r="X440" s="1500"/>
      <c r="Y440" s="1500"/>
      <c r="Z440" s="1500"/>
      <c r="AA440" s="1500"/>
      <c r="AB440" s="1500"/>
      <c r="AC440" s="1500"/>
      <c r="AD440" s="1500"/>
      <c r="AE440" s="1500"/>
      <c r="AF440" s="1500"/>
      <c r="AG440" s="1500"/>
      <c r="AH440" s="1500"/>
      <c r="AI440" s="1500"/>
      <c r="AJ440" s="1500"/>
      <c r="AK440" s="1500"/>
      <c r="AL440" s="1500"/>
      <c r="AM440" s="1500"/>
      <c r="AN440" s="1500"/>
    </row>
    <row r="441" spans="1:40" ht="14.25" customHeight="1" x14ac:dyDescent="0.25">
      <c r="A441" s="1500"/>
      <c r="B441" s="1500"/>
      <c r="C441" s="1500"/>
      <c r="D441" s="1500"/>
      <c r="E441" s="1500"/>
      <c r="F441" s="1500"/>
      <c r="G441" s="1500"/>
      <c r="H441" s="1500"/>
      <c r="I441" s="1500"/>
      <c r="J441" s="1500"/>
      <c r="K441" s="1500"/>
      <c r="L441" s="1500"/>
      <c r="M441" s="1500"/>
      <c r="N441" s="1500"/>
      <c r="O441" s="1500"/>
      <c r="P441" s="1500"/>
      <c r="Q441" s="1500"/>
      <c r="R441" s="1500"/>
      <c r="S441" s="1500"/>
      <c r="T441" s="1500"/>
      <c r="U441" s="1500"/>
      <c r="V441" s="1500"/>
      <c r="W441" s="1500"/>
      <c r="X441" s="1500"/>
      <c r="Y441" s="1500"/>
      <c r="Z441" s="1500"/>
      <c r="AA441" s="1500"/>
      <c r="AB441" s="1500"/>
      <c r="AC441" s="1500"/>
      <c r="AD441" s="1500"/>
      <c r="AE441" s="1500"/>
      <c r="AF441" s="1500"/>
      <c r="AG441" s="1500"/>
      <c r="AH441" s="1500"/>
      <c r="AI441" s="1500"/>
      <c r="AJ441" s="1500"/>
      <c r="AK441" s="1500"/>
      <c r="AL441" s="1500"/>
      <c r="AM441" s="1500"/>
      <c r="AN441" s="1500"/>
    </row>
    <row r="442" spans="1:40" ht="14.25" customHeight="1" x14ac:dyDescent="0.25">
      <c r="A442" s="1500"/>
      <c r="B442" s="1500"/>
      <c r="C442" s="1500"/>
      <c r="D442" s="1500"/>
      <c r="E442" s="1500"/>
      <c r="F442" s="1500"/>
      <c r="G442" s="1500"/>
      <c r="H442" s="1500"/>
      <c r="I442" s="1500"/>
      <c r="J442" s="1500"/>
      <c r="K442" s="1500"/>
      <c r="L442" s="1500"/>
      <c r="M442" s="1500"/>
      <c r="N442" s="1500"/>
      <c r="O442" s="1500"/>
      <c r="P442" s="1500"/>
      <c r="Q442" s="1500"/>
      <c r="R442" s="1500"/>
      <c r="S442" s="1500"/>
      <c r="T442" s="1500"/>
      <c r="U442" s="1500"/>
      <c r="V442" s="1500"/>
      <c r="W442" s="1500"/>
      <c r="X442" s="1500"/>
      <c r="Y442" s="1500"/>
      <c r="Z442" s="1500"/>
      <c r="AA442" s="1500"/>
      <c r="AB442" s="1500"/>
      <c r="AC442" s="1500"/>
      <c r="AD442" s="1500"/>
      <c r="AE442" s="1500"/>
      <c r="AF442" s="1500"/>
      <c r="AG442" s="1500"/>
      <c r="AH442" s="1500"/>
      <c r="AI442" s="1500"/>
      <c r="AJ442" s="1500"/>
      <c r="AK442" s="1500"/>
      <c r="AL442" s="1500"/>
      <c r="AM442" s="1500"/>
      <c r="AN442" s="1500"/>
    </row>
    <row r="443" spans="1:40" ht="14.25" customHeight="1" x14ac:dyDescent="0.25">
      <c r="A443" s="1500"/>
      <c r="B443" s="1500"/>
      <c r="C443" s="1500"/>
      <c r="D443" s="1500"/>
      <c r="E443" s="1500"/>
      <c r="F443" s="1500"/>
      <c r="G443" s="1500"/>
      <c r="H443" s="1500"/>
      <c r="I443" s="1500"/>
      <c r="J443" s="1500"/>
      <c r="K443" s="1500"/>
      <c r="L443" s="1500"/>
      <c r="M443" s="1500"/>
      <c r="N443" s="1500"/>
      <c r="O443" s="1500"/>
      <c r="P443" s="1500"/>
      <c r="Q443" s="1500"/>
      <c r="R443" s="1500"/>
      <c r="S443" s="1500"/>
      <c r="T443" s="1500"/>
      <c r="U443" s="1500"/>
      <c r="V443" s="1500"/>
      <c r="W443" s="1500"/>
      <c r="X443" s="1500"/>
      <c r="Y443" s="1500"/>
      <c r="Z443" s="1500"/>
      <c r="AA443" s="1500"/>
      <c r="AB443" s="1500"/>
      <c r="AC443" s="1500"/>
      <c r="AD443" s="1500"/>
      <c r="AE443" s="1500"/>
      <c r="AF443" s="1500"/>
      <c r="AG443" s="1500"/>
      <c r="AH443" s="1500"/>
      <c r="AI443" s="1500"/>
      <c r="AJ443" s="1500"/>
      <c r="AK443" s="1500"/>
      <c r="AL443" s="1500"/>
      <c r="AM443" s="1500"/>
      <c r="AN443" s="1500"/>
    </row>
    <row r="444" spans="1:40" ht="14.25" customHeight="1" x14ac:dyDescent="0.25">
      <c r="A444" s="1500"/>
      <c r="B444" s="1500"/>
      <c r="C444" s="1500"/>
      <c r="D444" s="1500"/>
      <c r="E444" s="1500"/>
      <c r="F444" s="1500"/>
      <c r="G444" s="1500"/>
      <c r="H444" s="1500"/>
      <c r="I444" s="1500"/>
      <c r="J444" s="1500"/>
      <c r="K444" s="1500"/>
      <c r="L444" s="1500"/>
      <c r="M444" s="1500"/>
      <c r="N444" s="1500"/>
      <c r="O444" s="1500"/>
      <c r="P444" s="1500"/>
      <c r="Q444" s="1500"/>
      <c r="R444" s="1500"/>
      <c r="S444" s="1500"/>
      <c r="T444" s="1500"/>
      <c r="U444" s="1500"/>
      <c r="V444" s="1500"/>
      <c r="W444" s="1500"/>
      <c r="X444" s="1500"/>
      <c r="Y444" s="1500"/>
      <c r="Z444" s="1500"/>
      <c r="AA444" s="1500"/>
      <c r="AB444" s="1500"/>
      <c r="AC444" s="1500"/>
      <c r="AD444" s="1500"/>
      <c r="AE444" s="1500"/>
      <c r="AF444" s="1500"/>
      <c r="AG444" s="1500"/>
      <c r="AH444" s="1500"/>
      <c r="AI444" s="1500"/>
      <c r="AJ444" s="1500"/>
      <c r="AK444" s="1500"/>
      <c r="AL444" s="1500"/>
      <c r="AM444" s="1500"/>
      <c r="AN444" s="1500"/>
    </row>
    <row r="445" spans="1:40" ht="14.25" customHeight="1" x14ac:dyDescent="0.25">
      <c r="A445" s="1500"/>
      <c r="B445" s="1500"/>
      <c r="C445" s="1500"/>
      <c r="D445" s="1500"/>
      <c r="E445" s="1500"/>
      <c r="F445" s="1500"/>
      <c r="G445" s="1500"/>
      <c r="H445" s="1500"/>
      <c r="I445" s="1500"/>
      <c r="J445" s="1500"/>
      <c r="K445" s="1500"/>
      <c r="L445" s="1500"/>
      <c r="M445" s="1500"/>
      <c r="N445" s="1500"/>
      <c r="O445" s="1500"/>
      <c r="P445" s="1500"/>
      <c r="Q445" s="1500"/>
      <c r="R445" s="1500"/>
      <c r="S445" s="1500"/>
      <c r="T445" s="1500"/>
      <c r="U445" s="1500"/>
      <c r="V445" s="1500"/>
      <c r="W445" s="1500"/>
      <c r="X445" s="1500"/>
      <c r="Y445" s="1500"/>
      <c r="Z445" s="1500"/>
      <c r="AA445" s="1500"/>
      <c r="AB445" s="1500"/>
      <c r="AC445" s="1500"/>
      <c r="AD445" s="1500"/>
      <c r="AE445" s="1500"/>
      <c r="AF445" s="1500"/>
      <c r="AG445" s="1500"/>
      <c r="AH445" s="1500"/>
      <c r="AI445" s="1500"/>
      <c r="AJ445" s="1500"/>
      <c r="AK445" s="1500"/>
      <c r="AL445" s="1500"/>
      <c r="AM445" s="1500"/>
      <c r="AN445" s="1500"/>
    </row>
    <row r="446" spans="1:40" ht="14.25" customHeight="1" x14ac:dyDescent="0.25">
      <c r="A446" s="1500"/>
      <c r="B446" s="1500"/>
      <c r="C446" s="1500"/>
      <c r="D446" s="1500"/>
      <c r="E446" s="1500"/>
      <c r="F446" s="1500"/>
      <c r="G446" s="1500"/>
      <c r="H446" s="1500"/>
      <c r="I446" s="1500"/>
      <c r="J446" s="1500"/>
      <c r="K446" s="1500"/>
      <c r="L446" s="1500"/>
      <c r="M446" s="1500"/>
      <c r="N446" s="1500"/>
      <c r="O446" s="1500"/>
      <c r="P446" s="1500"/>
      <c r="Q446" s="1500"/>
      <c r="R446" s="1500"/>
      <c r="S446" s="1500"/>
      <c r="T446" s="1500"/>
      <c r="U446" s="1500"/>
      <c r="V446" s="1500"/>
      <c r="W446" s="1500"/>
      <c r="X446" s="1500"/>
      <c r="Y446" s="1500"/>
      <c r="Z446" s="1500"/>
      <c r="AA446" s="1500"/>
      <c r="AB446" s="1500"/>
      <c r="AC446" s="1500"/>
      <c r="AD446" s="1500"/>
      <c r="AE446" s="1500"/>
      <c r="AF446" s="1500"/>
      <c r="AG446" s="1500"/>
      <c r="AH446" s="1500"/>
      <c r="AI446" s="1500"/>
      <c r="AJ446" s="1500"/>
      <c r="AK446" s="1500"/>
      <c r="AL446" s="1500"/>
      <c r="AM446" s="1500"/>
      <c r="AN446" s="1500"/>
    </row>
    <row r="447" spans="1:40" ht="14.25" customHeight="1" x14ac:dyDescent="0.25">
      <c r="A447" s="1500"/>
      <c r="B447" s="1500"/>
      <c r="C447" s="1500"/>
      <c r="D447" s="1500"/>
      <c r="E447" s="1500"/>
      <c r="F447" s="1500"/>
      <c r="G447" s="1500"/>
      <c r="H447" s="1500"/>
      <c r="I447" s="1500"/>
      <c r="J447" s="1500"/>
      <c r="K447" s="1500"/>
      <c r="L447" s="1500"/>
      <c r="M447" s="1500"/>
      <c r="N447" s="1500"/>
      <c r="O447" s="1500"/>
      <c r="P447" s="1500"/>
      <c r="Q447" s="1500"/>
      <c r="R447" s="1500"/>
      <c r="S447" s="1500"/>
      <c r="T447" s="1500"/>
      <c r="U447" s="1500"/>
      <c r="V447" s="1500"/>
      <c r="W447" s="1500"/>
      <c r="X447" s="1500"/>
      <c r="Y447" s="1500"/>
      <c r="Z447" s="1500"/>
      <c r="AA447" s="1500"/>
      <c r="AB447" s="1500"/>
      <c r="AC447" s="1500"/>
      <c r="AD447" s="1500"/>
      <c r="AE447" s="1500"/>
      <c r="AF447" s="1500"/>
      <c r="AG447" s="1500"/>
      <c r="AH447" s="1500"/>
      <c r="AI447" s="1500"/>
      <c r="AJ447" s="1500"/>
      <c r="AK447" s="1500"/>
      <c r="AL447" s="1500"/>
      <c r="AM447" s="1500"/>
      <c r="AN447" s="1500"/>
    </row>
    <row r="448" spans="1:40" ht="14.25" customHeight="1" x14ac:dyDescent="0.25">
      <c r="A448" s="1500"/>
      <c r="B448" s="1500"/>
      <c r="C448" s="1500"/>
      <c r="D448" s="1500"/>
      <c r="E448" s="1500"/>
      <c r="F448" s="1500"/>
      <c r="G448" s="1500"/>
      <c r="H448" s="1500"/>
      <c r="I448" s="1500"/>
      <c r="J448" s="1500"/>
      <c r="K448" s="1500"/>
      <c r="L448" s="1500"/>
      <c r="M448" s="1500"/>
      <c r="N448" s="1500"/>
      <c r="O448" s="1500"/>
      <c r="P448" s="1500"/>
      <c r="Q448" s="1500"/>
      <c r="R448" s="1500"/>
      <c r="S448" s="1500"/>
      <c r="T448" s="1500"/>
      <c r="U448" s="1500"/>
      <c r="V448" s="1500"/>
      <c r="W448" s="1500"/>
      <c r="X448" s="1500"/>
      <c r="Y448" s="1500"/>
      <c r="Z448" s="1500"/>
      <c r="AA448" s="1500"/>
      <c r="AB448" s="1500"/>
      <c r="AC448" s="1500"/>
      <c r="AD448" s="1500"/>
      <c r="AE448" s="1500"/>
      <c r="AF448" s="1500"/>
      <c r="AG448" s="1500"/>
      <c r="AH448" s="1500"/>
      <c r="AI448" s="1500"/>
      <c r="AJ448" s="1500"/>
      <c r="AK448" s="1500"/>
      <c r="AL448" s="1500"/>
      <c r="AM448" s="1500"/>
      <c r="AN448" s="1500"/>
    </row>
    <row r="449" spans="1:40" ht="14.25" customHeight="1" x14ac:dyDescent="0.25">
      <c r="A449" s="1500"/>
      <c r="B449" s="1500"/>
      <c r="C449" s="1500"/>
      <c r="D449" s="1500"/>
      <c r="E449" s="1500"/>
      <c r="F449" s="1500"/>
      <c r="G449" s="1500"/>
      <c r="H449" s="1500"/>
      <c r="I449" s="1500"/>
      <c r="J449" s="1500"/>
      <c r="K449" s="1500"/>
      <c r="L449" s="1500"/>
      <c r="M449" s="1500"/>
      <c r="N449" s="1500"/>
      <c r="O449" s="1500"/>
      <c r="P449" s="1500"/>
      <c r="Q449" s="1500"/>
      <c r="R449" s="1500"/>
      <c r="S449" s="1500"/>
      <c r="T449" s="1500"/>
      <c r="U449" s="1500"/>
      <c r="V449" s="1500"/>
      <c r="W449" s="1500"/>
      <c r="X449" s="1500"/>
      <c r="Y449" s="1500"/>
      <c r="Z449" s="1500"/>
      <c r="AA449" s="1500"/>
      <c r="AB449" s="1500"/>
      <c r="AC449" s="1500"/>
      <c r="AD449" s="1500"/>
      <c r="AE449" s="1500"/>
      <c r="AF449" s="1500"/>
      <c r="AG449" s="1500"/>
      <c r="AH449" s="1500"/>
      <c r="AI449" s="1500"/>
      <c r="AJ449" s="1500"/>
      <c r="AK449" s="1500"/>
      <c r="AL449" s="1500"/>
      <c r="AM449" s="1500"/>
      <c r="AN449" s="1500"/>
    </row>
    <row r="450" spans="1:40" ht="14.25" customHeight="1" x14ac:dyDescent="0.25">
      <c r="A450" s="1500"/>
      <c r="B450" s="1500"/>
      <c r="C450" s="1500"/>
      <c r="D450" s="1500"/>
      <c r="E450" s="1500"/>
      <c r="F450" s="1500"/>
      <c r="G450" s="1500"/>
      <c r="H450" s="1500"/>
      <c r="I450" s="1500"/>
      <c r="J450" s="1500"/>
      <c r="K450" s="1500"/>
      <c r="L450" s="1500"/>
      <c r="M450" s="1500"/>
      <c r="N450" s="1500"/>
      <c r="O450" s="1500"/>
      <c r="P450" s="1500"/>
      <c r="Q450" s="1500"/>
      <c r="R450" s="1500"/>
      <c r="S450" s="1500"/>
      <c r="T450" s="1500"/>
      <c r="U450" s="1500"/>
      <c r="V450" s="1500"/>
      <c r="W450" s="1500"/>
      <c r="X450" s="1500"/>
      <c r="Y450" s="1500"/>
      <c r="Z450" s="1500"/>
      <c r="AA450" s="1500"/>
      <c r="AB450" s="1500"/>
      <c r="AC450" s="1500"/>
      <c r="AD450" s="1500"/>
      <c r="AE450" s="1500"/>
      <c r="AF450" s="1500"/>
      <c r="AG450" s="1500"/>
      <c r="AH450" s="1500"/>
      <c r="AI450" s="1500"/>
      <c r="AJ450" s="1500"/>
      <c r="AK450" s="1500"/>
      <c r="AL450" s="1500"/>
      <c r="AM450" s="1500"/>
      <c r="AN450" s="1500"/>
    </row>
    <row r="451" spans="1:40" ht="14.25" customHeight="1" x14ac:dyDescent="0.25">
      <c r="A451" s="1500"/>
      <c r="B451" s="1500"/>
      <c r="C451" s="1500"/>
      <c r="D451" s="1500"/>
      <c r="E451" s="1500"/>
      <c r="F451" s="1500"/>
      <c r="G451" s="1500"/>
      <c r="H451" s="1500"/>
      <c r="I451" s="1500"/>
      <c r="J451" s="1500"/>
      <c r="K451" s="1500"/>
      <c r="L451" s="1500"/>
      <c r="M451" s="1500"/>
      <c r="N451" s="1500"/>
      <c r="O451" s="1500"/>
      <c r="P451" s="1500"/>
      <c r="Q451" s="1500"/>
      <c r="R451" s="1500"/>
      <c r="S451" s="1500"/>
      <c r="T451" s="1500"/>
      <c r="U451" s="1500"/>
      <c r="V451" s="1500"/>
      <c r="W451" s="1500"/>
      <c r="X451" s="1500"/>
      <c r="Y451" s="1500"/>
      <c r="Z451" s="1500"/>
      <c r="AA451" s="1500"/>
      <c r="AB451" s="1500"/>
      <c r="AC451" s="1500"/>
      <c r="AD451" s="1500"/>
      <c r="AE451" s="1500"/>
      <c r="AF451" s="1500"/>
      <c r="AG451" s="1500"/>
      <c r="AH451" s="1500"/>
      <c r="AI451" s="1500"/>
      <c r="AJ451" s="1500"/>
      <c r="AK451" s="1500"/>
      <c r="AL451" s="1500"/>
      <c r="AM451" s="1500"/>
      <c r="AN451" s="1500"/>
    </row>
    <row r="452" spans="1:40" ht="14.25" customHeight="1" x14ac:dyDescent="0.25">
      <c r="A452" s="1500"/>
      <c r="B452" s="1500"/>
      <c r="C452" s="1500"/>
      <c r="D452" s="1500"/>
      <c r="E452" s="1500"/>
      <c r="F452" s="1500"/>
      <c r="G452" s="1500"/>
      <c r="H452" s="1500"/>
      <c r="I452" s="1500"/>
      <c r="J452" s="1500"/>
      <c r="K452" s="1500"/>
      <c r="L452" s="1500"/>
      <c r="M452" s="1500"/>
      <c r="N452" s="1500"/>
      <c r="O452" s="1500"/>
      <c r="P452" s="1500"/>
      <c r="Q452" s="1500"/>
      <c r="R452" s="1500"/>
      <c r="S452" s="1500"/>
      <c r="T452" s="1500"/>
      <c r="U452" s="1500"/>
      <c r="V452" s="1500"/>
      <c r="W452" s="1500"/>
      <c r="X452" s="1500"/>
      <c r="Y452" s="1500"/>
      <c r="Z452" s="1500"/>
      <c r="AA452" s="1500"/>
      <c r="AB452" s="1500"/>
      <c r="AC452" s="1500"/>
      <c r="AD452" s="1500"/>
      <c r="AE452" s="1500"/>
      <c r="AF452" s="1500"/>
      <c r="AG452" s="1500"/>
      <c r="AH452" s="1500"/>
      <c r="AI452" s="1500"/>
      <c r="AJ452" s="1500"/>
      <c r="AK452" s="1500"/>
      <c r="AL452" s="1500"/>
      <c r="AM452" s="1500"/>
      <c r="AN452" s="1500"/>
    </row>
    <row r="453" spans="1:40" ht="14.25" customHeight="1" x14ac:dyDescent="0.25">
      <c r="A453" s="1500"/>
      <c r="B453" s="1500"/>
      <c r="C453" s="1500"/>
      <c r="D453" s="1500"/>
      <c r="E453" s="1500"/>
      <c r="F453" s="1500"/>
      <c r="G453" s="1500"/>
      <c r="H453" s="1500"/>
      <c r="I453" s="1500"/>
      <c r="J453" s="1500"/>
      <c r="K453" s="1500"/>
      <c r="L453" s="1500"/>
      <c r="M453" s="1500"/>
      <c r="N453" s="1500"/>
      <c r="O453" s="1500"/>
      <c r="P453" s="1500"/>
      <c r="Q453" s="1500"/>
      <c r="R453" s="1500"/>
      <c r="S453" s="1500"/>
      <c r="T453" s="1500"/>
      <c r="U453" s="1500"/>
      <c r="V453" s="1500"/>
      <c r="W453" s="1500"/>
      <c r="X453" s="1500"/>
      <c r="Y453" s="1500"/>
      <c r="Z453" s="1500"/>
      <c r="AA453" s="1500"/>
      <c r="AB453" s="1500"/>
      <c r="AC453" s="1500"/>
      <c r="AD453" s="1500"/>
      <c r="AE453" s="1500"/>
      <c r="AF453" s="1500"/>
      <c r="AG453" s="1500"/>
      <c r="AH453" s="1500"/>
      <c r="AI453" s="1500"/>
      <c r="AJ453" s="1500"/>
      <c r="AK453" s="1500"/>
      <c r="AL453" s="1500"/>
      <c r="AM453" s="1500"/>
      <c r="AN453" s="1500"/>
    </row>
    <row r="454" spans="1:40" ht="14.25" customHeight="1" x14ac:dyDescent="0.25">
      <c r="A454" s="1500"/>
      <c r="B454" s="1500"/>
      <c r="C454" s="1500"/>
      <c r="D454" s="1500"/>
      <c r="E454" s="1500"/>
      <c r="F454" s="1500"/>
      <c r="G454" s="1500"/>
      <c r="H454" s="1500"/>
      <c r="I454" s="1500"/>
      <c r="J454" s="1500"/>
      <c r="K454" s="1500"/>
      <c r="L454" s="1500"/>
      <c r="M454" s="1500"/>
      <c r="N454" s="1500"/>
      <c r="O454" s="1500"/>
      <c r="P454" s="1500"/>
      <c r="Q454" s="1500"/>
      <c r="R454" s="1500"/>
      <c r="S454" s="1500"/>
      <c r="T454" s="1500"/>
      <c r="U454" s="1500"/>
      <c r="V454" s="1500"/>
      <c r="W454" s="1500"/>
      <c r="X454" s="1500"/>
      <c r="Y454" s="1500"/>
      <c r="Z454" s="1500"/>
      <c r="AA454" s="1500"/>
      <c r="AB454" s="1500"/>
      <c r="AC454" s="1500"/>
      <c r="AD454" s="1500"/>
      <c r="AE454" s="1500"/>
      <c r="AF454" s="1500"/>
      <c r="AG454" s="1500"/>
      <c r="AH454" s="1500"/>
      <c r="AI454" s="1500"/>
      <c r="AJ454" s="1500"/>
      <c r="AK454" s="1500"/>
      <c r="AL454" s="1500"/>
      <c r="AM454" s="1500"/>
      <c r="AN454" s="1500"/>
    </row>
    <row r="455" spans="1:40" ht="14.25" customHeight="1" x14ac:dyDescent="0.25">
      <c r="A455" s="1500"/>
      <c r="B455" s="1500"/>
      <c r="C455" s="1500"/>
      <c r="D455" s="1500"/>
      <c r="E455" s="1500"/>
      <c r="F455" s="1500"/>
      <c r="G455" s="1500"/>
      <c r="H455" s="1500"/>
      <c r="I455" s="1500"/>
      <c r="J455" s="1500"/>
      <c r="K455" s="1500"/>
      <c r="L455" s="1500"/>
      <c r="M455" s="1500"/>
      <c r="N455" s="1500"/>
      <c r="O455" s="1500"/>
      <c r="P455" s="1500"/>
      <c r="Q455" s="1500"/>
      <c r="R455" s="1500"/>
      <c r="S455" s="1500"/>
      <c r="T455" s="1500"/>
      <c r="U455" s="1500"/>
      <c r="V455" s="1500"/>
      <c r="W455" s="1500"/>
      <c r="X455" s="1500"/>
      <c r="Y455" s="1500"/>
      <c r="Z455" s="1500"/>
      <c r="AA455" s="1500"/>
      <c r="AB455" s="1500"/>
      <c r="AC455" s="1500"/>
      <c r="AD455" s="1500"/>
      <c r="AE455" s="1500"/>
      <c r="AF455" s="1500"/>
      <c r="AG455" s="1500"/>
      <c r="AH455" s="1500"/>
      <c r="AI455" s="1500"/>
      <c r="AJ455" s="1500"/>
      <c r="AK455" s="1500"/>
      <c r="AL455" s="1500"/>
      <c r="AM455" s="1500"/>
      <c r="AN455" s="1500"/>
    </row>
    <row r="456" spans="1:40" ht="14.25" customHeight="1" x14ac:dyDescent="0.25">
      <c r="A456" s="1500"/>
      <c r="B456" s="1500"/>
      <c r="C456" s="1500"/>
      <c r="D456" s="1500"/>
      <c r="E456" s="1500"/>
      <c r="F456" s="1500"/>
      <c r="G456" s="1500"/>
      <c r="H456" s="1500"/>
      <c r="I456" s="1500"/>
      <c r="J456" s="1500"/>
      <c r="K456" s="1500"/>
      <c r="L456" s="1500"/>
      <c r="M456" s="1500"/>
      <c r="N456" s="1500"/>
      <c r="O456" s="1500"/>
      <c r="P456" s="1500"/>
      <c r="Q456" s="1500"/>
      <c r="R456" s="1500"/>
      <c r="S456" s="1500"/>
      <c r="T456" s="1500"/>
      <c r="U456" s="1500"/>
      <c r="V456" s="1500"/>
      <c r="W456" s="1500"/>
      <c r="X456" s="1500"/>
      <c r="Y456" s="1500"/>
      <c r="Z456" s="1500"/>
      <c r="AA456" s="1500"/>
      <c r="AB456" s="1500"/>
      <c r="AC456" s="1500"/>
      <c r="AD456" s="1500"/>
      <c r="AE456" s="1500"/>
      <c r="AF456" s="1500"/>
      <c r="AG456" s="1500"/>
      <c r="AH456" s="1500"/>
      <c r="AI456" s="1500"/>
      <c r="AJ456" s="1500"/>
      <c r="AK456" s="1500"/>
      <c r="AL456" s="1500"/>
      <c r="AM456" s="1500"/>
      <c r="AN456" s="1500"/>
    </row>
    <row r="457" spans="1:40" ht="14.25" customHeight="1" x14ac:dyDescent="0.25">
      <c r="A457" s="1500"/>
      <c r="B457" s="1500"/>
      <c r="C457" s="1500"/>
      <c r="D457" s="1500"/>
      <c r="E457" s="1500"/>
      <c r="F457" s="1500"/>
      <c r="G457" s="1500"/>
      <c r="H457" s="1500"/>
      <c r="I457" s="1500"/>
      <c r="J457" s="1500"/>
      <c r="K457" s="1500"/>
      <c r="L457" s="1500"/>
      <c r="M457" s="1500"/>
      <c r="N457" s="1500"/>
      <c r="O457" s="1500"/>
      <c r="P457" s="1500"/>
      <c r="Q457" s="1500"/>
      <c r="R457" s="1500"/>
      <c r="S457" s="1500"/>
      <c r="T457" s="1500"/>
      <c r="U457" s="1500"/>
      <c r="V457" s="1500"/>
      <c r="W457" s="1500"/>
      <c r="X457" s="1500"/>
      <c r="Y457" s="1500"/>
      <c r="Z457" s="1500"/>
      <c r="AA457" s="1500"/>
      <c r="AB457" s="1500"/>
      <c r="AC457" s="1500"/>
      <c r="AD457" s="1500"/>
      <c r="AE457" s="1500"/>
      <c r="AF457" s="1500"/>
      <c r="AG457" s="1500"/>
      <c r="AH457" s="1500"/>
      <c r="AI457" s="1500"/>
      <c r="AJ457" s="1500"/>
      <c r="AK457" s="1500"/>
      <c r="AL457" s="1500"/>
      <c r="AM457" s="1500"/>
      <c r="AN457" s="1500"/>
    </row>
    <row r="458" spans="1:40" ht="14.25" customHeight="1" x14ac:dyDescent="0.25">
      <c r="A458" s="1500"/>
      <c r="B458" s="1500"/>
      <c r="C458" s="1500"/>
      <c r="D458" s="1500"/>
      <c r="E458" s="1500"/>
      <c r="F458" s="1500"/>
      <c r="G458" s="1500"/>
      <c r="H458" s="1500"/>
      <c r="I458" s="1500"/>
      <c r="J458" s="1500"/>
      <c r="K458" s="1500"/>
      <c r="L458" s="1500"/>
      <c r="M458" s="1500"/>
      <c r="N458" s="1500"/>
      <c r="O458" s="1500"/>
      <c r="P458" s="1500"/>
      <c r="Q458" s="1500"/>
      <c r="R458" s="1500"/>
      <c r="S458" s="1500"/>
      <c r="T458" s="1500"/>
      <c r="U458" s="1500"/>
      <c r="V458" s="1500"/>
      <c r="W458" s="1500"/>
      <c r="X458" s="1500"/>
      <c r="Y458" s="1500"/>
      <c r="Z458" s="1500"/>
      <c r="AA458" s="1500"/>
      <c r="AB458" s="1500"/>
      <c r="AC458" s="1500"/>
      <c r="AD458" s="1500"/>
      <c r="AE458" s="1500"/>
      <c r="AF458" s="1500"/>
      <c r="AG458" s="1500"/>
      <c r="AH458" s="1500"/>
      <c r="AI458" s="1500"/>
      <c r="AJ458" s="1500"/>
      <c r="AK458" s="1500"/>
      <c r="AL458" s="1500"/>
      <c r="AM458" s="1500"/>
      <c r="AN458" s="1500"/>
    </row>
    <row r="459" spans="1:40" ht="14.25" customHeight="1" x14ac:dyDescent="0.25">
      <c r="A459" s="1500"/>
      <c r="B459" s="1500"/>
      <c r="C459" s="1500"/>
      <c r="D459" s="1500"/>
      <c r="E459" s="1500"/>
      <c r="F459" s="1500"/>
      <c r="G459" s="1500"/>
      <c r="H459" s="1500"/>
      <c r="I459" s="1500"/>
      <c r="J459" s="1500"/>
      <c r="K459" s="1500"/>
      <c r="L459" s="1500"/>
      <c r="M459" s="1500"/>
      <c r="N459" s="1500"/>
      <c r="O459" s="1500"/>
      <c r="P459" s="1500"/>
      <c r="Q459" s="1500"/>
      <c r="R459" s="1500"/>
      <c r="S459" s="1500"/>
      <c r="T459" s="1500"/>
      <c r="U459" s="1500"/>
      <c r="V459" s="1500"/>
      <c r="W459" s="1500"/>
      <c r="X459" s="1500"/>
      <c r="Y459" s="1500"/>
      <c r="Z459" s="1500"/>
      <c r="AA459" s="1500"/>
      <c r="AB459" s="1500"/>
      <c r="AC459" s="1500"/>
      <c r="AD459" s="1500"/>
      <c r="AE459" s="1500"/>
      <c r="AF459" s="1500"/>
      <c r="AG459" s="1500"/>
      <c r="AH459" s="1500"/>
      <c r="AI459" s="1500"/>
      <c r="AJ459" s="1500"/>
      <c r="AK459" s="1500"/>
      <c r="AL459" s="1500"/>
      <c r="AM459" s="1500"/>
      <c r="AN459" s="1500"/>
    </row>
    <row r="460" spans="1:40" ht="14.25" customHeight="1" x14ac:dyDescent="0.25">
      <c r="A460" s="1500"/>
      <c r="B460" s="1500"/>
      <c r="C460" s="1500"/>
      <c r="D460" s="1500"/>
      <c r="E460" s="1500"/>
      <c r="F460" s="1500"/>
      <c r="G460" s="1500"/>
      <c r="H460" s="1500"/>
      <c r="I460" s="1500"/>
      <c r="J460" s="1500"/>
      <c r="K460" s="1500"/>
      <c r="L460" s="1500"/>
      <c r="M460" s="1500"/>
      <c r="N460" s="1500"/>
      <c r="O460" s="1500"/>
      <c r="P460" s="1500"/>
      <c r="Q460" s="1500"/>
      <c r="R460" s="1500"/>
      <c r="S460" s="1500"/>
      <c r="T460" s="1500"/>
      <c r="U460" s="1500"/>
      <c r="V460" s="1500"/>
      <c r="W460" s="1500"/>
      <c r="X460" s="1500"/>
      <c r="Y460" s="1500"/>
      <c r="Z460" s="1500"/>
      <c r="AA460" s="1500"/>
      <c r="AB460" s="1500"/>
      <c r="AC460" s="1500"/>
      <c r="AD460" s="1500"/>
      <c r="AE460" s="1500"/>
      <c r="AF460" s="1500"/>
      <c r="AG460" s="1500"/>
      <c r="AH460" s="1500"/>
      <c r="AI460" s="1500"/>
      <c r="AJ460" s="1500"/>
      <c r="AK460" s="1500"/>
      <c r="AL460" s="1500"/>
      <c r="AM460" s="1500"/>
      <c r="AN460" s="1500"/>
    </row>
    <row r="461" spans="1:40" ht="14.25" customHeight="1" x14ac:dyDescent="0.25">
      <c r="A461" s="1500"/>
      <c r="B461" s="1500"/>
      <c r="C461" s="1500"/>
      <c r="D461" s="1500"/>
      <c r="E461" s="1500"/>
      <c r="F461" s="1500"/>
      <c r="G461" s="1500"/>
      <c r="H461" s="1500"/>
      <c r="I461" s="1500"/>
      <c r="J461" s="1500"/>
      <c r="K461" s="1500"/>
      <c r="L461" s="1500"/>
      <c r="M461" s="1500"/>
      <c r="N461" s="1500"/>
      <c r="O461" s="1500"/>
      <c r="P461" s="1500"/>
      <c r="Q461" s="1500"/>
      <c r="R461" s="1500"/>
      <c r="S461" s="1500"/>
      <c r="T461" s="1500"/>
      <c r="U461" s="1500"/>
      <c r="V461" s="1500"/>
      <c r="W461" s="1500"/>
      <c r="X461" s="1500"/>
      <c r="Y461" s="1500"/>
      <c r="Z461" s="1500"/>
      <c r="AA461" s="1500"/>
      <c r="AB461" s="1500"/>
      <c r="AC461" s="1500"/>
      <c r="AD461" s="1500"/>
      <c r="AE461" s="1500"/>
      <c r="AF461" s="1500"/>
      <c r="AG461" s="1500"/>
      <c r="AH461" s="1500"/>
      <c r="AI461" s="1500"/>
      <c r="AJ461" s="1500"/>
      <c r="AK461" s="1500"/>
      <c r="AL461" s="1500"/>
      <c r="AM461" s="1500"/>
      <c r="AN461" s="1500"/>
    </row>
    <row r="462" spans="1:40" ht="14.25" customHeight="1" x14ac:dyDescent="0.25">
      <c r="A462" s="1500"/>
      <c r="B462" s="1500"/>
      <c r="C462" s="1500"/>
      <c r="D462" s="1500"/>
      <c r="E462" s="1500"/>
      <c r="F462" s="1500"/>
      <c r="G462" s="1500"/>
      <c r="H462" s="1500"/>
      <c r="I462" s="1500"/>
      <c r="J462" s="1500"/>
      <c r="K462" s="1500"/>
      <c r="L462" s="1500"/>
      <c r="M462" s="1500"/>
      <c r="N462" s="1500"/>
      <c r="O462" s="1500"/>
      <c r="P462" s="1500"/>
      <c r="Q462" s="1500"/>
      <c r="R462" s="1500"/>
      <c r="S462" s="1500"/>
      <c r="T462" s="1500"/>
      <c r="U462" s="1500"/>
      <c r="V462" s="1500"/>
      <c r="W462" s="1500"/>
      <c r="X462" s="1500"/>
      <c r="Y462" s="1500"/>
      <c r="Z462" s="1500"/>
      <c r="AA462" s="1500"/>
      <c r="AB462" s="1500"/>
      <c r="AC462" s="1500"/>
      <c r="AD462" s="1500"/>
      <c r="AE462" s="1500"/>
      <c r="AF462" s="1500"/>
      <c r="AG462" s="1500"/>
      <c r="AH462" s="1500"/>
      <c r="AI462" s="1500"/>
      <c r="AJ462" s="1500"/>
      <c r="AK462" s="1500"/>
      <c r="AL462" s="1500"/>
      <c r="AM462" s="1500"/>
      <c r="AN462" s="1500"/>
    </row>
    <row r="463" spans="1:40" ht="14.25" customHeight="1" x14ac:dyDescent="0.25">
      <c r="A463" s="1500"/>
      <c r="B463" s="1500"/>
      <c r="C463" s="1500"/>
      <c r="D463" s="1500"/>
      <c r="E463" s="1500"/>
      <c r="F463" s="1500"/>
      <c r="G463" s="1500"/>
      <c r="H463" s="1500"/>
      <c r="I463" s="1500"/>
      <c r="J463" s="1500"/>
      <c r="K463" s="1500"/>
      <c r="L463" s="1500"/>
      <c r="M463" s="1500"/>
      <c r="N463" s="1500"/>
      <c r="O463" s="1500"/>
      <c r="P463" s="1500"/>
      <c r="Q463" s="1500"/>
      <c r="R463" s="1500"/>
      <c r="S463" s="1500"/>
      <c r="T463" s="1500"/>
      <c r="U463" s="1500"/>
      <c r="V463" s="1500"/>
      <c r="W463" s="1500"/>
      <c r="X463" s="1500"/>
      <c r="Y463" s="1500"/>
      <c r="Z463" s="1500"/>
      <c r="AA463" s="1500"/>
      <c r="AB463" s="1500"/>
      <c r="AC463" s="1500"/>
      <c r="AD463" s="1500"/>
      <c r="AE463" s="1500"/>
      <c r="AF463" s="1500"/>
      <c r="AG463" s="1500"/>
      <c r="AH463" s="1500"/>
      <c r="AI463" s="1500"/>
      <c r="AJ463" s="1500"/>
      <c r="AK463" s="1500"/>
      <c r="AL463" s="1500"/>
      <c r="AM463" s="1500"/>
      <c r="AN463" s="1500"/>
    </row>
    <row r="464" spans="1:40" ht="14.25" customHeight="1" x14ac:dyDescent="0.25">
      <c r="A464" s="1500"/>
      <c r="B464" s="1500"/>
      <c r="C464" s="1500"/>
      <c r="D464" s="1500"/>
      <c r="E464" s="1500"/>
      <c r="F464" s="1500"/>
      <c r="G464" s="1500"/>
      <c r="H464" s="1500"/>
      <c r="I464" s="1500"/>
      <c r="J464" s="1500"/>
      <c r="K464" s="1500"/>
      <c r="L464" s="1500"/>
      <c r="M464" s="1500"/>
      <c r="N464" s="1500"/>
      <c r="O464" s="1500"/>
      <c r="P464" s="1500"/>
      <c r="Q464" s="1500"/>
      <c r="R464" s="1500"/>
      <c r="S464" s="1500"/>
      <c r="T464" s="1500"/>
      <c r="U464" s="1500"/>
      <c r="V464" s="1500"/>
      <c r="W464" s="1500"/>
      <c r="X464" s="1500"/>
      <c r="Y464" s="1500"/>
      <c r="Z464" s="1500"/>
      <c r="AA464" s="1500"/>
      <c r="AB464" s="1500"/>
      <c r="AC464" s="1500"/>
      <c r="AD464" s="1500"/>
      <c r="AE464" s="1500"/>
      <c r="AF464" s="1500"/>
      <c r="AG464" s="1500"/>
      <c r="AH464" s="1500"/>
      <c r="AI464" s="1500"/>
      <c r="AJ464" s="1500"/>
      <c r="AK464" s="1500"/>
      <c r="AL464" s="1500"/>
      <c r="AM464" s="1500"/>
      <c r="AN464" s="1500"/>
    </row>
    <row r="465" spans="1:40" ht="14.25" customHeight="1" x14ac:dyDescent="0.25">
      <c r="A465" s="1500"/>
      <c r="B465" s="1500"/>
      <c r="C465" s="1500"/>
      <c r="D465" s="1500"/>
      <c r="E465" s="1500"/>
      <c r="F465" s="1500"/>
      <c r="G465" s="1500"/>
      <c r="H465" s="1500"/>
      <c r="I465" s="1500"/>
      <c r="J465" s="1500"/>
      <c r="K465" s="1500"/>
      <c r="L465" s="1500"/>
      <c r="M465" s="1500"/>
      <c r="N465" s="1500"/>
      <c r="O465" s="1500"/>
      <c r="P465" s="1500"/>
      <c r="Q465" s="1500"/>
      <c r="R465" s="1500"/>
      <c r="S465" s="1500"/>
      <c r="T465" s="1500"/>
      <c r="U465" s="1500"/>
      <c r="V465" s="1500"/>
      <c r="W465" s="1500"/>
      <c r="X465" s="1500"/>
      <c r="Y465" s="1500"/>
      <c r="Z465" s="1500"/>
      <c r="AA465" s="1500"/>
      <c r="AB465" s="1500"/>
      <c r="AC465" s="1500"/>
      <c r="AD465" s="1500"/>
      <c r="AE465" s="1500"/>
      <c r="AF465" s="1500"/>
      <c r="AG465" s="1500"/>
      <c r="AH465" s="1500"/>
      <c r="AI465" s="1500"/>
      <c r="AJ465" s="1500"/>
      <c r="AK465" s="1500"/>
      <c r="AL465" s="1500"/>
      <c r="AM465" s="1500"/>
      <c r="AN465" s="1500"/>
    </row>
    <row r="466" spans="1:40" ht="14.25" customHeight="1" x14ac:dyDescent="0.25">
      <c r="A466" s="1500"/>
      <c r="B466" s="1500"/>
      <c r="C466" s="1500"/>
      <c r="D466" s="1500"/>
      <c r="E466" s="1500"/>
      <c r="F466" s="1500"/>
      <c r="G466" s="1500"/>
      <c r="H466" s="1500"/>
      <c r="I466" s="1500"/>
      <c r="J466" s="1500"/>
      <c r="K466" s="1500"/>
      <c r="L466" s="1500"/>
      <c r="M466" s="1500"/>
      <c r="N466" s="1500"/>
      <c r="O466" s="1500"/>
      <c r="P466" s="1500"/>
      <c r="Q466" s="1500"/>
      <c r="R466" s="1500"/>
      <c r="S466" s="1500"/>
      <c r="T466" s="1500"/>
      <c r="U466" s="1500"/>
      <c r="V466" s="1500"/>
      <c r="W466" s="1500"/>
      <c r="X466" s="1500"/>
      <c r="Y466" s="1500"/>
      <c r="Z466" s="1500"/>
      <c r="AA466" s="1500"/>
      <c r="AB466" s="1500"/>
      <c r="AC466" s="1500"/>
      <c r="AD466" s="1500"/>
      <c r="AE466" s="1500"/>
      <c r="AF466" s="1500"/>
      <c r="AG466" s="1500"/>
      <c r="AH466" s="1500"/>
      <c r="AI466" s="1500"/>
      <c r="AJ466" s="1500"/>
      <c r="AK466" s="1500"/>
      <c r="AL466" s="1500"/>
      <c r="AM466" s="1500"/>
      <c r="AN466" s="1500"/>
    </row>
    <row r="467" spans="1:40" ht="14.25" customHeight="1" x14ac:dyDescent="0.25">
      <c r="A467" s="1500"/>
      <c r="B467" s="1500"/>
      <c r="C467" s="1500"/>
      <c r="D467" s="1500"/>
      <c r="E467" s="1500"/>
      <c r="F467" s="1500"/>
      <c r="G467" s="1500"/>
      <c r="H467" s="1500"/>
      <c r="I467" s="1500"/>
      <c r="J467" s="1500"/>
      <c r="K467" s="1500"/>
      <c r="L467" s="1500"/>
      <c r="M467" s="1500"/>
      <c r="N467" s="1500"/>
      <c r="O467" s="1500"/>
      <c r="P467" s="1500"/>
      <c r="Q467" s="1500"/>
      <c r="R467" s="1500"/>
      <c r="S467" s="1500"/>
      <c r="T467" s="1500"/>
      <c r="U467" s="1500"/>
      <c r="V467" s="1500"/>
      <c r="W467" s="1500"/>
      <c r="X467" s="1500"/>
      <c r="Y467" s="1500"/>
      <c r="Z467" s="1500"/>
      <c r="AA467" s="1500"/>
      <c r="AB467" s="1500"/>
      <c r="AC467" s="1500"/>
      <c r="AD467" s="1500"/>
      <c r="AE467" s="1500"/>
      <c r="AF467" s="1500"/>
      <c r="AG467" s="1500"/>
      <c r="AH467" s="1500"/>
      <c r="AI467" s="1500"/>
      <c r="AJ467" s="1500"/>
      <c r="AK467" s="1500"/>
      <c r="AL467" s="1500"/>
      <c r="AM467" s="1500"/>
      <c r="AN467" s="1500"/>
    </row>
    <row r="468" spans="1:40" ht="14.25" customHeight="1" x14ac:dyDescent="0.25">
      <c r="A468" s="1500"/>
      <c r="B468" s="1500"/>
      <c r="C468" s="1500"/>
      <c r="D468" s="1500"/>
      <c r="E468" s="1500"/>
      <c r="F468" s="1500"/>
      <c r="G468" s="1500"/>
      <c r="H468" s="1500"/>
      <c r="I468" s="1500"/>
      <c r="J468" s="1500"/>
      <c r="K468" s="1500"/>
      <c r="L468" s="1500"/>
      <c r="M468" s="1500"/>
      <c r="N468" s="1500"/>
      <c r="O468" s="1500"/>
      <c r="P468" s="1500"/>
      <c r="Q468" s="1500"/>
      <c r="R468" s="1500"/>
      <c r="S468" s="1500"/>
      <c r="T468" s="1500"/>
      <c r="U468" s="1500"/>
      <c r="V468" s="1500"/>
      <c r="W468" s="1500"/>
      <c r="X468" s="1500"/>
      <c r="Y468" s="1500"/>
      <c r="Z468" s="1500"/>
      <c r="AA468" s="1500"/>
      <c r="AB468" s="1500"/>
      <c r="AC468" s="1500"/>
      <c r="AD468" s="1500"/>
      <c r="AE468" s="1500"/>
      <c r="AF468" s="1500"/>
      <c r="AG468" s="1500"/>
      <c r="AH468" s="1500"/>
      <c r="AI468" s="1500"/>
      <c r="AJ468" s="1500"/>
      <c r="AK468" s="1500"/>
      <c r="AL468" s="1500"/>
      <c r="AM468" s="1500"/>
      <c r="AN468" s="1500"/>
    </row>
    <row r="469" spans="1:40" ht="14.25" customHeight="1" x14ac:dyDescent="0.25">
      <c r="A469" s="1500"/>
      <c r="B469" s="1500"/>
      <c r="C469" s="1500"/>
      <c r="D469" s="1500"/>
      <c r="E469" s="1500"/>
      <c r="F469" s="1500"/>
      <c r="G469" s="1500"/>
      <c r="H469" s="1500"/>
      <c r="I469" s="1500"/>
      <c r="J469" s="1500"/>
      <c r="K469" s="1500"/>
      <c r="L469" s="1500"/>
      <c r="M469" s="1500"/>
      <c r="N469" s="1500"/>
      <c r="O469" s="1500"/>
      <c r="P469" s="1500"/>
      <c r="Q469" s="1500"/>
      <c r="R469" s="1500"/>
      <c r="S469" s="1500"/>
      <c r="T469" s="1500"/>
      <c r="U469" s="1500"/>
      <c r="V469" s="1500"/>
      <c r="W469" s="1500"/>
      <c r="X469" s="1500"/>
      <c r="Y469" s="1500"/>
      <c r="Z469" s="1500"/>
      <c r="AA469" s="1500"/>
      <c r="AB469" s="1500"/>
      <c r="AC469" s="1500"/>
      <c r="AD469" s="1500"/>
      <c r="AE469" s="1500"/>
      <c r="AF469" s="1500"/>
      <c r="AG469" s="1500"/>
      <c r="AH469" s="1500"/>
      <c r="AI469" s="1500"/>
      <c r="AJ469" s="1500"/>
      <c r="AK469" s="1500"/>
      <c r="AL469" s="1500"/>
      <c r="AM469" s="1500"/>
      <c r="AN469" s="1500"/>
    </row>
    <row r="470" spans="1:40" ht="14.25" customHeight="1" x14ac:dyDescent="0.25">
      <c r="A470" s="1500"/>
      <c r="B470" s="1500"/>
      <c r="C470" s="1500"/>
      <c r="D470" s="1500"/>
      <c r="E470" s="1500"/>
      <c r="F470" s="1500"/>
      <c r="G470" s="1500"/>
      <c r="H470" s="1500"/>
      <c r="I470" s="1500"/>
      <c r="J470" s="1500"/>
      <c r="K470" s="1500"/>
      <c r="L470" s="1500"/>
      <c r="M470" s="1500"/>
      <c r="N470" s="1500"/>
      <c r="O470" s="1500"/>
      <c r="P470" s="1500"/>
      <c r="Q470" s="1500"/>
      <c r="R470" s="1500"/>
      <c r="S470" s="1500"/>
      <c r="T470" s="1500"/>
      <c r="U470" s="1500"/>
      <c r="V470" s="1500"/>
      <c r="W470" s="1500"/>
      <c r="X470" s="1500"/>
      <c r="Y470" s="1500"/>
      <c r="Z470" s="1500"/>
      <c r="AA470" s="1500"/>
      <c r="AB470" s="1500"/>
      <c r="AC470" s="1500"/>
      <c r="AD470" s="1500"/>
      <c r="AE470" s="1500"/>
      <c r="AF470" s="1500"/>
      <c r="AG470" s="1500"/>
      <c r="AH470" s="1500"/>
      <c r="AI470" s="1500"/>
      <c r="AJ470" s="1500"/>
      <c r="AK470" s="1500"/>
      <c r="AL470" s="1500"/>
      <c r="AM470" s="1500"/>
      <c r="AN470" s="1500"/>
    </row>
    <row r="471" spans="1:40" ht="14.25" customHeight="1" x14ac:dyDescent="0.25">
      <c r="A471" s="1500"/>
      <c r="B471" s="1500"/>
      <c r="C471" s="1500"/>
      <c r="D471" s="1500"/>
      <c r="E471" s="1500"/>
      <c r="F471" s="1500"/>
      <c r="G471" s="1500"/>
      <c r="H471" s="1500"/>
      <c r="I471" s="1500"/>
      <c r="J471" s="1500"/>
      <c r="K471" s="1500"/>
      <c r="L471" s="1500"/>
      <c r="M471" s="1500"/>
      <c r="N471" s="1500"/>
      <c r="O471" s="1500"/>
      <c r="P471" s="1500"/>
      <c r="Q471" s="1500"/>
      <c r="R471" s="1500"/>
      <c r="S471" s="1500"/>
      <c r="T471" s="1500"/>
      <c r="U471" s="1500"/>
      <c r="V471" s="1500"/>
      <c r="W471" s="1500"/>
      <c r="X471" s="1500"/>
      <c r="Y471" s="1500"/>
      <c r="Z471" s="1500"/>
      <c r="AA471" s="1500"/>
      <c r="AB471" s="1500"/>
      <c r="AC471" s="1500"/>
      <c r="AD471" s="1500"/>
      <c r="AE471" s="1500"/>
      <c r="AF471" s="1500"/>
      <c r="AG471" s="1500"/>
      <c r="AH471" s="1500"/>
      <c r="AI471" s="1500"/>
      <c r="AJ471" s="1500"/>
      <c r="AK471" s="1500"/>
      <c r="AL471" s="1500"/>
      <c r="AM471" s="1500"/>
      <c r="AN471" s="1500"/>
    </row>
    <row r="472" spans="1:40" ht="14.25" customHeight="1" x14ac:dyDescent="0.25">
      <c r="A472" s="1500"/>
      <c r="B472" s="1500"/>
      <c r="C472" s="1500"/>
      <c r="D472" s="1500"/>
      <c r="E472" s="1500"/>
      <c r="F472" s="1500"/>
      <c r="G472" s="1500"/>
      <c r="H472" s="1500"/>
      <c r="I472" s="1500"/>
      <c r="J472" s="1500"/>
      <c r="K472" s="1500"/>
      <c r="L472" s="1500"/>
      <c r="M472" s="1500"/>
      <c r="N472" s="1500"/>
      <c r="O472" s="1500"/>
      <c r="P472" s="1500"/>
      <c r="Q472" s="1500"/>
      <c r="R472" s="1500"/>
      <c r="S472" s="1500"/>
      <c r="T472" s="1500"/>
      <c r="U472" s="1500"/>
      <c r="V472" s="1500"/>
      <c r="W472" s="1500"/>
      <c r="X472" s="1500"/>
      <c r="Y472" s="1500"/>
      <c r="Z472" s="1500"/>
      <c r="AA472" s="1500"/>
      <c r="AB472" s="1500"/>
      <c r="AC472" s="1500"/>
      <c r="AD472" s="1500"/>
      <c r="AE472" s="1500"/>
      <c r="AF472" s="1500"/>
      <c r="AG472" s="1500"/>
      <c r="AH472" s="1500"/>
      <c r="AI472" s="1500"/>
      <c r="AJ472" s="1500"/>
      <c r="AK472" s="1500"/>
      <c r="AL472" s="1500"/>
      <c r="AM472" s="1500"/>
      <c r="AN472" s="1500"/>
    </row>
    <row r="473" spans="1:40" ht="14.25" customHeight="1" x14ac:dyDescent="0.25">
      <c r="A473" s="1500"/>
      <c r="B473" s="1500"/>
      <c r="C473" s="1500"/>
      <c r="D473" s="1500"/>
      <c r="E473" s="1500"/>
      <c r="F473" s="1500"/>
      <c r="G473" s="1500"/>
      <c r="H473" s="1500"/>
      <c r="I473" s="1500"/>
      <c r="J473" s="1500"/>
      <c r="K473" s="1500"/>
      <c r="L473" s="1500"/>
      <c r="M473" s="1500"/>
      <c r="N473" s="1500"/>
      <c r="O473" s="1500"/>
      <c r="P473" s="1500"/>
      <c r="Q473" s="1500"/>
      <c r="R473" s="1500"/>
      <c r="S473" s="1500"/>
      <c r="T473" s="1500"/>
      <c r="U473" s="1500"/>
      <c r="V473" s="1500"/>
      <c r="W473" s="1500"/>
      <c r="X473" s="1500"/>
      <c r="Y473" s="1500"/>
      <c r="Z473" s="1500"/>
      <c r="AA473" s="1500"/>
      <c r="AB473" s="1500"/>
      <c r="AC473" s="1500"/>
      <c r="AD473" s="1500"/>
      <c r="AE473" s="1500"/>
      <c r="AF473" s="1500"/>
      <c r="AG473" s="1500"/>
      <c r="AH473" s="1500"/>
      <c r="AI473" s="1500"/>
      <c r="AJ473" s="1500"/>
      <c r="AK473" s="1500"/>
      <c r="AL473" s="1500"/>
      <c r="AM473" s="1500"/>
      <c r="AN473" s="1500"/>
    </row>
    <row r="474" spans="1:40" ht="14.25" customHeight="1" x14ac:dyDescent="0.25">
      <c r="A474" s="1500"/>
      <c r="B474" s="1500"/>
      <c r="C474" s="1500"/>
      <c r="D474" s="1500"/>
      <c r="E474" s="1500"/>
      <c r="F474" s="1500"/>
      <c r="G474" s="1500"/>
      <c r="H474" s="1500"/>
      <c r="I474" s="1500"/>
      <c r="J474" s="1500"/>
      <c r="K474" s="1500"/>
      <c r="L474" s="1500"/>
      <c r="M474" s="1500"/>
      <c r="N474" s="1500"/>
      <c r="O474" s="1500"/>
      <c r="P474" s="1500"/>
      <c r="Q474" s="1500"/>
      <c r="R474" s="1500"/>
      <c r="S474" s="1500"/>
      <c r="T474" s="1500"/>
      <c r="U474" s="1500"/>
      <c r="V474" s="1500"/>
      <c r="W474" s="1500"/>
      <c r="X474" s="1500"/>
      <c r="Y474" s="1500"/>
      <c r="Z474" s="1500"/>
      <c r="AA474" s="1500"/>
      <c r="AB474" s="1500"/>
      <c r="AC474" s="1500"/>
      <c r="AD474" s="1500"/>
      <c r="AE474" s="1500"/>
      <c r="AF474" s="1500"/>
      <c r="AG474" s="1500"/>
      <c r="AH474" s="1500"/>
      <c r="AI474" s="1500"/>
      <c r="AJ474" s="1500"/>
      <c r="AK474" s="1500"/>
      <c r="AL474" s="1500"/>
      <c r="AM474" s="1500"/>
      <c r="AN474" s="1500"/>
    </row>
    <row r="475" spans="1:40" ht="14.25" customHeight="1" x14ac:dyDescent="0.25">
      <c r="A475" s="1500"/>
      <c r="B475" s="1500"/>
      <c r="C475" s="1500"/>
      <c r="D475" s="1500"/>
      <c r="E475" s="1500"/>
      <c r="F475" s="1500"/>
      <c r="G475" s="1500"/>
      <c r="H475" s="1500"/>
      <c r="I475" s="1500"/>
      <c r="J475" s="1500"/>
      <c r="K475" s="1500"/>
      <c r="L475" s="1500"/>
      <c r="M475" s="1500"/>
      <c r="N475" s="1500"/>
      <c r="O475" s="1500"/>
      <c r="P475" s="1500"/>
      <c r="Q475" s="1500"/>
      <c r="R475" s="1500"/>
      <c r="S475" s="1500"/>
      <c r="T475" s="1500"/>
      <c r="U475" s="1500"/>
      <c r="V475" s="1500"/>
      <c r="W475" s="1500"/>
      <c r="X475" s="1500"/>
      <c r="Y475" s="1500"/>
      <c r="Z475" s="1500"/>
      <c r="AA475" s="1500"/>
      <c r="AB475" s="1500"/>
      <c r="AC475" s="1500"/>
      <c r="AD475" s="1500"/>
      <c r="AE475" s="1500"/>
      <c r="AF475" s="1500"/>
      <c r="AG475" s="1500"/>
      <c r="AH475" s="1500"/>
      <c r="AI475" s="1500"/>
      <c r="AJ475" s="1500"/>
      <c r="AK475" s="1500"/>
      <c r="AL475" s="1500"/>
      <c r="AM475" s="1500"/>
      <c r="AN475" s="1500"/>
    </row>
    <row r="476" spans="1:40" ht="14.25" customHeight="1" x14ac:dyDescent="0.25">
      <c r="A476" s="1500"/>
      <c r="B476" s="1500"/>
      <c r="C476" s="1500"/>
      <c r="D476" s="1500"/>
      <c r="E476" s="1500"/>
      <c r="F476" s="1500"/>
      <c r="G476" s="1500"/>
      <c r="H476" s="1500"/>
      <c r="I476" s="1500"/>
      <c r="J476" s="1500"/>
      <c r="K476" s="1500"/>
      <c r="L476" s="1500"/>
      <c r="M476" s="1500"/>
      <c r="N476" s="1500"/>
      <c r="O476" s="1500"/>
      <c r="P476" s="1500"/>
      <c r="Q476" s="1500"/>
      <c r="R476" s="1500"/>
      <c r="S476" s="1500"/>
      <c r="T476" s="1500"/>
      <c r="U476" s="1500"/>
      <c r="V476" s="1500"/>
      <c r="W476" s="1500"/>
      <c r="X476" s="1500"/>
      <c r="Y476" s="1500"/>
      <c r="Z476" s="1500"/>
      <c r="AA476" s="1500"/>
      <c r="AB476" s="1500"/>
      <c r="AC476" s="1500"/>
      <c r="AD476" s="1500"/>
      <c r="AE476" s="1500"/>
      <c r="AF476" s="1500"/>
      <c r="AG476" s="1500"/>
      <c r="AH476" s="1500"/>
      <c r="AI476" s="1500"/>
      <c r="AJ476" s="1500"/>
      <c r="AK476" s="1500"/>
      <c r="AL476" s="1500"/>
      <c r="AM476" s="1500"/>
      <c r="AN476" s="1500"/>
    </row>
    <row r="477" spans="1:40" ht="14.25" customHeight="1" x14ac:dyDescent="0.25">
      <c r="A477" s="1500"/>
      <c r="B477" s="1500"/>
      <c r="C477" s="1500"/>
      <c r="D477" s="1500"/>
      <c r="E477" s="1500"/>
      <c r="F477" s="1500"/>
      <c r="G477" s="1500"/>
      <c r="H477" s="1500"/>
      <c r="I477" s="1500"/>
      <c r="J477" s="1500"/>
      <c r="K477" s="1500"/>
      <c r="L477" s="1500"/>
      <c r="M477" s="1500"/>
      <c r="N477" s="1500"/>
      <c r="O477" s="1500"/>
      <c r="P477" s="1500"/>
      <c r="Q477" s="1500"/>
      <c r="R477" s="1500"/>
      <c r="S477" s="1500"/>
      <c r="T477" s="1500"/>
      <c r="U477" s="1500"/>
      <c r="V477" s="1500"/>
      <c r="W477" s="1500"/>
      <c r="X477" s="1500"/>
      <c r="Y477" s="1500"/>
      <c r="Z477" s="1500"/>
      <c r="AA477" s="1500"/>
      <c r="AB477" s="1500"/>
      <c r="AC477" s="1500"/>
      <c r="AD477" s="1500"/>
      <c r="AE477" s="1500"/>
      <c r="AF477" s="1500"/>
      <c r="AG477" s="1500"/>
      <c r="AH477" s="1500"/>
      <c r="AI477" s="1500"/>
      <c r="AJ477" s="1500"/>
      <c r="AK477" s="1500"/>
      <c r="AL477" s="1500"/>
      <c r="AM477" s="1500"/>
      <c r="AN477" s="1500"/>
    </row>
    <row r="478" spans="1:40" ht="14.25" customHeight="1" x14ac:dyDescent="0.25">
      <c r="A478" s="1500"/>
      <c r="B478" s="1500"/>
      <c r="C478" s="1500"/>
      <c r="D478" s="1500"/>
      <c r="E478" s="1500"/>
      <c r="F478" s="1500"/>
      <c r="G478" s="1500"/>
      <c r="H478" s="1500"/>
      <c r="I478" s="1500"/>
      <c r="J478" s="1500"/>
      <c r="K478" s="1500"/>
      <c r="L478" s="1500"/>
      <c r="M478" s="1500"/>
      <c r="N478" s="1500"/>
      <c r="O478" s="1500"/>
      <c r="P478" s="1500"/>
      <c r="Q478" s="1500"/>
      <c r="R478" s="1500"/>
      <c r="S478" s="1500"/>
      <c r="T478" s="1500"/>
      <c r="U478" s="1500"/>
      <c r="V478" s="1500"/>
      <c r="W478" s="1500"/>
      <c r="X478" s="1500"/>
      <c r="Y478" s="1500"/>
      <c r="Z478" s="1500"/>
      <c r="AA478" s="1500"/>
      <c r="AB478" s="1500"/>
      <c r="AC478" s="1500"/>
      <c r="AD478" s="1500"/>
      <c r="AE478" s="1500"/>
      <c r="AF478" s="1500"/>
      <c r="AG478" s="1500"/>
      <c r="AH478" s="1500"/>
      <c r="AI478" s="1500"/>
      <c r="AJ478" s="1500"/>
      <c r="AK478" s="1500"/>
      <c r="AL478" s="1500"/>
      <c r="AM478" s="1500"/>
      <c r="AN478" s="1500"/>
    </row>
    <row r="479" spans="1:40" ht="14.25" customHeight="1" x14ac:dyDescent="0.25">
      <c r="A479" s="1500"/>
      <c r="B479" s="1500"/>
      <c r="C479" s="1500"/>
      <c r="D479" s="1500"/>
      <c r="E479" s="1500"/>
      <c r="F479" s="1500"/>
      <c r="G479" s="1500"/>
      <c r="H479" s="1500"/>
      <c r="I479" s="1500"/>
      <c r="J479" s="1500"/>
      <c r="K479" s="1500"/>
      <c r="L479" s="1500"/>
      <c r="M479" s="1500"/>
      <c r="N479" s="1500"/>
      <c r="O479" s="1500"/>
      <c r="P479" s="1500"/>
      <c r="Q479" s="1500"/>
      <c r="R479" s="1500"/>
      <c r="S479" s="1500"/>
      <c r="T479" s="1500"/>
      <c r="U479" s="1500"/>
      <c r="V479" s="1500"/>
      <c r="W479" s="1500"/>
      <c r="X479" s="1500"/>
      <c r="Y479" s="1500"/>
      <c r="Z479" s="1500"/>
      <c r="AA479" s="1500"/>
      <c r="AB479" s="1500"/>
      <c r="AC479" s="1500"/>
      <c r="AD479" s="1500"/>
      <c r="AE479" s="1500"/>
      <c r="AF479" s="1500"/>
      <c r="AG479" s="1500"/>
      <c r="AH479" s="1500"/>
      <c r="AI479" s="1500"/>
      <c r="AJ479" s="1500"/>
      <c r="AK479" s="1500"/>
      <c r="AL479" s="1500"/>
      <c r="AM479" s="1500"/>
      <c r="AN479" s="1500"/>
    </row>
    <row r="480" spans="1:40" ht="14.25" customHeight="1" x14ac:dyDescent="0.25">
      <c r="A480" s="1500"/>
      <c r="B480" s="1500"/>
      <c r="C480" s="1500"/>
      <c r="D480" s="1500"/>
      <c r="E480" s="1500"/>
      <c r="F480" s="1500"/>
      <c r="G480" s="1500"/>
      <c r="H480" s="1500"/>
      <c r="I480" s="1500"/>
      <c r="J480" s="1500"/>
      <c r="K480" s="1500"/>
      <c r="L480" s="1500"/>
      <c r="M480" s="1500"/>
      <c r="N480" s="1500"/>
      <c r="O480" s="1500"/>
      <c r="P480" s="1500"/>
      <c r="Q480" s="1500"/>
      <c r="R480" s="1500"/>
      <c r="S480" s="1500"/>
      <c r="T480" s="1500"/>
      <c r="U480" s="1500"/>
      <c r="V480" s="1500"/>
      <c r="W480" s="1500"/>
      <c r="X480" s="1500"/>
      <c r="Y480" s="1500"/>
      <c r="Z480" s="1500"/>
      <c r="AA480" s="1500"/>
      <c r="AB480" s="1500"/>
      <c r="AC480" s="1500"/>
      <c r="AD480" s="1500"/>
      <c r="AE480" s="1500"/>
      <c r="AF480" s="1500"/>
      <c r="AG480" s="1500"/>
      <c r="AH480" s="1500"/>
      <c r="AI480" s="1500"/>
      <c r="AJ480" s="1500"/>
      <c r="AK480" s="1500"/>
      <c r="AL480" s="1500"/>
      <c r="AM480" s="1500"/>
      <c r="AN480" s="1500"/>
    </row>
    <row r="481" spans="1:40" ht="14.25" customHeight="1" x14ac:dyDescent="0.25">
      <c r="A481" s="1500"/>
      <c r="B481" s="1500"/>
      <c r="C481" s="1500"/>
      <c r="D481" s="1500"/>
      <c r="E481" s="1500"/>
      <c r="F481" s="1500"/>
      <c r="G481" s="1500"/>
      <c r="H481" s="1500"/>
      <c r="I481" s="1500"/>
      <c r="J481" s="1500"/>
      <c r="K481" s="1500"/>
      <c r="L481" s="1500"/>
      <c r="M481" s="1500"/>
      <c r="N481" s="1500"/>
      <c r="O481" s="1500"/>
      <c r="P481" s="1500"/>
      <c r="Q481" s="1500"/>
      <c r="R481" s="1500"/>
      <c r="S481" s="1500"/>
      <c r="T481" s="1500"/>
      <c r="U481" s="1500"/>
      <c r="V481" s="1500"/>
      <c r="W481" s="1500"/>
      <c r="X481" s="1500"/>
      <c r="Y481" s="1500"/>
      <c r="Z481" s="1500"/>
      <c r="AA481" s="1500"/>
      <c r="AB481" s="1500"/>
      <c r="AC481" s="1500"/>
      <c r="AD481" s="1500"/>
      <c r="AE481" s="1500"/>
      <c r="AF481" s="1500"/>
      <c r="AG481" s="1500"/>
      <c r="AH481" s="1500"/>
      <c r="AI481" s="1500"/>
      <c r="AJ481" s="1500"/>
      <c r="AK481" s="1500"/>
      <c r="AL481" s="1500"/>
      <c r="AM481" s="1500"/>
      <c r="AN481" s="1500"/>
    </row>
    <row r="482" spans="1:40" ht="14.25" customHeight="1" x14ac:dyDescent="0.25">
      <c r="A482" s="1500"/>
      <c r="B482" s="1500"/>
      <c r="C482" s="1500"/>
      <c r="D482" s="1500"/>
      <c r="E482" s="1500"/>
      <c r="F482" s="1500"/>
      <c r="G482" s="1500"/>
      <c r="H482" s="1500"/>
      <c r="I482" s="1500"/>
      <c r="J482" s="1500"/>
      <c r="K482" s="1500"/>
      <c r="L482" s="1500"/>
      <c r="M482" s="1500"/>
      <c r="N482" s="1500"/>
      <c r="O482" s="1500"/>
      <c r="P482" s="1500"/>
      <c r="Q482" s="1500"/>
      <c r="R482" s="1500"/>
      <c r="S482" s="1500"/>
      <c r="T482" s="1500"/>
      <c r="U482" s="1500"/>
      <c r="V482" s="1500"/>
      <c r="W482" s="1500"/>
      <c r="X482" s="1500"/>
      <c r="Y482" s="1500"/>
      <c r="Z482" s="1500"/>
      <c r="AA482" s="1500"/>
      <c r="AB482" s="1500"/>
      <c r="AC482" s="1500"/>
      <c r="AD482" s="1500"/>
      <c r="AE482" s="1500"/>
      <c r="AF482" s="1500"/>
      <c r="AG482" s="1500"/>
      <c r="AH482" s="1500"/>
      <c r="AI482" s="1500"/>
      <c r="AJ482" s="1500"/>
      <c r="AK482" s="1500"/>
      <c r="AL482" s="1500"/>
      <c r="AM482" s="1500"/>
      <c r="AN482" s="1500"/>
    </row>
    <row r="483" spans="1:40" ht="14.25" customHeight="1" x14ac:dyDescent="0.25">
      <c r="A483" s="1500"/>
      <c r="B483" s="1500"/>
      <c r="C483" s="1500"/>
      <c r="D483" s="1500"/>
      <c r="E483" s="1500"/>
      <c r="F483" s="1500"/>
      <c r="G483" s="1500"/>
      <c r="H483" s="1500"/>
      <c r="I483" s="1500"/>
      <c r="J483" s="1500"/>
      <c r="K483" s="1500"/>
      <c r="L483" s="1500"/>
      <c r="M483" s="1500"/>
      <c r="N483" s="1500"/>
      <c r="O483" s="1500"/>
      <c r="P483" s="1500"/>
      <c r="Q483" s="1500"/>
      <c r="R483" s="1500"/>
      <c r="S483" s="1500"/>
      <c r="T483" s="1500"/>
      <c r="U483" s="1500"/>
      <c r="V483" s="1500"/>
      <c r="W483" s="1500"/>
      <c r="X483" s="1500"/>
      <c r="Y483" s="1500"/>
      <c r="Z483" s="1500"/>
      <c r="AA483" s="1500"/>
      <c r="AB483" s="1500"/>
      <c r="AC483" s="1500"/>
      <c r="AD483" s="1500"/>
      <c r="AE483" s="1500"/>
      <c r="AF483" s="1500"/>
      <c r="AG483" s="1500"/>
      <c r="AH483" s="1500"/>
      <c r="AI483" s="1500"/>
      <c r="AJ483" s="1500"/>
      <c r="AK483" s="1500"/>
      <c r="AL483" s="1500"/>
      <c r="AM483" s="1500"/>
      <c r="AN483" s="1500"/>
    </row>
    <row r="484" spans="1:40" ht="14.25" customHeight="1" x14ac:dyDescent="0.25">
      <c r="A484" s="1500"/>
      <c r="B484" s="1500"/>
      <c r="C484" s="1500"/>
      <c r="D484" s="1500"/>
      <c r="E484" s="1500"/>
      <c r="F484" s="1500"/>
      <c r="G484" s="1500"/>
      <c r="H484" s="1500"/>
      <c r="I484" s="1500"/>
      <c r="J484" s="1500"/>
      <c r="K484" s="1500"/>
      <c r="L484" s="1500"/>
      <c r="M484" s="1500"/>
      <c r="N484" s="1500"/>
      <c r="O484" s="1500"/>
      <c r="P484" s="1500"/>
      <c r="Q484" s="1500"/>
      <c r="R484" s="1500"/>
      <c r="S484" s="1500"/>
      <c r="T484" s="1500"/>
      <c r="U484" s="1500"/>
      <c r="V484" s="1500"/>
      <c r="W484" s="1500"/>
      <c r="X484" s="1500"/>
      <c r="Y484" s="1500"/>
      <c r="Z484" s="1500"/>
      <c r="AA484" s="1500"/>
      <c r="AB484" s="1500"/>
      <c r="AC484" s="1500"/>
      <c r="AD484" s="1500"/>
      <c r="AE484" s="1500"/>
      <c r="AF484" s="1500"/>
      <c r="AG484" s="1500"/>
      <c r="AH484" s="1500"/>
      <c r="AI484" s="1500"/>
      <c r="AJ484" s="1500"/>
      <c r="AK484" s="1500"/>
      <c r="AL484" s="1500"/>
      <c r="AM484" s="1500"/>
      <c r="AN484" s="1500"/>
    </row>
    <row r="485" spans="1:40" ht="14.25" customHeight="1" x14ac:dyDescent="0.25">
      <c r="A485" s="1500"/>
      <c r="B485" s="1500"/>
      <c r="C485" s="1500"/>
      <c r="D485" s="1500"/>
      <c r="E485" s="1500"/>
      <c r="F485" s="1500"/>
      <c r="G485" s="1500"/>
      <c r="H485" s="1500"/>
      <c r="I485" s="1500"/>
      <c r="J485" s="1500"/>
      <c r="K485" s="1500"/>
      <c r="L485" s="1500"/>
      <c r="M485" s="1500"/>
      <c r="N485" s="1500"/>
      <c r="O485" s="1500"/>
      <c r="P485" s="1500"/>
      <c r="Q485" s="1500"/>
      <c r="R485" s="1500"/>
      <c r="S485" s="1500"/>
      <c r="T485" s="1500"/>
      <c r="U485" s="1500"/>
      <c r="V485" s="1500"/>
      <c r="W485" s="1500"/>
      <c r="X485" s="1500"/>
      <c r="Y485" s="1500"/>
      <c r="Z485" s="1500"/>
      <c r="AA485" s="1500"/>
      <c r="AB485" s="1500"/>
      <c r="AC485" s="1500"/>
      <c r="AD485" s="1500"/>
      <c r="AE485" s="1500"/>
      <c r="AF485" s="1500"/>
      <c r="AG485" s="1500"/>
      <c r="AH485" s="1500"/>
      <c r="AI485" s="1500"/>
      <c r="AJ485" s="1500"/>
      <c r="AK485" s="1500"/>
      <c r="AL485" s="1500"/>
      <c r="AM485" s="1500"/>
      <c r="AN485" s="1500"/>
    </row>
    <row r="486" spans="1:40" ht="14.25" customHeight="1" x14ac:dyDescent="0.25">
      <c r="A486" s="1500"/>
      <c r="B486" s="1500"/>
      <c r="C486" s="1500"/>
      <c r="D486" s="1500"/>
      <c r="E486" s="1500"/>
      <c r="F486" s="1500"/>
      <c r="G486" s="1500"/>
      <c r="H486" s="1500"/>
      <c r="I486" s="1500"/>
      <c r="J486" s="1500"/>
      <c r="K486" s="1500"/>
      <c r="L486" s="1500"/>
      <c r="M486" s="1500"/>
      <c r="N486" s="1500"/>
      <c r="O486" s="1500"/>
      <c r="P486" s="1500"/>
      <c r="Q486" s="1500"/>
      <c r="R486" s="1500"/>
      <c r="S486" s="1500"/>
      <c r="T486" s="1500"/>
      <c r="U486" s="1500"/>
      <c r="V486" s="1500"/>
      <c r="W486" s="1500"/>
      <c r="X486" s="1500"/>
      <c r="Y486" s="1500"/>
      <c r="Z486" s="1500"/>
      <c r="AA486" s="1500"/>
      <c r="AB486" s="1500"/>
      <c r="AC486" s="1500"/>
      <c r="AD486" s="1500"/>
      <c r="AE486" s="1500"/>
      <c r="AF486" s="1500"/>
      <c r="AG486" s="1500"/>
      <c r="AH486" s="1500"/>
      <c r="AI486" s="1500"/>
      <c r="AJ486" s="1500"/>
      <c r="AK486" s="1500"/>
      <c r="AL486" s="1500"/>
      <c r="AM486" s="1500"/>
      <c r="AN486" s="1500"/>
    </row>
    <row r="487" spans="1:40" ht="14.25" customHeight="1" x14ac:dyDescent="0.25">
      <c r="A487" s="1500"/>
      <c r="B487" s="1500"/>
      <c r="C487" s="1500"/>
      <c r="D487" s="1500"/>
      <c r="E487" s="1500"/>
      <c r="F487" s="1500"/>
      <c r="G487" s="1500"/>
      <c r="H487" s="1500"/>
      <c r="I487" s="1500"/>
      <c r="J487" s="1500"/>
      <c r="K487" s="1500"/>
      <c r="L487" s="1500"/>
      <c r="M487" s="1500"/>
      <c r="N487" s="1500"/>
      <c r="O487" s="1500"/>
      <c r="P487" s="1500"/>
      <c r="Q487" s="1500"/>
      <c r="R487" s="1500"/>
      <c r="S487" s="1500"/>
      <c r="T487" s="1500"/>
      <c r="U487" s="1500"/>
      <c r="V487" s="1500"/>
      <c r="W487" s="1500"/>
      <c r="X487" s="1500"/>
      <c r="Y487" s="1500"/>
      <c r="Z487" s="1500"/>
      <c r="AA487" s="1500"/>
      <c r="AB487" s="1500"/>
      <c r="AC487" s="1500"/>
      <c r="AD487" s="1500"/>
      <c r="AE487" s="1500"/>
      <c r="AF487" s="1500"/>
      <c r="AG487" s="1500"/>
      <c r="AH487" s="1500"/>
      <c r="AI487" s="1500"/>
      <c r="AJ487" s="1500"/>
      <c r="AK487" s="1500"/>
      <c r="AL487" s="1500"/>
      <c r="AM487" s="1500"/>
      <c r="AN487" s="1500"/>
    </row>
    <row r="488" spans="1:40" ht="14.25" customHeight="1" x14ac:dyDescent="0.25">
      <c r="A488" s="1500"/>
      <c r="B488" s="1500"/>
      <c r="C488" s="1500"/>
      <c r="D488" s="1500"/>
      <c r="E488" s="1500"/>
      <c r="F488" s="1500"/>
      <c r="G488" s="1500"/>
      <c r="H488" s="1500"/>
      <c r="I488" s="1500"/>
      <c r="J488" s="1500"/>
      <c r="K488" s="1500"/>
      <c r="L488" s="1500"/>
      <c r="M488" s="1500"/>
      <c r="N488" s="1500"/>
      <c r="O488" s="1500"/>
      <c r="P488" s="1500"/>
      <c r="Q488" s="1500"/>
      <c r="R488" s="1500"/>
      <c r="S488" s="1500"/>
      <c r="T488" s="1500"/>
      <c r="U488" s="1500"/>
      <c r="V488" s="1500"/>
      <c r="W488" s="1500"/>
      <c r="X488" s="1500"/>
      <c r="Y488" s="1500"/>
      <c r="Z488" s="1500"/>
      <c r="AA488" s="1500"/>
      <c r="AB488" s="1500"/>
      <c r="AC488" s="1500"/>
      <c r="AD488" s="1500"/>
      <c r="AE488" s="1500"/>
      <c r="AF488" s="1500"/>
      <c r="AG488" s="1500"/>
      <c r="AH488" s="1500"/>
      <c r="AI488" s="1500"/>
      <c r="AJ488" s="1500"/>
      <c r="AK488" s="1500"/>
      <c r="AL488" s="1500"/>
      <c r="AM488" s="1500"/>
      <c r="AN488" s="1500"/>
    </row>
    <row r="489" spans="1:40" ht="14.25" customHeight="1" x14ac:dyDescent="0.25">
      <c r="A489" s="1500"/>
      <c r="B489" s="1500"/>
      <c r="C489" s="1500"/>
      <c r="D489" s="1500"/>
      <c r="E489" s="1500"/>
      <c r="F489" s="1500"/>
      <c r="G489" s="1500"/>
      <c r="H489" s="1500"/>
      <c r="I489" s="1500"/>
      <c r="J489" s="1500"/>
      <c r="K489" s="1500"/>
      <c r="L489" s="1500"/>
      <c r="M489" s="1500"/>
      <c r="N489" s="1500"/>
      <c r="O489" s="1500"/>
      <c r="P489" s="1500"/>
      <c r="Q489" s="1500"/>
      <c r="R489" s="1500"/>
      <c r="S489" s="1500"/>
      <c r="T489" s="1500"/>
      <c r="U489" s="1500"/>
      <c r="V489" s="1500"/>
      <c r="W489" s="1500"/>
      <c r="X489" s="1500"/>
      <c r="Y489" s="1500"/>
      <c r="Z489" s="1500"/>
      <c r="AA489" s="1500"/>
      <c r="AB489" s="1500"/>
      <c r="AC489" s="1500"/>
      <c r="AD489" s="1500"/>
      <c r="AE489" s="1500"/>
      <c r="AF489" s="1500"/>
      <c r="AG489" s="1500"/>
      <c r="AH489" s="1500"/>
      <c r="AI489" s="1500"/>
      <c r="AJ489" s="1500"/>
      <c r="AK489" s="1500"/>
      <c r="AL489" s="1500"/>
      <c r="AM489" s="1500"/>
      <c r="AN489" s="1500"/>
    </row>
    <row r="490" spans="1:40" ht="14.25" customHeight="1" x14ac:dyDescent="0.25">
      <c r="A490" s="1500"/>
      <c r="B490" s="1500"/>
      <c r="C490" s="1500"/>
      <c r="D490" s="1500"/>
      <c r="E490" s="1500"/>
      <c r="F490" s="1500"/>
      <c r="G490" s="1500"/>
      <c r="H490" s="1500"/>
      <c r="I490" s="1500"/>
      <c r="J490" s="1500"/>
      <c r="K490" s="1500"/>
      <c r="L490" s="1500"/>
      <c r="M490" s="1500"/>
      <c r="N490" s="1500"/>
      <c r="O490" s="1500"/>
      <c r="P490" s="1500"/>
      <c r="Q490" s="1500"/>
      <c r="R490" s="1500"/>
      <c r="S490" s="1500"/>
      <c r="T490" s="1500"/>
      <c r="U490" s="1500"/>
      <c r="V490" s="1500"/>
      <c r="W490" s="1500"/>
      <c r="X490" s="1500"/>
      <c r="Y490" s="1500"/>
      <c r="Z490" s="1500"/>
      <c r="AA490" s="1500"/>
      <c r="AB490" s="1500"/>
      <c r="AC490" s="1500"/>
      <c r="AD490" s="1500"/>
      <c r="AE490" s="1500"/>
      <c r="AF490" s="1500"/>
      <c r="AG490" s="1500"/>
      <c r="AH490" s="1500"/>
      <c r="AI490" s="1500"/>
      <c r="AJ490" s="1500"/>
      <c r="AK490" s="1500"/>
      <c r="AL490" s="1500"/>
      <c r="AM490" s="1500"/>
      <c r="AN490" s="1500"/>
    </row>
    <row r="491" spans="1:40" ht="14.25" customHeight="1" x14ac:dyDescent="0.25">
      <c r="A491" s="1500"/>
      <c r="B491" s="1500"/>
      <c r="C491" s="1500"/>
      <c r="D491" s="1500"/>
      <c r="E491" s="1500"/>
      <c r="F491" s="1500"/>
      <c r="G491" s="1500"/>
      <c r="H491" s="1500"/>
      <c r="I491" s="1500"/>
      <c r="J491" s="1500"/>
      <c r="K491" s="1500"/>
      <c r="L491" s="1500"/>
      <c r="M491" s="1500"/>
      <c r="N491" s="1500"/>
      <c r="O491" s="1500"/>
      <c r="P491" s="1500"/>
      <c r="Q491" s="1500"/>
      <c r="R491" s="1500"/>
      <c r="S491" s="1500"/>
      <c r="T491" s="1500"/>
      <c r="U491" s="1500"/>
      <c r="V491" s="1500"/>
      <c r="W491" s="1500"/>
      <c r="X491" s="1500"/>
      <c r="Y491" s="1500"/>
      <c r="Z491" s="1500"/>
      <c r="AA491" s="1500"/>
      <c r="AB491" s="1500"/>
      <c r="AC491" s="1500"/>
      <c r="AD491" s="1500"/>
      <c r="AE491" s="1500"/>
      <c r="AF491" s="1500"/>
      <c r="AG491" s="1500"/>
      <c r="AH491" s="1500"/>
      <c r="AI491" s="1500"/>
      <c r="AJ491" s="1500"/>
      <c r="AK491" s="1500"/>
      <c r="AL491" s="1500"/>
      <c r="AM491" s="1500"/>
      <c r="AN491" s="1500"/>
    </row>
    <row r="492" spans="1:40" ht="14.25" customHeight="1" x14ac:dyDescent="0.25">
      <c r="A492" s="1500"/>
      <c r="B492" s="1500"/>
      <c r="C492" s="1500"/>
      <c r="D492" s="1500"/>
      <c r="E492" s="1500"/>
      <c r="F492" s="1500"/>
      <c r="G492" s="1500"/>
      <c r="H492" s="1500"/>
      <c r="I492" s="1500"/>
      <c r="J492" s="1500"/>
      <c r="K492" s="1500"/>
      <c r="L492" s="1500"/>
      <c r="M492" s="1500"/>
      <c r="N492" s="1500"/>
      <c r="O492" s="1500"/>
      <c r="P492" s="1500"/>
      <c r="Q492" s="1500"/>
      <c r="R492" s="1500"/>
      <c r="S492" s="1500"/>
      <c r="T492" s="1500"/>
      <c r="U492" s="1500"/>
      <c r="V492" s="1500"/>
      <c r="W492" s="1500"/>
      <c r="X492" s="1500"/>
      <c r="Y492" s="1500"/>
      <c r="Z492" s="1500"/>
      <c r="AA492" s="1500"/>
      <c r="AB492" s="1500"/>
      <c r="AC492" s="1500"/>
      <c r="AD492" s="1500"/>
      <c r="AE492" s="1500"/>
      <c r="AF492" s="1500"/>
      <c r="AG492" s="1500"/>
      <c r="AH492" s="1500"/>
      <c r="AI492" s="1500"/>
      <c r="AJ492" s="1500"/>
      <c r="AK492" s="1500"/>
      <c r="AL492" s="1500"/>
      <c r="AM492" s="1500"/>
      <c r="AN492" s="1500"/>
    </row>
    <row r="493" spans="1:40" ht="14.25" customHeight="1" x14ac:dyDescent="0.25">
      <c r="A493" s="1500"/>
      <c r="B493" s="1500"/>
      <c r="C493" s="1500"/>
      <c r="D493" s="1500"/>
      <c r="E493" s="1500"/>
      <c r="F493" s="1500"/>
      <c r="G493" s="1500"/>
      <c r="H493" s="1500"/>
      <c r="I493" s="1500"/>
      <c r="J493" s="1500"/>
      <c r="K493" s="1500"/>
      <c r="L493" s="1500"/>
      <c r="M493" s="1500"/>
      <c r="N493" s="1500"/>
      <c r="O493" s="1500"/>
      <c r="P493" s="1500"/>
      <c r="Q493" s="1500"/>
      <c r="R493" s="1500"/>
      <c r="S493" s="1500"/>
      <c r="T493" s="1500"/>
      <c r="U493" s="1500"/>
      <c r="V493" s="1500"/>
      <c r="W493" s="1500"/>
      <c r="X493" s="1500"/>
      <c r="Y493" s="1500"/>
      <c r="Z493" s="1500"/>
      <c r="AA493" s="1500"/>
      <c r="AB493" s="1500"/>
      <c r="AC493" s="1500"/>
      <c r="AD493" s="1500"/>
      <c r="AE493" s="1500"/>
      <c r="AF493" s="1500"/>
      <c r="AG493" s="1500"/>
      <c r="AH493" s="1500"/>
      <c r="AI493" s="1500"/>
      <c r="AJ493" s="1500"/>
      <c r="AK493" s="1500"/>
      <c r="AL493" s="1500"/>
      <c r="AM493" s="1500"/>
      <c r="AN493" s="1500"/>
    </row>
    <row r="494" spans="1:40" ht="14.25" customHeight="1" x14ac:dyDescent="0.25">
      <c r="A494" s="1500"/>
      <c r="B494" s="1500"/>
      <c r="C494" s="1500"/>
      <c r="D494" s="1500"/>
      <c r="E494" s="1500"/>
      <c r="F494" s="1500"/>
      <c r="G494" s="1500"/>
      <c r="H494" s="1500"/>
      <c r="I494" s="1500"/>
      <c r="J494" s="1500"/>
      <c r="K494" s="1500"/>
      <c r="L494" s="1500"/>
      <c r="M494" s="1500"/>
      <c r="N494" s="1500"/>
      <c r="O494" s="1500"/>
      <c r="P494" s="1500"/>
      <c r="Q494" s="1500"/>
      <c r="R494" s="1500"/>
      <c r="S494" s="1500"/>
      <c r="T494" s="1500"/>
      <c r="U494" s="1500"/>
      <c r="V494" s="1500"/>
      <c r="W494" s="1500"/>
      <c r="X494" s="1500"/>
      <c r="Y494" s="1500"/>
      <c r="Z494" s="1500"/>
      <c r="AA494" s="1500"/>
      <c r="AB494" s="1500"/>
      <c r="AC494" s="1500"/>
      <c r="AD494" s="1500"/>
      <c r="AE494" s="1500"/>
      <c r="AF494" s="1500"/>
      <c r="AG494" s="1500"/>
      <c r="AH494" s="1500"/>
      <c r="AI494" s="1500"/>
      <c r="AJ494" s="1500"/>
      <c r="AK494" s="1500"/>
      <c r="AL494" s="1500"/>
      <c r="AM494" s="1500"/>
      <c r="AN494" s="1500"/>
    </row>
    <row r="495" spans="1:40" ht="14.25" customHeight="1" x14ac:dyDescent="0.25">
      <c r="A495" s="1500"/>
      <c r="B495" s="1500"/>
      <c r="C495" s="1500"/>
      <c r="D495" s="1500"/>
      <c r="E495" s="1500"/>
      <c r="F495" s="1500"/>
      <c r="G495" s="1500"/>
      <c r="H495" s="1500"/>
      <c r="I495" s="1500"/>
      <c r="J495" s="1500"/>
      <c r="K495" s="1500"/>
      <c r="L495" s="1500"/>
      <c r="M495" s="1500"/>
      <c r="N495" s="1500"/>
      <c r="O495" s="1500"/>
      <c r="P495" s="1500"/>
      <c r="Q495" s="1500"/>
      <c r="R495" s="1500"/>
      <c r="S495" s="1500"/>
      <c r="T495" s="1500"/>
      <c r="U495" s="1500"/>
      <c r="V495" s="1500"/>
      <c r="W495" s="1500"/>
      <c r="X495" s="1500"/>
      <c r="Y495" s="1500"/>
      <c r="Z495" s="1500"/>
      <c r="AA495" s="1500"/>
      <c r="AB495" s="1500"/>
      <c r="AC495" s="1500"/>
      <c r="AD495" s="1500"/>
      <c r="AE495" s="1500"/>
      <c r="AF495" s="1500"/>
      <c r="AG495" s="1500"/>
      <c r="AH495" s="1500"/>
      <c r="AI495" s="1500"/>
      <c r="AJ495" s="1500"/>
      <c r="AK495" s="1500"/>
      <c r="AL495" s="1500"/>
      <c r="AM495" s="1500"/>
      <c r="AN495" s="1500"/>
    </row>
    <row r="496" spans="1:40" ht="14.25" customHeight="1" x14ac:dyDescent="0.25">
      <c r="A496" s="1500"/>
      <c r="B496" s="1500"/>
      <c r="C496" s="1500"/>
      <c r="D496" s="1500"/>
      <c r="E496" s="1500"/>
      <c r="F496" s="1500"/>
      <c r="G496" s="1500"/>
      <c r="H496" s="1500"/>
      <c r="I496" s="1500"/>
      <c r="J496" s="1500"/>
      <c r="K496" s="1500"/>
      <c r="L496" s="1500"/>
      <c r="M496" s="1500"/>
      <c r="N496" s="1500"/>
      <c r="O496" s="1500"/>
      <c r="P496" s="1500"/>
      <c r="Q496" s="1500"/>
      <c r="R496" s="1500"/>
      <c r="S496" s="1500"/>
      <c r="T496" s="1500"/>
      <c r="U496" s="1500"/>
      <c r="V496" s="1500"/>
      <c r="W496" s="1500"/>
      <c r="X496" s="1500"/>
      <c r="Y496" s="1500"/>
      <c r="Z496" s="1500"/>
      <c r="AA496" s="1500"/>
      <c r="AB496" s="1500"/>
      <c r="AC496" s="1500"/>
      <c r="AD496" s="1500"/>
      <c r="AE496" s="1500"/>
      <c r="AF496" s="1500"/>
      <c r="AG496" s="1500"/>
      <c r="AH496" s="1500"/>
      <c r="AI496" s="1500"/>
      <c r="AJ496" s="1500"/>
      <c r="AK496" s="1500"/>
      <c r="AL496" s="1500"/>
      <c r="AM496" s="1500"/>
      <c r="AN496" s="1500"/>
    </row>
    <row r="497" spans="1:40" ht="14.25" customHeight="1" x14ac:dyDescent="0.25">
      <c r="A497" s="1500"/>
      <c r="B497" s="1500"/>
      <c r="C497" s="1500"/>
      <c r="D497" s="1500"/>
      <c r="E497" s="1500"/>
      <c r="F497" s="1500"/>
      <c r="G497" s="1500"/>
      <c r="H497" s="1500"/>
      <c r="I497" s="1500"/>
      <c r="J497" s="1500"/>
      <c r="K497" s="1500"/>
      <c r="L497" s="1500"/>
      <c r="M497" s="1500"/>
      <c r="N497" s="1500"/>
      <c r="O497" s="1500"/>
      <c r="P497" s="1500"/>
      <c r="Q497" s="1500"/>
      <c r="R497" s="1500"/>
      <c r="S497" s="1500"/>
      <c r="T497" s="1500"/>
      <c r="U497" s="1500"/>
      <c r="V497" s="1500"/>
      <c r="W497" s="1500"/>
      <c r="X497" s="1500"/>
      <c r="Y497" s="1500"/>
      <c r="Z497" s="1500"/>
      <c r="AA497" s="1500"/>
      <c r="AB497" s="1500"/>
      <c r="AC497" s="1500"/>
      <c r="AD497" s="1500"/>
      <c r="AE497" s="1500"/>
      <c r="AF497" s="1500"/>
      <c r="AG497" s="1500"/>
      <c r="AH497" s="1500"/>
      <c r="AI497" s="1500"/>
      <c r="AJ497" s="1500"/>
      <c r="AK497" s="1500"/>
      <c r="AL497" s="1500"/>
      <c r="AM497" s="1500"/>
      <c r="AN497" s="1500"/>
    </row>
    <row r="498" spans="1:40" ht="14.25" customHeight="1" x14ac:dyDescent="0.25">
      <c r="A498" s="1500"/>
      <c r="B498" s="1500"/>
      <c r="C498" s="1500"/>
      <c r="D498" s="1500"/>
      <c r="E498" s="1500"/>
      <c r="F498" s="1500"/>
      <c r="G498" s="1500"/>
      <c r="H498" s="1500"/>
      <c r="I498" s="1500"/>
      <c r="J498" s="1500"/>
      <c r="K498" s="1500"/>
      <c r="L498" s="1500"/>
      <c r="M498" s="1500"/>
      <c r="N498" s="1500"/>
      <c r="O498" s="1500"/>
      <c r="P498" s="1500"/>
      <c r="Q498" s="1500"/>
      <c r="R498" s="1500"/>
      <c r="S498" s="1500"/>
      <c r="T498" s="1500"/>
      <c r="U498" s="1500"/>
      <c r="V498" s="1500"/>
      <c r="W498" s="1500"/>
      <c r="X498" s="1500"/>
      <c r="Y498" s="1500"/>
      <c r="Z498" s="1500"/>
      <c r="AA498" s="1500"/>
      <c r="AB498" s="1500"/>
      <c r="AC498" s="1500"/>
      <c r="AD498" s="1500"/>
      <c r="AE498" s="1500"/>
      <c r="AF498" s="1500"/>
      <c r="AG498" s="1500"/>
      <c r="AH498" s="1500"/>
      <c r="AI498" s="1500"/>
      <c r="AJ498" s="1500"/>
      <c r="AK498" s="1500"/>
      <c r="AL498" s="1500"/>
      <c r="AM498" s="1500"/>
      <c r="AN498" s="1500"/>
    </row>
    <row r="499" spans="1:40" ht="14.25" customHeight="1" x14ac:dyDescent="0.25">
      <c r="A499" s="1500"/>
      <c r="B499" s="1500"/>
      <c r="C499" s="1500"/>
      <c r="D499" s="1500"/>
      <c r="E499" s="1500"/>
      <c r="F499" s="1500"/>
      <c r="G499" s="1500"/>
      <c r="H499" s="1500"/>
      <c r="I499" s="1500"/>
      <c r="J499" s="1500"/>
      <c r="K499" s="1500"/>
      <c r="L499" s="1500"/>
      <c r="M499" s="1500"/>
      <c r="N499" s="1500"/>
      <c r="O499" s="1500"/>
      <c r="P499" s="1500"/>
      <c r="Q499" s="1500"/>
      <c r="R499" s="1500"/>
      <c r="S499" s="1500"/>
      <c r="T499" s="1500"/>
      <c r="U499" s="1500"/>
      <c r="V499" s="1500"/>
      <c r="W499" s="1500"/>
      <c r="X499" s="1500"/>
      <c r="Y499" s="1500"/>
      <c r="Z499" s="1500"/>
      <c r="AA499" s="1500"/>
      <c r="AB499" s="1500"/>
      <c r="AC499" s="1500"/>
      <c r="AD499" s="1500"/>
      <c r="AE499" s="1500"/>
      <c r="AF499" s="1500"/>
      <c r="AG499" s="1500"/>
      <c r="AH499" s="1500"/>
      <c r="AI499" s="1500"/>
      <c r="AJ499" s="1500"/>
      <c r="AK499" s="1500"/>
      <c r="AL499" s="1500"/>
      <c r="AM499" s="1500"/>
      <c r="AN499" s="1500"/>
    </row>
    <row r="500" spans="1:40" ht="14.25" customHeight="1" x14ac:dyDescent="0.25">
      <c r="A500" s="1500"/>
      <c r="B500" s="1500"/>
      <c r="C500" s="1500"/>
      <c r="D500" s="1500"/>
      <c r="E500" s="1500"/>
      <c r="F500" s="1500"/>
      <c r="G500" s="1500"/>
      <c r="H500" s="1500"/>
      <c r="I500" s="1500"/>
      <c r="J500" s="1500"/>
      <c r="K500" s="1500"/>
      <c r="L500" s="1500"/>
      <c r="M500" s="1500"/>
      <c r="N500" s="1500"/>
      <c r="O500" s="1500"/>
      <c r="P500" s="1500"/>
      <c r="Q500" s="1500"/>
      <c r="R500" s="1500"/>
      <c r="S500" s="1500"/>
      <c r="T500" s="1500"/>
      <c r="U500" s="1500"/>
      <c r="V500" s="1500"/>
      <c r="W500" s="1500"/>
      <c r="X500" s="1500"/>
      <c r="Y500" s="1500"/>
      <c r="Z500" s="1500"/>
      <c r="AA500" s="1500"/>
      <c r="AB500" s="1500"/>
      <c r="AC500" s="1500"/>
      <c r="AD500" s="1500"/>
      <c r="AE500" s="1500"/>
      <c r="AF500" s="1500"/>
      <c r="AG500" s="1500"/>
      <c r="AH500" s="1500"/>
      <c r="AI500" s="1500"/>
      <c r="AJ500" s="1500"/>
      <c r="AK500" s="1500"/>
      <c r="AL500" s="1500"/>
      <c r="AM500" s="1500"/>
      <c r="AN500" s="1500"/>
    </row>
    <row r="501" spans="1:40" ht="14.25" customHeight="1" x14ac:dyDescent="0.25">
      <c r="A501" s="1500"/>
      <c r="B501" s="1500"/>
      <c r="C501" s="1500"/>
      <c r="D501" s="1500"/>
      <c r="E501" s="1500"/>
      <c r="F501" s="1500"/>
      <c r="G501" s="1500"/>
      <c r="H501" s="1500"/>
      <c r="I501" s="1500"/>
      <c r="J501" s="1500"/>
      <c r="K501" s="1500"/>
      <c r="L501" s="1500"/>
      <c r="M501" s="1500"/>
      <c r="N501" s="1500"/>
      <c r="O501" s="1500"/>
      <c r="P501" s="1500"/>
      <c r="Q501" s="1500"/>
      <c r="R501" s="1500"/>
      <c r="S501" s="1500"/>
      <c r="T501" s="1500"/>
      <c r="U501" s="1500"/>
      <c r="V501" s="1500"/>
      <c r="W501" s="1500"/>
      <c r="X501" s="1500"/>
      <c r="Y501" s="1500"/>
      <c r="Z501" s="1500"/>
      <c r="AA501" s="1500"/>
      <c r="AB501" s="1500"/>
      <c r="AC501" s="1500"/>
      <c r="AD501" s="1500"/>
      <c r="AE501" s="1500"/>
      <c r="AF501" s="1500"/>
      <c r="AG501" s="1500"/>
      <c r="AH501" s="1500"/>
      <c r="AI501" s="1500"/>
      <c r="AJ501" s="1500"/>
      <c r="AK501" s="1500"/>
      <c r="AL501" s="1500"/>
      <c r="AM501" s="1500"/>
      <c r="AN501" s="1500"/>
    </row>
    <row r="502" spans="1:40" ht="14.25" customHeight="1" x14ac:dyDescent="0.25">
      <c r="A502" s="1500"/>
      <c r="B502" s="1500"/>
      <c r="C502" s="1500"/>
      <c r="D502" s="1500"/>
      <c r="E502" s="1500"/>
      <c r="F502" s="1500"/>
      <c r="G502" s="1500"/>
      <c r="H502" s="1500"/>
      <c r="I502" s="1500"/>
      <c r="J502" s="1500"/>
      <c r="K502" s="1500"/>
      <c r="L502" s="1500"/>
      <c r="M502" s="1500"/>
      <c r="N502" s="1500"/>
      <c r="O502" s="1500"/>
      <c r="P502" s="1500"/>
      <c r="Q502" s="1500"/>
      <c r="R502" s="1500"/>
      <c r="S502" s="1500"/>
      <c r="T502" s="1500"/>
      <c r="U502" s="1500"/>
      <c r="V502" s="1500"/>
      <c r="W502" s="1500"/>
      <c r="X502" s="1500"/>
      <c r="Y502" s="1500"/>
      <c r="Z502" s="1500"/>
      <c r="AA502" s="1500"/>
      <c r="AB502" s="1500"/>
      <c r="AC502" s="1500"/>
      <c r="AD502" s="1500"/>
      <c r="AE502" s="1500"/>
      <c r="AF502" s="1500"/>
      <c r="AG502" s="1500"/>
      <c r="AH502" s="1500"/>
      <c r="AI502" s="1500"/>
      <c r="AJ502" s="1500"/>
      <c r="AK502" s="1500"/>
      <c r="AL502" s="1500"/>
      <c r="AM502" s="1500"/>
      <c r="AN502" s="1500"/>
    </row>
    <row r="503" spans="1:40" ht="14.25" customHeight="1" x14ac:dyDescent="0.25">
      <c r="A503" s="1500"/>
      <c r="B503" s="1500"/>
      <c r="C503" s="1500"/>
      <c r="D503" s="1500"/>
      <c r="E503" s="1500"/>
      <c r="F503" s="1500"/>
      <c r="G503" s="1500"/>
      <c r="H503" s="1500"/>
      <c r="I503" s="1500"/>
      <c r="J503" s="1500"/>
      <c r="K503" s="1500"/>
      <c r="L503" s="1500"/>
      <c r="M503" s="1500"/>
      <c r="N503" s="1500"/>
      <c r="O503" s="1500"/>
      <c r="P503" s="1500"/>
      <c r="Q503" s="1500"/>
      <c r="R503" s="1500"/>
      <c r="S503" s="1500"/>
      <c r="T503" s="1500"/>
      <c r="U503" s="1500"/>
      <c r="V503" s="1500"/>
      <c r="W503" s="1500"/>
      <c r="X503" s="1500"/>
      <c r="Y503" s="1500"/>
      <c r="Z503" s="1500"/>
      <c r="AA503" s="1500"/>
      <c r="AB503" s="1500"/>
      <c r="AC503" s="1500"/>
      <c r="AD503" s="1500"/>
      <c r="AE503" s="1500"/>
      <c r="AF503" s="1500"/>
      <c r="AG503" s="1500"/>
      <c r="AH503" s="1500"/>
      <c r="AI503" s="1500"/>
      <c r="AJ503" s="1500"/>
      <c r="AK503" s="1500"/>
      <c r="AL503" s="1500"/>
      <c r="AM503" s="1500"/>
      <c r="AN503" s="1500"/>
    </row>
    <row r="504" spans="1:40" ht="14.25" customHeight="1" x14ac:dyDescent="0.25">
      <c r="A504" s="1500"/>
      <c r="B504" s="1500"/>
      <c r="C504" s="1500"/>
      <c r="D504" s="1500"/>
      <c r="E504" s="1500"/>
      <c r="F504" s="1500"/>
      <c r="G504" s="1500"/>
      <c r="H504" s="1500"/>
      <c r="I504" s="1500"/>
      <c r="J504" s="1500"/>
      <c r="K504" s="1500"/>
      <c r="L504" s="1500"/>
      <c r="M504" s="1500"/>
      <c r="N504" s="1500"/>
      <c r="O504" s="1500"/>
      <c r="P504" s="1500"/>
      <c r="Q504" s="1500"/>
      <c r="R504" s="1500"/>
      <c r="S504" s="1500"/>
      <c r="T504" s="1500"/>
      <c r="U504" s="1500"/>
      <c r="V504" s="1500"/>
      <c r="W504" s="1500"/>
      <c r="X504" s="1500"/>
      <c r="Y504" s="1500"/>
      <c r="Z504" s="1500"/>
      <c r="AA504" s="1500"/>
      <c r="AB504" s="1500"/>
      <c r="AC504" s="1500"/>
      <c r="AD504" s="1500"/>
      <c r="AE504" s="1500"/>
      <c r="AF504" s="1500"/>
      <c r="AG504" s="1500"/>
      <c r="AH504" s="1500"/>
      <c r="AI504" s="1500"/>
      <c r="AJ504" s="1500"/>
      <c r="AK504" s="1500"/>
      <c r="AL504" s="1500"/>
      <c r="AM504" s="1500"/>
      <c r="AN504" s="1500"/>
    </row>
    <row r="505" spans="1:40" ht="14.25" customHeight="1" x14ac:dyDescent="0.25">
      <c r="A505" s="1500"/>
      <c r="B505" s="1500"/>
      <c r="C505" s="1500"/>
      <c r="D505" s="1500"/>
      <c r="E505" s="1500"/>
      <c r="F505" s="1500"/>
      <c r="G505" s="1500"/>
      <c r="H505" s="1500"/>
      <c r="I505" s="1500"/>
      <c r="J505" s="1500"/>
      <c r="K505" s="1500"/>
      <c r="L505" s="1500"/>
      <c r="M505" s="1500"/>
      <c r="N505" s="1500"/>
      <c r="O505" s="1500"/>
      <c r="P505" s="1500"/>
      <c r="Q505" s="1500"/>
      <c r="R505" s="1500"/>
      <c r="S505" s="1500"/>
      <c r="T505" s="1500"/>
      <c r="U505" s="1500"/>
      <c r="V505" s="1500"/>
      <c r="W505" s="1500"/>
      <c r="X505" s="1500"/>
      <c r="Y505" s="1500"/>
      <c r="Z505" s="1500"/>
      <c r="AA505" s="1500"/>
      <c r="AB505" s="1500"/>
      <c r="AC505" s="1500"/>
      <c r="AD505" s="1500"/>
      <c r="AE505" s="1500"/>
      <c r="AF505" s="1500"/>
      <c r="AG505" s="1500"/>
      <c r="AH505" s="1500"/>
      <c r="AI505" s="1500"/>
      <c r="AJ505" s="1500"/>
      <c r="AK505" s="1500"/>
      <c r="AL505" s="1500"/>
      <c r="AM505" s="1500"/>
      <c r="AN505" s="1500"/>
    </row>
    <row r="506" spans="1:40" ht="14.25" customHeight="1" x14ac:dyDescent="0.25">
      <c r="A506" s="1500"/>
      <c r="B506" s="1500"/>
      <c r="C506" s="1500"/>
      <c r="D506" s="1500"/>
      <c r="E506" s="1500"/>
      <c r="F506" s="1500"/>
      <c r="G506" s="1500"/>
      <c r="H506" s="1500"/>
      <c r="I506" s="1500"/>
      <c r="J506" s="1500"/>
      <c r="K506" s="1500"/>
      <c r="L506" s="1500"/>
      <c r="M506" s="1500"/>
      <c r="N506" s="1500"/>
      <c r="O506" s="1500"/>
      <c r="P506" s="1500"/>
      <c r="Q506" s="1500"/>
      <c r="R506" s="1500"/>
      <c r="S506" s="1500"/>
      <c r="T506" s="1500"/>
      <c r="U506" s="1500"/>
      <c r="V506" s="1500"/>
      <c r="W506" s="1500"/>
      <c r="X506" s="1500"/>
      <c r="Y506" s="1500"/>
      <c r="Z506" s="1500"/>
      <c r="AA506" s="1500"/>
      <c r="AB506" s="1500"/>
      <c r="AC506" s="1500"/>
      <c r="AD506" s="1500"/>
      <c r="AE506" s="1500"/>
      <c r="AF506" s="1500"/>
      <c r="AG506" s="1500"/>
      <c r="AH506" s="1500"/>
      <c r="AI506" s="1500"/>
      <c r="AJ506" s="1500"/>
      <c r="AK506" s="1500"/>
      <c r="AL506" s="1500"/>
      <c r="AM506" s="1500"/>
      <c r="AN506" s="1500"/>
    </row>
    <row r="507" spans="1:40" ht="14.25" customHeight="1" x14ac:dyDescent="0.25">
      <c r="A507" s="1500"/>
      <c r="B507" s="1500"/>
      <c r="C507" s="1500"/>
      <c r="D507" s="1500"/>
      <c r="E507" s="1500"/>
      <c r="F507" s="1500"/>
      <c r="G507" s="1500"/>
      <c r="H507" s="1500"/>
      <c r="I507" s="1500"/>
      <c r="J507" s="1500"/>
      <c r="K507" s="1500"/>
      <c r="L507" s="1500"/>
      <c r="M507" s="1500"/>
      <c r="N507" s="1500"/>
      <c r="O507" s="1500"/>
      <c r="P507" s="1500"/>
      <c r="Q507" s="1500"/>
      <c r="R507" s="1500"/>
      <c r="S507" s="1500"/>
      <c r="T507" s="1500"/>
      <c r="U507" s="1500"/>
      <c r="V507" s="1500"/>
      <c r="W507" s="1500"/>
      <c r="X507" s="1500"/>
      <c r="Y507" s="1500"/>
      <c r="Z507" s="1500"/>
      <c r="AA507" s="1500"/>
      <c r="AB507" s="1500"/>
      <c r="AC507" s="1500"/>
      <c r="AD507" s="1500"/>
      <c r="AE507" s="1500"/>
      <c r="AF507" s="1500"/>
      <c r="AG507" s="1500"/>
      <c r="AH507" s="1500"/>
      <c r="AI507" s="1500"/>
      <c r="AJ507" s="1500"/>
      <c r="AK507" s="1500"/>
      <c r="AL507" s="1500"/>
      <c r="AM507" s="1500"/>
      <c r="AN507" s="1500"/>
    </row>
    <row r="508" spans="1:40" ht="14.25" customHeight="1" x14ac:dyDescent="0.25">
      <c r="A508" s="1500"/>
      <c r="B508" s="1500"/>
      <c r="C508" s="1500"/>
      <c r="D508" s="1500"/>
      <c r="E508" s="1500"/>
      <c r="F508" s="1500"/>
      <c r="G508" s="1500"/>
      <c r="H508" s="1500"/>
      <c r="I508" s="1500"/>
      <c r="J508" s="1500"/>
      <c r="K508" s="1500"/>
      <c r="L508" s="1500"/>
      <c r="M508" s="1500"/>
      <c r="N508" s="1500"/>
      <c r="O508" s="1500"/>
      <c r="P508" s="1500"/>
      <c r="Q508" s="1500"/>
      <c r="R508" s="1500"/>
      <c r="S508" s="1500"/>
      <c r="T508" s="1500"/>
      <c r="U508" s="1500"/>
      <c r="V508" s="1500"/>
      <c r="W508" s="1500"/>
      <c r="X508" s="1500"/>
      <c r="Y508" s="1500"/>
      <c r="Z508" s="1500"/>
      <c r="AA508" s="1500"/>
      <c r="AB508" s="1500"/>
      <c r="AC508" s="1500"/>
      <c r="AD508" s="1500"/>
      <c r="AE508" s="1500"/>
      <c r="AF508" s="1500"/>
      <c r="AG508" s="1500"/>
      <c r="AH508" s="1500"/>
      <c r="AI508" s="1500"/>
      <c r="AJ508" s="1500"/>
      <c r="AK508" s="1500"/>
      <c r="AL508" s="1500"/>
      <c r="AM508" s="1500"/>
      <c r="AN508" s="1500"/>
    </row>
    <row r="509" spans="1:40" ht="14.25" customHeight="1" x14ac:dyDescent="0.25">
      <c r="A509" s="1500"/>
      <c r="B509" s="1500"/>
      <c r="C509" s="1500"/>
      <c r="D509" s="1500"/>
      <c r="E509" s="1500"/>
      <c r="F509" s="1500"/>
      <c r="G509" s="1500"/>
      <c r="H509" s="1500"/>
      <c r="I509" s="1500"/>
      <c r="J509" s="1500"/>
      <c r="K509" s="1500"/>
      <c r="L509" s="1500"/>
      <c r="M509" s="1500"/>
      <c r="N509" s="1500"/>
      <c r="O509" s="1500"/>
      <c r="P509" s="1500"/>
      <c r="Q509" s="1500"/>
      <c r="R509" s="1500"/>
      <c r="S509" s="1500"/>
      <c r="T509" s="1500"/>
      <c r="U509" s="1500"/>
      <c r="V509" s="1500"/>
      <c r="W509" s="1500"/>
      <c r="X509" s="1500"/>
      <c r="Y509" s="1500"/>
      <c r="Z509" s="1500"/>
      <c r="AA509" s="1500"/>
      <c r="AB509" s="1500"/>
      <c r="AC509" s="1500"/>
      <c r="AD509" s="1500"/>
      <c r="AE509" s="1500"/>
      <c r="AF509" s="1500"/>
      <c r="AG509" s="1500"/>
      <c r="AH509" s="1500"/>
      <c r="AI509" s="1500"/>
      <c r="AJ509" s="1500"/>
      <c r="AK509" s="1500"/>
      <c r="AL509" s="1500"/>
      <c r="AM509" s="1500"/>
      <c r="AN509" s="1500"/>
    </row>
    <row r="510" spans="1:40" ht="14.25" customHeight="1" x14ac:dyDescent="0.25">
      <c r="A510" s="1500"/>
      <c r="B510" s="1500"/>
      <c r="C510" s="1500"/>
      <c r="D510" s="1500"/>
      <c r="E510" s="1500"/>
      <c r="F510" s="1500"/>
      <c r="G510" s="1500"/>
      <c r="H510" s="1500"/>
      <c r="I510" s="1500"/>
      <c r="J510" s="1500"/>
      <c r="K510" s="1500"/>
      <c r="L510" s="1500"/>
      <c r="M510" s="1500"/>
      <c r="N510" s="1500"/>
      <c r="O510" s="1500"/>
      <c r="P510" s="1500"/>
      <c r="Q510" s="1500"/>
      <c r="R510" s="1500"/>
      <c r="S510" s="1500"/>
      <c r="T510" s="1500"/>
      <c r="U510" s="1500"/>
      <c r="V510" s="1500"/>
      <c r="W510" s="1500"/>
      <c r="X510" s="1500"/>
      <c r="Y510" s="1500"/>
      <c r="Z510" s="1500"/>
      <c r="AA510" s="1500"/>
      <c r="AB510" s="1500"/>
      <c r="AC510" s="1500"/>
      <c r="AD510" s="1500"/>
      <c r="AE510" s="1500"/>
      <c r="AF510" s="1500"/>
      <c r="AG510" s="1500"/>
      <c r="AH510" s="1500"/>
      <c r="AI510" s="1500"/>
      <c r="AJ510" s="1500"/>
      <c r="AK510" s="1500"/>
      <c r="AL510" s="1500"/>
      <c r="AM510" s="1500"/>
      <c r="AN510" s="1500"/>
    </row>
    <row r="511" spans="1:40" ht="14.25" customHeight="1" x14ac:dyDescent="0.25">
      <c r="A511" s="1500"/>
      <c r="B511" s="1500"/>
      <c r="C511" s="1500"/>
      <c r="D511" s="1500"/>
      <c r="E511" s="1500"/>
      <c r="F511" s="1500"/>
      <c r="G511" s="1500"/>
      <c r="H511" s="1500"/>
      <c r="I511" s="1500"/>
      <c r="J511" s="1500"/>
      <c r="K511" s="1500"/>
      <c r="L511" s="1500"/>
      <c r="M511" s="1500"/>
      <c r="N511" s="1500"/>
      <c r="O511" s="1500"/>
      <c r="P511" s="1500"/>
      <c r="Q511" s="1500"/>
      <c r="R511" s="1500"/>
      <c r="S511" s="1500"/>
      <c r="T511" s="1500"/>
      <c r="U511" s="1500"/>
      <c r="V511" s="1500"/>
      <c r="W511" s="1500"/>
      <c r="X511" s="1500"/>
      <c r="Y511" s="1500"/>
      <c r="Z511" s="1500"/>
      <c r="AA511" s="1500"/>
      <c r="AB511" s="1500"/>
      <c r="AC511" s="1500"/>
      <c r="AD511" s="1500"/>
      <c r="AE511" s="1500"/>
      <c r="AF511" s="1500"/>
      <c r="AG511" s="1500"/>
      <c r="AH511" s="1500"/>
      <c r="AI511" s="1500"/>
      <c r="AJ511" s="1500"/>
      <c r="AK511" s="1500"/>
      <c r="AL511" s="1500"/>
      <c r="AM511" s="1500"/>
      <c r="AN511" s="1500"/>
    </row>
    <row r="512" spans="1:40" ht="14.25" customHeight="1" x14ac:dyDescent="0.25">
      <c r="A512" s="1500"/>
      <c r="B512" s="1500"/>
      <c r="C512" s="1500"/>
      <c r="D512" s="1500"/>
      <c r="E512" s="1500"/>
      <c r="F512" s="1500"/>
      <c r="G512" s="1500"/>
      <c r="H512" s="1500"/>
      <c r="I512" s="1500"/>
      <c r="J512" s="1500"/>
      <c r="K512" s="1500"/>
      <c r="L512" s="1500"/>
      <c r="M512" s="1500"/>
      <c r="N512" s="1500"/>
      <c r="O512" s="1500"/>
      <c r="P512" s="1500"/>
      <c r="Q512" s="1500"/>
      <c r="R512" s="1500"/>
      <c r="S512" s="1500"/>
      <c r="T512" s="1500"/>
      <c r="U512" s="1500"/>
      <c r="V512" s="1500"/>
      <c r="W512" s="1500"/>
      <c r="X512" s="1500"/>
      <c r="Y512" s="1500"/>
      <c r="Z512" s="1500"/>
      <c r="AA512" s="1500"/>
      <c r="AB512" s="1500"/>
      <c r="AC512" s="1500"/>
      <c r="AD512" s="1500"/>
      <c r="AE512" s="1500"/>
      <c r="AF512" s="1500"/>
      <c r="AG512" s="1500"/>
      <c r="AH512" s="1500"/>
      <c r="AI512" s="1500"/>
      <c r="AJ512" s="1500"/>
      <c r="AK512" s="1500"/>
      <c r="AL512" s="1500"/>
      <c r="AM512" s="1500"/>
      <c r="AN512" s="1500"/>
    </row>
    <row r="513" spans="1:40" ht="14.25" customHeight="1" x14ac:dyDescent="0.25">
      <c r="A513" s="1500"/>
      <c r="B513" s="1500"/>
      <c r="C513" s="1500"/>
      <c r="D513" s="1500"/>
      <c r="E513" s="1500"/>
      <c r="F513" s="1500"/>
      <c r="G513" s="1500"/>
      <c r="H513" s="1500"/>
      <c r="I513" s="1500"/>
      <c r="J513" s="1500"/>
      <c r="K513" s="1500"/>
      <c r="L513" s="1500"/>
      <c r="M513" s="1500"/>
      <c r="N513" s="1500"/>
      <c r="O513" s="1500"/>
      <c r="P513" s="1500"/>
      <c r="Q513" s="1500"/>
      <c r="R513" s="1500"/>
      <c r="S513" s="1500"/>
      <c r="T513" s="1500"/>
      <c r="U513" s="1500"/>
      <c r="V513" s="1500"/>
      <c r="W513" s="1500"/>
      <c r="X513" s="1500"/>
      <c r="Y513" s="1500"/>
      <c r="Z513" s="1500"/>
      <c r="AA513" s="1500"/>
      <c r="AB513" s="1500"/>
      <c r="AC513" s="1500"/>
      <c r="AD513" s="1500"/>
      <c r="AE513" s="1500"/>
      <c r="AF513" s="1500"/>
      <c r="AG513" s="1500"/>
      <c r="AH513" s="1500"/>
      <c r="AI513" s="1500"/>
      <c r="AJ513" s="1500"/>
      <c r="AK513" s="1500"/>
      <c r="AL513" s="1500"/>
      <c r="AM513" s="1500"/>
      <c r="AN513" s="1500"/>
    </row>
    <row r="514" spans="1:40" ht="14.25" customHeight="1" x14ac:dyDescent="0.25">
      <c r="A514" s="1500"/>
      <c r="B514" s="1500"/>
      <c r="C514" s="1500"/>
      <c r="D514" s="1500"/>
      <c r="E514" s="1500"/>
      <c r="F514" s="1500"/>
      <c r="G514" s="1500"/>
      <c r="H514" s="1500"/>
      <c r="I514" s="1500"/>
      <c r="J514" s="1500"/>
      <c r="K514" s="1500"/>
      <c r="L514" s="1500"/>
      <c r="M514" s="1500"/>
      <c r="N514" s="1500"/>
      <c r="O514" s="1500"/>
      <c r="P514" s="1500"/>
      <c r="Q514" s="1500"/>
      <c r="R514" s="1500"/>
      <c r="S514" s="1500"/>
      <c r="T514" s="1500"/>
      <c r="U514" s="1500"/>
      <c r="V514" s="1500"/>
      <c r="W514" s="1500"/>
      <c r="X514" s="1500"/>
      <c r="Y514" s="1500"/>
      <c r="Z514" s="1500"/>
      <c r="AA514" s="1500"/>
      <c r="AB514" s="1500"/>
      <c r="AC514" s="1500"/>
      <c r="AD514" s="1500"/>
      <c r="AE514" s="1500"/>
      <c r="AF514" s="1500"/>
      <c r="AG514" s="1500"/>
      <c r="AH514" s="1500"/>
      <c r="AI514" s="1500"/>
      <c r="AJ514" s="1500"/>
      <c r="AK514" s="1500"/>
      <c r="AL514" s="1500"/>
      <c r="AM514" s="1500"/>
      <c r="AN514" s="1500"/>
    </row>
    <row r="515" spans="1:40" ht="14.25" customHeight="1" x14ac:dyDescent="0.25">
      <c r="A515" s="1500"/>
      <c r="B515" s="1500"/>
      <c r="C515" s="1500"/>
      <c r="D515" s="1500"/>
      <c r="E515" s="1500"/>
      <c r="F515" s="1500"/>
      <c r="G515" s="1500"/>
      <c r="H515" s="1500"/>
      <c r="I515" s="1500"/>
      <c r="J515" s="1500"/>
      <c r="K515" s="1500"/>
      <c r="L515" s="1500"/>
      <c r="M515" s="1500"/>
      <c r="N515" s="1500"/>
      <c r="O515" s="1500"/>
      <c r="P515" s="1500"/>
      <c r="Q515" s="1500"/>
      <c r="R515" s="1500"/>
      <c r="S515" s="1500"/>
      <c r="T515" s="1500"/>
      <c r="U515" s="1500"/>
      <c r="V515" s="1500"/>
      <c r="W515" s="1500"/>
      <c r="X515" s="1500"/>
      <c r="Y515" s="1500"/>
      <c r="Z515" s="1500"/>
      <c r="AA515" s="1500"/>
      <c r="AB515" s="1500"/>
      <c r="AC515" s="1500"/>
      <c r="AD515" s="1500"/>
      <c r="AE515" s="1500"/>
      <c r="AF515" s="1500"/>
      <c r="AG515" s="1500"/>
      <c r="AH515" s="1500"/>
      <c r="AI515" s="1500"/>
      <c r="AJ515" s="1500"/>
      <c r="AK515" s="1500"/>
      <c r="AL515" s="1500"/>
      <c r="AM515" s="1500"/>
      <c r="AN515" s="1500"/>
    </row>
    <row r="516" spans="1:40" ht="14.25" customHeight="1" x14ac:dyDescent="0.25">
      <c r="A516" s="1500"/>
      <c r="B516" s="1500"/>
      <c r="C516" s="1500"/>
      <c r="D516" s="1500"/>
      <c r="E516" s="1500"/>
      <c r="F516" s="1500"/>
      <c r="G516" s="1500"/>
      <c r="H516" s="1500"/>
      <c r="I516" s="1500"/>
      <c r="J516" s="1500"/>
      <c r="K516" s="1500"/>
      <c r="L516" s="1500"/>
      <c r="M516" s="1500"/>
      <c r="N516" s="1500"/>
      <c r="O516" s="1500"/>
      <c r="P516" s="1500"/>
      <c r="Q516" s="1500"/>
      <c r="R516" s="1500"/>
      <c r="S516" s="1500"/>
      <c r="T516" s="1500"/>
      <c r="U516" s="1500"/>
      <c r="V516" s="1500"/>
      <c r="W516" s="1500"/>
      <c r="X516" s="1500"/>
      <c r="Y516" s="1500"/>
      <c r="Z516" s="1500"/>
      <c r="AA516" s="1500"/>
      <c r="AB516" s="1500"/>
      <c r="AC516" s="1500"/>
      <c r="AD516" s="1500"/>
      <c r="AE516" s="1500"/>
      <c r="AF516" s="1500"/>
      <c r="AG516" s="1500"/>
      <c r="AH516" s="1500"/>
      <c r="AI516" s="1500"/>
      <c r="AJ516" s="1500"/>
      <c r="AK516" s="1500"/>
      <c r="AL516" s="1500"/>
      <c r="AM516" s="1500"/>
      <c r="AN516" s="1500"/>
    </row>
    <row r="517" spans="1:40" ht="14.25" customHeight="1" x14ac:dyDescent="0.25">
      <c r="A517" s="1500"/>
      <c r="B517" s="1500"/>
      <c r="C517" s="1500"/>
      <c r="D517" s="1500"/>
      <c r="E517" s="1500"/>
      <c r="F517" s="1500"/>
      <c r="G517" s="1500"/>
      <c r="H517" s="1500"/>
      <c r="I517" s="1500"/>
      <c r="J517" s="1500"/>
      <c r="K517" s="1500"/>
      <c r="L517" s="1500"/>
      <c r="M517" s="1500"/>
      <c r="N517" s="1500"/>
      <c r="O517" s="1500"/>
      <c r="P517" s="1500"/>
      <c r="Q517" s="1500"/>
      <c r="R517" s="1500"/>
      <c r="S517" s="1500"/>
      <c r="T517" s="1500"/>
      <c r="U517" s="1500"/>
      <c r="V517" s="1500"/>
      <c r="W517" s="1500"/>
      <c r="X517" s="1500"/>
      <c r="Y517" s="1500"/>
      <c r="Z517" s="1500"/>
      <c r="AA517" s="1500"/>
      <c r="AB517" s="1500"/>
      <c r="AC517" s="1500"/>
      <c r="AD517" s="1500"/>
      <c r="AE517" s="1500"/>
      <c r="AF517" s="1500"/>
      <c r="AG517" s="1500"/>
      <c r="AH517" s="1500"/>
      <c r="AI517" s="1500"/>
      <c r="AJ517" s="1500"/>
      <c r="AK517" s="1500"/>
      <c r="AL517" s="1500"/>
      <c r="AM517" s="1500"/>
      <c r="AN517" s="1500"/>
    </row>
    <row r="518" spans="1:40" ht="14.25" customHeight="1" x14ac:dyDescent="0.25">
      <c r="A518" s="1500"/>
      <c r="B518" s="1500"/>
      <c r="C518" s="1500"/>
      <c r="D518" s="1500"/>
      <c r="E518" s="1500"/>
      <c r="F518" s="1500"/>
      <c r="G518" s="1500"/>
      <c r="H518" s="1500"/>
      <c r="I518" s="1500"/>
      <c r="J518" s="1500"/>
      <c r="K518" s="1500"/>
      <c r="L518" s="1500"/>
      <c r="M518" s="1500"/>
      <c r="N518" s="1500"/>
      <c r="O518" s="1500"/>
      <c r="P518" s="1500"/>
      <c r="Q518" s="1500"/>
      <c r="R518" s="1500"/>
      <c r="S518" s="1500"/>
      <c r="T518" s="1500"/>
      <c r="U518" s="1500"/>
      <c r="V518" s="1500"/>
      <c r="W518" s="1500"/>
      <c r="X518" s="1500"/>
      <c r="Y518" s="1500"/>
      <c r="Z518" s="1500"/>
      <c r="AA518" s="1500"/>
      <c r="AB518" s="1500"/>
      <c r="AC518" s="1500"/>
      <c r="AD518" s="1500"/>
      <c r="AE518" s="1500"/>
      <c r="AF518" s="1500"/>
      <c r="AG518" s="1500"/>
      <c r="AH518" s="1500"/>
      <c r="AI518" s="1500"/>
      <c r="AJ518" s="1500"/>
      <c r="AK518" s="1500"/>
      <c r="AL518" s="1500"/>
      <c r="AM518" s="1500"/>
      <c r="AN518" s="1500"/>
    </row>
    <row r="519" spans="1:40" ht="14.25" customHeight="1" x14ac:dyDescent="0.25">
      <c r="A519" s="1500"/>
      <c r="B519" s="1500"/>
      <c r="C519" s="1500"/>
      <c r="D519" s="1500"/>
      <c r="E519" s="1500"/>
      <c r="F519" s="1500"/>
      <c r="G519" s="1500"/>
      <c r="H519" s="1500"/>
      <c r="I519" s="1500"/>
      <c r="J519" s="1500"/>
      <c r="K519" s="1500"/>
      <c r="L519" s="1500"/>
      <c r="M519" s="1500"/>
      <c r="N519" s="1500"/>
      <c r="O519" s="1500"/>
      <c r="P519" s="1500"/>
      <c r="Q519" s="1500"/>
      <c r="R519" s="1500"/>
      <c r="S519" s="1500"/>
      <c r="T519" s="1500"/>
      <c r="U519" s="1500"/>
      <c r="V519" s="1500"/>
      <c r="W519" s="1500"/>
      <c r="X519" s="1500"/>
      <c r="Y519" s="1500"/>
      <c r="Z519" s="1500"/>
      <c r="AA519" s="1500"/>
      <c r="AB519" s="1500"/>
      <c r="AC519" s="1500"/>
      <c r="AD519" s="1500"/>
      <c r="AE519" s="1500"/>
      <c r="AF519" s="1500"/>
      <c r="AG519" s="1500"/>
      <c r="AH519" s="1500"/>
      <c r="AI519" s="1500"/>
      <c r="AJ519" s="1500"/>
      <c r="AK519" s="1500"/>
      <c r="AL519" s="1500"/>
      <c r="AM519" s="1500"/>
      <c r="AN519" s="1500"/>
    </row>
    <row r="520" spans="1:40" ht="14.25" customHeight="1" x14ac:dyDescent="0.25">
      <c r="A520" s="1500"/>
      <c r="B520" s="1500"/>
      <c r="C520" s="1500"/>
      <c r="D520" s="1500"/>
      <c r="E520" s="1500"/>
      <c r="F520" s="1500"/>
      <c r="G520" s="1500"/>
      <c r="H520" s="1500"/>
      <c r="I520" s="1500"/>
      <c r="J520" s="1500"/>
      <c r="K520" s="1500"/>
      <c r="L520" s="1500"/>
      <c r="M520" s="1500"/>
      <c r="N520" s="1500"/>
      <c r="O520" s="1500"/>
      <c r="P520" s="1500"/>
      <c r="Q520" s="1500"/>
      <c r="R520" s="1500"/>
      <c r="S520" s="1500"/>
      <c r="T520" s="1500"/>
      <c r="U520" s="1500"/>
      <c r="V520" s="1500"/>
      <c r="W520" s="1500"/>
      <c r="X520" s="1500"/>
      <c r="Y520" s="1500"/>
      <c r="Z520" s="1500"/>
      <c r="AA520" s="1500"/>
      <c r="AB520" s="1500"/>
      <c r="AC520" s="1500"/>
      <c r="AD520" s="1500"/>
      <c r="AE520" s="1500"/>
      <c r="AF520" s="1500"/>
      <c r="AG520" s="1500"/>
      <c r="AH520" s="1500"/>
      <c r="AI520" s="1500"/>
      <c r="AJ520" s="1500"/>
      <c r="AK520" s="1500"/>
      <c r="AL520" s="1500"/>
      <c r="AM520" s="1500"/>
      <c r="AN520" s="1500"/>
    </row>
    <row r="521" spans="1:40" ht="14.25" customHeight="1" x14ac:dyDescent="0.25">
      <c r="A521" s="1500"/>
      <c r="B521" s="1500"/>
      <c r="C521" s="1500"/>
      <c r="D521" s="1500"/>
      <c r="E521" s="1500"/>
      <c r="F521" s="1500"/>
      <c r="G521" s="1500"/>
      <c r="H521" s="1500"/>
      <c r="I521" s="1500"/>
      <c r="J521" s="1500"/>
      <c r="K521" s="1500"/>
      <c r="L521" s="1500"/>
      <c r="M521" s="1500"/>
      <c r="N521" s="1500"/>
      <c r="O521" s="1500"/>
      <c r="P521" s="1500"/>
      <c r="Q521" s="1500"/>
      <c r="R521" s="1500"/>
      <c r="S521" s="1500"/>
      <c r="T521" s="1500"/>
      <c r="U521" s="1500"/>
      <c r="V521" s="1500"/>
      <c r="W521" s="1500"/>
      <c r="X521" s="1500"/>
      <c r="Y521" s="1500"/>
      <c r="Z521" s="1500"/>
      <c r="AA521" s="1500"/>
      <c r="AB521" s="1500"/>
      <c r="AC521" s="1500"/>
      <c r="AD521" s="1500"/>
      <c r="AE521" s="1500"/>
      <c r="AF521" s="1500"/>
      <c r="AG521" s="1500"/>
      <c r="AH521" s="1500"/>
      <c r="AI521" s="1500"/>
      <c r="AJ521" s="1500"/>
      <c r="AK521" s="1500"/>
      <c r="AL521" s="1500"/>
      <c r="AM521" s="1500"/>
      <c r="AN521" s="1500"/>
    </row>
    <row r="522" spans="1:40" ht="14.25" customHeight="1" x14ac:dyDescent="0.25">
      <c r="A522" s="1500"/>
      <c r="B522" s="1500"/>
      <c r="C522" s="1500"/>
      <c r="D522" s="1500"/>
      <c r="E522" s="1500"/>
      <c r="F522" s="1500"/>
      <c r="G522" s="1500"/>
      <c r="H522" s="1500"/>
      <c r="I522" s="1500"/>
      <c r="J522" s="1500"/>
      <c r="K522" s="1500"/>
      <c r="L522" s="1500"/>
      <c r="M522" s="1500"/>
      <c r="N522" s="1500"/>
      <c r="O522" s="1500"/>
      <c r="P522" s="1500"/>
      <c r="Q522" s="1500"/>
      <c r="R522" s="1500"/>
      <c r="S522" s="1500"/>
      <c r="T522" s="1500"/>
      <c r="U522" s="1500"/>
      <c r="V522" s="1500"/>
      <c r="W522" s="1500"/>
      <c r="X522" s="1500"/>
      <c r="Y522" s="1500"/>
      <c r="Z522" s="1500"/>
      <c r="AA522" s="1500"/>
      <c r="AB522" s="1500"/>
      <c r="AC522" s="1500"/>
      <c r="AD522" s="1500"/>
      <c r="AE522" s="1500"/>
      <c r="AF522" s="1500"/>
      <c r="AG522" s="1500"/>
      <c r="AH522" s="1500"/>
      <c r="AI522" s="1500"/>
      <c r="AJ522" s="1500"/>
      <c r="AK522" s="1500"/>
      <c r="AL522" s="1500"/>
      <c r="AM522" s="1500"/>
      <c r="AN522" s="1500"/>
    </row>
    <row r="523" spans="1:40" ht="14.25" customHeight="1" x14ac:dyDescent="0.25">
      <c r="A523" s="1500"/>
      <c r="B523" s="1500"/>
      <c r="C523" s="1500"/>
      <c r="D523" s="1500"/>
      <c r="E523" s="1500"/>
      <c r="F523" s="1500"/>
      <c r="G523" s="1500"/>
      <c r="H523" s="1500"/>
      <c r="I523" s="1500"/>
      <c r="J523" s="1500"/>
      <c r="K523" s="1500"/>
      <c r="L523" s="1500"/>
      <c r="M523" s="1500"/>
      <c r="N523" s="1500"/>
      <c r="O523" s="1500"/>
      <c r="P523" s="1500"/>
      <c r="Q523" s="1500"/>
      <c r="R523" s="1500"/>
      <c r="S523" s="1500"/>
      <c r="T523" s="1500"/>
      <c r="U523" s="1500"/>
      <c r="V523" s="1500"/>
      <c r="W523" s="1500"/>
      <c r="X523" s="1500"/>
      <c r="Y523" s="1500"/>
      <c r="Z523" s="1500"/>
      <c r="AA523" s="1500"/>
      <c r="AB523" s="1500"/>
      <c r="AC523" s="1500"/>
      <c r="AD523" s="1500"/>
      <c r="AE523" s="1500"/>
      <c r="AF523" s="1500"/>
      <c r="AG523" s="1500"/>
      <c r="AH523" s="1500"/>
      <c r="AI523" s="1500"/>
      <c r="AJ523" s="1500"/>
      <c r="AK523" s="1500"/>
      <c r="AL523" s="1500"/>
      <c r="AM523" s="1500"/>
      <c r="AN523" s="1500"/>
    </row>
    <row r="524" spans="1:40" ht="14.25" customHeight="1" x14ac:dyDescent="0.25">
      <c r="A524" s="1500"/>
      <c r="B524" s="1500"/>
      <c r="C524" s="1500"/>
      <c r="D524" s="1500"/>
      <c r="E524" s="1500"/>
      <c r="F524" s="1500"/>
      <c r="G524" s="1500"/>
      <c r="H524" s="1500"/>
      <c r="I524" s="1500"/>
      <c r="J524" s="1500"/>
      <c r="K524" s="1500"/>
      <c r="L524" s="1500"/>
      <c r="M524" s="1500"/>
      <c r="N524" s="1500"/>
      <c r="O524" s="1500"/>
      <c r="P524" s="1500"/>
      <c r="Q524" s="1500"/>
      <c r="R524" s="1500"/>
      <c r="S524" s="1500"/>
      <c r="T524" s="1500"/>
      <c r="U524" s="1500"/>
      <c r="V524" s="1500"/>
      <c r="W524" s="1500"/>
      <c r="X524" s="1500"/>
      <c r="Y524" s="1500"/>
      <c r="Z524" s="1500"/>
      <c r="AA524" s="1500"/>
      <c r="AB524" s="1500"/>
      <c r="AC524" s="1500"/>
      <c r="AD524" s="1500"/>
      <c r="AE524" s="1500"/>
      <c r="AF524" s="1500"/>
      <c r="AG524" s="1500"/>
      <c r="AH524" s="1500"/>
      <c r="AI524" s="1500"/>
      <c r="AJ524" s="1500"/>
      <c r="AK524" s="1500"/>
      <c r="AL524" s="1500"/>
      <c r="AM524" s="1500"/>
      <c r="AN524" s="1500"/>
    </row>
    <row r="525" spans="1:40" ht="14.25" customHeight="1" x14ac:dyDescent="0.25">
      <c r="A525" s="1500"/>
      <c r="B525" s="1500"/>
      <c r="C525" s="1500"/>
      <c r="D525" s="1500"/>
      <c r="E525" s="1500"/>
      <c r="F525" s="1500"/>
      <c r="G525" s="1500"/>
      <c r="H525" s="1500"/>
      <c r="I525" s="1500"/>
      <c r="J525" s="1500"/>
      <c r="K525" s="1500"/>
      <c r="L525" s="1500"/>
      <c r="M525" s="1500"/>
      <c r="N525" s="1500"/>
      <c r="O525" s="1500"/>
      <c r="P525" s="1500"/>
      <c r="Q525" s="1500"/>
      <c r="R525" s="1500"/>
      <c r="S525" s="1500"/>
      <c r="T525" s="1500"/>
      <c r="U525" s="1500"/>
      <c r="V525" s="1500"/>
      <c r="W525" s="1500"/>
      <c r="X525" s="1500"/>
      <c r="Y525" s="1500"/>
      <c r="Z525" s="1500"/>
      <c r="AA525" s="1500"/>
      <c r="AB525" s="1500"/>
      <c r="AC525" s="1500"/>
      <c r="AD525" s="1500"/>
      <c r="AE525" s="1500"/>
      <c r="AF525" s="1500"/>
      <c r="AG525" s="1500"/>
      <c r="AH525" s="1500"/>
      <c r="AI525" s="1500"/>
      <c r="AJ525" s="1500"/>
      <c r="AK525" s="1500"/>
      <c r="AL525" s="1500"/>
      <c r="AM525" s="1500"/>
      <c r="AN525" s="1500"/>
    </row>
    <row r="526" spans="1:40" ht="14.25" customHeight="1" x14ac:dyDescent="0.25">
      <c r="A526" s="1500"/>
      <c r="B526" s="1500"/>
      <c r="C526" s="1500"/>
      <c r="D526" s="1500"/>
      <c r="E526" s="1500"/>
      <c r="F526" s="1500"/>
      <c r="G526" s="1500"/>
      <c r="H526" s="1500"/>
      <c r="I526" s="1500"/>
      <c r="J526" s="1500"/>
      <c r="K526" s="1500"/>
      <c r="L526" s="1500"/>
      <c r="M526" s="1500"/>
      <c r="N526" s="1500"/>
      <c r="O526" s="1500"/>
      <c r="P526" s="1500"/>
      <c r="Q526" s="1500"/>
      <c r="R526" s="1500"/>
      <c r="S526" s="1500"/>
      <c r="T526" s="1500"/>
      <c r="U526" s="1500"/>
      <c r="V526" s="1500"/>
      <c r="W526" s="1500"/>
      <c r="X526" s="1500"/>
      <c r="Y526" s="1500"/>
      <c r="Z526" s="1500"/>
      <c r="AA526" s="1500"/>
      <c r="AB526" s="1500"/>
      <c r="AC526" s="1500"/>
      <c r="AD526" s="1500"/>
      <c r="AE526" s="1500"/>
      <c r="AF526" s="1500"/>
      <c r="AG526" s="1500"/>
      <c r="AH526" s="1500"/>
      <c r="AI526" s="1500"/>
      <c r="AJ526" s="1500"/>
      <c r="AK526" s="1500"/>
      <c r="AL526" s="1500"/>
      <c r="AM526" s="1500"/>
      <c r="AN526" s="1500"/>
    </row>
    <row r="527" spans="1:40" ht="14.25" customHeight="1" x14ac:dyDescent="0.25">
      <c r="A527" s="1500"/>
      <c r="B527" s="1500"/>
      <c r="C527" s="1500"/>
      <c r="D527" s="1500"/>
      <c r="E527" s="1500"/>
      <c r="F527" s="1500"/>
      <c r="G527" s="1500"/>
      <c r="H527" s="1500"/>
      <c r="I527" s="1500"/>
      <c r="J527" s="1500"/>
      <c r="K527" s="1500"/>
      <c r="L527" s="1500"/>
      <c r="M527" s="1500"/>
      <c r="N527" s="1500"/>
      <c r="O527" s="1500"/>
      <c r="P527" s="1500"/>
      <c r="Q527" s="1500"/>
      <c r="R527" s="1500"/>
      <c r="S527" s="1500"/>
      <c r="T527" s="1500"/>
      <c r="U527" s="1500"/>
      <c r="V527" s="1500"/>
      <c r="W527" s="1500"/>
      <c r="X527" s="1500"/>
      <c r="Y527" s="1500"/>
      <c r="Z527" s="1500"/>
      <c r="AA527" s="1500"/>
      <c r="AB527" s="1500"/>
      <c r="AC527" s="1500"/>
      <c r="AD527" s="1500"/>
      <c r="AE527" s="1500"/>
      <c r="AF527" s="1500"/>
      <c r="AG527" s="1500"/>
      <c r="AH527" s="1500"/>
      <c r="AI527" s="1500"/>
      <c r="AJ527" s="1500"/>
      <c r="AK527" s="1500"/>
      <c r="AL527" s="1500"/>
      <c r="AM527" s="1500"/>
      <c r="AN527" s="1500"/>
    </row>
    <row r="528" spans="1:40" ht="14.25" customHeight="1" x14ac:dyDescent="0.25">
      <c r="A528" s="1500"/>
      <c r="B528" s="1500"/>
      <c r="C528" s="1500"/>
      <c r="D528" s="1500"/>
      <c r="E528" s="1500"/>
      <c r="F528" s="1500"/>
      <c r="G528" s="1500"/>
      <c r="H528" s="1500"/>
      <c r="I528" s="1500"/>
      <c r="J528" s="1500"/>
      <c r="K528" s="1500"/>
      <c r="L528" s="1500"/>
      <c r="M528" s="1500"/>
      <c r="N528" s="1500"/>
      <c r="O528" s="1500"/>
      <c r="P528" s="1500"/>
      <c r="Q528" s="1500"/>
      <c r="R528" s="1500"/>
      <c r="S528" s="1500"/>
      <c r="T528" s="1500"/>
      <c r="U528" s="1500"/>
      <c r="V528" s="1500"/>
      <c r="W528" s="1500"/>
      <c r="X528" s="1500"/>
      <c r="Y528" s="1500"/>
      <c r="Z528" s="1500"/>
      <c r="AA528" s="1500"/>
      <c r="AB528" s="1500"/>
      <c r="AC528" s="1500"/>
      <c r="AD528" s="1500"/>
      <c r="AE528" s="1500"/>
      <c r="AF528" s="1500"/>
      <c r="AG528" s="1500"/>
      <c r="AH528" s="1500"/>
      <c r="AI528" s="1500"/>
      <c r="AJ528" s="1500"/>
      <c r="AK528" s="1500"/>
      <c r="AL528" s="1500"/>
      <c r="AM528" s="1500"/>
      <c r="AN528" s="1500"/>
    </row>
    <row r="529" spans="1:40" ht="14.25" customHeight="1" x14ac:dyDescent="0.25">
      <c r="A529" s="1500"/>
      <c r="B529" s="1500"/>
      <c r="C529" s="1500"/>
      <c r="D529" s="1500"/>
      <c r="E529" s="1500"/>
      <c r="F529" s="1500"/>
      <c r="G529" s="1500"/>
      <c r="H529" s="1500"/>
      <c r="I529" s="1500"/>
      <c r="J529" s="1500"/>
      <c r="K529" s="1500"/>
      <c r="L529" s="1500"/>
      <c r="M529" s="1500"/>
      <c r="N529" s="1500"/>
      <c r="O529" s="1500"/>
      <c r="P529" s="1500"/>
      <c r="Q529" s="1500"/>
      <c r="R529" s="1500"/>
      <c r="S529" s="1500"/>
      <c r="T529" s="1500"/>
      <c r="U529" s="1500"/>
      <c r="V529" s="1500"/>
      <c r="W529" s="1500"/>
      <c r="X529" s="1500"/>
      <c r="Y529" s="1500"/>
      <c r="Z529" s="1500"/>
      <c r="AA529" s="1500"/>
      <c r="AB529" s="1500"/>
      <c r="AC529" s="1500"/>
      <c r="AD529" s="1500"/>
      <c r="AE529" s="1500"/>
      <c r="AF529" s="1500"/>
      <c r="AG529" s="1500"/>
      <c r="AH529" s="1500"/>
      <c r="AI529" s="1500"/>
      <c r="AJ529" s="1500"/>
      <c r="AK529" s="1500"/>
      <c r="AL529" s="1500"/>
      <c r="AM529" s="1500"/>
      <c r="AN529" s="1500"/>
    </row>
    <row r="530" spans="1:40" ht="14.25" customHeight="1" x14ac:dyDescent="0.25">
      <c r="A530" s="1500"/>
      <c r="B530" s="1500"/>
      <c r="C530" s="1500"/>
      <c r="D530" s="1500"/>
      <c r="E530" s="1500"/>
      <c r="F530" s="1500"/>
      <c r="G530" s="1500"/>
      <c r="H530" s="1500"/>
      <c r="I530" s="1500"/>
      <c r="J530" s="1500"/>
      <c r="K530" s="1500"/>
      <c r="L530" s="1500"/>
      <c r="M530" s="1500"/>
      <c r="N530" s="1500"/>
      <c r="O530" s="1500"/>
      <c r="P530" s="1500"/>
      <c r="Q530" s="1500"/>
      <c r="R530" s="1500"/>
      <c r="S530" s="1500"/>
      <c r="T530" s="1500"/>
      <c r="U530" s="1500"/>
      <c r="V530" s="1500"/>
      <c r="W530" s="1500"/>
      <c r="X530" s="1500"/>
      <c r="Y530" s="1500"/>
      <c r="Z530" s="1500"/>
      <c r="AA530" s="1500"/>
      <c r="AB530" s="1500"/>
      <c r="AC530" s="1500"/>
      <c r="AD530" s="1500"/>
      <c r="AE530" s="1500"/>
      <c r="AF530" s="1500"/>
      <c r="AG530" s="1500"/>
      <c r="AH530" s="1500"/>
      <c r="AI530" s="1500"/>
      <c r="AJ530" s="1500"/>
      <c r="AK530" s="1500"/>
      <c r="AL530" s="1500"/>
      <c r="AM530" s="1500"/>
      <c r="AN530" s="1500"/>
    </row>
    <row r="531" spans="1:40" ht="14.25" customHeight="1" x14ac:dyDescent="0.25">
      <c r="A531" s="1500"/>
      <c r="B531" s="1500"/>
      <c r="C531" s="1500"/>
      <c r="D531" s="1500"/>
      <c r="E531" s="1500"/>
      <c r="F531" s="1500"/>
      <c r="G531" s="1500"/>
      <c r="H531" s="1500"/>
      <c r="I531" s="1500"/>
      <c r="J531" s="1500"/>
      <c r="K531" s="1500"/>
      <c r="L531" s="1500"/>
      <c r="M531" s="1500"/>
      <c r="N531" s="1500"/>
      <c r="O531" s="1500"/>
      <c r="P531" s="1500"/>
      <c r="Q531" s="1500"/>
      <c r="R531" s="1500"/>
      <c r="S531" s="1500"/>
      <c r="T531" s="1500"/>
      <c r="U531" s="1500"/>
      <c r="V531" s="1500"/>
      <c r="W531" s="1500"/>
      <c r="X531" s="1500"/>
      <c r="Y531" s="1500"/>
      <c r="Z531" s="1500"/>
      <c r="AA531" s="1500"/>
      <c r="AB531" s="1500"/>
      <c r="AC531" s="1500"/>
      <c r="AD531" s="1500"/>
      <c r="AE531" s="1500"/>
      <c r="AF531" s="1500"/>
      <c r="AG531" s="1500"/>
      <c r="AH531" s="1500"/>
      <c r="AI531" s="1500"/>
      <c r="AJ531" s="1500"/>
      <c r="AK531" s="1500"/>
      <c r="AL531" s="1500"/>
      <c r="AM531" s="1500"/>
      <c r="AN531" s="1500"/>
    </row>
    <row r="532" spans="1:40" ht="14.25" customHeight="1" x14ac:dyDescent="0.25">
      <c r="A532" s="1500"/>
      <c r="B532" s="1500"/>
      <c r="C532" s="1500"/>
      <c r="D532" s="1500"/>
      <c r="E532" s="1500"/>
      <c r="F532" s="1500"/>
      <c r="G532" s="1500"/>
      <c r="H532" s="1500"/>
      <c r="I532" s="1500"/>
      <c r="J532" s="1500"/>
      <c r="K532" s="1500"/>
      <c r="L532" s="1500"/>
      <c r="M532" s="1500"/>
      <c r="N532" s="1500"/>
      <c r="O532" s="1500"/>
      <c r="P532" s="1500"/>
      <c r="Q532" s="1500"/>
      <c r="R532" s="1500"/>
      <c r="S532" s="1500"/>
      <c r="T532" s="1500"/>
      <c r="U532" s="1500"/>
      <c r="V532" s="1500"/>
      <c r="W532" s="1500"/>
      <c r="X532" s="1500"/>
      <c r="Y532" s="1500"/>
      <c r="Z532" s="1500"/>
      <c r="AA532" s="1500"/>
      <c r="AB532" s="1500"/>
      <c r="AC532" s="1500"/>
      <c r="AD532" s="1500"/>
      <c r="AE532" s="1500"/>
      <c r="AF532" s="1500"/>
      <c r="AG532" s="1500"/>
      <c r="AH532" s="1500"/>
      <c r="AI532" s="1500"/>
      <c r="AJ532" s="1500"/>
      <c r="AK532" s="1500"/>
      <c r="AL532" s="1500"/>
      <c r="AM532" s="1500"/>
      <c r="AN532" s="1500"/>
    </row>
    <row r="533" spans="1:40" ht="14.25" customHeight="1" x14ac:dyDescent="0.25">
      <c r="A533" s="1500"/>
      <c r="B533" s="1500"/>
      <c r="C533" s="1500"/>
      <c r="D533" s="1500"/>
      <c r="E533" s="1500"/>
      <c r="F533" s="1500"/>
      <c r="G533" s="1500"/>
      <c r="H533" s="1500"/>
      <c r="I533" s="1500"/>
      <c r="J533" s="1500"/>
      <c r="K533" s="1500"/>
      <c r="L533" s="1500"/>
      <c r="M533" s="1500"/>
      <c r="N533" s="1500"/>
      <c r="O533" s="1500"/>
      <c r="P533" s="1500"/>
      <c r="Q533" s="1500"/>
      <c r="R533" s="1500"/>
      <c r="S533" s="1500"/>
      <c r="T533" s="1500"/>
      <c r="U533" s="1500"/>
      <c r="V533" s="1500"/>
      <c r="W533" s="1500"/>
      <c r="X533" s="1500"/>
      <c r="Y533" s="1500"/>
      <c r="Z533" s="1500"/>
      <c r="AA533" s="1500"/>
      <c r="AB533" s="1500"/>
      <c r="AC533" s="1500"/>
      <c r="AD533" s="1500"/>
      <c r="AE533" s="1500"/>
      <c r="AF533" s="1500"/>
      <c r="AG533" s="1500"/>
      <c r="AH533" s="1500"/>
      <c r="AI533" s="1500"/>
      <c r="AJ533" s="1500"/>
      <c r="AK533" s="1500"/>
      <c r="AL533" s="1500"/>
      <c r="AM533" s="1500"/>
      <c r="AN533" s="1500"/>
    </row>
    <row r="534" spans="1:40" ht="14.25" customHeight="1" x14ac:dyDescent="0.25">
      <c r="A534" s="1500"/>
      <c r="B534" s="1500"/>
      <c r="C534" s="1500"/>
      <c r="D534" s="1500"/>
      <c r="E534" s="1500"/>
      <c r="F534" s="1500"/>
      <c r="G534" s="1500"/>
      <c r="H534" s="1500"/>
      <c r="I534" s="1500"/>
      <c r="J534" s="1500"/>
      <c r="K534" s="1500"/>
      <c r="L534" s="1500"/>
      <c r="M534" s="1500"/>
      <c r="N534" s="1500"/>
      <c r="O534" s="1500"/>
      <c r="P534" s="1500"/>
      <c r="Q534" s="1500"/>
      <c r="R534" s="1500"/>
      <c r="S534" s="1500"/>
      <c r="T534" s="1500"/>
      <c r="U534" s="1500"/>
      <c r="V534" s="1500"/>
      <c r="W534" s="1500"/>
      <c r="X534" s="1500"/>
      <c r="Y534" s="1500"/>
      <c r="Z534" s="1500"/>
      <c r="AA534" s="1500"/>
      <c r="AB534" s="1500"/>
      <c r="AC534" s="1500"/>
      <c r="AD534" s="1500"/>
      <c r="AE534" s="1500"/>
      <c r="AF534" s="1500"/>
      <c r="AG534" s="1500"/>
      <c r="AH534" s="1500"/>
      <c r="AI534" s="1500"/>
      <c r="AJ534" s="1500"/>
      <c r="AK534" s="1500"/>
      <c r="AL534" s="1500"/>
      <c r="AM534" s="1500"/>
      <c r="AN534" s="1500"/>
    </row>
    <row r="535" spans="1:40" ht="14.25" customHeight="1" x14ac:dyDescent="0.25">
      <c r="A535" s="1500"/>
      <c r="B535" s="1500"/>
      <c r="C535" s="1500"/>
      <c r="D535" s="1500"/>
      <c r="E535" s="1500"/>
      <c r="F535" s="1500"/>
      <c r="G535" s="1500"/>
      <c r="H535" s="1500"/>
      <c r="I535" s="1500"/>
      <c r="J535" s="1500"/>
      <c r="K535" s="1500"/>
      <c r="L535" s="1500"/>
      <c r="M535" s="1500"/>
      <c r="N535" s="1500"/>
      <c r="O535" s="1500"/>
      <c r="P535" s="1500"/>
      <c r="Q535" s="1500"/>
      <c r="R535" s="1500"/>
      <c r="S535" s="1500"/>
      <c r="T535" s="1500"/>
      <c r="U535" s="1500"/>
      <c r="V535" s="1500"/>
      <c r="W535" s="1500"/>
      <c r="X535" s="1500"/>
      <c r="Y535" s="1500"/>
      <c r="Z535" s="1500"/>
      <c r="AA535" s="1500"/>
      <c r="AB535" s="1500"/>
      <c r="AC535" s="1500"/>
      <c r="AD535" s="1500"/>
      <c r="AE535" s="1500"/>
      <c r="AF535" s="1500"/>
      <c r="AG535" s="1500"/>
      <c r="AH535" s="1500"/>
      <c r="AI535" s="1500"/>
      <c r="AJ535" s="1500"/>
      <c r="AK535" s="1500"/>
      <c r="AL535" s="1500"/>
      <c r="AM535" s="1500"/>
      <c r="AN535" s="1500"/>
    </row>
    <row r="536" spans="1:40" ht="14.25" customHeight="1" x14ac:dyDescent="0.25">
      <c r="A536" s="1500"/>
      <c r="B536" s="1500"/>
      <c r="C536" s="1500"/>
      <c r="D536" s="1500"/>
      <c r="E536" s="1500"/>
      <c r="F536" s="1500"/>
      <c r="G536" s="1500"/>
      <c r="H536" s="1500"/>
      <c r="I536" s="1500"/>
      <c r="J536" s="1500"/>
      <c r="K536" s="1500"/>
      <c r="L536" s="1500"/>
      <c r="M536" s="1500"/>
      <c r="N536" s="1500"/>
      <c r="O536" s="1500"/>
      <c r="P536" s="1500"/>
      <c r="Q536" s="1500"/>
      <c r="R536" s="1500"/>
      <c r="S536" s="1500"/>
      <c r="T536" s="1500"/>
      <c r="U536" s="1500"/>
      <c r="V536" s="1500"/>
      <c r="W536" s="1500"/>
      <c r="X536" s="1500"/>
      <c r="Y536" s="1500"/>
      <c r="Z536" s="1500"/>
      <c r="AA536" s="1500"/>
      <c r="AB536" s="1500"/>
      <c r="AC536" s="1500"/>
      <c r="AD536" s="1500"/>
      <c r="AE536" s="1500"/>
      <c r="AF536" s="1500"/>
      <c r="AG536" s="1500"/>
      <c r="AH536" s="1500"/>
      <c r="AI536" s="1500"/>
      <c r="AJ536" s="1500"/>
      <c r="AK536" s="1500"/>
      <c r="AL536" s="1500"/>
      <c r="AM536" s="1500"/>
      <c r="AN536" s="1500"/>
    </row>
    <row r="537" spans="1:40" ht="14.25" customHeight="1" x14ac:dyDescent="0.25">
      <c r="A537" s="1500"/>
      <c r="B537" s="1500"/>
      <c r="C537" s="1500"/>
      <c r="D537" s="1500"/>
      <c r="E537" s="1500"/>
      <c r="F537" s="1500"/>
      <c r="G537" s="1500"/>
      <c r="H537" s="1500"/>
      <c r="I537" s="1500"/>
      <c r="J537" s="1500"/>
      <c r="K537" s="1500"/>
      <c r="L537" s="1500"/>
      <c r="M537" s="1500"/>
      <c r="N537" s="1500"/>
      <c r="O537" s="1500"/>
      <c r="P537" s="1500"/>
      <c r="Q537" s="1500"/>
      <c r="R537" s="1500"/>
      <c r="S537" s="1500"/>
      <c r="T537" s="1500"/>
      <c r="U537" s="1500"/>
      <c r="V537" s="1500"/>
      <c r="W537" s="1500"/>
      <c r="X537" s="1500"/>
      <c r="Y537" s="1500"/>
      <c r="Z537" s="1500"/>
      <c r="AA537" s="1500"/>
      <c r="AB537" s="1500"/>
      <c r="AC537" s="1500"/>
      <c r="AD537" s="1500"/>
      <c r="AE537" s="1500"/>
      <c r="AF537" s="1500"/>
      <c r="AG537" s="1500"/>
      <c r="AH537" s="1500"/>
      <c r="AI537" s="1500"/>
      <c r="AJ537" s="1500"/>
      <c r="AK537" s="1500"/>
      <c r="AL537" s="1500"/>
      <c r="AM537" s="1500"/>
      <c r="AN537" s="1500"/>
    </row>
    <row r="538" spans="1:40" ht="14.25" customHeight="1" x14ac:dyDescent="0.25">
      <c r="A538" s="1500"/>
      <c r="B538" s="1500"/>
      <c r="C538" s="1500"/>
      <c r="D538" s="1500"/>
      <c r="E538" s="1500"/>
      <c r="F538" s="1500"/>
      <c r="G538" s="1500"/>
      <c r="H538" s="1500"/>
      <c r="I538" s="1500"/>
      <c r="J538" s="1500"/>
      <c r="K538" s="1500"/>
      <c r="L538" s="1500"/>
      <c r="M538" s="1500"/>
      <c r="N538" s="1500"/>
      <c r="O538" s="1500"/>
      <c r="P538" s="1500"/>
      <c r="Q538" s="1500"/>
      <c r="R538" s="1500"/>
      <c r="S538" s="1500"/>
      <c r="T538" s="1500"/>
      <c r="U538" s="1500"/>
      <c r="V538" s="1500"/>
      <c r="W538" s="1500"/>
      <c r="X538" s="1500"/>
      <c r="Y538" s="1500"/>
      <c r="Z538" s="1500"/>
      <c r="AA538" s="1500"/>
      <c r="AB538" s="1500"/>
      <c r="AC538" s="1500"/>
      <c r="AD538" s="1500"/>
      <c r="AE538" s="1500"/>
      <c r="AF538" s="1500"/>
      <c r="AG538" s="1500"/>
      <c r="AH538" s="1500"/>
      <c r="AI538" s="1500"/>
      <c r="AJ538" s="1500"/>
      <c r="AK538" s="1500"/>
      <c r="AL538" s="1500"/>
      <c r="AM538" s="1500"/>
      <c r="AN538" s="1500"/>
    </row>
    <row r="539" spans="1:40" ht="14.25" customHeight="1" x14ac:dyDescent="0.25">
      <c r="A539" s="1500"/>
      <c r="B539" s="1500"/>
      <c r="C539" s="1500"/>
      <c r="D539" s="1500"/>
      <c r="E539" s="1500"/>
      <c r="F539" s="1500"/>
      <c r="G539" s="1500"/>
      <c r="H539" s="1500"/>
      <c r="I539" s="1500"/>
      <c r="J539" s="1500"/>
      <c r="K539" s="1500"/>
      <c r="L539" s="1500"/>
      <c r="M539" s="1500"/>
      <c r="N539" s="1500"/>
      <c r="O539" s="1500"/>
      <c r="P539" s="1500"/>
      <c r="Q539" s="1500"/>
      <c r="R539" s="1500"/>
      <c r="S539" s="1500"/>
      <c r="T539" s="1500"/>
      <c r="U539" s="1500"/>
      <c r="V539" s="1500"/>
      <c r="W539" s="1500"/>
      <c r="X539" s="1500"/>
      <c r="Y539" s="1500"/>
      <c r="Z539" s="1500"/>
      <c r="AA539" s="1500"/>
      <c r="AB539" s="1500"/>
      <c r="AC539" s="1500"/>
      <c r="AD539" s="1500"/>
      <c r="AE539" s="1500"/>
      <c r="AF539" s="1500"/>
      <c r="AG539" s="1500"/>
      <c r="AH539" s="1500"/>
      <c r="AI539" s="1500"/>
      <c r="AJ539" s="1500"/>
      <c r="AK539" s="1500"/>
      <c r="AL539" s="1500"/>
      <c r="AM539" s="1500"/>
      <c r="AN539" s="1500"/>
    </row>
    <row r="540" spans="1:40" ht="14.25" customHeight="1" x14ac:dyDescent="0.25">
      <c r="A540" s="1500"/>
      <c r="B540" s="1500"/>
      <c r="C540" s="1500"/>
      <c r="D540" s="1500"/>
      <c r="E540" s="1500"/>
      <c r="F540" s="1500"/>
      <c r="G540" s="1500"/>
      <c r="H540" s="1500"/>
      <c r="I540" s="1500"/>
      <c r="J540" s="1500"/>
      <c r="K540" s="1500"/>
      <c r="L540" s="1500"/>
      <c r="M540" s="1500"/>
      <c r="N540" s="1500"/>
      <c r="O540" s="1500"/>
      <c r="P540" s="1500"/>
      <c r="Q540" s="1500"/>
      <c r="R540" s="1500"/>
      <c r="S540" s="1500"/>
      <c r="T540" s="1500"/>
      <c r="U540" s="1500"/>
      <c r="V540" s="1500"/>
      <c r="W540" s="1500"/>
      <c r="X540" s="1500"/>
      <c r="Y540" s="1500"/>
      <c r="Z540" s="1500"/>
      <c r="AA540" s="1500"/>
      <c r="AB540" s="1500"/>
      <c r="AC540" s="1500"/>
      <c r="AD540" s="1500"/>
      <c r="AE540" s="1500"/>
      <c r="AF540" s="1500"/>
      <c r="AG540" s="1500"/>
      <c r="AH540" s="1500"/>
      <c r="AI540" s="1500"/>
      <c r="AJ540" s="1500"/>
      <c r="AK540" s="1500"/>
      <c r="AL540" s="1500"/>
      <c r="AM540" s="1500"/>
      <c r="AN540" s="1500"/>
    </row>
    <row r="541" spans="1:40" ht="14.25" customHeight="1" x14ac:dyDescent="0.25">
      <c r="A541" s="1500"/>
      <c r="B541" s="1500"/>
      <c r="C541" s="1500"/>
      <c r="D541" s="1500"/>
      <c r="E541" s="1500"/>
      <c r="F541" s="1500"/>
      <c r="G541" s="1500"/>
      <c r="H541" s="1500"/>
      <c r="I541" s="1500"/>
      <c r="J541" s="1500"/>
      <c r="K541" s="1500"/>
      <c r="L541" s="1500"/>
      <c r="M541" s="1500"/>
      <c r="N541" s="1500"/>
      <c r="O541" s="1500"/>
      <c r="P541" s="1500"/>
      <c r="Q541" s="1500"/>
      <c r="R541" s="1500"/>
      <c r="S541" s="1500"/>
      <c r="T541" s="1500"/>
      <c r="U541" s="1500"/>
      <c r="V541" s="1500"/>
      <c r="W541" s="1500"/>
      <c r="X541" s="1500"/>
      <c r="Y541" s="1500"/>
      <c r="Z541" s="1500"/>
      <c r="AA541" s="1500"/>
      <c r="AB541" s="1500"/>
      <c r="AC541" s="1500"/>
      <c r="AD541" s="1500"/>
      <c r="AE541" s="1500"/>
      <c r="AF541" s="1500"/>
      <c r="AG541" s="1500"/>
      <c r="AH541" s="1500"/>
      <c r="AI541" s="1500"/>
      <c r="AJ541" s="1500"/>
      <c r="AK541" s="1500"/>
      <c r="AL541" s="1500"/>
      <c r="AM541" s="1500"/>
      <c r="AN541" s="1500"/>
    </row>
    <row r="542" spans="1:40" ht="14.25" customHeight="1" x14ac:dyDescent="0.25">
      <c r="A542" s="1500"/>
      <c r="B542" s="1500"/>
      <c r="C542" s="1500"/>
      <c r="D542" s="1500"/>
      <c r="E542" s="1500"/>
      <c r="F542" s="1500"/>
      <c r="G542" s="1500"/>
      <c r="H542" s="1500"/>
      <c r="I542" s="1500"/>
      <c r="J542" s="1500"/>
      <c r="K542" s="1500"/>
      <c r="L542" s="1500"/>
      <c r="M542" s="1500"/>
      <c r="N542" s="1500"/>
      <c r="O542" s="1500"/>
      <c r="P542" s="1500"/>
      <c r="Q542" s="1500"/>
      <c r="R542" s="1500"/>
      <c r="S542" s="1500"/>
      <c r="T542" s="1500"/>
      <c r="U542" s="1500"/>
      <c r="V542" s="1500"/>
      <c r="W542" s="1500"/>
      <c r="X542" s="1500"/>
      <c r="Y542" s="1500"/>
      <c r="Z542" s="1500"/>
      <c r="AA542" s="1500"/>
      <c r="AB542" s="1500"/>
      <c r="AC542" s="1500"/>
      <c r="AD542" s="1500"/>
      <c r="AE542" s="1500"/>
      <c r="AF542" s="1500"/>
      <c r="AG542" s="1500"/>
      <c r="AH542" s="1500"/>
      <c r="AI542" s="1500"/>
      <c r="AJ542" s="1500"/>
      <c r="AK542" s="1500"/>
      <c r="AL542" s="1500"/>
      <c r="AM542" s="1500"/>
      <c r="AN542" s="1500"/>
    </row>
    <row r="543" spans="1:40" ht="14.25" customHeight="1" x14ac:dyDescent="0.25">
      <c r="A543" s="1500"/>
      <c r="B543" s="1500"/>
      <c r="C543" s="1500"/>
      <c r="D543" s="1500"/>
      <c r="E543" s="1500"/>
      <c r="F543" s="1500"/>
      <c r="G543" s="1500"/>
      <c r="H543" s="1500"/>
      <c r="I543" s="1500"/>
      <c r="J543" s="1500"/>
      <c r="K543" s="1500"/>
      <c r="L543" s="1500"/>
      <c r="M543" s="1500"/>
      <c r="N543" s="1500"/>
      <c r="O543" s="1500"/>
      <c r="P543" s="1500"/>
      <c r="Q543" s="1500"/>
      <c r="R543" s="1500"/>
      <c r="S543" s="1500"/>
      <c r="T543" s="1500"/>
      <c r="U543" s="1500"/>
      <c r="V543" s="1500"/>
      <c r="W543" s="1500"/>
      <c r="X543" s="1500"/>
      <c r="Y543" s="1500"/>
      <c r="Z543" s="1500"/>
      <c r="AA543" s="1500"/>
      <c r="AB543" s="1500"/>
      <c r="AC543" s="1500"/>
      <c r="AD543" s="1500"/>
      <c r="AE543" s="1500"/>
      <c r="AF543" s="1500"/>
      <c r="AG543" s="1500"/>
      <c r="AH543" s="1500"/>
      <c r="AI543" s="1500"/>
      <c r="AJ543" s="1500"/>
      <c r="AK543" s="1500"/>
      <c r="AL543" s="1500"/>
      <c r="AM543" s="1500"/>
      <c r="AN543" s="1500"/>
    </row>
    <row r="544" spans="1:40" ht="14.25" customHeight="1" x14ac:dyDescent="0.25">
      <c r="A544" s="1500"/>
      <c r="B544" s="1500"/>
      <c r="C544" s="1500"/>
      <c r="D544" s="1500"/>
      <c r="E544" s="1500"/>
      <c r="F544" s="1500"/>
      <c r="G544" s="1500"/>
      <c r="H544" s="1500"/>
      <c r="I544" s="1500"/>
      <c r="J544" s="1500"/>
      <c r="K544" s="1500"/>
      <c r="L544" s="1500"/>
      <c r="M544" s="1500"/>
      <c r="N544" s="1500"/>
      <c r="O544" s="1500"/>
      <c r="P544" s="1500"/>
      <c r="Q544" s="1500"/>
      <c r="R544" s="1500"/>
      <c r="S544" s="1500"/>
      <c r="T544" s="1500"/>
      <c r="U544" s="1500"/>
      <c r="V544" s="1500"/>
      <c r="W544" s="1500"/>
      <c r="X544" s="1500"/>
      <c r="Y544" s="1500"/>
      <c r="Z544" s="1500"/>
      <c r="AA544" s="1500"/>
      <c r="AB544" s="1500"/>
      <c r="AC544" s="1500"/>
      <c r="AD544" s="1500"/>
      <c r="AE544" s="1500"/>
      <c r="AF544" s="1500"/>
      <c r="AG544" s="1500"/>
      <c r="AH544" s="1500"/>
      <c r="AI544" s="1500"/>
      <c r="AJ544" s="1500"/>
      <c r="AK544" s="1500"/>
      <c r="AL544" s="1500"/>
      <c r="AM544" s="1500"/>
      <c r="AN544" s="1500"/>
    </row>
    <row r="545" spans="1:40" ht="14.25" customHeight="1" x14ac:dyDescent="0.25">
      <c r="A545" s="1500"/>
      <c r="B545" s="1500"/>
      <c r="C545" s="1500"/>
      <c r="D545" s="1500"/>
      <c r="E545" s="1500"/>
      <c r="F545" s="1500"/>
      <c r="G545" s="1500"/>
      <c r="H545" s="1500"/>
      <c r="I545" s="1500"/>
      <c r="J545" s="1500"/>
      <c r="K545" s="1500"/>
      <c r="L545" s="1500"/>
      <c r="M545" s="1500"/>
      <c r="N545" s="1500"/>
      <c r="O545" s="1500"/>
      <c r="P545" s="1500"/>
      <c r="Q545" s="1500"/>
      <c r="R545" s="1500"/>
      <c r="S545" s="1500"/>
      <c r="T545" s="1500"/>
      <c r="U545" s="1500"/>
      <c r="V545" s="1500"/>
      <c r="W545" s="1500"/>
      <c r="X545" s="1500"/>
      <c r="Y545" s="1500"/>
      <c r="Z545" s="1500"/>
      <c r="AA545" s="1500"/>
      <c r="AB545" s="1500"/>
      <c r="AC545" s="1500"/>
      <c r="AD545" s="1500"/>
      <c r="AE545" s="1500"/>
      <c r="AF545" s="1500"/>
      <c r="AG545" s="1500"/>
      <c r="AH545" s="1500"/>
      <c r="AI545" s="1500"/>
      <c r="AJ545" s="1500"/>
      <c r="AK545" s="1500"/>
      <c r="AL545" s="1500"/>
      <c r="AM545" s="1500"/>
      <c r="AN545" s="1500"/>
    </row>
    <row r="546" spans="1:40" ht="14.25" customHeight="1" x14ac:dyDescent="0.25">
      <c r="A546" s="1500"/>
      <c r="B546" s="1500"/>
      <c r="C546" s="1500"/>
      <c r="D546" s="1500"/>
      <c r="E546" s="1500"/>
      <c r="F546" s="1500"/>
      <c r="G546" s="1500"/>
      <c r="H546" s="1500"/>
      <c r="I546" s="1500"/>
      <c r="J546" s="1500"/>
      <c r="K546" s="1500"/>
      <c r="L546" s="1500"/>
      <c r="M546" s="1500"/>
      <c r="N546" s="1500"/>
      <c r="O546" s="1500"/>
      <c r="P546" s="1500"/>
      <c r="Q546" s="1500"/>
      <c r="R546" s="1500"/>
      <c r="S546" s="1500"/>
      <c r="T546" s="1500"/>
      <c r="U546" s="1500"/>
      <c r="V546" s="1500"/>
      <c r="W546" s="1500"/>
      <c r="X546" s="1500"/>
      <c r="Y546" s="1500"/>
      <c r="Z546" s="1500"/>
      <c r="AA546" s="1500"/>
      <c r="AB546" s="1500"/>
      <c r="AC546" s="1500"/>
      <c r="AD546" s="1500"/>
      <c r="AE546" s="1500"/>
      <c r="AF546" s="1500"/>
      <c r="AG546" s="1500"/>
      <c r="AH546" s="1500"/>
      <c r="AI546" s="1500"/>
      <c r="AJ546" s="1500"/>
      <c r="AK546" s="1500"/>
      <c r="AL546" s="1500"/>
      <c r="AM546" s="1500"/>
      <c r="AN546" s="1500"/>
    </row>
    <row r="547" spans="1:40" ht="14.25" customHeight="1" x14ac:dyDescent="0.25">
      <c r="A547" s="1500"/>
      <c r="B547" s="1500"/>
      <c r="C547" s="1500"/>
      <c r="D547" s="1500"/>
      <c r="E547" s="1500"/>
      <c r="F547" s="1500"/>
      <c r="G547" s="1500"/>
      <c r="H547" s="1500"/>
      <c r="I547" s="1500"/>
      <c r="J547" s="1500"/>
      <c r="K547" s="1500"/>
      <c r="L547" s="1500"/>
      <c r="M547" s="1500"/>
      <c r="N547" s="1500"/>
      <c r="O547" s="1500"/>
      <c r="P547" s="1500"/>
      <c r="Q547" s="1500"/>
      <c r="R547" s="1500"/>
      <c r="S547" s="1500"/>
      <c r="T547" s="1500"/>
      <c r="U547" s="1500"/>
      <c r="V547" s="1500"/>
      <c r="W547" s="1500"/>
      <c r="X547" s="1500"/>
      <c r="Y547" s="1500"/>
      <c r="Z547" s="1500"/>
      <c r="AA547" s="1500"/>
      <c r="AB547" s="1500"/>
      <c r="AC547" s="1500"/>
      <c r="AD547" s="1500"/>
      <c r="AE547" s="1500"/>
      <c r="AF547" s="1500"/>
      <c r="AG547" s="1500"/>
      <c r="AH547" s="1500"/>
      <c r="AI547" s="1500"/>
      <c r="AJ547" s="1500"/>
      <c r="AK547" s="1500"/>
      <c r="AL547" s="1500"/>
      <c r="AM547" s="1500"/>
      <c r="AN547" s="1500"/>
    </row>
    <row r="548" spans="1:40" ht="14.25" customHeight="1" x14ac:dyDescent="0.25">
      <c r="A548" s="1500"/>
      <c r="B548" s="1500"/>
      <c r="C548" s="1500"/>
      <c r="D548" s="1500"/>
      <c r="E548" s="1500"/>
      <c r="F548" s="1500"/>
      <c r="G548" s="1500"/>
      <c r="H548" s="1500"/>
      <c r="I548" s="1500"/>
      <c r="J548" s="1500"/>
      <c r="K548" s="1500"/>
      <c r="L548" s="1500"/>
      <c r="M548" s="1500"/>
      <c r="N548" s="1500"/>
      <c r="O548" s="1500"/>
      <c r="P548" s="1500"/>
      <c r="Q548" s="1500"/>
      <c r="R548" s="1500"/>
      <c r="S548" s="1500"/>
      <c r="T548" s="1500"/>
      <c r="U548" s="1500"/>
      <c r="V548" s="1500"/>
      <c r="W548" s="1500"/>
      <c r="X548" s="1500"/>
      <c r="Y548" s="1500"/>
      <c r="Z548" s="1500"/>
      <c r="AA548" s="1500"/>
      <c r="AB548" s="1500"/>
      <c r="AC548" s="1500"/>
      <c r="AD548" s="1500"/>
      <c r="AE548" s="1500"/>
      <c r="AF548" s="1500"/>
      <c r="AG548" s="1500"/>
      <c r="AH548" s="1500"/>
      <c r="AI548" s="1500"/>
      <c r="AJ548" s="1500"/>
      <c r="AK548" s="1500"/>
      <c r="AL548" s="1500"/>
      <c r="AM548" s="1500"/>
      <c r="AN548" s="1500"/>
    </row>
    <row r="549" spans="1:40" ht="14.25" customHeight="1" x14ac:dyDescent="0.25">
      <c r="A549" s="1500"/>
      <c r="B549" s="1500"/>
      <c r="C549" s="1500"/>
      <c r="D549" s="1500"/>
      <c r="E549" s="1500"/>
      <c r="F549" s="1500"/>
      <c r="G549" s="1500"/>
      <c r="H549" s="1500"/>
      <c r="I549" s="1500"/>
      <c r="J549" s="1500"/>
      <c r="K549" s="1500"/>
      <c r="L549" s="1500"/>
      <c r="M549" s="1500"/>
      <c r="N549" s="1500"/>
      <c r="O549" s="1500"/>
      <c r="P549" s="1500"/>
      <c r="Q549" s="1500"/>
      <c r="R549" s="1500"/>
      <c r="S549" s="1500"/>
      <c r="T549" s="1500"/>
      <c r="U549" s="1500"/>
      <c r="V549" s="1500"/>
      <c r="W549" s="1500"/>
      <c r="X549" s="1500"/>
      <c r="Y549" s="1500"/>
      <c r="Z549" s="1500"/>
      <c r="AA549" s="1500"/>
      <c r="AB549" s="1500"/>
      <c r="AC549" s="1500"/>
      <c r="AD549" s="1500"/>
      <c r="AE549" s="1500"/>
      <c r="AF549" s="1500"/>
      <c r="AG549" s="1500"/>
      <c r="AH549" s="1500"/>
      <c r="AI549" s="1500"/>
      <c r="AJ549" s="1500"/>
      <c r="AK549" s="1500"/>
      <c r="AL549" s="1500"/>
      <c r="AM549" s="1500"/>
      <c r="AN549" s="1500"/>
    </row>
    <row r="550" spans="1:40" ht="14.25" customHeight="1" x14ac:dyDescent="0.25">
      <c r="A550" s="1500"/>
      <c r="B550" s="1500"/>
      <c r="C550" s="1500"/>
      <c r="D550" s="1500"/>
      <c r="E550" s="1500"/>
      <c r="F550" s="1500"/>
      <c r="G550" s="1500"/>
      <c r="H550" s="1500"/>
      <c r="I550" s="1500"/>
      <c r="J550" s="1500"/>
      <c r="K550" s="1500"/>
      <c r="L550" s="1500"/>
      <c r="M550" s="1500"/>
      <c r="N550" s="1500"/>
      <c r="O550" s="1500"/>
      <c r="P550" s="1500"/>
      <c r="Q550" s="1500"/>
      <c r="R550" s="1500"/>
      <c r="S550" s="1500"/>
      <c r="T550" s="1500"/>
      <c r="U550" s="1500"/>
      <c r="V550" s="1500"/>
      <c r="W550" s="1500"/>
      <c r="X550" s="1500"/>
      <c r="Y550" s="1500"/>
      <c r="Z550" s="1500"/>
      <c r="AA550" s="1500"/>
      <c r="AB550" s="1500"/>
      <c r="AC550" s="1500"/>
      <c r="AD550" s="1500"/>
      <c r="AE550" s="1500"/>
      <c r="AF550" s="1500"/>
      <c r="AG550" s="1500"/>
      <c r="AH550" s="1500"/>
      <c r="AI550" s="1500"/>
      <c r="AJ550" s="1500"/>
      <c r="AK550" s="1500"/>
      <c r="AL550" s="1500"/>
      <c r="AM550" s="1500"/>
      <c r="AN550" s="1500"/>
    </row>
    <row r="551" spans="1:40" ht="14.25" customHeight="1" x14ac:dyDescent="0.25">
      <c r="A551" s="1500"/>
      <c r="B551" s="1500"/>
      <c r="C551" s="1500"/>
      <c r="D551" s="1500"/>
      <c r="E551" s="1500"/>
      <c r="F551" s="1500"/>
      <c r="G551" s="1500"/>
      <c r="H551" s="1500"/>
      <c r="I551" s="1500"/>
      <c r="J551" s="1500"/>
      <c r="K551" s="1500"/>
      <c r="L551" s="1500"/>
      <c r="M551" s="1500"/>
      <c r="N551" s="1500"/>
      <c r="O551" s="1500"/>
      <c r="P551" s="1500"/>
      <c r="Q551" s="1500"/>
      <c r="R551" s="1500"/>
      <c r="S551" s="1500"/>
      <c r="T551" s="1500"/>
      <c r="U551" s="1500"/>
      <c r="V551" s="1500"/>
      <c r="W551" s="1500"/>
      <c r="X551" s="1500"/>
      <c r="Y551" s="1500"/>
      <c r="Z551" s="1500"/>
      <c r="AA551" s="1500"/>
      <c r="AB551" s="1500"/>
      <c r="AC551" s="1500"/>
      <c r="AD551" s="1500"/>
      <c r="AE551" s="1500"/>
      <c r="AF551" s="1500"/>
      <c r="AG551" s="1500"/>
      <c r="AH551" s="1500"/>
      <c r="AI551" s="1500"/>
      <c r="AJ551" s="1500"/>
      <c r="AK551" s="1500"/>
      <c r="AL551" s="1500"/>
      <c r="AM551" s="1500"/>
      <c r="AN551" s="1500"/>
    </row>
    <row r="552" spans="1:40" ht="14.25" customHeight="1" x14ac:dyDescent="0.25">
      <c r="A552" s="1500"/>
      <c r="B552" s="1500"/>
      <c r="C552" s="1500"/>
      <c r="D552" s="1500"/>
      <c r="E552" s="1500"/>
      <c r="F552" s="1500"/>
      <c r="G552" s="1500"/>
      <c r="H552" s="1500"/>
      <c r="I552" s="1500"/>
      <c r="J552" s="1500"/>
      <c r="K552" s="1500"/>
      <c r="L552" s="1500"/>
      <c r="M552" s="1500"/>
      <c r="N552" s="1500"/>
      <c r="O552" s="1500"/>
      <c r="P552" s="1500"/>
      <c r="Q552" s="1500"/>
      <c r="R552" s="1500"/>
      <c r="S552" s="1500"/>
      <c r="T552" s="1500"/>
      <c r="U552" s="1500"/>
      <c r="V552" s="1500"/>
      <c r="W552" s="1500"/>
      <c r="X552" s="1500"/>
      <c r="Y552" s="1500"/>
      <c r="Z552" s="1500"/>
      <c r="AA552" s="1500"/>
      <c r="AB552" s="1500"/>
      <c r="AC552" s="1500"/>
      <c r="AD552" s="1500"/>
      <c r="AE552" s="1500"/>
      <c r="AF552" s="1500"/>
      <c r="AG552" s="1500"/>
      <c r="AH552" s="1500"/>
      <c r="AI552" s="1500"/>
      <c r="AJ552" s="1500"/>
      <c r="AK552" s="1500"/>
      <c r="AL552" s="1500"/>
      <c r="AM552" s="1500"/>
      <c r="AN552" s="1500"/>
    </row>
    <row r="553" spans="1:40" ht="14.25" customHeight="1" x14ac:dyDescent="0.25">
      <c r="A553" s="1500"/>
      <c r="B553" s="1500"/>
      <c r="C553" s="1500"/>
      <c r="D553" s="1500"/>
      <c r="E553" s="1500"/>
      <c r="F553" s="1500"/>
      <c r="G553" s="1500"/>
      <c r="H553" s="1500"/>
      <c r="I553" s="1500"/>
      <c r="J553" s="1500"/>
      <c r="K553" s="1500"/>
      <c r="L553" s="1500"/>
      <c r="M553" s="1500"/>
      <c r="N553" s="1500"/>
      <c r="O553" s="1500"/>
      <c r="P553" s="1500"/>
      <c r="Q553" s="1500"/>
      <c r="R553" s="1500"/>
      <c r="S553" s="1500"/>
      <c r="T553" s="1500"/>
      <c r="U553" s="1500"/>
      <c r="V553" s="1500"/>
      <c r="W553" s="1500"/>
      <c r="X553" s="1500"/>
      <c r="Y553" s="1500"/>
      <c r="Z553" s="1500"/>
      <c r="AA553" s="1500"/>
      <c r="AB553" s="1500"/>
      <c r="AC553" s="1500"/>
      <c r="AD553" s="1500"/>
      <c r="AE553" s="1500"/>
      <c r="AF553" s="1500"/>
      <c r="AG553" s="1500"/>
      <c r="AH553" s="1500"/>
      <c r="AI553" s="1500"/>
      <c r="AJ553" s="1500"/>
      <c r="AK553" s="1500"/>
      <c r="AL553" s="1500"/>
      <c r="AM553" s="1500"/>
      <c r="AN553" s="1500"/>
    </row>
    <row r="554" spans="1:40" ht="14.25" customHeight="1" x14ac:dyDescent="0.25">
      <c r="A554" s="1500"/>
      <c r="B554" s="1500"/>
      <c r="C554" s="1500"/>
      <c r="D554" s="1500"/>
      <c r="E554" s="1500"/>
      <c r="F554" s="1500"/>
      <c r="G554" s="1500"/>
      <c r="H554" s="1500"/>
      <c r="I554" s="1500"/>
      <c r="J554" s="1500"/>
      <c r="K554" s="1500"/>
      <c r="L554" s="1500"/>
      <c r="M554" s="1500"/>
      <c r="N554" s="1500"/>
      <c r="O554" s="1500"/>
      <c r="P554" s="1500"/>
      <c r="Q554" s="1500"/>
      <c r="R554" s="1500"/>
      <c r="S554" s="1500"/>
      <c r="T554" s="1500"/>
      <c r="U554" s="1500"/>
      <c r="V554" s="1500"/>
      <c r="W554" s="1500"/>
      <c r="X554" s="1500"/>
      <c r="Y554" s="1500"/>
      <c r="Z554" s="1500"/>
      <c r="AA554" s="1500"/>
      <c r="AB554" s="1500"/>
      <c r="AC554" s="1500"/>
      <c r="AD554" s="1500"/>
      <c r="AE554" s="1500"/>
      <c r="AF554" s="1500"/>
      <c r="AG554" s="1500"/>
      <c r="AH554" s="1500"/>
      <c r="AI554" s="1500"/>
      <c r="AJ554" s="1500"/>
      <c r="AK554" s="1500"/>
      <c r="AL554" s="1500"/>
      <c r="AM554" s="1500"/>
      <c r="AN554" s="1500"/>
    </row>
    <row r="555" spans="1:40" ht="14.25" customHeight="1" x14ac:dyDescent="0.25">
      <c r="A555" s="1500"/>
      <c r="B555" s="1500"/>
      <c r="C555" s="1500"/>
      <c r="D555" s="1500"/>
      <c r="E555" s="1500"/>
      <c r="F555" s="1500"/>
      <c r="G555" s="1500"/>
      <c r="H555" s="1500"/>
      <c r="I555" s="1500"/>
      <c r="J555" s="1500"/>
      <c r="K555" s="1500"/>
      <c r="L555" s="1500"/>
      <c r="M555" s="1500"/>
      <c r="N555" s="1500"/>
      <c r="O555" s="1500"/>
      <c r="P555" s="1500"/>
      <c r="Q555" s="1500"/>
      <c r="R555" s="1500"/>
      <c r="S555" s="1500"/>
      <c r="T555" s="1500"/>
      <c r="U555" s="1500"/>
      <c r="V555" s="1500"/>
      <c r="W555" s="1500"/>
      <c r="X555" s="1500"/>
      <c r="Y555" s="1500"/>
      <c r="Z555" s="1500"/>
      <c r="AA555" s="1500"/>
      <c r="AB555" s="1500"/>
      <c r="AC555" s="1500"/>
      <c r="AD555" s="1500"/>
      <c r="AE555" s="1500"/>
      <c r="AF555" s="1500"/>
      <c r="AG555" s="1500"/>
      <c r="AH555" s="1500"/>
      <c r="AI555" s="1500"/>
      <c r="AJ555" s="1500"/>
      <c r="AK555" s="1500"/>
      <c r="AL555" s="1500"/>
      <c r="AM555" s="1500"/>
      <c r="AN555" s="1500"/>
    </row>
    <row r="556" spans="1:40" ht="14.25" customHeight="1" x14ac:dyDescent="0.25">
      <c r="A556" s="1500"/>
      <c r="B556" s="1500"/>
      <c r="C556" s="1500"/>
      <c r="D556" s="1500"/>
      <c r="E556" s="1500"/>
      <c r="F556" s="1500"/>
      <c r="G556" s="1500"/>
      <c r="H556" s="1500"/>
      <c r="I556" s="1500"/>
      <c r="J556" s="1500"/>
      <c r="K556" s="1500"/>
      <c r="L556" s="1500"/>
      <c r="M556" s="1500"/>
      <c r="N556" s="1500"/>
      <c r="O556" s="1500"/>
      <c r="P556" s="1500"/>
      <c r="Q556" s="1500"/>
      <c r="R556" s="1500"/>
      <c r="S556" s="1500"/>
      <c r="T556" s="1500"/>
      <c r="U556" s="1500"/>
      <c r="V556" s="1500"/>
      <c r="W556" s="1500"/>
      <c r="X556" s="1500"/>
      <c r="Y556" s="1500"/>
      <c r="Z556" s="1500"/>
      <c r="AA556" s="1500"/>
      <c r="AB556" s="1500"/>
      <c r="AC556" s="1500"/>
      <c r="AD556" s="1500"/>
      <c r="AE556" s="1500"/>
      <c r="AF556" s="1500"/>
      <c r="AG556" s="1500"/>
      <c r="AH556" s="1500"/>
      <c r="AI556" s="1500"/>
      <c r="AJ556" s="1500"/>
      <c r="AK556" s="1500"/>
      <c r="AL556" s="1500"/>
      <c r="AM556" s="1500"/>
      <c r="AN556" s="1500"/>
    </row>
    <row r="557" spans="1:40" ht="14.25" customHeight="1" x14ac:dyDescent="0.25">
      <c r="A557" s="1500"/>
      <c r="B557" s="1500"/>
      <c r="C557" s="1500"/>
      <c r="D557" s="1500"/>
      <c r="E557" s="1500"/>
      <c r="F557" s="1500"/>
      <c r="G557" s="1500"/>
      <c r="H557" s="1500"/>
      <c r="I557" s="1500"/>
      <c r="J557" s="1500"/>
      <c r="K557" s="1500"/>
      <c r="L557" s="1500"/>
      <c r="M557" s="1500"/>
      <c r="N557" s="1500"/>
      <c r="O557" s="1500"/>
      <c r="P557" s="1500"/>
      <c r="Q557" s="1500"/>
      <c r="R557" s="1500"/>
      <c r="S557" s="1500"/>
      <c r="T557" s="1500"/>
      <c r="U557" s="1500"/>
      <c r="V557" s="1500"/>
      <c r="W557" s="1500"/>
      <c r="X557" s="1500"/>
      <c r="Y557" s="1500"/>
      <c r="Z557" s="1500"/>
      <c r="AA557" s="1500"/>
      <c r="AB557" s="1500"/>
      <c r="AC557" s="1500"/>
      <c r="AD557" s="1500"/>
      <c r="AE557" s="1500"/>
      <c r="AF557" s="1500"/>
      <c r="AG557" s="1500"/>
      <c r="AH557" s="1500"/>
      <c r="AI557" s="1500"/>
      <c r="AJ557" s="1500"/>
      <c r="AK557" s="1500"/>
      <c r="AL557" s="1500"/>
      <c r="AM557" s="1500"/>
      <c r="AN557" s="1500"/>
    </row>
    <row r="558" spans="1:40" ht="14.25" customHeight="1" x14ac:dyDescent="0.25">
      <c r="A558" s="1500"/>
      <c r="B558" s="1500"/>
      <c r="C558" s="1500"/>
      <c r="D558" s="1500"/>
      <c r="E558" s="1500"/>
      <c r="F558" s="1500"/>
      <c r="G558" s="1500"/>
      <c r="H558" s="1500"/>
      <c r="I558" s="1500"/>
      <c r="J558" s="1500"/>
      <c r="K558" s="1500"/>
      <c r="L558" s="1500"/>
      <c r="M558" s="1500"/>
      <c r="N558" s="1500"/>
      <c r="O558" s="1500"/>
      <c r="P558" s="1500"/>
      <c r="Q558" s="1500"/>
      <c r="R558" s="1500"/>
      <c r="S558" s="1500"/>
      <c r="T558" s="1500"/>
      <c r="U558" s="1500"/>
      <c r="V558" s="1500"/>
      <c r="W558" s="1500"/>
      <c r="X558" s="1500"/>
      <c r="Y558" s="1500"/>
      <c r="Z558" s="1500"/>
      <c r="AA558" s="1500"/>
      <c r="AB558" s="1500"/>
      <c r="AC558" s="1500"/>
      <c r="AD558" s="1500"/>
      <c r="AE558" s="1500"/>
      <c r="AF558" s="1500"/>
      <c r="AG558" s="1500"/>
      <c r="AH558" s="1500"/>
      <c r="AI558" s="1500"/>
      <c r="AJ558" s="1500"/>
      <c r="AK558" s="1500"/>
      <c r="AL558" s="1500"/>
      <c r="AM558" s="1500"/>
      <c r="AN558" s="1500"/>
    </row>
    <row r="559" spans="1:40" ht="14.25" customHeight="1" x14ac:dyDescent="0.25">
      <c r="A559" s="1500"/>
      <c r="B559" s="1500"/>
      <c r="C559" s="1500"/>
      <c r="D559" s="1500"/>
      <c r="E559" s="1500"/>
      <c r="F559" s="1500"/>
      <c r="G559" s="1500"/>
      <c r="H559" s="1500"/>
      <c r="I559" s="1500"/>
      <c r="J559" s="1500"/>
      <c r="K559" s="1500"/>
      <c r="L559" s="1500"/>
      <c r="M559" s="1500"/>
      <c r="N559" s="1500"/>
      <c r="O559" s="1500"/>
      <c r="P559" s="1500"/>
      <c r="Q559" s="1500"/>
      <c r="R559" s="1500"/>
      <c r="S559" s="1500"/>
      <c r="T559" s="1500"/>
      <c r="U559" s="1500"/>
      <c r="V559" s="1500"/>
      <c r="W559" s="1500"/>
      <c r="X559" s="1500"/>
      <c r="Y559" s="1500"/>
      <c r="Z559" s="1500"/>
      <c r="AA559" s="1500"/>
      <c r="AB559" s="1500"/>
      <c r="AC559" s="1500"/>
      <c r="AD559" s="1500"/>
      <c r="AE559" s="1500"/>
      <c r="AF559" s="1500"/>
      <c r="AG559" s="1500"/>
      <c r="AH559" s="1500"/>
      <c r="AI559" s="1500"/>
      <c r="AJ559" s="1500"/>
      <c r="AK559" s="1500"/>
      <c r="AL559" s="1500"/>
      <c r="AM559" s="1500"/>
      <c r="AN559" s="1500"/>
    </row>
    <row r="560" spans="1:40" ht="14.25" customHeight="1" x14ac:dyDescent="0.25">
      <c r="A560" s="1500"/>
      <c r="B560" s="1500"/>
      <c r="C560" s="1500"/>
      <c r="D560" s="1500"/>
      <c r="E560" s="1500"/>
      <c r="F560" s="1500"/>
      <c r="G560" s="1500"/>
      <c r="H560" s="1500"/>
      <c r="I560" s="1500"/>
      <c r="J560" s="1500"/>
      <c r="K560" s="1500"/>
      <c r="L560" s="1500"/>
      <c r="M560" s="1500"/>
      <c r="N560" s="1500"/>
      <c r="O560" s="1500"/>
      <c r="P560" s="1500"/>
      <c r="Q560" s="1500"/>
      <c r="R560" s="1500"/>
      <c r="S560" s="1500"/>
      <c r="T560" s="1500"/>
      <c r="U560" s="1500"/>
      <c r="V560" s="1500"/>
      <c r="W560" s="1500"/>
      <c r="X560" s="1500"/>
      <c r="Y560" s="1500"/>
      <c r="Z560" s="1500"/>
      <c r="AA560" s="1500"/>
      <c r="AB560" s="1500"/>
      <c r="AC560" s="1500"/>
      <c r="AD560" s="1500"/>
      <c r="AE560" s="1500"/>
      <c r="AF560" s="1500"/>
      <c r="AG560" s="1500"/>
      <c r="AH560" s="1500"/>
      <c r="AI560" s="1500"/>
      <c r="AJ560" s="1500"/>
      <c r="AK560" s="1500"/>
      <c r="AL560" s="1500"/>
      <c r="AM560" s="1500"/>
      <c r="AN560" s="1500"/>
    </row>
    <row r="561" spans="1:40" ht="14.25" customHeight="1" x14ac:dyDescent="0.25">
      <c r="A561" s="1500"/>
      <c r="B561" s="1500"/>
      <c r="C561" s="1500"/>
      <c r="D561" s="1500"/>
      <c r="E561" s="1500"/>
      <c r="F561" s="1500"/>
      <c r="G561" s="1500"/>
      <c r="H561" s="1500"/>
      <c r="I561" s="1500"/>
      <c r="J561" s="1500"/>
      <c r="K561" s="1500"/>
      <c r="L561" s="1500"/>
      <c r="M561" s="1500"/>
      <c r="N561" s="1500"/>
      <c r="O561" s="1500"/>
      <c r="P561" s="1500"/>
      <c r="Q561" s="1500"/>
      <c r="R561" s="1500"/>
      <c r="S561" s="1500"/>
      <c r="T561" s="1500"/>
      <c r="U561" s="1500"/>
      <c r="V561" s="1500"/>
      <c r="W561" s="1500"/>
      <c r="X561" s="1500"/>
      <c r="Y561" s="1500"/>
      <c r="Z561" s="1500"/>
      <c r="AA561" s="1500"/>
      <c r="AB561" s="1500"/>
      <c r="AC561" s="1500"/>
      <c r="AD561" s="1500"/>
      <c r="AE561" s="1500"/>
      <c r="AF561" s="1500"/>
      <c r="AG561" s="1500"/>
      <c r="AH561" s="1500"/>
      <c r="AI561" s="1500"/>
      <c r="AJ561" s="1500"/>
      <c r="AK561" s="1500"/>
      <c r="AL561" s="1500"/>
      <c r="AM561" s="1500"/>
      <c r="AN561" s="1500"/>
    </row>
    <row r="562" spans="1:40" ht="14.25" customHeight="1" x14ac:dyDescent="0.25">
      <c r="A562" s="1500"/>
      <c r="B562" s="1500"/>
      <c r="C562" s="1500"/>
      <c r="D562" s="1500"/>
      <c r="E562" s="1500"/>
      <c r="F562" s="1500"/>
      <c r="G562" s="1500"/>
      <c r="H562" s="1500"/>
      <c r="I562" s="1500"/>
      <c r="J562" s="1500"/>
      <c r="K562" s="1500"/>
      <c r="L562" s="1500"/>
      <c r="M562" s="1500"/>
      <c r="N562" s="1500"/>
      <c r="O562" s="1500"/>
      <c r="P562" s="1500"/>
      <c r="Q562" s="1500"/>
      <c r="R562" s="1500"/>
      <c r="S562" s="1500"/>
      <c r="T562" s="1500"/>
      <c r="U562" s="1500"/>
      <c r="V562" s="1500"/>
      <c r="W562" s="1500"/>
      <c r="X562" s="1500"/>
      <c r="Y562" s="1500"/>
      <c r="Z562" s="1500"/>
      <c r="AA562" s="1500"/>
      <c r="AB562" s="1500"/>
      <c r="AC562" s="1500"/>
      <c r="AD562" s="1500"/>
      <c r="AE562" s="1500"/>
      <c r="AF562" s="1500"/>
      <c r="AG562" s="1500"/>
      <c r="AH562" s="1500"/>
      <c r="AI562" s="1500"/>
      <c r="AJ562" s="1500"/>
      <c r="AK562" s="1500"/>
      <c r="AL562" s="1500"/>
      <c r="AM562" s="1500"/>
      <c r="AN562" s="1500"/>
    </row>
    <row r="563" spans="1:40" ht="14.25" customHeight="1" x14ac:dyDescent="0.25">
      <c r="A563" s="1500"/>
      <c r="B563" s="1500"/>
      <c r="C563" s="1500"/>
      <c r="D563" s="1500"/>
      <c r="E563" s="1500"/>
      <c r="F563" s="1500"/>
      <c r="G563" s="1500"/>
      <c r="H563" s="1500"/>
      <c r="I563" s="1500"/>
      <c r="J563" s="1500"/>
      <c r="K563" s="1500"/>
      <c r="L563" s="1500"/>
      <c r="M563" s="1500"/>
      <c r="N563" s="1500"/>
      <c r="O563" s="1500"/>
      <c r="P563" s="1500"/>
      <c r="Q563" s="1500"/>
      <c r="R563" s="1500"/>
      <c r="S563" s="1500"/>
      <c r="T563" s="1500"/>
      <c r="U563" s="1500"/>
      <c r="V563" s="1500"/>
      <c r="W563" s="1500"/>
      <c r="X563" s="1500"/>
      <c r="Y563" s="1500"/>
      <c r="Z563" s="1500"/>
      <c r="AA563" s="1500"/>
      <c r="AB563" s="1500"/>
      <c r="AC563" s="1500"/>
      <c r="AD563" s="1500"/>
      <c r="AE563" s="1500"/>
      <c r="AF563" s="1500"/>
      <c r="AG563" s="1500"/>
      <c r="AH563" s="1500"/>
      <c r="AI563" s="1500"/>
      <c r="AJ563" s="1500"/>
      <c r="AK563" s="1500"/>
      <c r="AL563" s="1500"/>
      <c r="AM563" s="1500"/>
      <c r="AN563" s="1500"/>
    </row>
    <row r="564" spans="1:40" ht="14.25" customHeight="1" x14ac:dyDescent="0.25">
      <c r="A564" s="1500"/>
      <c r="B564" s="1500"/>
      <c r="C564" s="1500"/>
      <c r="D564" s="1500"/>
      <c r="E564" s="1500"/>
      <c r="F564" s="1500"/>
      <c r="G564" s="1500"/>
      <c r="H564" s="1500"/>
      <c r="I564" s="1500"/>
      <c r="J564" s="1500"/>
      <c r="K564" s="1500"/>
      <c r="L564" s="1500"/>
      <c r="M564" s="1500"/>
      <c r="N564" s="1500"/>
      <c r="O564" s="1500"/>
      <c r="P564" s="1500"/>
      <c r="Q564" s="1500"/>
      <c r="R564" s="1500"/>
      <c r="S564" s="1500"/>
      <c r="T564" s="1500"/>
      <c r="U564" s="1500"/>
      <c r="V564" s="1500"/>
      <c r="W564" s="1500"/>
      <c r="X564" s="1500"/>
      <c r="Y564" s="1500"/>
      <c r="Z564" s="1500"/>
      <c r="AA564" s="1500"/>
      <c r="AB564" s="1500"/>
      <c r="AC564" s="1500"/>
      <c r="AD564" s="1500"/>
      <c r="AE564" s="1500"/>
      <c r="AF564" s="1500"/>
      <c r="AG564" s="1500"/>
      <c r="AH564" s="1500"/>
      <c r="AI564" s="1500"/>
      <c r="AJ564" s="1500"/>
      <c r="AK564" s="1500"/>
      <c r="AL564" s="1500"/>
      <c r="AM564" s="1500"/>
      <c r="AN564" s="1500"/>
    </row>
    <row r="565" spans="1:40" ht="14.25" customHeight="1" x14ac:dyDescent="0.25">
      <c r="A565" s="1500"/>
      <c r="B565" s="1500"/>
      <c r="C565" s="1500"/>
      <c r="D565" s="1500"/>
      <c r="E565" s="1500"/>
      <c r="F565" s="1500"/>
      <c r="G565" s="1500"/>
      <c r="H565" s="1500"/>
      <c r="I565" s="1500"/>
      <c r="J565" s="1500"/>
      <c r="K565" s="1500"/>
      <c r="L565" s="1500"/>
      <c r="M565" s="1500"/>
      <c r="N565" s="1500"/>
      <c r="O565" s="1500"/>
      <c r="P565" s="1500"/>
      <c r="Q565" s="1500"/>
      <c r="R565" s="1500"/>
      <c r="S565" s="1500"/>
      <c r="T565" s="1500"/>
      <c r="U565" s="1500"/>
      <c r="V565" s="1500"/>
      <c r="W565" s="1500"/>
      <c r="X565" s="1500"/>
      <c r="Y565" s="1500"/>
      <c r="Z565" s="1500"/>
      <c r="AA565" s="1500"/>
      <c r="AB565" s="1500"/>
      <c r="AC565" s="1500"/>
      <c r="AD565" s="1500"/>
      <c r="AE565" s="1500"/>
      <c r="AF565" s="1500"/>
      <c r="AG565" s="1500"/>
      <c r="AH565" s="1500"/>
      <c r="AI565" s="1500"/>
      <c r="AJ565" s="1500"/>
      <c r="AK565" s="1500"/>
      <c r="AL565" s="1500"/>
      <c r="AM565" s="1500"/>
      <c r="AN565" s="1500"/>
    </row>
    <row r="566" spans="1:40" ht="14.25" customHeight="1" x14ac:dyDescent="0.25">
      <c r="A566" s="1500"/>
      <c r="B566" s="1500"/>
      <c r="C566" s="1500"/>
      <c r="D566" s="1500"/>
      <c r="E566" s="1500"/>
      <c r="F566" s="1500"/>
      <c r="G566" s="1500"/>
      <c r="H566" s="1500"/>
      <c r="I566" s="1500"/>
      <c r="J566" s="1500"/>
      <c r="K566" s="1500"/>
      <c r="L566" s="1500"/>
      <c r="M566" s="1500"/>
      <c r="N566" s="1500"/>
      <c r="O566" s="1500"/>
      <c r="P566" s="1500"/>
      <c r="Q566" s="1500"/>
      <c r="R566" s="1500"/>
      <c r="S566" s="1500"/>
      <c r="T566" s="1500"/>
      <c r="U566" s="1500"/>
      <c r="V566" s="1500"/>
      <c r="W566" s="1500"/>
      <c r="X566" s="1500"/>
      <c r="Y566" s="1500"/>
      <c r="Z566" s="1500"/>
      <c r="AA566" s="1500"/>
      <c r="AB566" s="1500"/>
      <c r="AC566" s="1500"/>
      <c r="AD566" s="1500"/>
      <c r="AE566" s="1500"/>
      <c r="AF566" s="1500"/>
      <c r="AG566" s="1500"/>
      <c r="AH566" s="1500"/>
      <c r="AI566" s="1500"/>
      <c r="AJ566" s="1500"/>
      <c r="AK566" s="1500"/>
      <c r="AL566" s="1500"/>
      <c r="AM566" s="1500"/>
      <c r="AN566" s="1500"/>
    </row>
    <row r="567" spans="1:40" ht="14.25" customHeight="1" x14ac:dyDescent="0.25">
      <c r="A567" s="1500"/>
      <c r="B567" s="1500"/>
      <c r="C567" s="1500"/>
      <c r="D567" s="1500"/>
      <c r="E567" s="1500"/>
      <c r="F567" s="1500"/>
      <c r="G567" s="1500"/>
      <c r="H567" s="1500"/>
      <c r="I567" s="1500"/>
      <c r="J567" s="1500"/>
      <c r="K567" s="1500"/>
      <c r="L567" s="1500"/>
      <c r="M567" s="1500"/>
      <c r="N567" s="1500"/>
      <c r="O567" s="1500"/>
      <c r="P567" s="1500"/>
      <c r="Q567" s="1500"/>
      <c r="R567" s="1500"/>
      <c r="S567" s="1500"/>
      <c r="T567" s="1500"/>
      <c r="U567" s="1500"/>
      <c r="V567" s="1500"/>
      <c r="W567" s="1500"/>
      <c r="X567" s="1500"/>
      <c r="Y567" s="1500"/>
      <c r="Z567" s="1500"/>
      <c r="AA567" s="1500"/>
      <c r="AB567" s="1500"/>
      <c r="AC567" s="1500"/>
      <c r="AD567" s="1500"/>
      <c r="AE567" s="1500"/>
      <c r="AF567" s="1500"/>
      <c r="AG567" s="1500"/>
      <c r="AH567" s="1500"/>
      <c r="AI567" s="1500"/>
      <c r="AJ567" s="1500"/>
      <c r="AK567" s="1500"/>
      <c r="AL567" s="1500"/>
      <c r="AM567" s="1500"/>
      <c r="AN567" s="1500"/>
    </row>
    <row r="568" spans="1:40" ht="14.25" customHeight="1" x14ac:dyDescent="0.25">
      <c r="A568" s="1500"/>
      <c r="B568" s="1500"/>
      <c r="C568" s="1500"/>
      <c r="D568" s="1500"/>
      <c r="E568" s="1500"/>
      <c r="F568" s="1500"/>
      <c r="G568" s="1500"/>
      <c r="H568" s="1500"/>
      <c r="I568" s="1500"/>
      <c r="J568" s="1500"/>
      <c r="K568" s="1500"/>
      <c r="L568" s="1500"/>
      <c r="M568" s="1500"/>
      <c r="N568" s="1500"/>
      <c r="O568" s="1500"/>
      <c r="P568" s="1500"/>
      <c r="Q568" s="1500"/>
      <c r="R568" s="1500"/>
      <c r="S568" s="1500"/>
      <c r="T568" s="1500"/>
      <c r="U568" s="1500"/>
      <c r="V568" s="1500"/>
      <c r="W568" s="1500"/>
      <c r="X568" s="1500"/>
      <c r="Y568" s="1500"/>
      <c r="Z568" s="1500"/>
      <c r="AA568" s="1500"/>
      <c r="AB568" s="1500"/>
      <c r="AC568" s="1500"/>
      <c r="AD568" s="1500"/>
      <c r="AE568" s="1500"/>
      <c r="AF568" s="1500"/>
      <c r="AG568" s="1500"/>
      <c r="AH568" s="1500"/>
      <c r="AI568" s="1500"/>
      <c r="AJ568" s="1500"/>
      <c r="AK568" s="1500"/>
      <c r="AL568" s="1500"/>
      <c r="AM568" s="1500"/>
      <c r="AN568" s="1500"/>
    </row>
    <row r="569" spans="1:40" ht="14.25" customHeight="1" x14ac:dyDescent="0.25">
      <c r="A569" s="1500"/>
      <c r="B569" s="1500"/>
      <c r="C569" s="1500"/>
      <c r="D569" s="1500"/>
      <c r="E569" s="1500"/>
      <c r="F569" s="1500"/>
      <c r="G569" s="1500"/>
      <c r="H569" s="1500"/>
      <c r="I569" s="1500"/>
      <c r="J569" s="1500"/>
      <c r="K569" s="1500"/>
      <c r="L569" s="1500"/>
      <c r="M569" s="1500"/>
      <c r="N569" s="1500"/>
      <c r="O569" s="1500"/>
      <c r="P569" s="1500"/>
      <c r="Q569" s="1500"/>
      <c r="R569" s="1500"/>
      <c r="S569" s="1500"/>
      <c r="T569" s="1500"/>
      <c r="U569" s="1500"/>
      <c r="V569" s="1500"/>
      <c r="W569" s="1500"/>
      <c r="X569" s="1500"/>
      <c r="Y569" s="1500"/>
      <c r="Z569" s="1500"/>
      <c r="AA569" s="1500"/>
      <c r="AB569" s="1500"/>
      <c r="AC569" s="1500"/>
      <c r="AD569" s="1500"/>
      <c r="AE569" s="1500"/>
      <c r="AF569" s="1500"/>
      <c r="AG569" s="1500"/>
      <c r="AH569" s="1500"/>
      <c r="AI569" s="1500"/>
      <c r="AJ569" s="1500"/>
      <c r="AK569" s="1500"/>
      <c r="AL569" s="1500"/>
      <c r="AM569" s="1500"/>
      <c r="AN569" s="1500"/>
    </row>
    <row r="570" spans="1:40" ht="14.25" customHeight="1" x14ac:dyDescent="0.25">
      <c r="A570" s="1500"/>
      <c r="B570" s="1500"/>
      <c r="C570" s="1500"/>
      <c r="D570" s="1500"/>
      <c r="E570" s="1500"/>
      <c r="F570" s="1500"/>
      <c r="G570" s="1500"/>
      <c r="H570" s="1500"/>
      <c r="I570" s="1500"/>
      <c r="J570" s="1500"/>
      <c r="K570" s="1500"/>
      <c r="L570" s="1500"/>
      <c r="M570" s="1500"/>
      <c r="N570" s="1500"/>
      <c r="O570" s="1500"/>
      <c r="P570" s="1500"/>
      <c r="Q570" s="1500"/>
      <c r="R570" s="1500"/>
      <c r="S570" s="1500"/>
      <c r="T570" s="1500"/>
      <c r="U570" s="1500"/>
      <c r="V570" s="1500"/>
      <c r="W570" s="1500"/>
      <c r="X570" s="1500"/>
      <c r="Y570" s="1500"/>
      <c r="Z570" s="1500"/>
      <c r="AA570" s="1500"/>
      <c r="AB570" s="1500"/>
      <c r="AC570" s="1500"/>
      <c r="AD570" s="1500"/>
      <c r="AE570" s="1500"/>
      <c r="AF570" s="1500"/>
      <c r="AG570" s="1500"/>
      <c r="AH570" s="1500"/>
      <c r="AI570" s="1500"/>
      <c r="AJ570" s="1500"/>
      <c r="AK570" s="1500"/>
      <c r="AL570" s="1500"/>
      <c r="AM570" s="1500"/>
      <c r="AN570" s="1500"/>
    </row>
    <row r="571" spans="1:40" ht="14.25" customHeight="1" x14ac:dyDescent="0.25">
      <c r="A571" s="1500"/>
      <c r="B571" s="1500"/>
      <c r="C571" s="1500"/>
      <c r="D571" s="1500"/>
      <c r="E571" s="1500"/>
      <c r="F571" s="1500"/>
      <c r="G571" s="1500"/>
      <c r="H571" s="1500"/>
      <c r="I571" s="1500"/>
      <c r="J571" s="1500"/>
      <c r="K571" s="1500"/>
      <c r="L571" s="1500"/>
      <c r="M571" s="1500"/>
      <c r="N571" s="1500"/>
      <c r="O571" s="1500"/>
      <c r="P571" s="1500"/>
      <c r="Q571" s="1500"/>
      <c r="R571" s="1500"/>
      <c r="S571" s="1500"/>
      <c r="T571" s="1500"/>
      <c r="U571" s="1500"/>
      <c r="V571" s="1500"/>
      <c r="W571" s="1500"/>
      <c r="X571" s="1500"/>
      <c r="Y571" s="1500"/>
      <c r="Z571" s="1500"/>
      <c r="AA571" s="1500"/>
      <c r="AB571" s="1500"/>
      <c r="AC571" s="1500"/>
      <c r="AD571" s="1500"/>
      <c r="AE571" s="1500"/>
      <c r="AF571" s="1500"/>
      <c r="AG571" s="1500"/>
      <c r="AH571" s="1500"/>
      <c r="AI571" s="1500"/>
      <c r="AJ571" s="1500"/>
      <c r="AK571" s="1500"/>
      <c r="AL571" s="1500"/>
      <c r="AM571" s="1500"/>
      <c r="AN571" s="1500"/>
    </row>
    <row r="572" spans="1:40" ht="14.25" customHeight="1" x14ac:dyDescent="0.25">
      <c r="A572" s="1500"/>
      <c r="B572" s="1500"/>
      <c r="C572" s="1500"/>
      <c r="D572" s="1500"/>
      <c r="E572" s="1500"/>
      <c r="F572" s="1500"/>
      <c r="G572" s="1500"/>
      <c r="H572" s="1500"/>
      <c r="I572" s="1500"/>
      <c r="J572" s="1500"/>
      <c r="K572" s="1500"/>
      <c r="L572" s="1500"/>
      <c r="M572" s="1500"/>
      <c r="N572" s="1500"/>
      <c r="O572" s="1500"/>
      <c r="P572" s="1500"/>
      <c r="Q572" s="1500"/>
      <c r="R572" s="1500"/>
      <c r="S572" s="1500"/>
      <c r="T572" s="1500"/>
      <c r="U572" s="1500"/>
      <c r="V572" s="1500"/>
      <c r="W572" s="1500"/>
      <c r="X572" s="1500"/>
      <c r="Y572" s="1500"/>
      <c r="Z572" s="1500"/>
      <c r="AA572" s="1500"/>
      <c r="AB572" s="1500"/>
      <c r="AC572" s="1500"/>
      <c r="AD572" s="1500"/>
      <c r="AE572" s="1500"/>
      <c r="AF572" s="1500"/>
      <c r="AG572" s="1500"/>
      <c r="AH572" s="1500"/>
      <c r="AI572" s="1500"/>
      <c r="AJ572" s="1500"/>
      <c r="AK572" s="1500"/>
      <c r="AL572" s="1500"/>
      <c r="AM572" s="1500"/>
      <c r="AN572" s="1500"/>
    </row>
    <row r="573" spans="1:40" ht="14.25" customHeight="1" x14ac:dyDescent="0.25">
      <c r="A573" s="1500"/>
      <c r="B573" s="1500"/>
      <c r="C573" s="1500"/>
      <c r="D573" s="1500"/>
      <c r="E573" s="1500"/>
      <c r="F573" s="1500"/>
      <c r="G573" s="1500"/>
      <c r="H573" s="1500"/>
      <c r="I573" s="1500"/>
      <c r="J573" s="1500"/>
      <c r="K573" s="1500"/>
      <c r="L573" s="1500"/>
      <c r="M573" s="1500"/>
      <c r="N573" s="1500"/>
      <c r="O573" s="1500"/>
      <c r="P573" s="1500"/>
      <c r="Q573" s="1500"/>
      <c r="R573" s="1500"/>
      <c r="S573" s="1500"/>
      <c r="T573" s="1500"/>
      <c r="U573" s="1500"/>
      <c r="V573" s="1500"/>
      <c r="W573" s="1500"/>
      <c r="X573" s="1500"/>
      <c r="Y573" s="1500"/>
      <c r="Z573" s="1500"/>
      <c r="AA573" s="1500"/>
      <c r="AB573" s="1500"/>
      <c r="AC573" s="1500"/>
      <c r="AD573" s="1500"/>
      <c r="AE573" s="1500"/>
      <c r="AF573" s="1500"/>
      <c r="AG573" s="1500"/>
      <c r="AH573" s="1500"/>
      <c r="AI573" s="1500"/>
      <c r="AJ573" s="1500"/>
      <c r="AK573" s="1500"/>
      <c r="AL573" s="1500"/>
      <c r="AM573" s="1500"/>
      <c r="AN573" s="1500"/>
    </row>
    <row r="574" spans="1:40" ht="14.25" customHeight="1" x14ac:dyDescent="0.25">
      <c r="A574" s="1500"/>
      <c r="B574" s="1500"/>
      <c r="C574" s="1500"/>
      <c r="D574" s="1500"/>
      <c r="E574" s="1500"/>
      <c r="F574" s="1500"/>
      <c r="G574" s="1500"/>
      <c r="H574" s="1500"/>
      <c r="I574" s="1500"/>
      <c r="J574" s="1500"/>
      <c r="K574" s="1500"/>
      <c r="L574" s="1500"/>
      <c r="M574" s="1500"/>
      <c r="N574" s="1500"/>
      <c r="O574" s="1500"/>
      <c r="P574" s="1500"/>
      <c r="Q574" s="1500"/>
      <c r="R574" s="1500"/>
      <c r="S574" s="1500"/>
      <c r="T574" s="1500"/>
      <c r="U574" s="1500"/>
      <c r="V574" s="1500"/>
      <c r="W574" s="1500"/>
      <c r="X574" s="1500"/>
      <c r="Y574" s="1500"/>
      <c r="Z574" s="1500"/>
      <c r="AA574" s="1500"/>
      <c r="AB574" s="1500"/>
      <c r="AC574" s="1500"/>
      <c r="AD574" s="1500"/>
      <c r="AE574" s="1500"/>
      <c r="AF574" s="1500"/>
      <c r="AG574" s="1500"/>
      <c r="AH574" s="1500"/>
      <c r="AI574" s="1500"/>
      <c r="AJ574" s="1500"/>
      <c r="AK574" s="1500"/>
      <c r="AL574" s="1500"/>
      <c r="AM574" s="1500"/>
      <c r="AN574" s="1500"/>
    </row>
    <row r="575" spans="1:40" ht="14.25" customHeight="1" x14ac:dyDescent="0.25">
      <c r="A575" s="1500"/>
      <c r="B575" s="1500"/>
      <c r="C575" s="1500"/>
      <c r="D575" s="1500"/>
      <c r="E575" s="1500"/>
      <c r="F575" s="1500"/>
      <c r="G575" s="1500"/>
      <c r="H575" s="1500"/>
      <c r="I575" s="1500"/>
      <c r="J575" s="1500"/>
      <c r="K575" s="1500"/>
      <c r="L575" s="1500"/>
      <c r="M575" s="1500"/>
      <c r="N575" s="1500"/>
      <c r="O575" s="1500"/>
      <c r="P575" s="1500"/>
      <c r="Q575" s="1500"/>
      <c r="R575" s="1500"/>
      <c r="S575" s="1500"/>
      <c r="T575" s="1500"/>
      <c r="U575" s="1500"/>
      <c r="V575" s="1500"/>
      <c r="W575" s="1500"/>
      <c r="X575" s="1500"/>
      <c r="Y575" s="1500"/>
      <c r="Z575" s="1500"/>
      <c r="AA575" s="1500"/>
      <c r="AB575" s="1500"/>
      <c r="AC575" s="1500"/>
      <c r="AD575" s="1500"/>
      <c r="AE575" s="1500"/>
      <c r="AF575" s="1500"/>
      <c r="AG575" s="1500"/>
      <c r="AH575" s="1500"/>
      <c r="AI575" s="1500"/>
      <c r="AJ575" s="1500"/>
      <c r="AK575" s="1500"/>
      <c r="AL575" s="1500"/>
      <c r="AM575" s="1500"/>
      <c r="AN575" s="1500"/>
    </row>
    <row r="576" spans="1:40" ht="14.25" customHeight="1" x14ac:dyDescent="0.25">
      <c r="A576" s="1500"/>
      <c r="B576" s="1500"/>
      <c r="C576" s="1500"/>
      <c r="D576" s="1500"/>
      <c r="E576" s="1500"/>
      <c r="F576" s="1500"/>
      <c r="G576" s="1500"/>
      <c r="H576" s="1500"/>
      <c r="I576" s="1500"/>
      <c r="J576" s="1500"/>
      <c r="K576" s="1500"/>
      <c r="L576" s="1500"/>
      <c r="M576" s="1500"/>
      <c r="N576" s="1500"/>
      <c r="O576" s="1500"/>
      <c r="P576" s="1500"/>
      <c r="Q576" s="1500"/>
      <c r="R576" s="1500"/>
      <c r="S576" s="1500"/>
      <c r="T576" s="1500"/>
      <c r="U576" s="1500"/>
      <c r="V576" s="1500"/>
      <c r="W576" s="1500"/>
      <c r="X576" s="1500"/>
      <c r="Y576" s="1500"/>
      <c r="Z576" s="1500"/>
      <c r="AA576" s="1500"/>
      <c r="AB576" s="1500"/>
      <c r="AC576" s="1500"/>
      <c r="AD576" s="1500"/>
      <c r="AE576" s="1500"/>
      <c r="AF576" s="1500"/>
      <c r="AG576" s="1500"/>
      <c r="AH576" s="1500"/>
      <c r="AI576" s="1500"/>
      <c r="AJ576" s="1500"/>
      <c r="AK576" s="1500"/>
      <c r="AL576" s="1500"/>
      <c r="AM576" s="1500"/>
      <c r="AN576" s="1500"/>
    </row>
    <row r="577" spans="1:40" ht="14.25" customHeight="1" x14ac:dyDescent="0.25">
      <c r="A577" s="1500"/>
      <c r="B577" s="1500"/>
      <c r="C577" s="1500"/>
      <c r="D577" s="1500"/>
      <c r="E577" s="1500"/>
      <c r="F577" s="1500"/>
      <c r="G577" s="1500"/>
      <c r="H577" s="1500"/>
      <c r="I577" s="1500"/>
      <c r="J577" s="1500"/>
      <c r="K577" s="1500"/>
      <c r="L577" s="1500"/>
      <c r="M577" s="1500"/>
      <c r="N577" s="1500"/>
      <c r="O577" s="1500"/>
      <c r="P577" s="1500"/>
      <c r="Q577" s="1500"/>
      <c r="R577" s="1500"/>
      <c r="S577" s="1500"/>
      <c r="T577" s="1500"/>
      <c r="U577" s="1500"/>
      <c r="V577" s="1500"/>
      <c r="W577" s="1500"/>
      <c r="X577" s="1500"/>
      <c r="Y577" s="1500"/>
      <c r="Z577" s="1500"/>
      <c r="AA577" s="1500"/>
      <c r="AB577" s="1500"/>
      <c r="AC577" s="1500"/>
      <c r="AD577" s="1500"/>
      <c r="AE577" s="1500"/>
      <c r="AF577" s="1500"/>
      <c r="AG577" s="1500"/>
      <c r="AH577" s="1500"/>
      <c r="AI577" s="1500"/>
      <c r="AJ577" s="1500"/>
      <c r="AK577" s="1500"/>
      <c r="AL577" s="1500"/>
      <c r="AM577" s="1500"/>
      <c r="AN577" s="1500"/>
    </row>
    <row r="578" spans="1:40" ht="14.25" customHeight="1" x14ac:dyDescent="0.25">
      <c r="A578" s="1500"/>
      <c r="B578" s="1500"/>
      <c r="C578" s="1500"/>
      <c r="D578" s="1500"/>
      <c r="E578" s="1500"/>
      <c r="F578" s="1500"/>
      <c r="G578" s="1500"/>
      <c r="H578" s="1500"/>
      <c r="I578" s="1500"/>
      <c r="J578" s="1500"/>
      <c r="K578" s="1500"/>
      <c r="L578" s="1500"/>
      <c r="M578" s="1500"/>
      <c r="N578" s="1500"/>
      <c r="O578" s="1500"/>
      <c r="P578" s="1500"/>
      <c r="Q578" s="1500"/>
      <c r="R578" s="1500"/>
      <c r="S578" s="1500"/>
      <c r="T578" s="1500"/>
      <c r="U578" s="1500"/>
      <c r="V578" s="1500"/>
      <c r="W578" s="1500"/>
      <c r="X578" s="1500"/>
      <c r="Y578" s="1500"/>
      <c r="Z578" s="1500"/>
      <c r="AA578" s="1500"/>
      <c r="AB578" s="1500"/>
      <c r="AC578" s="1500"/>
      <c r="AD578" s="1500"/>
      <c r="AE578" s="1500"/>
      <c r="AF578" s="1500"/>
      <c r="AG578" s="1500"/>
      <c r="AH578" s="1500"/>
      <c r="AI578" s="1500"/>
      <c r="AJ578" s="1500"/>
      <c r="AK578" s="1500"/>
      <c r="AL578" s="1500"/>
      <c r="AM578" s="1500"/>
      <c r="AN578" s="1500"/>
    </row>
    <row r="579" spans="1:40" ht="14.25" customHeight="1" x14ac:dyDescent="0.25">
      <c r="A579" s="1500"/>
      <c r="B579" s="1500"/>
      <c r="C579" s="1500"/>
      <c r="D579" s="1500"/>
      <c r="E579" s="1500"/>
      <c r="F579" s="1500"/>
      <c r="G579" s="1500"/>
      <c r="H579" s="1500"/>
      <c r="I579" s="1500"/>
      <c r="J579" s="1500"/>
      <c r="K579" s="1500"/>
      <c r="L579" s="1500"/>
      <c r="M579" s="1500"/>
      <c r="N579" s="1500"/>
      <c r="O579" s="1500"/>
      <c r="P579" s="1500"/>
      <c r="Q579" s="1500"/>
      <c r="R579" s="1500"/>
      <c r="S579" s="1500"/>
      <c r="T579" s="1500"/>
      <c r="U579" s="1500"/>
      <c r="V579" s="1500"/>
      <c r="W579" s="1500"/>
      <c r="X579" s="1500"/>
      <c r="Y579" s="1500"/>
      <c r="Z579" s="1500"/>
      <c r="AA579" s="1500"/>
      <c r="AB579" s="1500"/>
      <c r="AC579" s="1500"/>
      <c r="AD579" s="1500"/>
      <c r="AE579" s="1500"/>
      <c r="AF579" s="1500"/>
      <c r="AG579" s="1500"/>
      <c r="AH579" s="1500"/>
      <c r="AI579" s="1500"/>
      <c r="AJ579" s="1500"/>
      <c r="AK579" s="1500"/>
      <c r="AL579" s="1500"/>
      <c r="AM579" s="1500"/>
      <c r="AN579" s="1500"/>
    </row>
    <row r="580" spans="1:40" ht="14.25" customHeight="1" x14ac:dyDescent="0.25">
      <c r="A580" s="1500"/>
      <c r="B580" s="1500"/>
      <c r="C580" s="1500"/>
      <c r="D580" s="1500"/>
      <c r="E580" s="1500"/>
      <c r="F580" s="1500"/>
      <c r="G580" s="1500"/>
      <c r="H580" s="1500"/>
      <c r="I580" s="1500"/>
      <c r="J580" s="1500"/>
      <c r="K580" s="1500"/>
      <c r="L580" s="1500"/>
      <c r="M580" s="1500"/>
      <c r="N580" s="1500"/>
      <c r="O580" s="1500"/>
      <c r="P580" s="1500"/>
      <c r="Q580" s="1500"/>
      <c r="R580" s="1500"/>
      <c r="S580" s="1500"/>
      <c r="T580" s="1500"/>
      <c r="U580" s="1500"/>
      <c r="V580" s="1500"/>
      <c r="W580" s="1500"/>
      <c r="X580" s="1500"/>
      <c r="Y580" s="1500"/>
      <c r="Z580" s="1500"/>
      <c r="AA580" s="1500"/>
      <c r="AB580" s="1500"/>
      <c r="AC580" s="1500"/>
      <c r="AD580" s="1500"/>
      <c r="AE580" s="1500"/>
      <c r="AF580" s="1500"/>
      <c r="AG580" s="1500"/>
      <c r="AH580" s="1500"/>
      <c r="AI580" s="1500"/>
      <c r="AJ580" s="1500"/>
      <c r="AK580" s="1500"/>
      <c r="AL580" s="1500"/>
      <c r="AM580" s="1500"/>
      <c r="AN580" s="1500"/>
    </row>
    <row r="581" spans="1:40" ht="14.25" customHeight="1" x14ac:dyDescent="0.25">
      <c r="A581" s="1500"/>
      <c r="B581" s="1500"/>
      <c r="C581" s="1500"/>
      <c r="D581" s="1500"/>
      <c r="E581" s="1500"/>
      <c r="F581" s="1500"/>
      <c r="G581" s="1500"/>
      <c r="H581" s="1500"/>
      <c r="I581" s="1500"/>
      <c r="J581" s="1500"/>
      <c r="K581" s="1500"/>
      <c r="L581" s="1500"/>
      <c r="M581" s="1500"/>
      <c r="N581" s="1500"/>
      <c r="O581" s="1500"/>
      <c r="P581" s="1500"/>
      <c r="Q581" s="1500"/>
      <c r="R581" s="1500"/>
      <c r="S581" s="1500"/>
      <c r="T581" s="1500"/>
      <c r="U581" s="1500"/>
      <c r="V581" s="1500"/>
      <c r="W581" s="1500"/>
      <c r="X581" s="1500"/>
      <c r="Y581" s="1500"/>
      <c r="Z581" s="1500"/>
      <c r="AA581" s="1500"/>
      <c r="AB581" s="1500"/>
      <c r="AC581" s="1500"/>
      <c r="AD581" s="1500"/>
      <c r="AE581" s="1500"/>
      <c r="AF581" s="1500"/>
      <c r="AG581" s="1500"/>
      <c r="AH581" s="1500"/>
      <c r="AI581" s="1500"/>
      <c r="AJ581" s="1500"/>
      <c r="AK581" s="1500"/>
      <c r="AL581" s="1500"/>
      <c r="AM581" s="1500"/>
      <c r="AN581" s="1500"/>
    </row>
    <row r="582" spans="1:40" ht="14.25" customHeight="1" x14ac:dyDescent="0.25">
      <c r="A582" s="1500"/>
      <c r="B582" s="1500"/>
      <c r="C582" s="1500"/>
      <c r="D582" s="1500"/>
      <c r="E582" s="1500"/>
      <c r="F582" s="1500"/>
      <c r="G582" s="1500"/>
      <c r="H582" s="1500"/>
      <c r="I582" s="1500"/>
      <c r="J582" s="1500"/>
      <c r="K582" s="1500"/>
      <c r="L582" s="1500"/>
      <c r="M582" s="1500"/>
      <c r="N582" s="1500"/>
      <c r="O582" s="1500"/>
      <c r="P582" s="1500"/>
      <c r="Q582" s="1500"/>
      <c r="R582" s="1500"/>
      <c r="S582" s="1500"/>
      <c r="T582" s="1500"/>
      <c r="U582" s="1500"/>
      <c r="V582" s="1500"/>
      <c r="W582" s="1500"/>
      <c r="X582" s="1500"/>
      <c r="Y582" s="1500"/>
      <c r="Z582" s="1500"/>
      <c r="AA582" s="1500"/>
      <c r="AB582" s="1500"/>
      <c r="AC582" s="1500"/>
      <c r="AD582" s="1500"/>
      <c r="AE582" s="1500"/>
      <c r="AF582" s="1500"/>
      <c r="AG582" s="1500"/>
      <c r="AH582" s="1500"/>
      <c r="AI582" s="1500"/>
      <c r="AJ582" s="1500"/>
      <c r="AK582" s="1500"/>
      <c r="AL582" s="1500"/>
      <c r="AM582" s="1500"/>
      <c r="AN582" s="1500"/>
    </row>
    <row r="583" spans="1:40" ht="14.25" customHeight="1" x14ac:dyDescent="0.25">
      <c r="A583" s="1500"/>
      <c r="B583" s="1500"/>
      <c r="C583" s="1500"/>
      <c r="D583" s="1500"/>
      <c r="E583" s="1500"/>
      <c r="F583" s="1500"/>
      <c r="G583" s="1500"/>
      <c r="H583" s="1500"/>
      <c r="I583" s="1500"/>
      <c r="J583" s="1500"/>
      <c r="K583" s="1500"/>
      <c r="L583" s="1500"/>
      <c r="M583" s="1500"/>
      <c r="N583" s="1500"/>
      <c r="O583" s="1500"/>
      <c r="P583" s="1500"/>
      <c r="Q583" s="1500"/>
      <c r="R583" s="1500"/>
      <c r="S583" s="1500"/>
      <c r="T583" s="1500"/>
      <c r="U583" s="1500"/>
      <c r="V583" s="1500"/>
      <c r="W583" s="1500"/>
      <c r="X583" s="1500"/>
      <c r="Y583" s="1500"/>
      <c r="Z583" s="1500"/>
      <c r="AA583" s="1500"/>
      <c r="AB583" s="1500"/>
      <c r="AC583" s="1500"/>
      <c r="AD583" s="1500"/>
      <c r="AE583" s="1500"/>
      <c r="AF583" s="1500"/>
      <c r="AG583" s="1500"/>
      <c r="AH583" s="1500"/>
      <c r="AI583" s="1500"/>
      <c r="AJ583" s="1500"/>
      <c r="AK583" s="1500"/>
      <c r="AL583" s="1500"/>
      <c r="AM583" s="1500"/>
      <c r="AN583" s="1500"/>
    </row>
    <row r="584" spans="1:40" ht="14.25" customHeight="1" x14ac:dyDescent="0.25">
      <c r="A584" s="1500"/>
      <c r="B584" s="1500"/>
      <c r="C584" s="1500"/>
      <c r="D584" s="1500"/>
      <c r="E584" s="1500"/>
      <c r="F584" s="1500"/>
      <c r="G584" s="1500"/>
      <c r="H584" s="1500"/>
      <c r="I584" s="1500"/>
      <c r="J584" s="1500"/>
      <c r="K584" s="1500"/>
      <c r="L584" s="1500"/>
      <c r="M584" s="1500"/>
      <c r="N584" s="1500"/>
      <c r="O584" s="1500"/>
      <c r="P584" s="1500"/>
      <c r="Q584" s="1500"/>
      <c r="R584" s="1500"/>
      <c r="S584" s="1500"/>
      <c r="T584" s="1500"/>
      <c r="U584" s="1500"/>
      <c r="V584" s="1500"/>
      <c r="W584" s="1500"/>
      <c r="X584" s="1500"/>
      <c r="Y584" s="1500"/>
      <c r="Z584" s="1500"/>
      <c r="AA584" s="1500"/>
      <c r="AB584" s="1500"/>
      <c r="AC584" s="1500"/>
      <c r="AD584" s="1500"/>
      <c r="AE584" s="1500"/>
      <c r="AF584" s="1500"/>
      <c r="AG584" s="1500"/>
      <c r="AH584" s="1500"/>
      <c r="AI584" s="1500"/>
      <c r="AJ584" s="1500"/>
      <c r="AK584" s="1500"/>
      <c r="AL584" s="1500"/>
      <c r="AM584" s="1500"/>
      <c r="AN584" s="1500"/>
    </row>
    <row r="585" spans="1:40" ht="14.25" customHeight="1" x14ac:dyDescent="0.25">
      <c r="A585" s="1500"/>
      <c r="B585" s="1500"/>
      <c r="C585" s="1500"/>
      <c r="D585" s="1500"/>
      <c r="E585" s="1500"/>
      <c r="F585" s="1500"/>
      <c r="G585" s="1500"/>
      <c r="H585" s="1500"/>
      <c r="I585" s="1500"/>
      <c r="J585" s="1500"/>
      <c r="K585" s="1500"/>
      <c r="L585" s="1500"/>
      <c r="M585" s="1500"/>
      <c r="N585" s="1500"/>
      <c r="O585" s="1500"/>
      <c r="P585" s="1500"/>
      <c r="Q585" s="1500"/>
      <c r="R585" s="1500"/>
      <c r="S585" s="1500"/>
      <c r="T585" s="1500"/>
      <c r="U585" s="1500"/>
      <c r="V585" s="1500"/>
      <c r="W585" s="1500"/>
      <c r="X585" s="1500"/>
      <c r="Y585" s="1500"/>
      <c r="Z585" s="1500"/>
      <c r="AA585" s="1500"/>
      <c r="AB585" s="1500"/>
      <c r="AC585" s="1500"/>
      <c r="AD585" s="1500"/>
      <c r="AE585" s="1500"/>
      <c r="AF585" s="1500"/>
      <c r="AG585" s="1500"/>
      <c r="AH585" s="1500"/>
      <c r="AI585" s="1500"/>
      <c r="AJ585" s="1500"/>
      <c r="AK585" s="1500"/>
      <c r="AL585" s="1500"/>
      <c r="AM585" s="1500"/>
      <c r="AN585" s="1500"/>
    </row>
    <row r="586" spans="1:40" ht="14.25" customHeight="1" x14ac:dyDescent="0.25">
      <c r="A586" s="1500"/>
      <c r="B586" s="1500"/>
      <c r="C586" s="1500"/>
      <c r="D586" s="1500"/>
      <c r="E586" s="1500"/>
      <c r="F586" s="1500"/>
      <c r="G586" s="1500"/>
      <c r="H586" s="1500"/>
      <c r="I586" s="1500"/>
      <c r="J586" s="1500"/>
      <c r="K586" s="1500"/>
      <c r="L586" s="1500"/>
      <c r="M586" s="1500"/>
      <c r="N586" s="1500"/>
      <c r="O586" s="1500"/>
      <c r="P586" s="1500"/>
      <c r="Q586" s="1500"/>
      <c r="R586" s="1500"/>
      <c r="S586" s="1500"/>
      <c r="T586" s="1500"/>
      <c r="U586" s="1500"/>
      <c r="V586" s="1500"/>
      <c r="W586" s="1500"/>
      <c r="X586" s="1500"/>
      <c r="Y586" s="1500"/>
      <c r="Z586" s="1500"/>
      <c r="AA586" s="1500"/>
      <c r="AB586" s="1500"/>
      <c r="AC586" s="1500"/>
      <c r="AD586" s="1500"/>
      <c r="AE586" s="1500"/>
      <c r="AF586" s="1500"/>
      <c r="AG586" s="1500"/>
      <c r="AH586" s="1500"/>
      <c r="AI586" s="1500"/>
      <c r="AJ586" s="1500"/>
      <c r="AK586" s="1500"/>
      <c r="AL586" s="1500"/>
      <c r="AM586" s="1500"/>
      <c r="AN586" s="1500"/>
    </row>
    <row r="587" spans="1:40" ht="14.25" customHeight="1" x14ac:dyDescent="0.25">
      <c r="A587" s="1500"/>
      <c r="B587" s="1500"/>
      <c r="C587" s="1500"/>
      <c r="D587" s="1500"/>
      <c r="E587" s="1500"/>
      <c r="F587" s="1500"/>
      <c r="G587" s="1500"/>
      <c r="H587" s="1500"/>
      <c r="I587" s="1500"/>
      <c r="J587" s="1500"/>
      <c r="K587" s="1500"/>
      <c r="L587" s="1500"/>
      <c r="M587" s="1500"/>
      <c r="N587" s="1500"/>
      <c r="O587" s="1500"/>
      <c r="P587" s="1500"/>
      <c r="Q587" s="1500"/>
      <c r="R587" s="1500"/>
      <c r="S587" s="1500"/>
      <c r="T587" s="1500"/>
      <c r="U587" s="1500"/>
      <c r="V587" s="1500"/>
      <c r="W587" s="1500"/>
      <c r="X587" s="1500"/>
      <c r="Y587" s="1500"/>
      <c r="Z587" s="1500"/>
      <c r="AA587" s="1500"/>
      <c r="AB587" s="1500"/>
      <c r="AC587" s="1500"/>
      <c r="AD587" s="1500"/>
      <c r="AE587" s="1500"/>
      <c r="AF587" s="1500"/>
      <c r="AG587" s="1500"/>
      <c r="AH587" s="1500"/>
      <c r="AI587" s="1500"/>
      <c r="AJ587" s="1500"/>
      <c r="AK587" s="1500"/>
      <c r="AL587" s="1500"/>
      <c r="AM587" s="1500"/>
      <c r="AN587" s="1500"/>
    </row>
    <row r="588" spans="1:40" ht="14.25" customHeight="1" x14ac:dyDescent="0.25">
      <c r="A588" s="1500"/>
      <c r="B588" s="1500"/>
      <c r="C588" s="1500"/>
      <c r="D588" s="1500"/>
      <c r="E588" s="1500"/>
      <c r="F588" s="1500"/>
      <c r="G588" s="1500"/>
      <c r="H588" s="1500"/>
      <c r="I588" s="1500"/>
      <c r="J588" s="1500"/>
      <c r="K588" s="1500"/>
      <c r="L588" s="1500"/>
      <c r="M588" s="1500"/>
      <c r="N588" s="1500"/>
      <c r="O588" s="1500"/>
      <c r="P588" s="1500"/>
      <c r="Q588" s="1500"/>
      <c r="R588" s="1500"/>
      <c r="S588" s="1500"/>
      <c r="T588" s="1500"/>
      <c r="U588" s="1500"/>
      <c r="V588" s="1500"/>
      <c r="W588" s="1500"/>
      <c r="X588" s="1500"/>
      <c r="Y588" s="1500"/>
      <c r="Z588" s="1500"/>
      <c r="AA588" s="1500"/>
      <c r="AB588" s="1500"/>
      <c r="AC588" s="1500"/>
      <c r="AD588" s="1500"/>
      <c r="AE588" s="1500"/>
      <c r="AF588" s="1500"/>
      <c r="AG588" s="1500"/>
      <c r="AH588" s="1500"/>
      <c r="AI588" s="1500"/>
      <c r="AJ588" s="1500"/>
      <c r="AK588" s="1500"/>
      <c r="AL588" s="1500"/>
      <c r="AM588" s="1500"/>
      <c r="AN588" s="1500"/>
    </row>
    <row r="589" spans="1:40" ht="14.25" customHeight="1" x14ac:dyDescent="0.25">
      <c r="A589" s="1500"/>
      <c r="B589" s="1500"/>
      <c r="C589" s="1500"/>
      <c r="D589" s="1500"/>
      <c r="E589" s="1500"/>
      <c r="F589" s="1500"/>
      <c r="G589" s="1500"/>
      <c r="H589" s="1500"/>
      <c r="I589" s="1500"/>
      <c r="J589" s="1500"/>
      <c r="K589" s="1500"/>
      <c r="L589" s="1500"/>
      <c r="M589" s="1500"/>
      <c r="N589" s="1500"/>
      <c r="O589" s="1500"/>
      <c r="P589" s="1500"/>
      <c r="Q589" s="1500"/>
      <c r="R589" s="1500"/>
      <c r="S589" s="1500"/>
      <c r="T589" s="1500"/>
      <c r="U589" s="1500"/>
      <c r="V589" s="1500"/>
      <c r="W589" s="1500"/>
      <c r="X589" s="1500"/>
      <c r="Y589" s="1500"/>
      <c r="Z589" s="1500"/>
      <c r="AA589" s="1500"/>
      <c r="AB589" s="1500"/>
      <c r="AC589" s="1500"/>
      <c r="AD589" s="1500"/>
      <c r="AE589" s="1500"/>
      <c r="AF589" s="1500"/>
      <c r="AG589" s="1500"/>
      <c r="AH589" s="1500"/>
      <c r="AI589" s="1500"/>
      <c r="AJ589" s="1500"/>
      <c r="AK589" s="1500"/>
      <c r="AL589" s="1500"/>
      <c r="AM589" s="1500"/>
      <c r="AN589" s="1500"/>
    </row>
    <row r="590" spans="1:40" ht="14.25" customHeight="1" x14ac:dyDescent="0.25">
      <c r="A590" s="1500"/>
      <c r="B590" s="1500"/>
      <c r="C590" s="1500"/>
      <c r="D590" s="1500"/>
      <c r="E590" s="1500"/>
      <c r="F590" s="1500"/>
      <c r="G590" s="1500"/>
      <c r="H590" s="1500"/>
      <c r="I590" s="1500"/>
      <c r="J590" s="1500"/>
      <c r="K590" s="1500"/>
      <c r="L590" s="1500"/>
      <c r="M590" s="1500"/>
      <c r="N590" s="1500"/>
      <c r="O590" s="1500"/>
      <c r="P590" s="1500"/>
      <c r="Q590" s="1500"/>
      <c r="R590" s="1500"/>
      <c r="S590" s="1500"/>
      <c r="T590" s="1500"/>
      <c r="U590" s="1500"/>
      <c r="V590" s="1500"/>
      <c r="W590" s="1500"/>
      <c r="X590" s="1500"/>
      <c r="Y590" s="1500"/>
      <c r="Z590" s="1500"/>
      <c r="AA590" s="1500"/>
      <c r="AB590" s="1500"/>
      <c r="AC590" s="1500"/>
      <c r="AD590" s="1500"/>
      <c r="AE590" s="1500"/>
      <c r="AF590" s="1500"/>
      <c r="AG590" s="1500"/>
      <c r="AH590" s="1500"/>
      <c r="AI590" s="1500"/>
      <c r="AJ590" s="1500"/>
      <c r="AK590" s="1500"/>
      <c r="AL590" s="1500"/>
      <c r="AM590" s="1500"/>
      <c r="AN590" s="1500"/>
    </row>
    <row r="591" spans="1:40" ht="14.25" customHeight="1" x14ac:dyDescent="0.25">
      <c r="A591" s="1500"/>
      <c r="B591" s="1500"/>
      <c r="C591" s="1500"/>
      <c r="D591" s="1500"/>
      <c r="E591" s="1500"/>
      <c r="F591" s="1500"/>
      <c r="G591" s="1500"/>
      <c r="H591" s="1500"/>
      <c r="I591" s="1500"/>
      <c r="J591" s="1500"/>
      <c r="K591" s="1500"/>
      <c r="L591" s="1500"/>
      <c r="M591" s="1500"/>
      <c r="N591" s="1500"/>
      <c r="O591" s="1500"/>
      <c r="P591" s="1500"/>
      <c r="Q591" s="1500"/>
      <c r="R591" s="1500"/>
      <c r="S591" s="1500"/>
      <c r="T591" s="1500"/>
      <c r="U591" s="1500"/>
      <c r="V591" s="1500"/>
      <c r="W591" s="1500"/>
      <c r="X591" s="1500"/>
      <c r="Y591" s="1500"/>
      <c r="Z591" s="1500"/>
      <c r="AA591" s="1500"/>
      <c r="AB591" s="1500"/>
      <c r="AC591" s="1500"/>
      <c r="AD591" s="1500"/>
      <c r="AE591" s="1500"/>
      <c r="AF591" s="1500"/>
      <c r="AG591" s="1500"/>
      <c r="AH591" s="1500"/>
      <c r="AI591" s="1500"/>
      <c r="AJ591" s="1500"/>
      <c r="AK591" s="1500"/>
      <c r="AL591" s="1500"/>
      <c r="AM591" s="1500"/>
      <c r="AN591" s="1500"/>
    </row>
    <row r="592" spans="1:40" ht="14.25" customHeight="1" x14ac:dyDescent="0.25">
      <c r="A592" s="1500"/>
      <c r="B592" s="1500"/>
      <c r="C592" s="1500"/>
      <c r="D592" s="1500"/>
      <c r="E592" s="1500"/>
      <c r="F592" s="1500"/>
      <c r="G592" s="1500"/>
      <c r="H592" s="1500"/>
      <c r="I592" s="1500"/>
      <c r="J592" s="1500"/>
      <c r="K592" s="1500"/>
      <c r="L592" s="1500"/>
      <c r="M592" s="1500"/>
      <c r="N592" s="1500"/>
      <c r="O592" s="1500"/>
      <c r="P592" s="1500"/>
      <c r="Q592" s="1500"/>
      <c r="R592" s="1500"/>
      <c r="S592" s="1500"/>
      <c r="T592" s="1500"/>
      <c r="U592" s="1500"/>
      <c r="V592" s="1500"/>
      <c r="W592" s="1500"/>
      <c r="X592" s="1500"/>
      <c r="Y592" s="1500"/>
      <c r="Z592" s="1500"/>
      <c r="AA592" s="1500"/>
      <c r="AB592" s="1500"/>
      <c r="AC592" s="1500"/>
      <c r="AD592" s="1500"/>
      <c r="AE592" s="1500"/>
      <c r="AF592" s="1500"/>
      <c r="AG592" s="1500"/>
      <c r="AH592" s="1500"/>
      <c r="AI592" s="1500"/>
      <c r="AJ592" s="1500"/>
      <c r="AK592" s="1500"/>
      <c r="AL592" s="1500"/>
      <c r="AM592" s="1500"/>
      <c r="AN592" s="1500"/>
    </row>
    <row r="593" spans="1:40" ht="14.25" customHeight="1" x14ac:dyDescent="0.25">
      <c r="A593" s="1500"/>
      <c r="B593" s="1500"/>
      <c r="C593" s="1500"/>
      <c r="D593" s="1500"/>
      <c r="E593" s="1500"/>
      <c r="F593" s="1500"/>
      <c r="G593" s="1500"/>
      <c r="H593" s="1500"/>
      <c r="I593" s="1500"/>
      <c r="J593" s="1500"/>
      <c r="K593" s="1500"/>
      <c r="L593" s="1500"/>
      <c r="M593" s="1500"/>
      <c r="N593" s="1500"/>
      <c r="O593" s="1500"/>
      <c r="P593" s="1500"/>
      <c r="Q593" s="1500"/>
      <c r="R593" s="1500"/>
      <c r="S593" s="1500"/>
      <c r="T593" s="1500"/>
      <c r="U593" s="1500"/>
      <c r="V593" s="1500"/>
      <c r="W593" s="1500"/>
      <c r="X593" s="1500"/>
      <c r="Y593" s="1500"/>
      <c r="Z593" s="1500"/>
      <c r="AA593" s="1500"/>
      <c r="AB593" s="1500"/>
      <c r="AC593" s="1500"/>
      <c r="AD593" s="1500"/>
      <c r="AE593" s="1500"/>
      <c r="AF593" s="1500"/>
      <c r="AG593" s="1500"/>
      <c r="AH593" s="1500"/>
      <c r="AI593" s="1500"/>
      <c r="AJ593" s="1500"/>
      <c r="AK593" s="1500"/>
      <c r="AL593" s="1500"/>
      <c r="AM593" s="1500"/>
      <c r="AN593" s="1500"/>
    </row>
    <row r="594" spans="1:40" ht="14.25" customHeight="1" x14ac:dyDescent="0.25">
      <c r="A594" s="1500"/>
      <c r="B594" s="1500"/>
      <c r="C594" s="1500"/>
      <c r="D594" s="1500"/>
      <c r="E594" s="1500"/>
      <c r="F594" s="1500"/>
      <c r="G594" s="1500"/>
      <c r="H594" s="1500"/>
      <c r="I594" s="1500"/>
      <c r="J594" s="1500"/>
      <c r="K594" s="1500"/>
      <c r="L594" s="1500"/>
      <c r="M594" s="1500"/>
      <c r="N594" s="1500"/>
      <c r="O594" s="1500"/>
      <c r="P594" s="1500"/>
      <c r="Q594" s="1500"/>
      <c r="R594" s="1500"/>
      <c r="S594" s="1500"/>
      <c r="T594" s="1500"/>
      <c r="U594" s="1500"/>
      <c r="V594" s="1500"/>
      <c r="W594" s="1500"/>
      <c r="X594" s="1500"/>
      <c r="Y594" s="1500"/>
      <c r="Z594" s="1500"/>
      <c r="AA594" s="1500"/>
      <c r="AB594" s="1500"/>
      <c r="AC594" s="1500"/>
      <c r="AD594" s="1500"/>
      <c r="AE594" s="1500"/>
      <c r="AF594" s="1500"/>
      <c r="AG594" s="1500"/>
      <c r="AH594" s="1500"/>
      <c r="AI594" s="1500"/>
      <c r="AJ594" s="1500"/>
      <c r="AK594" s="1500"/>
      <c r="AL594" s="1500"/>
      <c r="AM594" s="1500"/>
      <c r="AN594" s="1500"/>
    </row>
    <row r="595" spans="1:40" ht="14.25" customHeight="1" x14ac:dyDescent="0.25">
      <c r="A595" s="1500"/>
      <c r="B595" s="1500"/>
      <c r="C595" s="1500"/>
      <c r="D595" s="1500"/>
      <c r="E595" s="1500"/>
      <c r="F595" s="1500"/>
      <c r="G595" s="1500"/>
      <c r="H595" s="1500"/>
      <c r="I595" s="1500"/>
      <c r="J595" s="1500"/>
      <c r="K595" s="1500"/>
      <c r="L595" s="1500"/>
      <c r="M595" s="1500"/>
      <c r="N595" s="1500"/>
      <c r="O595" s="1500"/>
      <c r="P595" s="1500"/>
      <c r="Q595" s="1500"/>
      <c r="R595" s="1500"/>
      <c r="S595" s="1500"/>
      <c r="T595" s="1500"/>
      <c r="U595" s="1500"/>
      <c r="V595" s="1500"/>
      <c r="W595" s="1500"/>
      <c r="X595" s="1500"/>
      <c r="Y595" s="1500"/>
      <c r="Z595" s="1500"/>
      <c r="AA595" s="1500"/>
      <c r="AB595" s="1500"/>
      <c r="AC595" s="1500"/>
      <c r="AD595" s="1500"/>
      <c r="AE595" s="1500"/>
      <c r="AF595" s="1500"/>
      <c r="AG595" s="1500"/>
      <c r="AH595" s="1500"/>
      <c r="AI595" s="1500"/>
      <c r="AJ595" s="1500"/>
      <c r="AK595" s="1500"/>
      <c r="AL595" s="1500"/>
      <c r="AM595" s="1500"/>
      <c r="AN595" s="1500"/>
    </row>
    <row r="596" spans="1:40" ht="14.25" customHeight="1" x14ac:dyDescent="0.25">
      <c r="A596" s="1500"/>
      <c r="B596" s="1500"/>
      <c r="C596" s="1500"/>
      <c r="D596" s="1500"/>
      <c r="E596" s="1500"/>
      <c r="F596" s="1500"/>
      <c r="G596" s="1500"/>
      <c r="H596" s="1500"/>
      <c r="I596" s="1500"/>
      <c r="J596" s="1500"/>
      <c r="K596" s="1500"/>
      <c r="L596" s="1500"/>
      <c r="M596" s="1500"/>
      <c r="N596" s="1500"/>
      <c r="O596" s="1500"/>
      <c r="P596" s="1500"/>
      <c r="Q596" s="1500"/>
      <c r="R596" s="1500"/>
      <c r="S596" s="1500"/>
      <c r="T596" s="1500"/>
      <c r="U596" s="1500"/>
      <c r="V596" s="1500"/>
      <c r="W596" s="1500"/>
      <c r="X596" s="1500"/>
      <c r="Y596" s="1500"/>
      <c r="Z596" s="1500"/>
      <c r="AA596" s="1500"/>
      <c r="AB596" s="1500"/>
      <c r="AC596" s="1500"/>
      <c r="AD596" s="1500"/>
      <c r="AE596" s="1500"/>
      <c r="AF596" s="1500"/>
      <c r="AG596" s="1500"/>
      <c r="AH596" s="1500"/>
      <c r="AI596" s="1500"/>
      <c r="AJ596" s="1500"/>
      <c r="AK596" s="1500"/>
      <c r="AL596" s="1500"/>
      <c r="AM596" s="1500"/>
      <c r="AN596" s="1500"/>
    </row>
    <row r="597" spans="1:40" ht="14.25" customHeight="1" x14ac:dyDescent="0.25">
      <c r="A597" s="1500"/>
      <c r="B597" s="1500"/>
      <c r="C597" s="1500"/>
      <c r="D597" s="1500"/>
      <c r="E597" s="1500"/>
      <c r="F597" s="1500"/>
      <c r="G597" s="1500"/>
      <c r="H597" s="1500"/>
      <c r="I597" s="1500"/>
      <c r="J597" s="1500"/>
      <c r="K597" s="1500"/>
      <c r="L597" s="1500"/>
      <c r="M597" s="1500"/>
      <c r="N597" s="1500"/>
      <c r="O597" s="1500"/>
      <c r="P597" s="1500"/>
      <c r="Q597" s="1500"/>
      <c r="R597" s="1500"/>
      <c r="S597" s="1500"/>
      <c r="T597" s="1500"/>
      <c r="U597" s="1500"/>
      <c r="V597" s="1500"/>
      <c r="W597" s="1500"/>
      <c r="X597" s="1500"/>
      <c r="Y597" s="1500"/>
      <c r="Z597" s="1500"/>
      <c r="AA597" s="1500"/>
      <c r="AB597" s="1500"/>
      <c r="AC597" s="1500"/>
      <c r="AD597" s="1500"/>
      <c r="AE597" s="1500"/>
      <c r="AF597" s="1500"/>
      <c r="AG597" s="1500"/>
      <c r="AH597" s="1500"/>
      <c r="AI597" s="1500"/>
      <c r="AJ597" s="1500"/>
      <c r="AK597" s="1500"/>
      <c r="AL597" s="1500"/>
      <c r="AM597" s="1500"/>
      <c r="AN597" s="1500"/>
    </row>
    <row r="598" spans="1:40" ht="14.25" customHeight="1" x14ac:dyDescent="0.25">
      <c r="A598" s="1500"/>
      <c r="B598" s="1500"/>
      <c r="C598" s="1500"/>
      <c r="D598" s="1500"/>
      <c r="E598" s="1500"/>
      <c r="F598" s="1500"/>
      <c r="G598" s="1500"/>
      <c r="H598" s="1500"/>
      <c r="I598" s="1500"/>
      <c r="J598" s="1500"/>
      <c r="K598" s="1500"/>
      <c r="L598" s="1500"/>
      <c r="M598" s="1500"/>
      <c r="N598" s="1500"/>
      <c r="O598" s="1500"/>
      <c r="P598" s="1500"/>
      <c r="Q598" s="1500"/>
      <c r="R598" s="1500"/>
      <c r="S598" s="1500"/>
      <c r="T598" s="1500"/>
      <c r="U598" s="1500"/>
      <c r="V598" s="1500"/>
      <c r="W598" s="1500"/>
      <c r="X598" s="1500"/>
      <c r="Y598" s="1500"/>
      <c r="Z598" s="1500"/>
      <c r="AA598" s="1500"/>
      <c r="AB598" s="1500"/>
      <c r="AC598" s="1500"/>
      <c r="AD598" s="1500"/>
      <c r="AE598" s="1500"/>
      <c r="AF598" s="1500"/>
      <c r="AG598" s="1500"/>
      <c r="AH598" s="1500"/>
      <c r="AI598" s="1500"/>
      <c r="AJ598" s="1500"/>
      <c r="AK598" s="1500"/>
      <c r="AL598" s="1500"/>
      <c r="AM598" s="1500"/>
      <c r="AN598" s="1500"/>
    </row>
    <row r="599" spans="1:40" ht="14.25" customHeight="1" x14ac:dyDescent="0.25">
      <c r="A599" s="1500"/>
      <c r="B599" s="1500"/>
      <c r="C599" s="1500"/>
      <c r="D599" s="1500"/>
      <c r="E599" s="1500"/>
      <c r="F599" s="1500"/>
      <c r="G599" s="1500"/>
      <c r="H599" s="1500"/>
      <c r="I599" s="1500"/>
      <c r="J599" s="1500"/>
      <c r="K599" s="1500"/>
      <c r="L599" s="1500"/>
      <c r="M599" s="1500"/>
      <c r="N599" s="1500"/>
      <c r="O599" s="1500"/>
      <c r="P599" s="1500"/>
      <c r="Q599" s="1500"/>
      <c r="R599" s="1500"/>
      <c r="S599" s="1500"/>
      <c r="T599" s="1500"/>
      <c r="U599" s="1500"/>
      <c r="V599" s="1500"/>
      <c r="W599" s="1500"/>
      <c r="X599" s="1500"/>
      <c r="Y599" s="1500"/>
      <c r="Z599" s="1500"/>
      <c r="AA599" s="1500"/>
      <c r="AB599" s="1500"/>
      <c r="AC599" s="1500"/>
      <c r="AD599" s="1500"/>
      <c r="AE599" s="1500"/>
      <c r="AF599" s="1500"/>
      <c r="AG599" s="1500"/>
      <c r="AH599" s="1500"/>
      <c r="AI599" s="1500"/>
      <c r="AJ599" s="1500"/>
      <c r="AK599" s="1500"/>
      <c r="AL599" s="1500"/>
      <c r="AM599" s="1500"/>
      <c r="AN599" s="1500"/>
    </row>
    <row r="600" spans="1:40" ht="14.25" customHeight="1" x14ac:dyDescent="0.25">
      <c r="A600" s="1500"/>
      <c r="B600" s="1500"/>
      <c r="C600" s="1500"/>
      <c r="D600" s="1500"/>
      <c r="E600" s="1500"/>
      <c r="F600" s="1500"/>
      <c r="G600" s="1500"/>
      <c r="H600" s="1500"/>
      <c r="I600" s="1500"/>
      <c r="J600" s="1500"/>
      <c r="K600" s="1500"/>
      <c r="L600" s="1500"/>
      <c r="M600" s="1500"/>
      <c r="N600" s="1500"/>
      <c r="O600" s="1500"/>
      <c r="P600" s="1500"/>
      <c r="Q600" s="1500"/>
      <c r="R600" s="1500"/>
      <c r="S600" s="1500"/>
      <c r="T600" s="1500"/>
      <c r="U600" s="1500"/>
      <c r="V600" s="1500"/>
      <c r="W600" s="1500"/>
      <c r="X600" s="1500"/>
      <c r="Y600" s="1500"/>
      <c r="Z600" s="1500"/>
      <c r="AA600" s="1500"/>
      <c r="AB600" s="1500"/>
      <c r="AC600" s="1500"/>
      <c r="AD600" s="1500"/>
      <c r="AE600" s="1500"/>
      <c r="AF600" s="1500"/>
      <c r="AG600" s="1500"/>
      <c r="AH600" s="1500"/>
      <c r="AI600" s="1500"/>
      <c r="AJ600" s="1500"/>
      <c r="AK600" s="1500"/>
      <c r="AL600" s="1500"/>
      <c r="AM600" s="1500"/>
      <c r="AN600" s="1500"/>
    </row>
    <row r="601" spans="1:40" ht="14.25" customHeight="1" x14ac:dyDescent="0.25">
      <c r="A601" s="1500"/>
      <c r="B601" s="1500"/>
      <c r="C601" s="1500"/>
      <c r="D601" s="1500"/>
      <c r="E601" s="1500"/>
      <c r="F601" s="1500"/>
      <c r="G601" s="1500"/>
      <c r="H601" s="1500"/>
      <c r="I601" s="1500"/>
      <c r="J601" s="1500"/>
      <c r="K601" s="1500"/>
      <c r="L601" s="1500"/>
      <c r="M601" s="1500"/>
      <c r="N601" s="1500"/>
      <c r="O601" s="1500"/>
      <c r="P601" s="1500"/>
      <c r="Q601" s="1500"/>
      <c r="R601" s="1500"/>
      <c r="S601" s="1500"/>
      <c r="T601" s="1500"/>
      <c r="U601" s="1500"/>
      <c r="V601" s="1500"/>
      <c r="W601" s="1500"/>
      <c r="X601" s="1500"/>
      <c r="Y601" s="1500"/>
      <c r="Z601" s="1500"/>
      <c r="AA601" s="1500"/>
      <c r="AB601" s="1500"/>
      <c r="AC601" s="1500"/>
      <c r="AD601" s="1500"/>
      <c r="AE601" s="1500"/>
      <c r="AF601" s="1500"/>
      <c r="AG601" s="1500"/>
      <c r="AH601" s="1500"/>
      <c r="AI601" s="1500"/>
      <c r="AJ601" s="1500"/>
      <c r="AK601" s="1500"/>
      <c r="AL601" s="1500"/>
      <c r="AM601" s="1500"/>
      <c r="AN601" s="1500"/>
    </row>
    <row r="602" spans="1:40" ht="14.25" customHeight="1" x14ac:dyDescent="0.25">
      <c r="A602" s="1500"/>
      <c r="B602" s="1500"/>
      <c r="C602" s="1500"/>
      <c r="D602" s="1500"/>
      <c r="E602" s="1500"/>
      <c r="F602" s="1500"/>
      <c r="G602" s="1500"/>
      <c r="H602" s="1500"/>
      <c r="I602" s="1500"/>
      <c r="J602" s="1500"/>
      <c r="K602" s="1500"/>
      <c r="L602" s="1500"/>
      <c r="M602" s="1500"/>
      <c r="N602" s="1500"/>
      <c r="O602" s="1500"/>
      <c r="P602" s="1500"/>
      <c r="Q602" s="1500"/>
      <c r="R602" s="1500"/>
      <c r="S602" s="1500"/>
      <c r="T602" s="1500"/>
      <c r="U602" s="1500"/>
      <c r="V602" s="1500"/>
      <c r="W602" s="1500"/>
      <c r="X602" s="1500"/>
      <c r="Y602" s="1500"/>
      <c r="Z602" s="1500"/>
      <c r="AA602" s="1500"/>
      <c r="AB602" s="1500"/>
      <c r="AC602" s="1500"/>
      <c r="AD602" s="1500"/>
      <c r="AE602" s="1500"/>
      <c r="AF602" s="1500"/>
      <c r="AG602" s="1500"/>
      <c r="AH602" s="1500"/>
      <c r="AI602" s="1500"/>
      <c r="AJ602" s="1500"/>
      <c r="AK602" s="1500"/>
      <c r="AL602" s="1500"/>
      <c r="AM602" s="1500"/>
      <c r="AN602" s="1500"/>
    </row>
    <row r="603" spans="1:40" ht="14.25" customHeight="1" x14ac:dyDescent="0.25">
      <c r="A603" s="1500"/>
      <c r="B603" s="1500"/>
      <c r="C603" s="1500"/>
      <c r="D603" s="1500"/>
      <c r="E603" s="1500"/>
      <c r="F603" s="1500"/>
      <c r="G603" s="1500"/>
      <c r="H603" s="1500"/>
      <c r="I603" s="1500"/>
      <c r="J603" s="1500"/>
      <c r="K603" s="1500"/>
      <c r="L603" s="1500"/>
      <c r="M603" s="1500"/>
      <c r="N603" s="1500"/>
      <c r="O603" s="1500"/>
      <c r="P603" s="1500"/>
      <c r="Q603" s="1500"/>
      <c r="R603" s="1500"/>
      <c r="S603" s="1500"/>
      <c r="T603" s="1500"/>
      <c r="U603" s="1500"/>
      <c r="V603" s="1500"/>
      <c r="W603" s="1500"/>
      <c r="X603" s="1500"/>
      <c r="Y603" s="1500"/>
      <c r="Z603" s="1500"/>
      <c r="AA603" s="1500"/>
      <c r="AB603" s="1500"/>
      <c r="AC603" s="1500"/>
      <c r="AD603" s="1500"/>
      <c r="AE603" s="1500"/>
      <c r="AF603" s="1500"/>
      <c r="AG603" s="1500"/>
      <c r="AH603" s="1500"/>
      <c r="AI603" s="1500"/>
      <c r="AJ603" s="1500"/>
      <c r="AK603" s="1500"/>
      <c r="AL603" s="1500"/>
      <c r="AM603" s="1500"/>
      <c r="AN603" s="1500"/>
    </row>
    <row r="604" spans="1:40" ht="14.25" customHeight="1" x14ac:dyDescent="0.25">
      <c r="A604" s="1500"/>
      <c r="B604" s="1500"/>
      <c r="C604" s="1500"/>
      <c r="D604" s="1500"/>
      <c r="E604" s="1500"/>
      <c r="F604" s="1500"/>
      <c r="G604" s="1500"/>
      <c r="H604" s="1500"/>
      <c r="I604" s="1500"/>
      <c r="J604" s="1500"/>
      <c r="K604" s="1500"/>
      <c r="L604" s="1500"/>
      <c r="M604" s="1500"/>
      <c r="N604" s="1500"/>
      <c r="O604" s="1500"/>
      <c r="P604" s="1500"/>
      <c r="Q604" s="1500"/>
      <c r="R604" s="1500"/>
      <c r="S604" s="1500"/>
      <c r="T604" s="1500"/>
      <c r="U604" s="1500"/>
      <c r="V604" s="1500"/>
      <c r="W604" s="1500"/>
      <c r="X604" s="1500"/>
      <c r="Y604" s="1500"/>
      <c r="Z604" s="1500"/>
      <c r="AA604" s="1500"/>
      <c r="AB604" s="1500"/>
      <c r="AC604" s="1500"/>
      <c r="AD604" s="1500"/>
      <c r="AE604" s="1500"/>
      <c r="AF604" s="1500"/>
      <c r="AG604" s="1500"/>
      <c r="AH604" s="1500"/>
      <c r="AI604" s="1500"/>
      <c r="AJ604" s="1500"/>
      <c r="AK604" s="1500"/>
      <c r="AL604" s="1500"/>
      <c r="AM604" s="1500"/>
      <c r="AN604" s="1500"/>
    </row>
    <row r="605" spans="1:40" ht="14.25" customHeight="1" x14ac:dyDescent="0.25">
      <c r="A605" s="1500"/>
      <c r="B605" s="1500"/>
      <c r="C605" s="1500"/>
      <c r="D605" s="1500"/>
      <c r="E605" s="1500"/>
      <c r="F605" s="1500"/>
      <c r="G605" s="1500"/>
      <c r="H605" s="1500"/>
      <c r="I605" s="1500"/>
      <c r="J605" s="1500"/>
      <c r="K605" s="1500"/>
      <c r="L605" s="1500"/>
      <c r="M605" s="1500"/>
      <c r="N605" s="1500"/>
      <c r="O605" s="1500"/>
      <c r="P605" s="1500"/>
      <c r="Q605" s="1500"/>
      <c r="R605" s="1500"/>
      <c r="S605" s="1500"/>
      <c r="T605" s="1500"/>
      <c r="U605" s="1500"/>
      <c r="V605" s="1500"/>
      <c r="W605" s="1500"/>
      <c r="X605" s="1500"/>
      <c r="Y605" s="1500"/>
      <c r="Z605" s="1500"/>
      <c r="AA605" s="1500"/>
      <c r="AB605" s="1500"/>
      <c r="AC605" s="1500"/>
      <c r="AD605" s="1500"/>
      <c r="AE605" s="1500"/>
      <c r="AF605" s="1500"/>
      <c r="AG605" s="1500"/>
      <c r="AH605" s="1500"/>
      <c r="AI605" s="1500"/>
      <c r="AJ605" s="1500"/>
      <c r="AK605" s="1500"/>
      <c r="AL605" s="1500"/>
      <c r="AM605" s="1500"/>
      <c r="AN605" s="1500"/>
    </row>
    <row r="606" spans="1:40" ht="14.25" customHeight="1" x14ac:dyDescent="0.25">
      <c r="A606" s="1500"/>
      <c r="B606" s="1500"/>
      <c r="C606" s="1500"/>
      <c r="D606" s="1500"/>
      <c r="E606" s="1500"/>
      <c r="F606" s="1500"/>
      <c r="G606" s="1500"/>
      <c r="H606" s="1500"/>
      <c r="I606" s="1500"/>
      <c r="J606" s="1500"/>
      <c r="K606" s="1500"/>
      <c r="L606" s="1500"/>
      <c r="M606" s="1500"/>
      <c r="N606" s="1500"/>
      <c r="O606" s="1500"/>
      <c r="P606" s="1500"/>
      <c r="Q606" s="1500"/>
      <c r="R606" s="1500"/>
      <c r="S606" s="1500"/>
      <c r="T606" s="1500"/>
      <c r="U606" s="1500"/>
      <c r="V606" s="1500"/>
      <c r="W606" s="1500"/>
      <c r="X606" s="1500"/>
      <c r="Y606" s="1500"/>
      <c r="Z606" s="1500"/>
      <c r="AA606" s="1500"/>
      <c r="AB606" s="1500"/>
      <c r="AC606" s="1500"/>
      <c r="AD606" s="1500"/>
      <c r="AE606" s="1500"/>
      <c r="AF606" s="1500"/>
      <c r="AG606" s="1500"/>
      <c r="AH606" s="1500"/>
      <c r="AI606" s="1500"/>
      <c r="AJ606" s="1500"/>
      <c r="AK606" s="1500"/>
      <c r="AL606" s="1500"/>
      <c r="AM606" s="1500"/>
      <c r="AN606" s="1500"/>
    </row>
    <row r="607" spans="1:40" ht="14.25" customHeight="1" x14ac:dyDescent="0.25">
      <c r="A607" s="1500"/>
      <c r="B607" s="1500"/>
      <c r="C607" s="1500"/>
      <c r="D607" s="1500"/>
      <c r="E607" s="1500"/>
      <c r="F607" s="1500"/>
      <c r="G607" s="1500"/>
      <c r="H607" s="1500"/>
      <c r="I607" s="1500"/>
      <c r="J607" s="1500"/>
      <c r="K607" s="1500"/>
      <c r="L607" s="1500"/>
      <c r="M607" s="1500"/>
      <c r="N607" s="1500"/>
      <c r="O607" s="1500"/>
      <c r="P607" s="1500"/>
      <c r="Q607" s="1500"/>
      <c r="R607" s="1500"/>
      <c r="S607" s="1500"/>
      <c r="T607" s="1500"/>
      <c r="U607" s="1500"/>
      <c r="V607" s="1500"/>
      <c r="W607" s="1500"/>
      <c r="X607" s="1500"/>
      <c r="Y607" s="1500"/>
      <c r="Z607" s="1500"/>
      <c r="AA607" s="1500"/>
      <c r="AB607" s="1500"/>
      <c r="AC607" s="1500"/>
      <c r="AD607" s="1500"/>
      <c r="AE607" s="1500"/>
      <c r="AF607" s="1500"/>
      <c r="AG607" s="1500"/>
      <c r="AH607" s="1500"/>
      <c r="AI607" s="1500"/>
      <c r="AJ607" s="1500"/>
      <c r="AK607" s="1500"/>
      <c r="AL607" s="1500"/>
      <c r="AM607" s="1500"/>
      <c r="AN607" s="1500"/>
    </row>
    <row r="608" spans="1:40" ht="14.25" customHeight="1" x14ac:dyDescent="0.25">
      <c r="A608" s="1500"/>
      <c r="B608" s="1500"/>
      <c r="C608" s="1500"/>
      <c r="D608" s="1500"/>
      <c r="E608" s="1500"/>
      <c r="F608" s="1500"/>
      <c r="G608" s="1500"/>
      <c r="H608" s="1500"/>
      <c r="I608" s="1500"/>
      <c r="J608" s="1500"/>
      <c r="K608" s="1500"/>
      <c r="L608" s="1500"/>
      <c r="M608" s="1500"/>
      <c r="N608" s="1500"/>
      <c r="O608" s="1500"/>
      <c r="P608" s="1500"/>
      <c r="Q608" s="1500"/>
      <c r="R608" s="1500"/>
      <c r="S608" s="1500"/>
      <c r="T608" s="1500"/>
      <c r="U608" s="1500"/>
      <c r="V608" s="1500"/>
      <c r="W608" s="1500"/>
      <c r="X608" s="1500"/>
      <c r="Y608" s="1500"/>
      <c r="Z608" s="1500"/>
      <c r="AA608" s="1500"/>
      <c r="AB608" s="1500"/>
      <c r="AC608" s="1500"/>
      <c r="AD608" s="1500"/>
      <c r="AE608" s="1500"/>
      <c r="AF608" s="1500"/>
      <c r="AG608" s="1500"/>
      <c r="AH608" s="1500"/>
      <c r="AI608" s="1500"/>
      <c r="AJ608" s="1500"/>
      <c r="AK608" s="1500"/>
      <c r="AL608" s="1500"/>
      <c r="AM608" s="1500"/>
      <c r="AN608" s="1500"/>
    </row>
    <row r="609" spans="1:40" ht="14.25" customHeight="1" x14ac:dyDescent="0.25">
      <c r="A609" s="1500"/>
      <c r="B609" s="1500"/>
      <c r="C609" s="1500"/>
      <c r="D609" s="1500"/>
      <c r="E609" s="1500"/>
      <c r="F609" s="1500"/>
      <c r="G609" s="1500"/>
      <c r="H609" s="1500"/>
      <c r="I609" s="1500"/>
      <c r="J609" s="1500"/>
      <c r="K609" s="1500"/>
      <c r="L609" s="1500"/>
      <c r="M609" s="1500"/>
      <c r="N609" s="1500"/>
      <c r="O609" s="1500"/>
      <c r="P609" s="1500"/>
      <c r="Q609" s="1500"/>
      <c r="R609" s="1500"/>
      <c r="S609" s="1500"/>
      <c r="T609" s="1500"/>
      <c r="U609" s="1500"/>
      <c r="V609" s="1500"/>
      <c r="W609" s="1500"/>
      <c r="X609" s="1500"/>
      <c r="Y609" s="1500"/>
      <c r="Z609" s="1500"/>
      <c r="AA609" s="1500"/>
      <c r="AB609" s="1500"/>
      <c r="AC609" s="1500"/>
      <c r="AD609" s="1500"/>
      <c r="AE609" s="1500"/>
      <c r="AF609" s="1500"/>
      <c r="AG609" s="1500"/>
      <c r="AH609" s="1500"/>
      <c r="AI609" s="1500"/>
      <c r="AJ609" s="1500"/>
      <c r="AK609" s="1500"/>
      <c r="AL609" s="1500"/>
      <c r="AM609" s="1500"/>
      <c r="AN609" s="1500"/>
    </row>
    <row r="610" spans="1:40" ht="14.25" customHeight="1" x14ac:dyDescent="0.25">
      <c r="A610" s="1500"/>
      <c r="B610" s="1500"/>
      <c r="C610" s="1500"/>
      <c r="D610" s="1500"/>
      <c r="E610" s="1500"/>
      <c r="F610" s="1500"/>
      <c r="G610" s="1500"/>
      <c r="H610" s="1500"/>
      <c r="I610" s="1500"/>
      <c r="J610" s="1500"/>
      <c r="K610" s="1500"/>
      <c r="L610" s="1500"/>
      <c r="M610" s="1500"/>
      <c r="N610" s="1500"/>
      <c r="O610" s="1500"/>
      <c r="P610" s="1500"/>
      <c r="Q610" s="1500"/>
      <c r="R610" s="1500"/>
      <c r="S610" s="1500"/>
      <c r="T610" s="1500"/>
      <c r="U610" s="1500"/>
      <c r="V610" s="1500"/>
      <c r="W610" s="1500"/>
      <c r="X610" s="1500"/>
      <c r="Y610" s="1500"/>
      <c r="Z610" s="1500"/>
      <c r="AA610" s="1500"/>
      <c r="AB610" s="1500"/>
      <c r="AC610" s="1500"/>
      <c r="AD610" s="1500"/>
      <c r="AE610" s="1500"/>
      <c r="AF610" s="1500"/>
      <c r="AG610" s="1500"/>
      <c r="AH610" s="1500"/>
      <c r="AI610" s="1500"/>
      <c r="AJ610" s="1500"/>
      <c r="AK610" s="1500"/>
      <c r="AL610" s="1500"/>
      <c r="AM610" s="1500"/>
      <c r="AN610" s="1500"/>
    </row>
    <row r="611" spans="1:40" ht="14.25" customHeight="1" x14ac:dyDescent="0.25">
      <c r="A611" s="1500"/>
      <c r="B611" s="1500"/>
      <c r="C611" s="1500"/>
      <c r="D611" s="1500"/>
      <c r="E611" s="1500"/>
      <c r="F611" s="1500"/>
      <c r="G611" s="1500"/>
      <c r="H611" s="1500"/>
      <c r="I611" s="1500"/>
      <c r="J611" s="1500"/>
      <c r="K611" s="1500"/>
      <c r="L611" s="1500"/>
      <c r="M611" s="1500"/>
      <c r="N611" s="1500"/>
      <c r="O611" s="1500"/>
      <c r="P611" s="1500"/>
      <c r="Q611" s="1500"/>
      <c r="R611" s="1500"/>
      <c r="S611" s="1500"/>
      <c r="T611" s="1500"/>
      <c r="U611" s="1500"/>
      <c r="V611" s="1500"/>
      <c r="W611" s="1500"/>
      <c r="X611" s="1500"/>
      <c r="Y611" s="1500"/>
      <c r="Z611" s="1500"/>
      <c r="AA611" s="1500"/>
      <c r="AB611" s="1500"/>
      <c r="AC611" s="1500"/>
      <c r="AD611" s="1500"/>
      <c r="AE611" s="1500"/>
      <c r="AF611" s="1500"/>
      <c r="AG611" s="1500"/>
      <c r="AH611" s="1500"/>
      <c r="AI611" s="1500"/>
      <c r="AJ611" s="1500"/>
      <c r="AK611" s="1500"/>
      <c r="AL611" s="1500"/>
      <c r="AM611" s="1500"/>
      <c r="AN611" s="1500"/>
    </row>
    <row r="612" spans="1:40" ht="14.25" customHeight="1" x14ac:dyDescent="0.25">
      <c r="A612" s="1500"/>
      <c r="B612" s="1500"/>
      <c r="C612" s="1500"/>
      <c r="D612" s="1500"/>
      <c r="E612" s="1500"/>
      <c r="F612" s="1500"/>
      <c r="G612" s="1500"/>
      <c r="H612" s="1500"/>
      <c r="I612" s="1500"/>
      <c r="J612" s="1500"/>
      <c r="K612" s="1500"/>
      <c r="L612" s="1500"/>
      <c r="M612" s="1500"/>
      <c r="N612" s="1500"/>
      <c r="O612" s="1500"/>
      <c r="P612" s="1500"/>
      <c r="Q612" s="1500"/>
      <c r="R612" s="1500"/>
      <c r="S612" s="1500"/>
      <c r="T612" s="1500"/>
      <c r="U612" s="1500"/>
      <c r="V612" s="1500"/>
      <c r="W612" s="1500"/>
      <c r="X612" s="1500"/>
      <c r="Y612" s="1500"/>
      <c r="Z612" s="1500"/>
      <c r="AA612" s="1500"/>
      <c r="AB612" s="1500"/>
      <c r="AC612" s="1500"/>
      <c r="AD612" s="1500"/>
      <c r="AE612" s="1500"/>
      <c r="AF612" s="1500"/>
      <c r="AG612" s="1500"/>
      <c r="AH612" s="1500"/>
      <c r="AI612" s="1500"/>
      <c r="AJ612" s="1500"/>
      <c r="AK612" s="1500"/>
      <c r="AL612" s="1500"/>
      <c r="AM612" s="1500"/>
      <c r="AN612" s="1500"/>
    </row>
    <row r="613" spans="1:40" ht="14.25" customHeight="1" x14ac:dyDescent="0.25">
      <c r="A613" s="1500"/>
      <c r="B613" s="1500"/>
      <c r="C613" s="1500"/>
      <c r="D613" s="1500"/>
      <c r="E613" s="1500"/>
      <c r="F613" s="1500"/>
      <c r="G613" s="1500"/>
      <c r="H613" s="1500"/>
      <c r="I613" s="1500"/>
      <c r="J613" s="1500"/>
      <c r="K613" s="1500"/>
      <c r="L613" s="1500"/>
      <c r="M613" s="1500"/>
      <c r="N613" s="1500"/>
      <c r="O613" s="1500"/>
      <c r="P613" s="1500"/>
      <c r="Q613" s="1500"/>
      <c r="R613" s="1500"/>
      <c r="S613" s="1500"/>
      <c r="T613" s="1500"/>
      <c r="U613" s="1500"/>
      <c r="V613" s="1500"/>
      <c r="W613" s="1500"/>
      <c r="X613" s="1500"/>
      <c r="Y613" s="1500"/>
      <c r="Z613" s="1500"/>
      <c r="AA613" s="1500"/>
      <c r="AB613" s="1500"/>
      <c r="AC613" s="1500"/>
      <c r="AD613" s="1500"/>
      <c r="AE613" s="1500"/>
      <c r="AF613" s="1500"/>
      <c r="AG613" s="1500"/>
      <c r="AH613" s="1500"/>
      <c r="AI613" s="1500"/>
      <c r="AJ613" s="1500"/>
      <c r="AK613" s="1500"/>
      <c r="AL613" s="1500"/>
      <c r="AM613" s="1500"/>
      <c r="AN613" s="1500"/>
    </row>
    <row r="614" spans="1:40" ht="14.25" customHeight="1" x14ac:dyDescent="0.25">
      <c r="A614" s="1500"/>
      <c r="B614" s="1500"/>
      <c r="C614" s="1500"/>
      <c r="D614" s="1500"/>
      <c r="E614" s="1500"/>
      <c r="F614" s="1500"/>
      <c r="G614" s="1500"/>
      <c r="H614" s="1500"/>
      <c r="I614" s="1500"/>
      <c r="J614" s="1500"/>
      <c r="K614" s="1500"/>
      <c r="L614" s="1500"/>
      <c r="M614" s="1500"/>
      <c r="N614" s="1500"/>
      <c r="O614" s="1500"/>
      <c r="P614" s="1500"/>
      <c r="Q614" s="1500"/>
      <c r="R614" s="1500"/>
      <c r="S614" s="1500"/>
      <c r="T614" s="1500"/>
      <c r="U614" s="1500"/>
      <c r="V614" s="1500"/>
      <c r="W614" s="1500"/>
      <c r="X614" s="1500"/>
      <c r="Y614" s="1500"/>
      <c r="Z614" s="1500"/>
      <c r="AA614" s="1500"/>
      <c r="AB614" s="1500"/>
      <c r="AC614" s="1500"/>
      <c r="AD614" s="1500"/>
      <c r="AE614" s="1500"/>
      <c r="AF614" s="1500"/>
      <c r="AG614" s="1500"/>
      <c r="AH614" s="1500"/>
      <c r="AI614" s="1500"/>
      <c r="AJ614" s="1500"/>
      <c r="AK614" s="1500"/>
      <c r="AL614" s="1500"/>
      <c r="AM614" s="1500"/>
      <c r="AN614" s="1500"/>
    </row>
    <row r="615" spans="1:40" ht="14.25" customHeight="1" x14ac:dyDescent="0.25">
      <c r="A615" s="1500"/>
      <c r="B615" s="1500"/>
      <c r="C615" s="1500"/>
      <c r="D615" s="1500"/>
      <c r="E615" s="1500"/>
      <c r="F615" s="1500"/>
      <c r="G615" s="1500"/>
      <c r="H615" s="1500"/>
      <c r="I615" s="1500"/>
      <c r="J615" s="1500"/>
      <c r="K615" s="1500"/>
      <c r="L615" s="1500"/>
      <c r="M615" s="1500"/>
      <c r="N615" s="1500"/>
      <c r="O615" s="1500"/>
      <c r="P615" s="1500"/>
      <c r="Q615" s="1500"/>
      <c r="R615" s="1500"/>
      <c r="S615" s="1500"/>
      <c r="T615" s="1500"/>
      <c r="U615" s="1500"/>
      <c r="V615" s="1500"/>
      <c r="W615" s="1500"/>
      <c r="X615" s="1500"/>
      <c r="Y615" s="1500"/>
      <c r="Z615" s="1500"/>
      <c r="AA615" s="1500"/>
      <c r="AB615" s="1500"/>
      <c r="AC615" s="1500"/>
      <c r="AD615" s="1500"/>
      <c r="AE615" s="1500"/>
      <c r="AF615" s="1500"/>
      <c r="AG615" s="1500"/>
      <c r="AH615" s="1500"/>
      <c r="AI615" s="1500"/>
      <c r="AJ615" s="1500"/>
      <c r="AK615" s="1500"/>
      <c r="AL615" s="1500"/>
      <c r="AM615" s="1500"/>
      <c r="AN615" s="1500"/>
    </row>
    <row r="616" spans="1:40" ht="14.25" customHeight="1" x14ac:dyDescent="0.25">
      <c r="A616" s="1500"/>
      <c r="B616" s="1500"/>
      <c r="C616" s="1500"/>
      <c r="D616" s="1500"/>
      <c r="E616" s="1500"/>
      <c r="F616" s="1500"/>
      <c r="G616" s="1500"/>
      <c r="H616" s="1500"/>
      <c r="I616" s="1500"/>
      <c r="J616" s="1500"/>
      <c r="K616" s="1500"/>
      <c r="L616" s="1500"/>
      <c r="M616" s="1500"/>
      <c r="N616" s="1500"/>
      <c r="O616" s="1500"/>
      <c r="P616" s="1500"/>
      <c r="Q616" s="1500"/>
      <c r="R616" s="1500"/>
      <c r="S616" s="1500"/>
      <c r="T616" s="1500"/>
      <c r="U616" s="1500"/>
      <c r="V616" s="1500"/>
      <c r="W616" s="1500"/>
      <c r="X616" s="1500"/>
      <c r="Y616" s="1500"/>
      <c r="Z616" s="1500"/>
      <c r="AA616" s="1500"/>
      <c r="AB616" s="1500"/>
      <c r="AC616" s="1500"/>
      <c r="AD616" s="1500"/>
      <c r="AE616" s="1500"/>
      <c r="AF616" s="1500"/>
      <c r="AG616" s="1500"/>
      <c r="AH616" s="1500"/>
      <c r="AI616" s="1500"/>
      <c r="AJ616" s="1500"/>
      <c r="AK616" s="1500"/>
      <c r="AL616" s="1500"/>
      <c r="AM616" s="1500"/>
      <c r="AN616" s="1500"/>
    </row>
    <row r="617" spans="1:40" ht="14.25" customHeight="1" x14ac:dyDescent="0.25">
      <c r="A617" s="1500"/>
      <c r="B617" s="1500"/>
      <c r="C617" s="1500"/>
      <c r="D617" s="1500"/>
      <c r="E617" s="1500"/>
      <c r="F617" s="1500"/>
      <c r="G617" s="1500"/>
      <c r="H617" s="1500"/>
      <c r="I617" s="1500"/>
      <c r="J617" s="1500"/>
      <c r="K617" s="1500"/>
      <c r="L617" s="1500"/>
      <c r="M617" s="1500"/>
      <c r="N617" s="1500"/>
      <c r="O617" s="1500"/>
      <c r="P617" s="1500"/>
      <c r="Q617" s="1500"/>
      <c r="R617" s="1500"/>
      <c r="S617" s="1500"/>
      <c r="T617" s="1500"/>
      <c r="U617" s="1500"/>
      <c r="V617" s="1500"/>
      <c r="W617" s="1500"/>
      <c r="X617" s="1500"/>
      <c r="Y617" s="1500"/>
      <c r="Z617" s="1500"/>
      <c r="AA617" s="1500"/>
      <c r="AB617" s="1500"/>
      <c r="AC617" s="1500"/>
      <c r="AD617" s="1500"/>
      <c r="AE617" s="1500"/>
      <c r="AF617" s="1500"/>
      <c r="AG617" s="1500"/>
      <c r="AH617" s="1500"/>
      <c r="AI617" s="1500"/>
      <c r="AJ617" s="1500"/>
      <c r="AK617" s="1500"/>
      <c r="AL617" s="1500"/>
      <c r="AM617" s="1500"/>
      <c r="AN617" s="1500"/>
    </row>
    <row r="618" spans="1:40" ht="14.25" customHeight="1" x14ac:dyDescent="0.25">
      <c r="A618" s="1500"/>
      <c r="B618" s="1500"/>
      <c r="C618" s="1500"/>
      <c r="D618" s="1500"/>
      <c r="E618" s="1500"/>
      <c r="F618" s="1500"/>
      <c r="G618" s="1500"/>
      <c r="H618" s="1500"/>
      <c r="I618" s="1500"/>
      <c r="J618" s="1500"/>
      <c r="K618" s="1500"/>
      <c r="L618" s="1500"/>
      <c r="M618" s="1500"/>
      <c r="N618" s="1500"/>
      <c r="O618" s="1500"/>
      <c r="P618" s="1500"/>
      <c r="Q618" s="1500"/>
      <c r="R618" s="1500"/>
      <c r="S618" s="1500"/>
      <c r="T618" s="1500"/>
      <c r="U618" s="1500"/>
      <c r="V618" s="1500"/>
      <c r="W618" s="1500"/>
      <c r="X618" s="1500"/>
      <c r="Y618" s="1500"/>
      <c r="Z618" s="1500"/>
      <c r="AA618" s="1500"/>
      <c r="AB618" s="1500"/>
      <c r="AC618" s="1500"/>
      <c r="AD618" s="1500"/>
      <c r="AE618" s="1500"/>
      <c r="AF618" s="1500"/>
      <c r="AG618" s="1500"/>
      <c r="AH618" s="1500"/>
      <c r="AI618" s="1500"/>
      <c r="AJ618" s="1500"/>
      <c r="AK618" s="1500"/>
      <c r="AL618" s="1500"/>
      <c r="AM618" s="1500"/>
      <c r="AN618" s="1500"/>
    </row>
    <row r="619" spans="1:40" ht="14.25" customHeight="1" x14ac:dyDescent="0.25">
      <c r="A619" s="1500"/>
      <c r="B619" s="1500"/>
      <c r="C619" s="1500"/>
      <c r="D619" s="1500"/>
      <c r="E619" s="1500"/>
      <c r="F619" s="1500"/>
      <c r="G619" s="1500"/>
      <c r="H619" s="1500"/>
      <c r="I619" s="1500"/>
      <c r="J619" s="1500"/>
      <c r="K619" s="1500"/>
      <c r="L619" s="1500"/>
      <c r="M619" s="1500"/>
      <c r="N619" s="1500"/>
      <c r="O619" s="1500"/>
      <c r="P619" s="1500"/>
      <c r="Q619" s="1500"/>
      <c r="R619" s="1500"/>
      <c r="S619" s="1500"/>
      <c r="T619" s="1500"/>
      <c r="U619" s="1500"/>
      <c r="V619" s="1500"/>
      <c r="W619" s="1500"/>
      <c r="X619" s="1500"/>
      <c r="Y619" s="1500"/>
      <c r="Z619" s="1500"/>
      <c r="AA619" s="1500"/>
      <c r="AB619" s="1500"/>
      <c r="AC619" s="1500"/>
      <c r="AD619" s="1500"/>
      <c r="AE619" s="1500"/>
      <c r="AF619" s="1500"/>
      <c r="AG619" s="1500"/>
      <c r="AH619" s="1500"/>
      <c r="AI619" s="1500"/>
      <c r="AJ619" s="1500"/>
      <c r="AK619" s="1500"/>
      <c r="AL619" s="1500"/>
      <c r="AM619" s="1500"/>
      <c r="AN619" s="1500"/>
    </row>
    <row r="620" spans="1:40" ht="14.25" customHeight="1" x14ac:dyDescent="0.25">
      <c r="A620" s="1500"/>
      <c r="B620" s="1500"/>
      <c r="C620" s="1500"/>
      <c r="D620" s="1500"/>
      <c r="E620" s="1500"/>
      <c r="F620" s="1500"/>
      <c r="G620" s="1500"/>
      <c r="H620" s="1500"/>
      <c r="I620" s="1500"/>
      <c r="J620" s="1500"/>
      <c r="K620" s="1500"/>
      <c r="L620" s="1500"/>
      <c r="M620" s="1500"/>
      <c r="N620" s="1500"/>
      <c r="O620" s="1500"/>
      <c r="P620" s="1500"/>
      <c r="Q620" s="1500"/>
      <c r="R620" s="1500"/>
      <c r="S620" s="1500"/>
      <c r="T620" s="1500"/>
      <c r="U620" s="1500"/>
      <c r="V620" s="1500"/>
      <c r="W620" s="1500"/>
      <c r="X620" s="1500"/>
      <c r="Y620" s="1500"/>
      <c r="Z620" s="1500"/>
      <c r="AA620" s="1500"/>
      <c r="AB620" s="1500"/>
      <c r="AC620" s="1500"/>
      <c r="AD620" s="1500"/>
      <c r="AE620" s="1500"/>
      <c r="AF620" s="1500"/>
      <c r="AG620" s="1500"/>
      <c r="AH620" s="1500"/>
      <c r="AI620" s="1500"/>
      <c r="AJ620" s="1500"/>
      <c r="AK620" s="1500"/>
      <c r="AL620" s="1500"/>
      <c r="AM620" s="1500"/>
      <c r="AN620" s="1500"/>
    </row>
    <row r="621" spans="1:40" ht="14.25" customHeight="1" x14ac:dyDescent="0.25">
      <c r="A621" s="1500"/>
      <c r="B621" s="1500"/>
      <c r="C621" s="1500"/>
      <c r="D621" s="1500"/>
      <c r="E621" s="1500"/>
      <c r="F621" s="1500"/>
      <c r="G621" s="1500"/>
      <c r="H621" s="1500"/>
      <c r="I621" s="1500"/>
      <c r="J621" s="1500"/>
      <c r="K621" s="1500"/>
      <c r="L621" s="1500"/>
      <c r="M621" s="1500"/>
      <c r="N621" s="1500"/>
      <c r="O621" s="1500"/>
      <c r="P621" s="1500"/>
      <c r="Q621" s="1500"/>
      <c r="R621" s="1500"/>
      <c r="S621" s="1500"/>
      <c r="T621" s="1500"/>
      <c r="U621" s="1500"/>
      <c r="V621" s="1500"/>
      <c r="W621" s="1500"/>
      <c r="X621" s="1500"/>
      <c r="Y621" s="1500"/>
      <c r="Z621" s="1500"/>
      <c r="AA621" s="1500"/>
      <c r="AB621" s="1500"/>
      <c r="AC621" s="1500"/>
      <c r="AD621" s="1500"/>
      <c r="AE621" s="1500"/>
      <c r="AF621" s="1500"/>
      <c r="AG621" s="1500"/>
      <c r="AH621" s="1500"/>
      <c r="AI621" s="1500"/>
      <c r="AJ621" s="1500"/>
      <c r="AK621" s="1500"/>
      <c r="AL621" s="1500"/>
      <c r="AM621" s="1500"/>
      <c r="AN621" s="1500"/>
    </row>
    <row r="622" spans="1:40" ht="14.25" customHeight="1" x14ac:dyDescent="0.25">
      <c r="A622" s="1500"/>
      <c r="B622" s="1500"/>
      <c r="C622" s="1500"/>
      <c r="D622" s="1500"/>
      <c r="E622" s="1500"/>
      <c r="F622" s="1500"/>
      <c r="G622" s="1500"/>
      <c r="H622" s="1500"/>
      <c r="I622" s="1500"/>
      <c r="J622" s="1500"/>
      <c r="K622" s="1500"/>
      <c r="L622" s="1500"/>
      <c r="M622" s="1500"/>
      <c r="N622" s="1500"/>
      <c r="O622" s="1500"/>
      <c r="P622" s="1500"/>
      <c r="Q622" s="1500"/>
      <c r="R622" s="1500"/>
      <c r="S622" s="1500"/>
      <c r="T622" s="1500"/>
      <c r="U622" s="1500"/>
      <c r="V622" s="1500"/>
      <c r="W622" s="1500"/>
      <c r="X622" s="1500"/>
      <c r="Y622" s="1500"/>
      <c r="Z622" s="1500"/>
      <c r="AA622" s="1500"/>
      <c r="AB622" s="1500"/>
      <c r="AC622" s="1500"/>
      <c r="AD622" s="1500"/>
      <c r="AE622" s="1500"/>
      <c r="AF622" s="1500"/>
      <c r="AG622" s="1500"/>
      <c r="AH622" s="1500"/>
      <c r="AI622" s="1500"/>
      <c r="AJ622" s="1500"/>
      <c r="AK622" s="1500"/>
      <c r="AL622" s="1500"/>
      <c r="AM622" s="1500"/>
      <c r="AN622" s="1500"/>
    </row>
    <row r="623" spans="1:40" ht="14.25" customHeight="1" x14ac:dyDescent="0.25">
      <c r="A623" s="1500"/>
      <c r="B623" s="1500"/>
      <c r="C623" s="1500"/>
      <c r="D623" s="1500"/>
      <c r="E623" s="1500"/>
      <c r="F623" s="1500"/>
      <c r="G623" s="1500"/>
      <c r="H623" s="1500"/>
      <c r="I623" s="1500"/>
      <c r="J623" s="1500"/>
      <c r="K623" s="1500"/>
      <c r="L623" s="1500"/>
      <c r="M623" s="1500"/>
      <c r="N623" s="1500"/>
      <c r="O623" s="1500"/>
      <c r="P623" s="1500"/>
      <c r="Q623" s="1500"/>
      <c r="R623" s="1500"/>
      <c r="S623" s="1500"/>
      <c r="T623" s="1500"/>
      <c r="U623" s="1500"/>
      <c r="V623" s="1500"/>
      <c r="W623" s="1500"/>
      <c r="X623" s="1500"/>
      <c r="Y623" s="1500"/>
      <c r="Z623" s="1500"/>
      <c r="AA623" s="1500"/>
      <c r="AB623" s="1500"/>
      <c r="AC623" s="1500"/>
      <c r="AD623" s="1500"/>
      <c r="AE623" s="1500"/>
      <c r="AF623" s="1500"/>
      <c r="AG623" s="1500"/>
      <c r="AH623" s="1500"/>
      <c r="AI623" s="1500"/>
      <c r="AJ623" s="1500"/>
      <c r="AK623" s="1500"/>
      <c r="AL623" s="1500"/>
      <c r="AM623" s="1500"/>
      <c r="AN623" s="1500"/>
    </row>
    <row r="624" spans="1:40" ht="14.25" customHeight="1" x14ac:dyDescent="0.25">
      <c r="A624" s="1500"/>
      <c r="B624" s="1500"/>
      <c r="C624" s="1500"/>
      <c r="D624" s="1500"/>
      <c r="E624" s="1500"/>
      <c r="F624" s="1500"/>
      <c r="G624" s="1500"/>
      <c r="H624" s="1500"/>
      <c r="I624" s="1500"/>
      <c r="J624" s="1500"/>
      <c r="K624" s="1500"/>
      <c r="L624" s="1500"/>
      <c r="M624" s="1500"/>
      <c r="N624" s="1500"/>
      <c r="O624" s="1500"/>
      <c r="P624" s="1500"/>
      <c r="Q624" s="1500"/>
      <c r="R624" s="1500"/>
      <c r="S624" s="1500"/>
      <c r="T624" s="1500"/>
      <c r="U624" s="1500"/>
      <c r="V624" s="1500"/>
      <c r="W624" s="1500"/>
      <c r="X624" s="1500"/>
      <c r="Y624" s="1500"/>
      <c r="Z624" s="1500"/>
      <c r="AA624" s="1500"/>
      <c r="AB624" s="1500"/>
      <c r="AC624" s="1500"/>
      <c r="AD624" s="1500"/>
      <c r="AE624" s="1500"/>
      <c r="AF624" s="1500"/>
      <c r="AG624" s="1500"/>
      <c r="AH624" s="1500"/>
      <c r="AI624" s="1500"/>
      <c r="AJ624" s="1500"/>
      <c r="AK624" s="1500"/>
      <c r="AL624" s="1500"/>
      <c r="AM624" s="1500"/>
      <c r="AN624" s="1500"/>
    </row>
    <row r="625" spans="1:40" ht="14.25" customHeight="1" x14ac:dyDescent="0.25">
      <c r="A625" s="1500"/>
      <c r="B625" s="1500"/>
      <c r="C625" s="1500"/>
      <c r="D625" s="1500"/>
      <c r="E625" s="1500"/>
      <c r="F625" s="1500"/>
      <c r="G625" s="1500"/>
      <c r="H625" s="1500"/>
      <c r="I625" s="1500"/>
      <c r="J625" s="1500"/>
      <c r="K625" s="1500"/>
      <c r="L625" s="1500"/>
      <c r="M625" s="1500"/>
      <c r="N625" s="1500"/>
      <c r="O625" s="1500"/>
      <c r="P625" s="1500"/>
      <c r="Q625" s="1500"/>
      <c r="R625" s="1500"/>
      <c r="S625" s="1500"/>
      <c r="T625" s="1500"/>
      <c r="U625" s="1500"/>
      <c r="V625" s="1500"/>
      <c r="W625" s="1500"/>
      <c r="X625" s="1500"/>
      <c r="Y625" s="1500"/>
      <c r="Z625" s="1500"/>
      <c r="AA625" s="1500"/>
      <c r="AB625" s="1500"/>
      <c r="AC625" s="1500"/>
      <c r="AD625" s="1500"/>
      <c r="AE625" s="1500"/>
      <c r="AF625" s="1500"/>
      <c r="AG625" s="1500"/>
      <c r="AH625" s="1500"/>
      <c r="AI625" s="1500"/>
      <c r="AJ625" s="1500"/>
      <c r="AK625" s="1500"/>
      <c r="AL625" s="1500"/>
      <c r="AM625" s="1500"/>
      <c r="AN625" s="1500"/>
    </row>
    <row r="626" spans="1:40" ht="14.25" customHeight="1" x14ac:dyDescent="0.25">
      <c r="A626" s="1500"/>
      <c r="B626" s="1500"/>
      <c r="C626" s="1500"/>
      <c r="D626" s="1500"/>
      <c r="E626" s="1500"/>
      <c r="F626" s="1500"/>
      <c r="G626" s="1500"/>
      <c r="H626" s="1500"/>
      <c r="I626" s="1500"/>
      <c r="J626" s="1500"/>
      <c r="K626" s="1500"/>
      <c r="L626" s="1500"/>
      <c r="M626" s="1500"/>
      <c r="N626" s="1500"/>
      <c r="O626" s="1500"/>
      <c r="P626" s="1500"/>
      <c r="Q626" s="1500"/>
      <c r="R626" s="1500"/>
      <c r="S626" s="1500"/>
      <c r="T626" s="1500"/>
      <c r="U626" s="1500"/>
      <c r="V626" s="1500"/>
      <c r="W626" s="1500"/>
      <c r="X626" s="1500"/>
      <c r="Y626" s="1500"/>
      <c r="Z626" s="1500"/>
      <c r="AA626" s="1500"/>
      <c r="AB626" s="1500"/>
      <c r="AC626" s="1500"/>
      <c r="AD626" s="1500"/>
      <c r="AE626" s="1500"/>
      <c r="AF626" s="1500"/>
      <c r="AG626" s="1500"/>
      <c r="AH626" s="1500"/>
      <c r="AI626" s="1500"/>
      <c r="AJ626" s="1500"/>
      <c r="AK626" s="1500"/>
      <c r="AL626" s="1500"/>
      <c r="AM626" s="1500"/>
      <c r="AN626" s="1500"/>
    </row>
    <row r="627" spans="1:40" ht="14.25" customHeight="1" x14ac:dyDescent="0.25">
      <c r="A627" s="1500"/>
      <c r="B627" s="1500"/>
      <c r="C627" s="1500"/>
      <c r="D627" s="1500"/>
      <c r="E627" s="1500"/>
      <c r="F627" s="1500"/>
      <c r="G627" s="1500"/>
      <c r="H627" s="1500"/>
      <c r="I627" s="1500"/>
      <c r="J627" s="1500"/>
      <c r="K627" s="1500"/>
      <c r="L627" s="1500"/>
      <c r="M627" s="1500"/>
      <c r="N627" s="1500"/>
      <c r="O627" s="1500"/>
      <c r="P627" s="1500"/>
      <c r="Q627" s="1500"/>
      <c r="R627" s="1500"/>
      <c r="S627" s="1500"/>
      <c r="T627" s="1500"/>
      <c r="U627" s="1500"/>
      <c r="V627" s="1500"/>
      <c r="W627" s="1500"/>
      <c r="X627" s="1500"/>
      <c r="Y627" s="1500"/>
      <c r="Z627" s="1500"/>
      <c r="AA627" s="1500"/>
      <c r="AB627" s="1500"/>
      <c r="AC627" s="1500"/>
      <c r="AD627" s="1500"/>
      <c r="AE627" s="1500"/>
      <c r="AF627" s="1500"/>
      <c r="AG627" s="1500"/>
      <c r="AH627" s="1500"/>
      <c r="AI627" s="1500"/>
      <c r="AJ627" s="1500"/>
      <c r="AK627" s="1500"/>
      <c r="AL627" s="1500"/>
      <c r="AM627" s="1500"/>
      <c r="AN627" s="1500"/>
    </row>
    <row r="628" spans="1:40" ht="14.25" customHeight="1" x14ac:dyDescent="0.25">
      <c r="A628" s="1500"/>
      <c r="B628" s="1500"/>
      <c r="C628" s="1500"/>
      <c r="D628" s="1500"/>
      <c r="E628" s="1500"/>
      <c r="F628" s="1500"/>
      <c r="G628" s="1500"/>
      <c r="H628" s="1500"/>
      <c r="I628" s="1500"/>
      <c r="J628" s="1500"/>
      <c r="K628" s="1500"/>
      <c r="L628" s="1500"/>
      <c r="M628" s="1500"/>
      <c r="N628" s="1500"/>
      <c r="O628" s="1500"/>
      <c r="P628" s="1500"/>
      <c r="Q628" s="1500"/>
      <c r="R628" s="1500"/>
      <c r="S628" s="1500"/>
      <c r="T628" s="1500"/>
      <c r="U628" s="1500"/>
      <c r="V628" s="1500"/>
      <c r="W628" s="1500"/>
      <c r="X628" s="1500"/>
      <c r="Y628" s="1500"/>
      <c r="Z628" s="1500"/>
      <c r="AA628" s="1500"/>
      <c r="AB628" s="1500"/>
      <c r="AC628" s="1500"/>
      <c r="AD628" s="1500"/>
      <c r="AE628" s="1500"/>
      <c r="AF628" s="1500"/>
      <c r="AG628" s="1500"/>
      <c r="AH628" s="1500"/>
      <c r="AI628" s="1500"/>
      <c r="AJ628" s="1500"/>
      <c r="AK628" s="1500"/>
      <c r="AL628" s="1500"/>
      <c r="AM628" s="1500"/>
      <c r="AN628" s="1500"/>
    </row>
    <row r="629" spans="1:40" ht="14.25" customHeight="1" x14ac:dyDescent="0.25">
      <c r="A629" s="1500"/>
      <c r="B629" s="1500"/>
      <c r="C629" s="1500"/>
      <c r="D629" s="1500"/>
      <c r="E629" s="1500"/>
      <c r="F629" s="1500"/>
      <c r="G629" s="1500"/>
      <c r="H629" s="1500"/>
      <c r="I629" s="1500"/>
      <c r="J629" s="1500"/>
      <c r="K629" s="1500"/>
      <c r="L629" s="1500"/>
      <c r="M629" s="1500"/>
      <c r="N629" s="1500"/>
      <c r="O629" s="1500"/>
      <c r="P629" s="1500"/>
      <c r="Q629" s="1500"/>
      <c r="R629" s="1500"/>
      <c r="S629" s="1500"/>
      <c r="T629" s="1500"/>
      <c r="U629" s="1500"/>
      <c r="V629" s="1500"/>
      <c r="W629" s="1500"/>
      <c r="X629" s="1500"/>
      <c r="Y629" s="1500"/>
      <c r="Z629" s="1500"/>
      <c r="AA629" s="1500"/>
      <c r="AB629" s="1500"/>
      <c r="AC629" s="1500"/>
      <c r="AD629" s="1500"/>
      <c r="AE629" s="1500"/>
      <c r="AF629" s="1500"/>
      <c r="AG629" s="1500"/>
      <c r="AH629" s="1500"/>
      <c r="AI629" s="1500"/>
      <c r="AJ629" s="1500"/>
      <c r="AK629" s="1500"/>
      <c r="AL629" s="1500"/>
      <c r="AM629" s="1500"/>
      <c r="AN629" s="1500"/>
    </row>
    <row r="630" spans="1:40" ht="14.25" customHeight="1" x14ac:dyDescent="0.25">
      <c r="A630" s="1500"/>
      <c r="B630" s="1500"/>
      <c r="C630" s="1500"/>
      <c r="D630" s="1500"/>
      <c r="E630" s="1500"/>
      <c r="F630" s="1500"/>
      <c r="G630" s="1500"/>
      <c r="H630" s="1500"/>
      <c r="I630" s="1500"/>
      <c r="J630" s="1500"/>
      <c r="K630" s="1500"/>
      <c r="L630" s="1500"/>
      <c r="M630" s="1500"/>
      <c r="N630" s="1500"/>
      <c r="O630" s="1500"/>
      <c r="P630" s="1500"/>
      <c r="Q630" s="1500"/>
      <c r="R630" s="1500"/>
      <c r="S630" s="1500"/>
      <c r="T630" s="1500"/>
      <c r="U630" s="1500"/>
      <c r="V630" s="1500"/>
      <c r="W630" s="1500"/>
      <c r="X630" s="1500"/>
      <c r="Y630" s="1500"/>
      <c r="Z630" s="1500"/>
      <c r="AA630" s="1500"/>
      <c r="AB630" s="1500"/>
      <c r="AC630" s="1500"/>
      <c r="AD630" s="1500"/>
      <c r="AE630" s="1500"/>
      <c r="AF630" s="1500"/>
      <c r="AG630" s="1500"/>
      <c r="AH630" s="1500"/>
      <c r="AI630" s="1500"/>
      <c r="AJ630" s="1500"/>
      <c r="AK630" s="1500"/>
      <c r="AL630" s="1500"/>
      <c r="AM630" s="1500"/>
      <c r="AN630" s="1500"/>
    </row>
    <row r="631" spans="1:40" ht="14.25" customHeight="1" x14ac:dyDescent="0.25">
      <c r="A631" s="1500"/>
      <c r="B631" s="1500"/>
      <c r="C631" s="1500"/>
      <c r="D631" s="1500"/>
      <c r="E631" s="1500"/>
      <c r="F631" s="1500"/>
      <c r="G631" s="1500"/>
      <c r="H631" s="1500"/>
      <c r="I631" s="1500"/>
      <c r="J631" s="1500"/>
      <c r="K631" s="1500"/>
      <c r="L631" s="1500"/>
      <c r="M631" s="1500"/>
      <c r="N631" s="1500"/>
      <c r="O631" s="1500"/>
      <c r="P631" s="1500"/>
      <c r="Q631" s="1500"/>
      <c r="R631" s="1500"/>
      <c r="S631" s="1500"/>
      <c r="T631" s="1500"/>
      <c r="U631" s="1500"/>
      <c r="V631" s="1500"/>
      <c r="W631" s="1500"/>
      <c r="X631" s="1500"/>
      <c r="Y631" s="1500"/>
      <c r="Z631" s="1500"/>
      <c r="AA631" s="1500"/>
      <c r="AB631" s="1500"/>
      <c r="AC631" s="1500"/>
      <c r="AD631" s="1500"/>
      <c r="AE631" s="1500"/>
      <c r="AF631" s="1500"/>
      <c r="AG631" s="1500"/>
      <c r="AH631" s="1500"/>
      <c r="AI631" s="1500"/>
      <c r="AJ631" s="1500"/>
      <c r="AK631" s="1500"/>
      <c r="AL631" s="1500"/>
      <c r="AM631" s="1500"/>
      <c r="AN631" s="1500"/>
    </row>
    <row r="632" spans="1:40" ht="14.25" customHeight="1" x14ac:dyDescent="0.25">
      <c r="A632" s="1500"/>
      <c r="B632" s="1500"/>
      <c r="C632" s="1500"/>
      <c r="D632" s="1500"/>
      <c r="E632" s="1500"/>
      <c r="F632" s="1500"/>
      <c r="G632" s="1500"/>
      <c r="H632" s="1500"/>
      <c r="I632" s="1500"/>
      <c r="J632" s="1500"/>
      <c r="K632" s="1500"/>
      <c r="L632" s="1500"/>
      <c r="M632" s="1500"/>
      <c r="N632" s="1500"/>
      <c r="O632" s="1500"/>
      <c r="P632" s="1500"/>
      <c r="Q632" s="1500"/>
      <c r="R632" s="1500"/>
      <c r="S632" s="1500"/>
      <c r="T632" s="1500"/>
      <c r="U632" s="1500"/>
      <c r="V632" s="1500"/>
      <c r="W632" s="1500"/>
      <c r="X632" s="1500"/>
      <c r="Y632" s="1500"/>
      <c r="Z632" s="1500"/>
      <c r="AA632" s="1500"/>
      <c r="AB632" s="1500"/>
      <c r="AC632" s="1500"/>
      <c r="AD632" s="1500"/>
      <c r="AE632" s="1500"/>
      <c r="AF632" s="1500"/>
      <c r="AG632" s="1500"/>
      <c r="AH632" s="1500"/>
      <c r="AI632" s="1500"/>
      <c r="AJ632" s="1500"/>
      <c r="AK632" s="1500"/>
      <c r="AL632" s="1500"/>
      <c r="AM632" s="1500"/>
      <c r="AN632" s="1500"/>
    </row>
    <row r="633" spans="1:40" ht="14.25" customHeight="1" x14ac:dyDescent="0.25">
      <c r="A633" s="1500"/>
      <c r="B633" s="1500"/>
      <c r="C633" s="1500"/>
      <c r="D633" s="1500"/>
      <c r="E633" s="1500"/>
      <c r="F633" s="1500"/>
      <c r="G633" s="1500"/>
      <c r="H633" s="1500"/>
      <c r="I633" s="1500"/>
      <c r="J633" s="1500"/>
      <c r="K633" s="1500"/>
      <c r="L633" s="1500"/>
      <c r="M633" s="1500"/>
      <c r="N633" s="1500"/>
      <c r="O633" s="1500"/>
      <c r="P633" s="1500"/>
      <c r="Q633" s="1500"/>
      <c r="R633" s="1500"/>
      <c r="S633" s="1500"/>
      <c r="T633" s="1500"/>
      <c r="U633" s="1500"/>
      <c r="V633" s="1500"/>
      <c r="W633" s="1500"/>
      <c r="X633" s="1500"/>
      <c r="Y633" s="1500"/>
      <c r="Z633" s="1500"/>
      <c r="AA633" s="1500"/>
      <c r="AB633" s="1500"/>
      <c r="AC633" s="1500"/>
      <c r="AD633" s="1500"/>
      <c r="AE633" s="1500"/>
      <c r="AF633" s="1500"/>
      <c r="AG633" s="1500"/>
      <c r="AH633" s="1500"/>
      <c r="AI633" s="1500"/>
      <c r="AJ633" s="1500"/>
      <c r="AK633" s="1500"/>
      <c r="AL633" s="1500"/>
      <c r="AM633" s="1500"/>
      <c r="AN633" s="1500"/>
    </row>
    <row r="634" spans="1:40" ht="14.25" customHeight="1" x14ac:dyDescent="0.25">
      <c r="A634" s="1500"/>
      <c r="B634" s="1500"/>
      <c r="C634" s="1500"/>
      <c r="D634" s="1500"/>
      <c r="E634" s="1500"/>
      <c r="F634" s="1500"/>
      <c r="G634" s="1500"/>
      <c r="H634" s="1500"/>
      <c r="I634" s="1500"/>
      <c r="J634" s="1500"/>
      <c r="K634" s="1500"/>
      <c r="L634" s="1500"/>
      <c r="M634" s="1500"/>
      <c r="N634" s="1500"/>
      <c r="O634" s="1500"/>
      <c r="P634" s="1500"/>
      <c r="Q634" s="1500"/>
      <c r="R634" s="1500"/>
      <c r="S634" s="1500"/>
      <c r="T634" s="1500"/>
      <c r="U634" s="1500"/>
      <c r="V634" s="1500"/>
      <c r="W634" s="1500"/>
      <c r="X634" s="1500"/>
      <c r="Y634" s="1500"/>
      <c r="Z634" s="1500"/>
      <c r="AA634" s="1500"/>
      <c r="AB634" s="1500"/>
      <c r="AC634" s="1500"/>
      <c r="AD634" s="1500"/>
      <c r="AE634" s="1500"/>
      <c r="AF634" s="1500"/>
      <c r="AG634" s="1500"/>
      <c r="AH634" s="1500"/>
      <c r="AI634" s="1500"/>
      <c r="AJ634" s="1500"/>
      <c r="AK634" s="1500"/>
      <c r="AL634" s="1500"/>
      <c r="AM634" s="1500"/>
      <c r="AN634" s="1500"/>
    </row>
    <row r="635" spans="1:40" ht="14.25" customHeight="1" x14ac:dyDescent="0.25">
      <c r="A635" s="1500"/>
      <c r="B635" s="1500"/>
      <c r="C635" s="1500"/>
      <c r="D635" s="1500"/>
      <c r="E635" s="1500"/>
      <c r="F635" s="1500"/>
      <c r="G635" s="1500"/>
      <c r="H635" s="1500"/>
      <c r="I635" s="1500"/>
      <c r="J635" s="1500"/>
      <c r="K635" s="1500"/>
      <c r="L635" s="1500"/>
      <c r="M635" s="1500"/>
      <c r="N635" s="1500"/>
      <c r="O635" s="1500"/>
      <c r="P635" s="1500"/>
      <c r="Q635" s="1500"/>
      <c r="R635" s="1500"/>
      <c r="S635" s="1500"/>
      <c r="T635" s="1500"/>
      <c r="U635" s="1500"/>
      <c r="V635" s="1500"/>
      <c r="W635" s="1500"/>
      <c r="X635" s="1500"/>
      <c r="Y635" s="1500"/>
      <c r="Z635" s="1500"/>
      <c r="AA635" s="1500"/>
      <c r="AB635" s="1500"/>
      <c r="AC635" s="1500"/>
      <c r="AD635" s="1500"/>
      <c r="AE635" s="1500"/>
      <c r="AF635" s="1500"/>
      <c r="AG635" s="1500"/>
      <c r="AH635" s="1500"/>
      <c r="AI635" s="1500"/>
      <c r="AJ635" s="1500"/>
      <c r="AK635" s="1500"/>
      <c r="AL635" s="1500"/>
      <c r="AM635" s="1500"/>
      <c r="AN635" s="1500"/>
    </row>
    <row r="636" spans="1:40" ht="14.25" customHeight="1" x14ac:dyDescent="0.25">
      <c r="A636" s="1500"/>
      <c r="B636" s="1500"/>
      <c r="C636" s="1500"/>
      <c r="D636" s="1500"/>
      <c r="E636" s="1500"/>
      <c r="F636" s="1500"/>
      <c r="G636" s="1500"/>
      <c r="H636" s="1500"/>
      <c r="I636" s="1500"/>
      <c r="J636" s="1500"/>
      <c r="K636" s="1500"/>
      <c r="L636" s="1500"/>
      <c r="M636" s="1500"/>
      <c r="N636" s="1500"/>
      <c r="O636" s="1500"/>
      <c r="P636" s="1500"/>
      <c r="Q636" s="1500"/>
      <c r="R636" s="1500"/>
      <c r="S636" s="1500"/>
      <c r="T636" s="1500"/>
      <c r="U636" s="1500"/>
      <c r="V636" s="1500"/>
      <c r="W636" s="1500"/>
      <c r="X636" s="1500"/>
      <c r="Y636" s="1500"/>
      <c r="Z636" s="1500"/>
      <c r="AA636" s="1500"/>
      <c r="AB636" s="1500"/>
      <c r="AC636" s="1500"/>
      <c r="AD636" s="1500"/>
      <c r="AE636" s="1500"/>
      <c r="AF636" s="1500"/>
      <c r="AG636" s="1500"/>
      <c r="AH636" s="1500"/>
      <c r="AI636" s="1500"/>
      <c r="AJ636" s="1500"/>
      <c r="AK636" s="1500"/>
      <c r="AL636" s="1500"/>
      <c r="AM636" s="1500"/>
      <c r="AN636" s="1500"/>
    </row>
    <row r="637" spans="1:40" ht="14.25" customHeight="1" x14ac:dyDescent="0.25">
      <c r="A637" s="1500"/>
      <c r="B637" s="1500"/>
      <c r="C637" s="1500"/>
      <c r="D637" s="1500"/>
      <c r="E637" s="1500"/>
      <c r="F637" s="1500"/>
      <c r="G637" s="1500"/>
      <c r="H637" s="1500"/>
      <c r="I637" s="1500"/>
      <c r="J637" s="1500"/>
      <c r="K637" s="1500"/>
      <c r="L637" s="1500"/>
      <c r="M637" s="1500"/>
      <c r="N637" s="1500"/>
      <c r="O637" s="1500"/>
      <c r="P637" s="1500"/>
      <c r="Q637" s="1500"/>
      <c r="R637" s="1500"/>
      <c r="S637" s="1500"/>
      <c r="T637" s="1500"/>
      <c r="U637" s="1500"/>
      <c r="V637" s="1500"/>
      <c r="W637" s="1500"/>
      <c r="X637" s="1500"/>
      <c r="Y637" s="1500"/>
      <c r="Z637" s="1500"/>
      <c r="AA637" s="1500"/>
      <c r="AB637" s="1500"/>
      <c r="AC637" s="1500"/>
      <c r="AD637" s="1500"/>
      <c r="AE637" s="1500"/>
      <c r="AF637" s="1500"/>
      <c r="AG637" s="1500"/>
      <c r="AH637" s="1500"/>
      <c r="AI637" s="1500"/>
      <c r="AJ637" s="1500"/>
      <c r="AK637" s="1500"/>
      <c r="AL637" s="1500"/>
      <c r="AM637" s="1500"/>
      <c r="AN637" s="1500"/>
    </row>
    <row r="638" spans="1:40" ht="14.25" customHeight="1" x14ac:dyDescent="0.25">
      <c r="A638" s="1500"/>
      <c r="B638" s="1500"/>
      <c r="C638" s="1500"/>
      <c r="D638" s="1500"/>
      <c r="E638" s="1500"/>
      <c r="F638" s="1500"/>
      <c r="G638" s="1500"/>
      <c r="H638" s="1500"/>
      <c r="I638" s="1500"/>
      <c r="J638" s="1500"/>
      <c r="K638" s="1500"/>
      <c r="L638" s="1500"/>
      <c r="M638" s="1500"/>
      <c r="N638" s="1500"/>
      <c r="O638" s="1500"/>
      <c r="P638" s="1500"/>
      <c r="Q638" s="1500"/>
      <c r="R638" s="1500"/>
      <c r="S638" s="1500"/>
      <c r="T638" s="1500"/>
      <c r="U638" s="1500"/>
      <c r="V638" s="1500"/>
      <c r="W638" s="1500"/>
      <c r="X638" s="1500"/>
      <c r="Y638" s="1500"/>
      <c r="Z638" s="1500"/>
      <c r="AA638" s="1500"/>
      <c r="AB638" s="1500"/>
      <c r="AC638" s="1500"/>
      <c r="AD638" s="1500"/>
      <c r="AE638" s="1500"/>
      <c r="AF638" s="1500"/>
      <c r="AG638" s="1500"/>
      <c r="AH638" s="1500"/>
      <c r="AI638" s="1500"/>
      <c r="AJ638" s="1500"/>
      <c r="AK638" s="1500"/>
      <c r="AL638" s="1500"/>
      <c r="AM638" s="1500"/>
      <c r="AN638" s="1500"/>
    </row>
    <row r="639" spans="1:40" ht="14.25" customHeight="1" x14ac:dyDescent="0.25">
      <c r="A639" s="1500"/>
      <c r="B639" s="1500"/>
      <c r="C639" s="1500"/>
      <c r="D639" s="1500"/>
      <c r="E639" s="1500"/>
      <c r="F639" s="1500"/>
      <c r="G639" s="1500"/>
      <c r="H639" s="1500"/>
      <c r="I639" s="1500"/>
      <c r="J639" s="1500"/>
      <c r="K639" s="1500"/>
      <c r="L639" s="1500"/>
      <c r="M639" s="1500"/>
      <c r="N639" s="1500"/>
      <c r="O639" s="1500"/>
      <c r="P639" s="1500"/>
      <c r="Q639" s="1500"/>
      <c r="R639" s="1500"/>
      <c r="S639" s="1500"/>
      <c r="T639" s="1500"/>
      <c r="U639" s="1500"/>
      <c r="V639" s="1500"/>
      <c r="W639" s="1500"/>
      <c r="X639" s="1500"/>
      <c r="Y639" s="1500"/>
      <c r="Z639" s="1500"/>
      <c r="AA639" s="1500"/>
      <c r="AB639" s="1500"/>
      <c r="AC639" s="1500"/>
      <c r="AD639" s="1500"/>
      <c r="AE639" s="1500"/>
      <c r="AF639" s="1500"/>
      <c r="AG639" s="1500"/>
      <c r="AH639" s="1500"/>
      <c r="AI639" s="1500"/>
      <c r="AJ639" s="1500"/>
      <c r="AK639" s="1500"/>
      <c r="AL639" s="1500"/>
      <c r="AM639" s="1500"/>
      <c r="AN639" s="1500"/>
    </row>
    <row r="640" spans="1:40" ht="14.25" customHeight="1" x14ac:dyDescent="0.25">
      <c r="A640" s="1500"/>
      <c r="B640" s="1500"/>
      <c r="C640" s="1500"/>
      <c r="D640" s="1500"/>
      <c r="E640" s="1500"/>
      <c r="F640" s="1500"/>
      <c r="G640" s="1500"/>
      <c r="H640" s="1500"/>
      <c r="I640" s="1500"/>
      <c r="J640" s="1500"/>
      <c r="K640" s="1500"/>
      <c r="L640" s="1500"/>
      <c r="M640" s="1500"/>
      <c r="N640" s="1500"/>
      <c r="O640" s="1500"/>
      <c r="P640" s="1500"/>
      <c r="Q640" s="1500"/>
      <c r="R640" s="1500"/>
      <c r="S640" s="1500"/>
      <c r="T640" s="1500"/>
      <c r="U640" s="1500"/>
      <c r="V640" s="1500"/>
      <c r="W640" s="1500"/>
      <c r="X640" s="1500"/>
      <c r="Y640" s="1500"/>
      <c r="Z640" s="1500"/>
      <c r="AA640" s="1500"/>
      <c r="AB640" s="1500"/>
      <c r="AC640" s="1500"/>
      <c r="AD640" s="1500"/>
      <c r="AE640" s="1500"/>
      <c r="AF640" s="1500"/>
      <c r="AG640" s="1500"/>
      <c r="AH640" s="1500"/>
      <c r="AI640" s="1500"/>
      <c r="AJ640" s="1500"/>
      <c r="AK640" s="1500"/>
      <c r="AL640" s="1500"/>
      <c r="AM640" s="1500"/>
      <c r="AN640" s="1500"/>
    </row>
    <row r="641" spans="1:40" ht="14.25" customHeight="1" x14ac:dyDescent="0.25">
      <c r="A641" s="1500"/>
      <c r="B641" s="1500"/>
      <c r="C641" s="1500"/>
      <c r="D641" s="1500"/>
      <c r="E641" s="1500"/>
      <c r="F641" s="1500"/>
      <c r="G641" s="1500"/>
      <c r="H641" s="1500"/>
      <c r="I641" s="1500"/>
      <c r="J641" s="1500"/>
      <c r="K641" s="1500"/>
      <c r="L641" s="1500"/>
      <c r="M641" s="1500"/>
      <c r="N641" s="1500"/>
      <c r="O641" s="1500"/>
      <c r="P641" s="1500"/>
      <c r="Q641" s="1500"/>
      <c r="R641" s="1500"/>
      <c r="S641" s="1500"/>
      <c r="T641" s="1500"/>
      <c r="U641" s="1500"/>
      <c r="V641" s="1500"/>
      <c r="W641" s="1500"/>
      <c r="X641" s="1500"/>
      <c r="Y641" s="1500"/>
      <c r="Z641" s="1500"/>
      <c r="AA641" s="1500"/>
      <c r="AB641" s="1500"/>
      <c r="AC641" s="1500"/>
      <c r="AD641" s="1500"/>
      <c r="AE641" s="1500"/>
      <c r="AF641" s="1500"/>
      <c r="AG641" s="1500"/>
      <c r="AH641" s="1500"/>
      <c r="AI641" s="1500"/>
      <c r="AJ641" s="1500"/>
      <c r="AK641" s="1500"/>
      <c r="AL641" s="1500"/>
      <c r="AM641" s="1500"/>
      <c r="AN641" s="1500"/>
    </row>
    <row r="642" spans="1:40" ht="14.25" customHeight="1" x14ac:dyDescent="0.25">
      <c r="A642" s="1500"/>
      <c r="B642" s="1500"/>
      <c r="C642" s="1500"/>
      <c r="D642" s="1500"/>
      <c r="E642" s="1500"/>
      <c r="F642" s="1500"/>
      <c r="G642" s="1500"/>
      <c r="H642" s="1500"/>
      <c r="I642" s="1500"/>
      <c r="J642" s="1500"/>
      <c r="K642" s="1500"/>
      <c r="L642" s="1500"/>
      <c r="M642" s="1500"/>
      <c r="N642" s="1500"/>
      <c r="O642" s="1500"/>
      <c r="P642" s="1500"/>
      <c r="Q642" s="1500"/>
      <c r="R642" s="1500"/>
      <c r="S642" s="1500"/>
      <c r="T642" s="1500"/>
      <c r="U642" s="1500"/>
      <c r="V642" s="1500"/>
      <c r="W642" s="1500"/>
      <c r="X642" s="1500"/>
      <c r="Y642" s="1500"/>
      <c r="Z642" s="1500"/>
      <c r="AA642" s="1500"/>
      <c r="AB642" s="1500"/>
      <c r="AC642" s="1500"/>
      <c r="AD642" s="1500"/>
      <c r="AE642" s="1500"/>
      <c r="AF642" s="1500"/>
      <c r="AG642" s="1500"/>
      <c r="AH642" s="1500"/>
      <c r="AI642" s="1500"/>
      <c r="AJ642" s="1500"/>
      <c r="AK642" s="1500"/>
      <c r="AL642" s="1500"/>
      <c r="AM642" s="1500"/>
      <c r="AN642" s="1500"/>
    </row>
    <row r="643" spans="1:40" ht="14.25" customHeight="1" x14ac:dyDescent="0.25">
      <c r="A643" s="1500"/>
      <c r="B643" s="1500"/>
      <c r="C643" s="1500"/>
      <c r="D643" s="1500"/>
      <c r="E643" s="1500"/>
      <c r="F643" s="1500"/>
      <c r="G643" s="1500"/>
      <c r="H643" s="1500"/>
      <c r="I643" s="1500"/>
      <c r="J643" s="1500"/>
      <c r="K643" s="1500"/>
      <c r="L643" s="1500"/>
      <c r="M643" s="1500"/>
      <c r="N643" s="1500"/>
      <c r="O643" s="1500"/>
      <c r="P643" s="1500"/>
      <c r="Q643" s="1500"/>
      <c r="R643" s="1500"/>
      <c r="S643" s="1500"/>
      <c r="T643" s="1500"/>
      <c r="U643" s="1500"/>
      <c r="V643" s="1500"/>
      <c r="W643" s="1500"/>
      <c r="X643" s="1500"/>
      <c r="Y643" s="1500"/>
      <c r="Z643" s="1500"/>
      <c r="AA643" s="1500"/>
      <c r="AB643" s="1500"/>
      <c r="AC643" s="1500"/>
      <c r="AD643" s="1500"/>
      <c r="AE643" s="1500"/>
      <c r="AF643" s="1500"/>
      <c r="AG643" s="1500"/>
      <c r="AH643" s="1500"/>
      <c r="AI643" s="1500"/>
      <c r="AJ643" s="1500"/>
      <c r="AK643" s="1500"/>
      <c r="AL643" s="1500"/>
      <c r="AM643" s="1500"/>
      <c r="AN643" s="1500"/>
    </row>
    <row r="644" spans="1:40" ht="14.25" customHeight="1" x14ac:dyDescent="0.25">
      <c r="A644" s="1500"/>
      <c r="B644" s="1500"/>
      <c r="C644" s="1500"/>
      <c r="D644" s="1500"/>
      <c r="E644" s="1500"/>
      <c r="F644" s="1500"/>
      <c r="G644" s="1500"/>
      <c r="H644" s="1500"/>
      <c r="I644" s="1500"/>
      <c r="J644" s="1500"/>
      <c r="K644" s="1500"/>
      <c r="L644" s="1500"/>
      <c r="M644" s="1500"/>
      <c r="N644" s="1500"/>
      <c r="O644" s="1500"/>
      <c r="P644" s="1500"/>
      <c r="Q644" s="1500"/>
      <c r="R644" s="1500"/>
      <c r="S644" s="1500"/>
      <c r="T644" s="1500"/>
      <c r="U644" s="1500"/>
      <c r="V644" s="1500"/>
      <c r="W644" s="1500"/>
      <c r="X644" s="1500"/>
      <c r="Y644" s="1500"/>
      <c r="Z644" s="1500"/>
      <c r="AA644" s="1500"/>
      <c r="AB644" s="1500"/>
      <c r="AC644" s="1500"/>
      <c r="AD644" s="1500"/>
      <c r="AE644" s="1500"/>
      <c r="AF644" s="1500"/>
      <c r="AG644" s="1500"/>
      <c r="AH644" s="1500"/>
      <c r="AI644" s="1500"/>
      <c r="AJ644" s="1500"/>
      <c r="AK644" s="1500"/>
      <c r="AL644" s="1500"/>
      <c r="AM644" s="1500"/>
      <c r="AN644" s="1500"/>
    </row>
    <row r="645" spans="1:40" ht="14.25" customHeight="1" x14ac:dyDescent="0.25">
      <c r="A645" s="1500"/>
      <c r="B645" s="1500"/>
      <c r="C645" s="1500"/>
      <c r="D645" s="1500"/>
      <c r="E645" s="1500"/>
      <c r="F645" s="1500"/>
      <c r="G645" s="1500"/>
      <c r="H645" s="1500"/>
      <c r="I645" s="1500"/>
      <c r="J645" s="1500"/>
      <c r="K645" s="1500"/>
      <c r="L645" s="1500"/>
      <c r="M645" s="1500"/>
      <c r="N645" s="1500"/>
      <c r="O645" s="1500"/>
      <c r="P645" s="1500"/>
      <c r="Q645" s="1500"/>
      <c r="R645" s="1500"/>
      <c r="S645" s="1500"/>
      <c r="T645" s="1500"/>
      <c r="U645" s="1500"/>
      <c r="V645" s="1500"/>
      <c r="W645" s="1500"/>
      <c r="X645" s="1500"/>
      <c r="Y645" s="1500"/>
      <c r="Z645" s="1500"/>
      <c r="AA645" s="1500"/>
      <c r="AB645" s="1500"/>
      <c r="AC645" s="1500"/>
      <c r="AD645" s="1500"/>
      <c r="AE645" s="1500"/>
      <c r="AF645" s="1500"/>
      <c r="AG645" s="1500"/>
      <c r="AH645" s="1500"/>
      <c r="AI645" s="1500"/>
      <c r="AJ645" s="1500"/>
      <c r="AK645" s="1500"/>
      <c r="AL645" s="1500"/>
      <c r="AM645" s="1500"/>
      <c r="AN645" s="1500"/>
    </row>
    <row r="646" spans="1:40" ht="14.25" customHeight="1" x14ac:dyDescent="0.25">
      <c r="A646" s="1500"/>
      <c r="B646" s="1500"/>
      <c r="C646" s="1500"/>
      <c r="D646" s="1500"/>
      <c r="E646" s="1500"/>
      <c r="F646" s="1500"/>
      <c r="G646" s="1500"/>
      <c r="H646" s="1500"/>
      <c r="I646" s="1500"/>
      <c r="J646" s="1500"/>
      <c r="K646" s="1500"/>
      <c r="L646" s="1500"/>
      <c r="M646" s="1500"/>
      <c r="N646" s="1500"/>
      <c r="O646" s="1500"/>
      <c r="P646" s="1500"/>
      <c r="Q646" s="1500"/>
      <c r="R646" s="1500"/>
      <c r="S646" s="1500"/>
      <c r="T646" s="1500"/>
      <c r="U646" s="1500"/>
      <c r="V646" s="1500"/>
      <c r="W646" s="1500"/>
      <c r="X646" s="1500"/>
      <c r="Y646" s="1500"/>
      <c r="Z646" s="1500"/>
      <c r="AA646" s="1500"/>
      <c r="AB646" s="1500"/>
      <c r="AC646" s="1500"/>
      <c r="AD646" s="1500"/>
      <c r="AE646" s="1500"/>
      <c r="AF646" s="1500"/>
      <c r="AG646" s="1500"/>
      <c r="AH646" s="1500"/>
      <c r="AI646" s="1500"/>
      <c r="AJ646" s="1500"/>
      <c r="AK646" s="1500"/>
      <c r="AL646" s="1500"/>
      <c r="AM646" s="1500"/>
      <c r="AN646" s="1500"/>
    </row>
    <row r="647" spans="1:40" ht="14.25" customHeight="1" x14ac:dyDescent="0.25">
      <c r="A647" s="1500"/>
      <c r="B647" s="1500"/>
      <c r="C647" s="1500"/>
      <c r="D647" s="1500"/>
      <c r="E647" s="1500"/>
      <c r="F647" s="1500"/>
      <c r="G647" s="1500"/>
      <c r="H647" s="1500"/>
      <c r="I647" s="1500"/>
      <c r="J647" s="1500"/>
      <c r="K647" s="1500"/>
      <c r="L647" s="1500"/>
      <c r="M647" s="1500"/>
      <c r="N647" s="1500"/>
      <c r="O647" s="1500"/>
      <c r="P647" s="1500"/>
      <c r="Q647" s="1500"/>
      <c r="R647" s="1500"/>
      <c r="S647" s="1500"/>
      <c r="T647" s="1500"/>
      <c r="U647" s="1500"/>
      <c r="V647" s="1500"/>
      <c r="W647" s="1500"/>
      <c r="X647" s="1500"/>
      <c r="Y647" s="1500"/>
      <c r="Z647" s="1500"/>
      <c r="AA647" s="1500"/>
      <c r="AB647" s="1500"/>
      <c r="AC647" s="1500"/>
      <c r="AD647" s="1500"/>
      <c r="AE647" s="1500"/>
      <c r="AF647" s="1500"/>
      <c r="AG647" s="1500"/>
      <c r="AH647" s="1500"/>
      <c r="AI647" s="1500"/>
      <c r="AJ647" s="1500"/>
      <c r="AK647" s="1500"/>
      <c r="AL647" s="1500"/>
      <c r="AM647" s="1500"/>
      <c r="AN647" s="1500"/>
    </row>
    <row r="648" spans="1:40" ht="14.25" customHeight="1" x14ac:dyDescent="0.25">
      <c r="A648" s="1500"/>
      <c r="B648" s="1500"/>
      <c r="C648" s="1500"/>
      <c r="D648" s="1500"/>
      <c r="E648" s="1500"/>
      <c r="F648" s="1500"/>
      <c r="G648" s="1500"/>
      <c r="H648" s="1500"/>
      <c r="I648" s="1500"/>
      <c r="J648" s="1500"/>
      <c r="K648" s="1500"/>
      <c r="L648" s="1500"/>
      <c r="M648" s="1500"/>
      <c r="N648" s="1500"/>
      <c r="O648" s="1500"/>
      <c r="P648" s="1500"/>
      <c r="Q648" s="1500"/>
      <c r="R648" s="1500"/>
      <c r="S648" s="1500"/>
      <c r="T648" s="1500"/>
      <c r="U648" s="1500"/>
      <c r="V648" s="1500"/>
      <c r="W648" s="1500"/>
      <c r="X648" s="1500"/>
      <c r="Y648" s="1500"/>
      <c r="Z648" s="1500"/>
      <c r="AA648" s="1500"/>
      <c r="AB648" s="1500"/>
      <c r="AC648" s="1500"/>
      <c r="AD648" s="1500"/>
      <c r="AE648" s="1500"/>
      <c r="AF648" s="1500"/>
      <c r="AG648" s="1500"/>
      <c r="AH648" s="1500"/>
      <c r="AI648" s="1500"/>
      <c r="AJ648" s="1500"/>
      <c r="AK648" s="1500"/>
      <c r="AL648" s="1500"/>
      <c r="AM648" s="1500"/>
      <c r="AN648" s="1500"/>
    </row>
    <row r="649" spans="1:40" ht="14.25" customHeight="1" x14ac:dyDescent="0.25">
      <c r="A649" s="1500"/>
      <c r="B649" s="1500"/>
      <c r="C649" s="1500"/>
      <c r="D649" s="1500"/>
      <c r="E649" s="1500"/>
      <c r="F649" s="1500"/>
      <c r="G649" s="1500"/>
      <c r="H649" s="1500"/>
      <c r="I649" s="1500"/>
      <c r="J649" s="1500"/>
      <c r="K649" s="1500"/>
      <c r="L649" s="1500"/>
      <c r="M649" s="1500"/>
      <c r="N649" s="1500"/>
      <c r="O649" s="1500"/>
      <c r="P649" s="1500"/>
      <c r="Q649" s="1500"/>
      <c r="R649" s="1500"/>
      <c r="S649" s="1500"/>
      <c r="T649" s="1500"/>
      <c r="U649" s="1500"/>
      <c r="V649" s="1500"/>
      <c r="W649" s="1500"/>
      <c r="X649" s="1500"/>
      <c r="Y649" s="1500"/>
      <c r="Z649" s="1500"/>
      <c r="AA649" s="1500"/>
      <c r="AB649" s="1500"/>
      <c r="AC649" s="1500"/>
      <c r="AD649" s="1500"/>
      <c r="AE649" s="1500"/>
      <c r="AF649" s="1500"/>
      <c r="AG649" s="1500"/>
      <c r="AH649" s="1500"/>
      <c r="AI649" s="1500"/>
      <c r="AJ649" s="1500"/>
      <c r="AK649" s="1500"/>
      <c r="AL649" s="1500"/>
      <c r="AM649" s="1500"/>
      <c r="AN649" s="1500"/>
    </row>
    <row r="650" spans="1:40" ht="14.25" customHeight="1" x14ac:dyDescent="0.25">
      <c r="A650" s="1500"/>
      <c r="B650" s="1500"/>
      <c r="C650" s="1500"/>
      <c r="D650" s="1500"/>
      <c r="E650" s="1500"/>
      <c r="F650" s="1500"/>
      <c r="G650" s="1500"/>
      <c r="H650" s="1500"/>
      <c r="I650" s="1500"/>
      <c r="J650" s="1500"/>
      <c r="K650" s="1500"/>
      <c r="L650" s="1500"/>
      <c r="M650" s="1500"/>
      <c r="N650" s="1500"/>
      <c r="O650" s="1500"/>
      <c r="P650" s="1500"/>
      <c r="Q650" s="1500"/>
      <c r="R650" s="1500"/>
      <c r="S650" s="1500"/>
      <c r="T650" s="1500"/>
      <c r="U650" s="1500"/>
      <c r="V650" s="1500"/>
      <c r="W650" s="1500"/>
      <c r="X650" s="1500"/>
      <c r="Y650" s="1500"/>
      <c r="Z650" s="1500"/>
      <c r="AA650" s="1500"/>
      <c r="AB650" s="1500"/>
      <c r="AC650" s="1500"/>
      <c r="AD650" s="1500"/>
      <c r="AE650" s="1500"/>
      <c r="AF650" s="1500"/>
      <c r="AG650" s="1500"/>
      <c r="AH650" s="1500"/>
      <c r="AI650" s="1500"/>
      <c r="AJ650" s="1500"/>
      <c r="AK650" s="1500"/>
      <c r="AL650" s="1500"/>
      <c r="AM650" s="1500"/>
      <c r="AN650" s="1500"/>
    </row>
    <row r="651" spans="1:40" ht="14.25" customHeight="1" x14ac:dyDescent="0.25">
      <c r="A651" s="1500"/>
      <c r="B651" s="1500"/>
      <c r="C651" s="1500"/>
      <c r="D651" s="1500"/>
      <c r="E651" s="1500"/>
      <c r="F651" s="1500"/>
      <c r="G651" s="1500"/>
      <c r="H651" s="1500"/>
      <c r="I651" s="1500"/>
      <c r="J651" s="1500"/>
      <c r="K651" s="1500"/>
      <c r="L651" s="1500"/>
      <c r="M651" s="1500"/>
      <c r="N651" s="1500"/>
      <c r="O651" s="1500"/>
      <c r="P651" s="1500"/>
      <c r="Q651" s="1500"/>
      <c r="R651" s="1500"/>
      <c r="S651" s="1500"/>
      <c r="T651" s="1500"/>
      <c r="U651" s="1500"/>
      <c r="V651" s="1500"/>
      <c r="W651" s="1500"/>
      <c r="X651" s="1500"/>
      <c r="Y651" s="1500"/>
      <c r="Z651" s="1500"/>
      <c r="AA651" s="1500"/>
      <c r="AB651" s="1500"/>
      <c r="AC651" s="1500"/>
      <c r="AD651" s="1500"/>
      <c r="AE651" s="1500"/>
      <c r="AF651" s="1500"/>
      <c r="AG651" s="1500"/>
      <c r="AH651" s="1500"/>
      <c r="AI651" s="1500"/>
      <c r="AJ651" s="1500"/>
      <c r="AK651" s="1500"/>
      <c r="AL651" s="1500"/>
      <c r="AM651" s="1500"/>
      <c r="AN651" s="1500"/>
    </row>
    <row r="652" spans="1:40" ht="14.25" customHeight="1" x14ac:dyDescent="0.25">
      <c r="A652" s="1500"/>
      <c r="B652" s="1500"/>
      <c r="C652" s="1500"/>
      <c r="D652" s="1500"/>
      <c r="E652" s="1500"/>
      <c r="F652" s="1500"/>
      <c r="G652" s="1500"/>
      <c r="H652" s="1500"/>
      <c r="I652" s="1500"/>
      <c r="J652" s="1500"/>
      <c r="K652" s="1500"/>
      <c r="L652" s="1500"/>
      <c r="M652" s="1500"/>
      <c r="N652" s="1500"/>
      <c r="O652" s="1500"/>
      <c r="P652" s="1500"/>
      <c r="Q652" s="1500"/>
      <c r="R652" s="1500"/>
      <c r="S652" s="1500"/>
      <c r="T652" s="1500"/>
      <c r="U652" s="1500"/>
      <c r="V652" s="1500"/>
      <c r="W652" s="1500"/>
      <c r="X652" s="1500"/>
      <c r="Y652" s="1500"/>
      <c r="Z652" s="1500"/>
      <c r="AA652" s="1500"/>
      <c r="AB652" s="1500"/>
      <c r="AC652" s="1500"/>
      <c r="AD652" s="1500"/>
      <c r="AE652" s="1500"/>
      <c r="AF652" s="1500"/>
      <c r="AG652" s="1500"/>
      <c r="AH652" s="1500"/>
      <c r="AI652" s="1500"/>
      <c r="AJ652" s="1500"/>
      <c r="AK652" s="1500"/>
      <c r="AL652" s="1500"/>
      <c r="AM652" s="1500"/>
      <c r="AN652" s="1500"/>
    </row>
    <row r="653" spans="1:40" ht="14.25" customHeight="1" x14ac:dyDescent="0.25">
      <c r="A653" s="1500"/>
      <c r="B653" s="1500"/>
      <c r="C653" s="1500"/>
      <c r="D653" s="1500"/>
      <c r="E653" s="1500"/>
      <c r="F653" s="1500"/>
      <c r="G653" s="1500"/>
      <c r="H653" s="1500"/>
      <c r="I653" s="1500"/>
      <c r="J653" s="1500"/>
      <c r="K653" s="1500"/>
      <c r="L653" s="1500"/>
      <c r="M653" s="1500"/>
      <c r="N653" s="1500"/>
      <c r="O653" s="1500"/>
      <c r="P653" s="1500"/>
      <c r="Q653" s="1500"/>
      <c r="R653" s="1500"/>
      <c r="S653" s="1500"/>
      <c r="T653" s="1500"/>
      <c r="U653" s="1500"/>
      <c r="V653" s="1500"/>
      <c r="W653" s="1500"/>
      <c r="X653" s="1500"/>
      <c r="Y653" s="1500"/>
      <c r="Z653" s="1500"/>
      <c r="AA653" s="1500"/>
      <c r="AB653" s="1500"/>
      <c r="AC653" s="1500"/>
      <c r="AD653" s="1500"/>
      <c r="AE653" s="1500"/>
      <c r="AF653" s="1500"/>
      <c r="AG653" s="1500"/>
      <c r="AH653" s="1500"/>
      <c r="AI653" s="1500"/>
      <c r="AJ653" s="1500"/>
      <c r="AK653" s="1500"/>
      <c r="AL653" s="1500"/>
      <c r="AM653" s="1500"/>
      <c r="AN653" s="1500"/>
    </row>
    <row r="654" spans="1:40" ht="14.25" customHeight="1" x14ac:dyDescent="0.25">
      <c r="A654" s="1500"/>
      <c r="B654" s="1500"/>
      <c r="C654" s="1500"/>
      <c r="D654" s="1500"/>
      <c r="E654" s="1500"/>
      <c r="F654" s="1500"/>
      <c r="G654" s="1500"/>
      <c r="H654" s="1500"/>
      <c r="I654" s="1500"/>
      <c r="J654" s="1500"/>
      <c r="K654" s="1500"/>
      <c r="L654" s="1500"/>
      <c r="M654" s="1500"/>
      <c r="N654" s="1500"/>
      <c r="O654" s="1500"/>
      <c r="P654" s="1500"/>
      <c r="Q654" s="1500"/>
      <c r="R654" s="1500"/>
      <c r="S654" s="1500"/>
      <c r="T654" s="1500"/>
      <c r="U654" s="1500"/>
      <c r="V654" s="1500"/>
      <c r="W654" s="1500"/>
      <c r="X654" s="1500"/>
      <c r="Y654" s="1500"/>
      <c r="Z654" s="1500"/>
      <c r="AA654" s="1500"/>
      <c r="AB654" s="1500"/>
      <c r="AC654" s="1500"/>
      <c r="AD654" s="1500"/>
      <c r="AE654" s="1500"/>
      <c r="AF654" s="1500"/>
      <c r="AG654" s="1500"/>
      <c r="AH654" s="1500"/>
      <c r="AI654" s="1500"/>
      <c r="AJ654" s="1500"/>
      <c r="AK654" s="1500"/>
      <c r="AL654" s="1500"/>
      <c r="AM654" s="1500"/>
      <c r="AN654" s="1500"/>
    </row>
    <row r="655" spans="1:40" ht="14.25" customHeight="1" x14ac:dyDescent="0.25">
      <c r="A655" s="1500"/>
      <c r="B655" s="1500"/>
      <c r="C655" s="1500"/>
      <c r="D655" s="1500"/>
      <c r="E655" s="1500"/>
      <c r="F655" s="1500"/>
      <c r="G655" s="1500"/>
      <c r="H655" s="1500"/>
      <c r="I655" s="1500"/>
      <c r="J655" s="1500"/>
      <c r="K655" s="1500"/>
      <c r="L655" s="1500"/>
      <c r="M655" s="1500"/>
      <c r="N655" s="1500"/>
      <c r="O655" s="1500"/>
      <c r="P655" s="1500"/>
      <c r="Q655" s="1500"/>
      <c r="R655" s="1500"/>
      <c r="S655" s="1500"/>
      <c r="T655" s="1500"/>
      <c r="U655" s="1500"/>
      <c r="V655" s="1500"/>
      <c r="W655" s="1500"/>
      <c r="X655" s="1500"/>
      <c r="Y655" s="1500"/>
      <c r="Z655" s="1500"/>
      <c r="AA655" s="1500"/>
      <c r="AB655" s="1500"/>
      <c r="AC655" s="1500"/>
      <c r="AD655" s="1500"/>
      <c r="AE655" s="1500"/>
      <c r="AF655" s="1500"/>
      <c r="AG655" s="1500"/>
      <c r="AH655" s="1500"/>
      <c r="AI655" s="1500"/>
      <c r="AJ655" s="1500"/>
      <c r="AK655" s="1500"/>
      <c r="AL655" s="1500"/>
      <c r="AM655" s="1500"/>
      <c r="AN655" s="1500"/>
    </row>
    <row r="656" spans="1:40" ht="14.25" customHeight="1" x14ac:dyDescent="0.25">
      <c r="A656" s="1500"/>
      <c r="B656" s="1500"/>
      <c r="C656" s="1500"/>
      <c r="D656" s="1500"/>
      <c r="E656" s="1500"/>
      <c r="F656" s="1500"/>
      <c r="G656" s="1500"/>
      <c r="H656" s="1500"/>
      <c r="I656" s="1500"/>
      <c r="J656" s="1500"/>
      <c r="K656" s="1500"/>
      <c r="L656" s="1500"/>
      <c r="M656" s="1500"/>
      <c r="N656" s="1500"/>
      <c r="O656" s="1500"/>
      <c r="P656" s="1500"/>
      <c r="Q656" s="1500"/>
      <c r="R656" s="1500"/>
      <c r="S656" s="1500"/>
      <c r="T656" s="1500"/>
      <c r="U656" s="1500"/>
      <c r="V656" s="1500"/>
      <c r="W656" s="1500"/>
      <c r="X656" s="1500"/>
      <c r="Y656" s="1500"/>
      <c r="Z656" s="1500"/>
      <c r="AA656" s="1500"/>
      <c r="AB656" s="1500"/>
      <c r="AC656" s="1500"/>
      <c r="AD656" s="1500"/>
      <c r="AE656" s="1500"/>
      <c r="AF656" s="1500"/>
      <c r="AG656" s="1500"/>
      <c r="AH656" s="1500"/>
      <c r="AI656" s="1500"/>
      <c r="AJ656" s="1500"/>
      <c r="AK656" s="1500"/>
      <c r="AL656" s="1500"/>
      <c r="AM656" s="1500"/>
      <c r="AN656" s="1500"/>
    </row>
    <row r="657" spans="1:40" ht="14.25" customHeight="1" x14ac:dyDescent="0.25">
      <c r="A657" s="1500"/>
      <c r="B657" s="1500"/>
      <c r="C657" s="1500"/>
      <c r="D657" s="1500"/>
      <c r="E657" s="1500"/>
      <c r="F657" s="1500"/>
      <c r="G657" s="1500"/>
      <c r="H657" s="1500"/>
      <c r="I657" s="1500"/>
      <c r="J657" s="1500"/>
      <c r="K657" s="1500"/>
      <c r="L657" s="1500"/>
      <c r="M657" s="1500"/>
      <c r="N657" s="1500"/>
      <c r="O657" s="1500"/>
      <c r="P657" s="1500"/>
      <c r="Q657" s="1500"/>
      <c r="R657" s="1500"/>
      <c r="S657" s="1500"/>
      <c r="T657" s="1500"/>
      <c r="U657" s="1500"/>
      <c r="V657" s="1500"/>
      <c r="W657" s="1500"/>
      <c r="X657" s="1500"/>
      <c r="Y657" s="1500"/>
      <c r="Z657" s="1500"/>
      <c r="AA657" s="1500"/>
      <c r="AB657" s="1500"/>
      <c r="AC657" s="1500"/>
      <c r="AD657" s="1500"/>
      <c r="AE657" s="1500"/>
      <c r="AF657" s="1500"/>
      <c r="AG657" s="1500"/>
      <c r="AH657" s="1500"/>
      <c r="AI657" s="1500"/>
      <c r="AJ657" s="1500"/>
      <c r="AK657" s="1500"/>
      <c r="AL657" s="1500"/>
      <c r="AM657" s="1500"/>
      <c r="AN657" s="1500"/>
    </row>
    <row r="658" spans="1:40" ht="14.25" customHeight="1" x14ac:dyDescent="0.25">
      <c r="A658" s="1500"/>
      <c r="B658" s="1500"/>
      <c r="C658" s="1500"/>
      <c r="D658" s="1500"/>
      <c r="E658" s="1500"/>
      <c r="F658" s="1500"/>
      <c r="G658" s="1500"/>
      <c r="H658" s="1500"/>
      <c r="I658" s="1500"/>
      <c r="J658" s="1500"/>
      <c r="K658" s="1500"/>
      <c r="L658" s="1500"/>
      <c r="M658" s="1500"/>
      <c r="N658" s="1500"/>
      <c r="O658" s="1500"/>
      <c r="P658" s="1500"/>
      <c r="Q658" s="1500"/>
      <c r="R658" s="1500"/>
      <c r="S658" s="1500"/>
      <c r="T658" s="1500"/>
      <c r="U658" s="1500"/>
      <c r="V658" s="1500"/>
      <c r="W658" s="1500"/>
      <c r="X658" s="1500"/>
      <c r="Y658" s="1500"/>
      <c r="Z658" s="1500"/>
      <c r="AA658" s="1500"/>
      <c r="AB658" s="1500"/>
      <c r="AC658" s="1500"/>
      <c r="AD658" s="1500"/>
      <c r="AE658" s="1500"/>
      <c r="AF658" s="1500"/>
      <c r="AG658" s="1500"/>
      <c r="AH658" s="1500"/>
      <c r="AI658" s="1500"/>
      <c r="AJ658" s="1500"/>
      <c r="AK658" s="1500"/>
      <c r="AL658" s="1500"/>
      <c r="AM658" s="1500"/>
      <c r="AN658" s="1500"/>
    </row>
    <row r="659" spans="1:40" ht="14.25" customHeight="1" x14ac:dyDescent="0.25">
      <c r="A659" s="1500"/>
      <c r="B659" s="1500"/>
      <c r="C659" s="1500"/>
      <c r="D659" s="1500"/>
      <c r="E659" s="1500"/>
      <c r="F659" s="1500"/>
      <c r="G659" s="1500"/>
      <c r="H659" s="1500"/>
      <c r="I659" s="1500"/>
      <c r="J659" s="1500"/>
      <c r="K659" s="1500"/>
      <c r="L659" s="1500"/>
      <c r="M659" s="1500"/>
      <c r="N659" s="1500"/>
      <c r="O659" s="1500"/>
      <c r="P659" s="1500"/>
      <c r="Q659" s="1500"/>
      <c r="R659" s="1500"/>
      <c r="S659" s="1500"/>
      <c r="T659" s="1500"/>
      <c r="U659" s="1500"/>
      <c r="V659" s="1500"/>
      <c r="W659" s="1500"/>
      <c r="X659" s="1500"/>
      <c r="Y659" s="1500"/>
      <c r="Z659" s="1500"/>
      <c r="AA659" s="1500"/>
      <c r="AB659" s="1500"/>
      <c r="AC659" s="1500"/>
      <c r="AD659" s="1500"/>
      <c r="AE659" s="1500"/>
      <c r="AF659" s="1500"/>
      <c r="AG659" s="1500"/>
      <c r="AH659" s="1500"/>
      <c r="AI659" s="1500"/>
      <c r="AJ659" s="1500"/>
      <c r="AK659" s="1500"/>
      <c r="AL659" s="1500"/>
      <c r="AM659" s="1500"/>
      <c r="AN659" s="1500"/>
    </row>
    <row r="660" spans="1:40" ht="14.25" customHeight="1" x14ac:dyDescent="0.25">
      <c r="A660" s="1500"/>
      <c r="B660" s="1500"/>
      <c r="C660" s="1500"/>
      <c r="D660" s="1500"/>
      <c r="E660" s="1500"/>
      <c r="F660" s="1500"/>
      <c r="G660" s="1500"/>
      <c r="H660" s="1500"/>
      <c r="I660" s="1500"/>
      <c r="J660" s="1500"/>
      <c r="K660" s="1500"/>
      <c r="L660" s="1500"/>
      <c r="M660" s="1500"/>
      <c r="N660" s="1500"/>
      <c r="O660" s="1500"/>
      <c r="P660" s="1500"/>
      <c r="Q660" s="1500"/>
      <c r="R660" s="1500"/>
      <c r="S660" s="1500"/>
      <c r="T660" s="1500"/>
      <c r="U660" s="1500"/>
      <c r="V660" s="1500"/>
      <c r="W660" s="1500"/>
      <c r="X660" s="1500"/>
      <c r="Y660" s="1500"/>
      <c r="Z660" s="1500"/>
      <c r="AA660" s="1500"/>
      <c r="AB660" s="1500"/>
      <c r="AC660" s="1500"/>
      <c r="AD660" s="1500"/>
      <c r="AE660" s="1500"/>
      <c r="AF660" s="1500"/>
      <c r="AG660" s="1500"/>
      <c r="AH660" s="1500"/>
      <c r="AI660" s="1500"/>
      <c r="AJ660" s="1500"/>
      <c r="AK660" s="1500"/>
      <c r="AL660" s="1500"/>
      <c r="AM660" s="1500"/>
      <c r="AN660" s="1500"/>
    </row>
    <row r="661" spans="1:40" ht="14.25" customHeight="1" x14ac:dyDescent="0.25">
      <c r="A661" s="1500"/>
      <c r="B661" s="1500"/>
      <c r="C661" s="1500"/>
      <c r="D661" s="1500"/>
      <c r="E661" s="1500"/>
      <c r="F661" s="1500"/>
      <c r="G661" s="1500"/>
      <c r="H661" s="1500"/>
      <c r="I661" s="1500"/>
      <c r="J661" s="1500"/>
      <c r="K661" s="1500"/>
      <c r="L661" s="1500"/>
      <c r="M661" s="1500"/>
      <c r="N661" s="1500"/>
      <c r="O661" s="1500"/>
      <c r="P661" s="1500"/>
      <c r="Q661" s="1500"/>
      <c r="R661" s="1500"/>
      <c r="S661" s="1500"/>
      <c r="T661" s="1500"/>
      <c r="U661" s="1500"/>
      <c r="V661" s="1500"/>
      <c r="W661" s="1500"/>
      <c r="X661" s="1500"/>
      <c r="Y661" s="1500"/>
      <c r="Z661" s="1500"/>
      <c r="AA661" s="1500"/>
      <c r="AB661" s="1500"/>
      <c r="AC661" s="1500"/>
      <c r="AD661" s="1500"/>
      <c r="AE661" s="1500"/>
      <c r="AF661" s="1500"/>
      <c r="AG661" s="1500"/>
      <c r="AH661" s="1500"/>
      <c r="AI661" s="1500"/>
      <c r="AJ661" s="1500"/>
      <c r="AK661" s="1500"/>
      <c r="AL661" s="1500"/>
      <c r="AM661" s="1500"/>
      <c r="AN661" s="1500"/>
    </row>
    <row r="662" spans="1:40" ht="14.25" customHeight="1" x14ac:dyDescent="0.25">
      <c r="A662" s="1500"/>
      <c r="B662" s="1500"/>
      <c r="C662" s="1500"/>
      <c r="D662" s="1500"/>
      <c r="E662" s="1500"/>
      <c r="F662" s="1500"/>
      <c r="G662" s="1500"/>
      <c r="H662" s="1500"/>
      <c r="I662" s="1500"/>
      <c r="J662" s="1500"/>
      <c r="K662" s="1500"/>
      <c r="L662" s="1500"/>
      <c r="M662" s="1500"/>
      <c r="N662" s="1500"/>
      <c r="O662" s="1500"/>
      <c r="P662" s="1500"/>
      <c r="Q662" s="1500"/>
      <c r="R662" s="1500"/>
      <c r="S662" s="1500"/>
      <c r="T662" s="1500"/>
      <c r="U662" s="1500"/>
      <c r="V662" s="1500"/>
      <c r="W662" s="1500"/>
      <c r="X662" s="1500"/>
      <c r="Y662" s="1500"/>
      <c r="Z662" s="1500"/>
      <c r="AA662" s="1500"/>
      <c r="AB662" s="1500"/>
      <c r="AC662" s="1500"/>
      <c r="AD662" s="1500"/>
      <c r="AE662" s="1500"/>
      <c r="AF662" s="1500"/>
      <c r="AG662" s="1500"/>
      <c r="AH662" s="1500"/>
      <c r="AI662" s="1500"/>
      <c r="AJ662" s="1500"/>
      <c r="AK662" s="1500"/>
      <c r="AL662" s="1500"/>
      <c r="AM662" s="1500"/>
      <c r="AN662" s="1500"/>
    </row>
    <row r="663" spans="1:40" ht="14.25" customHeight="1" x14ac:dyDescent="0.25">
      <c r="A663" s="1500"/>
      <c r="B663" s="1500"/>
      <c r="C663" s="1500"/>
      <c r="D663" s="1500"/>
      <c r="E663" s="1500"/>
      <c r="F663" s="1500"/>
      <c r="G663" s="1500"/>
      <c r="H663" s="1500"/>
      <c r="I663" s="1500"/>
      <c r="J663" s="1500"/>
      <c r="K663" s="1500"/>
      <c r="L663" s="1500"/>
      <c r="M663" s="1500"/>
      <c r="N663" s="1500"/>
      <c r="O663" s="1500"/>
      <c r="P663" s="1500"/>
      <c r="Q663" s="1500"/>
      <c r="R663" s="1500"/>
      <c r="S663" s="1500"/>
      <c r="T663" s="1500"/>
      <c r="U663" s="1500"/>
      <c r="V663" s="1500"/>
      <c r="W663" s="1500"/>
      <c r="X663" s="1500"/>
      <c r="Y663" s="1500"/>
      <c r="Z663" s="1500"/>
      <c r="AA663" s="1500"/>
      <c r="AB663" s="1500"/>
      <c r="AC663" s="1500"/>
      <c r="AD663" s="1500"/>
      <c r="AE663" s="1500"/>
      <c r="AF663" s="1500"/>
      <c r="AG663" s="1500"/>
      <c r="AH663" s="1500"/>
      <c r="AI663" s="1500"/>
      <c r="AJ663" s="1500"/>
      <c r="AK663" s="1500"/>
      <c r="AL663" s="1500"/>
      <c r="AM663" s="1500"/>
      <c r="AN663" s="1500"/>
    </row>
    <row r="664" spans="1:40" ht="14.25" customHeight="1" x14ac:dyDescent="0.25">
      <c r="A664" s="1500"/>
      <c r="B664" s="1500"/>
      <c r="C664" s="1500"/>
      <c r="D664" s="1500"/>
      <c r="E664" s="1500"/>
      <c r="F664" s="1500"/>
      <c r="G664" s="1500"/>
      <c r="H664" s="1500"/>
      <c r="I664" s="1500"/>
      <c r="J664" s="1500"/>
      <c r="K664" s="1500"/>
      <c r="L664" s="1500"/>
      <c r="M664" s="1500"/>
      <c r="N664" s="1500"/>
      <c r="O664" s="1500"/>
      <c r="P664" s="1500"/>
      <c r="Q664" s="1500"/>
      <c r="R664" s="1500"/>
      <c r="S664" s="1500"/>
      <c r="T664" s="1500"/>
      <c r="U664" s="1500"/>
      <c r="V664" s="1500"/>
      <c r="W664" s="1500"/>
      <c r="X664" s="1500"/>
      <c r="Y664" s="1500"/>
      <c r="Z664" s="1500"/>
      <c r="AA664" s="1500"/>
      <c r="AB664" s="1500"/>
      <c r="AC664" s="1500"/>
      <c r="AD664" s="1500"/>
      <c r="AE664" s="1500"/>
      <c r="AF664" s="1500"/>
      <c r="AG664" s="1500"/>
      <c r="AH664" s="1500"/>
      <c r="AI664" s="1500"/>
      <c r="AJ664" s="1500"/>
      <c r="AK664" s="1500"/>
      <c r="AL664" s="1500"/>
      <c r="AM664" s="1500"/>
      <c r="AN664" s="1500"/>
    </row>
    <row r="665" spans="1:40" ht="14.25" customHeight="1" x14ac:dyDescent="0.25">
      <c r="A665" s="1500"/>
      <c r="B665" s="1500"/>
      <c r="C665" s="1500"/>
      <c r="D665" s="1500"/>
      <c r="E665" s="1500"/>
      <c r="F665" s="1500"/>
      <c r="G665" s="1500"/>
      <c r="H665" s="1500"/>
      <c r="I665" s="1500"/>
      <c r="J665" s="1500"/>
      <c r="K665" s="1500"/>
      <c r="L665" s="1500"/>
      <c r="M665" s="1500"/>
      <c r="N665" s="1500"/>
      <c r="O665" s="1500"/>
      <c r="P665" s="1500"/>
      <c r="Q665" s="1500"/>
      <c r="R665" s="1500"/>
      <c r="S665" s="1500"/>
      <c r="T665" s="1500"/>
      <c r="U665" s="1500"/>
      <c r="V665" s="1500"/>
      <c r="W665" s="1500"/>
      <c r="X665" s="1500"/>
      <c r="Y665" s="1500"/>
      <c r="Z665" s="1500"/>
      <c r="AA665" s="1500"/>
      <c r="AB665" s="1500"/>
      <c r="AC665" s="1500"/>
      <c r="AD665" s="1500"/>
      <c r="AE665" s="1500"/>
      <c r="AF665" s="1500"/>
      <c r="AG665" s="1500"/>
      <c r="AH665" s="1500"/>
      <c r="AI665" s="1500"/>
      <c r="AJ665" s="1500"/>
      <c r="AK665" s="1500"/>
      <c r="AL665" s="1500"/>
      <c r="AM665" s="1500"/>
      <c r="AN665" s="1500"/>
    </row>
    <row r="666" spans="1:40" ht="14.25" customHeight="1" x14ac:dyDescent="0.25">
      <c r="A666" s="1500"/>
      <c r="B666" s="1500"/>
      <c r="C666" s="1500"/>
      <c r="D666" s="1500"/>
      <c r="E666" s="1500"/>
      <c r="F666" s="1500"/>
      <c r="G666" s="1500"/>
      <c r="H666" s="1500"/>
      <c r="I666" s="1500"/>
      <c r="J666" s="1500"/>
      <c r="K666" s="1500"/>
      <c r="L666" s="1500"/>
      <c r="M666" s="1500"/>
      <c r="N666" s="1500"/>
      <c r="O666" s="1500"/>
      <c r="P666" s="1500"/>
      <c r="Q666" s="1500"/>
      <c r="R666" s="1500"/>
      <c r="S666" s="1500"/>
      <c r="T666" s="1500"/>
      <c r="U666" s="1500"/>
      <c r="V666" s="1500"/>
      <c r="W666" s="1500"/>
      <c r="X666" s="1500"/>
      <c r="Y666" s="1500"/>
      <c r="Z666" s="1500"/>
      <c r="AA666" s="1500"/>
      <c r="AB666" s="1500"/>
      <c r="AC666" s="1500"/>
      <c r="AD666" s="1500"/>
      <c r="AE666" s="1500"/>
      <c r="AF666" s="1500"/>
      <c r="AG666" s="1500"/>
      <c r="AH666" s="1500"/>
      <c r="AI666" s="1500"/>
      <c r="AJ666" s="1500"/>
      <c r="AK666" s="1500"/>
      <c r="AL666" s="1500"/>
      <c r="AM666" s="1500"/>
      <c r="AN666" s="1500"/>
    </row>
    <row r="667" spans="1:40" ht="14.25" customHeight="1" x14ac:dyDescent="0.25">
      <c r="A667" s="1500"/>
      <c r="B667" s="1500"/>
      <c r="C667" s="1500"/>
      <c r="D667" s="1500"/>
      <c r="E667" s="1500"/>
      <c r="F667" s="1500"/>
      <c r="G667" s="1500"/>
      <c r="H667" s="1500"/>
      <c r="I667" s="1500"/>
      <c r="J667" s="1500"/>
      <c r="K667" s="1500"/>
      <c r="L667" s="1500"/>
      <c r="M667" s="1500"/>
      <c r="N667" s="1500"/>
      <c r="O667" s="1500"/>
      <c r="P667" s="1500"/>
      <c r="Q667" s="1500"/>
      <c r="R667" s="1500"/>
      <c r="S667" s="1500"/>
      <c r="T667" s="1500"/>
      <c r="U667" s="1500"/>
      <c r="V667" s="1500"/>
      <c r="W667" s="1500"/>
      <c r="X667" s="1500"/>
      <c r="Y667" s="1500"/>
      <c r="Z667" s="1500"/>
      <c r="AA667" s="1500"/>
      <c r="AB667" s="1500"/>
      <c r="AC667" s="1500"/>
      <c r="AD667" s="1500"/>
      <c r="AE667" s="1500"/>
      <c r="AF667" s="1500"/>
      <c r="AG667" s="1500"/>
      <c r="AH667" s="1500"/>
      <c r="AI667" s="1500"/>
      <c r="AJ667" s="1500"/>
      <c r="AK667" s="1500"/>
      <c r="AL667" s="1500"/>
      <c r="AM667" s="1500"/>
      <c r="AN667" s="1500"/>
    </row>
    <row r="668" spans="1:40" ht="14.25" customHeight="1" x14ac:dyDescent="0.25">
      <c r="A668" s="1500"/>
      <c r="B668" s="1500"/>
      <c r="C668" s="1500"/>
      <c r="D668" s="1500"/>
      <c r="E668" s="1500"/>
      <c r="F668" s="1500"/>
      <c r="G668" s="1500"/>
      <c r="H668" s="1500"/>
      <c r="I668" s="1500"/>
      <c r="J668" s="1500"/>
      <c r="K668" s="1500"/>
      <c r="L668" s="1500"/>
      <c r="M668" s="1500"/>
      <c r="N668" s="1500"/>
      <c r="O668" s="1500"/>
      <c r="P668" s="1500"/>
      <c r="Q668" s="1500"/>
      <c r="R668" s="1500"/>
      <c r="S668" s="1500"/>
      <c r="T668" s="1500"/>
      <c r="U668" s="1500"/>
      <c r="V668" s="1500"/>
      <c r="W668" s="1500"/>
      <c r="X668" s="1500"/>
      <c r="Y668" s="1500"/>
      <c r="Z668" s="1500"/>
      <c r="AA668" s="1500"/>
      <c r="AB668" s="1500"/>
      <c r="AC668" s="1500"/>
      <c r="AD668" s="1500"/>
      <c r="AE668" s="1500"/>
      <c r="AF668" s="1500"/>
      <c r="AG668" s="1500"/>
      <c r="AH668" s="1500"/>
      <c r="AI668" s="1500"/>
      <c r="AJ668" s="1500"/>
      <c r="AK668" s="1500"/>
      <c r="AL668" s="1500"/>
      <c r="AM668" s="1500"/>
      <c r="AN668" s="1500"/>
    </row>
    <row r="669" spans="1:40" ht="14.25" customHeight="1" x14ac:dyDescent="0.25">
      <c r="A669" s="1500"/>
      <c r="B669" s="1500"/>
      <c r="C669" s="1500"/>
      <c r="D669" s="1500"/>
      <c r="E669" s="1500"/>
      <c r="F669" s="1500"/>
      <c r="G669" s="1500"/>
      <c r="H669" s="1500"/>
      <c r="I669" s="1500"/>
      <c r="J669" s="1500"/>
      <c r="K669" s="1500"/>
      <c r="L669" s="1500"/>
      <c r="M669" s="1500"/>
      <c r="N669" s="1500"/>
      <c r="O669" s="1500"/>
      <c r="P669" s="1500"/>
      <c r="Q669" s="1500"/>
      <c r="R669" s="1500"/>
      <c r="S669" s="1500"/>
      <c r="T669" s="1500"/>
      <c r="U669" s="1500"/>
      <c r="V669" s="1500"/>
      <c r="W669" s="1500"/>
      <c r="X669" s="1500"/>
      <c r="Y669" s="1500"/>
      <c r="Z669" s="1500"/>
      <c r="AA669" s="1500"/>
      <c r="AB669" s="1500"/>
      <c r="AC669" s="1500"/>
      <c r="AD669" s="1500"/>
      <c r="AE669" s="1500"/>
      <c r="AF669" s="1500"/>
      <c r="AG669" s="1500"/>
      <c r="AH669" s="1500"/>
      <c r="AI669" s="1500"/>
      <c r="AJ669" s="1500"/>
      <c r="AK669" s="1500"/>
      <c r="AL669" s="1500"/>
      <c r="AM669" s="1500"/>
      <c r="AN669" s="1500"/>
    </row>
    <row r="670" spans="1:40" ht="14.25" customHeight="1" x14ac:dyDescent="0.25">
      <c r="A670" s="1500"/>
      <c r="B670" s="1500"/>
      <c r="C670" s="1500"/>
      <c r="D670" s="1500"/>
      <c r="E670" s="1500"/>
      <c r="F670" s="1500"/>
      <c r="G670" s="1500"/>
      <c r="H670" s="1500"/>
      <c r="I670" s="1500"/>
      <c r="J670" s="1500"/>
      <c r="K670" s="1500"/>
      <c r="L670" s="1500"/>
      <c r="M670" s="1500"/>
      <c r="N670" s="1500"/>
      <c r="O670" s="1500"/>
      <c r="P670" s="1500"/>
      <c r="Q670" s="1500"/>
      <c r="R670" s="1500"/>
      <c r="S670" s="1500"/>
      <c r="T670" s="1500"/>
      <c r="U670" s="1500"/>
      <c r="V670" s="1500"/>
      <c r="W670" s="1500"/>
      <c r="X670" s="1500"/>
      <c r="Y670" s="1500"/>
      <c r="Z670" s="1500"/>
      <c r="AA670" s="1500"/>
      <c r="AB670" s="1500"/>
      <c r="AC670" s="1500"/>
      <c r="AD670" s="1500"/>
      <c r="AE670" s="1500"/>
      <c r="AF670" s="1500"/>
      <c r="AG670" s="1500"/>
      <c r="AH670" s="1500"/>
      <c r="AI670" s="1500"/>
      <c r="AJ670" s="1500"/>
      <c r="AK670" s="1500"/>
      <c r="AL670" s="1500"/>
      <c r="AM670" s="1500"/>
      <c r="AN670" s="1500"/>
    </row>
    <row r="671" spans="1:40" ht="14.25" customHeight="1" x14ac:dyDescent="0.25">
      <c r="A671" s="1500"/>
      <c r="B671" s="1500"/>
      <c r="C671" s="1500"/>
      <c r="D671" s="1500"/>
      <c r="E671" s="1500"/>
      <c r="F671" s="1500"/>
      <c r="G671" s="1500"/>
      <c r="H671" s="1500"/>
      <c r="I671" s="1500"/>
      <c r="J671" s="1500"/>
      <c r="K671" s="1500"/>
      <c r="L671" s="1500"/>
      <c r="M671" s="1500"/>
      <c r="N671" s="1500"/>
      <c r="O671" s="1500"/>
      <c r="P671" s="1500"/>
      <c r="Q671" s="1500"/>
      <c r="R671" s="1500"/>
      <c r="S671" s="1500"/>
      <c r="T671" s="1500"/>
      <c r="U671" s="1500"/>
      <c r="V671" s="1500"/>
      <c r="W671" s="1500"/>
      <c r="X671" s="1500"/>
      <c r="Y671" s="1500"/>
      <c r="Z671" s="1500"/>
      <c r="AA671" s="1500"/>
      <c r="AB671" s="1500"/>
      <c r="AC671" s="1500"/>
      <c r="AD671" s="1500"/>
      <c r="AE671" s="1500"/>
      <c r="AF671" s="1500"/>
      <c r="AG671" s="1500"/>
      <c r="AH671" s="1500"/>
      <c r="AI671" s="1500"/>
      <c r="AJ671" s="1500"/>
      <c r="AK671" s="1500"/>
      <c r="AL671" s="1500"/>
      <c r="AM671" s="1500"/>
      <c r="AN671" s="1500"/>
    </row>
    <row r="672" spans="1:40" ht="14.25" customHeight="1" x14ac:dyDescent="0.25">
      <c r="A672" s="1500"/>
      <c r="B672" s="1500"/>
      <c r="C672" s="1500"/>
      <c r="D672" s="1500"/>
      <c r="E672" s="1500"/>
      <c r="F672" s="1500"/>
      <c r="G672" s="1500"/>
      <c r="H672" s="1500"/>
      <c r="I672" s="1500"/>
      <c r="J672" s="1500"/>
      <c r="K672" s="1500"/>
      <c r="L672" s="1500"/>
      <c r="M672" s="1500"/>
      <c r="N672" s="1500"/>
      <c r="O672" s="1500"/>
      <c r="P672" s="1500"/>
      <c r="Q672" s="1500"/>
      <c r="R672" s="1500"/>
      <c r="S672" s="1500"/>
      <c r="T672" s="1500"/>
      <c r="U672" s="1500"/>
      <c r="V672" s="1500"/>
      <c r="W672" s="1500"/>
      <c r="X672" s="1500"/>
      <c r="Y672" s="1500"/>
      <c r="Z672" s="1500"/>
      <c r="AA672" s="1500"/>
      <c r="AB672" s="1500"/>
      <c r="AC672" s="1500"/>
      <c r="AD672" s="1500"/>
      <c r="AE672" s="1500"/>
      <c r="AF672" s="1500"/>
      <c r="AG672" s="1500"/>
      <c r="AH672" s="1500"/>
      <c r="AI672" s="1500"/>
      <c r="AJ672" s="1500"/>
      <c r="AK672" s="1500"/>
      <c r="AL672" s="1500"/>
      <c r="AM672" s="1500"/>
      <c r="AN672" s="1500"/>
    </row>
    <row r="673" spans="1:40" ht="14.25" customHeight="1" x14ac:dyDescent="0.25">
      <c r="A673" s="1500"/>
      <c r="B673" s="1500"/>
      <c r="C673" s="1500"/>
      <c r="D673" s="1500"/>
      <c r="E673" s="1500"/>
      <c r="F673" s="1500"/>
      <c r="G673" s="1500"/>
      <c r="H673" s="1500"/>
      <c r="I673" s="1500"/>
      <c r="J673" s="1500"/>
      <c r="K673" s="1500"/>
      <c r="L673" s="1500"/>
      <c r="M673" s="1500"/>
      <c r="N673" s="1500"/>
      <c r="O673" s="1500"/>
      <c r="P673" s="1500"/>
      <c r="Q673" s="1500"/>
      <c r="R673" s="1500"/>
      <c r="S673" s="1500"/>
      <c r="T673" s="1500"/>
      <c r="U673" s="1500"/>
      <c r="V673" s="1500"/>
      <c r="W673" s="1500"/>
      <c r="X673" s="1500"/>
      <c r="Y673" s="1500"/>
      <c r="Z673" s="1500"/>
      <c r="AA673" s="1500"/>
      <c r="AB673" s="1500"/>
      <c r="AC673" s="1500"/>
      <c r="AD673" s="1500"/>
      <c r="AE673" s="1500"/>
      <c r="AF673" s="1500"/>
      <c r="AG673" s="1500"/>
      <c r="AH673" s="1500"/>
      <c r="AI673" s="1500"/>
      <c r="AJ673" s="1500"/>
      <c r="AK673" s="1500"/>
      <c r="AL673" s="1500"/>
      <c r="AM673" s="1500"/>
      <c r="AN673" s="1500"/>
    </row>
    <row r="674" spans="1:40" ht="14.25" customHeight="1" x14ac:dyDescent="0.25">
      <c r="A674" s="1500"/>
      <c r="B674" s="1500"/>
      <c r="C674" s="1500"/>
      <c r="D674" s="1500"/>
      <c r="E674" s="1500"/>
      <c r="F674" s="1500"/>
      <c r="G674" s="1500"/>
      <c r="H674" s="1500"/>
      <c r="I674" s="1500"/>
      <c r="J674" s="1500"/>
      <c r="K674" s="1500"/>
      <c r="L674" s="1500"/>
      <c r="M674" s="1500"/>
      <c r="N674" s="1500"/>
      <c r="O674" s="1500"/>
      <c r="P674" s="1500"/>
      <c r="Q674" s="1500"/>
      <c r="R674" s="1500"/>
      <c r="S674" s="1500"/>
      <c r="T674" s="1500"/>
      <c r="U674" s="1500"/>
      <c r="V674" s="1500"/>
      <c r="W674" s="1500"/>
      <c r="X674" s="1500"/>
      <c r="Y674" s="1500"/>
      <c r="Z674" s="1500"/>
      <c r="AA674" s="1500"/>
      <c r="AB674" s="1500"/>
      <c r="AC674" s="1500"/>
      <c r="AD674" s="1500"/>
      <c r="AE674" s="1500"/>
      <c r="AF674" s="1500"/>
      <c r="AG674" s="1500"/>
      <c r="AH674" s="1500"/>
      <c r="AI674" s="1500"/>
      <c r="AJ674" s="1500"/>
      <c r="AK674" s="1500"/>
      <c r="AL674" s="1500"/>
      <c r="AM674" s="1500"/>
      <c r="AN674" s="1500"/>
    </row>
    <row r="675" spans="1:40" ht="14.25" customHeight="1" x14ac:dyDescent="0.25">
      <c r="A675" s="1500"/>
      <c r="B675" s="1500"/>
      <c r="C675" s="1500"/>
      <c r="D675" s="1500"/>
      <c r="E675" s="1500"/>
      <c r="F675" s="1500"/>
      <c r="G675" s="1500"/>
      <c r="H675" s="1500"/>
      <c r="I675" s="1500"/>
      <c r="J675" s="1500"/>
      <c r="K675" s="1500"/>
      <c r="L675" s="1500"/>
      <c r="M675" s="1500"/>
      <c r="N675" s="1500"/>
      <c r="O675" s="1500"/>
      <c r="P675" s="1500"/>
      <c r="Q675" s="1500"/>
      <c r="R675" s="1500"/>
      <c r="S675" s="1500"/>
      <c r="T675" s="1500"/>
      <c r="U675" s="1500"/>
      <c r="V675" s="1500"/>
      <c r="W675" s="1500"/>
      <c r="X675" s="1500"/>
      <c r="Y675" s="1500"/>
      <c r="Z675" s="1500"/>
      <c r="AA675" s="1500"/>
      <c r="AB675" s="1500"/>
      <c r="AC675" s="1500"/>
      <c r="AD675" s="1500"/>
      <c r="AE675" s="1500"/>
      <c r="AF675" s="1500"/>
      <c r="AG675" s="1500"/>
      <c r="AH675" s="1500"/>
      <c r="AI675" s="1500"/>
      <c r="AJ675" s="1500"/>
      <c r="AK675" s="1500"/>
      <c r="AL675" s="1500"/>
      <c r="AM675" s="1500"/>
      <c r="AN675" s="1500"/>
    </row>
    <row r="676" spans="1:40" ht="14.25" customHeight="1" x14ac:dyDescent="0.25">
      <c r="A676" s="1500"/>
      <c r="B676" s="1500"/>
      <c r="C676" s="1500"/>
      <c r="D676" s="1500"/>
      <c r="E676" s="1500"/>
      <c r="F676" s="1500"/>
      <c r="G676" s="1500"/>
      <c r="H676" s="1500"/>
      <c r="I676" s="1500"/>
      <c r="J676" s="1500"/>
      <c r="K676" s="1500"/>
      <c r="L676" s="1500"/>
      <c r="M676" s="1500"/>
      <c r="N676" s="1500"/>
      <c r="O676" s="1500"/>
      <c r="P676" s="1500"/>
      <c r="Q676" s="1500"/>
      <c r="R676" s="1500"/>
      <c r="S676" s="1500"/>
      <c r="T676" s="1500"/>
      <c r="U676" s="1500"/>
      <c r="V676" s="1500"/>
      <c r="W676" s="1500"/>
      <c r="X676" s="1500"/>
      <c r="Y676" s="1500"/>
      <c r="Z676" s="1500"/>
      <c r="AA676" s="1500"/>
      <c r="AB676" s="1500"/>
      <c r="AC676" s="1500"/>
      <c r="AD676" s="1500"/>
      <c r="AE676" s="1500"/>
      <c r="AF676" s="1500"/>
      <c r="AG676" s="1500"/>
      <c r="AH676" s="1500"/>
      <c r="AI676" s="1500"/>
      <c r="AJ676" s="1500"/>
      <c r="AK676" s="1500"/>
      <c r="AL676" s="1500"/>
      <c r="AM676" s="1500"/>
      <c r="AN676" s="1500"/>
    </row>
    <row r="677" spans="1:40" ht="14.25" customHeight="1" x14ac:dyDescent="0.25">
      <c r="A677" s="1500"/>
      <c r="B677" s="1500"/>
      <c r="C677" s="1500"/>
      <c r="D677" s="1500"/>
      <c r="E677" s="1500"/>
      <c r="F677" s="1500"/>
      <c r="G677" s="1500"/>
      <c r="H677" s="1500"/>
      <c r="I677" s="1500"/>
      <c r="J677" s="1500"/>
      <c r="K677" s="1500"/>
      <c r="L677" s="1500"/>
      <c r="M677" s="1500"/>
      <c r="N677" s="1500"/>
      <c r="O677" s="1500"/>
      <c r="P677" s="1500"/>
      <c r="Q677" s="1500"/>
      <c r="R677" s="1500"/>
      <c r="S677" s="1500"/>
      <c r="T677" s="1500"/>
      <c r="U677" s="1500"/>
      <c r="V677" s="1500"/>
      <c r="W677" s="1500"/>
      <c r="X677" s="1500"/>
      <c r="Y677" s="1500"/>
      <c r="Z677" s="1500"/>
      <c r="AA677" s="1500"/>
      <c r="AB677" s="1500"/>
      <c r="AC677" s="1500"/>
      <c r="AD677" s="1500"/>
      <c r="AE677" s="1500"/>
      <c r="AF677" s="1500"/>
      <c r="AG677" s="1500"/>
      <c r="AH677" s="1500"/>
      <c r="AI677" s="1500"/>
      <c r="AJ677" s="1500"/>
      <c r="AK677" s="1500"/>
      <c r="AL677" s="1500"/>
      <c r="AM677" s="1500"/>
      <c r="AN677" s="1500"/>
    </row>
    <row r="678" spans="1:40" ht="14.25" customHeight="1" x14ac:dyDescent="0.25">
      <c r="A678" s="1500"/>
      <c r="B678" s="1500"/>
      <c r="C678" s="1500"/>
      <c r="D678" s="1500"/>
      <c r="E678" s="1500"/>
      <c r="F678" s="1500"/>
      <c r="G678" s="1500"/>
      <c r="H678" s="1500"/>
      <c r="I678" s="1500"/>
      <c r="J678" s="1500"/>
      <c r="K678" s="1500"/>
      <c r="L678" s="1500"/>
      <c r="M678" s="1500"/>
      <c r="N678" s="1500"/>
      <c r="O678" s="1500"/>
      <c r="P678" s="1500"/>
      <c r="Q678" s="1500"/>
      <c r="R678" s="1500"/>
      <c r="S678" s="1500"/>
      <c r="T678" s="1500"/>
      <c r="U678" s="1500"/>
      <c r="V678" s="1500"/>
      <c r="W678" s="1500"/>
      <c r="X678" s="1500"/>
      <c r="Y678" s="1500"/>
      <c r="Z678" s="1500"/>
      <c r="AA678" s="1500"/>
      <c r="AB678" s="1500"/>
      <c r="AC678" s="1500"/>
      <c r="AD678" s="1500"/>
      <c r="AE678" s="1500"/>
      <c r="AF678" s="1500"/>
      <c r="AG678" s="1500"/>
      <c r="AH678" s="1500"/>
      <c r="AI678" s="1500"/>
      <c r="AJ678" s="1500"/>
      <c r="AK678" s="1500"/>
      <c r="AL678" s="1500"/>
      <c r="AM678" s="1500"/>
      <c r="AN678" s="1500"/>
    </row>
    <row r="679" spans="1:40" ht="14.25" customHeight="1" x14ac:dyDescent="0.25">
      <c r="A679" s="1500"/>
      <c r="B679" s="1500"/>
      <c r="C679" s="1500"/>
      <c r="D679" s="1500"/>
      <c r="E679" s="1500"/>
      <c r="F679" s="1500"/>
      <c r="G679" s="1500"/>
      <c r="H679" s="1500"/>
      <c r="I679" s="1500"/>
      <c r="J679" s="1500"/>
      <c r="K679" s="1500"/>
      <c r="L679" s="1500"/>
      <c r="M679" s="1500"/>
      <c r="N679" s="1500"/>
      <c r="O679" s="1500"/>
      <c r="P679" s="1500"/>
      <c r="Q679" s="1500"/>
      <c r="R679" s="1500"/>
      <c r="S679" s="1500"/>
      <c r="T679" s="1500"/>
      <c r="U679" s="1500"/>
      <c r="V679" s="1500"/>
      <c r="W679" s="1500"/>
      <c r="X679" s="1500"/>
      <c r="Y679" s="1500"/>
      <c r="Z679" s="1500"/>
      <c r="AA679" s="1500"/>
      <c r="AB679" s="1500"/>
      <c r="AC679" s="1500"/>
      <c r="AD679" s="1500"/>
      <c r="AE679" s="1500"/>
      <c r="AF679" s="1500"/>
      <c r="AG679" s="1500"/>
      <c r="AH679" s="1500"/>
      <c r="AI679" s="1500"/>
      <c r="AJ679" s="1500"/>
      <c r="AK679" s="1500"/>
      <c r="AL679" s="1500"/>
      <c r="AM679" s="1500"/>
      <c r="AN679" s="1500"/>
    </row>
    <row r="680" spans="1:40" ht="14.25" customHeight="1" x14ac:dyDescent="0.25">
      <c r="A680" s="1500"/>
      <c r="B680" s="1500"/>
      <c r="C680" s="1500"/>
      <c r="D680" s="1500"/>
      <c r="E680" s="1500"/>
      <c r="F680" s="1500"/>
      <c r="G680" s="1500"/>
      <c r="H680" s="1500"/>
      <c r="I680" s="1500"/>
      <c r="J680" s="1500"/>
      <c r="K680" s="1500"/>
      <c r="L680" s="1500"/>
      <c r="M680" s="1500"/>
      <c r="N680" s="1500"/>
      <c r="O680" s="1500"/>
      <c r="P680" s="1500"/>
      <c r="Q680" s="1500"/>
      <c r="R680" s="1500"/>
      <c r="S680" s="1500"/>
      <c r="T680" s="1500"/>
      <c r="U680" s="1500"/>
      <c r="V680" s="1500"/>
      <c r="W680" s="1500"/>
      <c r="X680" s="1500"/>
      <c r="Y680" s="1500"/>
      <c r="Z680" s="1500"/>
      <c r="AA680" s="1500"/>
      <c r="AB680" s="1500"/>
      <c r="AC680" s="1500"/>
      <c r="AD680" s="1500"/>
      <c r="AE680" s="1500"/>
      <c r="AF680" s="1500"/>
      <c r="AG680" s="1500"/>
      <c r="AH680" s="1500"/>
      <c r="AI680" s="1500"/>
      <c r="AJ680" s="1500"/>
      <c r="AK680" s="1500"/>
      <c r="AL680" s="1500"/>
      <c r="AM680" s="1500"/>
      <c r="AN680" s="1500"/>
    </row>
    <row r="681" spans="1:40" ht="14.25" customHeight="1" x14ac:dyDescent="0.25">
      <c r="A681" s="1500"/>
      <c r="B681" s="1500"/>
      <c r="C681" s="1500"/>
      <c r="D681" s="1500"/>
      <c r="E681" s="1500"/>
      <c r="F681" s="1500"/>
      <c r="G681" s="1500"/>
      <c r="H681" s="1500"/>
      <c r="I681" s="1500"/>
      <c r="J681" s="1500"/>
      <c r="K681" s="1500"/>
      <c r="L681" s="1500"/>
      <c r="M681" s="1500"/>
      <c r="N681" s="1500"/>
      <c r="O681" s="1500"/>
      <c r="P681" s="1500"/>
      <c r="Q681" s="1500"/>
      <c r="R681" s="1500"/>
      <c r="S681" s="1500"/>
      <c r="T681" s="1500"/>
      <c r="U681" s="1500"/>
      <c r="V681" s="1500"/>
      <c r="W681" s="1500"/>
      <c r="X681" s="1500"/>
      <c r="Y681" s="1500"/>
      <c r="Z681" s="1500"/>
      <c r="AA681" s="1500"/>
      <c r="AB681" s="1500"/>
      <c r="AC681" s="1500"/>
      <c r="AD681" s="1500"/>
      <c r="AE681" s="1500"/>
      <c r="AF681" s="1500"/>
      <c r="AG681" s="1500"/>
      <c r="AH681" s="1500"/>
      <c r="AI681" s="1500"/>
      <c r="AJ681" s="1500"/>
      <c r="AK681" s="1500"/>
      <c r="AL681" s="1500"/>
      <c r="AM681" s="1500"/>
      <c r="AN681" s="1500"/>
    </row>
    <row r="682" spans="1:40" ht="14.25" customHeight="1" x14ac:dyDescent="0.25">
      <c r="A682" s="1500"/>
      <c r="B682" s="1500"/>
      <c r="C682" s="1500"/>
      <c r="D682" s="1500"/>
      <c r="E682" s="1500"/>
      <c r="F682" s="1500"/>
      <c r="G682" s="1500"/>
      <c r="H682" s="1500"/>
      <c r="I682" s="1500"/>
      <c r="J682" s="1500"/>
      <c r="K682" s="1500"/>
      <c r="L682" s="1500"/>
      <c r="M682" s="1500"/>
      <c r="N682" s="1500"/>
      <c r="O682" s="1500"/>
      <c r="P682" s="1500"/>
      <c r="Q682" s="1500"/>
      <c r="R682" s="1500"/>
      <c r="S682" s="1500"/>
      <c r="T682" s="1500"/>
      <c r="U682" s="1500"/>
      <c r="V682" s="1500"/>
      <c r="W682" s="1500"/>
      <c r="X682" s="1500"/>
      <c r="Y682" s="1500"/>
      <c r="Z682" s="1500"/>
      <c r="AA682" s="1500"/>
      <c r="AB682" s="1500"/>
      <c r="AC682" s="1500"/>
      <c r="AD682" s="1500"/>
      <c r="AE682" s="1500"/>
      <c r="AF682" s="1500"/>
      <c r="AG682" s="1500"/>
      <c r="AH682" s="1500"/>
      <c r="AI682" s="1500"/>
      <c r="AJ682" s="1500"/>
      <c r="AK682" s="1500"/>
      <c r="AL682" s="1500"/>
      <c r="AM682" s="1500"/>
      <c r="AN682" s="1500"/>
    </row>
    <row r="683" spans="1:40" ht="14.25" customHeight="1" x14ac:dyDescent="0.25">
      <c r="A683" s="1500"/>
      <c r="B683" s="1500"/>
      <c r="C683" s="1500"/>
      <c r="D683" s="1500"/>
      <c r="E683" s="1500"/>
      <c r="F683" s="1500"/>
      <c r="G683" s="1500"/>
      <c r="H683" s="1500"/>
      <c r="I683" s="1500"/>
      <c r="J683" s="1500"/>
      <c r="K683" s="1500"/>
      <c r="L683" s="1500"/>
      <c r="M683" s="1500"/>
      <c r="N683" s="1500"/>
      <c r="O683" s="1500"/>
      <c r="P683" s="1500"/>
      <c r="Q683" s="1500"/>
      <c r="R683" s="1500"/>
      <c r="S683" s="1500"/>
      <c r="T683" s="1500"/>
      <c r="U683" s="1500"/>
      <c r="V683" s="1500"/>
      <c r="W683" s="1500"/>
      <c r="X683" s="1500"/>
      <c r="Y683" s="1500"/>
      <c r="Z683" s="1500"/>
      <c r="AA683" s="1500"/>
      <c r="AB683" s="1500"/>
      <c r="AC683" s="1500"/>
      <c r="AD683" s="1500"/>
      <c r="AE683" s="1500"/>
      <c r="AF683" s="1500"/>
      <c r="AG683" s="1500"/>
      <c r="AH683" s="1500"/>
      <c r="AI683" s="1500"/>
      <c r="AJ683" s="1500"/>
      <c r="AK683" s="1500"/>
      <c r="AL683" s="1500"/>
      <c r="AM683" s="1500"/>
      <c r="AN683" s="1500"/>
    </row>
    <row r="684" spans="1:40" ht="14.25" customHeight="1" x14ac:dyDescent="0.25">
      <c r="A684" s="1500"/>
      <c r="B684" s="1500"/>
      <c r="C684" s="1500"/>
      <c r="D684" s="1500"/>
      <c r="E684" s="1500"/>
      <c r="F684" s="1500"/>
      <c r="G684" s="1500"/>
      <c r="H684" s="1500"/>
      <c r="I684" s="1500"/>
      <c r="J684" s="1500"/>
      <c r="K684" s="1500"/>
      <c r="L684" s="1500"/>
      <c r="M684" s="1500"/>
      <c r="N684" s="1500"/>
      <c r="O684" s="1500"/>
      <c r="P684" s="1500"/>
      <c r="Q684" s="1500"/>
      <c r="R684" s="1500"/>
      <c r="S684" s="1500"/>
      <c r="T684" s="1500"/>
      <c r="U684" s="1500"/>
      <c r="V684" s="1500"/>
      <c r="W684" s="1500"/>
      <c r="X684" s="1500"/>
      <c r="Y684" s="1500"/>
      <c r="Z684" s="1500"/>
      <c r="AA684" s="1500"/>
      <c r="AB684" s="1500"/>
      <c r="AC684" s="1500"/>
      <c r="AD684" s="1500"/>
      <c r="AE684" s="1500"/>
      <c r="AF684" s="1500"/>
      <c r="AG684" s="1500"/>
      <c r="AH684" s="1500"/>
      <c r="AI684" s="1500"/>
      <c r="AJ684" s="1500"/>
      <c r="AK684" s="1500"/>
      <c r="AL684" s="1500"/>
      <c r="AM684" s="1500"/>
      <c r="AN684" s="1500"/>
    </row>
    <row r="685" spans="1:40" ht="14.25" customHeight="1" x14ac:dyDescent="0.25">
      <c r="A685" s="1500"/>
      <c r="B685" s="1500"/>
      <c r="C685" s="1500"/>
      <c r="D685" s="1500"/>
      <c r="E685" s="1500"/>
      <c r="F685" s="1500"/>
      <c r="G685" s="1500"/>
      <c r="H685" s="1500"/>
      <c r="I685" s="1500"/>
      <c r="J685" s="1500"/>
      <c r="K685" s="1500"/>
      <c r="L685" s="1500"/>
      <c r="M685" s="1500"/>
      <c r="N685" s="1500"/>
      <c r="O685" s="1500"/>
      <c r="P685" s="1500"/>
      <c r="Q685" s="1500"/>
      <c r="R685" s="1500"/>
      <c r="S685" s="1500"/>
      <c r="T685" s="1500"/>
      <c r="U685" s="1500"/>
      <c r="V685" s="1500"/>
      <c r="W685" s="1500"/>
      <c r="X685" s="1500"/>
      <c r="Y685" s="1500"/>
      <c r="Z685" s="1500"/>
      <c r="AA685" s="1500"/>
      <c r="AB685" s="1500"/>
      <c r="AC685" s="1500"/>
      <c r="AD685" s="1500"/>
      <c r="AE685" s="1500"/>
      <c r="AF685" s="1500"/>
      <c r="AG685" s="1500"/>
      <c r="AH685" s="1500"/>
      <c r="AI685" s="1500"/>
      <c r="AJ685" s="1500"/>
      <c r="AK685" s="1500"/>
      <c r="AL685" s="1500"/>
      <c r="AM685" s="1500"/>
      <c r="AN685" s="1500"/>
    </row>
    <row r="686" spans="1:40" ht="14.25" customHeight="1" x14ac:dyDescent="0.25">
      <c r="A686" s="1500"/>
      <c r="B686" s="1500"/>
      <c r="C686" s="1500"/>
      <c r="D686" s="1500"/>
      <c r="E686" s="1500"/>
      <c r="F686" s="1500"/>
      <c r="G686" s="1500"/>
      <c r="H686" s="1500"/>
      <c r="I686" s="1500"/>
      <c r="J686" s="1500"/>
      <c r="K686" s="1500"/>
      <c r="L686" s="1500"/>
      <c r="M686" s="1500"/>
      <c r="N686" s="1500"/>
      <c r="O686" s="1500"/>
      <c r="P686" s="1500"/>
      <c r="Q686" s="1500"/>
      <c r="R686" s="1500"/>
      <c r="S686" s="1500"/>
      <c r="T686" s="1500"/>
      <c r="U686" s="1500"/>
      <c r="V686" s="1500"/>
      <c r="W686" s="1500"/>
      <c r="X686" s="1500"/>
      <c r="Y686" s="1500"/>
      <c r="Z686" s="1500"/>
      <c r="AA686" s="1500"/>
      <c r="AB686" s="1500"/>
      <c r="AC686" s="1500"/>
      <c r="AD686" s="1500"/>
      <c r="AE686" s="1500"/>
      <c r="AF686" s="1500"/>
      <c r="AG686" s="1500"/>
      <c r="AH686" s="1500"/>
      <c r="AI686" s="1500"/>
      <c r="AJ686" s="1500"/>
      <c r="AK686" s="1500"/>
      <c r="AL686" s="1500"/>
      <c r="AM686" s="1500"/>
      <c r="AN686" s="1500"/>
    </row>
    <row r="687" spans="1:40" ht="14.25" customHeight="1" x14ac:dyDescent="0.25">
      <c r="A687" s="1500"/>
      <c r="B687" s="1500"/>
      <c r="C687" s="1500"/>
      <c r="D687" s="1500"/>
      <c r="E687" s="1500"/>
      <c r="F687" s="1500"/>
      <c r="G687" s="1500"/>
      <c r="H687" s="1500"/>
      <c r="I687" s="1500"/>
      <c r="J687" s="1500"/>
      <c r="K687" s="1500"/>
      <c r="L687" s="1500"/>
      <c r="M687" s="1500"/>
      <c r="N687" s="1500"/>
      <c r="O687" s="1500"/>
      <c r="P687" s="1500"/>
      <c r="Q687" s="1500"/>
      <c r="R687" s="1500"/>
      <c r="S687" s="1500"/>
      <c r="T687" s="1500"/>
      <c r="U687" s="1500"/>
      <c r="V687" s="1500"/>
      <c r="W687" s="1500"/>
      <c r="X687" s="1500"/>
      <c r="Y687" s="1500"/>
      <c r="Z687" s="1500"/>
      <c r="AA687" s="1500"/>
      <c r="AB687" s="1500"/>
      <c r="AC687" s="1500"/>
      <c r="AD687" s="1500"/>
      <c r="AE687" s="1500"/>
      <c r="AF687" s="1500"/>
      <c r="AG687" s="1500"/>
      <c r="AH687" s="1500"/>
      <c r="AI687" s="1500"/>
      <c r="AJ687" s="1500"/>
      <c r="AK687" s="1500"/>
      <c r="AL687" s="1500"/>
      <c r="AM687" s="1500"/>
      <c r="AN687" s="1500"/>
    </row>
    <row r="688" spans="1:40" ht="14.25" customHeight="1" x14ac:dyDescent="0.25">
      <c r="A688" s="1500"/>
      <c r="B688" s="1500"/>
      <c r="C688" s="1500"/>
      <c r="D688" s="1500"/>
      <c r="E688" s="1500"/>
      <c r="F688" s="1500"/>
      <c r="G688" s="1500"/>
      <c r="H688" s="1500"/>
      <c r="I688" s="1500"/>
      <c r="J688" s="1500"/>
      <c r="K688" s="1500"/>
      <c r="L688" s="1500"/>
      <c r="M688" s="1500"/>
      <c r="N688" s="1500"/>
      <c r="O688" s="1500"/>
      <c r="P688" s="1500"/>
      <c r="Q688" s="1500"/>
      <c r="R688" s="1500"/>
      <c r="S688" s="1500"/>
      <c r="T688" s="1500"/>
      <c r="U688" s="1500"/>
      <c r="V688" s="1500"/>
      <c r="W688" s="1500"/>
      <c r="X688" s="1500"/>
      <c r="Y688" s="1500"/>
      <c r="Z688" s="1500"/>
      <c r="AA688" s="1500"/>
      <c r="AB688" s="1500"/>
      <c r="AC688" s="1500"/>
      <c r="AD688" s="1500"/>
      <c r="AE688" s="1500"/>
      <c r="AF688" s="1500"/>
      <c r="AG688" s="1500"/>
      <c r="AH688" s="1500"/>
      <c r="AI688" s="1500"/>
      <c r="AJ688" s="1500"/>
      <c r="AK688" s="1500"/>
      <c r="AL688" s="1500"/>
      <c r="AM688" s="1500"/>
      <c r="AN688" s="1500"/>
    </row>
    <row r="689" spans="1:40" ht="14.25" customHeight="1" x14ac:dyDescent="0.25">
      <c r="A689" s="1500"/>
      <c r="B689" s="1500"/>
      <c r="C689" s="1500"/>
      <c r="D689" s="1500"/>
      <c r="E689" s="1500"/>
      <c r="F689" s="1500"/>
      <c r="G689" s="1500"/>
      <c r="H689" s="1500"/>
      <c r="I689" s="1500"/>
      <c r="J689" s="1500"/>
      <c r="K689" s="1500"/>
      <c r="L689" s="1500"/>
      <c r="M689" s="1500"/>
      <c r="N689" s="1500"/>
      <c r="O689" s="1500"/>
      <c r="P689" s="1500"/>
      <c r="Q689" s="1500"/>
      <c r="R689" s="1500"/>
      <c r="S689" s="1500"/>
      <c r="T689" s="1500"/>
      <c r="U689" s="1500"/>
      <c r="V689" s="1500"/>
      <c r="W689" s="1500"/>
      <c r="X689" s="1500"/>
      <c r="Y689" s="1500"/>
      <c r="Z689" s="1500"/>
      <c r="AA689" s="1500"/>
      <c r="AB689" s="1500"/>
      <c r="AC689" s="1500"/>
      <c r="AD689" s="1500"/>
      <c r="AE689" s="1500"/>
      <c r="AF689" s="1500"/>
      <c r="AG689" s="1500"/>
      <c r="AH689" s="1500"/>
      <c r="AI689" s="1500"/>
      <c r="AJ689" s="1500"/>
      <c r="AK689" s="1500"/>
      <c r="AL689" s="1500"/>
      <c r="AM689" s="1500"/>
      <c r="AN689" s="1500"/>
    </row>
    <row r="690" spans="1:40" ht="14.25" customHeight="1" x14ac:dyDescent="0.25">
      <c r="A690" s="1500"/>
      <c r="B690" s="1500"/>
      <c r="C690" s="1500"/>
      <c r="D690" s="1500"/>
      <c r="E690" s="1500"/>
      <c r="F690" s="1500"/>
      <c r="G690" s="1500"/>
      <c r="H690" s="1500"/>
      <c r="I690" s="1500"/>
      <c r="J690" s="1500"/>
      <c r="K690" s="1500"/>
      <c r="L690" s="1500"/>
      <c r="M690" s="1500"/>
      <c r="N690" s="1500"/>
      <c r="O690" s="1500"/>
      <c r="P690" s="1500"/>
      <c r="Q690" s="1500"/>
      <c r="R690" s="1500"/>
      <c r="S690" s="1500"/>
      <c r="T690" s="1500"/>
      <c r="U690" s="1500"/>
      <c r="V690" s="1500"/>
      <c r="W690" s="1500"/>
      <c r="X690" s="1500"/>
      <c r="Y690" s="1500"/>
      <c r="Z690" s="1500"/>
      <c r="AA690" s="1500"/>
      <c r="AB690" s="1500"/>
      <c r="AC690" s="1500"/>
      <c r="AD690" s="1500"/>
      <c r="AE690" s="1500"/>
      <c r="AF690" s="1500"/>
      <c r="AG690" s="1500"/>
      <c r="AH690" s="1500"/>
      <c r="AI690" s="1500"/>
      <c r="AJ690" s="1500"/>
      <c r="AK690" s="1500"/>
      <c r="AL690" s="1500"/>
      <c r="AM690" s="1500"/>
      <c r="AN690" s="1500"/>
    </row>
    <row r="691" spans="1:40" ht="14.25" customHeight="1" x14ac:dyDescent="0.25">
      <c r="A691" s="1500"/>
      <c r="B691" s="1500"/>
      <c r="C691" s="1500"/>
      <c r="D691" s="1500"/>
      <c r="E691" s="1500"/>
      <c r="F691" s="1500"/>
      <c r="G691" s="1500"/>
      <c r="H691" s="1500"/>
      <c r="I691" s="1500"/>
      <c r="J691" s="1500"/>
      <c r="K691" s="1500"/>
      <c r="L691" s="1500"/>
      <c r="M691" s="1500"/>
      <c r="N691" s="1500"/>
      <c r="O691" s="1500"/>
      <c r="P691" s="1500"/>
      <c r="Q691" s="1500"/>
      <c r="R691" s="1500"/>
      <c r="S691" s="1500"/>
      <c r="T691" s="1500"/>
      <c r="U691" s="1500"/>
      <c r="V691" s="1500"/>
      <c r="W691" s="1500"/>
      <c r="X691" s="1500"/>
      <c r="Y691" s="1500"/>
      <c r="Z691" s="1500"/>
      <c r="AA691" s="1500"/>
      <c r="AB691" s="1500"/>
      <c r="AC691" s="1500"/>
      <c r="AD691" s="1500"/>
      <c r="AE691" s="1500"/>
      <c r="AF691" s="1500"/>
      <c r="AG691" s="1500"/>
      <c r="AH691" s="1500"/>
      <c r="AI691" s="1500"/>
      <c r="AJ691" s="1500"/>
      <c r="AK691" s="1500"/>
      <c r="AL691" s="1500"/>
      <c r="AM691" s="1500"/>
      <c r="AN691" s="1500"/>
    </row>
    <row r="692" spans="1:40" ht="14.25" customHeight="1" x14ac:dyDescent="0.25">
      <c r="A692" s="1500"/>
      <c r="B692" s="1500"/>
      <c r="C692" s="1500"/>
      <c r="D692" s="1500"/>
      <c r="E692" s="1500"/>
      <c r="F692" s="1500"/>
      <c r="G692" s="1500"/>
      <c r="H692" s="1500"/>
      <c r="I692" s="1500"/>
      <c r="J692" s="1500"/>
      <c r="K692" s="1500"/>
      <c r="L692" s="1500"/>
      <c r="M692" s="1500"/>
      <c r="N692" s="1500"/>
      <c r="O692" s="1500"/>
      <c r="P692" s="1500"/>
      <c r="Q692" s="1500"/>
      <c r="R692" s="1500"/>
      <c r="S692" s="1500"/>
      <c r="T692" s="1500"/>
      <c r="U692" s="1500"/>
      <c r="V692" s="1500"/>
      <c r="W692" s="1500"/>
      <c r="X692" s="1500"/>
      <c r="Y692" s="1500"/>
      <c r="Z692" s="1500"/>
      <c r="AA692" s="1500"/>
      <c r="AB692" s="1500"/>
      <c r="AC692" s="1500"/>
      <c r="AD692" s="1500"/>
      <c r="AE692" s="1500"/>
      <c r="AF692" s="1500"/>
      <c r="AG692" s="1500"/>
      <c r="AH692" s="1500"/>
      <c r="AI692" s="1500"/>
      <c r="AJ692" s="1500"/>
      <c r="AK692" s="1500"/>
      <c r="AL692" s="1500"/>
      <c r="AM692" s="1500"/>
      <c r="AN692" s="1500"/>
    </row>
    <row r="693" spans="1:40" ht="14.25" customHeight="1" x14ac:dyDescent="0.25">
      <c r="A693" s="1500"/>
      <c r="B693" s="1500"/>
      <c r="C693" s="1500"/>
      <c r="D693" s="1500"/>
      <c r="E693" s="1500"/>
      <c r="F693" s="1500"/>
      <c r="G693" s="1500"/>
      <c r="H693" s="1500"/>
      <c r="I693" s="1500"/>
      <c r="J693" s="1500"/>
      <c r="K693" s="1500"/>
      <c r="L693" s="1500"/>
      <c r="M693" s="1500"/>
      <c r="N693" s="1500"/>
      <c r="O693" s="1500"/>
      <c r="P693" s="1500"/>
      <c r="Q693" s="1500"/>
      <c r="R693" s="1500"/>
      <c r="S693" s="1500"/>
      <c r="T693" s="1500"/>
      <c r="U693" s="1500"/>
      <c r="V693" s="1500"/>
      <c r="W693" s="1500"/>
      <c r="X693" s="1500"/>
      <c r="Y693" s="1500"/>
      <c r="Z693" s="1500"/>
      <c r="AA693" s="1500"/>
      <c r="AB693" s="1500"/>
      <c r="AC693" s="1500"/>
      <c r="AD693" s="1500"/>
      <c r="AE693" s="1500"/>
      <c r="AF693" s="1500"/>
      <c r="AG693" s="1500"/>
      <c r="AH693" s="1500"/>
      <c r="AI693" s="1500"/>
      <c r="AJ693" s="1500"/>
      <c r="AK693" s="1500"/>
      <c r="AL693" s="1500"/>
      <c r="AM693" s="1500"/>
      <c r="AN693" s="1500"/>
    </row>
    <row r="694" spans="1:40" ht="14.25" customHeight="1" x14ac:dyDescent="0.25">
      <c r="A694" s="1500"/>
      <c r="B694" s="1500"/>
      <c r="C694" s="1500"/>
      <c r="D694" s="1500"/>
      <c r="E694" s="1500"/>
      <c r="F694" s="1500"/>
      <c r="G694" s="1500"/>
      <c r="H694" s="1500"/>
      <c r="I694" s="1500"/>
      <c r="J694" s="1500"/>
      <c r="K694" s="1500"/>
      <c r="L694" s="1500"/>
      <c r="M694" s="1500"/>
      <c r="N694" s="1500"/>
      <c r="O694" s="1500"/>
      <c r="P694" s="1500"/>
      <c r="Q694" s="1500"/>
      <c r="R694" s="1500"/>
      <c r="S694" s="1500"/>
      <c r="T694" s="1500"/>
      <c r="U694" s="1500"/>
      <c r="V694" s="1500"/>
      <c r="W694" s="1500"/>
      <c r="X694" s="1500"/>
      <c r="Y694" s="1500"/>
      <c r="Z694" s="1500"/>
      <c r="AA694" s="1500"/>
      <c r="AB694" s="1500"/>
      <c r="AC694" s="1500"/>
      <c r="AD694" s="1500"/>
      <c r="AE694" s="1500"/>
      <c r="AF694" s="1500"/>
      <c r="AG694" s="1500"/>
      <c r="AH694" s="1500"/>
      <c r="AI694" s="1500"/>
      <c r="AJ694" s="1500"/>
      <c r="AK694" s="1500"/>
      <c r="AL694" s="1500"/>
      <c r="AM694" s="1500"/>
      <c r="AN694" s="1500"/>
    </row>
    <row r="695" spans="1:40" ht="14.25" customHeight="1" x14ac:dyDescent="0.25">
      <c r="A695" s="1500"/>
      <c r="B695" s="1500"/>
      <c r="C695" s="1500"/>
      <c r="D695" s="1500"/>
      <c r="E695" s="1500"/>
      <c r="F695" s="1500"/>
      <c r="G695" s="1500"/>
      <c r="H695" s="1500"/>
      <c r="I695" s="1500"/>
      <c r="J695" s="1500"/>
      <c r="K695" s="1500"/>
      <c r="L695" s="1500"/>
      <c r="M695" s="1500"/>
      <c r="N695" s="1500"/>
      <c r="O695" s="1500"/>
      <c r="P695" s="1500"/>
      <c r="Q695" s="1500"/>
      <c r="R695" s="1500"/>
      <c r="S695" s="1500"/>
      <c r="T695" s="1500"/>
      <c r="U695" s="1500"/>
      <c r="V695" s="1500"/>
      <c r="W695" s="1500"/>
      <c r="X695" s="1500"/>
      <c r="Y695" s="1500"/>
      <c r="Z695" s="1500"/>
      <c r="AA695" s="1500"/>
      <c r="AB695" s="1500"/>
      <c r="AC695" s="1500"/>
      <c r="AD695" s="1500"/>
      <c r="AE695" s="1500"/>
      <c r="AF695" s="1500"/>
      <c r="AG695" s="1500"/>
      <c r="AH695" s="1500"/>
      <c r="AI695" s="1500"/>
      <c r="AJ695" s="1500"/>
      <c r="AK695" s="1500"/>
      <c r="AL695" s="1500"/>
      <c r="AM695" s="1500"/>
      <c r="AN695" s="1500"/>
    </row>
    <row r="696" spans="1:40" ht="14.25" customHeight="1" x14ac:dyDescent="0.25">
      <c r="A696" s="1500"/>
      <c r="B696" s="1500"/>
      <c r="C696" s="1500"/>
      <c r="D696" s="1500"/>
      <c r="E696" s="1500"/>
      <c r="F696" s="1500"/>
      <c r="G696" s="1500"/>
      <c r="H696" s="1500"/>
      <c r="I696" s="1500"/>
      <c r="J696" s="1500"/>
      <c r="K696" s="1500"/>
      <c r="L696" s="1500"/>
      <c r="M696" s="1500"/>
      <c r="N696" s="1500"/>
      <c r="O696" s="1500"/>
      <c r="P696" s="1500"/>
      <c r="Q696" s="1500"/>
      <c r="R696" s="1500"/>
      <c r="S696" s="1500"/>
      <c r="T696" s="1500"/>
      <c r="U696" s="1500"/>
      <c r="V696" s="1500"/>
      <c r="W696" s="1500"/>
      <c r="X696" s="1500"/>
      <c r="Y696" s="1500"/>
      <c r="Z696" s="1500"/>
      <c r="AA696" s="1500"/>
      <c r="AB696" s="1500"/>
      <c r="AC696" s="1500"/>
      <c r="AD696" s="1500"/>
      <c r="AE696" s="1500"/>
      <c r="AF696" s="1500"/>
      <c r="AG696" s="1500"/>
      <c r="AH696" s="1500"/>
      <c r="AI696" s="1500"/>
      <c r="AJ696" s="1500"/>
      <c r="AK696" s="1500"/>
      <c r="AL696" s="1500"/>
      <c r="AM696" s="1500"/>
      <c r="AN696" s="1500"/>
    </row>
    <row r="697" spans="1:40" ht="14.25" customHeight="1" x14ac:dyDescent="0.25">
      <c r="A697" s="1500"/>
      <c r="B697" s="1500"/>
      <c r="C697" s="1500"/>
      <c r="D697" s="1500"/>
      <c r="E697" s="1500"/>
      <c r="F697" s="1500"/>
      <c r="G697" s="1500"/>
      <c r="H697" s="1500"/>
      <c r="I697" s="1500"/>
      <c r="J697" s="1500"/>
      <c r="K697" s="1500"/>
      <c r="L697" s="1500"/>
      <c r="M697" s="1500"/>
      <c r="N697" s="1500"/>
      <c r="O697" s="1500"/>
      <c r="P697" s="1500"/>
      <c r="Q697" s="1500"/>
      <c r="R697" s="1500"/>
      <c r="S697" s="1500"/>
      <c r="T697" s="1500"/>
      <c r="U697" s="1500"/>
      <c r="V697" s="1500"/>
      <c r="W697" s="1500"/>
      <c r="X697" s="1500"/>
      <c r="Y697" s="1500"/>
      <c r="Z697" s="1500"/>
      <c r="AA697" s="1500"/>
      <c r="AB697" s="1500"/>
      <c r="AC697" s="1500"/>
      <c r="AD697" s="1500"/>
      <c r="AE697" s="1500"/>
      <c r="AF697" s="1500"/>
      <c r="AG697" s="1500"/>
      <c r="AH697" s="1500"/>
      <c r="AI697" s="1500"/>
      <c r="AJ697" s="1500"/>
      <c r="AK697" s="1500"/>
      <c r="AL697" s="1500"/>
      <c r="AM697" s="1500"/>
      <c r="AN697" s="1500"/>
    </row>
    <row r="698" spans="1:40" ht="14.25" customHeight="1" x14ac:dyDescent="0.25">
      <c r="A698" s="1500"/>
      <c r="B698" s="1500"/>
      <c r="C698" s="1500"/>
      <c r="D698" s="1500"/>
      <c r="E698" s="1500"/>
      <c r="F698" s="1500"/>
      <c r="G698" s="1500"/>
      <c r="H698" s="1500"/>
      <c r="I698" s="1500"/>
      <c r="J698" s="1500"/>
      <c r="K698" s="1500"/>
      <c r="L698" s="1500"/>
      <c r="M698" s="1500"/>
      <c r="N698" s="1500"/>
      <c r="O698" s="1500"/>
      <c r="P698" s="1500"/>
      <c r="Q698" s="1500"/>
      <c r="R698" s="1500"/>
      <c r="S698" s="1500"/>
      <c r="T698" s="1500"/>
      <c r="U698" s="1500"/>
      <c r="V698" s="1500"/>
      <c r="W698" s="1500"/>
      <c r="X698" s="1500"/>
      <c r="Y698" s="1500"/>
      <c r="Z698" s="1500"/>
      <c r="AA698" s="1500"/>
      <c r="AB698" s="1500"/>
      <c r="AC698" s="1500"/>
      <c r="AD698" s="1500"/>
      <c r="AE698" s="1500"/>
      <c r="AF698" s="1500"/>
      <c r="AG698" s="1500"/>
      <c r="AH698" s="1500"/>
      <c r="AI698" s="1500"/>
      <c r="AJ698" s="1500"/>
      <c r="AK698" s="1500"/>
      <c r="AL698" s="1500"/>
      <c r="AM698" s="1500"/>
      <c r="AN698" s="1500"/>
    </row>
    <row r="699" spans="1:40" ht="14.25" customHeight="1" x14ac:dyDescent="0.25">
      <c r="A699" s="1500"/>
      <c r="B699" s="1500"/>
      <c r="C699" s="1500"/>
      <c r="D699" s="1500"/>
      <c r="E699" s="1500"/>
      <c r="F699" s="1500"/>
      <c r="G699" s="1500"/>
      <c r="H699" s="1500"/>
      <c r="I699" s="1500"/>
      <c r="J699" s="1500"/>
      <c r="K699" s="1500"/>
      <c r="L699" s="1500"/>
      <c r="M699" s="1500"/>
      <c r="N699" s="1500"/>
      <c r="O699" s="1500"/>
      <c r="P699" s="1500"/>
      <c r="Q699" s="1500"/>
      <c r="R699" s="1500"/>
      <c r="S699" s="1500"/>
      <c r="T699" s="1500"/>
      <c r="U699" s="1500"/>
      <c r="V699" s="1500"/>
      <c r="W699" s="1500"/>
      <c r="X699" s="1500"/>
      <c r="Y699" s="1500"/>
      <c r="Z699" s="1500"/>
      <c r="AA699" s="1500"/>
      <c r="AB699" s="1500"/>
      <c r="AC699" s="1500"/>
      <c r="AD699" s="1500"/>
      <c r="AE699" s="1500"/>
      <c r="AF699" s="1500"/>
      <c r="AG699" s="1500"/>
      <c r="AH699" s="1500"/>
      <c r="AI699" s="1500"/>
      <c r="AJ699" s="1500"/>
      <c r="AK699" s="1500"/>
      <c r="AL699" s="1500"/>
      <c r="AM699" s="1500"/>
      <c r="AN699" s="1500"/>
    </row>
    <row r="700" spans="1:40" ht="14.25" customHeight="1" x14ac:dyDescent="0.25">
      <c r="A700" s="1500"/>
      <c r="B700" s="1500"/>
      <c r="C700" s="1500"/>
      <c r="D700" s="1500"/>
      <c r="E700" s="1500"/>
      <c r="F700" s="1500"/>
      <c r="G700" s="1500"/>
      <c r="H700" s="1500"/>
      <c r="I700" s="1500"/>
      <c r="J700" s="1500"/>
      <c r="K700" s="1500"/>
      <c r="L700" s="1500"/>
      <c r="M700" s="1500"/>
      <c r="N700" s="1500"/>
      <c r="O700" s="1500"/>
      <c r="P700" s="1500"/>
      <c r="Q700" s="1500"/>
      <c r="R700" s="1500"/>
      <c r="S700" s="1500"/>
      <c r="T700" s="1500"/>
      <c r="U700" s="1500"/>
      <c r="V700" s="1500"/>
      <c r="W700" s="1500"/>
      <c r="X700" s="1500"/>
      <c r="Y700" s="1500"/>
      <c r="Z700" s="1500"/>
      <c r="AA700" s="1500"/>
      <c r="AB700" s="1500"/>
      <c r="AC700" s="1500"/>
      <c r="AD700" s="1500"/>
      <c r="AE700" s="1500"/>
      <c r="AF700" s="1500"/>
      <c r="AG700" s="1500"/>
      <c r="AH700" s="1500"/>
      <c r="AI700" s="1500"/>
      <c r="AJ700" s="1500"/>
      <c r="AK700" s="1500"/>
      <c r="AL700" s="1500"/>
      <c r="AM700" s="1500"/>
      <c r="AN700" s="1500"/>
    </row>
    <row r="701" spans="1:40" ht="14.25" customHeight="1" x14ac:dyDescent="0.25">
      <c r="A701" s="1500"/>
      <c r="B701" s="1500"/>
      <c r="C701" s="1500"/>
      <c r="D701" s="1500"/>
      <c r="E701" s="1500"/>
      <c r="F701" s="1500"/>
      <c r="G701" s="1500"/>
      <c r="H701" s="1500"/>
      <c r="I701" s="1500"/>
      <c r="J701" s="1500"/>
      <c r="K701" s="1500"/>
      <c r="L701" s="1500"/>
      <c r="M701" s="1500"/>
      <c r="N701" s="1500"/>
      <c r="O701" s="1500"/>
      <c r="P701" s="1500"/>
      <c r="Q701" s="1500"/>
      <c r="R701" s="1500"/>
      <c r="S701" s="1500"/>
      <c r="T701" s="1500"/>
      <c r="U701" s="1500"/>
      <c r="V701" s="1500"/>
      <c r="W701" s="1500"/>
      <c r="X701" s="1500"/>
      <c r="Y701" s="1500"/>
      <c r="Z701" s="1500"/>
      <c r="AA701" s="1500"/>
      <c r="AB701" s="1500"/>
      <c r="AC701" s="1500"/>
      <c r="AD701" s="1500"/>
      <c r="AE701" s="1500"/>
      <c r="AF701" s="1500"/>
      <c r="AG701" s="1500"/>
      <c r="AH701" s="1500"/>
      <c r="AI701" s="1500"/>
      <c r="AJ701" s="1500"/>
      <c r="AK701" s="1500"/>
      <c r="AL701" s="1500"/>
      <c r="AM701" s="1500"/>
      <c r="AN701" s="1500"/>
    </row>
    <row r="702" spans="1:40" ht="14.25" customHeight="1" x14ac:dyDescent="0.25">
      <c r="A702" s="1500"/>
      <c r="B702" s="1500"/>
      <c r="C702" s="1500"/>
      <c r="D702" s="1500"/>
      <c r="E702" s="1500"/>
      <c r="F702" s="1500"/>
      <c r="G702" s="1500"/>
      <c r="H702" s="1500"/>
      <c r="I702" s="1500"/>
      <c r="J702" s="1500"/>
      <c r="K702" s="1500"/>
      <c r="L702" s="1500"/>
      <c r="M702" s="1500"/>
      <c r="N702" s="1500"/>
      <c r="O702" s="1500"/>
      <c r="P702" s="1500"/>
      <c r="Q702" s="1500"/>
      <c r="R702" s="1500"/>
      <c r="S702" s="1500"/>
      <c r="T702" s="1500"/>
      <c r="U702" s="1500"/>
      <c r="V702" s="1500"/>
      <c r="W702" s="1500"/>
      <c r="X702" s="1500"/>
      <c r="Y702" s="1500"/>
      <c r="Z702" s="1500"/>
      <c r="AA702" s="1500"/>
      <c r="AB702" s="1500"/>
      <c r="AC702" s="1500"/>
      <c r="AD702" s="1500"/>
      <c r="AE702" s="1500"/>
      <c r="AF702" s="1500"/>
      <c r="AG702" s="1500"/>
      <c r="AH702" s="1500"/>
      <c r="AI702" s="1500"/>
      <c r="AJ702" s="1500"/>
      <c r="AK702" s="1500"/>
      <c r="AL702" s="1500"/>
      <c r="AM702" s="1500"/>
      <c r="AN702" s="1500"/>
    </row>
    <row r="703" spans="1:40" ht="14.25" customHeight="1" x14ac:dyDescent="0.25">
      <c r="A703" s="1500"/>
      <c r="B703" s="1500"/>
      <c r="C703" s="1500"/>
      <c r="D703" s="1500"/>
      <c r="E703" s="1500"/>
      <c r="F703" s="1500"/>
      <c r="G703" s="1500"/>
      <c r="H703" s="1500"/>
      <c r="I703" s="1500"/>
      <c r="J703" s="1500"/>
      <c r="K703" s="1500"/>
      <c r="L703" s="1500"/>
      <c r="M703" s="1500"/>
      <c r="N703" s="1500"/>
      <c r="O703" s="1500"/>
      <c r="P703" s="1500"/>
      <c r="Q703" s="1500"/>
      <c r="R703" s="1500"/>
      <c r="S703" s="1500"/>
      <c r="T703" s="1500"/>
      <c r="U703" s="1500"/>
      <c r="V703" s="1500"/>
      <c r="W703" s="1500"/>
      <c r="X703" s="1500"/>
      <c r="Y703" s="1500"/>
      <c r="Z703" s="1500"/>
      <c r="AA703" s="1500"/>
      <c r="AB703" s="1500"/>
      <c r="AC703" s="1500"/>
      <c r="AD703" s="1500"/>
      <c r="AE703" s="1500"/>
      <c r="AF703" s="1500"/>
      <c r="AG703" s="1500"/>
      <c r="AH703" s="1500"/>
      <c r="AI703" s="1500"/>
      <c r="AJ703" s="1500"/>
      <c r="AK703" s="1500"/>
      <c r="AL703" s="1500"/>
      <c r="AM703" s="1500"/>
      <c r="AN703" s="1500"/>
    </row>
    <row r="704" spans="1:40" ht="14.25" customHeight="1" x14ac:dyDescent="0.25">
      <c r="A704" s="1500"/>
      <c r="B704" s="1500"/>
      <c r="C704" s="1500"/>
      <c r="D704" s="1500"/>
      <c r="E704" s="1500"/>
      <c r="F704" s="1500"/>
      <c r="G704" s="1500"/>
      <c r="H704" s="1500"/>
      <c r="I704" s="1500"/>
      <c r="J704" s="1500"/>
      <c r="K704" s="1500"/>
      <c r="L704" s="1500"/>
      <c r="M704" s="1500"/>
      <c r="N704" s="1500"/>
      <c r="O704" s="1500"/>
      <c r="P704" s="1500"/>
      <c r="Q704" s="1500"/>
      <c r="R704" s="1500"/>
      <c r="S704" s="1500"/>
      <c r="T704" s="1500"/>
      <c r="U704" s="1500"/>
      <c r="V704" s="1500"/>
      <c r="W704" s="1500"/>
      <c r="X704" s="1500"/>
      <c r="Y704" s="1500"/>
      <c r="Z704" s="1500"/>
      <c r="AA704" s="1500"/>
      <c r="AB704" s="1500"/>
      <c r="AC704" s="1500"/>
      <c r="AD704" s="1500"/>
      <c r="AE704" s="1500"/>
      <c r="AF704" s="1500"/>
      <c r="AG704" s="1500"/>
      <c r="AH704" s="1500"/>
      <c r="AI704" s="1500"/>
      <c r="AJ704" s="1500"/>
      <c r="AK704" s="1500"/>
      <c r="AL704" s="1500"/>
      <c r="AM704" s="1500"/>
      <c r="AN704" s="1500"/>
    </row>
    <row r="705" spans="1:40" ht="14.25" customHeight="1" x14ac:dyDescent="0.25">
      <c r="A705" s="1500"/>
      <c r="B705" s="1500"/>
      <c r="C705" s="1500"/>
      <c r="D705" s="1500"/>
      <c r="E705" s="1500"/>
      <c r="F705" s="1500"/>
      <c r="G705" s="1500"/>
      <c r="H705" s="1500"/>
      <c r="I705" s="1500"/>
      <c r="J705" s="1500"/>
      <c r="K705" s="1500"/>
      <c r="L705" s="1500"/>
      <c r="M705" s="1500"/>
      <c r="N705" s="1500"/>
      <c r="O705" s="1500"/>
      <c r="P705" s="1500"/>
      <c r="Q705" s="1500"/>
      <c r="R705" s="1500"/>
      <c r="S705" s="1500"/>
      <c r="T705" s="1500"/>
      <c r="U705" s="1500"/>
      <c r="V705" s="1500"/>
      <c r="W705" s="1500"/>
      <c r="X705" s="1500"/>
      <c r="Y705" s="1500"/>
      <c r="Z705" s="1500"/>
      <c r="AA705" s="1500"/>
      <c r="AB705" s="1500"/>
      <c r="AC705" s="1500"/>
      <c r="AD705" s="1500"/>
      <c r="AE705" s="1500"/>
      <c r="AF705" s="1500"/>
      <c r="AG705" s="1500"/>
      <c r="AH705" s="1500"/>
      <c r="AI705" s="1500"/>
      <c r="AJ705" s="1500"/>
      <c r="AK705" s="1500"/>
      <c r="AL705" s="1500"/>
      <c r="AM705" s="1500"/>
      <c r="AN705" s="1500"/>
    </row>
    <row r="706" spans="1:40" ht="14.25" customHeight="1" x14ac:dyDescent="0.25">
      <c r="A706" s="1500"/>
      <c r="B706" s="1500"/>
      <c r="C706" s="1500"/>
      <c r="D706" s="1500"/>
      <c r="E706" s="1500"/>
      <c r="F706" s="1500"/>
      <c r="G706" s="1500"/>
      <c r="H706" s="1500"/>
      <c r="I706" s="1500"/>
      <c r="J706" s="1500"/>
      <c r="K706" s="1500"/>
      <c r="L706" s="1500"/>
      <c r="M706" s="1500"/>
      <c r="N706" s="1500"/>
      <c r="O706" s="1500"/>
      <c r="P706" s="1500"/>
      <c r="Q706" s="1500"/>
      <c r="R706" s="1500"/>
      <c r="S706" s="1500"/>
      <c r="T706" s="1500"/>
      <c r="U706" s="1500"/>
      <c r="V706" s="1500"/>
      <c r="W706" s="1500"/>
      <c r="X706" s="1500"/>
      <c r="Y706" s="1500"/>
      <c r="Z706" s="1500"/>
      <c r="AA706" s="1500"/>
      <c r="AB706" s="1500"/>
      <c r="AC706" s="1500"/>
      <c r="AD706" s="1500"/>
      <c r="AE706" s="1500"/>
      <c r="AF706" s="1500"/>
      <c r="AG706" s="1500"/>
      <c r="AH706" s="1500"/>
      <c r="AI706" s="1500"/>
      <c r="AJ706" s="1500"/>
      <c r="AK706" s="1500"/>
      <c r="AL706" s="1500"/>
      <c r="AM706" s="1500"/>
      <c r="AN706" s="1500"/>
    </row>
    <row r="707" spans="1:40" ht="14.25" customHeight="1" x14ac:dyDescent="0.25">
      <c r="A707" s="1500"/>
      <c r="B707" s="1500"/>
      <c r="C707" s="1500"/>
      <c r="D707" s="1500"/>
      <c r="E707" s="1500"/>
      <c r="F707" s="1500"/>
      <c r="G707" s="1500"/>
      <c r="H707" s="1500"/>
      <c r="I707" s="1500"/>
      <c r="J707" s="1500"/>
      <c r="K707" s="1500"/>
      <c r="L707" s="1500"/>
      <c r="M707" s="1500"/>
      <c r="N707" s="1500"/>
      <c r="O707" s="1500"/>
      <c r="P707" s="1500"/>
      <c r="Q707" s="1500"/>
      <c r="R707" s="1500"/>
      <c r="S707" s="1500"/>
      <c r="T707" s="1500"/>
      <c r="U707" s="1500"/>
      <c r="V707" s="1500"/>
      <c r="W707" s="1500"/>
      <c r="X707" s="1500"/>
      <c r="Y707" s="1500"/>
      <c r="Z707" s="1500"/>
      <c r="AA707" s="1500"/>
      <c r="AB707" s="1500"/>
      <c r="AC707" s="1500"/>
      <c r="AD707" s="1500"/>
      <c r="AE707" s="1500"/>
      <c r="AF707" s="1500"/>
      <c r="AG707" s="1500"/>
      <c r="AH707" s="1500"/>
      <c r="AI707" s="1500"/>
      <c r="AJ707" s="1500"/>
      <c r="AK707" s="1500"/>
      <c r="AL707" s="1500"/>
      <c r="AM707" s="1500"/>
      <c r="AN707" s="1500"/>
    </row>
    <row r="708" spans="1:40" ht="14.25" customHeight="1" x14ac:dyDescent="0.25">
      <c r="A708" s="1500"/>
      <c r="B708" s="1500"/>
      <c r="C708" s="1500"/>
      <c r="D708" s="1500"/>
      <c r="E708" s="1500"/>
      <c r="F708" s="1500"/>
      <c r="G708" s="1500"/>
      <c r="H708" s="1500"/>
      <c r="I708" s="1500"/>
      <c r="J708" s="1500"/>
      <c r="K708" s="1500"/>
      <c r="L708" s="1500"/>
      <c r="M708" s="1500"/>
      <c r="N708" s="1500"/>
      <c r="O708" s="1500"/>
      <c r="P708" s="1500"/>
      <c r="Q708" s="1500"/>
      <c r="R708" s="1500"/>
      <c r="S708" s="1500"/>
      <c r="T708" s="1500"/>
      <c r="U708" s="1500"/>
      <c r="V708" s="1500"/>
      <c r="W708" s="1500"/>
      <c r="X708" s="1500"/>
      <c r="Y708" s="1500"/>
      <c r="Z708" s="1500"/>
      <c r="AA708" s="1500"/>
      <c r="AB708" s="1500"/>
      <c r="AC708" s="1500"/>
      <c r="AD708" s="1500"/>
      <c r="AE708" s="1500"/>
      <c r="AF708" s="1500"/>
      <c r="AG708" s="1500"/>
      <c r="AH708" s="1500"/>
      <c r="AI708" s="1500"/>
      <c r="AJ708" s="1500"/>
      <c r="AK708" s="1500"/>
      <c r="AL708" s="1500"/>
      <c r="AM708" s="1500"/>
      <c r="AN708" s="1500"/>
    </row>
    <row r="709" spans="1:40" ht="14.25" customHeight="1" x14ac:dyDescent="0.25">
      <c r="A709" s="1500"/>
      <c r="B709" s="1500"/>
      <c r="C709" s="1500"/>
      <c r="D709" s="1500"/>
      <c r="E709" s="1500"/>
      <c r="F709" s="1500"/>
      <c r="G709" s="1500"/>
      <c r="H709" s="1500"/>
      <c r="I709" s="1500"/>
      <c r="J709" s="1500"/>
      <c r="K709" s="1500"/>
      <c r="L709" s="1500"/>
      <c r="M709" s="1500"/>
      <c r="N709" s="1500"/>
      <c r="O709" s="1500"/>
      <c r="P709" s="1500"/>
      <c r="Q709" s="1500"/>
      <c r="R709" s="1500"/>
      <c r="S709" s="1500"/>
      <c r="T709" s="1500"/>
      <c r="U709" s="1500"/>
      <c r="V709" s="1500"/>
      <c r="W709" s="1500"/>
      <c r="X709" s="1500"/>
      <c r="Y709" s="1500"/>
      <c r="Z709" s="1500"/>
      <c r="AA709" s="1500"/>
      <c r="AB709" s="1500"/>
      <c r="AC709" s="1500"/>
      <c r="AD709" s="1500"/>
      <c r="AE709" s="1500"/>
      <c r="AF709" s="1500"/>
      <c r="AG709" s="1500"/>
      <c r="AH709" s="1500"/>
      <c r="AI709" s="1500"/>
      <c r="AJ709" s="1500"/>
      <c r="AK709" s="1500"/>
      <c r="AL709" s="1500"/>
      <c r="AM709" s="1500"/>
      <c r="AN709" s="1500"/>
    </row>
    <row r="710" spans="1:40" ht="14.25" customHeight="1" x14ac:dyDescent="0.25">
      <c r="A710" s="1500"/>
      <c r="B710" s="1500"/>
      <c r="C710" s="1500"/>
      <c r="D710" s="1500"/>
      <c r="E710" s="1500"/>
      <c r="F710" s="1500"/>
      <c r="G710" s="1500"/>
      <c r="H710" s="1500"/>
      <c r="I710" s="1500"/>
      <c r="J710" s="1500"/>
      <c r="K710" s="1500"/>
      <c r="L710" s="1500"/>
      <c r="M710" s="1500"/>
      <c r="N710" s="1500"/>
      <c r="O710" s="1500"/>
      <c r="P710" s="1500"/>
      <c r="Q710" s="1500"/>
      <c r="R710" s="1500"/>
      <c r="S710" s="1500"/>
      <c r="T710" s="1500"/>
      <c r="U710" s="1500"/>
      <c r="V710" s="1500"/>
      <c r="W710" s="1500"/>
      <c r="X710" s="1500"/>
      <c r="Y710" s="1500"/>
      <c r="Z710" s="1500"/>
      <c r="AA710" s="1500"/>
      <c r="AB710" s="1500"/>
      <c r="AC710" s="1500"/>
      <c r="AD710" s="1500"/>
      <c r="AE710" s="1500"/>
      <c r="AF710" s="1500"/>
      <c r="AG710" s="1500"/>
      <c r="AH710" s="1500"/>
      <c r="AI710" s="1500"/>
      <c r="AJ710" s="1500"/>
      <c r="AK710" s="1500"/>
      <c r="AL710" s="1500"/>
      <c r="AM710" s="1500"/>
      <c r="AN710" s="1500"/>
    </row>
    <row r="711" spans="1:40" ht="14.25" customHeight="1" x14ac:dyDescent="0.25">
      <c r="A711" s="1500"/>
      <c r="B711" s="1500"/>
      <c r="C711" s="1500"/>
      <c r="D711" s="1500"/>
      <c r="E711" s="1500"/>
      <c r="F711" s="1500"/>
      <c r="G711" s="1500"/>
      <c r="H711" s="1500"/>
      <c r="I711" s="1500"/>
      <c r="J711" s="1500"/>
      <c r="K711" s="1500"/>
      <c r="L711" s="1500"/>
      <c r="M711" s="1500"/>
      <c r="N711" s="1500"/>
      <c r="O711" s="1500"/>
      <c r="P711" s="1500"/>
      <c r="Q711" s="1500"/>
      <c r="R711" s="1500"/>
      <c r="S711" s="1500"/>
      <c r="T711" s="1500"/>
      <c r="U711" s="1500"/>
      <c r="V711" s="1500"/>
      <c r="W711" s="1500"/>
      <c r="X711" s="1500"/>
      <c r="Y711" s="1500"/>
      <c r="Z711" s="1500"/>
      <c r="AA711" s="1500"/>
      <c r="AB711" s="1500"/>
      <c r="AC711" s="1500"/>
      <c r="AD711" s="1500"/>
      <c r="AE711" s="1500"/>
      <c r="AF711" s="1500"/>
      <c r="AG711" s="1500"/>
      <c r="AH711" s="1500"/>
      <c r="AI711" s="1500"/>
      <c r="AJ711" s="1500"/>
      <c r="AK711" s="1500"/>
      <c r="AL711" s="1500"/>
      <c r="AM711" s="1500"/>
      <c r="AN711" s="1500"/>
    </row>
    <row r="712" spans="1:40" ht="14.25" customHeight="1" x14ac:dyDescent="0.25">
      <c r="A712" s="1500"/>
      <c r="B712" s="1500"/>
      <c r="C712" s="1500"/>
      <c r="D712" s="1500"/>
      <c r="E712" s="1500"/>
      <c r="F712" s="1500"/>
      <c r="G712" s="1500"/>
      <c r="H712" s="1500"/>
      <c r="I712" s="1500"/>
      <c r="J712" s="1500"/>
      <c r="K712" s="1500"/>
      <c r="L712" s="1500"/>
      <c r="M712" s="1500"/>
      <c r="N712" s="1500"/>
      <c r="O712" s="1500"/>
      <c r="P712" s="1500"/>
      <c r="Q712" s="1500"/>
      <c r="R712" s="1500"/>
      <c r="S712" s="1500"/>
      <c r="T712" s="1500"/>
      <c r="U712" s="1500"/>
      <c r="V712" s="1500"/>
      <c r="W712" s="1500"/>
      <c r="X712" s="1500"/>
      <c r="Y712" s="1500"/>
      <c r="Z712" s="1500"/>
      <c r="AA712" s="1500"/>
      <c r="AB712" s="1500"/>
      <c r="AC712" s="1500"/>
      <c r="AD712" s="1500"/>
      <c r="AE712" s="1500"/>
      <c r="AF712" s="1500"/>
      <c r="AG712" s="1500"/>
      <c r="AH712" s="1500"/>
      <c r="AI712" s="1500"/>
      <c r="AJ712" s="1500"/>
      <c r="AK712" s="1500"/>
      <c r="AL712" s="1500"/>
      <c r="AM712" s="1500"/>
      <c r="AN712" s="1500"/>
    </row>
    <row r="713" spans="1:40" ht="14.25" customHeight="1" x14ac:dyDescent="0.25">
      <c r="A713" s="1500"/>
      <c r="B713" s="1500"/>
      <c r="C713" s="1500"/>
      <c r="D713" s="1500"/>
      <c r="E713" s="1500"/>
      <c r="F713" s="1500"/>
      <c r="G713" s="1500"/>
      <c r="H713" s="1500"/>
      <c r="I713" s="1500"/>
      <c r="J713" s="1500"/>
      <c r="K713" s="1500"/>
      <c r="L713" s="1500"/>
      <c r="M713" s="1500"/>
      <c r="N713" s="1500"/>
      <c r="O713" s="1500"/>
      <c r="P713" s="1500"/>
      <c r="Q713" s="1500"/>
      <c r="R713" s="1500"/>
      <c r="S713" s="1500"/>
      <c r="T713" s="1500"/>
      <c r="U713" s="1500"/>
      <c r="V713" s="1500"/>
      <c r="W713" s="1500"/>
      <c r="X713" s="1500"/>
      <c r="Y713" s="1500"/>
      <c r="Z713" s="1500"/>
      <c r="AA713" s="1500"/>
      <c r="AB713" s="1500"/>
      <c r="AC713" s="1500"/>
      <c r="AD713" s="1500"/>
      <c r="AE713" s="1500"/>
      <c r="AF713" s="1500"/>
      <c r="AG713" s="1500"/>
      <c r="AH713" s="1500"/>
      <c r="AI713" s="1500"/>
      <c r="AJ713" s="1500"/>
      <c r="AK713" s="1500"/>
      <c r="AL713" s="1500"/>
      <c r="AM713" s="1500"/>
      <c r="AN713" s="1500"/>
    </row>
    <row r="714" spans="1:40" ht="14.25" customHeight="1" x14ac:dyDescent="0.25">
      <c r="A714" s="1500"/>
      <c r="B714" s="1500"/>
      <c r="C714" s="1500"/>
      <c r="D714" s="1500"/>
      <c r="E714" s="1500"/>
      <c r="F714" s="1500"/>
      <c r="G714" s="1500"/>
      <c r="H714" s="1500"/>
      <c r="I714" s="1500"/>
      <c r="J714" s="1500"/>
      <c r="K714" s="1500"/>
      <c r="L714" s="1500"/>
      <c r="M714" s="1500"/>
      <c r="N714" s="1500"/>
      <c r="O714" s="1500"/>
      <c r="P714" s="1500"/>
      <c r="Q714" s="1500"/>
      <c r="R714" s="1500"/>
      <c r="S714" s="1500"/>
      <c r="T714" s="1500"/>
      <c r="U714" s="1500"/>
      <c r="V714" s="1500"/>
      <c r="W714" s="1500"/>
      <c r="X714" s="1500"/>
      <c r="Y714" s="1500"/>
      <c r="Z714" s="1500"/>
      <c r="AA714" s="1500"/>
      <c r="AB714" s="1500"/>
      <c r="AC714" s="1500"/>
      <c r="AD714" s="1500"/>
      <c r="AE714" s="1500"/>
      <c r="AF714" s="1500"/>
      <c r="AG714" s="1500"/>
      <c r="AH714" s="1500"/>
      <c r="AI714" s="1500"/>
      <c r="AJ714" s="1500"/>
      <c r="AK714" s="1500"/>
      <c r="AL714" s="1500"/>
      <c r="AM714" s="1500"/>
      <c r="AN714" s="1500"/>
    </row>
    <row r="715" spans="1:40" ht="14.25" customHeight="1" x14ac:dyDescent="0.25">
      <c r="A715" s="1500"/>
      <c r="B715" s="1500"/>
      <c r="C715" s="1500"/>
      <c r="D715" s="1500"/>
      <c r="E715" s="1500"/>
      <c r="F715" s="1500"/>
      <c r="G715" s="1500"/>
      <c r="H715" s="1500"/>
      <c r="I715" s="1500"/>
      <c r="J715" s="1500"/>
      <c r="K715" s="1500"/>
      <c r="L715" s="1500"/>
      <c r="M715" s="1500"/>
      <c r="N715" s="1500"/>
      <c r="O715" s="1500"/>
      <c r="P715" s="1500"/>
      <c r="Q715" s="1500"/>
      <c r="R715" s="1500"/>
      <c r="S715" s="1500"/>
      <c r="T715" s="1500"/>
      <c r="U715" s="1500"/>
      <c r="V715" s="1500"/>
      <c r="W715" s="1500"/>
      <c r="X715" s="1500"/>
      <c r="Y715" s="1500"/>
      <c r="Z715" s="1500"/>
      <c r="AA715" s="1500"/>
      <c r="AB715" s="1500"/>
      <c r="AC715" s="1500"/>
      <c r="AD715" s="1500"/>
      <c r="AE715" s="1500"/>
      <c r="AF715" s="1500"/>
      <c r="AG715" s="1500"/>
      <c r="AH715" s="1500"/>
      <c r="AI715" s="1500"/>
      <c r="AJ715" s="1500"/>
      <c r="AK715" s="1500"/>
      <c r="AL715" s="1500"/>
      <c r="AM715" s="1500"/>
      <c r="AN715" s="1500"/>
    </row>
    <row r="716" spans="1:40" ht="14.25" customHeight="1" x14ac:dyDescent="0.25">
      <c r="A716" s="1500"/>
      <c r="B716" s="1500"/>
      <c r="C716" s="1500"/>
      <c r="D716" s="1500"/>
      <c r="E716" s="1500"/>
      <c r="F716" s="1500"/>
      <c r="G716" s="1500"/>
      <c r="H716" s="1500"/>
      <c r="I716" s="1500"/>
      <c r="J716" s="1500"/>
      <c r="K716" s="1500"/>
      <c r="L716" s="1500"/>
      <c r="M716" s="1500"/>
      <c r="N716" s="1500"/>
      <c r="O716" s="1500"/>
      <c r="P716" s="1500"/>
      <c r="Q716" s="1500"/>
      <c r="R716" s="1500"/>
      <c r="S716" s="1500"/>
      <c r="T716" s="1500"/>
      <c r="U716" s="1500"/>
      <c r="V716" s="1500"/>
      <c r="W716" s="1500"/>
      <c r="X716" s="1500"/>
      <c r="Y716" s="1500"/>
      <c r="Z716" s="1500"/>
      <c r="AA716" s="1500"/>
      <c r="AB716" s="1500"/>
      <c r="AC716" s="1500"/>
      <c r="AD716" s="1500"/>
      <c r="AE716" s="1500"/>
      <c r="AF716" s="1500"/>
      <c r="AG716" s="1500"/>
      <c r="AH716" s="1500"/>
      <c r="AI716" s="1500"/>
      <c r="AJ716" s="1500"/>
      <c r="AK716" s="1500"/>
      <c r="AL716" s="1500"/>
      <c r="AM716" s="1500"/>
      <c r="AN716" s="1500"/>
    </row>
    <row r="717" spans="1:40" ht="14.25" customHeight="1" x14ac:dyDescent="0.25">
      <c r="A717" s="1500"/>
      <c r="B717" s="1500"/>
      <c r="C717" s="1500"/>
      <c r="D717" s="1500"/>
      <c r="E717" s="1500"/>
      <c r="F717" s="1500"/>
      <c r="G717" s="1500"/>
      <c r="H717" s="1500"/>
      <c r="I717" s="1500"/>
      <c r="J717" s="1500"/>
      <c r="K717" s="1500"/>
      <c r="L717" s="1500"/>
      <c r="M717" s="1500"/>
      <c r="N717" s="1500"/>
      <c r="O717" s="1500"/>
      <c r="P717" s="1500"/>
      <c r="Q717" s="1500"/>
      <c r="R717" s="1500"/>
      <c r="S717" s="1500"/>
      <c r="T717" s="1500"/>
      <c r="U717" s="1500"/>
      <c r="V717" s="1500"/>
      <c r="W717" s="1500"/>
      <c r="X717" s="1500"/>
      <c r="Y717" s="1500"/>
      <c r="Z717" s="1500"/>
      <c r="AA717" s="1500"/>
      <c r="AB717" s="1500"/>
      <c r="AC717" s="1500"/>
      <c r="AD717" s="1500"/>
      <c r="AE717" s="1500"/>
      <c r="AF717" s="1500"/>
      <c r="AG717" s="1500"/>
      <c r="AH717" s="1500"/>
      <c r="AI717" s="1500"/>
      <c r="AJ717" s="1500"/>
      <c r="AK717" s="1500"/>
      <c r="AL717" s="1500"/>
      <c r="AM717" s="1500"/>
      <c r="AN717" s="1500"/>
    </row>
    <row r="718" spans="1:40" ht="14.25" customHeight="1" x14ac:dyDescent="0.25">
      <c r="A718" s="1500"/>
      <c r="B718" s="1500"/>
      <c r="C718" s="1500"/>
      <c r="D718" s="1500"/>
      <c r="E718" s="1500"/>
      <c r="F718" s="1500"/>
      <c r="G718" s="1500"/>
      <c r="H718" s="1500"/>
      <c r="I718" s="1500"/>
      <c r="J718" s="1500"/>
      <c r="K718" s="1500"/>
      <c r="L718" s="1500"/>
      <c r="M718" s="1500"/>
      <c r="N718" s="1500"/>
      <c r="O718" s="1500"/>
      <c r="P718" s="1500"/>
      <c r="Q718" s="1500"/>
      <c r="R718" s="1500"/>
      <c r="S718" s="1500"/>
      <c r="T718" s="1500"/>
      <c r="U718" s="1500"/>
      <c r="V718" s="1500"/>
      <c r="W718" s="1500"/>
      <c r="X718" s="1500"/>
      <c r="Y718" s="1500"/>
      <c r="Z718" s="1500"/>
      <c r="AA718" s="1500"/>
      <c r="AB718" s="1500"/>
      <c r="AC718" s="1500"/>
      <c r="AD718" s="1500"/>
      <c r="AE718" s="1500"/>
      <c r="AF718" s="1500"/>
      <c r="AG718" s="1500"/>
      <c r="AH718" s="1500"/>
      <c r="AI718" s="1500"/>
      <c r="AJ718" s="1500"/>
      <c r="AK718" s="1500"/>
      <c r="AL718" s="1500"/>
      <c r="AM718" s="1500"/>
      <c r="AN718" s="1500"/>
    </row>
    <row r="719" spans="1:40" ht="14.25" customHeight="1" x14ac:dyDescent="0.25">
      <c r="A719" s="1500"/>
      <c r="B719" s="1500"/>
      <c r="C719" s="1500"/>
      <c r="D719" s="1500"/>
      <c r="E719" s="1500"/>
      <c r="F719" s="1500"/>
      <c r="G719" s="1500"/>
      <c r="H719" s="1500"/>
      <c r="I719" s="1500"/>
      <c r="J719" s="1500"/>
      <c r="K719" s="1500"/>
      <c r="L719" s="1500"/>
      <c r="M719" s="1500"/>
      <c r="N719" s="1500"/>
      <c r="O719" s="1500"/>
      <c r="P719" s="1500"/>
      <c r="Q719" s="1500"/>
      <c r="R719" s="1500"/>
      <c r="S719" s="1500"/>
      <c r="T719" s="1500"/>
      <c r="U719" s="1500"/>
      <c r="V719" s="1500"/>
      <c r="W719" s="1500"/>
      <c r="X719" s="1500"/>
      <c r="Y719" s="1500"/>
      <c r="Z719" s="1500"/>
      <c r="AA719" s="1500"/>
      <c r="AB719" s="1500"/>
      <c r="AC719" s="1500"/>
      <c r="AD719" s="1500"/>
      <c r="AE719" s="1500"/>
      <c r="AF719" s="1500"/>
      <c r="AG719" s="1500"/>
      <c r="AH719" s="1500"/>
      <c r="AI719" s="1500"/>
      <c r="AJ719" s="1500"/>
      <c r="AK719" s="1500"/>
      <c r="AL719" s="1500"/>
      <c r="AM719" s="1500"/>
      <c r="AN719" s="1500"/>
    </row>
    <row r="720" spans="1:40" ht="14.25" customHeight="1" x14ac:dyDescent="0.25">
      <c r="A720" s="1500"/>
      <c r="B720" s="1500"/>
      <c r="C720" s="1500"/>
      <c r="D720" s="1500"/>
      <c r="E720" s="1500"/>
      <c r="F720" s="1500"/>
      <c r="G720" s="1500"/>
      <c r="H720" s="1500"/>
      <c r="I720" s="1500"/>
      <c r="J720" s="1500"/>
      <c r="K720" s="1500"/>
      <c r="L720" s="1500"/>
      <c r="M720" s="1500"/>
      <c r="N720" s="1500"/>
      <c r="O720" s="1500"/>
      <c r="P720" s="1500"/>
      <c r="Q720" s="1500"/>
      <c r="R720" s="1500"/>
      <c r="S720" s="1500"/>
      <c r="T720" s="1500"/>
      <c r="U720" s="1500"/>
      <c r="V720" s="1500"/>
      <c r="W720" s="1500"/>
      <c r="X720" s="1500"/>
      <c r="Y720" s="1500"/>
      <c r="Z720" s="1500"/>
      <c r="AA720" s="1500"/>
      <c r="AB720" s="1500"/>
      <c r="AC720" s="1500"/>
      <c r="AD720" s="1500"/>
      <c r="AE720" s="1500"/>
      <c r="AF720" s="1500"/>
      <c r="AG720" s="1500"/>
      <c r="AH720" s="1500"/>
      <c r="AI720" s="1500"/>
      <c r="AJ720" s="1500"/>
      <c r="AK720" s="1500"/>
      <c r="AL720" s="1500"/>
      <c r="AM720" s="1500"/>
      <c r="AN720" s="1500"/>
    </row>
    <row r="721" spans="1:40" ht="14.25" customHeight="1" x14ac:dyDescent="0.25">
      <c r="A721" s="1500"/>
      <c r="B721" s="1500"/>
      <c r="C721" s="1500"/>
      <c r="D721" s="1500"/>
      <c r="E721" s="1500"/>
      <c r="F721" s="1500"/>
      <c r="G721" s="1500"/>
      <c r="H721" s="1500"/>
      <c r="I721" s="1500"/>
      <c r="J721" s="1500"/>
      <c r="K721" s="1500"/>
      <c r="L721" s="1500"/>
      <c r="M721" s="1500"/>
      <c r="N721" s="1500"/>
      <c r="O721" s="1500"/>
      <c r="P721" s="1500"/>
      <c r="Q721" s="1500"/>
      <c r="R721" s="1500"/>
      <c r="S721" s="1500"/>
      <c r="T721" s="1500"/>
      <c r="U721" s="1500"/>
      <c r="V721" s="1500"/>
      <c r="W721" s="1500"/>
      <c r="X721" s="1500"/>
      <c r="Y721" s="1500"/>
      <c r="Z721" s="1500"/>
      <c r="AA721" s="1500"/>
      <c r="AB721" s="1500"/>
      <c r="AC721" s="1500"/>
      <c r="AD721" s="1500"/>
      <c r="AE721" s="1500"/>
      <c r="AF721" s="1500"/>
      <c r="AG721" s="1500"/>
      <c r="AH721" s="1500"/>
      <c r="AI721" s="1500"/>
      <c r="AJ721" s="1500"/>
      <c r="AK721" s="1500"/>
      <c r="AL721" s="1500"/>
      <c r="AM721" s="1500"/>
      <c r="AN721" s="1500"/>
    </row>
    <row r="722" spans="1:40" ht="14.25" customHeight="1" x14ac:dyDescent="0.25">
      <c r="A722" s="1500"/>
      <c r="B722" s="1500"/>
      <c r="C722" s="1500"/>
      <c r="D722" s="1500"/>
      <c r="E722" s="1500"/>
      <c r="F722" s="1500"/>
      <c r="G722" s="1500"/>
      <c r="H722" s="1500"/>
      <c r="I722" s="1500"/>
      <c r="J722" s="1500"/>
      <c r="K722" s="1500"/>
      <c r="L722" s="1500"/>
      <c r="M722" s="1500"/>
      <c r="N722" s="1500"/>
      <c r="O722" s="1500"/>
      <c r="P722" s="1500"/>
      <c r="Q722" s="1500"/>
      <c r="R722" s="1500"/>
      <c r="S722" s="1500"/>
      <c r="T722" s="1500"/>
      <c r="U722" s="1500"/>
      <c r="V722" s="1500"/>
      <c r="W722" s="1500"/>
      <c r="X722" s="1500"/>
      <c r="Y722" s="1500"/>
      <c r="Z722" s="1500"/>
      <c r="AA722" s="1500"/>
      <c r="AB722" s="1500"/>
      <c r="AC722" s="1500"/>
      <c r="AD722" s="1500"/>
      <c r="AE722" s="1500"/>
      <c r="AF722" s="1500"/>
      <c r="AG722" s="1500"/>
      <c r="AH722" s="1500"/>
      <c r="AI722" s="1500"/>
      <c r="AJ722" s="1500"/>
      <c r="AK722" s="1500"/>
      <c r="AL722" s="1500"/>
      <c r="AM722" s="1500"/>
      <c r="AN722" s="1500"/>
    </row>
    <row r="723" spans="1:40" ht="14.25" customHeight="1" x14ac:dyDescent="0.25">
      <c r="A723" s="1500"/>
      <c r="B723" s="1500"/>
      <c r="C723" s="1500"/>
      <c r="D723" s="1500"/>
      <c r="E723" s="1500"/>
      <c r="F723" s="1500"/>
      <c r="G723" s="1500"/>
      <c r="H723" s="1500"/>
      <c r="I723" s="1500"/>
      <c r="J723" s="1500"/>
      <c r="K723" s="1500"/>
      <c r="L723" s="1500"/>
      <c r="M723" s="1500"/>
      <c r="N723" s="1500"/>
      <c r="O723" s="1500"/>
      <c r="P723" s="1500"/>
      <c r="Q723" s="1500"/>
      <c r="R723" s="1500"/>
      <c r="S723" s="1500"/>
      <c r="T723" s="1500"/>
      <c r="U723" s="1500"/>
      <c r="V723" s="1500"/>
      <c r="W723" s="1500"/>
      <c r="X723" s="1500"/>
      <c r="Y723" s="1500"/>
      <c r="Z723" s="1500"/>
      <c r="AA723" s="1500"/>
      <c r="AB723" s="1500"/>
      <c r="AC723" s="1500"/>
      <c r="AD723" s="1500"/>
      <c r="AE723" s="1500"/>
      <c r="AF723" s="1500"/>
      <c r="AG723" s="1500"/>
      <c r="AH723" s="1500"/>
      <c r="AI723" s="1500"/>
      <c r="AJ723" s="1500"/>
      <c r="AK723" s="1500"/>
      <c r="AL723" s="1500"/>
      <c r="AM723" s="1500"/>
      <c r="AN723" s="1500"/>
    </row>
    <row r="724" spans="1:40" ht="14.25" customHeight="1" x14ac:dyDescent="0.25">
      <c r="A724" s="1500"/>
      <c r="B724" s="1500"/>
      <c r="C724" s="1500"/>
      <c r="D724" s="1500"/>
      <c r="E724" s="1500"/>
      <c r="F724" s="1500"/>
      <c r="G724" s="1500"/>
      <c r="H724" s="1500"/>
      <c r="I724" s="1500"/>
      <c r="J724" s="1500"/>
      <c r="K724" s="1500"/>
      <c r="L724" s="1500"/>
      <c r="M724" s="1500"/>
      <c r="N724" s="1500"/>
      <c r="O724" s="1500"/>
      <c r="P724" s="1500"/>
      <c r="Q724" s="1500"/>
      <c r="R724" s="1500"/>
      <c r="S724" s="1500"/>
      <c r="T724" s="1500"/>
      <c r="U724" s="1500"/>
      <c r="V724" s="1500"/>
      <c r="W724" s="1500"/>
      <c r="X724" s="1500"/>
      <c r="Y724" s="1500"/>
      <c r="Z724" s="1500"/>
      <c r="AA724" s="1500"/>
      <c r="AB724" s="1500"/>
      <c r="AC724" s="1500"/>
      <c r="AD724" s="1500"/>
      <c r="AE724" s="1500"/>
      <c r="AF724" s="1500"/>
      <c r="AG724" s="1500"/>
      <c r="AH724" s="1500"/>
      <c r="AI724" s="1500"/>
      <c r="AJ724" s="1500"/>
      <c r="AK724" s="1500"/>
      <c r="AL724" s="1500"/>
      <c r="AM724" s="1500"/>
      <c r="AN724" s="1500"/>
    </row>
    <row r="725" spans="1:40" ht="14.25" customHeight="1" x14ac:dyDescent="0.25">
      <c r="A725" s="1500"/>
      <c r="B725" s="1500"/>
      <c r="C725" s="1500"/>
      <c r="D725" s="1500"/>
      <c r="E725" s="1500"/>
      <c r="F725" s="1500"/>
      <c r="G725" s="1500"/>
      <c r="H725" s="1500"/>
      <c r="I725" s="1500"/>
      <c r="J725" s="1500"/>
      <c r="K725" s="1500"/>
      <c r="L725" s="1500"/>
      <c r="M725" s="1500"/>
      <c r="N725" s="1500"/>
      <c r="O725" s="1500"/>
      <c r="P725" s="1500"/>
      <c r="Q725" s="1500"/>
      <c r="R725" s="1500"/>
      <c r="S725" s="1500"/>
      <c r="T725" s="1500"/>
      <c r="U725" s="1500"/>
      <c r="V725" s="1500"/>
      <c r="W725" s="1500"/>
      <c r="X725" s="1500"/>
      <c r="Y725" s="1500"/>
      <c r="Z725" s="1500"/>
      <c r="AA725" s="1500"/>
      <c r="AB725" s="1500"/>
      <c r="AC725" s="1500"/>
      <c r="AD725" s="1500"/>
      <c r="AE725" s="1500"/>
      <c r="AF725" s="1500"/>
      <c r="AG725" s="1500"/>
      <c r="AH725" s="1500"/>
      <c r="AI725" s="1500"/>
      <c r="AJ725" s="1500"/>
      <c r="AK725" s="1500"/>
      <c r="AL725" s="1500"/>
      <c r="AM725" s="1500"/>
      <c r="AN725" s="1500"/>
    </row>
    <row r="726" spans="1:40" ht="14.25" customHeight="1" x14ac:dyDescent="0.25">
      <c r="A726" s="1500"/>
      <c r="B726" s="1500"/>
      <c r="C726" s="1500"/>
      <c r="D726" s="1500"/>
      <c r="E726" s="1500"/>
      <c r="F726" s="1500"/>
      <c r="G726" s="1500"/>
      <c r="H726" s="1500"/>
      <c r="I726" s="1500"/>
      <c r="J726" s="1500"/>
      <c r="K726" s="1500"/>
      <c r="L726" s="1500"/>
      <c r="M726" s="1500"/>
      <c r="N726" s="1500"/>
      <c r="O726" s="1500"/>
      <c r="P726" s="1500"/>
      <c r="Q726" s="1500"/>
      <c r="R726" s="1500"/>
      <c r="S726" s="1500"/>
      <c r="T726" s="1500"/>
      <c r="U726" s="1500"/>
      <c r="V726" s="1500"/>
      <c r="W726" s="1500"/>
      <c r="X726" s="1500"/>
      <c r="Y726" s="1500"/>
      <c r="Z726" s="1500"/>
      <c r="AA726" s="1500"/>
      <c r="AB726" s="1500"/>
      <c r="AC726" s="1500"/>
      <c r="AD726" s="1500"/>
      <c r="AE726" s="1500"/>
      <c r="AF726" s="1500"/>
      <c r="AG726" s="1500"/>
      <c r="AH726" s="1500"/>
      <c r="AI726" s="1500"/>
      <c r="AJ726" s="1500"/>
      <c r="AK726" s="1500"/>
      <c r="AL726" s="1500"/>
      <c r="AM726" s="1500"/>
      <c r="AN726" s="1500"/>
    </row>
    <row r="727" spans="1:40" ht="14.25" customHeight="1" x14ac:dyDescent="0.25">
      <c r="A727" s="1500"/>
      <c r="B727" s="1500"/>
      <c r="C727" s="1500"/>
      <c r="D727" s="1500"/>
      <c r="E727" s="1500"/>
      <c r="F727" s="1500"/>
      <c r="G727" s="1500"/>
      <c r="H727" s="1500"/>
      <c r="I727" s="1500"/>
      <c r="J727" s="1500"/>
      <c r="K727" s="1500"/>
      <c r="L727" s="1500"/>
      <c r="M727" s="1500"/>
      <c r="N727" s="1500"/>
      <c r="O727" s="1500"/>
      <c r="P727" s="1500"/>
      <c r="Q727" s="1500"/>
      <c r="R727" s="1500"/>
      <c r="S727" s="1500"/>
      <c r="T727" s="1500"/>
      <c r="U727" s="1500"/>
      <c r="V727" s="1500"/>
      <c r="W727" s="1500"/>
      <c r="X727" s="1500"/>
      <c r="Y727" s="1500"/>
      <c r="Z727" s="1500"/>
      <c r="AA727" s="1500"/>
      <c r="AB727" s="1500"/>
      <c r="AC727" s="1500"/>
      <c r="AD727" s="1500"/>
      <c r="AE727" s="1500"/>
      <c r="AF727" s="1500"/>
      <c r="AG727" s="1500"/>
      <c r="AH727" s="1500"/>
      <c r="AI727" s="1500"/>
      <c r="AJ727" s="1500"/>
      <c r="AK727" s="1500"/>
      <c r="AL727" s="1500"/>
      <c r="AM727" s="1500"/>
      <c r="AN727" s="1500"/>
    </row>
    <row r="728" spans="1:40" ht="14.25" customHeight="1" x14ac:dyDescent="0.25">
      <c r="A728" s="1500"/>
      <c r="B728" s="1500"/>
      <c r="C728" s="1500"/>
      <c r="D728" s="1500"/>
      <c r="E728" s="1500"/>
      <c r="F728" s="1500"/>
      <c r="G728" s="1500"/>
      <c r="H728" s="1500"/>
      <c r="I728" s="1500"/>
      <c r="J728" s="1500"/>
      <c r="K728" s="1500"/>
      <c r="L728" s="1500"/>
      <c r="M728" s="1500"/>
      <c r="N728" s="1500"/>
      <c r="O728" s="1500"/>
      <c r="P728" s="1500"/>
      <c r="Q728" s="1500"/>
      <c r="R728" s="1500"/>
      <c r="S728" s="1500"/>
      <c r="T728" s="1500"/>
      <c r="U728" s="1500"/>
      <c r="V728" s="1500"/>
      <c r="W728" s="1500"/>
      <c r="X728" s="1500"/>
      <c r="Y728" s="1500"/>
      <c r="Z728" s="1500"/>
      <c r="AA728" s="1500"/>
      <c r="AB728" s="1500"/>
      <c r="AC728" s="1500"/>
      <c r="AD728" s="1500"/>
      <c r="AE728" s="1500"/>
      <c r="AF728" s="1500"/>
      <c r="AG728" s="1500"/>
      <c r="AH728" s="1500"/>
      <c r="AI728" s="1500"/>
      <c r="AJ728" s="1500"/>
      <c r="AK728" s="1500"/>
      <c r="AL728" s="1500"/>
      <c r="AM728" s="1500"/>
      <c r="AN728" s="1500"/>
    </row>
    <row r="729" spans="1:40" ht="14.25" customHeight="1" x14ac:dyDescent="0.25">
      <c r="A729" s="1500"/>
      <c r="B729" s="1500"/>
      <c r="C729" s="1500"/>
      <c r="D729" s="1500"/>
      <c r="E729" s="1500"/>
      <c r="F729" s="1500"/>
      <c r="G729" s="1500"/>
      <c r="H729" s="1500"/>
      <c r="I729" s="1500"/>
      <c r="J729" s="1500"/>
      <c r="K729" s="1500"/>
      <c r="L729" s="1500"/>
      <c r="M729" s="1500"/>
      <c r="N729" s="1500"/>
      <c r="O729" s="1500"/>
      <c r="P729" s="1500"/>
      <c r="Q729" s="1500"/>
      <c r="R729" s="1500"/>
      <c r="S729" s="1500"/>
      <c r="T729" s="1500"/>
      <c r="U729" s="1500"/>
      <c r="V729" s="1500"/>
      <c r="W729" s="1500"/>
      <c r="X729" s="1500"/>
      <c r="Y729" s="1500"/>
      <c r="Z729" s="1500"/>
      <c r="AA729" s="1500"/>
      <c r="AB729" s="1500"/>
      <c r="AC729" s="1500"/>
      <c r="AD729" s="1500"/>
      <c r="AE729" s="1500"/>
      <c r="AF729" s="1500"/>
      <c r="AG729" s="1500"/>
      <c r="AH729" s="1500"/>
      <c r="AI729" s="1500"/>
      <c r="AJ729" s="1500"/>
      <c r="AK729" s="1500"/>
      <c r="AL729" s="1500"/>
      <c r="AM729" s="1500"/>
      <c r="AN729" s="1500"/>
    </row>
    <row r="730" spans="1:40" ht="14.25" customHeight="1" x14ac:dyDescent="0.25">
      <c r="A730" s="1500"/>
      <c r="B730" s="1500"/>
      <c r="C730" s="1500"/>
      <c r="D730" s="1500"/>
      <c r="E730" s="1500"/>
      <c r="F730" s="1500"/>
      <c r="G730" s="1500"/>
      <c r="H730" s="1500"/>
      <c r="I730" s="1500"/>
      <c r="J730" s="1500"/>
      <c r="K730" s="1500"/>
      <c r="L730" s="1500"/>
      <c r="M730" s="1500"/>
      <c r="N730" s="1500"/>
      <c r="O730" s="1500"/>
      <c r="P730" s="1500"/>
      <c r="Q730" s="1500"/>
      <c r="R730" s="1500"/>
      <c r="S730" s="1500"/>
      <c r="T730" s="1500"/>
      <c r="U730" s="1500"/>
      <c r="V730" s="1500"/>
      <c r="W730" s="1500"/>
      <c r="X730" s="1500"/>
      <c r="Y730" s="1500"/>
      <c r="Z730" s="1500"/>
      <c r="AA730" s="1500"/>
      <c r="AB730" s="1500"/>
      <c r="AC730" s="1500"/>
      <c r="AD730" s="1500"/>
      <c r="AE730" s="1500"/>
      <c r="AF730" s="1500"/>
      <c r="AG730" s="1500"/>
      <c r="AH730" s="1500"/>
      <c r="AI730" s="1500"/>
      <c r="AJ730" s="1500"/>
      <c r="AK730" s="1500"/>
      <c r="AL730" s="1500"/>
      <c r="AM730" s="1500"/>
      <c r="AN730" s="1500"/>
    </row>
    <row r="731" spans="1:40" ht="14.25" customHeight="1" x14ac:dyDescent="0.25">
      <c r="A731" s="1500"/>
      <c r="B731" s="1500"/>
      <c r="C731" s="1500"/>
      <c r="D731" s="1500"/>
      <c r="E731" s="1500"/>
      <c r="F731" s="1500"/>
      <c r="G731" s="1500"/>
      <c r="H731" s="1500"/>
      <c r="I731" s="1500"/>
      <c r="J731" s="1500"/>
      <c r="K731" s="1500"/>
      <c r="L731" s="1500"/>
      <c r="M731" s="1500"/>
      <c r="N731" s="1500"/>
      <c r="O731" s="1500"/>
      <c r="P731" s="1500"/>
      <c r="Q731" s="1500"/>
      <c r="R731" s="1500"/>
      <c r="S731" s="1500"/>
      <c r="T731" s="1500"/>
      <c r="U731" s="1500"/>
      <c r="V731" s="1500"/>
      <c r="W731" s="1500"/>
      <c r="X731" s="1500"/>
      <c r="Y731" s="1500"/>
      <c r="Z731" s="1500"/>
      <c r="AA731" s="1500"/>
      <c r="AB731" s="1500"/>
      <c r="AC731" s="1500"/>
      <c r="AD731" s="1500"/>
      <c r="AE731" s="1500"/>
      <c r="AF731" s="1500"/>
      <c r="AG731" s="1500"/>
      <c r="AH731" s="1500"/>
      <c r="AI731" s="1500"/>
      <c r="AJ731" s="1500"/>
      <c r="AK731" s="1500"/>
      <c r="AL731" s="1500"/>
      <c r="AM731" s="1500"/>
      <c r="AN731" s="1500"/>
    </row>
    <row r="732" spans="1:40" ht="14.25" customHeight="1" x14ac:dyDescent="0.25">
      <c r="A732" s="1500"/>
      <c r="B732" s="1500"/>
      <c r="C732" s="1500"/>
      <c r="D732" s="1500"/>
      <c r="E732" s="1500"/>
      <c r="F732" s="1500"/>
      <c r="G732" s="1500"/>
      <c r="H732" s="1500"/>
      <c r="I732" s="1500"/>
      <c r="J732" s="1500"/>
      <c r="K732" s="1500"/>
      <c r="L732" s="1500"/>
      <c r="M732" s="1500"/>
      <c r="N732" s="1500"/>
      <c r="O732" s="1500"/>
      <c r="P732" s="1500"/>
      <c r="Q732" s="1500"/>
      <c r="R732" s="1500"/>
      <c r="S732" s="1500"/>
      <c r="T732" s="1500"/>
      <c r="U732" s="1500"/>
      <c r="V732" s="1500"/>
      <c r="W732" s="1500"/>
      <c r="X732" s="1500"/>
      <c r="Y732" s="1500"/>
      <c r="Z732" s="1500"/>
      <c r="AA732" s="1500"/>
      <c r="AB732" s="1500"/>
      <c r="AC732" s="1500"/>
      <c r="AD732" s="1500"/>
      <c r="AE732" s="1500"/>
      <c r="AF732" s="1500"/>
      <c r="AG732" s="1500"/>
      <c r="AH732" s="1500"/>
      <c r="AI732" s="1500"/>
      <c r="AJ732" s="1500"/>
      <c r="AK732" s="1500"/>
      <c r="AL732" s="1500"/>
      <c r="AM732" s="1500"/>
      <c r="AN732" s="1500"/>
    </row>
    <row r="733" spans="1:40" ht="14.25" customHeight="1" x14ac:dyDescent="0.25">
      <c r="A733" s="1500"/>
      <c r="B733" s="1500"/>
      <c r="C733" s="1500"/>
      <c r="D733" s="1500"/>
      <c r="E733" s="1500"/>
      <c r="F733" s="1500"/>
      <c r="G733" s="1500"/>
      <c r="H733" s="1500"/>
      <c r="I733" s="1500"/>
      <c r="J733" s="1500"/>
      <c r="K733" s="1500"/>
      <c r="L733" s="1500"/>
      <c r="M733" s="1500"/>
      <c r="N733" s="1500"/>
      <c r="O733" s="1500"/>
      <c r="P733" s="1500"/>
      <c r="Q733" s="1500"/>
      <c r="R733" s="1500"/>
      <c r="S733" s="1500"/>
      <c r="T733" s="1500"/>
      <c r="U733" s="1500"/>
      <c r="V733" s="1500"/>
      <c r="W733" s="1500"/>
      <c r="X733" s="1500"/>
      <c r="Y733" s="1500"/>
      <c r="Z733" s="1500"/>
      <c r="AA733" s="1500"/>
      <c r="AB733" s="1500"/>
      <c r="AC733" s="1500"/>
      <c r="AD733" s="1500"/>
      <c r="AE733" s="1500"/>
      <c r="AF733" s="1500"/>
      <c r="AG733" s="1500"/>
      <c r="AH733" s="1500"/>
      <c r="AI733" s="1500"/>
      <c r="AJ733" s="1500"/>
      <c r="AK733" s="1500"/>
      <c r="AL733" s="1500"/>
      <c r="AM733" s="1500"/>
      <c r="AN733" s="1500"/>
    </row>
    <row r="734" spans="1:40" ht="14.25" customHeight="1" x14ac:dyDescent="0.25">
      <c r="A734" s="1500"/>
      <c r="B734" s="1500"/>
      <c r="C734" s="1500"/>
      <c r="D734" s="1500"/>
      <c r="E734" s="1500"/>
      <c r="F734" s="1500"/>
      <c r="G734" s="1500"/>
      <c r="H734" s="1500"/>
      <c r="I734" s="1500"/>
      <c r="J734" s="1500"/>
      <c r="K734" s="1500"/>
      <c r="L734" s="1500"/>
      <c r="M734" s="1500"/>
      <c r="N734" s="1500"/>
      <c r="O734" s="1500"/>
      <c r="P734" s="1500"/>
      <c r="Q734" s="1500"/>
      <c r="R734" s="1500"/>
      <c r="S734" s="1500"/>
      <c r="T734" s="1500"/>
      <c r="U734" s="1500"/>
      <c r="V734" s="1500"/>
      <c r="W734" s="1500"/>
      <c r="X734" s="1500"/>
      <c r="Y734" s="1500"/>
      <c r="Z734" s="1500"/>
      <c r="AA734" s="1500"/>
      <c r="AB734" s="1500"/>
      <c r="AC734" s="1500"/>
      <c r="AD734" s="1500"/>
      <c r="AE734" s="1500"/>
      <c r="AF734" s="1500"/>
      <c r="AG734" s="1500"/>
      <c r="AH734" s="1500"/>
      <c r="AI734" s="1500"/>
      <c r="AJ734" s="1500"/>
      <c r="AK734" s="1500"/>
      <c r="AL734" s="1500"/>
      <c r="AM734" s="1500"/>
      <c r="AN734" s="1500"/>
    </row>
    <row r="735" spans="1:40" ht="14.25" customHeight="1" x14ac:dyDescent="0.25">
      <c r="A735" s="1500"/>
      <c r="B735" s="1500"/>
      <c r="C735" s="1500"/>
      <c r="D735" s="1500"/>
      <c r="E735" s="1500"/>
      <c r="F735" s="1500"/>
      <c r="G735" s="1500"/>
      <c r="H735" s="1500"/>
      <c r="I735" s="1500"/>
      <c r="J735" s="1500"/>
      <c r="K735" s="1500"/>
      <c r="L735" s="1500"/>
      <c r="M735" s="1500"/>
      <c r="N735" s="1500"/>
      <c r="O735" s="1500"/>
      <c r="P735" s="1500"/>
      <c r="Q735" s="1500"/>
      <c r="R735" s="1500"/>
      <c r="S735" s="1500"/>
      <c r="T735" s="1500"/>
      <c r="U735" s="1500"/>
      <c r="V735" s="1500"/>
      <c r="W735" s="1500"/>
      <c r="X735" s="1500"/>
      <c r="Y735" s="1500"/>
      <c r="Z735" s="1500"/>
      <c r="AA735" s="1500"/>
      <c r="AB735" s="1500"/>
      <c r="AC735" s="1500"/>
      <c r="AD735" s="1500"/>
      <c r="AE735" s="1500"/>
      <c r="AF735" s="1500"/>
      <c r="AG735" s="1500"/>
      <c r="AH735" s="1500"/>
      <c r="AI735" s="1500"/>
      <c r="AJ735" s="1500"/>
      <c r="AK735" s="1500"/>
      <c r="AL735" s="1500"/>
      <c r="AM735" s="1500"/>
      <c r="AN735" s="1500"/>
    </row>
    <row r="736" spans="1:40" ht="14.25" customHeight="1" x14ac:dyDescent="0.25">
      <c r="A736" s="1500"/>
      <c r="B736" s="1500"/>
      <c r="C736" s="1500"/>
      <c r="D736" s="1500"/>
      <c r="E736" s="1500"/>
      <c r="F736" s="1500"/>
      <c r="G736" s="1500"/>
      <c r="H736" s="1500"/>
      <c r="I736" s="1500"/>
      <c r="J736" s="1500"/>
      <c r="K736" s="1500"/>
      <c r="L736" s="1500"/>
      <c r="M736" s="1500"/>
      <c r="N736" s="1500"/>
      <c r="O736" s="1500"/>
      <c r="P736" s="1500"/>
      <c r="Q736" s="1500"/>
      <c r="R736" s="1500"/>
      <c r="S736" s="1500"/>
      <c r="T736" s="1500"/>
      <c r="U736" s="1500"/>
      <c r="V736" s="1500"/>
      <c r="W736" s="1500"/>
      <c r="X736" s="1500"/>
      <c r="Y736" s="1500"/>
      <c r="Z736" s="1500"/>
      <c r="AA736" s="1500"/>
      <c r="AB736" s="1500"/>
      <c r="AC736" s="1500"/>
      <c r="AD736" s="1500"/>
      <c r="AE736" s="1500"/>
      <c r="AF736" s="1500"/>
      <c r="AG736" s="1500"/>
      <c r="AH736" s="1500"/>
      <c r="AI736" s="1500"/>
      <c r="AJ736" s="1500"/>
      <c r="AK736" s="1500"/>
      <c r="AL736" s="1500"/>
      <c r="AM736" s="1500"/>
      <c r="AN736" s="1500"/>
    </row>
    <row r="737" spans="1:40" ht="14.25" customHeight="1" x14ac:dyDescent="0.25">
      <c r="A737" s="1500"/>
      <c r="B737" s="1500"/>
      <c r="C737" s="1500"/>
      <c r="D737" s="1500"/>
      <c r="E737" s="1500"/>
      <c r="F737" s="1500"/>
      <c r="G737" s="1500"/>
      <c r="H737" s="1500"/>
      <c r="I737" s="1500"/>
      <c r="J737" s="1500"/>
      <c r="K737" s="1500"/>
      <c r="L737" s="1500"/>
      <c r="M737" s="1500"/>
      <c r="N737" s="1500"/>
      <c r="O737" s="1500"/>
      <c r="P737" s="1500"/>
      <c r="Q737" s="1500"/>
      <c r="R737" s="1500"/>
      <c r="S737" s="1500"/>
      <c r="T737" s="1500"/>
      <c r="U737" s="1500"/>
      <c r="V737" s="1500"/>
      <c r="W737" s="1500"/>
      <c r="X737" s="1500"/>
      <c r="Y737" s="1500"/>
      <c r="Z737" s="1500"/>
      <c r="AA737" s="1500"/>
      <c r="AB737" s="1500"/>
      <c r="AC737" s="1500"/>
      <c r="AD737" s="1500"/>
      <c r="AE737" s="1500"/>
      <c r="AF737" s="1500"/>
      <c r="AG737" s="1500"/>
      <c r="AH737" s="1500"/>
      <c r="AI737" s="1500"/>
      <c r="AJ737" s="1500"/>
      <c r="AK737" s="1500"/>
      <c r="AL737" s="1500"/>
      <c r="AM737" s="1500"/>
      <c r="AN737" s="1500"/>
    </row>
    <row r="738" spans="1:40" ht="14.25" customHeight="1" x14ac:dyDescent="0.25">
      <c r="A738" s="1500"/>
      <c r="B738" s="1500"/>
      <c r="C738" s="1500"/>
      <c r="D738" s="1500"/>
      <c r="E738" s="1500"/>
      <c r="F738" s="1500"/>
      <c r="G738" s="1500"/>
      <c r="H738" s="1500"/>
      <c r="I738" s="1500"/>
      <c r="J738" s="1500"/>
      <c r="K738" s="1500"/>
      <c r="L738" s="1500"/>
      <c r="M738" s="1500"/>
      <c r="N738" s="1500"/>
      <c r="O738" s="1500"/>
      <c r="P738" s="1500"/>
      <c r="Q738" s="1500"/>
      <c r="R738" s="1500"/>
      <c r="S738" s="1500"/>
      <c r="T738" s="1500"/>
      <c r="U738" s="1500"/>
      <c r="V738" s="1500"/>
      <c r="W738" s="1500"/>
      <c r="X738" s="1500"/>
      <c r="Y738" s="1500"/>
      <c r="Z738" s="1500"/>
      <c r="AA738" s="1500"/>
      <c r="AB738" s="1500"/>
      <c r="AC738" s="1500"/>
      <c r="AD738" s="1500"/>
      <c r="AE738" s="1500"/>
      <c r="AF738" s="1500"/>
      <c r="AG738" s="1500"/>
      <c r="AH738" s="1500"/>
      <c r="AI738" s="1500"/>
      <c r="AJ738" s="1500"/>
      <c r="AK738" s="1500"/>
      <c r="AL738" s="1500"/>
      <c r="AM738" s="1500"/>
      <c r="AN738" s="1500"/>
    </row>
    <row r="739" spans="1:40" ht="14.25" customHeight="1" x14ac:dyDescent="0.25">
      <c r="A739" s="1500"/>
      <c r="B739" s="1500"/>
      <c r="C739" s="1500"/>
      <c r="D739" s="1500"/>
      <c r="E739" s="1500"/>
      <c r="F739" s="1500"/>
      <c r="G739" s="1500"/>
      <c r="H739" s="1500"/>
      <c r="I739" s="1500"/>
      <c r="J739" s="1500"/>
      <c r="K739" s="1500"/>
      <c r="L739" s="1500"/>
      <c r="M739" s="1500"/>
      <c r="N739" s="1500"/>
      <c r="O739" s="1500"/>
      <c r="P739" s="1500"/>
      <c r="Q739" s="1500"/>
      <c r="R739" s="1500"/>
      <c r="S739" s="1500"/>
      <c r="T739" s="1500"/>
      <c r="U739" s="1500"/>
      <c r="V739" s="1500"/>
      <c r="W739" s="1500"/>
      <c r="X739" s="1500"/>
      <c r="Y739" s="1500"/>
      <c r="Z739" s="1500"/>
      <c r="AA739" s="1500"/>
      <c r="AB739" s="1500"/>
      <c r="AC739" s="1500"/>
      <c r="AD739" s="1500"/>
      <c r="AE739" s="1500"/>
      <c r="AF739" s="1500"/>
      <c r="AG739" s="1500"/>
      <c r="AH739" s="1500"/>
      <c r="AI739" s="1500"/>
      <c r="AJ739" s="1500"/>
      <c r="AK739" s="1500"/>
      <c r="AL739" s="1500"/>
      <c r="AM739" s="1500"/>
      <c r="AN739" s="1500"/>
    </row>
    <row r="740" spans="1:40" ht="14.25" customHeight="1" x14ac:dyDescent="0.25">
      <c r="A740" s="1500"/>
      <c r="B740" s="1500"/>
      <c r="C740" s="1500"/>
      <c r="D740" s="1500"/>
      <c r="E740" s="1500"/>
      <c r="F740" s="1500"/>
      <c r="G740" s="1500"/>
      <c r="H740" s="1500"/>
      <c r="I740" s="1500"/>
      <c r="J740" s="1500"/>
      <c r="K740" s="1500"/>
      <c r="L740" s="1500"/>
      <c r="M740" s="1500"/>
      <c r="N740" s="1500"/>
      <c r="O740" s="1500"/>
      <c r="P740" s="1500"/>
      <c r="Q740" s="1500"/>
      <c r="R740" s="1500"/>
      <c r="S740" s="1500"/>
      <c r="T740" s="1500"/>
      <c r="U740" s="1500"/>
      <c r="V740" s="1500"/>
      <c r="W740" s="1500"/>
      <c r="X740" s="1500"/>
      <c r="Y740" s="1500"/>
      <c r="Z740" s="1500"/>
      <c r="AA740" s="1500"/>
      <c r="AB740" s="1500"/>
      <c r="AC740" s="1500"/>
      <c r="AD740" s="1500"/>
      <c r="AE740" s="1500"/>
      <c r="AF740" s="1500"/>
      <c r="AG740" s="1500"/>
      <c r="AH740" s="1500"/>
      <c r="AI740" s="1500"/>
      <c r="AJ740" s="1500"/>
      <c r="AK740" s="1500"/>
      <c r="AL740" s="1500"/>
      <c r="AM740" s="1500"/>
      <c r="AN740" s="1500"/>
    </row>
    <row r="741" spans="1:40" ht="14.25" customHeight="1" x14ac:dyDescent="0.25">
      <c r="A741" s="1500"/>
      <c r="B741" s="1500"/>
      <c r="C741" s="1500"/>
      <c r="D741" s="1500"/>
      <c r="E741" s="1500"/>
      <c r="F741" s="1500"/>
      <c r="G741" s="1500"/>
      <c r="H741" s="1500"/>
      <c r="I741" s="1500"/>
      <c r="J741" s="1500"/>
      <c r="K741" s="1500"/>
      <c r="L741" s="1500"/>
      <c r="M741" s="1500"/>
      <c r="N741" s="1500"/>
      <c r="O741" s="1500"/>
      <c r="P741" s="1500"/>
      <c r="Q741" s="1500"/>
      <c r="R741" s="1500"/>
      <c r="S741" s="1500"/>
      <c r="T741" s="1500"/>
      <c r="U741" s="1500"/>
      <c r="V741" s="1500"/>
      <c r="W741" s="1500"/>
      <c r="X741" s="1500"/>
      <c r="Y741" s="1500"/>
      <c r="Z741" s="1500"/>
      <c r="AA741" s="1500"/>
      <c r="AB741" s="1500"/>
      <c r="AC741" s="1500"/>
      <c r="AD741" s="1500"/>
      <c r="AE741" s="1500"/>
      <c r="AF741" s="1500"/>
      <c r="AG741" s="1500"/>
      <c r="AH741" s="1500"/>
      <c r="AI741" s="1500"/>
      <c r="AJ741" s="1500"/>
      <c r="AK741" s="1500"/>
      <c r="AL741" s="1500"/>
      <c r="AM741" s="1500"/>
      <c r="AN741" s="1500"/>
    </row>
    <row r="742" spans="1:40" ht="14.25" customHeight="1" x14ac:dyDescent="0.25">
      <c r="A742" s="1500"/>
      <c r="B742" s="1500"/>
      <c r="C742" s="1500"/>
      <c r="D742" s="1500"/>
      <c r="E742" s="1500"/>
      <c r="F742" s="1500"/>
      <c r="G742" s="1500"/>
      <c r="H742" s="1500"/>
      <c r="I742" s="1500"/>
      <c r="J742" s="1500"/>
      <c r="K742" s="1500"/>
      <c r="L742" s="1500"/>
      <c r="M742" s="1500"/>
      <c r="N742" s="1500"/>
      <c r="O742" s="1500"/>
      <c r="P742" s="1500"/>
      <c r="Q742" s="1500"/>
      <c r="R742" s="1500"/>
      <c r="S742" s="1500"/>
      <c r="T742" s="1500"/>
      <c r="U742" s="1500"/>
      <c r="V742" s="1500"/>
      <c r="W742" s="1500"/>
      <c r="X742" s="1500"/>
      <c r="Y742" s="1500"/>
      <c r="Z742" s="1500"/>
      <c r="AA742" s="1500"/>
      <c r="AB742" s="1500"/>
      <c r="AC742" s="1500"/>
      <c r="AD742" s="1500"/>
      <c r="AE742" s="1500"/>
      <c r="AF742" s="1500"/>
      <c r="AG742" s="1500"/>
      <c r="AH742" s="1500"/>
      <c r="AI742" s="1500"/>
      <c r="AJ742" s="1500"/>
      <c r="AK742" s="1500"/>
      <c r="AL742" s="1500"/>
      <c r="AM742" s="1500"/>
      <c r="AN742" s="1500"/>
    </row>
    <row r="743" spans="1:40" ht="14.25" customHeight="1" x14ac:dyDescent="0.25">
      <c r="A743" s="1500"/>
      <c r="B743" s="1500"/>
      <c r="C743" s="1500"/>
      <c r="D743" s="1500"/>
      <c r="E743" s="1500"/>
      <c r="F743" s="1500"/>
      <c r="G743" s="1500"/>
      <c r="H743" s="1500"/>
      <c r="I743" s="1500"/>
      <c r="J743" s="1500"/>
      <c r="K743" s="1500"/>
      <c r="L743" s="1500"/>
      <c r="M743" s="1500"/>
      <c r="N743" s="1500"/>
      <c r="O743" s="1500"/>
      <c r="P743" s="1500"/>
      <c r="Q743" s="1500"/>
      <c r="R743" s="1500"/>
      <c r="S743" s="1500"/>
      <c r="T743" s="1500"/>
      <c r="U743" s="1500"/>
      <c r="V743" s="1500"/>
      <c r="W743" s="1500"/>
      <c r="X743" s="1500"/>
      <c r="Y743" s="1500"/>
      <c r="Z743" s="1500"/>
      <c r="AA743" s="1500"/>
      <c r="AB743" s="1500"/>
      <c r="AC743" s="1500"/>
      <c r="AD743" s="1500"/>
      <c r="AE743" s="1500"/>
      <c r="AF743" s="1500"/>
      <c r="AG743" s="1500"/>
      <c r="AH743" s="1500"/>
      <c r="AI743" s="1500"/>
      <c r="AJ743" s="1500"/>
      <c r="AK743" s="1500"/>
      <c r="AL743" s="1500"/>
      <c r="AM743" s="1500"/>
      <c r="AN743" s="1500"/>
    </row>
    <row r="744" spans="1:40" ht="14.25" customHeight="1" x14ac:dyDescent="0.25">
      <c r="A744" s="1500"/>
      <c r="B744" s="1500"/>
      <c r="C744" s="1500"/>
      <c r="D744" s="1500"/>
      <c r="E744" s="1500"/>
      <c r="F744" s="1500"/>
      <c r="G744" s="1500"/>
      <c r="H744" s="1500"/>
      <c r="I744" s="1500"/>
      <c r="J744" s="1500"/>
      <c r="K744" s="1500"/>
      <c r="L744" s="1500"/>
      <c r="M744" s="1500"/>
      <c r="N744" s="1500"/>
      <c r="O744" s="1500"/>
      <c r="P744" s="1500"/>
      <c r="Q744" s="1500"/>
      <c r="R744" s="1500"/>
      <c r="S744" s="1500"/>
      <c r="T744" s="1500"/>
      <c r="U744" s="1500"/>
      <c r="V744" s="1500"/>
      <c r="W744" s="1500"/>
      <c r="X744" s="1500"/>
      <c r="Y744" s="1500"/>
      <c r="Z744" s="1500"/>
      <c r="AA744" s="1500"/>
      <c r="AB744" s="1500"/>
      <c r="AC744" s="1500"/>
      <c r="AD744" s="1500"/>
      <c r="AE744" s="1500"/>
      <c r="AF744" s="1500"/>
      <c r="AG744" s="1500"/>
      <c r="AH744" s="1500"/>
      <c r="AI744" s="1500"/>
      <c r="AJ744" s="1500"/>
      <c r="AK744" s="1500"/>
      <c r="AL744" s="1500"/>
      <c r="AM744" s="1500"/>
      <c r="AN744" s="1500"/>
    </row>
    <row r="745" spans="1:40" ht="14.25" customHeight="1" x14ac:dyDescent="0.25">
      <c r="A745" s="1500"/>
      <c r="B745" s="1500"/>
      <c r="C745" s="1500"/>
      <c r="D745" s="1500"/>
      <c r="E745" s="1500"/>
      <c r="F745" s="1500"/>
      <c r="G745" s="1500"/>
      <c r="H745" s="1500"/>
      <c r="I745" s="1500"/>
      <c r="J745" s="1500"/>
      <c r="K745" s="1500"/>
      <c r="L745" s="1500"/>
      <c r="M745" s="1500"/>
      <c r="N745" s="1500"/>
      <c r="O745" s="1500"/>
      <c r="P745" s="1500"/>
      <c r="Q745" s="1500"/>
      <c r="R745" s="1500"/>
      <c r="S745" s="1500"/>
      <c r="T745" s="1500"/>
      <c r="U745" s="1500"/>
      <c r="V745" s="1500"/>
      <c r="W745" s="1500"/>
      <c r="X745" s="1500"/>
      <c r="Y745" s="1500"/>
      <c r="Z745" s="1500"/>
      <c r="AA745" s="1500"/>
      <c r="AB745" s="1500"/>
      <c r="AC745" s="1500"/>
      <c r="AD745" s="1500"/>
      <c r="AE745" s="1500"/>
      <c r="AF745" s="1500"/>
      <c r="AG745" s="1500"/>
      <c r="AH745" s="1500"/>
      <c r="AI745" s="1500"/>
      <c r="AJ745" s="1500"/>
      <c r="AK745" s="1500"/>
      <c r="AL745" s="1500"/>
      <c r="AM745" s="1500"/>
      <c r="AN745" s="1500"/>
    </row>
    <row r="746" spans="1:40" ht="14.25" customHeight="1" x14ac:dyDescent="0.25">
      <c r="A746" s="1500"/>
      <c r="B746" s="1500"/>
      <c r="C746" s="1500"/>
      <c r="D746" s="1500"/>
      <c r="E746" s="1500"/>
      <c r="F746" s="1500"/>
      <c r="G746" s="1500"/>
      <c r="H746" s="1500"/>
      <c r="I746" s="1500"/>
      <c r="J746" s="1500"/>
      <c r="K746" s="1500"/>
      <c r="L746" s="1500"/>
      <c r="M746" s="1500"/>
      <c r="N746" s="1500"/>
      <c r="O746" s="1500"/>
      <c r="P746" s="1500"/>
      <c r="Q746" s="1500"/>
      <c r="R746" s="1500"/>
      <c r="S746" s="1500"/>
      <c r="T746" s="1500"/>
      <c r="U746" s="1500"/>
      <c r="V746" s="1500"/>
      <c r="W746" s="1500"/>
      <c r="X746" s="1500"/>
      <c r="Y746" s="1500"/>
      <c r="Z746" s="1500"/>
      <c r="AA746" s="1500"/>
      <c r="AB746" s="1500"/>
      <c r="AC746" s="1500"/>
      <c r="AD746" s="1500"/>
      <c r="AE746" s="1500"/>
      <c r="AF746" s="1500"/>
      <c r="AG746" s="1500"/>
      <c r="AH746" s="1500"/>
      <c r="AI746" s="1500"/>
      <c r="AJ746" s="1500"/>
      <c r="AK746" s="1500"/>
      <c r="AL746" s="1500"/>
      <c r="AM746" s="1500"/>
      <c r="AN746" s="1500"/>
    </row>
    <row r="747" spans="1:40" ht="14.25" customHeight="1" x14ac:dyDescent="0.25">
      <c r="A747" s="1500"/>
      <c r="B747" s="1500"/>
      <c r="C747" s="1500"/>
      <c r="D747" s="1500"/>
      <c r="E747" s="1500"/>
      <c r="F747" s="1500"/>
      <c r="G747" s="1500"/>
      <c r="H747" s="1500"/>
      <c r="I747" s="1500"/>
      <c r="J747" s="1500"/>
      <c r="K747" s="1500"/>
      <c r="L747" s="1500"/>
      <c r="M747" s="1500"/>
      <c r="N747" s="1500"/>
      <c r="O747" s="1500"/>
      <c r="P747" s="1500"/>
      <c r="Q747" s="1500"/>
      <c r="R747" s="1500"/>
      <c r="S747" s="1500"/>
      <c r="T747" s="1500"/>
      <c r="U747" s="1500"/>
      <c r="V747" s="1500"/>
      <c r="W747" s="1500"/>
      <c r="X747" s="1500"/>
      <c r="Y747" s="1500"/>
      <c r="Z747" s="1500"/>
      <c r="AA747" s="1500"/>
      <c r="AB747" s="1500"/>
      <c r="AC747" s="1500"/>
      <c r="AD747" s="1500"/>
      <c r="AE747" s="1500"/>
      <c r="AF747" s="1500"/>
      <c r="AG747" s="1500"/>
      <c r="AH747" s="1500"/>
      <c r="AI747" s="1500"/>
      <c r="AJ747" s="1500"/>
      <c r="AK747" s="1500"/>
      <c r="AL747" s="1500"/>
      <c r="AM747" s="1500"/>
      <c r="AN747" s="1500"/>
    </row>
    <row r="748" spans="1:40" ht="14.25" customHeight="1" x14ac:dyDescent="0.25">
      <c r="A748" s="1500"/>
      <c r="B748" s="1500"/>
      <c r="C748" s="1500"/>
      <c r="D748" s="1500"/>
      <c r="E748" s="1500"/>
      <c r="F748" s="1500"/>
      <c r="G748" s="1500"/>
      <c r="H748" s="1500"/>
      <c r="I748" s="1500"/>
      <c r="J748" s="1500"/>
      <c r="K748" s="1500"/>
      <c r="L748" s="1500"/>
      <c r="M748" s="1500"/>
      <c r="N748" s="1500"/>
      <c r="O748" s="1500"/>
      <c r="P748" s="1500"/>
      <c r="Q748" s="1500"/>
      <c r="R748" s="1500"/>
      <c r="S748" s="1500"/>
      <c r="T748" s="1500"/>
      <c r="U748" s="1500"/>
      <c r="V748" s="1500"/>
      <c r="W748" s="1500"/>
      <c r="X748" s="1500"/>
      <c r="Y748" s="1500"/>
      <c r="Z748" s="1500"/>
      <c r="AA748" s="1500"/>
      <c r="AB748" s="1500"/>
      <c r="AC748" s="1500"/>
      <c r="AD748" s="1500"/>
      <c r="AE748" s="1500"/>
      <c r="AF748" s="1500"/>
      <c r="AG748" s="1500"/>
      <c r="AH748" s="1500"/>
      <c r="AI748" s="1500"/>
      <c r="AJ748" s="1500"/>
      <c r="AK748" s="1500"/>
      <c r="AL748" s="1500"/>
      <c r="AM748" s="1500"/>
      <c r="AN748" s="1500"/>
    </row>
    <row r="749" spans="1:40" ht="14.25" customHeight="1" x14ac:dyDescent="0.25">
      <c r="A749" s="1500"/>
      <c r="B749" s="1500"/>
      <c r="C749" s="1500"/>
      <c r="D749" s="1500"/>
      <c r="E749" s="1500"/>
      <c r="F749" s="1500"/>
      <c r="G749" s="1500"/>
      <c r="H749" s="1500"/>
      <c r="I749" s="1500"/>
      <c r="J749" s="1500"/>
      <c r="K749" s="1500"/>
      <c r="L749" s="1500"/>
      <c r="M749" s="1500"/>
      <c r="N749" s="1500"/>
      <c r="O749" s="1500"/>
      <c r="P749" s="1500"/>
      <c r="Q749" s="1500"/>
      <c r="R749" s="1500"/>
      <c r="S749" s="1500"/>
      <c r="T749" s="1500"/>
      <c r="U749" s="1500"/>
      <c r="V749" s="1500"/>
      <c r="W749" s="1500"/>
      <c r="X749" s="1500"/>
      <c r="Y749" s="1500"/>
      <c r="Z749" s="1500"/>
      <c r="AA749" s="1500"/>
      <c r="AB749" s="1500"/>
      <c r="AC749" s="1500"/>
      <c r="AD749" s="1500"/>
      <c r="AE749" s="1500"/>
      <c r="AF749" s="1500"/>
      <c r="AG749" s="1500"/>
      <c r="AH749" s="1500"/>
      <c r="AI749" s="1500"/>
      <c r="AJ749" s="1500"/>
      <c r="AK749" s="1500"/>
      <c r="AL749" s="1500"/>
      <c r="AM749" s="1500"/>
      <c r="AN749" s="1500"/>
    </row>
    <row r="750" spans="1:40" ht="14.25" customHeight="1" x14ac:dyDescent="0.25">
      <c r="A750" s="1500"/>
      <c r="B750" s="1500"/>
      <c r="C750" s="1500"/>
      <c r="D750" s="1500"/>
      <c r="E750" s="1500"/>
      <c r="F750" s="1500"/>
      <c r="G750" s="1500"/>
      <c r="H750" s="1500"/>
      <c r="I750" s="1500"/>
      <c r="J750" s="1500"/>
      <c r="K750" s="1500"/>
      <c r="L750" s="1500"/>
      <c r="M750" s="1500"/>
      <c r="N750" s="1500"/>
      <c r="O750" s="1500"/>
      <c r="P750" s="1500"/>
      <c r="Q750" s="1500"/>
      <c r="R750" s="1500"/>
      <c r="S750" s="1500"/>
      <c r="T750" s="1500"/>
      <c r="U750" s="1500"/>
      <c r="V750" s="1500"/>
      <c r="W750" s="1500"/>
      <c r="X750" s="1500"/>
      <c r="Y750" s="1500"/>
      <c r="Z750" s="1500"/>
      <c r="AA750" s="1500"/>
      <c r="AB750" s="1500"/>
      <c r="AC750" s="1500"/>
      <c r="AD750" s="1500"/>
      <c r="AE750" s="1500"/>
      <c r="AF750" s="1500"/>
      <c r="AG750" s="1500"/>
      <c r="AH750" s="1500"/>
      <c r="AI750" s="1500"/>
      <c r="AJ750" s="1500"/>
      <c r="AK750" s="1500"/>
      <c r="AL750" s="1500"/>
      <c r="AM750" s="1500"/>
      <c r="AN750" s="1500"/>
    </row>
    <row r="751" spans="1:40" ht="14.25" customHeight="1" x14ac:dyDescent="0.25">
      <c r="A751" s="1500"/>
      <c r="B751" s="1500"/>
      <c r="C751" s="1500"/>
      <c r="D751" s="1500"/>
      <c r="E751" s="1500"/>
      <c r="F751" s="1500"/>
      <c r="G751" s="1500"/>
      <c r="H751" s="1500"/>
      <c r="I751" s="1500"/>
      <c r="J751" s="1500"/>
      <c r="K751" s="1500"/>
      <c r="L751" s="1500"/>
      <c r="M751" s="1500"/>
      <c r="N751" s="1500"/>
      <c r="O751" s="1500"/>
      <c r="P751" s="1500"/>
      <c r="Q751" s="1500"/>
      <c r="R751" s="1500"/>
      <c r="S751" s="1500"/>
      <c r="T751" s="1500"/>
      <c r="U751" s="1500"/>
      <c r="V751" s="1500"/>
      <c r="W751" s="1500"/>
      <c r="X751" s="1500"/>
      <c r="Y751" s="1500"/>
      <c r="Z751" s="1500"/>
      <c r="AA751" s="1500"/>
      <c r="AB751" s="1500"/>
      <c r="AC751" s="1500"/>
      <c r="AD751" s="1500"/>
      <c r="AE751" s="1500"/>
      <c r="AF751" s="1500"/>
      <c r="AG751" s="1500"/>
      <c r="AH751" s="1500"/>
      <c r="AI751" s="1500"/>
      <c r="AJ751" s="1500"/>
      <c r="AK751" s="1500"/>
      <c r="AL751" s="1500"/>
      <c r="AM751" s="1500"/>
      <c r="AN751" s="1500"/>
    </row>
    <row r="752" spans="1:40" ht="14.25" customHeight="1" x14ac:dyDescent="0.25">
      <c r="A752" s="1500"/>
      <c r="B752" s="1500"/>
      <c r="C752" s="1500"/>
      <c r="D752" s="1500"/>
      <c r="E752" s="1500"/>
      <c r="F752" s="1500"/>
      <c r="G752" s="1500"/>
      <c r="H752" s="1500"/>
      <c r="I752" s="1500"/>
      <c r="J752" s="1500"/>
      <c r="K752" s="1500"/>
      <c r="L752" s="1500"/>
      <c r="M752" s="1500"/>
      <c r="N752" s="1500"/>
      <c r="O752" s="1500"/>
      <c r="P752" s="1500"/>
      <c r="Q752" s="1500"/>
      <c r="R752" s="1500"/>
      <c r="S752" s="1500"/>
      <c r="T752" s="1500"/>
      <c r="U752" s="1500"/>
      <c r="V752" s="1500"/>
      <c r="W752" s="1500"/>
      <c r="X752" s="1500"/>
      <c r="Y752" s="1500"/>
      <c r="Z752" s="1500"/>
      <c r="AA752" s="1500"/>
      <c r="AB752" s="1500"/>
      <c r="AC752" s="1500"/>
      <c r="AD752" s="1500"/>
      <c r="AE752" s="1500"/>
      <c r="AF752" s="1500"/>
      <c r="AG752" s="1500"/>
      <c r="AH752" s="1500"/>
      <c r="AI752" s="1500"/>
      <c r="AJ752" s="1500"/>
      <c r="AK752" s="1500"/>
      <c r="AL752" s="1500"/>
      <c r="AM752" s="1500"/>
      <c r="AN752" s="1500"/>
    </row>
    <row r="753" spans="1:40" ht="14.25" customHeight="1" x14ac:dyDescent="0.25">
      <c r="A753" s="1500"/>
      <c r="B753" s="1500"/>
      <c r="C753" s="1500"/>
      <c r="D753" s="1500"/>
      <c r="E753" s="1500"/>
      <c r="F753" s="1500"/>
      <c r="G753" s="1500"/>
      <c r="H753" s="1500"/>
      <c r="I753" s="1500"/>
      <c r="J753" s="1500"/>
      <c r="K753" s="1500"/>
      <c r="L753" s="1500"/>
      <c r="M753" s="1500"/>
      <c r="N753" s="1500"/>
      <c r="O753" s="1500"/>
      <c r="P753" s="1500"/>
      <c r="Q753" s="1500"/>
      <c r="R753" s="1500"/>
      <c r="S753" s="1500"/>
      <c r="T753" s="1500"/>
      <c r="U753" s="1500"/>
      <c r="V753" s="1500"/>
      <c r="W753" s="1500"/>
      <c r="X753" s="1500"/>
      <c r="Y753" s="1500"/>
      <c r="Z753" s="1500"/>
      <c r="AA753" s="1500"/>
      <c r="AB753" s="1500"/>
      <c r="AC753" s="1500"/>
      <c r="AD753" s="1500"/>
      <c r="AE753" s="1500"/>
      <c r="AF753" s="1500"/>
      <c r="AG753" s="1500"/>
      <c r="AH753" s="1500"/>
      <c r="AI753" s="1500"/>
      <c r="AJ753" s="1500"/>
      <c r="AK753" s="1500"/>
      <c r="AL753" s="1500"/>
      <c r="AM753" s="1500"/>
      <c r="AN753" s="1500"/>
    </row>
    <row r="754" spans="1:40" ht="14.25" customHeight="1" x14ac:dyDescent="0.25">
      <c r="A754" s="1500"/>
      <c r="B754" s="1500"/>
      <c r="C754" s="1500"/>
      <c r="D754" s="1500"/>
      <c r="E754" s="1500"/>
      <c r="F754" s="1500"/>
      <c r="G754" s="1500"/>
      <c r="H754" s="1500"/>
      <c r="I754" s="1500"/>
      <c r="J754" s="1500"/>
      <c r="K754" s="1500"/>
      <c r="L754" s="1500"/>
      <c r="M754" s="1500"/>
      <c r="N754" s="1500"/>
      <c r="O754" s="1500"/>
      <c r="P754" s="1500"/>
      <c r="Q754" s="1500"/>
      <c r="R754" s="1500"/>
      <c r="S754" s="1500"/>
      <c r="T754" s="1500"/>
      <c r="U754" s="1500"/>
      <c r="V754" s="1500"/>
      <c r="W754" s="1500"/>
      <c r="X754" s="1500"/>
      <c r="Y754" s="1500"/>
      <c r="Z754" s="1500"/>
      <c r="AA754" s="1500"/>
      <c r="AB754" s="1500"/>
      <c r="AC754" s="1500"/>
      <c r="AD754" s="1500"/>
      <c r="AE754" s="1500"/>
      <c r="AF754" s="1500"/>
      <c r="AG754" s="1500"/>
      <c r="AH754" s="1500"/>
      <c r="AI754" s="1500"/>
      <c r="AJ754" s="1500"/>
      <c r="AK754" s="1500"/>
      <c r="AL754" s="1500"/>
      <c r="AM754" s="1500"/>
      <c r="AN754" s="1500"/>
    </row>
    <row r="755" spans="1:40" ht="14.25" customHeight="1" x14ac:dyDescent="0.25">
      <c r="A755" s="1500"/>
      <c r="B755" s="1500"/>
      <c r="C755" s="1500"/>
      <c r="D755" s="1500"/>
      <c r="E755" s="1500"/>
      <c r="F755" s="1500"/>
      <c r="G755" s="1500"/>
      <c r="H755" s="1500"/>
      <c r="I755" s="1500"/>
      <c r="J755" s="1500"/>
      <c r="K755" s="1500"/>
      <c r="L755" s="1500"/>
      <c r="M755" s="1500"/>
      <c r="N755" s="1500"/>
      <c r="O755" s="1500"/>
      <c r="P755" s="1500"/>
      <c r="Q755" s="1500"/>
      <c r="R755" s="1500"/>
      <c r="S755" s="1500"/>
      <c r="T755" s="1500"/>
      <c r="U755" s="1500"/>
      <c r="V755" s="1500"/>
      <c r="W755" s="1500"/>
      <c r="X755" s="1500"/>
      <c r="Y755" s="1500"/>
      <c r="Z755" s="1500"/>
      <c r="AA755" s="1500"/>
      <c r="AB755" s="1500"/>
      <c r="AC755" s="1500"/>
      <c r="AD755" s="1500"/>
      <c r="AE755" s="1500"/>
      <c r="AF755" s="1500"/>
      <c r="AG755" s="1500"/>
      <c r="AH755" s="1500"/>
      <c r="AI755" s="1500"/>
      <c r="AJ755" s="1500"/>
      <c r="AK755" s="1500"/>
      <c r="AL755" s="1500"/>
      <c r="AM755" s="1500"/>
      <c r="AN755" s="1500"/>
    </row>
    <row r="756" spans="1:40" ht="14.25" customHeight="1" x14ac:dyDescent="0.25">
      <c r="A756" s="1500"/>
      <c r="B756" s="1500"/>
      <c r="C756" s="1500"/>
      <c r="D756" s="1500"/>
      <c r="E756" s="1500"/>
      <c r="F756" s="1500"/>
      <c r="G756" s="1500"/>
      <c r="H756" s="1500"/>
      <c r="I756" s="1500"/>
      <c r="J756" s="1500"/>
      <c r="K756" s="1500"/>
      <c r="L756" s="1500"/>
      <c r="M756" s="1500"/>
      <c r="N756" s="1500"/>
      <c r="O756" s="1500"/>
      <c r="P756" s="1500"/>
      <c r="Q756" s="1500"/>
      <c r="R756" s="1500"/>
      <c r="S756" s="1500"/>
      <c r="T756" s="1500"/>
      <c r="U756" s="1500"/>
      <c r="V756" s="1500"/>
      <c r="W756" s="1500"/>
      <c r="X756" s="1500"/>
      <c r="Y756" s="1500"/>
      <c r="Z756" s="1500"/>
      <c r="AA756" s="1500"/>
      <c r="AB756" s="1500"/>
      <c r="AC756" s="1500"/>
      <c r="AD756" s="1500"/>
      <c r="AE756" s="1500"/>
      <c r="AF756" s="1500"/>
      <c r="AG756" s="1500"/>
      <c r="AH756" s="1500"/>
      <c r="AI756" s="1500"/>
      <c r="AJ756" s="1500"/>
      <c r="AK756" s="1500"/>
      <c r="AL756" s="1500"/>
      <c r="AM756" s="1500"/>
      <c r="AN756" s="1500"/>
    </row>
    <row r="757" spans="1:40" ht="14.25" customHeight="1" x14ac:dyDescent="0.25">
      <c r="A757" s="1500"/>
      <c r="B757" s="1500"/>
      <c r="C757" s="1500"/>
      <c r="D757" s="1500"/>
      <c r="E757" s="1500"/>
      <c r="F757" s="1500"/>
      <c r="G757" s="1500"/>
      <c r="H757" s="1500"/>
      <c r="I757" s="1500"/>
      <c r="J757" s="1500"/>
      <c r="K757" s="1500"/>
      <c r="L757" s="1500"/>
      <c r="M757" s="1500"/>
      <c r="N757" s="1500"/>
      <c r="O757" s="1500"/>
      <c r="P757" s="1500"/>
      <c r="Q757" s="1500"/>
      <c r="R757" s="1500"/>
      <c r="S757" s="1500"/>
      <c r="T757" s="1500"/>
      <c r="U757" s="1500"/>
      <c r="V757" s="1500"/>
      <c r="W757" s="1500"/>
      <c r="X757" s="1500"/>
      <c r="Y757" s="1500"/>
      <c r="Z757" s="1500"/>
      <c r="AA757" s="1500"/>
      <c r="AB757" s="1500"/>
      <c r="AC757" s="1500"/>
      <c r="AD757" s="1500"/>
      <c r="AE757" s="1500"/>
      <c r="AF757" s="1500"/>
      <c r="AG757" s="1500"/>
      <c r="AH757" s="1500"/>
      <c r="AI757" s="1500"/>
      <c r="AJ757" s="1500"/>
      <c r="AK757" s="1500"/>
      <c r="AL757" s="1500"/>
      <c r="AM757" s="1500"/>
      <c r="AN757" s="1500"/>
    </row>
    <row r="758" spans="1:40" ht="14.25" customHeight="1" x14ac:dyDescent="0.25">
      <c r="A758" s="1500"/>
      <c r="B758" s="1500"/>
      <c r="C758" s="1500"/>
      <c r="D758" s="1500"/>
      <c r="E758" s="1500"/>
      <c r="F758" s="1500"/>
      <c r="G758" s="1500"/>
      <c r="H758" s="1500"/>
      <c r="I758" s="1500"/>
      <c r="J758" s="1500"/>
      <c r="K758" s="1500"/>
      <c r="L758" s="1500"/>
      <c r="M758" s="1500"/>
      <c r="N758" s="1500"/>
      <c r="O758" s="1500"/>
      <c r="P758" s="1500"/>
      <c r="Q758" s="1500"/>
      <c r="R758" s="1500"/>
      <c r="S758" s="1500"/>
      <c r="T758" s="1500"/>
      <c r="U758" s="1500"/>
      <c r="V758" s="1500"/>
      <c r="W758" s="1500"/>
      <c r="X758" s="1500"/>
      <c r="Y758" s="1500"/>
      <c r="Z758" s="1500"/>
      <c r="AA758" s="1500"/>
      <c r="AB758" s="1500"/>
      <c r="AC758" s="1500"/>
      <c r="AD758" s="1500"/>
      <c r="AE758" s="1500"/>
      <c r="AF758" s="1500"/>
      <c r="AG758" s="1500"/>
      <c r="AH758" s="1500"/>
      <c r="AI758" s="1500"/>
      <c r="AJ758" s="1500"/>
      <c r="AK758" s="1500"/>
      <c r="AL758" s="1500"/>
      <c r="AM758" s="1500"/>
      <c r="AN758" s="1500"/>
    </row>
    <row r="759" spans="1:40" ht="14.25" customHeight="1" x14ac:dyDescent="0.25">
      <c r="A759" s="1500"/>
      <c r="B759" s="1500"/>
      <c r="C759" s="1500"/>
      <c r="D759" s="1500"/>
      <c r="E759" s="1500"/>
      <c r="F759" s="1500"/>
      <c r="G759" s="1500"/>
      <c r="H759" s="1500"/>
      <c r="I759" s="1500"/>
      <c r="J759" s="1500"/>
      <c r="K759" s="1500"/>
      <c r="L759" s="1500"/>
      <c r="M759" s="1500"/>
      <c r="N759" s="1500"/>
      <c r="O759" s="1500"/>
      <c r="P759" s="1500"/>
      <c r="Q759" s="1500"/>
      <c r="R759" s="1500"/>
      <c r="S759" s="1500"/>
      <c r="T759" s="1500"/>
      <c r="U759" s="1500"/>
      <c r="V759" s="1500"/>
      <c r="W759" s="1500"/>
      <c r="X759" s="1500"/>
      <c r="Y759" s="1500"/>
      <c r="Z759" s="1500"/>
      <c r="AA759" s="1500"/>
      <c r="AB759" s="1500"/>
      <c r="AC759" s="1500"/>
      <c r="AD759" s="1500"/>
      <c r="AE759" s="1500"/>
      <c r="AF759" s="1500"/>
      <c r="AG759" s="1500"/>
      <c r="AH759" s="1500"/>
      <c r="AI759" s="1500"/>
      <c r="AJ759" s="1500"/>
      <c r="AK759" s="1500"/>
      <c r="AL759" s="1500"/>
      <c r="AM759" s="1500"/>
      <c r="AN759" s="1500"/>
    </row>
    <row r="760" spans="1:40" ht="14.25" customHeight="1" x14ac:dyDescent="0.25">
      <c r="A760" s="1500"/>
      <c r="B760" s="1500"/>
      <c r="C760" s="1500"/>
      <c r="D760" s="1500"/>
      <c r="E760" s="1500"/>
      <c r="F760" s="1500"/>
      <c r="G760" s="1500"/>
      <c r="H760" s="1500"/>
      <c r="I760" s="1500"/>
      <c r="J760" s="1500"/>
      <c r="K760" s="1500"/>
      <c r="L760" s="1500"/>
      <c r="M760" s="1500"/>
      <c r="N760" s="1500"/>
      <c r="O760" s="1500"/>
      <c r="P760" s="1500"/>
      <c r="Q760" s="1500"/>
      <c r="R760" s="1500"/>
      <c r="S760" s="1500"/>
      <c r="T760" s="1500"/>
      <c r="U760" s="1500"/>
      <c r="V760" s="1500"/>
      <c r="W760" s="1500"/>
      <c r="X760" s="1500"/>
      <c r="Y760" s="1500"/>
      <c r="Z760" s="1500"/>
      <c r="AA760" s="1500"/>
      <c r="AB760" s="1500"/>
      <c r="AC760" s="1500"/>
      <c r="AD760" s="1500"/>
      <c r="AE760" s="1500"/>
      <c r="AF760" s="1500"/>
      <c r="AG760" s="1500"/>
      <c r="AH760" s="1500"/>
      <c r="AI760" s="1500"/>
      <c r="AJ760" s="1500"/>
      <c r="AK760" s="1500"/>
      <c r="AL760" s="1500"/>
      <c r="AM760" s="1500"/>
      <c r="AN760" s="1500"/>
    </row>
    <row r="761" spans="1:40" ht="14.25" customHeight="1" x14ac:dyDescent="0.25">
      <c r="A761" s="1500"/>
      <c r="B761" s="1500"/>
      <c r="C761" s="1500"/>
      <c r="D761" s="1500"/>
      <c r="E761" s="1500"/>
      <c r="F761" s="1500"/>
      <c r="G761" s="1500"/>
      <c r="H761" s="1500"/>
      <c r="I761" s="1500"/>
      <c r="J761" s="1500"/>
      <c r="K761" s="1500"/>
      <c r="L761" s="1500"/>
      <c r="M761" s="1500"/>
      <c r="N761" s="1500"/>
      <c r="O761" s="1500"/>
      <c r="P761" s="1500"/>
      <c r="Q761" s="1500"/>
      <c r="R761" s="1500"/>
      <c r="S761" s="1500"/>
      <c r="T761" s="1500"/>
      <c r="U761" s="1500"/>
      <c r="V761" s="1500"/>
      <c r="W761" s="1500"/>
      <c r="X761" s="1500"/>
      <c r="Y761" s="1500"/>
      <c r="Z761" s="1500"/>
      <c r="AA761" s="1500"/>
      <c r="AB761" s="1500"/>
      <c r="AC761" s="1500"/>
      <c r="AD761" s="1500"/>
      <c r="AE761" s="1500"/>
      <c r="AF761" s="1500"/>
      <c r="AG761" s="1500"/>
      <c r="AH761" s="1500"/>
      <c r="AI761" s="1500"/>
      <c r="AJ761" s="1500"/>
      <c r="AK761" s="1500"/>
      <c r="AL761" s="1500"/>
      <c r="AM761" s="1500"/>
      <c r="AN761" s="1500"/>
    </row>
    <row r="762" spans="1:40" ht="14.25" customHeight="1" x14ac:dyDescent="0.25">
      <c r="A762" s="1500"/>
      <c r="B762" s="1500"/>
      <c r="C762" s="1500"/>
      <c r="D762" s="1500"/>
      <c r="E762" s="1500"/>
      <c r="F762" s="1500"/>
      <c r="G762" s="1500"/>
      <c r="H762" s="1500"/>
      <c r="I762" s="1500"/>
      <c r="J762" s="1500"/>
      <c r="K762" s="1500"/>
      <c r="L762" s="1500"/>
      <c r="M762" s="1500"/>
      <c r="N762" s="1500"/>
      <c r="O762" s="1500"/>
      <c r="P762" s="1500"/>
      <c r="Q762" s="1500"/>
      <c r="R762" s="1500"/>
      <c r="S762" s="1500"/>
      <c r="T762" s="1500"/>
      <c r="U762" s="1500"/>
      <c r="V762" s="1500"/>
      <c r="W762" s="1500"/>
      <c r="X762" s="1500"/>
      <c r="Y762" s="1500"/>
      <c r="Z762" s="1500"/>
      <c r="AA762" s="1500"/>
      <c r="AB762" s="1500"/>
      <c r="AC762" s="1500"/>
      <c r="AD762" s="1500"/>
      <c r="AE762" s="1500"/>
      <c r="AF762" s="1500"/>
      <c r="AG762" s="1500"/>
      <c r="AH762" s="1500"/>
      <c r="AI762" s="1500"/>
      <c r="AJ762" s="1500"/>
      <c r="AK762" s="1500"/>
      <c r="AL762" s="1500"/>
      <c r="AM762" s="1500"/>
      <c r="AN762" s="1500"/>
    </row>
    <row r="763" spans="1:40" ht="14.25" customHeight="1" x14ac:dyDescent="0.25">
      <c r="A763" s="1500"/>
      <c r="B763" s="1500"/>
      <c r="C763" s="1500"/>
      <c r="D763" s="1500"/>
      <c r="E763" s="1500"/>
      <c r="F763" s="1500"/>
      <c r="G763" s="1500"/>
      <c r="H763" s="1500"/>
      <c r="I763" s="1500"/>
      <c r="J763" s="1500"/>
      <c r="K763" s="1500"/>
      <c r="L763" s="1500"/>
      <c r="M763" s="1500"/>
      <c r="N763" s="1500"/>
      <c r="O763" s="1500"/>
      <c r="P763" s="1500"/>
      <c r="Q763" s="1500"/>
      <c r="R763" s="1500"/>
      <c r="S763" s="1500"/>
      <c r="T763" s="1500"/>
      <c r="U763" s="1500"/>
      <c r="V763" s="1500"/>
      <c r="W763" s="1500"/>
      <c r="X763" s="1500"/>
      <c r="Y763" s="1500"/>
      <c r="Z763" s="1500"/>
      <c r="AA763" s="1500"/>
      <c r="AB763" s="1500"/>
      <c r="AC763" s="1500"/>
      <c r="AD763" s="1500"/>
      <c r="AE763" s="1500"/>
      <c r="AF763" s="1500"/>
      <c r="AG763" s="1500"/>
      <c r="AH763" s="1500"/>
      <c r="AI763" s="1500"/>
      <c r="AJ763" s="1500"/>
      <c r="AK763" s="1500"/>
      <c r="AL763" s="1500"/>
      <c r="AM763" s="1500"/>
      <c r="AN763" s="1500"/>
    </row>
    <row r="764" spans="1:40" ht="14.25" customHeight="1" x14ac:dyDescent="0.25">
      <c r="A764" s="1500"/>
      <c r="B764" s="1500"/>
      <c r="C764" s="1500"/>
      <c r="D764" s="1500"/>
      <c r="E764" s="1500"/>
      <c r="F764" s="1500"/>
      <c r="G764" s="1500"/>
      <c r="H764" s="1500"/>
      <c r="I764" s="1500"/>
      <c r="J764" s="1500"/>
      <c r="K764" s="1500"/>
      <c r="L764" s="1500"/>
      <c r="M764" s="1500"/>
      <c r="N764" s="1500"/>
      <c r="O764" s="1500"/>
      <c r="P764" s="1500"/>
      <c r="Q764" s="1500"/>
      <c r="R764" s="1500"/>
      <c r="S764" s="1500"/>
      <c r="T764" s="1500"/>
      <c r="U764" s="1500"/>
      <c r="V764" s="1500"/>
      <c r="W764" s="1500"/>
      <c r="X764" s="1500"/>
      <c r="Y764" s="1500"/>
      <c r="Z764" s="1500"/>
      <c r="AA764" s="1500"/>
      <c r="AB764" s="1500"/>
      <c r="AC764" s="1500"/>
      <c r="AD764" s="1500"/>
      <c r="AE764" s="1500"/>
      <c r="AF764" s="1500"/>
      <c r="AG764" s="1500"/>
      <c r="AH764" s="1500"/>
      <c r="AI764" s="1500"/>
      <c r="AJ764" s="1500"/>
      <c r="AK764" s="1500"/>
      <c r="AL764" s="1500"/>
      <c r="AM764" s="1500"/>
      <c r="AN764" s="1500"/>
    </row>
    <row r="765" spans="1:40" ht="14.25" customHeight="1" x14ac:dyDescent="0.25">
      <c r="A765" s="1500"/>
      <c r="B765" s="1500"/>
      <c r="C765" s="1500"/>
      <c r="D765" s="1500"/>
      <c r="E765" s="1500"/>
      <c r="F765" s="1500"/>
      <c r="G765" s="1500"/>
      <c r="H765" s="1500"/>
      <c r="I765" s="1500"/>
      <c r="J765" s="1500"/>
      <c r="K765" s="1500"/>
      <c r="L765" s="1500"/>
      <c r="M765" s="1500"/>
      <c r="N765" s="1500"/>
      <c r="O765" s="1500"/>
      <c r="P765" s="1500"/>
      <c r="Q765" s="1500"/>
      <c r="R765" s="1500"/>
      <c r="S765" s="1500"/>
      <c r="T765" s="1500"/>
      <c r="U765" s="1500"/>
      <c r="V765" s="1500"/>
      <c r="W765" s="1500"/>
      <c r="X765" s="1500"/>
      <c r="Y765" s="1500"/>
      <c r="Z765" s="1500"/>
      <c r="AA765" s="1500"/>
      <c r="AB765" s="1500"/>
      <c r="AC765" s="1500"/>
      <c r="AD765" s="1500"/>
      <c r="AE765" s="1500"/>
      <c r="AF765" s="1500"/>
      <c r="AG765" s="1500"/>
      <c r="AH765" s="1500"/>
      <c r="AI765" s="1500"/>
      <c r="AJ765" s="1500"/>
      <c r="AK765" s="1500"/>
      <c r="AL765" s="1500"/>
      <c r="AM765" s="1500"/>
      <c r="AN765" s="1500"/>
    </row>
    <row r="766" spans="1:40" ht="14.25" customHeight="1" x14ac:dyDescent="0.25">
      <c r="A766" s="1500"/>
      <c r="B766" s="1500"/>
      <c r="C766" s="1500"/>
      <c r="D766" s="1500"/>
      <c r="E766" s="1500"/>
      <c r="F766" s="1500"/>
      <c r="G766" s="1500"/>
      <c r="H766" s="1500"/>
      <c r="I766" s="1500"/>
      <c r="J766" s="1500"/>
      <c r="K766" s="1500"/>
      <c r="L766" s="1500"/>
      <c r="M766" s="1500"/>
      <c r="N766" s="1500"/>
      <c r="O766" s="1500"/>
      <c r="P766" s="1500"/>
      <c r="Q766" s="1500"/>
      <c r="R766" s="1500"/>
      <c r="S766" s="1500"/>
      <c r="T766" s="1500"/>
      <c r="U766" s="1500"/>
      <c r="V766" s="1500"/>
      <c r="W766" s="1500"/>
      <c r="X766" s="1500"/>
      <c r="Y766" s="1500"/>
      <c r="Z766" s="1500"/>
      <c r="AA766" s="1500"/>
      <c r="AB766" s="1500"/>
      <c r="AC766" s="1500"/>
      <c r="AD766" s="1500"/>
      <c r="AE766" s="1500"/>
      <c r="AF766" s="1500"/>
      <c r="AG766" s="1500"/>
      <c r="AH766" s="1500"/>
      <c r="AI766" s="1500"/>
      <c r="AJ766" s="1500"/>
      <c r="AK766" s="1500"/>
      <c r="AL766" s="1500"/>
      <c r="AM766" s="1500"/>
      <c r="AN766" s="1500"/>
    </row>
    <row r="767" spans="1:40" ht="14.25" customHeight="1" x14ac:dyDescent="0.25">
      <c r="A767" s="1500"/>
      <c r="B767" s="1500"/>
      <c r="C767" s="1500"/>
      <c r="D767" s="1500"/>
      <c r="E767" s="1500"/>
      <c r="F767" s="1500"/>
      <c r="G767" s="1500"/>
      <c r="H767" s="1500"/>
      <c r="I767" s="1500"/>
      <c r="J767" s="1500"/>
      <c r="K767" s="1500"/>
      <c r="L767" s="1500"/>
      <c r="M767" s="1500"/>
      <c r="N767" s="1500"/>
      <c r="O767" s="1500"/>
      <c r="P767" s="1500"/>
      <c r="Q767" s="1500"/>
      <c r="R767" s="1500"/>
      <c r="S767" s="1500"/>
      <c r="T767" s="1500"/>
      <c r="U767" s="1500"/>
      <c r="V767" s="1500"/>
      <c r="W767" s="1500"/>
      <c r="X767" s="1500"/>
      <c r="Y767" s="1500"/>
      <c r="Z767" s="1500"/>
      <c r="AA767" s="1500"/>
      <c r="AB767" s="1500"/>
      <c r="AC767" s="1500"/>
      <c r="AD767" s="1500"/>
      <c r="AE767" s="1500"/>
      <c r="AF767" s="1500"/>
      <c r="AG767" s="1500"/>
      <c r="AH767" s="1500"/>
      <c r="AI767" s="1500"/>
      <c r="AJ767" s="1500"/>
      <c r="AK767" s="1500"/>
      <c r="AL767" s="1500"/>
      <c r="AM767" s="1500"/>
      <c r="AN767" s="1500"/>
    </row>
    <row r="768" spans="1:40" ht="14.25" customHeight="1" x14ac:dyDescent="0.25">
      <c r="A768" s="1500"/>
      <c r="B768" s="1500"/>
      <c r="C768" s="1500"/>
      <c r="D768" s="1500"/>
      <c r="E768" s="1500"/>
      <c r="F768" s="1500"/>
      <c r="G768" s="1500"/>
      <c r="H768" s="1500"/>
      <c r="I768" s="1500"/>
      <c r="J768" s="1500"/>
      <c r="K768" s="1500"/>
      <c r="L768" s="1500"/>
      <c r="M768" s="1500"/>
      <c r="N768" s="1500"/>
      <c r="O768" s="1500"/>
      <c r="P768" s="1500"/>
      <c r="Q768" s="1500"/>
      <c r="R768" s="1500"/>
      <c r="S768" s="1500"/>
      <c r="T768" s="1500"/>
      <c r="U768" s="1500"/>
      <c r="V768" s="1500"/>
      <c r="W768" s="1500"/>
      <c r="X768" s="1500"/>
      <c r="Y768" s="1500"/>
      <c r="Z768" s="1500"/>
      <c r="AA768" s="1500"/>
      <c r="AB768" s="1500"/>
      <c r="AC768" s="1500"/>
      <c r="AD768" s="1500"/>
      <c r="AE768" s="1500"/>
      <c r="AF768" s="1500"/>
      <c r="AG768" s="1500"/>
      <c r="AH768" s="1500"/>
      <c r="AI768" s="1500"/>
      <c r="AJ768" s="1500"/>
      <c r="AK768" s="1500"/>
      <c r="AL768" s="1500"/>
      <c r="AM768" s="1500"/>
      <c r="AN768" s="1500"/>
    </row>
    <row r="769" spans="1:40" ht="14.25" customHeight="1" x14ac:dyDescent="0.25">
      <c r="A769" s="1500"/>
      <c r="B769" s="1500"/>
      <c r="C769" s="1500"/>
      <c r="D769" s="1500"/>
      <c r="E769" s="1500"/>
      <c r="F769" s="1500"/>
      <c r="G769" s="1500"/>
      <c r="H769" s="1500"/>
      <c r="I769" s="1500"/>
      <c r="J769" s="1500"/>
      <c r="K769" s="1500"/>
      <c r="L769" s="1500"/>
      <c r="M769" s="1500"/>
      <c r="N769" s="1500"/>
      <c r="O769" s="1500"/>
      <c r="P769" s="1500"/>
      <c r="Q769" s="1500"/>
      <c r="R769" s="1500"/>
      <c r="S769" s="1500"/>
      <c r="T769" s="1500"/>
      <c r="U769" s="1500"/>
      <c r="V769" s="1500"/>
      <c r="W769" s="1500"/>
      <c r="X769" s="1500"/>
      <c r="Y769" s="1500"/>
      <c r="Z769" s="1500"/>
      <c r="AA769" s="1500"/>
      <c r="AB769" s="1500"/>
      <c r="AC769" s="1500"/>
      <c r="AD769" s="1500"/>
      <c r="AE769" s="1500"/>
      <c r="AF769" s="1500"/>
      <c r="AG769" s="1500"/>
      <c r="AH769" s="1500"/>
      <c r="AI769" s="1500"/>
      <c r="AJ769" s="1500"/>
      <c r="AK769" s="1500"/>
      <c r="AL769" s="1500"/>
      <c r="AM769" s="1500"/>
      <c r="AN769" s="1500"/>
    </row>
    <row r="770" spans="1:40" ht="14.25" customHeight="1" x14ac:dyDescent="0.25">
      <c r="A770" s="1500"/>
      <c r="B770" s="1500"/>
      <c r="C770" s="1500"/>
      <c r="D770" s="1500"/>
      <c r="E770" s="1500"/>
      <c r="F770" s="1500"/>
      <c r="G770" s="1500"/>
      <c r="H770" s="1500"/>
      <c r="I770" s="1500"/>
      <c r="J770" s="1500"/>
      <c r="K770" s="1500"/>
      <c r="L770" s="1500"/>
      <c r="M770" s="1500"/>
      <c r="N770" s="1500"/>
      <c r="O770" s="1500"/>
      <c r="P770" s="1500"/>
      <c r="Q770" s="1500"/>
      <c r="R770" s="1500"/>
      <c r="S770" s="1500"/>
      <c r="T770" s="1500"/>
      <c r="U770" s="1500"/>
      <c r="V770" s="1500"/>
      <c r="W770" s="1500"/>
      <c r="X770" s="1500"/>
      <c r="Y770" s="1500"/>
      <c r="Z770" s="1500"/>
      <c r="AA770" s="1500"/>
      <c r="AB770" s="1500"/>
      <c r="AC770" s="1500"/>
      <c r="AD770" s="1500"/>
      <c r="AE770" s="1500"/>
      <c r="AF770" s="1500"/>
      <c r="AG770" s="1500"/>
      <c r="AH770" s="1500"/>
      <c r="AI770" s="1500"/>
      <c r="AJ770" s="1500"/>
      <c r="AK770" s="1500"/>
      <c r="AL770" s="1500"/>
      <c r="AM770" s="1500"/>
      <c r="AN770" s="1500"/>
    </row>
    <row r="771" spans="1:40" ht="14.25" customHeight="1" x14ac:dyDescent="0.25">
      <c r="A771" s="1500"/>
      <c r="B771" s="1500"/>
      <c r="C771" s="1500"/>
      <c r="D771" s="1500"/>
      <c r="E771" s="1500"/>
      <c r="F771" s="1500"/>
      <c r="G771" s="1500"/>
      <c r="H771" s="1500"/>
      <c r="I771" s="1500"/>
      <c r="J771" s="1500"/>
      <c r="K771" s="1500"/>
      <c r="L771" s="1500"/>
      <c r="M771" s="1500"/>
      <c r="N771" s="1500"/>
      <c r="O771" s="1500"/>
      <c r="P771" s="1500"/>
      <c r="Q771" s="1500"/>
      <c r="R771" s="1500"/>
      <c r="S771" s="1500"/>
      <c r="T771" s="1500"/>
      <c r="U771" s="1500"/>
      <c r="V771" s="1500"/>
      <c r="W771" s="1500"/>
      <c r="X771" s="1500"/>
      <c r="Y771" s="1500"/>
      <c r="Z771" s="1500"/>
      <c r="AA771" s="1500"/>
      <c r="AB771" s="1500"/>
      <c r="AC771" s="1500"/>
      <c r="AD771" s="1500"/>
      <c r="AE771" s="1500"/>
      <c r="AF771" s="1500"/>
      <c r="AG771" s="1500"/>
      <c r="AH771" s="1500"/>
      <c r="AI771" s="1500"/>
      <c r="AJ771" s="1500"/>
      <c r="AK771" s="1500"/>
      <c r="AL771" s="1500"/>
      <c r="AM771" s="1500"/>
      <c r="AN771" s="1500"/>
    </row>
    <row r="772" spans="1:40" ht="14.25" customHeight="1" x14ac:dyDescent="0.25">
      <c r="A772" s="1500"/>
      <c r="B772" s="1500"/>
      <c r="C772" s="1500"/>
      <c r="D772" s="1500"/>
      <c r="E772" s="1500"/>
      <c r="F772" s="1500"/>
      <c r="G772" s="1500"/>
      <c r="H772" s="1500"/>
      <c r="I772" s="1500"/>
      <c r="J772" s="1500"/>
      <c r="K772" s="1500"/>
      <c r="L772" s="1500"/>
      <c r="M772" s="1500"/>
      <c r="N772" s="1500"/>
      <c r="O772" s="1500"/>
      <c r="P772" s="1500"/>
      <c r="Q772" s="1500"/>
      <c r="R772" s="1500"/>
      <c r="S772" s="1500"/>
      <c r="T772" s="1500"/>
      <c r="U772" s="1500"/>
      <c r="V772" s="1500"/>
      <c r="W772" s="1500"/>
      <c r="X772" s="1500"/>
      <c r="Y772" s="1500"/>
      <c r="Z772" s="1500"/>
      <c r="AA772" s="1500"/>
      <c r="AB772" s="1500"/>
      <c r="AC772" s="1500"/>
      <c r="AD772" s="1500"/>
      <c r="AE772" s="1500"/>
      <c r="AF772" s="1500"/>
      <c r="AG772" s="1500"/>
      <c r="AH772" s="1500"/>
      <c r="AI772" s="1500"/>
      <c r="AJ772" s="1500"/>
      <c r="AK772" s="1500"/>
      <c r="AL772" s="1500"/>
      <c r="AM772" s="1500"/>
      <c r="AN772" s="1500"/>
    </row>
    <row r="773" spans="1:40" ht="14.25" customHeight="1" x14ac:dyDescent="0.25">
      <c r="A773" s="1500"/>
      <c r="B773" s="1500"/>
      <c r="C773" s="1500"/>
      <c r="D773" s="1500"/>
      <c r="E773" s="1500"/>
      <c r="F773" s="1500"/>
      <c r="G773" s="1500"/>
      <c r="H773" s="1500"/>
      <c r="I773" s="1500"/>
      <c r="J773" s="1500"/>
      <c r="K773" s="1500"/>
      <c r="L773" s="1500"/>
      <c r="M773" s="1500"/>
      <c r="N773" s="1500"/>
      <c r="O773" s="1500"/>
      <c r="P773" s="1500"/>
      <c r="Q773" s="1500"/>
      <c r="R773" s="1500"/>
      <c r="S773" s="1500"/>
      <c r="T773" s="1500"/>
      <c r="U773" s="1500"/>
      <c r="V773" s="1500"/>
      <c r="W773" s="1500"/>
      <c r="X773" s="1500"/>
      <c r="Y773" s="1500"/>
      <c r="Z773" s="1500"/>
      <c r="AA773" s="1500"/>
      <c r="AB773" s="1500"/>
      <c r="AC773" s="1500"/>
      <c r="AD773" s="1500"/>
      <c r="AE773" s="1500"/>
      <c r="AF773" s="1500"/>
      <c r="AG773" s="1500"/>
      <c r="AH773" s="1500"/>
      <c r="AI773" s="1500"/>
      <c r="AJ773" s="1500"/>
      <c r="AK773" s="1500"/>
      <c r="AL773" s="1500"/>
      <c r="AM773" s="1500"/>
      <c r="AN773" s="1500"/>
    </row>
    <row r="774" spans="1:40" ht="14.25" customHeight="1" x14ac:dyDescent="0.25">
      <c r="A774" s="1500"/>
      <c r="B774" s="1500"/>
      <c r="C774" s="1500"/>
      <c r="D774" s="1500"/>
      <c r="E774" s="1500"/>
      <c r="F774" s="1500"/>
      <c r="G774" s="1500"/>
      <c r="H774" s="1500"/>
      <c r="I774" s="1500"/>
      <c r="J774" s="1500"/>
      <c r="K774" s="1500"/>
      <c r="L774" s="1500"/>
      <c r="M774" s="1500"/>
      <c r="N774" s="1500"/>
      <c r="O774" s="1500"/>
      <c r="P774" s="1500"/>
      <c r="Q774" s="1500"/>
      <c r="R774" s="1500"/>
      <c r="S774" s="1500"/>
      <c r="T774" s="1500"/>
      <c r="U774" s="1500"/>
      <c r="V774" s="1500"/>
      <c r="W774" s="1500"/>
      <c r="X774" s="1500"/>
      <c r="Y774" s="1500"/>
      <c r="Z774" s="1500"/>
      <c r="AA774" s="1500"/>
      <c r="AB774" s="1500"/>
      <c r="AC774" s="1500"/>
      <c r="AD774" s="1500"/>
      <c r="AE774" s="1500"/>
      <c r="AF774" s="1500"/>
      <c r="AG774" s="1500"/>
      <c r="AH774" s="1500"/>
      <c r="AI774" s="1500"/>
      <c r="AJ774" s="1500"/>
      <c r="AK774" s="1500"/>
      <c r="AL774" s="1500"/>
      <c r="AM774" s="1500"/>
      <c r="AN774" s="1500"/>
    </row>
    <row r="775" spans="1:40" ht="14.25" customHeight="1" x14ac:dyDescent="0.25">
      <c r="A775" s="1500"/>
      <c r="B775" s="1500"/>
      <c r="C775" s="1500"/>
      <c r="D775" s="1500"/>
      <c r="E775" s="1500"/>
      <c r="F775" s="1500"/>
      <c r="G775" s="1500"/>
      <c r="H775" s="1500"/>
      <c r="I775" s="1500"/>
      <c r="J775" s="1500"/>
      <c r="K775" s="1500"/>
      <c r="L775" s="1500"/>
      <c r="M775" s="1500"/>
      <c r="N775" s="1500"/>
      <c r="O775" s="1500"/>
      <c r="P775" s="1500"/>
      <c r="Q775" s="1500"/>
      <c r="R775" s="1500"/>
      <c r="S775" s="1500"/>
      <c r="T775" s="1500"/>
      <c r="U775" s="1500"/>
      <c r="V775" s="1500"/>
      <c r="W775" s="1500"/>
      <c r="X775" s="1500"/>
      <c r="Y775" s="1500"/>
      <c r="Z775" s="1500"/>
      <c r="AA775" s="1500"/>
      <c r="AB775" s="1500"/>
      <c r="AC775" s="1500"/>
      <c r="AD775" s="1500"/>
      <c r="AE775" s="1500"/>
      <c r="AF775" s="1500"/>
      <c r="AG775" s="1500"/>
      <c r="AH775" s="1500"/>
      <c r="AI775" s="1500"/>
      <c r="AJ775" s="1500"/>
      <c r="AK775" s="1500"/>
      <c r="AL775" s="1500"/>
      <c r="AM775" s="1500"/>
      <c r="AN775" s="1500"/>
    </row>
    <row r="776" spans="1:40" ht="14.25" customHeight="1" x14ac:dyDescent="0.25">
      <c r="A776" s="1500"/>
      <c r="B776" s="1500"/>
      <c r="C776" s="1500"/>
      <c r="D776" s="1500"/>
      <c r="E776" s="1500"/>
      <c r="F776" s="1500"/>
      <c r="G776" s="1500"/>
      <c r="H776" s="1500"/>
      <c r="I776" s="1500"/>
      <c r="J776" s="1500"/>
      <c r="K776" s="1500"/>
      <c r="L776" s="1500"/>
      <c r="M776" s="1500"/>
      <c r="N776" s="1500"/>
      <c r="O776" s="1500"/>
      <c r="P776" s="1500"/>
      <c r="Q776" s="1500"/>
      <c r="R776" s="1500"/>
      <c r="S776" s="1500"/>
      <c r="T776" s="1500"/>
      <c r="U776" s="1500"/>
      <c r="V776" s="1500"/>
      <c r="W776" s="1500"/>
      <c r="X776" s="1500"/>
      <c r="Y776" s="1500"/>
      <c r="Z776" s="1500"/>
      <c r="AA776" s="1500"/>
      <c r="AB776" s="1500"/>
      <c r="AC776" s="1500"/>
      <c r="AD776" s="1500"/>
      <c r="AE776" s="1500"/>
      <c r="AF776" s="1500"/>
      <c r="AG776" s="1500"/>
      <c r="AH776" s="1500"/>
      <c r="AI776" s="1500"/>
      <c r="AJ776" s="1500"/>
      <c r="AK776" s="1500"/>
      <c r="AL776" s="1500"/>
      <c r="AM776" s="1500"/>
      <c r="AN776" s="1500"/>
    </row>
    <row r="777" spans="1:40" ht="14.25" customHeight="1" x14ac:dyDescent="0.25">
      <c r="A777" s="1500"/>
      <c r="B777" s="1500"/>
      <c r="C777" s="1500"/>
      <c r="D777" s="1500"/>
      <c r="E777" s="1500"/>
      <c r="F777" s="1500"/>
      <c r="G777" s="1500"/>
      <c r="H777" s="1500"/>
      <c r="I777" s="1500"/>
      <c r="J777" s="1500"/>
      <c r="K777" s="1500"/>
      <c r="L777" s="1500"/>
      <c r="M777" s="1500"/>
      <c r="N777" s="1500"/>
      <c r="O777" s="1500"/>
      <c r="P777" s="1500"/>
      <c r="Q777" s="1500"/>
      <c r="R777" s="1500"/>
      <c r="S777" s="1500"/>
      <c r="T777" s="1500"/>
      <c r="U777" s="1500"/>
      <c r="V777" s="1500"/>
      <c r="W777" s="1500"/>
      <c r="X777" s="1500"/>
      <c r="Y777" s="1500"/>
      <c r="Z777" s="1500"/>
      <c r="AA777" s="1500"/>
      <c r="AB777" s="1500"/>
      <c r="AC777" s="1500"/>
      <c r="AD777" s="1500"/>
      <c r="AE777" s="1500"/>
      <c r="AF777" s="1500"/>
      <c r="AG777" s="1500"/>
      <c r="AH777" s="1500"/>
      <c r="AI777" s="1500"/>
      <c r="AJ777" s="1500"/>
      <c r="AK777" s="1500"/>
      <c r="AL777" s="1500"/>
      <c r="AM777" s="1500"/>
      <c r="AN777" s="1500"/>
    </row>
    <row r="778" spans="1:40" ht="14.25" customHeight="1" x14ac:dyDescent="0.25">
      <c r="A778" s="1500"/>
      <c r="B778" s="1500"/>
      <c r="C778" s="1500"/>
      <c r="D778" s="1500"/>
      <c r="E778" s="1500"/>
      <c r="F778" s="1500"/>
      <c r="G778" s="1500"/>
      <c r="H778" s="1500"/>
      <c r="I778" s="1500"/>
      <c r="J778" s="1500"/>
      <c r="K778" s="1500"/>
      <c r="L778" s="1500"/>
      <c r="M778" s="1500"/>
      <c r="N778" s="1500"/>
      <c r="O778" s="1500"/>
      <c r="P778" s="1500"/>
      <c r="Q778" s="1500"/>
      <c r="R778" s="1500"/>
      <c r="S778" s="1500"/>
      <c r="T778" s="1500"/>
      <c r="U778" s="1500"/>
      <c r="V778" s="1500"/>
      <c r="W778" s="1500"/>
      <c r="X778" s="1500"/>
      <c r="Y778" s="1500"/>
      <c r="Z778" s="1500"/>
      <c r="AA778" s="1500"/>
      <c r="AB778" s="1500"/>
      <c r="AC778" s="1500"/>
      <c r="AD778" s="1500"/>
      <c r="AE778" s="1500"/>
      <c r="AF778" s="1500"/>
      <c r="AG778" s="1500"/>
      <c r="AH778" s="1500"/>
      <c r="AI778" s="1500"/>
      <c r="AJ778" s="1500"/>
      <c r="AK778" s="1500"/>
      <c r="AL778" s="1500"/>
      <c r="AM778" s="1500"/>
      <c r="AN778" s="1500"/>
    </row>
    <row r="779" spans="1:40" ht="14.25" customHeight="1" x14ac:dyDescent="0.25">
      <c r="A779" s="1500"/>
      <c r="B779" s="1500"/>
      <c r="C779" s="1500"/>
      <c r="D779" s="1500"/>
      <c r="E779" s="1500"/>
      <c r="F779" s="1500"/>
      <c r="G779" s="1500"/>
      <c r="H779" s="1500"/>
      <c r="I779" s="1500"/>
      <c r="J779" s="1500"/>
      <c r="K779" s="1500"/>
      <c r="L779" s="1500"/>
      <c r="M779" s="1500"/>
      <c r="N779" s="1500"/>
      <c r="O779" s="1500"/>
      <c r="P779" s="1500"/>
      <c r="Q779" s="1500"/>
      <c r="R779" s="1500"/>
      <c r="S779" s="1500"/>
      <c r="T779" s="1500"/>
      <c r="U779" s="1500"/>
      <c r="V779" s="1500"/>
      <c r="W779" s="1500"/>
      <c r="X779" s="1500"/>
      <c r="Y779" s="1500"/>
      <c r="Z779" s="1500"/>
      <c r="AA779" s="1500"/>
      <c r="AB779" s="1500"/>
      <c r="AC779" s="1500"/>
      <c r="AD779" s="1500"/>
      <c r="AE779" s="1500"/>
      <c r="AF779" s="1500"/>
      <c r="AG779" s="1500"/>
      <c r="AH779" s="1500"/>
      <c r="AI779" s="1500"/>
      <c r="AJ779" s="1500"/>
      <c r="AK779" s="1500"/>
      <c r="AL779" s="1500"/>
      <c r="AM779" s="1500"/>
      <c r="AN779" s="1500"/>
    </row>
    <row r="780" spans="1:40" ht="14.25" customHeight="1" x14ac:dyDescent="0.25">
      <c r="A780" s="1500"/>
      <c r="B780" s="1500"/>
      <c r="C780" s="1500"/>
      <c r="D780" s="1500"/>
      <c r="E780" s="1500"/>
      <c r="F780" s="1500"/>
      <c r="G780" s="1500"/>
      <c r="H780" s="1500"/>
      <c r="I780" s="1500"/>
      <c r="J780" s="1500"/>
      <c r="K780" s="1500"/>
      <c r="L780" s="1500"/>
      <c r="M780" s="1500"/>
      <c r="N780" s="1500"/>
      <c r="O780" s="1500"/>
      <c r="P780" s="1500"/>
      <c r="Q780" s="1500"/>
      <c r="R780" s="1500"/>
      <c r="S780" s="1500"/>
      <c r="T780" s="1500"/>
      <c r="U780" s="1500"/>
      <c r="V780" s="1500"/>
      <c r="W780" s="1500"/>
      <c r="X780" s="1500"/>
      <c r="Y780" s="1500"/>
      <c r="Z780" s="1500"/>
      <c r="AA780" s="1500"/>
      <c r="AB780" s="1500"/>
      <c r="AC780" s="1500"/>
      <c r="AD780" s="1500"/>
      <c r="AE780" s="1500"/>
      <c r="AF780" s="1500"/>
      <c r="AG780" s="1500"/>
      <c r="AH780" s="1500"/>
      <c r="AI780" s="1500"/>
      <c r="AJ780" s="1500"/>
      <c r="AK780" s="1500"/>
      <c r="AL780" s="1500"/>
      <c r="AM780" s="1500"/>
      <c r="AN780" s="1500"/>
    </row>
    <row r="781" spans="1:40" ht="14.25" customHeight="1" x14ac:dyDescent="0.25">
      <c r="A781" s="1500"/>
      <c r="B781" s="1500"/>
      <c r="C781" s="1500"/>
      <c r="D781" s="1500"/>
      <c r="E781" s="1500"/>
      <c r="F781" s="1500"/>
      <c r="G781" s="1500"/>
      <c r="H781" s="1500"/>
      <c r="I781" s="1500"/>
      <c r="J781" s="1500"/>
      <c r="K781" s="1500"/>
      <c r="L781" s="1500"/>
      <c r="M781" s="1500"/>
      <c r="N781" s="1500"/>
      <c r="O781" s="1500"/>
      <c r="P781" s="1500"/>
      <c r="Q781" s="1500"/>
      <c r="R781" s="1500"/>
      <c r="S781" s="1500"/>
      <c r="T781" s="1500"/>
      <c r="U781" s="1500"/>
      <c r="V781" s="1500"/>
      <c r="W781" s="1500"/>
      <c r="X781" s="1500"/>
      <c r="Y781" s="1500"/>
      <c r="Z781" s="1500"/>
      <c r="AA781" s="1500"/>
      <c r="AB781" s="1500"/>
      <c r="AC781" s="1500"/>
      <c r="AD781" s="1500"/>
      <c r="AE781" s="1500"/>
      <c r="AF781" s="1500"/>
      <c r="AG781" s="1500"/>
      <c r="AH781" s="1500"/>
      <c r="AI781" s="1500"/>
      <c r="AJ781" s="1500"/>
      <c r="AK781" s="1500"/>
      <c r="AL781" s="1500"/>
      <c r="AM781" s="1500"/>
      <c r="AN781" s="1500"/>
    </row>
    <row r="782" spans="1:40" ht="14.25" customHeight="1" x14ac:dyDescent="0.25">
      <c r="A782" s="1500"/>
      <c r="B782" s="1500"/>
      <c r="C782" s="1500"/>
      <c r="D782" s="1500"/>
      <c r="E782" s="1500"/>
      <c r="F782" s="1500"/>
      <c r="G782" s="1500"/>
      <c r="H782" s="1500"/>
      <c r="I782" s="1500"/>
      <c r="J782" s="1500"/>
      <c r="K782" s="1500"/>
      <c r="L782" s="1500"/>
      <c r="M782" s="1500"/>
      <c r="N782" s="1500"/>
      <c r="O782" s="1500"/>
      <c r="P782" s="1500"/>
      <c r="Q782" s="1500"/>
      <c r="R782" s="1500"/>
      <c r="S782" s="1500"/>
      <c r="T782" s="1500"/>
      <c r="U782" s="1500"/>
      <c r="V782" s="1500"/>
      <c r="W782" s="1500"/>
      <c r="X782" s="1500"/>
      <c r="Y782" s="1500"/>
      <c r="Z782" s="1500"/>
      <c r="AA782" s="1500"/>
      <c r="AB782" s="1500"/>
      <c r="AC782" s="1500"/>
      <c r="AD782" s="1500"/>
      <c r="AE782" s="1500"/>
      <c r="AF782" s="1500"/>
      <c r="AG782" s="1500"/>
      <c r="AH782" s="1500"/>
      <c r="AI782" s="1500"/>
      <c r="AJ782" s="1500"/>
      <c r="AK782" s="1500"/>
      <c r="AL782" s="1500"/>
      <c r="AM782" s="1500"/>
      <c r="AN782" s="1500"/>
    </row>
    <row r="783" spans="1:40" ht="14.25" customHeight="1" x14ac:dyDescent="0.25">
      <c r="A783" s="1500"/>
      <c r="B783" s="1500"/>
      <c r="C783" s="1500"/>
      <c r="D783" s="1500"/>
      <c r="E783" s="1500"/>
      <c r="F783" s="1500"/>
      <c r="G783" s="1500"/>
      <c r="H783" s="1500"/>
      <c r="I783" s="1500"/>
      <c r="J783" s="1500"/>
      <c r="K783" s="1500"/>
      <c r="L783" s="1500"/>
      <c r="M783" s="1500"/>
      <c r="N783" s="1500"/>
      <c r="O783" s="1500"/>
      <c r="P783" s="1500"/>
      <c r="Q783" s="1500"/>
      <c r="R783" s="1500"/>
      <c r="S783" s="1500"/>
      <c r="T783" s="1500"/>
      <c r="U783" s="1500"/>
      <c r="V783" s="1500"/>
      <c r="W783" s="1500"/>
      <c r="X783" s="1500"/>
      <c r="Y783" s="1500"/>
      <c r="Z783" s="1500"/>
      <c r="AA783" s="1500"/>
      <c r="AB783" s="1500"/>
      <c r="AC783" s="1500"/>
      <c r="AD783" s="1500"/>
      <c r="AE783" s="1500"/>
      <c r="AF783" s="1500"/>
      <c r="AG783" s="1500"/>
      <c r="AH783" s="1500"/>
      <c r="AI783" s="1500"/>
      <c r="AJ783" s="1500"/>
      <c r="AK783" s="1500"/>
      <c r="AL783" s="1500"/>
      <c r="AM783" s="1500"/>
      <c r="AN783" s="1500"/>
    </row>
    <row r="784" spans="1:40" ht="14.25" customHeight="1" x14ac:dyDescent="0.25">
      <c r="A784" s="1500"/>
      <c r="B784" s="1500"/>
      <c r="C784" s="1500"/>
      <c r="D784" s="1500"/>
      <c r="E784" s="1500"/>
      <c r="F784" s="1500"/>
      <c r="G784" s="1500"/>
      <c r="H784" s="1500"/>
      <c r="I784" s="1500"/>
      <c r="J784" s="1500"/>
      <c r="K784" s="1500"/>
      <c r="L784" s="1500"/>
      <c r="M784" s="1500"/>
      <c r="N784" s="1500"/>
      <c r="O784" s="1500"/>
      <c r="P784" s="1500"/>
      <c r="Q784" s="1500"/>
      <c r="R784" s="1500"/>
      <c r="S784" s="1500"/>
      <c r="T784" s="1500"/>
      <c r="U784" s="1500"/>
      <c r="V784" s="1500"/>
      <c r="W784" s="1500"/>
      <c r="X784" s="1500"/>
      <c r="Y784" s="1500"/>
      <c r="Z784" s="1500"/>
      <c r="AA784" s="1500"/>
      <c r="AB784" s="1500"/>
      <c r="AC784" s="1500"/>
      <c r="AD784" s="1500"/>
      <c r="AE784" s="1500"/>
      <c r="AF784" s="1500"/>
      <c r="AG784" s="1500"/>
      <c r="AH784" s="1500"/>
      <c r="AI784" s="1500"/>
      <c r="AJ784" s="1500"/>
      <c r="AK784" s="1500"/>
      <c r="AL784" s="1500"/>
      <c r="AM784" s="1500"/>
      <c r="AN784" s="1500"/>
    </row>
    <row r="785" spans="1:40" ht="14.25" customHeight="1" x14ac:dyDescent="0.25">
      <c r="A785" s="1500"/>
      <c r="B785" s="1500"/>
      <c r="C785" s="1500"/>
      <c r="D785" s="1500"/>
      <c r="E785" s="1500"/>
      <c r="F785" s="1500"/>
      <c r="G785" s="1500"/>
      <c r="H785" s="1500"/>
      <c r="I785" s="1500"/>
      <c r="J785" s="1500"/>
      <c r="K785" s="1500"/>
      <c r="L785" s="1500"/>
      <c r="M785" s="1500"/>
      <c r="N785" s="1500"/>
      <c r="O785" s="1500"/>
      <c r="P785" s="1500"/>
      <c r="Q785" s="1500"/>
      <c r="R785" s="1500"/>
      <c r="S785" s="1500"/>
      <c r="T785" s="1500"/>
      <c r="U785" s="1500"/>
      <c r="V785" s="1500"/>
      <c r="W785" s="1500"/>
      <c r="X785" s="1500"/>
      <c r="Y785" s="1500"/>
      <c r="Z785" s="1500"/>
      <c r="AA785" s="1500"/>
      <c r="AB785" s="1500"/>
      <c r="AC785" s="1500"/>
      <c r="AD785" s="1500"/>
      <c r="AE785" s="1500"/>
      <c r="AF785" s="1500"/>
      <c r="AG785" s="1500"/>
      <c r="AH785" s="1500"/>
      <c r="AI785" s="1500"/>
      <c r="AJ785" s="1500"/>
      <c r="AK785" s="1500"/>
      <c r="AL785" s="1500"/>
      <c r="AM785" s="1500"/>
      <c r="AN785" s="1500"/>
    </row>
    <row r="786" spans="1:40" ht="14.25" customHeight="1" x14ac:dyDescent="0.25">
      <c r="A786" s="1500"/>
      <c r="B786" s="1500"/>
      <c r="C786" s="1500"/>
      <c r="D786" s="1500"/>
      <c r="E786" s="1500"/>
      <c r="F786" s="1500"/>
      <c r="G786" s="1500"/>
      <c r="H786" s="1500"/>
      <c r="I786" s="1500"/>
      <c r="J786" s="1500"/>
      <c r="K786" s="1500"/>
      <c r="L786" s="1500"/>
      <c r="M786" s="1500"/>
      <c r="N786" s="1500"/>
      <c r="O786" s="1500"/>
      <c r="P786" s="1500"/>
      <c r="Q786" s="1500"/>
      <c r="R786" s="1500"/>
      <c r="S786" s="1500"/>
      <c r="T786" s="1500"/>
      <c r="U786" s="1500"/>
      <c r="V786" s="1500"/>
      <c r="W786" s="1500"/>
      <c r="X786" s="1500"/>
      <c r="Y786" s="1500"/>
      <c r="Z786" s="1500"/>
      <c r="AA786" s="1500"/>
      <c r="AB786" s="1500"/>
      <c r="AC786" s="1500"/>
      <c r="AD786" s="1500"/>
      <c r="AE786" s="1500"/>
      <c r="AF786" s="1500"/>
      <c r="AG786" s="1500"/>
      <c r="AH786" s="1500"/>
      <c r="AI786" s="1500"/>
      <c r="AJ786" s="1500"/>
      <c r="AK786" s="1500"/>
      <c r="AL786" s="1500"/>
      <c r="AM786" s="1500"/>
      <c r="AN786" s="1500"/>
    </row>
    <row r="787" spans="1:40" ht="14.25" customHeight="1" x14ac:dyDescent="0.25">
      <c r="A787" s="1500"/>
      <c r="B787" s="1500"/>
      <c r="C787" s="1500"/>
      <c r="D787" s="1500"/>
      <c r="E787" s="1500"/>
      <c r="F787" s="1500"/>
      <c r="G787" s="1500"/>
      <c r="H787" s="1500"/>
      <c r="I787" s="1500"/>
      <c r="J787" s="1500"/>
      <c r="K787" s="1500"/>
      <c r="L787" s="1500"/>
      <c r="M787" s="1500"/>
      <c r="N787" s="1500"/>
      <c r="O787" s="1500"/>
      <c r="P787" s="1500"/>
      <c r="Q787" s="1500"/>
      <c r="R787" s="1500"/>
      <c r="S787" s="1500"/>
      <c r="T787" s="1500"/>
      <c r="U787" s="1500"/>
      <c r="V787" s="1500"/>
      <c r="W787" s="1500"/>
      <c r="X787" s="1500"/>
      <c r="Y787" s="1500"/>
      <c r="Z787" s="1500"/>
      <c r="AA787" s="1500"/>
      <c r="AB787" s="1500"/>
      <c r="AC787" s="1500"/>
      <c r="AD787" s="1500"/>
      <c r="AE787" s="1500"/>
      <c r="AF787" s="1500"/>
      <c r="AG787" s="1500"/>
      <c r="AH787" s="1500"/>
      <c r="AI787" s="1500"/>
      <c r="AJ787" s="1500"/>
      <c r="AK787" s="1500"/>
      <c r="AL787" s="1500"/>
      <c r="AM787" s="1500"/>
      <c r="AN787" s="1500"/>
    </row>
    <row r="788" spans="1:40" ht="14.25" customHeight="1" x14ac:dyDescent="0.25">
      <c r="A788" s="1500"/>
      <c r="B788" s="1500"/>
      <c r="C788" s="1500"/>
      <c r="D788" s="1500"/>
      <c r="E788" s="1500"/>
      <c r="F788" s="1500"/>
      <c r="G788" s="1500"/>
      <c r="H788" s="1500"/>
      <c r="I788" s="1500"/>
      <c r="J788" s="1500"/>
      <c r="K788" s="1500"/>
      <c r="L788" s="1500"/>
      <c r="M788" s="1500"/>
      <c r="N788" s="1500"/>
      <c r="O788" s="1500"/>
      <c r="P788" s="1500"/>
      <c r="Q788" s="1500"/>
      <c r="R788" s="1500"/>
      <c r="S788" s="1500"/>
      <c r="T788" s="1500"/>
      <c r="U788" s="1500"/>
      <c r="V788" s="1500"/>
      <c r="W788" s="1500"/>
      <c r="X788" s="1500"/>
      <c r="Y788" s="1500"/>
      <c r="Z788" s="1500"/>
      <c r="AA788" s="1500"/>
      <c r="AB788" s="1500"/>
      <c r="AC788" s="1500"/>
      <c r="AD788" s="1500"/>
      <c r="AE788" s="1500"/>
      <c r="AF788" s="1500"/>
      <c r="AG788" s="1500"/>
      <c r="AH788" s="1500"/>
      <c r="AI788" s="1500"/>
      <c r="AJ788" s="1500"/>
      <c r="AK788" s="1500"/>
      <c r="AL788" s="1500"/>
      <c r="AM788" s="1500"/>
      <c r="AN788" s="1500"/>
    </row>
    <row r="789" spans="1:40" ht="14.25" customHeight="1" x14ac:dyDescent="0.25">
      <c r="A789" s="1500"/>
      <c r="B789" s="1500"/>
      <c r="C789" s="1500"/>
      <c r="D789" s="1500"/>
      <c r="E789" s="1500"/>
      <c r="F789" s="1500"/>
      <c r="G789" s="1500"/>
      <c r="H789" s="1500"/>
      <c r="I789" s="1500"/>
      <c r="J789" s="1500"/>
      <c r="K789" s="1500"/>
      <c r="L789" s="1500"/>
      <c r="M789" s="1500"/>
      <c r="N789" s="1500"/>
      <c r="O789" s="1500"/>
      <c r="P789" s="1500"/>
      <c r="Q789" s="1500"/>
      <c r="R789" s="1500"/>
      <c r="S789" s="1500"/>
      <c r="T789" s="1500"/>
      <c r="U789" s="1500"/>
      <c r="V789" s="1500"/>
      <c r="W789" s="1500"/>
      <c r="X789" s="1500"/>
      <c r="Y789" s="1500"/>
      <c r="Z789" s="1500"/>
      <c r="AA789" s="1500"/>
      <c r="AB789" s="1500"/>
      <c r="AC789" s="1500"/>
      <c r="AD789" s="1500"/>
      <c r="AE789" s="1500"/>
      <c r="AF789" s="1500"/>
      <c r="AG789" s="1500"/>
      <c r="AH789" s="1500"/>
      <c r="AI789" s="1500"/>
      <c r="AJ789" s="1500"/>
      <c r="AK789" s="1500"/>
      <c r="AL789" s="1500"/>
      <c r="AM789" s="1500"/>
      <c r="AN789" s="1500"/>
    </row>
    <row r="790" spans="1:40" ht="14.25" customHeight="1" x14ac:dyDescent="0.25">
      <c r="A790" s="1500"/>
      <c r="B790" s="1500"/>
      <c r="C790" s="1500"/>
      <c r="D790" s="1500"/>
      <c r="E790" s="1500"/>
      <c r="F790" s="1500"/>
      <c r="G790" s="1500"/>
      <c r="H790" s="1500"/>
      <c r="I790" s="1500"/>
      <c r="J790" s="1500"/>
      <c r="K790" s="1500"/>
      <c r="L790" s="1500"/>
      <c r="M790" s="1500"/>
      <c r="N790" s="1500"/>
      <c r="O790" s="1500"/>
      <c r="P790" s="1500"/>
      <c r="Q790" s="1500"/>
      <c r="R790" s="1500"/>
      <c r="S790" s="1500"/>
      <c r="T790" s="1500"/>
      <c r="U790" s="1500"/>
      <c r="V790" s="1500"/>
      <c r="W790" s="1500"/>
      <c r="X790" s="1500"/>
      <c r="Y790" s="1500"/>
      <c r="Z790" s="1500"/>
      <c r="AA790" s="1500"/>
      <c r="AB790" s="1500"/>
      <c r="AC790" s="1500"/>
      <c r="AD790" s="1500"/>
      <c r="AE790" s="1500"/>
      <c r="AF790" s="1500"/>
      <c r="AG790" s="1500"/>
      <c r="AH790" s="1500"/>
      <c r="AI790" s="1500"/>
      <c r="AJ790" s="1500"/>
      <c r="AK790" s="1500"/>
      <c r="AL790" s="1500"/>
      <c r="AM790" s="1500"/>
      <c r="AN790" s="1500"/>
    </row>
    <row r="791" spans="1:40" ht="14.25" customHeight="1" x14ac:dyDescent="0.25">
      <c r="A791" s="1500"/>
      <c r="B791" s="1500"/>
      <c r="C791" s="1500"/>
      <c r="D791" s="1500"/>
      <c r="E791" s="1500"/>
      <c r="F791" s="1500"/>
      <c r="G791" s="1500"/>
      <c r="H791" s="1500"/>
      <c r="I791" s="1500"/>
      <c r="J791" s="1500"/>
      <c r="K791" s="1500"/>
      <c r="L791" s="1500"/>
      <c r="M791" s="1500"/>
      <c r="N791" s="1500"/>
      <c r="O791" s="1500"/>
      <c r="P791" s="1500"/>
      <c r="Q791" s="1500"/>
      <c r="R791" s="1500"/>
      <c r="S791" s="1500"/>
      <c r="T791" s="1500"/>
      <c r="U791" s="1500"/>
      <c r="V791" s="1500"/>
      <c r="W791" s="1500"/>
      <c r="X791" s="1500"/>
      <c r="Y791" s="1500"/>
      <c r="Z791" s="1500"/>
      <c r="AA791" s="1500"/>
      <c r="AB791" s="1500"/>
      <c r="AC791" s="1500"/>
      <c r="AD791" s="1500"/>
      <c r="AE791" s="1500"/>
      <c r="AF791" s="1500"/>
      <c r="AG791" s="1500"/>
      <c r="AH791" s="1500"/>
      <c r="AI791" s="1500"/>
      <c r="AJ791" s="1500"/>
      <c r="AK791" s="1500"/>
      <c r="AL791" s="1500"/>
      <c r="AM791" s="1500"/>
      <c r="AN791" s="1500"/>
    </row>
    <row r="792" spans="1:40" ht="14.25" customHeight="1" x14ac:dyDescent="0.25">
      <c r="A792" s="1500"/>
      <c r="B792" s="1500"/>
      <c r="C792" s="1500"/>
      <c r="D792" s="1500"/>
      <c r="E792" s="1500"/>
      <c r="F792" s="1500"/>
      <c r="G792" s="1500"/>
      <c r="H792" s="1500"/>
      <c r="I792" s="1500"/>
      <c r="J792" s="1500"/>
      <c r="K792" s="1500"/>
      <c r="L792" s="1500"/>
      <c r="M792" s="1500"/>
      <c r="N792" s="1500"/>
      <c r="O792" s="1500"/>
      <c r="P792" s="1500"/>
      <c r="Q792" s="1500"/>
      <c r="R792" s="1500"/>
      <c r="S792" s="1500"/>
      <c r="T792" s="1500"/>
      <c r="U792" s="1500"/>
      <c r="V792" s="1500"/>
      <c r="W792" s="1500"/>
      <c r="X792" s="1500"/>
      <c r="Y792" s="1500"/>
      <c r="Z792" s="1500"/>
      <c r="AA792" s="1500"/>
      <c r="AB792" s="1500"/>
      <c r="AC792" s="1500"/>
      <c r="AD792" s="1500"/>
      <c r="AE792" s="1500"/>
      <c r="AF792" s="1500"/>
      <c r="AG792" s="1500"/>
      <c r="AH792" s="1500"/>
      <c r="AI792" s="1500"/>
      <c r="AJ792" s="1500"/>
      <c r="AK792" s="1500"/>
      <c r="AL792" s="1500"/>
      <c r="AM792" s="1500"/>
      <c r="AN792" s="1500"/>
    </row>
    <row r="793" spans="1:40" ht="14.25" customHeight="1" x14ac:dyDescent="0.25">
      <c r="A793" s="1500"/>
      <c r="B793" s="1500"/>
      <c r="C793" s="1500"/>
      <c r="D793" s="1500"/>
      <c r="E793" s="1500"/>
      <c r="F793" s="1500"/>
      <c r="G793" s="1500"/>
      <c r="H793" s="1500"/>
      <c r="I793" s="1500"/>
      <c r="J793" s="1500"/>
      <c r="K793" s="1500"/>
      <c r="L793" s="1500"/>
      <c r="M793" s="1500"/>
      <c r="N793" s="1500"/>
      <c r="O793" s="1500"/>
      <c r="P793" s="1500"/>
      <c r="Q793" s="1500"/>
      <c r="R793" s="1500"/>
      <c r="S793" s="1500"/>
      <c r="T793" s="1500"/>
      <c r="U793" s="1500"/>
      <c r="V793" s="1500"/>
      <c r="W793" s="1500"/>
      <c r="X793" s="1500"/>
      <c r="Y793" s="1500"/>
      <c r="Z793" s="1500"/>
      <c r="AA793" s="1500"/>
      <c r="AB793" s="1500"/>
      <c r="AC793" s="1500"/>
      <c r="AD793" s="1500"/>
      <c r="AE793" s="1500"/>
      <c r="AF793" s="1500"/>
      <c r="AG793" s="1500"/>
      <c r="AH793" s="1500"/>
      <c r="AI793" s="1500"/>
      <c r="AJ793" s="1500"/>
      <c r="AK793" s="1500"/>
      <c r="AL793" s="1500"/>
      <c r="AM793" s="1500"/>
      <c r="AN793" s="1500"/>
    </row>
    <row r="794" spans="1:40" ht="14.25" customHeight="1" x14ac:dyDescent="0.25">
      <c r="A794" s="1500"/>
      <c r="B794" s="1500"/>
      <c r="C794" s="1500"/>
      <c r="D794" s="1500"/>
      <c r="E794" s="1500"/>
      <c r="F794" s="1500"/>
      <c r="G794" s="1500"/>
      <c r="H794" s="1500"/>
      <c r="I794" s="1500"/>
      <c r="J794" s="1500"/>
      <c r="K794" s="1500"/>
      <c r="L794" s="1500"/>
      <c r="M794" s="1500"/>
      <c r="N794" s="1500"/>
      <c r="O794" s="1500"/>
      <c r="P794" s="1500"/>
      <c r="Q794" s="1500"/>
      <c r="R794" s="1500"/>
      <c r="S794" s="1500"/>
      <c r="T794" s="1500"/>
      <c r="U794" s="1500"/>
      <c r="V794" s="1500"/>
      <c r="W794" s="1500"/>
      <c r="X794" s="1500"/>
      <c r="Y794" s="1500"/>
      <c r="Z794" s="1500"/>
      <c r="AA794" s="1500"/>
      <c r="AB794" s="1500"/>
      <c r="AC794" s="1500"/>
      <c r="AD794" s="1500"/>
      <c r="AE794" s="1500"/>
      <c r="AF794" s="1500"/>
      <c r="AG794" s="1500"/>
      <c r="AH794" s="1500"/>
      <c r="AI794" s="1500"/>
      <c r="AJ794" s="1500"/>
      <c r="AK794" s="1500"/>
      <c r="AL794" s="1500"/>
      <c r="AM794" s="1500"/>
      <c r="AN794" s="1500"/>
    </row>
    <row r="795" spans="1:40" ht="14.25" customHeight="1" x14ac:dyDescent="0.25">
      <c r="A795" s="1500"/>
      <c r="B795" s="1500"/>
      <c r="C795" s="1500"/>
      <c r="D795" s="1500"/>
      <c r="E795" s="1500"/>
      <c r="F795" s="1500"/>
      <c r="G795" s="1500"/>
      <c r="H795" s="1500"/>
      <c r="I795" s="1500"/>
      <c r="J795" s="1500"/>
      <c r="K795" s="1500"/>
      <c r="L795" s="1500"/>
      <c r="M795" s="1500"/>
      <c r="N795" s="1500"/>
      <c r="O795" s="1500"/>
      <c r="P795" s="1500"/>
      <c r="Q795" s="1500"/>
      <c r="R795" s="1500"/>
      <c r="S795" s="1500"/>
      <c r="T795" s="1500"/>
      <c r="U795" s="1500"/>
      <c r="V795" s="1500"/>
      <c r="W795" s="1500"/>
      <c r="X795" s="1500"/>
      <c r="Y795" s="1500"/>
      <c r="Z795" s="1500"/>
      <c r="AA795" s="1500"/>
      <c r="AB795" s="1500"/>
      <c r="AC795" s="1500"/>
      <c r="AD795" s="1500"/>
      <c r="AE795" s="1500"/>
      <c r="AF795" s="1500"/>
      <c r="AG795" s="1500"/>
      <c r="AH795" s="1500"/>
      <c r="AI795" s="1500"/>
      <c r="AJ795" s="1500"/>
      <c r="AK795" s="1500"/>
      <c r="AL795" s="1500"/>
      <c r="AM795" s="1500"/>
      <c r="AN795" s="1500"/>
    </row>
    <row r="796" spans="1:40" ht="14.25" customHeight="1" x14ac:dyDescent="0.25">
      <c r="A796" s="1500"/>
      <c r="B796" s="1500"/>
      <c r="C796" s="1500"/>
      <c r="D796" s="1500"/>
      <c r="E796" s="1500"/>
      <c r="F796" s="1500"/>
      <c r="G796" s="1500"/>
      <c r="H796" s="1500"/>
      <c r="I796" s="1500"/>
      <c r="J796" s="1500"/>
      <c r="K796" s="1500"/>
      <c r="L796" s="1500"/>
      <c r="M796" s="1500"/>
      <c r="N796" s="1500"/>
      <c r="O796" s="1500"/>
      <c r="P796" s="1500"/>
      <c r="Q796" s="1500"/>
      <c r="R796" s="1500"/>
      <c r="S796" s="1500"/>
      <c r="T796" s="1500"/>
      <c r="U796" s="1500"/>
      <c r="V796" s="1500"/>
      <c r="W796" s="1500"/>
      <c r="X796" s="1500"/>
      <c r="Y796" s="1500"/>
      <c r="Z796" s="1500"/>
      <c r="AA796" s="1500"/>
      <c r="AB796" s="1500"/>
      <c r="AC796" s="1500"/>
      <c r="AD796" s="1500"/>
      <c r="AE796" s="1500"/>
      <c r="AF796" s="1500"/>
      <c r="AG796" s="1500"/>
      <c r="AH796" s="1500"/>
      <c r="AI796" s="1500"/>
      <c r="AJ796" s="1500"/>
      <c r="AK796" s="1500"/>
      <c r="AL796" s="1500"/>
      <c r="AM796" s="1500"/>
      <c r="AN796" s="1500"/>
    </row>
    <row r="797" spans="1:40" ht="14.25" customHeight="1" x14ac:dyDescent="0.25">
      <c r="A797" s="1500"/>
      <c r="B797" s="1500"/>
      <c r="C797" s="1500"/>
      <c r="D797" s="1500"/>
      <c r="E797" s="1500"/>
      <c r="F797" s="1500"/>
      <c r="G797" s="1500"/>
      <c r="H797" s="1500"/>
      <c r="I797" s="1500"/>
      <c r="J797" s="1500"/>
      <c r="K797" s="1500"/>
      <c r="L797" s="1500"/>
      <c r="M797" s="1500"/>
      <c r="N797" s="1500"/>
      <c r="O797" s="1500"/>
      <c r="P797" s="1500"/>
      <c r="Q797" s="1500"/>
      <c r="R797" s="1500"/>
      <c r="S797" s="1500"/>
      <c r="T797" s="1500"/>
      <c r="U797" s="1500"/>
      <c r="V797" s="1500"/>
      <c r="W797" s="1500"/>
      <c r="X797" s="1500"/>
      <c r="Y797" s="1500"/>
      <c r="Z797" s="1500"/>
      <c r="AA797" s="1500"/>
      <c r="AB797" s="1500"/>
      <c r="AC797" s="1500"/>
      <c r="AD797" s="1500"/>
      <c r="AE797" s="1500"/>
      <c r="AF797" s="1500"/>
      <c r="AG797" s="1500"/>
      <c r="AH797" s="1500"/>
      <c r="AI797" s="1500"/>
      <c r="AJ797" s="1500"/>
      <c r="AK797" s="1500"/>
      <c r="AL797" s="1500"/>
      <c r="AM797" s="1500"/>
      <c r="AN797" s="1500"/>
    </row>
    <row r="798" spans="1:40" ht="14.25" customHeight="1" x14ac:dyDescent="0.25">
      <c r="A798" s="1500"/>
      <c r="B798" s="1500"/>
      <c r="C798" s="1500"/>
      <c r="D798" s="1500"/>
      <c r="E798" s="1500"/>
      <c r="F798" s="1500"/>
      <c r="G798" s="1500"/>
      <c r="H798" s="1500"/>
      <c r="I798" s="1500"/>
      <c r="J798" s="1500"/>
      <c r="K798" s="1500"/>
      <c r="L798" s="1500"/>
      <c r="M798" s="1500"/>
      <c r="N798" s="1500"/>
      <c r="O798" s="1500"/>
      <c r="P798" s="1500"/>
      <c r="Q798" s="1500"/>
      <c r="R798" s="1500"/>
      <c r="S798" s="1500"/>
      <c r="T798" s="1500"/>
      <c r="U798" s="1500"/>
      <c r="V798" s="1500"/>
      <c r="W798" s="1500"/>
      <c r="X798" s="1500"/>
      <c r="Y798" s="1500"/>
      <c r="Z798" s="1500"/>
      <c r="AA798" s="1500"/>
      <c r="AB798" s="1500"/>
      <c r="AC798" s="1500"/>
      <c r="AD798" s="1500"/>
      <c r="AE798" s="1500"/>
      <c r="AF798" s="1500"/>
      <c r="AG798" s="1500"/>
      <c r="AH798" s="1500"/>
      <c r="AI798" s="1500"/>
      <c r="AJ798" s="1500"/>
      <c r="AK798" s="1500"/>
      <c r="AL798" s="1500"/>
      <c r="AM798" s="1500"/>
      <c r="AN798" s="1500"/>
    </row>
    <row r="799" spans="1:40" ht="14.25" customHeight="1" x14ac:dyDescent="0.25">
      <c r="A799" s="1500"/>
      <c r="B799" s="1500"/>
      <c r="C799" s="1500"/>
      <c r="D799" s="1500"/>
      <c r="E799" s="1500"/>
      <c r="F799" s="1500"/>
      <c r="G799" s="1500"/>
      <c r="H799" s="1500"/>
      <c r="I799" s="1500"/>
      <c r="J799" s="1500"/>
      <c r="K799" s="1500"/>
      <c r="L799" s="1500"/>
      <c r="M799" s="1500"/>
      <c r="N799" s="1500"/>
      <c r="O799" s="1500"/>
      <c r="P799" s="1500"/>
      <c r="Q799" s="1500"/>
      <c r="R799" s="1500"/>
      <c r="S799" s="1500"/>
      <c r="T799" s="1500"/>
      <c r="U799" s="1500"/>
      <c r="V799" s="1500"/>
      <c r="W799" s="1500"/>
      <c r="X799" s="1500"/>
      <c r="Y799" s="1500"/>
      <c r="Z799" s="1500"/>
      <c r="AA799" s="1500"/>
      <c r="AB799" s="1500"/>
      <c r="AC799" s="1500"/>
      <c r="AD799" s="1500"/>
      <c r="AE799" s="1500"/>
      <c r="AF799" s="1500"/>
      <c r="AG799" s="1500"/>
      <c r="AH799" s="1500"/>
      <c r="AI799" s="1500"/>
      <c r="AJ799" s="1500"/>
      <c r="AK799" s="1500"/>
      <c r="AL799" s="1500"/>
      <c r="AM799" s="1500"/>
      <c r="AN799" s="1500"/>
    </row>
    <row r="800" spans="1:40" ht="14.25" customHeight="1" x14ac:dyDescent="0.25">
      <c r="A800" s="1500"/>
      <c r="B800" s="1500"/>
      <c r="C800" s="1500"/>
      <c r="D800" s="1500"/>
      <c r="E800" s="1500"/>
      <c r="F800" s="1500"/>
      <c r="G800" s="1500"/>
      <c r="H800" s="1500"/>
      <c r="I800" s="1500"/>
      <c r="J800" s="1500"/>
      <c r="K800" s="1500"/>
      <c r="L800" s="1500"/>
      <c r="M800" s="1500"/>
      <c r="N800" s="1500"/>
      <c r="O800" s="1500"/>
      <c r="P800" s="1500"/>
      <c r="Q800" s="1500"/>
      <c r="R800" s="1500"/>
      <c r="S800" s="1500"/>
      <c r="T800" s="1500"/>
      <c r="U800" s="1500"/>
      <c r="V800" s="1500"/>
      <c r="W800" s="1500"/>
      <c r="X800" s="1500"/>
      <c r="Y800" s="1500"/>
      <c r="Z800" s="1500"/>
      <c r="AA800" s="1500"/>
      <c r="AB800" s="1500"/>
      <c r="AC800" s="1500"/>
      <c r="AD800" s="1500"/>
      <c r="AE800" s="1500"/>
      <c r="AF800" s="1500"/>
      <c r="AG800" s="1500"/>
      <c r="AH800" s="1500"/>
      <c r="AI800" s="1500"/>
      <c r="AJ800" s="1500"/>
      <c r="AK800" s="1500"/>
      <c r="AL800" s="1500"/>
      <c r="AM800" s="1500"/>
      <c r="AN800" s="1500"/>
    </row>
    <row r="801" spans="1:40" ht="14.25" customHeight="1" x14ac:dyDescent="0.25">
      <c r="A801" s="1500"/>
      <c r="B801" s="1500"/>
      <c r="C801" s="1500"/>
      <c r="D801" s="1500"/>
      <c r="E801" s="1500"/>
      <c r="F801" s="1500"/>
      <c r="G801" s="1500"/>
      <c r="H801" s="1500"/>
      <c r="I801" s="1500"/>
      <c r="J801" s="1500"/>
      <c r="K801" s="1500"/>
      <c r="L801" s="1500"/>
      <c r="M801" s="1500"/>
      <c r="N801" s="1500"/>
      <c r="O801" s="1500"/>
      <c r="P801" s="1500"/>
      <c r="Q801" s="1500"/>
      <c r="R801" s="1500"/>
      <c r="S801" s="1500"/>
      <c r="T801" s="1500"/>
      <c r="U801" s="1500"/>
      <c r="V801" s="1500"/>
      <c r="W801" s="1500"/>
      <c r="X801" s="1500"/>
      <c r="Y801" s="1500"/>
      <c r="Z801" s="1500"/>
      <c r="AA801" s="1500"/>
      <c r="AB801" s="1500"/>
      <c r="AC801" s="1500"/>
      <c r="AD801" s="1500"/>
      <c r="AE801" s="1500"/>
      <c r="AF801" s="1500"/>
      <c r="AG801" s="1500"/>
      <c r="AH801" s="1500"/>
      <c r="AI801" s="1500"/>
      <c r="AJ801" s="1500"/>
      <c r="AK801" s="1500"/>
      <c r="AL801" s="1500"/>
      <c r="AM801" s="1500"/>
      <c r="AN801" s="1500"/>
    </row>
    <row r="802" spans="1:40" ht="14.25" customHeight="1" x14ac:dyDescent="0.25">
      <c r="A802" s="1500"/>
      <c r="B802" s="1500"/>
      <c r="C802" s="1500"/>
      <c r="D802" s="1500"/>
      <c r="E802" s="1500"/>
      <c r="F802" s="1500"/>
      <c r="G802" s="1500"/>
      <c r="H802" s="1500"/>
      <c r="I802" s="1500"/>
      <c r="J802" s="1500"/>
      <c r="K802" s="1500"/>
      <c r="L802" s="1500"/>
      <c r="M802" s="1500"/>
      <c r="N802" s="1500"/>
      <c r="O802" s="1500"/>
      <c r="P802" s="1500"/>
      <c r="Q802" s="1500"/>
      <c r="R802" s="1500"/>
      <c r="S802" s="1500"/>
      <c r="T802" s="1500"/>
      <c r="U802" s="1500"/>
      <c r="V802" s="1500"/>
      <c r="W802" s="1500"/>
      <c r="X802" s="1500"/>
      <c r="Y802" s="1500"/>
      <c r="Z802" s="1500"/>
      <c r="AA802" s="1500"/>
      <c r="AB802" s="1500"/>
      <c r="AC802" s="1500"/>
      <c r="AD802" s="1500"/>
      <c r="AE802" s="1500"/>
      <c r="AF802" s="1500"/>
      <c r="AG802" s="1500"/>
      <c r="AH802" s="1500"/>
      <c r="AI802" s="1500"/>
      <c r="AJ802" s="1500"/>
      <c r="AK802" s="1500"/>
      <c r="AL802" s="1500"/>
      <c r="AM802" s="1500"/>
      <c r="AN802" s="1500"/>
    </row>
    <row r="803" spans="1:40" ht="14.25" customHeight="1" x14ac:dyDescent="0.25">
      <c r="A803" s="1500"/>
      <c r="B803" s="1500"/>
      <c r="C803" s="1500"/>
      <c r="D803" s="1500"/>
      <c r="E803" s="1500"/>
      <c r="F803" s="1500"/>
      <c r="G803" s="1500"/>
      <c r="H803" s="1500"/>
      <c r="I803" s="1500"/>
      <c r="J803" s="1500"/>
      <c r="K803" s="1500"/>
      <c r="L803" s="1500"/>
      <c r="M803" s="1500"/>
      <c r="N803" s="1500"/>
      <c r="O803" s="1500"/>
      <c r="P803" s="1500"/>
      <c r="Q803" s="1500"/>
      <c r="R803" s="1500"/>
      <c r="S803" s="1500"/>
      <c r="T803" s="1500"/>
      <c r="U803" s="1500"/>
      <c r="V803" s="1500"/>
      <c r="W803" s="1500"/>
      <c r="X803" s="1500"/>
      <c r="Y803" s="1500"/>
      <c r="Z803" s="1500"/>
      <c r="AA803" s="1500"/>
      <c r="AB803" s="1500"/>
      <c r="AC803" s="1500"/>
      <c r="AD803" s="1500"/>
      <c r="AE803" s="1500"/>
      <c r="AF803" s="1500"/>
      <c r="AG803" s="1500"/>
      <c r="AH803" s="1500"/>
      <c r="AI803" s="1500"/>
      <c r="AJ803" s="1500"/>
      <c r="AK803" s="1500"/>
      <c r="AL803" s="1500"/>
      <c r="AM803" s="1500"/>
      <c r="AN803" s="1500"/>
    </row>
    <row r="804" spans="1:40" ht="14.25" customHeight="1" x14ac:dyDescent="0.25">
      <c r="A804" s="1500"/>
      <c r="B804" s="1500"/>
      <c r="C804" s="1500"/>
      <c r="D804" s="1500"/>
      <c r="E804" s="1500"/>
      <c r="F804" s="1500"/>
      <c r="G804" s="1500"/>
      <c r="H804" s="1500"/>
      <c r="I804" s="1500"/>
      <c r="J804" s="1500"/>
      <c r="K804" s="1500"/>
      <c r="L804" s="1500"/>
      <c r="M804" s="1500"/>
      <c r="N804" s="1500"/>
      <c r="O804" s="1500"/>
      <c r="P804" s="1500"/>
      <c r="Q804" s="1500"/>
      <c r="R804" s="1500"/>
      <c r="S804" s="1500"/>
      <c r="T804" s="1500"/>
      <c r="U804" s="1500"/>
      <c r="V804" s="1500"/>
      <c r="W804" s="1500"/>
      <c r="X804" s="1500"/>
      <c r="Y804" s="1500"/>
      <c r="Z804" s="1500"/>
      <c r="AA804" s="1500"/>
      <c r="AB804" s="1500"/>
      <c r="AC804" s="1500"/>
      <c r="AD804" s="1500"/>
      <c r="AE804" s="1500"/>
      <c r="AF804" s="1500"/>
      <c r="AG804" s="1500"/>
      <c r="AH804" s="1500"/>
      <c r="AI804" s="1500"/>
      <c r="AJ804" s="1500"/>
      <c r="AK804" s="1500"/>
      <c r="AL804" s="1500"/>
      <c r="AM804" s="1500"/>
      <c r="AN804" s="1500"/>
    </row>
    <row r="805" spans="1:40" ht="14.25" customHeight="1" x14ac:dyDescent="0.25">
      <c r="A805" s="1500"/>
      <c r="B805" s="1500"/>
      <c r="C805" s="1500"/>
      <c r="D805" s="1500"/>
      <c r="E805" s="1500"/>
      <c r="F805" s="1500"/>
      <c r="G805" s="1500"/>
      <c r="H805" s="1500"/>
      <c r="I805" s="1500"/>
      <c r="J805" s="1500"/>
      <c r="K805" s="1500"/>
      <c r="L805" s="1500"/>
      <c r="M805" s="1500"/>
      <c r="N805" s="1500"/>
      <c r="O805" s="1500"/>
      <c r="P805" s="1500"/>
      <c r="Q805" s="1500"/>
      <c r="R805" s="1500"/>
      <c r="S805" s="1500"/>
      <c r="T805" s="1500"/>
      <c r="U805" s="1500"/>
      <c r="V805" s="1500"/>
      <c r="W805" s="1500"/>
      <c r="X805" s="1500"/>
      <c r="Y805" s="1500"/>
      <c r="Z805" s="1500"/>
      <c r="AA805" s="1500"/>
      <c r="AB805" s="1500"/>
      <c r="AC805" s="1500"/>
      <c r="AD805" s="1500"/>
      <c r="AE805" s="1500"/>
      <c r="AF805" s="1500"/>
      <c r="AG805" s="1500"/>
      <c r="AH805" s="1500"/>
      <c r="AI805" s="1500"/>
      <c r="AJ805" s="1500"/>
      <c r="AK805" s="1500"/>
      <c r="AL805" s="1500"/>
      <c r="AM805" s="1500"/>
      <c r="AN805" s="1500"/>
    </row>
    <row r="806" spans="1:40" ht="14.25" customHeight="1" x14ac:dyDescent="0.25">
      <c r="A806" s="1500"/>
      <c r="B806" s="1500"/>
      <c r="C806" s="1500"/>
      <c r="D806" s="1500"/>
      <c r="E806" s="1500"/>
      <c r="F806" s="1500"/>
      <c r="G806" s="1500"/>
      <c r="H806" s="1500"/>
      <c r="I806" s="1500"/>
      <c r="J806" s="1500"/>
      <c r="K806" s="1500"/>
      <c r="L806" s="1500"/>
      <c r="M806" s="1500"/>
      <c r="N806" s="1500"/>
      <c r="O806" s="1500"/>
      <c r="P806" s="1500"/>
      <c r="Q806" s="1500"/>
      <c r="R806" s="1500"/>
      <c r="S806" s="1500"/>
      <c r="T806" s="1500"/>
      <c r="U806" s="1500"/>
      <c r="V806" s="1500"/>
      <c r="W806" s="1500"/>
      <c r="X806" s="1500"/>
      <c r="Y806" s="1500"/>
      <c r="Z806" s="1500"/>
      <c r="AA806" s="1500"/>
      <c r="AB806" s="1500"/>
      <c r="AC806" s="1500"/>
      <c r="AD806" s="1500"/>
      <c r="AE806" s="1500"/>
      <c r="AF806" s="1500"/>
      <c r="AG806" s="1500"/>
      <c r="AH806" s="1500"/>
      <c r="AI806" s="1500"/>
      <c r="AJ806" s="1500"/>
      <c r="AK806" s="1500"/>
      <c r="AL806" s="1500"/>
      <c r="AM806" s="1500"/>
      <c r="AN806" s="1500"/>
    </row>
    <row r="807" spans="1:40" ht="14.25" customHeight="1" x14ac:dyDescent="0.25">
      <c r="A807" s="1500"/>
      <c r="B807" s="1500"/>
      <c r="C807" s="1500"/>
      <c r="D807" s="1500"/>
      <c r="E807" s="1500"/>
      <c r="F807" s="1500"/>
      <c r="G807" s="1500"/>
      <c r="H807" s="1500"/>
      <c r="I807" s="1500"/>
      <c r="J807" s="1500"/>
      <c r="K807" s="1500"/>
      <c r="L807" s="1500"/>
      <c r="M807" s="1500"/>
      <c r="N807" s="1500"/>
      <c r="O807" s="1500"/>
      <c r="P807" s="1500"/>
      <c r="Q807" s="1500"/>
      <c r="R807" s="1500"/>
      <c r="S807" s="1500"/>
      <c r="T807" s="1500"/>
      <c r="U807" s="1500"/>
      <c r="V807" s="1500"/>
      <c r="W807" s="1500"/>
      <c r="X807" s="1500"/>
      <c r="Y807" s="1500"/>
      <c r="Z807" s="1500"/>
      <c r="AA807" s="1500"/>
      <c r="AB807" s="1500"/>
      <c r="AC807" s="1500"/>
      <c r="AD807" s="1500"/>
      <c r="AE807" s="1500"/>
      <c r="AF807" s="1500"/>
      <c r="AG807" s="1500"/>
      <c r="AH807" s="1500"/>
      <c r="AI807" s="1500"/>
      <c r="AJ807" s="1500"/>
      <c r="AK807" s="1500"/>
      <c r="AL807" s="1500"/>
      <c r="AM807" s="1500"/>
      <c r="AN807" s="1500"/>
    </row>
    <row r="808" spans="1:40" ht="14.25" customHeight="1" x14ac:dyDescent="0.25">
      <c r="A808" s="1500"/>
      <c r="B808" s="1500"/>
      <c r="C808" s="1500"/>
      <c r="D808" s="1500"/>
      <c r="E808" s="1500"/>
      <c r="F808" s="1500"/>
      <c r="G808" s="1500"/>
      <c r="H808" s="1500"/>
      <c r="I808" s="1500"/>
      <c r="J808" s="1500"/>
      <c r="K808" s="1500"/>
      <c r="L808" s="1500"/>
      <c r="M808" s="1500"/>
      <c r="N808" s="1500"/>
      <c r="O808" s="1500"/>
      <c r="P808" s="1500"/>
      <c r="Q808" s="1500"/>
      <c r="R808" s="1500"/>
      <c r="S808" s="1500"/>
      <c r="T808" s="1500"/>
      <c r="U808" s="1500"/>
      <c r="V808" s="1500"/>
      <c r="W808" s="1500"/>
      <c r="X808" s="1500"/>
      <c r="Y808" s="1500"/>
      <c r="Z808" s="1500"/>
      <c r="AA808" s="1500"/>
      <c r="AB808" s="1500"/>
      <c r="AC808" s="1500"/>
      <c r="AD808" s="1500"/>
      <c r="AE808" s="1500"/>
      <c r="AF808" s="1500"/>
      <c r="AG808" s="1500"/>
      <c r="AH808" s="1500"/>
      <c r="AI808" s="1500"/>
      <c r="AJ808" s="1500"/>
      <c r="AK808" s="1500"/>
      <c r="AL808" s="1500"/>
      <c r="AM808" s="1500"/>
      <c r="AN808" s="1500"/>
    </row>
    <row r="809" spans="1:40" ht="14.25" customHeight="1" x14ac:dyDescent="0.25">
      <c r="A809" s="1500"/>
      <c r="B809" s="1500"/>
      <c r="C809" s="1500"/>
      <c r="D809" s="1500"/>
      <c r="E809" s="1500"/>
      <c r="F809" s="1500"/>
      <c r="G809" s="1500"/>
      <c r="H809" s="1500"/>
      <c r="I809" s="1500"/>
      <c r="J809" s="1500"/>
      <c r="K809" s="1500"/>
      <c r="L809" s="1500"/>
      <c r="M809" s="1500"/>
      <c r="N809" s="1500"/>
      <c r="O809" s="1500"/>
      <c r="P809" s="1500"/>
      <c r="Q809" s="1500"/>
      <c r="R809" s="1500"/>
      <c r="S809" s="1500"/>
      <c r="T809" s="1500"/>
      <c r="U809" s="1500"/>
      <c r="V809" s="1500"/>
      <c r="W809" s="1500"/>
      <c r="X809" s="1500"/>
      <c r="Y809" s="1500"/>
      <c r="Z809" s="1500"/>
      <c r="AA809" s="1500"/>
      <c r="AB809" s="1500"/>
      <c r="AC809" s="1500"/>
      <c r="AD809" s="1500"/>
      <c r="AE809" s="1500"/>
      <c r="AF809" s="1500"/>
      <c r="AG809" s="1500"/>
      <c r="AH809" s="1500"/>
      <c r="AI809" s="1500"/>
      <c r="AJ809" s="1500"/>
      <c r="AK809" s="1500"/>
      <c r="AL809" s="1500"/>
      <c r="AM809" s="1500"/>
      <c r="AN809" s="1500"/>
    </row>
    <row r="810" spans="1:40" ht="14.25" customHeight="1" x14ac:dyDescent="0.25">
      <c r="A810" s="1500"/>
      <c r="B810" s="1500"/>
      <c r="C810" s="1500"/>
      <c r="D810" s="1500"/>
      <c r="E810" s="1500"/>
      <c r="F810" s="1500"/>
      <c r="G810" s="1500"/>
      <c r="H810" s="1500"/>
      <c r="I810" s="1500"/>
      <c r="J810" s="1500"/>
      <c r="K810" s="1500"/>
      <c r="L810" s="1500"/>
      <c r="M810" s="1500"/>
      <c r="N810" s="1500"/>
      <c r="O810" s="1500"/>
      <c r="P810" s="1500"/>
      <c r="Q810" s="1500"/>
      <c r="R810" s="1500"/>
      <c r="S810" s="1500"/>
      <c r="T810" s="1500"/>
      <c r="U810" s="1500"/>
      <c r="V810" s="1500"/>
      <c r="W810" s="1500"/>
      <c r="X810" s="1500"/>
      <c r="Y810" s="1500"/>
      <c r="Z810" s="1500"/>
      <c r="AA810" s="1500"/>
      <c r="AB810" s="1500"/>
      <c r="AC810" s="1500"/>
      <c r="AD810" s="1500"/>
      <c r="AE810" s="1500"/>
      <c r="AF810" s="1500"/>
      <c r="AG810" s="1500"/>
      <c r="AH810" s="1500"/>
      <c r="AI810" s="1500"/>
      <c r="AJ810" s="1500"/>
      <c r="AK810" s="1500"/>
      <c r="AL810" s="1500"/>
      <c r="AM810" s="1500"/>
      <c r="AN810" s="1500"/>
    </row>
    <row r="811" spans="1:40" ht="14.25" customHeight="1" x14ac:dyDescent="0.25">
      <c r="A811" s="1500"/>
      <c r="B811" s="1500"/>
      <c r="C811" s="1500"/>
      <c r="D811" s="1500"/>
      <c r="E811" s="1500"/>
      <c r="F811" s="1500"/>
      <c r="G811" s="1500"/>
      <c r="H811" s="1500"/>
      <c r="I811" s="1500"/>
      <c r="J811" s="1500"/>
      <c r="K811" s="1500"/>
      <c r="L811" s="1500"/>
      <c r="M811" s="1500"/>
      <c r="N811" s="1500"/>
      <c r="O811" s="1500"/>
      <c r="P811" s="1500"/>
      <c r="Q811" s="1500"/>
      <c r="R811" s="1500"/>
      <c r="S811" s="1500"/>
      <c r="T811" s="1500"/>
      <c r="U811" s="1500"/>
      <c r="V811" s="1500"/>
      <c r="W811" s="1500"/>
      <c r="X811" s="1500"/>
      <c r="Y811" s="1500"/>
      <c r="Z811" s="1500"/>
      <c r="AA811" s="1500"/>
      <c r="AB811" s="1500"/>
      <c r="AC811" s="1500"/>
      <c r="AD811" s="1500"/>
      <c r="AE811" s="1500"/>
      <c r="AF811" s="1500"/>
      <c r="AG811" s="1500"/>
      <c r="AH811" s="1500"/>
      <c r="AI811" s="1500"/>
      <c r="AJ811" s="1500"/>
      <c r="AK811" s="1500"/>
      <c r="AL811" s="1500"/>
      <c r="AM811" s="1500"/>
      <c r="AN811" s="1500"/>
    </row>
    <row r="812" spans="1:40" ht="14.25" customHeight="1" x14ac:dyDescent="0.25">
      <c r="A812" s="1500"/>
      <c r="B812" s="1500"/>
      <c r="C812" s="1500"/>
      <c r="D812" s="1500"/>
      <c r="E812" s="1500"/>
      <c r="F812" s="1500"/>
      <c r="G812" s="1500"/>
      <c r="H812" s="1500"/>
      <c r="I812" s="1500"/>
      <c r="J812" s="1500"/>
      <c r="K812" s="1500"/>
      <c r="L812" s="1500"/>
      <c r="M812" s="1500"/>
      <c r="N812" s="1500"/>
      <c r="O812" s="1500"/>
      <c r="P812" s="1500"/>
      <c r="Q812" s="1500"/>
      <c r="R812" s="1500"/>
      <c r="S812" s="1500"/>
      <c r="T812" s="1500"/>
      <c r="U812" s="1500"/>
      <c r="V812" s="1500"/>
      <c r="W812" s="1500"/>
      <c r="X812" s="1500"/>
      <c r="Y812" s="1500"/>
      <c r="Z812" s="1500"/>
      <c r="AA812" s="1500"/>
      <c r="AB812" s="1500"/>
      <c r="AC812" s="1500"/>
      <c r="AD812" s="1500"/>
      <c r="AE812" s="1500"/>
      <c r="AF812" s="1500"/>
      <c r="AG812" s="1500"/>
      <c r="AH812" s="1500"/>
      <c r="AI812" s="1500"/>
      <c r="AJ812" s="1500"/>
      <c r="AK812" s="1500"/>
      <c r="AL812" s="1500"/>
      <c r="AM812" s="1500"/>
      <c r="AN812" s="1500"/>
    </row>
    <row r="813" spans="1:40" ht="14.25" customHeight="1" x14ac:dyDescent="0.25">
      <c r="A813" s="1500"/>
      <c r="B813" s="1500"/>
      <c r="C813" s="1500"/>
      <c r="D813" s="1500"/>
      <c r="E813" s="1500"/>
      <c r="F813" s="1500"/>
      <c r="G813" s="1500"/>
      <c r="H813" s="1500"/>
      <c r="I813" s="1500"/>
      <c r="J813" s="1500"/>
      <c r="K813" s="1500"/>
      <c r="L813" s="1500"/>
      <c r="M813" s="1500"/>
      <c r="N813" s="1500"/>
      <c r="O813" s="1500"/>
      <c r="P813" s="1500"/>
      <c r="Q813" s="1500"/>
      <c r="R813" s="1500"/>
      <c r="S813" s="1500"/>
      <c r="T813" s="1500"/>
      <c r="U813" s="1500"/>
      <c r="V813" s="1500"/>
      <c r="W813" s="1500"/>
      <c r="X813" s="1500"/>
      <c r="Y813" s="1500"/>
      <c r="Z813" s="1500"/>
      <c r="AA813" s="1500"/>
      <c r="AB813" s="1500"/>
      <c r="AC813" s="1500"/>
      <c r="AD813" s="1500"/>
      <c r="AE813" s="1500"/>
      <c r="AF813" s="1500"/>
      <c r="AG813" s="1500"/>
      <c r="AH813" s="1500"/>
      <c r="AI813" s="1500"/>
      <c r="AJ813" s="1500"/>
      <c r="AK813" s="1500"/>
      <c r="AL813" s="1500"/>
      <c r="AM813" s="1500"/>
      <c r="AN813" s="1500"/>
    </row>
    <row r="814" spans="1:40" ht="14.25" customHeight="1" x14ac:dyDescent="0.25">
      <c r="A814" s="1500"/>
      <c r="B814" s="1500"/>
      <c r="C814" s="1500"/>
      <c r="D814" s="1500"/>
      <c r="E814" s="1500"/>
      <c r="F814" s="1500"/>
      <c r="G814" s="1500"/>
      <c r="H814" s="1500"/>
      <c r="I814" s="1500"/>
      <c r="J814" s="1500"/>
      <c r="K814" s="1500"/>
      <c r="L814" s="1500"/>
      <c r="M814" s="1500"/>
      <c r="N814" s="1500"/>
      <c r="O814" s="1500"/>
      <c r="P814" s="1500"/>
      <c r="Q814" s="1500"/>
      <c r="R814" s="1500"/>
      <c r="S814" s="1500"/>
      <c r="T814" s="1500"/>
      <c r="U814" s="1500"/>
      <c r="V814" s="1500"/>
      <c r="W814" s="1500"/>
      <c r="X814" s="1500"/>
      <c r="Y814" s="1500"/>
      <c r="Z814" s="1500"/>
      <c r="AA814" s="1500"/>
      <c r="AB814" s="1500"/>
      <c r="AC814" s="1500"/>
      <c r="AD814" s="1500"/>
      <c r="AE814" s="1500"/>
      <c r="AF814" s="1500"/>
      <c r="AG814" s="1500"/>
      <c r="AH814" s="1500"/>
      <c r="AI814" s="1500"/>
      <c r="AJ814" s="1500"/>
      <c r="AK814" s="1500"/>
      <c r="AL814" s="1500"/>
      <c r="AM814" s="1500"/>
      <c r="AN814" s="1500"/>
    </row>
    <row r="815" spans="1:40" ht="14.25" customHeight="1" x14ac:dyDescent="0.25">
      <c r="A815" s="1500"/>
      <c r="B815" s="1500"/>
      <c r="C815" s="1500"/>
      <c r="D815" s="1500"/>
      <c r="E815" s="1500"/>
      <c r="F815" s="1500"/>
      <c r="G815" s="1500"/>
      <c r="H815" s="1500"/>
      <c r="I815" s="1500"/>
      <c r="J815" s="1500"/>
      <c r="K815" s="1500"/>
      <c r="L815" s="1500"/>
      <c r="M815" s="1500"/>
      <c r="N815" s="1500"/>
      <c r="O815" s="1500"/>
      <c r="P815" s="1500"/>
      <c r="Q815" s="1500"/>
      <c r="R815" s="1500"/>
      <c r="S815" s="1500"/>
      <c r="T815" s="1500"/>
      <c r="U815" s="1500"/>
      <c r="V815" s="1500"/>
      <c r="W815" s="1500"/>
      <c r="X815" s="1500"/>
      <c r="Y815" s="1500"/>
      <c r="Z815" s="1500"/>
      <c r="AA815" s="1500"/>
      <c r="AB815" s="1500"/>
      <c r="AC815" s="1500"/>
      <c r="AD815" s="1500"/>
      <c r="AE815" s="1500"/>
      <c r="AF815" s="1500"/>
      <c r="AG815" s="1500"/>
      <c r="AH815" s="1500"/>
      <c r="AI815" s="1500"/>
      <c r="AJ815" s="1500"/>
      <c r="AK815" s="1500"/>
      <c r="AL815" s="1500"/>
      <c r="AM815" s="1500"/>
      <c r="AN815" s="1500"/>
    </row>
    <row r="816" spans="1:40" ht="14.25" customHeight="1" x14ac:dyDescent="0.25">
      <c r="A816" s="1500"/>
      <c r="B816" s="1500"/>
      <c r="C816" s="1500"/>
      <c r="D816" s="1500"/>
      <c r="E816" s="1500"/>
      <c r="F816" s="1500"/>
      <c r="G816" s="1500"/>
      <c r="H816" s="1500"/>
      <c r="I816" s="1500"/>
      <c r="J816" s="1500"/>
      <c r="K816" s="1500"/>
      <c r="L816" s="1500"/>
      <c r="M816" s="1500"/>
      <c r="N816" s="1500"/>
      <c r="O816" s="1500"/>
      <c r="P816" s="1500"/>
      <c r="Q816" s="1500"/>
      <c r="R816" s="1500"/>
      <c r="S816" s="1500"/>
      <c r="T816" s="1500"/>
      <c r="U816" s="1500"/>
      <c r="V816" s="1500"/>
      <c r="W816" s="1500"/>
      <c r="X816" s="1500"/>
      <c r="Y816" s="1500"/>
      <c r="Z816" s="1500"/>
      <c r="AA816" s="1500"/>
      <c r="AB816" s="1500"/>
      <c r="AC816" s="1500"/>
      <c r="AD816" s="1500"/>
      <c r="AE816" s="1500"/>
      <c r="AF816" s="1500"/>
      <c r="AG816" s="1500"/>
      <c r="AH816" s="1500"/>
      <c r="AI816" s="1500"/>
      <c r="AJ816" s="1500"/>
      <c r="AK816" s="1500"/>
      <c r="AL816" s="1500"/>
      <c r="AM816" s="1500"/>
      <c r="AN816" s="1500"/>
    </row>
    <row r="817" spans="1:40" ht="14.25" customHeight="1" x14ac:dyDescent="0.25">
      <c r="A817" s="1500"/>
      <c r="B817" s="1500"/>
      <c r="C817" s="1500"/>
      <c r="D817" s="1500"/>
      <c r="E817" s="1500"/>
      <c r="F817" s="1500"/>
      <c r="G817" s="1500"/>
      <c r="H817" s="1500"/>
      <c r="I817" s="1500"/>
      <c r="J817" s="1500"/>
      <c r="K817" s="1500"/>
      <c r="L817" s="1500"/>
      <c r="M817" s="1500"/>
      <c r="N817" s="1500"/>
      <c r="O817" s="1500"/>
      <c r="P817" s="1500"/>
      <c r="Q817" s="1500"/>
      <c r="R817" s="1500"/>
      <c r="S817" s="1500"/>
      <c r="T817" s="1500"/>
      <c r="U817" s="1500"/>
      <c r="V817" s="1500"/>
      <c r="W817" s="1500"/>
      <c r="X817" s="1500"/>
      <c r="Y817" s="1500"/>
      <c r="Z817" s="1500"/>
      <c r="AA817" s="1500"/>
      <c r="AB817" s="1500"/>
      <c r="AC817" s="1500"/>
      <c r="AD817" s="1500"/>
      <c r="AE817" s="1500"/>
      <c r="AF817" s="1500"/>
      <c r="AG817" s="1500"/>
      <c r="AH817" s="1500"/>
      <c r="AI817" s="1500"/>
      <c r="AJ817" s="1500"/>
      <c r="AK817" s="1500"/>
      <c r="AL817" s="1500"/>
      <c r="AM817" s="1500"/>
      <c r="AN817" s="1500"/>
    </row>
    <row r="818" spans="1:40" ht="14.25" customHeight="1" x14ac:dyDescent="0.25">
      <c r="A818" s="1500"/>
      <c r="B818" s="1500"/>
      <c r="C818" s="1500"/>
      <c r="D818" s="1500"/>
      <c r="E818" s="1500"/>
      <c r="F818" s="1500"/>
      <c r="G818" s="1500"/>
      <c r="H818" s="1500"/>
      <c r="I818" s="1500"/>
      <c r="J818" s="1500"/>
      <c r="K818" s="1500"/>
      <c r="L818" s="1500"/>
      <c r="M818" s="1500"/>
      <c r="N818" s="1500"/>
      <c r="O818" s="1500"/>
      <c r="P818" s="1500"/>
      <c r="Q818" s="1500"/>
      <c r="R818" s="1500"/>
      <c r="S818" s="1500"/>
      <c r="T818" s="1500"/>
      <c r="U818" s="1500"/>
      <c r="V818" s="1500"/>
      <c r="W818" s="1500"/>
      <c r="X818" s="1500"/>
      <c r="Y818" s="1500"/>
      <c r="Z818" s="1500"/>
      <c r="AA818" s="1500"/>
      <c r="AB818" s="1500"/>
      <c r="AC818" s="1500"/>
      <c r="AD818" s="1500"/>
      <c r="AE818" s="1500"/>
      <c r="AF818" s="1500"/>
      <c r="AG818" s="1500"/>
      <c r="AH818" s="1500"/>
      <c r="AI818" s="1500"/>
      <c r="AJ818" s="1500"/>
      <c r="AK818" s="1500"/>
      <c r="AL818" s="1500"/>
      <c r="AM818" s="1500"/>
      <c r="AN818" s="1500"/>
    </row>
    <row r="819" spans="1:40" ht="14.25" customHeight="1" x14ac:dyDescent="0.25">
      <c r="A819" s="1500"/>
      <c r="B819" s="1500"/>
      <c r="C819" s="1500"/>
      <c r="D819" s="1500"/>
      <c r="E819" s="1500"/>
      <c r="F819" s="1500"/>
      <c r="G819" s="1500"/>
      <c r="H819" s="1500"/>
      <c r="I819" s="1500"/>
      <c r="J819" s="1500"/>
      <c r="K819" s="1500"/>
      <c r="L819" s="1500"/>
      <c r="M819" s="1500"/>
      <c r="N819" s="1500"/>
      <c r="O819" s="1500"/>
      <c r="P819" s="1500"/>
      <c r="Q819" s="1500"/>
      <c r="R819" s="1500"/>
      <c r="S819" s="1500"/>
      <c r="T819" s="1500"/>
      <c r="U819" s="1500"/>
      <c r="V819" s="1500"/>
      <c r="W819" s="1500"/>
      <c r="X819" s="1500"/>
      <c r="Y819" s="1500"/>
      <c r="Z819" s="1500"/>
      <c r="AA819" s="1500"/>
      <c r="AB819" s="1500"/>
      <c r="AC819" s="1500"/>
      <c r="AD819" s="1500"/>
      <c r="AE819" s="1500"/>
      <c r="AF819" s="1500"/>
      <c r="AG819" s="1500"/>
      <c r="AH819" s="1500"/>
      <c r="AI819" s="1500"/>
      <c r="AJ819" s="1500"/>
      <c r="AK819" s="1500"/>
      <c r="AL819" s="1500"/>
      <c r="AM819" s="1500"/>
      <c r="AN819" s="1500"/>
    </row>
    <row r="820" spans="1:40" ht="14.25" customHeight="1" x14ac:dyDescent="0.25">
      <c r="A820" s="1500"/>
      <c r="B820" s="1500"/>
      <c r="C820" s="1500"/>
      <c r="D820" s="1500"/>
      <c r="E820" s="1500"/>
      <c r="F820" s="1500"/>
      <c r="G820" s="1500"/>
      <c r="H820" s="1500"/>
      <c r="I820" s="1500"/>
      <c r="J820" s="1500"/>
      <c r="K820" s="1500"/>
      <c r="L820" s="1500"/>
      <c r="M820" s="1500"/>
      <c r="N820" s="1500"/>
      <c r="O820" s="1500"/>
      <c r="P820" s="1500"/>
      <c r="Q820" s="1500"/>
      <c r="R820" s="1500"/>
      <c r="S820" s="1500"/>
      <c r="T820" s="1500"/>
      <c r="U820" s="1500"/>
      <c r="V820" s="1500"/>
      <c r="W820" s="1500"/>
      <c r="X820" s="1500"/>
      <c r="Y820" s="1500"/>
      <c r="Z820" s="1500"/>
      <c r="AA820" s="1500"/>
      <c r="AB820" s="1500"/>
      <c r="AC820" s="1500"/>
      <c r="AD820" s="1500"/>
      <c r="AE820" s="1500"/>
      <c r="AF820" s="1500"/>
      <c r="AG820" s="1500"/>
      <c r="AH820" s="1500"/>
      <c r="AI820" s="1500"/>
      <c r="AJ820" s="1500"/>
      <c r="AK820" s="1500"/>
      <c r="AL820" s="1500"/>
      <c r="AM820" s="1500"/>
      <c r="AN820" s="1500"/>
    </row>
    <row r="821" spans="1:40" ht="14.25" customHeight="1" x14ac:dyDescent="0.25">
      <c r="A821" s="1500"/>
      <c r="B821" s="1500"/>
      <c r="C821" s="1500"/>
      <c r="D821" s="1500"/>
      <c r="E821" s="1500"/>
      <c r="F821" s="1500"/>
      <c r="G821" s="1500"/>
      <c r="H821" s="1500"/>
      <c r="I821" s="1500"/>
      <c r="J821" s="1500"/>
      <c r="K821" s="1500"/>
      <c r="L821" s="1500"/>
      <c r="M821" s="1500"/>
      <c r="N821" s="1500"/>
      <c r="O821" s="1500"/>
      <c r="P821" s="1500"/>
      <c r="Q821" s="1500"/>
      <c r="R821" s="1500"/>
      <c r="S821" s="1500"/>
      <c r="T821" s="1500"/>
      <c r="U821" s="1500"/>
      <c r="V821" s="1500"/>
      <c r="W821" s="1500"/>
      <c r="X821" s="1500"/>
      <c r="Y821" s="1500"/>
      <c r="Z821" s="1500"/>
      <c r="AA821" s="1500"/>
      <c r="AB821" s="1500"/>
      <c r="AC821" s="1500"/>
      <c r="AD821" s="1500"/>
      <c r="AE821" s="1500"/>
      <c r="AF821" s="1500"/>
      <c r="AG821" s="1500"/>
      <c r="AH821" s="1500"/>
      <c r="AI821" s="1500"/>
      <c r="AJ821" s="1500"/>
      <c r="AK821" s="1500"/>
      <c r="AL821" s="1500"/>
      <c r="AM821" s="1500"/>
      <c r="AN821" s="1500"/>
    </row>
    <row r="822" spans="1:40" ht="14.25" customHeight="1" x14ac:dyDescent="0.25">
      <c r="A822" s="1500"/>
      <c r="B822" s="1500"/>
      <c r="C822" s="1500"/>
      <c r="D822" s="1500"/>
      <c r="E822" s="1500"/>
      <c r="F822" s="1500"/>
      <c r="G822" s="1500"/>
      <c r="H822" s="1500"/>
      <c r="I822" s="1500"/>
      <c r="J822" s="1500"/>
      <c r="K822" s="1500"/>
      <c r="L822" s="1500"/>
      <c r="M822" s="1500"/>
      <c r="N822" s="1500"/>
      <c r="O822" s="1500"/>
      <c r="P822" s="1500"/>
      <c r="Q822" s="1500"/>
      <c r="R822" s="1500"/>
      <c r="S822" s="1500"/>
      <c r="T822" s="1500"/>
      <c r="U822" s="1500"/>
      <c r="V822" s="1500"/>
      <c r="W822" s="1500"/>
      <c r="X822" s="1500"/>
      <c r="Y822" s="1500"/>
      <c r="Z822" s="1500"/>
      <c r="AA822" s="1500"/>
      <c r="AB822" s="1500"/>
      <c r="AC822" s="1500"/>
      <c r="AD822" s="1500"/>
      <c r="AE822" s="1500"/>
      <c r="AF822" s="1500"/>
      <c r="AG822" s="1500"/>
      <c r="AH822" s="1500"/>
      <c r="AI822" s="1500"/>
      <c r="AJ822" s="1500"/>
      <c r="AK822" s="1500"/>
      <c r="AL822" s="1500"/>
      <c r="AM822" s="1500"/>
      <c r="AN822" s="1500"/>
    </row>
    <row r="823" spans="1:40" ht="14.25" customHeight="1" x14ac:dyDescent="0.25">
      <c r="A823" s="1500"/>
      <c r="B823" s="1500"/>
      <c r="C823" s="1500"/>
      <c r="D823" s="1500"/>
      <c r="E823" s="1500"/>
      <c r="F823" s="1500"/>
      <c r="G823" s="1500"/>
      <c r="H823" s="1500"/>
      <c r="I823" s="1500"/>
      <c r="J823" s="1500"/>
      <c r="K823" s="1500"/>
      <c r="L823" s="1500"/>
      <c r="M823" s="1500"/>
      <c r="N823" s="1500"/>
      <c r="O823" s="1500"/>
      <c r="P823" s="1500"/>
      <c r="Q823" s="1500"/>
      <c r="R823" s="1500"/>
      <c r="S823" s="1500"/>
      <c r="T823" s="1500"/>
      <c r="U823" s="1500"/>
      <c r="V823" s="1500"/>
      <c r="W823" s="1500"/>
      <c r="X823" s="1500"/>
      <c r="Y823" s="1500"/>
      <c r="Z823" s="1500"/>
      <c r="AA823" s="1500"/>
      <c r="AB823" s="1500"/>
      <c r="AC823" s="1500"/>
      <c r="AD823" s="1500"/>
      <c r="AE823" s="1500"/>
      <c r="AF823" s="1500"/>
      <c r="AG823" s="1500"/>
      <c r="AH823" s="1500"/>
      <c r="AI823" s="1500"/>
      <c r="AJ823" s="1500"/>
      <c r="AK823" s="1500"/>
      <c r="AL823" s="1500"/>
      <c r="AM823" s="1500"/>
      <c r="AN823" s="1500"/>
    </row>
    <row r="824" spans="1:40" ht="14.25" customHeight="1" x14ac:dyDescent="0.25">
      <c r="A824" s="1500"/>
      <c r="B824" s="1500"/>
      <c r="C824" s="1500"/>
      <c r="D824" s="1500"/>
      <c r="E824" s="1500"/>
      <c r="F824" s="1500"/>
      <c r="G824" s="1500"/>
      <c r="H824" s="1500"/>
      <c r="I824" s="1500"/>
      <c r="J824" s="1500"/>
      <c r="K824" s="1500"/>
      <c r="L824" s="1500"/>
      <c r="M824" s="1500"/>
      <c r="N824" s="1500"/>
      <c r="O824" s="1500"/>
      <c r="P824" s="1500"/>
      <c r="Q824" s="1500"/>
      <c r="R824" s="1500"/>
      <c r="S824" s="1500"/>
      <c r="T824" s="1500"/>
      <c r="U824" s="1500"/>
      <c r="V824" s="1500"/>
      <c r="W824" s="1500"/>
      <c r="X824" s="1500"/>
      <c r="Y824" s="1500"/>
      <c r="Z824" s="1500"/>
      <c r="AA824" s="1500"/>
      <c r="AB824" s="1500"/>
      <c r="AC824" s="1500"/>
      <c r="AD824" s="1500"/>
      <c r="AE824" s="1500"/>
      <c r="AF824" s="1500"/>
      <c r="AG824" s="1500"/>
      <c r="AH824" s="1500"/>
      <c r="AI824" s="1500"/>
      <c r="AJ824" s="1500"/>
      <c r="AK824" s="1500"/>
      <c r="AL824" s="1500"/>
      <c r="AM824" s="1500"/>
      <c r="AN824" s="1500"/>
    </row>
    <row r="825" spans="1:40" ht="14.25" customHeight="1" x14ac:dyDescent="0.25">
      <c r="A825" s="1500"/>
      <c r="B825" s="1500"/>
      <c r="C825" s="1500"/>
      <c r="D825" s="1500"/>
      <c r="E825" s="1500"/>
      <c r="F825" s="1500"/>
      <c r="G825" s="1500"/>
      <c r="H825" s="1500"/>
      <c r="I825" s="1500"/>
      <c r="J825" s="1500"/>
      <c r="K825" s="1500"/>
      <c r="L825" s="1500"/>
      <c r="M825" s="1500"/>
      <c r="N825" s="1500"/>
      <c r="O825" s="1500"/>
      <c r="P825" s="1500"/>
      <c r="Q825" s="1500"/>
      <c r="R825" s="1500"/>
      <c r="S825" s="1500"/>
      <c r="T825" s="1500"/>
      <c r="U825" s="1500"/>
      <c r="V825" s="1500"/>
      <c r="W825" s="1500"/>
      <c r="X825" s="1500"/>
      <c r="Y825" s="1500"/>
      <c r="Z825" s="1500"/>
      <c r="AA825" s="1500"/>
      <c r="AB825" s="1500"/>
      <c r="AC825" s="1500"/>
      <c r="AD825" s="1500"/>
      <c r="AE825" s="1500"/>
      <c r="AF825" s="1500"/>
      <c r="AG825" s="1500"/>
      <c r="AH825" s="1500"/>
      <c r="AI825" s="1500"/>
      <c r="AJ825" s="1500"/>
      <c r="AK825" s="1500"/>
      <c r="AL825" s="1500"/>
      <c r="AM825" s="1500"/>
      <c r="AN825" s="1500"/>
    </row>
    <row r="826" spans="1:40" ht="14.25" customHeight="1" x14ac:dyDescent="0.25">
      <c r="A826" s="1500"/>
      <c r="B826" s="1500"/>
      <c r="C826" s="1500"/>
      <c r="D826" s="1500"/>
      <c r="E826" s="1500"/>
      <c r="F826" s="1500"/>
      <c r="G826" s="1500"/>
      <c r="H826" s="1500"/>
      <c r="I826" s="1500"/>
      <c r="J826" s="1500"/>
      <c r="K826" s="1500"/>
      <c r="L826" s="1500"/>
      <c r="M826" s="1500"/>
      <c r="N826" s="1500"/>
      <c r="O826" s="1500"/>
      <c r="P826" s="1500"/>
      <c r="Q826" s="1500"/>
      <c r="R826" s="1500"/>
      <c r="S826" s="1500"/>
      <c r="T826" s="1500"/>
      <c r="U826" s="1500"/>
      <c r="V826" s="1500"/>
      <c r="W826" s="1500"/>
      <c r="X826" s="1500"/>
      <c r="Y826" s="1500"/>
      <c r="Z826" s="1500"/>
      <c r="AA826" s="1500"/>
      <c r="AB826" s="1500"/>
      <c r="AC826" s="1500"/>
      <c r="AD826" s="1500"/>
      <c r="AE826" s="1500"/>
      <c r="AF826" s="1500"/>
      <c r="AG826" s="1500"/>
      <c r="AH826" s="1500"/>
      <c r="AI826" s="1500"/>
      <c r="AJ826" s="1500"/>
      <c r="AK826" s="1500"/>
      <c r="AL826" s="1500"/>
      <c r="AM826" s="1500"/>
      <c r="AN826" s="1500"/>
    </row>
    <row r="827" spans="1:40" ht="14.25" customHeight="1" x14ac:dyDescent="0.25">
      <c r="A827" s="1500"/>
      <c r="B827" s="1500"/>
      <c r="C827" s="1500"/>
      <c r="D827" s="1500"/>
      <c r="E827" s="1500"/>
      <c r="F827" s="1500"/>
      <c r="G827" s="1500"/>
      <c r="H827" s="1500"/>
      <c r="I827" s="1500"/>
      <c r="J827" s="1500"/>
      <c r="K827" s="1500"/>
      <c r="L827" s="1500"/>
      <c r="M827" s="1500"/>
      <c r="N827" s="1500"/>
      <c r="O827" s="1500"/>
      <c r="P827" s="1500"/>
      <c r="Q827" s="1500"/>
      <c r="R827" s="1500"/>
      <c r="S827" s="1500"/>
      <c r="T827" s="1500"/>
      <c r="U827" s="1500"/>
      <c r="V827" s="1500"/>
      <c r="W827" s="1500"/>
      <c r="X827" s="1500"/>
      <c r="Y827" s="1500"/>
      <c r="Z827" s="1500"/>
      <c r="AA827" s="1500"/>
      <c r="AB827" s="1500"/>
      <c r="AC827" s="1500"/>
      <c r="AD827" s="1500"/>
      <c r="AE827" s="1500"/>
      <c r="AF827" s="1500"/>
      <c r="AG827" s="1500"/>
      <c r="AH827" s="1500"/>
      <c r="AI827" s="1500"/>
      <c r="AJ827" s="1500"/>
      <c r="AK827" s="1500"/>
      <c r="AL827" s="1500"/>
      <c r="AM827" s="1500"/>
      <c r="AN827" s="1500"/>
    </row>
    <row r="828" spans="1:40" ht="14.25" customHeight="1" x14ac:dyDescent="0.25">
      <c r="A828" s="1500"/>
      <c r="B828" s="1500"/>
      <c r="C828" s="1500"/>
      <c r="D828" s="1500"/>
      <c r="E828" s="1500"/>
      <c r="F828" s="1500"/>
      <c r="G828" s="1500"/>
      <c r="H828" s="1500"/>
      <c r="I828" s="1500"/>
      <c r="J828" s="1500"/>
      <c r="K828" s="1500"/>
      <c r="L828" s="1500"/>
      <c r="M828" s="1500"/>
      <c r="N828" s="1500"/>
      <c r="O828" s="1500"/>
      <c r="P828" s="1500"/>
      <c r="Q828" s="1500"/>
      <c r="R828" s="1500"/>
      <c r="S828" s="1500"/>
      <c r="T828" s="1500"/>
      <c r="U828" s="1500"/>
      <c r="V828" s="1500"/>
      <c r="W828" s="1500"/>
      <c r="X828" s="1500"/>
      <c r="Y828" s="1500"/>
      <c r="Z828" s="1500"/>
      <c r="AA828" s="1500"/>
      <c r="AB828" s="1500"/>
      <c r="AC828" s="1500"/>
      <c r="AD828" s="1500"/>
      <c r="AE828" s="1500"/>
      <c r="AF828" s="1500"/>
      <c r="AG828" s="1500"/>
      <c r="AH828" s="1500"/>
      <c r="AI828" s="1500"/>
      <c r="AJ828" s="1500"/>
      <c r="AK828" s="1500"/>
      <c r="AL828" s="1500"/>
      <c r="AM828" s="1500"/>
      <c r="AN828" s="1500"/>
    </row>
    <row r="829" spans="1:40" ht="14.25" customHeight="1" x14ac:dyDescent="0.25">
      <c r="A829" s="1500"/>
      <c r="B829" s="1500"/>
      <c r="C829" s="1500"/>
      <c r="D829" s="1500"/>
      <c r="E829" s="1500"/>
      <c r="F829" s="1500"/>
      <c r="G829" s="1500"/>
      <c r="H829" s="1500"/>
      <c r="I829" s="1500"/>
      <c r="J829" s="1500"/>
      <c r="K829" s="1500"/>
      <c r="L829" s="1500"/>
      <c r="M829" s="1500"/>
      <c r="N829" s="1500"/>
      <c r="O829" s="1500"/>
      <c r="P829" s="1500"/>
      <c r="Q829" s="1500"/>
      <c r="R829" s="1500"/>
      <c r="S829" s="1500"/>
      <c r="T829" s="1500"/>
      <c r="U829" s="1500"/>
      <c r="V829" s="1500"/>
      <c r="W829" s="1500"/>
      <c r="X829" s="1500"/>
      <c r="Y829" s="1500"/>
      <c r="Z829" s="1500"/>
      <c r="AA829" s="1500"/>
      <c r="AB829" s="1500"/>
      <c r="AC829" s="1500"/>
      <c r="AD829" s="1500"/>
      <c r="AE829" s="1500"/>
      <c r="AF829" s="1500"/>
      <c r="AG829" s="1500"/>
      <c r="AH829" s="1500"/>
      <c r="AI829" s="1500"/>
      <c r="AJ829" s="1500"/>
      <c r="AK829" s="1500"/>
      <c r="AL829" s="1500"/>
      <c r="AM829" s="1500"/>
      <c r="AN829" s="1500"/>
    </row>
    <row r="830" spans="1:40" ht="14.25" customHeight="1" x14ac:dyDescent="0.25">
      <c r="A830" s="1500"/>
      <c r="B830" s="1500"/>
      <c r="C830" s="1500"/>
      <c r="D830" s="1500"/>
      <c r="E830" s="1500"/>
      <c r="F830" s="1500"/>
      <c r="G830" s="1500"/>
      <c r="H830" s="1500"/>
      <c r="I830" s="1500"/>
      <c r="J830" s="1500"/>
      <c r="K830" s="1500"/>
      <c r="L830" s="1500"/>
      <c r="M830" s="1500"/>
      <c r="N830" s="1500"/>
      <c r="O830" s="1500"/>
      <c r="P830" s="1500"/>
      <c r="Q830" s="1500"/>
      <c r="R830" s="1500"/>
      <c r="S830" s="1500"/>
      <c r="T830" s="1500"/>
      <c r="U830" s="1500"/>
      <c r="V830" s="1500"/>
      <c r="W830" s="1500"/>
      <c r="X830" s="1500"/>
      <c r="Y830" s="1500"/>
      <c r="Z830" s="1500"/>
      <c r="AA830" s="1500"/>
      <c r="AB830" s="1500"/>
      <c r="AC830" s="1500"/>
      <c r="AD830" s="1500"/>
      <c r="AE830" s="1500"/>
      <c r="AF830" s="1500"/>
      <c r="AG830" s="1500"/>
      <c r="AH830" s="1500"/>
      <c r="AI830" s="1500"/>
      <c r="AJ830" s="1500"/>
      <c r="AK830" s="1500"/>
      <c r="AL830" s="1500"/>
      <c r="AM830" s="1500"/>
      <c r="AN830" s="1500"/>
    </row>
    <row r="831" spans="1:40" ht="14.25" customHeight="1" x14ac:dyDescent="0.25">
      <c r="A831" s="1500"/>
      <c r="B831" s="1500"/>
      <c r="C831" s="1500"/>
      <c r="D831" s="1500"/>
      <c r="E831" s="1500"/>
      <c r="F831" s="1500"/>
      <c r="G831" s="1500"/>
      <c r="H831" s="1500"/>
      <c r="I831" s="1500"/>
      <c r="J831" s="1500"/>
      <c r="K831" s="1500"/>
      <c r="L831" s="1500"/>
      <c r="M831" s="1500"/>
      <c r="N831" s="1500"/>
      <c r="O831" s="1500"/>
      <c r="P831" s="1500"/>
      <c r="Q831" s="1500"/>
      <c r="R831" s="1500"/>
      <c r="S831" s="1500"/>
      <c r="T831" s="1500"/>
      <c r="U831" s="1500"/>
      <c r="V831" s="1500"/>
      <c r="W831" s="1500"/>
      <c r="X831" s="1500"/>
      <c r="Y831" s="1500"/>
      <c r="Z831" s="1500"/>
      <c r="AA831" s="1500"/>
      <c r="AB831" s="1500"/>
      <c r="AC831" s="1500"/>
      <c r="AD831" s="1500"/>
      <c r="AE831" s="1500"/>
      <c r="AF831" s="1500"/>
      <c r="AG831" s="1500"/>
      <c r="AH831" s="1500"/>
      <c r="AI831" s="1500"/>
      <c r="AJ831" s="1500"/>
      <c r="AK831" s="1500"/>
      <c r="AL831" s="1500"/>
      <c r="AM831" s="1500"/>
      <c r="AN831" s="1500"/>
    </row>
    <row r="832" spans="1:40" ht="14.25" customHeight="1" x14ac:dyDescent="0.25">
      <c r="A832" s="1500"/>
      <c r="B832" s="1500"/>
      <c r="C832" s="1500"/>
      <c r="D832" s="1500"/>
      <c r="E832" s="1500"/>
      <c r="F832" s="1500"/>
      <c r="G832" s="1500"/>
      <c r="H832" s="1500"/>
      <c r="I832" s="1500"/>
      <c r="J832" s="1500"/>
      <c r="K832" s="1500"/>
      <c r="L832" s="1500"/>
      <c r="M832" s="1500"/>
      <c r="N832" s="1500"/>
      <c r="O832" s="1500"/>
      <c r="P832" s="1500"/>
      <c r="Q832" s="1500"/>
      <c r="R832" s="1500"/>
      <c r="S832" s="1500"/>
      <c r="T832" s="1500"/>
      <c r="U832" s="1500"/>
      <c r="V832" s="1500"/>
      <c r="W832" s="1500"/>
      <c r="X832" s="1500"/>
      <c r="Y832" s="1500"/>
      <c r="Z832" s="1500"/>
      <c r="AA832" s="1500"/>
      <c r="AB832" s="1500"/>
      <c r="AC832" s="1500"/>
      <c r="AD832" s="1500"/>
      <c r="AE832" s="1500"/>
      <c r="AF832" s="1500"/>
      <c r="AG832" s="1500"/>
      <c r="AH832" s="1500"/>
      <c r="AI832" s="1500"/>
      <c r="AJ832" s="1500"/>
      <c r="AK832" s="1500"/>
      <c r="AL832" s="1500"/>
      <c r="AM832" s="1500"/>
      <c r="AN832" s="1500"/>
    </row>
    <row r="833" spans="1:40" ht="14.25" customHeight="1" x14ac:dyDescent="0.25">
      <c r="A833" s="1500"/>
      <c r="B833" s="1500"/>
      <c r="C833" s="1500"/>
      <c r="D833" s="1500"/>
      <c r="E833" s="1500"/>
      <c r="F833" s="1500"/>
      <c r="G833" s="1500"/>
      <c r="H833" s="1500"/>
      <c r="I833" s="1500"/>
      <c r="J833" s="1500"/>
      <c r="K833" s="1500"/>
      <c r="L833" s="1500"/>
      <c r="M833" s="1500"/>
      <c r="N833" s="1500"/>
      <c r="O833" s="1500"/>
      <c r="P833" s="1500"/>
      <c r="Q833" s="1500"/>
      <c r="R833" s="1500"/>
      <c r="S833" s="1500"/>
      <c r="T833" s="1500"/>
      <c r="U833" s="1500"/>
      <c r="V833" s="1500"/>
      <c r="W833" s="1500"/>
      <c r="X833" s="1500"/>
      <c r="Y833" s="1500"/>
      <c r="Z833" s="1500"/>
      <c r="AA833" s="1500"/>
      <c r="AB833" s="1500"/>
      <c r="AC833" s="1500"/>
      <c r="AD833" s="1500"/>
      <c r="AE833" s="1500"/>
      <c r="AF833" s="1500"/>
      <c r="AG833" s="1500"/>
      <c r="AH833" s="1500"/>
      <c r="AI833" s="1500"/>
      <c r="AJ833" s="1500"/>
      <c r="AK833" s="1500"/>
      <c r="AL833" s="1500"/>
      <c r="AM833" s="1500"/>
      <c r="AN833" s="1500"/>
    </row>
    <row r="834" spans="1:40" ht="14.25" customHeight="1" x14ac:dyDescent="0.25">
      <c r="A834" s="1500"/>
      <c r="B834" s="1500"/>
      <c r="C834" s="1500"/>
      <c r="D834" s="1500"/>
      <c r="E834" s="1500"/>
      <c r="F834" s="1500"/>
      <c r="G834" s="1500"/>
      <c r="H834" s="1500"/>
      <c r="I834" s="1500"/>
      <c r="J834" s="1500"/>
      <c r="K834" s="1500"/>
      <c r="L834" s="1500"/>
      <c r="M834" s="1500"/>
      <c r="N834" s="1500"/>
      <c r="O834" s="1500"/>
      <c r="P834" s="1500"/>
      <c r="Q834" s="1500"/>
      <c r="R834" s="1500"/>
      <c r="S834" s="1500"/>
      <c r="T834" s="1500"/>
      <c r="U834" s="1500"/>
      <c r="V834" s="1500"/>
      <c r="W834" s="1500"/>
      <c r="X834" s="1500"/>
      <c r="Y834" s="1500"/>
      <c r="Z834" s="1500"/>
      <c r="AA834" s="1500"/>
      <c r="AB834" s="1500"/>
      <c r="AC834" s="1500"/>
      <c r="AD834" s="1500"/>
      <c r="AE834" s="1500"/>
      <c r="AF834" s="1500"/>
      <c r="AG834" s="1500"/>
      <c r="AH834" s="1500"/>
      <c r="AI834" s="1500"/>
      <c r="AJ834" s="1500"/>
      <c r="AK834" s="1500"/>
      <c r="AL834" s="1500"/>
      <c r="AM834" s="1500"/>
      <c r="AN834" s="1500"/>
    </row>
    <row r="835" spans="1:40" ht="14.25" customHeight="1" x14ac:dyDescent="0.25">
      <c r="A835" s="1500"/>
      <c r="B835" s="1500"/>
      <c r="C835" s="1500"/>
      <c r="D835" s="1500"/>
      <c r="E835" s="1500"/>
      <c r="F835" s="1500"/>
      <c r="G835" s="1500"/>
      <c r="H835" s="1500"/>
      <c r="I835" s="1500"/>
      <c r="J835" s="1500"/>
      <c r="K835" s="1500"/>
      <c r="L835" s="1500"/>
      <c r="M835" s="1500"/>
      <c r="N835" s="1500"/>
      <c r="O835" s="1500"/>
      <c r="P835" s="1500"/>
      <c r="Q835" s="1500"/>
      <c r="R835" s="1500"/>
      <c r="S835" s="1500"/>
      <c r="T835" s="1500"/>
      <c r="U835" s="1500"/>
      <c r="V835" s="1500"/>
      <c r="W835" s="1500"/>
      <c r="X835" s="1500"/>
      <c r="Y835" s="1500"/>
      <c r="Z835" s="1500"/>
      <c r="AA835" s="1500"/>
      <c r="AB835" s="1500"/>
      <c r="AC835" s="1500"/>
      <c r="AD835" s="1500"/>
      <c r="AE835" s="1500"/>
      <c r="AF835" s="1500"/>
      <c r="AG835" s="1500"/>
      <c r="AH835" s="1500"/>
      <c r="AI835" s="1500"/>
      <c r="AJ835" s="1500"/>
      <c r="AK835" s="1500"/>
      <c r="AL835" s="1500"/>
      <c r="AM835" s="1500"/>
      <c r="AN835" s="1500"/>
    </row>
    <row r="836" spans="1:40" ht="14.25" customHeight="1" x14ac:dyDescent="0.25">
      <c r="A836" s="1500"/>
      <c r="B836" s="1500"/>
      <c r="C836" s="1500"/>
      <c r="D836" s="1500"/>
      <c r="E836" s="1500"/>
      <c r="F836" s="1500"/>
      <c r="G836" s="1500"/>
      <c r="H836" s="1500"/>
      <c r="I836" s="1500"/>
      <c r="J836" s="1500"/>
      <c r="K836" s="1500"/>
      <c r="L836" s="1500"/>
      <c r="M836" s="1500"/>
      <c r="N836" s="1500"/>
      <c r="O836" s="1500"/>
      <c r="P836" s="1500"/>
      <c r="Q836" s="1500"/>
      <c r="R836" s="1500"/>
      <c r="S836" s="1500"/>
      <c r="T836" s="1500"/>
      <c r="U836" s="1500"/>
      <c r="V836" s="1500"/>
      <c r="W836" s="1500"/>
      <c r="X836" s="1500"/>
      <c r="Y836" s="1500"/>
      <c r="Z836" s="1500"/>
      <c r="AA836" s="1500"/>
      <c r="AB836" s="1500"/>
      <c r="AC836" s="1500"/>
      <c r="AD836" s="1500"/>
      <c r="AE836" s="1500"/>
      <c r="AF836" s="1500"/>
      <c r="AG836" s="1500"/>
      <c r="AH836" s="1500"/>
      <c r="AI836" s="1500"/>
      <c r="AJ836" s="1500"/>
      <c r="AK836" s="1500"/>
      <c r="AL836" s="1500"/>
      <c r="AM836" s="1500"/>
      <c r="AN836" s="1500"/>
    </row>
    <row r="837" spans="1:40" ht="14.25" customHeight="1" x14ac:dyDescent="0.25">
      <c r="A837" s="1500"/>
      <c r="B837" s="1500"/>
      <c r="C837" s="1500"/>
      <c r="D837" s="1500"/>
      <c r="E837" s="1500"/>
      <c r="F837" s="1500"/>
      <c r="G837" s="1500"/>
      <c r="H837" s="1500"/>
      <c r="I837" s="1500"/>
      <c r="J837" s="1500"/>
      <c r="K837" s="1500"/>
      <c r="L837" s="1500"/>
      <c r="M837" s="1500"/>
      <c r="N837" s="1500"/>
      <c r="O837" s="1500"/>
      <c r="P837" s="1500"/>
      <c r="Q837" s="1500"/>
      <c r="R837" s="1500"/>
      <c r="S837" s="1500"/>
      <c r="T837" s="1500"/>
      <c r="U837" s="1500"/>
      <c r="V837" s="1500"/>
      <c r="W837" s="1500"/>
      <c r="X837" s="1500"/>
      <c r="Y837" s="1500"/>
      <c r="Z837" s="1500"/>
      <c r="AA837" s="1500"/>
      <c r="AB837" s="1500"/>
      <c r="AC837" s="1500"/>
      <c r="AD837" s="1500"/>
      <c r="AE837" s="1500"/>
      <c r="AF837" s="1500"/>
      <c r="AG837" s="1500"/>
      <c r="AH837" s="1500"/>
      <c r="AI837" s="1500"/>
      <c r="AJ837" s="1500"/>
      <c r="AK837" s="1500"/>
      <c r="AL837" s="1500"/>
      <c r="AM837" s="1500"/>
      <c r="AN837" s="1500"/>
    </row>
    <row r="838" spans="1:40" ht="14.25" customHeight="1" x14ac:dyDescent="0.25">
      <c r="A838" s="1500"/>
      <c r="B838" s="1500"/>
      <c r="C838" s="1500"/>
      <c r="D838" s="1500"/>
      <c r="E838" s="1500"/>
      <c r="F838" s="1500"/>
      <c r="G838" s="1500"/>
      <c r="H838" s="1500"/>
      <c r="I838" s="1500"/>
      <c r="J838" s="1500"/>
      <c r="K838" s="1500"/>
      <c r="L838" s="1500"/>
      <c r="M838" s="1500"/>
      <c r="N838" s="1500"/>
      <c r="O838" s="1500"/>
      <c r="P838" s="1500"/>
      <c r="Q838" s="1500"/>
      <c r="R838" s="1500"/>
      <c r="S838" s="1500"/>
      <c r="T838" s="1500"/>
      <c r="U838" s="1500"/>
      <c r="V838" s="1500"/>
      <c r="W838" s="1500"/>
      <c r="X838" s="1500"/>
      <c r="Y838" s="1500"/>
      <c r="Z838" s="1500"/>
      <c r="AA838" s="1500"/>
      <c r="AB838" s="1500"/>
      <c r="AC838" s="1500"/>
      <c r="AD838" s="1500"/>
      <c r="AE838" s="1500"/>
      <c r="AF838" s="1500"/>
      <c r="AG838" s="1500"/>
      <c r="AH838" s="1500"/>
      <c r="AI838" s="1500"/>
      <c r="AJ838" s="1500"/>
      <c r="AK838" s="1500"/>
      <c r="AL838" s="1500"/>
      <c r="AM838" s="1500"/>
      <c r="AN838" s="1500"/>
    </row>
    <row r="839" spans="1:40" ht="14.25" customHeight="1" x14ac:dyDescent="0.25">
      <c r="A839" s="1500"/>
      <c r="B839" s="1500"/>
      <c r="C839" s="1500"/>
      <c r="D839" s="1500"/>
      <c r="E839" s="1500"/>
      <c r="F839" s="1500"/>
      <c r="G839" s="1500"/>
      <c r="H839" s="1500"/>
      <c r="I839" s="1500"/>
      <c r="J839" s="1500"/>
      <c r="K839" s="1500"/>
      <c r="L839" s="1500"/>
      <c r="M839" s="1500"/>
      <c r="N839" s="1500"/>
      <c r="O839" s="1500"/>
      <c r="P839" s="1500"/>
      <c r="Q839" s="1500"/>
      <c r="R839" s="1500"/>
      <c r="S839" s="1500"/>
      <c r="T839" s="1500"/>
      <c r="U839" s="1500"/>
      <c r="V839" s="1500"/>
      <c r="W839" s="1500"/>
      <c r="X839" s="1500"/>
      <c r="Y839" s="1500"/>
      <c r="Z839" s="1500"/>
      <c r="AA839" s="1500"/>
      <c r="AB839" s="1500"/>
      <c r="AC839" s="1500"/>
      <c r="AD839" s="1500"/>
      <c r="AE839" s="1500"/>
      <c r="AF839" s="1500"/>
      <c r="AG839" s="1500"/>
      <c r="AH839" s="1500"/>
      <c r="AI839" s="1500"/>
      <c r="AJ839" s="1500"/>
      <c r="AK839" s="1500"/>
      <c r="AL839" s="1500"/>
      <c r="AM839" s="1500"/>
      <c r="AN839" s="1500"/>
    </row>
    <row r="840" spans="1:40" ht="14.25" customHeight="1" x14ac:dyDescent="0.25">
      <c r="A840" s="1500"/>
      <c r="B840" s="1500"/>
      <c r="C840" s="1500"/>
      <c r="D840" s="1500"/>
      <c r="E840" s="1500"/>
      <c r="F840" s="1500"/>
      <c r="G840" s="1500"/>
      <c r="H840" s="1500"/>
      <c r="I840" s="1500"/>
      <c r="J840" s="1500"/>
      <c r="K840" s="1500"/>
      <c r="L840" s="1500"/>
      <c r="M840" s="1500"/>
      <c r="N840" s="1500"/>
      <c r="O840" s="1500"/>
      <c r="P840" s="1500"/>
      <c r="Q840" s="1500"/>
      <c r="R840" s="1500"/>
      <c r="S840" s="1500"/>
      <c r="T840" s="1500"/>
      <c r="U840" s="1500"/>
      <c r="V840" s="1500"/>
      <c r="W840" s="1500"/>
      <c r="X840" s="1500"/>
      <c r="Y840" s="1500"/>
      <c r="Z840" s="1500"/>
      <c r="AA840" s="1500"/>
      <c r="AB840" s="1500"/>
      <c r="AC840" s="1500"/>
      <c r="AD840" s="1500"/>
      <c r="AE840" s="1500"/>
      <c r="AF840" s="1500"/>
      <c r="AG840" s="1500"/>
      <c r="AH840" s="1500"/>
      <c r="AI840" s="1500"/>
      <c r="AJ840" s="1500"/>
      <c r="AK840" s="1500"/>
      <c r="AL840" s="1500"/>
      <c r="AM840" s="1500"/>
      <c r="AN840" s="1500"/>
    </row>
    <row r="841" spans="1:40" ht="14.25" customHeight="1" x14ac:dyDescent="0.25">
      <c r="A841" s="1500"/>
      <c r="B841" s="1500"/>
      <c r="C841" s="1500"/>
      <c r="D841" s="1500"/>
      <c r="E841" s="1500"/>
      <c r="F841" s="1500"/>
      <c r="G841" s="1500"/>
      <c r="H841" s="1500"/>
      <c r="I841" s="1500"/>
      <c r="J841" s="1500"/>
      <c r="K841" s="1500"/>
      <c r="L841" s="1500"/>
      <c r="M841" s="1500"/>
      <c r="N841" s="1500"/>
      <c r="O841" s="1500"/>
      <c r="P841" s="1500"/>
      <c r="Q841" s="1500"/>
      <c r="R841" s="1500"/>
      <c r="S841" s="1500"/>
      <c r="T841" s="1500"/>
      <c r="U841" s="1500"/>
      <c r="V841" s="1500"/>
      <c r="W841" s="1500"/>
      <c r="X841" s="1500"/>
      <c r="Y841" s="1500"/>
      <c r="Z841" s="1500"/>
      <c r="AA841" s="1500"/>
      <c r="AB841" s="1500"/>
      <c r="AC841" s="1500"/>
      <c r="AD841" s="1500"/>
      <c r="AE841" s="1500"/>
      <c r="AF841" s="1500"/>
      <c r="AG841" s="1500"/>
      <c r="AH841" s="1500"/>
      <c r="AI841" s="1500"/>
      <c r="AJ841" s="1500"/>
      <c r="AK841" s="1500"/>
      <c r="AL841" s="1500"/>
      <c r="AM841" s="1500"/>
      <c r="AN841" s="1500"/>
    </row>
    <row r="842" spans="1:40" ht="14.25" customHeight="1" x14ac:dyDescent="0.25">
      <c r="A842" s="1500"/>
      <c r="B842" s="1500"/>
      <c r="C842" s="1500"/>
      <c r="D842" s="1500"/>
      <c r="E842" s="1500"/>
      <c r="F842" s="1500"/>
      <c r="G842" s="1500"/>
      <c r="H842" s="1500"/>
      <c r="I842" s="1500"/>
      <c r="J842" s="1500"/>
      <c r="K842" s="1500"/>
      <c r="L842" s="1500"/>
      <c r="M842" s="1500"/>
      <c r="N842" s="1500"/>
      <c r="O842" s="1500"/>
      <c r="P842" s="1500"/>
      <c r="Q842" s="1500"/>
      <c r="R842" s="1500"/>
      <c r="S842" s="1500"/>
      <c r="T842" s="1500"/>
      <c r="U842" s="1500"/>
      <c r="V842" s="1500"/>
      <c r="W842" s="1500"/>
      <c r="X842" s="1500"/>
      <c r="Y842" s="1500"/>
      <c r="Z842" s="1500"/>
      <c r="AA842" s="1500"/>
      <c r="AB842" s="1500"/>
      <c r="AC842" s="1500"/>
      <c r="AD842" s="1500"/>
      <c r="AE842" s="1500"/>
      <c r="AF842" s="1500"/>
      <c r="AG842" s="1500"/>
      <c r="AH842" s="1500"/>
      <c r="AI842" s="1500"/>
      <c r="AJ842" s="1500"/>
      <c r="AK842" s="1500"/>
      <c r="AL842" s="1500"/>
      <c r="AM842" s="1500"/>
      <c r="AN842" s="1500"/>
    </row>
    <row r="843" spans="1:40" ht="14.25" customHeight="1" x14ac:dyDescent="0.25">
      <c r="A843" s="1500"/>
      <c r="B843" s="1500"/>
      <c r="C843" s="1500"/>
      <c r="D843" s="1500"/>
      <c r="E843" s="1500"/>
      <c r="F843" s="1500"/>
      <c r="G843" s="1500"/>
      <c r="H843" s="1500"/>
      <c r="I843" s="1500"/>
      <c r="J843" s="1500"/>
      <c r="K843" s="1500"/>
      <c r="L843" s="1500"/>
      <c r="M843" s="1500"/>
      <c r="N843" s="1500"/>
      <c r="O843" s="1500"/>
      <c r="P843" s="1500"/>
      <c r="Q843" s="1500"/>
      <c r="R843" s="1500"/>
      <c r="S843" s="1500"/>
      <c r="T843" s="1500"/>
      <c r="U843" s="1500"/>
      <c r="V843" s="1500"/>
      <c r="W843" s="1500"/>
      <c r="X843" s="1500"/>
      <c r="Y843" s="1500"/>
      <c r="Z843" s="1500"/>
      <c r="AA843" s="1500"/>
      <c r="AB843" s="1500"/>
      <c r="AC843" s="1500"/>
      <c r="AD843" s="1500"/>
      <c r="AE843" s="1500"/>
      <c r="AF843" s="1500"/>
      <c r="AG843" s="1500"/>
      <c r="AH843" s="1500"/>
      <c r="AI843" s="1500"/>
      <c r="AJ843" s="1500"/>
      <c r="AK843" s="1500"/>
      <c r="AL843" s="1500"/>
      <c r="AM843" s="1500"/>
      <c r="AN843" s="1500"/>
    </row>
    <row r="844" spans="1:40" ht="14.25" customHeight="1" x14ac:dyDescent="0.25">
      <c r="A844" s="1500"/>
      <c r="B844" s="1500"/>
      <c r="C844" s="1500"/>
      <c r="D844" s="1500"/>
      <c r="E844" s="1500"/>
      <c r="F844" s="1500"/>
      <c r="G844" s="1500"/>
      <c r="H844" s="1500"/>
      <c r="I844" s="1500"/>
      <c r="J844" s="1500"/>
      <c r="K844" s="1500"/>
      <c r="L844" s="1500"/>
      <c r="M844" s="1500"/>
      <c r="N844" s="1500"/>
      <c r="O844" s="1500"/>
      <c r="P844" s="1500"/>
      <c r="Q844" s="1500"/>
      <c r="R844" s="1500"/>
      <c r="S844" s="1500"/>
      <c r="T844" s="1500"/>
      <c r="U844" s="1500"/>
      <c r="V844" s="1500"/>
      <c r="W844" s="1500"/>
      <c r="X844" s="1500"/>
      <c r="Y844" s="1500"/>
      <c r="Z844" s="1500"/>
      <c r="AA844" s="1500"/>
      <c r="AB844" s="1500"/>
      <c r="AC844" s="1500"/>
      <c r="AD844" s="1500"/>
      <c r="AE844" s="1500"/>
      <c r="AF844" s="1500"/>
      <c r="AG844" s="1500"/>
      <c r="AH844" s="1500"/>
      <c r="AI844" s="1500"/>
      <c r="AJ844" s="1500"/>
      <c r="AK844" s="1500"/>
      <c r="AL844" s="1500"/>
      <c r="AM844" s="1500"/>
      <c r="AN844" s="1500"/>
    </row>
    <row r="845" spans="1:40" ht="14.25" customHeight="1" x14ac:dyDescent="0.25">
      <c r="A845" s="1500"/>
      <c r="B845" s="1500"/>
      <c r="C845" s="1500"/>
      <c r="D845" s="1500"/>
      <c r="E845" s="1500"/>
      <c r="F845" s="1500"/>
      <c r="G845" s="1500"/>
      <c r="H845" s="1500"/>
      <c r="I845" s="1500"/>
      <c r="J845" s="1500"/>
      <c r="K845" s="1500"/>
      <c r="L845" s="1500"/>
      <c r="M845" s="1500"/>
      <c r="N845" s="1500"/>
      <c r="O845" s="1500"/>
      <c r="P845" s="1500"/>
      <c r="Q845" s="1500"/>
      <c r="R845" s="1500"/>
      <c r="S845" s="1500"/>
      <c r="T845" s="1500"/>
      <c r="U845" s="1500"/>
      <c r="V845" s="1500"/>
      <c r="W845" s="1500"/>
      <c r="X845" s="1500"/>
      <c r="Y845" s="1500"/>
      <c r="Z845" s="1500"/>
      <c r="AA845" s="1500"/>
      <c r="AB845" s="1500"/>
      <c r="AC845" s="1500"/>
      <c r="AD845" s="1500"/>
      <c r="AE845" s="1500"/>
      <c r="AF845" s="1500"/>
      <c r="AG845" s="1500"/>
      <c r="AH845" s="1500"/>
      <c r="AI845" s="1500"/>
      <c r="AJ845" s="1500"/>
      <c r="AK845" s="1500"/>
      <c r="AL845" s="1500"/>
      <c r="AM845" s="1500"/>
      <c r="AN845" s="1500"/>
    </row>
    <row r="846" spans="1:40" ht="14.25" customHeight="1" x14ac:dyDescent="0.25">
      <c r="A846" s="1500"/>
      <c r="B846" s="1500"/>
      <c r="C846" s="1500"/>
      <c r="D846" s="1500"/>
      <c r="E846" s="1500"/>
      <c r="F846" s="1500"/>
      <c r="G846" s="1500"/>
      <c r="H846" s="1500"/>
      <c r="I846" s="1500"/>
      <c r="J846" s="1500"/>
      <c r="K846" s="1500"/>
      <c r="L846" s="1500"/>
      <c r="M846" s="1500"/>
      <c r="N846" s="1500"/>
      <c r="O846" s="1500"/>
      <c r="P846" s="1500"/>
      <c r="Q846" s="1500"/>
      <c r="R846" s="1500"/>
      <c r="S846" s="1500"/>
      <c r="T846" s="1500"/>
      <c r="U846" s="1500"/>
      <c r="V846" s="1500"/>
      <c r="W846" s="1500"/>
      <c r="X846" s="1500"/>
      <c r="Y846" s="1500"/>
      <c r="Z846" s="1500"/>
      <c r="AA846" s="1500"/>
      <c r="AB846" s="1500"/>
      <c r="AC846" s="1500"/>
      <c r="AD846" s="1500"/>
      <c r="AE846" s="1500"/>
      <c r="AF846" s="1500"/>
      <c r="AG846" s="1500"/>
      <c r="AH846" s="1500"/>
      <c r="AI846" s="1500"/>
      <c r="AJ846" s="1500"/>
      <c r="AK846" s="1500"/>
      <c r="AL846" s="1500"/>
      <c r="AM846" s="1500"/>
      <c r="AN846" s="1500"/>
    </row>
    <row r="847" spans="1:40" ht="14.25" customHeight="1" x14ac:dyDescent="0.25">
      <c r="A847" s="1500"/>
      <c r="B847" s="1500"/>
      <c r="C847" s="1500"/>
      <c r="D847" s="1500"/>
      <c r="E847" s="1500"/>
      <c r="F847" s="1500"/>
      <c r="G847" s="1500"/>
      <c r="H847" s="1500"/>
      <c r="I847" s="1500"/>
      <c r="J847" s="1500"/>
      <c r="K847" s="1500"/>
      <c r="L847" s="1500"/>
      <c r="M847" s="1500"/>
      <c r="N847" s="1500"/>
      <c r="O847" s="1500"/>
      <c r="P847" s="1500"/>
      <c r="Q847" s="1500"/>
      <c r="R847" s="1500"/>
      <c r="S847" s="1500"/>
      <c r="T847" s="1500"/>
      <c r="U847" s="1500"/>
      <c r="V847" s="1500"/>
      <c r="W847" s="1500"/>
      <c r="X847" s="1500"/>
      <c r="Y847" s="1500"/>
      <c r="Z847" s="1500"/>
      <c r="AA847" s="1500"/>
      <c r="AB847" s="1500"/>
      <c r="AC847" s="1500"/>
      <c r="AD847" s="1500"/>
      <c r="AE847" s="1500"/>
      <c r="AF847" s="1500"/>
      <c r="AG847" s="1500"/>
      <c r="AH847" s="1500"/>
      <c r="AI847" s="1500"/>
      <c r="AJ847" s="1500"/>
      <c r="AK847" s="1500"/>
      <c r="AL847" s="1500"/>
      <c r="AM847" s="1500"/>
      <c r="AN847" s="1500"/>
    </row>
    <row r="848" spans="1:40" ht="14.25" customHeight="1" x14ac:dyDescent="0.25">
      <c r="A848" s="1500"/>
      <c r="B848" s="1500"/>
      <c r="C848" s="1500"/>
      <c r="D848" s="1500"/>
      <c r="E848" s="1500"/>
      <c r="F848" s="1500"/>
      <c r="G848" s="1500"/>
      <c r="H848" s="1500"/>
      <c r="I848" s="1500"/>
      <c r="J848" s="1500"/>
      <c r="K848" s="1500"/>
      <c r="L848" s="1500"/>
      <c r="M848" s="1500"/>
      <c r="N848" s="1500"/>
      <c r="O848" s="1500"/>
      <c r="P848" s="1500"/>
      <c r="Q848" s="1500"/>
      <c r="R848" s="1500"/>
      <c r="S848" s="1500"/>
      <c r="T848" s="1500"/>
      <c r="U848" s="1500"/>
      <c r="V848" s="1500"/>
      <c r="W848" s="1500"/>
      <c r="X848" s="1500"/>
      <c r="Y848" s="1500"/>
      <c r="Z848" s="1500"/>
      <c r="AA848" s="1500"/>
      <c r="AB848" s="1500"/>
      <c r="AC848" s="1500"/>
      <c r="AD848" s="1500"/>
      <c r="AE848" s="1500"/>
      <c r="AF848" s="1500"/>
      <c r="AG848" s="1500"/>
      <c r="AH848" s="1500"/>
      <c r="AI848" s="1500"/>
      <c r="AJ848" s="1500"/>
      <c r="AK848" s="1500"/>
      <c r="AL848" s="1500"/>
      <c r="AM848" s="1500"/>
      <c r="AN848" s="1500"/>
    </row>
    <row r="849" spans="1:40" ht="14.25" customHeight="1" x14ac:dyDescent="0.25">
      <c r="A849" s="1500"/>
      <c r="B849" s="1500"/>
      <c r="C849" s="1500"/>
      <c r="D849" s="1500"/>
      <c r="E849" s="1500"/>
      <c r="F849" s="1500"/>
      <c r="G849" s="1500"/>
      <c r="H849" s="1500"/>
      <c r="I849" s="1500"/>
      <c r="J849" s="1500"/>
      <c r="K849" s="1500"/>
      <c r="L849" s="1500"/>
      <c r="M849" s="1500"/>
      <c r="N849" s="1500"/>
      <c r="O849" s="1500"/>
      <c r="P849" s="1500"/>
      <c r="Q849" s="1500"/>
      <c r="R849" s="1500"/>
      <c r="S849" s="1500"/>
      <c r="T849" s="1500"/>
      <c r="U849" s="1500"/>
      <c r="V849" s="1500"/>
      <c r="W849" s="1500"/>
      <c r="X849" s="1500"/>
      <c r="Y849" s="1500"/>
      <c r="Z849" s="1500"/>
      <c r="AA849" s="1500"/>
      <c r="AB849" s="1500"/>
      <c r="AC849" s="1500"/>
      <c r="AD849" s="1500"/>
      <c r="AE849" s="1500"/>
      <c r="AF849" s="1500"/>
      <c r="AG849" s="1500"/>
      <c r="AH849" s="1500"/>
      <c r="AI849" s="1500"/>
      <c r="AJ849" s="1500"/>
      <c r="AK849" s="1500"/>
      <c r="AL849" s="1500"/>
      <c r="AM849" s="1500"/>
      <c r="AN849" s="1500"/>
    </row>
    <row r="850" spans="1:40" ht="14.25" customHeight="1" x14ac:dyDescent="0.25">
      <c r="A850" s="1500"/>
      <c r="B850" s="1500"/>
      <c r="C850" s="1500"/>
      <c r="D850" s="1500"/>
      <c r="E850" s="1500"/>
      <c r="F850" s="1500"/>
      <c r="G850" s="1500"/>
      <c r="H850" s="1500"/>
      <c r="I850" s="1500"/>
      <c r="J850" s="1500"/>
      <c r="K850" s="1500"/>
      <c r="L850" s="1500"/>
      <c r="M850" s="1500"/>
      <c r="N850" s="1500"/>
      <c r="O850" s="1500"/>
      <c r="P850" s="1500"/>
      <c r="Q850" s="1500"/>
      <c r="R850" s="1500"/>
      <c r="S850" s="1500"/>
      <c r="T850" s="1500"/>
      <c r="U850" s="1500"/>
      <c r="V850" s="1500"/>
      <c r="W850" s="1500"/>
      <c r="X850" s="1500"/>
      <c r="Y850" s="1500"/>
      <c r="Z850" s="1500"/>
      <c r="AA850" s="1500"/>
      <c r="AB850" s="1500"/>
      <c r="AC850" s="1500"/>
      <c r="AD850" s="1500"/>
      <c r="AE850" s="1500"/>
      <c r="AF850" s="1500"/>
      <c r="AG850" s="1500"/>
      <c r="AH850" s="1500"/>
      <c r="AI850" s="1500"/>
      <c r="AJ850" s="1500"/>
      <c r="AK850" s="1500"/>
      <c r="AL850" s="1500"/>
      <c r="AM850" s="1500"/>
      <c r="AN850" s="1500"/>
    </row>
    <row r="851" spans="1:40" ht="14.25" customHeight="1" x14ac:dyDescent="0.25">
      <c r="A851" s="1500"/>
      <c r="B851" s="1500"/>
      <c r="C851" s="1500"/>
      <c r="D851" s="1500"/>
      <c r="E851" s="1500"/>
      <c r="F851" s="1500"/>
      <c r="G851" s="1500"/>
      <c r="H851" s="1500"/>
      <c r="I851" s="1500"/>
      <c r="J851" s="1500"/>
      <c r="K851" s="1500"/>
      <c r="L851" s="1500"/>
      <c r="M851" s="1500"/>
      <c r="N851" s="1500"/>
      <c r="O851" s="1500"/>
      <c r="P851" s="1500"/>
      <c r="Q851" s="1500"/>
      <c r="R851" s="1500"/>
      <c r="S851" s="1500"/>
      <c r="T851" s="1500"/>
      <c r="U851" s="1500"/>
      <c r="V851" s="1500"/>
      <c r="W851" s="1500"/>
      <c r="X851" s="1500"/>
      <c r="Y851" s="1500"/>
      <c r="Z851" s="1500"/>
      <c r="AA851" s="1500"/>
      <c r="AB851" s="1500"/>
      <c r="AC851" s="1500"/>
      <c r="AD851" s="1500"/>
      <c r="AE851" s="1500"/>
      <c r="AF851" s="1500"/>
      <c r="AG851" s="1500"/>
      <c r="AH851" s="1500"/>
      <c r="AI851" s="1500"/>
      <c r="AJ851" s="1500"/>
      <c r="AK851" s="1500"/>
      <c r="AL851" s="1500"/>
      <c r="AM851" s="1500"/>
      <c r="AN851" s="1500"/>
    </row>
    <row r="852" spans="1:40" ht="14.25" customHeight="1" x14ac:dyDescent="0.25">
      <c r="A852" s="1500"/>
      <c r="B852" s="1500"/>
      <c r="C852" s="1500"/>
      <c r="D852" s="1500"/>
      <c r="E852" s="1500"/>
      <c r="F852" s="1500"/>
      <c r="G852" s="1500"/>
      <c r="H852" s="1500"/>
      <c r="I852" s="1500"/>
      <c r="J852" s="1500"/>
      <c r="K852" s="1500"/>
      <c r="L852" s="1500"/>
      <c r="M852" s="1500"/>
      <c r="N852" s="1500"/>
      <c r="O852" s="1500"/>
      <c r="P852" s="1500"/>
      <c r="Q852" s="1500"/>
      <c r="R852" s="1500"/>
      <c r="S852" s="1500"/>
      <c r="T852" s="1500"/>
      <c r="U852" s="1500"/>
      <c r="V852" s="1500"/>
      <c r="W852" s="1500"/>
      <c r="X852" s="1500"/>
      <c r="Y852" s="1500"/>
      <c r="Z852" s="1500"/>
      <c r="AA852" s="1500"/>
      <c r="AB852" s="1500"/>
      <c r="AC852" s="1500"/>
      <c r="AD852" s="1500"/>
      <c r="AE852" s="1500"/>
      <c r="AF852" s="1500"/>
      <c r="AG852" s="1500"/>
      <c r="AH852" s="1500"/>
      <c r="AI852" s="1500"/>
      <c r="AJ852" s="1500"/>
      <c r="AK852" s="1500"/>
      <c r="AL852" s="1500"/>
      <c r="AM852" s="1500"/>
      <c r="AN852" s="1500"/>
    </row>
    <row r="853" spans="1:40" ht="14.25" customHeight="1" x14ac:dyDescent="0.25">
      <c r="A853" s="1500"/>
      <c r="B853" s="1500"/>
      <c r="C853" s="1500"/>
      <c r="D853" s="1500"/>
      <c r="E853" s="1500"/>
      <c r="F853" s="1500"/>
      <c r="G853" s="1500"/>
      <c r="H853" s="1500"/>
      <c r="I853" s="1500"/>
      <c r="J853" s="1500"/>
      <c r="K853" s="1500"/>
      <c r="L853" s="1500"/>
      <c r="M853" s="1500"/>
      <c r="N853" s="1500"/>
      <c r="O853" s="1500"/>
      <c r="P853" s="1500"/>
      <c r="Q853" s="1500"/>
      <c r="R853" s="1500"/>
      <c r="S853" s="1500"/>
      <c r="T853" s="1500"/>
      <c r="U853" s="1500"/>
      <c r="V853" s="1500"/>
      <c r="W853" s="1500"/>
      <c r="X853" s="1500"/>
      <c r="Y853" s="1500"/>
      <c r="Z853" s="1500"/>
      <c r="AA853" s="1500"/>
      <c r="AB853" s="1500"/>
      <c r="AC853" s="1500"/>
      <c r="AD853" s="1500"/>
      <c r="AE853" s="1500"/>
      <c r="AF853" s="1500"/>
      <c r="AG853" s="1500"/>
      <c r="AH853" s="1500"/>
      <c r="AI853" s="1500"/>
      <c r="AJ853" s="1500"/>
      <c r="AK853" s="1500"/>
      <c r="AL853" s="1500"/>
      <c r="AM853" s="1500"/>
      <c r="AN853" s="1500"/>
    </row>
    <row r="854" spans="1:40" ht="14.25" customHeight="1" x14ac:dyDescent="0.25">
      <c r="A854" s="1500"/>
      <c r="B854" s="1500"/>
      <c r="C854" s="1500"/>
      <c r="D854" s="1500"/>
      <c r="E854" s="1500"/>
      <c r="F854" s="1500"/>
      <c r="G854" s="1500"/>
      <c r="H854" s="1500"/>
      <c r="I854" s="1500"/>
      <c r="J854" s="1500"/>
      <c r="K854" s="1500"/>
      <c r="L854" s="1500"/>
      <c r="M854" s="1500"/>
      <c r="N854" s="1500"/>
      <c r="O854" s="1500"/>
      <c r="P854" s="1500"/>
      <c r="Q854" s="1500"/>
      <c r="R854" s="1500"/>
      <c r="S854" s="1500"/>
      <c r="T854" s="1500"/>
      <c r="U854" s="1500"/>
      <c r="V854" s="1500"/>
      <c r="W854" s="1500"/>
      <c r="X854" s="1500"/>
      <c r="Y854" s="1500"/>
      <c r="Z854" s="1500"/>
      <c r="AA854" s="1500"/>
      <c r="AB854" s="1500"/>
      <c r="AC854" s="1500"/>
      <c r="AD854" s="1500"/>
      <c r="AE854" s="1500"/>
      <c r="AF854" s="1500"/>
      <c r="AG854" s="1500"/>
      <c r="AH854" s="1500"/>
      <c r="AI854" s="1500"/>
      <c r="AJ854" s="1500"/>
      <c r="AK854" s="1500"/>
      <c r="AL854" s="1500"/>
      <c r="AM854" s="1500"/>
      <c r="AN854" s="1500"/>
    </row>
    <row r="855" spans="1:40" ht="14.25" customHeight="1" x14ac:dyDescent="0.25">
      <c r="A855" s="1500"/>
      <c r="B855" s="1500"/>
      <c r="C855" s="1500"/>
      <c r="D855" s="1500"/>
      <c r="E855" s="1500"/>
      <c r="F855" s="1500"/>
      <c r="G855" s="1500"/>
      <c r="H855" s="1500"/>
      <c r="I855" s="1500"/>
      <c r="J855" s="1500"/>
      <c r="K855" s="1500"/>
      <c r="L855" s="1500"/>
      <c r="M855" s="1500"/>
      <c r="N855" s="1500"/>
      <c r="O855" s="1500"/>
      <c r="P855" s="1500"/>
      <c r="Q855" s="1500"/>
      <c r="R855" s="1500"/>
      <c r="S855" s="1500"/>
      <c r="T855" s="1500"/>
      <c r="U855" s="1500"/>
      <c r="V855" s="1500"/>
      <c r="W855" s="1500"/>
      <c r="X855" s="1500"/>
      <c r="Y855" s="1500"/>
      <c r="Z855" s="1500"/>
      <c r="AA855" s="1500"/>
      <c r="AB855" s="1500"/>
      <c r="AC855" s="1500"/>
      <c r="AD855" s="1500"/>
      <c r="AE855" s="1500"/>
      <c r="AF855" s="1500"/>
      <c r="AG855" s="1500"/>
      <c r="AH855" s="1500"/>
      <c r="AI855" s="1500"/>
      <c r="AJ855" s="1500"/>
      <c r="AK855" s="1500"/>
      <c r="AL855" s="1500"/>
      <c r="AM855" s="1500"/>
      <c r="AN855" s="1500"/>
    </row>
    <row r="856" spans="1:40" ht="14.25" customHeight="1" x14ac:dyDescent="0.25">
      <c r="A856" s="1500"/>
      <c r="B856" s="1500"/>
      <c r="C856" s="1500"/>
      <c r="D856" s="1500"/>
      <c r="E856" s="1500"/>
      <c r="F856" s="1500"/>
      <c r="G856" s="1500"/>
      <c r="H856" s="1500"/>
      <c r="I856" s="1500"/>
      <c r="J856" s="1500"/>
      <c r="K856" s="1500"/>
      <c r="L856" s="1500"/>
      <c r="M856" s="1500"/>
      <c r="N856" s="1500"/>
      <c r="O856" s="1500"/>
      <c r="P856" s="1500"/>
      <c r="Q856" s="1500"/>
      <c r="R856" s="1500"/>
      <c r="S856" s="1500"/>
      <c r="T856" s="1500"/>
      <c r="U856" s="1500"/>
      <c r="V856" s="1500"/>
      <c r="W856" s="1500"/>
      <c r="X856" s="1500"/>
      <c r="Y856" s="1500"/>
      <c r="Z856" s="1500"/>
      <c r="AA856" s="1500"/>
      <c r="AB856" s="1500"/>
      <c r="AC856" s="1500"/>
      <c r="AD856" s="1500"/>
      <c r="AE856" s="1500"/>
      <c r="AF856" s="1500"/>
      <c r="AG856" s="1500"/>
      <c r="AH856" s="1500"/>
      <c r="AI856" s="1500"/>
      <c r="AJ856" s="1500"/>
      <c r="AK856" s="1500"/>
      <c r="AL856" s="1500"/>
      <c r="AM856" s="1500"/>
      <c r="AN856" s="1500"/>
    </row>
    <row r="857" spans="1:40" ht="14.25" customHeight="1" x14ac:dyDescent="0.25">
      <c r="A857" s="1500"/>
      <c r="B857" s="1500"/>
      <c r="C857" s="1500"/>
      <c r="D857" s="1500"/>
      <c r="E857" s="1500"/>
      <c r="F857" s="1500"/>
      <c r="G857" s="1500"/>
      <c r="H857" s="1500"/>
      <c r="I857" s="1500"/>
      <c r="J857" s="1500"/>
      <c r="K857" s="1500"/>
      <c r="L857" s="1500"/>
      <c r="M857" s="1500"/>
      <c r="N857" s="1500"/>
      <c r="O857" s="1500"/>
      <c r="P857" s="1500"/>
      <c r="Q857" s="1500"/>
      <c r="R857" s="1500"/>
      <c r="S857" s="1500"/>
      <c r="T857" s="1500"/>
      <c r="U857" s="1500"/>
      <c r="V857" s="1500"/>
      <c r="W857" s="1500"/>
      <c r="X857" s="1500"/>
      <c r="Y857" s="1500"/>
      <c r="Z857" s="1500"/>
      <c r="AA857" s="1500"/>
      <c r="AB857" s="1500"/>
      <c r="AC857" s="1500"/>
      <c r="AD857" s="1500"/>
      <c r="AE857" s="1500"/>
      <c r="AF857" s="1500"/>
      <c r="AG857" s="1500"/>
      <c r="AH857" s="1500"/>
      <c r="AI857" s="1500"/>
      <c r="AJ857" s="1500"/>
      <c r="AK857" s="1500"/>
      <c r="AL857" s="1500"/>
      <c r="AM857" s="1500"/>
      <c r="AN857" s="1500"/>
    </row>
    <row r="858" spans="1:40" ht="14.25" customHeight="1" x14ac:dyDescent="0.25">
      <c r="A858" s="1500"/>
      <c r="B858" s="1500"/>
      <c r="C858" s="1500"/>
      <c r="D858" s="1500"/>
      <c r="E858" s="1500"/>
      <c r="F858" s="1500"/>
      <c r="G858" s="1500"/>
      <c r="H858" s="1500"/>
      <c r="I858" s="1500"/>
      <c r="J858" s="1500"/>
      <c r="K858" s="1500"/>
      <c r="L858" s="1500"/>
      <c r="M858" s="1500"/>
      <c r="N858" s="1500"/>
      <c r="O858" s="1500"/>
      <c r="P858" s="1500"/>
      <c r="Q858" s="1500"/>
      <c r="R858" s="1500"/>
      <c r="S858" s="1500"/>
      <c r="T858" s="1500"/>
      <c r="U858" s="1500"/>
      <c r="V858" s="1500"/>
      <c r="W858" s="1500"/>
      <c r="X858" s="1500"/>
      <c r="Y858" s="1500"/>
      <c r="Z858" s="1500"/>
      <c r="AA858" s="1500"/>
      <c r="AB858" s="1500"/>
      <c r="AC858" s="1500"/>
      <c r="AD858" s="1500"/>
      <c r="AE858" s="1500"/>
      <c r="AF858" s="1500"/>
      <c r="AG858" s="1500"/>
      <c r="AH858" s="1500"/>
      <c r="AI858" s="1500"/>
      <c r="AJ858" s="1500"/>
      <c r="AK858" s="1500"/>
      <c r="AL858" s="1500"/>
      <c r="AM858" s="1500"/>
      <c r="AN858" s="1500"/>
    </row>
    <row r="859" spans="1:40" ht="14.25" customHeight="1" x14ac:dyDescent="0.25">
      <c r="A859" s="1500"/>
      <c r="B859" s="1500"/>
      <c r="C859" s="1500"/>
      <c r="D859" s="1500"/>
      <c r="E859" s="1500"/>
      <c r="F859" s="1500"/>
      <c r="G859" s="1500"/>
      <c r="H859" s="1500"/>
      <c r="I859" s="1500"/>
      <c r="J859" s="1500"/>
      <c r="K859" s="1500"/>
      <c r="L859" s="1500"/>
      <c r="M859" s="1500"/>
      <c r="N859" s="1500"/>
      <c r="O859" s="1500"/>
      <c r="P859" s="1500"/>
      <c r="Q859" s="1500"/>
      <c r="R859" s="1500"/>
      <c r="S859" s="1500"/>
      <c r="T859" s="1500"/>
      <c r="U859" s="1500"/>
      <c r="V859" s="1500"/>
      <c r="W859" s="1500"/>
      <c r="X859" s="1500"/>
      <c r="Y859" s="1500"/>
      <c r="Z859" s="1500"/>
      <c r="AA859" s="1500"/>
      <c r="AB859" s="1500"/>
      <c r="AC859" s="1500"/>
      <c r="AD859" s="1500"/>
      <c r="AE859" s="1500"/>
      <c r="AF859" s="1500"/>
      <c r="AG859" s="1500"/>
      <c r="AH859" s="1500"/>
      <c r="AI859" s="1500"/>
      <c r="AJ859" s="1500"/>
      <c r="AK859" s="1500"/>
      <c r="AL859" s="1500"/>
      <c r="AM859" s="1500"/>
      <c r="AN859" s="1500"/>
    </row>
    <row r="860" spans="1:40" ht="14.25" customHeight="1" x14ac:dyDescent="0.25">
      <c r="A860" s="1500"/>
      <c r="B860" s="1500"/>
      <c r="C860" s="1500"/>
      <c r="D860" s="1500"/>
      <c r="E860" s="1500"/>
      <c r="F860" s="1500"/>
      <c r="G860" s="1500"/>
      <c r="H860" s="1500"/>
      <c r="I860" s="1500"/>
      <c r="J860" s="1500"/>
      <c r="K860" s="1500"/>
      <c r="L860" s="1500"/>
      <c r="M860" s="1500"/>
      <c r="N860" s="1500"/>
      <c r="O860" s="1500"/>
      <c r="P860" s="1500"/>
      <c r="Q860" s="1500"/>
      <c r="R860" s="1500"/>
      <c r="S860" s="1500"/>
      <c r="T860" s="1500"/>
      <c r="U860" s="1500"/>
      <c r="V860" s="1500"/>
      <c r="W860" s="1500"/>
      <c r="X860" s="1500"/>
      <c r="Y860" s="1500"/>
      <c r="Z860" s="1500"/>
      <c r="AA860" s="1500"/>
      <c r="AB860" s="1500"/>
      <c r="AC860" s="1500"/>
      <c r="AD860" s="1500"/>
      <c r="AE860" s="1500"/>
      <c r="AF860" s="1500"/>
      <c r="AG860" s="1500"/>
      <c r="AH860" s="1500"/>
      <c r="AI860" s="1500"/>
      <c r="AJ860" s="1500"/>
      <c r="AK860" s="1500"/>
      <c r="AL860" s="1500"/>
      <c r="AM860" s="1500"/>
      <c r="AN860" s="1500"/>
    </row>
    <row r="861" spans="1:40" ht="14.25" customHeight="1" x14ac:dyDescent="0.25">
      <c r="A861" s="1500"/>
      <c r="B861" s="1500"/>
      <c r="C861" s="1500"/>
      <c r="D861" s="1500"/>
      <c r="E861" s="1500"/>
      <c r="F861" s="1500"/>
      <c r="G861" s="1500"/>
      <c r="H861" s="1500"/>
      <c r="I861" s="1500"/>
      <c r="J861" s="1500"/>
      <c r="K861" s="1500"/>
      <c r="L861" s="1500"/>
      <c r="M861" s="1500"/>
      <c r="N861" s="1500"/>
      <c r="O861" s="1500"/>
      <c r="P861" s="1500"/>
      <c r="Q861" s="1500"/>
      <c r="R861" s="1500"/>
      <c r="S861" s="1500"/>
      <c r="T861" s="1500"/>
      <c r="U861" s="1500"/>
      <c r="V861" s="1500"/>
      <c r="W861" s="1500"/>
      <c r="X861" s="1500"/>
      <c r="Y861" s="1500"/>
      <c r="Z861" s="1500"/>
      <c r="AA861" s="1500"/>
      <c r="AB861" s="1500"/>
      <c r="AC861" s="1500"/>
      <c r="AD861" s="1500"/>
      <c r="AE861" s="1500"/>
      <c r="AF861" s="1500"/>
      <c r="AG861" s="1500"/>
      <c r="AH861" s="1500"/>
      <c r="AI861" s="1500"/>
      <c r="AJ861" s="1500"/>
      <c r="AK861" s="1500"/>
      <c r="AL861" s="1500"/>
      <c r="AM861" s="1500"/>
      <c r="AN861" s="1500"/>
    </row>
    <row r="862" spans="1:40" ht="14.25" customHeight="1" x14ac:dyDescent="0.25">
      <c r="A862" s="1500"/>
      <c r="B862" s="1500"/>
      <c r="C862" s="1500"/>
      <c r="D862" s="1500"/>
      <c r="E862" s="1500"/>
      <c r="F862" s="1500"/>
      <c r="G862" s="1500"/>
      <c r="H862" s="1500"/>
      <c r="I862" s="1500"/>
      <c r="J862" s="1500"/>
      <c r="K862" s="1500"/>
      <c r="L862" s="1500"/>
      <c r="M862" s="1500"/>
      <c r="N862" s="1500"/>
      <c r="O862" s="1500"/>
      <c r="P862" s="1500"/>
      <c r="Q862" s="1500"/>
      <c r="R862" s="1500"/>
      <c r="S862" s="1500"/>
      <c r="T862" s="1500"/>
      <c r="U862" s="1500"/>
      <c r="V862" s="1500"/>
      <c r="W862" s="1500"/>
      <c r="X862" s="1500"/>
      <c r="Y862" s="1500"/>
      <c r="Z862" s="1500"/>
      <c r="AA862" s="1500"/>
      <c r="AB862" s="1500"/>
      <c r="AC862" s="1500"/>
      <c r="AD862" s="1500"/>
      <c r="AE862" s="1500"/>
      <c r="AF862" s="1500"/>
      <c r="AG862" s="1500"/>
      <c r="AH862" s="1500"/>
      <c r="AI862" s="1500"/>
      <c r="AJ862" s="1500"/>
      <c r="AK862" s="1500"/>
      <c r="AL862" s="1500"/>
      <c r="AM862" s="1500"/>
      <c r="AN862" s="1500"/>
    </row>
    <row r="863" spans="1:40" ht="14.25" customHeight="1" x14ac:dyDescent="0.25">
      <c r="A863" s="1500"/>
      <c r="B863" s="1500"/>
      <c r="C863" s="1500"/>
      <c r="D863" s="1500"/>
      <c r="E863" s="1500"/>
      <c r="F863" s="1500"/>
      <c r="G863" s="1500"/>
      <c r="H863" s="1500"/>
      <c r="I863" s="1500"/>
      <c r="J863" s="1500"/>
      <c r="K863" s="1500"/>
      <c r="L863" s="1500"/>
      <c r="M863" s="1500"/>
      <c r="N863" s="1500"/>
      <c r="O863" s="1500"/>
      <c r="P863" s="1500"/>
      <c r="Q863" s="1500"/>
      <c r="R863" s="1500"/>
      <c r="S863" s="1500"/>
      <c r="T863" s="1500"/>
      <c r="U863" s="1500"/>
      <c r="V863" s="1500"/>
      <c r="W863" s="1500"/>
      <c r="X863" s="1500"/>
      <c r="Y863" s="1500"/>
      <c r="Z863" s="1500"/>
      <c r="AA863" s="1500"/>
      <c r="AB863" s="1500"/>
      <c r="AC863" s="1500"/>
      <c r="AD863" s="1500"/>
      <c r="AE863" s="1500"/>
      <c r="AF863" s="1500"/>
      <c r="AG863" s="1500"/>
      <c r="AH863" s="1500"/>
      <c r="AI863" s="1500"/>
      <c r="AJ863" s="1500"/>
      <c r="AK863" s="1500"/>
      <c r="AL863" s="1500"/>
      <c r="AM863" s="1500"/>
      <c r="AN863" s="1500"/>
    </row>
    <row r="864" spans="1:40" ht="14.25" customHeight="1" x14ac:dyDescent="0.25">
      <c r="A864" s="1500"/>
      <c r="B864" s="1500"/>
      <c r="C864" s="1500"/>
      <c r="D864" s="1500"/>
      <c r="E864" s="1500"/>
      <c r="F864" s="1500"/>
      <c r="G864" s="1500"/>
      <c r="H864" s="1500"/>
      <c r="I864" s="1500"/>
      <c r="J864" s="1500"/>
      <c r="K864" s="1500"/>
      <c r="L864" s="1500"/>
      <c r="M864" s="1500"/>
      <c r="N864" s="1500"/>
      <c r="O864" s="1500"/>
      <c r="P864" s="1500"/>
      <c r="Q864" s="1500"/>
      <c r="R864" s="1500"/>
      <c r="S864" s="1500"/>
      <c r="T864" s="1500"/>
      <c r="U864" s="1500"/>
      <c r="V864" s="1500"/>
      <c r="W864" s="1500"/>
      <c r="X864" s="1500"/>
      <c r="Y864" s="1500"/>
      <c r="Z864" s="1500"/>
      <c r="AA864" s="1500"/>
      <c r="AB864" s="1500"/>
      <c r="AC864" s="1500"/>
      <c r="AD864" s="1500"/>
      <c r="AE864" s="1500"/>
      <c r="AF864" s="1500"/>
      <c r="AG864" s="1500"/>
      <c r="AH864" s="1500"/>
      <c r="AI864" s="1500"/>
      <c r="AJ864" s="1500"/>
      <c r="AK864" s="1500"/>
      <c r="AL864" s="1500"/>
      <c r="AM864" s="1500"/>
      <c r="AN864" s="1500"/>
    </row>
    <row r="865" spans="1:40" ht="14.25" customHeight="1" x14ac:dyDescent="0.25">
      <c r="A865" s="1500"/>
      <c r="B865" s="1500"/>
      <c r="C865" s="1500"/>
      <c r="D865" s="1500"/>
      <c r="E865" s="1500"/>
      <c r="F865" s="1500"/>
      <c r="G865" s="1500"/>
      <c r="H865" s="1500"/>
      <c r="I865" s="1500"/>
      <c r="J865" s="1500"/>
      <c r="K865" s="1500"/>
      <c r="L865" s="1500"/>
      <c r="M865" s="1500"/>
      <c r="N865" s="1500"/>
      <c r="O865" s="1500"/>
      <c r="P865" s="1500"/>
      <c r="Q865" s="1500"/>
      <c r="R865" s="1500"/>
      <c r="S865" s="1500"/>
      <c r="T865" s="1500"/>
      <c r="U865" s="1500"/>
      <c r="V865" s="1500"/>
      <c r="W865" s="1500"/>
      <c r="X865" s="1500"/>
      <c r="Y865" s="1500"/>
      <c r="Z865" s="1500"/>
      <c r="AA865" s="1500"/>
      <c r="AB865" s="1500"/>
      <c r="AC865" s="1500"/>
      <c r="AD865" s="1500"/>
      <c r="AE865" s="1500"/>
      <c r="AF865" s="1500"/>
      <c r="AG865" s="1500"/>
      <c r="AH865" s="1500"/>
      <c r="AI865" s="1500"/>
      <c r="AJ865" s="1500"/>
      <c r="AK865" s="1500"/>
      <c r="AL865" s="1500"/>
      <c r="AM865" s="1500"/>
      <c r="AN865" s="1500"/>
    </row>
    <row r="866" spans="1:40" ht="14.25" customHeight="1" x14ac:dyDescent="0.25">
      <c r="A866" s="1500"/>
      <c r="B866" s="1500"/>
      <c r="C866" s="1500"/>
      <c r="D866" s="1500"/>
      <c r="E866" s="1500"/>
      <c r="F866" s="1500"/>
      <c r="G866" s="1500"/>
      <c r="H866" s="1500"/>
      <c r="I866" s="1500"/>
      <c r="J866" s="1500"/>
      <c r="K866" s="1500"/>
      <c r="L866" s="1500"/>
      <c r="M866" s="1500"/>
      <c r="N866" s="1500"/>
      <c r="O866" s="1500"/>
      <c r="P866" s="1500"/>
      <c r="Q866" s="1500"/>
      <c r="R866" s="1500"/>
      <c r="S866" s="1500"/>
      <c r="T866" s="1500"/>
      <c r="U866" s="1500"/>
      <c r="V866" s="1500"/>
      <c r="W866" s="1500"/>
      <c r="X866" s="1500"/>
      <c r="Y866" s="1500"/>
      <c r="Z866" s="1500"/>
      <c r="AA866" s="1500"/>
      <c r="AB866" s="1500"/>
      <c r="AC866" s="1500"/>
      <c r="AD866" s="1500"/>
      <c r="AE866" s="1500"/>
      <c r="AF866" s="1500"/>
      <c r="AG866" s="1500"/>
      <c r="AH866" s="1500"/>
      <c r="AI866" s="1500"/>
      <c r="AJ866" s="1500"/>
      <c r="AK866" s="1500"/>
      <c r="AL866" s="1500"/>
      <c r="AM866" s="1500"/>
      <c r="AN866" s="1500"/>
    </row>
    <row r="867" spans="1:40" ht="14.25" customHeight="1" x14ac:dyDescent="0.25">
      <c r="A867" s="1500"/>
      <c r="B867" s="1500"/>
      <c r="C867" s="1500"/>
      <c r="D867" s="1500"/>
      <c r="E867" s="1500"/>
      <c r="F867" s="1500"/>
      <c r="G867" s="1500"/>
      <c r="H867" s="1500"/>
      <c r="I867" s="1500"/>
      <c r="J867" s="1500"/>
      <c r="K867" s="1500"/>
      <c r="L867" s="1500"/>
      <c r="M867" s="1500"/>
      <c r="N867" s="1500"/>
      <c r="O867" s="1500"/>
      <c r="P867" s="1500"/>
      <c r="Q867" s="1500"/>
      <c r="R867" s="1500"/>
      <c r="S867" s="1500"/>
      <c r="T867" s="1500"/>
      <c r="U867" s="1500"/>
      <c r="V867" s="1500"/>
      <c r="W867" s="1500"/>
      <c r="X867" s="1500"/>
      <c r="Y867" s="1500"/>
      <c r="Z867" s="1500"/>
      <c r="AA867" s="1500"/>
      <c r="AB867" s="1500"/>
      <c r="AC867" s="1500"/>
      <c r="AD867" s="1500"/>
      <c r="AE867" s="1500"/>
      <c r="AF867" s="1500"/>
      <c r="AG867" s="1500"/>
      <c r="AH867" s="1500"/>
      <c r="AI867" s="1500"/>
      <c r="AJ867" s="1500"/>
      <c r="AK867" s="1500"/>
      <c r="AL867" s="1500"/>
      <c r="AM867" s="1500"/>
      <c r="AN867" s="1500"/>
    </row>
    <row r="868" spans="1:40" ht="14.25" customHeight="1" x14ac:dyDescent="0.25">
      <c r="A868" s="1500"/>
      <c r="B868" s="1500"/>
      <c r="C868" s="1500"/>
      <c r="D868" s="1500"/>
      <c r="E868" s="1500"/>
      <c r="F868" s="1500"/>
      <c r="G868" s="1500"/>
      <c r="H868" s="1500"/>
      <c r="I868" s="1500"/>
      <c r="J868" s="1500"/>
      <c r="K868" s="1500"/>
      <c r="L868" s="1500"/>
      <c r="M868" s="1500"/>
      <c r="N868" s="1500"/>
      <c r="O868" s="1500"/>
      <c r="P868" s="1500"/>
      <c r="Q868" s="1500"/>
      <c r="R868" s="1500"/>
      <c r="S868" s="1500"/>
      <c r="T868" s="1500"/>
      <c r="U868" s="1500"/>
      <c r="V868" s="1500"/>
      <c r="W868" s="1500"/>
      <c r="X868" s="1500"/>
      <c r="Y868" s="1500"/>
      <c r="Z868" s="1500"/>
      <c r="AA868" s="1500"/>
      <c r="AB868" s="1500"/>
      <c r="AC868" s="1500"/>
      <c r="AD868" s="1500"/>
      <c r="AE868" s="1500"/>
      <c r="AF868" s="1500"/>
      <c r="AG868" s="1500"/>
      <c r="AH868" s="1500"/>
      <c r="AI868" s="1500"/>
      <c r="AJ868" s="1500"/>
      <c r="AK868" s="1500"/>
      <c r="AL868" s="1500"/>
      <c r="AM868" s="1500"/>
      <c r="AN868" s="1500"/>
    </row>
    <row r="869" spans="1:40" ht="14.25" customHeight="1" x14ac:dyDescent="0.25">
      <c r="A869" s="1500"/>
      <c r="B869" s="1500"/>
      <c r="C869" s="1500"/>
      <c r="D869" s="1500"/>
      <c r="E869" s="1500"/>
      <c r="F869" s="1500"/>
      <c r="G869" s="1500"/>
      <c r="H869" s="1500"/>
      <c r="I869" s="1500"/>
      <c r="J869" s="1500"/>
      <c r="K869" s="1500"/>
      <c r="L869" s="1500"/>
      <c r="M869" s="1500"/>
      <c r="N869" s="1500"/>
      <c r="O869" s="1500"/>
      <c r="P869" s="1500"/>
      <c r="Q869" s="1500"/>
      <c r="R869" s="1500"/>
      <c r="S869" s="1500"/>
      <c r="T869" s="1500"/>
      <c r="U869" s="1500"/>
      <c r="V869" s="1500"/>
      <c r="W869" s="1500"/>
      <c r="X869" s="1500"/>
      <c r="Y869" s="1500"/>
      <c r="Z869" s="1500"/>
      <c r="AA869" s="1500"/>
      <c r="AB869" s="1500"/>
      <c r="AC869" s="1500"/>
      <c r="AD869" s="1500"/>
      <c r="AE869" s="1500"/>
      <c r="AF869" s="1500"/>
      <c r="AG869" s="1500"/>
      <c r="AH869" s="1500"/>
      <c r="AI869" s="1500"/>
      <c r="AJ869" s="1500"/>
      <c r="AK869" s="1500"/>
      <c r="AL869" s="1500"/>
      <c r="AM869" s="1500"/>
      <c r="AN869" s="1500"/>
    </row>
    <row r="870" spans="1:40" ht="14.25" customHeight="1" x14ac:dyDescent="0.25">
      <c r="A870" s="1500"/>
      <c r="B870" s="1500"/>
      <c r="C870" s="1500"/>
      <c r="D870" s="1500"/>
      <c r="E870" s="1500"/>
      <c r="F870" s="1500"/>
      <c r="G870" s="1500"/>
      <c r="H870" s="1500"/>
      <c r="I870" s="1500"/>
      <c r="J870" s="1500"/>
      <c r="K870" s="1500"/>
      <c r="L870" s="1500"/>
      <c r="M870" s="1500"/>
      <c r="N870" s="1500"/>
      <c r="O870" s="1500"/>
      <c r="P870" s="1500"/>
      <c r="Q870" s="1500"/>
      <c r="R870" s="1500"/>
      <c r="S870" s="1500"/>
      <c r="T870" s="1500"/>
      <c r="U870" s="1500"/>
      <c r="V870" s="1500"/>
      <c r="W870" s="1500"/>
      <c r="X870" s="1500"/>
      <c r="Y870" s="1500"/>
      <c r="Z870" s="1500"/>
      <c r="AA870" s="1500"/>
      <c r="AB870" s="1500"/>
      <c r="AC870" s="1500"/>
      <c r="AD870" s="1500"/>
      <c r="AE870" s="1500"/>
      <c r="AF870" s="1500"/>
      <c r="AG870" s="1500"/>
      <c r="AH870" s="1500"/>
      <c r="AI870" s="1500"/>
      <c r="AJ870" s="1500"/>
      <c r="AK870" s="1500"/>
      <c r="AL870" s="1500"/>
      <c r="AM870" s="1500"/>
      <c r="AN870" s="1500"/>
    </row>
    <row r="871" spans="1:40" ht="14.25" customHeight="1" x14ac:dyDescent="0.25">
      <c r="A871" s="1500"/>
      <c r="B871" s="1500"/>
      <c r="C871" s="1500"/>
      <c r="D871" s="1500"/>
      <c r="E871" s="1500"/>
      <c r="F871" s="1500"/>
      <c r="G871" s="1500"/>
      <c r="H871" s="1500"/>
      <c r="I871" s="1500"/>
      <c r="J871" s="1500"/>
      <c r="K871" s="1500"/>
      <c r="L871" s="1500"/>
      <c r="M871" s="1500"/>
      <c r="N871" s="1500"/>
      <c r="O871" s="1500"/>
      <c r="P871" s="1500"/>
      <c r="Q871" s="1500"/>
      <c r="R871" s="1500"/>
      <c r="S871" s="1500"/>
      <c r="T871" s="1500"/>
      <c r="U871" s="1500"/>
      <c r="V871" s="1500"/>
      <c r="W871" s="1500"/>
      <c r="X871" s="1500"/>
      <c r="Y871" s="1500"/>
      <c r="Z871" s="1500"/>
      <c r="AA871" s="1500"/>
      <c r="AB871" s="1500"/>
      <c r="AC871" s="1500"/>
      <c r="AD871" s="1500"/>
      <c r="AE871" s="1500"/>
      <c r="AF871" s="1500"/>
      <c r="AG871" s="1500"/>
      <c r="AH871" s="1500"/>
      <c r="AI871" s="1500"/>
      <c r="AJ871" s="1500"/>
      <c r="AK871" s="1500"/>
      <c r="AL871" s="1500"/>
      <c r="AM871" s="1500"/>
      <c r="AN871" s="1500"/>
    </row>
    <row r="872" spans="1:40" ht="14.25" customHeight="1" x14ac:dyDescent="0.25">
      <c r="A872" s="1500"/>
      <c r="B872" s="1500"/>
      <c r="C872" s="1500"/>
      <c r="D872" s="1500"/>
      <c r="E872" s="1500"/>
      <c r="F872" s="1500"/>
      <c r="G872" s="1500"/>
      <c r="H872" s="1500"/>
      <c r="I872" s="1500"/>
      <c r="J872" s="1500"/>
      <c r="K872" s="1500"/>
      <c r="L872" s="1500"/>
      <c r="M872" s="1500"/>
      <c r="N872" s="1500"/>
      <c r="O872" s="1500"/>
      <c r="P872" s="1500"/>
      <c r="Q872" s="1500"/>
      <c r="R872" s="1500"/>
      <c r="S872" s="1500"/>
      <c r="T872" s="1500"/>
      <c r="U872" s="1500"/>
      <c r="V872" s="1500"/>
      <c r="W872" s="1500"/>
      <c r="X872" s="1500"/>
      <c r="Y872" s="1500"/>
      <c r="Z872" s="1500"/>
      <c r="AA872" s="1500"/>
      <c r="AB872" s="1500"/>
      <c r="AC872" s="1500"/>
      <c r="AD872" s="1500"/>
      <c r="AE872" s="1500"/>
      <c r="AF872" s="1500"/>
      <c r="AG872" s="1500"/>
      <c r="AH872" s="1500"/>
      <c r="AI872" s="1500"/>
      <c r="AJ872" s="1500"/>
      <c r="AK872" s="1500"/>
      <c r="AL872" s="1500"/>
      <c r="AM872" s="1500"/>
      <c r="AN872" s="1500"/>
    </row>
    <row r="873" spans="1:40" ht="14.25" customHeight="1" x14ac:dyDescent="0.25">
      <c r="A873" s="1500"/>
      <c r="B873" s="1500"/>
      <c r="C873" s="1500"/>
      <c r="D873" s="1500"/>
      <c r="E873" s="1500"/>
      <c r="F873" s="1500"/>
      <c r="G873" s="1500"/>
      <c r="H873" s="1500"/>
      <c r="I873" s="1500"/>
      <c r="J873" s="1500"/>
      <c r="K873" s="1500"/>
      <c r="L873" s="1500"/>
      <c r="M873" s="1500"/>
      <c r="N873" s="1500"/>
      <c r="O873" s="1500"/>
      <c r="P873" s="1500"/>
      <c r="Q873" s="1500"/>
      <c r="R873" s="1500"/>
      <c r="S873" s="1500"/>
      <c r="T873" s="1500"/>
      <c r="U873" s="1500"/>
      <c r="V873" s="1500"/>
      <c r="W873" s="1500"/>
      <c r="X873" s="1500"/>
      <c r="Y873" s="1500"/>
      <c r="Z873" s="1500"/>
      <c r="AA873" s="1500"/>
      <c r="AB873" s="1500"/>
      <c r="AC873" s="1500"/>
      <c r="AD873" s="1500"/>
      <c r="AE873" s="1500"/>
      <c r="AF873" s="1500"/>
      <c r="AG873" s="1500"/>
      <c r="AH873" s="1500"/>
      <c r="AI873" s="1500"/>
      <c r="AJ873" s="1500"/>
      <c r="AK873" s="1500"/>
      <c r="AL873" s="1500"/>
      <c r="AM873" s="1500"/>
      <c r="AN873" s="1500"/>
    </row>
    <row r="874" spans="1:40" ht="14.25" customHeight="1" x14ac:dyDescent="0.25">
      <c r="A874" s="1500"/>
      <c r="B874" s="1500"/>
      <c r="C874" s="1500"/>
      <c r="D874" s="1500"/>
      <c r="E874" s="1500"/>
      <c r="F874" s="1500"/>
      <c r="G874" s="1500"/>
      <c r="H874" s="1500"/>
      <c r="I874" s="1500"/>
      <c r="J874" s="1500"/>
      <c r="K874" s="1500"/>
      <c r="L874" s="1500"/>
      <c r="M874" s="1500"/>
      <c r="N874" s="1500"/>
      <c r="O874" s="1500"/>
      <c r="P874" s="1500"/>
      <c r="Q874" s="1500"/>
      <c r="R874" s="1500"/>
      <c r="S874" s="1500"/>
      <c r="T874" s="1500"/>
      <c r="U874" s="1500"/>
      <c r="V874" s="1500"/>
      <c r="W874" s="1500"/>
      <c r="X874" s="1500"/>
      <c r="Y874" s="1500"/>
      <c r="Z874" s="1500"/>
      <c r="AA874" s="1500"/>
      <c r="AB874" s="1500"/>
      <c r="AC874" s="1500"/>
      <c r="AD874" s="1500"/>
      <c r="AE874" s="1500"/>
      <c r="AF874" s="1500"/>
      <c r="AG874" s="1500"/>
      <c r="AH874" s="1500"/>
      <c r="AI874" s="1500"/>
      <c r="AJ874" s="1500"/>
      <c r="AK874" s="1500"/>
      <c r="AL874" s="1500"/>
      <c r="AM874" s="1500"/>
      <c r="AN874" s="1500"/>
    </row>
    <row r="875" spans="1:40" ht="14.25" customHeight="1" x14ac:dyDescent="0.25">
      <c r="A875" s="1500"/>
      <c r="B875" s="1500"/>
      <c r="C875" s="1500"/>
      <c r="D875" s="1500"/>
      <c r="E875" s="1500"/>
      <c r="F875" s="1500"/>
      <c r="G875" s="1500"/>
      <c r="H875" s="1500"/>
      <c r="I875" s="1500"/>
      <c r="J875" s="1500"/>
      <c r="K875" s="1500"/>
      <c r="L875" s="1500"/>
      <c r="M875" s="1500"/>
      <c r="N875" s="1500"/>
      <c r="O875" s="1500"/>
      <c r="P875" s="1500"/>
      <c r="Q875" s="1500"/>
      <c r="R875" s="1500"/>
      <c r="S875" s="1500"/>
      <c r="T875" s="1500"/>
      <c r="U875" s="1500"/>
      <c r="V875" s="1500"/>
      <c r="W875" s="1500"/>
      <c r="X875" s="1500"/>
      <c r="Y875" s="1500"/>
      <c r="Z875" s="1500"/>
      <c r="AA875" s="1500"/>
      <c r="AB875" s="1500"/>
      <c r="AC875" s="1500"/>
      <c r="AD875" s="1500"/>
      <c r="AE875" s="1500"/>
      <c r="AF875" s="1500"/>
      <c r="AG875" s="1500"/>
      <c r="AH875" s="1500"/>
      <c r="AI875" s="1500"/>
      <c r="AJ875" s="1500"/>
      <c r="AK875" s="1500"/>
      <c r="AL875" s="1500"/>
      <c r="AM875" s="1500"/>
      <c r="AN875" s="1500"/>
    </row>
    <row r="876" spans="1:40" ht="14.25" customHeight="1" x14ac:dyDescent="0.25">
      <c r="A876" s="1500"/>
      <c r="B876" s="1500"/>
      <c r="C876" s="1500"/>
      <c r="D876" s="1500"/>
      <c r="E876" s="1500"/>
      <c r="F876" s="1500"/>
      <c r="G876" s="1500"/>
      <c r="H876" s="1500"/>
      <c r="I876" s="1500"/>
      <c r="J876" s="1500"/>
      <c r="K876" s="1500"/>
      <c r="L876" s="1500"/>
      <c r="M876" s="1500"/>
      <c r="N876" s="1500"/>
      <c r="O876" s="1500"/>
      <c r="P876" s="1500"/>
      <c r="Q876" s="1500"/>
      <c r="R876" s="1500"/>
      <c r="S876" s="1500"/>
      <c r="T876" s="1500"/>
      <c r="U876" s="1500"/>
      <c r="V876" s="1500"/>
      <c r="W876" s="1500"/>
      <c r="X876" s="1500"/>
      <c r="Y876" s="1500"/>
      <c r="Z876" s="1500"/>
      <c r="AA876" s="1500"/>
      <c r="AB876" s="1500"/>
      <c r="AC876" s="1500"/>
      <c r="AD876" s="1500"/>
      <c r="AE876" s="1500"/>
      <c r="AF876" s="1500"/>
      <c r="AG876" s="1500"/>
      <c r="AH876" s="1500"/>
      <c r="AI876" s="1500"/>
      <c r="AJ876" s="1500"/>
      <c r="AK876" s="1500"/>
      <c r="AL876" s="1500"/>
      <c r="AM876" s="1500"/>
      <c r="AN876" s="1500"/>
    </row>
    <row r="877" spans="1:40" ht="14.25" customHeight="1" x14ac:dyDescent="0.25">
      <c r="A877" s="1500"/>
      <c r="B877" s="1500"/>
      <c r="C877" s="1500"/>
      <c r="D877" s="1500"/>
      <c r="E877" s="1500"/>
      <c r="F877" s="1500"/>
      <c r="G877" s="1500"/>
      <c r="H877" s="1500"/>
      <c r="I877" s="1500"/>
      <c r="J877" s="1500"/>
      <c r="K877" s="1500"/>
      <c r="L877" s="1500"/>
      <c r="M877" s="1500"/>
      <c r="N877" s="1500"/>
      <c r="O877" s="1500"/>
      <c r="P877" s="1500"/>
      <c r="Q877" s="1500"/>
      <c r="R877" s="1500"/>
      <c r="S877" s="1500"/>
      <c r="T877" s="1500"/>
      <c r="U877" s="1500"/>
      <c r="V877" s="1500"/>
      <c r="W877" s="1500"/>
      <c r="X877" s="1500"/>
      <c r="Y877" s="1500"/>
      <c r="Z877" s="1500"/>
      <c r="AA877" s="1500"/>
      <c r="AB877" s="1500"/>
      <c r="AC877" s="1500"/>
      <c r="AD877" s="1500"/>
      <c r="AE877" s="1500"/>
      <c r="AF877" s="1500"/>
      <c r="AG877" s="1500"/>
      <c r="AH877" s="1500"/>
      <c r="AI877" s="1500"/>
      <c r="AJ877" s="1500"/>
      <c r="AK877" s="1500"/>
      <c r="AL877" s="1500"/>
      <c r="AM877" s="1500"/>
      <c r="AN877" s="1500"/>
    </row>
    <row r="878" spans="1:40" ht="14.25" customHeight="1" x14ac:dyDescent="0.25">
      <c r="A878" s="1500"/>
      <c r="B878" s="1500"/>
      <c r="C878" s="1500"/>
      <c r="D878" s="1500"/>
      <c r="E878" s="1500"/>
      <c r="F878" s="1500"/>
      <c r="G878" s="1500"/>
      <c r="H878" s="1500"/>
      <c r="I878" s="1500"/>
      <c r="J878" s="1500"/>
      <c r="K878" s="1500"/>
      <c r="L878" s="1500"/>
      <c r="M878" s="1500"/>
      <c r="N878" s="1500"/>
      <c r="O878" s="1500"/>
      <c r="P878" s="1500"/>
      <c r="Q878" s="1500"/>
      <c r="R878" s="1500"/>
      <c r="S878" s="1500"/>
      <c r="T878" s="1500"/>
      <c r="U878" s="1500"/>
      <c r="V878" s="1500"/>
      <c r="W878" s="1500"/>
      <c r="X878" s="1500"/>
      <c r="Y878" s="1500"/>
      <c r="Z878" s="1500"/>
      <c r="AA878" s="1500"/>
      <c r="AB878" s="1500"/>
      <c r="AC878" s="1500"/>
      <c r="AD878" s="1500"/>
      <c r="AE878" s="1500"/>
      <c r="AF878" s="1500"/>
      <c r="AG878" s="1500"/>
      <c r="AH878" s="1500"/>
      <c r="AI878" s="1500"/>
      <c r="AJ878" s="1500"/>
      <c r="AK878" s="1500"/>
      <c r="AL878" s="1500"/>
      <c r="AM878" s="1500"/>
      <c r="AN878" s="1500"/>
    </row>
    <row r="879" spans="1:40" ht="14.25" customHeight="1" x14ac:dyDescent="0.25">
      <c r="A879" s="1500"/>
      <c r="B879" s="1500"/>
      <c r="C879" s="1500"/>
      <c r="D879" s="1500"/>
      <c r="E879" s="1500"/>
      <c r="F879" s="1500"/>
      <c r="G879" s="1500"/>
      <c r="H879" s="1500"/>
      <c r="I879" s="1500"/>
      <c r="J879" s="1500"/>
      <c r="K879" s="1500"/>
      <c r="L879" s="1500"/>
      <c r="M879" s="1500"/>
      <c r="N879" s="1500"/>
      <c r="O879" s="1500"/>
      <c r="P879" s="1500"/>
      <c r="Q879" s="1500"/>
      <c r="R879" s="1500"/>
      <c r="S879" s="1500"/>
      <c r="T879" s="1500"/>
      <c r="U879" s="1500"/>
      <c r="V879" s="1500"/>
      <c r="W879" s="1500"/>
      <c r="X879" s="1500"/>
      <c r="Y879" s="1500"/>
      <c r="Z879" s="1500"/>
      <c r="AA879" s="1500"/>
      <c r="AB879" s="1500"/>
      <c r="AC879" s="1500"/>
      <c r="AD879" s="1500"/>
      <c r="AE879" s="1500"/>
      <c r="AF879" s="1500"/>
      <c r="AG879" s="1500"/>
      <c r="AH879" s="1500"/>
      <c r="AI879" s="1500"/>
      <c r="AJ879" s="1500"/>
      <c r="AK879" s="1500"/>
      <c r="AL879" s="1500"/>
      <c r="AM879" s="1500"/>
      <c r="AN879" s="1500"/>
    </row>
    <row r="880" spans="1:40" ht="14.25" customHeight="1" x14ac:dyDescent="0.25">
      <c r="A880" s="1500"/>
      <c r="B880" s="1500"/>
      <c r="C880" s="1500"/>
      <c r="D880" s="1500"/>
      <c r="E880" s="1500"/>
      <c r="F880" s="1500"/>
      <c r="G880" s="1500"/>
      <c r="H880" s="1500"/>
      <c r="I880" s="1500"/>
      <c r="J880" s="1500"/>
      <c r="K880" s="1500"/>
      <c r="L880" s="1500"/>
      <c r="M880" s="1500"/>
      <c r="N880" s="1500"/>
      <c r="O880" s="1500"/>
      <c r="P880" s="1500"/>
      <c r="Q880" s="1500"/>
      <c r="R880" s="1500"/>
      <c r="S880" s="1500"/>
      <c r="T880" s="1500"/>
      <c r="U880" s="1500"/>
      <c r="V880" s="1500"/>
      <c r="W880" s="1500"/>
      <c r="X880" s="1500"/>
      <c r="Y880" s="1500"/>
      <c r="Z880" s="1500"/>
      <c r="AA880" s="1500"/>
      <c r="AB880" s="1500"/>
      <c r="AC880" s="1500"/>
      <c r="AD880" s="1500"/>
      <c r="AE880" s="1500"/>
      <c r="AF880" s="1500"/>
      <c r="AG880" s="1500"/>
      <c r="AH880" s="1500"/>
      <c r="AI880" s="1500"/>
      <c r="AJ880" s="1500"/>
      <c r="AK880" s="1500"/>
      <c r="AL880" s="1500"/>
      <c r="AM880" s="1500"/>
      <c r="AN880" s="1500"/>
    </row>
    <row r="881" spans="1:40" ht="14.25" customHeight="1" x14ac:dyDescent="0.25">
      <c r="A881" s="1500"/>
      <c r="B881" s="1500"/>
      <c r="C881" s="1500"/>
      <c r="D881" s="1500"/>
      <c r="E881" s="1500"/>
      <c r="F881" s="1500"/>
      <c r="G881" s="1500"/>
      <c r="H881" s="1500"/>
      <c r="I881" s="1500"/>
      <c r="J881" s="1500"/>
      <c r="K881" s="1500"/>
      <c r="L881" s="1500"/>
      <c r="M881" s="1500"/>
      <c r="N881" s="1500"/>
      <c r="O881" s="1500"/>
      <c r="P881" s="1500"/>
      <c r="Q881" s="1500"/>
      <c r="R881" s="1500"/>
      <c r="S881" s="1500"/>
      <c r="T881" s="1500"/>
      <c r="U881" s="1500"/>
      <c r="V881" s="1500"/>
      <c r="W881" s="1500"/>
      <c r="X881" s="1500"/>
      <c r="Y881" s="1500"/>
      <c r="Z881" s="1500"/>
      <c r="AA881" s="1500"/>
      <c r="AB881" s="1500"/>
      <c r="AC881" s="1500"/>
      <c r="AD881" s="1500"/>
      <c r="AE881" s="1500"/>
      <c r="AF881" s="1500"/>
      <c r="AG881" s="1500"/>
      <c r="AH881" s="1500"/>
      <c r="AI881" s="1500"/>
      <c r="AJ881" s="1500"/>
      <c r="AK881" s="1500"/>
      <c r="AL881" s="1500"/>
      <c r="AM881" s="1500"/>
      <c r="AN881" s="1500"/>
    </row>
    <row r="882" spans="1:40" ht="14.25" customHeight="1" x14ac:dyDescent="0.25">
      <c r="A882" s="1500"/>
      <c r="B882" s="1500"/>
      <c r="C882" s="1500"/>
      <c r="D882" s="1500"/>
      <c r="E882" s="1500"/>
      <c r="F882" s="1500"/>
      <c r="G882" s="1500"/>
      <c r="H882" s="1500"/>
      <c r="I882" s="1500"/>
      <c r="J882" s="1500"/>
      <c r="K882" s="1500"/>
      <c r="L882" s="1500"/>
      <c r="M882" s="1500"/>
      <c r="N882" s="1500"/>
      <c r="O882" s="1500"/>
      <c r="P882" s="1500"/>
      <c r="Q882" s="1500"/>
      <c r="R882" s="1500"/>
      <c r="S882" s="1500"/>
      <c r="T882" s="1500"/>
      <c r="U882" s="1500"/>
      <c r="V882" s="1500"/>
      <c r="W882" s="1500"/>
      <c r="X882" s="1500"/>
      <c r="Y882" s="1500"/>
      <c r="Z882" s="1500"/>
      <c r="AA882" s="1500"/>
      <c r="AB882" s="1500"/>
      <c r="AC882" s="1500"/>
      <c r="AD882" s="1500"/>
      <c r="AE882" s="1500"/>
      <c r="AF882" s="1500"/>
      <c r="AG882" s="1500"/>
      <c r="AH882" s="1500"/>
      <c r="AI882" s="1500"/>
      <c r="AJ882" s="1500"/>
      <c r="AK882" s="1500"/>
      <c r="AL882" s="1500"/>
      <c r="AM882" s="1500"/>
      <c r="AN882" s="1500"/>
    </row>
    <row r="883" spans="1:40" ht="14.25" customHeight="1" x14ac:dyDescent="0.25">
      <c r="A883" s="1500"/>
      <c r="B883" s="1500"/>
      <c r="C883" s="1500"/>
      <c r="D883" s="1500"/>
      <c r="E883" s="1500"/>
      <c r="F883" s="1500"/>
      <c r="G883" s="1500"/>
      <c r="H883" s="1500"/>
      <c r="I883" s="1500"/>
      <c r="J883" s="1500"/>
      <c r="K883" s="1500"/>
      <c r="L883" s="1500"/>
      <c r="M883" s="1500"/>
      <c r="N883" s="1500"/>
      <c r="O883" s="1500"/>
      <c r="P883" s="1500"/>
      <c r="Q883" s="1500"/>
      <c r="R883" s="1500"/>
      <c r="S883" s="1500"/>
      <c r="T883" s="1500"/>
      <c r="U883" s="1500"/>
      <c r="V883" s="1500"/>
      <c r="W883" s="1500"/>
      <c r="X883" s="1500"/>
      <c r="Y883" s="1500"/>
      <c r="Z883" s="1500"/>
      <c r="AA883" s="1500"/>
      <c r="AB883" s="1500"/>
      <c r="AC883" s="1500"/>
      <c r="AD883" s="1500"/>
      <c r="AE883" s="1500"/>
      <c r="AF883" s="1500"/>
      <c r="AG883" s="1500"/>
      <c r="AH883" s="1500"/>
      <c r="AI883" s="1500"/>
      <c r="AJ883" s="1500"/>
      <c r="AK883" s="1500"/>
      <c r="AL883" s="1500"/>
      <c r="AM883" s="1500"/>
      <c r="AN883" s="1500"/>
    </row>
    <row r="884" spans="1:40" ht="14.25" customHeight="1" x14ac:dyDescent="0.25">
      <c r="A884" s="1500"/>
      <c r="B884" s="1500"/>
      <c r="C884" s="1500"/>
      <c r="D884" s="1500"/>
      <c r="E884" s="1500"/>
      <c r="F884" s="1500"/>
      <c r="G884" s="1500"/>
      <c r="H884" s="1500"/>
      <c r="I884" s="1500"/>
      <c r="J884" s="1500"/>
      <c r="K884" s="1500"/>
      <c r="L884" s="1500"/>
      <c r="M884" s="1500"/>
      <c r="N884" s="1500"/>
      <c r="O884" s="1500"/>
      <c r="P884" s="1500"/>
      <c r="Q884" s="1500"/>
      <c r="R884" s="1500"/>
      <c r="S884" s="1500"/>
      <c r="T884" s="1500"/>
      <c r="U884" s="1500"/>
      <c r="V884" s="1500"/>
      <c r="W884" s="1500"/>
      <c r="X884" s="1500"/>
      <c r="Y884" s="1500"/>
      <c r="Z884" s="1500"/>
      <c r="AA884" s="1500"/>
      <c r="AB884" s="1500"/>
      <c r="AC884" s="1500"/>
      <c r="AD884" s="1500"/>
      <c r="AE884" s="1500"/>
      <c r="AF884" s="1500"/>
      <c r="AG884" s="1500"/>
      <c r="AH884" s="1500"/>
      <c r="AI884" s="1500"/>
      <c r="AJ884" s="1500"/>
      <c r="AK884" s="1500"/>
      <c r="AL884" s="1500"/>
      <c r="AM884" s="1500"/>
      <c r="AN884" s="1500"/>
    </row>
    <row r="885" spans="1:40" ht="14.25" customHeight="1" x14ac:dyDescent="0.25">
      <c r="A885" s="1500"/>
      <c r="B885" s="1500"/>
      <c r="C885" s="1500"/>
      <c r="D885" s="1500"/>
      <c r="E885" s="1500"/>
      <c r="F885" s="1500"/>
      <c r="G885" s="1500"/>
      <c r="H885" s="1500"/>
      <c r="I885" s="1500"/>
      <c r="J885" s="1500"/>
      <c r="K885" s="1500"/>
      <c r="L885" s="1500"/>
      <c r="M885" s="1500"/>
      <c r="N885" s="1500"/>
      <c r="O885" s="1500"/>
      <c r="P885" s="1500"/>
      <c r="Q885" s="1500"/>
      <c r="R885" s="1500"/>
      <c r="S885" s="1500"/>
      <c r="T885" s="1500"/>
      <c r="U885" s="1500"/>
      <c r="V885" s="1500"/>
      <c r="W885" s="1500"/>
      <c r="X885" s="1500"/>
      <c r="Y885" s="1500"/>
      <c r="Z885" s="1500"/>
      <c r="AA885" s="1500"/>
      <c r="AB885" s="1500"/>
      <c r="AC885" s="1500"/>
      <c r="AD885" s="1500"/>
      <c r="AE885" s="1500"/>
      <c r="AF885" s="1500"/>
      <c r="AG885" s="1500"/>
      <c r="AH885" s="1500"/>
      <c r="AI885" s="1500"/>
      <c r="AJ885" s="1500"/>
      <c r="AK885" s="1500"/>
      <c r="AL885" s="1500"/>
      <c r="AM885" s="1500"/>
      <c r="AN885" s="1500"/>
    </row>
    <row r="886" spans="1:40" ht="14.25" customHeight="1" x14ac:dyDescent="0.25">
      <c r="A886" s="1500"/>
      <c r="B886" s="1500"/>
      <c r="C886" s="1500"/>
      <c r="D886" s="1500"/>
      <c r="E886" s="1500"/>
      <c r="F886" s="1500"/>
      <c r="G886" s="1500"/>
      <c r="H886" s="1500"/>
      <c r="I886" s="1500"/>
      <c r="J886" s="1500"/>
      <c r="K886" s="1500"/>
      <c r="L886" s="1500"/>
      <c r="M886" s="1500"/>
      <c r="N886" s="1500"/>
      <c r="O886" s="1500"/>
      <c r="P886" s="1500"/>
      <c r="Q886" s="1500"/>
      <c r="R886" s="1500"/>
      <c r="S886" s="1500"/>
      <c r="T886" s="1500"/>
      <c r="U886" s="1500"/>
      <c r="V886" s="1500"/>
      <c r="W886" s="1500"/>
      <c r="X886" s="1500"/>
      <c r="Y886" s="1500"/>
      <c r="Z886" s="1500"/>
      <c r="AA886" s="1500"/>
      <c r="AB886" s="1500"/>
      <c r="AC886" s="1500"/>
      <c r="AD886" s="1500"/>
      <c r="AE886" s="1500"/>
      <c r="AF886" s="1500"/>
      <c r="AG886" s="1500"/>
      <c r="AH886" s="1500"/>
      <c r="AI886" s="1500"/>
      <c r="AJ886" s="1500"/>
      <c r="AK886" s="1500"/>
      <c r="AL886" s="1500"/>
      <c r="AM886" s="1500"/>
      <c r="AN886" s="1500"/>
    </row>
    <row r="887" spans="1:40" ht="14.25" customHeight="1" x14ac:dyDescent="0.25">
      <c r="A887" s="1500"/>
      <c r="B887" s="1500"/>
      <c r="C887" s="1500"/>
      <c r="D887" s="1500"/>
      <c r="E887" s="1500"/>
      <c r="F887" s="1500"/>
      <c r="G887" s="1500"/>
      <c r="H887" s="1500"/>
      <c r="I887" s="1500"/>
      <c r="J887" s="1500"/>
      <c r="K887" s="1500"/>
      <c r="L887" s="1500"/>
      <c r="M887" s="1500"/>
      <c r="N887" s="1500"/>
      <c r="O887" s="1500"/>
      <c r="P887" s="1500"/>
      <c r="Q887" s="1500"/>
      <c r="R887" s="1500"/>
      <c r="S887" s="1500"/>
      <c r="T887" s="1500"/>
      <c r="U887" s="1500"/>
      <c r="V887" s="1500"/>
      <c r="W887" s="1500"/>
      <c r="X887" s="1500"/>
      <c r="Y887" s="1500"/>
      <c r="Z887" s="1500"/>
      <c r="AA887" s="1500"/>
      <c r="AB887" s="1500"/>
      <c r="AC887" s="1500"/>
      <c r="AD887" s="1500"/>
      <c r="AE887" s="1500"/>
      <c r="AF887" s="1500"/>
      <c r="AG887" s="1500"/>
      <c r="AH887" s="1500"/>
      <c r="AI887" s="1500"/>
      <c r="AJ887" s="1500"/>
      <c r="AK887" s="1500"/>
      <c r="AL887" s="1500"/>
      <c r="AM887" s="1500"/>
      <c r="AN887" s="1500"/>
    </row>
    <row r="888" spans="1:40" ht="14.25" customHeight="1" x14ac:dyDescent="0.25">
      <c r="A888" s="1500"/>
      <c r="B888" s="1500"/>
      <c r="C888" s="1500"/>
      <c r="D888" s="1500"/>
      <c r="E888" s="1500"/>
      <c r="F888" s="1500"/>
      <c r="G888" s="1500"/>
      <c r="H888" s="1500"/>
      <c r="I888" s="1500"/>
      <c r="J888" s="1500"/>
      <c r="K888" s="1500"/>
      <c r="L888" s="1500"/>
      <c r="M888" s="1500"/>
      <c r="N888" s="1500"/>
      <c r="O888" s="1500"/>
      <c r="P888" s="1500"/>
      <c r="Q888" s="1500"/>
      <c r="R888" s="1500"/>
      <c r="S888" s="1500"/>
      <c r="T888" s="1500"/>
      <c r="U888" s="1500"/>
      <c r="V888" s="1500"/>
      <c r="W888" s="1500"/>
      <c r="X888" s="1500"/>
      <c r="Y888" s="1500"/>
      <c r="Z888" s="1500"/>
      <c r="AA888" s="1500"/>
      <c r="AB888" s="1500"/>
      <c r="AC888" s="1500"/>
      <c r="AD888" s="1500"/>
      <c r="AE888" s="1500"/>
      <c r="AF888" s="1500"/>
      <c r="AG888" s="1500"/>
      <c r="AH888" s="1500"/>
      <c r="AI888" s="1500"/>
      <c r="AJ888" s="1500"/>
      <c r="AK888" s="1500"/>
      <c r="AL888" s="1500"/>
      <c r="AM888" s="1500"/>
      <c r="AN888" s="1500"/>
    </row>
    <row r="889" spans="1:40" ht="14.25" customHeight="1" x14ac:dyDescent="0.25">
      <c r="A889" s="1500"/>
      <c r="B889" s="1500"/>
      <c r="C889" s="1500"/>
      <c r="D889" s="1500"/>
      <c r="E889" s="1500"/>
      <c r="F889" s="1500"/>
      <c r="G889" s="1500"/>
      <c r="H889" s="1500"/>
      <c r="I889" s="1500"/>
      <c r="J889" s="1500"/>
      <c r="K889" s="1500"/>
      <c r="L889" s="1500"/>
      <c r="M889" s="1500"/>
      <c r="N889" s="1500"/>
      <c r="O889" s="1500"/>
      <c r="P889" s="1500"/>
      <c r="Q889" s="1500"/>
      <c r="R889" s="1500"/>
      <c r="S889" s="1500"/>
      <c r="T889" s="1500"/>
      <c r="U889" s="1500"/>
      <c r="V889" s="1500"/>
      <c r="W889" s="1500"/>
      <c r="X889" s="1500"/>
      <c r="Y889" s="1500"/>
      <c r="Z889" s="1500"/>
      <c r="AA889" s="1500"/>
      <c r="AB889" s="1500"/>
      <c r="AC889" s="1500"/>
      <c r="AD889" s="1500"/>
      <c r="AE889" s="1500"/>
      <c r="AF889" s="1500"/>
      <c r="AG889" s="1500"/>
      <c r="AH889" s="1500"/>
      <c r="AI889" s="1500"/>
      <c r="AJ889" s="1500"/>
      <c r="AK889" s="1500"/>
      <c r="AL889" s="1500"/>
      <c r="AM889" s="1500"/>
      <c r="AN889" s="1500"/>
    </row>
    <row r="890" spans="1:40" ht="14.25" customHeight="1" x14ac:dyDescent="0.25">
      <c r="A890" s="1500"/>
      <c r="B890" s="1500"/>
      <c r="C890" s="1500"/>
      <c r="D890" s="1500"/>
      <c r="E890" s="1500"/>
      <c r="F890" s="1500"/>
      <c r="G890" s="1500"/>
      <c r="H890" s="1500"/>
      <c r="I890" s="1500"/>
      <c r="J890" s="1500"/>
      <c r="K890" s="1500"/>
      <c r="L890" s="1500"/>
      <c r="M890" s="1500"/>
      <c r="N890" s="1500"/>
      <c r="O890" s="1500"/>
      <c r="P890" s="1500"/>
      <c r="Q890" s="1500"/>
      <c r="R890" s="1500"/>
      <c r="S890" s="1500"/>
      <c r="T890" s="1500"/>
      <c r="U890" s="1500"/>
      <c r="V890" s="1500"/>
      <c r="W890" s="1500"/>
      <c r="X890" s="1500"/>
      <c r="Y890" s="1500"/>
      <c r="Z890" s="1500"/>
      <c r="AA890" s="1500"/>
      <c r="AB890" s="1500"/>
      <c r="AC890" s="1500"/>
      <c r="AD890" s="1500"/>
      <c r="AE890" s="1500"/>
      <c r="AF890" s="1500"/>
      <c r="AG890" s="1500"/>
      <c r="AH890" s="1500"/>
      <c r="AI890" s="1500"/>
      <c r="AJ890" s="1500"/>
      <c r="AK890" s="1500"/>
      <c r="AL890" s="1500"/>
      <c r="AM890" s="1500"/>
      <c r="AN890" s="1500"/>
    </row>
    <row r="891" spans="1:40" ht="14.25" customHeight="1" x14ac:dyDescent="0.25">
      <c r="A891" s="1500"/>
      <c r="B891" s="1500"/>
      <c r="C891" s="1500"/>
      <c r="D891" s="1500"/>
      <c r="E891" s="1500"/>
      <c r="F891" s="1500"/>
      <c r="G891" s="1500"/>
      <c r="H891" s="1500"/>
      <c r="I891" s="1500"/>
      <c r="J891" s="1500"/>
      <c r="K891" s="1500"/>
      <c r="L891" s="1500"/>
      <c r="M891" s="1500"/>
      <c r="N891" s="1500"/>
      <c r="O891" s="1500"/>
      <c r="P891" s="1500"/>
      <c r="Q891" s="1500"/>
      <c r="R891" s="1500"/>
      <c r="S891" s="1500"/>
      <c r="T891" s="1500"/>
      <c r="U891" s="1500"/>
      <c r="V891" s="1500"/>
      <c r="W891" s="1500"/>
      <c r="X891" s="1500"/>
      <c r="Y891" s="1500"/>
      <c r="Z891" s="1500"/>
      <c r="AA891" s="1500"/>
      <c r="AB891" s="1500"/>
      <c r="AC891" s="1500"/>
      <c r="AD891" s="1500"/>
      <c r="AE891" s="1500"/>
      <c r="AF891" s="1500"/>
      <c r="AG891" s="1500"/>
      <c r="AH891" s="1500"/>
      <c r="AI891" s="1500"/>
      <c r="AJ891" s="1500"/>
      <c r="AK891" s="1500"/>
      <c r="AL891" s="1500"/>
      <c r="AM891" s="1500"/>
      <c r="AN891" s="1500"/>
    </row>
    <row r="892" spans="1:40" ht="14.25" customHeight="1" x14ac:dyDescent="0.25">
      <c r="A892" s="1500"/>
      <c r="B892" s="1500"/>
      <c r="C892" s="1500"/>
      <c r="D892" s="1500"/>
      <c r="E892" s="1500"/>
      <c r="F892" s="1500"/>
      <c r="G892" s="1500"/>
      <c r="H892" s="1500"/>
      <c r="I892" s="1500"/>
      <c r="J892" s="1500"/>
      <c r="K892" s="1500"/>
      <c r="L892" s="1500"/>
      <c r="M892" s="1500"/>
      <c r="N892" s="1500"/>
      <c r="O892" s="1500"/>
      <c r="P892" s="1500"/>
      <c r="Q892" s="1500"/>
      <c r="R892" s="1500"/>
      <c r="S892" s="1500"/>
      <c r="T892" s="1500"/>
      <c r="U892" s="1500"/>
      <c r="V892" s="1500"/>
      <c r="W892" s="1500"/>
      <c r="X892" s="1500"/>
      <c r="Y892" s="1500"/>
      <c r="Z892" s="1500"/>
      <c r="AA892" s="1500"/>
      <c r="AB892" s="1500"/>
      <c r="AC892" s="1500"/>
      <c r="AD892" s="1500"/>
      <c r="AE892" s="1500"/>
      <c r="AF892" s="1500"/>
      <c r="AG892" s="1500"/>
      <c r="AH892" s="1500"/>
      <c r="AI892" s="1500"/>
      <c r="AJ892" s="1500"/>
      <c r="AK892" s="1500"/>
      <c r="AL892" s="1500"/>
      <c r="AM892" s="1500"/>
      <c r="AN892" s="1500"/>
    </row>
    <row r="893" spans="1:40" ht="14.25" customHeight="1" x14ac:dyDescent="0.25">
      <c r="A893" s="1500"/>
      <c r="B893" s="1500"/>
      <c r="C893" s="1500"/>
      <c r="D893" s="1500"/>
      <c r="E893" s="1500"/>
      <c r="F893" s="1500"/>
      <c r="G893" s="1500"/>
      <c r="H893" s="1500"/>
      <c r="I893" s="1500"/>
      <c r="J893" s="1500"/>
      <c r="K893" s="1500"/>
      <c r="L893" s="1500"/>
      <c r="M893" s="1500"/>
      <c r="N893" s="1500"/>
      <c r="O893" s="1500"/>
      <c r="P893" s="1500"/>
      <c r="Q893" s="1500"/>
      <c r="R893" s="1500"/>
      <c r="S893" s="1500"/>
      <c r="T893" s="1500"/>
      <c r="U893" s="1500"/>
      <c r="V893" s="1500"/>
      <c r="W893" s="1500"/>
      <c r="X893" s="1500"/>
      <c r="Y893" s="1500"/>
      <c r="Z893" s="1500"/>
      <c r="AA893" s="1500"/>
      <c r="AB893" s="1500"/>
      <c r="AC893" s="1500"/>
      <c r="AD893" s="1500"/>
      <c r="AE893" s="1500"/>
      <c r="AF893" s="1500"/>
      <c r="AG893" s="1500"/>
      <c r="AH893" s="1500"/>
      <c r="AI893" s="1500"/>
      <c r="AJ893" s="1500"/>
      <c r="AK893" s="1500"/>
      <c r="AL893" s="1500"/>
      <c r="AM893" s="1500"/>
      <c r="AN893" s="1500"/>
    </row>
    <row r="894" spans="1:40" ht="14.25" customHeight="1" x14ac:dyDescent="0.25">
      <c r="A894" s="1500"/>
      <c r="B894" s="1500"/>
      <c r="C894" s="1500"/>
      <c r="D894" s="1500"/>
      <c r="E894" s="1500"/>
      <c r="F894" s="1500"/>
      <c r="G894" s="1500"/>
      <c r="H894" s="1500"/>
      <c r="I894" s="1500"/>
      <c r="J894" s="1500"/>
      <c r="K894" s="1500"/>
      <c r="L894" s="1500"/>
      <c r="M894" s="1500"/>
      <c r="N894" s="1500"/>
      <c r="O894" s="1500"/>
      <c r="P894" s="1500"/>
      <c r="Q894" s="1500"/>
      <c r="R894" s="1500"/>
      <c r="S894" s="1500"/>
      <c r="T894" s="1500"/>
      <c r="U894" s="1500"/>
      <c r="V894" s="1500"/>
      <c r="W894" s="1500"/>
      <c r="X894" s="1500"/>
      <c r="Y894" s="1500"/>
      <c r="Z894" s="1500"/>
      <c r="AA894" s="1500"/>
      <c r="AB894" s="1500"/>
      <c r="AC894" s="1500"/>
      <c r="AD894" s="1500"/>
      <c r="AE894" s="1500"/>
      <c r="AF894" s="1500"/>
      <c r="AG894" s="1500"/>
      <c r="AH894" s="1500"/>
      <c r="AI894" s="1500"/>
      <c r="AJ894" s="1500"/>
      <c r="AK894" s="1500"/>
      <c r="AL894" s="1500"/>
      <c r="AM894" s="1500"/>
      <c r="AN894" s="1500"/>
    </row>
    <row r="895" spans="1:40" ht="14.25" customHeight="1" x14ac:dyDescent="0.25">
      <c r="A895" s="1500"/>
      <c r="B895" s="1500"/>
      <c r="C895" s="1500"/>
      <c r="D895" s="1500"/>
      <c r="E895" s="1500"/>
      <c r="F895" s="1500"/>
      <c r="G895" s="1500"/>
      <c r="H895" s="1500"/>
      <c r="I895" s="1500"/>
      <c r="J895" s="1500"/>
      <c r="K895" s="1500"/>
      <c r="L895" s="1500"/>
      <c r="M895" s="1500"/>
      <c r="N895" s="1500"/>
      <c r="O895" s="1500"/>
      <c r="P895" s="1500"/>
      <c r="Q895" s="1500"/>
      <c r="R895" s="1500"/>
      <c r="S895" s="1500"/>
      <c r="T895" s="1500"/>
      <c r="U895" s="1500"/>
      <c r="V895" s="1500"/>
      <c r="W895" s="1500"/>
      <c r="X895" s="1500"/>
      <c r="Y895" s="1500"/>
      <c r="Z895" s="1500"/>
      <c r="AA895" s="1500"/>
      <c r="AB895" s="1500"/>
      <c r="AC895" s="1500"/>
      <c r="AD895" s="1500"/>
      <c r="AE895" s="1500"/>
      <c r="AF895" s="1500"/>
      <c r="AG895" s="1500"/>
      <c r="AH895" s="1500"/>
      <c r="AI895" s="1500"/>
      <c r="AJ895" s="1500"/>
      <c r="AK895" s="1500"/>
      <c r="AL895" s="1500"/>
      <c r="AM895" s="1500"/>
      <c r="AN895" s="1500"/>
    </row>
    <row r="896" spans="1:40" ht="14.25" customHeight="1" x14ac:dyDescent="0.25">
      <c r="A896" s="1500"/>
      <c r="B896" s="1500"/>
      <c r="C896" s="1500"/>
      <c r="D896" s="1500"/>
      <c r="E896" s="1500"/>
      <c r="F896" s="1500"/>
      <c r="G896" s="1500"/>
      <c r="H896" s="1500"/>
      <c r="I896" s="1500"/>
      <c r="J896" s="1500"/>
      <c r="K896" s="1500"/>
      <c r="L896" s="1500"/>
      <c r="M896" s="1500"/>
      <c r="N896" s="1500"/>
      <c r="O896" s="1500"/>
      <c r="P896" s="1500"/>
      <c r="Q896" s="1500"/>
      <c r="R896" s="1500"/>
      <c r="S896" s="1500"/>
      <c r="T896" s="1500"/>
      <c r="U896" s="1500"/>
      <c r="V896" s="1500"/>
      <c r="W896" s="1500"/>
      <c r="X896" s="1500"/>
      <c r="Y896" s="1500"/>
      <c r="Z896" s="1500"/>
      <c r="AA896" s="1500"/>
      <c r="AB896" s="1500"/>
      <c r="AC896" s="1500"/>
      <c r="AD896" s="1500"/>
      <c r="AE896" s="1500"/>
      <c r="AF896" s="1500"/>
      <c r="AG896" s="1500"/>
      <c r="AH896" s="1500"/>
      <c r="AI896" s="1500"/>
      <c r="AJ896" s="1500"/>
      <c r="AK896" s="1500"/>
      <c r="AL896" s="1500"/>
      <c r="AM896" s="1500"/>
      <c r="AN896" s="1500"/>
    </row>
    <row r="897" spans="1:40" ht="14.25" customHeight="1" x14ac:dyDescent="0.25">
      <c r="A897" s="1500"/>
      <c r="B897" s="1500"/>
      <c r="C897" s="1500"/>
      <c r="D897" s="1500"/>
      <c r="E897" s="1500"/>
      <c r="F897" s="1500"/>
      <c r="G897" s="1500"/>
      <c r="H897" s="1500"/>
      <c r="I897" s="1500"/>
      <c r="J897" s="1500"/>
      <c r="K897" s="1500"/>
      <c r="L897" s="1500"/>
      <c r="M897" s="1500"/>
      <c r="N897" s="1500"/>
      <c r="O897" s="1500"/>
      <c r="P897" s="1500"/>
      <c r="Q897" s="1500"/>
      <c r="R897" s="1500"/>
      <c r="S897" s="1500"/>
      <c r="T897" s="1500"/>
      <c r="U897" s="1500"/>
      <c r="V897" s="1500"/>
      <c r="W897" s="1500"/>
      <c r="X897" s="1500"/>
      <c r="Y897" s="1500"/>
      <c r="Z897" s="1500"/>
      <c r="AA897" s="1500"/>
      <c r="AB897" s="1500"/>
      <c r="AC897" s="1500"/>
      <c r="AD897" s="1500"/>
      <c r="AE897" s="1500"/>
      <c r="AF897" s="1500"/>
      <c r="AG897" s="1500"/>
      <c r="AH897" s="1500"/>
      <c r="AI897" s="1500"/>
      <c r="AJ897" s="1500"/>
      <c r="AK897" s="1500"/>
      <c r="AL897" s="1500"/>
      <c r="AM897" s="1500"/>
      <c r="AN897" s="1500"/>
    </row>
    <row r="898" spans="1:40" ht="14.25" customHeight="1" x14ac:dyDescent="0.25">
      <c r="A898" s="1500"/>
      <c r="B898" s="1500"/>
      <c r="C898" s="1500"/>
      <c r="D898" s="1500"/>
      <c r="E898" s="1500"/>
      <c r="F898" s="1500"/>
      <c r="G898" s="1500"/>
      <c r="H898" s="1500"/>
      <c r="I898" s="1500"/>
      <c r="J898" s="1500"/>
      <c r="K898" s="1500"/>
      <c r="L898" s="1500"/>
      <c r="M898" s="1500"/>
      <c r="N898" s="1500"/>
      <c r="O898" s="1500"/>
      <c r="P898" s="1500"/>
      <c r="Q898" s="1500"/>
      <c r="R898" s="1500"/>
      <c r="S898" s="1500"/>
      <c r="T898" s="1500"/>
      <c r="U898" s="1500"/>
      <c r="V898" s="1500"/>
      <c r="W898" s="1500"/>
      <c r="X898" s="1500"/>
      <c r="Y898" s="1500"/>
      <c r="Z898" s="1500"/>
      <c r="AA898" s="1500"/>
      <c r="AB898" s="1500"/>
      <c r="AC898" s="1500"/>
      <c r="AD898" s="1500"/>
      <c r="AE898" s="1500"/>
      <c r="AF898" s="1500"/>
      <c r="AG898" s="1500"/>
      <c r="AH898" s="1500"/>
      <c r="AI898" s="1500"/>
      <c r="AJ898" s="1500"/>
      <c r="AK898" s="1500"/>
      <c r="AL898" s="1500"/>
      <c r="AM898" s="1500"/>
      <c r="AN898" s="1500"/>
    </row>
    <row r="899" spans="1:40" ht="14.25" customHeight="1" x14ac:dyDescent="0.25">
      <c r="A899" s="1500"/>
      <c r="B899" s="1500"/>
      <c r="C899" s="1500"/>
      <c r="D899" s="1500"/>
      <c r="E899" s="1500"/>
      <c r="F899" s="1500"/>
      <c r="G899" s="1500"/>
      <c r="H899" s="1500"/>
      <c r="I899" s="1500"/>
      <c r="J899" s="1500"/>
      <c r="K899" s="1500"/>
      <c r="L899" s="1500"/>
      <c r="M899" s="1500"/>
      <c r="N899" s="1500"/>
      <c r="O899" s="1500"/>
      <c r="P899" s="1500"/>
      <c r="Q899" s="1500"/>
      <c r="R899" s="1500"/>
      <c r="S899" s="1500"/>
      <c r="T899" s="1500"/>
      <c r="U899" s="1500"/>
      <c r="V899" s="1500"/>
      <c r="W899" s="1500"/>
      <c r="X899" s="1500"/>
      <c r="Y899" s="1500"/>
      <c r="Z899" s="1500"/>
      <c r="AA899" s="1500"/>
      <c r="AB899" s="1500"/>
      <c r="AC899" s="1500"/>
      <c r="AD899" s="1500"/>
      <c r="AE899" s="1500"/>
      <c r="AF899" s="1500"/>
      <c r="AG899" s="1500"/>
      <c r="AH899" s="1500"/>
      <c r="AI899" s="1500"/>
      <c r="AJ899" s="1500"/>
      <c r="AK899" s="1500"/>
      <c r="AL899" s="1500"/>
      <c r="AM899" s="1500"/>
      <c r="AN899" s="1500"/>
    </row>
    <row r="900" spans="1:40" ht="14.25" customHeight="1" x14ac:dyDescent="0.25">
      <c r="A900" s="1500"/>
      <c r="B900" s="1500"/>
      <c r="C900" s="1500"/>
      <c r="D900" s="1500"/>
      <c r="E900" s="1500"/>
      <c r="F900" s="1500"/>
      <c r="G900" s="1500"/>
      <c r="H900" s="1500"/>
      <c r="I900" s="1500"/>
      <c r="J900" s="1500"/>
      <c r="K900" s="1500"/>
      <c r="L900" s="1500"/>
      <c r="M900" s="1500"/>
      <c r="N900" s="1500"/>
      <c r="O900" s="1500"/>
      <c r="P900" s="1500"/>
      <c r="Q900" s="1500"/>
      <c r="R900" s="1500"/>
      <c r="S900" s="1500"/>
      <c r="T900" s="1500"/>
      <c r="U900" s="1500"/>
      <c r="V900" s="1500"/>
      <c r="W900" s="1500"/>
      <c r="X900" s="1500"/>
      <c r="Y900" s="1500"/>
      <c r="Z900" s="1500"/>
      <c r="AA900" s="1500"/>
      <c r="AB900" s="1500"/>
      <c r="AC900" s="1500"/>
      <c r="AD900" s="1500"/>
      <c r="AE900" s="1500"/>
      <c r="AF900" s="1500"/>
      <c r="AG900" s="1500"/>
      <c r="AH900" s="1500"/>
      <c r="AI900" s="1500"/>
      <c r="AJ900" s="1500"/>
      <c r="AK900" s="1500"/>
      <c r="AL900" s="1500"/>
      <c r="AM900" s="1500"/>
      <c r="AN900" s="1500"/>
    </row>
    <row r="901" spans="1:40" ht="14.25" customHeight="1" x14ac:dyDescent="0.25">
      <c r="A901" s="1500"/>
      <c r="B901" s="1500"/>
      <c r="C901" s="1500"/>
      <c r="D901" s="1500"/>
      <c r="E901" s="1500"/>
      <c r="F901" s="1500"/>
      <c r="G901" s="1500"/>
      <c r="H901" s="1500"/>
      <c r="I901" s="1500"/>
      <c r="J901" s="1500"/>
      <c r="K901" s="1500"/>
      <c r="L901" s="1500"/>
      <c r="M901" s="1500"/>
      <c r="N901" s="1500"/>
      <c r="O901" s="1500"/>
      <c r="P901" s="1500"/>
      <c r="Q901" s="1500"/>
      <c r="R901" s="1500"/>
      <c r="S901" s="1500"/>
      <c r="T901" s="1500"/>
      <c r="U901" s="1500"/>
      <c r="V901" s="1500"/>
      <c r="W901" s="1500"/>
      <c r="X901" s="1500"/>
      <c r="Y901" s="1500"/>
      <c r="Z901" s="1500"/>
      <c r="AA901" s="1500"/>
      <c r="AB901" s="1500"/>
      <c r="AC901" s="1500"/>
      <c r="AD901" s="1500"/>
      <c r="AE901" s="1500"/>
      <c r="AF901" s="1500"/>
      <c r="AG901" s="1500"/>
      <c r="AH901" s="1500"/>
      <c r="AI901" s="1500"/>
      <c r="AJ901" s="1500"/>
      <c r="AK901" s="1500"/>
      <c r="AL901" s="1500"/>
      <c r="AM901" s="1500"/>
      <c r="AN901" s="1500"/>
    </row>
    <row r="902" spans="1:40" ht="14.25" customHeight="1" x14ac:dyDescent="0.25">
      <c r="A902" s="1500"/>
      <c r="B902" s="1500"/>
      <c r="C902" s="1500"/>
      <c r="D902" s="1500"/>
      <c r="E902" s="1500"/>
      <c r="F902" s="1500"/>
      <c r="G902" s="1500"/>
      <c r="H902" s="1500"/>
      <c r="I902" s="1500"/>
      <c r="J902" s="1500"/>
      <c r="K902" s="1500"/>
      <c r="L902" s="1500"/>
      <c r="M902" s="1500"/>
      <c r="N902" s="1500"/>
      <c r="O902" s="1500"/>
      <c r="P902" s="1500"/>
      <c r="Q902" s="1500"/>
      <c r="R902" s="1500"/>
      <c r="S902" s="1500"/>
      <c r="T902" s="1500"/>
      <c r="U902" s="1500"/>
      <c r="V902" s="1500"/>
      <c r="W902" s="1500"/>
      <c r="X902" s="1500"/>
      <c r="Y902" s="1500"/>
      <c r="Z902" s="1500"/>
      <c r="AA902" s="1500"/>
      <c r="AB902" s="1500"/>
      <c r="AC902" s="1500"/>
      <c r="AD902" s="1500"/>
      <c r="AE902" s="1500"/>
      <c r="AF902" s="1500"/>
      <c r="AG902" s="1500"/>
      <c r="AH902" s="1500"/>
      <c r="AI902" s="1500"/>
      <c r="AJ902" s="1500"/>
      <c r="AK902" s="1500"/>
      <c r="AL902" s="1500"/>
      <c r="AM902" s="1500"/>
      <c r="AN902" s="1500"/>
    </row>
    <row r="903" spans="1:40" ht="14.25" customHeight="1" x14ac:dyDescent="0.25">
      <c r="A903" s="1500"/>
      <c r="B903" s="1500"/>
      <c r="C903" s="1500"/>
      <c r="D903" s="1500"/>
      <c r="E903" s="1500"/>
      <c r="F903" s="1500"/>
      <c r="G903" s="1500"/>
      <c r="H903" s="1500"/>
      <c r="I903" s="1500"/>
      <c r="J903" s="1500"/>
      <c r="K903" s="1500"/>
      <c r="L903" s="1500"/>
      <c r="M903" s="1500"/>
      <c r="N903" s="1500"/>
      <c r="O903" s="1500"/>
      <c r="P903" s="1500"/>
      <c r="Q903" s="1500"/>
      <c r="R903" s="1500"/>
      <c r="S903" s="1500"/>
      <c r="T903" s="1500"/>
      <c r="U903" s="1500"/>
      <c r="V903" s="1500"/>
      <c r="W903" s="1500"/>
      <c r="X903" s="1500"/>
      <c r="Y903" s="1500"/>
      <c r="Z903" s="1500"/>
      <c r="AA903" s="1500"/>
      <c r="AB903" s="1500"/>
      <c r="AC903" s="1500"/>
      <c r="AD903" s="1500"/>
      <c r="AE903" s="1500"/>
      <c r="AF903" s="1500"/>
      <c r="AG903" s="1500"/>
      <c r="AH903" s="1500"/>
      <c r="AI903" s="1500"/>
      <c r="AJ903" s="1500"/>
      <c r="AK903" s="1500"/>
      <c r="AL903" s="1500"/>
      <c r="AM903" s="1500"/>
      <c r="AN903" s="1500"/>
    </row>
    <row r="904" spans="1:40" ht="14.25" customHeight="1" x14ac:dyDescent="0.25">
      <c r="A904" s="1500"/>
      <c r="B904" s="1500"/>
      <c r="C904" s="1500"/>
      <c r="D904" s="1500"/>
      <c r="E904" s="1500"/>
      <c r="F904" s="1500"/>
      <c r="G904" s="1500"/>
      <c r="H904" s="1500"/>
      <c r="I904" s="1500"/>
      <c r="J904" s="1500"/>
      <c r="K904" s="1500"/>
      <c r="L904" s="1500"/>
      <c r="M904" s="1500"/>
      <c r="N904" s="1500"/>
      <c r="O904" s="1500"/>
      <c r="P904" s="1500"/>
      <c r="Q904" s="1500"/>
      <c r="R904" s="1500"/>
      <c r="S904" s="1500"/>
      <c r="T904" s="1500"/>
      <c r="U904" s="1500"/>
      <c r="V904" s="1500"/>
      <c r="W904" s="1500"/>
      <c r="X904" s="1500"/>
      <c r="Y904" s="1500"/>
      <c r="Z904" s="1500"/>
      <c r="AA904" s="1500"/>
      <c r="AB904" s="1500"/>
      <c r="AC904" s="1500"/>
      <c r="AD904" s="1500"/>
      <c r="AE904" s="1500"/>
      <c r="AF904" s="1500"/>
      <c r="AG904" s="1500"/>
      <c r="AH904" s="1500"/>
      <c r="AI904" s="1500"/>
      <c r="AJ904" s="1500"/>
      <c r="AK904" s="1500"/>
      <c r="AL904" s="1500"/>
      <c r="AM904" s="1500"/>
      <c r="AN904" s="1500"/>
    </row>
    <row r="905" spans="1:40" ht="14.25" customHeight="1" x14ac:dyDescent="0.25">
      <c r="A905" s="1500"/>
      <c r="B905" s="1500"/>
      <c r="C905" s="1500"/>
      <c r="D905" s="1500"/>
      <c r="E905" s="1500"/>
      <c r="F905" s="1500"/>
      <c r="G905" s="1500"/>
      <c r="H905" s="1500"/>
      <c r="I905" s="1500"/>
      <c r="J905" s="1500"/>
      <c r="K905" s="1500"/>
      <c r="L905" s="1500"/>
      <c r="M905" s="1500"/>
      <c r="N905" s="1500"/>
      <c r="O905" s="1500"/>
      <c r="P905" s="1500"/>
      <c r="Q905" s="1500"/>
      <c r="R905" s="1500"/>
      <c r="S905" s="1500"/>
      <c r="T905" s="1500"/>
      <c r="U905" s="1500"/>
      <c r="V905" s="1500"/>
      <c r="W905" s="1500"/>
      <c r="X905" s="1500"/>
      <c r="Y905" s="1500"/>
      <c r="Z905" s="1500"/>
      <c r="AA905" s="1500"/>
      <c r="AB905" s="1500"/>
      <c r="AC905" s="1500"/>
      <c r="AD905" s="1500"/>
      <c r="AE905" s="1500"/>
      <c r="AF905" s="1500"/>
      <c r="AG905" s="1500"/>
      <c r="AH905" s="1500"/>
      <c r="AI905" s="1500"/>
      <c r="AJ905" s="1500"/>
      <c r="AK905" s="1500"/>
      <c r="AL905" s="1500"/>
      <c r="AM905" s="1500"/>
      <c r="AN905" s="1500"/>
    </row>
    <row r="906" spans="1:40" ht="14.25" customHeight="1" x14ac:dyDescent="0.25">
      <c r="A906" s="1500"/>
      <c r="B906" s="1500"/>
      <c r="C906" s="1500"/>
      <c r="D906" s="1500"/>
      <c r="E906" s="1500"/>
      <c r="F906" s="1500"/>
      <c r="G906" s="1500"/>
      <c r="H906" s="1500"/>
      <c r="I906" s="1500"/>
      <c r="J906" s="1500"/>
      <c r="K906" s="1500"/>
      <c r="L906" s="1500"/>
      <c r="M906" s="1500"/>
      <c r="N906" s="1500"/>
      <c r="O906" s="1500"/>
      <c r="P906" s="1500"/>
      <c r="Q906" s="1500"/>
      <c r="R906" s="1500"/>
      <c r="S906" s="1500"/>
      <c r="T906" s="1500"/>
      <c r="U906" s="1500"/>
      <c r="V906" s="1500"/>
      <c r="W906" s="1500"/>
      <c r="X906" s="1500"/>
      <c r="Y906" s="1500"/>
      <c r="Z906" s="1500"/>
      <c r="AA906" s="1500"/>
      <c r="AB906" s="1500"/>
      <c r="AC906" s="1500"/>
      <c r="AD906" s="1500"/>
      <c r="AE906" s="1500"/>
      <c r="AF906" s="1500"/>
      <c r="AG906" s="1500"/>
      <c r="AH906" s="1500"/>
      <c r="AI906" s="1500"/>
      <c r="AJ906" s="1500"/>
      <c r="AK906" s="1500"/>
      <c r="AL906" s="1500"/>
      <c r="AM906" s="1500"/>
      <c r="AN906" s="1500"/>
    </row>
    <row r="907" spans="1:40" ht="14.25" customHeight="1" x14ac:dyDescent="0.25">
      <c r="A907" s="1500"/>
      <c r="B907" s="1500"/>
      <c r="C907" s="1500"/>
      <c r="D907" s="1500"/>
      <c r="E907" s="1500"/>
      <c r="F907" s="1500"/>
      <c r="G907" s="1500"/>
      <c r="H907" s="1500"/>
      <c r="I907" s="1500"/>
      <c r="J907" s="1500"/>
      <c r="K907" s="1500"/>
      <c r="L907" s="1500"/>
      <c r="M907" s="1500"/>
      <c r="N907" s="1500"/>
      <c r="O907" s="1500"/>
      <c r="P907" s="1500"/>
      <c r="Q907" s="1500"/>
      <c r="R907" s="1500"/>
      <c r="S907" s="1500"/>
      <c r="T907" s="1500"/>
      <c r="U907" s="1500"/>
      <c r="V907" s="1500"/>
      <c r="W907" s="1500"/>
      <c r="X907" s="1500"/>
      <c r="Y907" s="1500"/>
      <c r="Z907" s="1500"/>
      <c r="AA907" s="1500"/>
      <c r="AB907" s="1500"/>
      <c r="AC907" s="1500"/>
      <c r="AD907" s="1500"/>
      <c r="AE907" s="1500"/>
      <c r="AF907" s="1500"/>
      <c r="AG907" s="1500"/>
      <c r="AH907" s="1500"/>
      <c r="AI907" s="1500"/>
      <c r="AJ907" s="1500"/>
      <c r="AK907" s="1500"/>
      <c r="AL907" s="1500"/>
      <c r="AM907" s="1500"/>
      <c r="AN907" s="1500"/>
    </row>
    <row r="908" spans="1:40" ht="14.25" customHeight="1" x14ac:dyDescent="0.25">
      <c r="A908" s="1500"/>
      <c r="B908" s="1500"/>
      <c r="C908" s="1500"/>
      <c r="D908" s="1500"/>
      <c r="E908" s="1500"/>
      <c r="F908" s="1500"/>
      <c r="G908" s="1500"/>
      <c r="H908" s="1500"/>
      <c r="I908" s="1500"/>
      <c r="J908" s="1500"/>
      <c r="K908" s="1500"/>
      <c r="L908" s="1500"/>
      <c r="M908" s="1500"/>
      <c r="N908" s="1500"/>
      <c r="O908" s="1500"/>
      <c r="P908" s="1500"/>
      <c r="Q908" s="1500"/>
      <c r="R908" s="1500"/>
      <c r="S908" s="1500"/>
      <c r="T908" s="1500"/>
      <c r="U908" s="1500"/>
      <c r="V908" s="1500"/>
      <c r="W908" s="1500"/>
      <c r="X908" s="1500"/>
      <c r="Y908" s="1500"/>
      <c r="Z908" s="1500"/>
      <c r="AA908" s="1500"/>
      <c r="AB908" s="1500"/>
      <c r="AC908" s="1500"/>
      <c r="AD908" s="1500"/>
      <c r="AE908" s="1500"/>
      <c r="AF908" s="1500"/>
      <c r="AG908" s="1500"/>
      <c r="AH908" s="1500"/>
      <c r="AI908" s="1500"/>
      <c r="AJ908" s="1500"/>
      <c r="AK908" s="1500"/>
      <c r="AL908" s="1500"/>
      <c r="AM908" s="1500"/>
      <c r="AN908" s="1500"/>
    </row>
    <row r="909" spans="1:40" ht="14.25" customHeight="1" x14ac:dyDescent="0.25">
      <c r="A909" s="1500"/>
      <c r="B909" s="1500"/>
      <c r="C909" s="1500"/>
      <c r="D909" s="1500"/>
      <c r="E909" s="1500"/>
      <c r="F909" s="1500"/>
      <c r="G909" s="1500"/>
      <c r="H909" s="1500"/>
      <c r="I909" s="1500"/>
      <c r="J909" s="1500"/>
      <c r="K909" s="1500"/>
      <c r="L909" s="1500"/>
      <c r="M909" s="1500"/>
      <c r="N909" s="1500"/>
      <c r="O909" s="1500"/>
      <c r="P909" s="1500"/>
      <c r="Q909" s="1500"/>
      <c r="R909" s="1500"/>
      <c r="S909" s="1500"/>
      <c r="T909" s="1500"/>
      <c r="U909" s="1500"/>
      <c r="V909" s="1500"/>
      <c r="W909" s="1500"/>
      <c r="X909" s="1500"/>
      <c r="Y909" s="1500"/>
      <c r="Z909" s="1500"/>
      <c r="AA909" s="1500"/>
      <c r="AB909" s="1500"/>
      <c r="AC909" s="1500"/>
      <c r="AD909" s="1500"/>
      <c r="AE909" s="1500"/>
      <c r="AF909" s="1500"/>
      <c r="AG909" s="1500"/>
      <c r="AH909" s="1500"/>
      <c r="AI909" s="1500"/>
      <c r="AJ909" s="1500"/>
      <c r="AK909" s="1500"/>
      <c r="AL909" s="1500"/>
      <c r="AM909" s="1500"/>
      <c r="AN909" s="1500"/>
    </row>
    <row r="910" spans="1:40" ht="14.25" customHeight="1" x14ac:dyDescent="0.25">
      <c r="A910" s="1500"/>
      <c r="B910" s="1500"/>
      <c r="C910" s="1500"/>
      <c r="D910" s="1500"/>
      <c r="E910" s="1500"/>
      <c r="F910" s="1500"/>
      <c r="G910" s="1500"/>
      <c r="H910" s="1500"/>
      <c r="I910" s="1500"/>
      <c r="J910" s="1500"/>
      <c r="K910" s="1500"/>
      <c r="L910" s="1500"/>
      <c r="M910" s="1500"/>
      <c r="N910" s="1500"/>
      <c r="O910" s="1500"/>
      <c r="P910" s="1500"/>
      <c r="Q910" s="1500"/>
      <c r="R910" s="1500"/>
      <c r="S910" s="1500"/>
      <c r="T910" s="1500"/>
      <c r="U910" s="1500"/>
      <c r="V910" s="1500"/>
      <c r="W910" s="1500"/>
      <c r="X910" s="1500"/>
      <c r="Y910" s="1500"/>
      <c r="Z910" s="1500"/>
      <c r="AA910" s="1500"/>
      <c r="AB910" s="1500"/>
      <c r="AC910" s="1500"/>
      <c r="AD910" s="1500"/>
      <c r="AE910" s="1500"/>
      <c r="AF910" s="1500"/>
      <c r="AG910" s="1500"/>
      <c r="AH910" s="1500"/>
      <c r="AI910" s="1500"/>
      <c r="AJ910" s="1500"/>
      <c r="AK910" s="1500"/>
      <c r="AL910" s="1500"/>
      <c r="AM910" s="1500"/>
      <c r="AN910" s="1500"/>
    </row>
    <row r="911" spans="1:40" ht="14.25" customHeight="1" x14ac:dyDescent="0.25">
      <c r="A911" s="1500"/>
      <c r="B911" s="1500"/>
      <c r="C911" s="1500"/>
      <c r="D911" s="1500"/>
      <c r="E911" s="1500"/>
      <c r="F911" s="1500"/>
      <c r="G911" s="1500"/>
      <c r="H911" s="1500"/>
      <c r="I911" s="1500"/>
      <c r="J911" s="1500"/>
      <c r="K911" s="1500"/>
      <c r="L911" s="1500"/>
      <c r="M911" s="1500"/>
      <c r="N911" s="1500"/>
      <c r="O911" s="1500"/>
      <c r="P911" s="1500"/>
      <c r="Q911" s="1500"/>
      <c r="R911" s="1500"/>
      <c r="S911" s="1500"/>
      <c r="T911" s="1500"/>
      <c r="U911" s="1500"/>
      <c r="V911" s="1500"/>
      <c r="W911" s="1500"/>
      <c r="X911" s="1500"/>
      <c r="Y911" s="1500"/>
      <c r="Z911" s="1500"/>
      <c r="AA911" s="1500"/>
      <c r="AB911" s="1500"/>
      <c r="AC911" s="1500"/>
      <c r="AD911" s="1500"/>
      <c r="AE911" s="1500"/>
      <c r="AF911" s="1500"/>
      <c r="AG911" s="1500"/>
      <c r="AH911" s="1500"/>
      <c r="AI911" s="1500"/>
      <c r="AJ911" s="1500"/>
      <c r="AK911" s="1500"/>
      <c r="AL911" s="1500"/>
      <c r="AM911" s="1500"/>
      <c r="AN911" s="1500"/>
    </row>
    <row r="912" spans="1:40" ht="14.25" customHeight="1" x14ac:dyDescent="0.25">
      <c r="A912" s="1500"/>
      <c r="B912" s="1500"/>
      <c r="C912" s="1500"/>
      <c r="D912" s="1500"/>
      <c r="E912" s="1500"/>
      <c r="F912" s="1500"/>
      <c r="G912" s="1500"/>
      <c r="H912" s="1500"/>
      <c r="I912" s="1500"/>
      <c r="J912" s="1500"/>
      <c r="K912" s="1500"/>
      <c r="L912" s="1500"/>
      <c r="M912" s="1500"/>
      <c r="N912" s="1500"/>
      <c r="O912" s="1500"/>
      <c r="P912" s="1500"/>
      <c r="Q912" s="1500"/>
      <c r="R912" s="1500"/>
      <c r="S912" s="1500"/>
      <c r="T912" s="1500"/>
      <c r="U912" s="1500"/>
      <c r="V912" s="1500"/>
      <c r="W912" s="1500"/>
      <c r="X912" s="1500"/>
      <c r="Y912" s="1500"/>
      <c r="Z912" s="1500"/>
      <c r="AA912" s="1500"/>
      <c r="AB912" s="1500"/>
      <c r="AC912" s="1500"/>
      <c r="AD912" s="1500"/>
      <c r="AE912" s="1500"/>
      <c r="AF912" s="1500"/>
      <c r="AG912" s="1500"/>
      <c r="AH912" s="1500"/>
      <c r="AI912" s="1500"/>
      <c r="AJ912" s="1500"/>
      <c r="AK912" s="1500"/>
      <c r="AL912" s="1500"/>
      <c r="AM912" s="1500"/>
      <c r="AN912" s="1500"/>
    </row>
    <row r="913" spans="1:40" ht="14.25" customHeight="1" x14ac:dyDescent="0.25">
      <c r="A913" s="1500"/>
      <c r="B913" s="1500"/>
      <c r="C913" s="1500"/>
      <c r="D913" s="1500"/>
      <c r="E913" s="1500"/>
      <c r="F913" s="1500"/>
      <c r="G913" s="1500"/>
      <c r="H913" s="1500"/>
      <c r="I913" s="1500"/>
      <c r="J913" s="1500"/>
      <c r="K913" s="1500"/>
      <c r="L913" s="1500"/>
      <c r="M913" s="1500"/>
      <c r="N913" s="1500"/>
      <c r="O913" s="1500"/>
      <c r="P913" s="1500"/>
      <c r="Q913" s="1500"/>
      <c r="R913" s="1500"/>
      <c r="S913" s="1500"/>
      <c r="T913" s="1500"/>
      <c r="U913" s="1500"/>
      <c r="V913" s="1500"/>
      <c r="W913" s="1500"/>
      <c r="X913" s="1500"/>
      <c r="Y913" s="1500"/>
      <c r="Z913" s="1500"/>
      <c r="AA913" s="1500"/>
      <c r="AB913" s="1500"/>
      <c r="AC913" s="1500"/>
      <c r="AD913" s="1500"/>
      <c r="AE913" s="1500"/>
      <c r="AF913" s="1500"/>
      <c r="AG913" s="1500"/>
      <c r="AH913" s="1500"/>
      <c r="AI913" s="1500"/>
      <c r="AJ913" s="1500"/>
      <c r="AK913" s="1500"/>
      <c r="AL913" s="1500"/>
      <c r="AM913" s="1500"/>
      <c r="AN913" s="1500"/>
    </row>
    <row r="914" spans="1:40" ht="14.25" customHeight="1" x14ac:dyDescent="0.25">
      <c r="A914" s="1500"/>
      <c r="B914" s="1500"/>
      <c r="C914" s="1500"/>
      <c r="D914" s="1500"/>
      <c r="E914" s="1500"/>
      <c r="F914" s="1500"/>
      <c r="G914" s="1500"/>
      <c r="H914" s="1500"/>
      <c r="I914" s="1500"/>
      <c r="J914" s="1500"/>
      <c r="K914" s="1500"/>
      <c r="L914" s="1500"/>
      <c r="M914" s="1500"/>
      <c r="N914" s="1500"/>
      <c r="O914" s="1500"/>
      <c r="P914" s="1500"/>
      <c r="Q914" s="1500"/>
      <c r="R914" s="1500"/>
      <c r="S914" s="1500"/>
      <c r="T914" s="1500"/>
      <c r="U914" s="1500"/>
      <c r="V914" s="1500"/>
      <c r="W914" s="1500"/>
      <c r="X914" s="1500"/>
      <c r="Y914" s="1500"/>
      <c r="Z914" s="1500"/>
      <c r="AA914" s="1500"/>
      <c r="AB914" s="1500"/>
      <c r="AC914" s="1500"/>
      <c r="AD914" s="1500"/>
      <c r="AE914" s="1500"/>
      <c r="AF914" s="1500"/>
      <c r="AG914" s="1500"/>
      <c r="AH914" s="1500"/>
      <c r="AI914" s="1500"/>
      <c r="AJ914" s="1500"/>
      <c r="AK914" s="1500"/>
      <c r="AL914" s="1500"/>
      <c r="AM914" s="1500"/>
      <c r="AN914" s="1500"/>
    </row>
    <row r="915" spans="1:40" ht="14.25" customHeight="1" x14ac:dyDescent="0.25">
      <c r="A915" s="1500"/>
      <c r="B915" s="1500"/>
      <c r="C915" s="1500"/>
      <c r="D915" s="1500"/>
      <c r="E915" s="1500"/>
      <c r="F915" s="1500"/>
      <c r="G915" s="1500"/>
      <c r="H915" s="1500"/>
      <c r="I915" s="1500"/>
      <c r="J915" s="1500"/>
      <c r="K915" s="1500"/>
      <c r="L915" s="1500"/>
      <c r="M915" s="1500"/>
      <c r="N915" s="1500"/>
      <c r="O915" s="1500"/>
      <c r="P915" s="1500"/>
      <c r="Q915" s="1500"/>
      <c r="R915" s="1500"/>
      <c r="S915" s="1500"/>
      <c r="T915" s="1500"/>
      <c r="U915" s="1500"/>
      <c r="V915" s="1500"/>
      <c r="W915" s="1500"/>
      <c r="X915" s="1500"/>
      <c r="Y915" s="1500"/>
      <c r="Z915" s="1500"/>
      <c r="AA915" s="1500"/>
      <c r="AB915" s="1500"/>
      <c r="AC915" s="1500"/>
      <c r="AD915" s="1500"/>
      <c r="AE915" s="1500"/>
      <c r="AF915" s="1500"/>
      <c r="AG915" s="1500"/>
      <c r="AH915" s="1500"/>
      <c r="AI915" s="1500"/>
      <c r="AJ915" s="1500"/>
      <c r="AK915" s="1500"/>
      <c r="AL915" s="1500"/>
      <c r="AM915" s="1500"/>
      <c r="AN915" s="1500"/>
    </row>
    <row r="916" spans="1:40" ht="14.25" customHeight="1" x14ac:dyDescent="0.25">
      <c r="A916" s="1500"/>
      <c r="B916" s="1500"/>
      <c r="C916" s="1500"/>
      <c r="D916" s="1500"/>
      <c r="E916" s="1500"/>
      <c r="F916" s="1500"/>
      <c r="G916" s="1500"/>
      <c r="H916" s="1500"/>
      <c r="I916" s="1500"/>
      <c r="J916" s="1500"/>
      <c r="K916" s="1500"/>
      <c r="L916" s="1500"/>
      <c r="M916" s="1500"/>
      <c r="N916" s="1500"/>
      <c r="O916" s="1500"/>
      <c r="P916" s="1500"/>
      <c r="Q916" s="1500"/>
      <c r="R916" s="1500"/>
      <c r="S916" s="1500"/>
      <c r="T916" s="1500"/>
      <c r="U916" s="1500"/>
      <c r="V916" s="1500"/>
      <c r="W916" s="1500"/>
      <c r="X916" s="1500"/>
      <c r="Y916" s="1500"/>
      <c r="Z916" s="1500"/>
      <c r="AA916" s="1500"/>
      <c r="AB916" s="1500"/>
      <c r="AC916" s="1500"/>
      <c r="AD916" s="1500"/>
      <c r="AE916" s="1500"/>
      <c r="AF916" s="1500"/>
      <c r="AG916" s="1500"/>
      <c r="AH916" s="1500"/>
      <c r="AI916" s="1500"/>
      <c r="AJ916" s="1500"/>
      <c r="AK916" s="1500"/>
      <c r="AL916" s="1500"/>
      <c r="AM916" s="1500"/>
      <c r="AN916" s="1500"/>
    </row>
    <row r="917" spans="1:40" ht="14.25" customHeight="1" x14ac:dyDescent="0.25">
      <c r="A917" s="1500"/>
      <c r="B917" s="1500"/>
      <c r="C917" s="1500"/>
      <c r="D917" s="1500"/>
      <c r="E917" s="1500"/>
      <c r="F917" s="1500"/>
      <c r="G917" s="1500"/>
      <c r="H917" s="1500"/>
      <c r="I917" s="1500"/>
      <c r="J917" s="1500"/>
      <c r="K917" s="1500"/>
      <c r="L917" s="1500"/>
      <c r="M917" s="1500"/>
      <c r="N917" s="1500"/>
      <c r="O917" s="1500"/>
      <c r="P917" s="1500"/>
      <c r="Q917" s="1500"/>
      <c r="R917" s="1500"/>
      <c r="S917" s="1500"/>
      <c r="T917" s="1500"/>
      <c r="U917" s="1500"/>
      <c r="V917" s="1500"/>
      <c r="W917" s="1500"/>
      <c r="X917" s="1500"/>
      <c r="Y917" s="1500"/>
      <c r="Z917" s="1500"/>
      <c r="AA917" s="1500"/>
      <c r="AB917" s="1500"/>
      <c r="AC917" s="1500"/>
      <c r="AD917" s="1500"/>
      <c r="AE917" s="1500"/>
      <c r="AF917" s="1500"/>
      <c r="AG917" s="1500"/>
      <c r="AH917" s="1500"/>
      <c r="AI917" s="1500"/>
      <c r="AJ917" s="1500"/>
      <c r="AK917" s="1500"/>
      <c r="AL917" s="1500"/>
      <c r="AM917" s="1500"/>
      <c r="AN917" s="1500"/>
    </row>
    <row r="918" spans="1:40" ht="14.25" customHeight="1" x14ac:dyDescent="0.25">
      <c r="A918" s="1500"/>
      <c r="B918" s="1500"/>
      <c r="C918" s="1500"/>
      <c r="D918" s="1500"/>
      <c r="E918" s="1500"/>
      <c r="F918" s="1500"/>
      <c r="G918" s="1500"/>
      <c r="H918" s="1500"/>
      <c r="I918" s="1500"/>
      <c r="J918" s="1500"/>
      <c r="K918" s="1500"/>
      <c r="L918" s="1500"/>
      <c r="M918" s="1500"/>
      <c r="N918" s="1500"/>
      <c r="O918" s="1500"/>
      <c r="P918" s="1500"/>
      <c r="Q918" s="1500"/>
      <c r="R918" s="1500"/>
      <c r="S918" s="1500"/>
      <c r="T918" s="1500"/>
      <c r="U918" s="1500"/>
      <c r="V918" s="1500"/>
      <c r="W918" s="1500"/>
      <c r="X918" s="1500"/>
      <c r="Y918" s="1500"/>
      <c r="Z918" s="1500"/>
      <c r="AA918" s="1500"/>
      <c r="AB918" s="1500"/>
      <c r="AC918" s="1500"/>
      <c r="AD918" s="1500"/>
      <c r="AE918" s="1500"/>
      <c r="AF918" s="1500"/>
      <c r="AG918" s="1500"/>
      <c r="AH918" s="1500"/>
      <c r="AI918" s="1500"/>
      <c r="AJ918" s="1500"/>
      <c r="AK918" s="1500"/>
      <c r="AL918" s="1500"/>
      <c r="AM918" s="1500"/>
      <c r="AN918" s="1500"/>
    </row>
    <row r="919" spans="1:40" ht="14.25" customHeight="1" x14ac:dyDescent="0.25">
      <c r="A919" s="1500"/>
      <c r="B919" s="1500"/>
      <c r="C919" s="1500"/>
      <c r="D919" s="1500"/>
      <c r="E919" s="1500"/>
      <c r="F919" s="1500"/>
      <c r="G919" s="1500"/>
      <c r="H919" s="1500"/>
      <c r="I919" s="1500"/>
      <c r="J919" s="1500"/>
      <c r="K919" s="1500"/>
      <c r="L919" s="1500"/>
      <c r="M919" s="1500"/>
      <c r="N919" s="1500"/>
      <c r="O919" s="1500"/>
      <c r="P919" s="1500"/>
      <c r="Q919" s="1500"/>
      <c r="R919" s="1500"/>
      <c r="S919" s="1500"/>
      <c r="T919" s="1500"/>
      <c r="U919" s="1500"/>
      <c r="V919" s="1500"/>
      <c r="W919" s="1500"/>
      <c r="X919" s="1500"/>
      <c r="Y919" s="1500"/>
      <c r="Z919" s="1500"/>
      <c r="AA919" s="1500"/>
      <c r="AB919" s="1500"/>
      <c r="AC919" s="1500"/>
      <c r="AD919" s="1500"/>
      <c r="AE919" s="1500"/>
      <c r="AF919" s="1500"/>
      <c r="AG919" s="1500"/>
      <c r="AH919" s="1500"/>
      <c r="AI919" s="1500"/>
      <c r="AJ919" s="1500"/>
      <c r="AK919" s="1500"/>
      <c r="AL919" s="1500"/>
      <c r="AM919" s="1500"/>
      <c r="AN919" s="1500"/>
    </row>
    <row r="920" spans="1:40" ht="14.25" customHeight="1" x14ac:dyDescent="0.25">
      <c r="A920" s="1500"/>
      <c r="B920" s="1500"/>
      <c r="C920" s="1500"/>
      <c r="D920" s="1500"/>
      <c r="E920" s="1500"/>
      <c r="F920" s="1500"/>
      <c r="G920" s="1500"/>
      <c r="H920" s="1500"/>
      <c r="I920" s="1500"/>
      <c r="J920" s="1500"/>
      <c r="K920" s="1500"/>
      <c r="L920" s="1500"/>
      <c r="M920" s="1500"/>
      <c r="N920" s="1500"/>
      <c r="O920" s="1500"/>
      <c r="P920" s="1500"/>
      <c r="Q920" s="1500"/>
      <c r="R920" s="1500"/>
      <c r="S920" s="1500"/>
      <c r="T920" s="1500"/>
      <c r="U920" s="1500"/>
      <c r="V920" s="1500"/>
      <c r="W920" s="1500"/>
      <c r="X920" s="1500"/>
      <c r="Y920" s="1500"/>
      <c r="Z920" s="1500"/>
      <c r="AA920" s="1500"/>
      <c r="AB920" s="1500"/>
      <c r="AC920" s="1500"/>
      <c r="AD920" s="1500"/>
      <c r="AE920" s="1500"/>
      <c r="AF920" s="1500"/>
      <c r="AG920" s="1500"/>
      <c r="AH920" s="1500"/>
      <c r="AI920" s="1500"/>
      <c r="AJ920" s="1500"/>
      <c r="AK920" s="1500"/>
      <c r="AL920" s="1500"/>
      <c r="AM920" s="1500"/>
      <c r="AN920" s="1500"/>
    </row>
    <row r="921" spans="1:40" ht="14.25" customHeight="1" x14ac:dyDescent="0.25">
      <c r="A921" s="1500"/>
      <c r="B921" s="1500"/>
      <c r="C921" s="1500"/>
      <c r="D921" s="1500"/>
      <c r="E921" s="1500"/>
      <c r="F921" s="1500"/>
      <c r="G921" s="1500"/>
      <c r="H921" s="1500"/>
      <c r="I921" s="1500"/>
      <c r="J921" s="1500"/>
      <c r="K921" s="1500"/>
      <c r="L921" s="1500"/>
      <c r="M921" s="1500"/>
      <c r="N921" s="1500"/>
      <c r="O921" s="1500"/>
      <c r="P921" s="1500"/>
      <c r="Q921" s="1500"/>
      <c r="R921" s="1500"/>
      <c r="S921" s="1500"/>
      <c r="T921" s="1500"/>
      <c r="U921" s="1500"/>
      <c r="V921" s="1500"/>
      <c r="W921" s="1500"/>
      <c r="X921" s="1500"/>
      <c r="Y921" s="1500"/>
      <c r="Z921" s="1500"/>
      <c r="AA921" s="1500"/>
      <c r="AB921" s="1500"/>
      <c r="AC921" s="1500"/>
      <c r="AD921" s="1500"/>
      <c r="AE921" s="1500"/>
      <c r="AF921" s="1500"/>
      <c r="AG921" s="1500"/>
      <c r="AH921" s="1500"/>
      <c r="AI921" s="1500"/>
      <c r="AJ921" s="1500"/>
      <c r="AK921" s="1500"/>
      <c r="AL921" s="1500"/>
      <c r="AM921" s="1500"/>
      <c r="AN921" s="1500"/>
    </row>
    <row r="922" spans="1:40" ht="14.25" customHeight="1" x14ac:dyDescent="0.25">
      <c r="A922" s="1500"/>
      <c r="B922" s="1500"/>
      <c r="C922" s="1500"/>
      <c r="D922" s="1500"/>
      <c r="E922" s="1500"/>
      <c r="F922" s="1500"/>
      <c r="G922" s="1500"/>
      <c r="H922" s="1500"/>
      <c r="I922" s="1500"/>
      <c r="J922" s="1500"/>
      <c r="K922" s="1500"/>
      <c r="L922" s="1500"/>
      <c r="M922" s="1500"/>
      <c r="N922" s="1500"/>
      <c r="O922" s="1500"/>
      <c r="P922" s="1500"/>
      <c r="Q922" s="1500"/>
      <c r="R922" s="1500"/>
      <c r="S922" s="1500"/>
      <c r="T922" s="1500"/>
      <c r="U922" s="1500"/>
      <c r="V922" s="1500"/>
      <c r="W922" s="1500"/>
      <c r="X922" s="1500"/>
      <c r="Y922" s="1500"/>
      <c r="Z922" s="1500"/>
      <c r="AA922" s="1500"/>
      <c r="AB922" s="1500"/>
      <c r="AC922" s="1500"/>
      <c r="AD922" s="1500"/>
      <c r="AE922" s="1500"/>
      <c r="AF922" s="1500"/>
      <c r="AG922" s="1500"/>
      <c r="AH922" s="1500"/>
      <c r="AI922" s="1500"/>
      <c r="AJ922" s="1500"/>
      <c r="AK922" s="1500"/>
      <c r="AL922" s="1500"/>
      <c r="AM922" s="1500"/>
      <c r="AN922" s="1500"/>
    </row>
    <row r="923" spans="1:40" ht="14.25" customHeight="1" x14ac:dyDescent="0.25">
      <c r="A923" s="1500"/>
      <c r="B923" s="1500"/>
      <c r="C923" s="1500"/>
      <c r="D923" s="1500"/>
      <c r="E923" s="1500"/>
      <c r="F923" s="1500"/>
      <c r="G923" s="1500"/>
      <c r="H923" s="1500"/>
      <c r="I923" s="1500"/>
      <c r="J923" s="1500"/>
      <c r="K923" s="1500"/>
      <c r="L923" s="1500"/>
      <c r="M923" s="1500"/>
      <c r="N923" s="1500"/>
      <c r="O923" s="1500"/>
      <c r="P923" s="1500"/>
      <c r="Q923" s="1500"/>
      <c r="R923" s="1500"/>
      <c r="S923" s="1500"/>
      <c r="T923" s="1500"/>
      <c r="U923" s="1500"/>
      <c r="V923" s="1500"/>
      <c r="W923" s="1500"/>
      <c r="X923" s="1500"/>
      <c r="Y923" s="1500"/>
      <c r="Z923" s="1500"/>
      <c r="AA923" s="1500"/>
      <c r="AB923" s="1500"/>
      <c r="AC923" s="1500"/>
      <c r="AD923" s="1500"/>
      <c r="AE923" s="1500"/>
      <c r="AF923" s="1500"/>
      <c r="AG923" s="1500"/>
      <c r="AH923" s="1500"/>
      <c r="AI923" s="1500"/>
      <c r="AJ923" s="1500"/>
      <c r="AK923" s="1500"/>
      <c r="AL923" s="1500"/>
      <c r="AM923" s="1500"/>
      <c r="AN923" s="1500"/>
    </row>
    <row r="924" spans="1:40" ht="14.25" customHeight="1" x14ac:dyDescent="0.25">
      <c r="A924" s="1500"/>
      <c r="B924" s="1500"/>
      <c r="C924" s="1500"/>
      <c r="D924" s="1500"/>
      <c r="E924" s="1500"/>
      <c r="F924" s="1500"/>
      <c r="G924" s="1500"/>
      <c r="H924" s="1500"/>
      <c r="I924" s="1500"/>
      <c r="J924" s="1500"/>
      <c r="K924" s="1500"/>
      <c r="L924" s="1500"/>
      <c r="M924" s="1500"/>
      <c r="N924" s="1500"/>
      <c r="O924" s="1500"/>
      <c r="P924" s="1500"/>
      <c r="Q924" s="1500"/>
      <c r="R924" s="1500"/>
      <c r="S924" s="1500"/>
      <c r="T924" s="1500"/>
      <c r="U924" s="1500"/>
      <c r="V924" s="1500"/>
      <c r="W924" s="1500"/>
      <c r="X924" s="1500"/>
      <c r="Y924" s="1500"/>
      <c r="Z924" s="1500"/>
      <c r="AA924" s="1500"/>
      <c r="AB924" s="1500"/>
      <c r="AC924" s="1500"/>
      <c r="AD924" s="1500"/>
      <c r="AE924" s="1500"/>
      <c r="AF924" s="1500"/>
      <c r="AG924" s="1500"/>
      <c r="AH924" s="1500"/>
      <c r="AI924" s="1500"/>
      <c r="AJ924" s="1500"/>
      <c r="AK924" s="1500"/>
      <c r="AL924" s="1500"/>
      <c r="AM924" s="1500"/>
      <c r="AN924" s="1500"/>
    </row>
    <row r="925" spans="1:40" ht="14.25" customHeight="1" x14ac:dyDescent="0.25">
      <c r="A925" s="1500"/>
      <c r="B925" s="1500"/>
      <c r="C925" s="1500"/>
      <c r="D925" s="1500"/>
      <c r="E925" s="1500"/>
      <c r="F925" s="1500"/>
      <c r="G925" s="1500"/>
      <c r="H925" s="1500"/>
      <c r="I925" s="1500"/>
      <c r="J925" s="1500"/>
      <c r="K925" s="1500"/>
      <c r="L925" s="1500"/>
      <c r="M925" s="1500"/>
      <c r="N925" s="1500"/>
      <c r="O925" s="1500"/>
      <c r="P925" s="1500"/>
      <c r="Q925" s="1500"/>
      <c r="R925" s="1500"/>
      <c r="S925" s="1500"/>
      <c r="T925" s="1500"/>
      <c r="U925" s="1500"/>
      <c r="V925" s="1500"/>
      <c r="W925" s="1500"/>
      <c r="X925" s="1500"/>
      <c r="Y925" s="1500"/>
      <c r="Z925" s="1500"/>
      <c r="AA925" s="1500"/>
      <c r="AB925" s="1500"/>
      <c r="AC925" s="1500"/>
      <c r="AD925" s="1500"/>
      <c r="AE925" s="1500"/>
      <c r="AF925" s="1500"/>
      <c r="AG925" s="1500"/>
      <c r="AH925" s="1500"/>
      <c r="AI925" s="1500"/>
      <c r="AJ925" s="1500"/>
      <c r="AK925" s="1500"/>
      <c r="AL925" s="1500"/>
      <c r="AM925" s="1500"/>
      <c r="AN925" s="1500"/>
    </row>
    <row r="926" spans="1:40" ht="14.25" customHeight="1" x14ac:dyDescent="0.25">
      <c r="A926" s="1500"/>
      <c r="B926" s="1500"/>
      <c r="C926" s="1500"/>
      <c r="D926" s="1500"/>
      <c r="E926" s="1500"/>
      <c r="F926" s="1500"/>
      <c r="G926" s="1500"/>
      <c r="H926" s="1500"/>
      <c r="I926" s="1500"/>
      <c r="J926" s="1500"/>
      <c r="K926" s="1500"/>
      <c r="L926" s="1500"/>
      <c r="M926" s="1500"/>
      <c r="N926" s="1500"/>
      <c r="O926" s="1500"/>
      <c r="P926" s="1500"/>
      <c r="Q926" s="1500"/>
      <c r="R926" s="1500"/>
      <c r="S926" s="1500"/>
      <c r="T926" s="1500"/>
      <c r="U926" s="1500"/>
      <c r="V926" s="1500"/>
      <c r="W926" s="1500"/>
      <c r="X926" s="1500"/>
      <c r="Y926" s="1500"/>
      <c r="Z926" s="1500"/>
      <c r="AA926" s="1500"/>
      <c r="AB926" s="1500"/>
      <c r="AC926" s="1500"/>
      <c r="AD926" s="1500"/>
      <c r="AE926" s="1500"/>
      <c r="AF926" s="1500"/>
      <c r="AG926" s="1500"/>
      <c r="AH926" s="1500"/>
      <c r="AI926" s="1500"/>
      <c r="AJ926" s="1500"/>
      <c r="AK926" s="1500"/>
      <c r="AL926" s="1500"/>
      <c r="AM926" s="1500"/>
      <c r="AN926" s="1500"/>
    </row>
    <row r="927" spans="1:40" ht="14.25" customHeight="1" x14ac:dyDescent="0.25">
      <c r="A927" s="1500"/>
      <c r="B927" s="1500"/>
      <c r="C927" s="1500"/>
      <c r="D927" s="1500"/>
      <c r="E927" s="1500"/>
      <c r="F927" s="1500"/>
      <c r="G927" s="1500"/>
      <c r="H927" s="1500"/>
      <c r="I927" s="1500"/>
      <c r="J927" s="1500"/>
      <c r="K927" s="1500"/>
      <c r="L927" s="1500"/>
      <c r="M927" s="1500"/>
      <c r="N927" s="1500"/>
      <c r="O927" s="1500"/>
      <c r="P927" s="1500"/>
      <c r="Q927" s="1500"/>
      <c r="R927" s="1500"/>
      <c r="S927" s="1500"/>
      <c r="T927" s="1500"/>
      <c r="U927" s="1500"/>
      <c r="V927" s="1500"/>
      <c r="W927" s="1500"/>
      <c r="X927" s="1500"/>
      <c r="Y927" s="1500"/>
      <c r="Z927" s="1500"/>
      <c r="AA927" s="1500"/>
      <c r="AB927" s="1500"/>
      <c r="AC927" s="1500"/>
      <c r="AD927" s="1500"/>
      <c r="AE927" s="1500"/>
      <c r="AF927" s="1500"/>
      <c r="AG927" s="1500"/>
      <c r="AH927" s="1500"/>
      <c r="AI927" s="1500"/>
      <c r="AJ927" s="1500"/>
      <c r="AK927" s="1500"/>
      <c r="AL927" s="1500"/>
      <c r="AM927" s="1500"/>
      <c r="AN927" s="1500"/>
    </row>
    <row r="928" spans="1:40" ht="14.25" customHeight="1" x14ac:dyDescent="0.25">
      <c r="A928" s="1500"/>
      <c r="B928" s="1500"/>
      <c r="C928" s="1500"/>
      <c r="D928" s="1500"/>
      <c r="E928" s="1500"/>
      <c r="F928" s="1500"/>
      <c r="G928" s="1500"/>
      <c r="H928" s="1500"/>
      <c r="I928" s="1500"/>
      <c r="J928" s="1500"/>
      <c r="K928" s="1500"/>
      <c r="L928" s="1500"/>
      <c r="M928" s="1500"/>
      <c r="N928" s="1500"/>
      <c r="O928" s="1500"/>
      <c r="P928" s="1500"/>
      <c r="Q928" s="1500"/>
      <c r="R928" s="1500"/>
      <c r="S928" s="1500"/>
      <c r="T928" s="1500"/>
      <c r="U928" s="1500"/>
      <c r="V928" s="1500"/>
      <c r="W928" s="1500"/>
      <c r="X928" s="1500"/>
      <c r="Y928" s="1500"/>
      <c r="Z928" s="1500"/>
      <c r="AA928" s="1500"/>
      <c r="AB928" s="1500"/>
      <c r="AC928" s="1500"/>
      <c r="AD928" s="1500"/>
      <c r="AE928" s="1500"/>
      <c r="AF928" s="1500"/>
      <c r="AG928" s="1500"/>
      <c r="AH928" s="1500"/>
      <c r="AI928" s="1500"/>
      <c r="AJ928" s="1500"/>
      <c r="AK928" s="1500"/>
      <c r="AL928" s="1500"/>
      <c r="AM928" s="1500"/>
      <c r="AN928" s="1500"/>
    </row>
    <row r="929" spans="1:40" ht="14.25" customHeight="1" x14ac:dyDescent="0.25">
      <c r="A929" s="1500"/>
      <c r="B929" s="1500"/>
      <c r="C929" s="1500"/>
      <c r="D929" s="1500"/>
      <c r="E929" s="1500"/>
      <c r="F929" s="1500"/>
      <c r="G929" s="1500"/>
      <c r="H929" s="1500"/>
      <c r="I929" s="1500"/>
      <c r="J929" s="1500"/>
      <c r="K929" s="1500"/>
      <c r="L929" s="1500"/>
      <c r="M929" s="1500"/>
      <c r="N929" s="1500"/>
      <c r="O929" s="1500"/>
      <c r="P929" s="1500"/>
      <c r="Q929" s="1500"/>
      <c r="R929" s="1500"/>
      <c r="S929" s="1500"/>
      <c r="T929" s="1500"/>
      <c r="U929" s="1500"/>
      <c r="V929" s="1500"/>
      <c r="W929" s="1500"/>
      <c r="X929" s="1500"/>
      <c r="Y929" s="1500"/>
      <c r="Z929" s="1500"/>
      <c r="AA929" s="1500"/>
      <c r="AB929" s="1500"/>
      <c r="AC929" s="1500"/>
      <c r="AD929" s="1500"/>
      <c r="AE929" s="1500"/>
      <c r="AF929" s="1500"/>
      <c r="AG929" s="1500"/>
      <c r="AH929" s="1500"/>
      <c r="AI929" s="1500"/>
      <c r="AJ929" s="1500"/>
      <c r="AK929" s="1500"/>
      <c r="AL929" s="1500"/>
      <c r="AM929" s="1500"/>
      <c r="AN929" s="1500"/>
    </row>
    <row r="930" spans="1:40" ht="14.25" customHeight="1" x14ac:dyDescent="0.25">
      <c r="A930" s="1500"/>
      <c r="B930" s="1500"/>
      <c r="C930" s="1500"/>
      <c r="D930" s="1500"/>
      <c r="E930" s="1500"/>
      <c r="F930" s="1500"/>
      <c r="G930" s="1500"/>
      <c r="H930" s="1500"/>
      <c r="I930" s="1500"/>
      <c r="J930" s="1500"/>
      <c r="K930" s="1500"/>
      <c r="L930" s="1500"/>
      <c r="M930" s="1500"/>
      <c r="N930" s="1500"/>
      <c r="O930" s="1500"/>
      <c r="P930" s="1500"/>
      <c r="Q930" s="1500"/>
      <c r="R930" s="1500"/>
      <c r="S930" s="1500"/>
      <c r="T930" s="1500"/>
      <c r="U930" s="1500"/>
      <c r="V930" s="1500"/>
      <c r="W930" s="1500"/>
      <c r="X930" s="1500"/>
      <c r="Y930" s="1500"/>
      <c r="Z930" s="1500"/>
      <c r="AA930" s="1500"/>
      <c r="AB930" s="1500"/>
      <c r="AC930" s="1500"/>
      <c r="AD930" s="1500"/>
      <c r="AE930" s="1500"/>
      <c r="AF930" s="1500"/>
      <c r="AG930" s="1500"/>
      <c r="AH930" s="1500"/>
      <c r="AI930" s="1500"/>
      <c r="AJ930" s="1500"/>
      <c r="AK930" s="1500"/>
      <c r="AL930" s="1500"/>
      <c r="AM930" s="1500"/>
      <c r="AN930" s="1500"/>
    </row>
    <row r="931" spans="1:40" ht="14.25" customHeight="1" x14ac:dyDescent="0.25">
      <c r="A931" s="1500"/>
      <c r="B931" s="1500"/>
      <c r="C931" s="1500"/>
      <c r="D931" s="1500"/>
      <c r="E931" s="1500"/>
      <c r="F931" s="1500"/>
      <c r="G931" s="1500"/>
      <c r="H931" s="1500"/>
      <c r="I931" s="1500"/>
      <c r="J931" s="1500"/>
      <c r="K931" s="1500"/>
      <c r="L931" s="1500"/>
      <c r="M931" s="1500"/>
      <c r="N931" s="1500"/>
      <c r="O931" s="1500"/>
      <c r="P931" s="1500"/>
      <c r="Q931" s="1500"/>
      <c r="R931" s="1500"/>
      <c r="S931" s="1500"/>
      <c r="T931" s="1500"/>
      <c r="U931" s="1500"/>
      <c r="V931" s="1500"/>
      <c r="W931" s="1500"/>
      <c r="X931" s="1500"/>
      <c r="Y931" s="1500"/>
      <c r="Z931" s="1500"/>
      <c r="AA931" s="1500"/>
      <c r="AB931" s="1500"/>
      <c r="AC931" s="1500"/>
      <c r="AD931" s="1500"/>
      <c r="AE931" s="1500"/>
      <c r="AF931" s="1500"/>
      <c r="AG931" s="1500"/>
      <c r="AH931" s="1500"/>
      <c r="AI931" s="1500"/>
      <c r="AJ931" s="1500"/>
      <c r="AK931" s="1500"/>
      <c r="AL931" s="1500"/>
      <c r="AM931" s="1500"/>
      <c r="AN931" s="1500"/>
    </row>
    <row r="932" spans="1:40" ht="14.25" customHeight="1" x14ac:dyDescent="0.25">
      <c r="A932" s="1500"/>
      <c r="B932" s="1500"/>
      <c r="C932" s="1500"/>
      <c r="D932" s="1500"/>
      <c r="E932" s="1500"/>
      <c r="F932" s="1500"/>
      <c r="G932" s="1500"/>
      <c r="H932" s="1500"/>
      <c r="I932" s="1500"/>
      <c r="J932" s="1500"/>
      <c r="K932" s="1500"/>
      <c r="L932" s="1500"/>
      <c r="M932" s="1500"/>
      <c r="N932" s="1500"/>
      <c r="O932" s="1500"/>
      <c r="P932" s="1500"/>
      <c r="Q932" s="1500"/>
      <c r="R932" s="1500"/>
      <c r="S932" s="1500"/>
      <c r="T932" s="1500"/>
      <c r="U932" s="1500"/>
      <c r="V932" s="1500"/>
      <c r="W932" s="1500"/>
      <c r="X932" s="1500"/>
      <c r="Y932" s="1500"/>
      <c r="Z932" s="1500"/>
      <c r="AA932" s="1500"/>
      <c r="AB932" s="1500"/>
      <c r="AC932" s="1500"/>
      <c r="AD932" s="1500"/>
      <c r="AE932" s="1500"/>
      <c r="AF932" s="1500"/>
      <c r="AG932" s="1500"/>
      <c r="AH932" s="1500"/>
      <c r="AI932" s="1500"/>
      <c r="AJ932" s="1500"/>
      <c r="AK932" s="1500"/>
      <c r="AL932" s="1500"/>
      <c r="AM932" s="1500"/>
      <c r="AN932" s="1500"/>
    </row>
    <row r="933" spans="1:40" ht="14.25" customHeight="1" x14ac:dyDescent="0.25">
      <c r="A933" s="1500"/>
      <c r="B933" s="1500"/>
      <c r="C933" s="1500"/>
      <c r="D933" s="1500"/>
      <c r="E933" s="1500"/>
      <c r="F933" s="1500"/>
      <c r="G933" s="1500"/>
      <c r="H933" s="1500"/>
      <c r="I933" s="1500"/>
      <c r="J933" s="1500"/>
      <c r="K933" s="1500"/>
      <c r="L933" s="1500"/>
      <c r="M933" s="1500"/>
      <c r="N933" s="1500"/>
      <c r="O933" s="1500"/>
      <c r="P933" s="1500"/>
      <c r="Q933" s="1500"/>
      <c r="R933" s="1500"/>
      <c r="S933" s="1500"/>
      <c r="T933" s="1500"/>
      <c r="U933" s="1500"/>
      <c r="V933" s="1500"/>
      <c r="W933" s="1500"/>
      <c r="X933" s="1500"/>
      <c r="Y933" s="1500"/>
      <c r="Z933" s="1500"/>
      <c r="AA933" s="1500"/>
      <c r="AB933" s="1500"/>
      <c r="AC933" s="1500"/>
      <c r="AD933" s="1500"/>
      <c r="AE933" s="1500"/>
      <c r="AF933" s="1500"/>
      <c r="AG933" s="1500"/>
      <c r="AH933" s="1500"/>
      <c r="AI933" s="1500"/>
      <c r="AJ933" s="1500"/>
      <c r="AK933" s="1500"/>
      <c r="AL933" s="1500"/>
      <c r="AM933" s="1500"/>
      <c r="AN933" s="1500"/>
    </row>
    <row r="934" spans="1:40" ht="14.25" customHeight="1" x14ac:dyDescent="0.25">
      <c r="A934" s="1500"/>
      <c r="B934" s="1500"/>
      <c r="C934" s="1500"/>
      <c r="D934" s="1500"/>
      <c r="E934" s="1500"/>
      <c r="F934" s="1500"/>
      <c r="G934" s="1500"/>
      <c r="H934" s="1500"/>
      <c r="I934" s="1500"/>
      <c r="J934" s="1500"/>
      <c r="K934" s="1500"/>
      <c r="L934" s="1500"/>
      <c r="M934" s="1500"/>
      <c r="N934" s="1500"/>
      <c r="O934" s="1500"/>
      <c r="P934" s="1500"/>
      <c r="Q934" s="1500"/>
      <c r="R934" s="1500"/>
      <c r="S934" s="1500"/>
      <c r="T934" s="1500"/>
      <c r="U934" s="1500"/>
      <c r="V934" s="1500"/>
      <c r="W934" s="1500"/>
      <c r="X934" s="1500"/>
      <c r="Y934" s="1500"/>
      <c r="Z934" s="1500"/>
      <c r="AA934" s="1500"/>
      <c r="AB934" s="1500"/>
      <c r="AC934" s="1500"/>
      <c r="AD934" s="1500"/>
      <c r="AE934" s="1500"/>
      <c r="AF934" s="1500"/>
      <c r="AG934" s="1500"/>
      <c r="AH934" s="1500"/>
      <c r="AI934" s="1500"/>
      <c r="AJ934" s="1500"/>
      <c r="AK934" s="1500"/>
      <c r="AL934" s="1500"/>
      <c r="AM934" s="1500"/>
      <c r="AN934" s="1500"/>
    </row>
    <row r="935" spans="1:40" ht="14.25" customHeight="1" x14ac:dyDescent="0.25">
      <c r="A935" s="1500"/>
      <c r="B935" s="1500"/>
      <c r="C935" s="1500"/>
      <c r="D935" s="1500"/>
      <c r="E935" s="1500"/>
      <c r="F935" s="1500"/>
      <c r="G935" s="1500"/>
      <c r="H935" s="1500"/>
      <c r="I935" s="1500"/>
      <c r="J935" s="1500"/>
      <c r="K935" s="1500"/>
      <c r="L935" s="1500"/>
      <c r="M935" s="1500"/>
      <c r="N935" s="1500"/>
      <c r="O935" s="1500"/>
      <c r="P935" s="1500"/>
      <c r="Q935" s="1500"/>
      <c r="R935" s="1500"/>
      <c r="S935" s="1500"/>
      <c r="T935" s="1500"/>
      <c r="U935" s="1500"/>
      <c r="V935" s="1500"/>
      <c r="W935" s="1500"/>
      <c r="X935" s="1500"/>
      <c r="Y935" s="1500"/>
      <c r="Z935" s="1500"/>
      <c r="AA935" s="1500"/>
      <c r="AB935" s="1500"/>
      <c r="AC935" s="1500"/>
      <c r="AD935" s="1500"/>
      <c r="AE935" s="1500"/>
      <c r="AF935" s="1500"/>
      <c r="AG935" s="1500"/>
      <c r="AH935" s="1500"/>
      <c r="AI935" s="1500"/>
      <c r="AJ935" s="1500"/>
      <c r="AK935" s="1500"/>
      <c r="AL935" s="1500"/>
      <c r="AM935" s="1500"/>
      <c r="AN935" s="1500"/>
    </row>
    <row r="936" spans="1:40" ht="14.25" customHeight="1" x14ac:dyDescent="0.25">
      <c r="A936" s="1500"/>
      <c r="B936" s="1500"/>
      <c r="C936" s="1500"/>
      <c r="D936" s="1500"/>
      <c r="E936" s="1500"/>
      <c r="F936" s="1500"/>
      <c r="G936" s="1500"/>
      <c r="H936" s="1500"/>
      <c r="I936" s="1500"/>
      <c r="J936" s="1500"/>
      <c r="K936" s="1500"/>
      <c r="L936" s="1500"/>
      <c r="M936" s="1500"/>
      <c r="N936" s="1500"/>
      <c r="O936" s="1500"/>
      <c r="P936" s="1500"/>
      <c r="Q936" s="1500"/>
      <c r="R936" s="1500"/>
      <c r="S936" s="1500"/>
      <c r="T936" s="1500"/>
      <c r="U936" s="1500"/>
      <c r="V936" s="1500"/>
      <c r="W936" s="1500"/>
      <c r="X936" s="1500"/>
      <c r="Y936" s="1500"/>
      <c r="Z936" s="1500"/>
      <c r="AA936" s="1500"/>
      <c r="AB936" s="1500"/>
      <c r="AC936" s="1500"/>
      <c r="AD936" s="1500"/>
      <c r="AE936" s="1500"/>
      <c r="AF936" s="1500"/>
      <c r="AG936" s="1500"/>
      <c r="AH936" s="1500"/>
      <c r="AI936" s="1500"/>
      <c r="AJ936" s="1500"/>
      <c r="AK936" s="1500"/>
      <c r="AL936" s="1500"/>
      <c r="AM936" s="1500"/>
      <c r="AN936" s="1500"/>
    </row>
    <row r="937" spans="1:40" ht="14.25" customHeight="1" x14ac:dyDescent="0.25">
      <c r="A937" s="1500"/>
      <c r="B937" s="1500"/>
      <c r="C937" s="1500"/>
      <c r="D937" s="1500"/>
      <c r="E937" s="1500"/>
      <c r="F937" s="1500"/>
      <c r="G937" s="1500"/>
      <c r="H937" s="1500"/>
      <c r="I937" s="1500"/>
      <c r="J937" s="1500"/>
      <c r="K937" s="1500"/>
      <c r="L937" s="1500"/>
      <c r="M937" s="1500"/>
      <c r="N937" s="1500"/>
      <c r="O937" s="1500"/>
      <c r="P937" s="1500"/>
      <c r="Q937" s="1500"/>
      <c r="R937" s="1500"/>
      <c r="S937" s="1500"/>
      <c r="T937" s="1500"/>
      <c r="U937" s="1500"/>
      <c r="V937" s="1500"/>
      <c r="W937" s="1500"/>
      <c r="X937" s="1500"/>
      <c r="Y937" s="1500"/>
      <c r="Z937" s="1500"/>
      <c r="AA937" s="1500"/>
      <c r="AB937" s="1500"/>
      <c r="AC937" s="1500"/>
      <c r="AD937" s="1500"/>
      <c r="AE937" s="1500"/>
      <c r="AF937" s="1500"/>
      <c r="AG937" s="1500"/>
      <c r="AH937" s="1500"/>
      <c r="AI937" s="1500"/>
      <c r="AJ937" s="1500"/>
      <c r="AK937" s="1500"/>
      <c r="AL937" s="1500"/>
      <c r="AM937" s="1500"/>
      <c r="AN937" s="1500"/>
    </row>
    <row r="938" spans="1:40" ht="14.25" customHeight="1" x14ac:dyDescent="0.25">
      <c r="A938" s="1500"/>
      <c r="B938" s="1500"/>
      <c r="C938" s="1500"/>
      <c r="D938" s="1500"/>
      <c r="E938" s="1500"/>
      <c r="F938" s="1500"/>
      <c r="G938" s="1500"/>
      <c r="H938" s="1500"/>
      <c r="I938" s="1500"/>
      <c r="J938" s="1500"/>
      <c r="K938" s="1500"/>
      <c r="L938" s="1500"/>
      <c r="M938" s="1500"/>
      <c r="N938" s="1500"/>
      <c r="O938" s="1500"/>
      <c r="P938" s="1500"/>
      <c r="Q938" s="1500"/>
      <c r="R938" s="1500"/>
      <c r="S938" s="1500"/>
      <c r="T938" s="1500"/>
      <c r="U938" s="1500"/>
      <c r="V938" s="1500"/>
      <c r="W938" s="1500"/>
      <c r="X938" s="1500"/>
      <c r="Y938" s="1500"/>
      <c r="Z938" s="1500"/>
      <c r="AA938" s="1500"/>
      <c r="AB938" s="1500"/>
      <c r="AC938" s="1500"/>
      <c r="AD938" s="1500"/>
      <c r="AE938" s="1500"/>
      <c r="AF938" s="1500"/>
      <c r="AG938" s="1500"/>
      <c r="AH938" s="1500"/>
      <c r="AI938" s="1500"/>
      <c r="AJ938" s="1500"/>
      <c r="AK938" s="1500"/>
      <c r="AL938" s="1500"/>
      <c r="AM938" s="1500"/>
      <c r="AN938" s="1500"/>
    </row>
    <row r="939" spans="1:40" ht="14.25" customHeight="1" x14ac:dyDescent="0.25">
      <c r="A939" s="1500"/>
      <c r="B939" s="1500"/>
      <c r="C939" s="1500"/>
      <c r="D939" s="1500"/>
      <c r="E939" s="1500"/>
      <c r="F939" s="1500"/>
      <c r="G939" s="1500"/>
      <c r="H939" s="1500"/>
      <c r="I939" s="1500"/>
      <c r="J939" s="1500"/>
      <c r="K939" s="1500"/>
      <c r="L939" s="1500"/>
      <c r="M939" s="1500"/>
      <c r="N939" s="1500"/>
      <c r="O939" s="1500"/>
      <c r="P939" s="1500"/>
      <c r="Q939" s="1500"/>
      <c r="R939" s="1500"/>
      <c r="S939" s="1500"/>
      <c r="T939" s="1500"/>
      <c r="U939" s="1500"/>
      <c r="V939" s="1500"/>
      <c r="W939" s="1500"/>
      <c r="X939" s="1500"/>
      <c r="Y939" s="1500"/>
      <c r="Z939" s="1500"/>
      <c r="AA939" s="1500"/>
      <c r="AB939" s="1500"/>
      <c r="AC939" s="1500"/>
      <c r="AD939" s="1500"/>
      <c r="AE939" s="1500"/>
      <c r="AF939" s="1500"/>
      <c r="AG939" s="1500"/>
      <c r="AH939" s="1500"/>
      <c r="AI939" s="1500"/>
      <c r="AJ939" s="1500"/>
      <c r="AK939" s="1500"/>
      <c r="AL939" s="1500"/>
      <c r="AM939" s="1500"/>
      <c r="AN939" s="1500"/>
    </row>
    <row r="940" spans="1:40" ht="14.25" customHeight="1" x14ac:dyDescent="0.25">
      <c r="A940" s="1500"/>
      <c r="B940" s="1500"/>
      <c r="C940" s="1500"/>
      <c r="D940" s="1500"/>
      <c r="E940" s="1500"/>
      <c r="F940" s="1500"/>
      <c r="G940" s="1500"/>
      <c r="H940" s="1500"/>
      <c r="I940" s="1500"/>
      <c r="J940" s="1500"/>
      <c r="K940" s="1500"/>
      <c r="L940" s="1500"/>
      <c r="M940" s="1500"/>
      <c r="N940" s="1500"/>
      <c r="O940" s="1500"/>
      <c r="P940" s="1500"/>
      <c r="Q940" s="1500"/>
      <c r="R940" s="1500"/>
      <c r="S940" s="1500"/>
      <c r="T940" s="1500"/>
      <c r="U940" s="1500"/>
      <c r="V940" s="1500"/>
      <c r="W940" s="1500"/>
      <c r="X940" s="1500"/>
      <c r="Y940" s="1500"/>
      <c r="Z940" s="1500"/>
      <c r="AA940" s="1500"/>
      <c r="AB940" s="1500"/>
      <c r="AC940" s="1500"/>
      <c r="AD940" s="1500"/>
      <c r="AE940" s="1500"/>
      <c r="AF940" s="1500"/>
      <c r="AG940" s="1500"/>
      <c r="AH940" s="1500"/>
      <c r="AI940" s="1500"/>
      <c r="AJ940" s="1500"/>
      <c r="AK940" s="1500"/>
      <c r="AL940" s="1500"/>
      <c r="AM940" s="1500"/>
      <c r="AN940" s="1500"/>
    </row>
    <row r="941" spans="1:40" ht="14.25" customHeight="1" x14ac:dyDescent="0.25">
      <c r="A941" s="1500"/>
      <c r="B941" s="1500"/>
      <c r="C941" s="1500"/>
      <c r="D941" s="1500"/>
      <c r="E941" s="1500"/>
      <c r="F941" s="1500"/>
      <c r="G941" s="1500"/>
      <c r="H941" s="1500"/>
      <c r="I941" s="1500"/>
      <c r="J941" s="1500"/>
      <c r="K941" s="1500"/>
      <c r="L941" s="1500"/>
      <c r="M941" s="1500"/>
      <c r="N941" s="1500"/>
      <c r="O941" s="1500"/>
      <c r="P941" s="1500"/>
      <c r="Q941" s="1500"/>
      <c r="R941" s="1500"/>
      <c r="S941" s="1500"/>
      <c r="T941" s="1500"/>
      <c r="U941" s="1500"/>
      <c r="V941" s="1500"/>
      <c r="W941" s="1500"/>
      <c r="X941" s="1500"/>
      <c r="Y941" s="1500"/>
      <c r="Z941" s="1500"/>
      <c r="AA941" s="1500"/>
      <c r="AB941" s="1500"/>
      <c r="AC941" s="1500"/>
      <c r="AD941" s="1500"/>
      <c r="AE941" s="1500"/>
      <c r="AF941" s="1500"/>
      <c r="AG941" s="1500"/>
      <c r="AH941" s="1500"/>
      <c r="AI941" s="1500"/>
      <c r="AJ941" s="1500"/>
      <c r="AK941" s="1500"/>
      <c r="AL941" s="1500"/>
      <c r="AM941" s="1500"/>
      <c r="AN941" s="1500"/>
    </row>
    <row r="942" spans="1:40" ht="14.25" customHeight="1" x14ac:dyDescent="0.25">
      <c r="A942" s="1500"/>
      <c r="B942" s="1500"/>
      <c r="C942" s="1500"/>
      <c r="D942" s="1500"/>
      <c r="E942" s="1500"/>
      <c r="F942" s="1500"/>
      <c r="G942" s="1500"/>
      <c r="H942" s="1500"/>
      <c r="I942" s="1500"/>
      <c r="J942" s="1500"/>
      <c r="K942" s="1500"/>
      <c r="L942" s="1500"/>
      <c r="M942" s="1500"/>
      <c r="N942" s="1500"/>
      <c r="O942" s="1500"/>
      <c r="P942" s="1500"/>
      <c r="Q942" s="1500"/>
      <c r="R942" s="1500"/>
      <c r="S942" s="1500"/>
      <c r="T942" s="1500"/>
      <c r="U942" s="1500"/>
      <c r="V942" s="1500"/>
      <c r="W942" s="1500"/>
      <c r="X942" s="1500"/>
      <c r="Y942" s="1500"/>
      <c r="Z942" s="1500"/>
      <c r="AA942" s="1500"/>
      <c r="AB942" s="1500"/>
      <c r="AC942" s="1500"/>
      <c r="AD942" s="1500"/>
      <c r="AE942" s="1500"/>
      <c r="AF942" s="1500"/>
      <c r="AG942" s="1500"/>
      <c r="AH942" s="1500"/>
      <c r="AI942" s="1500"/>
      <c r="AJ942" s="1500"/>
      <c r="AK942" s="1500"/>
      <c r="AL942" s="1500"/>
      <c r="AM942" s="1500"/>
      <c r="AN942" s="1500"/>
    </row>
    <row r="943" spans="1:40" ht="14.25" customHeight="1" x14ac:dyDescent="0.25">
      <c r="A943" s="1500"/>
      <c r="B943" s="1500"/>
      <c r="C943" s="1500"/>
      <c r="D943" s="1500"/>
      <c r="E943" s="1500"/>
      <c r="F943" s="1500"/>
      <c r="G943" s="1500"/>
      <c r="H943" s="1500"/>
      <c r="I943" s="1500"/>
      <c r="J943" s="1500"/>
      <c r="K943" s="1500"/>
      <c r="L943" s="1500"/>
      <c r="M943" s="1500"/>
      <c r="N943" s="1500"/>
      <c r="O943" s="1500"/>
      <c r="P943" s="1500"/>
      <c r="Q943" s="1500"/>
      <c r="R943" s="1500"/>
      <c r="S943" s="1500"/>
      <c r="T943" s="1500"/>
      <c r="U943" s="1500"/>
      <c r="V943" s="1500"/>
      <c r="W943" s="1500"/>
      <c r="X943" s="1500"/>
      <c r="Y943" s="1500"/>
      <c r="Z943" s="1500"/>
      <c r="AA943" s="1500"/>
      <c r="AB943" s="1500"/>
      <c r="AC943" s="1500"/>
      <c r="AD943" s="1500"/>
      <c r="AE943" s="1500"/>
      <c r="AF943" s="1500"/>
      <c r="AG943" s="1500"/>
      <c r="AH943" s="1500"/>
      <c r="AI943" s="1500"/>
      <c r="AJ943" s="1500"/>
      <c r="AK943" s="1500"/>
      <c r="AL943" s="1500"/>
      <c r="AM943" s="1500"/>
      <c r="AN943" s="1500"/>
    </row>
    <row r="944" spans="1:40" ht="14.25" customHeight="1" x14ac:dyDescent="0.25">
      <c r="A944" s="1500"/>
      <c r="B944" s="1500"/>
      <c r="C944" s="1500"/>
      <c r="D944" s="1500"/>
      <c r="E944" s="1500"/>
      <c r="F944" s="1500"/>
      <c r="G944" s="1500"/>
      <c r="H944" s="1500"/>
      <c r="I944" s="1500"/>
      <c r="J944" s="1500"/>
      <c r="K944" s="1500"/>
      <c r="L944" s="1500"/>
      <c r="M944" s="1500"/>
      <c r="N944" s="1500"/>
      <c r="O944" s="1500"/>
      <c r="P944" s="1500"/>
      <c r="Q944" s="1500"/>
      <c r="R944" s="1500"/>
      <c r="S944" s="1500"/>
      <c r="T944" s="1500"/>
      <c r="U944" s="1500"/>
      <c r="V944" s="1500"/>
      <c r="W944" s="1500"/>
      <c r="X944" s="1500"/>
      <c r="Y944" s="1500"/>
      <c r="Z944" s="1500"/>
      <c r="AA944" s="1500"/>
      <c r="AB944" s="1500"/>
      <c r="AC944" s="1500"/>
      <c r="AD944" s="1500"/>
      <c r="AE944" s="1500"/>
      <c r="AF944" s="1500"/>
      <c r="AG944" s="1500"/>
      <c r="AH944" s="1500"/>
      <c r="AI944" s="1500"/>
      <c r="AJ944" s="1500"/>
      <c r="AK944" s="1500"/>
      <c r="AL944" s="1500"/>
      <c r="AM944" s="1500"/>
      <c r="AN944" s="1500"/>
    </row>
    <row r="945" spans="1:40" ht="14.25" customHeight="1" x14ac:dyDescent="0.25">
      <c r="A945" s="1500"/>
      <c r="B945" s="1500"/>
      <c r="C945" s="1500"/>
      <c r="D945" s="1500"/>
      <c r="E945" s="1500"/>
      <c r="F945" s="1500"/>
      <c r="G945" s="1500"/>
      <c r="H945" s="1500"/>
      <c r="I945" s="1500"/>
      <c r="J945" s="1500"/>
      <c r="K945" s="1500"/>
      <c r="L945" s="1500"/>
      <c r="M945" s="1500"/>
      <c r="N945" s="1500"/>
      <c r="O945" s="1500"/>
      <c r="P945" s="1500"/>
      <c r="Q945" s="1500"/>
      <c r="R945" s="1500"/>
      <c r="S945" s="1500"/>
      <c r="T945" s="1500"/>
      <c r="U945" s="1500"/>
      <c r="V945" s="1500"/>
      <c r="W945" s="1500"/>
      <c r="X945" s="1500"/>
      <c r="Y945" s="1500"/>
      <c r="Z945" s="1500"/>
      <c r="AA945" s="1500"/>
      <c r="AB945" s="1500"/>
      <c r="AC945" s="1500"/>
      <c r="AD945" s="1500"/>
      <c r="AE945" s="1500"/>
      <c r="AF945" s="1500"/>
      <c r="AG945" s="1500"/>
      <c r="AH945" s="1500"/>
      <c r="AI945" s="1500"/>
      <c r="AJ945" s="1500"/>
      <c r="AK945" s="1500"/>
      <c r="AL945" s="1500"/>
      <c r="AM945" s="1500"/>
      <c r="AN945" s="1500"/>
    </row>
    <row r="946" spans="1:40" ht="14.25" customHeight="1" x14ac:dyDescent="0.25">
      <c r="A946" s="1500"/>
      <c r="B946" s="1500"/>
      <c r="C946" s="1500"/>
      <c r="D946" s="1500"/>
      <c r="E946" s="1500"/>
      <c r="F946" s="1500"/>
      <c r="G946" s="1500"/>
      <c r="H946" s="1500"/>
      <c r="I946" s="1500"/>
      <c r="J946" s="1500"/>
      <c r="K946" s="1500"/>
      <c r="L946" s="1500"/>
      <c r="M946" s="1500"/>
      <c r="N946" s="1500"/>
      <c r="O946" s="1500"/>
      <c r="P946" s="1500"/>
      <c r="Q946" s="1500"/>
      <c r="R946" s="1500"/>
      <c r="S946" s="1500"/>
      <c r="T946" s="1500"/>
      <c r="U946" s="1500"/>
      <c r="V946" s="1500"/>
      <c r="W946" s="1500"/>
      <c r="X946" s="1500"/>
      <c r="Y946" s="1500"/>
      <c r="Z946" s="1500"/>
      <c r="AA946" s="1500"/>
      <c r="AB946" s="1500"/>
      <c r="AC946" s="1500"/>
      <c r="AD946" s="1500"/>
      <c r="AE946" s="1500"/>
      <c r="AF946" s="1500"/>
      <c r="AG946" s="1500"/>
      <c r="AH946" s="1500"/>
      <c r="AI946" s="1500"/>
      <c r="AJ946" s="1500"/>
      <c r="AK946" s="1500"/>
      <c r="AL946" s="1500"/>
      <c r="AM946" s="1500"/>
      <c r="AN946" s="1500"/>
    </row>
    <row r="947" spans="1:40" ht="14.25" customHeight="1" x14ac:dyDescent="0.25">
      <c r="A947" s="1500"/>
      <c r="B947" s="1500"/>
      <c r="C947" s="1500"/>
      <c r="D947" s="1500"/>
      <c r="E947" s="1500"/>
      <c r="F947" s="1500"/>
      <c r="G947" s="1500"/>
      <c r="H947" s="1500"/>
      <c r="I947" s="1500"/>
      <c r="J947" s="1500"/>
      <c r="K947" s="1500"/>
      <c r="L947" s="1500"/>
      <c r="M947" s="1500"/>
      <c r="N947" s="1500"/>
      <c r="O947" s="1500"/>
      <c r="P947" s="1500"/>
      <c r="Q947" s="1500"/>
      <c r="R947" s="1500"/>
      <c r="S947" s="1500"/>
      <c r="T947" s="1500"/>
      <c r="U947" s="1500"/>
      <c r="V947" s="1500"/>
      <c r="W947" s="1500"/>
      <c r="X947" s="1500"/>
      <c r="Y947" s="1500"/>
      <c r="Z947" s="1500"/>
      <c r="AA947" s="1500"/>
      <c r="AB947" s="1500"/>
      <c r="AC947" s="1500"/>
      <c r="AD947" s="1500"/>
      <c r="AE947" s="1500"/>
      <c r="AF947" s="1500"/>
      <c r="AG947" s="1500"/>
      <c r="AH947" s="1500"/>
      <c r="AI947" s="1500"/>
      <c r="AJ947" s="1500"/>
      <c r="AK947" s="1500"/>
      <c r="AL947" s="1500"/>
      <c r="AM947" s="1500"/>
      <c r="AN947" s="1500"/>
    </row>
    <row r="948" spans="1:40" ht="14.25" customHeight="1" x14ac:dyDescent="0.25">
      <c r="A948" s="1500"/>
      <c r="B948" s="1500"/>
      <c r="C948" s="1500"/>
      <c r="D948" s="1500"/>
      <c r="E948" s="1500"/>
      <c r="F948" s="1500"/>
      <c r="G948" s="1500"/>
      <c r="H948" s="1500"/>
      <c r="I948" s="1500"/>
      <c r="J948" s="1500"/>
      <c r="K948" s="1500"/>
      <c r="L948" s="1500"/>
      <c r="M948" s="1500"/>
      <c r="N948" s="1500"/>
      <c r="O948" s="1500"/>
      <c r="P948" s="1500"/>
      <c r="Q948" s="1500"/>
      <c r="R948" s="1500"/>
      <c r="S948" s="1500"/>
      <c r="T948" s="1500"/>
      <c r="U948" s="1500"/>
      <c r="V948" s="1500"/>
      <c r="W948" s="1500"/>
      <c r="X948" s="1500"/>
      <c r="Y948" s="1500"/>
      <c r="Z948" s="1500"/>
      <c r="AA948" s="1500"/>
      <c r="AB948" s="1500"/>
      <c r="AC948" s="1500"/>
      <c r="AD948" s="1500"/>
      <c r="AE948" s="1500"/>
      <c r="AF948" s="1500"/>
      <c r="AG948" s="1500"/>
      <c r="AH948" s="1500"/>
      <c r="AI948" s="1500"/>
      <c r="AJ948" s="1500"/>
      <c r="AK948" s="1500"/>
      <c r="AL948" s="1500"/>
      <c r="AM948" s="1500"/>
      <c r="AN948" s="1500"/>
    </row>
    <row r="949" spans="1:40" ht="14.25" customHeight="1" x14ac:dyDescent="0.25">
      <c r="A949" s="1500"/>
      <c r="B949" s="1500"/>
      <c r="C949" s="1500"/>
      <c r="D949" s="1500"/>
      <c r="E949" s="1500"/>
      <c r="F949" s="1500"/>
      <c r="G949" s="1500"/>
      <c r="H949" s="1500"/>
      <c r="I949" s="1500"/>
      <c r="J949" s="1500"/>
      <c r="K949" s="1500"/>
      <c r="L949" s="1500"/>
      <c r="M949" s="1500"/>
      <c r="N949" s="1500"/>
      <c r="O949" s="1500"/>
      <c r="P949" s="1500"/>
      <c r="Q949" s="1500"/>
      <c r="R949" s="1500"/>
      <c r="S949" s="1500"/>
      <c r="T949" s="1500"/>
      <c r="U949" s="1500"/>
      <c r="V949" s="1500"/>
      <c r="W949" s="1500"/>
      <c r="X949" s="1500"/>
      <c r="Y949" s="1500"/>
      <c r="Z949" s="1500"/>
      <c r="AA949" s="1500"/>
      <c r="AB949" s="1500"/>
      <c r="AC949" s="1500"/>
      <c r="AD949" s="1500"/>
      <c r="AE949" s="1500"/>
      <c r="AF949" s="1500"/>
      <c r="AG949" s="1500"/>
      <c r="AH949" s="1500"/>
      <c r="AI949" s="1500"/>
      <c r="AJ949" s="1500"/>
      <c r="AK949" s="1500"/>
      <c r="AL949" s="1500"/>
      <c r="AM949" s="1500"/>
      <c r="AN949" s="1500"/>
    </row>
    <row r="950" spans="1:40" ht="14.25" customHeight="1" x14ac:dyDescent="0.25">
      <c r="A950" s="1500"/>
      <c r="B950" s="1500"/>
      <c r="C950" s="1500"/>
      <c r="D950" s="1500"/>
      <c r="E950" s="1500"/>
      <c r="F950" s="1500"/>
      <c r="G950" s="1500"/>
      <c r="H950" s="1500"/>
      <c r="I950" s="1500"/>
      <c r="J950" s="1500"/>
      <c r="K950" s="1500"/>
      <c r="L950" s="1500"/>
      <c r="M950" s="1500"/>
      <c r="N950" s="1500"/>
      <c r="O950" s="1500"/>
      <c r="P950" s="1500"/>
      <c r="Q950" s="1500"/>
      <c r="R950" s="1500"/>
      <c r="S950" s="1500"/>
      <c r="T950" s="1500"/>
      <c r="U950" s="1500"/>
      <c r="V950" s="1500"/>
      <c r="W950" s="1500"/>
      <c r="X950" s="1500"/>
      <c r="Y950" s="1500"/>
      <c r="Z950" s="1500"/>
      <c r="AA950" s="1500"/>
      <c r="AB950" s="1500"/>
      <c r="AC950" s="1500"/>
      <c r="AD950" s="1500"/>
      <c r="AE950" s="1500"/>
      <c r="AF950" s="1500"/>
      <c r="AG950" s="1500"/>
      <c r="AH950" s="1500"/>
      <c r="AI950" s="1500"/>
      <c r="AJ950" s="1500"/>
      <c r="AK950" s="1500"/>
      <c r="AL950" s="1500"/>
      <c r="AM950" s="1500"/>
      <c r="AN950" s="1500"/>
    </row>
    <row r="951" spans="1:40" ht="14.25" customHeight="1" x14ac:dyDescent="0.25">
      <c r="A951" s="1500"/>
      <c r="B951" s="1500"/>
      <c r="C951" s="1500"/>
      <c r="D951" s="1500"/>
      <c r="E951" s="1500"/>
      <c r="F951" s="1500"/>
      <c r="G951" s="1500"/>
      <c r="H951" s="1500"/>
      <c r="I951" s="1500"/>
      <c r="J951" s="1500"/>
      <c r="K951" s="1500"/>
      <c r="L951" s="1500"/>
      <c r="M951" s="1500"/>
      <c r="N951" s="1500"/>
      <c r="O951" s="1500"/>
      <c r="P951" s="1500"/>
      <c r="Q951" s="1500"/>
      <c r="R951" s="1500"/>
      <c r="S951" s="1500"/>
      <c r="T951" s="1500"/>
      <c r="U951" s="1500"/>
      <c r="V951" s="1500"/>
      <c r="W951" s="1500"/>
      <c r="X951" s="1500"/>
      <c r="Y951" s="1500"/>
      <c r="Z951" s="1500"/>
      <c r="AA951" s="1500"/>
      <c r="AB951" s="1500"/>
      <c r="AC951" s="1500"/>
      <c r="AD951" s="1500"/>
      <c r="AE951" s="1500"/>
      <c r="AF951" s="1500"/>
      <c r="AG951" s="1500"/>
      <c r="AH951" s="1500"/>
      <c r="AI951" s="1500"/>
      <c r="AJ951" s="1500"/>
      <c r="AK951" s="1500"/>
      <c r="AL951" s="1500"/>
      <c r="AM951" s="1500"/>
      <c r="AN951" s="1500"/>
    </row>
    <row r="952" spans="1:40" ht="14.25" customHeight="1" x14ac:dyDescent="0.25">
      <c r="A952" s="1500"/>
      <c r="B952" s="1500"/>
      <c r="C952" s="1500"/>
      <c r="D952" s="1500"/>
      <c r="E952" s="1500"/>
      <c r="F952" s="1500"/>
      <c r="G952" s="1500"/>
      <c r="H952" s="1500"/>
      <c r="I952" s="1500"/>
      <c r="J952" s="1500"/>
      <c r="K952" s="1500"/>
      <c r="L952" s="1500"/>
      <c r="M952" s="1500"/>
      <c r="N952" s="1500"/>
      <c r="O952" s="1500"/>
      <c r="P952" s="1500"/>
      <c r="Q952" s="1500"/>
      <c r="R952" s="1500"/>
      <c r="S952" s="1500"/>
      <c r="T952" s="1500"/>
      <c r="U952" s="1500"/>
      <c r="V952" s="1500"/>
      <c r="W952" s="1500"/>
      <c r="X952" s="1500"/>
      <c r="Y952" s="1500"/>
      <c r="Z952" s="1500"/>
      <c r="AA952" s="1500"/>
      <c r="AB952" s="1500"/>
      <c r="AC952" s="1500"/>
      <c r="AD952" s="1500"/>
      <c r="AE952" s="1500"/>
      <c r="AF952" s="1500"/>
      <c r="AG952" s="1500"/>
      <c r="AH952" s="1500"/>
      <c r="AI952" s="1500"/>
      <c r="AJ952" s="1500"/>
      <c r="AK952" s="1500"/>
      <c r="AL952" s="1500"/>
      <c r="AM952" s="1500"/>
      <c r="AN952" s="1500"/>
    </row>
    <row r="953" spans="1:40" ht="14.25" customHeight="1" x14ac:dyDescent="0.25">
      <c r="A953" s="1500"/>
      <c r="B953" s="1500"/>
      <c r="C953" s="1500"/>
      <c r="D953" s="1500"/>
      <c r="E953" s="1500"/>
      <c r="F953" s="1500"/>
      <c r="G953" s="1500"/>
      <c r="H953" s="1500"/>
      <c r="I953" s="1500"/>
      <c r="J953" s="1500"/>
      <c r="K953" s="1500"/>
      <c r="L953" s="1500"/>
      <c r="M953" s="1500"/>
      <c r="N953" s="1500"/>
      <c r="O953" s="1500"/>
      <c r="P953" s="1500"/>
      <c r="Q953" s="1500"/>
      <c r="R953" s="1500"/>
      <c r="S953" s="1500"/>
      <c r="T953" s="1500"/>
      <c r="U953" s="1500"/>
      <c r="V953" s="1500"/>
      <c r="W953" s="1500"/>
      <c r="X953" s="1500"/>
      <c r="Y953" s="1500"/>
      <c r="Z953" s="1500"/>
      <c r="AA953" s="1500"/>
      <c r="AB953" s="1500"/>
      <c r="AC953" s="1500"/>
      <c r="AD953" s="1500"/>
      <c r="AE953" s="1500"/>
      <c r="AF953" s="1500"/>
      <c r="AG953" s="1500"/>
      <c r="AH953" s="1500"/>
      <c r="AI953" s="1500"/>
      <c r="AJ953" s="1500"/>
      <c r="AK953" s="1500"/>
      <c r="AL953" s="1500"/>
      <c r="AM953" s="1500"/>
      <c r="AN953" s="1500"/>
    </row>
    <row r="954" spans="1:40" ht="14.25" customHeight="1" x14ac:dyDescent="0.25">
      <c r="A954" s="1500"/>
      <c r="B954" s="1500"/>
      <c r="C954" s="1500"/>
      <c r="D954" s="1500"/>
      <c r="E954" s="1500"/>
      <c r="F954" s="1500"/>
      <c r="G954" s="1500"/>
      <c r="H954" s="1500"/>
      <c r="I954" s="1500"/>
      <c r="J954" s="1500"/>
      <c r="K954" s="1500"/>
      <c r="L954" s="1500"/>
      <c r="M954" s="1500"/>
      <c r="N954" s="1500"/>
      <c r="O954" s="1500"/>
      <c r="P954" s="1500"/>
      <c r="Q954" s="1500"/>
      <c r="R954" s="1500"/>
      <c r="S954" s="1500"/>
      <c r="T954" s="1500"/>
      <c r="U954" s="1500"/>
      <c r="V954" s="1500"/>
      <c r="W954" s="1500"/>
      <c r="X954" s="1500"/>
      <c r="Y954" s="1500"/>
      <c r="Z954" s="1500"/>
      <c r="AA954" s="1500"/>
      <c r="AB954" s="1500"/>
      <c r="AC954" s="1500"/>
      <c r="AD954" s="1500"/>
      <c r="AE954" s="1500"/>
      <c r="AF954" s="1500"/>
      <c r="AG954" s="1500"/>
      <c r="AH954" s="1500"/>
      <c r="AI954" s="1500"/>
      <c r="AJ954" s="1500"/>
      <c r="AK954" s="1500"/>
      <c r="AL954" s="1500"/>
      <c r="AM954" s="1500"/>
      <c r="AN954" s="1500"/>
    </row>
    <row r="955" spans="1:40" ht="14.25" customHeight="1" x14ac:dyDescent="0.25">
      <c r="A955" s="1500"/>
      <c r="B955" s="1500"/>
      <c r="C955" s="1500"/>
      <c r="D955" s="1500"/>
      <c r="E955" s="1500"/>
      <c r="F955" s="1500"/>
      <c r="G955" s="1500"/>
      <c r="H955" s="1500"/>
      <c r="I955" s="1500"/>
      <c r="J955" s="1500"/>
      <c r="K955" s="1500"/>
      <c r="L955" s="1500"/>
      <c r="M955" s="1500"/>
      <c r="N955" s="1500"/>
      <c r="O955" s="1500"/>
      <c r="P955" s="1500"/>
      <c r="Q955" s="1500"/>
      <c r="R955" s="1500"/>
      <c r="S955" s="1500"/>
      <c r="T955" s="1500"/>
      <c r="U955" s="1500"/>
      <c r="V955" s="1500"/>
      <c r="W955" s="1500"/>
      <c r="X955" s="1500"/>
      <c r="Y955" s="1500"/>
      <c r="Z955" s="1500"/>
      <c r="AA955" s="1500"/>
      <c r="AB955" s="1500"/>
      <c r="AC955" s="1500"/>
      <c r="AD955" s="1500"/>
      <c r="AE955" s="1500"/>
      <c r="AF955" s="1500"/>
      <c r="AG955" s="1500"/>
      <c r="AH955" s="1500"/>
      <c r="AI955" s="1500"/>
      <c r="AJ955" s="1500"/>
      <c r="AK955" s="1500"/>
      <c r="AL955" s="1500"/>
      <c r="AM955" s="1500"/>
      <c r="AN955" s="1500"/>
    </row>
    <row r="956" spans="1:40" ht="14.25" customHeight="1" x14ac:dyDescent="0.25">
      <c r="A956" s="1500"/>
      <c r="B956" s="1500"/>
      <c r="C956" s="1500"/>
      <c r="D956" s="1500"/>
      <c r="E956" s="1500"/>
      <c r="F956" s="1500"/>
      <c r="G956" s="1500"/>
      <c r="H956" s="1500"/>
      <c r="I956" s="1500"/>
      <c r="J956" s="1500"/>
      <c r="K956" s="1500"/>
      <c r="L956" s="1500"/>
      <c r="M956" s="1500"/>
      <c r="N956" s="1500"/>
      <c r="O956" s="1500"/>
      <c r="P956" s="1500"/>
      <c r="Q956" s="1500"/>
      <c r="R956" s="1500"/>
      <c r="S956" s="1500"/>
      <c r="T956" s="1500"/>
      <c r="U956" s="1500"/>
      <c r="V956" s="1500"/>
      <c r="W956" s="1500"/>
      <c r="X956" s="1500"/>
      <c r="Y956" s="1500"/>
      <c r="Z956" s="1500"/>
      <c r="AA956" s="1500"/>
      <c r="AB956" s="1500"/>
      <c r="AC956" s="1500"/>
      <c r="AD956" s="1500"/>
      <c r="AE956" s="1500"/>
      <c r="AF956" s="1500"/>
      <c r="AG956" s="1500"/>
      <c r="AH956" s="1500"/>
      <c r="AI956" s="1500"/>
      <c r="AJ956" s="1500"/>
      <c r="AK956" s="1500"/>
      <c r="AL956" s="1500"/>
      <c r="AM956" s="1500"/>
      <c r="AN956" s="1500"/>
    </row>
    <row r="957" spans="1:40" ht="14.25" customHeight="1" x14ac:dyDescent="0.25">
      <c r="A957" s="1500"/>
      <c r="B957" s="1500"/>
      <c r="C957" s="1500"/>
      <c r="D957" s="1500"/>
      <c r="E957" s="1500"/>
      <c r="F957" s="1500"/>
      <c r="G957" s="1500"/>
      <c r="H957" s="1500"/>
      <c r="I957" s="1500"/>
      <c r="J957" s="1500"/>
      <c r="K957" s="1500"/>
      <c r="L957" s="1500"/>
      <c r="M957" s="1500"/>
      <c r="N957" s="1500"/>
      <c r="O957" s="1500"/>
      <c r="P957" s="1500"/>
      <c r="Q957" s="1500"/>
      <c r="R957" s="1500"/>
      <c r="S957" s="1500"/>
      <c r="T957" s="1500"/>
      <c r="U957" s="1500"/>
      <c r="V957" s="1500"/>
      <c r="W957" s="1500"/>
      <c r="X957" s="1500"/>
      <c r="Y957" s="1500"/>
      <c r="Z957" s="1500"/>
      <c r="AA957" s="1500"/>
      <c r="AB957" s="1500"/>
      <c r="AC957" s="1500"/>
      <c r="AD957" s="1500"/>
      <c r="AE957" s="1500"/>
      <c r="AF957" s="1500"/>
      <c r="AG957" s="1500"/>
      <c r="AH957" s="1500"/>
      <c r="AI957" s="1500"/>
      <c r="AJ957" s="1500"/>
      <c r="AK957" s="1500"/>
      <c r="AL957" s="1500"/>
      <c r="AM957" s="1500"/>
      <c r="AN957" s="1500"/>
    </row>
    <row r="958" spans="1:40" ht="14.25" customHeight="1" x14ac:dyDescent="0.25">
      <c r="A958" s="1500"/>
      <c r="B958" s="1500"/>
      <c r="C958" s="1500"/>
      <c r="D958" s="1500"/>
      <c r="E958" s="1500"/>
      <c r="F958" s="1500"/>
      <c r="G958" s="1500"/>
      <c r="H958" s="1500"/>
      <c r="I958" s="1500"/>
      <c r="J958" s="1500"/>
      <c r="K958" s="1500"/>
      <c r="L958" s="1500"/>
      <c r="M958" s="1500"/>
      <c r="N958" s="1500"/>
      <c r="O958" s="1500"/>
      <c r="P958" s="1500"/>
      <c r="Q958" s="1500"/>
      <c r="R958" s="1500"/>
      <c r="S958" s="1500"/>
      <c r="T958" s="1500"/>
      <c r="U958" s="1500"/>
      <c r="V958" s="1500"/>
      <c r="W958" s="1500"/>
      <c r="X958" s="1500"/>
      <c r="Y958" s="1500"/>
      <c r="Z958" s="1500"/>
      <c r="AA958" s="1500"/>
      <c r="AB958" s="1500"/>
      <c r="AC958" s="1500"/>
      <c r="AD958" s="1500"/>
      <c r="AE958" s="1500"/>
      <c r="AF958" s="1500"/>
      <c r="AG958" s="1500"/>
      <c r="AH958" s="1500"/>
      <c r="AI958" s="1500"/>
      <c r="AJ958" s="1500"/>
      <c r="AK958" s="1500"/>
      <c r="AL958" s="1500"/>
      <c r="AM958" s="1500"/>
      <c r="AN958" s="1500"/>
    </row>
    <row r="959" spans="1:40" ht="14.25" customHeight="1" x14ac:dyDescent="0.25">
      <c r="A959" s="1500"/>
      <c r="B959" s="1500"/>
      <c r="C959" s="1500"/>
      <c r="D959" s="1500"/>
      <c r="E959" s="1500"/>
      <c r="F959" s="1500"/>
      <c r="G959" s="1500"/>
      <c r="H959" s="1500"/>
      <c r="I959" s="1500"/>
      <c r="J959" s="1500"/>
      <c r="K959" s="1500"/>
      <c r="L959" s="1500"/>
      <c r="M959" s="1500"/>
      <c r="N959" s="1500"/>
      <c r="O959" s="1500"/>
      <c r="P959" s="1500"/>
      <c r="Q959" s="1500"/>
      <c r="R959" s="1500"/>
      <c r="S959" s="1500"/>
      <c r="T959" s="1500"/>
      <c r="U959" s="1500"/>
      <c r="V959" s="1500"/>
      <c r="W959" s="1500"/>
      <c r="X959" s="1500"/>
      <c r="Y959" s="1500"/>
      <c r="Z959" s="1500"/>
      <c r="AA959" s="1500"/>
      <c r="AB959" s="1500"/>
      <c r="AC959" s="1500"/>
      <c r="AD959" s="1500"/>
      <c r="AE959" s="1500"/>
      <c r="AF959" s="1500"/>
      <c r="AG959" s="1500"/>
      <c r="AH959" s="1500"/>
      <c r="AI959" s="1500"/>
      <c r="AJ959" s="1500"/>
      <c r="AK959" s="1500"/>
      <c r="AL959" s="1500"/>
      <c r="AM959" s="1500"/>
      <c r="AN959" s="1500"/>
    </row>
    <row r="960" spans="1:40" ht="14.25" customHeight="1" x14ac:dyDescent="0.25">
      <c r="A960" s="1500"/>
      <c r="B960" s="1500"/>
      <c r="C960" s="1500"/>
      <c r="D960" s="1500"/>
      <c r="E960" s="1500"/>
      <c r="F960" s="1500"/>
      <c r="G960" s="1500"/>
      <c r="H960" s="1500"/>
      <c r="I960" s="1500"/>
      <c r="J960" s="1500"/>
      <c r="K960" s="1500"/>
      <c r="L960" s="1500"/>
      <c r="M960" s="1500"/>
      <c r="N960" s="1500"/>
      <c r="O960" s="1500"/>
      <c r="P960" s="1500"/>
      <c r="Q960" s="1500"/>
      <c r="R960" s="1500"/>
      <c r="S960" s="1500"/>
      <c r="T960" s="1500"/>
      <c r="U960" s="1500"/>
      <c r="V960" s="1500"/>
      <c r="W960" s="1500"/>
      <c r="X960" s="1500"/>
      <c r="Y960" s="1500"/>
      <c r="Z960" s="1500"/>
      <c r="AA960" s="1500"/>
      <c r="AB960" s="1500"/>
      <c r="AC960" s="1500"/>
      <c r="AD960" s="1500"/>
      <c r="AE960" s="1500"/>
      <c r="AF960" s="1500"/>
      <c r="AG960" s="1500"/>
      <c r="AH960" s="1500"/>
      <c r="AI960" s="1500"/>
      <c r="AJ960" s="1500"/>
      <c r="AK960" s="1500"/>
      <c r="AL960" s="1500"/>
      <c r="AM960" s="1500"/>
      <c r="AN960" s="1500"/>
    </row>
    <row r="961" spans="1:40" ht="14.25" customHeight="1" x14ac:dyDescent="0.25">
      <c r="A961" s="1500"/>
      <c r="B961" s="1500"/>
      <c r="C961" s="1500"/>
      <c r="D961" s="1500"/>
      <c r="E961" s="1500"/>
      <c r="F961" s="1500"/>
      <c r="G961" s="1500"/>
      <c r="H961" s="1500"/>
      <c r="I961" s="1500"/>
      <c r="J961" s="1500"/>
      <c r="K961" s="1500"/>
      <c r="L961" s="1500"/>
      <c r="M961" s="1500"/>
      <c r="N961" s="1500"/>
      <c r="O961" s="1500"/>
      <c r="P961" s="1500"/>
      <c r="Q961" s="1500"/>
      <c r="R961" s="1500"/>
      <c r="S961" s="1500"/>
      <c r="T961" s="1500"/>
      <c r="U961" s="1500"/>
      <c r="V961" s="1500"/>
      <c r="W961" s="1500"/>
      <c r="X961" s="1500"/>
      <c r="Y961" s="1500"/>
      <c r="Z961" s="1500"/>
      <c r="AA961" s="1500"/>
      <c r="AB961" s="1500"/>
      <c r="AC961" s="1500"/>
      <c r="AD961" s="1500"/>
      <c r="AE961" s="1500"/>
      <c r="AF961" s="1500"/>
      <c r="AG961" s="1500"/>
      <c r="AH961" s="1500"/>
      <c r="AI961" s="1500"/>
      <c r="AJ961" s="1500"/>
      <c r="AK961" s="1500"/>
      <c r="AL961" s="1500"/>
      <c r="AM961" s="1500"/>
      <c r="AN961" s="1500"/>
    </row>
    <row r="962" spans="1:40" ht="14.25" customHeight="1" x14ac:dyDescent="0.25">
      <c r="A962" s="1500"/>
      <c r="B962" s="1500"/>
      <c r="C962" s="1500"/>
      <c r="D962" s="1500"/>
      <c r="E962" s="1500"/>
      <c r="F962" s="1500"/>
      <c r="G962" s="1500"/>
      <c r="H962" s="1500"/>
      <c r="I962" s="1500"/>
      <c r="J962" s="1500"/>
      <c r="K962" s="1500"/>
      <c r="L962" s="1500"/>
      <c r="M962" s="1500"/>
      <c r="N962" s="1500"/>
      <c r="O962" s="1500"/>
      <c r="P962" s="1500"/>
      <c r="Q962" s="1500"/>
      <c r="R962" s="1500"/>
      <c r="S962" s="1500"/>
      <c r="T962" s="1500"/>
      <c r="U962" s="1500"/>
      <c r="V962" s="1500"/>
      <c r="W962" s="1500"/>
      <c r="X962" s="1500"/>
      <c r="Y962" s="1500"/>
      <c r="Z962" s="1500"/>
      <c r="AA962" s="1500"/>
      <c r="AB962" s="1500"/>
      <c r="AC962" s="1500"/>
      <c r="AD962" s="1500"/>
      <c r="AE962" s="1500"/>
      <c r="AF962" s="1500"/>
      <c r="AG962" s="1500"/>
      <c r="AH962" s="1500"/>
      <c r="AI962" s="1500"/>
      <c r="AJ962" s="1500"/>
      <c r="AK962" s="1500"/>
      <c r="AL962" s="1500"/>
      <c r="AM962" s="1500"/>
      <c r="AN962" s="1500"/>
    </row>
    <row r="963" spans="1:40" ht="14.25" customHeight="1" x14ac:dyDescent="0.25">
      <c r="A963" s="1500"/>
      <c r="B963" s="1500"/>
      <c r="C963" s="1500"/>
      <c r="D963" s="1500"/>
      <c r="E963" s="1500"/>
      <c r="F963" s="1500"/>
      <c r="G963" s="1500"/>
      <c r="H963" s="1500"/>
      <c r="I963" s="1500"/>
      <c r="J963" s="1500"/>
      <c r="K963" s="1500"/>
      <c r="L963" s="1500"/>
      <c r="M963" s="1500"/>
      <c r="N963" s="1500"/>
      <c r="O963" s="1500"/>
      <c r="P963" s="1500"/>
      <c r="Q963" s="1500"/>
      <c r="R963" s="1500"/>
      <c r="S963" s="1500"/>
      <c r="T963" s="1500"/>
      <c r="U963" s="1500"/>
      <c r="V963" s="1500"/>
      <c r="W963" s="1500"/>
      <c r="X963" s="1500"/>
      <c r="Y963" s="1500"/>
      <c r="Z963" s="1500"/>
      <c r="AA963" s="1500"/>
      <c r="AB963" s="1500"/>
      <c r="AC963" s="1500"/>
      <c r="AD963" s="1500"/>
      <c r="AE963" s="1500"/>
      <c r="AF963" s="1500"/>
      <c r="AG963" s="1500"/>
      <c r="AH963" s="1500"/>
      <c r="AI963" s="1500"/>
      <c r="AJ963" s="1500"/>
      <c r="AK963" s="1500"/>
      <c r="AL963" s="1500"/>
      <c r="AM963" s="1500"/>
      <c r="AN963" s="1500"/>
    </row>
    <row r="964" spans="1:40" ht="14.25" customHeight="1" x14ac:dyDescent="0.25">
      <c r="A964" s="1500"/>
      <c r="B964" s="1500"/>
      <c r="C964" s="1500"/>
      <c r="D964" s="1500"/>
      <c r="E964" s="1500"/>
      <c r="F964" s="1500"/>
      <c r="G964" s="1500"/>
      <c r="H964" s="1500"/>
      <c r="I964" s="1500"/>
      <c r="J964" s="1500"/>
      <c r="K964" s="1500"/>
      <c r="L964" s="1500"/>
      <c r="M964" s="1500"/>
      <c r="N964" s="1500"/>
      <c r="O964" s="1500"/>
      <c r="P964" s="1500"/>
      <c r="Q964" s="1500"/>
      <c r="R964" s="1500"/>
      <c r="S964" s="1500"/>
      <c r="T964" s="1500"/>
      <c r="U964" s="1500"/>
      <c r="V964" s="1500"/>
      <c r="W964" s="1500"/>
      <c r="X964" s="1500"/>
      <c r="Y964" s="1500"/>
      <c r="Z964" s="1500"/>
      <c r="AA964" s="1500"/>
      <c r="AB964" s="1500"/>
      <c r="AC964" s="1500"/>
      <c r="AD964" s="1500"/>
      <c r="AE964" s="1500"/>
      <c r="AF964" s="1500"/>
      <c r="AG964" s="1500"/>
      <c r="AH964" s="1500"/>
      <c r="AI964" s="1500"/>
      <c r="AJ964" s="1500"/>
      <c r="AK964" s="1500"/>
      <c r="AL964" s="1500"/>
      <c r="AM964" s="1500"/>
      <c r="AN964" s="1500"/>
    </row>
    <row r="965" spans="1:40" ht="14.25" customHeight="1" x14ac:dyDescent="0.25">
      <c r="A965" s="1500"/>
      <c r="B965" s="1500"/>
      <c r="C965" s="1500"/>
      <c r="D965" s="1500"/>
      <c r="E965" s="1500"/>
      <c r="F965" s="1500"/>
      <c r="G965" s="1500"/>
      <c r="H965" s="1500"/>
      <c r="I965" s="1500"/>
      <c r="J965" s="1500"/>
      <c r="K965" s="1500"/>
      <c r="L965" s="1500"/>
      <c r="M965" s="1500"/>
      <c r="N965" s="1500"/>
      <c r="O965" s="1500"/>
      <c r="P965" s="1500"/>
      <c r="Q965" s="1500"/>
      <c r="R965" s="1500"/>
      <c r="S965" s="1500"/>
      <c r="T965" s="1500"/>
      <c r="U965" s="1500"/>
      <c r="V965" s="1500"/>
      <c r="W965" s="1500"/>
      <c r="X965" s="1500"/>
      <c r="Y965" s="1500"/>
      <c r="Z965" s="1500"/>
      <c r="AA965" s="1500"/>
      <c r="AB965" s="1500"/>
      <c r="AC965" s="1500"/>
      <c r="AD965" s="1500"/>
      <c r="AE965" s="1500"/>
      <c r="AF965" s="1500"/>
      <c r="AG965" s="1500"/>
      <c r="AH965" s="1500"/>
      <c r="AI965" s="1500"/>
      <c r="AJ965" s="1500"/>
      <c r="AK965" s="1500"/>
      <c r="AL965" s="1500"/>
      <c r="AM965" s="1500"/>
      <c r="AN965" s="1500"/>
    </row>
    <row r="966" spans="1:40" ht="14.25" customHeight="1" x14ac:dyDescent="0.25">
      <c r="A966" s="1500"/>
      <c r="B966" s="1500"/>
      <c r="C966" s="1500"/>
      <c r="D966" s="1500"/>
      <c r="E966" s="1500"/>
      <c r="F966" s="1500"/>
      <c r="G966" s="1500"/>
      <c r="H966" s="1500"/>
      <c r="I966" s="1500"/>
      <c r="J966" s="1500"/>
      <c r="K966" s="1500"/>
      <c r="L966" s="1500"/>
      <c r="M966" s="1500"/>
      <c r="N966" s="1500"/>
      <c r="O966" s="1500"/>
      <c r="P966" s="1500"/>
      <c r="Q966" s="1500"/>
      <c r="R966" s="1500"/>
      <c r="S966" s="1500"/>
      <c r="T966" s="1500"/>
      <c r="U966" s="1500"/>
      <c r="V966" s="1500"/>
      <c r="W966" s="1500"/>
      <c r="X966" s="1500"/>
      <c r="Y966" s="1500"/>
      <c r="Z966" s="1500"/>
      <c r="AA966" s="1500"/>
      <c r="AB966" s="1500"/>
      <c r="AC966" s="1500"/>
      <c r="AD966" s="1500"/>
      <c r="AE966" s="1500"/>
      <c r="AF966" s="1500"/>
      <c r="AG966" s="1500"/>
      <c r="AH966" s="1500"/>
      <c r="AI966" s="1500"/>
      <c r="AJ966" s="1500"/>
      <c r="AK966" s="1500"/>
      <c r="AL966" s="1500"/>
      <c r="AM966" s="1500"/>
      <c r="AN966" s="1500"/>
    </row>
    <row r="967" spans="1:40" ht="14.25" customHeight="1" x14ac:dyDescent="0.25">
      <c r="A967" s="1500"/>
      <c r="B967" s="1500"/>
      <c r="C967" s="1500"/>
      <c r="D967" s="1500"/>
      <c r="E967" s="1500"/>
      <c r="F967" s="1500"/>
      <c r="G967" s="1500"/>
      <c r="H967" s="1500"/>
      <c r="I967" s="1500"/>
      <c r="J967" s="1500"/>
      <c r="K967" s="1500"/>
      <c r="L967" s="1500"/>
      <c r="M967" s="1500"/>
      <c r="N967" s="1500"/>
      <c r="O967" s="1500"/>
      <c r="P967" s="1500"/>
      <c r="Q967" s="1500"/>
      <c r="R967" s="1500"/>
      <c r="S967" s="1500"/>
      <c r="T967" s="1500"/>
      <c r="U967" s="1500"/>
      <c r="V967" s="1500"/>
      <c r="W967" s="1500"/>
      <c r="X967" s="1500"/>
      <c r="Y967" s="1500"/>
      <c r="Z967" s="1500"/>
      <c r="AA967" s="1500"/>
      <c r="AB967" s="1500"/>
      <c r="AC967" s="1500"/>
      <c r="AD967" s="1500"/>
      <c r="AE967" s="1500"/>
      <c r="AF967" s="1500"/>
      <c r="AG967" s="1500"/>
      <c r="AH967" s="1500"/>
      <c r="AI967" s="1500"/>
      <c r="AJ967" s="1500"/>
      <c r="AK967" s="1500"/>
      <c r="AL967" s="1500"/>
      <c r="AM967" s="1500"/>
      <c r="AN967" s="1500"/>
    </row>
    <row r="968" spans="1:40" ht="14.25" customHeight="1" x14ac:dyDescent="0.25">
      <c r="A968" s="1500"/>
      <c r="B968" s="1500"/>
      <c r="C968" s="1500"/>
      <c r="D968" s="1500"/>
      <c r="E968" s="1500"/>
      <c r="F968" s="1500"/>
      <c r="G968" s="1500"/>
      <c r="H968" s="1500"/>
      <c r="I968" s="1500"/>
      <c r="J968" s="1500"/>
      <c r="K968" s="1500"/>
      <c r="L968" s="1500"/>
      <c r="M968" s="1500"/>
      <c r="N968" s="1500"/>
      <c r="O968" s="1500"/>
      <c r="P968" s="1500"/>
      <c r="Q968" s="1500"/>
      <c r="R968" s="1500"/>
      <c r="S968" s="1500"/>
      <c r="T968" s="1500"/>
      <c r="U968" s="1500"/>
      <c r="V968" s="1500"/>
      <c r="W968" s="1500"/>
      <c r="X968" s="1500"/>
      <c r="Y968" s="1500"/>
      <c r="Z968" s="1500"/>
      <c r="AA968" s="1500"/>
      <c r="AB968" s="1500"/>
      <c r="AC968" s="1500"/>
      <c r="AD968" s="1500"/>
      <c r="AE968" s="1500"/>
      <c r="AF968" s="1500"/>
      <c r="AG968" s="1500"/>
      <c r="AH968" s="1500"/>
      <c r="AI968" s="1500"/>
      <c r="AJ968" s="1500"/>
      <c r="AK968" s="1500"/>
      <c r="AL968" s="1500"/>
      <c r="AM968" s="1500"/>
      <c r="AN968" s="1500"/>
    </row>
    <row r="969" spans="1:40" ht="14.25" customHeight="1" x14ac:dyDescent="0.25">
      <c r="A969" s="1500"/>
      <c r="B969" s="1500"/>
      <c r="C969" s="1500"/>
      <c r="D969" s="1500"/>
      <c r="E969" s="1500"/>
      <c r="F969" s="1500"/>
      <c r="G969" s="1500"/>
      <c r="H969" s="1500"/>
      <c r="I969" s="1500"/>
      <c r="J969" s="1500"/>
      <c r="K969" s="1500"/>
      <c r="L969" s="1500"/>
      <c r="M969" s="1500"/>
      <c r="N969" s="1500"/>
      <c r="O969" s="1500"/>
      <c r="P969" s="1500"/>
      <c r="Q969" s="1500"/>
      <c r="R969" s="1500"/>
      <c r="S969" s="1500"/>
      <c r="T969" s="1500"/>
      <c r="U969" s="1500"/>
      <c r="V969" s="1500"/>
      <c r="W969" s="1500"/>
      <c r="X969" s="1500"/>
      <c r="Y969" s="1500"/>
      <c r="Z969" s="1500"/>
      <c r="AA969" s="1500"/>
      <c r="AB969" s="1500"/>
      <c r="AC969" s="1500"/>
      <c r="AD969" s="1500"/>
      <c r="AE969" s="1500"/>
      <c r="AF969" s="1500"/>
      <c r="AG969" s="1500"/>
      <c r="AH969" s="1500"/>
      <c r="AI969" s="1500"/>
      <c r="AJ969" s="1500"/>
      <c r="AK969" s="1500"/>
      <c r="AL969" s="1500"/>
      <c r="AM969" s="1500"/>
      <c r="AN969" s="1500"/>
    </row>
    <row r="970" spans="1:40" ht="14.25" customHeight="1" x14ac:dyDescent="0.25">
      <c r="A970" s="1500"/>
      <c r="B970" s="1500"/>
      <c r="C970" s="1500"/>
      <c r="D970" s="1500"/>
      <c r="E970" s="1500"/>
      <c r="F970" s="1500"/>
      <c r="G970" s="1500"/>
      <c r="H970" s="1500"/>
      <c r="I970" s="1500"/>
      <c r="J970" s="1500"/>
      <c r="K970" s="1500"/>
      <c r="L970" s="1500"/>
      <c r="M970" s="1500"/>
      <c r="N970" s="1500"/>
      <c r="O970" s="1500"/>
      <c r="P970" s="1500"/>
      <c r="Q970" s="1500"/>
      <c r="R970" s="1500"/>
      <c r="S970" s="1500"/>
      <c r="T970" s="1500"/>
      <c r="U970" s="1500"/>
      <c r="V970" s="1500"/>
      <c r="W970" s="1500"/>
      <c r="X970" s="1500"/>
      <c r="Y970" s="1500"/>
      <c r="Z970" s="1500"/>
      <c r="AA970" s="1500"/>
      <c r="AB970" s="1500"/>
      <c r="AC970" s="1500"/>
      <c r="AD970" s="1500"/>
      <c r="AE970" s="1500"/>
      <c r="AF970" s="1500"/>
      <c r="AG970" s="1500"/>
      <c r="AH970" s="1500"/>
      <c r="AI970" s="1500"/>
      <c r="AJ970" s="1500"/>
      <c r="AK970" s="1500"/>
      <c r="AL970" s="1500"/>
      <c r="AM970" s="1500"/>
      <c r="AN970" s="1500"/>
    </row>
    <row r="971" spans="1:40" ht="14.25" customHeight="1" x14ac:dyDescent="0.25">
      <c r="A971" s="1500"/>
      <c r="B971" s="1500"/>
      <c r="C971" s="1500"/>
      <c r="D971" s="1500"/>
      <c r="E971" s="1500"/>
      <c r="F971" s="1500"/>
      <c r="G971" s="1500"/>
      <c r="H971" s="1500"/>
      <c r="I971" s="1500"/>
      <c r="J971" s="1500"/>
      <c r="K971" s="1500"/>
      <c r="L971" s="1500"/>
      <c r="M971" s="1500"/>
      <c r="N971" s="1500"/>
      <c r="O971" s="1500"/>
      <c r="P971" s="1500"/>
      <c r="Q971" s="1500"/>
      <c r="R971" s="1500"/>
      <c r="S971" s="1500"/>
      <c r="T971" s="1500"/>
      <c r="U971" s="1500"/>
      <c r="V971" s="1500"/>
      <c r="W971" s="1500"/>
      <c r="X971" s="1500"/>
      <c r="Y971" s="1500"/>
      <c r="Z971" s="1500"/>
      <c r="AA971" s="1500"/>
      <c r="AB971" s="1500"/>
      <c r="AC971" s="1500"/>
      <c r="AD971" s="1500"/>
      <c r="AE971" s="1500"/>
      <c r="AF971" s="1500"/>
      <c r="AG971" s="1500"/>
      <c r="AH971" s="1500"/>
      <c r="AI971" s="1500"/>
      <c r="AJ971" s="1500"/>
      <c r="AK971" s="1500"/>
      <c r="AL971" s="1500"/>
      <c r="AM971" s="1500"/>
      <c r="AN971" s="1500"/>
    </row>
    <row r="972" spans="1:40" ht="14.25" customHeight="1" x14ac:dyDescent="0.25">
      <c r="A972" s="1500"/>
      <c r="B972" s="1500"/>
      <c r="C972" s="1500"/>
      <c r="D972" s="1500"/>
      <c r="E972" s="1500"/>
      <c r="F972" s="1500"/>
      <c r="G972" s="1500"/>
      <c r="H972" s="1500"/>
      <c r="I972" s="1500"/>
      <c r="J972" s="1500"/>
      <c r="K972" s="1500"/>
      <c r="L972" s="1500"/>
      <c r="M972" s="1500"/>
      <c r="N972" s="1500"/>
      <c r="O972" s="1500"/>
      <c r="P972" s="1500"/>
      <c r="Q972" s="1500"/>
      <c r="R972" s="1500"/>
      <c r="S972" s="1500"/>
      <c r="T972" s="1500"/>
      <c r="U972" s="1500"/>
      <c r="V972" s="1500"/>
      <c r="W972" s="1500"/>
      <c r="X972" s="1500"/>
      <c r="Y972" s="1500"/>
      <c r="Z972" s="1500"/>
      <c r="AA972" s="1500"/>
      <c r="AB972" s="1500"/>
      <c r="AC972" s="1500"/>
      <c r="AD972" s="1500"/>
      <c r="AE972" s="1500"/>
      <c r="AF972" s="1500"/>
      <c r="AG972" s="1500"/>
      <c r="AH972" s="1500"/>
      <c r="AI972" s="1500"/>
      <c r="AJ972" s="1500"/>
      <c r="AK972" s="1500"/>
      <c r="AL972" s="1500"/>
      <c r="AM972" s="1500"/>
      <c r="AN972" s="1500"/>
    </row>
    <row r="973" spans="1:40" ht="14.25" customHeight="1" x14ac:dyDescent="0.25">
      <c r="A973" s="1500"/>
      <c r="B973" s="1500"/>
      <c r="C973" s="1500"/>
      <c r="D973" s="1500"/>
      <c r="E973" s="1500"/>
      <c r="F973" s="1500"/>
      <c r="G973" s="1500"/>
      <c r="H973" s="1500"/>
      <c r="I973" s="1500"/>
      <c r="J973" s="1500"/>
      <c r="K973" s="1500"/>
      <c r="L973" s="1500"/>
      <c r="M973" s="1500"/>
      <c r="N973" s="1500"/>
      <c r="O973" s="1500"/>
      <c r="P973" s="1500"/>
      <c r="Q973" s="1500"/>
      <c r="R973" s="1500"/>
      <c r="S973" s="1500"/>
      <c r="T973" s="1500"/>
      <c r="U973" s="1500"/>
      <c r="V973" s="1500"/>
      <c r="W973" s="1500"/>
      <c r="X973" s="1500"/>
      <c r="Y973" s="1500"/>
      <c r="Z973" s="1500"/>
      <c r="AA973" s="1500"/>
      <c r="AB973" s="1500"/>
      <c r="AC973" s="1500"/>
      <c r="AD973" s="1500"/>
      <c r="AE973" s="1500"/>
      <c r="AF973" s="1500"/>
      <c r="AG973" s="1500"/>
      <c r="AH973" s="1500"/>
      <c r="AI973" s="1500"/>
      <c r="AJ973" s="1500"/>
      <c r="AK973" s="1500"/>
      <c r="AL973" s="1500"/>
      <c r="AM973" s="1500"/>
      <c r="AN973" s="1500"/>
    </row>
    <row r="974" spans="1:40" ht="14.25" customHeight="1" x14ac:dyDescent="0.25">
      <c r="A974" s="1500"/>
      <c r="B974" s="1500"/>
      <c r="C974" s="1500"/>
      <c r="D974" s="1500"/>
      <c r="E974" s="1500"/>
      <c r="F974" s="1500"/>
      <c r="G974" s="1500"/>
      <c r="H974" s="1500"/>
      <c r="I974" s="1500"/>
      <c r="J974" s="1500"/>
      <c r="K974" s="1500"/>
      <c r="L974" s="1500"/>
      <c r="M974" s="1500"/>
      <c r="N974" s="1500"/>
      <c r="O974" s="1500"/>
      <c r="P974" s="1500"/>
      <c r="Q974" s="1500"/>
      <c r="R974" s="1500"/>
      <c r="S974" s="1500"/>
      <c r="T974" s="1500"/>
      <c r="U974" s="1500"/>
      <c r="V974" s="1500"/>
      <c r="W974" s="1500"/>
      <c r="X974" s="1500"/>
      <c r="Y974" s="1500"/>
      <c r="Z974" s="1500"/>
      <c r="AA974" s="1500"/>
      <c r="AB974" s="1500"/>
      <c r="AC974" s="1500"/>
      <c r="AD974" s="1500"/>
      <c r="AE974" s="1500"/>
      <c r="AF974" s="1500"/>
      <c r="AG974" s="1500"/>
      <c r="AH974" s="1500"/>
      <c r="AI974" s="1500"/>
      <c r="AJ974" s="1500"/>
      <c r="AK974" s="1500"/>
      <c r="AL974" s="1500"/>
      <c r="AM974" s="1500"/>
      <c r="AN974" s="1500"/>
    </row>
    <row r="975" spans="1:40" ht="14.25" customHeight="1" x14ac:dyDescent="0.25">
      <c r="A975" s="1500"/>
      <c r="B975" s="1500"/>
      <c r="C975" s="1500"/>
      <c r="D975" s="1500"/>
      <c r="E975" s="1500"/>
      <c r="F975" s="1500"/>
      <c r="G975" s="1500"/>
      <c r="H975" s="1500"/>
      <c r="I975" s="1500"/>
      <c r="J975" s="1500"/>
      <c r="K975" s="1500"/>
      <c r="L975" s="1500"/>
      <c r="M975" s="1500"/>
      <c r="N975" s="1500"/>
      <c r="O975" s="1500"/>
      <c r="P975" s="1500"/>
      <c r="Q975" s="1500"/>
      <c r="R975" s="1500"/>
      <c r="S975" s="1500"/>
      <c r="T975" s="1500"/>
      <c r="U975" s="1500"/>
      <c r="V975" s="1500"/>
      <c r="W975" s="1500"/>
      <c r="X975" s="1500"/>
      <c r="Y975" s="1500"/>
      <c r="Z975" s="1500"/>
      <c r="AA975" s="1500"/>
      <c r="AB975" s="1500"/>
      <c r="AC975" s="1500"/>
      <c r="AD975" s="1500"/>
      <c r="AE975" s="1500"/>
      <c r="AF975" s="1500"/>
      <c r="AG975" s="1500"/>
      <c r="AH975" s="1500"/>
      <c r="AI975" s="1500"/>
      <c r="AJ975" s="1500"/>
      <c r="AK975" s="1500"/>
      <c r="AL975" s="1500"/>
      <c r="AM975" s="1500"/>
      <c r="AN975" s="1500"/>
    </row>
    <row r="976" spans="1:40" ht="14.25" customHeight="1" x14ac:dyDescent="0.25">
      <c r="A976" s="1500"/>
      <c r="B976" s="1500"/>
      <c r="C976" s="1500"/>
      <c r="D976" s="1500"/>
      <c r="E976" s="1500"/>
      <c r="F976" s="1500"/>
      <c r="G976" s="1500"/>
      <c r="H976" s="1500"/>
      <c r="I976" s="1500"/>
      <c r="J976" s="1500"/>
      <c r="K976" s="1500"/>
      <c r="L976" s="1500"/>
      <c r="M976" s="1500"/>
      <c r="N976" s="1500"/>
      <c r="O976" s="1500"/>
      <c r="P976" s="1500"/>
      <c r="Q976" s="1500"/>
      <c r="R976" s="1500"/>
      <c r="S976" s="1500"/>
      <c r="T976" s="1500"/>
      <c r="U976" s="1500"/>
      <c r="V976" s="1500"/>
      <c r="W976" s="1500"/>
      <c r="X976" s="1500"/>
      <c r="Y976" s="1500"/>
      <c r="Z976" s="1500"/>
      <c r="AA976" s="1500"/>
      <c r="AB976" s="1500"/>
      <c r="AC976" s="1500"/>
      <c r="AD976" s="1500"/>
      <c r="AE976" s="1500"/>
      <c r="AF976" s="1500"/>
      <c r="AG976" s="1500"/>
      <c r="AH976" s="1500"/>
      <c r="AI976" s="1500"/>
      <c r="AJ976" s="1500"/>
      <c r="AK976" s="1500"/>
      <c r="AL976" s="1500"/>
      <c r="AM976" s="1500"/>
      <c r="AN976" s="1500"/>
    </row>
    <row r="977" spans="1:40" ht="14.25" customHeight="1" x14ac:dyDescent="0.25">
      <c r="A977" s="1500"/>
      <c r="B977" s="1500"/>
      <c r="C977" s="1500"/>
      <c r="D977" s="1500"/>
      <c r="E977" s="1500"/>
      <c r="F977" s="1500"/>
      <c r="G977" s="1500"/>
      <c r="H977" s="1500"/>
      <c r="I977" s="1500"/>
      <c r="J977" s="1500"/>
      <c r="K977" s="1500"/>
      <c r="L977" s="1500"/>
      <c r="M977" s="1500"/>
      <c r="N977" s="1500"/>
      <c r="O977" s="1500"/>
      <c r="P977" s="1500"/>
      <c r="Q977" s="1500"/>
      <c r="R977" s="1500"/>
      <c r="S977" s="1500"/>
      <c r="T977" s="1500"/>
      <c r="U977" s="1500"/>
      <c r="V977" s="1500"/>
      <c r="W977" s="1500"/>
      <c r="X977" s="1500"/>
      <c r="Y977" s="1500"/>
      <c r="Z977" s="1500"/>
      <c r="AA977" s="1500"/>
      <c r="AB977" s="1500"/>
      <c r="AC977" s="1500"/>
      <c r="AD977" s="1500"/>
      <c r="AE977" s="1500"/>
      <c r="AF977" s="1500"/>
      <c r="AG977" s="1500"/>
      <c r="AH977" s="1500"/>
      <c r="AI977" s="1500"/>
      <c r="AJ977" s="1500"/>
      <c r="AK977" s="1500"/>
      <c r="AL977" s="1500"/>
      <c r="AM977" s="1500"/>
      <c r="AN977" s="1500"/>
    </row>
    <row r="978" spans="1:40" ht="14.25" customHeight="1" x14ac:dyDescent="0.25">
      <c r="A978" s="1500"/>
      <c r="B978" s="1500"/>
      <c r="C978" s="1500"/>
      <c r="D978" s="1500"/>
      <c r="E978" s="1500"/>
      <c r="F978" s="1500"/>
      <c r="G978" s="1500"/>
      <c r="H978" s="1500"/>
      <c r="I978" s="1500"/>
      <c r="J978" s="1500"/>
      <c r="K978" s="1500"/>
      <c r="L978" s="1500"/>
      <c r="M978" s="1500"/>
      <c r="N978" s="1500"/>
      <c r="O978" s="1500"/>
      <c r="P978" s="1500"/>
      <c r="Q978" s="1500"/>
      <c r="R978" s="1500"/>
      <c r="S978" s="1500"/>
      <c r="T978" s="1500"/>
      <c r="U978" s="1500"/>
      <c r="V978" s="1500"/>
      <c r="W978" s="1500"/>
      <c r="X978" s="1500"/>
      <c r="Y978" s="1500"/>
      <c r="Z978" s="1500"/>
      <c r="AA978" s="1500"/>
      <c r="AB978" s="1500"/>
      <c r="AC978" s="1500"/>
      <c r="AD978" s="1500"/>
      <c r="AE978" s="1500"/>
      <c r="AF978" s="1500"/>
      <c r="AG978" s="1500"/>
      <c r="AH978" s="1500"/>
      <c r="AI978" s="1500"/>
      <c r="AJ978" s="1500"/>
      <c r="AK978" s="1500"/>
      <c r="AL978" s="1500"/>
      <c r="AM978" s="1500"/>
      <c r="AN978" s="1500"/>
    </row>
    <row r="979" spans="1:40" ht="14.25" customHeight="1" x14ac:dyDescent="0.25">
      <c r="A979" s="1500"/>
      <c r="B979" s="1500"/>
      <c r="C979" s="1500"/>
      <c r="D979" s="1500"/>
      <c r="E979" s="1500"/>
      <c r="F979" s="1500"/>
      <c r="G979" s="1500"/>
      <c r="H979" s="1500"/>
      <c r="I979" s="1500"/>
      <c r="J979" s="1500"/>
      <c r="K979" s="1500"/>
      <c r="L979" s="1500"/>
      <c r="M979" s="1500"/>
      <c r="N979" s="1500"/>
      <c r="O979" s="1500"/>
      <c r="P979" s="1500"/>
      <c r="Q979" s="1500"/>
      <c r="R979" s="1500"/>
      <c r="S979" s="1500"/>
      <c r="T979" s="1500"/>
      <c r="U979" s="1500"/>
      <c r="V979" s="1500"/>
      <c r="W979" s="1500"/>
      <c r="X979" s="1500"/>
      <c r="Y979" s="1500"/>
      <c r="Z979" s="1500"/>
      <c r="AA979" s="1500"/>
      <c r="AB979" s="1500"/>
      <c r="AC979" s="1500"/>
      <c r="AD979" s="1500"/>
      <c r="AE979" s="1500"/>
      <c r="AF979" s="1500"/>
      <c r="AG979" s="1500"/>
      <c r="AH979" s="1500"/>
      <c r="AI979" s="1500"/>
      <c r="AJ979" s="1500"/>
      <c r="AK979" s="1500"/>
      <c r="AL979" s="1500"/>
      <c r="AM979" s="1500"/>
      <c r="AN979" s="1500"/>
    </row>
    <row r="980" spans="1:40" ht="14.25" customHeight="1" x14ac:dyDescent="0.25">
      <c r="A980" s="1500"/>
      <c r="B980" s="1500"/>
      <c r="C980" s="1500"/>
      <c r="D980" s="1500"/>
      <c r="E980" s="1500"/>
      <c r="F980" s="1500"/>
      <c r="G980" s="1500"/>
      <c r="H980" s="1500"/>
      <c r="I980" s="1500"/>
      <c r="J980" s="1500"/>
      <c r="K980" s="1500"/>
      <c r="L980" s="1500"/>
      <c r="M980" s="1500"/>
      <c r="N980" s="1500"/>
      <c r="O980" s="1500"/>
      <c r="P980" s="1500"/>
      <c r="Q980" s="1500"/>
      <c r="R980" s="1500"/>
      <c r="S980" s="1500"/>
      <c r="T980" s="1500"/>
      <c r="U980" s="1500"/>
      <c r="V980" s="1500"/>
      <c r="W980" s="1500"/>
      <c r="X980" s="1500"/>
      <c r="Y980" s="1500"/>
      <c r="Z980" s="1500"/>
      <c r="AA980" s="1500"/>
      <c r="AB980" s="1500"/>
      <c r="AC980" s="1500"/>
      <c r="AD980" s="1500"/>
      <c r="AE980" s="1500"/>
      <c r="AF980" s="1500"/>
      <c r="AG980" s="1500"/>
      <c r="AH980" s="1500"/>
      <c r="AI980" s="1500"/>
      <c r="AJ980" s="1500"/>
      <c r="AK980" s="1500"/>
      <c r="AL980" s="1500"/>
      <c r="AM980" s="1500"/>
      <c r="AN980" s="1500"/>
    </row>
    <row r="981" spans="1:40" ht="14.25" customHeight="1" x14ac:dyDescent="0.25">
      <c r="A981" s="1500"/>
      <c r="B981" s="1500"/>
      <c r="C981" s="1500"/>
      <c r="D981" s="1500"/>
      <c r="E981" s="1500"/>
      <c r="F981" s="1500"/>
      <c r="G981" s="1500"/>
      <c r="H981" s="1500"/>
      <c r="I981" s="1500"/>
      <c r="J981" s="1500"/>
      <c r="K981" s="1500"/>
      <c r="L981" s="1500"/>
      <c r="M981" s="1500"/>
      <c r="N981" s="1500"/>
      <c r="O981" s="1500"/>
      <c r="P981" s="1500"/>
      <c r="Q981" s="1500"/>
      <c r="R981" s="1500"/>
      <c r="S981" s="1500"/>
      <c r="T981" s="1500"/>
      <c r="U981" s="1500"/>
      <c r="V981" s="1500"/>
      <c r="W981" s="1500"/>
      <c r="X981" s="1500"/>
      <c r="Y981" s="1500"/>
      <c r="Z981" s="1500"/>
      <c r="AA981" s="1500"/>
      <c r="AB981" s="1500"/>
      <c r="AC981" s="1500"/>
      <c r="AD981" s="1500"/>
      <c r="AE981" s="1500"/>
      <c r="AF981" s="1500"/>
      <c r="AG981" s="1500"/>
      <c r="AH981" s="1500"/>
      <c r="AI981" s="1500"/>
      <c r="AJ981" s="1500"/>
      <c r="AK981" s="1500"/>
      <c r="AL981" s="1500"/>
      <c r="AM981" s="1500"/>
      <c r="AN981" s="1500"/>
    </row>
    <row r="982" spans="1:40" ht="14.25" customHeight="1" x14ac:dyDescent="0.25">
      <c r="A982" s="1500"/>
      <c r="B982" s="1500"/>
      <c r="C982" s="1500"/>
      <c r="D982" s="1500"/>
      <c r="E982" s="1500"/>
      <c r="F982" s="1500"/>
      <c r="G982" s="1500"/>
      <c r="H982" s="1500"/>
      <c r="I982" s="1500"/>
      <c r="J982" s="1500"/>
      <c r="K982" s="1500"/>
      <c r="L982" s="1500"/>
      <c r="M982" s="1500"/>
      <c r="N982" s="1500"/>
      <c r="O982" s="1500"/>
      <c r="P982" s="1500"/>
      <c r="Q982" s="1500"/>
      <c r="R982" s="1500"/>
      <c r="S982" s="1500"/>
      <c r="T982" s="1500"/>
      <c r="U982" s="1500"/>
      <c r="V982" s="1500"/>
      <c r="W982" s="1500"/>
      <c r="X982" s="1500"/>
      <c r="Y982" s="1500"/>
      <c r="Z982" s="1500"/>
      <c r="AA982" s="1500"/>
      <c r="AB982" s="1500"/>
      <c r="AC982" s="1500"/>
      <c r="AD982" s="1500"/>
      <c r="AE982" s="1500"/>
      <c r="AF982" s="1500"/>
      <c r="AG982" s="1500"/>
      <c r="AH982" s="1500"/>
      <c r="AI982" s="1500"/>
      <c r="AJ982" s="1500"/>
      <c r="AK982" s="1500"/>
      <c r="AL982" s="1500"/>
      <c r="AM982" s="1500"/>
      <c r="AN982" s="1500"/>
    </row>
    <row r="983" spans="1:40" ht="14.25" customHeight="1" x14ac:dyDescent="0.25">
      <c r="A983" s="1500"/>
      <c r="B983" s="1500"/>
      <c r="C983" s="1500"/>
      <c r="D983" s="1500"/>
      <c r="E983" s="1500"/>
      <c r="F983" s="1500"/>
      <c r="G983" s="1500"/>
      <c r="H983" s="1500"/>
      <c r="I983" s="1500"/>
      <c r="J983" s="1500"/>
      <c r="K983" s="1500"/>
      <c r="L983" s="1500"/>
      <c r="M983" s="1500"/>
      <c r="N983" s="1500"/>
      <c r="O983" s="1500"/>
      <c r="P983" s="1500"/>
      <c r="Q983" s="1500"/>
      <c r="R983" s="1500"/>
      <c r="S983" s="1500"/>
      <c r="T983" s="1500"/>
      <c r="U983" s="1500"/>
      <c r="V983" s="1500"/>
      <c r="W983" s="1500"/>
      <c r="X983" s="1500"/>
      <c r="Y983" s="1500"/>
      <c r="Z983" s="1500"/>
      <c r="AA983" s="1500"/>
      <c r="AB983" s="1500"/>
      <c r="AC983" s="1500"/>
      <c r="AD983" s="1500"/>
      <c r="AE983" s="1500"/>
      <c r="AF983" s="1500"/>
      <c r="AG983" s="1500"/>
      <c r="AH983" s="1500"/>
      <c r="AI983" s="1500"/>
      <c r="AJ983" s="1500"/>
      <c r="AK983" s="1500"/>
      <c r="AL983" s="1500"/>
      <c r="AM983" s="1500"/>
      <c r="AN983" s="1500"/>
    </row>
    <row r="984" spans="1:40" ht="14.25" customHeight="1" x14ac:dyDescent="0.25">
      <c r="A984" s="1500"/>
      <c r="B984" s="1500"/>
      <c r="C984" s="1500"/>
      <c r="D984" s="1500"/>
      <c r="E984" s="1500"/>
      <c r="F984" s="1500"/>
      <c r="G984" s="1500"/>
      <c r="H984" s="1500"/>
      <c r="I984" s="1500"/>
      <c r="J984" s="1500"/>
      <c r="K984" s="1500"/>
      <c r="L984" s="1500"/>
      <c r="M984" s="1500"/>
      <c r="N984" s="1500"/>
      <c r="O984" s="1500"/>
      <c r="P984" s="1500"/>
      <c r="Q984" s="1500"/>
      <c r="R984" s="1500"/>
      <c r="S984" s="1500"/>
      <c r="T984" s="1500"/>
      <c r="U984" s="1500"/>
      <c r="V984" s="1500"/>
      <c r="W984" s="1500"/>
      <c r="X984" s="1500"/>
      <c r="Y984" s="1500"/>
      <c r="Z984" s="1500"/>
      <c r="AA984" s="1500"/>
      <c r="AB984" s="1500"/>
      <c r="AC984" s="1500"/>
      <c r="AD984" s="1500"/>
      <c r="AE984" s="1500"/>
      <c r="AF984" s="1500"/>
      <c r="AG984" s="1500"/>
      <c r="AH984" s="1500"/>
      <c r="AI984" s="1500"/>
      <c r="AJ984" s="1500"/>
      <c r="AK984" s="1500"/>
      <c r="AL984" s="1500"/>
      <c r="AM984" s="1500"/>
      <c r="AN984" s="1500"/>
    </row>
    <row r="985" spans="1:40" ht="14.25" customHeight="1" x14ac:dyDescent="0.25">
      <c r="A985" s="1500"/>
      <c r="B985" s="1500"/>
      <c r="C985" s="1500"/>
      <c r="D985" s="1500"/>
      <c r="E985" s="1500"/>
      <c r="F985" s="1500"/>
      <c r="G985" s="1500"/>
      <c r="H985" s="1500"/>
      <c r="I985" s="1500"/>
      <c r="J985" s="1500"/>
      <c r="K985" s="1500"/>
      <c r="L985" s="1500"/>
      <c r="M985" s="1500"/>
      <c r="N985" s="1500"/>
      <c r="O985" s="1500"/>
      <c r="P985" s="1500"/>
      <c r="Q985" s="1500"/>
      <c r="R985" s="1500"/>
      <c r="S985" s="1500"/>
      <c r="T985" s="1500"/>
      <c r="U985" s="1500"/>
      <c r="V985" s="1500"/>
      <c r="W985" s="1500"/>
      <c r="X985" s="1500"/>
      <c r="Y985" s="1500"/>
      <c r="Z985" s="1500"/>
      <c r="AA985" s="1500"/>
      <c r="AB985" s="1500"/>
      <c r="AC985" s="1500"/>
      <c r="AD985" s="1500"/>
      <c r="AE985" s="1500"/>
      <c r="AF985" s="1500"/>
      <c r="AG985" s="1500"/>
      <c r="AH985" s="1500"/>
      <c r="AI985" s="1500"/>
      <c r="AJ985" s="1500"/>
      <c r="AK985" s="1500"/>
      <c r="AL985" s="1500"/>
      <c r="AM985" s="1500"/>
      <c r="AN985" s="1500"/>
    </row>
    <row r="986" spans="1:40" ht="14.25" customHeight="1" x14ac:dyDescent="0.25">
      <c r="A986" s="1500"/>
      <c r="B986" s="1500"/>
      <c r="C986" s="1500"/>
      <c r="D986" s="1500"/>
      <c r="E986" s="1500"/>
      <c r="F986" s="1500"/>
      <c r="G986" s="1500"/>
      <c r="H986" s="1500"/>
      <c r="I986" s="1500"/>
      <c r="J986" s="1500"/>
      <c r="K986" s="1500"/>
      <c r="L986" s="1500"/>
      <c r="M986" s="1500"/>
      <c r="N986" s="1500"/>
      <c r="O986" s="1500"/>
      <c r="P986" s="1500"/>
      <c r="Q986" s="1500"/>
      <c r="R986" s="1500"/>
      <c r="S986" s="1500"/>
      <c r="T986" s="1500"/>
      <c r="U986" s="1500"/>
      <c r="V986" s="1500"/>
      <c r="W986" s="1500"/>
      <c r="X986" s="1500"/>
      <c r="Y986" s="1500"/>
      <c r="Z986" s="1500"/>
      <c r="AA986" s="1500"/>
      <c r="AB986" s="1500"/>
      <c r="AC986" s="1500"/>
      <c r="AD986" s="1500"/>
      <c r="AE986" s="1500"/>
      <c r="AF986" s="1500"/>
      <c r="AG986" s="1500"/>
      <c r="AH986" s="1500"/>
      <c r="AI986" s="1500"/>
      <c r="AJ986" s="1500"/>
      <c r="AK986" s="1500"/>
      <c r="AL986" s="1500"/>
      <c r="AM986" s="1500"/>
      <c r="AN986" s="1500"/>
    </row>
    <row r="987" spans="1:40" ht="14.25" customHeight="1" x14ac:dyDescent="0.25">
      <c r="A987" s="1500"/>
      <c r="B987" s="1500"/>
      <c r="C987" s="1500"/>
      <c r="D987" s="1500"/>
      <c r="E987" s="1500"/>
      <c r="F987" s="1500"/>
      <c r="G987" s="1500"/>
      <c r="H987" s="1500"/>
      <c r="I987" s="1500"/>
      <c r="J987" s="1500"/>
      <c r="K987" s="1500"/>
      <c r="L987" s="1500"/>
      <c r="M987" s="1500"/>
      <c r="N987" s="1500"/>
      <c r="O987" s="1500"/>
      <c r="P987" s="1500"/>
      <c r="Q987" s="1500"/>
      <c r="R987" s="1500"/>
      <c r="S987" s="1500"/>
      <c r="T987" s="1500"/>
      <c r="U987" s="1500"/>
      <c r="V987" s="1500"/>
      <c r="W987" s="1500"/>
      <c r="X987" s="1500"/>
      <c r="Y987" s="1500"/>
      <c r="Z987" s="1500"/>
      <c r="AA987" s="1500"/>
      <c r="AB987" s="1500"/>
      <c r="AC987" s="1500"/>
      <c r="AD987" s="1500"/>
      <c r="AE987" s="1500"/>
      <c r="AF987" s="1500"/>
      <c r="AG987" s="1500"/>
      <c r="AH987" s="1500"/>
      <c r="AI987" s="1500"/>
      <c r="AJ987" s="1500"/>
      <c r="AK987" s="1500"/>
      <c r="AL987" s="1500"/>
      <c r="AM987" s="1500"/>
      <c r="AN987" s="1500"/>
    </row>
    <row r="988" spans="1:40" ht="14.25" customHeight="1" x14ac:dyDescent="0.25">
      <c r="A988" s="1500"/>
      <c r="B988" s="1500"/>
      <c r="C988" s="1500"/>
      <c r="D988" s="1500"/>
      <c r="E988" s="1500"/>
      <c r="F988" s="1500"/>
      <c r="G988" s="1500"/>
      <c r="H988" s="1500"/>
      <c r="I988" s="1500"/>
      <c r="J988" s="1500"/>
      <c r="K988" s="1500"/>
      <c r="L988" s="1500"/>
      <c r="M988" s="1500"/>
      <c r="N988" s="1500"/>
      <c r="O988" s="1500"/>
      <c r="P988" s="1500"/>
      <c r="Q988" s="1500"/>
      <c r="R988" s="1500"/>
      <c r="S988" s="1500"/>
      <c r="T988" s="1500"/>
      <c r="U988" s="1500"/>
      <c r="V988" s="1500"/>
      <c r="W988" s="1500"/>
      <c r="X988" s="1500"/>
      <c r="Y988" s="1500"/>
      <c r="Z988" s="1500"/>
      <c r="AA988" s="1500"/>
      <c r="AB988" s="1500"/>
      <c r="AC988" s="1500"/>
      <c r="AD988" s="1500"/>
      <c r="AE988" s="1500"/>
      <c r="AF988" s="1500"/>
      <c r="AG988" s="1500"/>
      <c r="AH988" s="1500"/>
      <c r="AI988" s="1500"/>
      <c r="AJ988" s="1500"/>
      <c r="AK988" s="1500"/>
      <c r="AL988" s="1500"/>
      <c r="AM988" s="1500"/>
      <c r="AN988" s="1500"/>
    </row>
    <row r="989" spans="1:40" ht="14.25" customHeight="1" x14ac:dyDescent="0.25">
      <c r="A989" s="1500"/>
      <c r="B989" s="1500"/>
      <c r="C989" s="1500"/>
      <c r="D989" s="1500"/>
      <c r="E989" s="1500"/>
      <c r="F989" s="1500"/>
      <c r="G989" s="1500"/>
      <c r="H989" s="1500"/>
      <c r="I989" s="1500"/>
      <c r="J989" s="1500"/>
      <c r="K989" s="1500"/>
      <c r="L989" s="1500"/>
      <c r="M989" s="1500"/>
      <c r="N989" s="1500"/>
      <c r="O989" s="1500"/>
      <c r="P989" s="1500"/>
      <c r="Q989" s="1500"/>
      <c r="R989" s="1500"/>
      <c r="S989" s="1500"/>
      <c r="T989" s="1500"/>
      <c r="U989" s="1500"/>
      <c r="V989" s="1500"/>
      <c r="W989" s="1500"/>
      <c r="X989" s="1500"/>
      <c r="Y989" s="1500"/>
      <c r="Z989" s="1500"/>
      <c r="AA989" s="1500"/>
      <c r="AB989" s="1500"/>
      <c r="AC989" s="1500"/>
      <c r="AD989" s="1500"/>
      <c r="AE989" s="1500"/>
      <c r="AF989" s="1500"/>
      <c r="AG989" s="1500"/>
      <c r="AH989" s="1500"/>
      <c r="AI989" s="1500"/>
      <c r="AJ989" s="1500"/>
      <c r="AK989" s="1500"/>
      <c r="AL989" s="1500"/>
      <c r="AM989" s="1500"/>
      <c r="AN989" s="1500"/>
    </row>
    <row r="990" spans="1:40" ht="14.25" customHeight="1" x14ac:dyDescent="0.25">
      <c r="A990" s="1500"/>
      <c r="B990" s="1500"/>
      <c r="C990" s="1500"/>
      <c r="D990" s="1500"/>
      <c r="E990" s="1500"/>
      <c r="F990" s="1500"/>
      <c r="G990" s="1500"/>
      <c r="H990" s="1500"/>
      <c r="I990" s="1500"/>
      <c r="J990" s="1500"/>
      <c r="K990" s="1500"/>
      <c r="L990" s="1500"/>
      <c r="M990" s="1500"/>
      <c r="N990" s="1500"/>
      <c r="O990" s="1500"/>
      <c r="P990" s="1500"/>
      <c r="Q990" s="1500"/>
      <c r="R990" s="1500"/>
      <c r="S990" s="1500"/>
      <c r="T990" s="1500"/>
      <c r="U990" s="1500"/>
      <c r="V990" s="1500"/>
      <c r="W990" s="1500"/>
      <c r="X990" s="1500"/>
      <c r="Y990" s="1500"/>
      <c r="Z990" s="1500"/>
      <c r="AA990" s="1500"/>
      <c r="AB990" s="1500"/>
      <c r="AC990" s="1500"/>
      <c r="AD990" s="1500"/>
      <c r="AE990" s="1500"/>
      <c r="AF990" s="1500"/>
      <c r="AG990" s="1500"/>
      <c r="AH990" s="1500"/>
      <c r="AI990" s="1500"/>
      <c r="AJ990" s="1500"/>
      <c r="AK990" s="1500"/>
      <c r="AL990" s="1500"/>
      <c r="AM990" s="1500"/>
      <c r="AN990" s="1500"/>
    </row>
    <row r="991" spans="1:40" ht="14.25" customHeight="1" x14ac:dyDescent="0.25">
      <c r="A991" s="1500"/>
      <c r="B991" s="1500"/>
      <c r="C991" s="1500"/>
      <c r="D991" s="1500"/>
      <c r="E991" s="1500"/>
      <c r="F991" s="1500"/>
      <c r="G991" s="1500"/>
      <c r="H991" s="1500"/>
      <c r="I991" s="1500"/>
      <c r="J991" s="1500"/>
      <c r="K991" s="1500"/>
      <c r="L991" s="1500"/>
      <c r="M991" s="1500"/>
      <c r="N991" s="1500"/>
      <c r="O991" s="1500"/>
      <c r="P991" s="1500"/>
      <c r="Q991" s="1500"/>
      <c r="R991" s="1500"/>
      <c r="S991" s="1500"/>
      <c r="T991" s="1500"/>
      <c r="U991" s="1500"/>
      <c r="V991" s="1500"/>
      <c r="W991" s="1500"/>
      <c r="X991" s="1500"/>
      <c r="Y991" s="1500"/>
      <c r="Z991" s="1500"/>
      <c r="AA991" s="1500"/>
      <c r="AB991" s="1500"/>
      <c r="AC991" s="1500"/>
      <c r="AD991" s="1500"/>
      <c r="AE991" s="1500"/>
      <c r="AF991" s="1500"/>
      <c r="AG991" s="1500"/>
      <c r="AH991" s="1500"/>
      <c r="AI991" s="1500"/>
      <c r="AJ991" s="1500"/>
      <c r="AK991" s="1500"/>
      <c r="AL991" s="1500"/>
      <c r="AM991" s="1500"/>
      <c r="AN991" s="1500"/>
    </row>
    <row r="992" spans="1:40" ht="14.25" customHeight="1" x14ac:dyDescent="0.25">
      <c r="A992" s="1500"/>
      <c r="B992" s="1500"/>
      <c r="C992" s="1500"/>
      <c r="D992" s="1500"/>
      <c r="E992" s="1500"/>
      <c r="F992" s="1500"/>
      <c r="G992" s="1500"/>
      <c r="H992" s="1500"/>
      <c r="I992" s="1500"/>
      <c r="J992" s="1500"/>
      <c r="K992" s="1500"/>
      <c r="L992" s="1500"/>
      <c r="M992" s="1500"/>
      <c r="N992" s="1500"/>
      <c r="O992" s="1500"/>
      <c r="P992" s="1500"/>
      <c r="Q992" s="1500"/>
      <c r="R992" s="1500"/>
      <c r="S992" s="1500"/>
      <c r="T992" s="1500"/>
      <c r="U992" s="1500"/>
      <c r="V992" s="1500"/>
      <c r="W992" s="1500"/>
      <c r="X992" s="1500"/>
      <c r="Y992" s="1500"/>
      <c r="Z992" s="1500"/>
      <c r="AA992" s="1500"/>
      <c r="AB992" s="1500"/>
      <c r="AC992" s="1500"/>
      <c r="AD992" s="1500"/>
      <c r="AE992" s="1500"/>
      <c r="AF992" s="1500"/>
      <c r="AG992" s="1500"/>
      <c r="AH992" s="1500"/>
      <c r="AI992" s="1500"/>
      <c r="AJ992" s="1500"/>
      <c r="AK992" s="1500"/>
      <c r="AL992" s="1500"/>
      <c r="AM992" s="1500"/>
      <c r="AN992" s="1500"/>
    </row>
    <row r="993" spans="1:40" ht="14.25" customHeight="1" x14ac:dyDescent="0.25">
      <c r="A993" s="1500"/>
      <c r="B993" s="1500"/>
      <c r="C993" s="1500"/>
      <c r="D993" s="1500"/>
      <c r="E993" s="1500"/>
      <c r="F993" s="1500"/>
      <c r="G993" s="1500"/>
      <c r="H993" s="1500"/>
      <c r="I993" s="1500"/>
      <c r="J993" s="1500"/>
      <c r="K993" s="1500"/>
      <c r="L993" s="1500"/>
      <c r="M993" s="1500"/>
      <c r="N993" s="1500"/>
      <c r="O993" s="1500"/>
      <c r="P993" s="1500"/>
      <c r="Q993" s="1500"/>
      <c r="R993" s="1500"/>
      <c r="S993" s="1500"/>
      <c r="T993" s="1500"/>
      <c r="U993" s="1500"/>
      <c r="V993" s="1500"/>
      <c r="W993" s="1500"/>
      <c r="X993" s="1500"/>
      <c r="Y993" s="1500"/>
      <c r="Z993" s="1500"/>
      <c r="AA993" s="1500"/>
      <c r="AB993" s="1500"/>
      <c r="AC993" s="1500"/>
      <c r="AD993" s="1500"/>
      <c r="AE993" s="1500"/>
      <c r="AF993" s="1500"/>
      <c r="AG993" s="1500"/>
      <c r="AH993" s="1500"/>
      <c r="AI993" s="1500"/>
      <c r="AJ993" s="1500"/>
      <c r="AK993" s="1500"/>
      <c r="AL993" s="1500"/>
      <c r="AM993" s="1500"/>
      <c r="AN993" s="1500"/>
    </row>
    <row r="994" spans="1:40" ht="14.25" customHeight="1" x14ac:dyDescent="0.25">
      <c r="A994" s="1500"/>
      <c r="B994" s="1500"/>
      <c r="C994" s="1500"/>
      <c r="D994" s="1500"/>
      <c r="E994" s="1500"/>
      <c r="F994" s="1500"/>
      <c r="G994" s="1500"/>
      <c r="H994" s="1500"/>
      <c r="I994" s="1500"/>
      <c r="J994" s="1500"/>
      <c r="K994" s="1500"/>
      <c r="L994" s="1500"/>
      <c r="M994" s="1500"/>
      <c r="N994" s="1500"/>
      <c r="O994" s="1500"/>
      <c r="P994" s="1500"/>
      <c r="Q994" s="1500"/>
      <c r="R994" s="1500"/>
      <c r="S994" s="1500"/>
      <c r="T994" s="1500"/>
      <c r="U994" s="1500"/>
      <c r="V994" s="1500"/>
      <c r="W994" s="1500"/>
      <c r="X994" s="1500"/>
      <c r="Y994" s="1500"/>
      <c r="Z994" s="1500"/>
      <c r="AA994" s="1500"/>
      <c r="AB994" s="1500"/>
      <c r="AC994" s="1500"/>
      <c r="AD994" s="1500"/>
      <c r="AE994" s="1500"/>
      <c r="AF994" s="1500"/>
      <c r="AG994" s="1500"/>
      <c r="AH994" s="1500"/>
      <c r="AI994" s="1500"/>
      <c r="AJ994" s="1500"/>
      <c r="AK994" s="1500"/>
      <c r="AL994" s="1500"/>
      <c r="AM994" s="1500"/>
      <c r="AN994" s="1500"/>
    </row>
    <row r="995" spans="1:40" ht="14.25" customHeight="1" x14ac:dyDescent="0.25">
      <c r="A995" s="1500"/>
      <c r="B995" s="1500"/>
      <c r="C995" s="1500"/>
      <c r="D995" s="1500"/>
      <c r="E995" s="1500"/>
      <c r="F995" s="1500"/>
      <c r="G995" s="1500"/>
      <c r="H995" s="1500"/>
      <c r="I995" s="1500"/>
      <c r="J995" s="1500"/>
      <c r="K995" s="1500"/>
      <c r="L995" s="1500"/>
      <c r="M995" s="1500"/>
      <c r="N995" s="1500"/>
      <c r="O995" s="1500"/>
      <c r="P995" s="1500"/>
      <c r="Q995" s="1500"/>
      <c r="R995" s="1500"/>
      <c r="S995" s="1500"/>
      <c r="T995" s="1500"/>
      <c r="U995" s="1500"/>
      <c r="V995" s="1500"/>
      <c r="W995" s="1500"/>
      <c r="X995" s="1500"/>
      <c r="Y995" s="1500"/>
      <c r="Z995" s="1500"/>
      <c r="AA995" s="1500"/>
      <c r="AB995" s="1500"/>
      <c r="AC995" s="1500"/>
      <c r="AD995" s="1500"/>
      <c r="AE995" s="1500"/>
      <c r="AF995" s="1500"/>
      <c r="AG995" s="1500"/>
      <c r="AH995" s="1500"/>
      <c r="AI995" s="1500"/>
      <c r="AJ995" s="1500"/>
      <c r="AK995" s="1500"/>
      <c r="AL995" s="1500"/>
      <c r="AM995" s="1500"/>
      <c r="AN995" s="1500"/>
    </row>
    <row r="996" spans="1:40" ht="14.25" customHeight="1" x14ac:dyDescent="0.25">
      <c r="A996" s="1500"/>
      <c r="B996" s="1500"/>
      <c r="C996" s="1500"/>
      <c r="D996" s="1500"/>
      <c r="E996" s="1500"/>
      <c r="F996" s="1500"/>
      <c r="G996" s="1500"/>
      <c r="H996" s="1500"/>
      <c r="I996" s="1500"/>
      <c r="J996" s="1500"/>
      <c r="K996" s="1500"/>
      <c r="L996" s="1500"/>
      <c r="M996" s="1500"/>
      <c r="N996" s="1500"/>
      <c r="O996" s="1500"/>
      <c r="P996" s="1500"/>
      <c r="Q996" s="1500"/>
      <c r="R996" s="1500"/>
      <c r="S996" s="1500"/>
      <c r="T996" s="1500"/>
      <c r="U996" s="1500"/>
      <c r="V996" s="1500"/>
      <c r="W996" s="1500"/>
      <c r="X996" s="1500"/>
      <c r="Y996" s="1500"/>
      <c r="Z996" s="1500"/>
      <c r="AA996" s="1500"/>
      <c r="AB996" s="1500"/>
      <c r="AC996" s="1500"/>
      <c r="AD996" s="1500"/>
      <c r="AE996" s="1500"/>
      <c r="AF996" s="1500"/>
      <c r="AG996" s="1500"/>
      <c r="AH996" s="1500"/>
      <c r="AI996" s="1500"/>
      <c r="AJ996" s="1500"/>
      <c r="AK996" s="1500"/>
      <c r="AL996" s="1500"/>
      <c r="AM996" s="1500"/>
      <c r="AN996" s="1500"/>
    </row>
    <row r="997" spans="1:40" ht="14.25" customHeight="1" x14ac:dyDescent="0.25">
      <c r="A997" s="1500"/>
      <c r="B997" s="1500"/>
      <c r="C997" s="1500"/>
      <c r="D997" s="1500"/>
      <c r="E997" s="1500"/>
      <c r="F997" s="1500"/>
      <c r="G997" s="1500"/>
      <c r="H997" s="1500"/>
      <c r="I997" s="1500"/>
      <c r="J997" s="1500"/>
      <c r="K997" s="1500"/>
      <c r="L997" s="1500"/>
      <c r="M997" s="1500"/>
      <c r="N997" s="1500"/>
      <c r="O997" s="1500"/>
      <c r="P997" s="1500"/>
      <c r="Q997" s="1500"/>
      <c r="R997" s="1500"/>
      <c r="S997" s="1500"/>
      <c r="T997" s="1500"/>
      <c r="U997" s="1500"/>
      <c r="V997" s="1500"/>
      <c r="W997" s="1500"/>
      <c r="X997" s="1500"/>
      <c r="Y997" s="1500"/>
      <c r="Z997" s="1500"/>
      <c r="AA997" s="1500"/>
      <c r="AB997" s="1500"/>
      <c r="AC997" s="1500"/>
      <c r="AD997" s="1500"/>
      <c r="AE997" s="1500"/>
      <c r="AF997" s="1500"/>
      <c r="AG997" s="1500"/>
      <c r="AH997" s="1500"/>
      <c r="AI997" s="1500"/>
      <c r="AJ997" s="1500"/>
      <c r="AK997" s="1500"/>
      <c r="AL997" s="1500"/>
      <c r="AM997" s="1500"/>
      <c r="AN997" s="1500"/>
    </row>
    <row r="998" spans="1:40" ht="14.25" customHeight="1" x14ac:dyDescent="0.25">
      <c r="A998" s="1500"/>
      <c r="B998" s="1500"/>
      <c r="C998" s="1500"/>
      <c r="D998" s="1500"/>
      <c r="E998" s="1500"/>
      <c r="F998" s="1500"/>
      <c r="G998" s="1500"/>
      <c r="H998" s="1500"/>
      <c r="I998" s="1500"/>
      <c r="J998" s="1500"/>
      <c r="K998" s="1500"/>
      <c r="L998" s="1500"/>
      <c r="M998" s="1500"/>
      <c r="N998" s="1500"/>
      <c r="O998" s="1500"/>
      <c r="P998" s="1500"/>
      <c r="Q998" s="1500"/>
      <c r="R998" s="1500"/>
      <c r="S998" s="1500"/>
      <c r="T998" s="1500"/>
      <c r="U998" s="1500"/>
      <c r="V998" s="1500"/>
      <c r="W998" s="1500"/>
      <c r="X998" s="1500"/>
      <c r="Y998" s="1500"/>
      <c r="Z998" s="1500"/>
      <c r="AA998" s="1500"/>
      <c r="AB998" s="1500"/>
      <c r="AC998" s="1500"/>
      <c r="AD998" s="1500"/>
      <c r="AE998" s="1500"/>
      <c r="AF998" s="1500"/>
      <c r="AG998" s="1500"/>
      <c r="AH998" s="1500"/>
      <c r="AI998" s="1500"/>
      <c r="AJ998" s="1500"/>
      <c r="AK998" s="1500"/>
      <c r="AL998" s="1500"/>
      <c r="AM998" s="1500"/>
      <c r="AN998" s="1500"/>
    </row>
    <row r="999" spans="1:40" ht="14.25" customHeight="1" x14ac:dyDescent="0.25">
      <c r="A999" s="1500"/>
      <c r="B999" s="1500"/>
      <c r="C999" s="1500"/>
      <c r="D999" s="1500"/>
      <c r="E999" s="1500"/>
      <c r="F999" s="1500"/>
      <c r="G999" s="1500"/>
      <c r="H999" s="1500"/>
      <c r="I999" s="1500"/>
      <c r="J999" s="1500"/>
      <c r="K999" s="1500"/>
      <c r="L999" s="1500"/>
      <c r="M999" s="1500"/>
      <c r="N999" s="1500"/>
      <c r="O999" s="1500"/>
      <c r="P999" s="1500"/>
      <c r="Q999" s="1500"/>
      <c r="R999" s="1500"/>
      <c r="S999" s="1500"/>
      <c r="T999" s="1500"/>
      <c r="U999" s="1500"/>
      <c r="V999" s="1500"/>
      <c r="W999" s="1500"/>
      <c r="X999" s="1500"/>
      <c r="Y999" s="1500"/>
      <c r="Z999" s="1500"/>
      <c r="AA999" s="1500"/>
      <c r="AB999" s="1500"/>
      <c r="AC999" s="1500"/>
      <c r="AD999" s="1500"/>
      <c r="AE999" s="1500"/>
      <c r="AF999" s="1500"/>
      <c r="AG999" s="1500"/>
      <c r="AH999" s="1500"/>
      <c r="AI999" s="1500"/>
      <c r="AJ999" s="1500"/>
      <c r="AK999" s="1500"/>
      <c r="AL999" s="1500"/>
      <c r="AM999" s="1500"/>
      <c r="AN999" s="1500"/>
    </row>
    <row r="1000" spans="1:40" ht="14.25" customHeight="1" x14ac:dyDescent="0.25">
      <c r="A1000" s="1500"/>
      <c r="B1000" s="1500"/>
      <c r="C1000" s="1500"/>
      <c r="D1000" s="1500"/>
      <c r="E1000" s="1500"/>
      <c r="F1000" s="1500"/>
      <c r="G1000" s="1500"/>
      <c r="H1000" s="1500"/>
      <c r="I1000" s="1500"/>
      <c r="J1000" s="1500"/>
      <c r="K1000" s="1500"/>
      <c r="L1000" s="1500"/>
      <c r="M1000" s="1500"/>
      <c r="N1000" s="1500"/>
      <c r="O1000" s="1500"/>
      <c r="P1000" s="1500"/>
      <c r="Q1000" s="1500"/>
      <c r="R1000" s="1500"/>
      <c r="S1000" s="1500"/>
      <c r="T1000" s="1500"/>
      <c r="U1000" s="1500"/>
      <c r="V1000" s="1500"/>
      <c r="W1000" s="1500"/>
      <c r="X1000" s="1500"/>
      <c r="Y1000" s="1500"/>
      <c r="Z1000" s="1500"/>
      <c r="AA1000" s="1500"/>
      <c r="AB1000" s="1500"/>
      <c r="AC1000" s="1500"/>
      <c r="AD1000" s="1500"/>
      <c r="AE1000" s="1500"/>
      <c r="AF1000" s="1500"/>
      <c r="AG1000" s="1500"/>
      <c r="AH1000" s="1500"/>
      <c r="AI1000" s="1500"/>
      <c r="AJ1000" s="1500"/>
      <c r="AK1000" s="1500"/>
      <c r="AL1000" s="1500"/>
      <c r="AM1000" s="1500"/>
      <c r="AN1000" s="1500"/>
    </row>
  </sheetData>
  <mergeCells count="140">
    <mergeCell ref="S112:T112"/>
    <mergeCell ref="B77:C77"/>
    <mergeCell ref="B78:B79"/>
    <mergeCell ref="C78:C79"/>
    <mergeCell ref="A95:A97"/>
    <mergeCell ref="B95:I95"/>
    <mergeCell ref="J95:Q95"/>
    <mergeCell ref="B96:C96"/>
    <mergeCell ref="P96:Q96"/>
    <mergeCell ref="B112:B113"/>
    <mergeCell ref="C112:C113"/>
    <mergeCell ref="A76:A79"/>
    <mergeCell ref="B76:I76"/>
    <mergeCell ref="D77:E77"/>
    <mergeCell ref="F77:G77"/>
    <mergeCell ref="H77:I77"/>
    <mergeCell ref="H96:I96"/>
    <mergeCell ref="J96:K96"/>
    <mergeCell ref="L96:M96"/>
    <mergeCell ref="N96:O96"/>
    <mergeCell ref="D96:E96"/>
    <mergeCell ref="F96:G96"/>
    <mergeCell ref="D78:D79"/>
    <mergeCell ref="E78:E79"/>
    <mergeCell ref="B131:D131"/>
    <mergeCell ref="C132:D132"/>
    <mergeCell ref="D112:D113"/>
    <mergeCell ref="E112:E113"/>
    <mergeCell ref="A120:A121"/>
    <mergeCell ref="B120:B122"/>
    <mergeCell ref="C120:F121"/>
    <mergeCell ref="A122:A123"/>
    <mergeCell ref="A131:A133"/>
    <mergeCell ref="F112:F113"/>
    <mergeCell ref="A110:A113"/>
    <mergeCell ref="B110:L110"/>
    <mergeCell ref="B111:C111"/>
    <mergeCell ref="D111:E111"/>
    <mergeCell ref="F111:G111"/>
    <mergeCell ref="N121:O121"/>
    <mergeCell ref="P121:Q121"/>
    <mergeCell ref="H112:H113"/>
    <mergeCell ref="I112:I113"/>
    <mergeCell ref="G120:I121"/>
    <mergeCell ref="J120:Q120"/>
    <mergeCell ref="R120:R122"/>
    <mergeCell ref="J121:K121"/>
    <mergeCell ref="L121:M121"/>
    <mergeCell ref="M112:N112"/>
    <mergeCell ref="O112:P112"/>
    <mergeCell ref="Q112:R112"/>
    <mergeCell ref="G112:G113"/>
    <mergeCell ref="K112:L112"/>
    <mergeCell ref="J78:J79"/>
    <mergeCell ref="K78:L78"/>
    <mergeCell ref="M78:M79"/>
    <mergeCell ref="N78:N79"/>
    <mergeCell ref="O78:O79"/>
    <mergeCell ref="H111:I111"/>
    <mergeCell ref="J111:L111"/>
    <mergeCell ref="F78:F79"/>
    <mergeCell ref="G78:G79"/>
    <mergeCell ref="H78:H79"/>
    <mergeCell ref="I78:I79"/>
    <mergeCell ref="M110:T111"/>
    <mergeCell ref="P78:P79"/>
    <mergeCell ref="Q78:Q79"/>
    <mergeCell ref="A6:Y6"/>
    <mergeCell ref="A9:A11"/>
    <mergeCell ref="B9:I9"/>
    <mergeCell ref="J9:Q9"/>
    <mergeCell ref="R9:Y9"/>
    <mergeCell ref="AC9:AJ9"/>
    <mergeCell ref="Z10:Z11"/>
    <mergeCell ref="AK10:AK11"/>
    <mergeCell ref="H70:I70"/>
    <mergeCell ref="K70:L70"/>
    <mergeCell ref="M70:N70"/>
    <mergeCell ref="O70:P70"/>
    <mergeCell ref="Z9:AB9"/>
    <mergeCell ref="AA10:AB10"/>
    <mergeCell ref="A69:A71"/>
    <mergeCell ref="B69:I69"/>
    <mergeCell ref="J69:L69"/>
    <mergeCell ref="M69:T69"/>
    <mergeCell ref="B70:C70"/>
    <mergeCell ref="D70:E70"/>
    <mergeCell ref="F70:G70"/>
    <mergeCell ref="AK9:AM9"/>
    <mergeCell ref="AA96:AB96"/>
    <mergeCell ref="AC96:AD96"/>
    <mergeCell ref="AE96:AF96"/>
    <mergeCell ref="AG96:AH96"/>
    <mergeCell ref="X78:X79"/>
    <mergeCell ref="Y78:Y79"/>
    <mergeCell ref="R95:Y95"/>
    <mergeCell ref="Z95:AB95"/>
    <mergeCell ref="AC95:AJ95"/>
    <mergeCell ref="R96:S96"/>
    <mergeCell ref="T96:U96"/>
    <mergeCell ref="AI96:AJ96"/>
    <mergeCell ref="R78:R79"/>
    <mergeCell ref="S78:S79"/>
    <mergeCell ref="T78:T79"/>
    <mergeCell ref="U78:U79"/>
    <mergeCell ref="V78:W78"/>
    <mergeCell ref="V96:W96"/>
    <mergeCell ref="X96:Y96"/>
    <mergeCell ref="Q77:R77"/>
    <mergeCell ref="S77:T77"/>
    <mergeCell ref="Q70:R70"/>
    <mergeCell ref="S70:T70"/>
    <mergeCell ref="M76:W76"/>
    <mergeCell ref="X76:Y77"/>
    <mergeCell ref="J77:L77"/>
    <mergeCell ref="M77:N77"/>
    <mergeCell ref="O77:P77"/>
    <mergeCell ref="U77:W77"/>
    <mergeCell ref="AN9:AU9"/>
    <mergeCell ref="AL10:AM10"/>
    <mergeCell ref="AN10:AO10"/>
    <mergeCell ref="AP10:AQ10"/>
    <mergeCell ref="AR10:AS10"/>
    <mergeCell ref="AT10:AU10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AC10:AD10"/>
    <mergeCell ref="AE10:AF10"/>
    <mergeCell ref="AG10:AH10"/>
    <mergeCell ref="AI10:AJ10"/>
  </mergeCells>
  <dataValidations count="2">
    <dataValidation type="decimal" operator="greaterThanOrEqual" allowBlank="1" showErrorMessage="1" sqref="B13:Q67 Z13:AU67 B72:T74 B99:Q108 Z99:AJ108 B115:T118 B124:R129 B134:D134" xr:uid="{00000000-0002-0000-1600-000000000000}">
      <formula1>0</formula1>
    </dataValidation>
    <dataValidation type="decimal" allowBlank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Z1000"/>
  <sheetViews>
    <sheetView showGridLines="0" workbookViewId="0"/>
  </sheetViews>
  <sheetFormatPr baseColWidth="10" defaultColWidth="14.42578125" defaultRowHeight="15" customHeight="1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2" max="12" width="11.42578125" customWidth="1"/>
    <col min="13" max="13" width="12.42578125" customWidth="1"/>
    <col min="14" max="14" width="11.42578125" customWidth="1"/>
    <col min="15" max="15" width="12.28515625" customWidth="1"/>
    <col min="16" max="16" width="11.42578125" customWidth="1"/>
    <col min="17" max="17" width="11.28515625" customWidth="1"/>
    <col min="18" max="18" width="12" customWidth="1"/>
    <col min="19" max="19" width="11.7109375" customWidth="1"/>
    <col min="20" max="20" width="11.42578125" customWidth="1"/>
    <col min="21" max="21" width="12.42578125" customWidth="1"/>
    <col min="22" max="26" width="11.42578125" customWidth="1"/>
  </cols>
  <sheetData>
    <row r="1" spans="1:26" ht="14.25" customHeight="1" x14ac:dyDescent="0.25">
      <c r="A1" s="1727" t="s">
        <v>28</v>
      </c>
    </row>
    <row r="2" spans="1:26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2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6" ht="14.25" customHeight="1" x14ac:dyDescent="0.25">
      <c r="A4" s="1727" t="str">
        <f>CONCATENATE("MES: ",NOMBRE!B6, " (",NOMBRE!C6,NOMBRE!D6,")")</f>
        <v>MES: NOVIEMBRE (11)</v>
      </c>
    </row>
    <row r="5" spans="1:26" ht="18" customHeight="1" x14ac:dyDescent="0.25">
      <c r="A5" s="2000" t="str">
        <f>CONCATENATE("AÑO: ",NOMBRE!B7)</f>
        <v>AÑO: 2025</v>
      </c>
    </row>
    <row r="6" spans="1:26" ht="18" customHeight="1" x14ac:dyDescent="0.25">
      <c r="A6" s="3350" t="s">
        <v>3900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2740"/>
      <c r="S6" s="2740"/>
      <c r="T6" s="2740"/>
      <c r="U6" s="2740"/>
      <c r="V6" s="2740"/>
      <c r="W6" s="2740"/>
      <c r="X6" s="2740"/>
      <c r="Y6" s="2740"/>
      <c r="Z6" s="2740"/>
    </row>
    <row r="7" spans="1:26" ht="18" customHeight="1" x14ac:dyDescent="0.25">
      <c r="A7" s="3350" t="s">
        <v>3901</v>
      </c>
      <c r="B7" s="3165"/>
      <c r="C7" s="3165"/>
      <c r="D7" s="3165"/>
      <c r="E7" s="3165"/>
      <c r="F7" s="3165"/>
      <c r="G7" s="3165"/>
      <c r="H7" s="3165"/>
      <c r="I7" s="3165"/>
      <c r="J7" s="3165"/>
      <c r="K7" s="3165"/>
      <c r="L7" s="3165"/>
      <c r="M7" s="3165"/>
      <c r="N7" s="3165"/>
      <c r="O7" s="3165"/>
      <c r="P7" s="3165"/>
      <c r="Q7" s="3165"/>
      <c r="R7" s="2740"/>
      <c r="S7" s="2740"/>
      <c r="T7" s="2740"/>
      <c r="U7" s="2740"/>
      <c r="V7" s="2740"/>
      <c r="W7" s="2740"/>
      <c r="X7" s="2740"/>
      <c r="Y7" s="2740"/>
      <c r="Z7" s="2740"/>
    </row>
    <row r="8" spans="1:26" ht="14.25" customHeight="1" x14ac:dyDescent="0.25"/>
    <row r="9" spans="1:26" ht="14.25" customHeight="1" x14ac:dyDescent="0.25"/>
    <row r="10" spans="1:26" ht="16.5" customHeight="1" x14ac:dyDescent="0.25">
      <c r="A10" s="1873" t="s">
        <v>3902</v>
      </c>
      <c r="B10" s="2200"/>
      <c r="C10" s="2200"/>
      <c r="D10" s="2200"/>
      <c r="E10" s="2200"/>
      <c r="F10" s="2200"/>
      <c r="G10" s="2200"/>
      <c r="H10" s="2200"/>
      <c r="I10" s="2200"/>
      <c r="J10" s="2200"/>
      <c r="K10" s="2200"/>
      <c r="L10" s="2200"/>
      <c r="M10" s="2200"/>
      <c r="N10" s="2200"/>
      <c r="O10" s="2200"/>
      <c r="P10" s="2200"/>
      <c r="Q10" s="2200"/>
      <c r="R10" s="2200"/>
      <c r="S10" s="2200"/>
      <c r="T10" s="2200"/>
      <c r="U10" s="2200"/>
      <c r="V10" s="2200"/>
      <c r="W10" s="2200"/>
      <c r="X10" s="2200"/>
      <c r="Y10" s="2200"/>
      <c r="Z10" s="2200"/>
    </row>
    <row r="11" spans="1:26" ht="16.5" customHeight="1" x14ac:dyDescent="0.25">
      <c r="A11" s="1873" t="s">
        <v>3903</v>
      </c>
      <c r="B11" s="1873"/>
      <c r="C11" s="1873"/>
      <c r="D11" s="1873"/>
      <c r="E11" s="1873"/>
      <c r="F11" s="2200"/>
      <c r="G11" s="2200"/>
      <c r="H11" s="2200"/>
      <c r="I11" s="2200"/>
      <c r="J11" s="2200"/>
      <c r="K11" s="2200"/>
      <c r="L11" s="2200"/>
      <c r="M11" s="2200"/>
      <c r="N11" s="2200"/>
      <c r="O11" s="2200"/>
      <c r="P11" s="2200"/>
      <c r="Q11" s="2200"/>
      <c r="R11" s="2200"/>
      <c r="S11" s="2200"/>
      <c r="T11" s="2200"/>
      <c r="U11" s="2200"/>
      <c r="V11" s="2200"/>
      <c r="W11" s="2200"/>
      <c r="X11" s="2200"/>
      <c r="Y11" s="2200"/>
      <c r="Z11" s="2200"/>
    </row>
    <row r="12" spans="1:26" ht="36" customHeight="1" x14ac:dyDescent="0.25">
      <c r="A12" s="3136" t="s">
        <v>3904</v>
      </c>
      <c r="B12" s="3143" t="s">
        <v>3905</v>
      </c>
      <c r="C12" s="3124"/>
      <c r="D12" s="3124"/>
      <c r="E12" s="3122"/>
      <c r="F12" s="3143" t="s">
        <v>3906</v>
      </c>
      <c r="G12" s="3124"/>
      <c r="H12" s="3124"/>
      <c r="I12" s="3122"/>
      <c r="J12" s="3143" t="s">
        <v>3907</v>
      </c>
      <c r="K12" s="3124"/>
      <c r="L12" s="3124"/>
      <c r="M12" s="3122"/>
      <c r="N12" s="3143" t="s">
        <v>3908</v>
      </c>
      <c r="O12" s="3124"/>
      <c r="P12" s="3124"/>
      <c r="Q12" s="3122"/>
    </row>
    <row r="13" spans="1:26" ht="14.25" customHeight="1" x14ac:dyDescent="0.25">
      <c r="A13" s="3545"/>
      <c r="B13" s="3159" t="s">
        <v>3909</v>
      </c>
      <c r="C13" s="3122"/>
      <c r="D13" s="3159" t="s">
        <v>2466</v>
      </c>
      <c r="E13" s="3122"/>
      <c r="F13" s="3159" t="s">
        <v>3909</v>
      </c>
      <c r="G13" s="3122"/>
      <c r="H13" s="3159" t="s">
        <v>2466</v>
      </c>
      <c r="I13" s="3122"/>
      <c r="J13" s="3159" t="s">
        <v>3909</v>
      </c>
      <c r="K13" s="3122"/>
      <c r="L13" s="3159" t="s">
        <v>2466</v>
      </c>
      <c r="M13" s="3122"/>
      <c r="N13" s="3159" t="s">
        <v>3909</v>
      </c>
      <c r="O13" s="3122"/>
      <c r="P13" s="3159" t="s">
        <v>2466</v>
      </c>
      <c r="Q13" s="3122"/>
    </row>
    <row r="14" spans="1:26" ht="14.25" customHeight="1" x14ac:dyDescent="0.25">
      <c r="A14" s="3137"/>
      <c r="B14" s="58" t="s">
        <v>63</v>
      </c>
      <c r="C14" s="1863" t="s">
        <v>64</v>
      </c>
      <c r="D14" s="58" t="s">
        <v>63</v>
      </c>
      <c r="E14" s="1863" t="s">
        <v>64</v>
      </c>
      <c r="F14" s="58" t="s">
        <v>63</v>
      </c>
      <c r="G14" s="1863" t="s">
        <v>64</v>
      </c>
      <c r="H14" s="58" t="s">
        <v>63</v>
      </c>
      <c r="I14" s="1832" t="s">
        <v>64</v>
      </c>
      <c r="J14" s="58" t="s">
        <v>63</v>
      </c>
      <c r="K14" s="144" t="s">
        <v>64</v>
      </c>
      <c r="L14" s="2305" t="s">
        <v>63</v>
      </c>
      <c r="M14" s="2242" t="s">
        <v>64</v>
      </c>
      <c r="N14" s="58" t="s">
        <v>63</v>
      </c>
      <c r="O14" s="1863" t="s">
        <v>64</v>
      </c>
      <c r="P14" s="58" t="s">
        <v>63</v>
      </c>
      <c r="Q14" s="1863" t="s">
        <v>64</v>
      </c>
    </row>
    <row r="15" spans="1:26" ht="14.25" customHeight="1" x14ac:dyDescent="0.25">
      <c r="A15" s="1526" t="s">
        <v>82</v>
      </c>
      <c r="B15" s="1527">
        <f t="shared" ref="B15:Q15" si="0">SUM(B16:B27)</f>
        <v>0</v>
      </c>
      <c r="C15" s="704">
        <f t="shared" si="0"/>
        <v>0</v>
      </c>
      <c r="D15" s="1527">
        <f t="shared" si="0"/>
        <v>0</v>
      </c>
      <c r="E15" s="704">
        <f t="shared" si="0"/>
        <v>0</v>
      </c>
      <c r="F15" s="1527">
        <f t="shared" si="0"/>
        <v>0</v>
      </c>
      <c r="G15" s="704">
        <f t="shared" si="0"/>
        <v>0</v>
      </c>
      <c r="H15" s="1527">
        <f t="shared" si="0"/>
        <v>0</v>
      </c>
      <c r="I15" s="704">
        <f t="shared" si="0"/>
        <v>0</v>
      </c>
      <c r="J15" s="1527">
        <f t="shared" si="0"/>
        <v>0</v>
      </c>
      <c r="K15" s="704">
        <f t="shared" si="0"/>
        <v>0</v>
      </c>
      <c r="L15" s="700">
        <f t="shared" si="0"/>
        <v>0</v>
      </c>
      <c r="M15" s="702">
        <f t="shared" si="0"/>
        <v>0</v>
      </c>
      <c r="N15" s="1527">
        <f t="shared" si="0"/>
        <v>0</v>
      </c>
      <c r="O15" s="704">
        <f t="shared" si="0"/>
        <v>0</v>
      </c>
      <c r="P15" s="1527">
        <f t="shared" si="0"/>
        <v>0</v>
      </c>
      <c r="Q15" s="704">
        <f t="shared" si="0"/>
        <v>0</v>
      </c>
    </row>
    <row r="16" spans="1:26" ht="14.25" customHeight="1" x14ac:dyDescent="0.25">
      <c r="A16" s="364" t="s">
        <v>1245</v>
      </c>
      <c r="B16" s="450"/>
      <c r="C16" s="474"/>
      <c r="D16" s="2661">
        <f t="shared" ref="D16:E16" si="1">SUM(H16+L16)</f>
        <v>0</v>
      </c>
      <c r="E16" s="252">
        <f t="shared" si="1"/>
        <v>0</v>
      </c>
      <c r="F16" s="379"/>
      <c r="G16" s="380"/>
      <c r="H16" s="355"/>
      <c r="I16" s="2177"/>
      <c r="J16" s="379"/>
      <c r="K16" s="380"/>
      <c r="L16" s="377"/>
      <c r="M16" s="351"/>
      <c r="N16" s="379"/>
      <c r="O16" s="380"/>
      <c r="P16" s="1509"/>
      <c r="Q16" s="1508"/>
    </row>
    <row r="17" spans="1:26" ht="14.25" customHeight="1" x14ac:dyDescent="0.25">
      <c r="A17" s="364" t="s">
        <v>1250</v>
      </c>
      <c r="B17" s="150">
        <f t="shared" ref="B17:E17" si="2">SUM(F17+J17)</f>
        <v>0</v>
      </c>
      <c r="C17" s="252">
        <f t="shared" si="2"/>
        <v>0</v>
      </c>
      <c r="D17" s="227">
        <f t="shared" si="2"/>
        <v>0</v>
      </c>
      <c r="E17" s="252">
        <f t="shared" si="2"/>
        <v>0</v>
      </c>
      <c r="F17" s="355"/>
      <c r="G17" s="356"/>
      <c r="H17" s="355"/>
      <c r="I17" s="2177"/>
      <c r="J17" s="355"/>
      <c r="K17" s="356"/>
      <c r="L17" s="2084"/>
      <c r="M17" s="2057"/>
      <c r="N17" s="1509"/>
      <c r="O17" s="1508"/>
      <c r="P17" s="1509"/>
      <c r="Q17" s="1508"/>
    </row>
    <row r="18" spans="1:26" ht="14.25" customHeight="1" x14ac:dyDescent="0.25">
      <c r="A18" s="364" t="s">
        <v>1253</v>
      </c>
      <c r="B18" s="379"/>
      <c r="C18" s="380"/>
      <c r="D18" s="227">
        <f t="shared" ref="D18:E18" si="3">SUM(H18+L18)</f>
        <v>0</v>
      </c>
      <c r="E18" s="252">
        <f t="shared" si="3"/>
        <v>0</v>
      </c>
      <c r="F18" s="379"/>
      <c r="G18" s="380"/>
      <c r="H18" s="355"/>
      <c r="I18" s="2177"/>
      <c r="J18" s="379"/>
      <c r="K18" s="380"/>
      <c r="L18" s="2084"/>
      <c r="M18" s="356"/>
      <c r="N18" s="379"/>
      <c r="O18" s="380"/>
      <c r="P18" s="1509"/>
      <c r="Q18" s="1508"/>
    </row>
    <row r="19" spans="1:26" ht="14.25" customHeight="1" x14ac:dyDescent="0.25">
      <c r="A19" s="364" t="s">
        <v>1281</v>
      </c>
      <c r="B19" s="379"/>
      <c r="C19" s="380"/>
      <c r="D19" s="227">
        <f t="shared" ref="D19:E19" si="4">SUM(H19+L19)</f>
        <v>0</v>
      </c>
      <c r="E19" s="252">
        <f t="shared" si="4"/>
        <v>0</v>
      </c>
      <c r="F19" s="2251"/>
      <c r="G19" s="265"/>
      <c r="H19" s="355"/>
      <c r="I19" s="2177"/>
      <c r="J19" s="2251"/>
      <c r="K19" s="265"/>
      <c r="L19" s="2084"/>
      <c r="M19" s="356"/>
      <c r="N19" s="2279"/>
      <c r="O19" s="2589"/>
      <c r="P19" s="2946"/>
      <c r="Q19" s="2944"/>
    </row>
    <row r="20" spans="1:26" ht="14.25" customHeight="1" x14ac:dyDescent="0.25">
      <c r="A20" s="364" t="s">
        <v>3243</v>
      </c>
      <c r="B20" s="150">
        <f t="shared" ref="B20:E20" si="5">SUM(F20+J20)</f>
        <v>0</v>
      </c>
      <c r="C20" s="252">
        <f t="shared" si="5"/>
        <v>0</v>
      </c>
      <c r="D20" s="227">
        <f t="shared" si="5"/>
        <v>0</v>
      </c>
      <c r="E20" s="252">
        <f t="shared" si="5"/>
        <v>0</v>
      </c>
      <c r="F20" s="2186"/>
      <c r="G20" s="608"/>
      <c r="H20" s="355"/>
      <c r="I20" s="2177"/>
      <c r="J20" s="2186"/>
      <c r="K20" s="608"/>
      <c r="L20" s="2085"/>
      <c r="M20" s="356"/>
      <c r="N20" s="1509"/>
      <c r="O20" s="1508"/>
      <c r="P20" s="2946"/>
      <c r="Q20" s="2944"/>
    </row>
    <row r="21" spans="1:26" ht="14.25" customHeight="1" x14ac:dyDescent="0.25">
      <c r="A21" s="364" t="s">
        <v>1248</v>
      </c>
      <c r="B21" s="379"/>
      <c r="C21" s="380"/>
      <c r="D21" s="227">
        <f t="shared" ref="D21:E21" si="6">SUM(H21+L21)</f>
        <v>0</v>
      </c>
      <c r="E21" s="252">
        <f t="shared" si="6"/>
        <v>0</v>
      </c>
      <c r="F21" s="2251"/>
      <c r="G21" s="265"/>
      <c r="H21" s="355"/>
      <c r="I21" s="2177"/>
      <c r="J21" s="2251"/>
      <c r="K21" s="265"/>
      <c r="L21" s="2084"/>
      <c r="M21" s="356"/>
      <c r="N21" s="2279"/>
      <c r="O21" s="2589"/>
      <c r="P21" s="2946"/>
      <c r="Q21" s="2944"/>
    </row>
    <row r="22" spans="1:26" ht="14.25" customHeight="1" x14ac:dyDescent="0.25">
      <c r="A22" s="2063" t="s">
        <v>3910</v>
      </c>
      <c r="B22" s="379"/>
      <c r="C22" s="380"/>
      <c r="D22" s="227">
        <f t="shared" ref="D22:E22" si="7">SUM(H22+L22)</f>
        <v>0</v>
      </c>
      <c r="E22" s="252">
        <f t="shared" si="7"/>
        <v>0</v>
      </c>
      <c r="F22" s="2251"/>
      <c r="G22" s="265"/>
      <c r="H22" s="355"/>
      <c r="I22" s="2177"/>
      <c r="J22" s="2251"/>
      <c r="K22" s="265"/>
      <c r="L22" s="2084"/>
      <c r="M22" s="2057"/>
      <c r="N22" s="2279"/>
      <c r="O22" s="2589"/>
      <c r="P22" s="2946"/>
      <c r="Q22" s="2944"/>
    </row>
    <row r="23" spans="1:26" ht="14.25" customHeight="1" x14ac:dyDescent="0.25">
      <c r="A23" s="2063" t="s">
        <v>3911</v>
      </c>
      <c r="B23" s="150">
        <f t="shared" ref="B23:E23" si="8">SUM(F23+J23)</f>
        <v>0</v>
      </c>
      <c r="C23" s="252">
        <f t="shared" si="8"/>
        <v>0</v>
      </c>
      <c r="D23" s="150">
        <f t="shared" si="8"/>
        <v>0</v>
      </c>
      <c r="E23" s="252">
        <f t="shared" si="8"/>
        <v>0</v>
      </c>
      <c r="F23" s="355"/>
      <c r="G23" s="356"/>
      <c r="H23" s="355"/>
      <c r="I23" s="2177"/>
      <c r="J23" s="355"/>
      <c r="K23" s="356"/>
      <c r="L23" s="2084"/>
      <c r="M23" s="356"/>
      <c r="N23" s="2946"/>
      <c r="O23" s="2944"/>
      <c r="P23" s="2946"/>
      <c r="Q23" s="2944"/>
    </row>
    <row r="24" spans="1:26" ht="14.25" customHeight="1" x14ac:dyDescent="0.25">
      <c r="A24" s="364" t="s">
        <v>3912</v>
      </c>
      <c r="B24" s="150">
        <f t="shared" ref="B24:E24" si="9">SUM(F24+J24)</f>
        <v>0</v>
      </c>
      <c r="C24" s="252">
        <f t="shared" si="9"/>
        <v>0</v>
      </c>
      <c r="D24" s="150">
        <f t="shared" si="9"/>
        <v>0</v>
      </c>
      <c r="E24" s="252">
        <f t="shared" si="9"/>
        <v>0</v>
      </c>
      <c r="F24" s="355"/>
      <c r="G24" s="356"/>
      <c r="H24" s="2186"/>
      <c r="I24" s="2190"/>
      <c r="J24" s="2186"/>
      <c r="K24" s="2190"/>
      <c r="L24" s="2186"/>
      <c r="M24" s="2190"/>
      <c r="N24" s="2946"/>
      <c r="O24" s="2944"/>
      <c r="P24" s="2955"/>
      <c r="Q24" s="2956"/>
    </row>
    <row r="25" spans="1:26" ht="14.25" customHeight="1" x14ac:dyDescent="0.25">
      <c r="A25" s="2063" t="s">
        <v>3913</v>
      </c>
      <c r="B25" s="379"/>
      <c r="C25" s="380"/>
      <c r="D25" s="150">
        <f t="shared" ref="D25:E25" si="10">SUM(H25+L25)</f>
        <v>0</v>
      </c>
      <c r="E25" s="252">
        <f t="shared" si="10"/>
        <v>0</v>
      </c>
      <c r="F25" s="2090"/>
      <c r="G25" s="1983"/>
      <c r="H25" s="355"/>
      <c r="I25" s="2057"/>
      <c r="J25" s="2090"/>
      <c r="K25" s="1983"/>
      <c r="L25" s="355"/>
      <c r="M25" s="2057"/>
      <c r="N25" s="2090"/>
      <c r="O25" s="1983"/>
      <c r="P25" s="1509"/>
      <c r="Q25" s="2944"/>
    </row>
    <row r="26" spans="1:26" ht="14.25" customHeight="1" x14ac:dyDescent="0.25">
      <c r="A26" s="2063" t="s">
        <v>2470</v>
      </c>
      <c r="B26" s="379"/>
      <c r="C26" s="380"/>
      <c r="D26" s="227">
        <f t="shared" ref="D26:E26" si="11">SUM(H26+L26)</f>
        <v>0</v>
      </c>
      <c r="E26" s="252">
        <f t="shared" si="11"/>
        <v>0</v>
      </c>
      <c r="F26" s="2251"/>
      <c r="G26" s="265"/>
      <c r="H26" s="1843"/>
      <c r="I26" s="1844"/>
      <c r="J26" s="2251"/>
      <c r="K26" s="265"/>
      <c r="L26" s="1843"/>
      <c r="M26" s="1844"/>
      <c r="N26" s="2251"/>
      <c r="O26" s="265"/>
      <c r="P26" s="1509"/>
      <c r="Q26" s="2957"/>
    </row>
    <row r="27" spans="1:26" ht="14.25" customHeight="1" x14ac:dyDescent="0.25">
      <c r="A27" s="2063" t="s">
        <v>3914</v>
      </c>
      <c r="B27" s="227">
        <f t="shared" ref="B27:E27" si="12">SUM(F27+J27)</f>
        <v>0</v>
      </c>
      <c r="C27" s="254">
        <f t="shared" si="12"/>
        <v>0</v>
      </c>
      <c r="D27" s="227">
        <f t="shared" si="12"/>
        <v>0</v>
      </c>
      <c r="E27" s="254">
        <f t="shared" si="12"/>
        <v>0</v>
      </c>
      <c r="F27" s="2186"/>
      <c r="G27" s="2093"/>
      <c r="H27" s="2074"/>
      <c r="I27" s="2093"/>
      <c r="J27" s="2074"/>
      <c r="K27" s="2093"/>
      <c r="L27" s="2074"/>
      <c r="M27" s="2093"/>
      <c r="N27" s="2958"/>
      <c r="O27" s="2959"/>
      <c r="P27" s="2958"/>
      <c r="Q27" s="2959"/>
    </row>
    <row r="28" spans="1:26" ht="18" customHeight="1" x14ac:dyDescent="0.25">
      <c r="A28" s="3544" t="s">
        <v>3915</v>
      </c>
      <c r="B28" s="3124"/>
      <c r="C28" s="3124"/>
      <c r="D28" s="3124"/>
      <c r="E28" s="3124"/>
      <c r="F28" s="3124"/>
      <c r="G28" s="1991"/>
      <c r="H28" s="2200"/>
      <c r="I28" s="2200"/>
      <c r="J28" s="2200"/>
      <c r="K28" s="2200"/>
      <c r="L28" s="2200"/>
      <c r="M28" s="2200"/>
      <c r="N28" s="2200"/>
      <c r="O28" s="2200"/>
      <c r="P28" s="2200"/>
      <c r="Q28" s="2200"/>
      <c r="R28" s="143"/>
      <c r="S28" s="143"/>
      <c r="T28" s="143"/>
      <c r="U28" s="143"/>
      <c r="V28" s="143"/>
      <c r="W28" s="143"/>
      <c r="X28" s="143"/>
      <c r="Y28" s="143"/>
      <c r="Z28" s="143"/>
    </row>
    <row r="29" spans="1:26" ht="24.75" customHeight="1" x14ac:dyDescent="0.25">
      <c r="A29" s="3138" t="s">
        <v>3904</v>
      </c>
      <c r="B29" s="3143" t="s">
        <v>3916</v>
      </c>
      <c r="C29" s="3124"/>
      <c r="D29" s="3124"/>
      <c r="E29" s="3122"/>
      <c r="F29" s="3143" t="s">
        <v>3917</v>
      </c>
      <c r="G29" s="3124"/>
      <c r="H29" s="3124"/>
      <c r="I29" s="3122"/>
      <c r="J29" s="3143" t="s">
        <v>3918</v>
      </c>
      <c r="K29" s="3124"/>
      <c r="L29" s="3124"/>
      <c r="M29" s="3122"/>
      <c r="N29" s="3143" t="s">
        <v>3919</v>
      </c>
      <c r="O29" s="3124"/>
      <c r="P29" s="3124"/>
      <c r="Q29" s="3122"/>
    </row>
    <row r="30" spans="1:26" ht="14.25" customHeight="1" x14ac:dyDescent="0.25">
      <c r="A30" s="3128"/>
      <c r="B30" s="3159" t="s">
        <v>3909</v>
      </c>
      <c r="C30" s="3122"/>
      <c r="D30" s="3159" t="s">
        <v>2466</v>
      </c>
      <c r="E30" s="3122"/>
      <c r="F30" s="3159" t="s">
        <v>3909</v>
      </c>
      <c r="G30" s="3122"/>
      <c r="H30" s="3159" t="s">
        <v>2466</v>
      </c>
      <c r="I30" s="3122"/>
      <c r="J30" s="3159" t="s">
        <v>3909</v>
      </c>
      <c r="K30" s="3122"/>
      <c r="L30" s="3159" t="s">
        <v>2466</v>
      </c>
      <c r="M30" s="3122"/>
      <c r="N30" s="3159" t="s">
        <v>3909</v>
      </c>
      <c r="O30" s="3122"/>
      <c r="P30" s="3159" t="s">
        <v>2466</v>
      </c>
      <c r="Q30" s="3122"/>
    </row>
    <row r="31" spans="1:26" ht="14.25" customHeight="1" x14ac:dyDescent="0.25">
      <c r="A31" s="3129"/>
      <c r="B31" s="58" t="s">
        <v>63</v>
      </c>
      <c r="C31" s="1863" t="s">
        <v>64</v>
      </c>
      <c r="D31" s="58" t="s">
        <v>63</v>
      </c>
      <c r="E31" s="1863" t="s">
        <v>64</v>
      </c>
      <c r="F31" s="58" t="s">
        <v>63</v>
      </c>
      <c r="G31" s="1863" t="s">
        <v>64</v>
      </c>
      <c r="H31" s="58" t="s">
        <v>63</v>
      </c>
      <c r="I31" s="1863" t="s">
        <v>64</v>
      </c>
      <c r="J31" s="58" t="s">
        <v>63</v>
      </c>
      <c r="K31" s="1863" t="s">
        <v>64</v>
      </c>
      <c r="L31" s="58" t="s">
        <v>63</v>
      </c>
      <c r="M31" s="1863" t="s">
        <v>64</v>
      </c>
      <c r="N31" s="58" t="s">
        <v>63</v>
      </c>
      <c r="O31" s="1863" t="s">
        <v>64</v>
      </c>
      <c r="P31" s="58" t="s">
        <v>63</v>
      </c>
      <c r="Q31" s="1863" t="s">
        <v>64</v>
      </c>
    </row>
    <row r="32" spans="1:26" ht="14.25" customHeight="1" x14ac:dyDescent="0.25">
      <c r="A32" s="145" t="s">
        <v>82</v>
      </c>
      <c r="B32" s="700">
        <f t="shared" ref="B32:C32" si="13">SUM(B33+B36+B38+B39+B40)</f>
        <v>0</v>
      </c>
      <c r="C32" s="701">
        <f t="shared" si="13"/>
        <v>0</v>
      </c>
      <c r="D32" s="700">
        <f t="shared" ref="D32:E32" si="14">SUM(D33:D40)</f>
        <v>0</v>
      </c>
      <c r="E32" s="701">
        <f t="shared" si="14"/>
        <v>0</v>
      </c>
      <c r="F32" s="700">
        <f t="shared" ref="F32:G32" si="15">SUM(F33+F36+F38+F39+F40+F41+F42+F43)</f>
        <v>0</v>
      </c>
      <c r="G32" s="702">
        <f t="shared" si="15"/>
        <v>0</v>
      </c>
      <c r="H32" s="700">
        <f t="shared" ref="H32:I32" si="16">SUM(H33:H43)</f>
        <v>0</v>
      </c>
      <c r="I32" s="702">
        <f t="shared" si="16"/>
        <v>0</v>
      </c>
      <c r="J32" s="700">
        <f t="shared" ref="J32:K32" si="17">SUM(J33+J36+J38+J39+J40+J41+J42+J43)</f>
        <v>0</v>
      </c>
      <c r="K32" s="702">
        <f t="shared" si="17"/>
        <v>0</v>
      </c>
      <c r="L32" s="700">
        <f t="shared" ref="L32:M32" si="18">SUM(L33:L43)</f>
        <v>0</v>
      </c>
      <c r="M32" s="702">
        <f t="shared" si="18"/>
        <v>0</v>
      </c>
      <c r="N32" s="700">
        <f t="shared" ref="N32:O32" si="19">SUM(N33+N36+N38+N39+N40+N41+N42+N43)</f>
        <v>0</v>
      </c>
      <c r="O32" s="702">
        <f t="shared" si="19"/>
        <v>0</v>
      </c>
      <c r="P32" s="700">
        <f t="shared" ref="P32:Q32" si="20">SUM(P33:P43)</f>
        <v>0</v>
      </c>
      <c r="Q32" s="701">
        <f t="shared" si="20"/>
        <v>0</v>
      </c>
    </row>
    <row r="33" spans="1:26" ht="14.25" customHeight="1" x14ac:dyDescent="0.25">
      <c r="A33" s="1436" t="s">
        <v>1250</v>
      </c>
      <c r="B33" s="1528">
        <f t="shared" ref="B33:E33" si="21">SUM(F33+J33)</f>
        <v>0</v>
      </c>
      <c r="C33" s="1529">
        <f t="shared" si="21"/>
        <v>0</v>
      </c>
      <c r="D33" s="1528">
        <f t="shared" si="21"/>
        <v>0</v>
      </c>
      <c r="E33" s="1529">
        <f t="shared" si="21"/>
        <v>0</v>
      </c>
      <c r="F33" s="126"/>
      <c r="G33" s="351"/>
      <c r="H33" s="126"/>
      <c r="I33" s="351"/>
      <c r="J33" s="126"/>
      <c r="K33" s="351"/>
      <c r="L33" s="126"/>
      <c r="M33" s="351"/>
      <c r="N33" s="1505"/>
      <c r="O33" s="1504"/>
      <c r="P33" s="1505"/>
      <c r="Q33" s="1504"/>
    </row>
    <row r="34" spans="1:26" ht="14.25" customHeight="1" x14ac:dyDescent="0.25">
      <c r="A34" s="364" t="s">
        <v>1279</v>
      </c>
      <c r="B34" s="379"/>
      <c r="C34" s="380"/>
      <c r="D34" s="1530">
        <f t="shared" ref="D34:E34" si="22">SUM(H34+L34)</f>
        <v>0</v>
      </c>
      <c r="E34" s="1531">
        <f t="shared" si="22"/>
        <v>0</v>
      </c>
      <c r="F34" s="379"/>
      <c r="G34" s="380"/>
      <c r="H34" s="355"/>
      <c r="I34" s="356"/>
      <c r="J34" s="379"/>
      <c r="K34" s="380"/>
      <c r="L34" s="355"/>
      <c r="M34" s="356"/>
      <c r="N34" s="379"/>
      <c r="O34" s="380"/>
      <c r="P34" s="1509"/>
      <c r="Q34" s="1508"/>
    </row>
    <row r="35" spans="1:26" ht="14.25" customHeight="1" x14ac:dyDescent="0.25">
      <c r="A35" s="364" t="s">
        <v>3243</v>
      </c>
      <c r="B35" s="1530">
        <f t="shared" ref="B35:E35" si="23">SUM(F35+J35)</f>
        <v>0</v>
      </c>
      <c r="C35" s="1531">
        <f t="shared" si="23"/>
        <v>0</v>
      </c>
      <c r="D35" s="1530">
        <f t="shared" si="23"/>
        <v>0</v>
      </c>
      <c r="E35" s="1531">
        <f t="shared" si="23"/>
        <v>0</v>
      </c>
      <c r="F35" s="355"/>
      <c r="G35" s="356"/>
      <c r="H35" s="355"/>
      <c r="I35" s="356"/>
      <c r="J35" s="379"/>
      <c r="K35" s="380"/>
      <c r="L35" s="355"/>
      <c r="M35" s="356"/>
      <c r="N35" s="379"/>
      <c r="O35" s="380"/>
      <c r="P35" s="1509"/>
      <c r="Q35" s="1508"/>
    </row>
    <row r="36" spans="1:26" ht="14.25" customHeight="1" x14ac:dyDescent="0.25">
      <c r="A36" s="364" t="s">
        <v>1277</v>
      </c>
      <c r="B36" s="1530">
        <f t="shared" ref="B36:E36" si="24">SUM(F36+J36)</f>
        <v>0</v>
      </c>
      <c r="C36" s="1531">
        <f t="shared" si="24"/>
        <v>0</v>
      </c>
      <c r="D36" s="1530">
        <f t="shared" si="24"/>
        <v>0</v>
      </c>
      <c r="E36" s="1531">
        <f t="shared" si="24"/>
        <v>0</v>
      </c>
      <c r="F36" s="355"/>
      <c r="G36" s="356"/>
      <c r="H36" s="355"/>
      <c r="I36" s="356"/>
      <c r="J36" s="355"/>
      <c r="K36" s="356"/>
      <c r="L36" s="355"/>
      <c r="M36" s="356"/>
      <c r="N36" s="1509"/>
      <c r="O36" s="1508"/>
      <c r="P36" s="1509"/>
      <c r="Q36" s="1508"/>
    </row>
    <row r="37" spans="1:26" ht="14.25" customHeight="1" x14ac:dyDescent="0.25">
      <c r="A37" s="364" t="s">
        <v>1231</v>
      </c>
      <c r="B37" s="379"/>
      <c r="C37" s="380"/>
      <c r="D37" s="1530">
        <f t="shared" ref="D37:E37" si="25">SUM(H37+L37)</f>
        <v>0</v>
      </c>
      <c r="E37" s="1531">
        <f t="shared" si="25"/>
        <v>0</v>
      </c>
      <c r="F37" s="379"/>
      <c r="G37" s="380"/>
      <c r="H37" s="355"/>
      <c r="I37" s="356"/>
      <c r="J37" s="379"/>
      <c r="K37" s="380"/>
      <c r="L37" s="355"/>
      <c r="M37" s="356"/>
      <c r="N37" s="379"/>
      <c r="O37" s="380"/>
      <c r="P37" s="1509"/>
      <c r="Q37" s="1508"/>
    </row>
    <row r="38" spans="1:26" ht="14.25" customHeight="1" x14ac:dyDescent="0.25">
      <c r="A38" s="364" t="s">
        <v>3920</v>
      </c>
      <c r="B38" s="1530">
        <f t="shared" ref="B38:E38" si="26">SUM(F38+J38)</f>
        <v>0</v>
      </c>
      <c r="C38" s="1531">
        <f t="shared" si="26"/>
        <v>0</v>
      </c>
      <c r="D38" s="1530">
        <f t="shared" si="26"/>
        <v>0</v>
      </c>
      <c r="E38" s="1531">
        <f t="shared" si="26"/>
        <v>0</v>
      </c>
      <c r="F38" s="2186"/>
      <c r="G38" s="608"/>
      <c r="H38" s="2186"/>
      <c r="I38" s="608"/>
      <c r="J38" s="2186"/>
      <c r="K38" s="608"/>
      <c r="L38" s="2186"/>
      <c r="M38" s="608"/>
      <c r="N38" s="2946"/>
      <c r="O38" s="1508"/>
      <c r="P38" s="1509"/>
      <c r="Q38" s="2944"/>
    </row>
    <row r="39" spans="1:26" ht="14.25" customHeight="1" x14ac:dyDescent="0.25">
      <c r="A39" s="364" t="s">
        <v>3912</v>
      </c>
      <c r="B39" s="1530">
        <f t="shared" ref="B39:E39" si="27">SUM(F39+J39)</f>
        <v>0</v>
      </c>
      <c r="C39" s="1531">
        <f t="shared" si="27"/>
        <v>0</v>
      </c>
      <c r="D39" s="1530">
        <f t="shared" si="27"/>
        <v>0</v>
      </c>
      <c r="E39" s="1531">
        <f t="shared" si="27"/>
        <v>0</v>
      </c>
      <c r="F39" s="2070"/>
      <c r="G39" s="2065"/>
      <c r="H39" s="2070"/>
      <c r="I39" s="2065"/>
      <c r="J39" s="2070"/>
      <c r="K39" s="2065"/>
      <c r="L39" s="2070"/>
      <c r="M39" s="2065"/>
      <c r="N39" s="2946"/>
      <c r="O39" s="1508"/>
      <c r="P39" s="1509"/>
      <c r="Q39" s="1508"/>
    </row>
    <row r="40" spans="1:26" ht="14.25" customHeight="1" x14ac:dyDescent="0.25">
      <c r="A40" s="364" t="s">
        <v>2470</v>
      </c>
      <c r="B40" s="1530">
        <f t="shared" ref="B40:E40" si="28">SUM(F40+J40)</f>
        <v>0</v>
      </c>
      <c r="C40" s="1531">
        <f t="shared" si="28"/>
        <v>0</v>
      </c>
      <c r="D40" s="1530">
        <f t="shared" si="28"/>
        <v>0</v>
      </c>
      <c r="E40" s="1531">
        <f t="shared" si="28"/>
        <v>0</v>
      </c>
      <c r="F40" s="2070"/>
      <c r="G40" s="2065"/>
      <c r="H40" s="2070"/>
      <c r="I40" s="2065"/>
      <c r="J40" s="2070"/>
      <c r="K40" s="2065"/>
      <c r="L40" s="2070"/>
      <c r="M40" s="2065"/>
      <c r="N40" s="2946"/>
      <c r="O40" s="1508"/>
      <c r="P40" s="2955"/>
      <c r="Q40" s="1508"/>
    </row>
    <row r="41" spans="1:26" ht="14.25" customHeight="1" x14ac:dyDescent="0.25">
      <c r="A41" s="364" t="s">
        <v>1235</v>
      </c>
      <c r="B41" s="1530">
        <f t="shared" ref="B41:E41" si="29">SUM(F41+J41)</f>
        <v>0</v>
      </c>
      <c r="C41" s="1531">
        <f t="shared" si="29"/>
        <v>0</v>
      </c>
      <c r="D41" s="1530">
        <f t="shared" si="29"/>
        <v>0</v>
      </c>
      <c r="E41" s="1531">
        <f t="shared" si="29"/>
        <v>0</v>
      </c>
      <c r="F41" s="2070"/>
      <c r="G41" s="370"/>
      <c r="H41" s="2070"/>
      <c r="I41" s="2065"/>
      <c r="J41" s="2089"/>
      <c r="K41" s="2065"/>
      <c r="L41" s="2070"/>
      <c r="M41" s="2065"/>
      <c r="N41" s="2945"/>
      <c r="O41" s="1508"/>
      <c r="P41" s="1509"/>
      <c r="Q41" s="1508"/>
    </row>
    <row r="42" spans="1:26" ht="14.25" customHeight="1" x14ac:dyDescent="0.25">
      <c r="A42" s="364" t="s">
        <v>3910</v>
      </c>
      <c r="B42" s="1530">
        <f t="shared" ref="B42:E42" si="30">SUM(F42+J42)</f>
        <v>0</v>
      </c>
      <c r="C42" s="1531">
        <f t="shared" si="30"/>
        <v>0</v>
      </c>
      <c r="D42" s="1530">
        <f t="shared" si="30"/>
        <v>0</v>
      </c>
      <c r="E42" s="1531">
        <f t="shared" si="30"/>
        <v>0</v>
      </c>
      <c r="F42" s="355"/>
      <c r="G42" s="2057"/>
      <c r="H42" s="355"/>
      <c r="I42" s="356"/>
      <c r="J42" s="2084"/>
      <c r="K42" s="356"/>
      <c r="L42" s="355"/>
      <c r="M42" s="356"/>
      <c r="N42" s="2945"/>
      <c r="O42" s="1508"/>
      <c r="P42" s="2955"/>
      <c r="Q42" s="1508"/>
    </row>
    <row r="43" spans="1:26" ht="14.25" customHeight="1" x14ac:dyDescent="0.25">
      <c r="A43" s="1228" t="s">
        <v>3921</v>
      </c>
      <c r="B43" s="442">
        <f t="shared" ref="B43:E43" si="31">SUM(F43+J43)</f>
        <v>0</v>
      </c>
      <c r="C43" s="1532">
        <f t="shared" si="31"/>
        <v>0</v>
      </c>
      <c r="D43" s="442">
        <f t="shared" si="31"/>
        <v>0</v>
      </c>
      <c r="E43" s="1532">
        <f t="shared" si="31"/>
        <v>0</v>
      </c>
      <c r="F43" s="2074"/>
      <c r="G43" s="2093"/>
      <c r="H43" s="2074"/>
      <c r="I43" s="2142"/>
      <c r="J43" s="2162"/>
      <c r="K43" s="2142"/>
      <c r="L43" s="2074"/>
      <c r="M43" s="2142"/>
      <c r="N43" s="2960"/>
      <c r="O43" s="2961"/>
      <c r="P43" s="1513"/>
      <c r="Q43" s="1512"/>
    </row>
    <row r="44" spans="1:26" ht="16.5" customHeight="1" x14ac:dyDescent="0.25">
      <c r="A44" s="2343" t="s">
        <v>3922</v>
      </c>
      <c r="B44" s="338"/>
      <c r="C44" s="338"/>
      <c r="D44" s="338"/>
      <c r="E44" s="338"/>
      <c r="F44" s="2200"/>
      <c r="G44" s="2200"/>
      <c r="H44" s="2200"/>
      <c r="I44" s="2200"/>
      <c r="J44" s="2200"/>
      <c r="K44" s="2200"/>
      <c r="L44" s="2200"/>
      <c r="M44" s="2200"/>
      <c r="N44" s="2200"/>
      <c r="O44" s="2200"/>
      <c r="P44" s="2200"/>
      <c r="Q44" s="2200"/>
      <c r="R44" s="2200"/>
      <c r="S44" s="2200"/>
      <c r="T44" s="2200"/>
      <c r="U44" s="2200"/>
      <c r="V44" s="143"/>
      <c r="W44" s="143"/>
      <c r="X44" s="143"/>
      <c r="Y44" s="143"/>
      <c r="Z44" s="143"/>
    </row>
    <row r="45" spans="1:26" ht="22.5" customHeight="1" x14ac:dyDescent="0.25">
      <c r="A45" s="3138" t="s">
        <v>3923</v>
      </c>
      <c r="B45" s="3143" t="s">
        <v>3924</v>
      </c>
      <c r="C45" s="3124"/>
      <c r="D45" s="3124"/>
      <c r="E45" s="3122"/>
      <c r="F45" s="3143" t="s">
        <v>3925</v>
      </c>
      <c r="G45" s="3124"/>
      <c r="H45" s="3124"/>
      <c r="I45" s="3122"/>
      <c r="J45" s="3143" t="s">
        <v>3926</v>
      </c>
      <c r="K45" s="3124"/>
      <c r="L45" s="3124"/>
      <c r="M45" s="3122"/>
      <c r="N45" s="3143" t="s">
        <v>3927</v>
      </c>
      <c r="O45" s="3124"/>
      <c r="P45" s="3124"/>
      <c r="Q45" s="3122"/>
      <c r="R45" s="3134" t="s">
        <v>3928</v>
      </c>
      <c r="S45" s="3124"/>
      <c r="T45" s="3124"/>
      <c r="U45" s="3122"/>
    </row>
    <row r="46" spans="1:26" ht="14.25" customHeight="1" x14ac:dyDescent="0.25">
      <c r="A46" s="3128"/>
      <c r="B46" s="3159" t="s">
        <v>3909</v>
      </c>
      <c r="C46" s="3122"/>
      <c r="D46" s="3159" t="s">
        <v>2466</v>
      </c>
      <c r="E46" s="3122"/>
      <c r="F46" s="3159" t="s">
        <v>3909</v>
      </c>
      <c r="G46" s="3122"/>
      <c r="H46" s="3159" t="s">
        <v>2466</v>
      </c>
      <c r="I46" s="3122"/>
      <c r="J46" s="3159" t="s">
        <v>3909</v>
      </c>
      <c r="K46" s="3122"/>
      <c r="L46" s="3159" t="s">
        <v>2466</v>
      </c>
      <c r="M46" s="3122"/>
      <c r="N46" s="3159" t="s">
        <v>3909</v>
      </c>
      <c r="O46" s="3122"/>
      <c r="P46" s="3159" t="s">
        <v>2466</v>
      </c>
      <c r="Q46" s="3122"/>
      <c r="R46" s="3159" t="s">
        <v>3909</v>
      </c>
      <c r="S46" s="3122"/>
      <c r="T46" s="3159" t="s">
        <v>2466</v>
      </c>
      <c r="U46" s="3122"/>
    </row>
    <row r="47" spans="1:26" ht="14.25" customHeight="1" x14ac:dyDescent="0.25">
      <c r="A47" s="3129"/>
      <c r="B47" s="58" t="s">
        <v>63</v>
      </c>
      <c r="C47" s="1863" t="s">
        <v>64</v>
      </c>
      <c r="D47" s="58" t="s">
        <v>63</v>
      </c>
      <c r="E47" s="1863" t="s">
        <v>64</v>
      </c>
      <c r="F47" s="58" t="s">
        <v>63</v>
      </c>
      <c r="G47" s="1863" t="s">
        <v>64</v>
      </c>
      <c r="H47" s="58" t="s">
        <v>63</v>
      </c>
      <c r="I47" s="1863" t="s">
        <v>64</v>
      </c>
      <c r="J47" s="58" t="s">
        <v>63</v>
      </c>
      <c r="K47" s="1863" t="s">
        <v>64</v>
      </c>
      <c r="L47" s="58" t="s">
        <v>63</v>
      </c>
      <c r="M47" s="1832" t="s">
        <v>64</v>
      </c>
      <c r="N47" s="58" t="s">
        <v>63</v>
      </c>
      <c r="O47" s="1863" t="s">
        <v>64</v>
      </c>
      <c r="P47" s="58" t="s">
        <v>63</v>
      </c>
      <c r="Q47" s="1863" t="s">
        <v>64</v>
      </c>
      <c r="R47" s="1742" t="s">
        <v>63</v>
      </c>
      <c r="S47" s="1863" t="s">
        <v>64</v>
      </c>
      <c r="T47" s="58" t="s">
        <v>63</v>
      </c>
      <c r="U47" s="1863" t="s">
        <v>64</v>
      </c>
    </row>
    <row r="48" spans="1:26" ht="14.25" customHeight="1" x14ac:dyDescent="0.25">
      <c r="A48" s="145" t="s">
        <v>82</v>
      </c>
      <c r="B48" s="146">
        <f t="shared" ref="B48:M48" si="32">SUM(B49:B52)</f>
        <v>0</v>
      </c>
      <c r="C48" s="1827">
        <f t="shared" si="32"/>
        <v>0</v>
      </c>
      <c r="D48" s="1826">
        <f t="shared" si="32"/>
        <v>0</v>
      </c>
      <c r="E48" s="1827">
        <f t="shared" si="32"/>
        <v>0</v>
      </c>
      <c r="F48" s="146">
        <f t="shared" si="32"/>
        <v>0</v>
      </c>
      <c r="G48" s="1826">
        <f t="shared" si="32"/>
        <v>0</v>
      </c>
      <c r="H48" s="146">
        <f t="shared" si="32"/>
        <v>0</v>
      </c>
      <c r="I48" s="1826">
        <f t="shared" si="32"/>
        <v>0</v>
      </c>
      <c r="J48" s="146">
        <f t="shared" si="32"/>
        <v>0</v>
      </c>
      <c r="K48" s="1826">
        <f t="shared" si="32"/>
        <v>0</v>
      </c>
      <c r="L48" s="146">
        <f t="shared" si="32"/>
        <v>0</v>
      </c>
      <c r="M48" s="1864">
        <f t="shared" si="32"/>
        <v>0</v>
      </c>
      <c r="N48" s="146">
        <f t="shared" ref="N48:Q48" si="33">SUM(N49)</f>
        <v>0</v>
      </c>
      <c r="O48" s="1827">
        <f t="shared" si="33"/>
        <v>0</v>
      </c>
      <c r="P48" s="1826">
        <f t="shared" si="33"/>
        <v>0</v>
      </c>
      <c r="Q48" s="147">
        <f t="shared" si="33"/>
        <v>0</v>
      </c>
      <c r="R48" s="1826">
        <f t="shared" ref="R48:U48" si="34">SUM(R49:R52)</f>
        <v>0</v>
      </c>
      <c r="S48" s="1827">
        <f t="shared" si="34"/>
        <v>0</v>
      </c>
      <c r="T48" s="146">
        <f t="shared" si="34"/>
        <v>0</v>
      </c>
      <c r="U48" s="1827">
        <f t="shared" si="34"/>
        <v>0</v>
      </c>
    </row>
    <row r="49" spans="1:26" ht="14.25" customHeight="1" x14ac:dyDescent="0.25">
      <c r="A49" s="196" t="s">
        <v>3929</v>
      </c>
      <c r="B49" s="161">
        <f t="shared" ref="B49:E49" si="35">SUM(F49+J49)</f>
        <v>0</v>
      </c>
      <c r="C49" s="152">
        <f t="shared" si="35"/>
        <v>0</v>
      </c>
      <c r="D49" s="161">
        <f t="shared" si="35"/>
        <v>0</v>
      </c>
      <c r="E49" s="152">
        <f t="shared" si="35"/>
        <v>0</v>
      </c>
      <c r="F49" s="2078"/>
      <c r="G49" s="351"/>
      <c r="H49" s="126"/>
      <c r="I49" s="351"/>
      <c r="J49" s="126"/>
      <c r="K49" s="351"/>
      <c r="L49" s="126"/>
      <c r="M49" s="2172"/>
      <c r="N49" s="126"/>
      <c r="O49" s="351"/>
      <c r="P49" s="126"/>
      <c r="Q49" s="351"/>
      <c r="R49" s="2078"/>
      <c r="S49" s="351"/>
      <c r="T49" s="126"/>
      <c r="U49" s="351"/>
    </row>
    <row r="50" spans="1:26" ht="14.25" customHeight="1" x14ac:dyDescent="0.25">
      <c r="A50" s="201" t="s">
        <v>3930</v>
      </c>
      <c r="B50" s="225">
        <f t="shared" ref="B50:E50" si="36">SUM(F50+J50)</f>
        <v>0</v>
      </c>
      <c r="C50" s="1824">
        <f t="shared" si="36"/>
        <v>0</v>
      </c>
      <c r="D50" s="225">
        <f t="shared" si="36"/>
        <v>0</v>
      </c>
      <c r="E50" s="1824">
        <f t="shared" si="36"/>
        <v>0</v>
      </c>
      <c r="F50" s="2084"/>
      <c r="G50" s="356"/>
      <c r="H50" s="355"/>
      <c r="I50" s="356"/>
      <c r="J50" s="355"/>
      <c r="K50" s="356"/>
      <c r="L50" s="355"/>
      <c r="M50" s="2177"/>
      <c r="N50" s="379"/>
      <c r="O50" s="2088"/>
      <c r="P50" s="379"/>
      <c r="Q50" s="2088"/>
      <c r="R50" s="2084"/>
      <c r="S50" s="356"/>
      <c r="T50" s="355"/>
      <c r="U50" s="356"/>
    </row>
    <row r="51" spans="1:26" ht="14.25" customHeight="1" x14ac:dyDescent="0.25">
      <c r="A51" s="201" t="s">
        <v>3931</v>
      </c>
      <c r="B51" s="225">
        <f t="shared" ref="B51:E51" si="37">SUM(F51+J51)</f>
        <v>0</v>
      </c>
      <c r="C51" s="1824">
        <f t="shared" si="37"/>
        <v>0</v>
      </c>
      <c r="D51" s="225">
        <f t="shared" si="37"/>
        <v>0</v>
      </c>
      <c r="E51" s="1824">
        <f t="shared" si="37"/>
        <v>0</v>
      </c>
      <c r="F51" s="2084"/>
      <c r="G51" s="356"/>
      <c r="H51" s="355"/>
      <c r="I51" s="356"/>
      <c r="J51" s="355"/>
      <c r="K51" s="356"/>
      <c r="L51" s="355"/>
      <c r="M51" s="2177"/>
      <c r="N51" s="2962"/>
      <c r="O51" s="380"/>
      <c r="P51" s="2080"/>
      <c r="Q51" s="380"/>
      <c r="R51" s="2084"/>
      <c r="S51" s="356"/>
      <c r="T51" s="355"/>
      <c r="U51" s="356"/>
    </row>
    <row r="52" spans="1:26" ht="14.25" customHeight="1" x14ac:dyDescent="0.25">
      <c r="A52" s="203" t="s">
        <v>3932</v>
      </c>
      <c r="B52" s="466">
        <f t="shared" ref="B52:E52" si="38">SUM(F52+J52)</f>
        <v>0</v>
      </c>
      <c r="C52" s="1918">
        <f t="shared" si="38"/>
        <v>0</v>
      </c>
      <c r="D52" s="466">
        <f t="shared" si="38"/>
        <v>0</v>
      </c>
      <c r="E52" s="1918">
        <f t="shared" si="38"/>
        <v>0</v>
      </c>
      <c r="F52" s="2162"/>
      <c r="G52" s="2142"/>
      <c r="H52" s="2074"/>
      <c r="I52" s="2142"/>
      <c r="J52" s="2074"/>
      <c r="K52" s="2142"/>
      <c r="L52" s="2074"/>
      <c r="M52" s="2306"/>
      <c r="N52" s="2963"/>
      <c r="O52" s="781"/>
      <c r="P52" s="445"/>
      <c r="Q52" s="2292"/>
      <c r="R52" s="2162"/>
      <c r="S52" s="2142"/>
      <c r="T52" s="2074"/>
      <c r="U52" s="2142"/>
    </row>
    <row r="53" spans="1:26" ht="16.5" customHeight="1" x14ac:dyDescent="0.25">
      <c r="A53" s="1733" t="s">
        <v>3933</v>
      </c>
      <c r="B53" s="2200"/>
      <c r="C53" s="2200"/>
      <c r="D53" s="2200"/>
      <c r="E53" s="2200"/>
      <c r="F53" s="2200"/>
      <c r="G53" s="2200"/>
      <c r="H53" s="2200"/>
      <c r="I53" s="2200"/>
      <c r="J53" s="2200"/>
      <c r="K53" s="2200"/>
      <c r="L53" s="2200"/>
      <c r="M53" s="2200"/>
      <c r="N53" s="2200"/>
      <c r="O53" s="2200"/>
      <c r="P53" s="2200"/>
      <c r="Q53" s="2200"/>
      <c r="R53" s="143"/>
      <c r="S53" s="143"/>
      <c r="T53" s="143"/>
      <c r="U53" s="143"/>
      <c r="V53" s="143"/>
      <c r="W53" s="143"/>
      <c r="X53" s="143"/>
      <c r="Y53" s="143"/>
      <c r="Z53" s="143"/>
    </row>
    <row r="54" spans="1:26" ht="22.5" customHeight="1" x14ac:dyDescent="0.25">
      <c r="A54" s="3138" t="s">
        <v>3934</v>
      </c>
      <c r="B54" s="3143" t="s">
        <v>3935</v>
      </c>
      <c r="C54" s="3124"/>
      <c r="D54" s="3124"/>
      <c r="E54" s="3122"/>
      <c r="F54" s="3143" t="s">
        <v>3936</v>
      </c>
      <c r="G54" s="3124"/>
      <c r="H54" s="3124"/>
      <c r="I54" s="3122"/>
      <c r="J54" s="3143" t="s">
        <v>3937</v>
      </c>
      <c r="K54" s="3124"/>
      <c r="L54" s="3124"/>
      <c r="M54" s="3122"/>
      <c r="N54" s="3134" t="s">
        <v>3938</v>
      </c>
      <c r="O54" s="3124"/>
      <c r="P54" s="3124"/>
      <c r="Q54" s="3122"/>
    </row>
    <row r="55" spans="1:26" ht="14.25" customHeight="1" x14ac:dyDescent="0.25">
      <c r="A55" s="3128"/>
      <c r="B55" s="3159" t="s">
        <v>3909</v>
      </c>
      <c r="C55" s="3122"/>
      <c r="D55" s="3159" t="s">
        <v>2466</v>
      </c>
      <c r="E55" s="3122"/>
      <c r="F55" s="3159" t="s">
        <v>3909</v>
      </c>
      <c r="G55" s="3122"/>
      <c r="H55" s="3159" t="s">
        <v>2466</v>
      </c>
      <c r="I55" s="3122"/>
      <c r="J55" s="3159" t="s">
        <v>3909</v>
      </c>
      <c r="K55" s="3122"/>
      <c r="L55" s="3159" t="s">
        <v>2466</v>
      </c>
      <c r="M55" s="3122"/>
      <c r="N55" s="3159" t="s">
        <v>3909</v>
      </c>
      <c r="O55" s="3122"/>
      <c r="P55" s="3159" t="s">
        <v>2466</v>
      </c>
      <c r="Q55" s="3122"/>
    </row>
    <row r="56" spans="1:26" ht="14.25" customHeight="1" x14ac:dyDescent="0.25">
      <c r="A56" s="3129"/>
      <c r="B56" s="1882" t="s">
        <v>63</v>
      </c>
      <c r="C56" s="2008" t="s">
        <v>64</v>
      </c>
      <c r="D56" s="1994" t="s">
        <v>63</v>
      </c>
      <c r="E56" s="2008" t="s">
        <v>64</v>
      </c>
      <c r="F56" s="1882" t="s">
        <v>63</v>
      </c>
      <c r="G56" s="2008" t="s">
        <v>64</v>
      </c>
      <c r="H56" s="1994" t="s">
        <v>63</v>
      </c>
      <c r="I56" s="2008" t="s">
        <v>64</v>
      </c>
      <c r="J56" s="58" t="s">
        <v>63</v>
      </c>
      <c r="K56" s="1863" t="s">
        <v>64</v>
      </c>
      <c r="L56" s="58" t="s">
        <v>63</v>
      </c>
      <c r="M56" s="1863" t="s">
        <v>64</v>
      </c>
      <c r="N56" s="1994" t="s">
        <v>63</v>
      </c>
      <c r="O56" s="2008" t="s">
        <v>64</v>
      </c>
      <c r="P56" s="1882" t="s">
        <v>63</v>
      </c>
      <c r="Q56" s="2008" t="s">
        <v>64</v>
      </c>
    </row>
    <row r="57" spans="1:26" ht="14.25" customHeight="1" x14ac:dyDescent="0.25">
      <c r="A57" s="145" t="s">
        <v>82</v>
      </c>
      <c r="B57" s="2964">
        <f t="shared" ref="B57:E57" si="39">SUM(B58:B62)</f>
        <v>0</v>
      </c>
      <c r="C57" s="2909">
        <f t="shared" si="39"/>
        <v>0</v>
      </c>
      <c r="D57" s="2908">
        <f t="shared" si="39"/>
        <v>0</v>
      </c>
      <c r="E57" s="2909">
        <f t="shared" si="39"/>
        <v>0</v>
      </c>
      <c r="F57" s="2964">
        <f t="shared" ref="F57:Q57" si="40">SUM(F58:F63)</f>
        <v>0</v>
      </c>
      <c r="G57" s="2909">
        <f t="shared" si="40"/>
        <v>0</v>
      </c>
      <c r="H57" s="2908">
        <f t="shared" si="40"/>
        <v>0</v>
      </c>
      <c r="I57" s="2909">
        <f t="shared" si="40"/>
        <v>0</v>
      </c>
      <c r="J57" s="2914">
        <f t="shared" si="40"/>
        <v>0</v>
      </c>
      <c r="K57" s="1533">
        <f t="shared" si="40"/>
        <v>0</v>
      </c>
      <c r="L57" s="344">
        <f t="shared" si="40"/>
        <v>0</v>
      </c>
      <c r="M57" s="2050">
        <f t="shared" si="40"/>
        <v>0</v>
      </c>
      <c r="N57" s="2965">
        <f t="shared" si="40"/>
        <v>0</v>
      </c>
      <c r="O57" s="2050">
        <f t="shared" si="40"/>
        <v>0</v>
      </c>
      <c r="P57" s="2908">
        <f t="shared" si="40"/>
        <v>0</v>
      </c>
      <c r="Q57" s="1362">
        <f t="shared" si="40"/>
        <v>0</v>
      </c>
    </row>
    <row r="58" spans="1:26" ht="14.25" customHeight="1" x14ac:dyDescent="0.25">
      <c r="A58" s="163" t="s">
        <v>3939</v>
      </c>
      <c r="B58" s="161">
        <f t="shared" ref="B58:E58" si="41">SUM(F58+J58)</f>
        <v>0</v>
      </c>
      <c r="C58" s="250">
        <f t="shared" si="41"/>
        <v>0</v>
      </c>
      <c r="D58" s="151">
        <f t="shared" si="41"/>
        <v>0</v>
      </c>
      <c r="E58" s="250">
        <f t="shared" si="41"/>
        <v>0</v>
      </c>
      <c r="F58" s="126"/>
      <c r="G58" s="1840"/>
      <c r="H58" s="2078"/>
      <c r="I58" s="1840"/>
      <c r="J58" s="2078"/>
      <c r="K58" s="1840"/>
      <c r="L58" s="126"/>
      <c r="M58" s="1840"/>
      <c r="N58" s="1505"/>
      <c r="O58" s="1504"/>
      <c r="P58" s="1505"/>
      <c r="Q58" s="1504"/>
    </row>
    <row r="59" spans="1:26" ht="14.25" customHeight="1" x14ac:dyDescent="0.25">
      <c r="A59" s="201" t="s">
        <v>3871</v>
      </c>
      <c r="B59" s="150">
        <f t="shared" ref="B59:E59" si="42">SUM(F59+J59)</f>
        <v>0</v>
      </c>
      <c r="C59" s="252">
        <f t="shared" si="42"/>
        <v>0</v>
      </c>
      <c r="D59" s="155">
        <f t="shared" si="42"/>
        <v>0</v>
      </c>
      <c r="E59" s="252">
        <f t="shared" si="42"/>
        <v>0</v>
      </c>
      <c r="F59" s="355"/>
      <c r="G59" s="356"/>
      <c r="H59" s="2084"/>
      <c r="I59" s="356"/>
      <c r="J59" s="2084"/>
      <c r="K59" s="356"/>
      <c r="L59" s="355"/>
      <c r="M59" s="356"/>
      <c r="N59" s="1509"/>
      <c r="O59" s="1508"/>
      <c r="P59" s="1509"/>
      <c r="Q59" s="1508"/>
    </row>
    <row r="60" spans="1:26" ht="14.25" customHeight="1" x14ac:dyDescent="0.25">
      <c r="A60" s="180" t="s">
        <v>3940</v>
      </c>
      <c r="B60" s="150">
        <f t="shared" ref="B60:E60" si="43">SUM(F60+J60)</f>
        <v>0</v>
      </c>
      <c r="C60" s="252">
        <f t="shared" si="43"/>
        <v>0</v>
      </c>
      <c r="D60" s="155">
        <f t="shared" si="43"/>
        <v>0</v>
      </c>
      <c r="E60" s="252">
        <f t="shared" si="43"/>
        <v>0</v>
      </c>
      <c r="F60" s="355"/>
      <c r="G60" s="2057"/>
      <c r="H60" s="2084"/>
      <c r="I60" s="2057"/>
      <c r="J60" s="2084"/>
      <c r="K60" s="2057"/>
      <c r="L60" s="355"/>
      <c r="M60" s="2057"/>
      <c r="N60" s="1509"/>
      <c r="O60" s="1508"/>
      <c r="P60" s="1509"/>
      <c r="Q60" s="1508"/>
    </row>
    <row r="61" spans="1:26" ht="14.25" customHeight="1" x14ac:dyDescent="0.25">
      <c r="A61" s="180" t="s">
        <v>3941</v>
      </c>
      <c r="B61" s="150">
        <f t="shared" ref="B61:E61" si="44">SUM(F61+J61)</f>
        <v>0</v>
      </c>
      <c r="C61" s="252">
        <f t="shared" si="44"/>
        <v>0</v>
      </c>
      <c r="D61" s="155">
        <f t="shared" si="44"/>
        <v>0</v>
      </c>
      <c r="E61" s="252">
        <f t="shared" si="44"/>
        <v>0</v>
      </c>
      <c r="F61" s="355"/>
      <c r="G61" s="2057"/>
      <c r="H61" s="2084"/>
      <c r="I61" s="2057"/>
      <c r="J61" s="2084"/>
      <c r="K61" s="2057"/>
      <c r="L61" s="355"/>
      <c r="M61" s="2057"/>
      <c r="N61" s="1509"/>
      <c r="O61" s="1508"/>
      <c r="P61" s="1509"/>
      <c r="Q61" s="1508"/>
    </row>
    <row r="62" spans="1:26" ht="14.25" customHeight="1" x14ac:dyDescent="0.25">
      <c r="A62" s="201" t="s">
        <v>3942</v>
      </c>
      <c r="B62" s="150">
        <f t="shared" ref="B62:E62" si="45">SUM(F62+J62)</f>
        <v>0</v>
      </c>
      <c r="C62" s="252">
        <f t="shared" si="45"/>
        <v>0</v>
      </c>
      <c r="D62" s="155">
        <f t="shared" si="45"/>
        <v>0</v>
      </c>
      <c r="E62" s="252">
        <f t="shared" si="45"/>
        <v>0</v>
      </c>
      <c r="F62" s="355"/>
      <c r="G62" s="2057"/>
      <c r="H62" s="2084"/>
      <c r="I62" s="2057"/>
      <c r="J62" s="2084"/>
      <c r="K62" s="2057"/>
      <c r="L62" s="355"/>
      <c r="M62" s="2057"/>
      <c r="N62" s="1509"/>
      <c r="O62" s="1508"/>
      <c r="P62" s="1509"/>
      <c r="Q62" s="1508"/>
    </row>
    <row r="63" spans="1:26" ht="14.25" customHeight="1" x14ac:dyDescent="0.25">
      <c r="A63" s="2165" t="s">
        <v>3943</v>
      </c>
      <c r="B63" s="466">
        <f t="shared" ref="B63:E63" si="46">SUM(F63+J63)</f>
        <v>0</v>
      </c>
      <c r="C63" s="761">
        <f t="shared" si="46"/>
        <v>0</v>
      </c>
      <c r="D63" s="1999">
        <f t="shared" si="46"/>
        <v>0</v>
      </c>
      <c r="E63" s="761">
        <f t="shared" si="46"/>
        <v>0</v>
      </c>
      <c r="F63" s="2074"/>
      <c r="G63" s="2093"/>
      <c r="H63" s="2162"/>
      <c r="I63" s="2093"/>
      <c r="J63" s="2162"/>
      <c r="K63" s="2093"/>
      <c r="L63" s="2074"/>
      <c r="M63" s="2093"/>
      <c r="N63" s="2958"/>
      <c r="O63" s="2966"/>
      <c r="P63" s="2958"/>
      <c r="Q63" s="2966"/>
    </row>
    <row r="64" spans="1:26" ht="16.5" customHeight="1" x14ac:dyDescent="0.25">
      <c r="A64" s="281" t="s">
        <v>3944</v>
      </c>
      <c r="B64" s="338"/>
      <c r="C64" s="338"/>
      <c r="D64" s="338"/>
      <c r="E64" s="338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</row>
    <row r="65" spans="1:26" ht="27" customHeight="1" x14ac:dyDescent="0.25">
      <c r="A65" s="3546" t="s">
        <v>3945</v>
      </c>
      <c r="B65" s="3143" t="s">
        <v>3946</v>
      </c>
      <c r="C65" s="3124"/>
      <c r="D65" s="3124"/>
      <c r="E65" s="3122"/>
      <c r="F65" s="3139" t="s">
        <v>3947</v>
      </c>
      <c r="G65" s="3138" t="s">
        <v>3948</v>
      </c>
      <c r="H65" s="240"/>
      <c r="I65" s="240"/>
      <c r="J65" s="240"/>
      <c r="K65" s="240"/>
      <c r="L65" s="240"/>
      <c r="M65" s="240"/>
      <c r="N65" s="240"/>
      <c r="O65" s="240"/>
      <c r="P65" s="240"/>
      <c r="Q65" s="240"/>
    </row>
    <row r="66" spans="1:26" ht="14.25" customHeight="1" x14ac:dyDescent="0.25">
      <c r="A66" s="3128"/>
      <c r="B66" s="3159" t="s">
        <v>3909</v>
      </c>
      <c r="C66" s="3122"/>
      <c r="D66" s="3159" t="s">
        <v>2466</v>
      </c>
      <c r="E66" s="3122"/>
      <c r="F66" s="3180"/>
      <c r="G66" s="3128"/>
      <c r="H66" s="240"/>
      <c r="I66" s="240"/>
      <c r="J66" s="240"/>
      <c r="K66" s="240"/>
      <c r="L66" s="240"/>
      <c r="M66" s="240"/>
      <c r="N66" s="240"/>
      <c r="O66" s="240"/>
      <c r="P66" s="240"/>
      <c r="Q66" s="240"/>
    </row>
    <row r="67" spans="1:26" ht="22.5" customHeight="1" x14ac:dyDescent="0.25">
      <c r="A67" s="3129"/>
      <c r="B67" s="58" t="s">
        <v>63</v>
      </c>
      <c r="C67" s="1863" t="s">
        <v>64</v>
      </c>
      <c r="D67" s="58" t="s">
        <v>63</v>
      </c>
      <c r="E67" s="1863" t="s">
        <v>64</v>
      </c>
      <c r="F67" s="3140"/>
      <c r="G67" s="3129"/>
      <c r="H67" s="240"/>
      <c r="I67" s="240"/>
      <c r="J67" s="240"/>
      <c r="K67" s="240"/>
      <c r="L67" s="240"/>
      <c r="M67" s="240"/>
      <c r="N67" s="240"/>
      <c r="O67" s="240"/>
      <c r="P67" s="240"/>
      <c r="Q67" s="240"/>
    </row>
    <row r="68" spans="1:26" ht="14.25" customHeight="1" x14ac:dyDescent="0.25">
      <c r="A68" s="1534" t="s">
        <v>82</v>
      </c>
      <c r="B68" s="146">
        <f t="shared" ref="B68:G68" si="47">SUM(B69:B72)</f>
        <v>0</v>
      </c>
      <c r="C68" s="1826">
        <f t="shared" si="47"/>
        <v>0</v>
      </c>
      <c r="D68" s="146">
        <f t="shared" si="47"/>
        <v>0</v>
      </c>
      <c r="E68" s="1826">
        <f t="shared" si="47"/>
        <v>0</v>
      </c>
      <c r="F68" s="146">
        <f t="shared" si="47"/>
        <v>0</v>
      </c>
      <c r="G68" s="110">
        <f t="shared" si="47"/>
        <v>0</v>
      </c>
      <c r="H68" s="240"/>
      <c r="I68" s="240"/>
      <c r="J68" s="240"/>
      <c r="K68" s="240"/>
      <c r="L68" s="240"/>
      <c r="M68" s="240"/>
      <c r="N68" s="240"/>
      <c r="O68" s="240"/>
      <c r="P68" s="240"/>
      <c r="Q68" s="240"/>
    </row>
    <row r="69" spans="1:26" ht="14.25" customHeight="1" x14ac:dyDescent="0.25">
      <c r="A69" s="196" t="s">
        <v>103</v>
      </c>
      <c r="B69" s="1843"/>
      <c r="C69" s="2128"/>
      <c r="D69" s="2135"/>
      <c r="E69" s="2128"/>
      <c r="F69" s="2113"/>
      <c r="G69" s="125"/>
      <c r="H69" s="240"/>
      <c r="I69" s="240"/>
      <c r="J69" s="240"/>
      <c r="K69" s="240"/>
      <c r="L69" s="240"/>
      <c r="M69" s="240"/>
      <c r="N69" s="240"/>
      <c r="O69" s="240"/>
      <c r="P69" s="240"/>
      <c r="Q69" s="240"/>
    </row>
    <row r="70" spans="1:26" ht="14.25" customHeight="1" x14ac:dyDescent="0.25">
      <c r="A70" s="65" t="s">
        <v>3949</v>
      </c>
      <c r="B70" s="355"/>
      <c r="C70" s="356"/>
      <c r="D70" s="2084"/>
      <c r="E70" s="356"/>
      <c r="F70" s="2085"/>
      <c r="G70" s="429"/>
      <c r="H70" s="240"/>
      <c r="I70" s="240"/>
      <c r="J70" s="240"/>
      <c r="K70" s="240"/>
      <c r="L70" s="240"/>
      <c r="M70" s="240"/>
      <c r="N70" s="240"/>
      <c r="O70" s="240"/>
      <c r="P70" s="240"/>
      <c r="Q70" s="240"/>
    </row>
    <row r="71" spans="1:26" ht="14.25" customHeight="1" x14ac:dyDescent="0.25">
      <c r="A71" s="65" t="s">
        <v>3950</v>
      </c>
      <c r="B71" s="355"/>
      <c r="C71" s="356"/>
      <c r="D71" s="2084"/>
      <c r="E71" s="356"/>
      <c r="F71" s="2085"/>
      <c r="G71" s="429"/>
      <c r="H71" s="240"/>
      <c r="I71" s="240"/>
      <c r="J71" s="240"/>
      <c r="K71" s="240"/>
      <c r="L71" s="240"/>
      <c r="M71" s="240"/>
      <c r="N71" s="240"/>
      <c r="O71" s="240"/>
      <c r="P71" s="240"/>
      <c r="Q71" s="240"/>
    </row>
    <row r="72" spans="1:26" ht="14.25" customHeight="1" x14ac:dyDescent="0.25">
      <c r="A72" s="35" t="s">
        <v>110</v>
      </c>
      <c r="B72" s="131"/>
      <c r="C72" s="372"/>
      <c r="D72" s="2137"/>
      <c r="E72" s="372"/>
      <c r="F72" s="2114"/>
      <c r="G72" s="130"/>
      <c r="H72" s="240"/>
      <c r="I72" s="240"/>
      <c r="J72" s="240"/>
      <c r="K72" s="240"/>
      <c r="L72" s="240"/>
      <c r="M72" s="240"/>
      <c r="N72" s="240"/>
      <c r="O72" s="240"/>
      <c r="P72" s="240"/>
      <c r="Q72" s="240"/>
    </row>
    <row r="73" spans="1:26" ht="16.5" customHeight="1" x14ac:dyDescent="0.25">
      <c r="A73" s="1733" t="s">
        <v>3951</v>
      </c>
      <c r="B73" s="1873"/>
      <c r="C73" s="1873"/>
      <c r="D73" s="1873"/>
      <c r="E73" s="1873"/>
      <c r="F73" s="1873"/>
      <c r="G73" s="1873"/>
      <c r="H73" s="1873"/>
      <c r="I73" s="187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spans="1:26" ht="22.5" customHeight="1" x14ac:dyDescent="0.25">
      <c r="A74" s="3546" t="s">
        <v>3952</v>
      </c>
      <c r="B74" s="3143" t="s">
        <v>3953</v>
      </c>
      <c r="C74" s="3124"/>
      <c r="D74" s="3124"/>
      <c r="E74" s="3122"/>
      <c r="F74" s="3143" t="s">
        <v>3954</v>
      </c>
      <c r="G74" s="3124"/>
      <c r="H74" s="3124"/>
      <c r="I74" s="3122"/>
    </row>
    <row r="75" spans="1:26" ht="14.25" customHeight="1" x14ac:dyDescent="0.25">
      <c r="A75" s="3128"/>
      <c r="B75" s="3159" t="s">
        <v>3909</v>
      </c>
      <c r="C75" s="3122"/>
      <c r="D75" s="3159" t="s">
        <v>2466</v>
      </c>
      <c r="E75" s="3122"/>
      <c r="F75" s="3159" t="s">
        <v>3909</v>
      </c>
      <c r="G75" s="3122"/>
      <c r="H75" s="3159" t="s">
        <v>2466</v>
      </c>
      <c r="I75" s="3122"/>
    </row>
    <row r="76" spans="1:26" ht="14.25" customHeight="1" x14ac:dyDescent="0.25">
      <c r="A76" s="3129"/>
      <c r="B76" s="58" t="s">
        <v>63</v>
      </c>
      <c r="C76" s="144" t="s">
        <v>64</v>
      </c>
      <c r="D76" s="1742" t="s">
        <v>63</v>
      </c>
      <c r="E76" s="1863" t="s">
        <v>64</v>
      </c>
      <c r="F76" s="58" t="s">
        <v>63</v>
      </c>
      <c r="G76" s="1863" t="s">
        <v>64</v>
      </c>
      <c r="H76" s="58" t="s">
        <v>63</v>
      </c>
      <c r="I76" s="144" t="s">
        <v>64</v>
      </c>
    </row>
    <row r="77" spans="1:26" ht="14.25" customHeight="1" x14ac:dyDescent="0.25">
      <c r="A77" s="145" t="s">
        <v>82</v>
      </c>
      <c r="B77" s="344">
        <f t="shared" ref="B77:I77" si="48">SUM(B78:B79)</f>
        <v>0</v>
      </c>
      <c r="C77" s="2965">
        <f t="shared" si="48"/>
        <v>0</v>
      </c>
      <c r="D77" s="344">
        <f t="shared" si="48"/>
        <v>0</v>
      </c>
      <c r="E77" s="2965">
        <f t="shared" si="48"/>
        <v>0</v>
      </c>
      <c r="F77" s="2967">
        <f t="shared" si="48"/>
        <v>0</v>
      </c>
      <c r="G77" s="1362">
        <f t="shared" si="48"/>
        <v>0</v>
      </c>
      <c r="H77" s="2967">
        <f t="shared" si="48"/>
        <v>0</v>
      </c>
      <c r="I77" s="1362">
        <f t="shared" si="48"/>
        <v>0</v>
      </c>
    </row>
    <row r="78" spans="1:26" ht="14.25" customHeight="1" x14ac:dyDescent="0.25">
      <c r="A78" s="196" t="s">
        <v>3955</v>
      </c>
      <c r="B78" s="126"/>
      <c r="C78" s="351"/>
      <c r="D78" s="2078"/>
      <c r="E78" s="1840"/>
      <c r="F78" s="1505"/>
      <c r="G78" s="1504"/>
      <c r="H78" s="1505"/>
      <c r="I78" s="1504"/>
    </row>
    <row r="79" spans="1:26" ht="14.25" customHeight="1" x14ac:dyDescent="0.25">
      <c r="A79" s="221" t="s">
        <v>3956</v>
      </c>
      <c r="B79" s="2074"/>
      <c r="C79" s="2142"/>
      <c r="D79" s="2162"/>
      <c r="E79" s="2142"/>
      <c r="F79" s="2958"/>
      <c r="G79" s="2966"/>
      <c r="H79" s="2958"/>
      <c r="I79" s="2966"/>
    </row>
    <row r="80" spans="1:26" ht="16.5" customHeight="1" x14ac:dyDescent="0.25">
      <c r="A80" s="2343" t="s">
        <v>3957</v>
      </c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spans="1:26" ht="16.5" customHeight="1" x14ac:dyDescent="0.25">
      <c r="A81" s="1873" t="s">
        <v>3958</v>
      </c>
      <c r="B81" s="2343"/>
      <c r="C81" s="2968"/>
      <c r="D81" s="2968"/>
      <c r="E81" s="2968"/>
      <c r="F81" s="2968"/>
      <c r="G81" s="2200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spans="1:26" ht="24.75" customHeight="1" x14ac:dyDescent="0.25">
      <c r="A82" s="3138" t="s">
        <v>3959</v>
      </c>
      <c r="B82" s="3139" t="s">
        <v>82</v>
      </c>
      <c r="C82" s="3148" t="s">
        <v>3960</v>
      </c>
      <c r="D82" s="3161"/>
      <c r="E82" s="3149"/>
    </row>
    <row r="83" spans="1:26" ht="11.25" customHeight="1" x14ac:dyDescent="0.25">
      <c r="A83" s="3128"/>
      <c r="B83" s="3180"/>
      <c r="C83" s="3150"/>
      <c r="D83" s="3142"/>
      <c r="E83" s="3140"/>
    </row>
    <row r="84" spans="1:26" ht="14.25" customHeight="1" x14ac:dyDescent="0.25">
      <c r="A84" s="3129"/>
      <c r="B84" s="3140"/>
      <c r="C84" s="27" t="s">
        <v>3909</v>
      </c>
      <c r="D84" s="2889" t="s">
        <v>2466</v>
      </c>
      <c r="E84" s="255" t="s">
        <v>3961</v>
      </c>
    </row>
    <row r="85" spans="1:26" ht="14.25" customHeight="1" x14ac:dyDescent="0.25">
      <c r="A85" s="196" t="s">
        <v>1202</v>
      </c>
      <c r="B85" s="28">
        <f t="shared" ref="B85:B86" si="49">SUM(C85:E85)</f>
        <v>0</v>
      </c>
      <c r="C85" s="2135"/>
      <c r="D85" s="2128"/>
      <c r="E85" s="125"/>
    </row>
    <row r="86" spans="1:26" ht="14.25" customHeight="1" x14ac:dyDescent="0.25">
      <c r="A86" s="199" t="s">
        <v>3962</v>
      </c>
      <c r="B86" s="70">
        <f t="shared" si="49"/>
        <v>0</v>
      </c>
      <c r="C86" s="2162"/>
      <c r="D86" s="2142"/>
      <c r="E86" s="2119"/>
    </row>
    <row r="87" spans="1:26" ht="16.5" customHeight="1" x14ac:dyDescent="0.25">
      <c r="A87" s="2969" t="s">
        <v>3963</v>
      </c>
      <c r="B87" s="2714"/>
      <c r="C87" s="2970"/>
      <c r="D87" s="2970"/>
      <c r="E87" s="2970"/>
      <c r="F87" s="2971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spans="1:26" ht="24.75" customHeight="1" x14ac:dyDescent="0.25">
      <c r="A88" s="3138" t="s">
        <v>3964</v>
      </c>
      <c r="B88" s="3138" t="s">
        <v>82</v>
      </c>
      <c r="C88" s="3143" t="s">
        <v>3965</v>
      </c>
      <c r="D88" s="3135"/>
      <c r="E88" s="3195" t="s">
        <v>3966</v>
      </c>
      <c r="F88" s="3149"/>
    </row>
    <row r="89" spans="1:26" ht="14.25" customHeight="1" x14ac:dyDescent="0.25">
      <c r="A89" s="3128"/>
      <c r="B89" s="3128"/>
      <c r="C89" s="3159" t="s">
        <v>2466</v>
      </c>
      <c r="D89" s="3135"/>
      <c r="E89" s="3142"/>
      <c r="F89" s="3140"/>
    </row>
    <row r="90" spans="1:26" ht="14.25" customHeight="1" x14ac:dyDescent="0.25">
      <c r="A90" s="3129"/>
      <c r="B90" s="3547"/>
      <c r="C90" s="27" t="s">
        <v>63</v>
      </c>
      <c r="D90" s="1810" t="s">
        <v>64</v>
      </c>
      <c r="E90" s="1738" t="s">
        <v>3967</v>
      </c>
      <c r="F90" s="1740" t="s">
        <v>3968</v>
      </c>
    </row>
    <row r="91" spans="1:26" ht="14.25" customHeight="1" x14ac:dyDescent="0.25">
      <c r="A91" s="196" t="s">
        <v>1202</v>
      </c>
      <c r="B91" s="28">
        <f t="shared" ref="B91:B92" si="50">SUM(C91:D91)</f>
        <v>0</v>
      </c>
      <c r="C91" s="2135"/>
      <c r="D91" s="441"/>
      <c r="E91" s="440"/>
      <c r="F91" s="1840"/>
    </row>
    <row r="92" spans="1:26" ht="14.25" customHeight="1" x14ac:dyDescent="0.25">
      <c r="A92" s="221" t="s">
        <v>3969</v>
      </c>
      <c r="B92" s="70">
        <f t="shared" si="50"/>
        <v>0</v>
      </c>
      <c r="C92" s="2162"/>
      <c r="D92" s="2161"/>
      <c r="E92" s="527"/>
      <c r="F92" s="2093"/>
    </row>
    <row r="93" spans="1:26" ht="16.5" customHeight="1" x14ac:dyDescent="0.25">
      <c r="A93" s="2343" t="s">
        <v>3970</v>
      </c>
      <c r="B93" s="2343"/>
      <c r="C93" s="2968"/>
      <c r="D93" s="2968"/>
      <c r="E93" s="2968"/>
      <c r="F93" s="2968"/>
      <c r="G93" s="2200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spans="1:26" ht="37.5" customHeight="1" x14ac:dyDescent="0.25">
      <c r="A94" s="3138" t="s">
        <v>3971</v>
      </c>
      <c r="B94" s="3138" t="s">
        <v>82</v>
      </c>
      <c r="C94" s="3143" t="s">
        <v>3972</v>
      </c>
      <c r="D94" s="3122"/>
    </row>
    <row r="95" spans="1:26" ht="14.25" customHeight="1" x14ac:dyDescent="0.25">
      <c r="A95" s="3128"/>
      <c r="B95" s="3128"/>
      <c r="C95" s="3159" t="s">
        <v>2466</v>
      </c>
      <c r="D95" s="3122"/>
    </row>
    <row r="96" spans="1:26" ht="14.25" customHeight="1" x14ac:dyDescent="0.25">
      <c r="A96" s="3129"/>
      <c r="B96" s="3129"/>
      <c r="C96" s="1742" t="s">
        <v>63</v>
      </c>
      <c r="D96" s="1863" t="s">
        <v>64</v>
      </c>
    </row>
    <row r="97" spans="1:26" ht="14.25" customHeight="1" x14ac:dyDescent="0.25">
      <c r="A97" s="196" t="s">
        <v>3973</v>
      </c>
      <c r="B97" s="29">
        <f t="shared" ref="B97:B98" si="51">SUM(C97:D97)</f>
        <v>0</v>
      </c>
      <c r="C97" s="2078"/>
      <c r="D97" s="351"/>
    </row>
    <row r="98" spans="1:26" ht="14.25" customHeight="1" x14ac:dyDescent="0.25">
      <c r="A98" s="2551" t="s">
        <v>3974</v>
      </c>
      <c r="B98" s="70">
        <f t="shared" si="51"/>
        <v>0</v>
      </c>
      <c r="C98" s="2162"/>
      <c r="D98" s="2142"/>
    </row>
    <row r="99" spans="1:26" ht="16.5" customHeight="1" x14ac:dyDescent="0.25">
      <c r="A99" s="1733" t="s">
        <v>3975</v>
      </c>
      <c r="B99" s="2968"/>
      <c r="C99" s="2968"/>
      <c r="D99" s="2968"/>
      <c r="E99" s="2968"/>
      <c r="F99" s="2200"/>
      <c r="G99" s="2200"/>
      <c r="H99" s="2200"/>
      <c r="I99" s="2200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spans="1:26" ht="21.75" customHeight="1" x14ac:dyDescent="0.25">
      <c r="A100" s="3138" t="s">
        <v>3976</v>
      </c>
      <c r="B100" s="3143" t="s">
        <v>3977</v>
      </c>
      <c r="C100" s="3124"/>
      <c r="D100" s="3124"/>
      <c r="E100" s="3122"/>
    </row>
    <row r="101" spans="1:26" ht="14.25" customHeight="1" x14ac:dyDescent="0.25">
      <c r="A101" s="3128"/>
      <c r="B101" s="3159" t="s">
        <v>3909</v>
      </c>
      <c r="C101" s="3122"/>
      <c r="D101" s="3159" t="s">
        <v>2466</v>
      </c>
      <c r="E101" s="3122"/>
    </row>
    <row r="102" spans="1:26" ht="14.25" customHeight="1" x14ac:dyDescent="0.25">
      <c r="A102" s="3129"/>
      <c r="B102" s="58" t="s">
        <v>63</v>
      </c>
      <c r="C102" s="1863" t="s">
        <v>64</v>
      </c>
      <c r="D102" s="58" t="s">
        <v>63</v>
      </c>
      <c r="E102" s="1863" t="s">
        <v>64</v>
      </c>
    </row>
    <row r="103" spans="1:26" ht="14.25" customHeight="1" x14ac:dyDescent="0.25">
      <c r="A103" s="145" t="s">
        <v>82</v>
      </c>
      <c r="B103" s="700">
        <f t="shared" ref="B103:E103" si="52">SUM(B104:B106)</f>
        <v>0</v>
      </c>
      <c r="C103" s="701">
        <f t="shared" si="52"/>
        <v>0</v>
      </c>
      <c r="D103" s="700">
        <f t="shared" si="52"/>
        <v>0</v>
      </c>
      <c r="E103" s="701">
        <f t="shared" si="52"/>
        <v>0</v>
      </c>
    </row>
    <row r="104" spans="1:26" ht="14.25" customHeight="1" x14ac:dyDescent="0.25">
      <c r="A104" s="196" t="s">
        <v>3978</v>
      </c>
      <c r="B104" s="126"/>
      <c r="C104" s="1840"/>
      <c r="D104" s="126"/>
      <c r="E104" s="1840"/>
    </row>
    <row r="105" spans="1:26" ht="14.25" customHeight="1" x14ac:dyDescent="0.25">
      <c r="A105" s="201" t="s">
        <v>3979</v>
      </c>
      <c r="B105" s="355"/>
      <c r="C105" s="2057"/>
      <c r="D105" s="355"/>
      <c r="E105" s="2057"/>
    </row>
    <row r="106" spans="1:26" ht="14.25" customHeight="1" x14ac:dyDescent="0.25">
      <c r="A106" s="221" t="s">
        <v>608</v>
      </c>
      <c r="B106" s="131"/>
      <c r="C106" s="1847"/>
      <c r="D106" s="131"/>
      <c r="E106" s="1847"/>
    </row>
    <row r="107" spans="1:26" ht="16.5" customHeight="1" x14ac:dyDescent="0.25">
      <c r="A107" s="1733" t="s">
        <v>3980</v>
      </c>
      <c r="B107" s="2968"/>
      <c r="C107" s="2968"/>
      <c r="D107" s="2968"/>
      <c r="E107" s="2968"/>
      <c r="F107" s="2200"/>
      <c r="G107" s="2200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spans="1:26" ht="14.25" customHeight="1" x14ac:dyDescent="0.25">
      <c r="A108" s="3138" t="s">
        <v>3981</v>
      </c>
      <c r="B108" s="3153" t="s">
        <v>197</v>
      </c>
      <c r="C108" s="3134" t="s">
        <v>3982</v>
      </c>
      <c r="D108" s="3124"/>
      <c r="E108" s="3124"/>
      <c r="F108" s="3124"/>
      <c r="G108" s="3122"/>
    </row>
    <row r="109" spans="1:26" ht="14.25" customHeight="1" x14ac:dyDescent="0.25">
      <c r="A109" s="3128"/>
      <c r="B109" s="3128"/>
      <c r="C109" s="3159" t="s">
        <v>3909</v>
      </c>
      <c r="D109" s="3122"/>
      <c r="E109" s="3159" t="s">
        <v>2466</v>
      </c>
      <c r="F109" s="3122"/>
      <c r="G109" s="3138" t="s">
        <v>3983</v>
      </c>
    </row>
    <row r="110" spans="1:26" ht="14.25" customHeight="1" x14ac:dyDescent="0.25">
      <c r="A110" s="3129"/>
      <c r="B110" s="3129"/>
      <c r="C110" s="1742" t="s">
        <v>63</v>
      </c>
      <c r="D110" s="1863" t="s">
        <v>64</v>
      </c>
      <c r="E110" s="1742" t="s">
        <v>63</v>
      </c>
      <c r="F110" s="1863" t="s">
        <v>64</v>
      </c>
      <c r="G110" s="3129"/>
    </row>
    <row r="111" spans="1:26" ht="14.25" customHeight="1" x14ac:dyDescent="0.25">
      <c r="A111" s="196" t="s">
        <v>3984</v>
      </c>
      <c r="B111" s="29">
        <f t="shared" ref="B111:B114" si="53">SUM(C111:G111)</f>
        <v>0</v>
      </c>
      <c r="C111" s="126"/>
      <c r="D111" s="351"/>
      <c r="E111" s="126"/>
      <c r="F111" s="351"/>
      <c r="G111" s="125"/>
    </row>
    <row r="112" spans="1:26" ht="14.25" customHeight="1" x14ac:dyDescent="0.25">
      <c r="A112" s="201" t="s">
        <v>3985</v>
      </c>
      <c r="B112" s="114">
        <f t="shared" si="53"/>
        <v>0</v>
      </c>
      <c r="C112" s="355"/>
      <c r="D112" s="356"/>
      <c r="E112" s="355"/>
      <c r="F112" s="356"/>
      <c r="G112" s="429"/>
    </row>
    <row r="113" spans="1:26" ht="14.25" customHeight="1" x14ac:dyDescent="0.25">
      <c r="A113" s="201" t="s">
        <v>3986</v>
      </c>
      <c r="B113" s="114">
        <f t="shared" si="53"/>
        <v>0</v>
      </c>
      <c r="C113" s="2070"/>
      <c r="D113" s="2065"/>
      <c r="E113" s="2070"/>
      <c r="F113" s="2065"/>
      <c r="G113" s="855"/>
    </row>
    <row r="114" spans="1:26" ht="14.25" customHeight="1" x14ac:dyDescent="0.25">
      <c r="A114" s="203" t="s">
        <v>3987</v>
      </c>
      <c r="B114" s="1760">
        <f t="shared" si="53"/>
        <v>0</v>
      </c>
      <c r="C114" s="131"/>
      <c r="D114" s="372"/>
      <c r="E114" s="131"/>
      <c r="F114" s="372"/>
      <c r="G114" s="130"/>
    </row>
    <row r="115" spans="1:26" ht="14.25" customHeight="1" x14ac:dyDescent="0.25">
      <c r="A115" s="2751" t="s">
        <v>3988</v>
      </c>
      <c r="B115" s="2488"/>
      <c r="C115" s="2488"/>
      <c r="D115" s="137"/>
      <c r="E115" s="137"/>
      <c r="F115" s="137"/>
      <c r="G115" s="137"/>
      <c r="H115" s="1868"/>
      <c r="I115" s="1868"/>
    </row>
    <row r="116" spans="1:26" ht="14.25" customHeight="1" x14ac:dyDescent="0.25">
      <c r="A116" s="3153" t="s">
        <v>3989</v>
      </c>
      <c r="B116" s="3143" t="s">
        <v>3990</v>
      </c>
      <c r="C116" s="3124"/>
      <c r="D116" s="3124"/>
      <c r="E116" s="3122"/>
      <c r="F116" s="3143" t="s">
        <v>3991</v>
      </c>
      <c r="G116" s="3124"/>
      <c r="H116" s="3124"/>
      <c r="I116" s="3122"/>
      <c r="K116" s="283"/>
      <c r="L116" s="970"/>
    </row>
    <row r="117" spans="1:26" ht="14.25" customHeight="1" x14ac:dyDescent="0.25">
      <c r="A117" s="3128"/>
      <c r="B117" s="3159" t="s">
        <v>3909</v>
      </c>
      <c r="C117" s="3122"/>
      <c r="D117" s="3159" t="s">
        <v>2466</v>
      </c>
      <c r="E117" s="3122"/>
      <c r="F117" s="3159" t="s">
        <v>3909</v>
      </c>
      <c r="G117" s="3122"/>
      <c r="H117" s="3159" t="s">
        <v>2466</v>
      </c>
      <c r="I117" s="3122"/>
    </row>
    <row r="118" spans="1:26" ht="14.25" customHeight="1" x14ac:dyDescent="0.25">
      <c r="A118" s="3129"/>
      <c r="B118" s="58" t="s">
        <v>63</v>
      </c>
      <c r="C118" s="144" t="s">
        <v>64</v>
      </c>
      <c r="D118" s="1742" t="s">
        <v>63</v>
      </c>
      <c r="E118" s="144" t="s">
        <v>64</v>
      </c>
      <c r="F118" s="58" t="s">
        <v>63</v>
      </c>
      <c r="G118" s="144" t="s">
        <v>64</v>
      </c>
      <c r="H118" s="1742" t="s">
        <v>63</v>
      </c>
      <c r="I118" s="144" t="s">
        <v>64</v>
      </c>
    </row>
    <row r="119" spans="1:26" ht="14.25" customHeight="1" x14ac:dyDescent="0.25">
      <c r="A119" s="154" t="s">
        <v>3445</v>
      </c>
      <c r="B119" s="379"/>
      <c r="C119" s="380"/>
      <c r="D119" s="2078"/>
      <c r="E119" s="351"/>
      <c r="F119" s="379"/>
      <c r="G119" s="380"/>
      <c r="H119" s="2078"/>
      <c r="I119" s="351"/>
    </row>
    <row r="120" spans="1:26" ht="14.25" customHeight="1" x14ac:dyDescent="0.25">
      <c r="A120" s="120" t="s">
        <v>3992</v>
      </c>
      <c r="B120" s="2074"/>
      <c r="C120" s="2142"/>
      <c r="D120" s="2162"/>
      <c r="E120" s="2142"/>
      <c r="F120" s="2034"/>
      <c r="G120" s="2972"/>
      <c r="H120" s="2197"/>
      <c r="I120" s="2972"/>
    </row>
    <row r="121" spans="1:26" ht="16.5" customHeight="1" x14ac:dyDescent="0.25">
      <c r="A121" s="2751" t="s">
        <v>3993</v>
      </c>
      <c r="B121" s="2488"/>
      <c r="C121" s="2488"/>
      <c r="D121" s="338"/>
      <c r="E121" s="338"/>
      <c r="F121" s="338"/>
      <c r="G121" s="338"/>
      <c r="H121" s="1867"/>
      <c r="I121" s="1867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</row>
    <row r="122" spans="1:26" ht="24" customHeight="1" x14ac:dyDescent="0.25">
      <c r="A122" s="3153" t="s">
        <v>3994</v>
      </c>
      <c r="B122" s="3143" t="s">
        <v>3995</v>
      </c>
      <c r="C122" s="3122"/>
      <c r="D122" s="3143" t="s">
        <v>3996</v>
      </c>
      <c r="E122" s="3124"/>
      <c r="F122" s="3122"/>
      <c r="G122" s="1731"/>
      <c r="H122" s="1731"/>
      <c r="I122" s="1731"/>
    </row>
    <row r="123" spans="1:26" ht="14.25" customHeight="1" x14ac:dyDescent="0.25">
      <c r="A123" s="3129"/>
      <c r="B123" s="58" t="s">
        <v>63</v>
      </c>
      <c r="C123" s="1863" t="s">
        <v>64</v>
      </c>
      <c r="D123" s="58" t="s">
        <v>2405</v>
      </c>
      <c r="E123" s="24" t="s">
        <v>3997</v>
      </c>
      <c r="F123" s="1863" t="s">
        <v>3998</v>
      </c>
      <c r="G123" s="1731"/>
      <c r="H123" s="1731"/>
      <c r="I123" s="1731"/>
    </row>
    <row r="124" spans="1:26" ht="14.25" customHeight="1" x14ac:dyDescent="0.25">
      <c r="A124" s="163" t="s">
        <v>3999</v>
      </c>
      <c r="B124" s="2078"/>
      <c r="C124" s="2172"/>
      <c r="D124" s="1843"/>
      <c r="E124" s="1845"/>
      <c r="F124" s="2113"/>
      <c r="G124" s="2465"/>
      <c r="H124" s="1731"/>
      <c r="I124" s="1731"/>
    </row>
    <row r="125" spans="1:26" ht="14.25" customHeight="1" x14ac:dyDescent="0.25">
      <c r="A125" s="120" t="s">
        <v>4000</v>
      </c>
      <c r="B125" s="2162"/>
      <c r="C125" s="2142"/>
      <c r="D125" s="2074"/>
      <c r="E125" s="477"/>
      <c r="F125" s="2093"/>
      <c r="G125" s="1731"/>
      <c r="H125" s="1731"/>
      <c r="I125" s="1731"/>
    </row>
    <row r="126" spans="1:26" ht="14.25" customHeight="1" x14ac:dyDescent="0.25"/>
    <row r="127" spans="1:26" ht="14.25" customHeight="1" x14ac:dyDescent="0.25"/>
    <row r="128" spans="1:26" ht="14.25" customHeight="1" x14ac:dyDescent="0.25"/>
    <row r="129" spans="1:2" ht="14.25" customHeight="1" x14ac:dyDescent="0.25"/>
    <row r="130" spans="1:2" ht="14.25" customHeight="1" x14ac:dyDescent="0.25"/>
    <row r="131" spans="1:2" ht="14.25" customHeight="1" x14ac:dyDescent="0.25"/>
    <row r="132" spans="1:2" ht="14.25" customHeight="1" x14ac:dyDescent="0.25"/>
    <row r="133" spans="1:2" ht="14.25" customHeight="1" x14ac:dyDescent="0.25"/>
    <row r="134" spans="1:2" ht="14.25" customHeight="1" x14ac:dyDescent="0.25"/>
    <row r="135" spans="1:2" ht="14.25" customHeight="1" x14ac:dyDescent="0.25"/>
    <row r="136" spans="1:2" ht="14.25" customHeight="1" x14ac:dyDescent="0.25"/>
    <row r="137" spans="1:2" ht="14.25" customHeight="1" x14ac:dyDescent="0.25"/>
    <row r="138" spans="1:2" ht="14.25" hidden="1" customHeight="1" x14ac:dyDescent="0.25">
      <c r="A138" s="2333">
        <f>SUM(B15:E27,N15:Q27,B32:E40,N32:Q40,B48:E52,N48:U52,B57:E62,B69:G72,N57:Q62,B77:I77,B85,B91:B92,B97:B98,B103:E103,B111:B114,B119:I120,B124:F125)</f>
        <v>0</v>
      </c>
      <c r="B138" s="240">
        <f>SUM(CE12:CF68)</f>
        <v>0</v>
      </c>
    </row>
    <row r="139" spans="1:2" ht="14.25" customHeight="1" x14ac:dyDescent="0.25"/>
    <row r="140" spans="1:2" ht="14.25" customHeight="1" x14ac:dyDescent="0.25"/>
    <row r="141" spans="1:2" ht="14.25" customHeight="1" x14ac:dyDescent="0.25"/>
    <row r="142" spans="1:2" ht="14.25" customHeight="1" x14ac:dyDescent="0.25"/>
    <row r="143" spans="1:2" ht="14.25" customHeight="1" x14ac:dyDescent="0.25"/>
    <row r="144" spans="1:2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03">
    <mergeCell ref="A82:A84"/>
    <mergeCell ref="B82:B84"/>
    <mergeCell ref="C82:E83"/>
    <mergeCell ref="A88:A90"/>
    <mergeCell ref="B88:B90"/>
    <mergeCell ref="E88:F89"/>
    <mergeCell ref="B116:E116"/>
    <mergeCell ref="F116:I116"/>
    <mergeCell ref="H117:I117"/>
    <mergeCell ref="B117:C117"/>
    <mergeCell ref="D117:E117"/>
    <mergeCell ref="B100:E100"/>
    <mergeCell ref="B101:C101"/>
    <mergeCell ref="D101:E101"/>
    <mergeCell ref="C88:D88"/>
    <mergeCell ref="C89:D89"/>
    <mergeCell ref="A94:A96"/>
    <mergeCell ref="B94:B96"/>
    <mergeCell ref="C94:D94"/>
    <mergeCell ref="C95:D95"/>
    <mergeCell ref="A100:A102"/>
    <mergeCell ref="B74:E74"/>
    <mergeCell ref="F74:I74"/>
    <mergeCell ref="D30:E30"/>
    <mergeCell ref="F30:G30"/>
    <mergeCell ref="B75:C75"/>
    <mergeCell ref="D75:E75"/>
    <mergeCell ref="H75:I75"/>
    <mergeCell ref="A65:A67"/>
    <mergeCell ref="B65:E65"/>
    <mergeCell ref="F65:F67"/>
    <mergeCell ref="G65:G67"/>
    <mergeCell ref="B66:C66"/>
    <mergeCell ref="D66:E66"/>
    <mergeCell ref="F75:G75"/>
    <mergeCell ref="A74:A76"/>
    <mergeCell ref="A122:A123"/>
    <mergeCell ref="B122:C122"/>
    <mergeCell ref="D122:F122"/>
    <mergeCell ref="A108:A110"/>
    <mergeCell ref="B108:B110"/>
    <mergeCell ref="C108:G108"/>
    <mergeCell ref="C109:D109"/>
    <mergeCell ref="E109:F109"/>
    <mergeCell ref="G109:G110"/>
    <mergeCell ref="A116:A118"/>
    <mergeCell ref="F117:G117"/>
    <mergeCell ref="N54:Q54"/>
    <mergeCell ref="A45:A47"/>
    <mergeCell ref="A54:A56"/>
    <mergeCell ref="B54:E54"/>
    <mergeCell ref="F54:I54"/>
    <mergeCell ref="B55:C55"/>
    <mergeCell ref="D55:E55"/>
    <mergeCell ref="F55:G55"/>
    <mergeCell ref="H55:I55"/>
    <mergeCell ref="J55:K55"/>
    <mergeCell ref="L55:M55"/>
    <mergeCell ref="N55:O55"/>
    <mergeCell ref="P55:Q55"/>
    <mergeCell ref="J45:M45"/>
    <mergeCell ref="J46:K46"/>
    <mergeCell ref="L46:M46"/>
    <mergeCell ref="J54:M54"/>
    <mergeCell ref="B45:E45"/>
    <mergeCell ref="F45:I45"/>
    <mergeCell ref="B46:C46"/>
    <mergeCell ref="D46:E46"/>
    <mergeCell ref="F46:G46"/>
    <mergeCell ref="H46:I46"/>
    <mergeCell ref="R46:S46"/>
    <mergeCell ref="T46:U46"/>
    <mergeCell ref="N13:O13"/>
    <mergeCell ref="P13:Q13"/>
    <mergeCell ref="N29:Q29"/>
    <mergeCell ref="N45:Q45"/>
    <mergeCell ref="R45:U45"/>
    <mergeCell ref="N46:O46"/>
    <mergeCell ref="P46:Q46"/>
    <mergeCell ref="D13:E13"/>
    <mergeCell ref="A28:F28"/>
    <mergeCell ref="B29:E29"/>
    <mergeCell ref="F29:I29"/>
    <mergeCell ref="B30:C30"/>
    <mergeCell ref="H30:I30"/>
    <mergeCell ref="F13:G13"/>
    <mergeCell ref="H13:I13"/>
    <mergeCell ref="A6:Q6"/>
    <mergeCell ref="A7:Q7"/>
    <mergeCell ref="A12:A14"/>
    <mergeCell ref="B12:E12"/>
    <mergeCell ref="F12:I12"/>
    <mergeCell ref="J12:M12"/>
    <mergeCell ref="N12:Q12"/>
    <mergeCell ref="B13:C13"/>
    <mergeCell ref="J30:K30"/>
    <mergeCell ref="L30:M30"/>
    <mergeCell ref="N30:O30"/>
    <mergeCell ref="P30:Q30"/>
    <mergeCell ref="J13:K13"/>
    <mergeCell ref="L13:M13"/>
    <mergeCell ref="J29:M29"/>
    <mergeCell ref="A29:A31"/>
  </mergeCells>
  <dataValidations count="6">
    <dataValidation type="decimal" operator="greaterThanOrEqual" allowBlank="1" showInputMessage="1" showErrorMessage="1" prompt="Error de ingreso - Debe ingresar sólo números." sqref="D16:E27 F58:Q63 H65:Q67 F68:Q68 H69:Q72 B78:I79 C85:E86 C91:F92 C97:D98" xr:uid="{00000000-0002-0000-1700-000000000000}">
      <formula1>0</formula1>
    </dataValidation>
    <dataValidation type="decimal" operator="greaterThanOrEqual" allowBlank="1" showErrorMessage="1" sqref="B15:Q15 B17:C17 B20:C20 B23:C24 B27:C27 B32:Q32 B48:U48" xr:uid="{00000000-0002-0000-1700-000001000000}">
      <formula1>0</formula1>
    </dataValidation>
    <dataValidation type="decimal" allowBlank="1" showErrorMessage="1" sqref="B16:C16 B18:C19 B21:C22 B25:C26 F16:Q27 B34:C34 B37:C37 F33:Q43" xr:uid="{00000000-0002-0000-1700-000002000000}">
      <formula1>0</formula1>
      <formula2>9.99999999999999E+40</formula2>
    </dataValidation>
    <dataValidation type="decimal" allowBlank="1" showErrorMessage="1" sqref="F49:U52 B104:E106 C111:G114 B119:I120 B124:F125" xr:uid="{00000000-0002-0000-1700-000003000000}">
      <formula1>0</formula1>
      <formula2>9.99999999999999E+38</formula2>
    </dataValidation>
    <dataValidation type="decimal" allowBlank="1" showErrorMessage="1" sqref="B69:G72" xr:uid="{00000000-0002-0000-1700-000004000000}">
      <formula1>0</formula1>
      <formula2>9.99999999999999E+42</formula2>
    </dataValidation>
    <dataValidation type="decimal" allowBlank="1" showInputMessage="1" showErrorMessage="1" prompt="Error de ingreso - Debe ingresar sólo números." sqref="B33:E33 D34:E34 B35:E36 D37:E37 B38:E43 B49:E52 B58:E64 B67:E68" xr:uid="{00000000-0002-0000-1700-000005000000}">
      <formula1>0</formula1>
      <formula2>99999</formula2>
    </dataValidation>
  </dataValidations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L1000"/>
  <sheetViews>
    <sheetView showGridLines="0" workbookViewId="0"/>
  </sheetViews>
  <sheetFormatPr baseColWidth="10" defaultColWidth="14.42578125" defaultRowHeight="15" customHeight="1" x14ac:dyDescent="0.25"/>
  <cols>
    <col min="1" max="1" width="41.85546875" customWidth="1"/>
    <col min="2" max="2" width="17.42578125" customWidth="1"/>
    <col min="3" max="3" width="14.140625" customWidth="1"/>
    <col min="4" max="5" width="11.425781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4" max="24" width="11.4257812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7" max="37" width="11.42578125" customWidth="1"/>
    <col min="38" max="38" width="10.85546875" customWidth="1"/>
    <col min="39" max="39" width="11.42578125" customWidth="1"/>
    <col min="40" max="40" width="11.7109375" customWidth="1"/>
    <col min="41" max="43" width="11.42578125" customWidth="1"/>
    <col min="44" max="44" width="13.5703125" customWidth="1"/>
    <col min="45" max="45" width="14.42578125" customWidth="1"/>
    <col min="46" max="79" width="11.42578125" customWidth="1"/>
    <col min="80" max="90" width="11.42578125" hidden="1" customWidth="1"/>
  </cols>
  <sheetData>
    <row r="1" spans="1:90" ht="14.25" customHeight="1" x14ac:dyDescent="0.25">
      <c r="A1" s="1727" t="s">
        <v>28</v>
      </c>
    </row>
    <row r="2" spans="1:90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90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0" ht="14.25" customHeight="1" x14ac:dyDescent="0.25">
      <c r="A4" s="1727" t="str">
        <f>CONCATENATE("MES: ",NOMBRE!B6, " (",NOMBRE!C6,NOMBRE!D6,")")</f>
        <v>MES: NOVIEMBRE (11)</v>
      </c>
    </row>
    <row r="5" spans="1:90" ht="14.25" customHeight="1" x14ac:dyDescent="0.25">
      <c r="A5" s="1727" t="str">
        <f>CONCATENATE("AÑO: ",NOMBRE!B7)</f>
        <v>AÑO: 2025</v>
      </c>
    </row>
    <row r="6" spans="1:90" ht="18" customHeight="1" x14ac:dyDescent="0.25">
      <c r="A6" s="3164" t="s">
        <v>4001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</row>
    <row r="7" spans="1:90" ht="14.25" customHeight="1" x14ac:dyDescent="0.25"/>
    <row r="8" spans="1:90" ht="16.5" customHeight="1" x14ac:dyDescent="0.25">
      <c r="A8" s="3497" t="s">
        <v>4002</v>
      </c>
      <c r="B8" s="3142"/>
      <c r="C8" s="3142"/>
      <c r="D8" s="3142"/>
      <c r="E8" s="3142"/>
      <c r="F8" s="3142"/>
      <c r="G8" s="3142"/>
      <c r="H8" s="3142"/>
      <c r="I8" s="3142"/>
      <c r="J8" s="3142"/>
      <c r="K8" s="1535"/>
      <c r="L8" s="505"/>
      <c r="M8" s="505"/>
      <c r="N8" s="505"/>
      <c r="O8" s="505"/>
      <c r="P8" s="505"/>
      <c r="Q8" s="505"/>
      <c r="R8" s="505"/>
      <c r="S8" s="505"/>
      <c r="T8" s="505"/>
      <c r="U8" s="505"/>
      <c r="V8" s="505"/>
      <c r="W8" s="505"/>
      <c r="X8" s="505"/>
      <c r="Y8" s="505"/>
      <c r="Z8" s="505"/>
      <c r="AA8" s="505"/>
      <c r="AB8" s="505"/>
      <c r="AC8" s="505"/>
      <c r="AD8" s="505"/>
      <c r="AE8" s="505"/>
      <c r="AF8" s="505"/>
      <c r="AG8" s="505"/>
      <c r="AH8" s="505"/>
      <c r="AI8" s="505"/>
      <c r="AJ8" s="505"/>
      <c r="AK8" s="505"/>
      <c r="AL8" s="505"/>
      <c r="AM8" s="505"/>
      <c r="AN8" s="505"/>
      <c r="AO8" s="505"/>
      <c r="AP8" s="505"/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505"/>
      <c r="BN8" s="505"/>
      <c r="BO8" s="505"/>
      <c r="BP8" s="505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  <c r="CH8" s="505"/>
      <c r="CI8" s="505"/>
      <c r="CJ8" s="505"/>
      <c r="CK8" s="505"/>
      <c r="CL8" s="505"/>
    </row>
    <row r="9" spans="1:90" ht="19.5" customHeight="1" x14ac:dyDescent="0.25">
      <c r="A9" s="3271" t="s">
        <v>4003</v>
      </c>
      <c r="B9" s="3149"/>
      <c r="C9" s="3271" t="s">
        <v>82</v>
      </c>
      <c r="D9" s="3161"/>
      <c r="E9" s="3149"/>
      <c r="F9" s="3211" t="s">
        <v>106</v>
      </c>
      <c r="G9" s="3124"/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24"/>
      <c r="AN9" s="3550" t="s">
        <v>4004</v>
      </c>
      <c r="AO9" s="3548" t="s">
        <v>614</v>
      </c>
      <c r="AP9" s="3548" t="s">
        <v>41</v>
      </c>
      <c r="AQ9" s="3548" t="s">
        <v>42</v>
      </c>
      <c r="AR9" s="3549" t="s">
        <v>39</v>
      </c>
      <c r="AS9" s="3550" t="s">
        <v>4005</v>
      </c>
      <c r="AT9" s="3549" t="s">
        <v>1306</v>
      </c>
      <c r="AU9" s="3550" t="s">
        <v>3022</v>
      </c>
      <c r="AV9" s="3548" t="s">
        <v>4006</v>
      </c>
      <c r="AW9" s="3551" t="s">
        <v>4007</v>
      </c>
    </row>
    <row r="10" spans="1:90" ht="18" customHeight="1" x14ac:dyDescent="0.25">
      <c r="A10" s="3131"/>
      <c r="B10" s="3180"/>
      <c r="C10" s="3142"/>
      <c r="D10" s="3142"/>
      <c r="E10" s="3140"/>
      <c r="F10" s="3211" t="s">
        <v>108</v>
      </c>
      <c r="G10" s="3122"/>
      <c r="H10" s="3303" t="s">
        <v>47</v>
      </c>
      <c r="I10" s="3122"/>
      <c r="J10" s="3303" t="s">
        <v>4008</v>
      </c>
      <c r="K10" s="3122"/>
      <c r="L10" s="3211" t="s">
        <v>49</v>
      </c>
      <c r="M10" s="3122"/>
      <c r="N10" s="3263" t="s">
        <v>50</v>
      </c>
      <c r="O10" s="3122"/>
      <c r="P10" s="3263" t="s">
        <v>51</v>
      </c>
      <c r="Q10" s="3122"/>
      <c r="R10" s="3263" t="s">
        <v>52</v>
      </c>
      <c r="S10" s="3122"/>
      <c r="T10" s="3263" t="s">
        <v>53</v>
      </c>
      <c r="U10" s="3122"/>
      <c r="V10" s="3263" t="s">
        <v>54</v>
      </c>
      <c r="W10" s="3122"/>
      <c r="X10" s="3263" t="s">
        <v>55</v>
      </c>
      <c r="Y10" s="3122"/>
      <c r="Z10" s="3263" t="s">
        <v>56</v>
      </c>
      <c r="AA10" s="3122"/>
      <c r="AB10" s="3263" t="s">
        <v>57</v>
      </c>
      <c r="AC10" s="3122"/>
      <c r="AD10" s="3263" t="s">
        <v>58</v>
      </c>
      <c r="AE10" s="3122"/>
      <c r="AF10" s="3263" t="s">
        <v>59</v>
      </c>
      <c r="AG10" s="3122"/>
      <c r="AH10" s="3263" t="s">
        <v>60</v>
      </c>
      <c r="AI10" s="3122"/>
      <c r="AJ10" s="3263" t="s">
        <v>61</v>
      </c>
      <c r="AK10" s="3122"/>
      <c r="AL10" s="3263" t="s">
        <v>487</v>
      </c>
      <c r="AM10" s="3124"/>
      <c r="AN10" s="3170"/>
      <c r="AO10" s="3269"/>
      <c r="AP10" s="3269"/>
      <c r="AQ10" s="3269"/>
      <c r="AR10" s="3238"/>
      <c r="AS10" s="3170"/>
      <c r="AT10" s="3238"/>
      <c r="AU10" s="3170"/>
      <c r="AV10" s="3269"/>
      <c r="AW10" s="3180"/>
    </row>
    <row r="11" spans="1:90" ht="18" customHeight="1" x14ac:dyDescent="0.25">
      <c r="A11" s="3142"/>
      <c r="B11" s="3140"/>
      <c r="C11" s="2399" t="s">
        <v>84</v>
      </c>
      <c r="D11" s="2097" t="s">
        <v>63</v>
      </c>
      <c r="E11" s="1856" t="s">
        <v>64</v>
      </c>
      <c r="F11" s="519" t="s">
        <v>63</v>
      </c>
      <c r="G11" s="2184" t="s">
        <v>64</v>
      </c>
      <c r="H11" s="2687" t="s">
        <v>63</v>
      </c>
      <c r="I11" s="2184" t="s">
        <v>64</v>
      </c>
      <c r="J11" s="2687" t="s">
        <v>63</v>
      </c>
      <c r="K11" s="2184" t="s">
        <v>64</v>
      </c>
      <c r="L11" s="519" t="s">
        <v>63</v>
      </c>
      <c r="M11" s="2184" t="s">
        <v>64</v>
      </c>
      <c r="N11" s="519" t="s">
        <v>63</v>
      </c>
      <c r="O11" s="2184" t="s">
        <v>64</v>
      </c>
      <c r="P11" s="519" t="s">
        <v>63</v>
      </c>
      <c r="Q11" s="2184" t="s">
        <v>64</v>
      </c>
      <c r="R11" s="519" t="s">
        <v>63</v>
      </c>
      <c r="S11" s="2184" t="s">
        <v>64</v>
      </c>
      <c r="T11" s="519" t="s">
        <v>63</v>
      </c>
      <c r="U11" s="2184" t="s">
        <v>64</v>
      </c>
      <c r="V11" s="519" t="s">
        <v>63</v>
      </c>
      <c r="W11" s="2184" t="s">
        <v>64</v>
      </c>
      <c r="X11" s="519" t="s">
        <v>63</v>
      </c>
      <c r="Y11" s="2184" t="s">
        <v>64</v>
      </c>
      <c r="Z11" s="519" t="s">
        <v>63</v>
      </c>
      <c r="AA11" s="2184" t="s">
        <v>64</v>
      </c>
      <c r="AB11" s="519" t="s">
        <v>63</v>
      </c>
      <c r="AC11" s="2184" t="s">
        <v>64</v>
      </c>
      <c r="AD11" s="519" t="s">
        <v>63</v>
      </c>
      <c r="AE11" s="2184" t="s">
        <v>64</v>
      </c>
      <c r="AF11" s="519" t="s">
        <v>63</v>
      </c>
      <c r="AG11" s="2184" t="s">
        <v>64</v>
      </c>
      <c r="AH11" s="519" t="s">
        <v>63</v>
      </c>
      <c r="AI11" s="2184" t="s">
        <v>64</v>
      </c>
      <c r="AJ11" s="519" t="s">
        <v>63</v>
      </c>
      <c r="AK11" s="2184" t="s">
        <v>64</v>
      </c>
      <c r="AL11" s="519" t="s">
        <v>63</v>
      </c>
      <c r="AM11" s="2204" t="s">
        <v>64</v>
      </c>
      <c r="AN11" s="3168"/>
      <c r="AO11" s="3163"/>
      <c r="AP11" s="3163"/>
      <c r="AQ11" s="3163"/>
      <c r="AR11" s="3198"/>
      <c r="AS11" s="3168"/>
      <c r="AT11" s="3198"/>
      <c r="AU11" s="3168"/>
      <c r="AV11" s="3163"/>
      <c r="AW11" s="3140"/>
    </row>
    <row r="12" spans="1:90" ht="15" customHeight="1" x14ac:dyDescent="0.25">
      <c r="A12" s="3553" t="s">
        <v>4009</v>
      </c>
      <c r="B12" s="2021" t="s">
        <v>4010</v>
      </c>
      <c r="C12" s="161">
        <f t="shared" ref="C12:C28" si="0">+D12+E12</f>
        <v>0</v>
      </c>
      <c r="D12" s="151">
        <f t="shared" ref="D12:E12" si="1">+F12+H12+J12+L12+N12+P12+R12+T12+V12+X12+Z12+AB12+AD12+AF12+AH12+AJ12+AL12</f>
        <v>0</v>
      </c>
      <c r="E12" s="152">
        <f t="shared" si="1"/>
        <v>0</v>
      </c>
      <c r="F12" s="2186"/>
      <c r="G12" s="608"/>
      <c r="H12" s="2286"/>
      <c r="I12" s="608"/>
      <c r="J12" s="2286"/>
      <c r="K12" s="608"/>
      <c r="L12" s="2286"/>
      <c r="M12" s="608"/>
      <c r="N12" s="2286"/>
      <c r="O12" s="608"/>
      <c r="P12" s="2286"/>
      <c r="Q12" s="608"/>
      <c r="R12" s="2286"/>
      <c r="S12" s="608"/>
      <c r="T12" s="2286"/>
      <c r="U12" s="608"/>
      <c r="V12" s="2286"/>
      <c r="W12" s="608"/>
      <c r="X12" s="2286"/>
      <c r="Y12" s="608"/>
      <c r="Z12" s="2286"/>
      <c r="AA12" s="608"/>
      <c r="AB12" s="2286"/>
      <c r="AC12" s="608"/>
      <c r="AD12" s="2286"/>
      <c r="AE12" s="608"/>
      <c r="AF12" s="2286"/>
      <c r="AG12" s="608"/>
      <c r="AH12" s="2286"/>
      <c r="AI12" s="608"/>
      <c r="AJ12" s="2286"/>
      <c r="AK12" s="608"/>
      <c r="AL12" s="2286"/>
      <c r="AM12" s="2382"/>
      <c r="AN12" s="525"/>
      <c r="AO12" s="697"/>
      <c r="AP12" s="2187"/>
      <c r="AQ12" s="2187"/>
      <c r="AR12" s="2263"/>
      <c r="AS12" s="525"/>
      <c r="AT12" s="2263"/>
      <c r="AU12" s="525"/>
      <c r="AV12" s="2187"/>
      <c r="AW12" s="2190"/>
      <c r="AX12" s="1" t="str">
        <f t="shared" ref="AX12:AX27" si="2">CB12&amp;CC12&amp;CD12&amp;CE12&amp;CF12&amp;CG12</f>
        <v/>
      </c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2054" t="str">
        <f t="shared" ref="CB12:CB27" si="3">IF(AND(C12&gt;0,AO12="")," * No olvide digitar la variable Beneficiarios. Digite Cero si no tiene.",IF(AO12&gt;C12,"  * La variable Beneficiarios No puede ser mayor al Total.",""))</f>
        <v/>
      </c>
      <c r="CC12" s="2054" t="str">
        <f t="shared" ref="CC12:CC27" si="4">IF(AND(C12&gt;0,AP12="")," * No olvide digitar la variable Pueblos originarios. Digite Cero si no tiene.",IF(AP12&gt;C12,"  * La variable pueblos originarios No puede ser mayor al Total.",""))</f>
        <v/>
      </c>
      <c r="CD12" s="2054" t="str">
        <f t="shared" ref="CD12:CD27" si="5">IF(AND(C12&gt;0,AQ12="")," * No olvide digitar la variable Migrantes. Digite Cero si no tiene.",IF(AQ12&gt;C12,"  * La variable Migrantes No puede ser mayor al Total.",""))</f>
        <v/>
      </c>
      <c r="CE12" s="2054" t="str">
        <f t="shared" ref="CE12:CE27" si="6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054"/>
      <c r="CG12" s="2054"/>
      <c r="CH12" s="1"/>
      <c r="CI12" s="2175">
        <f t="shared" ref="CI12:CI27" si="7">IF(AND(C12&gt;0,AO12=""),1,IF(AO12&gt;C12,1,0))</f>
        <v>0</v>
      </c>
      <c r="CJ12" s="2175">
        <f t="shared" ref="CJ12:CJ27" si="8">IF(AND(C12&gt;0,AP12=""),1,IF(AP12&gt;C12,1,0))</f>
        <v>0</v>
      </c>
      <c r="CK12" s="2175">
        <f t="shared" ref="CK12:CK27" si="9">IF(AND(C12&gt;0,AQ12=""),1,IF(AQ12&gt;C12,1,0))</f>
        <v>0</v>
      </c>
      <c r="CL12" s="2175">
        <f t="shared" ref="CL12:CL27" si="10">IF(AND(C12&gt;0,AR12=""),1,IF(AR12&gt;C12,1,0))</f>
        <v>0</v>
      </c>
    </row>
    <row r="13" spans="1:90" ht="15" customHeight="1" x14ac:dyDescent="0.25">
      <c r="A13" s="3180"/>
      <c r="B13" s="306" t="s">
        <v>4011</v>
      </c>
      <c r="C13" s="150">
        <f t="shared" si="0"/>
        <v>0</v>
      </c>
      <c r="D13" s="155">
        <f t="shared" ref="D13:E13" si="11">+F13+H13+J13+L13+N13+P13+R13+T13+V13+X13+Z13+AB13+AD13+AF13+AH13+AJ13+AL13</f>
        <v>0</v>
      </c>
      <c r="E13" s="108">
        <f t="shared" si="11"/>
        <v>0</v>
      </c>
      <c r="F13" s="2070"/>
      <c r="G13" s="2065"/>
      <c r="H13" s="2089"/>
      <c r="I13" s="2065"/>
      <c r="J13" s="2089"/>
      <c r="K13" s="2065"/>
      <c r="L13" s="2089"/>
      <c r="M13" s="2065"/>
      <c r="N13" s="2089"/>
      <c r="O13" s="2065"/>
      <c r="P13" s="2089"/>
      <c r="Q13" s="2065"/>
      <c r="R13" s="2089"/>
      <c r="S13" s="2065"/>
      <c r="T13" s="2089"/>
      <c r="U13" s="2065"/>
      <c r="V13" s="2089"/>
      <c r="W13" s="2065"/>
      <c r="X13" s="2089"/>
      <c r="Y13" s="2065"/>
      <c r="Z13" s="2089"/>
      <c r="AA13" s="2065"/>
      <c r="AB13" s="2089"/>
      <c r="AC13" s="2065"/>
      <c r="AD13" s="2089"/>
      <c r="AE13" s="2065"/>
      <c r="AF13" s="2089"/>
      <c r="AG13" s="2065"/>
      <c r="AH13" s="2089"/>
      <c r="AI13" s="2065"/>
      <c r="AJ13" s="2089"/>
      <c r="AK13" s="2065"/>
      <c r="AL13" s="2089"/>
      <c r="AM13" s="2380"/>
      <c r="AN13" s="2226"/>
      <c r="AO13" s="2229"/>
      <c r="AP13" s="2229"/>
      <c r="AQ13" s="2229"/>
      <c r="AR13" s="2235"/>
      <c r="AS13" s="2226"/>
      <c r="AT13" s="2235"/>
      <c r="AU13" s="2226"/>
      <c r="AV13" s="2229"/>
      <c r="AW13" s="370"/>
      <c r="AX13" s="1" t="str">
        <f t="shared" si="2"/>
        <v/>
      </c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2054" t="str">
        <f t="shared" si="3"/>
        <v/>
      </c>
      <c r="CC13" s="2054" t="str">
        <f t="shared" si="4"/>
        <v/>
      </c>
      <c r="CD13" s="2054" t="str">
        <f t="shared" si="5"/>
        <v/>
      </c>
      <c r="CE13" s="2054" t="str">
        <f t="shared" si="6"/>
        <v/>
      </c>
      <c r="CF13" s="2054"/>
      <c r="CG13" s="2054"/>
      <c r="CH13" s="1"/>
      <c r="CI13" s="2175">
        <f t="shared" si="7"/>
        <v>0</v>
      </c>
      <c r="CJ13" s="2175">
        <f t="shared" si="8"/>
        <v>0</v>
      </c>
      <c r="CK13" s="2175">
        <f t="shared" si="9"/>
        <v>0</v>
      </c>
      <c r="CL13" s="2175">
        <f t="shared" si="10"/>
        <v>0</v>
      </c>
    </row>
    <row r="14" spans="1:90" ht="15" customHeight="1" x14ac:dyDescent="0.25">
      <c r="A14" s="3140"/>
      <c r="B14" s="297" t="s">
        <v>4012</v>
      </c>
      <c r="C14" s="157">
        <f t="shared" si="0"/>
        <v>0</v>
      </c>
      <c r="D14" s="158">
        <f t="shared" ref="D14:E14" si="12">+F14+H14+J14+L14+N14+P14+R14+T14+V14+X14+Z14+AB14+AD14+AF14+AH14+AJ14+AL14</f>
        <v>0</v>
      </c>
      <c r="E14" s="109">
        <f t="shared" si="12"/>
        <v>0</v>
      </c>
      <c r="F14" s="131"/>
      <c r="G14" s="372"/>
      <c r="H14" s="2137"/>
      <c r="I14" s="372"/>
      <c r="J14" s="2137"/>
      <c r="K14" s="372"/>
      <c r="L14" s="2137"/>
      <c r="M14" s="372"/>
      <c r="N14" s="2137"/>
      <c r="O14" s="372"/>
      <c r="P14" s="2137"/>
      <c r="Q14" s="372"/>
      <c r="R14" s="2137"/>
      <c r="S14" s="372"/>
      <c r="T14" s="2137"/>
      <c r="U14" s="372"/>
      <c r="V14" s="2137"/>
      <c r="W14" s="372"/>
      <c r="X14" s="2137"/>
      <c r="Y14" s="372"/>
      <c r="Z14" s="2137"/>
      <c r="AA14" s="372"/>
      <c r="AB14" s="2137"/>
      <c r="AC14" s="372"/>
      <c r="AD14" s="2137"/>
      <c r="AE14" s="372"/>
      <c r="AF14" s="2137"/>
      <c r="AG14" s="372"/>
      <c r="AH14" s="2137"/>
      <c r="AI14" s="372"/>
      <c r="AJ14" s="2137"/>
      <c r="AK14" s="372"/>
      <c r="AL14" s="2137"/>
      <c r="AM14" s="2178"/>
      <c r="AN14" s="142"/>
      <c r="AO14" s="132"/>
      <c r="AP14" s="132"/>
      <c r="AQ14" s="132"/>
      <c r="AR14" s="2114"/>
      <c r="AS14" s="142"/>
      <c r="AT14" s="2114"/>
      <c r="AU14" s="142"/>
      <c r="AV14" s="132"/>
      <c r="AW14" s="1847"/>
      <c r="AX14" s="1" t="str">
        <f t="shared" si="2"/>
        <v/>
      </c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2054" t="str">
        <f t="shared" si="3"/>
        <v/>
      </c>
      <c r="CC14" s="2054" t="str">
        <f t="shared" si="4"/>
        <v/>
      </c>
      <c r="CD14" s="2054" t="str">
        <f t="shared" si="5"/>
        <v/>
      </c>
      <c r="CE14" s="2054" t="str">
        <f t="shared" si="6"/>
        <v/>
      </c>
      <c r="CF14" s="2054"/>
      <c r="CG14" s="2054"/>
      <c r="CH14" s="1"/>
      <c r="CI14" s="2175">
        <f t="shared" si="7"/>
        <v>0</v>
      </c>
      <c r="CJ14" s="2175">
        <f t="shared" si="8"/>
        <v>0</v>
      </c>
      <c r="CK14" s="2175">
        <f t="shared" si="9"/>
        <v>0</v>
      </c>
      <c r="CL14" s="2175">
        <f t="shared" si="10"/>
        <v>0</v>
      </c>
    </row>
    <row r="15" spans="1:90" ht="15" customHeight="1" x14ac:dyDescent="0.25">
      <c r="A15" s="3367" t="s">
        <v>4013</v>
      </c>
      <c r="B15" s="1133" t="s">
        <v>4014</v>
      </c>
      <c r="C15" s="588">
        <f t="shared" si="0"/>
        <v>0</v>
      </c>
      <c r="D15" s="918">
        <f t="shared" ref="D15:E15" si="13">+F15+H15+J15+L15+N15+P15+R15+T15+V15+X15+Z15+AB15+AD15+AF15+AH15+AJ15+AL15</f>
        <v>0</v>
      </c>
      <c r="E15" s="152">
        <f t="shared" si="13"/>
        <v>0</v>
      </c>
      <c r="F15" s="1843"/>
      <c r="G15" s="2128"/>
      <c r="H15" s="2135"/>
      <c r="I15" s="2128"/>
      <c r="J15" s="2135"/>
      <c r="K15" s="1844"/>
      <c r="L15" s="2135"/>
      <c r="M15" s="1844"/>
      <c r="N15" s="2135"/>
      <c r="O15" s="1844"/>
      <c r="P15" s="2135"/>
      <c r="Q15" s="1844"/>
      <c r="R15" s="2135"/>
      <c r="S15" s="1844"/>
      <c r="T15" s="2135"/>
      <c r="U15" s="1844"/>
      <c r="V15" s="2135"/>
      <c r="W15" s="1844"/>
      <c r="X15" s="2135"/>
      <c r="Y15" s="1844"/>
      <c r="Z15" s="2135"/>
      <c r="AA15" s="1844"/>
      <c r="AB15" s="2135"/>
      <c r="AC15" s="1844"/>
      <c r="AD15" s="2135"/>
      <c r="AE15" s="1844"/>
      <c r="AF15" s="2135"/>
      <c r="AG15" s="1844"/>
      <c r="AH15" s="2135"/>
      <c r="AI15" s="1844"/>
      <c r="AJ15" s="2135"/>
      <c r="AK15" s="1844"/>
      <c r="AL15" s="2135"/>
      <c r="AM15" s="2113"/>
      <c r="AN15" s="1857"/>
      <c r="AO15" s="1845"/>
      <c r="AP15" s="1845"/>
      <c r="AQ15" s="1845"/>
      <c r="AR15" s="2113"/>
      <c r="AS15" s="1857"/>
      <c r="AT15" s="2113"/>
      <c r="AU15" s="1857"/>
      <c r="AV15" s="1845"/>
      <c r="AW15" s="1844"/>
      <c r="AX15" s="1" t="str">
        <f t="shared" si="2"/>
        <v/>
      </c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2054" t="str">
        <f t="shared" si="3"/>
        <v/>
      </c>
      <c r="CC15" s="2054" t="str">
        <f t="shared" si="4"/>
        <v/>
      </c>
      <c r="CD15" s="2054" t="str">
        <f t="shared" si="5"/>
        <v/>
      </c>
      <c r="CE15" s="2054" t="str">
        <f t="shared" si="6"/>
        <v/>
      </c>
      <c r="CF15" s="2054"/>
      <c r="CG15" s="2054"/>
      <c r="CH15" s="1"/>
      <c r="CI15" s="2175">
        <f t="shared" si="7"/>
        <v>0</v>
      </c>
      <c r="CJ15" s="2175">
        <f t="shared" si="8"/>
        <v>0</v>
      </c>
      <c r="CK15" s="2175">
        <f t="shared" si="9"/>
        <v>0</v>
      </c>
      <c r="CL15" s="2175">
        <f t="shared" si="10"/>
        <v>0</v>
      </c>
    </row>
    <row r="16" spans="1:90" ht="15" customHeight="1" x14ac:dyDescent="0.25">
      <c r="A16" s="3180"/>
      <c r="B16" s="1134" t="s">
        <v>4015</v>
      </c>
      <c r="C16" s="588">
        <f t="shared" si="0"/>
        <v>0</v>
      </c>
      <c r="D16" s="918">
        <f t="shared" ref="D16:E16" si="14">+F16+H16+J16+L16+N16+P16+R16+T16+V16+X16+Z16+AB16+AD16+AF16+AH16+AJ16+AL16</f>
        <v>0</v>
      </c>
      <c r="E16" s="1824">
        <f t="shared" si="14"/>
        <v>0</v>
      </c>
      <c r="F16" s="1843"/>
      <c r="G16" s="2128"/>
      <c r="H16" s="2135"/>
      <c r="I16" s="2128"/>
      <c r="J16" s="2135"/>
      <c r="K16" s="1844"/>
      <c r="L16" s="2135"/>
      <c r="M16" s="1844"/>
      <c r="N16" s="2135"/>
      <c r="O16" s="1844"/>
      <c r="P16" s="2135"/>
      <c r="Q16" s="1844"/>
      <c r="R16" s="2135"/>
      <c r="S16" s="1844"/>
      <c r="T16" s="2135"/>
      <c r="U16" s="1844"/>
      <c r="V16" s="2135"/>
      <c r="W16" s="1844"/>
      <c r="X16" s="2135"/>
      <c r="Y16" s="1844"/>
      <c r="Z16" s="2135"/>
      <c r="AA16" s="1844"/>
      <c r="AB16" s="2135"/>
      <c r="AC16" s="1844"/>
      <c r="AD16" s="2135"/>
      <c r="AE16" s="1844"/>
      <c r="AF16" s="2135"/>
      <c r="AG16" s="1844"/>
      <c r="AH16" s="2135"/>
      <c r="AI16" s="1844"/>
      <c r="AJ16" s="2135"/>
      <c r="AK16" s="1844"/>
      <c r="AL16" s="2135"/>
      <c r="AM16" s="2113"/>
      <c r="AN16" s="1857"/>
      <c r="AO16" s="1845"/>
      <c r="AP16" s="1845"/>
      <c r="AQ16" s="1845"/>
      <c r="AR16" s="2113"/>
      <c r="AS16" s="1857"/>
      <c r="AT16" s="2113"/>
      <c r="AU16" s="1857"/>
      <c r="AV16" s="1845"/>
      <c r="AW16" s="1844"/>
      <c r="AX16" s="1" t="str">
        <f t="shared" si="2"/>
        <v/>
      </c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2054" t="str">
        <f t="shared" si="3"/>
        <v/>
      </c>
      <c r="CC16" s="2054" t="str">
        <f t="shared" si="4"/>
        <v/>
      </c>
      <c r="CD16" s="2054" t="str">
        <f t="shared" si="5"/>
        <v/>
      </c>
      <c r="CE16" s="2054" t="str">
        <f t="shared" si="6"/>
        <v/>
      </c>
      <c r="CF16" s="2054"/>
      <c r="CG16" s="2054"/>
      <c r="CH16" s="1"/>
      <c r="CI16" s="2175">
        <f t="shared" si="7"/>
        <v>0</v>
      </c>
      <c r="CJ16" s="2175">
        <f t="shared" si="8"/>
        <v>0</v>
      </c>
      <c r="CK16" s="2175">
        <f t="shared" si="9"/>
        <v>0</v>
      </c>
      <c r="CL16" s="2175">
        <f t="shared" si="10"/>
        <v>0</v>
      </c>
    </row>
    <row r="17" spans="1:90" ht="15" customHeight="1" x14ac:dyDescent="0.25">
      <c r="A17" s="3180"/>
      <c r="B17" s="1134" t="s">
        <v>4016</v>
      </c>
      <c r="C17" s="588">
        <f t="shared" si="0"/>
        <v>0</v>
      </c>
      <c r="D17" s="918">
        <f t="shared" ref="D17:E17" si="15">+F17+H17+J17+L17+N17+P17+R17+T17+V17+X17+Z17+AB17+AD17+AF17+AH17+AJ17+AL17</f>
        <v>0</v>
      </c>
      <c r="E17" s="1824">
        <f t="shared" si="15"/>
        <v>0</v>
      </c>
      <c r="F17" s="1843"/>
      <c r="G17" s="2128"/>
      <c r="H17" s="2135"/>
      <c r="I17" s="2128"/>
      <c r="J17" s="2135"/>
      <c r="K17" s="1844"/>
      <c r="L17" s="2135"/>
      <c r="M17" s="1844"/>
      <c r="N17" s="2135"/>
      <c r="O17" s="1844"/>
      <c r="P17" s="2135"/>
      <c r="Q17" s="1844"/>
      <c r="R17" s="2135"/>
      <c r="S17" s="1844"/>
      <c r="T17" s="2135"/>
      <c r="U17" s="1844"/>
      <c r="V17" s="2135"/>
      <c r="W17" s="1844"/>
      <c r="X17" s="2135"/>
      <c r="Y17" s="1844"/>
      <c r="Z17" s="2135"/>
      <c r="AA17" s="1844"/>
      <c r="AB17" s="2135"/>
      <c r="AC17" s="1844"/>
      <c r="AD17" s="2135"/>
      <c r="AE17" s="1844"/>
      <c r="AF17" s="2135"/>
      <c r="AG17" s="1844"/>
      <c r="AH17" s="2135"/>
      <c r="AI17" s="1844"/>
      <c r="AJ17" s="2135"/>
      <c r="AK17" s="1844"/>
      <c r="AL17" s="2135"/>
      <c r="AM17" s="2113"/>
      <c r="AN17" s="1857"/>
      <c r="AO17" s="1845"/>
      <c r="AP17" s="1845"/>
      <c r="AQ17" s="1845"/>
      <c r="AR17" s="2113"/>
      <c r="AS17" s="1857"/>
      <c r="AT17" s="2113"/>
      <c r="AU17" s="1857"/>
      <c r="AV17" s="1845"/>
      <c r="AW17" s="1844"/>
      <c r="AX17" s="1" t="str">
        <f t="shared" si="2"/>
        <v/>
      </c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2054" t="str">
        <f t="shared" si="3"/>
        <v/>
      </c>
      <c r="CC17" s="2054" t="str">
        <f t="shared" si="4"/>
        <v/>
      </c>
      <c r="CD17" s="2054" t="str">
        <f t="shared" si="5"/>
        <v/>
      </c>
      <c r="CE17" s="2054" t="str">
        <f t="shared" si="6"/>
        <v/>
      </c>
      <c r="CF17" s="2054"/>
      <c r="CG17" s="2054"/>
      <c r="CH17" s="1"/>
      <c r="CI17" s="2175">
        <f t="shared" si="7"/>
        <v>0</v>
      </c>
      <c r="CJ17" s="2175">
        <f t="shared" si="8"/>
        <v>0</v>
      </c>
      <c r="CK17" s="2175">
        <f t="shared" si="9"/>
        <v>0</v>
      </c>
      <c r="CL17" s="2175">
        <f t="shared" si="10"/>
        <v>0</v>
      </c>
    </row>
    <row r="18" spans="1:90" ht="15" customHeight="1" x14ac:dyDescent="0.25">
      <c r="A18" s="3180"/>
      <c r="B18" s="1134" t="s">
        <v>4017</v>
      </c>
      <c r="C18" s="588">
        <f t="shared" si="0"/>
        <v>0</v>
      </c>
      <c r="D18" s="918">
        <f t="shared" ref="D18:E18" si="16">+F18+H18+J18+L18+N18+P18+R18+T18+V18+X18+Z18+AB18+AD18+AF18+AH18+AJ18+AL18</f>
        <v>0</v>
      </c>
      <c r="E18" s="1824">
        <f t="shared" si="16"/>
        <v>0</v>
      </c>
      <c r="F18" s="1843"/>
      <c r="G18" s="2128"/>
      <c r="H18" s="2135"/>
      <c r="I18" s="2128"/>
      <c r="J18" s="2135"/>
      <c r="K18" s="1844"/>
      <c r="L18" s="2135"/>
      <c r="M18" s="1844"/>
      <c r="N18" s="2135"/>
      <c r="O18" s="1844"/>
      <c r="P18" s="2135"/>
      <c r="Q18" s="1844"/>
      <c r="R18" s="2135"/>
      <c r="S18" s="1844"/>
      <c r="T18" s="2135"/>
      <c r="U18" s="1844"/>
      <c r="V18" s="2135"/>
      <c r="W18" s="1844"/>
      <c r="X18" s="2135"/>
      <c r="Y18" s="1844"/>
      <c r="Z18" s="2135"/>
      <c r="AA18" s="1844"/>
      <c r="AB18" s="2135"/>
      <c r="AC18" s="1844"/>
      <c r="AD18" s="2135"/>
      <c r="AE18" s="1844"/>
      <c r="AF18" s="2135"/>
      <c r="AG18" s="1844"/>
      <c r="AH18" s="2135"/>
      <c r="AI18" s="1844"/>
      <c r="AJ18" s="2135"/>
      <c r="AK18" s="1844"/>
      <c r="AL18" s="2135"/>
      <c r="AM18" s="2113"/>
      <c r="AN18" s="1857"/>
      <c r="AO18" s="1845"/>
      <c r="AP18" s="1845"/>
      <c r="AQ18" s="1845"/>
      <c r="AR18" s="2113"/>
      <c r="AS18" s="1857"/>
      <c r="AT18" s="2113"/>
      <c r="AU18" s="1857"/>
      <c r="AV18" s="1845"/>
      <c r="AW18" s="1844"/>
      <c r="AX18" s="1" t="str">
        <f t="shared" si="2"/>
        <v/>
      </c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2054" t="str">
        <f t="shared" si="3"/>
        <v/>
      </c>
      <c r="CC18" s="2054" t="str">
        <f t="shared" si="4"/>
        <v/>
      </c>
      <c r="CD18" s="2054" t="str">
        <f t="shared" si="5"/>
        <v/>
      </c>
      <c r="CE18" s="2054" t="str">
        <f t="shared" si="6"/>
        <v/>
      </c>
      <c r="CF18" s="2054"/>
      <c r="CG18" s="2054"/>
      <c r="CH18" s="1"/>
      <c r="CI18" s="2175">
        <f t="shared" si="7"/>
        <v>0</v>
      </c>
      <c r="CJ18" s="2175">
        <f t="shared" si="8"/>
        <v>0</v>
      </c>
      <c r="CK18" s="2175">
        <f t="shared" si="9"/>
        <v>0</v>
      </c>
      <c r="CL18" s="2175">
        <f t="shared" si="10"/>
        <v>0</v>
      </c>
    </row>
    <row r="19" spans="1:90" ht="15" customHeight="1" x14ac:dyDescent="0.25">
      <c r="A19" s="3180"/>
      <c r="B19" s="1134" t="s">
        <v>4018</v>
      </c>
      <c r="C19" s="588">
        <f t="shared" si="0"/>
        <v>0</v>
      </c>
      <c r="D19" s="918">
        <f t="shared" ref="D19:E19" si="17">+F19+H19+J19+L19+N19+P19+R19+T19+V19+X19+Z19+AB19+AD19+AF19+AH19+AJ19+AL19</f>
        <v>0</v>
      </c>
      <c r="E19" s="1824">
        <f t="shared" si="17"/>
        <v>0</v>
      </c>
      <c r="F19" s="1843"/>
      <c r="G19" s="2128"/>
      <c r="H19" s="2135"/>
      <c r="I19" s="2128"/>
      <c r="J19" s="2135"/>
      <c r="K19" s="1844"/>
      <c r="L19" s="2135"/>
      <c r="M19" s="1844"/>
      <c r="N19" s="2135"/>
      <c r="O19" s="1844"/>
      <c r="P19" s="2135"/>
      <c r="Q19" s="1844"/>
      <c r="R19" s="2135"/>
      <c r="S19" s="1844"/>
      <c r="T19" s="2135"/>
      <c r="U19" s="1844"/>
      <c r="V19" s="2135"/>
      <c r="W19" s="1844"/>
      <c r="X19" s="2135"/>
      <c r="Y19" s="1844"/>
      <c r="Z19" s="2135"/>
      <c r="AA19" s="1844"/>
      <c r="AB19" s="2135"/>
      <c r="AC19" s="1844"/>
      <c r="AD19" s="2135"/>
      <c r="AE19" s="1844"/>
      <c r="AF19" s="2135"/>
      <c r="AG19" s="1844"/>
      <c r="AH19" s="2135"/>
      <c r="AI19" s="1844"/>
      <c r="AJ19" s="2135"/>
      <c r="AK19" s="1844"/>
      <c r="AL19" s="2135"/>
      <c r="AM19" s="2113"/>
      <c r="AN19" s="1857"/>
      <c r="AO19" s="1845"/>
      <c r="AP19" s="1845"/>
      <c r="AQ19" s="1845"/>
      <c r="AR19" s="2113"/>
      <c r="AS19" s="1857"/>
      <c r="AT19" s="2113"/>
      <c r="AU19" s="1857"/>
      <c r="AV19" s="1845"/>
      <c r="AW19" s="1844"/>
      <c r="AX19" s="1" t="str">
        <f t="shared" si="2"/>
        <v/>
      </c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2054" t="str">
        <f t="shared" si="3"/>
        <v/>
      </c>
      <c r="CC19" s="2054" t="str">
        <f t="shared" si="4"/>
        <v/>
      </c>
      <c r="CD19" s="2054" t="str">
        <f t="shared" si="5"/>
        <v/>
      </c>
      <c r="CE19" s="2054" t="str">
        <f t="shared" si="6"/>
        <v/>
      </c>
      <c r="CF19" s="2054"/>
      <c r="CG19" s="2054"/>
      <c r="CH19" s="1"/>
      <c r="CI19" s="2175">
        <f t="shared" si="7"/>
        <v>0</v>
      </c>
      <c r="CJ19" s="2175">
        <f t="shared" si="8"/>
        <v>0</v>
      </c>
      <c r="CK19" s="2175">
        <f t="shared" si="9"/>
        <v>0</v>
      </c>
      <c r="CL19" s="2175">
        <f t="shared" si="10"/>
        <v>0</v>
      </c>
    </row>
    <row r="20" spans="1:90" ht="14.25" customHeight="1" x14ac:dyDescent="0.25">
      <c r="A20" s="3180"/>
      <c r="B20" s="1134" t="s">
        <v>4019</v>
      </c>
      <c r="C20" s="588">
        <f t="shared" si="0"/>
        <v>0</v>
      </c>
      <c r="D20" s="918">
        <f t="shared" ref="D20:E20" si="18">+F20+H20+J20+L20+N20+P20+R20+T20+V20+X20+Z20+AB20+AD20+AF20+AH20+AJ20+AL20</f>
        <v>0</v>
      </c>
      <c r="E20" s="1824">
        <f t="shared" si="18"/>
        <v>0</v>
      </c>
      <c r="F20" s="1843"/>
      <c r="G20" s="2128"/>
      <c r="H20" s="2135"/>
      <c r="I20" s="2128"/>
      <c r="J20" s="2135"/>
      <c r="K20" s="1844"/>
      <c r="L20" s="2135"/>
      <c r="M20" s="1844"/>
      <c r="N20" s="2135"/>
      <c r="O20" s="1844"/>
      <c r="P20" s="2135"/>
      <c r="Q20" s="1844"/>
      <c r="R20" s="2135"/>
      <c r="S20" s="1844"/>
      <c r="T20" s="2135"/>
      <c r="U20" s="1844"/>
      <c r="V20" s="2135"/>
      <c r="W20" s="1844"/>
      <c r="X20" s="2135"/>
      <c r="Y20" s="1844"/>
      <c r="Z20" s="2135"/>
      <c r="AA20" s="1844"/>
      <c r="AB20" s="2135"/>
      <c r="AC20" s="1844"/>
      <c r="AD20" s="2135"/>
      <c r="AE20" s="1844"/>
      <c r="AF20" s="2135"/>
      <c r="AG20" s="1844"/>
      <c r="AH20" s="2135"/>
      <c r="AI20" s="1844"/>
      <c r="AJ20" s="2135"/>
      <c r="AK20" s="1844"/>
      <c r="AL20" s="2135"/>
      <c r="AM20" s="2113"/>
      <c r="AN20" s="1857"/>
      <c r="AO20" s="1845"/>
      <c r="AP20" s="1845"/>
      <c r="AQ20" s="1845"/>
      <c r="AR20" s="2113"/>
      <c r="AS20" s="1857"/>
      <c r="AT20" s="2113"/>
      <c r="AU20" s="1857"/>
      <c r="AV20" s="1845"/>
      <c r="AW20" s="1844"/>
      <c r="AX20" s="1" t="str">
        <f t="shared" si="2"/>
        <v/>
      </c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2054" t="str">
        <f t="shared" si="3"/>
        <v/>
      </c>
      <c r="CC20" s="2054" t="str">
        <f t="shared" si="4"/>
        <v/>
      </c>
      <c r="CD20" s="2054" t="str">
        <f t="shared" si="5"/>
        <v/>
      </c>
      <c r="CE20" s="2054" t="str">
        <f t="shared" si="6"/>
        <v/>
      </c>
      <c r="CF20" s="2054"/>
      <c r="CG20" s="2054"/>
      <c r="CH20" s="1"/>
      <c r="CI20" s="2175">
        <f t="shared" si="7"/>
        <v>0</v>
      </c>
      <c r="CJ20" s="2175">
        <f t="shared" si="8"/>
        <v>0</v>
      </c>
      <c r="CK20" s="2175">
        <f t="shared" si="9"/>
        <v>0</v>
      </c>
      <c r="CL20" s="2175">
        <f t="shared" si="10"/>
        <v>0</v>
      </c>
    </row>
    <row r="21" spans="1:90" ht="15" customHeight="1" x14ac:dyDescent="0.25">
      <c r="A21" s="3180"/>
      <c r="B21" s="1134" t="s">
        <v>4020</v>
      </c>
      <c r="C21" s="588">
        <f t="shared" si="0"/>
        <v>0</v>
      </c>
      <c r="D21" s="918">
        <f t="shared" ref="D21:E21" si="19">+F21+H21+J21+L21+N21+P21+R21+T21+V21+X21+Z21+AB21+AD21+AF21+AH21+AJ21+AL21</f>
        <v>0</v>
      </c>
      <c r="E21" s="1824">
        <f t="shared" si="19"/>
        <v>0</v>
      </c>
      <c r="F21" s="1843"/>
      <c r="G21" s="2128"/>
      <c r="H21" s="2135"/>
      <c r="I21" s="2128"/>
      <c r="J21" s="2135"/>
      <c r="K21" s="1844"/>
      <c r="L21" s="2135"/>
      <c r="M21" s="1844"/>
      <c r="N21" s="2135"/>
      <c r="O21" s="1844"/>
      <c r="P21" s="2135"/>
      <c r="Q21" s="1844"/>
      <c r="R21" s="2135"/>
      <c r="S21" s="1844"/>
      <c r="T21" s="2135"/>
      <c r="U21" s="1844"/>
      <c r="V21" s="2135"/>
      <c r="W21" s="1844"/>
      <c r="X21" s="2135"/>
      <c r="Y21" s="1844"/>
      <c r="Z21" s="2135"/>
      <c r="AA21" s="1844"/>
      <c r="AB21" s="2135"/>
      <c r="AC21" s="1844"/>
      <c r="AD21" s="2135"/>
      <c r="AE21" s="1844"/>
      <c r="AF21" s="2135"/>
      <c r="AG21" s="1844"/>
      <c r="AH21" s="2135"/>
      <c r="AI21" s="1844"/>
      <c r="AJ21" s="2135"/>
      <c r="AK21" s="1844"/>
      <c r="AL21" s="2135"/>
      <c r="AM21" s="2113"/>
      <c r="AN21" s="1857"/>
      <c r="AO21" s="1845"/>
      <c r="AP21" s="1845"/>
      <c r="AQ21" s="1845"/>
      <c r="AR21" s="2113"/>
      <c r="AS21" s="1857"/>
      <c r="AT21" s="2113"/>
      <c r="AU21" s="1857"/>
      <c r="AV21" s="1845"/>
      <c r="AW21" s="1844"/>
      <c r="AX21" s="1" t="str">
        <f t="shared" si="2"/>
        <v/>
      </c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2054" t="str">
        <f t="shared" si="3"/>
        <v/>
      </c>
      <c r="CC21" s="2054" t="str">
        <f t="shared" si="4"/>
        <v/>
      </c>
      <c r="CD21" s="2054" t="str">
        <f t="shared" si="5"/>
        <v/>
      </c>
      <c r="CE21" s="2054" t="str">
        <f t="shared" si="6"/>
        <v/>
      </c>
      <c r="CF21" s="2054"/>
      <c r="CG21" s="2054"/>
      <c r="CH21" s="1"/>
      <c r="CI21" s="2175">
        <f t="shared" si="7"/>
        <v>0</v>
      </c>
      <c r="CJ21" s="2175">
        <f t="shared" si="8"/>
        <v>0</v>
      </c>
      <c r="CK21" s="2175">
        <f t="shared" si="9"/>
        <v>0</v>
      </c>
      <c r="CL21" s="2175">
        <f t="shared" si="10"/>
        <v>0</v>
      </c>
    </row>
    <row r="22" spans="1:90" ht="15" customHeight="1" x14ac:dyDescent="0.25">
      <c r="A22" s="3180"/>
      <c r="B22" s="1134" t="s">
        <v>4021</v>
      </c>
      <c r="C22" s="588">
        <f t="shared" si="0"/>
        <v>0</v>
      </c>
      <c r="D22" s="918">
        <f t="shared" ref="D22:E22" si="20">+F22+H22+J22+L22+N22+P22+R22+T22+V22+X22+Z22+AB22+AD22+AF22+AH22+AJ22+AL22</f>
        <v>0</v>
      </c>
      <c r="E22" s="1824">
        <f t="shared" si="20"/>
        <v>0</v>
      </c>
      <c r="F22" s="1843"/>
      <c r="G22" s="2128"/>
      <c r="H22" s="2135"/>
      <c r="I22" s="2128"/>
      <c r="J22" s="2135"/>
      <c r="K22" s="1844"/>
      <c r="L22" s="2135"/>
      <c r="M22" s="1844"/>
      <c r="N22" s="2135"/>
      <c r="O22" s="1844"/>
      <c r="P22" s="2135"/>
      <c r="Q22" s="1844"/>
      <c r="R22" s="2135"/>
      <c r="S22" s="1844"/>
      <c r="T22" s="2135"/>
      <c r="U22" s="1844"/>
      <c r="V22" s="2135"/>
      <c r="W22" s="1844"/>
      <c r="X22" s="2135"/>
      <c r="Y22" s="1844"/>
      <c r="Z22" s="2135"/>
      <c r="AA22" s="1844"/>
      <c r="AB22" s="2135"/>
      <c r="AC22" s="1844"/>
      <c r="AD22" s="2135"/>
      <c r="AE22" s="1844"/>
      <c r="AF22" s="2135"/>
      <c r="AG22" s="1844"/>
      <c r="AH22" s="2135"/>
      <c r="AI22" s="1844"/>
      <c r="AJ22" s="2135"/>
      <c r="AK22" s="1844"/>
      <c r="AL22" s="2135"/>
      <c r="AM22" s="2113"/>
      <c r="AN22" s="1857"/>
      <c r="AO22" s="1845"/>
      <c r="AP22" s="1845"/>
      <c r="AQ22" s="1845"/>
      <c r="AR22" s="2113"/>
      <c r="AS22" s="1857"/>
      <c r="AT22" s="2113"/>
      <c r="AU22" s="1857"/>
      <c r="AV22" s="1845"/>
      <c r="AW22" s="1844"/>
      <c r="AX22" s="1" t="str">
        <f t="shared" si="2"/>
        <v/>
      </c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2054" t="str">
        <f t="shared" si="3"/>
        <v/>
      </c>
      <c r="CC22" s="2054" t="str">
        <f t="shared" si="4"/>
        <v/>
      </c>
      <c r="CD22" s="2054" t="str">
        <f t="shared" si="5"/>
        <v/>
      </c>
      <c r="CE22" s="2054" t="str">
        <f t="shared" si="6"/>
        <v/>
      </c>
      <c r="CF22" s="2054"/>
      <c r="CG22" s="2054"/>
      <c r="CH22" s="1"/>
      <c r="CI22" s="2175">
        <f t="shared" si="7"/>
        <v>0</v>
      </c>
      <c r="CJ22" s="2175">
        <f t="shared" si="8"/>
        <v>0</v>
      </c>
      <c r="CK22" s="2175">
        <f t="shared" si="9"/>
        <v>0</v>
      </c>
      <c r="CL22" s="2175">
        <f t="shared" si="10"/>
        <v>0</v>
      </c>
    </row>
    <row r="23" spans="1:90" ht="15" customHeight="1" x14ac:dyDescent="0.25">
      <c r="A23" s="3180"/>
      <c r="B23" s="1134" t="s">
        <v>4022</v>
      </c>
      <c r="C23" s="588">
        <f t="shared" si="0"/>
        <v>0</v>
      </c>
      <c r="D23" s="1254">
        <f t="shared" ref="D23:E23" si="21">+F23+H23+J23+L23+N23+P23+R23+T23+V23+X23+Z23+AB23+AD23+AF23+AH23+AJ23+AL23</f>
        <v>0</v>
      </c>
      <c r="E23" s="108">
        <f t="shared" si="21"/>
        <v>0</v>
      </c>
      <c r="F23" s="355"/>
      <c r="G23" s="356"/>
      <c r="H23" s="2084"/>
      <c r="I23" s="356"/>
      <c r="J23" s="2084"/>
      <c r="K23" s="2057"/>
      <c r="L23" s="2084"/>
      <c r="M23" s="2057"/>
      <c r="N23" s="2084"/>
      <c r="O23" s="2057"/>
      <c r="P23" s="2084"/>
      <c r="Q23" s="2057"/>
      <c r="R23" s="2084"/>
      <c r="S23" s="2057"/>
      <c r="T23" s="2084"/>
      <c r="U23" s="2057"/>
      <c r="V23" s="2084"/>
      <c r="W23" s="2057"/>
      <c r="X23" s="2084"/>
      <c r="Y23" s="2057"/>
      <c r="Z23" s="2084"/>
      <c r="AA23" s="2057"/>
      <c r="AB23" s="2084"/>
      <c r="AC23" s="2057"/>
      <c r="AD23" s="2084"/>
      <c r="AE23" s="2057"/>
      <c r="AF23" s="2084"/>
      <c r="AG23" s="2057"/>
      <c r="AH23" s="2084"/>
      <c r="AI23" s="2057"/>
      <c r="AJ23" s="2084"/>
      <c r="AK23" s="2057"/>
      <c r="AL23" s="2084"/>
      <c r="AM23" s="2085"/>
      <c r="AN23" s="443"/>
      <c r="AO23" s="452"/>
      <c r="AP23" s="452"/>
      <c r="AQ23" s="452"/>
      <c r="AR23" s="2085"/>
      <c r="AS23" s="443"/>
      <c r="AT23" s="2085"/>
      <c r="AU23" s="443"/>
      <c r="AV23" s="452"/>
      <c r="AW23" s="2057"/>
      <c r="AX23" s="1" t="str">
        <f t="shared" si="2"/>
        <v/>
      </c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2054" t="str">
        <f t="shared" si="3"/>
        <v/>
      </c>
      <c r="CC23" s="2054" t="str">
        <f t="shared" si="4"/>
        <v/>
      </c>
      <c r="CD23" s="2054" t="str">
        <f t="shared" si="5"/>
        <v/>
      </c>
      <c r="CE23" s="2054" t="str">
        <f t="shared" si="6"/>
        <v/>
      </c>
      <c r="CF23" s="2054"/>
      <c r="CG23" s="2054"/>
      <c r="CH23" s="1"/>
      <c r="CI23" s="2175">
        <f t="shared" si="7"/>
        <v>0</v>
      </c>
      <c r="CJ23" s="2175">
        <f t="shared" si="8"/>
        <v>0</v>
      </c>
      <c r="CK23" s="2175">
        <f t="shared" si="9"/>
        <v>0</v>
      </c>
      <c r="CL23" s="2175">
        <f t="shared" si="10"/>
        <v>0</v>
      </c>
    </row>
    <row r="24" spans="1:90" ht="15" customHeight="1" x14ac:dyDescent="0.25">
      <c r="A24" s="3180"/>
      <c r="B24" s="1536" t="s">
        <v>4023</v>
      </c>
      <c r="C24" s="588">
        <f t="shared" si="0"/>
        <v>0</v>
      </c>
      <c r="D24" s="1254">
        <f t="shared" ref="D24:E24" si="22">+F24+H24+J24+L24+N24+P24+R24+T24+V24+X24+Z24+AB24+AD24+AF24+AH24+AJ24+AL24</f>
        <v>0</v>
      </c>
      <c r="E24" s="108">
        <f t="shared" si="22"/>
        <v>0</v>
      </c>
      <c r="F24" s="355"/>
      <c r="G24" s="356"/>
      <c r="H24" s="2084"/>
      <c r="I24" s="356"/>
      <c r="J24" s="2084"/>
      <c r="K24" s="2057"/>
      <c r="L24" s="2084"/>
      <c r="M24" s="2057"/>
      <c r="N24" s="2084"/>
      <c r="O24" s="2057"/>
      <c r="P24" s="2084"/>
      <c r="Q24" s="2057"/>
      <c r="R24" s="2084"/>
      <c r="S24" s="2057"/>
      <c r="T24" s="2084"/>
      <c r="U24" s="2057"/>
      <c r="V24" s="2084"/>
      <c r="W24" s="2057"/>
      <c r="X24" s="2084"/>
      <c r="Y24" s="2057"/>
      <c r="Z24" s="2084"/>
      <c r="AA24" s="2057"/>
      <c r="AB24" s="2084"/>
      <c r="AC24" s="2057"/>
      <c r="AD24" s="2084"/>
      <c r="AE24" s="2057"/>
      <c r="AF24" s="2084"/>
      <c r="AG24" s="2057"/>
      <c r="AH24" s="2084"/>
      <c r="AI24" s="2057"/>
      <c r="AJ24" s="2084"/>
      <c r="AK24" s="2057"/>
      <c r="AL24" s="2084"/>
      <c r="AM24" s="2085"/>
      <c r="AN24" s="443"/>
      <c r="AO24" s="452"/>
      <c r="AP24" s="452"/>
      <c r="AQ24" s="452"/>
      <c r="AR24" s="2085"/>
      <c r="AS24" s="443"/>
      <c r="AT24" s="2085"/>
      <c r="AU24" s="443"/>
      <c r="AV24" s="452"/>
      <c r="AW24" s="2057"/>
      <c r="AX24" s="1" t="str">
        <f t="shared" si="2"/>
        <v/>
      </c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2054" t="str">
        <f t="shared" si="3"/>
        <v/>
      </c>
      <c r="CC24" s="2054" t="str">
        <f t="shared" si="4"/>
        <v/>
      </c>
      <c r="CD24" s="2054" t="str">
        <f t="shared" si="5"/>
        <v/>
      </c>
      <c r="CE24" s="2054" t="str">
        <f t="shared" si="6"/>
        <v/>
      </c>
      <c r="CF24" s="2054"/>
      <c r="CG24" s="2054"/>
      <c r="CH24" s="1"/>
      <c r="CI24" s="2175">
        <f t="shared" si="7"/>
        <v>0</v>
      </c>
      <c r="CJ24" s="2175">
        <f t="shared" si="8"/>
        <v>0</v>
      </c>
      <c r="CK24" s="2175">
        <f t="shared" si="9"/>
        <v>0</v>
      </c>
      <c r="CL24" s="2175">
        <f t="shared" si="10"/>
        <v>0</v>
      </c>
    </row>
    <row r="25" spans="1:90" ht="15" customHeight="1" x14ac:dyDescent="0.25">
      <c r="A25" s="3180"/>
      <c r="B25" s="306" t="s">
        <v>4024</v>
      </c>
      <c r="C25" s="588">
        <f t="shared" si="0"/>
        <v>0</v>
      </c>
      <c r="D25" s="1254">
        <f t="shared" ref="D25:E25" si="23">+F25+H25+J25+L25+N25+P25+R25+T25+V25+X25+Z25+AB25+AD25+AF25+AH25+AJ25+AL25</f>
        <v>0</v>
      </c>
      <c r="E25" s="108">
        <f t="shared" si="23"/>
        <v>0</v>
      </c>
      <c r="F25" s="355"/>
      <c r="G25" s="356"/>
      <c r="H25" s="2084"/>
      <c r="I25" s="356"/>
      <c r="J25" s="2084"/>
      <c r="K25" s="2057"/>
      <c r="L25" s="2084"/>
      <c r="M25" s="2057"/>
      <c r="N25" s="2084"/>
      <c r="O25" s="2057"/>
      <c r="P25" s="2084"/>
      <c r="Q25" s="2057"/>
      <c r="R25" s="2084"/>
      <c r="S25" s="2057"/>
      <c r="T25" s="2084"/>
      <c r="U25" s="2057"/>
      <c r="V25" s="2084"/>
      <c r="W25" s="2057"/>
      <c r="X25" s="2084"/>
      <c r="Y25" s="2057"/>
      <c r="Z25" s="2084"/>
      <c r="AA25" s="2057"/>
      <c r="AB25" s="2084"/>
      <c r="AC25" s="2057"/>
      <c r="AD25" s="2084"/>
      <c r="AE25" s="2057"/>
      <c r="AF25" s="2084"/>
      <c r="AG25" s="2057"/>
      <c r="AH25" s="2084"/>
      <c r="AI25" s="2057"/>
      <c r="AJ25" s="2084"/>
      <c r="AK25" s="2057"/>
      <c r="AL25" s="2084"/>
      <c r="AM25" s="2085"/>
      <c r="AN25" s="443"/>
      <c r="AO25" s="452"/>
      <c r="AP25" s="452"/>
      <c r="AQ25" s="452"/>
      <c r="AR25" s="2085"/>
      <c r="AS25" s="443"/>
      <c r="AT25" s="2085"/>
      <c r="AU25" s="443"/>
      <c r="AV25" s="452"/>
      <c r="AW25" s="2057"/>
      <c r="AX25" s="1" t="str">
        <f t="shared" si="2"/>
        <v/>
      </c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2054" t="str">
        <f t="shared" si="3"/>
        <v/>
      </c>
      <c r="CC25" s="2054" t="str">
        <f t="shared" si="4"/>
        <v/>
      </c>
      <c r="CD25" s="2054" t="str">
        <f t="shared" si="5"/>
        <v/>
      </c>
      <c r="CE25" s="2054" t="str">
        <f t="shared" si="6"/>
        <v/>
      </c>
      <c r="CF25" s="2054"/>
      <c r="CG25" s="2054"/>
      <c r="CH25" s="1"/>
      <c r="CI25" s="2175">
        <f t="shared" si="7"/>
        <v>0</v>
      </c>
      <c r="CJ25" s="2175">
        <f t="shared" si="8"/>
        <v>0</v>
      </c>
      <c r="CK25" s="2175">
        <f t="shared" si="9"/>
        <v>0</v>
      </c>
      <c r="CL25" s="2175">
        <f t="shared" si="10"/>
        <v>0</v>
      </c>
    </row>
    <row r="26" spans="1:90" ht="15" customHeight="1" x14ac:dyDescent="0.25">
      <c r="A26" s="3180"/>
      <c r="B26" s="2973" t="s">
        <v>4025</v>
      </c>
      <c r="C26" s="588">
        <f t="shared" si="0"/>
        <v>0</v>
      </c>
      <c r="D26" s="1254">
        <f t="shared" ref="D26:E26" si="24">+F26+H26+J26+L26+N26+P26+R26+T26+V26+X26+Z26+AB26+AD26+AF26+AH26+AJ26+AL26</f>
        <v>0</v>
      </c>
      <c r="E26" s="108">
        <f t="shared" si="24"/>
        <v>0</v>
      </c>
      <c r="F26" s="355"/>
      <c r="G26" s="356"/>
      <c r="H26" s="2084"/>
      <c r="I26" s="356"/>
      <c r="J26" s="2084"/>
      <c r="K26" s="2057"/>
      <c r="L26" s="2084"/>
      <c r="M26" s="2057"/>
      <c r="N26" s="2084"/>
      <c r="O26" s="2057"/>
      <c r="P26" s="2084"/>
      <c r="Q26" s="2057"/>
      <c r="R26" s="2084"/>
      <c r="S26" s="2057"/>
      <c r="T26" s="2084"/>
      <c r="U26" s="2057"/>
      <c r="V26" s="2084"/>
      <c r="W26" s="2057"/>
      <c r="X26" s="2084"/>
      <c r="Y26" s="2057"/>
      <c r="Z26" s="2084"/>
      <c r="AA26" s="2057"/>
      <c r="AB26" s="2084"/>
      <c r="AC26" s="2057"/>
      <c r="AD26" s="2084"/>
      <c r="AE26" s="2057"/>
      <c r="AF26" s="2084"/>
      <c r="AG26" s="2057"/>
      <c r="AH26" s="2084"/>
      <c r="AI26" s="2057"/>
      <c r="AJ26" s="2084"/>
      <c r="AK26" s="2057"/>
      <c r="AL26" s="2084"/>
      <c r="AM26" s="2085"/>
      <c r="AN26" s="443"/>
      <c r="AO26" s="452"/>
      <c r="AP26" s="452"/>
      <c r="AQ26" s="452"/>
      <c r="AR26" s="2085"/>
      <c r="AS26" s="443"/>
      <c r="AT26" s="2085"/>
      <c r="AU26" s="443"/>
      <c r="AV26" s="452"/>
      <c r="AW26" s="2057"/>
      <c r="AX26" s="1" t="str">
        <f t="shared" si="2"/>
        <v/>
      </c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2054" t="str">
        <f t="shared" si="3"/>
        <v/>
      </c>
      <c r="CC26" s="2054" t="str">
        <f t="shared" si="4"/>
        <v/>
      </c>
      <c r="CD26" s="2054" t="str">
        <f t="shared" si="5"/>
        <v/>
      </c>
      <c r="CE26" s="2054" t="str">
        <f t="shared" si="6"/>
        <v/>
      </c>
      <c r="CF26" s="2054"/>
      <c r="CG26" s="2054"/>
      <c r="CH26" s="1"/>
      <c r="CI26" s="2175">
        <f t="shared" si="7"/>
        <v>0</v>
      </c>
      <c r="CJ26" s="2175">
        <f t="shared" si="8"/>
        <v>0</v>
      </c>
      <c r="CK26" s="2175">
        <f t="shared" si="9"/>
        <v>0</v>
      </c>
      <c r="CL26" s="2175">
        <f t="shared" si="10"/>
        <v>0</v>
      </c>
    </row>
    <row r="27" spans="1:90" ht="15" customHeight="1" x14ac:dyDescent="0.25">
      <c r="A27" s="3140"/>
      <c r="B27" s="306" t="s">
        <v>919</v>
      </c>
      <c r="C27" s="967">
        <f t="shared" si="0"/>
        <v>0</v>
      </c>
      <c r="D27" s="1254">
        <f t="shared" ref="D27:E27" si="25">+F27+H27+J27+L27+N27+P27+R27+T27+V27+X27+Z27+AB27+AD27+AF27+AH27+AJ27+AL27</f>
        <v>0</v>
      </c>
      <c r="E27" s="109">
        <f t="shared" si="25"/>
        <v>0</v>
      </c>
      <c r="F27" s="355"/>
      <c r="G27" s="356"/>
      <c r="H27" s="2084"/>
      <c r="I27" s="356"/>
      <c r="J27" s="2084"/>
      <c r="K27" s="2057"/>
      <c r="L27" s="2084"/>
      <c r="M27" s="2057"/>
      <c r="N27" s="2084"/>
      <c r="O27" s="2057"/>
      <c r="P27" s="2084"/>
      <c r="Q27" s="2057"/>
      <c r="R27" s="2084"/>
      <c r="S27" s="2057"/>
      <c r="T27" s="2084"/>
      <c r="U27" s="2057"/>
      <c r="V27" s="2084"/>
      <c r="W27" s="2057"/>
      <c r="X27" s="2084"/>
      <c r="Y27" s="2057"/>
      <c r="Z27" s="2084"/>
      <c r="AA27" s="2057"/>
      <c r="AB27" s="2084"/>
      <c r="AC27" s="2057"/>
      <c r="AD27" s="2084"/>
      <c r="AE27" s="2057"/>
      <c r="AF27" s="2084"/>
      <c r="AG27" s="2057"/>
      <c r="AH27" s="2084"/>
      <c r="AI27" s="2057"/>
      <c r="AJ27" s="2084"/>
      <c r="AK27" s="2057"/>
      <c r="AL27" s="2084"/>
      <c r="AM27" s="2114"/>
      <c r="AN27" s="443"/>
      <c r="AO27" s="452"/>
      <c r="AP27" s="452"/>
      <c r="AQ27" s="452"/>
      <c r="AR27" s="2085"/>
      <c r="AS27" s="443"/>
      <c r="AT27" s="2085"/>
      <c r="AU27" s="443"/>
      <c r="AV27" s="452"/>
      <c r="AW27" s="2057"/>
      <c r="AX27" s="1" t="str">
        <f t="shared" si="2"/>
        <v/>
      </c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2054" t="str">
        <f t="shared" si="3"/>
        <v/>
      </c>
      <c r="CC27" s="2054" t="str">
        <f t="shared" si="4"/>
        <v/>
      </c>
      <c r="CD27" s="2054" t="str">
        <f t="shared" si="5"/>
        <v/>
      </c>
      <c r="CE27" s="2054" t="str">
        <f t="shared" si="6"/>
        <v/>
      </c>
      <c r="CF27" s="2054"/>
      <c r="CG27" s="2054"/>
      <c r="CH27" s="1"/>
      <c r="CI27" s="2175">
        <f t="shared" si="7"/>
        <v>0</v>
      </c>
      <c r="CJ27" s="2175">
        <f t="shared" si="8"/>
        <v>0</v>
      </c>
      <c r="CK27" s="2175">
        <f t="shared" si="9"/>
        <v>0</v>
      </c>
      <c r="CL27" s="2175">
        <f t="shared" si="10"/>
        <v>0</v>
      </c>
    </row>
    <row r="28" spans="1:90" ht="15" customHeight="1" x14ac:dyDescent="0.25">
      <c r="A28" s="3211" t="s">
        <v>82</v>
      </c>
      <c r="B28" s="3122"/>
      <c r="C28" s="723">
        <f t="shared" si="0"/>
        <v>0</v>
      </c>
      <c r="D28" s="1826">
        <f t="shared" ref="D28:E28" si="26">+F28+H28+J28+L28+N28+P28+R28+T28+V28+X28+Z28+AB28+AD28+AF28+AH28+AJ28+AL28</f>
        <v>0</v>
      </c>
      <c r="E28" s="1827">
        <f t="shared" si="26"/>
        <v>0</v>
      </c>
      <c r="F28" s="146">
        <f t="shared" ref="F28:AW28" si="27">SUM(F12:F27)</f>
        <v>0</v>
      </c>
      <c r="G28" s="1826">
        <f t="shared" si="27"/>
        <v>0</v>
      </c>
      <c r="H28" s="146">
        <f t="shared" si="27"/>
        <v>0</v>
      </c>
      <c r="I28" s="1826">
        <f t="shared" si="27"/>
        <v>0</v>
      </c>
      <c r="J28" s="146">
        <f t="shared" si="27"/>
        <v>0</v>
      </c>
      <c r="K28" s="1826">
        <f t="shared" si="27"/>
        <v>0</v>
      </c>
      <c r="L28" s="146">
        <f t="shared" si="27"/>
        <v>0</v>
      </c>
      <c r="M28" s="1826">
        <f t="shared" si="27"/>
        <v>0</v>
      </c>
      <c r="N28" s="146">
        <f t="shared" si="27"/>
        <v>0</v>
      </c>
      <c r="O28" s="1826">
        <f t="shared" si="27"/>
        <v>0</v>
      </c>
      <c r="P28" s="146">
        <f t="shared" si="27"/>
        <v>0</v>
      </c>
      <c r="Q28" s="1826">
        <f t="shared" si="27"/>
        <v>0</v>
      </c>
      <c r="R28" s="146">
        <f t="shared" si="27"/>
        <v>0</v>
      </c>
      <c r="S28" s="1826">
        <f t="shared" si="27"/>
        <v>0</v>
      </c>
      <c r="T28" s="146">
        <f t="shared" si="27"/>
        <v>0</v>
      </c>
      <c r="U28" s="1826">
        <f t="shared" si="27"/>
        <v>0</v>
      </c>
      <c r="V28" s="146">
        <f t="shared" si="27"/>
        <v>0</v>
      </c>
      <c r="W28" s="1826">
        <f t="shared" si="27"/>
        <v>0</v>
      </c>
      <c r="X28" s="146">
        <f t="shared" si="27"/>
        <v>0</v>
      </c>
      <c r="Y28" s="1826">
        <f t="shared" si="27"/>
        <v>0</v>
      </c>
      <c r="Z28" s="146">
        <f t="shared" si="27"/>
        <v>0</v>
      </c>
      <c r="AA28" s="1826">
        <f t="shared" si="27"/>
        <v>0</v>
      </c>
      <c r="AB28" s="146">
        <f t="shared" si="27"/>
        <v>0</v>
      </c>
      <c r="AC28" s="1826">
        <f t="shared" si="27"/>
        <v>0</v>
      </c>
      <c r="AD28" s="146">
        <f t="shared" si="27"/>
        <v>0</v>
      </c>
      <c r="AE28" s="1826">
        <f t="shared" si="27"/>
        <v>0</v>
      </c>
      <c r="AF28" s="146">
        <f t="shared" si="27"/>
        <v>0</v>
      </c>
      <c r="AG28" s="1826">
        <f t="shared" si="27"/>
        <v>0</v>
      </c>
      <c r="AH28" s="146">
        <f t="shared" si="27"/>
        <v>0</v>
      </c>
      <c r="AI28" s="1826">
        <f t="shared" si="27"/>
        <v>0</v>
      </c>
      <c r="AJ28" s="146">
        <f t="shared" si="27"/>
        <v>0</v>
      </c>
      <c r="AK28" s="1826">
        <f t="shared" si="27"/>
        <v>0</v>
      </c>
      <c r="AL28" s="146">
        <f t="shared" si="27"/>
        <v>0</v>
      </c>
      <c r="AM28" s="205">
        <f t="shared" si="27"/>
        <v>0</v>
      </c>
      <c r="AN28" s="148">
        <f t="shared" si="27"/>
        <v>0</v>
      </c>
      <c r="AO28" s="285">
        <f t="shared" si="27"/>
        <v>0</v>
      </c>
      <c r="AP28" s="285">
        <f t="shared" si="27"/>
        <v>0</v>
      </c>
      <c r="AQ28" s="285">
        <f t="shared" si="27"/>
        <v>0</v>
      </c>
      <c r="AR28" s="1864">
        <f t="shared" si="27"/>
        <v>0</v>
      </c>
      <c r="AS28" s="148">
        <f t="shared" si="27"/>
        <v>0</v>
      </c>
      <c r="AT28" s="1864">
        <f t="shared" si="27"/>
        <v>0</v>
      </c>
      <c r="AU28" s="148">
        <f t="shared" si="27"/>
        <v>0</v>
      </c>
      <c r="AV28" s="285">
        <f t="shared" si="27"/>
        <v>0</v>
      </c>
      <c r="AW28" s="1827">
        <f t="shared" si="27"/>
        <v>0</v>
      </c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</row>
    <row r="29" spans="1:90" ht="16.5" customHeight="1" x14ac:dyDescent="0.25">
      <c r="A29" s="3502" t="s">
        <v>4026</v>
      </c>
      <c r="B29" s="3124"/>
      <c r="C29" s="3124"/>
      <c r="D29" s="3124"/>
      <c r="E29" s="3124"/>
      <c r="F29" s="3124"/>
      <c r="G29" s="3124"/>
      <c r="H29" s="3124"/>
      <c r="I29" s="3124"/>
      <c r="J29" s="3124"/>
      <c r="K29" s="3124"/>
      <c r="L29" s="3124"/>
      <c r="M29" s="505"/>
      <c r="N29" s="505"/>
      <c r="O29" s="505"/>
      <c r="P29" s="505"/>
      <c r="Q29" s="505"/>
      <c r="R29" s="505"/>
      <c r="S29" s="505"/>
      <c r="T29" s="505"/>
      <c r="U29" s="505"/>
      <c r="V29" s="505"/>
      <c r="W29" s="505"/>
      <c r="X29" s="505"/>
      <c r="Y29" s="505"/>
      <c r="Z29" s="505"/>
      <c r="AA29" s="505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  <c r="AL29" s="505"/>
      <c r="AM29" s="505"/>
      <c r="AN29" s="505"/>
      <c r="AO29" s="505"/>
      <c r="AP29" s="505"/>
      <c r="AQ29" s="505"/>
      <c r="AR29" s="505"/>
      <c r="AS29" s="505"/>
      <c r="AT29" s="505"/>
      <c r="AU29" s="505"/>
      <c r="AV29" s="505"/>
      <c r="AW29" s="505"/>
      <c r="AX29" s="505"/>
      <c r="AY29" s="505"/>
      <c r="AZ29" s="505"/>
      <c r="BA29" s="505"/>
      <c r="BB29" s="505"/>
      <c r="BC29" s="505"/>
      <c r="BD29" s="505"/>
      <c r="BE29" s="505"/>
      <c r="BF29" s="505"/>
      <c r="BG29" s="505"/>
      <c r="BH29" s="505"/>
      <c r="BI29" s="505"/>
      <c r="BJ29" s="505"/>
      <c r="BK29" s="505"/>
      <c r="BL29" s="505"/>
      <c r="BM29" s="505"/>
      <c r="BN29" s="505"/>
      <c r="BO29" s="505"/>
      <c r="BP29" s="505"/>
      <c r="BQ29" s="505"/>
      <c r="BR29" s="505"/>
      <c r="BS29" s="505"/>
      <c r="BT29" s="505"/>
      <c r="BU29" s="505"/>
      <c r="BV29" s="505"/>
      <c r="BW29" s="505"/>
      <c r="BX29" s="505"/>
      <c r="BY29" s="505"/>
      <c r="BZ29" s="505"/>
      <c r="CA29" s="505"/>
      <c r="CB29" s="505"/>
      <c r="CC29" s="505"/>
      <c r="CD29" s="505"/>
      <c r="CE29" s="505"/>
      <c r="CF29" s="505"/>
      <c r="CG29" s="505"/>
      <c r="CH29" s="505"/>
      <c r="CI29" s="505"/>
      <c r="CJ29" s="505"/>
      <c r="CK29" s="505"/>
      <c r="CL29" s="505"/>
    </row>
    <row r="30" spans="1:90" ht="15" customHeight="1" x14ac:dyDescent="0.25">
      <c r="A30" s="3250" t="s">
        <v>4027</v>
      </c>
      <c r="B30" s="3250" t="s">
        <v>82</v>
      </c>
      <c r="C30" s="3272" t="s">
        <v>4010</v>
      </c>
      <c r="D30" s="3302" t="s">
        <v>4011</v>
      </c>
      <c r="E30" s="3243" t="s">
        <v>4012</v>
      </c>
      <c r="F30" s="3211" t="s">
        <v>4028</v>
      </c>
      <c r="G30" s="3124"/>
      <c r="H30" s="3124"/>
      <c r="I30" s="3124"/>
      <c r="J30" s="3124"/>
      <c r="K30" s="3124"/>
      <c r="L30" s="3124"/>
      <c r="M30" s="3124"/>
      <c r="N30" s="3124"/>
      <c r="O30" s="3124"/>
      <c r="P30" s="3124"/>
      <c r="Q30" s="3124"/>
      <c r="R30" s="3124"/>
      <c r="S30" s="3124"/>
      <c r="T30" s="3124"/>
      <c r="U30" s="3124"/>
      <c r="V30" s="3124"/>
      <c r="W30" s="3124"/>
      <c r="X30" s="3124"/>
      <c r="Y30" s="3124"/>
      <c r="Z30" s="3124"/>
      <c r="AA30" s="3124"/>
      <c r="AB30" s="3124"/>
      <c r="AC30" s="3124"/>
      <c r="AD30" s="3124"/>
      <c r="AE30" s="3124"/>
      <c r="AF30" s="3122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</row>
    <row r="31" spans="1:90" ht="14.25" customHeight="1" x14ac:dyDescent="0.25">
      <c r="A31" s="3129"/>
      <c r="B31" s="3129"/>
      <c r="C31" s="3176"/>
      <c r="D31" s="3163"/>
      <c r="E31" s="3173"/>
      <c r="F31" s="1537" t="s">
        <v>4014</v>
      </c>
      <c r="G31" s="2171" t="s">
        <v>4029</v>
      </c>
      <c r="H31" s="2171" t="s">
        <v>4030</v>
      </c>
      <c r="I31" s="2171" t="s">
        <v>4031</v>
      </c>
      <c r="J31" s="1538" t="s">
        <v>4016</v>
      </c>
      <c r="K31" s="2171" t="s">
        <v>4032</v>
      </c>
      <c r="L31" s="2974" t="s">
        <v>4033</v>
      </c>
      <c r="M31" s="2171" t="s">
        <v>4034</v>
      </c>
      <c r="N31" s="2171" t="s">
        <v>4018</v>
      </c>
      <c r="O31" s="2171" t="s">
        <v>4019</v>
      </c>
      <c r="P31" s="287" t="s">
        <v>4035</v>
      </c>
      <c r="Q31" s="2975" t="s">
        <v>4020</v>
      </c>
      <c r="R31" s="2171" t="s">
        <v>4021</v>
      </c>
      <c r="S31" s="2974" t="s">
        <v>4036</v>
      </c>
      <c r="T31" s="287" t="s">
        <v>4023</v>
      </c>
      <c r="U31" s="2687" t="s">
        <v>4037</v>
      </c>
      <c r="V31" s="287" t="s">
        <v>4038</v>
      </c>
      <c r="W31" s="287" t="s">
        <v>4024</v>
      </c>
      <c r="X31" s="2974" t="s">
        <v>4025</v>
      </c>
      <c r="Y31" s="287" t="s">
        <v>4039</v>
      </c>
      <c r="Z31" s="2687" t="s">
        <v>4040</v>
      </c>
      <c r="AA31" s="287" t="s">
        <v>4041</v>
      </c>
      <c r="AB31" s="2171" t="s">
        <v>4042</v>
      </c>
      <c r="AC31" s="287" t="s">
        <v>4043</v>
      </c>
      <c r="AD31" s="287" t="s">
        <v>4044</v>
      </c>
      <c r="AE31" s="287" t="s">
        <v>4045</v>
      </c>
      <c r="AF31" s="2184" t="s">
        <v>4046</v>
      </c>
    </row>
    <row r="32" spans="1:90" ht="15" customHeight="1" x14ac:dyDescent="0.25">
      <c r="A32" s="1133" t="s">
        <v>976</v>
      </c>
      <c r="B32" s="28">
        <f t="shared" ref="B32:B45" si="28">SUM(C32:AF32)</f>
        <v>0</v>
      </c>
      <c r="C32" s="2286"/>
      <c r="D32" s="2286"/>
      <c r="E32" s="608"/>
      <c r="F32" s="1843"/>
      <c r="G32" s="1845"/>
      <c r="H32" s="1845"/>
      <c r="I32" s="1845"/>
      <c r="J32" s="2298"/>
      <c r="K32" s="127"/>
      <c r="L32" s="127"/>
      <c r="M32" s="127"/>
      <c r="N32" s="127"/>
      <c r="O32" s="127"/>
      <c r="P32" s="127"/>
      <c r="Q32" s="127"/>
      <c r="R32" s="127"/>
      <c r="S32" s="127"/>
      <c r="T32" s="2078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840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2054"/>
      <c r="CC32" s="2054"/>
      <c r="CD32" s="2054"/>
      <c r="CE32" s="2054"/>
      <c r="CF32" s="2054"/>
      <c r="CG32" s="2054"/>
      <c r="CH32" s="1"/>
      <c r="CI32" s="2175"/>
      <c r="CJ32" s="2175"/>
      <c r="CK32" s="2175"/>
      <c r="CL32" s="1"/>
    </row>
    <row r="33" spans="1:90" ht="15" customHeight="1" x14ac:dyDescent="0.25">
      <c r="A33" s="1134" t="s">
        <v>604</v>
      </c>
      <c r="B33" s="65">
        <f t="shared" si="28"/>
        <v>0</v>
      </c>
      <c r="C33" s="2089"/>
      <c r="D33" s="2089"/>
      <c r="E33" s="2065"/>
      <c r="F33" s="2070"/>
      <c r="G33" s="2229"/>
      <c r="H33" s="2229"/>
      <c r="I33" s="2229"/>
      <c r="J33" s="2380"/>
      <c r="K33" s="452"/>
      <c r="L33" s="452"/>
      <c r="M33" s="452"/>
      <c r="N33" s="452"/>
      <c r="O33" s="452"/>
      <c r="P33" s="452"/>
      <c r="Q33" s="452"/>
      <c r="R33" s="452"/>
      <c r="S33" s="452"/>
      <c r="T33" s="2084"/>
      <c r="U33" s="452"/>
      <c r="V33" s="452"/>
      <c r="W33" s="452"/>
      <c r="X33" s="452"/>
      <c r="Y33" s="452"/>
      <c r="Z33" s="452"/>
      <c r="AA33" s="452"/>
      <c r="AB33" s="452"/>
      <c r="AC33" s="452"/>
      <c r="AD33" s="452"/>
      <c r="AE33" s="452"/>
      <c r="AF33" s="2057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</row>
    <row r="34" spans="1:90" ht="15" customHeight="1" x14ac:dyDescent="0.25">
      <c r="A34" s="1134" t="s">
        <v>4047</v>
      </c>
      <c r="B34" s="65">
        <f t="shared" si="28"/>
        <v>0</v>
      </c>
      <c r="C34" s="2089"/>
      <c r="D34" s="2089"/>
      <c r="E34" s="2065"/>
      <c r="F34" s="2070"/>
      <c r="G34" s="2229"/>
      <c r="H34" s="2229"/>
      <c r="I34" s="2229"/>
      <c r="J34" s="2380"/>
      <c r="K34" s="452"/>
      <c r="L34" s="452"/>
      <c r="M34" s="452"/>
      <c r="N34" s="452"/>
      <c r="O34" s="452"/>
      <c r="P34" s="452"/>
      <c r="Q34" s="452"/>
      <c r="R34" s="452"/>
      <c r="S34" s="452"/>
      <c r="T34" s="2084"/>
      <c r="U34" s="452"/>
      <c r="V34" s="452"/>
      <c r="W34" s="452"/>
      <c r="X34" s="452"/>
      <c r="Y34" s="452"/>
      <c r="Z34" s="452"/>
      <c r="AA34" s="452"/>
      <c r="AB34" s="452"/>
      <c r="AC34" s="452"/>
      <c r="AD34" s="452"/>
      <c r="AE34" s="452"/>
      <c r="AF34" s="2057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</row>
    <row r="35" spans="1:90" ht="15" customHeight="1" x14ac:dyDescent="0.25">
      <c r="A35" s="1134" t="s">
        <v>4048</v>
      </c>
      <c r="B35" s="65">
        <f t="shared" si="28"/>
        <v>0</v>
      </c>
      <c r="C35" s="2089"/>
      <c r="D35" s="2089"/>
      <c r="E35" s="2065"/>
      <c r="F35" s="2070"/>
      <c r="G35" s="2229"/>
      <c r="H35" s="2229"/>
      <c r="I35" s="2229"/>
      <c r="J35" s="2380"/>
      <c r="K35" s="452"/>
      <c r="L35" s="452"/>
      <c r="M35" s="452"/>
      <c r="N35" s="452"/>
      <c r="O35" s="452"/>
      <c r="P35" s="452"/>
      <c r="Q35" s="452"/>
      <c r="R35" s="452"/>
      <c r="S35" s="452"/>
      <c r="T35" s="2084"/>
      <c r="U35" s="452"/>
      <c r="V35" s="452"/>
      <c r="W35" s="452"/>
      <c r="X35" s="452"/>
      <c r="Y35" s="452"/>
      <c r="Z35" s="452"/>
      <c r="AA35" s="452"/>
      <c r="AB35" s="452"/>
      <c r="AC35" s="452"/>
      <c r="AD35" s="452"/>
      <c r="AE35" s="452"/>
      <c r="AF35" s="2057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</row>
    <row r="36" spans="1:90" ht="15" customHeight="1" x14ac:dyDescent="0.25">
      <c r="A36" s="1134" t="s">
        <v>606</v>
      </c>
      <c r="B36" s="65">
        <f t="shared" si="28"/>
        <v>0</v>
      </c>
      <c r="C36" s="2089"/>
      <c r="D36" s="2089"/>
      <c r="E36" s="2065"/>
      <c r="F36" s="2070"/>
      <c r="G36" s="2229"/>
      <c r="H36" s="2229"/>
      <c r="I36" s="2229"/>
      <c r="J36" s="2380"/>
      <c r="K36" s="452"/>
      <c r="L36" s="452"/>
      <c r="M36" s="452"/>
      <c r="N36" s="452"/>
      <c r="O36" s="452"/>
      <c r="P36" s="452"/>
      <c r="Q36" s="452"/>
      <c r="R36" s="452"/>
      <c r="S36" s="452"/>
      <c r="T36" s="2084"/>
      <c r="U36" s="452"/>
      <c r="V36" s="452"/>
      <c r="W36" s="452"/>
      <c r="X36" s="452"/>
      <c r="Y36" s="452"/>
      <c r="Z36" s="452"/>
      <c r="AA36" s="452"/>
      <c r="AB36" s="452"/>
      <c r="AC36" s="452"/>
      <c r="AD36" s="452"/>
      <c r="AE36" s="452"/>
      <c r="AF36" s="2057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</row>
    <row r="37" spans="1:90" ht="15" customHeight="1" x14ac:dyDescent="0.25">
      <c r="A37" s="1134" t="s">
        <v>4049</v>
      </c>
      <c r="B37" s="65">
        <f t="shared" si="28"/>
        <v>0</v>
      </c>
      <c r="C37" s="2089"/>
      <c r="D37" s="2089"/>
      <c r="E37" s="2065"/>
      <c r="F37" s="2070"/>
      <c r="G37" s="2229"/>
      <c r="H37" s="2229"/>
      <c r="I37" s="2229"/>
      <c r="J37" s="2380"/>
      <c r="K37" s="452"/>
      <c r="L37" s="452"/>
      <c r="M37" s="452"/>
      <c r="N37" s="452"/>
      <c r="O37" s="452"/>
      <c r="P37" s="452"/>
      <c r="Q37" s="452"/>
      <c r="R37" s="452"/>
      <c r="S37" s="452"/>
      <c r="T37" s="2084"/>
      <c r="U37" s="452"/>
      <c r="V37" s="452"/>
      <c r="W37" s="452"/>
      <c r="X37" s="452"/>
      <c r="Y37" s="452"/>
      <c r="Z37" s="452"/>
      <c r="AA37" s="452"/>
      <c r="AB37" s="452"/>
      <c r="AC37" s="452"/>
      <c r="AD37" s="452"/>
      <c r="AE37" s="452"/>
      <c r="AF37" s="2057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</row>
    <row r="38" spans="1:90" ht="15" customHeight="1" x14ac:dyDescent="0.25">
      <c r="A38" s="1134" t="s">
        <v>520</v>
      </c>
      <c r="B38" s="65">
        <f t="shared" si="28"/>
        <v>0</v>
      </c>
      <c r="C38" s="2089"/>
      <c r="D38" s="2089"/>
      <c r="E38" s="2065"/>
      <c r="F38" s="2070"/>
      <c r="G38" s="2229"/>
      <c r="H38" s="2229"/>
      <c r="I38" s="2229"/>
      <c r="J38" s="2380"/>
      <c r="K38" s="452"/>
      <c r="L38" s="452"/>
      <c r="M38" s="452"/>
      <c r="N38" s="452"/>
      <c r="O38" s="452"/>
      <c r="P38" s="452"/>
      <c r="Q38" s="452"/>
      <c r="R38" s="452"/>
      <c r="S38" s="452"/>
      <c r="T38" s="2084"/>
      <c r="U38" s="452"/>
      <c r="V38" s="452"/>
      <c r="W38" s="452"/>
      <c r="X38" s="452"/>
      <c r="Y38" s="452"/>
      <c r="Z38" s="452"/>
      <c r="AA38" s="452"/>
      <c r="AB38" s="452"/>
      <c r="AC38" s="452"/>
      <c r="AD38" s="452"/>
      <c r="AE38" s="452"/>
      <c r="AF38" s="2057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</row>
    <row r="39" spans="1:90" ht="15" customHeight="1" x14ac:dyDescent="0.25">
      <c r="A39" s="1134" t="s">
        <v>4050</v>
      </c>
      <c r="B39" s="65">
        <f t="shared" si="28"/>
        <v>0</v>
      </c>
      <c r="C39" s="2089"/>
      <c r="D39" s="2089"/>
      <c r="E39" s="2065"/>
      <c r="F39" s="2070"/>
      <c r="G39" s="2229"/>
      <c r="H39" s="2229"/>
      <c r="I39" s="2229"/>
      <c r="J39" s="2380"/>
      <c r="K39" s="452"/>
      <c r="L39" s="452"/>
      <c r="M39" s="452"/>
      <c r="N39" s="452"/>
      <c r="O39" s="452"/>
      <c r="P39" s="452"/>
      <c r="Q39" s="452"/>
      <c r="R39" s="452"/>
      <c r="S39" s="452"/>
      <c r="T39" s="2084"/>
      <c r="U39" s="452"/>
      <c r="V39" s="452"/>
      <c r="W39" s="452"/>
      <c r="X39" s="452"/>
      <c r="Y39" s="452"/>
      <c r="Z39" s="452"/>
      <c r="AA39" s="452"/>
      <c r="AB39" s="452"/>
      <c r="AC39" s="452"/>
      <c r="AD39" s="452"/>
      <c r="AE39" s="452"/>
      <c r="AF39" s="2057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</row>
    <row r="40" spans="1:90" ht="15" customHeight="1" x14ac:dyDescent="0.25">
      <c r="A40" s="1134" t="s">
        <v>4051</v>
      </c>
      <c r="B40" s="65">
        <f t="shared" si="28"/>
        <v>0</v>
      </c>
      <c r="C40" s="2089"/>
      <c r="D40" s="2089"/>
      <c r="E40" s="2065"/>
      <c r="F40" s="2070"/>
      <c r="G40" s="2229"/>
      <c r="H40" s="2229"/>
      <c r="I40" s="2229"/>
      <c r="J40" s="2380"/>
      <c r="K40" s="452"/>
      <c r="L40" s="452"/>
      <c r="M40" s="452"/>
      <c r="N40" s="452"/>
      <c r="O40" s="452"/>
      <c r="P40" s="452"/>
      <c r="Q40" s="452"/>
      <c r="R40" s="452"/>
      <c r="S40" s="452"/>
      <c r="T40" s="2084"/>
      <c r="U40" s="452"/>
      <c r="V40" s="452"/>
      <c r="W40" s="452"/>
      <c r="X40" s="452"/>
      <c r="Y40" s="452"/>
      <c r="Z40" s="452"/>
      <c r="AA40" s="452"/>
      <c r="AB40" s="452"/>
      <c r="AC40" s="452"/>
      <c r="AD40" s="452"/>
      <c r="AE40" s="452"/>
      <c r="AF40" s="2057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</row>
    <row r="41" spans="1:90" ht="15" customHeight="1" x14ac:dyDescent="0.25">
      <c r="A41" s="1134" t="s">
        <v>110</v>
      </c>
      <c r="B41" s="65">
        <f t="shared" si="28"/>
        <v>0</v>
      </c>
      <c r="C41" s="2089"/>
      <c r="D41" s="2089"/>
      <c r="E41" s="2065"/>
      <c r="F41" s="2070"/>
      <c r="G41" s="2229"/>
      <c r="H41" s="2229"/>
      <c r="I41" s="2229"/>
      <c r="J41" s="2380"/>
      <c r="K41" s="452"/>
      <c r="L41" s="452"/>
      <c r="M41" s="452"/>
      <c r="N41" s="452"/>
      <c r="O41" s="452"/>
      <c r="P41" s="452"/>
      <c r="Q41" s="452"/>
      <c r="R41" s="452"/>
      <c r="S41" s="452"/>
      <c r="T41" s="2084"/>
      <c r="U41" s="452"/>
      <c r="V41" s="452"/>
      <c r="W41" s="452"/>
      <c r="X41" s="452"/>
      <c r="Y41" s="452"/>
      <c r="Z41" s="452"/>
      <c r="AA41" s="452"/>
      <c r="AB41" s="452"/>
      <c r="AC41" s="452"/>
      <c r="AD41" s="452"/>
      <c r="AE41" s="452"/>
      <c r="AF41" s="2057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</row>
    <row r="42" spans="1:90" ht="15" customHeight="1" x14ac:dyDescent="0.25">
      <c r="A42" s="1134" t="s">
        <v>4052</v>
      </c>
      <c r="B42" s="65">
        <f t="shared" si="28"/>
        <v>0</v>
      </c>
      <c r="C42" s="2089"/>
      <c r="D42" s="2089"/>
      <c r="E42" s="2065"/>
      <c r="F42" s="2070"/>
      <c r="G42" s="2229"/>
      <c r="H42" s="2229"/>
      <c r="I42" s="2229"/>
      <c r="J42" s="2380"/>
      <c r="K42" s="452"/>
      <c r="L42" s="452"/>
      <c r="M42" s="452"/>
      <c r="N42" s="452"/>
      <c r="O42" s="452"/>
      <c r="P42" s="452"/>
      <c r="Q42" s="452"/>
      <c r="R42" s="452"/>
      <c r="S42" s="452"/>
      <c r="T42" s="2084"/>
      <c r="U42" s="452"/>
      <c r="V42" s="452"/>
      <c r="W42" s="452"/>
      <c r="X42" s="452"/>
      <c r="Y42" s="452"/>
      <c r="Z42" s="452"/>
      <c r="AA42" s="452"/>
      <c r="AB42" s="452"/>
      <c r="AC42" s="452"/>
      <c r="AD42" s="452"/>
      <c r="AE42" s="452"/>
      <c r="AF42" s="2057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</row>
    <row r="43" spans="1:90" ht="15" customHeight="1" x14ac:dyDescent="0.25">
      <c r="A43" s="1134" t="s">
        <v>1055</v>
      </c>
      <c r="B43" s="65">
        <f t="shared" si="28"/>
        <v>0</v>
      </c>
      <c r="C43" s="2089"/>
      <c r="D43" s="2089"/>
      <c r="E43" s="2065"/>
      <c r="F43" s="2070"/>
      <c r="G43" s="2229"/>
      <c r="H43" s="2229"/>
      <c r="I43" s="2229"/>
      <c r="J43" s="2380"/>
      <c r="K43" s="452"/>
      <c r="L43" s="452"/>
      <c r="M43" s="452"/>
      <c r="N43" s="452"/>
      <c r="O43" s="452"/>
      <c r="P43" s="452"/>
      <c r="Q43" s="452"/>
      <c r="R43" s="452"/>
      <c r="S43" s="452"/>
      <c r="T43" s="2084"/>
      <c r="U43" s="452"/>
      <c r="V43" s="452"/>
      <c r="W43" s="452"/>
      <c r="X43" s="452"/>
      <c r="Y43" s="452"/>
      <c r="Z43" s="452"/>
      <c r="AA43" s="452"/>
      <c r="AB43" s="452"/>
      <c r="AC43" s="452"/>
      <c r="AD43" s="452"/>
      <c r="AE43" s="452"/>
      <c r="AF43" s="2057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</row>
    <row r="44" spans="1:90" ht="15" customHeight="1" x14ac:dyDescent="0.25">
      <c r="A44" s="2976" t="s">
        <v>1057</v>
      </c>
      <c r="B44" s="108">
        <f t="shared" si="28"/>
        <v>0</v>
      </c>
      <c r="C44" s="2089"/>
      <c r="D44" s="2089"/>
      <c r="E44" s="2065"/>
      <c r="F44" s="2070"/>
      <c r="G44" s="2229"/>
      <c r="H44" s="2229"/>
      <c r="I44" s="2229"/>
      <c r="J44" s="2380"/>
      <c r="K44" s="452"/>
      <c r="L44" s="452"/>
      <c r="M44" s="452"/>
      <c r="N44" s="452"/>
      <c r="O44" s="452"/>
      <c r="P44" s="452"/>
      <c r="Q44" s="452"/>
      <c r="R44" s="452"/>
      <c r="S44" s="452"/>
      <c r="T44" s="2084"/>
      <c r="U44" s="452"/>
      <c r="V44" s="452"/>
      <c r="W44" s="452"/>
      <c r="X44" s="452"/>
      <c r="Y44" s="452"/>
      <c r="Z44" s="452"/>
      <c r="AA44" s="452"/>
      <c r="AB44" s="452"/>
      <c r="AC44" s="452"/>
      <c r="AD44" s="452"/>
      <c r="AE44" s="452"/>
      <c r="AF44" s="2057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</row>
    <row r="45" spans="1:90" ht="15" customHeight="1" x14ac:dyDescent="0.25">
      <c r="A45" s="308" t="s">
        <v>4053</v>
      </c>
      <c r="B45" s="109">
        <f t="shared" si="28"/>
        <v>0</v>
      </c>
      <c r="C45" s="2137"/>
      <c r="D45" s="2137"/>
      <c r="E45" s="372"/>
      <c r="F45" s="131"/>
      <c r="G45" s="132"/>
      <c r="H45" s="132"/>
      <c r="I45" s="132"/>
      <c r="J45" s="2178"/>
      <c r="K45" s="132"/>
      <c r="L45" s="132"/>
      <c r="M45" s="132"/>
      <c r="N45" s="132"/>
      <c r="O45" s="132"/>
      <c r="P45" s="132"/>
      <c r="Q45" s="132"/>
      <c r="R45" s="132"/>
      <c r="S45" s="132"/>
      <c r="T45" s="2137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847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</row>
    <row r="46" spans="1:90" ht="15" customHeight="1" x14ac:dyDescent="0.25">
      <c r="A46" s="740" t="s">
        <v>82</v>
      </c>
      <c r="B46" s="2953">
        <f t="shared" ref="B46:AF46" si="29">SUM(B32:B45)</f>
        <v>0</v>
      </c>
      <c r="C46" s="1826">
        <f t="shared" si="29"/>
        <v>0</v>
      </c>
      <c r="D46" s="1826">
        <f t="shared" si="29"/>
        <v>0</v>
      </c>
      <c r="E46" s="147">
        <f t="shared" si="29"/>
        <v>0</v>
      </c>
      <c r="F46" s="146">
        <f t="shared" si="29"/>
        <v>0</v>
      </c>
      <c r="G46" s="1826">
        <f t="shared" si="29"/>
        <v>0</v>
      </c>
      <c r="H46" s="1826">
        <f t="shared" si="29"/>
        <v>0</v>
      </c>
      <c r="I46" s="1826">
        <f t="shared" si="29"/>
        <v>0</v>
      </c>
      <c r="J46" s="285">
        <f t="shared" si="29"/>
        <v>0</v>
      </c>
      <c r="K46" s="285">
        <f t="shared" si="29"/>
        <v>0</v>
      </c>
      <c r="L46" s="285">
        <f t="shared" si="29"/>
        <v>0</v>
      </c>
      <c r="M46" s="285">
        <f t="shared" si="29"/>
        <v>0</v>
      </c>
      <c r="N46" s="285">
        <f t="shared" si="29"/>
        <v>0</v>
      </c>
      <c r="O46" s="285">
        <f t="shared" si="29"/>
        <v>0</v>
      </c>
      <c r="P46" s="285">
        <f t="shared" si="29"/>
        <v>0</v>
      </c>
      <c r="Q46" s="285">
        <f t="shared" si="29"/>
        <v>0</v>
      </c>
      <c r="R46" s="285">
        <f t="shared" si="29"/>
        <v>0</v>
      </c>
      <c r="S46" s="285">
        <f t="shared" si="29"/>
        <v>0</v>
      </c>
      <c r="T46" s="285">
        <f t="shared" si="29"/>
        <v>0</v>
      </c>
      <c r="U46" s="285">
        <f t="shared" si="29"/>
        <v>0</v>
      </c>
      <c r="V46" s="285">
        <f t="shared" si="29"/>
        <v>0</v>
      </c>
      <c r="W46" s="285">
        <f t="shared" si="29"/>
        <v>0</v>
      </c>
      <c r="X46" s="285">
        <f t="shared" si="29"/>
        <v>0</v>
      </c>
      <c r="Y46" s="285">
        <f t="shared" si="29"/>
        <v>0</v>
      </c>
      <c r="Z46" s="285">
        <f t="shared" si="29"/>
        <v>0</v>
      </c>
      <c r="AA46" s="285">
        <f t="shared" si="29"/>
        <v>0</v>
      </c>
      <c r="AB46" s="285">
        <f t="shared" si="29"/>
        <v>0</v>
      </c>
      <c r="AC46" s="285">
        <f t="shared" si="29"/>
        <v>0</v>
      </c>
      <c r="AD46" s="285">
        <f t="shared" si="29"/>
        <v>0</v>
      </c>
      <c r="AE46" s="285">
        <f t="shared" si="29"/>
        <v>0</v>
      </c>
      <c r="AF46" s="1827">
        <f t="shared" si="29"/>
        <v>0</v>
      </c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</row>
    <row r="47" spans="1:90" ht="16.5" customHeight="1" x14ac:dyDescent="0.25">
      <c r="A47" s="3502" t="s">
        <v>4054</v>
      </c>
      <c r="B47" s="3124"/>
      <c r="C47" s="3124"/>
      <c r="D47" s="3124"/>
      <c r="E47" s="3124"/>
      <c r="F47" s="3124"/>
      <c r="G47" s="3124"/>
      <c r="H47" s="3124"/>
      <c r="I47" s="3124"/>
      <c r="J47" s="3124"/>
      <c r="K47" s="3124"/>
      <c r="L47" s="3124"/>
      <c r="M47" s="3124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  <c r="AL47" s="505"/>
      <c r="AM47" s="505"/>
      <c r="AN47" s="505"/>
      <c r="AO47" s="505"/>
      <c r="AP47" s="505"/>
      <c r="AQ47" s="505"/>
      <c r="AR47" s="505"/>
      <c r="AS47" s="505"/>
      <c r="AT47" s="505"/>
      <c r="AU47" s="505"/>
      <c r="AV47" s="505"/>
      <c r="AW47" s="505"/>
      <c r="AX47" s="505"/>
      <c r="AY47" s="505"/>
      <c r="AZ47" s="505"/>
      <c r="BA47" s="505"/>
      <c r="BB47" s="505"/>
      <c r="BC47" s="505"/>
      <c r="BD47" s="505"/>
      <c r="BE47" s="505"/>
      <c r="BF47" s="505"/>
      <c r="BG47" s="505"/>
      <c r="BH47" s="505"/>
      <c r="BI47" s="505"/>
      <c r="BJ47" s="505"/>
      <c r="BK47" s="505"/>
      <c r="BL47" s="505"/>
      <c r="BM47" s="505"/>
      <c r="BN47" s="505"/>
      <c r="BO47" s="505"/>
      <c r="BP47" s="505"/>
      <c r="BQ47" s="505"/>
      <c r="BR47" s="505"/>
      <c r="BS47" s="505"/>
      <c r="BT47" s="505"/>
      <c r="BU47" s="505"/>
      <c r="BV47" s="505"/>
      <c r="BW47" s="505"/>
      <c r="BX47" s="505"/>
      <c r="BY47" s="505"/>
      <c r="BZ47" s="505"/>
      <c r="CA47" s="505"/>
      <c r="CB47" s="505"/>
      <c r="CC47" s="505"/>
      <c r="CD47" s="505"/>
      <c r="CE47" s="505"/>
      <c r="CF47" s="505"/>
      <c r="CG47" s="505"/>
      <c r="CH47" s="505"/>
      <c r="CI47" s="505"/>
      <c r="CJ47" s="505"/>
      <c r="CK47" s="505"/>
      <c r="CL47" s="505"/>
    </row>
    <row r="48" spans="1:90" ht="15" customHeight="1" x14ac:dyDescent="0.25">
      <c r="A48" s="3186" t="s">
        <v>4055</v>
      </c>
      <c r="B48" s="3250" t="s">
        <v>82</v>
      </c>
      <c r="C48" s="3272" t="s">
        <v>4010</v>
      </c>
      <c r="D48" s="3302" t="s">
        <v>4011</v>
      </c>
      <c r="E48" s="3243" t="s">
        <v>4012</v>
      </c>
      <c r="F48" s="3211" t="s">
        <v>4028</v>
      </c>
      <c r="G48" s="3124"/>
      <c r="H48" s="3124"/>
      <c r="I48" s="3124"/>
      <c r="J48" s="3124"/>
      <c r="K48" s="3124"/>
      <c r="L48" s="3124"/>
      <c r="M48" s="3124"/>
      <c r="N48" s="3124"/>
      <c r="O48" s="3124"/>
      <c r="P48" s="3124"/>
      <c r="Q48" s="3124"/>
      <c r="R48" s="3124"/>
      <c r="S48" s="3124"/>
      <c r="T48" s="3124"/>
      <c r="U48" s="3124"/>
      <c r="V48" s="3124"/>
      <c r="W48" s="3124"/>
      <c r="X48" s="3124"/>
      <c r="Y48" s="3124"/>
      <c r="Z48" s="3124"/>
      <c r="AA48" s="3124"/>
      <c r="AB48" s="3124"/>
      <c r="AC48" s="3124"/>
      <c r="AD48" s="3124"/>
      <c r="AE48" s="3124"/>
      <c r="AF48" s="3122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</row>
    <row r="49" spans="1:90" ht="42" customHeight="1" x14ac:dyDescent="0.25">
      <c r="A49" s="3140"/>
      <c r="B49" s="3129"/>
      <c r="C49" s="3176"/>
      <c r="D49" s="3163"/>
      <c r="E49" s="3173"/>
      <c r="F49" s="1537" t="s">
        <v>4014</v>
      </c>
      <c r="G49" s="2171" t="s">
        <v>4029</v>
      </c>
      <c r="H49" s="2171" t="s">
        <v>4030</v>
      </c>
      <c r="I49" s="2171" t="s">
        <v>4031</v>
      </c>
      <c r="J49" s="1538" t="s">
        <v>4016</v>
      </c>
      <c r="K49" s="2171" t="s">
        <v>4032</v>
      </c>
      <c r="L49" s="2974" t="s">
        <v>4033</v>
      </c>
      <c r="M49" s="2171" t="s">
        <v>4056</v>
      </c>
      <c r="N49" s="2171" t="s">
        <v>4018</v>
      </c>
      <c r="O49" s="2171" t="s">
        <v>4019</v>
      </c>
      <c r="P49" s="287" t="s">
        <v>4035</v>
      </c>
      <c r="Q49" s="2975" t="s">
        <v>4020</v>
      </c>
      <c r="R49" s="2171" t="s">
        <v>4021</v>
      </c>
      <c r="S49" s="2974" t="s">
        <v>4036</v>
      </c>
      <c r="T49" s="287" t="s">
        <v>4023</v>
      </c>
      <c r="U49" s="2687" t="s">
        <v>4037</v>
      </c>
      <c r="V49" s="287" t="s">
        <v>4038</v>
      </c>
      <c r="W49" s="287" t="s">
        <v>4024</v>
      </c>
      <c r="X49" s="2974" t="s">
        <v>4025</v>
      </c>
      <c r="Y49" s="287" t="s">
        <v>4039</v>
      </c>
      <c r="Z49" s="2687" t="s">
        <v>4040</v>
      </c>
      <c r="AA49" s="287" t="s">
        <v>4041</v>
      </c>
      <c r="AB49" s="2171" t="s">
        <v>4042</v>
      </c>
      <c r="AC49" s="287" t="s">
        <v>4043</v>
      </c>
      <c r="AD49" s="287" t="s">
        <v>4044</v>
      </c>
      <c r="AE49" s="287" t="s">
        <v>4045</v>
      </c>
      <c r="AF49" s="1539" t="s">
        <v>4046</v>
      </c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</row>
    <row r="50" spans="1:90" ht="15" customHeight="1" x14ac:dyDescent="0.25">
      <c r="A50" s="317" t="s">
        <v>4057</v>
      </c>
      <c r="B50" s="435">
        <f t="shared" ref="B50:B65" si="30">SUM(C50:AF50)</f>
        <v>0</v>
      </c>
      <c r="C50" s="355"/>
      <c r="D50" s="127"/>
      <c r="E50" s="2057"/>
      <c r="F50" s="1843"/>
      <c r="G50" s="1845"/>
      <c r="H50" s="1845"/>
      <c r="I50" s="1845"/>
      <c r="J50" s="2298"/>
      <c r="K50" s="127"/>
      <c r="L50" s="127"/>
      <c r="M50" s="127"/>
      <c r="N50" s="2135"/>
      <c r="O50" s="1845"/>
      <c r="P50" s="1845"/>
      <c r="Q50" s="1845"/>
      <c r="R50" s="1845"/>
      <c r="S50" s="1845"/>
      <c r="T50" s="1845"/>
      <c r="U50" s="1845"/>
      <c r="V50" s="1845"/>
      <c r="W50" s="1845"/>
      <c r="X50" s="1845"/>
      <c r="Y50" s="1845"/>
      <c r="Z50" s="2298"/>
      <c r="AA50" s="2298"/>
      <c r="AB50" s="2298"/>
      <c r="AC50" s="2298"/>
      <c r="AD50" s="127"/>
      <c r="AE50" s="2078"/>
      <c r="AF50" s="2128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</row>
    <row r="51" spans="1:90" ht="15" customHeight="1" x14ac:dyDescent="0.25">
      <c r="A51" s="335" t="s">
        <v>4058</v>
      </c>
      <c r="B51" s="436">
        <f t="shared" si="30"/>
        <v>0</v>
      </c>
      <c r="C51" s="355"/>
      <c r="D51" s="452"/>
      <c r="E51" s="2057"/>
      <c r="F51" s="2070"/>
      <c r="G51" s="2229"/>
      <c r="H51" s="2229"/>
      <c r="I51" s="2229"/>
      <c r="J51" s="2380"/>
      <c r="K51" s="2229"/>
      <c r="L51" s="2229"/>
      <c r="M51" s="2229"/>
      <c r="N51" s="2089"/>
      <c r="O51" s="2229"/>
      <c r="P51" s="2229"/>
      <c r="Q51" s="2229"/>
      <c r="R51" s="2229"/>
      <c r="S51" s="2229"/>
      <c r="T51" s="2229"/>
      <c r="U51" s="2229"/>
      <c r="V51" s="2229"/>
      <c r="W51" s="2229"/>
      <c r="X51" s="2229"/>
      <c r="Y51" s="2229"/>
      <c r="Z51" s="2380"/>
      <c r="AA51" s="2380"/>
      <c r="AB51" s="2380"/>
      <c r="AC51" s="2380"/>
      <c r="AD51" s="2229"/>
      <c r="AE51" s="2089"/>
      <c r="AF51" s="2065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</row>
    <row r="52" spans="1:90" ht="15" customHeight="1" x14ac:dyDescent="0.25">
      <c r="A52" s="335" t="s">
        <v>4059</v>
      </c>
      <c r="B52" s="436">
        <f t="shared" si="30"/>
        <v>0</v>
      </c>
      <c r="C52" s="355"/>
      <c r="D52" s="452"/>
      <c r="E52" s="2057"/>
      <c r="F52" s="355"/>
      <c r="G52" s="452"/>
      <c r="H52" s="452"/>
      <c r="I52" s="452"/>
      <c r="J52" s="2177"/>
      <c r="K52" s="452"/>
      <c r="L52" s="452"/>
      <c r="M52" s="452"/>
      <c r="N52" s="2084"/>
      <c r="O52" s="452"/>
      <c r="P52" s="452"/>
      <c r="Q52" s="452"/>
      <c r="R52" s="452"/>
      <c r="S52" s="452"/>
      <c r="T52" s="452"/>
      <c r="U52" s="452"/>
      <c r="V52" s="452"/>
      <c r="W52" s="452"/>
      <c r="X52" s="452"/>
      <c r="Y52" s="452"/>
      <c r="Z52" s="2177"/>
      <c r="AA52" s="2177"/>
      <c r="AB52" s="2177"/>
      <c r="AC52" s="2177"/>
      <c r="AD52" s="452"/>
      <c r="AE52" s="2084"/>
      <c r="AF52" s="356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</row>
    <row r="53" spans="1:90" ht="15" customHeight="1" x14ac:dyDescent="0.25">
      <c r="A53" s="335" t="s">
        <v>4060</v>
      </c>
      <c r="B53" s="436">
        <f t="shared" si="30"/>
        <v>0</v>
      </c>
      <c r="C53" s="355"/>
      <c r="D53" s="452"/>
      <c r="E53" s="2057"/>
      <c r="F53" s="355"/>
      <c r="G53" s="452"/>
      <c r="H53" s="452"/>
      <c r="I53" s="452"/>
      <c r="J53" s="2177"/>
      <c r="K53" s="452"/>
      <c r="L53" s="452"/>
      <c r="M53" s="452"/>
      <c r="N53" s="2084"/>
      <c r="O53" s="452"/>
      <c r="P53" s="452"/>
      <c r="Q53" s="452"/>
      <c r="R53" s="452"/>
      <c r="S53" s="452"/>
      <c r="T53" s="452"/>
      <c r="U53" s="452"/>
      <c r="V53" s="452"/>
      <c r="W53" s="452"/>
      <c r="X53" s="452"/>
      <c r="Y53" s="452"/>
      <c r="Z53" s="2177"/>
      <c r="AA53" s="2177"/>
      <c r="AB53" s="2177"/>
      <c r="AC53" s="2177"/>
      <c r="AD53" s="452"/>
      <c r="AE53" s="2084"/>
      <c r="AF53" s="356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</row>
    <row r="54" spans="1:90" ht="15" customHeight="1" x14ac:dyDescent="0.25">
      <c r="A54" s="1134" t="s">
        <v>4061</v>
      </c>
      <c r="B54" s="436">
        <f t="shared" si="30"/>
        <v>0</v>
      </c>
      <c r="C54" s="355"/>
      <c r="D54" s="452"/>
      <c r="E54" s="2057"/>
      <c r="F54" s="1843"/>
      <c r="G54" s="1845"/>
      <c r="H54" s="1845"/>
      <c r="I54" s="1845"/>
      <c r="J54" s="2298"/>
      <c r="K54" s="1845"/>
      <c r="L54" s="1845"/>
      <c r="M54" s="1845"/>
      <c r="N54" s="2135"/>
      <c r="O54" s="1845"/>
      <c r="P54" s="1845"/>
      <c r="Q54" s="1845"/>
      <c r="R54" s="1845"/>
      <c r="S54" s="1845"/>
      <c r="T54" s="1845"/>
      <c r="U54" s="1845"/>
      <c r="V54" s="1845"/>
      <c r="W54" s="1845"/>
      <c r="X54" s="1845"/>
      <c r="Y54" s="1845"/>
      <c r="Z54" s="2298"/>
      <c r="AA54" s="2298"/>
      <c r="AB54" s="2298"/>
      <c r="AC54" s="2298"/>
      <c r="AD54" s="1845"/>
      <c r="AE54" s="2135"/>
      <c r="AF54" s="2128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</row>
    <row r="55" spans="1:90" ht="15" customHeight="1" x14ac:dyDescent="0.25">
      <c r="A55" s="1134" t="s">
        <v>4062</v>
      </c>
      <c r="B55" s="436">
        <f t="shared" si="30"/>
        <v>0</v>
      </c>
      <c r="C55" s="355"/>
      <c r="D55" s="452"/>
      <c r="E55" s="2057"/>
      <c r="F55" s="1843"/>
      <c r="G55" s="1845"/>
      <c r="H55" s="1845"/>
      <c r="I55" s="1845"/>
      <c r="J55" s="2298"/>
      <c r="K55" s="1845"/>
      <c r="L55" s="452"/>
      <c r="M55" s="452"/>
      <c r="N55" s="2135"/>
      <c r="O55" s="1845"/>
      <c r="P55" s="1845"/>
      <c r="Q55" s="1845"/>
      <c r="R55" s="1845"/>
      <c r="S55" s="1845"/>
      <c r="T55" s="1845"/>
      <c r="U55" s="1845"/>
      <c r="V55" s="1845"/>
      <c r="W55" s="1845"/>
      <c r="X55" s="1845"/>
      <c r="Y55" s="1845"/>
      <c r="Z55" s="2298"/>
      <c r="AA55" s="2298"/>
      <c r="AB55" s="2298"/>
      <c r="AC55" s="2298"/>
      <c r="AD55" s="1845"/>
      <c r="AE55" s="2084"/>
      <c r="AF55" s="356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</row>
    <row r="56" spans="1:90" ht="15" customHeight="1" x14ac:dyDescent="0.25">
      <c r="A56" s="1134" t="s">
        <v>4063</v>
      </c>
      <c r="B56" s="436">
        <f t="shared" si="30"/>
        <v>0</v>
      </c>
      <c r="C56" s="355"/>
      <c r="D56" s="452"/>
      <c r="E56" s="2057"/>
      <c r="F56" s="355"/>
      <c r="G56" s="452"/>
      <c r="H56" s="452"/>
      <c r="I56" s="452"/>
      <c r="J56" s="2177"/>
      <c r="K56" s="452"/>
      <c r="L56" s="452"/>
      <c r="M56" s="452"/>
      <c r="N56" s="2084"/>
      <c r="O56" s="452"/>
      <c r="P56" s="452"/>
      <c r="Q56" s="452"/>
      <c r="R56" s="452"/>
      <c r="S56" s="452"/>
      <c r="T56" s="452"/>
      <c r="U56" s="452"/>
      <c r="V56" s="452"/>
      <c r="W56" s="452"/>
      <c r="X56" s="452"/>
      <c r="Y56" s="452"/>
      <c r="Z56" s="2177"/>
      <c r="AA56" s="2177"/>
      <c r="AB56" s="2177"/>
      <c r="AC56" s="2177"/>
      <c r="AD56" s="452"/>
      <c r="AE56" s="2084"/>
      <c r="AF56" s="356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</row>
    <row r="57" spans="1:90" ht="15" customHeight="1" x14ac:dyDescent="0.25">
      <c r="A57" s="1134" t="s">
        <v>4064</v>
      </c>
      <c r="B57" s="436">
        <f t="shared" si="30"/>
        <v>0</v>
      </c>
      <c r="C57" s="355"/>
      <c r="D57" s="452"/>
      <c r="E57" s="2057"/>
      <c r="F57" s="355"/>
      <c r="G57" s="452"/>
      <c r="H57" s="452"/>
      <c r="I57" s="452"/>
      <c r="J57" s="2177"/>
      <c r="K57" s="452"/>
      <c r="L57" s="452"/>
      <c r="M57" s="452"/>
      <c r="N57" s="2084"/>
      <c r="O57" s="452"/>
      <c r="P57" s="452"/>
      <c r="Q57" s="452"/>
      <c r="R57" s="452"/>
      <c r="S57" s="452"/>
      <c r="T57" s="452"/>
      <c r="U57" s="452"/>
      <c r="V57" s="452"/>
      <c r="W57" s="452"/>
      <c r="X57" s="452"/>
      <c r="Y57" s="452"/>
      <c r="Z57" s="2177"/>
      <c r="AA57" s="2177"/>
      <c r="AB57" s="2177"/>
      <c r="AC57" s="2177"/>
      <c r="AD57" s="452"/>
      <c r="AE57" s="2084"/>
      <c r="AF57" s="356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</row>
    <row r="58" spans="1:90" ht="15" customHeight="1" x14ac:dyDescent="0.25">
      <c r="A58" s="1134" t="s">
        <v>4065</v>
      </c>
      <c r="B58" s="436">
        <f t="shared" si="30"/>
        <v>0</v>
      </c>
      <c r="C58" s="355"/>
      <c r="D58" s="452"/>
      <c r="E58" s="2057"/>
      <c r="F58" s="2070"/>
      <c r="G58" s="2229"/>
      <c r="H58" s="2229"/>
      <c r="I58" s="2229"/>
      <c r="J58" s="2229"/>
      <c r="K58" s="2089"/>
      <c r="L58" s="2089"/>
      <c r="M58" s="2089"/>
      <c r="N58" s="2089"/>
      <c r="O58" s="2229"/>
      <c r="P58" s="2089"/>
      <c r="Q58" s="2229"/>
      <c r="R58" s="2089"/>
      <c r="S58" s="2229"/>
      <c r="T58" s="2089"/>
      <c r="U58" s="2229"/>
      <c r="V58" s="2089"/>
      <c r="W58" s="2229"/>
      <c r="X58" s="2089"/>
      <c r="Y58" s="2229"/>
      <c r="Z58" s="2089"/>
      <c r="AA58" s="2229"/>
      <c r="AB58" s="2089"/>
      <c r="AC58" s="2229"/>
      <c r="AD58" s="2229"/>
      <c r="AE58" s="2089"/>
      <c r="AF58" s="2065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</row>
    <row r="59" spans="1:90" ht="15" customHeight="1" x14ac:dyDescent="0.25">
      <c r="A59" s="335" t="s">
        <v>4066</v>
      </c>
      <c r="B59" s="1339">
        <f t="shared" si="30"/>
        <v>0</v>
      </c>
      <c r="C59" s="1843"/>
      <c r="D59" s="1845"/>
      <c r="E59" s="1844"/>
      <c r="F59" s="2070"/>
      <c r="G59" s="2229"/>
      <c r="H59" s="2229"/>
      <c r="I59" s="2229"/>
      <c r="J59" s="452"/>
      <c r="K59" s="2084"/>
      <c r="L59" s="2089"/>
      <c r="M59" s="2084"/>
      <c r="N59" s="2089"/>
      <c r="O59" s="452"/>
      <c r="P59" s="2089"/>
      <c r="Q59" s="452"/>
      <c r="R59" s="2089"/>
      <c r="S59" s="452"/>
      <c r="T59" s="2089"/>
      <c r="U59" s="2229"/>
      <c r="V59" s="2089"/>
      <c r="W59" s="452"/>
      <c r="X59" s="2089"/>
      <c r="Y59" s="452"/>
      <c r="Z59" s="2089"/>
      <c r="AA59" s="2229"/>
      <c r="AB59" s="2089"/>
      <c r="AC59" s="452"/>
      <c r="AD59" s="452"/>
      <c r="AE59" s="2084"/>
      <c r="AF59" s="356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</row>
    <row r="60" spans="1:90" ht="15" customHeight="1" x14ac:dyDescent="0.25">
      <c r="A60" s="1134" t="s">
        <v>4067</v>
      </c>
      <c r="B60" s="436">
        <f t="shared" si="30"/>
        <v>0</v>
      </c>
      <c r="C60" s="2070"/>
      <c r="D60" s="2229"/>
      <c r="E60" s="370"/>
      <c r="F60" s="355"/>
      <c r="G60" s="452"/>
      <c r="H60" s="452"/>
      <c r="I60" s="452"/>
      <c r="J60" s="2177"/>
      <c r="K60" s="452"/>
      <c r="L60" s="452"/>
      <c r="M60" s="452"/>
      <c r="N60" s="2084"/>
      <c r="O60" s="452"/>
      <c r="P60" s="452"/>
      <c r="Q60" s="452"/>
      <c r="R60" s="452"/>
      <c r="S60" s="452"/>
      <c r="T60" s="452"/>
      <c r="U60" s="452"/>
      <c r="V60" s="2084"/>
      <c r="W60" s="452"/>
      <c r="X60" s="452"/>
      <c r="Y60" s="452"/>
      <c r="Z60" s="2177"/>
      <c r="AA60" s="452"/>
      <c r="AB60" s="2085"/>
      <c r="AC60" s="2177"/>
      <c r="AD60" s="452"/>
      <c r="AE60" s="2084"/>
      <c r="AF60" s="356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</row>
    <row r="61" spans="1:90" ht="15" customHeight="1" x14ac:dyDescent="0.25">
      <c r="A61" s="1134" t="s">
        <v>4068</v>
      </c>
      <c r="B61" s="436">
        <f t="shared" si="30"/>
        <v>0</v>
      </c>
      <c r="C61" s="355"/>
      <c r="D61" s="452"/>
      <c r="E61" s="2057"/>
      <c r="F61" s="355"/>
      <c r="G61" s="452"/>
      <c r="H61" s="452"/>
      <c r="I61" s="452"/>
      <c r="J61" s="2177"/>
      <c r="K61" s="452"/>
      <c r="L61" s="452"/>
      <c r="M61" s="452"/>
      <c r="N61" s="2084"/>
      <c r="O61" s="452"/>
      <c r="P61" s="452"/>
      <c r="Q61" s="452"/>
      <c r="R61" s="452"/>
      <c r="S61" s="452"/>
      <c r="T61" s="452"/>
      <c r="U61" s="452"/>
      <c r="V61" s="452"/>
      <c r="W61" s="452"/>
      <c r="X61" s="452"/>
      <c r="Y61" s="452"/>
      <c r="Z61" s="2177"/>
      <c r="AA61" s="2177"/>
      <c r="AB61" s="2177"/>
      <c r="AC61" s="2177"/>
      <c r="AD61" s="452"/>
      <c r="AE61" s="2084"/>
      <c r="AF61" s="356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</row>
    <row r="62" spans="1:90" ht="15" customHeight="1" x14ac:dyDescent="0.25">
      <c r="A62" s="1134" t="s">
        <v>4069</v>
      </c>
      <c r="B62" s="436">
        <f t="shared" si="30"/>
        <v>0</v>
      </c>
      <c r="C62" s="355"/>
      <c r="D62" s="452"/>
      <c r="E62" s="2057"/>
      <c r="F62" s="355"/>
      <c r="G62" s="452"/>
      <c r="H62" s="452"/>
      <c r="I62" s="452"/>
      <c r="J62" s="2177"/>
      <c r="K62" s="452"/>
      <c r="L62" s="452"/>
      <c r="M62" s="452"/>
      <c r="N62" s="2084"/>
      <c r="O62" s="452"/>
      <c r="P62" s="452"/>
      <c r="Q62" s="452"/>
      <c r="R62" s="452"/>
      <c r="S62" s="452"/>
      <c r="T62" s="452"/>
      <c r="U62" s="452"/>
      <c r="V62" s="452"/>
      <c r="W62" s="452"/>
      <c r="X62" s="452"/>
      <c r="Y62" s="452"/>
      <c r="Z62" s="2177"/>
      <c r="AA62" s="2177"/>
      <c r="AB62" s="2177"/>
      <c r="AC62" s="2177"/>
      <c r="AD62" s="452"/>
      <c r="AE62" s="2084"/>
      <c r="AF62" s="356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</row>
    <row r="63" spans="1:90" ht="15" customHeight="1" x14ac:dyDescent="0.25">
      <c r="A63" s="1134" t="s">
        <v>4070</v>
      </c>
      <c r="B63" s="436">
        <f t="shared" si="30"/>
        <v>0</v>
      </c>
      <c r="C63" s="355"/>
      <c r="D63" s="452"/>
      <c r="E63" s="2057"/>
      <c r="F63" s="355"/>
      <c r="G63" s="452"/>
      <c r="H63" s="452"/>
      <c r="I63" s="452"/>
      <c r="J63" s="2177"/>
      <c r="K63" s="452"/>
      <c r="L63" s="452"/>
      <c r="M63" s="452"/>
      <c r="N63" s="2084"/>
      <c r="O63" s="452"/>
      <c r="P63" s="452"/>
      <c r="Q63" s="452"/>
      <c r="R63" s="452"/>
      <c r="S63" s="452"/>
      <c r="T63" s="452"/>
      <c r="U63" s="452"/>
      <c r="V63" s="452"/>
      <c r="W63" s="452"/>
      <c r="X63" s="452"/>
      <c r="Y63" s="452"/>
      <c r="Z63" s="2177"/>
      <c r="AA63" s="2177"/>
      <c r="AB63" s="2177"/>
      <c r="AC63" s="2177"/>
      <c r="AD63" s="452"/>
      <c r="AE63" s="2084"/>
      <c r="AF63" s="356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ht="14.25" customHeight="1" x14ac:dyDescent="0.25">
      <c r="A64" s="335" t="s">
        <v>4071</v>
      </c>
      <c r="B64" s="436">
        <f t="shared" si="30"/>
        <v>0</v>
      </c>
      <c r="C64" s="355"/>
      <c r="D64" s="452"/>
      <c r="E64" s="2057"/>
      <c r="F64" s="355"/>
      <c r="G64" s="452"/>
      <c r="H64" s="452"/>
      <c r="I64" s="452"/>
      <c r="J64" s="2177"/>
      <c r="K64" s="452"/>
      <c r="L64" s="452"/>
      <c r="M64" s="452"/>
      <c r="N64" s="2084"/>
      <c r="O64" s="452"/>
      <c r="P64" s="452"/>
      <c r="Q64" s="452"/>
      <c r="R64" s="452"/>
      <c r="S64" s="452"/>
      <c r="T64" s="452"/>
      <c r="U64" s="452"/>
      <c r="V64" s="452"/>
      <c r="W64" s="452"/>
      <c r="X64" s="452"/>
      <c r="Y64" s="452"/>
      <c r="Z64" s="2177"/>
      <c r="AA64" s="2177"/>
      <c r="AB64" s="2177"/>
      <c r="AC64" s="2177"/>
      <c r="AD64" s="452"/>
      <c r="AE64" s="2084"/>
      <c r="AF64" s="356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5" spans="1:90" ht="15" customHeight="1" x14ac:dyDescent="0.25">
      <c r="A65" s="1136" t="s">
        <v>4072</v>
      </c>
      <c r="B65" s="438">
        <f t="shared" si="30"/>
        <v>0</v>
      </c>
      <c r="C65" s="2074"/>
      <c r="D65" s="477"/>
      <c r="E65" s="2093"/>
      <c r="F65" s="131"/>
      <c r="G65" s="132"/>
      <c r="H65" s="132"/>
      <c r="I65" s="132"/>
      <c r="J65" s="2178"/>
      <c r="K65" s="132"/>
      <c r="L65" s="132"/>
      <c r="M65" s="132"/>
      <c r="N65" s="2137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2178"/>
      <c r="AA65" s="2178"/>
      <c r="AB65" s="2178"/>
      <c r="AC65" s="2178"/>
      <c r="AD65" s="132"/>
      <c r="AE65" s="2137"/>
      <c r="AF65" s="372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2054"/>
      <c r="CC65" s="2054"/>
      <c r="CD65" s="2054"/>
      <c r="CE65" s="2054"/>
      <c r="CF65" s="2054"/>
      <c r="CG65" s="2054"/>
      <c r="CH65" s="1"/>
      <c r="CI65" s="2175"/>
      <c r="CJ65" s="2175"/>
      <c r="CK65" s="2175"/>
      <c r="CL65" s="1"/>
    </row>
    <row r="66" spans="1:90" ht="15" customHeight="1" x14ac:dyDescent="0.25">
      <c r="A66" s="740" t="s">
        <v>82</v>
      </c>
      <c r="B66" s="70">
        <f t="shared" ref="B66:AF66" si="31">SUM(B50:B65)</f>
        <v>0</v>
      </c>
      <c r="C66" s="146">
        <f t="shared" si="31"/>
        <v>0</v>
      </c>
      <c r="D66" s="285">
        <f t="shared" si="31"/>
        <v>0</v>
      </c>
      <c r="E66" s="1827">
        <f t="shared" si="31"/>
        <v>0</v>
      </c>
      <c r="F66" s="146">
        <f t="shared" si="31"/>
        <v>0</v>
      </c>
      <c r="G66" s="285">
        <f t="shared" si="31"/>
        <v>0</v>
      </c>
      <c r="H66" s="285">
        <f t="shared" si="31"/>
        <v>0</v>
      </c>
      <c r="I66" s="285">
        <f t="shared" si="31"/>
        <v>0</v>
      </c>
      <c r="J66" s="205">
        <f t="shared" si="31"/>
        <v>0</v>
      </c>
      <c r="K66" s="285">
        <f t="shared" si="31"/>
        <v>0</v>
      </c>
      <c r="L66" s="285">
        <f t="shared" si="31"/>
        <v>0</v>
      </c>
      <c r="M66" s="285">
        <f t="shared" si="31"/>
        <v>0</v>
      </c>
      <c r="N66" s="1826">
        <f t="shared" si="31"/>
        <v>0</v>
      </c>
      <c r="O66" s="285">
        <f t="shared" si="31"/>
        <v>0</v>
      </c>
      <c r="P66" s="285">
        <f t="shared" si="31"/>
        <v>0</v>
      </c>
      <c r="Q66" s="285">
        <f t="shared" si="31"/>
        <v>0</v>
      </c>
      <c r="R66" s="285">
        <f t="shared" si="31"/>
        <v>0</v>
      </c>
      <c r="S66" s="285">
        <f t="shared" si="31"/>
        <v>0</v>
      </c>
      <c r="T66" s="285">
        <f t="shared" si="31"/>
        <v>0</v>
      </c>
      <c r="U66" s="285">
        <f t="shared" si="31"/>
        <v>0</v>
      </c>
      <c r="V66" s="285">
        <f t="shared" si="31"/>
        <v>0</v>
      </c>
      <c r="W66" s="285">
        <f t="shared" si="31"/>
        <v>0</v>
      </c>
      <c r="X66" s="285">
        <f t="shared" si="31"/>
        <v>0</v>
      </c>
      <c r="Y66" s="285">
        <f t="shared" si="31"/>
        <v>0</v>
      </c>
      <c r="Z66" s="205">
        <f t="shared" si="31"/>
        <v>0</v>
      </c>
      <c r="AA66" s="205">
        <f t="shared" si="31"/>
        <v>0</v>
      </c>
      <c r="AB66" s="205">
        <f t="shared" si="31"/>
        <v>0</v>
      </c>
      <c r="AC66" s="205">
        <f t="shared" si="31"/>
        <v>0</v>
      </c>
      <c r="AD66" s="285">
        <f t="shared" si="31"/>
        <v>0</v>
      </c>
      <c r="AE66" s="1826">
        <f t="shared" si="31"/>
        <v>0</v>
      </c>
      <c r="AF66" s="147">
        <f t="shared" si="31"/>
        <v>0</v>
      </c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2054"/>
      <c r="CC66" s="2054"/>
      <c r="CD66" s="2054"/>
      <c r="CE66" s="2054"/>
      <c r="CF66" s="2054"/>
      <c r="CG66" s="2054"/>
      <c r="CH66" s="1"/>
      <c r="CI66" s="2175"/>
      <c r="CJ66" s="2175"/>
      <c r="CK66" s="2175"/>
      <c r="CL66" s="1"/>
    </row>
    <row r="67" spans="1:90" ht="16.5" customHeight="1" x14ac:dyDescent="0.25">
      <c r="A67" s="3502" t="s">
        <v>4073</v>
      </c>
      <c r="B67" s="3124"/>
      <c r="C67" s="3124"/>
      <c r="D67" s="3124"/>
      <c r="E67" s="3124"/>
      <c r="F67" s="3124"/>
      <c r="G67" s="3124"/>
      <c r="H67" s="3124"/>
      <c r="I67" s="3124"/>
      <c r="J67" s="3124"/>
      <c r="K67" s="3124"/>
      <c r="L67" s="3124"/>
      <c r="M67" s="3124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  <c r="AL67" s="505"/>
      <c r="AM67" s="505"/>
      <c r="AN67" s="505"/>
      <c r="AO67" s="505"/>
      <c r="AP67" s="505"/>
      <c r="AQ67" s="505"/>
      <c r="AR67" s="505"/>
      <c r="AS67" s="505"/>
      <c r="AT67" s="505"/>
      <c r="AU67" s="505"/>
      <c r="AV67" s="505"/>
      <c r="AW67" s="505"/>
      <c r="AX67" s="505"/>
      <c r="AY67" s="505"/>
      <c r="AZ67" s="505"/>
      <c r="BA67" s="505"/>
      <c r="BB67" s="505"/>
      <c r="BC67" s="505"/>
      <c r="BD67" s="505"/>
      <c r="BE67" s="505"/>
      <c r="BF67" s="505"/>
      <c r="BG67" s="505"/>
      <c r="BH67" s="505"/>
      <c r="BI67" s="505"/>
      <c r="BJ67" s="505"/>
      <c r="BK67" s="505"/>
      <c r="BL67" s="505"/>
      <c r="BM67" s="505"/>
      <c r="BN67" s="505"/>
      <c r="BO67" s="505"/>
      <c r="BP67" s="505"/>
      <c r="BQ67" s="505"/>
      <c r="BR67" s="505"/>
      <c r="BS67" s="505"/>
      <c r="BT67" s="505"/>
      <c r="BU67" s="505"/>
      <c r="BV67" s="505"/>
      <c r="BW67" s="505"/>
      <c r="BX67" s="505"/>
      <c r="BY67" s="505"/>
      <c r="BZ67" s="505"/>
      <c r="CA67" s="505"/>
      <c r="CB67" s="505"/>
      <c r="CC67" s="505"/>
      <c r="CD67" s="505"/>
      <c r="CE67" s="505"/>
      <c r="CF67" s="505"/>
      <c r="CG67" s="505"/>
      <c r="CH67" s="505"/>
      <c r="CI67" s="505"/>
      <c r="CJ67" s="505"/>
      <c r="CK67" s="505"/>
      <c r="CL67" s="505"/>
    </row>
    <row r="68" spans="1:90" ht="18.75" customHeight="1" x14ac:dyDescent="0.25">
      <c r="A68" s="3186" t="s">
        <v>4074</v>
      </c>
      <c r="B68" s="3552" t="s">
        <v>4075</v>
      </c>
      <c r="C68" s="3271" t="s">
        <v>4076</v>
      </c>
      <c r="D68" s="3161"/>
      <c r="E68" s="3149"/>
      <c r="F68" s="3211" t="s">
        <v>106</v>
      </c>
      <c r="G68" s="3124"/>
      <c r="H68" s="3124"/>
      <c r="I68" s="3124"/>
      <c r="J68" s="3124"/>
      <c r="K68" s="3124"/>
      <c r="L68" s="3124"/>
      <c r="M68" s="3135"/>
      <c r="N68" s="3185" t="s">
        <v>3022</v>
      </c>
      <c r="O68" s="3302" t="s">
        <v>4077</v>
      </c>
      <c r="P68" s="3302" t="s">
        <v>4007</v>
      </c>
      <c r="Q68" s="3302" t="s">
        <v>614</v>
      </c>
      <c r="R68" s="3302" t="s">
        <v>41</v>
      </c>
      <c r="S68" s="3302" t="s">
        <v>42</v>
      </c>
      <c r="T68" s="3186" t="s">
        <v>39</v>
      </c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69" spans="1:90" ht="15" customHeight="1" x14ac:dyDescent="0.25">
      <c r="A69" s="3180"/>
      <c r="B69" s="3328"/>
      <c r="C69" s="3131"/>
      <c r="D69" s="3131"/>
      <c r="E69" s="3180"/>
      <c r="F69" s="3211" t="s">
        <v>4078</v>
      </c>
      <c r="G69" s="3122"/>
      <c r="H69" s="3211" t="s">
        <v>1199</v>
      </c>
      <c r="I69" s="3122"/>
      <c r="J69" s="3211" t="s">
        <v>4079</v>
      </c>
      <c r="K69" s="3122"/>
      <c r="L69" s="3211" t="s">
        <v>680</v>
      </c>
      <c r="M69" s="3135"/>
      <c r="N69" s="3170"/>
      <c r="O69" s="3269"/>
      <c r="P69" s="3269"/>
      <c r="Q69" s="3269"/>
      <c r="R69" s="3269"/>
      <c r="S69" s="3269"/>
      <c r="T69" s="3180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</row>
    <row r="70" spans="1:90" ht="21.75" customHeight="1" x14ac:dyDescent="0.25">
      <c r="A70" s="3140"/>
      <c r="B70" s="3260"/>
      <c r="C70" s="1495" t="s">
        <v>84</v>
      </c>
      <c r="D70" s="2687" t="s">
        <v>63</v>
      </c>
      <c r="E70" s="2184" t="s">
        <v>64</v>
      </c>
      <c r="F70" s="519" t="s">
        <v>63</v>
      </c>
      <c r="G70" s="2184" t="s">
        <v>64</v>
      </c>
      <c r="H70" s="519" t="s">
        <v>63</v>
      </c>
      <c r="I70" s="2184" t="s">
        <v>64</v>
      </c>
      <c r="J70" s="519" t="s">
        <v>63</v>
      </c>
      <c r="K70" s="2184" t="s">
        <v>64</v>
      </c>
      <c r="L70" s="519" t="s">
        <v>63</v>
      </c>
      <c r="M70" s="2666" t="s">
        <v>64</v>
      </c>
      <c r="N70" s="3168"/>
      <c r="O70" s="3163"/>
      <c r="P70" s="3163"/>
      <c r="Q70" s="3163"/>
      <c r="R70" s="3163"/>
      <c r="S70" s="3163"/>
      <c r="T70" s="3140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</row>
    <row r="71" spans="1:90" ht="15" customHeight="1" x14ac:dyDescent="0.25">
      <c r="A71" s="2977" t="s">
        <v>4029</v>
      </c>
      <c r="B71" s="664"/>
      <c r="C71" s="1540">
        <f t="shared" ref="C71:C85" si="32">SUM(D71:E71)</f>
        <v>0</v>
      </c>
      <c r="D71" s="226">
        <f t="shared" ref="D71:E71" si="33">SUM(F71+H71+J71+L71)</f>
        <v>0</v>
      </c>
      <c r="E71" s="1824">
        <f t="shared" si="33"/>
        <v>0</v>
      </c>
      <c r="F71" s="1843"/>
      <c r="G71" s="2128"/>
      <c r="H71" s="2135"/>
      <c r="I71" s="2128"/>
      <c r="J71" s="2135"/>
      <c r="K71" s="2128"/>
      <c r="L71" s="2135"/>
      <c r="M71" s="441"/>
      <c r="N71" s="440"/>
      <c r="O71" s="127"/>
      <c r="P71" s="127"/>
      <c r="Q71" s="127"/>
      <c r="R71" s="127"/>
      <c r="S71" s="127"/>
      <c r="T71" s="1840"/>
      <c r="U71" s="1" t="str">
        <f t="shared" ref="U71:U84" si="34">CB71&amp;CC71&amp;CD71&amp;CE71&amp;CF71&amp;CG71</f>
        <v/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2054" t="str">
        <f t="shared" ref="CB71:CB84" si="35">IF(AND(C71&gt;0,Q71=""),"  * No olvide digitar la variable Beneficiarios. Digite Cero si no tiene.",IF(Q71&gt;C71," * La variable beneficiarios No puede ser mayor al Total.",""))</f>
        <v/>
      </c>
      <c r="CC71" s="2054" t="str">
        <f t="shared" ref="CC71:CC84" si="36">IF(AND(C71&gt;0,R71=""),"  * No olvide digitar la variable Pueblos originarios. Digite Cero si no tiene.",IF(R71&gt;C71," * La variable Pueblos originarios No puede ser mayor al Total.",""))</f>
        <v/>
      </c>
      <c r="CD71" s="2054" t="str">
        <f t="shared" ref="CD71:CD84" si="37">IF(AND(C71&gt;0,S71=""),"  * No olvide digitar la variable Migrantes. Digite Cero si no tiene.",IF(S71&gt;C71," * La variable Migrantes No puede ser mayor al Total.",""))</f>
        <v/>
      </c>
      <c r="CE71" s="2054" t="str">
        <f t="shared" ref="CE71:CE84" si="38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054"/>
      <c r="CG71" s="2054"/>
      <c r="CH71" s="1"/>
      <c r="CI71" s="2175">
        <f t="shared" ref="CI71:CI84" si="39">IF(AND(C71&gt;0,Q71=""),1,IF(Q71&gt;C71,1,0))</f>
        <v>0</v>
      </c>
      <c r="CJ71" s="2175">
        <f t="shared" ref="CJ71:CJ84" si="40">IF(AND(C71&gt;0,R71=""),1,IF(R71&gt;C71,1,0))</f>
        <v>0</v>
      </c>
      <c r="CK71" s="2175">
        <f t="shared" ref="CK71:CK84" si="41">IF(AND(C71&gt;0,S71=""),1,IF(S71&gt;C71,1,0))</f>
        <v>0</v>
      </c>
      <c r="CL71" s="2175">
        <f t="shared" ref="CL71:CL84" si="42">IF(AND(C71&gt;0,T71=""),1,IF(T71&gt;C71,1,0))</f>
        <v>0</v>
      </c>
    </row>
    <row r="72" spans="1:90" ht="15" customHeight="1" x14ac:dyDescent="0.25">
      <c r="A72" s="1541" t="s">
        <v>4031</v>
      </c>
      <c r="B72" s="399"/>
      <c r="C72" s="1540">
        <f t="shared" si="32"/>
        <v>0</v>
      </c>
      <c r="D72" s="226">
        <f t="shared" ref="D72:E72" si="43">SUM(F72+H72+J72+L72)</f>
        <v>0</v>
      </c>
      <c r="E72" s="1824">
        <f t="shared" si="43"/>
        <v>0</v>
      </c>
      <c r="F72" s="1843"/>
      <c r="G72" s="2128"/>
      <c r="H72" s="2135"/>
      <c r="I72" s="2128"/>
      <c r="J72" s="2135"/>
      <c r="K72" s="2128"/>
      <c r="L72" s="2135"/>
      <c r="M72" s="441"/>
      <c r="N72" s="443"/>
      <c r="O72" s="452"/>
      <c r="P72" s="452"/>
      <c r="Q72" s="452"/>
      <c r="R72" s="452"/>
      <c r="S72" s="452"/>
      <c r="T72" s="2057"/>
      <c r="U72" s="1" t="str">
        <f t="shared" si="34"/>
        <v/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2054" t="str">
        <f t="shared" si="35"/>
        <v/>
      </c>
      <c r="CC72" s="2054" t="str">
        <f t="shared" si="36"/>
        <v/>
      </c>
      <c r="CD72" s="2054" t="str">
        <f t="shared" si="37"/>
        <v/>
      </c>
      <c r="CE72" s="2054" t="str">
        <f t="shared" si="38"/>
        <v/>
      </c>
      <c r="CF72" s="2054"/>
      <c r="CG72" s="2054"/>
      <c r="CH72" s="1"/>
      <c r="CI72" s="2175">
        <f t="shared" si="39"/>
        <v>0</v>
      </c>
      <c r="CJ72" s="2175">
        <f t="shared" si="40"/>
        <v>0</v>
      </c>
      <c r="CK72" s="2175">
        <f t="shared" si="41"/>
        <v>0</v>
      </c>
      <c r="CL72" s="2175">
        <f t="shared" si="42"/>
        <v>0</v>
      </c>
    </row>
    <row r="73" spans="1:90" ht="15" customHeight="1" x14ac:dyDescent="0.25">
      <c r="A73" s="1541" t="s">
        <v>4080</v>
      </c>
      <c r="B73" s="399"/>
      <c r="C73" s="1540">
        <f t="shared" si="32"/>
        <v>0</v>
      </c>
      <c r="D73" s="226">
        <f t="shared" ref="D73:E73" si="44">SUM(F73+H73+J73+L73)</f>
        <v>0</v>
      </c>
      <c r="E73" s="1824">
        <f t="shared" si="44"/>
        <v>0</v>
      </c>
      <c r="F73" s="1843"/>
      <c r="G73" s="2128"/>
      <c r="H73" s="2135"/>
      <c r="I73" s="2128"/>
      <c r="J73" s="2135"/>
      <c r="K73" s="2128"/>
      <c r="L73" s="2135"/>
      <c r="M73" s="441"/>
      <c r="N73" s="443"/>
      <c r="O73" s="452"/>
      <c r="P73" s="452"/>
      <c r="Q73" s="452"/>
      <c r="R73" s="452"/>
      <c r="S73" s="452"/>
      <c r="T73" s="2057"/>
      <c r="U73" s="1" t="str">
        <f t="shared" si="34"/>
        <v/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2054" t="str">
        <f t="shared" si="35"/>
        <v/>
      </c>
      <c r="CC73" s="2054" t="str">
        <f t="shared" si="36"/>
        <v/>
      </c>
      <c r="CD73" s="2054" t="str">
        <f t="shared" si="37"/>
        <v/>
      </c>
      <c r="CE73" s="2054" t="str">
        <f t="shared" si="38"/>
        <v/>
      </c>
      <c r="CF73" s="2054"/>
      <c r="CG73" s="2054"/>
      <c r="CH73" s="1"/>
      <c r="CI73" s="2175">
        <f t="shared" si="39"/>
        <v>0</v>
      </c>
      <c r="CJ73" s="2175">
        <f t="shared" si="40"/>
        <v>0</v>
      </c>
      <c r="CK73" s="2175">
        <f t="shared" si="41"/>
        <v>0</v>
      </c>
      <c r="CL73" s="2175">
        <f t="shared" si="42"/>
        <v>0</v>
      </c>
    </row>
    <row r="74" spans="1:90" ht="15" customHeight="1" x14ac:dyDescent="0.25">
      <c r="A74" s="1541" t="s">
        <v>4081</v>
      </c>
      <c r="B74" s="399"/>
      <c r="C74" s="1540">
        <f t="shared" si="32"/>
        <v>0</v>
      </c>
      <c r="D74" s="226">
        <f t="shared" ref="D74:E74" si="45">SUM(F74+H74+J74+L74)</f>
        <v>0</v>
      </c>
      <c r="E74" s="1824">
        <f t="shared" si="45"/>
        <v>0</v>
      </c>
      <c r="F74" s="1843"/>
      <c r="G74" s="2128"/>
      <c r="H74" s="2135"/>
      <c r="I74" s="2128"/>
      <c r="J74" s="2135"/>
      <c r="K74" s="2128"/>
      <c r="L74" s="2135"/>
      <c r="M74" s="441"/>
      <c r="N74" s="443"/>
      <c r="O74" s="452"/>
      <c r="P74" s="452"/>
      <c r="Q74" s="452"/>
      <c r="R74" s="452"/>
      <c r="S74" s="452"/>
      <c r="T74" s="2057"/>
      <c r="U74" s="1" t="str">
        <f t="shared" si="34"/>
        <v/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2054" t="str">
        <f t="shared" si="35"/>
        <v/>
      </c>
      <c r="CC74" s="2054" t="str">
        <f t="shared" si="36"/>
        <v/>
      </c>
      <c r="CD74" s="2054" t="str">
        <f t="shared" si="37"/>
        <v/>
      </c>
      <c r="CE74" s="2054" t="str">
        <f t="shared" si="38"/>
        <v/>
      </c>
      <c r="CF74" s="2054"/>
      <c r="CG74" s="2054"/>
      <c r="CH74" s="1"/>
      <c r="CI74" s="2175">
        <f t="shared" si="39"/>
        <v>0</v>
      </c>
      <c r="CJ74" s="2175">
        <f t="shared" si="40"/>
        <v>0</v>
      </c>
      <c r="CK74" s="2175">
        <f t="shared" si="41"/>
        <v>0</v>
      </c>
      <c r="CL74" s="2175">
        <f t="shared" si="42"/>
        <v>0</v>
      </c>
    </row>
    <row r="75" spans="1:90" ht="15" customHeight="1" x14ac:dyDescent="0.25">
      <c r="A75" s="1541" t="s">
        <v>4037</v>
      </c>
      <c r="B75" s="399"/>
      <c r="C75" s="1540">
        <f t="shared" si="32"/>
        <v>0</v>
      </c>
      <c r="D75" s="226">
        <f t="shared" ref="D75:E75" si="46">SUM(F75+H75+J75+L75)</f>
        <v>0</v>
      </c>
      <c r="E75" s="1824">
        <f t="shared" si="46"/>
        <v>0</v>
      </c>
      <c r="F75" s="1843"/>
      <c r="G75" s="2128"/>
      <c r="H75" s="2135"/>
      <c r="I75" s="2128"/>
      <c r="J75" s="2135"/>
      <c r="K75" s="2128"/>
      <c r="L75" s="2135"/>
      <c r="M75" s="441"/>
      <c r="N75" s="443"/>
      <c r="O75" s="452"/>
      <c r="P75" s="452"/>
      <c r="Q75" s="452"/>
      <c r="R75" s="452"/>
      <c r="S75" s="452"/>
      <c r="T75" s="2057"/>
      <c r="U75" s="1" t="str">
        <f t="shared" si="34"/>
        <v/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2054" t="str">
        <f t="shared" si="35"/>
        <v/>
      </c>
      <c r="CC75" s="2054" t="str">
        <f t="shared" si="36"/>
        <v/>
      </c>
      <c r="CD75" s="2054" t="str">
        <f t="shared" si="37"/>
        <v/>
      </c>
      <c r="CE75" s="2054" t="str">
        <f t="shared" si="38"/>
        <v/>
      </c>
      <c r="CF75" s="2054"/>
      <c r="CG75" s="2054"/>
      <c r="CH75" s="1"/>
      <c r="CI75" s="2175">
        <f t="shared" si="39"/>
        <v>0</v>
      </c>
      <c r="CJ75" s="2175">
        <f t="shared" si="40"/>
        <v>0</v>
      </c>
      <c r="CK75" s="2175">
        <f t="shared" si="41"/>
        <v>0</v>
      </c>
      <c r="CL75" s="2175">
        <f t="shared" si="42"/>
        <v>0</v>
      </c>
    </row>
    <row r="76" spans="1:90" ht="15" customHeight="1" x14ac:dyDescent="0.25">
      <c r="A76" s="1541" t="s">
        <v>4082</v>
      </c>
      <c r="B76" s="399"/>
      <c r="C76" s="1542">
        <f t="shared" si="32"/>
        <v>0</v>
      </c>
      <c r="D76" s="226">
        <f t="shared" ref="D76:E76" si="47">SUM(F76+H76+J76+L76)</f>
        <v>0</v>
      </c>
      <c r="E76" s="1824">
        <f t="shared" si="47"/>
        <v>0</v>
      </c>
      <c r="F76" s="1843"/>
      <c r="G76" s="2128"/>
      <c r="H76" s="2135"/>
      <c r="I76" s="2128"/>
      <c r="J76" s="2135"/>
      <c r="K76" s="2128"/>
      <c r="L76" s="2135"/>
      <c r="M76" s="441"/>
      <c r="N76" s="443"/>
      <c r="O76" s="452"/>
      <c r="P76" s="452"/>
      <c r="Q76" s="452"/>
      <c r="R76" s="452"/>
      <c r="S76" s="452"/>
      <c r="T76" s="2057"/>
      <c r="U76" s="1" t="str">
        <f t="shared" si="34"/>
        <v/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2054" t="str">
        <f t="shared" si="35"/>
        <v/>
      </c>
      <c r="CC76" s="2054" t="str">
        <f t="shared" si="36"/>
        <v/>
      </c>
      <c r="CD76" s="2054" t="str">
        <f t="shared" si="37"/>
        <v/>
      </c>
      <c r="CE76" s="2054" t="str">
        <f t="shared" si="38"/>
        <v/>
      </c>
      <c r="CF76" s="2054"/>
      <c r="CG76" s="2054"/>
      <c r="CH76" s="1"/>
      <c r="CI76" s="2175">
        <f t="shared" si="39"/>
        <v>0</v>
      </c>
      <c r="CJ76" s="2175">
        <f t="shared" si="40"/>
        <v>0</v>
      </c>
      <c r="CK76" s="2175">
        <f t="shared" si="41"/>
        <v>0</v>
      </c>
      <c r="CL76" s="2175">
        <f t="shared" si="42"/>
        <v>0</v>
      </c>
    </row>
    <row r="77" spans="1:90" ht="15" customHeight="1" x14ac:dyDescent="0.25">
      <c r="A77" s="2978" t="s">
        <v>4039</v>
      </c>
      <c r="B77" s="399"/>
      <c r="C77" s="1540">
        <f t="shared" si="32"/>
        <v>0</v>
      </c>
      <c r="D77" s="226">
        <f t="shared" ref="D77:E77" si="48">SUM(F77+H77+J77+L77)</f>
        <v>0</v>
      </c>
      <c r="E77" s="1824">
        <f t="shared" si="48"/>
        <v>0</v>
      </c>
      <c r="F77" s="1843"/>
      <c r="G77" s="2128"/>
      <c r="H77" s="2135"/>
      <c r="I77" s="2128"/>
      <c r="J77" s="2135"/>
      <c r="K77" s="2128"/>
      <c r="L77" s="2135"/>
      <c r="M77" s="441"/>
      <c r="N77" s="443"/>
      <c r="O77" s="452"/>
      <c r="P77" s="452"/>
      <c r="Q77" s="452"/>
      <c r="R77" s="452"/>
      <c r="S77" s="452"/>
      <c r="T77" s="2057"/>
      <c r="U77" s="1" t="str">
        <f t="shared" si="34"/>
        <v/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2054" t="str">
        <f t="shared" si="35"/>
        <v/>
      </c>
      <c r="CC77" s="2054" t="str">
        <f t="shared" si="36"/>
        <v/>
      </c>
      <c r="CD77" s="2054" t="str">
        <f t="shared" si="37"/>
        <v/>
      </c>
      <c r="CE77" s="2054" t="str">
        <f t="shared" si="38"/>
        <v/>
      </c>
      <c r="CF77" s="2054"/>
      <c r="CG77" s="2054"/>
      <c r="CH77" s="1"/>
      <c r="CI77" s="2175">
        <f t="shared" si="39"/>
        <v>0</v>
      </c>
      <c r="CJ77" s="2175">
        <f t="shared" si="40"/>
        <v>0</v>
      </c>
      <c r="CK77" s="2175">
        <f t="shared" si="41"/>
        <v>0</v>
      </c>
      <c r="CL77" s="2175">
        <f t="shared" si="42"/>
        <v>0</v>
      </c>
    </row>
    <row r="78" spans="1:90" ht="15" customHeight="1" x14ac:dyDescent="0.25">
      <c r="A78" s="2978" t="s">
        <v>4083</v>
      </c>
      <c r="B78" s="399"/>
      <c r="C78" s="1540">
        <f t="shared" si="32"/>
        <v>0</v>
      </c>
      <c r="D78" s="226">
        <f t="shared" ref="D78:E78" si="49">SUM(F78+H78+J78+L78)</f>
        <v>0</v>
      </c>
      <c r="E78" s="1824">
        <f t="shared" si="49"/>
        <v>0</v>
      </c>
      <c r="F78" s="1843"/>
      <c r="G78" s="2128"/>
      <c r="H78" s="2135"/>
      <c r="I78" s="2128"/>
      <c r="J78" s="2135"/>
      <c r="K78" s="2128"/>
      <c r="L78" s="2135"/>
      <c r="M78" s="441"/>
      <c r="N78" s="443"/>
      <c r="O78" s="452"/>
      <c r="P78" s="452"/>
      <c r="Q78" s="452"/>
      <c r="R78" s="452"/>
      <c r="S78" s="452"/>
      <c r="T78" s="2057"/>
      <c r="U78" s="1" t="str">
        <f t="shared" si="34"/>
        <v/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2054" t="str">
        <f t="shared" si="35"/>
        <v/>
      </c>
      <c r="CC78" s="2054" t="str">
        <f t="shared" si="36"/>
        <v/>
      </c>
      <c r="CD78" s="2054" t="str">
        <f t="shared" si="37"/>
        <v/>
      </c>
      <c r="CE78" s="2054" t="str">
        <f t="shared" si="38"/>
        <v/>
      </c>
      <c r="CF78" s="2054"/>
      <c r="CG78" s="2054"/>
      <c r="CH78" s="1"/>
      <c r="CI78" s="2175">
        <f t="shared" si="39"/>
        <v>0</v>
      </c>
      <c r="CJ78" s="2175">
        <f t="shared" si="40"/>
        <v>0</v>
      </c>
      <c r="CK78" s="2175">
        <f t="shared" si="41"/>
        <v>0</v>
      </c>
      <c r="CL78" s="2175">
        <f t="shared" si="42"/>
        <v>0</v>
      </c>
    </row>
    <row r="79" spans="1:90" ht="15" customHeight="1" x14ac:dyDescent="0.25">
      <c r="A79" s="2978" t="s">
        <v>4084</v>
      </c>
      <c r="B79" s="399"/>
      <c r="C79" s="1542">
        <f t="shared" si="32"/>
        <v>0</v>
      </c>
      <c r="D79" s="226">
        <f t="shared" ref="D79:E79" si="50">SUM(F79+H79+J79+L79)</f>
        <v>0</v>
      </c>
      <c r="E79" s="1824">
        <f t="shared" si="50"/>
        <v>0</v>
      </c>
      <c r="F79" s="1843"/>
      <c r="G79" s="2128"/>
      <c r="H79" s="2135"/>
      <c r="I79" s="2128"/>
      <c r="J79" s="2135"/>
      <c r="K79" s="2128"/>
      <c r="L79" s="2135"/>
      <c r="M79" s="441"/>
      <c r="N79" s="443"/>
      <c r="O79" s="452"/>
      <c r="P79" s="452"/>
      <c r="Q79" s="452"/>
      <c r="R79" s="452"/>
      <c r="S79" s="452"/>
      <c r="T79" s="2057"/>
      <c r="U79" s="1" t="str">
        <f t="shared" si="34"/>
        <v/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2054" t="str">
        <f t="shared" si="35"/>
        <v/>
      </c>
      <c r="CC79" s="2054" t="str">
        <f t="shared" si="36"/>
        <v/>
      </c>
      <c r="CD79" s="2054" t="str">
        <f t="shared" si="37"/>
        <v/>
      </c>
      <c r="CE79" s="2054" t="str">
        <f t="shared" si="38"/>
        <v/>
      </c>
      <c r="CF79" s="2054"/>
      <c r="CG79" s="2054"/>
      <c r="CH79" s="1"/>
      <c r="CI79" s="2175">
        <f t="shared" si="39"/>
        <v>0</v>
      </c>
      <c r="CJ79" s="2175">
        <f t="shared" si="40"/>
        <v>0</v>
      </c>
      <c r="CK79" s="2175">
        <f t="shared" si="41"/>
        <v>0</v>
      </c>
      <c r="CL79" s="2175">
        <f t="shared" si="42"/>
        <v>0</v>
      </c>
    </row>
    <row r="80" spans="1:90" ht="15" customHeight="1" x14ac:dyDescent="0.25">
      <c r="A80" s="1541" t="s">
        <v>4032</v>
      </c>
      <c r="B80" s="399"/>
      <c r="C80" s="1540">
        <f t="shared" si="32"/>
        <v>0</v>
      </c>
      <c r="D80" s="226">
        <f t="shared" ref="D80:E80" si="51">SUM(F80+H80+J80+L80)</f>
        <v>0</v>
      </c>
      <c r="E80" s="1824">
        <f t="shared" si="51"/>
        <v>0</v>
      </c>
      <c r="F80" s="1843"/>
      <c r="G80" s="2128"/>
      <c r="H80" s="2135"/>
      <c r="I80" s="2128"/>
      <c r="J80" s="2135"/>
      <c r="K80" s="2128"/>
      <c r="L80" s="2135"/>
      <c r="M80" s="441"/>
      <c r="N80" s="443"/>
      <c r="O80" s="452"/>
      <c r="P80" s="452"/>
      <c r="Q80" s="452"/>
      <c r="R80" s="452"/>
      <c r="S80" s="452"/>
      <c r="T80" s="2057"/>
      <c r="U80" s="1" t="str">
        <f t="shared" si="34"/>
        <v/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2054" t="str">
        <f t="shared" si="35"/>
        <v/>
      </c>
      <c r="CC80" s="2054" t="str">
        <f t="shared" si="36"/>
        <v/>
      </c>
      <c r="CD80" s="2054" t="str">
        <f t="shared" si="37"/>
        <v/>
      </c>
      <c r="CE80" s="2054" t="str">
        <f t="shared" si="38"/>
        <v/>
      </c>
      <c r="CF80" s="2054"/>
      <c r="CG80" s="2054"/>
      <c r="CH80" s="1"/>
      <c r="CI80" s="2175">
        <f t="shared" si="39"/>
        <v>0</v>
      </c>
      <c r="CJ80" s="2175">
        <f t="shared" si="40"/>
        <v>0</v>
      </c>
      <c r="CK80" s="2175">
        <f t="shared" si="41"/>
        <v>0</v>
      </c>
      <c r="CL80" s="2175">
        <f t="shared" si="42"/>
        <v>0</v>
      </c>
    </row>
    <row r="81" spans="1:90" ht="15" customHeight="1" x14ac:dyDescent="0.25">
      <c r="A81" s="1541" t="s">
        <v>4043</v>
      </c>
      <c r="B81" s="399"/>
      <c r="C81" s="1540">
        <f t="shared" si="32"/>
        <v>0</v>
      </c>
      <c r="D81" s="226">
        <f t="shared" ref="D81:E81" si="52">SUM(F81+H81+J81+L81)</f>
        <v>0</v>
      </c>
      <c r="E81" s="1824">
        <f t="shared" si="52"/>
        <v>0</v>
      </c>
      <c r="F81" s="1843"/>
      <c r="G81" s="2128"/>
      <c r="H81" s="2135"/>
      <c r="I81" s="2128"/>
      <c r="J81" s="2135"/>
      <c r="K81" s="2128"/>
      <c r="L81" s="2135"/>
      <c r="M81" s="441"/>
      <c r="N81" s="443"/>
      <c r="O81" s="452"/>
      <c r="P81" s="452"/>
      <c r="Q81" s="452"/>
      <c r="R81" s="452"/>
      <c r="S81" s="452"/>
      <c r="T81" s="2057"/>
      <c r="U81" s="1" t="str">
        <f t="shared" si="34"/>
        <v/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2054" t="str">
        <f t="shared" si="35"/>
        <v/>
      </c>
      <c r="CC81" s="2054" t="str">
        <f t="shared" si="36"/>
        <v/>
      </c>
      <c r="CD81" s="2054" t="str">
        <f t="shared" si="37"/>
        <v/>
      </c>
      <c r="CE81" s="2054" t="str">
        <f t="shared" si="38"/>
        <v/>
      </c>
      <c r="CF81" s="2054"/>
      <c r="CG81" s="2054"/>
      <c r="CH81" s="1"/>
      <c r="CI81" s="2175">
        <f t="shared" si="39"/>
        <v>0</v>
      </c>
      <c r="CJ81" s="2175">
        <f t="shared" si="40"/>
        <v>0</v>
      </c>
      <c r="CK81" s="2175">
        <f t="shared" si="41"/>
        <v>0</v>
      </c>
      <c r="CL81" s="2175">
        <f t="shared" si="42"/>
        <v>0</v>
      </c>
    </row>
    <row r="82" spans="1:90" ht="15" customHeight="1" x14ac:dyDescent="0.25">
      <c r="A82" s="2978" t="s">
        <v>4042</v>
      </c>
      <c r="B82" s="399"/>
      <c r="C82" s="1543">
        <f t="shared" si="32"/>
        <v>0</v>
      </c>
      <c r="D82" s="226">
        <f t="shared" ref="D82:E82" si="53">SUM(F82+H82+J82+L82)</f>
        <v>0</v>
      </c>
      <c r="E82" s="1824">
        <f t="shared" si="53"/>
        <v>0</v>
      </c>
      <c r="F82" s="1843"/>
      <c r="G82" s="2128"/>
      <c r="H82" s="2135"/>
      <c r="I82" s="2128"/>
      <c r="J82" s="2135"/>
      <c r="K82" s="2128"/>
      <c r="L82" s="2135"/>
      <c r="M82" s="441"/>
      <c r="N82" s="443"/>
      <c r="O82" s="452"/>
      <c r="P82" s="452"/>
      <c r="Q82" s="452"/>
      <c r="R82" s="452"/>
      <c r="S82" s="452"/>
      <c r="T82" s="2057"/>
      <c r="U82" s="1" t="str">
        <f t="shared" si="34"/>
        <v/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2054" t="str">
        <f t="shared" si="35"/>
        <v/>
      </c>
      <c r="CC82" s="2054" t="str">
        <f t="shared" si="36"/>
        <v/>
      </c>
      <c r="CD82" s="2054" t="str">
        <f t="shared" si="37"/>
        <v/>
      </c>
      <c r="CE82" s="2054" t="str">
        <f t="shared" si="38"/>
        <v/>
      </c>
      <c r="CF82" s="2054"/>
      <c r="CG82" s="2054"/>
      <c r="CH82" s="1"/>
      <c r="CI82" s="2175">
        <f t="shared" si="39"/>
        <v>0</v>
      </c>
      <c r="CJ82" s="2175">
        <f t="shared" si="40"/>
        <v>0</v>
      </c>
      <c r="CK82" s="2175">
        <f t="shared" si="41"/>
        <v>0</v>
      </c>
      <c r="CL82" s="2175">
        <f t="shared" si="42"/>
        <v>0</v>
      </c>
    </row>
    <row r="83" spans="1:90" ht="15" customHeight="1" x14ac:dyDescent="0.25">
      <c r="A83" s="2978" t="s">
        <v>4044</v>
      </c>
      <c r="B83" s="399"/>
      <c r="C83" s="1542">
        <f t="shared" si="32"/>
        <v>0</v>
      </c>
      <c r="D83" s="226">
        <f t="shared" ref="D83:E83" si="54">SUM(F83+H83+J83+L83)</f>
        <v>0</v>
      </c>
      <c r="E83" s="1824">
        <f t="shared" si="54"/>
        <v>0</v>
      </c>
      <c r="F83" s="355"/>
      <c r="G83" s="356"/>
      <c r="H83" s="2084"/>
      <c r="I83" s="356"/>
      <c r="J83" s="2084"/>
      <c r="K83" s="356"/>
      <c r="L83" s="2135"/>
      <c r="M83" s="441"/>
      <c r="N83" s="1857"/>
      <c r="O83" s="1845"/>
      <c r="P83" s="1845"/>
      <c r="Q83" s="1845"/>
      <c r="R83" s="1845"/>
      <c r="S83" s="1845"/>
      <c r="T83" s="1844"/>
      <c r="U83" s="1" t="str">
        <f t="shared" si="34"/>
        <v/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2054" t="str">
        <f t="shared" si="35"/>
        <v/>
      </c>
      <c r="CC83" s="2054" t="str">
        <f t="shared" si="36"/>
        <v/>
      </c>
      <c r="CD83" s="2054" t="str">
        <f t="shared" si="37"/>
        <v/>
      </c>
      <c r="CE83" s="2054" t="str">
        <f t="shared" si="38"/>
        <v/>
      </c>
      <c r="CF83" s="2054"/>
      <c r="CG83" s="2054"/>
      <c r="CH83" s="1"/>
      <c r="CI83" s="2175">
        <f t="shared" si="39"/>
        <v>0</v>
      </c>
      <c r="CJ83" s="2175">
        <f t="shared" si="40"/>
        <v>0</v>
      </c>
      <c r="CK83" s="2175">
        <f t="shared" si="41"/>
        <v>0</v>
      </c>
      <c r="CL83" s="2175">
        <f t="shared" si="42"/>
        <v>0</v>
      </c>
    </row>
    <row r="84" spans="1:90" ht="15" customHeight="1" x14ac:dyDescent="0.25">
      <c r="A84" s="2979" t="s">
        <v>919</v>
      </c>
      <c r="B84" s="399"/>
      <c r="C84" s="1542">
        <f t="shared" si="32"/>
        <v>0</v>
      </c>
      <c r="D84" s="226">
        <f t="shared" ref="D84:E84" si="55">SUM(F84+H84+J84+L84)</f>
        <v>0</v>
      </c>
      <c r="E84" s="1824">
        <f t="shared" si="55"/>
        <v>0</v>
      </c>
      <c r="F84" s="1843"/>
      <c r="G84" s="2128"/>
      <c r="H84" s="2135"/>
      <c r="I84" s="2128"/>
      <c r="J84" s="2135"/>
      <c r="K84" s="2128"/>
      <c r="L84" s="2084"/>
      <c r="M84" s="362"/>
      <c r="N84" s="1857"/>
      <c r="O84" s="1845"/>
      <c r="P84" s="1845"/>
      <c r="Q84" s="1845"/>
      <c r="R84" s="1845"/>
      <c r="S84" s="1845"/>
      <c r="T84" s="1844"/>
      <c r="U84" s="1" t="str">
        <f t="shared" si="34"/>
        <v/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2054" t="str">
        <f t="shared" si="35"/>
        <v/>
      </c>
      <c r="CC84" s="2054" t="str">
        <f t="shared" si="36"/>
        <v/>
      </c>
      <c r="CD84" s="2054" t="str">
        <f t="shared" si="37"/>
        <v/>
      </c>
      <c r="CE84" s="2054" t="str">
        <f t="shared" si="38"/>
        <v/>
      </c>
      <c r="CF84" s="2054"/>
      <c r="CG84" s="2054"/>
      <c r="CH84" s="1"/>
      <c r="CI84" s="2175">
        <f t="shared" si="39"/>
        <v>0</v>
      </c>
      <c r="CJ84" s="2175">
        <f t="shared" si="40"/>
        <v>0</v>
      </c>
      <c r="CK84" s="2175">
        <f t="shared" si="41"/>
        <v>0</v>
      </c>
      <c r="CL84" s="2175">
        <f t="shared" si="42"/>
        <v>0</v>
      </c>
    </row>
    <row r="85" spans="1:90" ht="15" customHeight="1" x14ac:dyDescent="0.25">
      <c r="A85" s="2023" t="s">
        <v>82</v>
      </c>
      <c r="B85" s="396">
        <f>SUM(B71:B84)</f>
        <v>0</v>
      </c>
      <c r="C85" s="148">
        <f t="shared" si="32"/>
        <v>0</v>
      </c>
      <c r="D85" s="1826">
        <f t="shared" ref="D85:T85" si="56">SUM(D71:D84)</f>
        <v>0</v>
      </c>
      <c r="E85" s="1826">
        <f t="shared" si="56"/>
        <v>0</v>
      </c>
      <c r="F85" s="146">
        <f t="shared" si="56"/>
        <v>0</v>
      </c>
      <c r="G85" s="147">
        <f t="shared" si="56"/>
        <v>0</v>
      </c>
      <c r="H85" s="1826">
        <f t="shared" si="56"/>
        <v>0</v>
      </c>
      <c r="I85" s="147">
        <f t="shared" si="56"/>
        <v>0</v>
      </c>
      <c r="J85" s="1826">
        <f t="shared" si="56"/>
        <v>0</v>
      </c>
      <c r="K85" s="147">
        <f t="shared" si="56"/>
        <v>0</v>
      </c>
      <c r="L85" s="1826">
        <f t="shared" si="56"/>
        <v>0</v>
      </c>
      <c r="M85" s="111">
        <f t="shared" si="56"/>
        <v>0</v>
      </c>
      <c r="N85" s="148">
        <f t="shared" si="56"/>
        <v>0</v>
      </c>
      <c r="O85" s="285">
        <f t="shared" si="56"/>
        <v>0</v>
      </c>
      <c r="P85" s="285">
        <f t="shared" si="56"/>
        <v>0</v>
      </c>
      <c r="Q85" s="285">
        <f t="shared" si="56"/>
        <v>0</v>
      </c>
      <c r="R85" s="285">
        <f t="shared" si="56"/>
        <v>0</v>
      </c>
      <c r="S85" s="285">
        <f t="shared" si="56"/>
        <v>0</v>
      </c>
      <c r="T85" s="1827">
        <f t="shared" si="56"/>
        <v>0</v>
      </c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</row>
    <row r="86" spans="1:90" ht="16.5" customHeight="1" x14ac:dyDescent="0.25">
      <c r="A86" s="3502" t="s">
        <v>4085</v>
      </c>
      <c r="B86" s="3124"/>
      <c r="C86" s="3124"/>
      <c r="D86" s="3124"/>
      <c r="E86" s="3124"/>
      <c r="F86" s="3124"/>
      <c r="G86" s="505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  <c r="AL86" s="505"/>
      <c r="AM86" s="505"/>
      <c r="AN86" s="505"/>
      <c r="AO86" s="505"/>
      <c r="AP86" s="505"/>
      <c r="AQ86" s="505"/>
      <c r="AR86" s="505"/>
      <c r="AS86" s="505"/>
      <c r="AT86" s="505"/>
      <c r="AU86" s="505"/>
      <c r="AV86" s="505"/>
      <c r="AW86" s="505"/>
      <c r="AX86" s="505"/>
      <c r="AY86" s="505"/>
      <c r="AZ86" s="505"/>
      <c r="BA86" s="505"/>
      <c r="BB86" s="505"/>
      <c r="BC86" s="505"/>
      <c r="BD86" s="505"/>
      <c r="BE86" s="505"/>
      <c r="BF86" s="505"/>
      <c r="BG86" s="505"/>
      <c r="BH86" s="505"/>
      <c r="BI86" s="505"/>
      <c r="BJ86" s="505"/>
      <c r="BK86" s="505"/>
      <c r="BL86" s="505"/>
      <c r="BM86" s="505"/>
      <c r="BN86" s="505"/>
      <c r="BO86" s="505"/>
      <c r="BP86" s="505"/>
      <c r="BQ86" s="505"/>
      <c r="BR86" s="505"/>
      <c r="BS86" s="505"/>
      <c r="BT86" s="505"/>
      <c r="BU86" s="505"/>
      <c r="BV86" s="505"/>
      <c r="BW86" s="505"/>
      <c r="BX86" s="505"/>
      <c r="BY86" s="505"/>
      <c r="BZ86" s="505"/>
      <c r="CA86" s="505"/>
      <c r="CB86" s="505"/>
      <c r="CC86" s="505"/>
      <c r="CD86" s="505"/>
      <c r="CE86" s="505"/>
      <c r="CF86" s="505"/>
      <c r="CG86" s="505"/>
      <c r="CH86" s="505"/>
      <c r="CI86" s="505"/>
      <c r="CJ86" s="505"/>
      <c r="CK86" s="505"/>
      <c r="CL86" s="505"/>
    </row>
    <row r="87" spans="1:90" ht="15" customHeight="1" x14ac:dyDescent="0.25">
      <c r="A87" s="3186" t="s">
        <v>3511</v>
      </c>
      <c r="B87" s="3138" t="s">
        <v>197</v>
      </c>
      <c r="C87" s="3159" t="s">
        <v>34</v>
      </c>
      <c r="D87" s="3124"/>
      <c r="E87" s="3124"/>
      <c r="F87" s="3124"/>
      <c r="G87" s="3124"/>
      <c r="H87" s="3124"/>
      <c r="I87" s="3124"/>
      <c r="J87" s="3124"/>
      <c r="K87" s="3124"/>
      <c r="L87" s="3124"/>
      <c r="M87" s="3124"/>
      <c r="N87" s="3124"/>
      <c r="O87" s="3124"/>
      <c r="P87" s="3124"/>
      <c r="Q87" s="3124"/>
      <c r="R87" s="3124"/>
      <c r="S87" s="3122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2054"/>
      <c r="CC87" s="2054"/>
      <c r="CD87" s="2054"/>
      <c r="CE87" s="2054"/>
      <c r="CF87" s="2054"/>
      <c r="CG87" s="2054"/>
      <c r="CH87" s="1"/>
      <c r="CI87" s="2175"/>
      <c r="CJ87" s="2175"/>
      <c r="CK87" s="2175"/>
      <c r="CL87" s="1"/>
    </row>
    <row r="88" spans="1:90" ht="14.25" customHeight="1" x14ac:dyDescent="0.25">
      <c r="A88" s="3140"/>
      <c r="B88" s="3129"/>
      <c r="C88" s="27" t="s">
        <v>352</v>
      </c>
      <c r="D88" s="23" t="s">
        <v>335</v>
      </c>
      <c r="E88" s="23" t="s">
        <v>99</v>
      </c>
      <c r="F88" s="23" t="s">
        <v>49</v>
      </c>
      <c r="G88" s="23" t="s">
        <v>50</v>
      </c>
      <c r="H88" s="23" t="s">
        <v>51</v>
      </c>
      <c r="I88" s="23" t="s">
        <v>52</v>
      </c>
      <c r="J88" s="23" t="s">
        <v>53</v>
      </c>
      <c r="K88" s="23" t="s">
        <v>54</v>
      </c>
      <c r="L88" s="23" t="s">
        <v>55</v>
      </c>
      <c r="M88" s="23" t="s">
        <v>56</v>
      </c>
      <c r="N88" s="23" t="s">
        <v>57</v>
      </c>
      <c r="O88" s="23" t="s">
        <v>58</v>
      </c>
      <c r="P88" s="23" t="s">
        <v>59</v>
      </c>
      <c r="Q88" s="23" t="s">
        <v>60</v>
      </c>
      <c r="R88" s="23" t="s">
        <v>61</v>
      </c>
      <c r="S88" s="1743" t="s">
        <v>62</v>
      </c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2054"/>
      <c r="CC88" s="2054"/>
      <c r="CD88" s="2054"/>
      <c r="CE88" s="2054"/>
      <c r="CF88" s="2054"/>
      <c r="CG88" s="2054"/>
      <c r="CH88" s="1"/>
      <c r="CI88" s="2175"/>
      <c r="CJ88" s="2175"/>
      <c r="CK88" s="2175"/>
      <c r="CL88" s="1"/>
    </row>
    <row r="89" spans="1:90" ht="15" customHeight="1" x14ac:dyDescent="0.25">
      <c r="A89" s="306" t="s">
        <v>3022</v>
      </c>
      <c r="B89" s="65">
        <f t="shared" ref="B89:B91" si="57">SUM(C89:S89)</f>
        <v>0</v>
      </c>
      <c r="C89" s="355"/>
      <c r="D89" s="452"/>
      <c r="E89" s="452"/>
      <c r="F89" s="452"/>
      <c r="G89" s="452"/>
      <c r="H89" s="452"/>
      <c r="I89" s="452"/>
      <c r="J89" s="452"/>
      <c r="K89" s="452"/>
      <c r="L89" s="452"/>
      <c r="M89" s="452"/>
      <c r="N89" s="452"/>
      <c r="O89" s="452"/>
      <c r="P89" s="452"/>
      <c r="Q89" s="452"/>
      <c r="R89" s="452"/>
      <c r="S89" s="2057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2054"/>
      <c r="CC89" s="2054"/>
      <c r="CD89" s="2054"/>
      <c r="CE89" s="2054"/>
      <c r="CF89" s="2054"/>
      <c r="CG89" s="2054"/>
      <c r="CH89" s="1"/>
      <c r="CI89" s="2175"/>
      <c r="CJ89" s="2175"/>
      <c r="CK89" s="2175"/>
      <c r="CL89" s="1"/>
    </row>
    <row r="90" spans="1:90" ht="15" customHeight="1" x14ac:dyDescent="0.25">
      <c r="A90" s="306" t="s">
        <v>4086</v>
      </c>
      <c r="B90" s="65">
        <f t="shared" si="57"/>
        <v>0</v>
      </c>
      <c r="C90" s="355"/>
      <c r="D90" s="452"/>
      <c r="E90" s="452"/>
      <c r="F90" s="452"/>
      <c r="G90" s="452"/>
      <c r="H90" s="452"/>
      <c r="I90" s="452"/>
      <c r="J90" s="452"/>
      <c r="K90" s="452"/>
      <c r="L90" s="452"/>
      <c r="M90" s="452"/>
      <c r="N90" s="452"/>
      <c r="O90" s="452"/>
      <c r="P90" s="452"/>
      <c r="Q90" s="452"/>
      <c r="R90" s="452"/>
      <c r="S90" s="2057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2054"/>
      <c r="CC90" s="2054"/>
      <c r="CD90" s="2054"/>
      <c r="CE90" s="2054"/>
      <c r="CF90" s="2054"/>
      <c r="CG90" s="2054"/>
      <c r="CH90" s="1"/>
      <c r="CI90" s="2175"/>
      <c r="CJ90" s="2175"/>
      <c r="CK90" s="2175"/>
      <c r="CL90" s="1"/>
    </row>
    <row r="91" spans="1:90" ht="15" customHeight="1" x14ac:dyDescent="0.25">
      <c r="A91" s="308" t="s">
        <v>4007</v>
      </c>
      <c r="B91" s="70">
        <f t="shared" si="57"/>
        <v>0</v>
      </c>
      <c r="C91" s="2074"/>
      <c r="D91" s="477"/>
      <c r="E91" s="477"/>
      <c r="F91" s="477"/>
      <c r="G91" s="477"/>
      <c r="H91" s="477"/>
      <c r="I91" s="477"/>
      <c r="J91" s="477"/>
      <c r="K91" s="477"/>
      <c r="L91" s="477"/>
      <c r="M91" s="477"/>
      <c r="N91" s="477"/>
      <c r="O91" s="477"/>
      <c r="P91" s="477"/>
      <c r="Q91" s="477"/>
      <c r="R91" s="477"/>
      <c r="S91" s="2093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2054"/>
      <c r="CC91" s="2054"/>
      <c r="CD91" s="2054"/>
      <c r="CE91" s="2054"/>
      <c r="CF91" s="2054"/>
      <c r="CG91" s="2054"/>
      <c r="CH91" s="1"/>
      <c r="CI91" s="2175"/>
      <c r="CJ91" s="2175"/>
      <c r="CK91" s="2175"/>
      <c r="CL91" s="1"/>
    </row>
    <row r="92" spans="1:90" ht="14.25" customHeight="1" x14ac:dyDescent="0.25">
      <c r="CB92" s="2106"/>
      <c r="CC92" s="2106"/>
      <c r="CD92" s="2106"/>
      <c r="CE92" s="2106"/>
      <c r="CF92" s="2106"/>
      <c r="CG92" s="2106"/>
      <c r="CI92" s="1757"/>
      <c r="CJ92" s="1757"/>
      <c r="CK92" s="1757"/>
    </row>
    <row r="93" spans="1:90" ht="14.25" customHeight="1" x14ac:dyDescent="0.25">
      <c r="CB93" s="2106"/>
      <c r="CC93" s="2106"/>
      <c r="CD93" s="2106"/>
      <c r="CE93" s="2106"/>
      <c r="CF93" s="2106"/>
      <c r="CG93" s="2106"/>
      <c r="CI93" s="1757"/>
      <c r="CJ93" s="1757"/>
      <c r="CK93" s="1757"/>
    </row>
    <row r="94" spans="1:90" ht="14.25" customHeight="1" x14ac:dyDescent="0.25">
      <c r="CB94" s="2106"/>
      <c r="CC94" s="2106"/>
      <c r="CD94" s="2106"/>
      <c r="CE94" s="2106"/>
      <c r="CF94" s="2106"/>
      <c r="CG94" s="2106"/>
      <c r="CI94" s="1757"/>
      <c r="CJ94" s="1757"/>
      <c r="CK94" s="1757"/>
    </row>
    <row r="95" spans="1:90" ht="14.25" customHeight="1" x14ac:dyDescent="0.25">
      <c r="CB95" s="2106"/>
      <c r="CC95" s="2106"/>
      <c r="CD95" s="2106"/>
      <c r="CE95" s="2106"/>
      <c r="CF95" s="2106"/>
      <c r="CG95" s="2106"/>
      <c r="CI95" s="1757"/>
      <c r="CJ95" s="1757"/>
      <c r="CK95" s="1757"/>
    </row>
    <row r="96" spans="1:90" ht="14.25" customHeight="1" x14ac:dyDescent="0.25">
      <c r="CB96" s="2106"/>
      <c r="CC96" s="2106"/>
      <c r="CD96" s="2106"/>
      <c r="CE96" s="2106"/>
      <c r="CF96" s="2106"/>
      <c r="CG96" s="2106"/>
      <c r="CI96" s="1757"/>
      <c r="CJ96" s="1757"/>
      <c r="CK96" s="1757"/>
    </row>
    <row r="97" spans="80:89" ht="14.25" customHeight="1" x14ac:dyDescent="0.25">
      <c r="CB97" s="2106"/>
      <c r="CC97" s="2106"/>
      <c r="CD97" s="2106"/>
      <c r="CE97" s="2106"/>
      <c r="CF97" s="2106"/>
      <c r="CG97" s="2106"/>
      <c r="CI97" s="1757"/>
      <c r="CJ97" s="1757"/>
      <c r="CK97" s="1757"/>
    </row>
    <row r="98" spans="80:89" ht="14.25" customHeight="1" x14ac:dyDescent="0.25">
      <c r="CB98" s="2106"/>
      <c r="CC98" s="2106"/>
      <c r="CD98" s="2106"/>
      <c r="CE98" s="2106"/>
      <c r="CF98" s="2106"/>
      <c r="CG98" s="2106"/>
      <c r="CI98" s="1757"/>
      <c r="CJ98" s="1757"/>
      <c r="CK98" s="1757"/>
    </row>
    <row r="99" spans="80:89" ht="14.25" customHeight="1" x14ac:dyDescent="0.25">
      <c r="CB99" s="2106"/>
      <c r="CC99" s="2106"/>
      <c r="CD99" s="2106"/>
      <c r="CE99" s="2106"/>
      <c r="CF99" s="2106"/>
      <c r="CG99" s="2106"/>
      <c r="CI99" s="1757"/>
      <c r="CJ99" s="1757"/>
      <c r="CK99" s="1757"/>
    </row>
    <row r="100" spans="80:89" ht="14.25" customHeight="1" x14ac:dyDescent="0.25">
      <c r="CB100" s="2106"/>
      <c r="CC100" s="2106"/>
      <c r="CD100" s="2106"/>
      <c r="CE100" s="2106"/>
      <c r="CF100" s="2106"/>
      <c r="CG100" s="2106"/>
      <c r="CI100" s="1757"/>
      <c r="CJ100" s="1757"/>
      <c r="CK100" s="1757"/>
    </row>
    <row r="101" spans="80:89" ht="14.25" customHeight="1" x14ac:dyDescent="0.25">
      <c r="CB101" s="2106"/>
      <c r="CC101" s="2106"/>
      <c r="CD101" s="2106"/>
      <c r="CE101" s="2106"/>
      <c r="CF101" s="2106"/>
      <c r="CG101" s="2106"/>
      <c r="CI101" s="1757"/>
      <c r="CJ101" s="1757"/>
      <c r="CK101" s="1757"/>
    </row>
    <row r="102" spans="80:89" ht="14.25" customHeight="1" x14ac:dyDescent="0.25">
      <c r="CB102" s="2106"/>
      <c r="CC102" s="2106"/>
      <c r="CD102" s="2106"/>
      <c r="CE102" s="2106"/>
      <c r="CF102" s="2106"/>
      <c r="CG102" s="2106"/>
      <c r="CI102" s="1757"/>
      <c r="CJ102" s="1757"/>
      <c r="CK102" s="1757"/>
    </row>
    <row r="103" spans="80:89" ht="14.25" customHeight="1" x14ac:dyDescent="0.25">
      <c r="CB103" s="2106"/>
      <c r="CC103" s="2106"/>
      <c r="CD103" s="2106"/>
      <c r="CE103" s="2106"/>
      <c r="CF103" s="2106"/>
      <c r="CG103" s="2106"/>
      <c r="CI103" s="1757"/>
      <c r="CJ103" s="1757"/>
      <c r="CK103" s="1757"/>
    </row>
    <row r="104" spans="80:89" ht="14.25" customHeight="1" x14ac:dyDescent="0.25">
      <c r="CB104" s="2106"/>
      <c r="CC104" s="2106"/>
      <c r="CD104" s="2106"/>
      <c r="CE104" s="2106"/>
      <c r="CF104" s="2106"/>
      <c r="CG104" s="2106"/>
      <c r="CI104" s="1757"/>
      <c r="CJ104" s="1757"/>
      <c r="CK104" s="1757"/>
    </row>
    <row r="105" spans="80:89" ht="14.25" customHeight="1" x14ac:dyDescent="0.25">
      <c r="CB105" s="2106"/>
      <c r="CC105" s="2106"/>
      <c r="CD105" s="2106"/>
      <c r="CE105" s="2106"/>
      <c r="CF105" s="2106"/>
      <c r="CG105" s="2106"/>
      <c r="CI105" s="1757"/>
      <c r="CJ105" s="1757"/>
      <c r="CK105" s="1757"/>
    </row>
    <row r="106" spans="80:89" ht="14.25" customHeight="1" x14ac:dyDescent="0.25">
      <c r="CB106" s="2106"/>
      <c r="CC106" s="2106"/>
      <c r="CD106" s="2106"/>
      <c r="CE106" s="2106"/>
      <c r="CF106" s="2106"/>
      <c r="CG106" s="2106"/>
      <c r="CI106" s="1757"/>
      <c r="CJ106" s="1757"/>
      <c r="CK106" s="1757"/>
    </row>
    <row r="107" spans="80:89" ht="14.25" customHeight="1" x14ac:dyDescent="0.25">
      <c r="CB107" s="2106"/>
      <c r="CC107" s="2106"/>
      <c r="CD107" s="2106"/>
      <c r="CE107" s="2106"/>
      <c r="CF107" s="2106"/>
      <c r="CG107" s="2106"/>
      <c r="CI107" s="1757"/>
      <c r="CJ107" s="1757"/>
      <c r="CK107" s="1757"/>
    </row>
    <row r="108" spans="80:89" ht="14.25" customHeight="1" x14ac:dyDescent="0.25">
      <c r="CB108" s="2106"/>
      <c r="CC108" s="2106"/>
      <c r="CD108" s="2106"/>
      <c r="CE108" s="2106"/>
      <c r="CF108" s="2106"/>
      <c r="CG108" s="2106"/>
      <c r="CI108" s="1757"/>
      <c r="CJ108" s="1757"/>
      <c r="CK108" s="1757"/>
    </row>
    <row r="109" spans="80:89" ht="14.25" customHeight="1" x14ac:dyDescent="0.25">
      <c r="CB109" s="2106"/>
      <c r="CC109" s="2106"/>
      <c r="CD109" s="2106"/>
      <c r="CE109" s="2106"/>
      <c r="CF109" s="2106"/>
      <c r="CG109" s="2106"/>
      <c r="CI109" s="1757"/>
      <c r="CJ109" s="1757"/>
      <c r="CK109" s="1757"/>
    </row>
    <row r="110" spans="80:89" ht="14.25" customHeight="1" x14ac:dyDescent="0.25">
      <c r="CB110" s="2106"/>
      <c r="CC110" s="2106"/>
      <c r="CD110" s="2106"/>
      <c r="CE110" s="2106"/>
      <c r="CF110" s="2106"/>
      <c r="CG110" s="2106"/>
      <c r="CI110" s="1757"/>
      <c r="CJ110" s="1757"/>
      <c r="CK110" s="1757"/>
    </row>
    <row r="111" spans="80:89" ht="14.25" customHeight="1" x14ac:dyDescent="0.25">
      <c r="CB111" s="2106"/>
      <c r="CC111" s="2106"/>
      <c r="CD111" s="2106"/>
      <c r="CE111" s="2106"/>
      <c r="CF111" s="2106"/>
      <c r="CG111" s="2106"/>
      <c r="CI111" s="1757"/>
      <c r="CJ111" s="1757"/>
      <c r="CK111" s="1757"/>
    </row>
    <row r="112" spans="80:89" ht="14.25" customHeight="1" x14ac:dyDescent="0.25">
      <c r="CB112" s="2106"/>
      <c r="CC112" s="2106"/>
      <c r="CD112" s="2106"/>
      <c r="CE112" s="2106"/>
      <c r="CF112" s="2106"/>
      <c r="CG112" s="2106"/>
      <c r="CI112" s="1757"/>
      <c r="CJ112" s="1757"/>
      <c r="CK112" s="1757"/>
    </row>
    <row r="113" spans="80:89" ht="14.25" customHeight="1" x14ac:dyDescent="0.25">
      <c r="CB113" s="2106"/>
      <c r="CC113" s="2106"/>
      <c r="CD113" s="2106"/>
      <c r="CE113" s="2106"/>
      <c r="CF113" s="2106"/>
      <c r="CG113" s="2106"/>
      <c r="CI113" s="1757"/>
      <c r="CJ113" s="1757"/>
      <c r="CK113" s="1757"/>
    </row>
    <row r="114" spans="80:89" ht="14.25" customHeight="1" x14ac:dyDescent="0.25">
      <c r="CB114" s="2106"/>
      <c r="CC114" s="2106"/>
      <c r="CD114" s="2106"/>
      <c r="CE114" s="2106"/>
      <c r="CF114" s="2106"/>
      <c r="CG114" s="2106"/>
      <c r="CI114" s="1757"/>
      <c r="CJ114" s="1757"/>
      <c r="CK114" s="1757"/>
    </row>
    <row r="115" spans="80:89" ht="14.25" customHeight="1" x14ac:dyDescent="0.25">
      <c r="CB115" s="2106"/>
      <c r="CC115" s="2106"/>
      <c r="CD115" s="2106"/>
      <c r="CE115" s="2106"/>
      <c r="CF115" s="2106"/>
      <c r="CG115" s="2106"/>
      <c r="CI115" s="1757"/>
      <c r="CJ115" s="1757"/>
      <c r="CK115" s="1757"/>
    </row>
    <row r="116" spans="80:89" ht="14.25" customHeight="1" x14ac:dyDescent="0.25">
      <c r="CB116" s="2106"/>
      <c r="CC116" s="2106"/>
      <c r="CD116" s="2106"/>
      <c r="CE116" s="2106"/>
      <c r="CF116" s="2106"/>
      <c r="CG116" s="2106"/>
      <c r="CI116" s="1757"/>
      <c r="CJ116" s="1757"/>
      <c r="CK116" s="1757"/>
    </row>
    <row r="117" spans="80:89" ht="14.25" customHeight="1" x14ac:dyDescent="0.25">
      <c r="CB117" s="2106"/>
      <c r="CC117" s="2106"/>
      <c r="CD117" s="2106"/>
      <c r="CE117" s="2106"/>
      <c r="CF117" s="2106"/>
      <c r="CG117" s="2106"/>
      <c r="CI117" s="1757"/>
      <c r="CJ117" s="1757"/>
      <c r="CK117" s="1757"/>
    </row>
    <row r="118" spans="80:89" ht="14.25" customHeight="1" x14ac:dyDescent="0.25">
      <c r="CB118" s="2106"/>
      <c r="CC118" s="2106"/>
      <c r="CD118" s="2106"/>
      <c r="CE118" s="2106"/>
      <c r="CF118" s="2106"/>
      <c r="CG118" s="2106"/>
      <c r="CI118" s="1757"/>
      <c r="CJ118" s="1757"/>
      <c r="CK118" s="1757"/>
    </row>
    <row r="119" spans="80:89" ht="14.25" customHeight="1" x14ac:dyDescent="0.25">
      <c r="CB119" s="2106"/>
      <c r="CC119" s="2106"/>
      <c r="CD119" s="2106"/>
      <c r="CE119" s="2106"/>
      <c r="CF119" s="2106"/>
      <c r="CG119" s="2106"/>
      <c r="CI119" s="1757"/>
      <c r="CJ119" s="1757"/>
      <c r="CK119" s="1757"/>
    </row>
    <row r="120" spans="80:89" ht="14.25" customHeight="1" x14ac:dyDescent="0.25">
      <c r="CB120" s="2106"/>
      <c r="CC120" s="2106"/>
      <c r="CD120" s="2106"/>
      <c r="CE120" s="2106"/>
      <c r="CF120" s="2106"/>
      <c r="CG120" s="2106"/>
      <c r="CI120" s="1757"/>
      <c r="CJ120" s="1757"/>
      <c r="CK120" s="1757"/>
    </row>
    <row r="121" spans="80:89" ht="14.25" customHeight="1" x14ac:dyDescent="0.25">
      <c r="CB121" s="2106"/>
      <c r="CC121" s="2106"/>
      <c r="CD121" s="2106"/>
      <c r="CE121" s="2106"/>
      <c r="CF121" s="2106"/>
      <c r="CG121" s="2106"/>
      <c r="CI121" s="1757"/>
      <c r="CJ121" s="1757"/>
      <c r="CK121" s="1757"/>
    </row>
    <row r="122" spans="80:89" ht="14.25" customHeight="1" x14ac:dyDescent="0.25">
      <c r="CB122" s="2106"/>
      <c r="CC122" s="2106"/>
      <c r="CD122" s="2106"/>
      <c r="CE122" s="2106"/>
      <c r="CF122" s="2106"/>
      <c r="CG122" s="2106"/>
      <c r="CI122" s="1757"/>
      <c r="CJ122" s="1757"/>
      <c r="CK122" s="1757"/>
    </row>
    <row r="123" spans="80:89" ht="14.25" customHeight="1" x14ac:dyDescent="0.25">
      <c r="CB123" s="2106"/>
      <c r="CC123" s="2106"/>
      <c r="CD123" s="2106"/>
      <c r="CE123" s="2106"/>
      <c r="CF123" s="2106"/>
      <c r="CG123" s="2106"/>
      <c r="CI123" s="1757"/>
      <c r="CJ123" s="1757"/>
      <c r="CK123" s="1757"/>
    </row>
    <row r="124" spans="80:89" ht="14.25" customHeight="1" x14ac:dyDescent="0.25">
      <c r="CB124" s="2106"/>
      <c r="CC124" s="2106"/>
      <c r="CD124" s="2106"/>
      <c r="CE124" s="2106"/>
      <c r="CF124" s="2106"/>
      <c r="CG124" s="2106"/>
      <c r="CI124" s="1757"/>
      <c r="CJ124" s="1757"/>
      <c r="CK124" s="1757"/>
    </row>
    <row r="125" spans="80:89" ht="14.25" customHeight="1" x14ac:dyDescent="0.25">
      <c r="CB125" s="2106"/>
      <c r="CC125" s="2106"/>
      <c r="CD125" s="2106"/>
      <c r="CE125" s="2106"/>
      <c r="CF125" s="2106"/>
      <c r="CG125" s="2106"/>
      <c r="CI125" s="1757"/>
      <c r="CJ125" s="1757"/>
      <c r="CK125" s="1757"/>
    </row>
    <row r="126" spans="80:89" ht="14.25" customHeight="1" x14ac:dyDescent="0.25">
      <c r="CB126" s="2106"/>
      <c r="CC126" s="2106"/>
      <c r="CD126" s="2106"/>
      <c r="CE126" s="2106"/>
      <c r="CF126" s="2106"/>
      <c r="CG126" s="2106"/>
      <c r="CI126" s="1757"/>
      <c r="CJ126" s="1757"/>
      <c r="CK126" s="1757"/>
    </row>
    <row r="127" spans="80:89" ht="14.25" customHeight="1" x14ac:dyDescent="0.25">
      <c r="CB127" s="2106"/>
      <c r="CC127" s="2106"/>
      <c r="CD127" s="2106"/>
      <c r="CE127" s="2106"/>
      <c r="CF127" s="2106"/>
      <c r="CG127" s="2106"/>
      <c r="CI127" s="1757"/>
      <c r="CJ127" s="1757"/>
      <c r="CK127" s="1757"/>
    </row>
    <row r="128" spans="80:89" ht="14.25" customHeight="1" x14ac:dyDescent="0.25">
      <c r="CB128" s="2106"/>
      <c r="CC128" s="2106"/>
      <c r="CD128" s="2106"/>
      <c r="CE128" s="2106"/>
      <c r="CF128" s="2106"/>
      <c r="CG128" s="2106"/>
      <c r="CI128" s="1757"/>
      <c r="CJ128" s="1757"/>
      <c r="CK128" s="1757"/>
    </row>
    <row r="129" spans="1:89" ht="14.25" customHeight="1" x14ac:dyDescent="0.25">
      <c r="CB129" s="2106"/>
      <c r="CC129" s="2106"/>
      <c r="CD129" s="2106"/>
      <c r="CE129" s="2106"/>
      <c r="CF129" s="2106"/>
      <c r="CG129" s="2106"/>
      <c r="CI129" s="1757"/>
      <c r="CJ129" s="1757"/>
      <c r="CK129" s="1757"/>
    </row>
    <row r="130" spans="1:89" ht="14.25" hidden="1" customHeight="1" x14ac:dyDescent="0.25">
      <c r="A130" s="2794">
        <f>SUM(C12:C28,B32:B46,B50:B66,C71:C85,B89:B91)</f>
        <v>0</v>
      </c>
      <c r="B130" s="2795">
        <f>SUM(CI12:CM91)</f>
        <v>0</v>
      </c>
      <c r="CB130" s="2106"/>
      <c r="CC130" s="2106"/>
      <c r="CD130" s="2106"/>
      <c r="CE130" s="2106"/>
      <c r="CF130" s="2106"/>
      <c r="CG130" s="2106"/>
      <c r="CI130" s="1757"/>
      <c r="CJ130" s="1757"/>
      <c r="CK130" s="1757"/>
    </row>
    <row r="131" spans="1:89" ht="14.25" customHeight="1" x14ac:dyDescent="0.25">
      <c r="CB131" s="2106"/>
      <c r="CC131" s="2106"/>
      <c r="CD131" s="2106"/>
      <c r="CE131" s="2106"/>
      <c r="CF131" s="2106"/>
      <c r="CG131" s="2106"/>
      <c r="CI131" s="1757"/>
      <c r="CJ131" s="1757"/>
      <c r="CK131" s="1757"/>
    </row>
    <row r="132" spans="1:89" ht="14.25" customHeight="1" x14ac:dyDescent="0.25">
      <c r="CB132" s="2106"/>
      <c r="CC132" s="2106"/>
      <c r="CD132" s="2106"/>
      <c r="CE132" s="2106"/>
      <c r="CF132" s="2106"/>
      <c r="CG132" s="2106"/>
      <c r="CI132" s="1757"/>
      <c r="CJ132" s="1757"/>
      <c r="CK132" s="1757"/>
    </row>
    <row r="133" spans="1:89" ht="14.25" customHeight="1" x14ac:dyDescent="0.25">
      <c r="CB133" s="2106"/>
      <c r="CC133" s="2106"/>
      <c r="CD133" s="2106"/>
      <c r="CE133" s="2106"/>
      <c r="CF133" s="2106"/>
      <c r="CG133" s="2106"/>
      <c r="CI133" s="1757"/>
      <c r="CJ133" s="1757"/>
      <c r="CK133" s="1757"/>
    </row>
    <row r="134" spans="1:89" ht="14.25" customHeight="1" x14ac:dyDescent="0.25">
      <c r="CB134" s="2106"/>
      <c r="CC134" s="2106"/>
      <c r="CD134" s="2106"/>
      <c r="CE134" s="2106"/>
      <c r="CF134" s="2106"/>
      <c r="CG134" s="2106"/>
      <c r="CI134" s="1757"/>
      <c r="CJ134" s="1757"/>
      <c r="CK134" s="1757"/>
    </row>
    <row r="135" spans="1:89" ht="14.25" customHeight="1" x14ac:dyDescent="0.25">
      <c r="CB135" s="2106"/>
      <c r="CC135" s="2106"/>
      <c r="CD135" s="2106"/>
      <c r="CE135" s="2106"/>
      <c r="CF135" s="2106"/>
      <c r="CG135" s="2106"/>
      <c r="CI135" s="1757"/>
      <c r="CJ135" s="1757"/>
      <c r="CK135" s="1757"/>
    </row>
    <row r="136" spans="1:89" ht="14.25" customHeight="1" x14ac:dyDescent="0.25">
      <c r="CB136" s="2106"/>
      <c r="CC136" s="2106"/>
      <c r="CD136" s="2106"/>
      <c r="CE136" s="2106"/>
      <c r="CF136" s="2106"/>
      <c r="CG136" s="2106"/>
      <c r="CI136" s="1757"/>
      <c r="CJ136" s="1757"/>
      <c r="CK136" s="1757"/>
    </row>
    <row r="137" spans="1:89" ht="14.25" customHeight="1" x14ac:dyDescent="0.25">
      <c r="CB137" s="2106"/>
      <c r="CC137" s="2106"/>
      <c r="CD137" s="2106"/>
      <c r="CE137" s="2106"/>
      <c r="CF137" s="2106"/>
      <c r="CG137" s="2106"/>
      <c r="CI137" s="1757"/>
      <c r="CJ137" s="1757"/>
      <c r="CK137" s="1757"/>
    </row>
    <row r="138" spans="1:89" ht="14.25" customHeight="1" x14ac:dyDescent="0.25">
      <c r="CB138" s="2106"/>
      <c r="CC138" s="2106"/>
      <c r="CD138" s="2106"/>
      <c r="CE138" s="2106"/>
      <c r="CF138" s="2106"/>
      <c r="CG138" s="2106"/>
      <c r="CI138" s="1757"/>
      <c r="CJ138" s="1757"/>
      <c r="CK138" s="1757"/>
    </row>
    <row r="139" spans="1:89" ht="14.25" customHeight="1" x14ac:dyDescent="0.25">
      <c r="CB139" s="2106"/>
      <c r="CC139" s="2106"/>
      <c r="CD139" s="2106"/>
      <c r="CE139" s="2106"/>
      <c r="CF139" s="2106"/>
      <c r="CG139" s="2106"/>
      <c r="CI139" s="1757"/>
      <c r="CJ139" s="1757"/>
      <c r="CK139" s="1757"/>
    </row>
    <row r="140" spans="1:89" ht="14.25" customHeight="1" x14ac:dyDescent="0.25">
      <c r="CB140" s="2106"/>
      <c r="CC140" s="2106"/>
      <c r="CD140" s="2106"/>
      <c r="CE140" s="2106"/>
      <c r="CF140" s="2106"/>
      <c r="CG140" s="2106"/>
      <c r="CI140" s="1757"/>
      <c r="CJ140" s="1757"/>
      <c r="CK140" s="1757"/>
    </row>
    <row r="141" spans="1:89" ht="14.25" customHeight="1" x14ac:dyDescent="0.25">
      <c r="CB141" s="2106"/>
      <c r="CC141" s="2106"/>
      <c r="CD141" s="2106"/>
      <c r="CE141" s="2106"/>
      <c r="CF141" s="2106"/>
      <c r="CG141" s="2106"/>
      <c r="CI141" s="1757"/>
      <c r="CJ141" s="1757"/>
      <c r="CK141" s="1757"/>
    </row>
    <row r="142" spans="1:89" ht="14.25" customHeight="1" x14ac:dyDescent="0.25">
      <c r="CB142" s="2106"/>
      <c r="CC142" s="2106"/>
      <c r="CD142" s="2106"/>
      <c r="CE142" s="2106"/>
      <c r="CF142" s="2106"/>
      <c r="CG142" s="2106"/>
      <c r="CI142" s="1757"/>
      <c r="CJ142" s="1757"/>
      <c r="CK142" s="1757"/>
    </row>
    <row r="143" spans="1:89" ht="14.25" customHeight="1" x14ac:dyDescent="0.25">
      <c r="CB143" s="2106"/>
      <c r="CC143" s="2106"/>
      <c r="CD143" s="2106"/>
      <c r="CE143" s="2106"/>
      <c r="CF143" s="2106"/>
      <c r="CG143" s="2106"/>
      <c r="CI143" s="1757"/>
      <c r="CJ143" s="1757"/>
      <c r="CK143" s="1757"/>
    </row>
    <row r="144" spans="1:89" ht="14.25" customHeight="1" x14ac:dyDescent="0.25">
      <c r="CB144" s="2106"/>
      <c r="CC144" s="2106"/>
      <c r="CD144" s="2106"/>
      <c r="CE144" s="2106"/>
      <c r="CF144" s="2106"/>
      <c r="CG144" s="2106"/>
      <c r="CI144" s="1757"/>
      <c r="CJ144" s="1757"/>
      <c r="CK144" s="1757"/>
    </row>
    <row r="145" spans="80:89" ht="14.25" customHeight="1" x14ac:dyDescent="0.25">
      <c r="CB145" s="2106"/>
      <c r="CC145" s="2106"/>
      <c r="CD145" s="2106"/>
      <c r="CE145" s="2106"/>
      <c r="CF145" s="2106"/>
      <c r="CG145" s="2106"/>
      <c r="CI145" s="1757"/>
      <c r="CJ145" s="1757"/>
      <c r="CK145" s="1757"/>
    </row>
    <row r="146" spans="80:89" ht="14.25" customHeight="1" x14ac:dyDescent="0.25">
      <c r="CB146" s="2106"/>
      <c r="CC146" s="2106"/>
      <c r="CD146" s="2106"/>
      <c r="CE146" s="2106"/>
      <c r="CF146" s="2106"/>
      <c r="CG146" s="2106"/>
      <c r="CI146" s="1757"/>
      <c r="CJ146" s="1757"/>
      <c r="CK146" s="1757"/>
    </row>
    <row r="147" spans="80:89" ht="14.25" customHeight="1" x14ac:dyDescent="0.25">
      <c r="CB147" s="2106"/>
      <c r="CC147" s="2106"/>
      <c r="CD147" s="2106"/>
      <c r="CE147" s="2106"/>
      <c r="CF147" s="2106"/>
      <c r="CG147" s="2106"/>
      <c r="CI147" s="1757"/>
      <c r="CJ147" s="1757"/>
      <c r="CK147" s="1757"/>
    </row>
    <row r="148" spans="80:89" ht="14.25" customHeight="1" x14ac:dyDescent="0.25">
      <c r="CB148" s="2106"/>
      <c r="CC148" s="2106"/>
      <c r="CD148" s="2106"/>
      <c r="CE148" s="2106"/>
      <c r="CF148" s="2106"/>
      <c r="CG148" s="2106"/>
      <c r="CI148" s="1757"/>
      <c r="CJ148" s="1757"/>
      <c r="CK148" s="1757"/>
    </row>
    <row r="149" spans="80:89" ht="14.25" customHeight="1" x14ac:dyDescent="0.25">
      <c r="CB149" s="2106"/>
      <c r="CC149" s="2106"/>
      <c r="CD149" s="2106"/>
      <c r="CE149" s="2106"/>
      <c r="CF149" s="2106"/>
      <c r="CG149" s="2106"/>
      <c r="CI149" s="1757"/>
      <c r="CJ149" s="1757"/>
      <c r="CK149" s="1757"/>
    </row>
    <row r="150" spans="80:89" ht="14.25" customHeight="1" x14ac:dyDescent="0.25">
      <c r="CB150" s="2106"/>
      <c r="CC150" s="2106"/>
      <c r="CD150" s="2106"/>
      <c r="CE150" s="2106"/>
      <c r="CF150" s="2106"/>
      <c r="CG150" s="2106"/>
      <c r="CI150" s="1757"/>
      <c r="CJ150" s="1757"/>
      <c r="CK150" s="1757"/>
    </row>
    <row r="151" spans="80:89" ht="14.25" customHeight="1" x14ac:dyDescent="0.25">
      <c r="CB151" s="2106"/>
      <c r="CC151" s="2106"/>
      <c r="CD151" s="2106"/>
      <c r="CE151" s="2106"/>
      <c r="CF151" s="2106"/>
      <c r="CG151" s="2106"/>
      <c r="CI151" s="1757"/>
      <c r="CJ151" s="1757"/>
      <c r="CK151" s="1757"/>
    </row>
    <row r="152" spans="80:89" ht="14.25" customHeight="1" x14ac:dyDescent="0.25">
      <c r="CB152" s="2106"/>
      <c r="CC152" s="2106"/>
      <c r="CD152" s="2106"/>
      <c r="CE152" s="2106"/>
      <c r="CF152" s="2106"/>
      <c r="CG152" s="2106"/>
      <c r="CI152" s="1757"/>
      <c r="CJ152" s="1757"/>
      <c r="CK152" s="1757"/>
    </row>
    <row r="153" spans="80:89" ht="14.25" customHeight="1" x14ac:dyDescent="0.25">
      <c r="CB153" s="2106"/>
      <c r="CC153" s="2106"/>
      <c r="CD153" s="2106"/>
      <c r="CE153" s="2106"/>
      <c r="CF153" s="2106"/>
      <c r="CG153" s="2106"/>
      <c r="CI153" s="1757"/>
      <c r="CJ153" s="1757"/>
      <c r="CK153" s="1757"/>
    </row>
    <row r="154" spans="80:89" ht="14.25" customHeight="1" x14ac:dyDescent="0.25">
      <c r="CB154" s="2106"/>
      <c r="CC154" s="2106"/>
      <c r="CD154" s="2106"/>
      <c r="CE154" s="2106"/>
      <c r="CF154" s="2106"/>
      <c r="CG154" s="2106"/>
      <c r="CI154" s="1757"/>
      <c r="CJ154" s="1757"/>
      <c r="CK154" s="1757"/>
    </row>
    <row r="155" spans="80:89" ht="14.25" customHeight="1" x14ac:dyDescent="0.25">
      <c r="CB155" s="2106"/>
      <c r="CC155" s="2106"/>
      <c r="CD155" s="2106"/>
      <c r="CE155" s="2106"/>
      <c r="CF155" s="2106"/>
      <c r="CG155" s="2106"/>
      <c r="CI155" s="1757"/>
      <c r="CJ155" s="1757"/>
      <c r="CK155" s="1757"/>
    </row>
    <row r="156" spans="80:89" ht="14.25" customHeight="1" x14ac:dyDescent="0.25">
      <c r="CB156" s="2106"/>
      <c r="CC156" s="2106"/>
      <c r="CD156" s="2106"/>
      <c r="CE156" s="2106"/>
      <c r="CF156" s="2106"/>
      <c r="CG156" s="2106"/>
      <c r="CI156" s="1757"/>
      <c r="CJ156" s="1757"/>
      <c r="CK156" s="1757"/>
    </row>
    <row r="157" spans="80:89" ht="14.25" customHeight="1" x14ac:dyDescent="0.25">
      <c r="CB157" s="2106"/>
      <c r="CC157" s="2106"/>
      <c r="CD157" s="2106"/>
      <c r="CE157" s="2106"/>
      <c r="CF157" s="2106"/>
      <c r="CG157" s="2106"/>
      <c r="CI157" s="1757"/>
      <c r="CJ157" s="1757"/>
      <c r="CK157" s="1757"/>
    </row>
    <row r="158" spans="80:89" ht="14.25" customHeight="1" x14ac:dyDescent="0.25">
      <c r="CB158" s="2106"/>
      <c r="CC158" s="2106"/>
      <c r="CD158" s="2106"/>
      <c r="CE158" s="2106"/>
      <c r="CF158" s="2106"/>
      <c r="CG158" s="2106"/>
      <c r="CI158" s="1757"/>
      <c r="CJ158" s="1757"/>
      <c r="CK158" s="1757"/>
    </row>
    <row r="159" spans="80:89" ht="14.25" customHeight="1" x14ac:dyDescent="0.25">
      <c r="CB159" s="2106"/>
      <c r="CC159" s="2106"/>
      <c r="CD159" s="2106"/>
      <c r="CE159" s="2106"/>
      <c r="CF159" s="2106"/>
      <c r="CG159" s="2106"/>
      <c r="CI159" s="1757"/>
      <c r="CJ159" s="1757"/>
      <c r="CK159" s="1757"/>
    </row>
    <row r="160" spans="80:89" ht="14.25" customHeight="1" x14ac:dyDescent="0.25">
      <c r="CB160" s="2106"/>
      <c r="CC160" s="2106"/>
      <c r="CD160" s="2106"/>
      <c r="CE160" s="2106"/>
      <c r="CF160" s="2106"/>
      <c r="CG160" s="2106"/>
      <c r="CI160" s="1757"/>
      <c r="CJ160" s="1757"/>
      <c r="CK160" s="1757"/>
    </row>
    <row r="161" spans="80:89" ht="14.25" customHeight="1" x14ac:dyDescent="0.25">
      <c r="CB161" s="2106"/>
      <c r="CC161" s="2106"/>
      <c r="CD161" s="2106"/>
      <c r="CE161" s="2106"/>
      <c r="CF161" s="2106"/>
      <c r="CG161" s="2106"/>
      <c r="CI161" s="1757"/>
      <c r="CJ161" s="1757"/>
      <c r="CK161" s="1757"/>
    </row>
    <row r="162" spans="80:89" ht="14.25" customHeight="1" x14ac:dyDescent="0.25">
      <c r="CB162" s="2106"/>
      <c r="CC162" s="2106"/>
      <c r="CD162" s="2106"/>
      <c r="CE162" s="2106"/>
      <c r="CF162" s="2106"/>
      <c r="CG162" s="2106"/>
      <c r="CI162" s="1757"/>
      <c r="CJ162" s="1757"/>
      <c r="CK162" s="1757"/>
    </row>
    <row r="163" spans="80:89" ht="14.25" customHeight="1" x14ac:dyDescent="0.25">
      <c r="CB163" s="2106"/>
      <c r="CC163" s="2106"/>
      <c r="CD163" s="2106"/>
      <c r="CE163" s="2106"/>
      <c r="CF163" s="2106"/>
      <c r="CG163" s="2106"/>
      <c r="CI163" s="1757"/>
      <c r="CJ163" s="1757"/>
      <c r="CK163" s="1757"/>
    </row>
    <row r="164" spans="80:89" ht="14.25" customHeight="1" x14ac:dyDescent="0.25">
      <c r="CB164" s="2106"/>
      <c r="CC164" s="2106"/>
      <c r="CD164" s="2106"/>
      <c r="CE164" s="2106"/>
      <c r="CF164" s="2106"/>
      <c r="CG164" s="2106"/>
      <c r="CI164" s="1757"/>
      <c r="CJ164" s="1757"/>
      <c r="CK164" s="1757"/>
    </row>
    <row r="165" spans="80:89" ht="14.25" customHeight="1" x14ac:dyDescent="0.25">
      <c r="CB165" s="2106"/>
      <c r="CC165" s="2106"/>
      <c r="CD165" s="2106"/>
      <c r="CE165" s="2106"/>
      <c r="CF165" s="2106"/>
      <c r="CG165" s="2106"/>
      <c r="CI165" s="1757"/>
      <c r="CJ165" s="1757"/>
      <c r="CK165" s="1757"/>
    </row>
    <row r="166" spans="80:89" ht="14.25" customHeight="1" x14ac:dyDescent="0.25">
      <c r="CB166" s="2106"/>
      <c r="CC166" s="2106"/>
      <c r="CD166" s="2106"/>
      <c r="CE166" s="2106"/>
      <c r="CF166" s="2106"/>
      <c r="CG166" s="2106"/>
      <c r="CI166" s="1757"/>
      <c r="CJ166" s="1757"/>
      <c r="CK166" s="1757"/>
    </row>
    <row r="167" spans="80:89" ht="14.25" customHeight="1" x14ac:dyDescent="0.25">
      <c r="CB167" s="2106"/>
      <c r="CC167" s="2106"/>
      <c r="CD167" s="2106"/>
      <c r="CE167" s="2106"/>
      <c r="CF167" s="2106"/>
      <c r="CG167" s="2106"/>
      <c r="CI167" s="1757"/>
      <c r="CJ167" s="1757"/>
      <c r="CK167" s="1757"/>
    </row>
    <row r="168" spans="80:89" ht="14.25" customHeight="1" x14ac:dyDescent="0.25">
      <c r="CB168" s="2106"/>
      <c r="CC168" s="2106"/>
      <c r="CD168" s="2106"/>
      <c r="CE168" s="2106"/>
      <c r="CF168" s="2106"/>
      <c r="CG168" s="2106"/>
      <c r="CI168" s="1757"/>
      <c r="CJ168" s="1757"/>
      <c r="CK168" s="1757"/>
    </row>
    <row r="169" spans="80:89" ht="14.25" customHeight="1" x14ac:dyDescent="0.25">
      <c r="CB169" s="2106"/>
      <c r="CC169" s="2106"/>
      <c r="CD169" s="2106"/>
      <c r="CE169" s="2106"/>
      <c r="CF169" s="2106"/>
      <c r="CG169" s="2106"/>
      <c r="CI169" s="1757"/>
      <c r="CJ169" s="1757"/>
      <c r="CK169" s="1757"/>
    </row>
    <row r="170" spans="80:89" ht="14.25" customHeight="1" x14ac:dyDescent="0.25">
      <c r="CB170" s="2106"/>
      <c r="CC170" s="2106"/>
      <c r="CD170" s="2106"/>
      <c r="CE170" s="2106"/>
      <c r="CF170" s="2106"/>
      <c r="CG170" s="2106"/>
      <c r="CI170" s="1757"/>
      <c r="CJ170" s="1757"/>
      <c r="CK170" s="1757"/>
    </row>
    <row r="171" spans="80:89" ht="14.25" customHeight="1" x14ac:dyDescent="0.25">
      <c r="CB171" s="2106"/>
      <c r="CC171" s="2106"/>
      <c r="CD171" s="2106"/>
      <c r="CE171" s="2106"/>
      <c r="CF171" s="2106"/>
      <c r="CG171" s="2106"/>
      <c r="CI171" s="1757"/>
      <c r="CJ171" s="1757"/>
      <c r="CK171" s="1757"/>
    </row>
    <row r="172" spans="80:89" ht="14.25" customHeight="1" x14ac:dyDescent="0.25">
      <c r="CB172" s="2106"/>
      <c r="CC172" s="2106"/>
      <c r="CD172" s="2106"/>
      <c r="CE172" s="2106"/>
      <c r="CF172" s="2106"/>
      <c r="CG172" s="2106"/>
      <c r="CI172" s="1757"/>
      <c r="CJ172" s="1757"/>
      <c r="CK172" s="1757"/>
    </row>
    <row r="173" spans="80:89" ht="14.25" customHeight="1" x14ac:dyDescent="0.25">
      <c r="CB173" s="2106"/>
      <c r="CC173" s="2106"/>
      <c r="CD173" s="2106"/>
      <c r="CE173" s="2106"/>
      <c r="CF173" s="2106"/>
      <c r="CG173" s="2106"/>
      <c r="CI173" s="1757"/>
      <c r="CJ173" s="1757"/>
      <c r="CK173" s="1757"/>
    </row>
    <row r="174" spans="80:89" ht="14.25" customHeight="1" x14ac:dyDescent="0.25">
      <c r="CB174" s="2106"/>
      <c r="CC174" s="2106"/>
      <c r="CD174" s="2106"/>
      <c r="CE174" s="2106"/>
      <c r="CF174" s="2106"/>
      <c r="CG174" s="2106"/>
      <c r="CI174" s="1757"/>
      <c r="CJ174" s="1757"/>
      <c r="CK174" s="1757"/>
    </row>
    <row r="175" spans="80:89" ht="14.25" customHeight="1" x14ac:dyDescent="0.25">
      <c r="CB175" s="2106"/>
      <c r="CC175" s="2106"/>
      <c r="CD175" s="2106"/>
      <c r="CE175" s="2106"/>
      <c r="CF175" s="2106"/>
      <c r="CG175" s="2106"/>
      <c r="CI175" s="1757"/>
      <c r="CJ175" s="1757"/>
      <c r="CK175" s="1757"/>
    </row>
    <row r="176" spans="80:89" ht="14.25" customHeight="1" x14ac:dyDescent="0.25">
      <c r="CB176" s="2106"/>
      <c r="CC176" s="2106"/>
      <c r="CD176" s="2106"/>
      <c r="CE176" s="2106"/>
      <c r="CF176" s="2106"/>
      <c r="CG176" s="2106"/>
      <c r="CI176" s="1757"/>
      <c r="CJ176" s="1757"/>
      <c r="CK176" s="1757"/>
    </row>
    <row r="177" spans="80:89" ht="14.25" customHeight="1" x14ac:dyDescent="0.25">
      <c r="CB177" s="2106"/>
      <c r="CC177" s="2106"/>
      <c r="CD177" s="2106"/>
      <c r="CE177" s="2106"/>
      <c r="CF177" s="2106"/>
      <c r="CG177" s="2106"/>
      <c r="CI177" s="1757"/>
      <c r="CJ177" s="1757"/>
      <c r="CK177" s="1757"/>
    </row>
    <row r="178" spans="80:89" ht="14.25" customHeight="1" x14ac:dyDescent="0.25">
      <c r="CB178" s="2106"/>
      <c r="CC178" s="2106"/>
      <c r="CD178" s="2106"/>
      <c r="CE178" s="2106"/>
      <c r="CF178" s="2106"/>
      <c r="CG178" s="2106"/>
      <c r="CI178" s="1757"/>
      <c r="CJ178" s="1757"/>
      <c r="CK178" s="1757"/>
    </row>
    <row r="179" spans="80:89" ht="14.25" customHeight="1" x14ac:dyDescent="0.25">
      <c r="CB179" s="2106"/>
      <c r="CC179" s="2106"/>
      <c r="CD179" s="2106"/>
      <c r="CE179" s="2106"/>
      <c r="CF179" s="2106"/>
      <c r="CG179" s="2106"/>
      <c r="CI179" s="1757"/>
      <c r="CJ179" s="1757"/>
      <c r="CK179" s="1757"/>
    </row>
    <row r="180" spans="80:89" ht="14.25" customHeight="1" x14ac:dyDescent="0.25">
      <c r="CB180" s="2106"/>
      <c r="CC180" s="2106"/>
      <c r="CD180" s="2106"/>
      <c r="CE180" s="2106"/>
      <c r="CF180" s="2106"/>
      <c r="CG180" s="2106"/>
      <c r="CI180" s="1757"/>
      <c r="CJ180" s="1757"/>
      <c r="CK180" s="1757"/>
    </row>
    <row r="181" spans="80:89" ht="14.25" customHeight="1" x14ac:dyDescent="0.25">
      <c r="CB181" s="2106"/>
      <c r="CC181" s="2106"/>
      <c r="CD181" s="2106"/>
      <c r="CE181" s="2106"/>
      <c r="CF181" s="2106"/>
      <c r="CG181" s="2106"/>
      <c r="CI181" s="1757"/>
      <c r="CJ181" s="1757"/>
      <c r="CK181" s="1757"/>
    </row>
    <row r="182" spans="80:89" ht="14.25" customHeight="1" x14ac:dyDescent="0.25">
      <c r="CB182" s="2106"/>
      <c r="CC182" s="2106"/>
      <c r="CD182" s="2106"/>
      <c r="CE182" s="2106"/>
      <c r="CF182" s="2106"/>
      <c r="CG182" s="2106"/>
      <c r="CI182" s="1757"/>
      <c r="CJ182" s="1757"/>
      <c r="CK182" s="1757"/>
    </row>
    <row r="183" spans="80:89" ht="14.25" customHeight="1" x14ac:dyDescent="0.25">
      <c r="CB183" s="2106"/>
      <c r="CC183" s="2106"/>
      <c r="CD183" s="2106"/>
      <c r="CE183" s="2106"/>
      <c r="CF183" s="2106"/>
      <c r="CG183" s="2106"/>
      <c r="CI183" s="1757"/>
      <c r="CJ183" s="1757"/>
      <c r="CK183" s="1757"/>
    </row>
    <row r="184" spans="80:89" ht="14.25" customHeight="1" x14ac:dyDescent="0.25">
      <c r="CB184" s="2106"/>
      <c r="CC184" s="2106"/>
      <c r="CD184" s="2106"/>
      <c r="CE184" s="2106"/>
      <c r="CF184" s="2106"/>
      <c r="CG184" s="2106"/>
      <c r="CI184" s="1757"/>
      <c r="CJ184" s="1757"/>
      <c r="CK184" s="1757"/>
    </row>
    <row r="185" spans="80:89" ht="14.25" customHeight="1" x14ac:dyDescent="0.25">
      <c r="CB185" s="2106"/>
      <c r="CC185" s="2106"/>
      <c r="CD185" s="2106"/>
      <c r="CE185" s="2106"/>
      <c r="CF185" s="2106"/>
      <c r="CG185" s="2106"/>
      <c r="CI185" s="1757"/>
      <c r="CJ185" s="1757"/>
      <c r="CK185" s="1757"/>
    </row>
    <row r="186" spans="80:89" ht="14.25" customHeight="1" x14ac:dyDescent="0.25">
      <c r="CB186" s="2106"/>
      <c r="CC186" s="2106"/>
      <c r="CD186" s="2106"/>
      <c r="CE186" s="2106"/>
      <c r="CF186" s="2106"/>
      <c r="CG186" s="2106"/>
      <c r="CI186" s="1757"/>
      <c r="CJ186" s="1757"/>
      <c r="CK186" s="1757"/>
    </row>
    <row r="187" spans="80:89" ht="14.25" customHeight="1" x14ac:dyDescent="0.25">
      <c r="CB187" s="2106"/>
      <c r="CC187" s="2106"/>
      <c r="CD187" s="2106"/>
      <c r="CE187" s="2106"/>
      <c r="CF187" s="2106"/>
      <c r="CG187" s="2106"/>
      <c r="CI187" s="1757"/>
      <c r="CJ187" s="1757"/>
      <c r="CK187" s="1757"/>
    </row>
    <row r="188" spans="80:89" ht="14.25" customHeight="1" x14ac:dyDescent="0.25">
      <c r="CB188" s="2106"/>
      <c r="CC188" s="2106"/>
      <c r="CD188" s="2106"/>
      <c r="CE188" s="2106"/>
      <c r="CF188" s="2106"/>
      <c r="CG188" s="2106"/>
      <c r="CI188" s="1757"/>
      <c r="CJ188" s="1757"/>
      <c r="CK188" s="1757"/>
    </row>
    <row r="189" spans="80:89" ht="14.25" customHeight="1" x14ac:dyDescent="0.25">
      <c r="CB189" s="2106"/>
      <c r="CC189" s="2106"/>
      <c r="CD189" s="2106"/>
      <c r="CE189" s="2106"/>
      <c r="CF189" s="2106"/>
      <c r="CG189" s="2106"/>
      <c r="CI189" s="1757"/>
      <c r="CJ189" s="1757"/>
      <c r="CK189" s="1757"/>
    </row>
    <row r="190" spans="80:89" ht="14.25" customHeight="1" x14ac:dyDescent="0.25">
      <c r="CB190" s="2106"/>
      <c r="CC190" s="2106"/>
      <c r="CD190" s="2106"/>
      <c r="CE190" s="2106"/>
      <c r="CF190" s="2106"/>
      <c r="CG190" s="2106"/>
      <c r="CI190" s="1757"/>
      <c r="CJ190" s="1757"/>
      <c r="CK190" s="1757"/>
    </row>
    <row r="191" spans="80:89" ht="14.25" customHeight="1" x14ac:dyDescent="0.25">
      <c r="CB191" s="2106"/>
      <c r="CC191" s="2106"/>
      <c r="CD191" s="2106"/>
      <c r="CE191" s="2106"/>
      <c r="CF191" s="2106"/>
      <c r="CG191" s="2106"/>
      <c r="CI191" s="1757"/>
      <c r="CJ191" s="1757"/>
      <c r="CK191" s="1757"/>
    </row>
    <row r="192" spans="80:89" ht="14.25" customHeight="1" x14ac:dyDescent="0.25">
      <c r="CB192" s="2106"/>
      <c r="CC192" s="2106"/>
      <c r="CD192" s="2106"/>
      <c r="CE192" s="2106"/>
      <c r="CF192" s="2106"/>
      <c r="CG192" s="2106"/>
      <c r="CI192" s="1757"/>
      <c r="CJ192" s="1757"/>
      <c r="CK192" s="1757"/>
    </row>
    <row r="193" spans="80:89" ht="14.25" customHeight="1" x14ac:dyDescent="0.25">
      <c r="CB193" s="2106"/>
      <c r="CC193" s="2106"/>
      <c r="CD193" s="2106"/>
      <c r="CE193" s="2106"/>
      <c r="CF193" s="2106"/>
      <c r="CG193" s="2106"/>
      <c r="CI193" s="1757"/>
      <c r="CJ193" s="1757"/>
      <c r="CK193" s="1757"/>
    </row>
    <row r="194" spans="80:89" ht="14.25" customHeight="1" x14ac:dyDescent="0.25">
      <c r="CB194" s="2106"/>
      <c r="CC194" s="2106"/>
      <c r="CD194" s="2106"/>
      <c r="CE194" s="2106"/>
      <c r="CF194" s="2106"/>
      <c r="CG194" s="2106"/>
      <c r="CI194" s="1757"/>
      <c r="CJ194" s="1757"/>
      <c r="CK194" s="1757"/>
    </row>
    <row r="195" spans="80:89" ht="14.25" customHeight="1" x14ac:dyDescent="0.25">
      <c r="CB195" s="2106"/>
      <c r="CC195" s="2106"/>
      <c r="CD195" s="2106"/>
      <c r="CE195" s="2106"/>
      <c r="CF195" s="2106"/>
      <c r="CG195" s="2106"/>
      <c r="CI195" s="1757"/>
      <c r="CJ195" s="1757"/>
      <c r="CK195" s="1757"/>
    </row>
    <row r="196" spans="80:89" ht="14.25" customHeight="1" x14ac:dyDescent="0.25">
      <c r="CB196" s="2106"/>
      <c r="CC196" s="2106"/>
      <c r="CD196" s="2106"/>
      <c r="CE196" s="2106"/>
      <c r="CF196" s="2106"/>
      <c r="CG196" s="2106"/>
      <c r="CI196" s="1757"/>
      <c r="CJ196" s="1757"/>
      <c r="CK196" s="1757"/>
    </row>
    <row r="197" spans="80:89" ht="14.25" customHeight="1" x14ac:dyDescent="0.25">
      <c r="CB197" s="2106"/>
      <c r="CC197" s="2106"/>
      <c r="CD197" s="2106"/>
      <c r="CE197" s="2106"/>
      <c r="CF197" s="2106"/>
      <c r="CG197" s="2106"/>
      <c r="CI197" s="1757"/>
      <c r="CJ197" s="1757"/>
      <c r="CK197" s="1757"/>
    </row>
    <row r="198" spans="80:89" ht="14.25" customHeight="1" x14ac:dyDescent="0.25">
      <c r="CB198" s="2106"/>
      <c r="CC198" s="2106"/>
      <c r="CD198" s="2106"/>
      <c r="CE198" s="2106"/>
      <c r="CF198" s="2106"/>
      <c r="CG198" s="2106"/>
      <c r="CI198" s="1757"/>
      <c r="CJ198" s="1757"/>
      <c r="CK198" s="1757"/>
    </row>
    <row r="199" spans="80:89" ht="14.25" customHeight="1" x14ac:dyDescent="0.25">
      <c r="CB199" s="2106"/>
      <c r="CC199" s="2106"/>
      <c r="CD199" s="2106"/>
      <c r="CE199" s="2106"/>
      <c r="CF199" s="2106"/>
      <c r="CG199" s="2106"/>
      <c r="CI199" s="1757"/>
      <c r="CJ199" s="1757"/>
      <c r="CK199" s="1757"/>
    </row>
    <row r="200" spans="80:89" ht="14.25" customHeight="1" x14ac:dyDescent="0.25">
      <c r="CB200" s="2106"/>
      <c r="CC200" s="2106"/>
      <c r="CD200" s="2106"/>
      <c r="CE200" s="2106"/>
      <c r="CF200" s="2106"/>
      <c r="CG200" s="2106"/>
      <c r="CI200" s="1757"/>
      <c r="CJ200" s="1757"/>
      <c r="CK200" s="1757"/>
    </row>
    <row r="201" spans="80:89" ht="14.25" customHeight="1" x14ac:dyDescent="0.25">
      <c r="CB201" s="2106"/>
      <c r="CC201" s="2106"/>
      <c r="CD201" s="2106"/>
      <c r="CE201" s="2106"/>
      <c r="CF201" s="2106"/>
      <c r="CG201" s="2106"/>
      <c r="CI201" s="1757"/>
      <c r="CJ201" s="1757"/>
      <c r="CK201" s="1757"/>
    </row>
    <row r="202" spans="80:89" ht="14.25" customHeight="1" x14ac:dyDescent="0.25">
      <c r="CB202" s="2106"/>
      <c r="CC202" s="2106"/>
      <c r="CD202" s="2106"/>
      <c r="CE202" s="2106"/>
      <c r="CF202" s="2106"/>
      <c r="CG202" s="2106"/>
      <c r="CI202" s="1757"/>
      <c r="CJ202" s="1757"/>
      <c r="CK202" s="1757"/>
    </row>
    <row r="203" spans="80:89" ht="14.25" customHeight="1" x14ac:dyDescent="0.25">
      <c r="CB203" s="2106"/>
      <c r="CC203" s="2106"/>
      <c r="CD203" s="2106"/>
      <c r="CE203" s="2106"/>
      <c r="CF203" s="2106"/>
      <c r="CG203" s="2106"/>
      <c r="CI203" s="1757"/>
      <c r="CJ203" s="1757"/>
      <c r="CK203" s="1757"/>
    </row>
    <row r="204" spans="80:89" ht="14.25" customHeight="1" x14ac:dyDescent="0.25">
      <c r="CB204" s="2106"/>
      <c r="CC204" s="2106"/>
      <c r="CD204" s="2106"/>
      <c r="CE204" s="2106"/>
      <c r="CF204" s="2106"/>
      <c r="CG204" s="2106"/>
      <c r="CI204" s="1757"/>
      <c r="CJ204" s="1757"/>
      <c r="CK204" s="1757"/>
    </row>
    <row r="205" spans="80:89" ht="14.25" customHeight="1" x14ac:dyDescent="0.25">
      <c r="CB205" s="2106"/>
      <c r="CC205" s="2106"/>
      <c r="CD205" s="2106"/>
      <c r="CE205" s="2106"/>
      <c r="CF205" s="2106"/>
      <c r="CG205" s="2106"/>
      <c r="CI205" s="1757"/>
      <c r="CJ205" s="1757"/>
      <c r="CK205" s="1757"/>
    </row>
    <row r="206" spans="80:89" ht="14.25" customHeight="1" x14ac:dyDescent="0.25">
      <c r="CB206" s="2106"/>
      <c r="CC206" s="2106"/>
      <c r="CD206" s="2106"/>
      <c r="CE206" s="2106"/>
      <c r="CF206" s="2106"/>
      <c r="CG206" s="2106"/>
      <c r="CI206" s="1757"/>
      <c r="CJ206" s="1757"/>
      <c r="CK206" s="1757"/>
    </row>
    <row r="207" spans="80:89" ht="14.25" customHeight="1" x14ac:dyDescent="0.25">
      <c r="CB207" s="2106"/>
      <c r="CC207" s="2106"/>
      <c r="CD207" s="2106"/>
      <c r="CE207" s="2106"/>
      <c r="CF207" s="2106"/>
      <c r="CG207" s="2106"/>
      <c r="CI207" s="1757"/>
      <c r="CJ207" s="1757"/>
      <c r="CK207" s="1757"/>
    </row>
    <row r="208" spans="80:89" ht="14.25" customHeight="1" x14ac:dyDescent="0.25">
      <c r="CB208" s="2106"/>
      <c r="CC208" s="2106"/>
      <c r="CD208" s="2106"/>
      <c r="CE208" s="2106"/>
      <c r="CF208" s="2106"/>
      <c r="CG208" s="2106"/>
      <c r="CI208" s="1757"/>
      <c r="CJ208" s="1757"/>
      <c r="CK208" s="1757"/>
    </row>
    <row r="209" spans="80:89" ht="14.25" customHeight="1" x14ac:dyDescent="0.25">
      <c r="CB209" s="2106"/>
      <c r="CC209" s="2106"/>
      <c r="CD209" s="2106"/>
      <c r="CE209" s="2106"/>
      <c r="CF209" s="2106"/>
      <c r="CG209" s="2106"/>
      <c r="CI209" s="1757"/>
      <c r="CJ209" s="1757"/>
      <c r="CK209" s="1757"/>
    </row>
    <row r="210" spans="80:89" ht="14.25" customHeight="1" x14ac:dyDescent="0.25">
      <c r="CB210" s="2106"/>
      <c r="CC210" s="2106"/>
      <c r="CD210" s="2106"/>
      <c r="CE210" s="2106"/>
      <c r="CF210" s="2106"/>
      <c r="CG210" s="2106"/>
      <c r="CI210" s="1757"/>
      <c r="CJ210" s="1757"/>
      <c r="CK210" s="1757"/>
    </row>
    <row r="211" spans="80:89" ht="14.25" customHeight="1" x14ac:dyDescent="0.25">
      <c r="CB211" s="2106"/>
      <c r="CC211" s="2106"/>
      <c r="CD211" s="2106"/>
      <c r="CE211" s="2106"/>
      <c r="CF211" s="2106"/>
      <c r="CG211" s="2106"/>
      <c r="CI211" s="1757"/>
      <c r="CJ211" s="1757"/>
      <c r="CK211" s="1757"/>
    </row>
    <row r="212" spans="80:89" ht="14.25" customHeight="1" x14ac:dyDescent="0.25">
      <c r="CB212" s="2106"/>
      <c r="CC212" s="2106"/>
      <c r="CD212" s="2106"/>
      <c r="CE212" s="2106"/>
      <c r="CF212" s="2106"/>
      <c r="CG212" s="2106"/>
      <c r="CI212" s="1757"/>
      <c r="CJ212" s="1757"/>
      <c r="CK212" s="1757"/>
    </row>
    <row r="213" spans="80:89" ht="14.25" customHeight="1" x14ac:dyDescent="0.25">
      <c r="CB213" s="2106"/>
      <c r="CC213" s="2106"/>
      <c r="CD213" s="2106"/>
      <c r="CE213" s="2106"/>
      <c r="CF213" s="2106"/>
      <c r="CG213" s="2106"/>
      <c r="CI213" s="1757"/>
      <c r="CJ213" s="1757"/>
      <c r="CK213" s="1757"/>
    </row>
    <row r="214" spans="80:89" ht="14.25" customHeight="1" x14ac:dyDescent="0.25">
      <c r="CB214" s="2106"/>
      <c r="CC214" s="2106"/>
      <c r="CD214" s="2106"/>
      <c r="CE214" s="2106"/>
      <c r="CF214" s="2106"/>
      <c r="CG214" s="2106"/>
      <c r="CI214" s="1757"/>
      <c r="CJ214" s="1757"/>
      <c r="CK214" s="1757"/>
    </row>
    <row r="215" spans="80:89" ht="14.25" customHeight="1" x14ac:dyDescent="0.25">
      <c r="CB215" s="2106"/>
      <c r="CC215" s="2106"/>
      <c r="CD215" s="2106"/>
      <c r="CE215" s="2106"/>
      <c r="CF215" s="2106"/>
      <c r="CG215" s="2106"/>
      <c r="CI215" s="1757"/>
      <c r="CJ215" s="1757"/>
      <c r="CK215" s="1757"/>
    </row>
    <row r="216" spans="80:89" ht="14.25" customHeight="1" x14ac:dyDescent="0.25">
      <c r="CB216" s="2106"/>
      <c r="CC216" s="2106"/>
      <c r="CD216" s="2106"/>
      <c r="CE216" s="2106"/>
      <c r="CF216" s="2106"/>
      <c r="CG216" s="2106"/>
      <c r="CI216" s="1757"/>
      <c r="CJ216" s="1757"/>
      <c r="CK216" s="1757"/>
    </row>
    <row r="217" spans="80:89" ht="14.25" customHeight="1" x14ac:dyDescent="0.25">
      <c r="CB217" s="2106"/>
      <c r="CC217" s="2106"/>
      <c r="CD217" s="2106"/>
      <c r="CE217" s="2106"/>
      <c r="CF217" s="2106"/>
      <c r="CG217" s="2106"/>
      <c r="CI217" s="1757"/>
      <c r="CJ217" s="1757"/>
      <c r="CK217" s="1757"/>
    </row>
    <row r="218" spans="80:89" ht="14.25" customHeight="1" x14ac:dyDescent="0.25">
      <c r="CB218" s="2106"/>
      <c r="CC218" s="2106"/>
      <c r="CD218" s="2106"/>
      <c r="CE218" s="2106"/>
      <c r="CF218" s="2106"/>
      <c r="CG218" s="2106"/>
      <c r="CI218" s="1757"/>
      <c r="CJ218" s="1757"/>
      <c r="CK218" s="1757"/>
    </row>
    <row r="219" spans="80:89" ht="14.25" customHeight="1" x14ac:dyDescent="0.25">
      <c r="CB219" s="2106"/>
      <c r="CC219" s="2106"/>
      <c r="CD219" s="2106"/>
      <c r="CE219" s="2106"/>
      <c r="CF219" s="2106"/>
      <c r="CG219" s="2106"/>
      <c r="CI219" s="1757"/>
      <c r="CJ219" s="1757"/>
      <c r="CK219" s="1757"/>
    </row>
    <row r="220" spans="80:89" ht="14.25" customHeight="1" x14ac:dyDescent="0.25">
      <c r="CB220" s="2106"/>
      <c r="CC220" s="2106"/>
      <c r="CD220" s="2106"/>
      <c r="CE220" s="2106"/>
      <c r="CF220" s="2106"/>
      <c r="CG220" s="2106"/>
      <c r="CI220" s="1757"/>
      <c r="CJ220" s="1757"/>
      <c r="CK220" s="1757"/>
    </row>
    <row r="221" spans="80:89" ht="14.25" customHeight="1" x14ac:dyDescent="0.25">
      <c r="CB221" s="2106"/>
      <c r="CC221" s="2106"/>
      <c r="CD221" s="2106"/>
      <c r="CE221" s="2106"/>
      <c r="CF221" s="2106"/>
      <c r="CG221" s="2106"/>
      <c r="CI221" s="1757"/>
      <c r="CJ221" s="1757"/>
      <c r="CK221" s="1757"/>
    </row>
    <row r="222" spans="80:89" ht="14.25" customHeight="1" x14ac:dyDescent="0.25">
      <c r="CB222" s="2106"/>
      <c r="CC222" s="2106"/>
      <c r="CD222" s="2106"/>
      <c r="CE222" s="2106"/>
      <c r="CF222" s="2106"/>
      <c r="CG222" s="2106"/>
      <c r="CI222" s="1757"/>
      <c r="CJ222" s="1757"/>
      <c r="CK222" s="1757"/>
    </row>
    <row r="223" spans="80:89" ht="14.25" customHeight="1" x14ac:dyDescent="0.25">
      <c r="CB223" s="2106"/>
      <c r="CC223" s="2106"/>
      <c r="CD223" s="2106"/>
      <c r="CE223" s="2106"/>
      <c r="CF223" s="2106"/>
      <c r="CG223" s="2106"/>
      <c r="CI223" s="1757"/>
      <c r="CJ223" s="1757"/>
      <c r="CK223" s="1757"/>
    </row>
    <row r="224" spans="80:89" ht="14.25" customHeight="1" x14ac:dyDescent="0.25">
      <c r="CB224" s="2106"/>
      <c r="CC224" s="2106"/>
      <c r="CD224" s="2106"/>
      <c r="CE224" s="2106"/>
      <c r="CF224" s="2106"/>
      <c r="CG224" s="2106"/>
      <c r="CI224" s="1757"/>
      <c r="CJ224" s="1757"/>
      <c r="CK224" s="1757"/>
    </row>
    <row r="225" spans="80:89" ht="14.25" customHeight="1" x14ac:dyDescent="0.25">
      <c r="CB225" s="2106"/>
      <c r="CC225" s="2106"/>
      <c r="CD225" s="2106"/>
      <c r="CE225" s="2106"/>
      <c r="CF225" s="2106"/>
      <c r="CG225" s="2106"/>
      <c r="CI225" s="1757"/>
      <c r="CJ225" s="1757"/>
      <c r="CK225" s="1757"/>
    </row>
    <row r="226" spans="80:89" ht="14.25" customHeight="1" x14ac:dyDescent="0.25">
      <c r="CB226" s="2106"/>
      <c r="CC226" s="2106"/>
      <c r="CD226" s="2106"/>
      <c r="CE226" s="2106"/>
      <c r="CF226" s="2106"/>
      <c r="CG226" s="2106"/>
      <c r="CI226" s="1757"/>
      <c r="CJ226" s="1757"/>
      <c r="CK226" s="1757"/>
    </row>
    <row r="227" spans="80:89" ht="14.25" customHeight="1" x14ac:dyDescent="0.25">
      <c r="CB227" s="2106"/>
      <c r="CC227" s="2106"/>
      <c r="CD227" s="2106"/>
      <c r="CE227" s="2106"/>
      <c r="CF227" s="2106"/>
      <c r="CG227" s="2106"/>
      <c r="CI227" s="1757"/>
      <c r="CJ227" s="1757"/>
      <c r="CK227" s="1757"/>
    </row>
    <row r="228" spans="80:89" ht="14.25" customHeight="1" x14ac:dyDescent="0.25">
      <c r="CB228" s="2106"/>
      <c r="CC228" s="2106"/>
      <c r="CD228" s="2106"/>
      <c r="CE228" s="2106"/>
      <c r="CF228" s="2106"/>
      <c r="CG228" s="2106"/>
      <c r="CI228" s="1757"/>
      <c r="CJ228" s="1757"/>
      <c r="CK228" s="1757"/>
    </row>
    <row r="229" spans="80:89" ht="14.25" customHeight="1" x14ac:dyDescent="0.25">
      <c r="CB229" s="2106"/>
      <c r="CC229" s="2106"/>
      <c r="CD229" s="2106"/>
      <c r="CE229" s="2106"/>
      <c r="CF229" s="2106"/>
      <c r="CG229" s="2106"/>
      <c r="CI229" s="1757"/>
      <c r="CJ229" s="1757"/>
      <c r="CK229" s="1757"/>
    </row>
    <row r="230" spans="80:89" ht="14.25" customHeight="1" x14ac:dyDescent="0.25">
      <c r="CB230" s="2106"/>
      <c r="CC230" s="2106"/>
      <c r="CD230" s="2106"/>
      <c r="CE230" s="2106"/>
      <c r="CF230" s="2106"/>
      <c r="CG230" s="2106"/>
      <c r="CI230" s="1757"/>
      <c r="CJ230" s="1757"/>
      <c r="CK230" s="1757"/>
    </row>
    <row r="231" spans="80:89" ht="14.25" customHeight="1" x14ac:dyDescent="0.25">
      <c r="CB231" s="2106"/>
      <c r="CC231" s="2106"/>
      <c r="CD231" s="2106"/>
      <c r="CE231" s="2106"/>
      <c r="CF231" s="2106"/>
      <c r="CG231" s="2106"/>
      <c r="CI231" s="1757"/>
      <c r="CJ231" s="1757"/>
      <c r="CK231" s="1757"/>
    </row>
    <row r="232" spans="80:89" ht="14.25" customHeight="1" x14ac:dyDescent="0.25">
      <c r="CB232" s="2106"/>
      <c r="CC232" s="2106"/>
      <c r="CD232" s="2106"/>
      <c r="CE232" s="2106"/>
      <c r="CF232" s="2106"/>
      <c r="CG232" s="2106"/>
      <c r="CI232" s="1757"/>
      <c r="CJ232" s="1757"/>
      <c r="CK232" s="1757"/>
    </row>
    <row r="233" spans="80:89" ht="14.25" customHeight="1" x14ac:dyDescent="0.25">
      <c r="CB233" s="2106"/>
      <c r="CC233" s="2106"/>
      <c r="CD233" s="2106"/>
      <c r="CE233" s="2106"/>
      <c r="CF233" s="2106"/>
      <c r="CG233" s="2106"/>
      <c r="CI233" s="1757"/>
      <c r="CJ233" s="1757"/>
      <c r="CK233" s="1757"/>
    </row>
    <row r="234" spans="80:89" ht="14.25" customHeight="1" x14ac:dyDescent="0.25">
      <c r="CB234" s="2106"/>
      <c r="CC234" s="2106"/>
      <c r="CD234" s="2106"/>
      <c r="CE234" s="2106"/>
      <c r="CF234" s="2106"/>
      <c r="CG234" s="2106"/>
      <c r="CI234" s="1757"/>
      <c r="CJ234" s="1757"/>
      <c r="CK234" s="1757"/>
    </row>
    <row r="235" spans="80:89" ht="14.25" customHeight="1" x14ac:dyDescent="0.25">
      <c r="CB235" s="2106"/>
      <c r="CC235" s="2106"/>
      <c r="CD235" s="2106"/>
      <c r="CE235" s="2106"/>
      <c r="CF235" s="2106"/>
      <c r="CG235" s="2106"/>
      <c r="CI235" s="1757"/>
      <c r="CJ235" s="1757"/>
      <c r="CK235" s="1757"/>
    </row>
    <row r="236" spans="80:89" ht="14.25" customHeight="1" x14ac:dyDescent="0.25">
      <c r="CB236" s="2106"/>
      <c r="CC236" s="2106"/>
      <c r="CD236" s="2106"/>
      <c r="CE236" s="2106"/>
      <c r="CF236" s="2106"/>
      <c r="CG236" s="2106"/>
      <c r="CI236" s="1757"/>
      <c r="CJ236" s="1757"/>
      <c r="CK236" s="1757"/>
    </row>
    <row r="237" spans="80:89" ht="14.25" customHeight="1" x14ac:dyDescent="0.25">
      <c r="CB237" s="2106"/>
      <c r="CC237" s="2106"/>
      <c r="CD237" s="2106"/>
      <c r="CE237" s="2106"/>
      <c r="CF237" s="2106"/>
      <c r="CG237" s="2106"/>
      <c r="CI237" s="1757"/>
      <c r="CJ237" s="1757"/>
      <c r="CK237" s="1757"/>
    </row>
    <row r="238" spans="80:89" ht="14.25" customHeight="1" x14ac:dyDescent="0.25">
      <c r="CB238" s="2106"/>
      <c r="CC238" s="2106"/>
      <c r="CD238" s="2106"/>
      <c r="CE238" s="2106"/>
      <c r="CF238" s="2106"/>
      <c r="CG238" s="2106"/>
      <c r="CI238" s="1757"/>
      <c r="CJ238" s="1757"/>
      <c r="CK238" s="1757"/>
    </row>
    <row r="239" spans="80:89" ht="14.25" customHeight="1" x14ac:dyDescent="0.25">
      <c r="CB239" s="2106"/>
      <c r="CC239" s="2106"/>
      <c r="CD239" s="2106"/>
      <c r="CE239" s="2106"/>
      <c r="CF239" s="2106"/>
      <c r="CG239" s="2106"/>
      <c r="CI239" s="1757"/>
      <c r="CJ239" s="1757"/>
      <c r="CK239" s="1757"/>
    </row>
    <row r="240" spans="80:89" ht="14.25" customHeight="1" x14ac:dyDescent="0.25">
      <c r="CB240" s="2106"/>
      <c r="CC240" s="2106"/>
      <c r="CD240" s="2106"/>
      <c r="CE240" s="2106"/>
      <c r="CF240" s="2106"/>
      <c r="CG240" s="2106"/>
      <c r="CI240" s="1757"/>
      <c r="CJ240" s="1757"/>
      <c r="CK240" s="1757"/>
    </row>
    <row r="241" spans="80:89" ht="14.25" customHeight="1" x14ac:dyDescent="0.25">
      <c r="CB241" s="2106"/>
      <c r="CC241" s="2106"/>
      <c r="CD241" s="2106"/>
      <c r="CE241" s="2106"/>
      <c r="CF241" s="2106"/>
      <c r="CG241" s="2106"/>
      <c r="CI241" s="1757"/>
      <c r="CJ241" s="1757"/>
      <c r="CK241" s="1757"/>
    </row>
    <row r="242" spans="80:89" ht="14.25" customHeight="1" x14ac:dyDescent="0.25">
      <c r="CB242" s="2106"/>
      <c r="CC242" s="2106"/>
      <c r="CD242" s="2106"/>
      <c r="CE242" s="2106"/>
      <c r="CF242" s="2106"/>
      <c r="CG242" s="2106"/>
      <c r="CI242" s="1757"/>
      <c r="CJ242" s="1757"/>
      <c r="CK242" s="1757"/>
    </row>
    <row r="243" spans="80:89" ht="14.25" customHeight="1" x14ac:dyDescent="0.25">
      <c r="CB243" s="2106"/>
      <c r="CC243" s="2106"/>
      <c r="CD243" s="2106"/>
      <c r="CE243" s="2106"/>
      <c r="CF243" s="2106"/>
      <c r="CG243" s="2106"/>
      <c r="CI243" s="1757"/>
      <c r="CJ243" s="1757"/>
      <c r="CK243" s="1757"/>
    </row>
    <row r="244" spans="80:89" ht="14.25" customHeight="1" x14ac:dyDescent="0.25">
      <c r="CB244" s="2106"/>
      <c r="CC244" s="2106"/>
      <c r="CD244" s="2106"/>
      <c r="CE244" s="2106"/>
      <c r="CF244" s="2106"/>
      <c r="CG244" s="2106"/>
      <c r="CI244" s="1757"/>
      <c r="CJ244" s="1757"/>
      <c r="CK244" s="1757"/>
    </row>
    <row r="245" spans="80:89" ht="14.25" customHeight="1" x14ac:dyDescent="0.25">
      <c r="CB245" s="2106"/>
      <c r="CC245" s="2106"/>
      <c r="CD245" s="2106"/>
      <c r="CE245" s="2106"/>
      <c r="CF245" s="2106"/>
      <c r="CG245" s="2106"/>
      <c r="CI245" s="1757"/>
      <c r="CJ245" s="1757"/>
      <c r="CK245" s="1757"/>
    </row>
    <row r="246" spans="80:89" ht="14.25" customHeight="1" x14ac:dyDescent="0.25">
      <c r="CB246" s="2106"/>
      <c r="CC246" s="2106"/>
      <c r="CD246" s="2106"/>
      <c r="CE246" s="2106"/>
      <c r="CF246" s="2106"/>
      <c r="CG246" s="2106"/>
      <c r="CI246" s="1757"/>
      <c r="CJ246" s="1757"/>
      <c r="CK246" s="1757"/>
    </row>
    <row r="247" spans="80:89" ht="14.25" customHeight="1" x14ac:dyDescent="0.25">
      <c r="CB247" s="2106"/>
      <c r="CC247" s="2106"/>
      <c r="CD247" s="2106"/>
      <c r="CE247" s="2106"/>
      <c r="CF247" s="2106"/>
      <c r="CG247" s="2106"/>
      <c r="CI247" s="1757"/>
      <c r="CJ247" s="1757"/>
      <c r="CK247" s="1757"/>
    </row>
    <row r="248" spans="80:89" ht="14.25" customHeight="1" x14ac:dyDescent="0.25">
      <c r="CB248" s="2106"/>
      <c r="CC248" s="2106"/>
      <c r="CD248" s="2106"/>
      <c r="CE248" s="2106"/>
      <c r="CF248" s="2106"/>
      <c r="CG248" s="2106"/>
      <c r="CI248" s="1757"/>
      <c r="CJ248" s="1757"/>
      <c r="CK248" s="1757"/>
    </row>
    <row r="249" spans="80:89" ht="14.25" customHeight="1" x14ac:dyDescent="0.25">
      <c r="CB249" s="2106"/>
      <c r="CC249" s="2106"/>
      <c r="CD249" s="2106"/>
      <c r="CE249" s="2106"/>
      <c r="CF249" s="2106"/>
      <c r="CG249" s="2106"/>
      <c r="CI249" s="1757"/>
      <c r="CJ249" s="1757"/>
      <c r="CK249" s="1757"/>
    </row>
    <row r="250" spans="80:89" ht="14.25" customHeight="1" x14ac:dyDescent="0.25">
      <c r="CB250" s="2106"/>
      <c r="CC250" s="2106"/>
      <c r="CD250" s="2106"/>
      <c r="CE250" s="2106"/>
      <c r="CF250" s="2106"/>
      <c r="CG250" s="2106"/>
      <c r="CI250" s="1757"/>
      <c r="CJ250" s="1757"/>
      <c r="CK250" s="1757"/>
    </row>
    <row r="251" spans="80:89" ht="14.25" customHeight="1" x14ac:dyDescent="0.25">
      <c r="CB251" s="2106"/>
      <c r="CC251" s="2106"/>
      <c r="CD251" s="2106"/>
      <c r="CE251" s="2106"/>
      <c r="CF251" s="2106"/>
      <c r="CG251" s="2106"/>
      <c r="CI251" s="1757"/>
      <c r="CJ251" s="1757"/>
      <c r="CK251" s="1757"/>
    </row>
    <row r="252" spans="80:89" ht="14.25" customHeight="1" x14ac:dyDescent="0.25">
      <c r="CB252" s="2106"/>
      <c r="CC252" s="2106"/>
      <c r="CD252" s="2106"/>
      <c r="CE252" s="2106"/>
      <c r="CF252" s="2106"/>
      <c r="CG252" s="2106"/>
      <c r="CI252" s="1757"/>
      <c r="CJ252" s="1757"/>
      <c r="CK252" s="1757"/>
    </row>
    <row r="253" spans="80:89" ht="14.25" customHeight="1" x14ac:dyDescent="0.25">
      <c r="CB253" s="2106"/>
      <c r="CC253" s="2106"/>
      <c r="CD253" s="2106"/>
      <c r="CE253" s="2106"/>
      <c r="CF253" s="2106"/>
      <c r="CG253" s="2106"/>
      <c r="CI253" s="1757"/>
      <c r="CJ253" s="1757"/>
      <c r="CK253" s="1757"/>
    </row>
    <row r="254" spans="80:89" ht="14.25" customHeight="1" x14ac:dyDescent="0.25">
      <c r="CB254" s="2106"/>
      <c r="CC254" s="2106"/>
      <c r="CD254" s="2106"/>
      <c r="CE254" s="2106"/>
      <c r="CF254" s="2106"/>
      <c r="CG254" s="2106"/>
      <c r="CI254" s="1757"/>
      <c r="CJ254" s="1757"/>
      <c r="CK254" s="1757"/>
    </row>
    <row r="255" spans="80:89" ht="14.25" customHeight="1" x14ac:dyDescent="0.25">
      <c r="CB255" s="2106"/>
      <c r="CC255" s="2106"/>
      <c r="CD255" s="2106"/>
      <c r="CE255" s="2106"/>
      <c r="CF255" s="2106"/>
      <c r="CG255" s="2106"/>
      <c r="CI255" s="1757"/>
      <c r="CJ255" s="1757"/>
      <c r="CK255" s="1757"/>
    </row>
    <row r="256" spans="80:89" ht="14.25" customHeight="1" x14ac:dyDescent="0.25">
      <c r="CB256" s="2106"/>
      <c r="CC256" s="2106"/>
      <c r="CD256" s="2106"/>
      <c r="CE256" s="2106"/>
      <c r="CF256" s="2106"/>
      <c r="CG256" s="2106"/>
      <c r="CI256" s="1757"/>
      <c r="CJ256" s="1757"/>
      <c r="CK256" s="1757"/>
    </row>
    <row r="257" spans="80:89" ht="14.25" customHeight="1" x14ac:dyDescent="0.25">
      <c r="CB257" s="2106"/>
      <c r="CC257" s="2106"/>
      <c r="CD257" s="2106"/>
      <c r="CE257" s="2106"/>
      <c r="CF257" s="2106"/>
      <c r="CG257" s="2106"/>
      <c r="CI257" s="1757"/>
      <c r="CJ257" s="1757"/>
      <c r="CK257" s="1757"/>
    </row>
    <row r="258" spans="80:89" ht="14.25" customHeight="1" x14ac:dyDescent="0.25">
      <c r="CB258" s="2106"/>
      <c r="CC258" s="2106"/>
      <c r="CD258" s="2106"/>
      <c r="CE258" s="2106"/>
      <c r="CF258" s="2106"/>
      <c r="CG258" s="2106"/>
      <c r="CI258" s="1757"/>
      <c r="CJ258" s="1757"/>
      <c r="CK258" s="1757"/>
    </row>
    <row r="259" spans="80:89" ht="14.25" customHeight="1" x14ac:dyDescent="0.25">
      <c r="CB259" s="2106"/>
      <c r="CC259" s="2106"/>
      <c r="CD259" s="2106"/>
      <c r="CE259" s="2106"/>
      <c r="CF259" s="2106"/>
      <c r="CG259" s="2106"/>
      <c r="CI259" s="1757"/>
      <c r="CJ259" s="1757"/>
      <c r="CK259" s="1757"/>
    </row>
    <row r="260" spans="80:89" ht="14.25" customHeight="1" x14ac:dyDescent="0.25">
      <c r="CB260" s="2106"/>
      <c r="CC260" s="2106"/>
      <c r="CD260" s="2106"/>
      <c r="CE260" s="2106"/>
      <c r="CF260" s="2106"/>
      <c r="CG260" s="2106"/>
      <c r="CI260" s="1757"/>
      <c r="CJ260" s="1757"/>
      <c r="CK260" s="1757"/>
    </row>
    <row r="261" spans="80:89" ht="14.25" customHeight="1" x14ac:dyDescent="0.25">
      <c r="CB261" s="2106"/>
      <c r="CC261" s="2106"/>
      <c r="CD261" s="2106"/>
      <c r="CE261" s="2106"/>
      <c r="CF261" s="2106"/>
      <c r="CG261" s="2106"/>
      <c r="CI261" s="1757"/>
      <c r="CJ261" s="1757"/>
      <c r="CK261" s="1757"/>
    </row>
    <row r="262" spans="80:89" ht="14.25" customHeight="1" x14ac:dyDescent="0.25">
      <c r="CB262" s="2106"/>
      <c r="CC262" s="2106"/>
      <c r="CD262" s="2106"/>
      <c r="CE262" s="2106"/>
      <c r="CF262" s="2106"/>
      <c r="CG262" s="2106"/>
      <c r="CI262" s="1757"/>
      <c r="CJ262" s="1757"/>
      <c r="CK262" s="1757"/>
    </row>
    <row r="263" spans="80:89" ht="14.25" customHeight="1" x14ac:dyDescent="0.25">
      <c r="CB263" s="2106"/>
      <c r="CC263" s="2106"/>
      <c r="CD263" s="2106"/>
      <c r="CE263" s="2106"/>
      <c r="CF263" s="2106"/>
      <c r="CG263" s="2106"/>
      <c r="CI263" s="1757"/>
      <c r="CJ263" s="1757"/>
      <c r="CK263" s="1757"/>
    </row>
    <row r="264" spans="80:89" ht="14.25" customHeight="1" x14ac:dyDescent="0.25">
      <c r="CB264" s="2106"/>
      <c r="CC264" s="2106"/>
      <c r="CD264" s="2106"/>
      <c r="CE264" s="2106"/>
      <c r="CF264" s="2106"/>
      <c r="CG264" s="2106"/>
      <c r="CI264" s="1757"/>
      <c r="CJ264" s="1757"/>
      <c r="CK264" s="1757"/>
    </row>
    <row r="265" spans="80:89" ht="14.25" customHeight="1" x14ac:dyDescent="0.25">
      <c r="CB265" s="2106"/>
      <c r="CC265" s="2106"/>
      <c r="CD265" s="2106"/>
      <c r="CE265" s="2106"/>
      <c r="CF265" s="2106"/>
      <c r="CG265" s="2106"/>
      <c r="CI265" s="1757"/>
      <c r="CJ265" s="1757"/>
      <c r="CK265" s="1757"/>
    </row>
    <row r="266" spans="80:89" ht="14.25" customHeight="1" x14ac:dyDescent="0.25">
      <c r="CB266" s="2106"/>
      <c r="CC266" s="2106"/>
      <c r="CD266" s="2106"/>
      <c r="CE266" s="2106"/>
      <c r="CF266" s="2106"/>
      <c r="CG266" s="2106"/>
      <c r="CI266" s="1757"/>
      <c r="CJ266" s="1757"/>
      <c r="CK266" s="1757"/>
    </row>
    <row r="267" spans="80:89" ht="14.25" customHeight="1" x14ac:dyDescent="0.25">
      <c r="CB267" s="2106"/>
      <c r="CC267" s="2106"/>
      <c r="CD267" s="2106"/>
      <c r="CE267" s="2106"/>
      <c r="CF267" s="2106"/>
      <c r="CG267" s="2106"/>
      <c r="CI267" s="1757"/>
      <c r="CJ267" s="1757"/>
      <c r="CK267" s="1757"/>
    </row>
    <row r="268" spans="80:89" ht="14.25" customHeight="1" x14ac:dyDescent="0.25">
      <c r="CB268" s="2106"/>
      <c r="CC268" s="2106"/>
      <c r="CD268" s="2106"/>
      <c r="CE268" s="2106"/>
      <c r="CF268" s="2106"/>
      <c r="CG268" s="2106"/>
      <c r="CI268" s="1757"/>
      <c r="CJ268" s="1757"/>
      <c r="CK268" s="1757"/>
    </row>
    <row r="269" spans="80:89" ht="14.25" customHeight="1" x14ac:dyDescent="0.25">
      <c r="CB269" s="2106"/>
      <c r="CC269" s="2106"/>
      <c r="CD269" s="2106"/>
      <c r="CE269" s="2106"/>
      <c r="CF269" s="2106"/>
      <c r="CG269" s="2106"/>
      <c r="CI269" s="1757"/>
      <c r="CJ269" s="1757"/>
      <c r="CK269" s="1757"/>
    </row>
    <row r="270" spans="80:89" ht="14.25" customHeight="1" x14ac:dyDescent="0.25">
      <c r="CB270" s="2106"/>
      <c r="CC270" s="2106"/>
      <c r="CD270" s="2106"/>
      <c r="CE270" s="2106"/>
      <c r="CF270" s="2106"/>
      <c r="CG270" s="2106"/>
      <c r="CI270" s="1757"/>
      <c r="CJ270" s="1757"/>
      <c r="CK270" s="1757"/>
    </row>
    <row r="271" spans="80:89" ht="14.25" customHeight="1" x14ac:dyDescent="0.25">
      <c r="CB271" s="2106"/>
      <c r="CC271" s="2106"/>
      <c r="CD271" s="2106"/>
      <c r="CE271" s="2106"/>
      <c r="CF271" s="2106"/>
      <c r="CG271" s="2106"/>
      <c r="CI271" s="1757"/>
      <c r="CJ271" s="1757"/>
      <c r="CK271" s="1757"/>
    </row>
    <row r="272" spans="80:89" ht="14.25" customHeight="1" x14ac:dyDescent="0.25">
      <c r="CB272" s="2106"/>
      <c r="CC272" s="2106"/>
      <c r="CD272" s="2106"/>
      <c r="CE272" s="2106"/>
      <c r="CF272" s="2106"/>
      <c r="CG272" s="2106"/>
      <c r="CI272" s="1757"/>
      <c r="CJ272" s="1757"/>
      <c r="CK272" s="1757"/>
    </row>
    <row r="273" spans="80:89" ht="14.25" customHeight="1" x14ac:dyDescent="0.25">
      <c r="CB273" s="2106"/>
      <c r="CC273" s="2106"/>
      <c r="CD273" s="2106"/>
      <c r="CE273" s="2106"/>
      <c r="CF273" s="2106"/>
      <c r="CG273" s="2106"/>
      <c r="CI273" s="1757"/>
      <c r="CJ273" s="1757"/>
      <c r="CK273" s="1757"/>
    </row>
    <row r="274" spans="80:89" ht="14.25" customHeight="1" x14ac:dyDescent="0.25">
      <c r="CB274" s="2106"/>
      <c r="CC274" s="2106"/>
      <c r="CD274" s="2106"/>
      <c r="CE274" s="2106"/>
      <c r="CF274" s="2106"/>
      <c r="CG274" s="2106"/>
      <c r="CI274" s="1757"/>
      <c r="CJ274" s="1757"/>
      <c r="CK274" s="1757"/>
    </row>
    <row r="275" spans="80:89" ht="14.25" customHeight="1" x14ac:dyDescent="0.25">
      <c r="CB275" s="2106"/>
      <c r="CC275" s="2106"/>
      <c r="CD275" s="2106"/>
      <c r="CE275" s="2106"/>
      <c r="CF275" s="2106"/>
      <c r="CG275" s="2106"/>
      <c r="CI275" s="1757"/>
      <c r="CJ275" s="1757"/>
      <c r="CK275" s="1757"/>
    </row>
    <row r="276" spans="80:89" ht="14.25" customHeight="1" x14ac:dyDescent="0.25">
      <c r="CB276" s="2106"/>
      <c r="CC276" s="2106"/>
      <c r="CD276" s="2106"/>
      <c r="CE276" s="2106"/>
      <c r="CF276" s="2106"/>
      <c r="CG276" s="2106"/>
      <c r="CI276" s="1757"/>
      <c r="CJ276" s="1757"/>
      <c r="CK276" s="1757"/>
    </row>
    <row r="277" spans="80:89" ht="14.25" customHeight="1" x14ac:dyDescent="0.25">
      <c r="CB277" s="2106"/>
      <c r="CC277" s="2106"/>
      <c r="CD277" s="2106"/>
      <c r="CE277" s="2106"/>
      <c r="CF277" s="2106"/>
      <c r="CG277" s="2106"/>
      <c r="CI277" s="1757"/>
      <c r="CJ277" s="1757"/>
      <c r="CK277" s="1757"/>
    </row>
    <row r="278" spans="80:89" ht="14.25" customHeight="1" x14ac:dyDescent="0.25">
      <c r="CB278" s="2106"/>
      <c r="CC278" s="2106"/>
      <c r="CD278" s="2106"/>
      <c r="CE278" s="2106"/>
      <c r="CF278" s="2106"/>
      <c r="CG278" s="2106"/>
      <c r="CI278" s="1757"/>
      <c r="CJ278" s="1757"/>
      <c r="CK278" s="1757"/>
    </row>
    <row r="279" spans="80:89" ht="14.25" customHeight="1" x14ac:dyDescent="0.25">
      <c r="CB279" s="2106"/>
      <c r="CC279" s="2106"/>
      <c r="CD279" s="2106"/>
      <c r="CE279" s="2106"/>
      <c r="CF279" s="2106"/>
      <c r="CG279" s="2106"/>
      <c r="CI279" s="1757"/>
      <c r="CJ279" s="1757"/>
      <c r="CK279" s="1757"/>
    </row>
    <row r="280" spans="80:89" ht="14.25" customHeight="1" x14ac:dyDescent="0.25">
      <c r="CB280" s="2106"/>
      <c r="CC280" s="2106"/>
      <c r="CD280" s="2106"/>
      <c r="CE280" s="2106"/>
      <c r="CF280" s="2106"/>
      <c r="CG280" s="2106"/>
      <c r="CI280" s="1757"/>
      <c r="CJ280" s="1757"/>
      <c r="CK280" s="1757"/>
    </row>
    <row r="281" spans="80:89" ht="14.25" customHeight="1" x14ac:dyDescent="0.25">
      <c r="CB281" s="2106"/>
      <c r="CC281" s="2106"/>
      <c r="CD281" s="2106"/>
      <c r="CE281" s="2106"/>
      <c r="CF281" s="2106"/>
      <c r="CG281" s="2106"/>
      <c r="CI281" s="1757"/>
      <c r="CJ281" s="1757"/>
      <c r="CK281" s="1757"/>
    </row>
    <row r="282" spans="80:89" ht="14.25" customHeight="1" x14ac:dyDescent="0.25">
      <c r="CB282" s="2106"/>
      <c r="CC282" s="2106"/>
      <c r="CD282" s="2106"/>
      <c r="CE282" s="2106"/>
      <c r="CF282" s="2106"/>
      <c r="CG282" s="2106"/>
      <c r="CI282" s="1757"/>
      <c r="CJ282" s="1757"/>
      <c r="CK282" s="1757"/>
    </row>
    <row r="283" spans="80:89" ht="14.25" customHeight="1" x14ac:dyDescent="0.25">
      <c r="CB283" s="2106"/>
      <c r="CC283" s="2106"/>
      <c r="CD283" s="2106"/>
      <c r="CE283" s="2106"/>
      <c r="CF283" s="2106"/>
      <c r="CG283" s="2106"/>
      <c r="CI283" s="1757"/>
      <c r="CJ283" s="1757"/>
      <c r="CK283" s="1757"/>
    </row>
    <row r="284" spans="80:89" ht="14.25" customHeight="1" x14ac:dyDescent="0.25">
      <c r="CB284" s="2106"/>
      <c r="CC284" s="2106"/>
      <c r="CD284" s="2106"/>
      <c r="CE284" s="2106"/>
      <c r="CF284" s="2106"/>
      <c r="CG284" s="2106"/>
      <c r="CI284" s="1757"/>
      <c r="CJ284" s="1757"/>
      <c r="CK284" s="1757"/>
    </row>
    <row r="285" spans="80:89" ht="14.25" customHeight="1" x14ac:dyDescent="0.25">
      <c r="CB285" s="2106"/>
      <c r="CC285" s="2106"/>
      <c r="CD285" s="2106"/>
      <c r="CE285" s="2106"/>
      <c r="CF285" s="2106"/>
      <c r="CG285" s="2106"/>
      <c r="CI285" s="1757"/>
      <c r="CJ285" s="1757"/>
      <c r="CK285" s="1757"/>
    </row>
    <row r="286" spans="80:89" ht="14.25" customHeight="1" x14ac:dyDescent="0.25">
      <c r="CB286" s="2106"/>
      <c r="CC286" s="2106"/>
      <c r="CD286" s="2106"/>
      <c r="CE286" s="2106"/>
      <c r="CF286" s="2106"/>
      <c r="CG286" s="2106"/>
      <c r="CI286" s="1757"/>
      <c r="CJ286" s="1757"/>
      <c r="CK286" s="1757"/>
    </row>
    <row r="287" spans="80:89" ht="14.25" customHeight="1" x14ac:dyDescent="0.25">
      <c r="CB287" s="2106"/>
      <c r="CC287" s="2106"/>
      <c r="CD287" s="2106"/>
      <c r="CE287" s="2106"/>
      <c r="CF287" s="2106"/>
      <c r="CG287" s="2106"/>
      <c r="CI287" s="1757"/>
      <c r="CJ287" s="1757"/>
      <c r="CK287" s="1757"/>
    </row>
    <row r="288" spans="80:89" ht="14.25" customHeight="1" x14ac:dyDescent="0.25">
      <c r="CB288" s="2106"/>
      <c r="CC288" s="2106"/>
      <c r="CD288" s="2106"/>
      <c r="CE288" s="2106"/>
      <c r="CF288" s="2106"/>
      <c r="CG288" s="2106"/>
      <c r="CI288" s="1757"/>
      <c r="CJ288" s="1757"/>
      <c r="CK288" s="1757"/>
    </row>
    <row r="289" spans="80:89" ht="14.25" customHeight="1" x14ac:dyDescent="0.25">
      <c r="CB289" s="2106"/>
      <c r="CC289" s="2106"/>
      <c r="CD289" s="2106"/>
      <c r="CE289" s="2106"/>
      <c r="CF289" s="2106"/>
      <c r="CG289" s="2106"/>
      <c r="CI289" s="1757"/>
      <c r="CJ289" s="1757"/>
      <c r="CK289" s="1757"/>
    </row>
    <row r="290" spans="80:89" ht="14.25" customHeight="1" x14ac:dyDescent="0.25">
      <c r="CB290" s="2106"/>
      <c r="CC290" s="2106"/>
      <c r="CD290" s="2106"/>
      <c r="CE290" s="2106"/>
      <c r="CF290" s="2106"/>
      <c r="CG290" s="2106"/>
      <c r="CI290" s="1757"/>
      <c r="CJ290" s="1757"/>
      <c r="CK290" s="1757"/>
    </row>
    <row r="291" spans="80:89" ht="14.25" customHeight="1" x14ac:dyDescent="0.25">
      <c r="CB291" s="2106"/>
      <c r="CC291" s="2106"/>
      <c r="CD291" s="2106"/>
      <c r="CE291" s="2106"/>
      <c r="CF291" s="2106"/>
      <c r="CG291" s="2106"/>
      <c r="CI291" s="1757"/>
      <c r="CJ291" s="1757"/>
      <c r="CK291" s="1757"/>
    </row>
    <row r="292" spans="80:89" ht="14.25" customHeight="1" x14ac:dyDescent="0.25">
      <c r="CB292" s="2106"/>
      <c r="CC292" s="2106"/>
      <c r="CD292" s="2106"/>
      <c r="CE292" s="2106"/>
      <c r="CF292" s="2106"/>
      <c r="CG292" s="2106"/>
      <c r="CI292" s="1757"/>
      <c r="CJ292" s="1757"/>
      <c r="CK292" s="1757"/>
    </row>
    <row r="293" spans="80:89" ht="14.25" customHeight="1" x14ac:dyDescent="0.25">
      <c r="CB293" s="2106"/>
      <c r="CC293" s="2106"/>
      <c r="CD293" s="2106"/>
      <c r="CE293" s="2106"/>
      <c r="CF293" s="2106"/>
      <c r="CG293" s="2106"/>
      <c r="CI293" s="1757"/>
      <c r="CJ293" s="1757"/>
      <c r="CK293" s="1757"/>
    </row>
    <row r="294" spans="80:89" ht="14.25" customHeight="1" x14ac:dyDescent="0.25">
      <c r="CB294" s="2106"/>
      <c r="CC294" s="2106"/>
      <c r="CD294" s="2106"/>
      <c r="CE294" s="2106"/>
      <c r="CF294" s="2106"/>
      <c r="CG294" s="2106"/>
      <c r="CI294" s="1757"/>
      <c r="CJ294" s="1757"/>
      <c r="CK294" s="1757"/>
    </row>
    <row r="295" spans="80:89" ht="14.25" customHeight="1" x14ac:dyDescent="0.25">
      <c r="CB295" s="2106"/>
      <c r="CC295" s="2106"/>
      <c r="CD295" s="2106"/>
      <c r="CE295" s="2106"/>
      <c r="CF295" s="2106"/>
      <c r="CG295" s="2106"/>
      <c r="CI295" s="1757"/>
      <c r="CJ295" s="1757"/>
      <c r="CK295" s="1757"/>
    </row>
    <row r="296" spans="80:89" ht="14.25" customHeight="1" x14ac:dyDescent="0.25">
      <c r="CB296" s="2106"/>
      <c r="CC296" s="2106"/>
      <c r="CD296" s="2106"/>
      <c r="CE296" s="2106"/>
      <c r="CF296" s="2106"/>
      <c r="CG296" s="2106"/>
      <c r="CI296" s="1757"/>
      <c r="CJ296" s="1757"/>
      <c r="CK296" s="1757"/>
    </row>
    <row r="297" spans="80:89" ht="14.25" customHeight="1" x14ac:dyDescent="0.25">
      <c r="CB297" s="2106"/>
      <c r="CC297" s="2106"/>
      <c r="CD297" s="2106"/>
      <c r="CE297" s="2106"/>
      <c r="CF297" s="2106"/>
      <c r="CG297" s="2106"/>
      <c r="CI297" s="1757"/>
      <c r="CJ297" s="1757"/>
      <c r="CK297" s="1757"/>
    </row>
    <row r="298" spans="80:89" ht="14.25" customHeight="1" x14ac:dyDescent="0.25">
      <c r="CB298" s="2106"/>
      <c r="CC298" s="2106"/>
      <c r="CD298" s="2106"/>
      <c r="CE298" s="2106"/>
      <c r="CF298" s="2106"/>
      <c r="CG298" s="2106"/>
      <c r="CI298" s="1757"/>
      <c r="CJ298" s="1757"/>
      <c r="CK298" s="1757"/>
    </row>
    <row r="299" spans="80:89" ht="14.25" customHeight="1" x14ac:dyDescent="0.25">
      <c r="CB299" s="2106"/>
      <c r="CC299" s="2106"/>
      <c r="CD299" s="2106"/>
      <c r="CE299" s="2106"/>
      <c r="CF299" s="2106"/>
      <c r="CG299" s="2106"/>
      <c r="CI299" s="1757"/>
      <c r="CJ299" s="1757"/>
      <c r="CK299" s="1757"/>
    </row>
    <row r="300" spans="80:89" ht="14.25" customHeight="1" x14ac:dyDescent="0.25">
      <c r="CB300" s="2106"/>
      <c r="CC300" s="2106"/>
      <c r="CD300" s="2106"/>
      <c r="CE300" s="2106"/>
      <c r="CF300" s="2106"/>
      <c r="CG300" s="2106"/>
      <c r="CI300" s="1757"/>
      <c r="CJ300" s="1757"/>
      <c r="CK300" s="1757"/>
    </row>
    <row r="301" spans="80:89" ht="14.25" customHeight="1" x14ac:dyDescent="0.25">
      <c r="CB301" s="2106"/>
      <c r="CC301" s="2106"/>
      <c r="CD301" s="2106"/>
      <c r="CE301" s="2106"/>
      <c r="CF301" s="2106"/>
      <c r="CG301" s="2106"/>
      <c r="CI301" s="1757"/>
      <c r="CJ301" s="1757"/>
      <c r="CK301" s="1757"/>
    </row>
    <row r="302" spans="80:89" ht="14.25" customHeight="1" x14ac:dyDescent="0.25">
      <c r="CB302" s="2106"/>
      <c r="CC302" s="2106"/>
      <c r="CD302" s="2106"/>
      <c r="CE302" s="2106"/>
      <c r="CF302" s="2106"/>
      <c r="CG302" s="2106"/>
      <c r="CI302" s="1757"/>
      <c r="CJ302" s="1757"/>
      <c r="CK302" s="1757"/>
    </row>
    <row r="303" spans="80:89" ht="14.25" customHeight="1" x14ac:dyDescent="0.25">
      <c r="CB303" s="2106"/>
      <c r="CC303" s="2106"/>
      <c r="CD303" s="2106"/>
      <c r="CE303" s="2106"/>
      <c r="CF303" s="2106"/>
      <c r="CG303" s="2106"/>
      <c r="CI303" s="1757"/>
      <c r="CJ303" s="1757"/>
      <c r="CK303" s="1757"/>
    </row>
    <row r="304" spans="80:89" ht="14.25" customHeight="1" x14ac:dyDescent="0.25">
      <c r="CB304" s="2106"/>
      <c r="CC304" s="2106"/>
      <c r="CD304" s="2106"/>
      <c r="CE304" s="2106"/>
      <c r="CF304" s="2106"/>
      <c r="CG304" s="2106"/>
      <c r="CI304" s="1757"/>
      <c r="CJ304" s="1757"/>
      <c r="CK304" s="1757"/>
    </row>
    <row r="305" spans="80:89" ht="14.25" customHeight="1" x14ac:dyDescent="0.25">
      <c r="CB305" s="2106"/>
      <c r="CC305" s="2106"/>
      <c r="CD305" s="2106"/>
      <c r="CE305" s="2106"/>
      <c r="CF305" s="2106"/>
      <c r="CG305" s="2106"/>
      <c r="CI305" s="1757"/>
      <c r="CJ305" s="1757"/>
      <c r="CK305" s="1757"/>
    </row>
    <row r="306" spans="80:89" ht="14.25" customHeight="1" x14ac:dyDescent="0.25">
      <c r="CB306" s="2106"/>
      <c r="CC306" s="2106"/>
      <c r="CD306" s="2106"/>
      <c r="CE306" s="2106"/>
      <c r="CF306" s="2106"/>
      <c r="CG306" s="2106"/>
      <c r="CI306" s="1757"/>
      <c r="CJ306" s="1757"/>
      <c r="CK306" s="1757"/>
    </row>
    <row r="307" spans="80:89" ht="14.25" customHeight="1" x14ac:dyDescent="0.25">
      <c r="CB307" s="2106"/>
      <c r="CC307" s="2106"/>
      <c r="CD307" s="2106"/>
      <c r="CE307" s="2106"/>
      <c r="CF307" s="2106"/>
      <c r="CG307" s="2106"/>
      <c r="CI307" s="1757"/>
      <c r="CJ307" s="1757"/>
      <c r="CK307" s="1757"/>
    </row>
    <row r="308" spans="80:89" ht="14.25" customHeight="1" x14ac:dyDescent="0.25">
      <c r="CB308" s="2106"/>
      <c r="CC308" s="2106"/>
      <c r="CD308" s="2106"/>
      <c r="CE308" s="2106"/>
      <c r="CF308" s="2106"/>
      <c r="CG308" s="2106"/>
      <c r="CI308" s="1757"/>
      <c r="CJ308" s="1757"/>
      <c r="CK308" s="1757"/>
    </row>
    <row r="309" spans="80:89" ht="14.25" customHeight="1" x14ac:dyDescent="0.25">
      <c r="CB309" s="2106"/>
      <c r="CC309" s="2106"/>
      <c r="CD309" s="2106"/>
      <c r="CE309" s="2106"/>
      <c r="CF309" s="2106"/>
      <c r="CG309" s="2106"/>
      <c r="CI309" s="1757"/>
      <c r="CJ309" s="1757"/>
      <c r="CK309" s="1757"/>
    </row>
    <row r="310" spans="80:89" ht="14.25" customHeight="1" x14ac:dyDescent="0.25">
      <c r="CB310" s="2106"/>
      <c r="CC310" s="2106"/>
      <c r="CD310" s="2106"/>
      <c r="CE310" s="2106"/>
      <c r="CF310" s="2106"/>
      <c r="CG310" s="2106"/>
      <c r="CI310" s="1757"/>
      <c r="CJ310" s="1757"/>
      <c r="CK310" s="1757"/>
    </row>
    <row r="311" spans="80:89" ht="14.25" customHeight="1" x14ac:dyDescent="0.25">
      <c r="CB311" s="2106"/>
      <c r="CC311" s="2106"/>
      <c r="CD311" s="2106"/>
      <c r="CE311" s="2106"/>
      <c r="CF311" s="2106"/>
      <c r="CG311" s="2106"/>
      <c r="CI311" s="1757"/>
      <c r="CJ311" s="1757"/>
      <c r="CK311" s="1757"/>
    </row>
    <row r="312" spans="80:89" ht="14.25" customHeight="1" x14ac:dyDescent="0.25">
      <c r="CB312" s="2106"/>
      <c r="CC312" s="2106"/>
      <c r="CD312" s="2106"/>
      <c r="CE312" s="2106"/>
      <c r="CF312" s="2106"/>
      <c r="CG312" s="2106"/>
      <c r="CI312" s="1757"/>
      <c r="CJ312" s="1757"/>
      <c r="CK312" s="1757"/>
    </row>
    <row r="313" spans="80:89" ht="14.25" customHeight="1" x14ac:dyDescent="0.25">
      <c r="CB313" s="2106"/>
      <c r="CC313" s="2106"/>
      <c r="CD313" s="2106"/>
      <c r="CE313" s="2106"/>
      <c r="CF313" s="2106"/>
      <c r="CG313" s="2106"/>
      <c r="CI313" s="1757"/>
      <c r="CJ313" s="1757"/>
      <c r="CK313" s="1757"/>
    </row>
    <row r="314" spans="80:89" ht="14.25" customHeight="1" x14ac:dyDescent="0.25">
      <c r="CB314" s="2106"/>
      <c r="CC314" s="2106"/>
      <c r="CD314" s="2106"/>
      <c r="CE314" s="2106"/>
      <c r="CF314" s="2106"/>
      <c r="CG314" s="2106"/>
      <c r="CI314" s="1757"/>
      <c r="CJ314" s="1757"/>
      <c r="CK314" s="1757"/>
    </row>
    <row r="315" spans="80:89" ht="14.25" customHeight="1" x14ac:dyDescent="0.25">
      <c r="CB315" s="2106"/>
      <c r="CC315" s="2106"/>
      <c r="CD315" s="2106"/>
      <c r="CE315" s="2106"/>
      <c r="CF315" s="2106"/>
      <c r="CG315" s="2106"/>
      <c r="CI315" s="1757"/>
      <c r="CJ315" s="1757"/>
      <c r="CK315" s="1757"/>
    </row>
    <row r="316" spans="80:89" ht="14.25" customHeight="1" x14ac:dyDescent="0.25">
      <c r="CB316" s="2106"/>
      <c r="CC316" s="2106"/>
      <c r="CD316" s="2106"/>
      <c r="CE316" s="2106"/>
      <c r="CF316" s="2106"/>
      <c r="CG316" s="2106"/>
      <c r="CI316" s="1757"/>
      <c r="CJ316" s="1757"/>
      <c r="CK316" s="1757"/>
    </row>
    <row r="317" spans="80:89" ht="14.25" customHeight="1" x14ac:dyDescent="0.25">
      <c r="CB317" s="2106"/>
      <c r="CC317" s="2106"/>
      <c r="CD317" s="2106"/>
      <c r="CE317" s="2106"/>
      <c r="CF317" s="2106"/>
      <c r="CG317" s="2106"/>
      <c r="CI317" s="1757"/>
      <c r="CJ317" s="1757"/>
      <c r="CK317" s="1757"/>
    </row>
    <row r="318" spans="80:89" ht="14.25" customHeight="1" x14ac:dyDescent="0.25">
      <c r="CB318" s="2106"/>
      <c r="CC318" s="2106"/>
      <c r="CD318" s="2106"/>
      <c r="CE318" s="2106"/>
      <c r="CF318" s="2106"/>
      <c r="CG318" s="2106"/>
      <c r="CI318" s="1757"/>
      <c r="CJ318" s="1757"/>
      <c r="CK318" s="1757"/>
    </row>
    <row r="319" spans="80:89" ht="14.25" customHeight="1" x14ac:dyDescent="0.25">
      <c r="CB319" s="2106"/>
      <c r="CC319" s="2106"/>
      <c r="CD319" s="2106"/>
      <c r="CE319" s="2106"/>
      <c r="CF319" s="2106"/>
      <c r="CG319" s="2106"/>
      <c r="CI319" s="1757"/>
      <c r="CJ319" s="1757"/>
      <c r="CK319" s="1757"/>
    </row>
    <row r="320" spans="80:89" ht="14.25" customHeight="1" x14ac:dyDescent="0.25">
      <c r="CB320" s="2106"/>
      <c r="CC320" s="2106"/>
      <c r="CD320" s="2106"/>
      <c r="CE320" s="2106"/>
      <c r="CF320" s="2106"/>
      <c r="CG320" s="2106"/>
      <c r="CI320" s="1757"/>
      <c r="CJ320" s="1757"/>
      <c r="CK320" s="1757"/>
    </row>
    <row r="321" spans="80:89" ht="14.25" customHeight="1" x14ac:dyDescent="0.25">
      <c r="CB321" s="2106"/>
      <c r="CC321" s="2106"/>
      <c r="CD321" s="2106"/>
      <c r="CE321" s="2106"/>
      <c r="CF321" s="2106"/>
      <c r="CG321" s="2106"/>
      <c r="CI321" s="1757"/>
      <c r="CJ321" s="1757"/>
      <c r="CK321" s="1757"/>
    </row>
    <row r="322" spans="80:89" ht="14.25" customHeight="1" x14ac:dyDescent="0.25">
      <c r="CB322" s="2106"/>
      <c r="CC322" s="2106"/>
      <c r="CD322" s="2106"/>
      <c r="CE322" s="2106"/>
      <c r="CF322" s="2106"/>
      <c r="CG322" s="2106"/>
      <c r="CI322" s="1757"/>
      <c r="CJ322" s="1757"/>
      <c r="CK322" s="1757"/>
    </row>
    <row r="323" spans="80:89" ht="14.25" customHeight="1" x14ac:dyDescent="0.25">
      <c r="CB323" s="2106"/>
      <c r="CC323" s="2106"/>
      <c r="CD323" s="2106"/>
      <c r="CE323" s="2106"/>
      <c r="CF323" s="2106"/>
      <c r="CG323" s="2106"/>
      <c r="CI323" s="1757"/>
      <c r="CJ323" s="1757"/>
      <c r="CK323" s="1757"/>
    </row>
    <row r="324" spans="80:89" ht="14.25" customHeight="1" x14ac:dyDescent="0.25">
      <c r="CB324" s="2106"/>
      <c r="CC324" s="2106"/>
      <c r="CD324" s="2106"/>
      <c r="CE324" s="2106"/>
      <c r="CF324" s="2106"/>
      <c r="CG324" s="2106"/>
      <c r="CI324" s="1757"/>
      <c r="CJ324" s="1757"/>
      <c r="CK324" s="1757"/>
    </row>
    <row r="325" spans="80:89" ht="14.25" customHeight="1" x14ac:dyDescent="0.25">
      <c r="CB325" s="2106"/>
      <c r="CC325" s="2106"/>
      <c r="CD325" s="2106"/>
      <c r="CE325" s="2106"/>
      <c r="CF325" s="2106"/>
      <c r="CG325" s="2106"/>
      <c r="CI325" s="1757"/>
      <c r="CJ325" s="1757"/>
      <c r="CK325" s="1757"/>
    </row>
    <row r="326" spans="80:89" ht="14.25" customHeight="1" x14ac:dyDescent="0.25">
      <c r="CB326" s="2106"/>
      <c r="CC326" s="2106"/>
      <c r="CD326" s="2106"/>
      <c r="CE326" s="2106"/>
      <c r="CF326" s="2106"/>
      <c r="CG326" s="2106"/>
      <c r="CI326" s="1757"/>
      <c r="CJ326" s="1757"/>
      <c r="CK326" s="1757"/>
    </row>
    <row r="327" spans="80:89" ht="14.25" customHeight="1" x14ac:dyDescent="0.25">
      <c r="CB327" s="2106"/>
      <c r="CC327" s="2106"/>
      <c r="CD327" s="2106"/>
      <c r="CE327" s="2106"/>
      <c r="CF327" s="2106"/>
      <c r="CG327" s="2106"/>
      <c r="CI327" s="1757"/>
      <c r="CJ327" s="1757"/>
      <c r="CK327" s="1757"/>
    </row>
    <row r="328" spans="80:89" ht="14.25" customHeight="1" x14ac:dyDescent="0.25">
      <c r="CB328" s="2106"/>
      <c r="CC328" s="2106"/>
      <c r="CD328" s="2106"/>
      <c r="CE328" s="2106"/>
      <c r="CF328" s="2106"/>
      <c r="CG328" s="2106"/>
      <c r="CI328" s="1757"/>
      <c r="CJ328" s="1757"/>
      <c r="CK328" s="1757"/>
    </row>
    <row r="329" spans="80:89" ht="14.25" customHeight="1" x14ac:dyDescent="0.25">
      <c r="CB329" s="2106"/>
      <c r="CC329" s="2106"/>
      <c r="CD329" s="2106"/>
      <c r="CE329" s="2106"/>
      <c r="CF329" s="2106"/>
      <c r="CG329" s="2106"/>
      <c r="CI329" s="1757"/>
      <c r="CJ329" s="1757"/>
      <c r="CK329" s="1757"/>
    </row>
    <row r="330" spans="80:89" ht="14.25" customHeight="1" x14ac:dyDescent="0.25">
      <c r="CB330" s="2106"/>
      <c r="CC330" s="2106"/>
      <c r="CD330" s="2106"/>
      <c r="CE330" s="2106"/>
      <c r="CF330" s="2106"/>
      <c r="CG330" s="2106"/>
      <c r="CI330" s="1757"/>
      <c r="CJ330" s="1757"/>
      <c r="CK330" s="1757"/>
    </row>
    <row r="331" spans="80:89" ht="14.25" customHeight="1" x14ac:dyDescent="0.25">
      <c r="CB331" s="2106"/>
      <c r="CC331" s="2106"/>
      <c r="CD331" s="2106"/>
      <c r="CE331" s="2106"/>
      <c r="CF331" s="2106"/>
      <c r="CG331" s="2106"/>
      <c r="CI331" s="1757"/>
      <c r="CJ331" s="1757"/>
      <c r="CK331" s="1757"/>
    </row>
    <row r="332" spans="80:89" ht="14.25" customHeight="1" x14ac:dyDescent="0.25">
      <c r="CB332" s="2106"/>
      <c r="CC332" s="2106"/>
      <c r="CD332" s="2106"/>
      <c r="CE332" s="2106"/>
      <c r="CF332" s="2106"/>
      <c r="CG332" s="2106"/>
      <c r="CI332" s="1757"/>
      <c r="CJ332" s="1757"/>
      <c r="CK332" s="1757"/>
    </row>
    <row r="333" spans="80:89" ht="14.25" customHeight="1" x14ac:dyDescent="0.25">
      <c r="CB333" s="2106"/>
      <c r="CC333" s="2106"/>
      <c r="CD333" s="2106"/>
      <c r="CE333" s="2106"/>
      <c r="CF333" s="2106"/>
      <c r="CG333" s="2106"/>
      <c r="CI333" s="1757"/>
      <c r="CJ333" s="1757"/>
      <c r="CK333" s="1757"/>
    </row>
    <row r="334" spans="80:89" ht="14.25" customHeight="1" x14ac:dyDescent="0.25">
      <c r="CB334" s="2106"/>
      <c r="CC334" s="2106"/>
      <c r="CD334" s="2106"/>
      <c r="CE334" s="2106"/>
      <c r="CF334" s="2106"/>
      <c r="CG334" s="2106"/>
      <c r="CI334" s="1757"/>
      <c r="CJ334" s="1757"/>
      <c r="CK334" s="1757"/>
    </row>
    <row r="335" spans="80:89" ht="14.25" customHeight="1" x14ac:dyDescent="0.25">
      <c r="CB335" s="2106"/>
      <c r="CC335" s="2106"/>
      <c r="CD335" s="2106"/>
      <c r="CE335" s="2106"/>
      <c r="CF335" s="2106"/>
      <c r="CG335" s="2106"/>
      <c r="CI335" s="1757"/>
      <c r="CJ335" s="1757"/>
      <c r="CK335" s="1757"/>
    </row>
    <row r="336" spans="80:89" ht="14.25" customHeight="1" x14ac:dyDescent="0.25">
      <c r="CB336" s="2106"/>
      <c r="CC336" s="2106"/>
      <c r="CD336" s="2106"/>
      <c r="CE336" s="2106"/>
      <c r="CF336" s="2106"/>
      <c r="CG336" s="2106"/>
      <c r="CI336" s="1757"/>
      <c r="CJ336" s="1757"/>
      <c r="CK336" s="1757"/>
    </row>
    <row r="337" spans="80:89" ht="14.25" customHeight="1" x14ac:dyDescent="0.25">
      <c r="CB337" s="2106"/>
      <c r="CC337" s="2106"/>
      <c r="CD337" s="2106"/>
      <c r="CE337" s="2106"/>
      <c r="CF337" s="2106"/>
      <c r="CG337" s="2106"/>
      <c r="CI337" s="1757"/>
      <c r="CJ337" s="1757"/>
      <c r="CK337" s="1757"/>
    </row>
    <row r="338" spans="80:89" ht="14.25" customHeight="1" x14ac:dyDescent="0.25">
      <c r="CB338" s="2106"/>
      <c r="CC338" s="2106"/>
      <c r="CD338" s="2106"/>
      <c r="CE338" s="2106"/>
      <c r="CF338" s="2106"/>
      <c r="CG338" s="2106"/>
      <c r="CI338" s="1757"/>
      <c r="CJ338" s="1757"/>
      <c r="CK338" s="1757"/>
    </row>
    <row r="339" spans="80:89" ht="14.25" customHeight="1" x14ac:dyDescent="0.25">
      <c r="CB339" s="2106"/>
      <c r="CC339" s="2106"/>
      <c r="CD339" s="2106"/>
      <c r="CE339" s="2106"/>
      <c r="CF339" s="2106"/>
      <c r="CG339" s="2106"/>
      <c r="CI339" s="1757"/>
      <c r="CJ339" s="1757"/>
      <c r="CK339" s="1757"/>
    </row>
    <row r="340" spans="80:89" ht="14.25" customHeight="1" x14ac:dyDescent="0.25">
      <c r="CB340" s="2106"/>
      <c r="CC340" s="2106"/>
      <c r="CD340" s="2106"/>
      <c r="CE340" s="2106"/>
      <c r="CF340" s="2106"/>
      <c r="CG340" s="2106"/>
      <c r="CI340" s="1757"/>
      <c r="CJ340" s="1757"/>
      <c r="CK340" s="1757"/>
    </row>
    <row r="341" spans="80:89" ht="14.25" customHeight="1" x14ac:dyDescent="0.25">
      <c r="CB341" s="2106"/>
      <c r="CC341" s="2106"/>
      <c r="CD341" s="2106"/>
      <c r="CE341" s="2106"/>
      <c r="CF341" s="2106"/>
      <c r="CG341" s="2106"/>
      <c r="CI341" s="1757"/>
      <c r="CJ341" s="1757"/>
      <c r="CK341" s="1757"/>
    </row>
    <row r="342" spans="80:89" ht="14.25" customHeight="1" x14ac:dyDescent="0.25">
      <c r="CB342" s="2106"/>
      <c r="CC342" s="2106"/>
      <c r="CD342" s="2106"/>
      <c r="CE342" s="2106"/>
      <c r="CF342" s="2106"/>
      <c r="CG342" s="2106"/>
      <c r="CI342" s="1757"/>
      <c r="CJ342" s="1757"/>
      <c r="CK342" s="1757"/>
    </row>
    <row r="343" spans="80:89" ht="14.25" customHeight="1" x14ac:dyDescent="0.25">
      <c r="CB343" s="2106"/>
      <c r="CC343" s="2106"/>
      <c r="CD343" s="2106"/>
      <c r="CE343" s="2106"/>
      <c r="CF343" s="2106"/>
      <c r="CG343" s="2106"/>
      <c r="CI343" s="1757"/>
      <c r="CJ343" s="1757"/>
      <c r="CK343" s="1757"/>
    </row>
    <row r="344" spans="80:89" ht="14.25" customHeight="1" x14ac:dyDescent="0.25">
      <c r="CB344" s="2106"/>
      <c r="CC344" s="2106"/>
      <c r="CD344" s="2106"/>
      <c r="CE344" s="2106"/>
      <c r="CF344" s="2106"/>
      <c r="CG344" s="2106"/>
      <c r="CI344" s="1757"/>
      <c r="CJ344" s="1757"/>
      <c r="CK344" s="1757"/>
    </row>
    <row r="345" spans="80:89" ht="14.25" customHeight="1" x14ac:dyDescent="0.25">
      <c r="CB345" s="2106"/>
      <c r="CC345" s="2106"/>
      <c r="CD345" s="2106"/>
      <c r="CE345" s="2106"/>
      <c r="CF345" s="2106"/>
      <c r="CG345" s="2106"/>
      <c r="CI345" s="1757"/>
      <c r="CJ345" s="1757"/>
      <c r="CK345" s="1757"/>
    </row>
    <row r="346" spans="80:89" ht="14.25" customHeight="1" x14ac:dyDescent="0.25">
      <c r="CB346" s="2106"/>
      <c r="CC346" s="2106"/>
      <c r="CD346" s="2106"/>
      <c r="CE346" s="2106"/>
      <c r="CF346" s="2106"/>
      <c r="CG346" s="2106"/>
      <c r="CI346" s="1757"/>
      <c r="CJ346" s="1757"/>
      <c r="CK346" s="1757"/>
    </row>
    <row r="347" spans="80:89" ht="14.25" customHeight="1" x14ac:dyDescent="0.25">
      <c r="CB347" s="2106"/>
      <c r="CC347" s="2106"/>
      <c r="CD347" s="2106"/>
      <c r="CE347" s="2106"/>
      <c r="CF347" s="2106"/>
      <c r="CG347" s="2106"/>
      <c r="CI347" s="1757"/>
      <c r="CJ347" s="1757"/>
      <c r="CK347" s="1757"/>
    </row>
    <row r="348" spans="80:89" ht="14.25" customHeight="1" x14ac:dyDescent="0.25">
      <c r="CB348" s="2106"/>
      <c r="CC348" s="2106"/>
      <c r="CD348" s="2106"/>
      <c r="CE348" s="2106"/>
      <c r="CF348" s="2106"/>
      <c r="CG348" s="2106"/>
      <c r="CI348" s="1757"/>
      <c r="CJ348" s="1757"/>
      <c r="CK348" s="1757"/>
    </row>
    <row r="349" spans="80:89" ht="14.25" customHeight="1" x14ac:dyDescent="0.25">
      <c r="CB349" s="2106"/>
      <c r="CC349" s="2106"/>
      <c r="CD349" s="2106"/>
      <c r="CE349" s="2106"/>
      <c r="CF349" s="2106"/>
      <c r="CG349" s="2106"/>
      <c r="CI349" s="1757"/>
      <c r="CJ349" s="1757"/>
      <c r="CK349" s="1757"/>
    </row>
    <row r="350" spans="80:89" ht="14.25" customHeight="1" x14ac:dyDescent="0.25">
      <c r="CB350" s="2106"/>
      <c r="CC350" s="2106"/>
      <c r="CD350" s="2106"/>
      <c r="CE350" s="2106"/>
      <c r="CF350" s="2106"/>
      <c r="CG350" s="2106"/>
      <c r="CI350" s="1757"/>
      <c r="CJ350" s="1757"/>
      <c r="CK350" s="1757"/>
    </row>
    <row r="351" spans="80:89" ht="14.25" customHeight="1" x14ac:dyDescent="0.25">
      <c r="CB351" s="2106"/>
      <c r="CC351" s="2106"/>
      <c r="CD351" s="2106"/>
      <c r="CE351" s="2106"/>
      <c r="CF351" s="2106"/>
      <c r="CG351" s="2106"/>
      <c r="CI351" s="1757"/>
      <c r="CJ351" s="1757"/>
      <c r="CK351" s="1757"/>
    </row>
    <row r="352" spans="80:89" ht="14.25" customHeight="1" x14ac:dyDescent="0.25">
      <c r="CB352" s="2106"/>
      <c r="CC352" s="2106"/>
      <c r="CD352" s="2106"/>
      <c r="CE352" s="2106"/>
      <c r="CF352" s="2106"/>
      <c r="CG352" s="2106"/>
      <c r="CI352" s="1757"/>
      <c r="CJ352" s="1757"/>
      <c r="CK352" s="1757"/>
    </row>
    <row r="353" spans="80:89" ht="14.25" customHeight="1" x14ac:dyDescent="0.25">
      <c r="CB353" s="2106"/>
      <c r="CC353" s="2106"/>
      <c r="CD353" s="2106"/>
      <c r="CE353" s="2106"/>
      <c r="CF353" s="2106"/>
      <c r="CG353" s="2106"/>
      <c r="CI353" s="1757"/>
      <c r="CJ353" s="1757"/>
      <c r="CK353" s="1757"/>
    </row>
    <row r="354" spans="80:89" ht="14.25" customHeight="1" x14ac:dyDescent="0.25">
      <c r="CB354" s="2106"/>
      <c r="CC354" s="2106"/>
      <c r="CD354" s="2106"/>
      <c r="CE354" s="2106"/>
      <c r="CF354" s="2106"/>
      <c r="CG354" s="2106"/>
      <c r="CI354" s="1757"/>
      <c r="CJ354" s="1757"/>
      <c r="CK354" s="1757"/>
    </row>
    <row r="355" spans="80:89" ht="14.25" customHeight="1" x14ac:dyDescent="0.25">
      <c r="CB355" s="2106"/>
      <c r="CC355" s="2106"/>
      <c r="CD355" s="2106"/>
      <c r="CE355" s="2106"/>
      <c r="CF355" s="2106"/>
      <c r="CG355" s="2106"/>
      <c r="CI355" s="1757"/>
      <c r="CJ355" s="1757"/>
      <c r="CK355" s="1757"/>
    </row>
    <row r="356" spans="80:89" ht="14.25" customHeight="1" x14ac:dyDescent="0.25">
      <c r="CB356" s="2106"/>
      <c r="CC356" s="2106"/>
      <c r="CD356" s="2106"/>
      <c r="CE356" s="2106"/>
      <c r="CF356" s="2106"/>
      <c r="CG356" s="2106"/>
      <c r="CI356" s="1757"/>
      <c r="CJ356" s="1757"/>
      <c r="CK356" s="1757"/>
    </row>
    <row r="357" spans="80:89" ht="14.25" customHeight="1" x14ac:dyDescent="0.25">
      <c r="CB357" s="2106"/>
      <c r="CC357" s="2106"/>
      <c r="CD357" s="2106"/>
      <c r="CE357" s="2106"/>
      <c r="CF357" s="2106"/>
      <c r="CG357" s="2106"/>
      <c r="CI357" s="1757"/>
      <c r="CJ357" s="1757"/>
      <c r="CK357" s="1757"/>
    </row>
    <row r="358" spans="80:89" ht="14.25" customHeight="1" x14ac:dyDescent="0.25">
      <c r="CB358" s="2106"/>
      <c r="CC358" s="2106"/>
      <c r="CD358" s="2106"/>
      <c r="CE358" s="2106"/>
      <c r="CF358" s="2106"/>
      <c r="CG358" s="2106"/>
      <c r="CI358" s="1757"/>
      <c r="CJ358" s="1757"/>
      <c r="CK358" s="1757"/>
    </row>
    <row r="359" spans="80:89" ht="14.25" customHeight="1" x14ac:dyDescent="0.25">
      <c r="CB359" s="2106"/>
      <c r="CC359" s="2106"/>
      <c r="CD359" s="2106"/>
      <c r="CE359" s="2106"/>
      <c r="CF359" s="2106"/>
      <c r="CG359" s="2106"/>
      <c r="CI359" s="1757"/>
      <c r="CJ359" s="1757"/>
      <c r="CK359" s="1757"/>
    </row>
    <row r="360" spans="80:89" ht="14.25" customHeight="1" x14ac:dyDescent="0.25">
      <c r="CB360" s="2106"/>
      <c r="CC360" s="2106"/>
      <c r="CD360" s="2106"/>
      <c r="CE360" s="2106"/>
      <c r="CF360" s="2106"/>
      <c r="CG360" s="2106"/>
      <c r="CI360" s="1757"/>
      <c r="CJ360" s="1757"/>
      <c r="CK360" s="1757"/>
    </row>
    <row r="361" spans="80:89" ht="14.25" customHeight="1" x14ac:dyDescent="0.25">
      <c r="CB361" s="2106"/>
      <c r="CC361" s="2106"/>
      <c r="CD361" s="2106"/>
      <c r="CE361" s="2106"/>
      <c r="CF361" s="2106"/>
      <c r="CG361" s="2106"/>
      <c r="CI361" s="1757"/>
      <c r="CJ361" s="1757"/>
      <c r="CK361" s="1757"/>
    </row>
    <row r="362" spans="80:89" ht="14.25" customHeight="1" x14ac:dyDescent="0.25">
      <c r="CB362" s="2106"/>
      <c r="CC362" s="2106"/>
      <c r="CD362" s="2106"/>
      <c r="CE362" s="2106"/>
      <c r="CF362" s="2106"/>
      <c r="CG362" s="2106"/>
      <c r="CI362" s="1757"/>
      <c r="CJ362" s="1757"/>
      <c r="CK362" s="1757"/>
    </row>
    <row r="363" spans="80:89" ht="14.25" customHeight="1" x14ac:dyDescent="0.25">
      <c r="CB363" s="2106"/>
      <c r="CC363" s="2106"/>
      <c r="CD363" s="2106"/>
      <c r="CE363" s="2106"/>
      <c r="CF363" s="2106"/>
      <c r="CG363" s="2106"/>
      <c r="CI363" s="1757"/>
      <c r="CJ363" s="1757"/>
      <c r="CK363" s="1757"/>
    </row>
    <row r="364" spans="80:89" ht="14.25" customHeight="1" x14ac:dyDescent="0.25">
      <c r="CB364" s="2106"/>
      <c r="CC364" s="2106"/>
      <c r="CD364" s="2106"/>
      <c r="CE364" s="2106"/>
      <c r="CF364" s="2106"/>
      <c r="CG364" s="2106"/>
      <c r="CI364" s="1757"/>
      <c r="CJ364" s="1757"/>
      <c r="CK364" s="1757"/>
    </row>
    <row r="365" spans="80:89" ht="14.25" customHeight="1" x14ac:dyDescent="0.25">
      <c r="CB365" s="2106"/>
      <c r="CC365" s="2106"/>
      <c r="CD365" s="2106"/>
      <c r="CE365" s="2106"/>
      <c r="CF365" s="2106"/>
      <c r="CG365" s="2106"/>
      <c r="CI365" s="1757"/>
      <c r="CJ365" s="1757"/>
      <c r="CK365" s="1757"/>
    </row>
    <row r="366" spans="80:89" ht="14.25" customHeight="1" x14ac:dyDescent="0.25">
      <c r="CB366" s="2106"/>
      <c r="CC366" s="2106"/>
      <c r="CD366" s="2106"/>
      <c r="CE366" s="2106"/>
      <c r="CF366" s="2106"/>
      <c r="CG366" s="2106"/>
      <c r="CI366" s="1757"/>
      <c r="CJ366" s="1757"/>
      <c r="CK366" s="1757"/>
    </row>
    <row r="367" spans="80:89" ht="14.25" customHeight="1" x14ac:dyDescent="0.25">
      <c r="CB367" s="2106"/>
      <c r="CC367" s="2106"/>
      <c r="CD367" s="2106"/>
      <c r="CE367" s="2106"/>
      <c r="CF367" s="2106"/>
      <c r="CG367" s="2106"/>
      <c r="CI367" s="1757"/>
      <c r="CJ367" s="1757"/>
      <c r="CK367" s="1757"/>
    </row>
    <row r="368" spans="80:89" ht="14.25" customHeight="1" x14ac:dyDescent="0.25">
      <c r="CB368" s="2106"/>
      <c r="CC368" s="2106"/>
      <c r="CD368" s="2106"/>
      <c r="CE368" s="2106"/>
      <c r="CF368" s="2106"/>
      <c r="CG368" s="2106"/>
      <c r="CI368" s="1757"/>
      <c r="CJ368" s="1757"/>
      <c r="CK368" s="1757"/>
    </row>
    <row r="369" spans="80:89" ht="14.25" customHeight="1" x14ac:dyDescent="0.25">
      <c r="CB369" s="2106"/>
      <c r="CC369" s="2106"/>
      <c r="CD369" s="2106"/>
      <c r="CE369" s="2106"/>
      <c r="CF369" s="2106"/>
      <c r="CG369" s="2106"/>
      <c r="CI369" s="1757"/>
      <c r="CJ369" s="1757"/>
      <c r="CK369" s="1757"/>
    </row>
    <row r="370" spans="80:89" ht="14.25" customHeight="1" x14ac:dyDescent="0.25">
      <c r="CB370" s="2106"/>
      <c r="CC370" s="2106"/>
      <c r="CD370" s="2106"/>
      <c r="CE370" s="2106"/>
      <c r="CF370" s="2106"/>
      <c r="CG370" s="2106"/>
      <c r="CI370" s="1757"/>
      <c r="CJ370" s="1757"/>
      <c r="CK370" s="1757"/>
    </row>
    <row r="371" spans="80:89" ht="14.25" customHeight="1" x14ac:dyDescent="0.25">
      <c r="CB371" s="2106"/>
      <c r="CC371" s="2106"/>
      <c r="CD371" s="2106"/>
      <c r="CE371" s="2106"/>
      <c r="CF371" s="2106"/>
      <c r="CG371" s="2106"/>
      <c r="CI371" s="1757"/>
      <c r="CJ371" s="1757"/>
      <c r="CK371" s="1757"/>
    </row>
    <row r="372" spans="80:89" ht="14.25" customHeight="1" x14ac:dyDescent="0.25">
      <c r="CB372" s="2106"/>
      <c r="CC372" s="2106"/>
      <c r="CD372" s="2106"/>
      <c r="CE372" s="2106"/>
      <c r="CF372" s="2106"/>
      <c r="CG372" s="2106"/>
      <c r="CI372" s="1757"/>
      <c r="CJ372" s="1757"/>
      <c r="CK372" s="1757"/>
    </row>
    <row r="373" spans="80:89" ht="14.25" customHeight="1" x14ac:dyDescent="0.25">
      <c r="CB373" s="2106"/>
      <c r="CC373" s="2106"/>
      <c r="CD373" s="2106"/>
      <c r="CE373" s="2106"/>
      <c r="CF373" s="2106"/>
      <c r="CG373" s="2106"/>
      <c r="CI373" s="1757"/>
      <c r="CJ373" s="1757"/>
      <c r="CK373" s="1757"/>
    </row>
    <row r="374" spans="80:89" ht="14.25" customHeight="1" x14ac:dyDescent="0.25">
      <c r="CB374" s="2106"/>
      <c r="CC374" s="2106"/>
      <c r="CD374" s="2106"/>
      <c r="CE374" s="2106"/>
      <c r="CF374" s="2106"/>
      <c r="CG374" s="2106"/>
      <c r="CI374" s="1757"/>
      <c r="CJ374" s="1757"/>
      <c r="CK374" s="1757"/>
    </row>
    <row r="375" spans="80:89" ht="14.25" customHeight="1" x14ac:dyDescent="0.25">
      <c r="CB375" s="2106"/>
      <c r="CC375" s="2106"/>
      <c r="CD375" s="2106"/>
      <c r="CE375" s="2106"/>
      <c r="CF375" s="2106"/>
      <c r="CG375" s="2106"/>
      <c r="CI375" s="1757"/>
      <c r="CJ375" s="1757"/>
      <c r="CK375" s="1757"/>
    </row>
    <row r="376" spans="80:89" ht="14.25" customHeight="1" x14ac:dyDescent="0.25">
      <c r="CB376" s="2106"/>
      <c r="CC376" s="2106"/>
      <c r="CD376" s="2106"/>
      <c r="CE376" s="2106"/>
      <c r="CF376" s="2106"/>
      <c r="CG376" s="2106"/>
      <c r="CI376" s="1757"/>
      <c r="CJ376" s="1757"/>
      <c r="CK376" s="1757"/>
    </row>
    <row r="377" spans="80:89" ht="14.25" customHeight="1" x14ac:dyDescent="0.25">
      <c r="CB377" s="2106"/>
      <c r="CC377" s="2106"/>
      <c r="CD377" s="2106"/>
      <c r="CE377" s="2106"/>
      <c r="CF377" s="2106"/>
      <c r="CG377" s="2106"/>
      <c r="CI377" s="1757"/>
      <c r="CJ377" s="1757"/>
      <c r="CK377" s="1757"/>
    </row>
    <row r="378" spans="80:89" ht="14.25" customHeight="1" x14ac:dyDescent="0.25">
      <c r="CB378" s="2106"/>
      <c r="CC378" s="2106"/>
      <c r="CD378" s="2106"/>
      <c r="CE378" s="2106"/>
      <c r="CF378" s="2106"/>
      <c r="CG378" s="2106"/>
      <c r="CI378" s="1757"/>
      <c r="CJ378" s="1757"/>
      <c r="CK378" s="1757"/>
    </row>
    <row r="379" spans="80:89" ht="14.25" customHeight="1" x14ac:dyDescent="0.25">
      <c r="CB379" s="2106"/>
      <c r="CC379" s="2106"/>
      <c r="CD379" s="2106"/>
      <c r="CE379" s="2106"/>
      <c r="CF379" s="2106"/>
      <c r="CG379" s="2106"/>
      <c r="CI379" s="1757"/>
      <c r="CJ379" s="1757"/>
      <c r="CK379" s="1757"/>
    </row>
    <row r="380" spans="80:89" ht="14.25" customHeight="1" x14ac:dyDescent="0.25">
      <c r="CB380" s="2106"/>
      <c r="CC380" s="2106"/>
      <c r="CD380" s="2106"/>
      <c r="CE380" s="2106"/>
      <c r="CF380" s="2106"/>
      <c r="CG380" s="2106"/>
      <c r="CI380" s="1757"/>
      <c r="CJ380" s="1757"/>
      <c r="CK380" s="1757"/>
    </row>
    <row r="381" spans="80:89" ht="14.25" customHeight="1" x14ac:dyDescent="0.25">
      <c r="CB381" s="2106"/>
      <c r="CC381" s="2106"/>
      <c r="CD381" s="2106"/>
      <c r="CE381" s="2106"/>
      <c r="CF381" s="2106"/>
      <c r="CG381" s="2106"/>
      <c r="CI381" s="1757"/>
      <c r="CJ381" s="1757"/>
      <c r="CK381" s="1757"/>
    </row>
    <row r="382" spans="80:89" ht="14.25" customHeight="1" x14ac:dyDescent="0.25">
      <c r="CB382" s="2106"/>
      <c r="CC382" s="2106"/>
      <c r="CD382" s="2106"/>
      <c r="CE382" s="2106"/>
      <c r="CF382" s="2106"/>
      <c r="CG382" s="2106"/>
      <c r="CI382" s="1757"/>
      <c r="CJ382" s="1757"/>
      <c r="CK382" s="1757"/>
    </row>
    <row r="383" spans="80:89" ht="14.25" customHeight="1" x14ac:dyDescent="0.25">
      <c r="CB383" s="2106"/>
      <c r="CC383" s="2106"/>
      <c r="CD383" s="2106"/>
      <c r="CE383" s="2106"/>
      <c r="CF383" s="2106"/>
      <c r="CG383" s="2106"/>
      <c r="CI383" s="1757"/>
      <c r="CJ383" s="1757"/>
      <c r="CK383" s="1757"/>
    </row>
    <row r="384" spans="80:89" ht="14.25" customHeight="1" x14ac:dyDescent="0.25">
      <c r="CB384" s="2106"/>
      <c r="CC384" s="2106"/>
      <c r="CD384" s="2106"/>
      <c r="CE384" s="2106"/>
      <c r="CF384" s="2106"/>
      <c r="CG384" s="2106"/>
      <c r="CI384" s="1757"/>
      <c r="CJ384" s="1757"/>
      <c r="CK384" s="1757"/>
    </row>
    <row r="385" spans="80:89" ht="14.25" customHeight="1" x14ac:dyDescent="0.25">
      <c r="CB385" s="2106"/>
      <c r="CC385" s="2106"/>
      <c r="CD385" s="2106"/>
      <c r="CE385" s="2106"/>
      <c r="CF385" s="2106"/>
      <c r="CG385" s="2106"/>
      <c r="CI385" s="1757"/>
      <c r="CJ385" s="1757"/>
      <c r="CK385" s="1757"/>
    </row>
    <row r="386" spans="80:89" ht="14.25" customHeight="1" x14ac:dyDescent="0.25">
      <c r="CB386" s="2106"/>
      <c r="CC386" s="2106"/>
      <c r="CD386" s="2106"/>
      <c r="CE386" s="2106"/>
      <c r="CF386" s="2106"/>
      <c r="CG386" s="2106"/>
      <c r="CI386" s="1757"/>
      <c r="CJ386" s="1757"/>
      <c r="CK386" s="1757"/>
    </row>
    <row r="387" spans="80:89" ht="14.25" customHeight="1" x14ac:dyDescent="0.25">
      <c r="CB387" s="2106"/>
      <c r="CC387" s="2106"/>
      <c r="CD387" s="2106"/>
      <c r="CE387" s="2106"/>
      <c r="CF387" s="2106"/>
      <c r="CG387" s="2106"/>
      <c r="CI387" s="1757"/>
      <c r="CJ387" s="1757"/>
      <c r="CK387" s="1757"/>
    </row>
    <row r="388" spans="80:89" ht="14.25" customHeight="1" x14ac:dyDescent="0.25">
      <c r="CB388" s="2106"/>
      <c r="CC388" s="2106"/>
      <c r="CD388" s="2106"/>
      <c r="CE388" s="2106"/>
      <c r="CF388" s="2106"/>
      <c r="CG388" s="2106"/>
      <c r="CI388" s="1757"/>
      <c r="CJ388" s="1757"/>
      <c r="CK388" s="1757"/>
    </row>
    <row r="389" spans="80:89" ht="14.25" customHeight="1" x14ac:dyDescent="0.25">
      <c r="CB389" s="2106"/>
      <c r="CC389" s="2106"/>
      <c r="CD389" s="2106"/>
      <c r="CE389" s="2106"/>
      <c r="CF389" s="2106"/>
      <c r="CG389" s="2106"/>
      <c r="CI389" s="1757"/>
      <c r="CJ389" s="1757"/>
      <c r="CK389" s="1757"/>
    </row>
    <row r="390" spans="80:89" ht="14.25" customHeight="1" x14ac:dyDescent="0.25">
      <c r="CB390" s="2106"/>
      <c r="CC390" s="2106"/>
      <c r="CD390" s="2106"/>
      <c r="CE390" s="2106"/>
      <c r="CF390" s="2106"/>
      <c r="CG390" s="2106"/>
      <c r="CI390" s="1757"/>
      <c r="CJ390" s="1757"/>
      <c r="CK390" s="1757"/>
    </row>
    <row r="391" spans="80:89" ht="14.25" customHeight="1" x14ac:dyDescent="0.25">
      <c r="CB391" s="2106"/>
      <c r="CC391" s="2106"/>
      <c r="CD391" s="2106"/>
      <c r="CE391" s="2106"/>
      <c r="CF391" s="2106"/>
      <c r="CG391" s="2106"/>
      <c r="CI391" s="1757"/>
      <c r="CJ391" s="1757"/>
      <c r="CK391" s="1757"/>
    </row>
    <row r="392" spans="80:89" ht="14.25" customHeight="1" x14ac:dyDescent="0.25">
      <c r="CB392" s="2106"/>
      <c r="CC392" s="2106"/>
      <c r="CD392" s="2106"/>
      <c r="CE392" s="2106"/>
      <c r="CF392" s="2106"/>
      <c r="CG392" s="2106"/>
      <c r="CI392" s="1757"/>
      <c r="CJ392" s="1757"/>
      <c r="CK392" s="1757"/>
    </row>
    <row r="393" spans="80:89" ht="14.25" customHeight="1" x14ac:dyDescent="0.25">
      <c r="CB393" s="2106"/>
      <c r="CC393" s="2106"/>
      <c r="CD393" s="2106"/>
      <c r="CE393" s="2106"/>
      <c r="CF393" s="2106"/>
      <c r="CG393" s="2106"/>
      <c r="CI393" s="1757"/>
      <c r="CJ393" s="1757"/>
      <c r="CK393" s="1757"/>
    </row>
    <row r="394" spans="80:89" ht="14.25" customHeight="1" x14ac:dyDescent="0.25">
      <c r="CB394" s="2106"/>
      <c r="CC394" s="2106"/>
      <c r="CD394" s="2106"/>
      <c r="CE394" s="2106"/>
      <c r="CF394" s="2106"/>
      <c r="CG394" s="2106"/>
      <c r="CI394" s="1757"/>
      <c r="CJ394" s="1757"/>
      <c r="CK394" s="1757"/>
    </row>
    <row r="395" spans="80:89" ht="14.25" customHeight="1" x14ac:dyDescent="0.25">
      <c r="CB395" s="2106"/>
      <c r="CC395" s="2106"/>
      <c r="CD395" s="2106"/>
      <c r="CE395" s="2106"/>
      <c r="CF395" s="2106"/>
      <c r="CG395" s="2106"/>
      <c r="CI395" s="1757"/>
      <c r="CJ395" s="1757"/>
      <c r="CK395" s="1757"/>
    </row>
    <row r="396" spans="80:89" ht="14.25" customHeight="1" x14ac:dyDescent="0.25">
      <c r="CB396" s="2106"/>
      <c r="CC396" s="2106"/>
      <c r="CD396" s="2106"/>
      <c r="CE396" s="2106"/>
      <c r="CF396" s="2106"/>
      <c r="CG396" s="2106"/>
      <c r="CI396" s="1757"/>
      <c r="CJ396" s="1757"/>
      <c r="CK396" s="1757"/>
    </row>
    <row r="397" spans="80:89" ht="14.25" customHeight="1" x14ac:dyDescent="0.25">
      <c r="CB397" s="2106"/>
      <c r="CC397" s="2106"/>
      <c r="CD397" s="2106"/>
      <c r="CE397" s="2106"/>
      <c r="CF397" s="2106"/>
      <c r="CG397" s="2106"/>
      <c r="CI397" s="1757"/>
      <c r="CJ397" s="1757"/>
      <c r="CK397" s="1757"/>
    </row>
    <row r="398" spans="80:89" ht="14.25" customHeight="1" x14ac:dyDescent="0.25">
      <c r="CB398" s="2106"/>
      <c r="CC398" s="2106"/>
      <c r="CD398" s="2106"/>
      <c r="CE398" s="2106"/>
      <c r="CF398" s="2106"/>
      <c r="CG398" s="2106"/>
      <c r="CI398" s="1757"/>
      <c r="CJ398" s="1757"/>
      <c r="CK398" s="1757"/>
    </row>
    <row r="399" spans="80:89" ht="14.25" customHeight="1" x14ac:dyDescent="0.25">
      <c r="CB399" s="2106"/>
      <c r="CC399" s="2106"/>
      <c r="CD399" s="2106"/>
      <c r="CE399" s="2106"/>
      <c r="CF399" s="2106"/>
      <c r="CG399" s="2106"/>
      <c r="CI399" s="1757"/>
      <c r="CJ399" s="1757"/>
      <c r="CK399" s="1757"/>
    </row>
    <row r="400" spans="80:89" ht="14.25" customHeight="1" x14ac:dyDescent="0.25">
      <c r="CB400" s="2106"/>
      <c r="CC400" s="2106"/>
      <c r="CD400" s="2106"/>
      <c r="CE400" s="2106"/>
      <c r="CF400" s="2106"/>
      <c r="CG400" s="2106"/>
      <c r="CI400" s="1757"/>
      <c r="CJ400" s="1757"/>
      <c r="CK400" s="1757"/>
    </row>
    <row r="401" spans="80:89" ht="14.25" customHeight="1" x14ac:dyDescent="0.25">
      <c r="CB401" s="2106"/>
      <c r="CC401" s="2106"/>
      <c r="CD401" s="2106"/>
      <c r="CE401" s="2106"/>
      <c r="CF401" s="2106"/>
      <c r="CG401" s="2106"/>
      <c r="CI401" s="1757"/>
      <c r="CJ401" s="1757"/>
      <c r="CK401" s="1757"/>
    </row>
    <row r="402" spans="80:89" ht="14.25" customHeight="1" x14ac:dyDescent="0.25">
      <c r="CB402" s="2106"/>
      <c r="CC402" s="2106"/>
      <c r="CD402" s="2106"/>
      <c r="CE402" s="2106"/>
      <c r="CF402" s="2106"/>
      <c r="CG402" s="2106"/>
      <c r="CI402" s="1757"/>
      <c r="CJ402" s="1757"/>
      <c r="CK402" s="1757"/>
    </row>
    <row r="403" spans="80:89" ht="14.25" customHeight="1" x14ac:dyDescent="0.25">
      <c r="CB403" s="2106"/>
      <c r="CC403" s="2106"/>
      <c r="CD403" s="2106"/>
      <c r="CE403" s="2106"/>
      <c r="CF403" s="2106"/>
      <c r="CG403" s="2106"/>
      <c r="CI403" s="1757"/>
      <c r="CJ403" s="1757"/>
      <c r="CK403" s="1757"/>
    </row>
    <row r="404" spans="80:89" ht="14.25" customHeight="1" x14ac:dyDescent="0.25">
      <c r="CB404" s="2106"/>
      <c r="CC404" s="2106"/>
      <c r="CD404" s="2106"/>
      <c r="CE404" s="2106"/>
      <c r="CF404" s="2106"/>
      <c r="CG404" s="2106"/>
      <c r="CI404" s="1757"/>
      <c r="CJ404" s="1757"/>
      <c r="CK404" s="1757"/>
    </row>
    <row r="405" spans="80:89" ht="14.25" customHeight="1" x14ac:dyDescent="0.25">
      <c r="CB405" s="2106"/>
      <c r="CC405" s="2106"/>
      <c r="CD405" s="2106"/>
      <c r="CE405" s="2106"/>
      <c r="CF405" s="2106"/>
      <c r="CG405" s="2106"/>
      <c r="CI405" s="1757"/>
      <c r="CJ405" s="1757"/>
      <c r="CK405" s="1757"/>
    </row>
    <row r="406" spans="80:89" ht="14.25" customHeight="1" x14ac:dyDescent="0.25">
      <c r="CB406" s="2106"/>
      <c r="CC406" s="2106"/>
      <c r="CD406" s="2106"/>
      <c r="CE406" s="2106"/>
      <c r="CF406" s="2106"/>
      <c r="CG406" s="2106"/>
      <c r="CI406" s="1757"/>
      <c r="CJ406" s="1757"/>
      <c r="CK406" s="1757"/>
    </row>
    <row r="407" spans="80:89" ht="14.25" customHeight="1" x14ac:dyDescent="0.25">
      <c r="CB407" s="2106"/>
      <c r="CC407" s="2106"/>
      <c r="CD407" s="2106"/>
      <c r="CE407" s="2106"/>
      <c r="CF407" s="2106"/>
      <c r="CG407" s="2106"/>
      <c r="CI407" s="1757"/>
      <c r="CJ407" s="1757"/>
      <c r="CK407" s="1757"/>
    </row>
    <row r="408" spans="80:89" ht="14.25" customHeight="1" x14ac:dyDescent="0.25">
      <c r="CB408" s="2106"/>
      <c r="CC408" s="2106"/>
      <c r="CD408" s="2106"/>
      <c r="CE408" s="2106"/>
      <c r="CF408" s="2106"/>
      <c r="CG408" s="2106"/>
      <c r="CI408" s="1757"/>
      <c r="CJ408" s="1757"/>
      <c r="CK408" s="1757"/>
    </row>
    <row r="409" spans="80:89" ht="14.25" customHeight="1" x14ac:dyDescent="0.25">
      <c r="CB409" s="2106"/>
      <c r="CC409" s="2106"/>
      <c r="CD409" s="2106"/>
      <c r="CE409" s="2106"/>
      <c r="CF409" s="2106"/>
      <c r="CG409" s="2106"/>
      <c r="CI409" s="1757"/>
      <c r="CJ409" s="1757"/>
      <c r="CK409" s="1757"/>
    </row>
    <row r="410" spans="80:89" ht="14.25" customHeight="1" x14ac:dyDescent="0.25">
      <c r="CB410" s="2106"/>
      <c r="CC410" s="2106"/>
      <c r="CD410" s="2106"/>
      <c r="CE410" s="2106"/>
      <c r="CF410" s="2106"/>
      <c r="CG410" s="2106"/>
      <c r="CI410" s="1757"/>
      <c r="CJ410" s="1757"/>
      <c r="CK410" s="1757"/>
    </row>
    <row r="411" spans="80:89" ht="14.25" customHeight="1" x14ac:dyDescent="0.25">
      <c r="CB411" s="2106"/>
      <c r="CC411" s="2106"/>
      <c r="CD411" s="2106"/>
      <c r="CE411" s="2106"/>
      <c r="CF411" s="2106"/>
      <c r="CG411" s="2106"/>
      <c r="CI411" s="1757"/>
      <c r="CJ411" s="1757"/>
      <c r="CK411" s="1757"/>
    </row>
    <row r="412" spans="80:89" ht="14.25" customHeight="1" x14ac:dyDescent="0.25">
      <c r="CB412" s="2106"/>
      <c r="CC412" s="2106"/>
      <c r="CD412" s="2106"/>
      <c r="CE412" s="2106"/>
      <c r="CF412" s="2106"/>
      <c r="CG412" s="2106"/>
      <c r="CI412" s="1757"/>
      <c r="CJ412" s="1757"/>
      <c r="CK412" s="1757"/>
    </row>
    <row r="413" spans="80:89" ht="14.25" customHeight="1" x14ac:dyDescent="0.25">
      <c r="CB413" s="2106"/>
      <c r="CC413" s="2106"/>
      <c r="CD413" s="2106"/>
      <c r="CE413" s="2106"/>
      <c r="CF413" s="2106"/>
      <c r="CG413" s="2106"/>
      <c r="CI413" s="1757"/>
      <c r="CJ413" s="1757"/>
      <c r="CK413" s="1757"/>
    </row>
    <row r="414" spans="80:89" ht="14.25" customHeight="1" x14ac:dyDescent="0.25">
      <c r="CB414" s="2106"/>
      <c r="CC414" s="2106"/>
      <c r="CD414" s="2106"/>
      <c r="CE414" s="2106"/>
      <c r="CF414" s="2106"/>
      <c r="CG414" s="2106"/>
      <c r="CI414" s="1757"/>
      <c r="CJ414" s="1757"/>
      <c r="CK414" s="1757"/>
    </row>
    <row r="415" spans="80:89" ht="14.25" customHeight="1" x14ac:dyDescent="0.25">
      <c r="CB415" s="2106"/>
      <c r="CC415" s="2106"/>
      <c r="CD415" s="2106"/>
      <c r="CE415" s="2106"/>
      <c r="CF415" s="2106"/>
      <c r="CG415" s="2106"/>
      <c r="CI415" s="1757"/>
      <c r="CJ415" s="1757"/>
      <c r="CK415" s="1757"/>
    </row>
    <row r="416" spans="80:89" ht="14.25" customHeight="1" x14ac:dyDescent="0.25">
      <c r="CB416" s="2106"/>
      <c r="CC416" s="2106"/>
      <c r="CD416" s="2106"/>
      <c r="CE416" s="2106"/>
      <c r="CF416" s="2106"/>
      <c r="CG416" s="2106"/>
      <c r="CI416" s="1757"/>
      <c r="CJ416" s="1757"/>
      <c r="CK416" s="1757"/>
    </row>
    <row r="417" spans="80:89" ht="14.25" customHeight="1" x14ac:dyDescent="0.25">
      <c r="CB417" s="2106"/>
      <c r="CC417" s="2106"/>
      <c r="CD417" s="2106"/>
      <c r="CE417" s="2106"/>
      <c r="CF417" s="2106"/>
      <c r="CG417" s="2106"/>
      <c r="CI417" s="1757"/>
      <c r="CJ417" s="1757"/>
      <c r="CK417" s="1757"/>
    </row>
    <row r="418" spans="80:89" ht="14.25" customHeight="1" x14ac:dyDescent="0.25">
      <c r="CB418" s="2106"/>
      <c r="CC418" s="2106"/>
      <c r="CD418" s="2106"/>
      <c r="CE418" s="2106"/>
      <c r="CF418" s="2106"/>
      <c r="CG418" s="2106"/>
      <c r="CI418" s="1757"/>
      <c r="CJ418" s="1757"/>
      <c r="CK418" s="1757"/>
    </row>
    <row r="419" spans="80:89" ht="14.25" customHeight="1" x14ac:dyDescent="0.25">
      <c r="CB419" s="2106"/>
      <c r="CC419" s="2106"/>
      <c r="CD419" s="2106"/>
      <c r="CE419" s="2106"/>
      <c r="CF419" s="2106"/>
      <c r="CG419" s="2106"/>
      <c r="CI419" s="1757"/>
      <c r="CJ419" s="1757"/>
      <c r="CK419" s="1757"/>
    </row>
    <row r="420" spans="80:89" ht="14.25" customHeight="1" x14ac:dyDescent="0.25">
      <c r="CB420" s="2106"/>
      <c r="CC420" s="2106"/>
      <c r="CD420" s="2106"/>
      <c r="CE420" s="2106"/>
      <c r="CF420" s="2106"/>
      <c r="CG420" s="2106"/>
      <c r="CI420" s="1757"/>
      <c r="CJ420" s="1757"/>
      <c r="CK420" s="1757"/>
    </row>
    <row r="421" spans="80:89" ht="14.25" customHeight="1" x14ac:dyDescent="0.25">
      <c r="CB421" s="2106"/>
      <c r="CC421" s="2106"/>
      <c r="CD421" s="2106"/>
      <c r="CE421" s="2106"/>
      <c r="CF421" s="2106"/>
      <c r="CG421" s="2106"/>
      <c r="CI421" s="1757"/>
      <c r="CJ421" s="1757"/>
      <c r="CK421" s="1757"/>
    </row>
    <row r="422" spans="80:89" ht="14.25" customHeight="1" x14ac:dyDescent="0.25">
      <c r="CB422" s="2106"/>
      <c r="CC422" s="2106"/>
      <c r="CD422" s="2106"/>
      <c r="CE422" s="2106"/>
      <c r="CF422" s="2106"/>
      <c r="CG422" s="2106"/>
      <c r="CI422" s="1757"/>
      <c r="CJ422" s="1757"/>
      <c r="CK422" s="1757"/>
    </row>
    <row r="423" spans="80:89" ht="14.25" customHeight="1" x14ac:dyDescent="0.25">
      <c r="CB423" s="2106"/>
      <c r="CC423" s="2106"/>
      <c r="CD423" s="2106"/>
      <c r="CE423" s="2106"/>
      <c r="CF423" s="2106"/>
      <c r="CG423" s="2106"/>
      <c r="CI423" s="1757"/>
      <c r="CJ423" s="1757"/>
      <c r="CK423" s="1757"/>
    </row>
    <row r="424" spans="80:89" ht="14.25" customHeight="1" x14ac:dyDescent="0.25">
      <c r="CB424" s="2106"/>
      <c r="CC424" s="2106"/>
      <c r="CD424" s="2106"/>
      <c r="CE424" s="2106"/>
      <c r="CF424" s="2106"/>
      <c r="CG424" s="2106"/>
      <c r="CI424" s="1757"/>
      <c r="CJ424" s="1757"/>
      <c r="CK424" s="1757"/>
    </row>
    <row r="425" spans="80:89" ht="14.25" customHeight="1" x14ac:dyDescent="0.25">
      <c r="CB425" s="2106"/>
      <c r="CC425" s="2106"/>
      <c r="CD425" s="2106"/>
      <c r="CE425" s="2106"/>
      <c r="CF425" s="2106"/>
      <c r="CG425" s="2106"/>
      <c r="CI425" s="1757"/>
      <c r="CJ425" s="1757"/>
      <c r="CK425" s="1757"/>
    </row>
    <row r="426" spans="80:89" ht="14.25" customHeight="1" x14ac:dyDescent="0.25">
      <c r="CB426" s="2106"/>
      <c r="CC426" s="2106"/>
      <c r="CD426" s="2106"/>
      <c r="CE426" s="2106"/>
      <c r="CF426" s="2106"/>
      <c r="CG426" s="2106"/>
      <c r="CI426" s="1757"/>
      <c r="CJ426" s="1757"/>
      <c r="CK426" s="1757"/>
    </row>
    <row r="427" spans="80:89" ht="14.25" customHeight="1" x14ac:dyDescent="0.25">
      <c r="CB427" s="2106"/>
      <c r="CC427" s="2106"/>
      <c r="CD427" s="2106"/>
      <c r="CE427" s="2106"/>
      <c r="CF427" s="2106"/>
      <c r="CG427" s="2106"/>
      <c r="CI427" s="1757"/>
      <c r="CJ427" s="1757"/>
      <c r="CK427" s="1757"/>
    </row>
    <row r="428" spans="80:89" ht="14.25" customHeight="1" x14ac:dyDescent="0.25">
      <c r="CB428" s="2106"/>
      <c r="CC428" s="2106"/>
      <c r="CD428" s="2106"/>
      <c r="CE428" s="2106"/>
      <c r="CF428" s="2106"/>
      <c r="CG428" s="2106"/>
      <c r="CI428" s="1757"/>
      <c r="CJ428" s="1757"/>
      <c r="CK428" s="1757"/>
    </row>
    <row r="429" spans="80:89" ht="14.25" customHeight="1" x14ac:dyDescent="0.25">
      <c r="CB429" s="2106"/>
      <c r="CC429" s="2106"/>
      <c r="CD429" s="2106"/>
      <c r="CE429" s="2106"/>
      <c r="CF429" s="2106"/>
      <c r="CG429" s="2106"/>
      <c r="CI429" s="1757"/>
      <c r="CJ429" s="1757"/>
      <c r="CK429" s="1757"/>
    </row>
    <row r="430" spans="80:89" ht="14.25" customHeight="1" x14ac:dyDescent="0.25">
      <c r="CB430" s="2106"/>
      <c r="CC430" s="2106"/>
      <c r="CD430" s="2106"/>
      <c r="CE430" s="2106"/>
      <c r="CF430" s="2106"/>
      <c r="CG430" s="2106"/>
      <c r="CI430" s="1757"/>
      <c r="CJ430" s="1757"/>
      <c r="CK430" s="1757"/>
    </row>
    <row r="431" spans="80:89" ht="14.25" customHeight="1" x14ac:dyDescent="0.25">
      <c r="CB431" s="2106"/>
      <c r="CC431" s="2106"/>
      <c r="CD431" s="2106"/>
      <c r="CE431" s="2106"/>
      <c r="CF431" s="2106"/>
      <c r="CG431" s="2106"/>
      <c r="CI431" s="1757"/>
      <c r="CJ431" s="1757"/>
      <c r="CK431" s="1757"/>
    </row>
    <row r="432" spans="80:89" ht="14.25" customHeight="1" x14ac:dyDescent="0.25">
      <c r="CB432" s="2106"/>
      <c r="CC432" s="2106"/>
      <c r="CD432" s="2106"/>
      <c r="CE432" s="2106"/>
      <c r="CF432" s="2106"/>
      <c r="CG432" s="2106"/>
      <c r="CI432" s="1757"/>
      <c r="CJ432" s="1757"/>
      <c r="CK432" s="1757"/>
    </row>
    <row r="433" spans="80:89" ht="14.25" customHeight="1" x14ac:dyDescent="0.25">
      <c r="CB433" s="2106"/>
      <c r="CC433" s="2106"/>
      <c r="CD433" s="2106"/>
      <c r="CE433" s="2106"/>
      <c r="CF433" s="2106"/>
      <c r="CG433" s="2106"/>
      <c r="CI433" s="1757"/>
      <c r="CJ433" s="1757"/>
      <c r="CK433" s="1757"/>
    </row>
    <row r="434" spans="80:89" ht="14.25" customHeight="1" x14ac:dyDescent="0.25">
      <c r="CB434" s="2106"/>
      <c r="CC434" s="2106"/>
      <c r="CD434" s="2106"/>
      <c r="CE434" s="2106"/>
      <c r="CF434" s="2106"/>
      <c r="CG434" s="2106"/>
      <c r="CI434" s="1757"/>
      <c r="CJ434" s="1757"/>
      <c r="CK434" s="1757"/>
    </row>
    <row r="435" spans="80:89" ht="14.25" customHeight="1" x14ac:dyDescent="0.25">
      <c r="CB435" s="2106"/>
      <c r="CC435" s="2106"/>
      <c r="CD435" s="2106"/>
      <c r="CE435" s="2106"/>
      <c r="CF435" s="2106"/>
      <c r="CG435" s="2106"/>
      <c r="CI435" s="1757"/>
      <c r="CJ435" s="1757"/>
      <c r="CK435" s="1757"/>
    </row>
    <row r="436" spans="80:89" ht="14.25" customHeight="1" x14ac:dyDescent="0.25">
      <c r="CB436" s="2106"/>
      <c r="CC436" s="2106"/>
      <c r="CD436" s="2106"/>
      <c r="CE436" s="2106"/>
      <c r="CF436" s="2106"/>
      <c r="CG436" s="2106"/>
      <c r="CI436" s="1757"/>
      <c r="CJ436" s="1757"/>
      <c r="CK436" s="1757"/>
    </row>
    <row r="437" spans="80:89" ht="14.25" customHeight="1" x14ac:dyDescent="0.25">
      <c r="CB437" s="2106"/>
      <c r="CC437" s="2106"/>
      <c r="CD437" s="2106"/>
      <c r="CE437" s="2106"/>
      <c r="CF437" s="2106"/>
      <c r="CG437" s="2106"/>
      <c r="CI437" s="1757"/>
      <c r="CJ437" s="1757"/>
      <c r="CK437" s="1757"/>
    </row>
    <row r="438" spans="80:89" ht="14.25" customHeight="1" x14ac:dyDescent="0.25">
      <c r="CB438" s="2106"/>
      <c r="CC438" s="2106"/>
      <c r="CD438" s="2106"/>
      <c r="CE438" s="2106"/>
      <c r="CF438" s="2106"/>
      <c r="CG438" s="2106"/>
      <c r="CI438" s="1757"/>
      <c r="CJ438" s="1757"/>
      <c r="CK438" s="1757"/>
    </row>
    <row r="439" spans="80:89" ht="14.25" customHeight="1" x14ac:dyDescent="0.25">
      <c r="CB439" s="2106"/>
      <c r="CC439" s="2106"/>
      <c r="CD439" s="2106"/>
      <c r="CE439" s="2106"/>
      <c r="CF439" s="2106"/>
      <c r="CG439" s="2106"/>
      <c r="CI439" s="1757"/>
      <c r="CJ439" s="1757"/>
      <c r="CK439" s="1757"/>
    </row>
    <row r="440" spans="80:89" ht="14.25" customHeight="1" x14ac:dyDescent="0.25">
      <c r="CB440" s="2106"/>
      <c r="CC440" s="2106"/>
      <c r="CD440" s="2106"/>
      <c r="CE440" s="2106"/>
      <c r="CF440" s="2106"/>
      <c r="CG440" s="2106"/>
      <c r="CI440" s="1757"/>
      <c r="CJ440" s="1757"/>
      <c r="CK440" s="1757"/>
    </row>
    <row r="441" spans="80:89" ht="14.25" customHeight="1" x14ac:dyDescent="0.25">
      <c r="CB441" s="2106"/>
      <c r="CC441" s="2106"/>
      <c r="CD441" s="2106"/>
      <c r="CE441" s="2106"/>
      <c r="CF441" s="2106"/>
      <c r="CG441" s="2106"/>
      <c r="CI441" s="1757"/>
      <c r="CJ441" s="1757"/>
      <c r="CK441" s="1757"/>
    </row>
    <row r="442" spans="80:89" ht="14.25" customHeight="1" x14ac:dyDescent="0.25">
      <c r="CB442" s="2106"/>
      <c r="CC442" s="2106"/>
      <c r="CD442" s="2106"/>
      <c r="CE442" s="2106"/>
      <c r="CF442" s="2106"/>
      <c r="CG442" s="2106"/>
      <c r="CI442" s="1757"/>
      <c r="CJ442" s="1757"/>
      <c r="CK442" s="1757"/>
    </row>
    <row r="443" spans="80:89" ht="14.25" customHeight="1" x14ac:dyDescent="0.25">
      <c r="CB443" s="2106"/>
      <c r="CC443" s="2106"/>
      <c r="CD443" s="2106"/>
      <c r="CE443" s="2106"/>
      <c r="CF443" s="2106"/>
      <c r="CG443" s="2106"/>
      <c r="CI443" s="1757"/>
      <c r="CJ443" s="1757"/>
      <c r="CK443" s="1757"/>
    </row>
    <row r="444" spans="80:89" ht="14.25" customHeight="1" x14ac:dyDescent="0.25">
      <c r="CB444" s="2106"/>
      <c r="CC444" s="2106"/>
      <c r="CD444" s="2106"/>
      <c r="CE444" s="2106"/>
      <c r="CF444" s="2106"/>
      <c r="CG444" s="2106"/>
      <c r="CI444" s="1757"/>
      <c r="CJ444" s="1757"/>
      <c r="CK444" s="1757"/>
    </row>
    <row r="445" spans="80:89" ht="14.25" customHeight="1" x14ac:dyDescent="0.25">
      <c r="CB445" s="2106"/>
      <c r="CC445" s="2106"/>
      <c r="CD445" s="2106"/>
      <c r="CE445" s="2106"/>
      <c r="CF445" s="2106"/>
      <c r="CG445" s="2106"/>
      <c r="CI445" s="1757"/>
      <c r="CJ445" s="1757"/>
      <c r="CK445" s="1757"/>
    </row>
    <row r="446" spans="80:89" ht="14.25" customHeight="1" x14ac:dyDescent="0.25">
      <c r="CB446" s="2106"/>
      <c r="CC446" s="2106"/>
      <c r="CD446" s="2106"/>
      <c r="CE446" s="2106"/>
      <c r="CF446" s="2106"/>
      <c r="CG446" s="2106"/>
      <c r="CI446" s="1757"/>
      <c r="CJ446" s="1757"/>
      <c r="CK446" s="1757"/>
    </row>
    <row r="447" spans="80:89" ht="14.25" customHeight="1" x14ac:dyDescent="0.25">
      <c r="CB447" s="2106"/>
      <c r="CC447" s="2106"/>
      <c r="CD447" s="2106"/>
      <c r="CE447" s="2106"/>
      <c r="CF447" s="2106"/>
      <c r="CG447" s="2106"/>
      <c r="CI447" s="1757"/>
      <c r="CJ447" s="1757"/>
      <c r="CK447" s="1757"/>
    </row>
    <row r="448" spans="80:89" ht="14.25" customHeight="1" x14ac:dyDescent="0.25">
      <c r="CB448" s="2106"/>
      <c r="CC448" s="2106"/>
      <c r="CD448" s="2106"/>
      <c r="CE448" s="2106"/>
      <c r="CF448" s="2106"/>
      <c r="CG448" s="2106"/>
      <c r="CI448" s="1757"/>
      <c r="CJ448" s="1757"/>
      <c r="CK448" s="1757"/>
    </row>
    <row r="449" spans="80:89" ht="14.25" customHeight="1" x14ac:dyDescent="0.25">
      <c r="CB449" s="2106"/>
      <c r="CC449" s="2106"/>
      <c r="CD449" s="2106"/>
      <c r="CE449" s="2106"/>
      <c r="CF449" s="2106"/>
      <c r="CG449" s="2106"/>
      <c r="CI449" s="1757"/>
      <c r="CJ449" s="1757"/>
      <c r="CK449" s="1757"/>
    </row>
    <row r="450" spans="80:89" ht="14.25" customHeight="1" x14ac:dyDescent="0.25">
      <c r="CB450" s="2106"/>
      <c r="CC450" s="2106"/>
      <c r="CD450" s="2106"/>
      <c r="CE450" s="2106"/>
      <c r="CF450" s="2106"/>
      <c r="CG450" s="2106"/>
      <c r="CI450" s="1757"/>
      <c r="CJ450" s="1757"/>
      <c r="CK450" s="1757"/>
    </row>
    <row r="451" spans="80:89" ht="14.25" customHeight="1" x14ac:dyDescent="0.25">
      <c r="CB451" s="2106"/>
      <c r="CC451" s="2106"/>
      <c r="CD451" s="2106"/>
      <c r="CE451" s="2106"/>
      <c r="CF451" s="2106"/>
      <c r="CG451" s="2106"/>
      <c r="CI451" s="1757"/>
      <c r="CJ451" s="1757"/>
      <c r="CK451" s="1757"/>
    </row>
    <row r="452" spans="80:89" ht="14.25" customHeight="1" x14ac:dyDescent="0.25">
      <c r="CB452" s="2106"/>
      <c r="CC452" s="2106"/>
      <c r="CD452" s="2106"/>
      <c r="CE452" s="2106"/>
      <c r="CF452" s="2106"/>
      <c r="CG452" s="2106"/>
      <c r="CI452" s="1757"/>
      <c r="CJ452" s="1757"/>
      <c r="CK452" s="1757"/>
    </row>
    <row r="453" spans="80:89" ht="14.25" customHeight="1" x14ac:dyDescent="0.25">
      <c r="CB453" s="2106"/>
      <c r="CC453" s="2106"/>
      <c r="CD453" s="2106"/>
      <c r="CE453" s="2106"/>
      <c r="CF453" s="2106"/>
      <c r="CG453" s="2106"/>
      <c r="CI453" s="1757"/>
      <c r="CJ453" s="1757"/>
      <c r="CK453" s="1757"/>
    </row>
    <row r="454" spans="80:89" ht="14.25" customHeight="1" x14ac:dyDescent="0.25">
      <c r="CB454" s="2106"/>
      <c r="CC454" s="2106"/>
      <c r="CD454" s="2106"/>
      <c r="CE454" s="2106"/>
      <c r="CF454" s="2106"/>
      <c r="CG454" s="2106"/>
      <c r="CI454" s="1757"/>
      <c r="CJ454" s="1757"/>
      <c r="CK454" s="1757"/>
    </row>
    <row r="455" spans="80:89" ht="14.25" customHeight="1" x14ac:dyDescent="0.25">
      <c r="CB455" s="2106"/>
      <c r="CC455" s="2106"/>
      <c r="CD455" s="2106"/>
      <c r="CE455" s="2106"/>
      <c r="CF455" s="2106"/>
      <c r="CG455" s="2106"/>
      <c r="CI455" s="1757"/>
      <c r="CJ455" s="1757"/>
      <c r="CK455" s="1757"/>
    </row>
    <row r="456" spans="80:89" ht="14.25" customHeight="1" x14ac:dyDescent="0.25">
      <c r="CB456" s="2106"/>
      <c r="CC456" s="2106"/>
      <c r="CD456" s="2106"/>
      <c r="CE456" s="2106"/>
      <c r="CF456" s="2106"/>
      <c r="CG456" s="2106"/>
      <c r="CI456" s="1757"/>
      <c r="CJ456" s="1757"/>
      <c r="CK456" s="1757"/>
    </row>
    <row r="457" spans="80:89" ht="14.25" customHeight="1" x14ac:dyDescent="0.25">
      <c r="CB457" s="2106"/>
      <c r="CC457" s="2106"/>
      <c r="CD457" s="2106"/>
      <c r="CE457" s="2106"/>
      <c r="CF457" s="2106"/>
      <c r="CG457" s="2106"/>
      <c r="CI457" s="1757"/>
      <c r="CJ457" s="1757"/>
      <c r="CK457" s="1757"/>
    </row>
    <row r="458" spans="80:89" ht="14.25" customHeight="1" x14ac:dyDescent="0.25">
      <c r="CB458" s="2106"/>
      <c r="CC458" s="2106"/>
      <c r="CD458" s="2106"/>
      <c r="CE458" s="2106"/>
      <c r="CF458" s="2106"/>
      <c r="CG458" s="2106"/>
      <c r="CI458" s="1757"/>
      <c r="CJ458" s="1757"/>
      <c r="CK458" s="1757"/>
    </row>
    <row r="459" spans="80:89" ht="14.25" customHeight="1" x14ac:dyDescent="0.25">
      <c r="CB459" s="2106"/>
      <c r="CC459" s="2106"/>
      <c r="CD459" s="2106"/>
      <c r="CE459" s="2106"/>
      <c r="CF459" s="2106"/>
      <c r="CG459" s="2106"/>
      <c r="CI459" s="1757"/>
      <c r="CJ459" s="1757"/>
      <c r="CK459" s="1757"/>
    </row>
    <row r="460" spans="80:89" ht="14.25" customHeight="1" x14ac:dyDescent="0.25">
      <c r="CB460" s="2106"/>
      <c r="CC460" s="2106"/>
      <c r="CD460" s="2106"/>
      <c r="CE460" s="2106"/>
      <c r="CF460" s="2106"/>
      <c r="CG460" s="2106"/>
      <c r="CI460" s="1757"/>
      <c r="CJ460" s="1757"/>
      <c r="CK460" s="1757"/>
    </row>
    <row r="461" spans="80:89" ht="14.25" customHeight="1" x14ac:dyDescent="0.25">
      <c r="CB461" s="2106"/>
      <c r="CC461" s="2106"/>
      <c r="CD461" s="2106"/>
      <c r="CE461" s="2106"/>
      <c r="CF461" s="2106"/>
      <c r="CG461" s="2106"/>
      <c r="CI461" s="1757"/>
      <c r="CJ461" s="1757"/>
      <c r="CK461" s="1757"/>
    </row>
    <row r="462" spans="80:89" ht="14.25" customHeight="1" x14ac:dyDescent="0.25">
      <c r="CB462" s="2106"/>
      <c r="CC462" s="2106"/>
      <c r="CD462" s="2106"/>
      <c r="CE462" s="2106"/>
      <c r="CF462" s="2106"/>
      <c r="CG462" s="2106"/>
      <c r="CI462" s="1757"/>
      <c r="CJ462" s="1757"/>
      <c r="CK462" s="1757"/>
    </row>
    <row r="463" spans="80:89" ht="14.25" customHeight="1" x14ac:dyDescent="0.25">
      <c r="CB463" s="2106"/>
      <c r="CC463" s="2106"/>
      <c r="CD463" s="2106"/>
      <c r="CE463" s="2106"/>
      <c r="CF463" s="2106"/>
      <c r="CG463" s="2106"/>
      <c r="CI463" s="1757"/>
      <c r="CJ463" s="1757"/>
      <c r="CK463" s="1757"/>
    </row>
    <row r="464" spans="80:89" ht="14.25" customHeight="1" x14ac:dyDescent="0.25">
      <c r="CB464" s="2106"/>
      <c r="CC464" s="2106"/>
      <c r="CD464" s="2106"/>
      <c r="CE464" s="2106"/>
      <c r="CF464" s="2106"/>
      <c r="CG464" s="2106"/>
      <c r="CI464" s="1757"/>
      <c r="CJ464" s="1757"/>
      <c r="CK464" s="1757"/>
    </row>
    <row r="465" spans="80:89" ht="14.25" customHeight="1" x14ac:dyDescent="0.25">
      <c r="CB465" s="2106"/>
      <c r="CC465" s="2106"/>
      <c r="CD465" s="2106"/>
      <c r="CE465" s="2106"/>
      <c r="CF465" s="2106"/>
      <c r="CG465" s="2106"/>
      <c r="CI465" s="1757"/>
      <c r="CJ465" s="1757"/>
      <c r="CK465" s="1757"/>
    </row>
    <row r="466" spans="80:89" ht="14.25" customHeight="1" x14ac:dyDescent="0.25">
      <c r="CB466" s="2106"/>
      <c r="CC466" s="2106"/>
      <c r="CD466" s="2106"/>
      <c r="CE466" s="2106"/>
      <c r="CF466" s="2106"/>
      <c r="CG466" s="2106"/>
      <c r="CI466" s="1757"/>
      <c r="CJ466" s="1757"/>
      <c r="CK466" s="1757"/>
    </row>
    <row r="467" spans="80:89" ht="14.25" customHeight="1" x14ac:dyDescent="0.25">
      <c r="CB467" s="2106"/>
      <c r="CC467" s="2106"/>
      <c r="CD467" s="2106"/>
      <c r="CE467" s="2106"/>
      <c r="CF467" s="2106"/>
      <c r="CG467" s="2106"/>
      <c r="CI467" s="1757"/>
      <c r="CJ467" s="1757"/>
      <c r="CK467" s="1757"/>
    </row>
    <row r="468" spans="80:89" ht="14.25" customHeight="1" x14ac:dyDescent="0.25">
      <c r="CB468" s="2106"/>
      <c r="CC468" s="2106"/>
      <c r="CD468" s="2106"/>
      <c r="CE468" s="2106"/>
      <c r="CF468" s="2106"/>
      <c r="CG468" s="2106"/>
      <c r="CI468" s="1757"/>
      <c r="CJ468" s="1757"/>
      <c r="CK468" s="1757"/>
    </row>
    <row r="469" spans="80:89" ht="14.25" customHeight="1" x14ac:dyDescent="0.25">
      <c r="CB469" s="2106"/>
      <c r="CC469" s="2106"/>
      <c r="CD469" s="2106"/>
      <c r="CE469" s="2106"/>
      <c r="CF469" s="2106"/>
      <c r="CG469" s="2106"/>
      <c r="CI469" s="1757"/>
      <c r="CJ469" s="1757"/>
      <c r="CK469" s="1757"/>
    </row>
    <row r="470" spans="80:89" ht="14.25" customHeight="1" x14ac:dyDescent="0.25">
      <c r="CB470" s="2106"/>
      <c r="CC470" s="2106"/>
      <c r="CD470" s="2106"/>
      <c r="CE470" s="2106"/>
      <c r="CF470" s="2106"/>
      <c r="CG470" s="2106"/>
      <c r="CI470" s="1757"/>
      <c r="CJ470" s="1757"/>
      <c r="CK470" s="1757"/>
    </row>
    <row r="471" spans="80:89" ht="14.25" customHeight="1" x14ac:dyDescent="0.25">
      <c r="CB471" s="2106"/>
      <c r="CC471" s="2106"/>
      <c r="CD471" s="2106"/>
      <c r="CE471" s="2106"/>
      <c r="CF471" s="2106"/>
      <c r="CG471" s="2106"/>
      <c r="CI471" s="1757"/>
      <c r="CJ471" s="1757"/>
      <c r="CK471" s="1757"/>
    </row>
    <row r="472" spans="80:89" ht="14.25" customHeight="1" x14ac:dyDescent="0.25">
      <c r="CB472" s="2106"/>
      <c r="CC472" s="2106"/>
      <c r="CD472" s="2106"/>
      <c r="CE472" s="2106"/>
      <c r="CF472" s="2106"/>
      <c r="CG472" s="2106"/>
      <c r="CI472" s="1757"/>
      <c r="CJ472" s="1757"/>
      <c r="CK472" s="1757"/>
    </row>
    <row r="473" spans="80:89" ht="14.25" customHeight="1" x14ac:dyDescent="0.25">
      <c r="CB473" s="2106"/>
      <c r="CC473" s="2106"/>
      <c r="CD473" s="2106"/>
      <c r="CE473" s="2106"/>
      <c r="CF473" s="2106"/>
      <c r="CG473" s="2106"/>
      <c r="CI473" s="1757"/>
      <c r="CJ473" s="1757"/>
      <c r="CK473" s="1757"/>
    </row>
    <row r="474" spans="80:89" ht="14.25" customHeight="1" x14ac:dyDescent="0.25">
      <c r="CB474" s="2106"/>
      <c r="CC474" s="2106"/>
      <c r="CD474" s="2106"/>
      <c r="CE474" s="2106"/>
      <c r="CF474" s="2106"/>
      <c r="CG474" s="2106"/>
      <c r="CI474" s="1757"/>
      <c r="CJ474" s="1757"/>
      <c r="CK474" s="1757"/>
    </row>
    <row r="475" spans="80:89" ht="14.25" customHeight="1" x14ac:dyDescent="0.25">
      <c r="CB475" s="2106"/>
      <c r="CC475" s="2106"/>
      <c r="CD475" s="2106"/>
      <c r="CE475" s="2106"/>
      <c r="CF475" s="2106"/>
      <c r="CG475" s="2106"/>
      <c r="CI475" s="1757"/>
      <c r="CJ475" s="1757"/>
      <c r="CK475" s="1757"/>
    </row>
    <row r="476" spans="80:89" ht="14.25" customHeight="1" x14ac:dyDescent="0.25">
      <c r="CB476" s="2106"/>
      <c r="CC476" s="2106"/>
      <c r="CD476" s="2106"/>
      <c r="CE476" s="2106"/>
      <c r="CF476" s="2106"/>
      <c r="CG476" s="2106"/>
      <c r="CI476" s="1757"/>
      <c r="CJ476" s="1757"/>
      <c r="CK476" s="1757"/>
    </row>
    <row r="477" spans="80:89" ht="14.25" customHeight="1" x14ac:dyDescent="0.25">
      <c r="CB477" s="2106"/>
      <c r="CC477" s="2106"/>
      <c r="CD477" s="2106"/>
      <c r="CE477" s="2106"/>
      <c r="CF477" s="2106"/>
      <c r="CG477" s="2106"/>
      <c r="CI477" s="1757"/>
      <c r="CJ477" s="1757"/>
      <c r="CK477" s="1757"/>
    </row>
    <row r="478" spans="80:89" ht="14.25" customHeight="1" x14ac:dyDescent="0.25">
      <c r="CB478" s="2106"/>
      <c r="CC478" s="2106"/>
      <c r="CD478" s="2106"/>
      <c r="CE478" s="2106"/>
      <c r="CF478" s="2106"/>
      <c r="CG478" s="2106"/>
      <c r="CI478" s="1757"/>
      <c r="CJ478" s="1757"/>
      <c r="CK478" s="1757"/>
    </row>
    <row r="479" spans="80:89" ht="14.25" customHeight="1" x14ac:dyDescent="0.25">
      <c r="CB479" s="2106"/>
      <c r="CC479" s="2106"/>
      <c r="CD479" s="2106"/>
      <c r="CE479" s="2106"/>
      <c r="CF479" s="2106"/>
      <c r="CG479" s="2106"/>
      <c r="CI479" s="1757"/>
      <c r="CJ479" s="1757"/>
      <c r="CK479" s="1757"/>
    </row>
    <row r="480" spans="80:89" ht="14.25" customHeight="1" x14ac:dyDescent="0.25">
      <c r="CB480" s="2106"/>
      <c r="CC480" s="2106"/>
      <c r="CD480" s="2106"/>
      <c r="CE480" s="2106"/>
      <c r="CF480" s="2106"/>
      <c r="CG480" s="2106"/>
      <c r="CI480" s="1757"/>
      <c r="CJ480" s="1757"/>
      <c r="CK480" s="1757"/>
    </row>
    <row r="481" spans="80:89" ht="14.25" customHeight="1" x14ac:dyDescent="0.25">
      <c r="CB481" s="2106"/>
      <c r="CC481" s="2106"/>
      <c r="CD481" s="2106"/>
      <c r="CE481" s="2106"/>
      <c r="CF481" s="2106"/>
      <c r="CG481" s="2106"/>
      <c r="CI481" s="1757"/>
      <c r="CJ481" s="1757"/>
      <c r="CK481" s="1757"/>
    </row>
    <row r="482" spans="80:89" ht="14.25" customHeight="1" x14ac:dyDescent="0.25">
      <c r="CB482" s="2106"/>
      <c r="CC482" s="2106"/>
      <c r="CD482" s="2106"/>
      <c r="CE482" s="2106"/>
      <c r="CF482" s="2106"/>
      <c r="CG482" s="2106"/>
      <c r="CI482" s="1757"/>
      <c r="CJ482" s="1757"/>
      <c r="CK482" s="1757"/>
    </row>
    <row r="483" spans="80:89" ht="14.25" customHeight="1" x14ac:dyDescent="0.25">
      <c r="CB483" s="2106"/>
      <c r="CC483" s="2106"/>
      <c r="CD483" s="2106"/>
      <c r="CE483" s="2106"/>
      <c r="CF483" s="2106"/>
      <c r="CG483" s="2106"/>
      <c r="CI483" s="1757"/>
      <c r="CJ483" s="1757"/>
      <c r="CK483" s="1757"/>
    </row>
    <row r="484" spans="80:89" ht="14.25" customHeight="1" x14ac:dyDescent="0.25">
      <c r="CB484" s="2106"/>
      <c r="CC484" s="2106"/>
      <c r="CD484" s="2106"/>
      <c r="CE484" s="2106"/>
      <c r="CF484" s="2106"/>
      <c r="CG484" s="2106"/>
      <c r="CI484" s="1757"/>
      <c r="CJ484" s="1757"/>
      <c r="CK484" s="1757"/>
    </row>
    <row r="485" spans="80:89" ht="14.25" customHeight="1" x14ac:dyDescent="0.25">
      <c r="CB485" s="2106"/>
      <c r="CC485" s="2106"/>
      <c r="CD485" s="2106"/>
      <c r="CE485" s="2106"/>
      <c r="CF485" s="2106"/>
      <c r="CG485" s="2106"/>
      <c r="CI485" s="1757"/>
      <c r="CJ485" s="1757"/>
      <c r="CK485" s="1757"/>
    </row>
    <row r="486" spans="80:89" ht="14.25" customHeight="1" x14ac:dyDescent="0.25">
      <c r="CB486" s="2106"/>
      <c r="CC486" s="2106"/>
      <c r="CD486" s="2106"/>
      <c r="CE486" s="2106"/>
      <c r="CF486" s="2106"/>
      <c r="CG486" s="2106"/>
      <c r="CI486" s="1757"/>
      <c r="CJ486" s="1757"/>
      <c r="CK486" s="1757"/>
    </row>
    <row r="487" spans="80:89" ht="14.25" customHeight="1" x14ac:dyDescent="0.25">
      <c r="CB487" s="2106"/>
      <c r="CC487" s="2106"/>
      <c r="CD487" s="2106"/>
      <c r="CE487" s="2106"/>
      <c r="CF487" s="2106"/>
      <c r="CG487" s="2106"/>
      <c r="CI487" s="1757"/>
      <c r="CJ487" s="1757"/>
      <c r="CK487" s="1757"/>
    </row>
    <row r="488" spans="80:89" ht="14.25" customHeight="1" x14ac:dyDescent="0.25">
      <c r="CB488" s="2106"/>
      <c r="CC488" s="2106"/>
      <c r="CD488" s="2106"/>
      <c r="CE488" s="2106"/>
      <c r="CF488" s="2106"/>
      <c r="CG488" s="2106"/>
      <c r="CI488" s="1757"/>
      <c r="CJ488" s="1757"/>
      <c r="CK488" s="1757"/>
    </row>
    <row r="489" spans="80:89" ht="14.25" customHeight="1" x14ac:dyDescent="0.25">
      <c r="CB489" s="2106"/>
      <c r="CC489" s="2106"/>
      <c r="CD489" s="2106"/>
      <c r="CE489" s="2106"/>
      <c r="CF489" s="2106"/>
      <c r="CG489" s="2106"/>
      <c r="CI489" s="1757"/>
      <c r="CJ489" s="1757"/>
      <c r="CK489" s="1757"/>
    </row>
    <row r="490" spans="80:89" ht="14.25" customHeight="1" x14ac:dyDescent="0.25">
      <c r="CB490" s="2106"/>
      <c r="CC490" s="2106"/>
      <c r="CD490" s="2106"/>
      <c r="CE490" s="2106"/>
      <c r="CF490" s="2106"/>
      <c r="CG490" s="2106"/>
      <c r="CI490" s="1757"/>
      <c r="CJ490" s="1757"/>
      <c r="CK490" s="1757"/>
    </row>
    <row r="491" spans="80:89" ht="14.25" customHeight="1" x14ac:dyDescent="0.25">
      <c r="CB491" s="2106"/>
      <c r="CC491" s="2106"/>
      <c r="CD491" s="2106"/>
      <c r="CE491" s="2106"/>
      <c r="CF491" s="2106"/>
      <c r="CG491" s="2106"/>
      <c r="CI491" s="1757"/>
      <c r="CJ491" s="1757"/>
      <c r="CK491" s="1757"/>
    </row>
    <row r="492" spans="80:89" ht="14.25" customHeight="1" x14ac:dyDescent="0.25">
      <c r="CB492" s="2106"/>
      <c r="CC492" s="2106"/>
      <c r="CD492" s="2106"/>
      <c r="CE492" s="2106"/>
      <c r="CF492" s="2106"/>
      <c r="CG492" s="2106"/>
      <c r="CI492" s="1757"/>
      <c r="CJ492" s="1757"/>
      <c r="CK492" s="1757"/>
    </row>
    <row r="493" spans="80:89" ht="14.25" customHeight="1" x14ac:dyDescent="0.25">
      <c r="CB493" s="2106"/>
      <c r="CC493" s="2106"/>
      <c r="CD493" s="2106"/>
      <c r="CE493" s="2106"/>
      <c r="CF493" s="2106"/>
      <c r="CG493" s="2106"/>
      <c r="CI493" s="1757"/>
      <c r="CJ493" s="1757"/>
      <c r="CK493" s="1757"/>
    </row>
    <row r="494" spans="80:89" ht="14.25" customHeight="1" x14ac:dyDescent="0.25">
      <c r="CB494" s="2106"/>
      <c r="CC494" s="2106"/>
      <c r="CD494" s="2106"/>
      <c r="CE494" s="2106"/>
      <c r="CF494" s="2106"/>
      <c r="CG494" s="2106"/>
      <c r="CI494" s="1757"/>
      <c r="CJ494" s="1757"/>
      <c r="CK494" s="1757"/>
    </row>
    <row r="495" spans="80:89" ht="14.25" customHeight="1" x14ac:dyDescent="0.25">
      <c r="CB495" s="2106"/>
      <c r="CC495" s="2106"/>
      <c r="CD495" s="2106"/>
      <c r="CE495" s="2106"/>
      <c r="CF495" s="2106"/>
      <c r="CG495" s="2106"/>
      <c r="CI495" s="1757"/>
      <c r="CJ495" s="1757"/>
      <c r="CK495" s="1757"/>
    </row>
    <row r="496" spans="80:89" ht="14.25" customHeight="1" x14ac:dyDescent="0.25">
      <c r="CB496" s="2106"/>
      <c r="CC496" s="2106"/>
      <c r="CD496" s="2106"/>
      <c r="CE496" s="2106"/>
      <c r="CF496" s="2106"/>
      <c r="CG496" s="2106"/>
      <c r="CI496" s="1757"/>
      <c r="CJ496" s="1757"/>
      <c r="CK496" s="1757"/>
    </row>
    <row r="497" spans="80:89" ht="14.25" customHeight="1" x14ac:dyDescent="0.25">
      <c r="CB497" s="2106"/>
      <c r="CC497" s="2106"/>
      <c r="CD497" s="2106"/>
      <c r="CE497" s="2106"/>
      <c r="CF497" s="2106"/>
      <c r="CG497" s="2106"/>
      <c r="CI497" s="1757"/>
      <c r="CJ497" s="1757"/>
      <c r="CK497" s="1757"/>
    </row>
    <row r="498" spans="80:89" ht="14.25" customHeight="1" x14ac:dyDescent="0.25">
      <c r="CB498" s="2106"/>
      <c r="CC498" s="2106"/>
      <c r="CD498" s="2106"/>
      <c r="CE498" s="2106"/>
      <c r="CF498" s="2106"/>
      <c r="CG498" s="2106"/>
      <c r="CI498" s="1757"/>
      <c r="CJ498" s="1757"/>
      <c r="CK498" s="1757"/>
    </row>
    <row r="499" spans="80:89" ht="14.25" customHeight="1" x14ac:dyDescent="0.25">
      <c r="CB499" s="2106"/>
      <c r="CC499" s="2106"/>
      <c r="CD499" s="2106"/>
      <c r="CE499" s="2106"/>
      <c r="CF499" s="2106"/>
      <c r="CG499" s="2106"/>
      <c r="CI499" s="1757"/>
      <c r="CJ499" s="1757"/>
      <c r="CK499" s="1757"/>
    </row>
    <row r="500" spans="80:89" ht="14.25" customHeight="1" x14ac:dyDescent="0.25">
      <c r="CB500" s="2106"/>
      <c r="CC500" s="2106"/>
      <c r="CD500" s="2106"/>
      <c r="CE500" s="2106"/>
      <c r="CF500" s="2106"/>
      <c r="CG500" s="2106"/>
      <c r="CI500" s="1757"/>
      <c r="CJ500" s="1757"/>
      <c r="CK500" s="1757"/>
    </row>
    <row r="501" spans="80:89" ht="14.25" customHeight="1" x14ac:dyDescent="0.25">
      <c r="CB501" s="2106"/>
      <c r="CC501" s="2106"/>
      <c r="CD501" s="2106"/>
      <c r="CE501" s="2106"/>
      <c r="CF501" s="2106"/>
      <c r="CG501" s="2106"/>
      <c r="CI501" s="1757"/>
      <c r="CJ501" s="1757"/>
      <c r="CK501" s="1757"/>
    </row>
    <row r="502" spans="80:89" ht="14.25" customHeight="1" x14ac:dyDescent="0.25">
      <c r="CB502" s="2106"/>
      <c r="CC502" s="2106"/>
      <c r="CD502" s="2106"/>
      <c r="CE502" s="2106"/>
      <c r="CF502" s="2106"/>
      <c r="CG502" s="2106"/>
      <c r="CI502" s="1757"/>
      <c r="CJ502" s="1757"/>
      <c r="CK502" s="1757"/>
    </row>
    <row r="503" spans="80:89" ht="14.25" customHeight="1" x14ac:dyDescent="0.25">
      <c r="CB503" s="2106"/>
      <c r="CC503" s="2106"/>
      <c r="CD503" s="2106"/>
      <c r="CE503" s="2106"/>
      <c r="CF503" s="2106"/>
      <c r="CG503" s="2106"/>
      <c r="CI503" s="1757"/>
      <c r="CJ503" s="1757"/>
      <c r="CK503" s="1757"/>
    </row>
    <row r="504" spans="80:89" ht="14.25" customHeight="1" x14ac:dyDescent="0.25">
      <c r="CB504" s="2106"/>
      <c r="CC504" s="2106"/>
      <c r="CD504" s="2106"/>
      <c r="CE504" s="2106"/>
      <c r="CF504" s="2106"/>
      <c r="CG504" s="2106"/>
      <c r="CI504" s="1757"/>
      <c r="CJ504" s="1757"/>
      <c r="CK504" s="1757"/>
    </row>
    <row r="505" spans="80:89" ht="14.25" customHeight="1" x14ac:dyDescent="0.25">
      <c r="CB505" s="2106"/>
      <c r="CC505" s="2106"/>
      <c r="CD505" s="2106"/>
      <c r="CE505" s="2106"/>
      <c r="CF505" s="2106"/>
      <c r="CG505" s="2106"/>
      <c r="CI505" s="1757"/>
      <c r="CJ505" s="1757"/>
      <c r="CK505" s="1757"/>
    </row>
    <row r="506" spans="80:89" ht="14.25" customHeight="1" x14ac:dyDescent="0.25">
      <c r="CB506" s="2106"/>
      <c r="CC506" s="2106"/>
      <c r="CD506" s="2106"/>
      <c r="CE506" s="2106"/>
      <c r="CF506" s="2106"/>
      <c r="CG506" s="2106"/>
      <c r="CI506" s="1757"/>
      <c r="CJ506" s="1757"/>
      <c r="CK506" s="1757"/>
    </row>
    <row r="507" spans="80:89" ht="14.25" customHeight="1" x14ac:dyDescent="0.25">
      <c r="CB507" s="2106"/>
      <c r="CC507" s="2106"/>
      <c r="CD507" s="2106"/>
      <c r="CE507" s="2106"/>
      <c r="CF507" s="2106"/>
      <c r="CG507" s="2106"/>
      <c r="CI507" s="1757"/>
      <c r="CJ507" s="1757"/>
      <c r="CK507" s="1757"/>
    </row>
    <row r="508" spans="80:89" ht="14.25" customHeight="1" x14ac:dyDescent="0.25">
      <c r="CB508" s="2106"/>
      <c r="CC508" s="2106"/>
      <c r="CD508" s="2106"/>
      <c r="CE508" s="2106"/>
      <c r="CF508" s="2106"/>
      <c r="CG508" s="2106"/>
      <c r="CI508" s="1757"/>
      <c r="CJ508" s="1757"/>
      <c r="CK508" s="1757"/>
    </row>
    <row r="509" spans="80:89" ht="14.25" customHeight="1" x14ac:dyDescent="0.25">
      <c r="CB509" s="2106"/>
      <c r="CC509" s="2106"/>
      <c r="CD509" s="2106"/>
      <c r="CE509" s="2106"/>
      <c r="CF509" s="2106"/>
      <c r="CG509" s="2106"/>
      <c r="CI509" s="1757"/>
      <c r="CJ509" s="1757"/>
      <c r="CK509" s="1757"/>
    </row>
    <row r="510" spans="80:89" ht="14.25" customHeight="1" x14ac:dyDescent="0.25">
      <c r="CB510" s="2106"/>
      <c r="CC510" s="2106"/>
      <c r="CD510" s="2106"/>
      <c r="CE510" s="2106"/>
      <c r="CF510" s="2106"/>
      <c r="CG510" s="2106"/>
      <c r="CI510" s="1757"/>
      <c r="CJ510" s="1757"/>
      <c r="CK510" s="1757"/>
    </row>
    <row r="511" spans="80:89" ht="14.25" customHeight="1" x14ac:dyDescent="0.25">
      <c r="CB511" s="2106"/>
      <c r="CC511" s="2106"/>
      <c r="CD511" s="2106"/>
      <c r="CE511" s="2106"/>
      <c r="CF511" s="2106"/>
      <c r="CG511" s="2106"/>
      <c r="CI511" s="1757"/>
      <c r="CJ511" s="1757"/>
      <c r="CK511" s="1757"/>
    </row>
    <row r="512" spans="80:89" ht="14.25" customHeight="1" x14ac:dyDescent="0.25">
      <c r="CB512" s="2106"/>
      <c r="CC512" s="2106"/>
      <c r="CD512" s="2106"/>
      <c r="CE512" s="2106"/>
      <c r="CF512" s="2106"/>
      <c r="CG512" s="2106"/>
      <c r="CI512" s="1757"/>
      <c r="CJ512" s="1757"/>
      <c r="CK512" s="1757"/>
    </row>
    <row r="513" spans="80:89" ht="14.25" customHeight="1" x14ac:dyDescent="0.25">
      <c r="CB513" s="2106"/>
      <c r="CC513" s="2106"/>
      <c r="CD513" s="2106"/>
      <c r="CE513" s="2106"/>
      <c r="CF513" s="2106"/>
      <c r="CG513" s="2106"/>
      <c r="CI513" s="1757"/>
      <c r="CJ513" s="1757"/>
      <c r="CK513" s="1757"/>
    </row>
    <row r="514" spans="80:89" ht="14.25" customHeight="1" x14ac:dyDescent="0.25">
      <c r="CB514" s="2106"/>
      <c r="CC514" s="2106"/>
      <c r="CD514" s="2106"/>
      <c r="CE514" s="2106"/>
      <c r="CF514" s="2106"/>
      <c r="CG514" s="2106"/>
      <c r="CI514" s="1757"/>
      <c r="CJ514" s="1757"/>
      <c r="CK514" s="1757"/>
    </row>
    <row r="515" spans="80:89" ht="14.25" customHeight="1" x14ac:dyDescent="0.25">
      <c r="CB515" s="2106"/>
      <c r="CC515" s="2106"/>
      <c r="CD515" s="2106"/>
      <c r="CE515" s="2106"/>
      <c r="CF515" s="2106"/>
      <c r="CG515" s="2106"/>
      <c r="CI515" s="1757"/>
      <c r="CJ515" s="1757"/>
      <c r="CK515" s="1757"/>
    </row>
    <row r="516" spans="80:89" ht="14.25" customHeight="1" x14ac:dyDescent="0.25">
      <c r="CB516" s="2106"/>
      <c r="CC516" s="2106"/>
      <c r="CD516" s="2106"/>
      <c r="CE516" s="2106"/>
      <c r="CF516" s="2106"/>
      <c r="CG516" s="2106"/>
      <c r="CI516" s="1757"/>
      <c r="CJ516" s="1757"/>
      <c r="CK516" s="1757"/>
    </row>
    <row r="517" spans="80:89" ht="14.25" customHeight="1" x14ac:dyDescent="0.25">
      <c r="CB517" s="2106"/>
      <c r="CC517" s="2106"/>
      <c r="CD517" s="2106"/>
      <c r="CE517" s="2106"/>
      <c r="CF517" s="2106"/>
      <c r="CG517" s="2106"/>
      <c r="CI517" s="1757"/>
      <c r="CJ517" s="1757"/>
      <c r="CK517" s="1757"/>
    </row>
    <row r="518" spans="80:89" ht="14.25" customHeight="1" x14ac:dyDescent="0.25">
      <c r="CB518" s="2106"/>
      <c r="CC518" s="2106"/>
      <c r="CD518" s="2106"/>
      <c r="CE518" s="2106"/>
      <c r="CF518" s="2106"/>
      <c r="CG518" s="2106"/>
      <c r="CI518" s="1757"/>
      <c r="CJ518" s="1757"/>
      <c r="CK518" s="1757"/>
    </row>
    <row r="519" spans="80:89" ht="14.25" customHeight="1" x14ac:dyDescent="0.25">
      <c r="CB519" s="2106"/>
      <c r="CC519" s="2106"/>
      <c r="CD519" s="2106"/>
      <c r="CE519" s="2106"/>
      <c r="CF519" s="2106"/>
      <c r="CG519" s="2106"/>
      <c r="CI519" s="1757"/>
      <c r="CJ519" s="1757"/>
      <c r="CK519" s="1757"/>
    </row>
    <row r="520" spans="80:89" ht="14.25" customHeight="1" x14ac:dyDescent="0.25">
      <c r="CB520" s="2106"/>
      <c r="CC520" s="2106"/>
      <c r="CD520" s="2106"/>
      <c r="CE520" s="2106"/>
      <c r="CF520" s="2106"/>
      <c r="CG520" s="2106"/>
      <c r="CI520" s="1757"/>
      <c r="CJ520" s="1757"/>
      <c r="CK520" s="1757"/>
    </row>
    <row r="521" spans="80:89" ht="14.25" customHeight="1" x14ac:dyDescent="0.25">
      <c r="CB521" s="2106"/>
      <c r="CC521" s="2106"/>
      <c r="CD521" s="2106"/>
      <c r="CE521" s="2106"/>
      <c r="CF521" s="2106"/>
      <c r="CG521" s="2106"/>
      <c r="CI521" s="1757"/>
      <c r="CJ521" s="1757"/>
      <c r="CK521" s="1757"/>
    </row>
    <row r="522" spans="80:89" ht="14.25" customHeight="1" x14ac:dyDescent="0.25">
      <c r="CB522" s="2106"/>
      <c r="CC522" s="2106"/>
      <c r="CD522" s="2106"/>
      <c r="CE522" s="2106"/>
      <c r="CF522" s="2106"/>
      <c r="CG522" s="2106"/>
      <c r="CI522" s="1757"/>
      <c r="CJ522" s="1757"/>
      <c r="CK522" s="1757"/>
    </row>
    <row r="523" spans="80:89" ht="14.25" customHeight="1" x14ac:dyDescent="0.25">
      <c r="CB523" s="2106"/>
      <c r="CC523" s="2106"/>
      <c r="CD523" s="2106"/>
      <c r="CE523" s="2106"/>
      <c r="CF523" s="2106"/>
      <c r="CG523" s="2106"/>
      <c r="CI523" s="1757"/>
      <c r="CJ523" s="1757"/>
      <c r="CK523" s="1757"/>
    </row>
    <row r="524" spans="80:89" ht="14.25" customHeight="1" x14ac:dyDescent="0.25">
      <c r="CB524" s="2106"/>
      <c r="CC524" s="2106"/>
      <c r="CD524" s="2106"/>
      <c r="CE524" s="2106"/>
      <c r="CF524" s="2106"/>
      <c r="CG524" s="2106"/>
      <c r="CI524" s="1757"/>
      <c r="CJ524" s="1757"/>
      <c r="CK524" s="1757"/>
    </row>
    <row r="525" spans="80:89" ht="14.25" customHeight="1" x14ac:dyDescent="0.25">
      <c r="CB525" s="2106"/>
      <c r="CC525" s="2106"/>
      <c r="CD525" s="2106"/>
      <c r="CE525" s="2106"/>
      <c r="CF525" s="2106"/>
      <c r="CG525" s="2106"/>
      <c r="CI525" s="1757"/>
      <c r="CJ525" s="1757"/>
      <c r="CK525" s="1757"/>
    </row>
    <row r="526" spans="80:89" ht="14.25" customHeight="1" x14ac:dyDescent="0.25">
      <c r="CB526" s="2106"/>
      <c r="CC526" s="2106"/>
      <c r="CD526" s="2106"/>
      <c r="CE526" s="2106"/>
      <c r="CF526" s="2106"/>
      <c r="CG526" s="2106"/>
      <c r="CI526" s="1757"/>
      <c r="CJ526" s="1757"/>
      <c r="CK526" s="1757"/>
    </row>
    <row r="527" spans="80:89" ht="14.25" customHeight="1" x14ac:dyDescent="0.25">
      <c r="CB527" s="2106"/>
      <c r="CC527" s="2106"/>
      <c r="CD527" s="2106"/>
      <c r="CE527" s="2106"/>
      <c r="CF527" s="2106"/>
      <c r="CG527" s="2106"/>
      <c r="CI527" s="1757"/>
      <c r="CJ527" s="1757"/>
      <c r="CK527" s="1757"/>
    </row>
    <row r="528" spans="80:89" ht="14.25" customHeight="1" x14ac:dyDescent="0.25">
      <c r="CB528" s="2106"/>
      <c r="CC528" s="2106"/>
      <c r="CD528" s="2106"/>
      <c r="CE528" s="2106"/>
      <c r="CF528" s="2106"/>
      <c r="CG528" s="2106"/>
      <c r="CI528" s="1757"/>
      <c r="CJ528" s="1757"/>
      <c r="CK528" s="1757"/>
    </row>
    <row r="529" spans="80:89" ht="14.25" customHeight="1" x14ac:dyDescent="0.25">
      <c r="CB529" s="2106"/>
      <c r="CC529" s="2106"/>
      <c r="CD529" s="2106"/>
      <c r="CE529" s="2106"/>
      <c r="CF529" s="2106"/>
      <c r="CG529" s="2106"/>
      <c r="CI529" s="1757"/>
      <c r="CJ529" s="1757"/>
      <c r="CK529" s="1757"/>
    </row>
    <row r="530" spans="80:89" ht="14.25" customHeight="1" x14ac:dyDescent="0.25">
      <c r="CB530" s="2106"/>
      <c r="CC530" s="2106"/>
      <c r="CD530" s="2106"/>
      <c r="CE530" s="2106"/>
      <c r="CF530" s="2106"/>
      <c r="CG530" s="2106"/>
      <c r="CI530" s="1757"/>
      <c r="CJ530" s="1757"/>
      <c r="CK530" s="1757"/>
    </row>
    <row r="531" spans="80:89" ht="14.25" customHeight="1" x14ac:dyDescent="0.25">
      <c r="CB531" s="2106"/>
      <c r="CC531" s="2106"/>
      <c r="CD531" s="2106"/>
      <c r="CE531" s="2106"/>
      <c r="CF531" s="2106"/>
      <c r="CG531" s="2106"/>
      <c r="CI531" s="1757"/>
      <c r="CJ531" s="1757"/>
      <c r="CK531" s="1757"/>
    </row>
    <row r="532" spans="80:89" ht="14.25" customHeight="1" x14ac:dyDescent="0.25">
      <c r="CB532" s="2106"/>
      <c r="CC532" s="2106"/>
      <c r="CD532" s="2106"/>
      <c r="CE532" s="2106"/>
      <c r="CF532" s="2106"/>
      <c r="CG532" s="2106"/>
      <c r="CI532" s="1757"/>
      <c r="CJ532" s="1757"/>
      <c r="CK532" s="1757"/>
    </row>
    <row r="533" spans="80:89" ht="14.25" customHeight="1" x14ac:dyDescent="0.25">
      <c r="CB533" s="2106"/>
      <c r="CC533" s="2106"/>
      <c r="CD533" s="2106"/>
      <c r="CE533" s="2106"/>
      <c r="CF533" s="2106"/>
      <c r="CG533" s="2106"/>
      <c r="CI533" s="1757"/>
      <c r="CJ533" s="1757"/>
      <c r="CK533" s="1757"/>
    </row>
    <row r="534" spans="80:89" ht="14.25" customHeight="1" x14ac:dyDescent="0.25">
      <c r="CB534" s="2106"/>
      <c r="CC534" s="2106"/>
      <c r="CD534" s="2106"/>
      <c r="CE534" s="2106"/>
      <c r="CF534" s="2106"/>
      <c r="CG534" s="2106"/>
      <c r="CI534" s="1757"/>
      <c r="CJ534" s="1757"/>
      <c r="CK534" s="1757"/>
    </row>
    <row r="535" spans="80:89" ht="14.25" customHeight="1" x14ac:dyDescent="0.25">
      <c r="CB535" s="2106"/>
      <c r="CC535" s="2106"/>
      <c r="CD535" s="2106"/>
      <c r="CE535" s="2106"/>
      <c r="CF535" s="2106"/>
      <c r="CG535" s="2106"/>
      <c r="CI535" s="1757"/>
      <c r="CJ535" s="1757"/>
      <c r="CK535" s="1757"/>
    </row>
    <row r="536" spans="80:89" ht="14.25" customHeight="1" x14ac:dyDescent="0.25">
      <c r="CB536" s="2106"/>
      <c r="CC536" s="2106"/>
      <c r="CD536" s="2106"/>
      <c r="CE536" s="2106"/>
      <c r="CF536" s="2106"/>
      <c r="CG536" s="2106"/>
      <c r="CI536" s="1757"/>
      <c r="CJ536" s="1757"/>
      <c r="CK536" s="1757"/>
    </row>
    <row r="537" spans="80:89" ht="14.25" customHeight="1" x14ac:dyDescent="0.25">
      <c r="CB537" s="2106"/>
      <c r="CC537" s="2106"/>
      <c r="CD537" s="2106"/>
      <c r="CE537" s="2106"/>
      <c r="CF537" s="2106"/>
      <c r="CG537" s="2106"/>
      <c r="CI537" s="1757"/>
      <c r="CJ537" s="1757"/>
      <c r="CK537" s="1757"/>
    </row>
    <row r="538" spans="80:89" ht="14.25" customHeight="1" x14ac:dyDescent="0.25">
      <c r="CB538" s="2106"/>
      <c r="CC538" s="2106"/>
      <c r="CD538" s="2106"/>
      <c r="CE538" s="2106"/>
      <c r="CF538" s="2106"/>
      <c r="CG538" s="2106"/>
      <c r="CI538" s="1757"/>
      <c r="CJ538" s="1757"/>
      <c r="CK538" s="1757"/>
    </row>
    <row r="539" spans="80:89" ht="14.25" customHeight="1" x14ac:dyDescent="0.25">
      <c r="CB539" s="2106"/>
      <c r="CC539" s="2106"/>
      <c r="CD539" s="2106"/>
      <c r="CE539" s="2106"/>
      <c r="CF539" s="2106"/>
      <c r="CG539" s="2106"/>
      <c r="CI539" s="1757"/>
      <c r="CJ539" s="1757"/>
      <c r="CK539" s="1757"/>
    </row>
    <row r="540" spans="80:89" ht="14.25" customHeight="1" x14ac:dyDescent="0.25">
      <c r="CB540" s="2106"/>
      <c r="CC540" s="2106"/>
      <c r="CD540" s="2106"/>
      <c r="CE540" s="2106"/>
      <c r="CF540" s="2106"/>
      <c r="CG540" s="2106"/>
      <c r="CI540" s="1757"/>
      <c r="CJ540" s="1757"/>
      <c r="CK540" s="1757"/>
    </row>
    <row r="541" spans="80:89" ht="14.25" customHeight="1" x14ac:dyDescent="0.25">
      <c r="CB541" s="2106"/>
      <c r="CC541" s="2106"/>
      <c r="CD541" s="2106"/>
      <c r="CE541" s="2106"/>
      <c r="CF541" s="2106"/>
      <c r="CG541" s="2106"/>
      <c r="CI541" s="1757"/>
      <c r="CJ541" s="1757"/>
      <c r="CK541" s="1757"/>
    </row>
    <row r="542" spans="80:89" ht="14.25" customHeight="1" x14ac:dyDescent="0.25">
      <c r="CB542" s="2106"/>
      <c r="CC542" s="2106"/>
      <c r="CD542" s="2106"/>
      <c r="CE542" s="2106"/>
      <c r="CF542" s="2106"/>
      <c r="CG542" s="2106"/>
      <c r="CI542" s="1757"/>
      <c r="CJ542" s="1757"/>
      <c r="CK542" s="1757"/>
    </row>
    <row r="543" spans="80:89" ht="14.25" customHeight="1" x14ac:dyDescent="0.25">
      <c r="CB543" s="2106"/>
      <c r="CC543" s="2106"/>
      <c r="CD543" s="2106"/>
      <c r="CE543" s="2106"/>
      <c r="CF543" s="2106"/>
      <c r="CG543" s="2106"/>
      <c r="CI543" s="1757"/>
      <c r="CJ543" s="1757"/>
      <c r="CK543" s="1757"/>
    </row>
    <row r="544" spans="80:89" ht="14.25" customHeight="1" x14ac:dyDescent="0.25">
      <c r="CB544" s="2106"/>
      <c r="CC544" s="2106"/>
      <c r="CD544" s="2106"/>
      <c r="CE544" s="2106"/>
      <c r="CF544" s="2106"/>
      <c r="CG544" s="2106"/>
      <c r="CI544" s="1757"/>
      <c r="CJ544" s="1757"/>
      <c r="CK544" s="1757"/>
    </row>
    <row r="545" spans="80:89" ht="14.25" customHeight="1" x14ac:dyDescent="0.25">
      <c r="CB545" s="2106"/>
      <c r="CC545" s="2106"/>
      <c r="CD545" s="2106"/>
      <c r="CE545" s="2106"/>
      <c r="CF545" s="2106"/>
      <c r="CG545" s="2106"/>
      <c r="CI545" s="1757"/>
      <c r="CJ545" s="1757"/>
      <c r="CK545" s="1757"/>
    </row>
    <row r="546" spans="80:89" ht="14.25" customHeight="1" x14ac:dyDescent="0.25">
      <c r="CB546" s="2106"/>
      <c r="CC546" s="2106"/>
      <c r="CD546" s="2106"/>
      <c r="CE546" s="2106"/>
      <c r="CF546" s="2106"/>
      <c r="CG546" s="2106"/>
      <c r="CI546" s="1757"/>
      <c r="CJ546" s="1757"/>
      <c r="CK546" s="1757"/>
    </row>
    <row r="547" spans="80:89" ht="14.25" customHeight="1" x14ac:dyDescent="0.25">
      <c r="CB547" s="2106"/>
      <c r="CC547" s="2106"/>
      <c r="CD547" s="2106"/>
      <c r="CE547" s="2106"/>
      <c r="CF547" s="2106"/>
      <c r="CG547" s="2106"/>
      <c r="CI547" s="1757"/>
      <c r="CJ547" s="1757"/>
      <c r="CK547" s="1757"/>
    </row>
    <row r="548" spans="80:89" ht="14.25" customHeight="1" x14ac:dyDescent="0.25">
      <c r="CB548" s="2106"/>
      <c r="CC548" s="2106"/>
      <c r="CD548" s="2106"/>
      <c r="CE548" s="2106"/>
      <c r="CF548" s="2106"/>
      <c r="CG548" s="2106"/>
      <c r="CI548" s="1757"/>
      <c r="CJ548" s="1757"/>
      <c r="CK548" s="1757"/>
    </row>
    <row r="549" spans="80:89" ht="14.25" customHeight="1" x14ac:dyDescent="0.25">
      <c r="CB549" s="2106"/>
      <c r="CC549" s="2106"/>
      <c r="CD549" s="2106"/>
      <c r="CE549" s="2106"/>
      <c r="CF549" s="2106"/>
      <c r="CG549" s="2106"/>
      <c r="CI549" s="1757"/>
      <c r="CJ549" s="1757"/>
      <c r="CK549" s="1757"/>
    </row>
    <row r="550" spans="80:89" ht="14.25" customHeight="1" x14ac:dyDescent="0.25">
      <c r="CB550" s="2106"/>
      <c r="CC550" s="2106"/>
      <c r="CD550" s="2106"/>
      <c r="CE550" s="2106"/>
      <c r="CF550" s="2106"/>
      <c r="CG550" s="2106"/>
      <c r="CI550" s="1757"/>
      <c r="CJ550" s="1757"/>
      <c r="CK550" s="1757"/>
    </row>
    <row r="551" spans="80:89" ht="14.25" customHeight="1" x14ac:dyDescent="0.25">
      <c r="CB551" s="2106"/>
      <c r="CC551" s="2106"/>
      <c r="CD551" s="2106"/>
      <c r="CE551" s="2106"/>
      <c r="CF551" s="2106"/>
      <c r="CG551" s="2106"/>
      <c r="CI551" s="1757"/>
      <c r="CJ551" s="1757"/>
      <c r="CK551" s="1757"/>
    </row>
    <row r="552" spans="80:89" ht="14.25" customHeight="1" x14ac:dyDescent="0.25">
      <c r="CB552" s="2106"/>
      <c r="CC552" s="2106"/>
      <c r="CD552" s="2106"/>
      <c r="CE552" s="2106"/>
      <c r="CF552" s="2106"/>
      <c r="CG552" s="2106"/>
      <c r="CI552" s="1757"/>
      <c r="CJ552" s="1757"/>
      <c r="CK552" s="1757"/>
    </row>
    <row r="553" spans="80:89" ht="14.25" customHeight="1" x14ac:dyDescent="0.25">
      <c r="CB553" s="2106"/>
      <c r="CC553" s="2106"/>
      <c r="CD553" s="2106"/>
      <c r="CE553" s="2106"/>
      <c r="CF553" s="2106"/>
      <c r="CG553" s="2106"/>
      <c r="CI553" s="1757"/>
      <c r="CJ553" s="1757"/>
      <c r="CK553" s="1757"/>
    </row>
    <row r="554" spans="80:89" ht="14.25" customHeight="1" x14ac:dyDescent="0.25">
      <c r="CB554" s="2106"/>
      <c r="CC554" s="2106"/>
      <c r="CD554" s="2106"/>
      <c r="CE554" s="2106"/>
      <c r="CF554" s="2106"/>
      <c r="CG554" s="2106"/>
      <c r="CI554" s="1757"/>
      <c r="CJ554" s="1757"/>
      <c r="CK554" s="1757"/>
    </row>
    <row r="555" spans="80:89" ht="14.25" customHeight="1" x14ac:dyDescent="0.25">
      <c r="CB555" s="2106"/>
      <c r="CC555" s="2106"/>
      <c r="CD555" s="2106"/>
      <c r="CE555" s="2106"/>
      <c r="CF555" s="2106"/>
      <c r="CG555" s="2106"/>
      <c r="CI555" s="1757"/>
      <c r="CJ555" s="1757"/>
      <c r="CK555" s="1757"/>
    </row>
    <row r="556" spans="80:89" ht="14.25" customHeight="1" x14ac:dyDescent="0.25">
      <c r="CB556" s="2106"/>
      <c r="CC556" s="2106"/>
      <c r="CD556" s="2106"/>
      <c r="CE556" s="2106"/>
      <c r="CF556" s="2106"/>
      <c r="CG556" s="2106"/>
      <c r="CI556" s="1757"/>
      <c r="CJ556" s="1757"/>
      <c r="CK556" s="1757"/>
    </row>
    <row r="557" spans="80:89" ht="14.25" customHeight="1" x14ac:dyDescent="0.25">
      <c r="CB557" s="2106"/>
      <c r="CC557" s="2106"/>
      <c r="CD557" s="2106"/>
      <c r="CE557" s="2106"/>
      <c r="CF557" s="2106"/>
      <c r="CG557" s="2106"/>
      <c r="CI557" s="1757"/>
      <c r="CJ557" s="1757"/>
      <c r="CK557" s="1757"/>
    </row>
    <row r="558" spans="80:89" ht="14.25" customHeight="1" x14ac:dyDescent="0.25">
      <c r="CB558" s="2106"/>
      <c r="CC558" s="2106"/>
      <c r="CD558" s="2106"/>
      <c r="CE558" s="2106"/>
      <c r="CF558" s="2106"/>
      <c r="CG558" s="2106"/>
      <c r="CI558" s="1757"/>
      <c r="CJ558" s="1757"/>
      <c r="CK558" s="1757"/>
    </row>
    <row r="559" spans="80:89" ht="14.25" customHeight="1" x14ac:dyDescent="0.25">
      <c r="CB559" s="2106"/>
      <c r="CC559" s="2106"/>
      <c r="CD559" s="2106"/>
      <c r="CE559" s="2106"/>
      <c r="CF559" s="2106"/>
      <c r="CG559" s="2106"/>
      <c r="CI559" s="1757"/>
      <c r="CJ559" s="1757"/>
      <c r="CK559" s="1757"/>
    </row>
    <row r="560" spans="80:89" ht="14.25" customHeight="1" x14ac:dyDescent="0.25">
      <c r="CB560" s="2106"/>
      <c r="CC560" s="2106"/>
      <c r="CD560" s="2106"/>
      <c r="CE560" s="2106"/>
      <c r="CF560" s="2106"/>
      <c r="CG560" s="2106"/>
      <c r="CI560" s="1757"/>
      <c r="CJ560" s="1757"/>
      <c r="CK560" s="1757"/>
    </row>
    <row r="561" spans="80:89" ht="14.25" customHeight="1" x14ac:dyDescent="0.25">
      <c r="CB561" s="2106"/>
      <c r="CC561" s="2106"/>
      <c r="CD561" s="2106"/>
      <c r="CE561" s="2106"/>
      <c r="CF561" s="2106"/>
      <c r="CG561" s="2106"/>
      <c r="CI561" s="1757"/>
      <c r="CJ561" s="1757"/>
      <c r="CK561" s="1757"/>
    </row>
    <row r="562" spans="80:89" ht="14.25" customHeight="1" x14ac:dyDescent="0.25">
      <c r="CB562" s="2106"/>
      <c r="CC562" s="2106"/>
      <c r="CD562" s="2106"/>
      <c r="CE562" s="2106"/>
      <c r="CF562" s="2106"/>
      <c r="CG562" s="2106"/>
      <c r="CI562" s="1757"/>
      <c r="CJ562" s="1757"/>
      <c r="CK562" s="1757"/>
    </row>
    <row r="563" spans="80:89" ht="14.25" customHeight="1" x14ac:dyDescent="0.25">
      <c r="CB563" s="2106"/>
      <c r="CC563" s="2106"/>
      <c r="CD563" s="2106"/>
      <c r="CE563" s="2106"/>
      <c r="CF563" s="2106"/>
      <c r="CG563" s="2106"/>
      <c r="CI563" s="1757"/>
      <c r="CJ563" s="1757"/>
      <c r="CK563" s="1757"/>
    </row>
    <row r="564" spans="80:89" ht="14.25" customHeight="1" x14ac:dyDescent="0.25">
      <c r="CB564" s="2106"/>
      <c r="CC564" s="2106"/>
      <c r="CD564" s="2106"/>
      <c r="CE564" s="2106"/>
      <c r="CF564" s="2106"/>
      <c r="CG564" s="2106"/>
      <c r="CI564" s="1757"/>
      <c r="CJ564" s="1757"/>
      <c r="CK564" s="1757"/>
    </row>
    <row r="565" spans="80:89" ht="14.25" customHeight="1" x14ac:dyDescent="0.25">
      <c r="CB565" s="2106"/>
      <c r="CC565" s="2106"/>
      <c r="CD565" s="2106"/>
      <c r="CE565" s="2106"/>
      <c r="CF565" s="2106"/>
      <c r="CG565" s="2106"/>
      <c r="CI565" s="1757"/>
      <c r="CJ565" s="1757"/>
      <c r="CK565" s="1757"/>
    </row>
    <row r="566" spans="80:89" ht="14.25" customHeight="1" x14ac:dyDescent="0.25">
      <c r="CB566" s="2106"/>
      <c r="CC566" s="2106"/>
      <c r="CD566" s="2106"/>
      <c r="CE566" s="2106"/>
      <c r="CF566" s="2106"/>
      <c r="CG566" s="2106"/>
      <c r="CI566" s="1757"/>
      <c r="CJ566" s="1757"/>
      <c r="CK566" s="1757"/>
    </row>
    <row r="567" spans="80:89" ht="14.25" customHeight="1" x14ac:dyDescent="0.25">
      <c r="CB567" s="2106"/>
      <c r="CC567" s="2106"/>
      <c r="CD567" s="2106"/>
      <c r="CE567" s="2106"/>
      <c r="CF567" s="2106"/>
      <c r="CG567" s="2106"/>
      <c r="CI567" s="1757"/>
      <c r="CJ567" s="1757"/>
      <c r="CK567" s="1757"/>
    </row>
    <row r="568" spans="80:89" ht="14.25" customHeight="1" x14ac:dyDescent="0.25">
      <c r="CB568" s="2106"/>
      <c r="CC568" s="2106"/>
      <c r="CD568" s="2106"/>
      <c r="CE568" s="2106"/>
      <c r="CF568" s="2106"/>
      <c r="CG568" s="2106"/>
      <c r="CI568" s="1757"/>
      <c r="CJ568" s="1757"/>
      <c r="CK568" s="1757"/>
    </row>
    <row r="569" spans="80:89" ht="14.25" customHeight="1" x14ac:dyDescent="0.25">
      <c r="CB569" s="2106"/>
      <c r="CC569" s="2106"/>
      <c r="CD569" s="2106"/>
      <c r="CE569" s="2106"/>
      <c r="CF569" s="2106"/>
      <c r="CG569" s="2106"/>
      <c r="CI569" s="1757"/>
      <c r="CJ569" s="1757"/>
      <c r="CK569" s="1757"/>
    </row>
    <row r="570" spans="80:89" ht="14.25" customHeight="1" x14ac:dyDescent="0.25">
      <c r="CB570" s="2106"/>
      <c r="CC570" s="2106"/>
      <c r="CD570" s="2106"/>
      <c r="CE570" s="2106"/>
      <c r="CF570" s="2106"/>
      <c r="CG570" s="2106"/>
      <c r="CI570" s="1757"/>
      <c r="CJ570" s="1757"/>
      <c r="CK570" s="1757"/>
    </row>
    <row r="571" spans="80:89" ht="14.25" customHeight="1" x14ac:dyDescent="0.25">
      <c r="CB571" s="2106"/>
      <c r="CC571" s="2106"/>
      <c r="CD571" s="2106"/>
      <c r="CE571" s="2106"/>
      <c r="CF571" s="2106"/>
      <c r="CG571" s="2106"/>
      <c r="CI571" s="1757"/>
      <c r="CJ571" s="1757"/>
      <c r="CK571" s="1757"/>
    </row>
    <row r="572" spans="80:89" ht="14.25" customHeight="1" x14ac:dyDescent="0.25">
      <c r="CB572" s="2106"/>
      <c r="CC572" s="2106"/>
      <c r="CD572" s="2106"/>
      <c r="CE572" s="2106"/>
      <c r="CF572" s="2106"/>
      <c r="CG572" s="2106"/>
      <c r="CI572" s="1757"/>
      <c r="CJ572" s="1757"/>
      <c r="CK572" s="1757"/>
    </row>
    <row r="573" spans="80:89" ht="14.25" customHeight="1" x14ac:dyDescent="0.25">
      <c r="CB573" s="2106"/>
      <c r="CC573" s="2106"/>
      <c r="CD573" s="2106"/>
      <c r="CE573" s="2106"/>
      <c r="CF573" s="2106"/>
      <c r="CG573" s="2106"/>
      <c r="CI573" s="1757"/>
      <c r="CJ573" s="1757"/>
      <c r="CK573" s="1757"/>
    </row>
    <row r="574" spans="80:89" ht="14.25" customHeight="1" x14ac:dyDescent="0.25">
      <c r="CB574" s="2106"/>
      <c r="CC574" s="2106"/>
      <c r="CD574" s="2106"/>
      <c r="CE574" s="2106"/>
      <c r="CF574" s="2106"/>
      <c r="CG574" s="2106"/>
      <c r="CI574" s="1757"/>
      <c r="CJ574" s="1757"/>
      <c r="CK574" s="1757"/>
    </row>
    <row r="575" spans="80:89" ht="14.25" customHeight="1" x14ac:dyDescent="0.25">
      <c r="CB575" s="2106"/>
      <c r="CC575" s="2106"/>
      <c r="CD575" s="2106"/>
      <c r="CE575" s="2106"/>
      <c r="CF575" s="2106"/>
      <c r="CG575" s="2106"/>
      <c r="CI575" s="1757"/>
      <c r="CJ575" s="1757"/>
      <c r="CK575" s="1757"/>
    </row>
    <row r="576" spans="80:89" ht="14.25" customHeight="1" x14ac:dyDescent="0.25">
      <c r="CB576" s="2106"/>
      <c r="CC576" s="2106"/>
      <c r="CD576" s="2106"/>
      <c r="CE576" s="2106"/>
      <c r="CF576" s="2106"/>
      <c r="CG576" s="2106"/>
      <c r="CI576" s="1757"/>
      <c r="CJ576" s="1757"/>
      <c r="CK576" s="1757"/>
    </row>
    <row r="577" spans="80:89" ht="14.25" customHeight="1" x14ac:dyDescent="0.25">
      <c r="CB577" s="2106"/>
      <c r="CC577" s="2106"/>
      <c r="CD577" s="2106"/>
      <c r="CE577" s="2106"/>
      <c r="CF577" s="2106"/>
      <c r="CG577" s="2106"/>
      <c r="CI577" s="1757"/>
      <c r="CJ577" s="1757"/>
      <c r="CK577" s="1757"/>
    </row>
    <row r="578" spans="80:89" ht="14.25" customHeight="1" x14ac:dyDescent="0.25">
      <c r="CB578" s="2106"/>
      <c r="CC578" s="2106"/>
      <c r="CD578" s="2106"/>
      <c r="CE578" s="2106"/>
      <c r="CF578" s="2106"/>
      <c r="CG578" s="2106"/>
      <c r="CI578" s="1757"/>
      <c r="CJ578" s="1757"/>
      <c r="CK578" s="1757"/>
    </row>
    <row r="579" spans="80:89" ht="14.25" customHeight="1" x14ac:dyDescent="0.25">
      <c r="CB579" s="2106"/>
      <c r="CC579" s="2106"/>
      <c r="CD579" s="2106"/>
      <c r="CE579" s="2106"/>
      <c r="CF579" s="2106"/>
      <c r="CG579" s="2106"/>
      <c r="CI579" s="1757"/>
      <c r="CJ579" s="1757"/>
      <c r="CK579" s="1757"/>
    </row>
    <row r="580" spans="80:89" ht="14.25" customHeight="1" x14ac:dyDescent="0.25">
      <c r="CB580" s="2106"/>
      <c r="CC580" s="2106"/>
      <c r="CD580" s="2106"/>
      <c r="CE580" s="2106"/>
      <c r="CF580" s="2106"/>
      <c r="CG580" s="2106"/>
      <c r="CI580" s="1757"/>
      <c r="CJ580" s="1757"/>
      <c r="CK580" s="1757"/>
    </row>
    <row r="581" spans="80:89" ht="14.25" customHeight="1" x14ac:dyDescent="0.25">
      <c r="CB581" s="2106"/>
      <c r="CC581" s="2106"/>
      <c r="CD581" s="2106"/>
      <c r="CE581" s="2106"/>
      <c r="CF581" s="2106"/>
      <c r="CG581" s="2106"/>
      <c r="CI581" s="1757"/>
      <c r="CJ581" s="1757"/>
      <c r="CK581" s="1757"/>
    </row>
    <row r="582" spans="80:89" ht="14.25" customHeight="1" x14ac:dyDescent="0.25">
      <c r="CB582" s="2106"/>
      <c r="CC582" s="2106"/>
      <c r="CD582" s="2106"/>
      <c r="CE582" s="2106"/>
      <c r="CF582" s="2106"/>
      <c r="CG582" s="2106"/>
      <c r="CI582" s="1757"/>
      <c r="CJ582" s="1757"/>
      <c r="CK582" s="1757"/>
    </row>
    <row r="583" spans="80:89" ht="14.25" customHeight="1" x14ac:dyDescent="0.25">
      <c r="CB583" s="2106"/>
      <c r="CC583" s="2106"/>
      <c r="CD583" s="2106"/>
      <c r="CE583" s="2106"/>
      <c r="CF583" s="2106"/>
      <c r="CG583" s="2106"/>
      <c r="CI583" s="1757"/>
      <c r="CJ583" s="1757"/>
      <c r="CK583" s="1757"/>
    </row>
    <row r="584" spans="80:89" ht="14.25" customHeight="1" x14ac:dyDescent="0.25">
      <c r="CB584" s="2106"/>
      <c r="CC584" s="2106"/>
      <c r="CD584" s="2106"/>
      <c r="CE584" s="2106"/>
      <c r="CF584" s="2106"/>
      <c r="CG584" s="2106"/>
      <c r="CI584" s="1757"/>
      <c r="CJ584" s="1757"/>
      <c r="CK584" s="1757"/>
    </row>
    <row r="585" spans="80:89" ht="14.25" customHeight="1" x14ac:dyDescent="0.25">
      <c r="CB585" s="2106"/>
      <c r="CC585" s="2106"/>
      <c r="CD585" s="2106"/>
      <c r="CE585" s="2106"/>
      <c r="CF585" s="2106"/>
      <c r="CG585" s="2106"/>
      <c r="CI585" s="1757"/>
      <c r="CJ585" s="1757"/>
      <c r="CK585" s="1757"/>
    </row>
    <row r="586" spans="80:89" ht="14.25" customHeight="1" x14ac:dyDescent="0.25">
      <c r="CB586" s="2106"/>
      <c r="CC586" s="2106"/>
      <c r="CD586" s="2106"/>
      <c r="CE586" s="2106"/>
      <c r="CF586" s="2106"/>
      <c r="CG586" s="2106"/>
      <c r="CI586" s="1757"/>
      <c r="CJ586" s="1757"/>
      <c r="CK586" s="1757"/>
    </row>
    <row r="587" spans="80:89" ht="14.25" customHeight="1" x14ac:dyDescent="0.25">
      <c r="CB587" s="2106"/>
      <c r="CC587" s="2106"/>
      <c r="CD587" s="2106"/>
      <c r="CE587" s="2106"/>
      <c r="CF587" s="2106"/>
      <c r="CG587" s="2106"/>
      <c r="CI587" s="1757"/>
      <c r="CJ587" s="1757"/>
      <c r="CK587" s="1757"/>
    </row>
    <row r="588" spans="80:89" ht="14.25" customHeight="1" x14ac:dyDescent="0.25">
      <c r="CB588" s="2106"/>
      <c r="CC588" s="2106"/>
      <c r="CD588" s="2106"/>
      <c r="CE588" s="2106"/>
      <c r="CF588" s="2106"/>
      <c r="CG588" s="2106"/>
      <c r="CI588" s="1757"/>
      <c r="CJ588" s="1757"/>
      <c r="CK588" s="1757"/>
    </row>
    <row r="589" spans="80:89" ht="14.25" customHeight="1" x14ac:dyDescent="0.25">
      <c r="CB589" s="2106"/>
      <c r="CC589" s="2106"/>
      <c r="CD589" s="2106"/>
      <c r="CE589" s="2106"/>
      <c r="CF589" s="2106"/>
      <c r="CG589" s="2106"/>
      <c r="CI589" s="1757"/>
      <c r="CJ589" s="1757"/>
      <c r="CK589" s="1757"/>
    </row>
    <row r="590" spans="80:89" ht="14.25" customHeight="1" x14ac:dyDescent="0.25">
      <c r="CB590" s="2106"/>
      <c r="CC590" s="2106"/>
      <c r="CD590" s="2106"/>
      <c r="CE590" s="2106"/>
      <c r="CF590" s="2106"/>
      <c r="CG590" s="2106"/>
      <c r="CI590" s="1757"/>
      <c r="CJ590" s="1757"/>
      <c r="CK590" s="1757"/>
    </row>
    <row r="591" spans="80:89" ht="14.25" customHeight="1" x14ac:dyDescent="0.25">
      <c r="CB591" s="2106"/>
      <c r="CC591" s="2106"/>
      <c r="CD591" s="2106"/>
      <c r="CE591" s="2106"/>
      <c r="CF591" s="2106"/>
      <c r="CG591" s="2106"/>
      <c r="CI591" s="1757"/>
      <c r="CJ591" s="1757"/>
      <c r="CK591" s="1757"/>
    </row>
    <row r="592" spans="80:89" ht="14.25" customHeight="1" x14ac:dyDescent="0.25">
      <c r="CB592" s="2106"/>
      <c r="CC592" s="2106"/>
      <c r="CD592" s="2106"/>
      <c r="CE592" s="2106"/>
      <c r="CF592" s="2106"/>
      <c r="CG592" s="2106"/>
      <c r="CI592" s="1757"/>
      <c r="CJ592" s="1757"/>
      <c r="CK592" s="1757"/>
    </row>
    <row r="593" spans="80:89" ht="14.25" customHeight="1" x14ac:dyDescent="0.25">
      <c r="CB593" s="2106"/>
      <c r="CC593" s="2106"/>
      <c r="CD593" s="2106"/>
      <c r="CE593" s="2106"/>
      <c r="CF593" s="2106"/>
      <c r="CG593" s="2106"/>
      <c r="CI593" s="1757"/>
      <c r="CJ593" s="1757"/>
      <c r="CK593" s="1757"/>
    </row>
    <row r="594" spans="80:89" ht="14.25" customHeight="1" x14ac:dyDescent="0.25">
      <c r="CB594" s="2106"/>
      <c r="CC594" s="2106"/>
      <c r="CD594" s="2106"/>
      <c r="CE594" s="2106"/>
      <c r="CF594" s="2106"/>
      <c r="CG594" s="2106"/>
      <c r="CI594" s="1757"/>
      <c r="CJ594" s="1757"/>
      <c r="CK594" s="1757"/>
    </row>
    <row r="595" spans="80:89" ht="14.25" customHeight="1" x14ac:dyDescent="0.25">
      <c r="CB595" s="2106"/>
      <c r="CC595" s="2106"/>
      <c r="CD595" s="2106"/>
      <c r="CE595" s="2106"/>
      <c r="CF595" s="2106"/>
      <c r="CG595" s="2106"/>
      <c r="CI595" s="1757"/>
      <c r="CJ595" s="1757"/>
      <c r="CK595" s="1757"/>
    </row>
    <row r="596" spans="80:89" ht="14.25" customHeight="1" x14ac:dyDescent="0.25">
      <c r="CB596" s="2106"/>
      <c r="CC596" s="2106"/>
      <c r="CD596" s="2106"/>
      <c r="CE596" s="2106"/>
      <c r="CF596" s="2106"/>
      <c r="CG596" s="2106"/>
      <c r="CI596" s="1757"/>
      <c r="CJ596" s="1757"/>
      <c r="CK596" s="1757"/>
    </row>
    <row r="597" spans="80:89" ht="14.25" customHeight="1" x14ac:dyDescent="0.25">
      <c r="CB597" s="2106"/>
      <c r="CC597" s="2106"/>
      <c r="CD597" s="2106"/>
      <c r="CE597" s="2106"/>
      <c r="CF597" s="2106"/>
      <c r="CG597" s="2106"/>
      <c r="CI597" s="1757"/>
      <c r="CJ597" s="1757"/>
      <c r="CK597" s="1757"/>
    </row>
    <row r="598" spans="80:89" ht="14.25" customHeight="1" x14ac:dyDescent="0.25">
      <c r="CB598" s="2106"/>
      <c r="CC598" s="2106"/>
      <c r="CD598" s="2106"/>
      <c r="CE598" s="2106"/>
      <c r="CF598" s="2106"/>
      <c r="CG598" s="2106"/>
      <c r="CI598" s="1757"/>
      <c r="CJ598" s="1757"/>
      <c r="CK598" s="1757"/>
    </row>
    <row r="599" spans="80:89" ht="14.25" customHeight="1" x14ac:dyDescent="0.25">
      <c r="CB599" s="2106"/>
      <c r="CC599" s="2106"/>
      <c r="CD599" s="2106"/>
      <c r="CE599" s="2106"/>
      <c r="CF599" s="2106"/>
      <c r="CG599" s="2106"/>
      <c r="CI599" s="1757"/>
      <c r="CJ599" s="1757"/>
      <c r="CK599" s="1757"/>
    </row>
    <row r="600" spans="80:89" ht="14.25" customHeight="1" x14ac:dyDescent="0.25">
      <c r="CB600" s="2106"/>
      <c r="CC600" s="2106"/>
      <c r="CD600" s="2106"/>
      <c r="CE600" s="2106"/>
      <c r="CF600" s="2106"/>
      <c r="CG600" s="2106"/>
      <c r="CI600" s="1757"/>
      <c r="CJ600" s="1757"/>
      <c r="CK600" s="1757"/>
    </row>
    <row r="601" spans="80:89" ht="14.25" customHeight="1" x14ac:dyDescent="0.25">
      <c r="CB601" s="2106"/>
      <c r="CC601" s="2106"/>
      <c r="CD601" s="2106"/>
      <c r="CE601" s="2106"/>
      <c r="CF601" s="2106"/>
      <c r="CG601" s="2106"/>
      <c r="CI601" s="1757"/>
      <c r="CJ601" s="1757"/>
      <c r="CK601" s="1757"/>
    </row>
    <row r="602" spans="80:89" ht="14.25" customHeight="1" x14ac:dyDescent="0.25">
      <c r="CB602" s="2106"/>
      <c r="CC602" s="2106"/>
      <c r="CD602" s="2106"/>
      <c r="CE602" s="2106"/>
      <c r="CF602" s="2106"/>
      <c r="CG602" s="2106"/>
      <c r="CI602" s="1757"/>
      <c r="CJ602" s="1757"/>
      <c r="CK602" s="1757"/>
    </row>
    <row r="603" spans="80:89" ht="14.25" customHeight="1" x14ac:dyDescent="0.25">
      <c r="CB603" s="2106"/>
      <c r="CC603" s="2106"/>
      <c r="CD603" s="2106"/>
      <c r="CE603" s="2106"/>
      <c r="CF603" s="2106"/>
      <c r="CG603" s="2106"/>
      <c r="CI603" s="1757"/>
      <c r="CJ603" s="1757"/>
      <c r="CK603" s="1757"/>
    </row>
    <row r="604" spans="80:89" ht="14.25" customHeight="1" x14ac:dyDescent="0.25">
      <c r="CB604" s="2106"/>
      <c r="CC604" s="2106"/>
      <c r="CD604" s="2106"/>
      <c r="CE604" s="2106"/>
      <c r="CF604" s="2106"/>
      <c r="CG604" s="2106"/>
      <c r="CI604" s="1757"/>
      <c r="CJ604" s="1757"/>
      <c r="CK604" s="1757"/>
    </row>
    <row r="605" spans="80:89" ht="14.25" customHeight="1" x14ac:dyDescent="0.25">
      <c r="CB605" s="2106"/>
      <c r="CC605" s="2106"/>
      <c r="CD605" s="2106"/>
      <c r="CE605" s="2106"/>
      <c r="CF605" s="2106"/>
      <c r="CG605" s="2106"/>
      <c r="CI605" s="1757"/>
      <c r="CJ605" s="1757"/>
      <c r="CK605" s="1757"/>
    </row>
    <row r="606" spans="80:89" ht="14.25" customHeight="1" x14ac:dyDescent="0.25">
      <c r="CB606" s="2106"/>
      <c r="CC606" s="2106"/>
      <c r="CD606" s="2106"/>
      <c r="CE606" s="2106"/>
      <c r="CF606" s="2106"/>
      <c r="CG606" s="2106"/>
      <c r="CI606" s="1757"/>
      <c r="CJ606" s="1757"/>
      <c r="CK606" s="1757"/>
    </row>
    <row r="607" spans="80:89" ht="14.25" customHeight="1" x14ac:dyDescent="0.25">
      <c r="CB607" s="2106"/>
      <c r="CC607" s="2106"/>
      <c r="CD607" s="2106"/>
      <c r="CE607" s="2106"/>
      <c r="CF607" s="2106"/>
      <c r="CG607" s="2106"/>
      <c r="CI607" s="1757"/>
      <c r="CJ607" s="1757"/>
      <c r="CK607" s="1757"/>
    </row>
    <row r="608" spans="80:89" ht="14.25" customHeight="1" x14ac:dyDescent="0.25">
      <c r="CB608" s="2106"/>
      <c r="CC608" s="2106"/>
      <c r="CD608" s="2106"/>
      <c r="CE608" s="2106"/>
      <c r="CF608" s="2106"/>
      <c r="CG608" s="2106"/>
      <c r="CI608" s="1757"/>
      <c r="CJ608" s="1757"/>
      <c r="CK608" s="1757"/>
    </row>
    <row r="609" spans="80:89" ht="14.25" customHeight="1" x14ac:dyDescent="0.25">
      <c r="CB609" s="2106"/>
      <c r="CC609" s="2106"/>
      <c r="CD609" s="2106"/>
      <c r="CE609" s="2106"/>
      <c r="CF609" s="2106"/>
      <c r="CG609" s="2106"/>
      <c r="CI609" s="1757"/>
      <c r="CJ609" s="1757"/>
      <c r="CK609" s="1757"/>
    </row>
    <row r="610" spans="80:89" ht="14.25" customHeight="1" x14ac:dyDescent="0.25">
      <c r="CB610" s="2106"/>
      <c r="CC610" s="2106"/>
      <c r="CD610" s="2106"/>
      <c r="CE610" s="2106"/>
      <c r="CF610" s="2106"/>
      <c r="CG610" s="2106"/>
      <c r="CI610" s="1757"/>
      <c r="CJ610" s="1757"/>
      <c r="CK610" s="1757"/>
    </row>
    <row r="611" spans="80:89" ht="14.25" customHeight="1" x14ac:dyDescent="0.25">
      <c r="CB611" s="2106"/>
      <c r="CC611" s="2106"/>
      <c r="CD611" s="2106"/>
      <c r="CE611" s="2106"/>
      <c r="CF611" s="2106"/>
      <c r="CG611" s="2106"/>
      <c r="CI611" s="1757"/>
      <c r="CJ611" s="1757"/>
      <c r="CK611" s="1757"/>
    </row>
    <row r="612" spans="80:89" ht="14.25" customHeight="1" x14ac:dyDescent="0.25">
      <c r="CB612" s="2106"/>
      <c r="CC612" s="2106"/>
      <c r="CD612" s="2106"/>
      <c r="CE612" s="2106"/>
      <c r="CF612" s="2106"/>
      <c r="CG612" s="2106"/>
      <c r="CI612" s="1757"/>
      <c r="CJ612" s="1757"/>
      <c r="CK612" s="1757"/>
    </row>
    <row r="613" spans="80:89" ht="14.25" customHeight="1" x14ac:dyDescent="0.25">
      <c r="CB613" s="2106"/>
      <c r="CC613" s="2106"/>
      <c r="CD613" s="2106"/>
      <c r="CE613" s="2106"/>
      <c r="CF613" s="2106"/>
      <c r="CG613" s="2106"/>
      <c r="CI613" s="1757"/>
      <c r="CJ613" s="1757"/>
      <c r="CK613" s="1757"/>
    </row>
    <row r="614" spans="80:89" ht="14.25" customHeight="1" x14ac:dyDescent="0.25">
      <c r="CB614" s="2106"/>
      <c r="CC614" s="2106"/>
      <c r="CD614" s="2106"/>
      <c r="CE614" s="2106"/>
      <c r="CF614" s="2106"/>
      <c r="CG614" s="2106"/>
      <c r="CI614" s="1757"/>
      <c r="CJ614" s="1757"/>
      <c r="CK614" s="1757"/>
    </row>
    <row r="615" spans="80:89" ht="14.25" customHeight="1" x14ac:dyDescent="0.25">
      <c r="CB615" s="2106"/>
      <c r="CC615" s="2106"/>
      <c r="CD615" s="2106"/>
      <c r="CE615" s="2106"/>
      <c r="CF615" s="2106"/>
      <c r="CG615" s="2106"/>
      <c r="CI615" s="1757"/>
      <c r="CJ615" s="1757"/>
      <c r="CK615" s="1757"/>
    </row>
    <row r="616" spans="80:89" ht="14.25" customHeight="1" x14ac:dyDescent="0.25">
      <c r="CB616" s="2106"/>
      <c r="CC616" s="2106"/>
      <c r="CD616" s="2106"/>
      <c r="CE616" s="2106"/>
      <c r="CF616" s="2106"/>
      <c r="CG616" s="2106"/>
      <c r="CI616" s="1757"/>
      <c r="CJ616" s="1757"/>
      <c r="CK616" s="1757"/>
    </row>
    <row r="617" spans="80:89" ht="14.25" customHeight="1" x14ac:dyDescent="0.25">
      <c r="CB617" s="2106"/>
      <c r="CC617" s="2106"/>
      <c r="CD617" s="2106"/>
      <c r="CE617" s="2106"/>
      <c r="CF617" s="2106"/>
      <c r="CG617" s="2106"/>
      <c r="CI617" s="1757"/>
      <c r="CJ617" s="1757"/>
      <c r="CK617" s="1757"/>
    </row>
    <row r="618" spans="80:89" ht="14.25" customHeight="1" x14ac:dyDescent="0.25">
      <c r="CB618" s="2106"/>
      <c r="CC618" s="2106"/>
      <c r="CD618" s="2106"/>
      <c r="CE618" s="2106"/>
      <c r="CF618" s="2106"/>
      <c r="CG618" s="2106"/>
      <c r="CI618" s="1757"/>
      <c r="CJ618" s="1757"/>
      <c r="CK618" s="1757"/>
    </row>
    <row r="619" spans="80:89" ht="14.25" customHeight="1" x14ac:dyDescent="0.25">
      <c r="CB619" s="2106"/>
      <c r="CC619" s="2106"/>
      <c r="CD619" s="2106"/>
      <c r="CE619" s="2106"/>
      <c r="CF619" s="2106"/>
      <c r="CG619" s="2106"/>
      <c r="CI619" s="1757"/>
      <c r="CJ619" s="1757"/>
      <c r="CK619" s="1757"/>
    </row>
    <row r="620" spans="80:89" ht="14.25" customHeight="1" x14ac:dyDescent="0.25">
      <c r="CB620" s="2106"/>
      <c r="CC620" s="2106"/>
      <c r="CD620" s="2106"/>
      <c r="CE620" s="2106"/>
      <c r="CF620" s="2106"/>
      <c r="CG620" s="2106"/>
      <c r="CI620" s="1757"/>
      <c r="CJ620" s="1757"/>
      <c r="CK620" s="1757"/>
    </row>
    <row r="621" spans="80:89" ht="14.25" customHeight="1" x14ac:dyDescent="0.25">
      <c r="CB621" s="2106"/>
      <c r="CC621" s="2106"/>
      <c r="CD621" s="2106"/>
      <c r="CE621" s="2106"/>
      <c r="CF621" s="2106"/>
      <c r="CG621" s="2106"/>
      <c r="CI621" s="1757"/>
      <c r="CJ621" s="1757"/>
      <c r="CK621" s="1757"/>
    </row>
    <row r="622" spans="80:89" ht="14.25" customHeight="1" x14ac:dyDescent="0.25">
      <c r="CB622" s="2106"/>
      <c r="CC622" s="2106"/>
      <c r="CD622" s="2106"/>
      <c r="CE622" s="2106"/>
      <c r="CF622" s="2106"/>
      <c r="CG622" s="2106"/>
      <c r="CI622" s="1757"/>
      <c r="CJ622" s="1757"/>
      <c r="CK622" s="1757"/>
    </row>
    <row r="623" spans="80:89" ht="14.25" customHeight="1" x14ac:dyDescent="0.25">
      <c r="CB623" s="2106"/>
      <c r="CC623" s="2106"/>
      <c r="CD623" s="2106"/>
      <c r="CE623" s="2106"/>
      <c r="CF623" s="2106"/>
      <c r="CG623" s="2106"/>
      <c r="CI623" s="1757"/>
      <c r="CJ623" s="1757"/>
      <c r="CK623" s="1757"/>
    </row>
    <row r="624" spans="80:89" ht="14.25" customHeight="1" x14ac:dyDescent="0.25">
      <c r="CB624" s="2106"/>
      <c r="CC624" s="2106"/>
      <c r="CD624" s="2106"/>
      <c r="CE624" s="2106"/>
      <c r="CF624" s="2106"/>
      <c r="CG624" s="2106"/>
      <c r="CI624" s="1757"/>
      <c r="CJ624" s="1757"/>
      <c r="CK624" s="1757"/>
    </row>
    <row r="625" spans="80:89" ht="14.25" customHeight="1" x14ac:dyDescent="0.25">
      <c r="CB625" s="2106"/>
      <c r="CC625" s="2106"/>
      <c r="CD625" s="2106"/>
      <c r="CE625" s="2106"/>
      <c r="CF625" s="2106"/>
      <c r="CG625" s="2106"/>
      <c r="CI625" s="1757"/>
      <c r="CJ625" s="1757"/>
      <c r="CK625" s="1757"/>
    </row>
    <row r="626" spans="80:89" ht="14.25" customHeight="1" x14ac:dyDescent="0.25">
      <c r="CB626" s="2106"/>
      <c r="CC626" s="2106"/>
      <c r="CD626" s="2106"/>
      <c r="CE626" s="2106"/>
      <c r="CF626" s="2106"/>
      <c r="CG626" s="2106"/>
      <c r="CI626" s="1757"/>
      <c r="CJ626" s="1757"/>
      <c r="CK626" s="1757"/>
    </row>
    <row r="627" spans="80:89" ht="14.25" customHeight="1" x14ac:dyDescent="0.25">
      <c r="CB627" s="2106"/>
      <c r="CC627" s="2106"/>
      <c r="CD627" s="2106"/>
      <c r="CE627" s="2106"/>
      <c r="CF627" s="2106"/>
      <c r="CG627" s="2106"/>
      <c r="CI627" s="1757"/>
      <c r="CJ627" s="1757"/>
      <c r="CK627" s="1757"/>
    </row>
    <row r="628" spans="80:89" ht="14.25" customHeight="1" x14ac:dyDescent="0.25">
      <c r="CB628" s="2106"/>
      <c r="CC628" s="2106"/>
      <c r="CD628" s="2106"/>
      <c r="CE628" s="2106"/>
      <c r="CF628" s="2106"/>
      <c r="CG628" s="2106"/>
      <c r="CI628" s="1757"/>
      <c r="CJ628" s="1757"/>
      <c r="CK628" s="1757"/>
    </row>
    <row r="629" spans="80:89" ht="14.25" customHeight="1" x14ac:dyDescent="0.25">
      <c r="CB629" s="2106"/>
      <c r="CC629" s="2106"/>
      <c r="CD629" s="2106"/>
      <c r="CE629" s="2106"/>
      <c r="CF629" s="2106"/>
      <c r="CG629" s="2106"/>
      <c r="CI629" s="1757"/>
      <c r="CJ629" s="1757"/>
      <c r="CK629" s="1757"/>
    </row>
    <row r="630" spans="80:89" ht="14.25" customHeight="1" x14ac:dyDescent="0.25">
      <c r="CB630" s="2106"/>
      <c r="CC630" s="2106"/>
      <c r="CD630" s="2106"/>
      <c r="CE630" s="2106"/>
      <c r="CF630" s="2106"/>
      <c r="CG630" s="2106"/>
      <c r="CI630" s="1757"/>
      <c r="CJ630" s="1757"/>
      <c r="CK630" s="1757"/>
    </row>
    <row r="631" spans="80:89" ht="14.25" customHeight="1" x14ac:dyDescent="0.25">
      <c r="CB631" s="2106"/>
      <c r="CC631" s="2106"/>
      <c r="CD631" s="2106"/>
      <c r="CE631" s="2106"/>
      <c r="CF631" s="2106"/>
      <c r="CG631" s="2106"/>
      <c r="CI631" s="1757"/>
      <c r="CJ631" s="1757"/>
      <c r="CK631" s="1757"/>
    </row>
    <row r="632" spans="80:89" ht="14.25" customHeight="1" x14ac:dyDescent="0.25">
      <c r="CB632" s="2106"/>
      <c r="CC632" s="2106"/>
      <c r="CD632" s="2106"/>
      <c r="CE632" s="2106"/>
      <c r="CF632" s="2106"/>
      <c r="CG632" s="2106"/>
      <c r="CI632" s="1757"/>
      <c r="CJ632" s="1757"/>
      <c r="CK632" s="1757"/>
    </row>
    <row r="633" spans="80:89" ht="14.25" customHeight="1" x14ac:dyDescent="0.25">
      <c r="CB633" s="2106"/>
      <c r="CC633" s="2106"/>
      <c r="CD633" s="2106"/>
      <c r="CE633" s="2106"/>
      <c r="CF633" s="2106"/>
      <c r="CG633" s="2106"/>
      <c r="CI633" s="1757"/>
      <c r="CJ633" s="1757"/>
      <c r="CK633" s="1757"/>
    </row>
    <row r="634" spans="80:89" ht="14.25" customHeight="1" x14ac:dyDescent="0.25">
      <c r="CB634" s="2106"/>
      <c r="CC634" s="2106"/>
      <c r="CD634" s="2106"/>
      <c r="CE634" s="2106"/>
      <c r="CF634" s="2106"/>
      <c r="CG634" s="2106"/>
      <c r="CI634" s="1757"/>
      <c r="CJ634" s="1757"/>
      <c r="CK634" s="1757"/>
    </row>
    <row r="635" spans="80:89" ht="14.25" customHeight="1" x14ac:dyDescent="0.25">
      <c r="CB635" s="2106"/>
      <c r="CC635" s="2106"/>
      <c r="CD635" s="2106"/>
      <c r="CE635" s="2106"/>
      <c r="CF635" s="2106"/>
      <c r="CG635" s="2106"/>
      <c r="CI635" s="1757"/>
      <c r="CJ635" s="1757"/>
      <c r="CK635" s="1757"/>
    </row>
    <row r="636" spans="80:89" ht="14.25" customHeight="1" x14ac:dyDescent="0.25">
      <c r="CB636" s="2106"/>
      <c r="CC636" s="2106"/>
      <c r="CD636" s="2106"/>
      <c r="CE636" s="2106"/>
      <c r="CF636" s="2106"/>
      <c r="CG636" s="2106"/>
      <c r="CI636" s="1757"/>
      <c r="CJ636" s="1757"/>
      <c r="CK636" s="1757"/>
    </row>
    <row r="637" spans="80:89" ht="14.25" customHeight="1" x14ac:dyDescent="0.25">
      <c r="CB637" s="2106"/>
      <c r="CC637" s="2106"/>
      <c r="CD637" s="2106"/>
      <c r="CE637" s="2106"/>
      <c r="CF637" s="2106"/>
      <c r="CG637" s="2106"/>
      <c r="CI637" s="1757"/>
      <c r="CJ637" s="1757"/>
      <c r="CK637" s="1757"/>
    </row>
    <row r="638" spans="80:89" ht="14.25" customHeight="1" x14ac:dyDescent="0.25">
      <c r="CB638" s="2106"/>
      <c r="CC638" s="2106"/>
      <c r="CD638" s="2106"/>
      <c r="CE638" s="2106"/>
      <c r="CF638" s="2106"/>
      <c r="CG638" s="2106"/>
      <c r="CI638" s="1757"/>
      <c r="CJ638" s="1757"/>
      <c r="CK638" s="1757"/>
    </row>
    <row r="639" spans="80:89" ht="14.25" customHeight="1" x14ac:dyDescent="0.25">
      <c r="CB639" s="2106"/>
      <c r="CC639" s="2106"/>
      <c r="CD639" s="2106"/>
      <c r="CE639" s="2106"/>
      <c r="CF639" s="2106"/>
      <c r="CG639" s="2106"/>
      <c r="CI639" s="1757"/>
      <c r="CJ639" s="1757"/>
      <c r="CK639" s="1757"/>
    </row>
    <row r="640" spans="80:89" ht="14.25" customHeight="1" x14ac:dyDescent="0.25">
      <c r="CB640" s="2106"/>
      <c r="CC640" s="2106"/>
      <c r="CD640" s="2106"/>
      <c r="CE640" s="2106"/>
      <c r="CF640" s="2106"/>
      <c r="CG640" s="2106"/>
      <c r="CI640" s="1757"/>
      <c r="CJ640" s="1757"/>
      <c r="CK640" s="1757"/>
    </row>
    <row r="641" spans="80:89" ht="14.25" customHeight="1" x14ac:dyDescent="0.25">
      <c r="CB641" s="2106"/>
      <c r="CC641" s="2106"/>
      <c r="CD641" s="2106"/>
      <c r="CE641" s="2106"/>
      <c r="CF641" s="2106"/>
      <c r="CG641" s="2106"/>
      <c r="CI641" s="1757"/>
      <c r="CJ641" s="1757"/>
      <c r="CK641" s="1757"/>
    </row>
    <row r="642" spans="80:89" ht="14.25" customHeight="1" x14ac:dyDescent="0.25">
      <c r="CB642" s="2106"/>
      <c r="CC642" s="2106"/>
      <c r="CD642" s="2106"/>
      <c r="CE642" s="2106"/>
      <c r="CF642" s="2106"/>
      <c r="CG642" s="2106"/>
      <c r="CI642" s="1757"/>
      <c r="CJ642" s="1757"/>
      <c r="CK642" s="1757"/>
    </row>
    <row r="643" spans="80:89" ht="14.25" customHeight="1" x14ac:dyDescent="0.25">
      <c r="CB643" s="2106"/>
      <c r="CC643" s="2106"/>
      <c r="CD643" s="2106"/>
      <c r="CE643" s="2106"/>
      <c r="CF643" s="2106"/>
      <c r="CG643" s="2106"/>
      <c r="CI643" s="1757"/>
      <c r="CJ643" s="1757"/>
      <c r="CK643" s="1757"/>
    </row>
    <row r="644" spans="80:89" ht="14.25" customHeight="1" x14ac:dyDescent="0.25">
      <c r="CB644" s="2106"/>
      <c r="CC644" s="2106"/>
      <c r="CD644" s="2106"/>
      <c r="CE644" s="2106"/>
      <c r="CF644" s="2106"/>
      <c r="CG644" s="2106"/>
      <c r="CI644" s="1757"/>
      <c r="CJ644" s="1757"/>
      <c r="CK644" s="1757"/>
    </row>
    <row r="645" spans="80:89" ht="14.25" customHeight="1" x14ac:dyDescent="0.25">
      <c r="CB645" s="2106"/>
      <c r="CC645" s="2106"/>
      <c r="CD645" s="2106"/>
      <c r="CE645" s="2106"/>
      <c r="CF645" s="2106"/>
      <c r="CG645" s="2106"/>
      <c r="CI645" s="1757"/>
      <c r="CJ645" s="1757"/>
      <c r="CK645" s="1757"/>
    </row>
    <row r="646" spans="80:89" ht="14.25" customHeight="1" x14ac:dyDescent="0.25">
      <c r="CB646" s="2106"/>
      <c r="CC646" s="2106"/>
      <c r="CD646" s="2106"/>
      <c r="CE646" s="2106"/>
      <c r="CF646" s="2106"/>
      <c r="CG646" s="2106"/>
      <c r="CI646" s="1757"/>
      <c r="CJ646" s="1757"/>
      <c r="CK646" s="1757"/>
    </row>
    <row r="647" spans="80:89" ht="14.25" customHeight="1" x14ac:dyDescent="0.25">
      <c r="CB647" s="2106"/>
      <c r="CC647" s="2106"/>
      <c r="CD647" s="2106"/>
      <c r="CE647" s="2106"/>
      <c r="CF647" s="2106"/>
      <c r="CG647" s="2106"/>
      <c r="CI647" s="1757"/>
      <c r="CJ647" s="1757"/>
      <c r="CK647" s="1757"/>
    </row>
    <row r="648" spans="80:89" ht="14.25" customHeight="1" x14ac:dyDescent="0.25">
      <c r="CB648" s="2106"/>
      <c r="CC648" s="2106"/>
      <c r="CD648" s="2106"/>
      <c r="CE648" s="2106"/>
      <c r="CF648" s="2106"/>
      <c r="CG648" s="2106"/>
      <c r="CI648" s="1757"/>
      <c r="CJ648" s="1757"/>
      <c r="CK648" s="1757"/>
    </row>
    <row r="649" spans="80:89" ht="14.25" customHeight="1" x14ac:dyDescent="0.25">
      <c r="CB649" s="2106"/>
      <c r="CC649" s="2106"/>
      <c r="CD649" s="2106"/>
      <c r="CE649" s="2106"/>
      <c r="CF649" s="2106"/>
      <c r="CG649" s="2106"/>
      <c r="CI649" s="1757"/>
      <c r="CJ649" s="1757"/>
      <c r="CK649" s="1757"/>
    </row>
    <row r="650" spans="80:89" ht="14.25" customHeight="1" x14ac:dyDescent="0.25">
      <c r="CB650" s="2106"/>
      <c r="CC650" s="2106"/>
      <c r="CD650" s="2106"/>
      <c r="CE650" s="2106"/>
      <c r="CF650" s="2106"/>
      <c r="CG650" s="2106"/>
      <c r="CI650" s="1757"/>
      <c r="CJ650" s="1757"/>
      <c r="CK650" s="1757"/>
    </row>
    <row r="651" spans="80:89" ht="14.25" customHeight="1" x14ac:dyDescent="0.25">
      <c r="CB651" s="2106"/>
      <c r="CC651" s="2106"/>
      <c r="CD651" s="2106"/>
      <c r="CE651" s="2106"/>
      <c r="CF651" s="2106"/>
      <c r="CG651" s="2106"/>
      <c r="CI651" s="1757"/>
      <c r="CJ651" s="1757"/>
      <c r="CK651" s="1757"/>
    </row>
    <row r="652" spans="80:89" ht="14.25" customHeight="1" x14ac:dyDescent="0.25">
      <c r="CB652" s="2106"/>
      <c r="CC652" s="2106"/>
      <c r="CD652" s="2106"/>
      <c r="CE652" s="2106"/>
      <c r="CF652" s="2106"/>
      <c r="CG652" s="2106"/>
      <c r="CI652" s="1757"/>
      <c r="CJ652" s="1757"/>
      <c r="CK652" s="1757"/>
    </row>
    <row r="653" spans="80:89" ht="14.25" customHeight="1" x14ac:dyDescent="0.25">
      <c r="CB653" s="2106"/>
      <c r="CC653" s="2106"/>
      <c r="CD653" s="2106"/>
      <c r="CE653" s="2106"/>
      <c r="CF653" s="2106"/>
      <c r="CG653" s="2106"/>
      <c r="CI653" s="1757"/>
      <c r="CJ653" s="1757"/>
      <c r="CK653" s="1757"/>
    </row>
    <row r="654" spans="80:89" ht="14.25" customHeight="1" x14ac:dyDescent="0.25">
      <c r="CB654" s="2106"/>
      <c r="CC654" s="2106"/>
      <c r="CD654" s="2106"/>
      <c r="CE654" s="2106"/>
      <c r="CF654" s="2106"/>
      <c r="CG654" s="2106"/>
      <c r="CI654" s="1757"/>
      <c r="CJ654" s="1757"/>
      <c r="CK654" s="1757"/>
    </row>
    <row r="655" spans="80:89" ht="14.25" customHeight="1" x14ac:dyDescent="0.25">
      <c r="CB655" s="2106"/>
      <c r="CC655" s="2106"/>
      <c r="CD655" s="2106"/>
      <c r="CE655" s="2106"/>
      <c r="CF655" s="2106"/>
      <c r="CG655" s="2106"/>
      <c r="CI655" s="1757"/>
      <c r="CJ655" s="1757"/>
      <c r="CK655" s="1757"/>
    </row>
    <row r="656" spans="80:89" ht="14.25" customHeight="1" x14ac:dyDescent="0.25">
      <c r="CB656" s="2106"/>
      <c r="CC656" s="2106"/>
      <c r="CD656" s="2106"/>
      <c r="CE656" s="2106"/>
      <c r="CF656" s="2106"/>
      <c r="CG656" s="2106"/>
      <c r="CI656" s="1757"/>
      <c r="CJ656" s="1757"/>
      <c r="CK656" s="1757"/>
    </row>
    <row r="657" spans="80:89" ht="14.25" customHeight="1" x14ac:dyDescent="0.25">
      <c r="CB657" s="2106"/>
      <c r="CC657" s="2106"/>
      <c r="CD657" s="2106"/>
      <c r="CE657" s="2106"/>
      <c r="CF657" s="2106"/>
      <c r="CG657" s="2106"/>
      <c r="CI657" s="1757"/>
      <c r="CJ657" s="1757"/>
      <c r="CK657" s="1757"/>
    </row>
    <row r="658" spans="80:89" ht="14.25" customHeight="1" x14ac:dyDescent="0.25">
      <c r="CB658" s="2106"/>
      <c r="CC658" s="2106"/>
      <c r="CD658" s="2106"/>
      <c r="CE658" s="2106"/>
      <c r="CF658" s="2106"/>
      <c r="CG658" s="2106"/>
      <c r="CI658" s="1757"/>
      <c r="CJ658" s="1757"/>
      <c r="CK658" s="1757"/>
    </row>
    <row r="659" spans="80:89" ht="14.25" customHeight="1" x14ac:dyDescent="0.25">
      <c r="CB659" s="2106"/>
      <c r="CC659" s="2106"/>
      <c r="CD659" s="2106"/>
      <c r="CE659" s="2106"/>
      <c r="CF659" s="2106"/>
      <c r="CG659" s="2106"/>
      <c r="CI659" s="1757"/>
      <c r="CJ659" s="1757"/>
      <c r="CK659" s="1757"/>
    </row>
    <row r="660" spans="80:89" ht="14.25" customHeight="1" x14ac:dyDescent="0.25">
      <c r="CB660" s="2106"/>
      <c r="CC660" s="2106"/>
      <c r="CD660" s="2106"/>
      <c r="CE660" s="2106"/>
      <c r="CF660" s="2106"/>
      <c r="CG660" s="2106"/>
      <c r="CI660" s="1757"/>
      <c r="CJ660" s="1757"/>
      <c r="CK660" s="1757"/>
    </row>
    <row r="661" spans="80:89" ht="14.25" customHeight="1" x14ac:dyDescent="0.25">
      <c r="CB661" s="2106"/>
      <c r="CC661" s="2106"/>
      <c r="CD661" s="2106"/>
      <c r="CE661" s="2106"/>
      <c r="CF661" s="2106"/>
      <c r="CG661" s="2106"/>
      <c r="CI661" s="1757"/>
      <c r="CJ661" s="1757"/>
      <c r="CK661" s="1757"/>
    </row>
    <row r="662" spans="80:89" ht="14.25" customHeight="1" x14ac:dyDescent="0.25">
      <c r="CB662" s="2106"/>
      <c r="CC662" s="2106"/>
      <c r="CD662" s="2106"/>
      <c r="CE662" s="2106"/>
      <c r="CF662" s="2106"/>
      <c r="CG662" s="2106"/>
      <c r="CI662" s="1757"/>
      <c r="CJ662" s="1757"/>
      <c r="CK662" s="1757"/>
    </row>
    <row r="663" spans="80:89" ht="14.25" customHeight="1" x14ac:dyDescent="0.25">
      <c r="CB663" s="2106"/>
      <c r="CC663" s="2106"/>
      <c r="CD663" s="2106"/>
      <c r="CE663" s="2106"/>
      <c r="CF663" s="2106"/>
      <c r="CG663" s="2106"/>
      <c r="CI663" s="1757"/>
      <c r="CJ663" s="1757"/>
      <c r="CK663" s="1757"/>
    </row>
    <row r="664" spans="80:89" ht="14.25" customHeight="1" x14ac:dyDescent="0.25">
      <c r="CB664" s="2106"/>
      <c r="CC664" s="2106"/>
      <c r="CD664" s="2106"/>
      <c r="CE664" s="2106"/>
      <c r="CF664" s="2106"/>
      <c r="CG664" s="2106"/>
      <c r="CI664" s="1757"/>
      <c r="CJ664" s="1757"/>
      <c r="CK664" s="1757"/>
    </row>
    <row r="665" spans="80:89" ht="14.25" customHeight="1" x14ac:dyDescent="0.25">
      <c r="CB665" s="2106"/>
      <c r="CC665" s="2106"/>
      <c r="CD665" s="2106"/>
      <c r="CE665" s="2106"/>
      <c r="CF665" s="2106"/>
      <c r="CG665" s="2106"/>
      <c r="CI665" s="1757"/>
      <c r="CJ665" s="1757"/>
      <c r="CK665" s="1757"/>
    </row>
    <row r="666" spans="80:89" ht="14.25" customHeight="1" x14ac:dyDescent="0.25">
      <c r="CB666" s="2106"/>
      <c r="CC666" s="2106"/>
      <c r="CD666" s="2106"/>
      <c r="CE666" s="2106"/>
      <c r="CF666" s="2106"/>
      <c r="CG666" s="2106"/>
      <c r="CI666" s="1757"/>
      <c r="CJ666" s="1757"/>
      <c r="CK666" s="1757"/>
    </row>
    <row r="667" spans="80:89" ht="14.25" customHeight="1" x14ac:dyDescent="0.25">
      <c r="CB667" s="2106"/>
      <c r="CC667" s="2106"/>
      <c r="CD667" s="2106"/>
      <c r="CE667" s="2106"/>
      <c r="CF667" s="2106"/>
      <c r="CG667" s="2106"/>
      <c r="CI667" s="1757"/>
      <c r="CJ667" s="1757"/>
      <c r="CK667" s="1757"/>
    </row>
    <row r="668" spans="80:89" ht="14.25" customHeight="1" x14ac:dyDescent="0.25">
      <c r="CB668" s="2106"/>
      <c r="CC668" s="2106"/>
      <c r="CD668" s="2106"/>
      <c r="CE668" s="2106"/>
      <c r="CF668" s="2106"/>
      <c r="CG668" s="2106"/>
      <c r="CI668" s="1757"/>
      <c r="CJ668" s="1757"/>
      <c r="CK668" s="1757"/>
    </row>
    <row r="669" spans="80:89" ht="14.25" customHeight="1" x14ac:dyDescent="0.25">
      <c r="CB669" s="2106"/>
      <c r="CC669" s="2106"/>
      <c r="CD669" s="2106"/>
      <c r="CE669" s="2106"/>
      <c r="CF669" s="2106"/>
      <c r="CG669" s="2106"/>
      <c r="CI669" s="1757"/>
      <c r="CJ669" s="1757"/>
      <c r="CK669" s="1757"/>
    </row>
    <row r="670" spans="80:89" ht="14.25" customHeight="1" x14ac:dyDescent="0.25">
      <c r="CB670" s="2106"/>
      <c r="CC670" s="2106"/>
      <c r="CD670" s="2106"/>
      <c r="CE670" s="2106"/>
      <c r="CF670" s="2106"/>
      <c r="CG670" s="2106"/>
      <c r="CI670" s="1757"/>
      <c r="CJ670" s="1757"/>
      <c r="CK670" s="1757"/>
    </row>
    <row r="671" spans="80:89" ht="14.25" customHeight="1" x14ac:dyDescent="0.25">
      <c r="CB671" s="2106"/>
      <c r="CC671" s="2106"/>
      <c r="CD671" s="2106"/>
      <c r="CE671" s="2106"/>
      <c r="CF671" s="2106"/>
      <c r="CG671" s="2106"/>
      <c r="CI671" s="1757"/>
      <c r="CJ671" s="1757"/>
      <c r="CK671" s="1757"/>
    </row>
    <row r="672" spans="80:89" ht="14.25" customHeight="1" x14ac:dyDescent="0.25">
      <c r="CB672" s="2106"/>
      <c r="CC672" s="2106"/>
      <c r="CD672" s="2106"/>
      <c r="CE672" s="2106"/>
      <c r="CF672" s="2106"/>
      <c r="CG672" s="2106"/>
      <c r="CI672" s="1757"/>
      <c r="CJ672" s="1757"/>
      <c r="CK672" s="1757"/>
    </row>
    <row r="673" spans="80:89" ht="14.25" customHeight="1" x14ac:dyDescent="0.25">
      <c r="CB673" s="2106"/>
      <c r="CC673" s="2106"/>
      <c r="CD673" s="2106"/>
      <c r="CE673" s="2106"/>
      <c r="CF673" s="2106"/>
      <c r="CG673" s="2106"/>
      <c r="CI673" s="1757"/>
      <c r="CJ673" s="1757"/>
      <c r="CK673" s="1757"/>
    </row>
    <row r="674" spans="80:89" ht="14.25" customHeight="1" x14ac:dyDescent="0.25">
      <c r="CB674" s="2106"/>
      <c r="CC674" s="2106"/>
      <c r="CD674" s="2106"/>
      <c r="CE674" s="2106"/>
      <c r="CF674" s="2106"/>
      <c r="CG674" s="2106"/>
      <c r="CI674" s="1757"/>
      <c r="CJ674" s="1757"/>
      <c r="CK674" s="1757"/>
    </row>
    <row r="675" spans="80:89" ht="14.25" customHeight="1" x14ac:dyDescent="0.25">
      <c r="CB675" s="2106"/>
      <c r="CC675" s="2106"/>
      <c r="CD675" s="2106"/>
      <c r="CE675" s="2106"/>
      <c r="CF675" s="2106"/>
      <c r="CG675" s="2106"/>
      <c r="CI675" s="1757"/>
      <c r="CJ675" s="1757"/>
      <c r="CK675" s="1757"/>
    </row>
    <row r="676" spans="80:89" ht="14.25" customHeight="1" x14ac:dyDescent="0.25">
      <c r="CB676" s="2106"/>
      <c r="CC676" s="2106"/>
      <c r="CD676" s="2106"/>
      <c r="CE676" s="2106"/>
      <c r="CF676" s="2106"/>
      <c r="CG676" s="2106"/>
      <c r="CI676" s="1757"/>
      <c r="CJ676" s="1757"/>
      <c r="CK676" s="1757"/>
    </row>
    <row r="677" spans="80:89" ht="14.25" customHeight="1" x14ac:dyDescent="0.25">
      <c r="CB677" s="2106"/>
      <c r="CC677" s="2106"/>
      <c r="CD677" s="2106"/>
      <c r="CE677" s="2106"/>
      <c r="CF677" s="2106"/>
      <c r="CG677" s="2106"/>
      <c r="CI677" s="1757"/>
      <c r="CJ677" s="1757"/>
      <c r="CK677" s="1757"/>
    </row>
    <row r="678" spans="80:89" ht="14.25" customHeight="1" x14ac:dyDescent="0.25">
      <c r="CB678" s="2106"/>
      <c r="CC678" s="2106"/>
      <c r="CD678" s="2106"/>
      <c r="CE678" s="2106"/>
      <c r="CF678" s="2106"/>
      <c r="CG678" s="2106"/>
      <c r="CI678" s="1757"/>
      <c r="CJ678" s="1757"/>
      <c r="CK678" s="1757"/>
    </row>
    <row r="679" spans="80:89" ht="14.25" customHeight="1" x14ac:dyDescent="0.25">
      <c r="CB679" s="2106"/>
      <c r="CC679" s="2106"/>
      <c r="CD679" s="2106"/>
      <c r="CE679" s="2106"/>
      <c r="CF679" s="2106"/>
      <c r="CG679" s="2106"/>
      <c r="CI679" s="1757"/>
      <c r="CJ679" s="1757"/>
      <c r="CK679" s="1757"/>
    </row>
    <row r="680" spans="80:89" ht="14.25" customHeight="1" x14ac:dyDescent="0.25">
      <c r="CB680" s="2106"/>
      <c r="CC680" s="2106"/>
      <c r="CD680" s="2106"/>
      <c r="CE680" s="2106"/>
      <c r="CF680" s="2106"/>
      <c r="CG680" s="2106"/>
      <c r="CI680" s="1757"/>
      <c r="CJ680" s="1757"/>
      <c r="CK680" s="1757"/>
    </row>
    <row r="681" spans="80:89" ht="14.25" customHeight="1" x14ac:dyDescent="0.25">
      <c r="CB681" s="2106"/>
      <c r="CC681" s="2106"/>
      <c r="CD681" s="2106"/>
      <c r="CE681" s="2106"/>
      <c r="CF681" s="2106"/>
      <c r="CG681" s="2106"/>
      <c r="CI681" s="1757"/>
      <c r="CJ681" s="1757"/>
      <c r="CK681" s="1757"/>
    </row>
    <row r="682" spans="80:89" ht="14.25" customHeight="1" x14ac:dyDescent="0.25">
      <c r="CB682" s="2106"/>
      <c r="CC682" s="2106"/>
      <c r="CD682" s="2106"/>
      <c r="CE682" s="2106"/>
      <c r="CF682" s="2106"/>
      <c r="CG682" s="2106"/>
      <c r="CI682" s="1757"/>
      <c r="CJ682" s="1757"/>
      <c r="CK682" s="1757"/>
    </row>
    <row r="683" spans="80:89" ht="14.25" customHeight="1" x14ac:dyDescent="0.25">
      <c r="CB683" s="2106"/>
      <c r="CC683" s="2106"/>
      <c r="CD683" s="2106"/>
      <c r="CE683" s="2106"/>
      <c r="CF683" s="2106"/>
      <c r="CG683" s="2106"/>
      <c r="CI683" s="1757"/>
      <c r="CJ683" s="1757"/>
      <c r="CK683" s="1757"/>
    </row>
    <row r="684" spans="80:89" ht="14.25" customHeight="1" x14ac:dyDescent="0.25">
      <c r="CB684" s="2106"/>
      <c r="CC684" s="2106"/>
      <c r="CD684" s="2106"/>
      <c r="CE684" s="2106"/>
      <c r="CF684" s="2106"/>
      <c r="CG684" s="2106"/>
      <c r="CI684" s="1757"/>
      <c r="CJ684" s="1757"/>
      <c r="CK684" s="1757"/>
    </row>
    <row r="685" spans="80:89" ht="14.25" customHeight="1" x14ac:dyDescent="0.25">
      <c r="CB685" s="2106"/>
      <c r="CC685" s="2106"/>
      <c r="CD685" s="2106"/>
      <c r="CE685" s="2106"/>
      <c r="CF685" s="2106"/>
      <c r="CG685" s="2106"/>
      <c r="CI685" s="1757"/>
      <c r="CJ685" s="1757"/>
      <c r="CK685" s="1757"/>
    </row>
    <row r="686" spans="80:89" ht="14.25" customHeight="1" x14ac:dyDescent="0.25">
      <c r="CB686" s="2106"/>
      <c r="CC686" s="2106"/>
      <c r="CD686" s="2106"/>
      <c r="CE686" s="2106"/>
      <c r="CF686" s="2106"/>
      <c r="CG686" s="2106"/>
      <c r="CI686" s="1757"/>
      <c r="CJ686" s="1757"/>
      <c r="CK686" s="1757"/>
    </row>
    <row r="687" spans="80:89" ht="14.25" customHeight="1" x14ac:dyDescent="0.25">
      <c r="CB687" s="2106"/>
      <c r="CC687" s="2106"/>
      <c r="CD687" s="2106"/>
      <c r="CE687" s="2106"/>
      <c r="CF687" s="2106"/>
      <c r="CG687" s="2106"/>
      <c r="CI687" s="1757"/>
      <c r="CJ687" s="1757"/>
      <c r="CK687" s="1757"/>
    </row>
    <row r="688" spans="80:89" ht="14.25" customHeight="1" x14ac:dyDescent="0.25">
      <c r="CB688" s="2106"/>
      <c r="CC688" s="2106"/>
      <c r="CD688" s="2106"/>
      <c r="CE688" s="2106"/>
      <c r="CF688" s="2106"/>
      <c r="CG688" s="2106"/>
      <c r="CI688" s="1757"/>
      <c r="CJ688" s="1757"/>
      <c r="CK688" s="1757"/>
    </row>
    <row r="689" spans="80:89" ht="14.25" customHeight="1" x14ac:dyDescent="0.25">
      <c r="CB689" s="2106"/>
      <c r="CC689" s="2106"/>
      <c r="CD689" s="2106"/>
      <c r="CE689" s="2106"/>
      <c r="CF689" s="2106"/>
      <c r="CG689" s="2106"/>
      <c r="CI689" s="1757"/>
      <c r="CJ689" s="1757"/>
      <c r="CK689" s="1757"/>
    </row>
    <row r="690" spans="80:89" ht="14.25" customHeight="1" x14ac:dyDescent="0.25">
      <c r="CB690" s="2106"/>
      <c r="CC690" s="2106"/>
      <c r="CD690" s="2106"/>
      <c r="CE690" s="2106"/>
      <c r="CF690" s="2106"/>
      <c r="CG690" s="2106"/>
      <c r="CI690" s="1757"/>
      <c r="CJ690" s="1757"/>
      <c r="CK690" s="1757"/>
    </row>
    <row r="691" spans="80:89" ht="14.25" customHeight="1" x14ac:dyDescent="0.25">
      <c r="CB691" s="2106"/>
      <c r="CC691" s="2106"/>
      <c r="CD691" s="2106"/>
      <c r="CE691" s="2106"/>
      <c r="CF691" s="2106"/>
      <c r="CG691" s="2106"/>
      <c r="CI691" s="1757"/>
      <c r="CJ691" s="1757"/>
      <c r="CK691" s="1757"/>
    </row>
    <row r="692" spans="80:89" ht="14.25" customHeight="1" x14ac:dyDescent="0.25">
      <c r="CB692" s="2106"/>
      <c r="CC692" s="2106"/>
      <c r="CD692" s="2106"/>
      <c r="CE692" s="2106"/>
      <c r="CF692" s="2106"/>
      <c r="CG692" s="2106"/>
      <c r="CI692" s="1757"/>
      <c r="CJ692" s="1757"/>
      <c r="CK692" s="1757"/>
    </row>
    <row r="693" spans="80:89" ht="14.25" customHeight="1" x14ac:dyDescent="0.25">
      <c r="CB693" s="2106"/>
      <c r="CC693" s="2106"/>
      <c r="CD693" s="2106"/>
      <c r="CE693" s="2106"/>
      <c r="CF693" s="2106"/>
      <c r="CG693" s="2106"/>
      <c r="CI693" s="1757"/>
      <c r="CJ693" s="1757"/>
      <c r="CK693" s="1757"/>
    </row>
    <row r="694" spans="80:89" ht="14.25" customHeight="1" x14ac:dyDescent="0.25">
      <c r="CB694" s="2106"/>
      <c r="CC694" s="2106"/>
      <c r="CD694" s="2106"/>
      <c r="CE694" s="2106"/>
      <c r="CF694" s="2106"/>
      <c r="CG694" s="2106"/>
      <c r="CI694" s="1757"/>
      <c r="CJ694" s="1757"/>
      <c r="CK694" s="1757"/>
    </row>
    <row r="695" spans="80:89" ht="14.25" customHeight="1" x14ac:dyDescent="0.25">
      <c r="CB695" s="2106"/>
      <c r="CC695" s="2106"/>
      <c r="CD695" s="2106"/>
      <c r="CE695" s="2106"/>
      <c r="CF695" s="2106"/>
      <c r="CG695" s="2106"/>
      <c r="CI695" s="1757"/>
      <c r="CJ695" s="1757"/>
      <c r="CK695" s="1757"/>
    </row>
    <row r="696" spans="80:89" ht="14.25" customHeight="1" x14ac:dyDescent="0.25">
      <c r="CB696" s="2106"/>
      <c r="CC696" s="2106"/>
      <c r="CD696" s="2106"/>
      <c r="CE696" s="2106"/>
      <c r="CF696" s="2106"/>
      <c r="CG696" s="2106"/>
      <c r="CI696" s="1757"/>
      <c r="CJ696" s="1757"/>
      <c r="CK696" s="1757"/>
    </row>
    <row r="697" spans="80:89" ht="14.25" customHeight="1" x14ac:dyDescent="0.25">
      <c r="CB697" s="2106"/>
      <c r="CC697" s="2106"/>
      <c r="CD697" s="2106"/>
      <c r="CE697" s="2106"/>
      <c r="CF697" s="2106"/>
      <c r="CG697" s="2106"/>
      <c r="CI697" s="1757"/>
      <c r="CJ697" s="1757"/>
      <c r="CK697" s="1757"/>
    </row>
    <row r="698" spans="80:89" ht="14.25" customHeight="1" x14ac:dyDescent="0.25">
      <c r="CB698" s="2106"/>
      <c r="CC698" s="2106"/>
      <c r="CD698" s="2106"/>
      <c r="CE698" s="2106"/>
      <c r="CF698" s="2106"/>
      <c r="CG698" s="2106"/>
      <c r="CI698" s="1757"/>
      <c r="CJ698" s="1757"/>
      <c r="CK698" s="1757"/>
    </row>
    <row r="699" spans="80:89" ht="14.25" customHeight="1" x14ac:dyDescent="0.25">
      <c r="CB699" s="2106"/>
      <c r="CC699" s="2106"/>
      <c r="CD699" s="2106"/>
      <c r="CE699" s="2106"/>
      <c r="CF699" s="2106"/>
      <c r="CG699" s="2106"/>
      <c r="CI699" s="1757"/>
      <c r="CJ699" s="1757"/>
      <c r="CK699" s="1757"/>
    </row>
    <row r="700" spans="80:89" ht="14.25" customHeight="1" x14ac:dyDescent="0.25">
      <c r="CB700" s="2106"/>
      <c r="CC700" s="2106"/>
      <c r="CD700" s="2106"/>
      <c r="CE700" s="2106"/>
      <c r="CF700" s="2106"/>
      <c r="CG700" s="2106"/>
      <c r="CI700" s="1757"/>
      <c r="CJ700" s="1757"/>
      <c r="CK700" s="1757"/>
    </row>
    <row r="701" spans="80:89" ht="14.25" customHeight="1" x14ac:dyDescent="0.25">
      <c r="CB701" s="2106"/>
      <c r="CC701" s="2106"/>
      <c r="CD701" s="2106"/>
      <c r="CE701" s="2106"/>
      <c r="CF701" s="2106"/>
      <c r="CG701" s="2106"/>
      <c r="CI701" s="1757"/>
      <c r="CJ701" s="1757"/>
      <c r="CK701" s="1757"/>
    </row>
    <row r="702" spans="80:89" ht="14.25" customHeight="1" x14ac:dyDescent="0.25">
      <c r="CB702" s="2106"/>
      <c r="CC702" s="2106"/>
      <c r="CD702" s="2106"/>
      <c r="CE702" s="2106"/>
      <c r="CF702" s="2106"/>
      <c r="CG702" s="2106"/>
      <c r="CI702" s="1757"/>
      <c r="CJ702" s="1757"/>
      <c r="CK702" s="1757"/>
    </row>
    <row r="703" spans="80:89" ht="14.25" customHeight="1" x14ac:dyDescent="0.25">
      <c r="CB703" s="2106"/>
      <c r="CC703" s="2106"/>
      <c r="CD703" s="2106"/>
      <c r="CE703" s="2106"/>
      <c r="CF703" s="2106"/>
      <c r="CG703" s="2106"/>
      <c r="CI703" s="1757"/>
      <c r="CJ703" s="1757"/>
      <c r="CK703" s="1757"/>
    </row>
    <row r="704" spans="80:89" ht="14.25" customHeight="1" x14ac:dyDescent="0.25">
      <c r="CB704" s="2106"/>
      <c r="CC704" s="2106"/>
      <c r="CD704" s="2106"/>
      <c r="CE704" s="2106"/>
      <c r="CF704" s="2106"/>
      <c r="CG704" s="2106"/>
      <c r="CI704" s="1757"/>
      <c r="CJ704" s="1757"/>
      <c r="CK704" s="1757"/>
    </row>
    <row r="705" spans="80:89" ht="14.25" customHeight="1" x14ac:dyDescent="0.25">
      <c r="CB705" s="2106"/>
      <c r="CC705" s="2106"/>
      <c r="CD705" s="2106"/>
      <c r="CE705" s="2106"/>
      <c r="CF705" s="2106"/>
      <c r="CG705" s="2106"/>
      <c r="CI705" s="1757"/>
      <c r="CJ705" s="1757"/>
      <c r="CK705" s="1757"/>
    </row>
    <row r="706" spans="80:89" ht="14.25" customHeight="1" x14ac:dyDescent="0.25">
      <c r="CB706" s="2106"/>
      <c r="CC706" s="2106"/>
      <c r="CD706" s="2106"/>
      <c r="CE706" s="2106"/>
      <c r="CF706" s="2106"/>
      <c r="CG706" s="2106"/>
      <c r="CI706" s="1757"/>
      <c r="CJ706" s="1757"/>
      <c r="CK706" s="1757"/>
    </row>
    <row r="707" spans="80:89" ht="14.25" customHeight="1" x14ac:dyDescent="0.25">
      <c r="CB707" s="2106"/>
      <c r="CC707" s="2106"/>
      <c r="CD707" s="2106"/>
      <c r="CE707" s="2106"/>
      <c r="CF707" s="2106"/>
      <c r="CG707" s="2106"/>
      <c r="CI707" s="1757"/>
      <c r="CJ707" s="1757"/>
      <c r="CK707" s="1757"/>
    </row>
    <row r="708" spans="80:89" ht="14.25" customHeight="1" x14ac:dyDescent="0.25">
      <c r="CB708" s="2106"/>
      <c r="CC708" s="2106"/>
      <c r="CD708" s="2106"/>
      <c r="CE708" s="2106"/>
      <c r="CF708" s="2106"/>
      <c r="CG708" s="2106"/>
      <c r="CI708" s="1757"/>
      <c r="CJ708" s="1757"/>
      <c r="CK708" s="1757"/>
    </row>
    <row r="709" spans="80:89" ht="14.25" customHeight="1" x14ac:dyDescent="0.25">
      <c r="CB709" s="2106"/>
      <c r="CC709" s="2106"/>
      <c r="CD709" s="2106"/>
      <c r="CE709" s="2106"/>
      <c r="CF709" s="2106"/>
      <c r="CG709" s="2106"/>
      <c r="CI709" s="1757"/>
      <c r="CJ709" s="1757"/>
      <c r="CK709" s="1757"/>
    </row>
    <row r="710" spans="80:89" ht="14.25" customHeight="1" x14ac:dyDescent="0.25">
      <c r="CB710" s="2106"/>
      <c r="CC710" s="2106"/>
      <c r="CD710" s="2106"/>
      <c r="CE710" s="2106"/>
      <c r="CF710" s="2106"/>
      <c r="CG710" s="2106"/>
      <c r="CI710" s="1757"/>
      <c r="CJ710" s="1757"/>
      <c r="CK710" s="1757"/>
    </row>
    <row r="711" spans="80:89" ht="14.25" customHeight="1" x14ac:dyDescent="0.25">
      <c r="CB711" s="2106"/>
      <c r="CC711" s="2106"/>
      <c r="CD711" s="2106"/>
      <c r="CE711" s="2106"/>
      <c r="CF711" s="2106"/>
      <c r="CG711" s="2106"/>
      <c r="CI711" s="1757"/>
      <c r="CJ711" s="1757"/>
      <c r="CK711" s="1757"/>
    </row>
    <row r="712" spans="80:89" ht="14.25" customHeight="1" x14ac:dyDescent="0.25">
      <c r="CB712" s="2106"/>
      <c r="CC712" s="2106"/>
      <c r="CD712" s="2106"/>
      <c r="CE712" s="2106"/>
      <c r="CF712" s="2106"/>
      <c r="CG712" s="2106"/>
      <c r="CI712" s="1757"/>
      <c r="CJ712" s="1757"/>
      <c r="CK712" s="1757"/>
    </row>
    <row r="713" spans="80:89" ht="14.25" customHeight="1" x14ac:dyDescent="0.25">
      <c r="CB713" s="2106"/>
      <c r="CC713" s="2106"/>
      <c r="CD713" s="2106"/>
      <c r="CE713" s="2106"/>
      <c r="CF713" s="2106"/>
      <c r="CG713" s="2106"/>
      <c r="CI713" s="1757"/>
      <c r="CJ713" s="1757"/>
      <c r="CK713" s="1757"/>
    </row>
    <row r="714" spans="80:89" ht="14.25" customHeight="1" x14ac:dyDescent="0.25">
      <c r="CB714" s="2106"/>
      <c r="CC714" s="2106"/>
      <c r="CD714" s="2106"/>
      <c r="CE714" s="2106"/>
      <c r="CF714" s="2106"/>
      <c r="CG714" s="2106"/>
      <c r="CI714" s="1757"/>
      <c r="CJ714" s="1757"/>
      <c r="CK714" s="1757"/>
    </row>
    <row r="715" spans="80:89" ht="14.25" customHeight="1" x14ac:dyDescent="0.25">
      <c r="CB715" s="2106"/>
      <c r="CC715" s="2106"/>
      <c r="CD715" s="2106"/>
      <c r="CE715" s="2106"/>
      <c r="CF715" s="2106"/>
      <c r="CG715" s="2106"/>
      <c r="CI715" s="1757"/>
      <c r="CJ715" s="1757"/>
      <c r="CK715" s="1757"/>
    </row>
    <row r="716" spans="80:89" ht="14.25" customHeight="1" x14ac:dyDescent="0.25">
      <c r="CB716" s="2106"/>
      <c r="CC716" s="2106"/>
      <c r="CD716" s="2106"/>
      <c r="CE716" s="2106"/>
      <c r="CF716" s="2106"/>
      <c r="CG716" s="2106"/>
      <c r="CI716" s="1757"/>
      <c r="CJ716" s="1757"/>
      <c r="CK716" s="1757"/>
    </row>
    <row r="717" spans="80:89" ht="14.25" customHeight="1" x14ac:dyDescent="0.25">
      <c r="CB717" s="2106"/>
      <c r="CC717" s="2106"/>
      <c r="CD717" s="2106"/>
      <c r="CE717" s="2106"/>
      <c r="CF717" s="2106"/>
      <c r="CG717" s="2106"/>
      <c r="CI717" s="1757"/>
      <c r="CJ717" s="1757"/>
      <c r="CK717" s="1757"/>
    </row>
    <row r="718" spans="80:89" ht="14.25" customHeight="1" x14ac:dyDescent="0.25">
      <c r="CB718" s="2106"/>
      <c r="CC718" s="2106"/>
      <c r="CD718" s="2106"/>
      <c r="CE718" s="2106"/>
      <c r="CF718" s="2106"/>
      <c r="CG718" s="2106"/>
      <c r="CI718" s="1757"/>
      <c r="CJ718" s="1757"/>
      <c r="CK718" s="1757"/>
    </row>
    <row r="719" spans="80:89" ht="14.25" customHeight="1" x14ac:dyDescent="0.25">
      <c r="CB719" s="2106"/>
      <c r="CC719" s="2106"/>
      <c r="CD719" s="2106"/>
      <c r="CE719" s="2106"/>
      <c r="CF719" s="2106"/>
      <c r="CG719" s="2106"/>
      <c r="CI719" s="1757"/>
      <c r="CJ719" s="1757"/>
      <c r="CK719" s="1757"/>
    </row>
    <row r="720" spans="80:89" ht="14.25" customHeight="1" x14ac:dyDescent="0.25">
      <c r="CB720" s="2106"/>
      <c r="CC720" s="2106"/>
      <c r="CD720" s="2106"/>
      <c r="CE720" s="2106"/>
      <c r="CF720" s="2106"/>
      <c r="CG720" s="2106"/>
      <c r="CI720" s="1757"/>
      <c r="CJ720" s="1757"/>
      <c r="CK720" s="1757"/>
    </row>
    <row r="721" spans="80:89" ht="14.25" customHeight="1" x14ac:dyDescent="0.25">
      <c r="CB721" s="2106"/>
      <c r="CC721" s="2106"/>
      <c r="CD721" s="2106"/>
      <c r="CE721" s="2106"/>
      <c r="CF721" s="2106"/>
      <c r="CG721" s="2106"/>
      <c r="CI721" s="1757"/>
      <c r="CJ721" s="1757"/>
      <c r="CK721" s="1757"/>
    </row>
    <row r="722" spans="80:89" ht="14.25" customHeight="1" x14ac:dyDescent="0.25">
      <c r="CB722" s="2106"/>
      <c r="CC722" s="2106"/>
      <c r="CD722" s="2106"/>
      <c r="CE722" s="2106"/>
      <c r="CF722" s="2106"/>
      <c r="CG722" s="2106"/>
      <c r="CI722" s="1757"/>
      <c r="CJ722" s="1757"/>
      <c r="CK722" s="1757"/>
    </row>
    <row r="723" spans="80:89" ht="14.25" customHeight="1" x14ac:dyDescent="0.25">
      <c r="CB723" s="2106"/>
      <c r="CC723" s="2106"/>
      <c r="CD723" s="2106"/>
      <c r="CE723" s="2106"/>
      <c r="CF723" s="2106"/>
      <c r="CG723" s="2106"/>
      <c r="CI723" s="1757"/>
      <c r="CJ723" s="1757"/>
      <c r="CK723" s="1757"/>
    </row>
    <row r="724" spans="80:89" ht="14.25" customHeight="1" x14ac:dyDescent="0.25">
      <c r="CB724" s="2106"/>
      <c r="CC724" s="2106"/>
      <c r="CD724" s="2106"/>
      <c r="CE724" s="2106"/>
      <c r="CF724" s="2106"/>
      <c r="CG724" s="2106"/>
      <c r="CI724" s="1757"/>
      <c r="CJ724" s="1757"/>
      <c r="CK724" s="1757"/>
    </row>
    <row r="725" spans="80:89" ht="14.25" customHeight="1" x14ac:dyDescent="0.25">
      <c r="CB725" s="2106"/>
      <c r="CC725" s="2106"/>
      <c r="CD725" s="2106"/>
      <c r="CE725" s="2106"/>
      <c r="CF725" s="2106"/>
      <c r="CG725" s="2106"/>
      <c r="CI725" s="1757"/>
      <c r="CJ725" s="1757"/>
      <c r="CK725" s="1757"/>
    </row>
    <row r="726" spans="80:89" ht="14.25" customHeight="1" x14ac:dyDescent="0.25">
      <c r="CB726" s="2106"/>
      <c r="CC726" s="2106"/>
      <c r="CD726" s="2106"/>
      <c r="CE726" s="2106"/>
      <c r="CF726" s="2106"/>
      <c r="CG726" s="2106"/>
      <c r="CI726" s="1757"/>
      <c r="CJ726" s="1757"/>
      <c r="CK726" s="1757"/>
    </row>
    <row r="727" spans="80:89" ht="14.25" customHeight="1" x14ac:dyDescent="0.25">
      <c r="CB727" s="2106"/>
      <c r="CC727" s="2106"/>
      <c r="CD727" s="2106"/>
      <c r="CE727" s="2106"/>
      <c r="CF727" s="2106"/>
      <c r="CG727" s="2106"/>
      <c r="CI727" s="1757"/>
      <c r="CJ727" s="1757"/>
      <c r="CK727" s="1757"/>
    </row>
    <row r="728" spans="80:89" ht="14.25" customHeight="1" x14ac:dyDescent="0.25">
      <c r="CB728" s="2106"/>
      <c r="CC728" s="2106"/>
      <c r="CD728" s="2106"/>
      <c r="CE728" s="2106"/>
      <c r="CF728" s="2106"/>
      <c r="CG728" s="2106"/>
      <c r="CI728" s="1757"/>
      <c r="CJ728" s="1757"/>
      <c r="CK728" s="1757"/>
    </row>
    <row r="729" spans="80:89" ht="14.25" customHeight="1" x14ac:dyDescent="0.25">
      <c r="CB729" s="2106"/>
      <c r="CC729" s="2106"/>
      <c r="CD729" s="2106"/>
      <c r="CE729" s="2106"/>
      <c r="CF729" s="2106"/>
      <c r="CG729" s="2106"/>
      <c r="CI729" s="1757"/>
      <c r="CJ729" s="1757"/>
      <c r="CK729" s="1757"/>
    </row>
    <row r="730" spans="80:89" ht="14.25" customHeight="1" x14ac:dyDescent="0.25">
      <c r="CB730" s="2106"/>
      <c r="CC730" s="2106"/>
      <c r="CD730" s="2106"/>
      <c r="CE730" s="2106"/>
      <c r="CF730" s="2106"/>
      <c r="CG730" s="2106"/>
      <c r="CI730" s="1757"/>
      <c r="CJ730" s="1757"/>
      <c r="CK730" s="1757"/>
    </row>
    <row r="731" spans="80:89" ht="14.25" customHeight="1" x14ac:dyDescent="0.25">
      <c r="CB731" s="2106"/>
      <c r="CC731" s="2106"/>
      <c r="CD731" s="2106"/>
      <c r="CE731" s="2106"/>
      <c r="CF731" s="2106"/>
      <c r="CG731" s="2106"/>
      <c r="CI731" s="1757"/>
      <c r="CJ731" s="1757"/>
      <c r="CK731" s="1757"/>
    </row>
    <row r="732" spans="80:89" ht="14.25" customHeight="1" x14ac:dyDescent="0.25">
      <c r="CB732" s="2106"/>
      <c r="CC732" s="2106"/>
      <c r="CD732" s="2106"/>
      <c r="CE732" s="2106"/>
      <c r="CF732" s="2106"/>
      <c r="CG732" s="2106"/>
      <c r="CI732" s="1757"/>
      <c r="CJ732" s="1757"/>
      <c r="CK732" s="1757"/>
    </row>
    <row r="733" spans="80:89" ht="14.25" customHeight="1" x14ac:dyDescent="0.25">
      <c r="CB733" s="2106"/>
      <c r="CC733" s="2106"/>
      <c r="CD733" s="2106"/>
      <c r="CE733" s="2106"/>
      <c r="CF733" s="2106"/>
      <c r="CG733" s="2106"/>
      <c r="CI733" s="1757"/>
      <c r="CJ733" s="1757"/>
      <c r="CK733" s="1757"/>
    </row>
    <row r="734" spans="80:89" ht="14.25" customHeight="1" x14ac:dyDescent="0.25">
      <c r="CB734" s="2106"/>
      <c r="CC734" s="2106"/>
      <c r="CD734" s="2106"/>
      <c r="CE734" s="2106"/>
      <c r="CF734" s="2106"/>
      <c r="CG734" s="2106"/>
      <c r="CI734" s="1757"/>
      <c r="CJ734" s="1757"/>
      <c r="CK734" s="1757"/>
    </row>
    <row r="735" spans="80:89" ht="14.25" customHeight="1" x14ac:dyDescent="0.25">
      <c r="CB735" s="2106"/>
      <c r="CC735" s="2106"/>
      <c r="CD735" s="2106"/>
      <c r="CE735" s="2106"/>
      <c r="CF735" s="2106"/>
      <c r="CG735" s="2106"/>
      <c r="CI735" s="1757"/>
      <c r="CJ735" s="1757"/>
      <c r="CK735" s="1757"/>
    </row>
    <row r="736" spans="80:89" ht="14.25" customHeight="1" x14ac:dyDescent="0.25">
      <c r="CB736" s="2106"/>
      <c r="CC736" s="2106"/>
      <c r="CD736" s="2106"/>
      <c r="CE736" s="2106"/>
      <c r="CF736" s="2106"/>
      <c r="CG736" s="2106"/>
      <c r="CI736" s="1757"/>
      <c r="CJ736" s="1757"/>
      <c r="CK736" s="1757"/>
    </row>
    <row r="737" spans="80:89" ht="14.25" customHeight="1" x14ac:dyDescent="0.25">
      <c r="CB737" s="2106"/>
      <c r="CC737" s="2106"/>
      <c r="CD737" s="2106"/>
      <c r="CE737" s="2106"/>
      <c r="CF737" s="2106"/>
      <c r="CG737" s="2106"/>
      <c r="CI737" s="1757"/>
      <c r="CJ737" s="1757"/>
      <c r="CK737" s="1757"/>
    </row>
    <row r="738" spans="80:89" ht="14.25" customHeight="1" x14ac:dyDescent="0.25">
      <c r="CB738" s="2106"/>
      <c r="CC738" s="2106"/>
      <c r="CD738" s="2106"/>
      <c r="CE738" s="2106"/>
      <c r="CF738" s="2106"/>
      <c r="CG738" s="2106"/>
      <c r="CI738" s="1757"/>
      <c r="CJ738" s="1757"/>
      <c r="CK738" s="1757"/>
    </row>
    <row r="739" spans="80:89" ht="14.25" customHeight="1" x14ac:dyDescent="0.25">
      <c r="CB739" s="2106"/>
      <c r="CC739" s="2106"/>
      <c r="CD739" s="2106"/>
      <c r="CE739" s="2106"/>
      <c r="CF739" s="2106"/>
      <c r="CG739" s="2106"/>
      <c r="CI739" s="1757"/>
      <c r="CJ739" s="1757"/>
      <c r="CK739" s="1757"/>
    </row>
    <row r="740" spans="80:89" ht="14.25" customHeight="1" x14ac:dyDescent="0.25">
      <c r="CB740" s="2106"/>
      <c r="CC740" s="2106"/>
      <c r="CD740" s="2106"/>
      <c r="CE740" s="2106"/>
      <c r="CF740" s="2106"/>
      <c r="CG740" s="2106"/>
      <c r="CI740" s="1757"/>
      <c r="CJ740" s="1757"/>
      <c r="CK740" s="1757"/>
    </row>
    <row r="741" spans="80:89" ht="14.25" customHeight="1" x14ac:dyDescent="0.25">
      <c r="CB741" s="2106"/>
      <c r="CC741" s="2106"/>
      <c r="CD741" s="2106"/>
      <c r="CE741" s="2106"/>
      <c r="CF741" s="2106"/>
      <c r="CG741" s="2106"/>
      <c r="CI741" s="1757"/>
      <c r="CJ741" s="1757"/>
      <c r="CK741" s="1757"/>
    </row>
    <row r="742" spans="80:89" ht="14.25" customHeight="1" x14ac:dyDescent="0.25">
      <c r="CB742" s="2106"/>
      <c r="CC742" s="2106"/>
      <c r="CD742" s="2106"/>
      <c r="CE742" s="2106"/>
      <c r="CF742" s="2106"/>
      <c r="CG742" s="2106"/>
      <c r="CI742" s="1757"/>
      <c r="CJ742" s="1757"/>
      <c r="CK742" s="1757"/>
    </row>
    <row r="743" spans="80:89" ht="14.25" customHeight="1" x14ac:dyDescent="0.25">
      <c r="CB743" s="2106"/>
      <c r="CC743" s="2106"/>
      <c r="CD743" s="2106"/>
      <c r="CE743" s="2106"/>
      <c r="CF743" s="2106"/>
      <c r="CG743" s="2106"/>
      <c r="CI743" s="1757"/>
      <c r="CJ743" s="1757"/>
      <c r="CK743" s="1757"/>
    </row>
    <row r="744" spans="80:89" ht="14.25" customHeight="1" x14ac:dyDescent="0.25">
      <c r="CB744" s="2106"/>
      <c r="CC744" s="2106"/>
      <c r="CD744" s="2106"/>
      <c r="CE744" s="2106"/>
      <c r="CF744" s="2106"/>
      <c r="CG744" s="2106"/>
      <c r="CI744" s="1757"/>
      <c r="CJ744" s="1757"/>
      <c r="CK744" s="1757"/>
    </row>
    <row r="745" spans="80:89" ht="14.25" customHeight="1" x14ac:dyDescent="0.25">
      <c r="CB745" s="2106"/>
      <c r="CC745" s="2106"/>
      <c r="CD745" s="2106"/>
      <c r="CE745" s="2106"/>
      <c r="CF745" s="2106"/>
      <c r="CG745" s="2106"/>
      <c r="CI745" s="1757"/>
      <c r="CJ745" s="1757"/>
      <c r="CK745" s="1757"/>
    </row>
    <row r="746" spans="80:89" ht="14.25" customHeight="1" x14ac:dyDescent="0.25">
      <c r="CB746" s="2106"/>
      <c r="CC746" s="2106"/>
      <c r="CD746" s="2106"/>
      <c r="CE746" s="2106"/>
      <c r="CF746" s="2106"/>
      <c r="CG746" s="2106"/>
      <c r="CI746" s="1757"/>
      <c r="CJ746" s="1757"/>
      <c r="CK746" s="1757"/>
    </row>
    <row r="747" spans="80:89" ht="14.25" customHeight="1" x14ac:dyDescent="0.25">
      <c r="CB747" s="2106"/>
      <c r="CC747" s="2106"/>
      <c r="CD747" s="2106"/>
      <c r="CE747" s="2106"/>
      <c r="CF747" s="2106"/>
      <c r="CG747" s="2106"/>
      <c r="CI747" s="1757"/>
      <c r="CJ747" s="1757"/>
      <c r="CK747" s="1757"/>
    </row>
    <row r="748" spans="80:89" ht="14.25" customHeight="1" x14ac:dyDescent="0.25">
      <c r="CB748" s="2106"/>
      <c r="CC748" s="2106"/>
      <c r="CD748" s="2106"/>
      <c r="CE748" s="2106"/>
      <c r="CF748" s="2106"/>
      <c r="CG748" s="2106"/>
      <c r="CI748" s="1757"/>
      <c r="CJ748" s="1757"/>
      <c r="CK748" s="1757"/>
    </row>
    <row r="749" spans="80:89" ht="14.25" customHeight="1" x14ac:dyDescent="0.25">
      <c r="CB749" s="2106"/>
      <c r="CC749" s="2106"/>
      <c r="CD749" s="2106"/>
      <c r="CE749" s="2106"/>
      <c r="CF749" s="2106"/>
      <c r="CG749" s="2106"/>
      <c r="CI749" s="1757"/>
      <c r="CJ749" s="1757"/>
      <c r="CK749" s="1757"/>
    </row>
    <row r="750" spans="80:89" ht="14.25" customHeight="1" x14ac:dyDescent="0.25">
      <c r="CB750" s="2106"/>
      <c r="CC750" s="2106"/>
      <c r="CD750" s="2106"/>
      <c r="CE750" s="2106"/>
      <c r="CF750" s="2106"/>
      <c r="CG750" s="2106"/>
      <c r="CI750" s="1757"/>
      <c r="CJ750" s="1757"/>
      <c r="CK750" s="1757"/>
    </row>
    <row r="751" spans="80:89" ht="14.25" customHeight="1" x14ac:dyDescent="0.25">
      <c r="CB751" s="2106"/>
      <c r="CC751" s="2106"/>
      <c r="CD751" s="2106"/>
      <c r="CE751" s="2106"/>
      <c r="CF751" s="2106"/>
      <c r="CG751" s="2106"/>
      <c r="CI751" s="1757"/>
      <c r="CJ751" s="1757"/>
      <c r="CK751" s="1757"/>
    </row>
    <row r="752" spans="80:89" ht="14.25" customHeight="1" x14ac:dyDescent="0.25">
      <c r="CB752" s="2106"/>
      <c r="CC752" s="2106"/>
      <c r="CD752" s="2106"/>
      <c r="CE752" s="2106"/>
      <c r="CF752" s="2106"/>
      <c r="CG752" s="2106"/>
      <c r="CI752" s="1757"/>
      <c r="CJ752" s="1757"/>
      <c r="CK752" s="1757"/>
    </row>
    <row r="753" spans="80:89" ht="14.25" customHeight="1" x14ac:dyDescent="0.25">
      <c r="CB753" s="2106"/>
      <c r="CC753" s="2106"/>
      <c r="CD753" s="2106"/>
      <c r="CE753" s="2106"/>
      <c r="CF753" s="2106"/>
      <c r="CG753" s="2106"/>
      <c r="CI753" s="1757"/>
      <c r="CJ753" s="1757"/>
      <c r="CK753" s="1757"/>
    </row>
    <row r="754" spans="80:89" ht="14.25" customHeight="1" x14ac:dyDescent="0.25">
      <c r="CB754" s="2106"/>
      <c r="CC754" s="2106"/>
      <c r="CD754" s="2106"/>
      <c r="CE754" s="2106"/>
      <c r="CF754" s="2106"/>
      <c r="CG754" s="2106"/>
      <c r="CI754" s="1757"/>
      <c r="CJ754" s="1757"/>
      <c r="CK754" s="1757"/>
    </row>
    <row r="755" spans="80:89" ht="14.25" customHeight="1" x14ac:dyDescent="0.25">
      <c r="CB755" s="2106"/>
      <c r="CC755" s="2106"/>
      <c r="CD755" s="2106"/>
      <c r="CE755" s="2106"/>
      <c r="CF755" s="2106"/>
      <c r="CG755" s="2106"/>
      <c r="CI755" s="1757"/>
      <c r="CJ755" s="1757"/>
      <c r="CK755" s="1757"/>
    </row>
    <row r="756" spans="80:89" ht="14.25" customHeight="1" x14ac:dyDescent="0.25">
      <c r="CB756" s="2106"/>
      <c r="CC756" s="2106"/>
      <c r="CD756" s="2106"/>
      <c r="CE756" s="2106"/>
      <c r="CF756" s="2106"/>
      <c r="CG756" s="2106"/>
      <c r="CI756" s="1757"/>
      <c r="CJ756" s="1757"/>
      <c r="CK756" s="1757"/>
    </row>
    <row r="757" spans="80:89" ht="14.25" customHeight="1" x14ac:dyDescent="0.25">
      <c r="CB757" s="2106"/>
      <c r="CC757" s="2106"/>
      <c r="CD757" s="2106"/>
      <c r="CE757" s="2106"/>
      <c r="CF757" s="2106"/>
      <c r="CG757" s="2106"/>
      <c r="CI757" s="1757"/>
      <c r="CJ757" s="1757"/>
      <c r="CK757" s="1757"/>
    </row>
    <row r="758" spans="80:89" ht="14.25" customHeight="1" x14ac:dyDescent="0.25">
      <c r="CB758" s="2106"/>
      <c r="CC758" s="2106"/>
      <c r="CD758" s="2106"/>
      <c r="CE758" s="2106"/>
      <c r="CF758" s="2106"/>
      <c r="CG758" s="2106"/>
      <c r="CI758" s="1757"/>
      <c r="CJ758" s="1757"/>
      <c r="CK758" s="1757"/>
    </row>
    <row r="759" spans="80:89" ht="14.25" customHeight="1" x14ac:dyDescent="0.25">
      <c r="CB759" s="2106"/>
      <c r="CC759" s="2106"/>
      <c r="CD759" s="2106"/>
      <c r="CE759" s="2106"/>
      <c r="CF759" s="2106"/>
      <c r="CG759" s="2106"/>
      <c r="CI759" s="1757"/>
      <c r="CJ759" s="1757"/>
      <c r="CK759" s="1757"/>
    </row>
    <row r="760" spans="80:89" ht="14.25" customHeight="1" x14ac:dyDescent="0.25">
      <c r="CB760" s="2106"/>
      <c r="CC760" s="2106"/>
      <c r="CD760" s="2106"/>
      <c r="CE760" s="2106"/>
      <c r="CF760" s="2106"/>
      <c r="CG760" s="2106"/>
      <c r="CI760" s="1757"/>
      <c r="CJ760" s="1757"/>
      <c r="CK760" s="1757"/>
    </row>
    <row r="761" spans="80:89" ht="14.25" customHeight="1" x14ac:dyDescent="0.25">
      <c r="CB761" s="2106"/>
      <c r="CC761" s="2106"/>
      <c r="CD761" s="2106"/>
      <c r="CE761" s="2106"/>
      <c r="CF761" s="2106"/>
      <c r="CG761" s="2106"/>
      <c r="CI761" s="1757"/>
      <c r="CJ761" s="1757"/>
      <c r="CK761" s="1757"/>
    </row>
    <row r="762" spans="80:89" ht="14.25" customHeight="1" x14ac:dyDescent="0.25">
      <c r="CB762" s="2106"/>
      <c r="CC762" s="2106"/>
      <c r="CD762" s="2106"/>
      <c r="CE762" s="2106"/>
      <c r="CF762" s="2106"/>
      <c r="CG762" s="2106"/>
      <c r="CI762" s="1757"/>
      <c r="CJ762" s="1757"/>
      <c r="CK762" s="1757"/>
    </row>
    <row r="763" spans="80:89" ht="14.25" customHeight="1" x14ac:dyDescent="0.25">
      <c r="CB763" s="2106"/>
      <c r="CC763" s="2106"/>
      <c r="CD763" s="2106"/>
      <c r="CE763" s="2106"/>
      <c r="CF763" s="2106"/>
      <c r="CG763" s="2106"/>
      <c r="CI763" s="1757"/>
      <c r="CJ763" s="1757"/>
      <c r="CK763" s="1757"/>
    </row>
    <row r="764" spans="80:89" ht="14.25" customHeight="1" x14ac:dyDescent="0.25">
      <c r="CB764" s="2106"/>
      <c r="CC764" s="2106"/>
      <c r="CD764" s="2106"/>
      <c r="CE764" s="2106"/>
      <c r="CF764" s="2106"/>
      <c r="CG764" s="2106"/>
      <c r="CI764" s="1757"/>
      <c r="CJ764" s="1757"/>
      <c r="CK764" s="1757"/>
    </row>
    <row r="765" spans="80:89" ht="14.25" customHeight="1" x14ac:dyDescent="0.25">
      <c r="CB765" s="2106"/>
      <c r="CC765" s="2106"/>
      <c r="CD765" s="2106"/>
      <c r="CE765" s="2106"/>
      <c r="CF765" s="2106"/>
      <c r="CG765" s="2106"/>
      <c r="CI765" s="1757"/>
      <c r="CJ765" s="1757"/>
      <c r="CK765" s="1757"/>
    </row>
    <row r="766" spans="80:89" ht="14.25" customHeight="1" x14ac:dyDescent="0.25">
      <c r="CB766" s="2106"/>
      <c r="CC766" s="2106"/>
      <c r="CD766" s="2106"/>
      <c r="CE766" s="2106"/>
      <c r="CF766" s="2106"/>
      <c r="CG766" s="2106"/>
      <c r="CI766" s="1757"/>
      <c r="CJ766" s="1757"/>
      <c r="CK766" s="1757"/>
    </row>
    <row r="767" spans="80:89" ht="14.25" customHeight="1" x14ac:dyDescent="0.25">
      <c r="CB767" s="2106"/>
      <c r="CC767" s="2106"/>
      <c r="CD767" s="2106"/>
      <c r="CE767" s="2106"/>
      <c r="CF767" s="2106"/>
      <c r="CG767" s="2106"/>
      <c r="CI767" s="1757"/>
      <c r="CJ767" s="1757"/>
      <c r="CK767" s="1757"/>
    </row>
    <row r="768" spans="80:89" ht="14.25" customHeight="1" x14ac:dyDescent="0.25">
      <c r="CB768" s="2106"/>
      <c r="CC768" s="2106"/>
      <c r="CD768" s="2106"/>
      <c r="CE768" s="2106"/>
      <c r="CF768" s="2106"/>
      <c r="CG768" s="2106"/>
      <c r="CI768" s="1757"/>
      <c r="CJ768" s="1757"/>
      <c r="CK768" s="1757"/>
    </row>
    <row r="769" spans="80:89" ht="14.25" customHeight="1" x14ac:dyDescent="0.25">
      <c r="CB769" s="2106"/>
      <c r="CC769" s="2106"/>
      <c r="CD769" s="2106"/>
      <c r="CE769" s="2106"/>
      <c r="CF769" s="2106"/>
      <c r="CG769" s="2106"/>
      <c r="CI769" s="1757"/>
      <c r="CJ769" s="1757"/>
      <c r="CK769" s="1757"/>
    </row>
    <row r="770" spans="80:89" ht="14.25" customHeight="1" x14ac:dyDescent="0.25">
      <c r="CB770" s="2106"/>
      <c r="CC770" s="2106"/>
      <c r="CD770" s="2106"/>
      <c r="CE770" s="2106"/>
      <c r="CF770" s="2106"/>
      <c r="CG770" s="2106"/>
      <c r="CI770" s="1757"/>
      <c r="CJ770" s="1757"/>
      <c r="CK770" s="1757"/>
    </row>
    <row r="771" spans="80:89" ht="14.25" customHeight="1" x14ac:dyDescent="0.25">
      <c r="CB771" s="2106"/>
      <c r="CC771" s="2106"/>
      <c r="CD771" s="2106"/>
      <c r="CE771" s="2106"/>
      <c r="CF771" s="2106"/>
      <c r="CG771" s="2106"/>
      <c r="CI771" s="1757"/>
      <c r="CJ771" s="1757"/>
      <c r="CK771" s="1757"/>
    </row>
    <row r="772" spans="80:89" ht="14.25" customHeight="1" x14ac:dyDescent="0.25">
      <c r="CB772" s="2106"/>
      <c r="CC772" s="2106"/>
      <c r="CD772" s="2106"/>
      <c r="CE772" s="2106"/>
      <c r="CF772" s="2106"/>
      <c r="CG772" s="2106"/>
      <c r="CI772" s="1757"/>
      <c r="CJ772" s="1757"/>
      <c r="CK772" s="1757"/>
    </row>
    <row r="773" spans="80:89" ht="14.25" customHeight="1" x14ac:dyDescent="0.25">
      <c r="CB773" s="2106"/>
      <c r="CC773" s="2106"/>
      <c r="CD773" s="2106"/>
      <c r="CE773" s="2106"/>
      <c r="CF773" s="2106"/>
      <c r="CG773" s="2106"/>
      <c r="CI773" s="1757"/>
      <c r="CJ773" s="1757"/>
      <c r="CK773" s="1757"/>
    </row>
    <row r="774" spans="80:89" ht="14.25" customHeight="1" x14ac:dyDescent="0.25">
      <c r="CB774" s="2106"/>
      <c r="CC774" s="2106"/>
      <c r="CD774" s="2106"/>
      <c r="CE774" s="2106"/>
      <c r="CF774" s="2106"/>
      <c r="CG774" s="2106"/>
      <c r="CI774" s="1757"/>
      <c r="CJ774" s="1757"/>
      <c r="CK774" s="1757"/>
    </row>
    <row r="775" spans="80:89" ht="14.25" customHeight="1" x14ac:dyDescent="0.25">
      <c r="CB775" s="2106"/>
      <c r="CC775" s="2106"/>
      <c r="CD775" s="2106"/>
      <c r="CE775" s="2106"/>
      <c r="CF775" s="2106"/>
      <c r="CG775" s="2106"/>
      <c r="CI775" s="1757"/>
      <c r="CJ775" s="1757"/>
      <c r="CK775" s="1757"/>
    </row>
    <row r="776" spans="80:89" ht="14.25" customHeight="1" x14ac:dyDescent="0.25">
      <c r="CB776" s="2106"/>
      <c r="CC776" s="2106"/>
      <c r="CD776" s="2106"/>
      <c r="CE776" s="2106"/>
      <c r="CF776" s="2106"/>
      <c r="CG776" s="2106"/>
      <c r="CI776" s="1757"/>
      <c r="CJ776" s="1757"/>
      <c r="CK776" s="1757"/>
    </row>
    <row r="777" spans="80:89" ht="14.25" customHeight="1" x14ac:dyDescent="0.25">
      <c r="CB777" s="2106"/>
      <c r="CC777" s="2106"/>
      <c r="CD777" s="2106"/>
      <c r="CE777" s="2106"/>
      <c r="CF777" s="2106"/>
      <c r="CG777" s="2106"/>
      <c r="CI777" s="1757"/>
      <c r="CJ777" s="1757"/>
      <c r="CK777" s="1757"/>
    </row>
    <row r="778" spans="80:89" ht="14.25" customHeight="1" x14ac:dyDescent="0.25">
      <c r="CB778" s="2106"/>
      <c r="CC778" s="2106"/>
      <c r="CD778" s="2106"/>
      <c r="CE778" s="2106"/>
      <c r="CF778" s="2106"/>
      <c r="CG778" s="2106"/>
      <c r="CI778" s="1757"/>
      <c r="CJ778" s="1757"/>
      <c r="CK778" s="1757"/>
    </row>
    <row r="779" spans="80:89" ht="14.25" customHeight="1" x14ac:dyDescent="0.25">
      <c r="CB779" s="2106"/>
      <c r="CC779" s="2106"/>
      <c r="CD779" s="2106"/>
      <c r="CE779" s="2106"/>
      <c r="CF779" s="2106"/>
      <c r="CG779" s="2106"/>
      <c r="CI779" s="1757"/>
      <c r="CJ779" s="1757"/>
      <c r="CK779" s="1757"/>
    </row>
    <row r="780" spans="80:89" ht="14.25" customHeight="1" x14ac:dyDescent="0.25">
      <c r="CB780" s="2106"/>
      <c r="CC780" s="2106"/>
      <c r="CD780" s="2106"/>
      <c r="CE780" s="2106"/>
      <c r="CF780" s="2106"/>
      <c r="CG780" s="2106"/>
      <c r="CI780" s="1757"/>
      <c r="CJ780" s="1757"/>
      <c r="CK780" s="1757"/>
    </row>
    <row r="781" spans="80:89" ht="14.25" customHeight="1" x14ac:dyDescent="0.25">
      <c r="CB781" s="2106"/>
      <c r="CC781" s="2106"/>
      <c r="CD781" s="2106"/>
      <c r="CE781" s="2106"/>
      <c r="CF781" s="2106"/>
      <c r="CG781" s="2106"/>
      <c r="CI781" s="1757"/>
      <c r="CJ781" s="1757"/>
      <c r="CK781" s="1757"/>
    </row>
    <row r="782" spans="80:89" ht="14.25" customHeight="1" x14ac:dyDescent="0.25">
      <c r="CB782" s="2106"/>
      <c r="CC782" s="2106"/>
      <c r="CD782" s="2106"/>
      <c r="CE782" s="2106"/>
      <c r="CF782" s="2106"/>
      <c r="CG782" s="2106"/>
      <c r="CI782" s="1757"/>
      <c r="CJ782" s="1757"/>
      <c r="CK782" s="1757"/>
    </row>
    <row r="783" spans="80:89" ht="14.25" customHeight="1" x14ac:dyDescent="0.25">
      <c r="CB783" s="2106"/>
      <c r="CC783" s="2106"/>
      <c r="CD783" s="2106"/>
      <c r="CE783" s="2106"/>
      <c r="CF783" s="2106"/>
      <c r="CG783" s="2106"/>
      <c r="CI783" s="1757"/>
      <c r="CJ783" s="1757"/>
      <c r="CK783" s="1757"/>
    </row>
    <row r="784" spans="80:89" ht="14.25" customHeight="1" x14ac:dyDescent="0.25">
      <c r="CB784" s="2106"/>
      <c r="CC784" s="2106"/>
      <c r="CD784" s="2106"/>
      <c r="CE784" s="2106"/>
      <c r="CF784" s="2106"/>
      <c r="CG784" s="2106"/>
      <c r="CI784" s="1757"/>
      <c r="CJ784" s="1757"/>
      <c r="CK784" s="1757"/>
    </row>
    <row r="785" spans="80:89" ht="14.25" customHeight="1" x14ac:dyDescent="0.25">
      <c r="CB785" s="2106"/>
      <c r="CC785" s="2106"/>
      <c r="CD785" s="2106"/>
      <c r="CE785" s="2106"/>
      <c r="CF785" s="2106"/>
      <c r="CG785" s="2106"/>
      <c r="CI785" s="1757"/>
      <c r="CJ785" s="1757"/>
      <c r="CK785" s="1757"/>
    </row>
    <row r="786" spans="80:89" ht="14.25" customHeight="1" x14ac:dyDescent="0.25">
      <c r="CB786" s="2106"/>
      <c r="CC786" s="2106"/>
      <c r="CD786" s="2106"/>
      <c r="CE786" s="2106"/>
      <c r="CF786" s="2106"/>
      <c r="CG786" s="2106"/>
      <c r="CI786" s="1757"/>
      <c r="CJ786" s="1757"/>
      <c r="CK786" s="1757"/>
    </row>
    <row r="787" spans="80:89" ht="14.25" customHeight="1" x14ac:dyDescent="0.25">
      <c r="CB787" s="2106"/>
      <c r="CC787" s="2106"/>
      <c r="CD787" s="2106"/>
      <c r="CE787" s="2106"/>
      <c r="CF787" s="2106"/>
      <c r="CG787" s="2106"/>
      <c r="CI787" s="1757"/>
      <c r="CJ787" s="1757"/>
      <c r="CK787" s="1757"/>
    </row>
    <row r="788" spans="80:89" ht="14.25" customHeight="1" x14ac:dyDescent="0.25">
      <c r="CB788" s="2106"/>
      <c r="CC788" s="2106"/>
      <c r="CD788" s="2106"/>
      <c r="CE788" s="2106"/>
      <c r="CF788" s="2106"/>
      <c r="CG788" s="2106"/>
      <c r="CI788" s="1757"/>
      <c r="CJ788" s="1757"/>
      <c r="CK788" s="1757"/>
    </row>
    <row r="789" spans="80:89" ht="14.25" customHeight="1" x14ac:dyDescent="0.25">
      <c r="CB789" s="2106"/>
      <c r="CC789" s="2106"/>
      <c r="CD789" s="2106"/>
      <c r="CE789" s="2106"/>
      <c r="CF789" s="2106"/>
      <c r="CG789" s="2106"/>
      <c r="CI789" s="1757"/>
      <c r="CJ789" s="1757"/>
      <c r="CK789" s="1757"/>
    </row>
    <row r="790" spans="80:89" ht="14.25" customHeight="1" x14ac:dyDescent="0.25">
      <c r="CB790" s="2106"/>
      <c r="CC790" s="2106"/>
      <c r="CD790" s="2106"/>
      <c r="CE790" s="2106"/>
      <c r="CF790" s="2106"/>
      <c r="CG790" s="2106"/>
      <c r="CI790" s="1757"/>
      <c r="CJ790" s="1757"/>
      <c r="CK790" s="1757"/>
    </row>
    <row r="791" spans="80:89" ht="14.25" customHeight="1" x14ac:dyDescent="0.25">
      <c r="CB791" s="2106"/>
      <c r="CC791" s="2106"/>
      <c r="CD791" s="2106"/>
      <c r="CE791" s="2106"/>
      <c r="CF791" s="2106"/>
      <c r="CG791" s="2106"/>
      <c r="CI791" s="1757"/>
      <c r="CJ791" s="1757"/>
      <c r="CK791" s="1757"/>
    </row>
    <row r="792" spans="80:89" ht="14.25" customHeight="1" x14ac:dyDescent="0.25">
      <c r="CB792" s="2106"/>
      <c r="CC792" s="2106"/>
      <c r="CD792" s="2106"/>
      <c r="CE792" s="2106"/>
      <c r="CF792" s="2106"/>
      <c r="CG792" s="2106"/>
      <c r="CI792" s="1757"/>
      <c r="CJ792" s="1757"/>
      <c r="CK792" s="1757"/>
    </row>
    <row r="793" spans="80:89" ht="14.25" customHeight="1" x14ac:dyDescent="0.25">
      <c r="CB793" s="2106"/>
      <c r="CC793" s="2106"/>
      <c r="CD793" s="2106"/>
      <c r="CE793" s="2106"/>
      <c r="CF793" s="2106"/>
      <c r="CG793" s="2106"/>
      <c r="CI793" s="1757"/>
      <c r="CJ793" s="1757"/>
      <c r="CK793" s="1757"/>
    </row>
    <row r="794" spans="80:89" ht="14.25" customHeight="1" x14ac:dyDescent="0.25">
      <c r="CB794" s="2106"/>
      <c r="CC794" s="2106"/>
      <c r="CD794" s="2106"/>
      <c r="CE794" s="2106"/>
      <c r="CF794" s="2106"/>
      <c r="CG794" s="2106"/>
      <c r="CI794" s="1757"/>
      <c r="CJ794" s="1757"/>
      <c r="CK794" s="1757"/>
    </row>
    <row r="795" spans="80:89" ht="14.25" customHeight="1" x14ac:dyDescent="0.25">
      <c r="CB795" s="2106"/>
      <c r="CC795" s="2106"/>
      <c r="CD795" s="2106"/>
      <c r="CE795" s="2106"/>
      <c r="CF795" s="2106"/>
      <c r="CG795" s="2106"/>
      <c r="CI795" s="1757"/>
      <c r="CJ795" s="1757"/>
      <c r="CK795" s="1757"/>
    </row>
    <row r="796" spans="80:89" ht="14.25" customHeight="1" x14ac:dyDescent="0.25">
      <c r="CB796" s="2106"/>
      <c r="CC796" s="2106"/>
      <c r="CD796" s="2106"/>
      <c r="CE796" s="2106"/>
      <c r="CF796" s="2106"/>
      <c r="CG796" s="2106"/>
      <c r="CI796" s="1757"/>
      <c r="CJ796" s="1757"/>
      <c r="CK796" s="1757"/>
    </row>
    <row r="797" spans="80:89" ht="14.25" customHeight="1" x14ac:dyDescent="0.25">
      <c r="CB797" s="2106"/>
      <c r="CC797" s="2106"/>
      <c r="CD797" s="2106"/>
      <c r="CE797" s="2106"/>
      <c r="CF797" s="2106"/>
      <c r="CG797" s="2106"/>
      <c r="CI797" s="1757"/>
      <c r="CJ797" s="1757"/>
      <c r="CK797" s="1757"/>
    </row>
    <row r="798" spans="80:89" ht="14.25" customHeight="1" x14ac:dyDescent="0.25">
      <c r="CB798" s="2106"/>
      <c r="CC798" s="2106"/>
      <c r="CD798" s="2106"/>
      <c r="CE798" s="2106"/>
      <c r="CF798" s="2106"/>
      <c r="CG798" s="2106"/>
      <c r="CI798" s="1757"/>
      <c r="CJ798" s="1757"/>
      <c r="CK798" s="1757"/>
    </row>
    <row r="799" spans="80:89" ht="14.25" customHeight="1" x14ac:dyDescent="0.25">
      <c r="CB799" s="2106"/>
      <c r="CC799" s="2106"/>
      <c r="CD799" s="2106"/>
      <c r="CE799" s="2106"/>
      <c r="CF799" s="2106"/>
      <c r="CG799" s="2106"/>
      <c r="CI799" s="1757"/>
      <c r="CJ799" s="1757"/>
      <c r="CK799" s="1757"/>
    </row>
    <row r="800" spans="80:89" ht="14.25" customHeight="1" x14ac:dyDescent="0.25">
      <c r="CB800" s="2106"/>
      <c r="CC800" s="2106"/>
      <c r="CD800" s="2106"/>
      <c r="CE800" s="2106"/>
      <c r="CF800" s="2106"/>
      <c r="CG800" s="2106"/>
      <c r="CI800" s="1757"/>
      <c r="CJ800" s="1757"/>
      <c r="CK800" s="1757"/>
    </row>
    <row r="801" spans="80:89" ht="14.25" customHeight="1" x14ac:dyDescent="0.25">
      <c r="CB801" s="2106"/>
      <c r="CC801" s="2106"/>
      <c r="CD801" s="2106"/>
      <c r="CE801" s="2106"/>
      <c r="CF801" s="2106"/>
      <c r="CG801" s="2106"/>
      <c r="CI801" s="1757"/>
      <c r="CJ801" s="1757"/>
      <c r="CK801" s="1757"/>
    </row>
    <row r="802" spans="80:89" ht="14.25" customHeight="1" x14ac:dyDescent="0.25">
      <c r="CB802" s="2106"/>
      <c r="CC802" s="2106"/>
      <c r="CD802" s="2106"/>
      <c r="CE802" s="2106"/>
      <c r="CF802" s="2106"/>
      <c r="CG802" s="2106"/>
      <c r="CI802" s="1757"/>
      <c r="CJ802" s="1757"/>
      <c r="CK802" s="1757"/>
    </row>
    <row r="803" spans="80:89" ht="14.25" customHeight="1" x14ac:dyDescent="0.25">
      <c r="CB803" s="2106"/>
      <c r="CC803" s="2106"/>
      <c r="CD803" s="2106"/>
      <c r="CE803" s="2106"/>
      <c r="CF803" s="2106"/>
      <c r="CG803" s="2106"/>
      <c r="CI803" s="1757"/>
      <c r="CJ803" s="1757"/>
      <c r="CK803" s="1757"/>
    </row>
    <row r="804" spans="80:89" ht="14.25" customHeight="1" x14ac:dyDescent="0.25">
      <c r="CB804" s="2106"/>
      <c r="CC804" s="2106"/>
      <c r="CD804" s="2106"/>
      <c r="CE804" s="2106"/>
      <c r="CF804" s="2106"/>
      <c r="CG804" s="2106"/>
      <c r="CI804" s="1757"/>
      <c r="CJ804" s="1757"/>
      <c r="CK804" s="1757"/>
    </row>
    <row r="805" spans="80:89" ht="14.25" customHeight="1" x14ac:dyDescent="0.25">
      <c r="CB805" s="2106"/>
      <c r="CC805" s="2106"/>
      <c r="CD805" s="2106"/>
      <c r="CE805" s="2106"/>
      <c r="CF805" s="2106"/>
      <c r="CG805" s="2106"/>
      <c r="CI805" s="1757"/>
      <c r="CJ805" s="1757"/>
      <c r="CK805" s="1757"/>
    </row>
    <row r="806" spans="80:89" ht="14.25" customHeight="1" x14ac:dyDescent="0.25">
      <c r="CB806" s="2106"/>
      <c r="CC806" s="2106"/>
      <c r="CD806" s="2106"/>
      <c r="CE806" s="2106"/>
      <c r="CF806" s="2106"/>
      <c r="CG806" s="2106"/>
      <c r="CI806" s="1757"/>
      <c r="CJ806" s="1757"/>
      <c r="CK806" s="1757"/>
    </row>
    <row r="807" spans="80:89" ht="14.25" customHeight="1" x14ac:dyDescent="0.25">
      <c r="CB807" s="2106"/>
      <c r="CC807" s="2106"/>
      <c r="CD807" s="2106"/>
      <c r="CE807" s="2106"/>
      <c r="CF807" s="2106"/>
      <c r="CG807" s="2106"/>
      <c r="CI807" s="1757"/>
      <c r="CJ807" s="1757"/>
      <c r="CK807" s="1757"/>
    </row>
    <row r="808" spans="80:89" ht="14.25" customHeight="1" x14ac:dyDescent="0.25">
      <c r="CB808" s="2106"/>
      <c r="CC808" s="2106"/>
      <c r="CD808" s="2106"/>
      <c r="CE808" s="2106"/>
      <c r="CF808" s="2106"/>
      <c r="CG808" s="2106"/>
      <c r="CI808" s="1757"/>
      <c r="CJ808" s="1757"/>
      <c r="CK808" s="1757"/>
    </row>
    <row r="809" spans="80:89" ht="14.25" customHeight="1" x14ac:dyDescent="0.25">
      <c r="CB809" s="2106"/>
      <c r="CC809" s="2106"/>
      <c r="CD809" s="2106"/>
      <c r="CE809" s="2106"/>
      <c r="CF809" s="2106"/>
      <c r="CG809" s="2106"/>
      <c r="CI809" s="1757"/>
      <c r="CJ809" s="1757"/>
      <c r="CK809" s="1757"/>
    </row>
    <row r="810" spans="80:89" ht="14.25" customHeight="1" x14ac:dyDescent="0.25">
      <c r="CB810" s="2106"/>
      <c r="CC810" s="2106"/>
      <c r="CD810" s="2106"/>
      <c r="CE810" s="2106"/>
      <c r="CF810" s="2106"/>
      <c r="CG810" s="2106"/>
      <c r="CI810" s="1757"/>
      <c r="CJ810" s="1757"/>
      <c r="CK810" s="1757"/>
    </row>
    <row r="811" spans="80:89" ht="14.25" customHeight="1" x14ac:dyDescent="0.25">
      <c r="CB811" s="2106"/>
      <c r="CC811" s="2106"/>
      <c r="CD811" s="2106"/>
      <c r="CE811" s="2106"/>
      <c r="CF811" s="2106"/>
      <c r="CG811" s="2106"/>
      <c r="CI811" s="1757"/>
      <c r="CJ811" s="1757"/>
      <c r="CK811" s="1757"/>
    </row>
    <row r="812" spans="80:89" ht="14.25" customHeight="1" x14ac:dyDescent="0.25">
      <c r="CB812" s="2106"/>
      <c r="CC812" s="2106"/>
      <c r="CD812" s="2106"/>
      <c r="CE812" s="2106"/>
      <c r="CF812" s="2106"/>
      <c r="CG812" s="2106"/>
      <c r="CI812" s="1757"/>
      <c r="CJ812" s="1757"/>
      <c r="CK812" s="1757"/>
    </row>
    <row r="813" spans="80:89" ht="14.25" customHeight="1" x14ac:dyDescent="0.25">
      <c r="CB813" s="2106"/>
      <c r="CC813" s="2106"/>
      <c r="CD813" s="2106"/>
      <c r="CE813" s="2106"/>
      <c r="CF813" s="2106"/>
      <c r="CG813" s="2106"/>
      <c r="CI813" s="1757"/>
      <c r="CJ813" s="1757"/>
      <c r="CK813" s="1757"/>
    </row>
    <row r="814" spans="80:89" ht="14.25" customHeight="1" x14ac:dyDescent="0.25">
      <c r="CB814" s="2106"/>
      <c r="CC814" s="2106"/>
      <c r="CD814" s="2106"/>
      <c r="CE814" s="2106"/>
      <c r="CF814" s="2106"/>
      <c r="CG814" s="2106"/>
      <c r="CI814" s="1757"/>
      <c r="CJ814" s="1757"/>
      <c r="CK814" s="1757"/>
    </row>
    <row r="815" spans="80:89" ht="14.25" customHeight="1" x14ac:dyDescent="0.25">
      <c r="CB815" s="2106"/>
      <c r="CC815" s="2106"/>
      <c r="CD815" s="2106"/>
      <c r="CE815" s="2106"/>
      <c r="CF815" s="2106"/>
      <c r="CG815" s="2106"/>
      <c r="CI815" s="1757"/>
      <c r="CJ815" s="1757"/>
      <c r="CK815" s="1757"/>
    </row>
    <row r="816" spans="80:89" ht="14.25" customHeight="1" x14ac:dyDescent="0.25">
      <c r="CB816" s="2106"/>
      <c r="CC816" s="2106"/>
      <c r="CD816" s="2106"/>
      <c r="CE816" s="2106"/>
      <c r="CF816" s="2106"/>
      <c r="CG816" s="2106"/>
      <c r="CI816" s="1757"/>
      <c r="CJ816" s="1757"/>
      <c r="CK816" s="1757"/>
    </row>
    <row r="817" spans="80:89" ht="14.25" customHeight="1" x14ac:dyDescent="0.25">
      <c r="CB817" s="2106"/>
      <c r="CC817" s="2106"/>
      <c r="CD817" s="2106"/>
      <c r="CE817" s="2106"/>
      <c r="CF817" s="2106"/>
      <c r="CG817" s="2106"/>
      <c r="CI817" s="1757"/>
      <c r="CJ817" s="1757"/>
      <c r="CK817" s="1757"/>
    </row>
    <row r="818" spans="80:89" ht="14.25" customHeight="1" x14ac:dyDescent="0.25">
      <c r="CB818" s="2106"/>
      <c r="CC818" s="2106"/>
      <c r="CD818" s="2106"/>
      <c r="CE818" s="2106"/>
      <c r="CF818" s="2106"/>
      <c r="CG818" s="2106"/>
      <c r="CI818" s="1757"/>
      <c r="CJ818" s="1757"/>
      <c r="CK818" s="1757"/>
    </row>
    <row r="819" spans="80:89" ht="14.25" customHeight="1" x14ac:dyDescent="0.25">
      <c r="CB819" s="2106"/>
      <c r="CC819" s="2106"/>
      <c r="CD819" s="2106"/>
      <c r="CE819" s="2106"/>
      <c r="CF819" s="2106"/>
      <c r="CG819" s="2106"/>
      <c r="CI819" s="1757"/>
      <c r="CJ819" s="1757"/>
      <c r="CK819" s="1757"/>
    </row>
    <row r="820" spans="80:89" ht="14.25" customHeight="1" x14ac:dyDescent="0.25">
      <c r="CB820" s="2106"/>
      <c r="CC820" s="2106"/>
      <c r="CD820" s="2106"/>
      <c r="CE820" s="2106"/>
      <c r="CF820" s="2106"/>
      <c r="CG820" s="2106"/>
      <c r="CI820" s="1757"/>
      <c r="CJ820" s="1757"/>
      <c r="CK820" s="1757"/>
    </row>
    <row r="821" spans="80:89" ht="14.25" customHeight="1" x14ac:dyDescent="0.25">
      <c r="CB821" s="2106"/>
      <c r="CC821" s="2106"/>
      <c r="CD821" s="2106"/>
      <c r="CE821" s="2106"/>
      <c r="CF821" s="2106"/>
      <c r="CG821" s="2106"/>
      <c r="CI821" s="1757"/>
      <c r="CJ821" s="1757"/>
      <c r="CK821" s="1757"/>
    </row>
    <row r="822" spans="80:89" ht="14.25" customHeight="1" x14ac:dyDescent="0.25">
      <c r="CB822" s="2106"/>
      <c r="CC822" s="2106"/>
      <c r="CD822" s="2106"/>
      <c r="CE822" s="2106"/>
      <c r="CF822" s="2106"/>
      <c r="CG822" s="2106"/>
      <c r="CI822" s="1757"/>
      <c r="CJ822" s="1757"/>
      <c r="CK822" s="1757"/>
    </row>
    <row r="823" spans="80:89" ht="14.25" customHeight="1" x14ac:dyDescent="0.25">
      <c r="CB823" s="2106"/>
      <c r="CC823" s="2106"/>
      <c r="CD823" s="2106"/>
      <c r="CE823" s="2106"/>
      <c r="CF823" s="2106"/>
      <c r="CG823" s="2106"/>
      <c r="CI823" s="1757"/>
      <c r="CJ823" s="1757"/>
      <c r="CK823" s="1757"/>
    </row>
    <row r="824" spans="80:89" ht="14.25" customHeight="1" x14ac:dyDescent="0.25">
      <c r="CB824" s="2106"/>
      <c r="CC824" s="2106"/>
      <c r="CD824" s="2106"/>
      <c r="CE824" s="2106"/>
      <c r="CF824" s="2106"/>
      <c r="CG824" s="2106"/>
      <c r="CI824" s="1757"/>
      <c r="CJ824" s="1757"/>
      <c r="CK824" s="1757"/>
    </row>
    <row r="825" spans="80:89" ht="14.25" customHeight="1" x14ac:dyDescent="0.25">
      <c r="CB825" s="2106"/>
      <c r="CC825" s="2106"/>
      <c r="CD825" s="2106"/>
      <c r="CE825" s="2106"/>
      <c r="CF825" s="2106"/>
      <c r="CG825" s="2106"/>
      <c r="CI825" s="1757"/>
      <c r="CJ825" s="1757"/>
      <c r="CK825" s="1757"/>
    </row>
    <row r="826" spans="80:89" ht="14.25" customHeight="1" x14ac:dyDescent="0.25">
      <c r="CB826" s="2106"/>
      <c r="CC826" s="2106"/>
      <c r="CD826" s="2106"/>
      <c r="CE826" s="2106"/>
      <c r="CF826" s="2106"/>
      <c r="CG826" s="2106"/>
      <c r="CI826" s="1757"/>
      <c r="CJ826" s="1757"/>
      <c r="CK826" s="1757"/>
    </row>
    <row r="827" spans="80:89" ht="14.25" customHeight="1" x14ac:dyDescent="0.25">
      <c r="CB827" s="2106"/>
      <c r="CC827" s="2106"/>
      <c r="CD827" s="2106"/>
      <c r="CE827" s="2106"/>
      <c r="CF827" s="2106"/>
      <c r="CG827" s="2106"/>
      <c r="CI827" s="1757"/>
      <c r="CJ827" s="1757"/>
      <c r="CK827" s="1757"/>
    </row>
    <row r="828" spans="80:89" ht="14.25" customHeight="1" x14ac:dyDescent="0.25">
      <c r="CB828" s="2106"/>
      <c r="CC828" s="2106"/>
      <c r="CD828" s="2106"/>
      <c r="CE828" s="2106"/>
      <c r="CF828" s="2106"/>
      <c r="CG828" s="2106"/>
      <c r="CI828" s="1757"/>
      <c r="CJ828" s="1757"/>
      <c r="CK828" s="1757"/>
    </row>
    <row r="829" spans="80:89" ht="14.25" customHeight="1" x14ac:dyDescent="0.25">
      <c r="CB829" s="2106"/>
      <c r="CC829" s="2106"/>
      <c r="CD829" s="2106"/>
      <c r="CE829" s="2106"/>
      <c r="CF829" s="2106"/>
      <c r="CG829" s="2106"/>
      <c r="CI829" s="1757"/>
      <c r="CJ829" s="1757"/>
      <c r="CK829" s="1757"/>
    </row>
    <row r="830" spans="80:89" ht="14.25" customHeight="1" x14ac:dyDescent="0.25">
      <c r="CB830" s="2106"/>
      <c r="CC830" s="2106"/>
      <c r="CD830" s="2106"/>
      <c r="CE830" s="2106"/>
      <c r="CF830" s="2106"/>
      <c r="CG830" s="2106"/>
      <c r="CI830" s="1757"/>
      <c r="CJ830" s="1757"/>
      <c r="CK830" s="1757"/>
    </row>
    <row r="831" spans="80:89" ht="14.25" customHeight="1" x14ac:dyDescent="0.25">
      <c r="CB831" s="2106"/>
      <c r="CC831" s="2106"/>
      <c r="CD831" s="2106"/>
      <c r="CE831" s="2106"/>
      <c r="CF831" s="2106"/>
      <c r="CG831" s="2106"/>
      <c r="CI831" s="1757"/>
      <c r="CJ831" s="1757"/>
      <c r="CK831" s="1757"/>
    </row>
    <row r="832" spans="80:89" ht="14.25" customHeight="1" x14ac:dyDescent="0.25">
      <c r="CB832" s="2106"/>
      <c r="CC832" s="2106"/>
      <c r="CD832" s="2106"/>
      <c r="CE832" s="2106"/>
      <c r="CF832" s="2106"/>
      <c r="CG832" s="2106"/>
      <c r="CI832" s="1757"/>
      <c r="CJ832" s="1757"/>
      <c r="CK832" s="1757"/>
    </row>
    <row r="833" spans="80:89" ht="14.25" customHeight="1" x14ac:dyDescent="0.25">
      <c r="CB833" s="2106"/>
      <c r="CC833" s="2106"/>
      <c r="CD833" s="2106"/>
      <c r="CE833" s="2106"/>
      <c r="CF833" s="2106"/>
      <c r="CG833" s="2106"/>
      <c r="CI833" s="1757"/>
      <c r="CJ833" s="1757"/>
      <c r="CK833" s="1757"/>
    </row>
    <row r="834" spans="80:89" ht="14.25" customHeight="1" x14ac:dyDescent="0.25">
      <c r="CB834" s="2106"/>
      <c r="CC834" s="2106"/>
      <c r="CD834" s="2106"/>
      <c r="CE834" s="2106"/>
      <c r="CF834" s="2106"/>
      <c r="CG834" s="2106"/>
      <c r="CI834" s="1757"/>
      <c r="CJ834" s="1757"/>
      <c r="CK834" s="1757"/>
    </row>
    <row r="835" spans="80:89" ht="14.25" customHeight="1" x14ac:dyDescent="0.25">
      <c r="CB835" s="2106"/>
      <c r="CC835" s="2106"/>
      <c r="CD835" s="2106"/>
      <c r="CE835" s="2106"/>
      <c r="CF835" s="2106"/>
      <c r="CG835" s="2106"/>
      <c r="CI835" s="1757"/>
      <c r="CJ835" s="1757"/>
      <c r="CK835" s="1757"/>
    </row>
    <row r="836" spans="80:89" ht="14.25" customHeight="1" x14ac:dyDescent="0.25">
      <c r="CB836" s="2106"/>
      <c r="CC836" s="2106"/>
      <c r="CD836" s="2106"/>
      <c r="CE836" s="2106"/>
      <c r="CF836" s="2106"/>
      <c r="CG836" s="2106"/>
      <c r="CI836" s="1757"/>
      <c r="CJ836" s="1757"/>
      <c r="CK836" s="1757"/>
    </row>
    <row r="837" spans="80:89" ht="14.25" customHeight="1" x14ac:dyDescent="0.25">
      <c r="CB837" s="2106"/>
      <c r="CC837" s="2106"/>
      <c r="CD837" s="2106"/>
      <c r="CE837" s="2106"/>
      <c r="CF837" s="2106"/>
      <c r="CG837" s="2106"/>
      <c r="CI837" s="1757"/>
      <c r="CJ837" s="1757"/>
      <c r="CK837" s="1757"/>
    </row>
    <row r="838" spans="80:89" ht="14.25" customHeight="1" x14ac:dyDescent="0.25">
      <c r="CB838" s="2106"/>
      <c r="CC838" s="2106"/>
      <c r="CD838" s="2106"/>
      <c r="CE838" s="2106"/>
      <c r="CF838" s="2106"/>
      <c r="CG838" s="2106"/>
      <c r="CI838" s="1757"/>
      <c r="CJ838" s="1757"/>
      <c r="CK838" s="1757"/>
    </row>
    <row r="839" spans="80:89" ht="14.25" customHeight="1" x14ac:dyDescent="0.25">
      <c r="CB839" s="2106"/>
      <c r="CC839" s="2106"/>
      <c r="CD839" s="2106"/>
      <c r="CE839" s="2106"/>
      <c r="CF839" s="2106"/>
      <c r="CG839" s="2106"/>
      <c r="CI839" s="1757"/>
      <c r="CJ839" s="1757"/>
      <c r="CK839" s="1757"/>
    </row>
    <row r="840" spans="80:89" ht="14.25" customHeight="1" x14ac:dyDescent="0.25">
      <c r="CB840" s="2106"/>
      <c r="CC840" s="2106"/>
      <c r="CD840" s="2106"/>
      <c r="CE840" s="2106"/>
      <c r="CF840" s="2106"/>
      <c r="CG840" s="2106"/>
      <c r="CI840" s="1757"/>
      <c r="CJ840" s="1757"/>
      <c r="CK840" s="1757"/>
    </row>
    <row r="841" spans="80:89" ht="14.25" customHeight="1" x14ac:dyDescent="0.25">
      <c r="CB841" s="2106"/>
      <c r="CC841" s="2106"/>
      <c r="CD841" s="2106"/>
      <c r="CE841" s="2106"/>
      <c r="CF841" s="2106"/>
      <c r="CG841" s="2106"/>
      <c r="CI841" s="1757"/>
      <c r="CJ841" s="1757"/>
      <c r="CK841" s="1757"/>
    </row>
    <row r="842" spans="80:89" ht="14.25" customHeight="1" x14ac:dyDescent="0.25">
      <c r="CB842" s="2106"/>
      <c r="CC842" s="2106"/>
      <c r="CD842" s="2106"/>
      <c r="CE842" s="2106"/>
      <c r="CF842" s="2106"/>
      <c r="CG842" s="2106"/>
      <c r="CI842" s="1757"/>
      <c r="CJ842" s="1757"/>
      <c r="CK842" s="1757"/>
    </row>
    <row r="843" spans="80:89" ht="14.25" customHeight="1" x14ac:dyDescent="0.25">
      <c r="CB843" s="2106"/>
      <c r="CC843" s="2106"/>
      <c r="CD843" s="2106"/>
      <c r="CE843" s="2106"/>
      <c r="CF843" s="2106"/>
      <c r="CG843" s="2106"/>
      <c r="CI843" s="1757"/>
      <c r="CJ843" s="1757"/>
      <c r="CK843" s="1757"/>
    </row>
    <row r="844" spans="80:89" ht="14.25" customHeight="1" x14ac:dyDescent="0.25">
      <c r="CB844" s="2106"/>
      <c r="CC844" s="2106"/>
      <c r="CD844" s="2106"/>
      <c r="CE844" s="2106"/>
      <c r="CF844" s="2106"/>
      <c r="CG844" s="2106"/>
      <c r="CI844" s="1757"/>
      <c r="CJ844" s="1757"/>
      <c r="CK844" s="1757"/>
    </row>
    <row r="845" spans="80:89" ht="14.25" customHeight="1" x14ac:dyDescent="0.25">
      <c r="CB845" s="2106"/>
      <c r="CC845" s="2106"/>
      <c r="CD845" s="2106"/>
      <c r="CE845" s="2106"/>
      <c r="CF845" s="2106"/>
      <c r="CG845" s="2106"/>
      <c r="CI845" s="1757"/>
      <c r="CJ845" s="1757"/>
      <c r="CK845" s="1757"/>
    </row>
    <row r="846" spans="80:89" ht="14.25" customHeight="1" x14ac:dyDescent="0.25">
      <c r="CB846" s="2106"/>
      <c r="CC846" s="2106"/>
      <c r="CD846" s="2106"/>
      <c r="CE846" s="2106"/>
      <c r="CF846" s="2106"/>
      <c r="CG846" s="2106"/>
      <c r="CI846" s="1757"/>
      <c r="CJ846" s="1757"/>
      <c r="CK846" s="1757"/>
    </row>
    <row r="847" spans="80:89" ht="14.25" customHeight="1" x14ac:dyDescent="0.25">
      <c r="CB847" s="2106"/>
      <c r="CC847" s="2106"/>
      <c r="CD847" s="2106"/>
      <c r="CE847" s="2106"/>
      <c r="CF847" s="2106"/>
      <c r="CG847" s="2106"/>
      <c r="CI847" s="1757"/>
      <c r="CJ847" s="1757"/>
      <c r="CK847" s="1757"/>
    </row>
    <row r="848" spans="80:89" ht="14.25" customHeight="1" x14ac:dyDescent="0.25">
      <c r="CB848" s="2106"/>
      <c r="CC848" s="2106"/>
      <c r="CD848" s="2106"/>
      <c r="CE848" s="2106"/>
      <c r="CF848" s="2106"/>
      <c r="CG848" s="2106"/>
      <c r="CI848" s="1757"/>
      <c r="CJ848" s="1757"/>
      <c r="CK848" s="1757"/>
    </row>
    <row r="849" spans="80:89" ht="14.25" customHeight="1" x14ac:dyDescent="0.25">
      <c r="CB849" s="2106"/>
      <c r="CC849" s="2106"/>
      <c r="CD849" s="2106"/>
      <c r="CE849" s="2106"/>
      <c r="CF849" s="2106"/>
      <c r="CG849" s="2106"/>
      <c r="CI849" s="1757"/>
      <c r="CJ849" s="1757"/>
      <c r="CK849" s="1757"/>
    </row>
    <row r="850" spans="80:89" ht="14.25" customHeight="1" x14ac:dyDescent="0.25">
      <c r="CB850" s="2106"/>
      <c r="CC850" s="2106"/>
      <c r="CD850" s="2106"/>
      <c r="CE850" s="2106"/>
      <c r="CF850" s="2106"/>
      <c r="CG850" s="2106"/>
      <c r="CI850" s="1757"/>
      <c r="CJ850" s="1757"/>
      <c r="CK850" s="1757"/>
    </row>
    <row r="851" spans="80:89" ht="14.25" customHeight="1" x14ac:dyDescent="0.25">
      <c r="CB851" s="2106"/>
      <c r="CC851" s="2106"/>
      <c r="CD851" s="2106"/>
      <c r="CE851" s="2106"/>
      <c r="CF851" s="2106"/>
      <c r="CG851" s="2106"/>
      <c r="CI851" s="1757"/>
      <c r="CJ851" s="1757"/>
      <c r="CK851" s="1757"/>
    </row>
    <row r="852" spans="80:89" ht="14.25" customHeight="1" x14ac:dyDescent="0.25">
      <c r="CB852" s="2106"/>
      <c r="CC852" s="2106"/>
      <c r="CD852" s="2106"/>
      <c r="CE852" s="2106"/>
      <c r="CF852" s="2106"/>
      <c r="CG852" s="2106"/>
      <c r="CI852" s="1757"/>
      <c r="CJ852" s="1757"/>
      <c r="CK852" s="1757"/>
    </row>
    <row r="853" spans="80:89" ht="14.25" customHeight="1" x14ac:dyDescent="0.25">
      <c r="CB853" s="2106"/>
      <c r="CC853" s="2106"/>
      <c r="CD853" s="2106"/>
      <c r="CE853" s="2106"/>
      <c r="CF853" s="2106"/>
      <c r="CG853" s="2106"/>
      <c r="CI853" s="1757"/>
      <c r="CJ853" s="1757"/>
      <c r="CK853" s="1757"/>
    </row>
    <row r="854" spans="80:89" ht="14.25" customHeight="1" x14ac:dyDescent="0.25">
      <c r="CB854" s="2106"/>
      <c r="CC854" s="2106"/>
      <c r="CD854" s="2106"/>
      <c r="CE854" s="2106"/>
      <c r="CF854" s="2106"/>
      <c r="CG854" s="2106"/>
      <c r="CI854" s="1757"/>
      <c r="CJ854" s="1757"/>
      <c r="CK854" s="1757"/>
    </row>
    <row r="855" spans="80:89" ht="14.25" customHeight="1" x14ac:dyDescent="0.25">
      <c r="CB855" s="2106"/>
      <c r="CC855" s="2106"/>
      <c r="CD855" s="2106"/>
      <c r="CE855" s="2106"/>
      <c r="CF855" s="2106"/>
      <c r="CG855" s="2106"/>
      <c r="CI855" s="1757"/>
      <c r="CJ855" s="1757"/>
      <c r="CK855" s="1757"/>
    </row>
    <row r="856" spans="80:89" ht="14.25" customHeight="1" x14ac:dyDescent="0.25">
      <c r="CB856" s="2106"/>
      <c r="CC856" s="2106"/>
      <c r="CD856" s="2106"/>
      <c r="CE856" s="2106"/>
      <c r="CF856" s="2106"/>
      <c r="CG856" s="2106"/>
      <c r="CI856" s="1757"/>
      <c r="CJ856" s="1757"/>
      <c r="CK856" s="1757"/>
    </row>
    <row r="857" spans="80:89" ht="14.25" customHeight="1" x14ac:dyDescent="0.25">
      <c r="CB857" s="2106"/>
      <c r="CC857" s="2106"/>
      <c r="CD857" s="2106"/>
      <c r="CE857" s="2106"/>
      <c r="CF857" s="2106"/>
      <c r="CG857" s="2106"/>
      <c r="CI857" s="1757"/>
      <c r="CJ857" s="1757"/>
      <c r="CK857" s="1757"/>
    </row>
    <row r="858" spans="80:89" ht="14.25" customHeight="1" x14ac:dyDescent="0.25">
      <c r="CB858" s="2106"/>
      <c r="CC858" s="2106"/>
      <c r="CD858" s="2106"/>
      <c r="CE858" s="2106"/>
      <c r="CF858" s="2106"/>
      <c r="CG858" s="2106"/>
      <c r="CI858" s="1757"/>
      <c r="CJ858" s="1757"/>
      <c r="CK858" s="1757"/>
    </row>
    <row r="859" spans="80:89" ht="14.25" customHeight="1" x14ac:dyDescent="0.25">
      <c r="CB859" s="2106"/>
      <c r="CC859" s="2106"/>
      <c r="CD859" s="2106"/>
      <c r="CE859" s="2106"/>
      <c r="CF859" s="2106"/>
      <c r="CG859" s="2106"/>
      <c r="CI859" s="1757"/>
      <c r="CJ859" s="1757"/>
      <c r="CK859" s="1757"/>
    </row>
    <row r="860" spans="80:89" ht="14.25" customHeight="1" x14ac:dyDescent="0.25">
      <c r="CB860" s="2106"/>
      <c r="CC860" s="2106"/>
      <c r="CD860" s="2106"/>
      <c r="CE860" s="2106"/>
      <c r="CF860" s="2106"/>
      <c r="CG860" s="2106"/>
      <c r="CI860" s="1757"/>
      <c r="CJ860" s="1757"/>
      <c r="CK860" s="1757"/>
    </row>
    <row r="861" spans="80:89" ht="14.25" customHeight="1" x14ac:dyDescent="0.25">
      <c r="CB861" s="2106"/>
      <c r="CC861" s="2106"/>
      <c r="CD861" s="2106"/>
      <c r="CE861" s="2106"/>
      <c r="CF861" s="2106"/>
      <c r="CG861" s="2106"/>
      <c r="CI861" s="1757"/>
      <c r="CJ861" s="1757"/>
      <c r="CK861" s="1757"/>
    </row>
    <row r="862" spans="80:89" ht="14.25" customHeight="1" x14ac:dyDescent="0.25">
      <c r="CB862" s="2106"/>
      <c r="CC862" s="2106"/>
      <c r="CD862" s="2106"/>
      <c r="CE862" s="2106"/>
      <c r="CF862" s="2106"/>
      <c r="CG862" s="2106"/>
      <c r="CI862" s="1757"/>
      <c r="CJ862" s="1757"/>
      <c r="CK862" s="1757"/>
    </row>
    <row r="863" spans="80:89" ht="14.25" customHeight="1" x14ac:dyDescent="0.25">
      <c r="CB863" s="2106"/>
      <c r="CC863" s="2106"/>
      <c r="CD863" s="2106"/>
      <c r="CE863" s="2106"/>
      <c r="CF863" s="2106"/>
      <c r="CG863" s="2106"/>
      <c r="CI863" s="1757"/>
      <c r="CJ863" s="1757"/>
      <c r="CK863" s="1757"/>
    </row>
    <row r="864" spans="80:89" ht="14.25" customHeight="1" x14ac:dyDescent="0.25">
      <c r="CB864" s="2106"/>
      <c r="CC864" s="2106"/>
      <c r="CD864" s="2106"/>
      <c r="CE864" s="2106"/>
      <c r="CF864" s="2106"/>
      <c r="CG864" s="2106"/>
      <c r="CI864" s="1757"/>
      <c r="CJ864" s="1757"/>
      <c r="CK864" s="1757"/>
    </row>
    <row r="865" spans="80:89" ht="14.25" customHeight="1" x14ac:dyDescent="0.25">
      <c r="CB865" s="2106"/>
      <c r="CC865" s="2106"/>
      <c r="CD865" s="2106"/>
      <c r="CE865" s="2106"/>
      <c r="CF865" s="2106"/>
      <c r="CG865" s="2106"/>
      <c r="CI865" s="1757"/>
      <c r="CJ865" s="1757"/>
      <c r="CK865" s="1757"/>
    </row>
    <row r="866" spans="80:89" ht="14.25" customHeight="1" x14ac:dyDescent="0.25">
      <c r="CB866" s="2106"/>
      <c r="CC866" s="2106"/>
      <c r="CD866" s="2106"/>
      <c r="CE866" s="2106"/>
      <c r="CF866" s="2106"/>
      <c r="CG866" s="2106"/>
      <c r="CI866" s="1757"/>
      <c r="CJ866" s="1757"/>
      <c r="CK866" s="1757"/>
    </row>
    <row r="867" spans="80:89" ht="14.25" customHeight="1" x14ac:dyDescent="0.25">
      <c r="CB867" s="2106"/>
      <c r="CC867" s="2106"/>
      <c r="CD867" s="2106"/>
      <c r="CE867" s="2106"/>
      <c r="CF867" s="2106"/>
      <c r="CG867" s="2106"/>
      <c r="CI867" s="1757"/>
      <c r="CJ867" s="1757"/>
      <c r="CK867" s="1757"/>
    </row>
    <row r="868" spans="80:89" ht="14.25" customHeight="1" x14ac:dyDescent="0.25">
      <c r="CB868" s="2106"/>
      <c r="CC868" s="2106"/>
      <c r="CD868" s="2106"/>
      <c r="CE868" s="2106"/>
      <c r="CF868" s="2106"/>
      <c r="CG868" s="2106"/>
      <c r="CI868" s="1757"/>
      <c r="CJ868" s="1757"/>
      <c r="CK868" s="1757"/>
    </row>
    <row r="869" spans="80:89" ht="14.25" customHeight="1" x14ac:dyDescent="0.25">
      <c r="CB869" s="2106"/>
      <c r="CC869" s="2106"/>
      <c r="CD869" s="2106"/>
      <c r="CE869" s="2106"/>
      <c r="CF869" s="2106"/>
      <c r="CG869" s="2106"/>
      <c r="CI869" s="1757"/>
      <c r="CJ869" s="1757"/>
      <c r="CK869" s="1757"/>
    </row>
    <row r="870" spans="80:89" ht="14.25" customHeight="1" x14ac:dyDescent="0.25">
      <c r="CB870" s="2106"/>
      <c r="CC870" s="2106"/>
      <c r="CD870" s="2106"/>
      <c r="CE870" s="2106"/>
      <c r="CF870" s="2106"/>
      <c r="CG870" s="2106"/>
      <c r="CI870" s="1757"/>
      <c r="CJ870" s="1757"/>
      <c r="CK870" s="1757"/>
    </row>
    <row r="871" spans="80:89" ht="14.25" customHeight="1" x14ac:dyDescent="0.25">
      <c r="CB871" s="2106"/>
      <c r="CC871" s="2106"/>
      <c r="CD871" s="2106"/>
      <c r="CE871" s="2106"/>
      <c r="CF871" s="2106"/>
      <c r="CG871" s="2106"/>
      <c r="CI871" s="1757"/>
      <c r="CJ871" s="1757"/>
      <c r="CK871" s="1757"/>
    </row>
    <row r="872" spans="80:89" ht="14.25" customHeight="1" x14ac:dyDescent="0.25">
      <c r="CB872" s="2106"/>
      <c r="CC872" s="2106"/>
      <c r="CD872" s="2106"/>
      <c r="CE872" s="2106"/>
      <c r="CF872" s="2106"/>
      <c r="CG872" s="2106"/>
      <c r="CI872" s="1757"/>
      <c r="CJ872" s="1757"/>
      <c r="CK872" s="1757"/>
    </row>
    <row r="873" spans="80:89" ht="14.25" customHeight="1" x14ac:dyDescent="0.25">
      <c r="CB873" s="2106"/>
      <c r="CC873" s="2106"/>
      <c r="CD873" s="2106"/>
      <c r="CE873" s="2106"/>
      <c r="CF873" s="2106"/>
      <c r="CG873" s="2106"/>
      <c r="CI873" s="1757"/>
      <c r="CJ873" s="1757"/>
      <c r="CK873" s="1757"/>
    </row>
    <row r="874" spans="80:89" ht="14.25" customHeight="1" x14ac:dyDescent="0.25">
      <c r="CB874" s="2106"/>
      <c r="CC874" s="2106"/>
      <c r="CD874" s="2106"/>
      <c r="CE874" s="2106"/>
      <c r="CF874" s="2106"/>
      <c r="CG874" s="2106"/>
      <c r="CI874" s="1757"/>
      <c r="CJ874" s="1757"/>
      <c r="CK874" s="1757"/>
    </row>
    <row r="875" spans="80:89" ht="14.25" customHeight="1" x14ac:dyDescent="0.25">
      <c r="CB875" s="2106"/>
      <c r="CC875" s="2106"/>
      <c r="CD875" s="2106"/>
      <c r="CE875" s="2106"/>
      <c r="CF875" s="2106"/>
      <c r="CG875" s="2106"/>
      <c r="CI875" s="1757"/>
      <c r="CJ875" s="1757"/>
      <c r="CK875" s="1757"/>
    </row>
    <row r="876" spans="80:89" ht="14.25" customHeight="1" x14ac:dyDescent="0.25">
      <c r="CB876" s="2106"/>
      <c r="CC876" s="2106"/>
      <c r="CD876" s="2106"/>
      <c r="CE876" s="2106"/>
      <c r="CF876" s="2106"/>
      <c r="CG876" s="2106"/>
      <c r="CI876" s="1757"/>
      <c r="CJ876" s="1757"/>
      <c r="CK876" s="1757"/>
    </row>
    <row r="877" spans="80:89" ht="14.25" customHeight="1" x14ac:dyDescent="0.25">
      <c r="CB877" s="2106"/>
      <c r="CC877" s="2106"/>
      <c r="CD877" s="2106"/>
      <c r="CE877" s="2106"/>
      <c r="CF877" s="2106"/>
      <c r="CG877" s="2106"/>
      <c r="CI877" s="1757"/>
      <c r="CJ877" s="1757"/>
      <c r="CK877" s="1757"/>
    </row>
    <row r="878" spans="80:89" ht="14.25" customHeight="1" x14ac:dyDescent="0.25">
      <c r="CB878" s="2106"/>
      <c r="CC878" s="2106"/>
      <c r="CD878" s="2106"/>
      <c r="CE878" s="2106"/>
      <c r="CF878" s="2106"/>
      <c r="CG878" s="2106"/>
      <c r="CI878" s="1757"/>
      <c r="CJ878" s="1757"/>
      <c r="CK878" s="1757"/>
    </row>
    <row r="879" spans="80:89" ht="14.25" customHeight="1" x14ac:dyDescent="0.25">
      <c r="CB879" s="2106"/>
      <c r="CC879" s="2106"/>
      <c r="CD879" s="2106"/>
      <c r="CE879" s="2106"/>
      <c r="CF879" s="2106"/>
      <c r="CG879" s="2106"/>
      <c r="CI879" s="1757"/>
      <c r="CJ879" s="1757"/>
      <c r="CK879" s="1757"/>
    </row>
    <row r="880" spans="80:89" ht="14.25" customHeight="1" x14ac:dyDescent="0.25">
      <c r="CB880" s="2106"/>
      <c r="CC880" s="2106"/>
      <c r="CD880" s="2106"/>
      <c r="CE880" s="2106"/>
      <c r="CF880" s="2106"/>
      <c r="CG880" s="2106"/>
      <c r="CI880" s="1757"/>
      <c r="CJ880" s="1757"/>
      <c r="CK880" s="1757"/>
    </row>
    <row r="881" spans="80:89" ht="14.25" customHeight="1" x14ac:dyDescent="0.25">
      <c r="CB881" s="2106"/>
      <c r="CC881" s="2106"/>
      <c r="CD881" s="2106"/>
      <c r="CE881" s="2106"/>
      <c r="CF881" s="2106"/>
      <c r="CG881" s="2106"/>
      <c r="CI881" s="1757"/>
      <c r="CJ881" s="1757"/>
      <c r="CK881" s="1757"/>
    </row>
    <row r="882" spans="80:89" ht="14.25" customHeight="1" x14ac:dyDescent="0.25">
      <c r="CB882" s="2106"/>
      <c r="CC882" s="2106"/>
      <c r="CD882" s="2106"/>
      <c r="CE882" s="2106"/>
      <c r="CF882" s="2106"/>
      <c r="CG882" s="2106"/>
      <c r="CI882" s="1757"/>
      <c r="CJ882" s="1757"/>
      <c r="CK882" s="1757"/>
    </row>
    <row r="883" spans="80:89" ht="14.25" customHeight="1" x14ac:dyDescent="0.25">
      <c r="CB883" s="2106"/>
      <c r="CC883" s="2106"/>
      <c r="CD883" s="2106"/>
      <c r="CE883" s="2106"/>
      <c r="CF883" s="2106"/>
      <c r="CG883" s="2106"/>
      <c r="CI883" s="1757"/>
      <c r="CJ883" s="1757"/>
      <c r="CK883" s="1757"/>
    </row>
    <row r="884" spans="80:89" ht="14.25" customHeight="1" x14ac:dyDescent="0.25">
      <c r="CB884" s="2106"/>
      <c r="CC884" s="2106"/>
      <c r="CD884" s="2106"/>
      <c r="CE884" s="2106"/>
      <c r="CF884" s="2106"/>
      <c r="CG884" s="2106"/>
      <c r="CI884" s="1757"/>
      <c r="CJ884" s="1757"/>
      <c r="CK884" s="1757"/>
    </row>
    <row r="885" spans="80:89" ht="14.25" customHeight="1" x14ac:dyDescent="0.25">
      <c r="CB885" s="2106"/>
      <c r="CC885" s="2106"/>
      <c r="CD885" s="2106"/>
      <c r="CE885" s="2106"/>
      <c r="CF885" s="2106"/>
      <c r="CG885" s="2106"/>
      <c r="CI885" s="1757"/>
      <c r="CJ885" s="1757"/>
      <c r="CK885" s="1757"/>
    </row>
    <row r="886" spans="80:89" ht="14.25" customHeight="1" x14ac:dyDescent="0.25">
      <c r="CB886" s="2106"/>
      <c r="CC886" s="2106"/>
      <c r="CD886" s="2106"/>
      <c r="CE886" s="2106"/>
      <c r="CF886" s="2106"/>
      <c r="CG886" s="2106"/>
      <c r="CI886" s="1757"/>
      <c r="CJ886" s="1757"/>
      <c r="CK886" s="1757"/>
    </row>
    <row r="887" spans="80:89" ht="14.25" customHeight="1" x14ac:dyDescent="0.25">
      <c r="CB887" s="2106"/>
      <c r="CC887" s="2106"/>
      <c r="CD887" s="2106"/>
      <c r="CE887" s="2106"/>
      <c r="CF887" s="2106"/>
      <c r="CG887" s="2106"/>
      <c r="CI887" s="1757"/>
      <c r="CJ887" s="1757"/>
      <c r="CK887" s="1757"/>
    </row>
    <row r="888" spans="80:89" ht="14.25" customHeight="1" x14ac:dyDescent="0.25">
      <c r="CB888" s="2106"/>
      <c r="CC888" s="2106"/>
      <c r="CD888" s="2106"/>
      <c r="CE888" s="2106"/>
      <c r="CF888" s="2106"/>
      <c r="CG888" s="2106"/>
      <c r="CI888" s="1757"/>
      <c r="CJ888" s="1757"/>
      <c r="CK888" s="1757"/>
    </row>
    <row r="889" spans="80:89" ht="14.25" customHeight="1" x14ac:dyDescent="0.25">
      <c r="CB889" s="2106"/>
      <c r="CC889" s="2106"/>
      <c r="CD889" s="2106"/>
      <c r="CE889" s="2106"/>
      <c r="CF889" s="2106"/>
      <c r="CG889" s="2106"/>
      <c r="CI889" s="1757"/>
      <c r="CJ889" s="1757"/>
      <c r="CK889" s="1757"/>
    </row>
    <row r="890" spans="80:89" ht="14.25" customHeight="1" x14ac:dyDescent="0.25">
      <c r="CB890" s="2106"/>
      <c r="CC890" s="2106"/>
      <c r="CD890" s="2106"/>
      <c r="CE890" s="2106"/>
      <c r="CF890" s="2106"/>
      <c r="CG890" s="2106"/>
      <c r="CI890" s="1757"/>
      <c r="CJ890" s="1757"/>
      <c r="CK890" s="1757"/>
    </row>
    <row r="891" spans="80:89" ht="14.25" customHeight="1" x14ac:dyDescent="0.25">
      <c r="CB891" s="2106"/>
      <c r="CC891" s="2106"/>
      <c r="CD891" s="2106"/>
      <c r="CE891" s="2106"/>
      <c r="CF891" s="2106"/>
      <c r="CG891" s="2106"/>
      <c r="CI891" s="1757"/>
      <c r="CJ891" s="1757"/>
      <c r="CK891" s="1757"/>
    </row>
    <row r="892" spans="80:89" ht="14.25" customHeight="1" x14ac:dyDescent="0.25">
      <c r="CB892" s="2106"/>
      <c r="CC892" s="2106"/>
      <c r="CD892" s="2106"/>
      <c r="CE892" s="2106"/>
      <c r="CF892" s="2106"/>
      <c r="CG892" s="2106"/>
      <c r="CI892" s="1757"/>
      <c r="CJ892" s="1757"/>
      <c r="CK892" s="1757"/>
    </row>
    <row r="893" spans="80:89" ht="14.25" customHeight="1" x14ac:dyDescent="0.25">
      <c r="CB893" s="2106"/>
      <c r="CC893" s="2106"/>
      <c r="CD893" s="2106"/>
      <c r="CE893" s="2106"/>
      <c r="CF893" s="2106"/>
      <c r="CG893" s="2106"/>
      <c r="CI893" s="1757"/>
      <c r="CJ893" s="1757"/>
      <c r="CK893" s="1757"/>
    </row>
    <row r="894" spans="80:89" ht="14.25" customHeight="1" x14ac:dyDescent="0.25">
      <c r="CB894" s="2106"/>
      <c r="CC894" s="2106"/>
      <c r="CD894" s="2106"/>
      <c r="CE894" s="2106"/>
      <c r="CF894" s="2106"/>
      <c r="CG894" s="2106"/>
      <c r="CI894" s="1757"/>
      <c r="CJ894" s="1757"/>
      <c r="CK894" s="1757"/>
    </row>
    <row r="895" spans="80:89" ht="14.25" customHeight="1" x14ac:dyDescent="0.25">
      <c r="CB895" s="2106"/>
      <c r="CC895" s="2106"/>
      <c r="CD895" s="2106"/>
      <c r="CE895" s="2106"/>
      <c r="CF895" s="2106"/>
      <c r="CG895" s="2106"/>
      <c r="CI895" s="1757"/>
      <c r="CJ895" s="1757"/>
      <c r="CK895" s="1757"/>
    </row>
    <row r="896" spans="80:89" ht="14.25" customHeight="1" x14ac:dyDescent="0.25">
      <c r="CB896" s="2106"/>
      <c r="CC896" s="2106"/>
      <c r="CD896" s="2106"/>
      <c r="CE896" s="2106"/>
      <c r="CF896" s="2106"/>
      <c r="CG896" s="2106"/>
      <c r="CI896" s="1757"/>
      <c r="CJ896" s="1757"/>
      <c r="CK896" s="1757"/>
    </row>
    <row r="897" spans="80:89" ht="14.25" customHeight="1" x14ac:dyDescent="0.25">
      <c r="CB897" s="2106"/>
      <c r="CC897" s="2106"/>
      <c r="CD897" s="2106"/>
      <c r="CE897" s="2106"/>
      <c r="CF897" s="2106"/>
      <c r="CG897" s="2106"/>
      <c r="CI897" s="1757"/>
      <c r="CJ897" s="1757"/>
      <c r="CK897" s="1757"/>
    </row>
    <row r="898" spans="80:89" ht="14.25" customHeight="1" x14ac:dyDescent="0.25">
      <c r="CB898" s="2106"/>
      <c r="CC898" s="2106"/>
      <c r="CD898" s="2106"/>
      <c r="CE898" s="2106"/>
      <c r="CF898" s="2106"/>
      <c r="CG898" s="2106"/>
      <c r="CI898" s="1757"/>
      <c r="CJ898" s="1757"/>
      <c r="CK898" s="1757"/>
    </row>
    <row r="899" spans="80:89" ht="14.25" customHeight="1" x14ac:dyDescent="0.25">
      <c r="CB899" s="2106"/>
      <c r="CC899" s="2106"/>
      <c r="CD899" s="2106"/>
      <c r="CE899" s="2106"/>
      <c r="CF899" s="2106"/>
      <c r="CG899" s="2106"/>
      <c r="CI899" s="1757"/>
      <c r="CJ899" s="1757"/>
      <c r="CK899" s="1757"/>
    </row>
    <row r="900" spans="80:89" ht="14.25" customHeight="1" x14ac:dyDescent="0.25">
      <c r="CB900" s="2106"/>
      <c r="CC900" s="2106"/>
      <c r="CD900" s="2106"/>
      <c r="CE900" s="2106"/>
      <c r="CF900" s="2106"/>
      <c r="CG900" s="2106"/>
      <c r="CI900" s="1757"/>
      <c r="CJ900" s="1757"/>
      <c r="CK900" s="1757"/>
    </row>
    <row r="901" spans="80:89" ht="14.25" customHeight="1" x14ac:dyDescent="0.25">
      <c r="CB901" s="2106"/>
      <c r="CC901" s="2106"/>
      <c r="CD901" s="2106"/>
      <c r="CE901" s="2106"/>
      <c r="CF901" s="2106"/>
      <c r="CG901" s="2106"/>
      <c r="CI901" s="1757"/>
      <c r="CJ901" s="1757"/>
      <c r="CK901" s="1757"/>
    </row>
    <row r="902" spans="80:89" ht="14.25" customHeight="1" x14ac:dyDescent="0.25">
      <c r="CB902" s="2106"/>
      <c r="CC902" s="2106"/>
      <c r="CD902" s="2106"/>
      <c r="CE902" s="2106"/>
      <c r="CF902" s="2106"/>
      <c r="CG902" s="2106"/>
      <c r="CI902" s="1757"/>
      <c r="CJ902" s="1757"/>
      <c r="CK902" s="1757"/>
    </row>
    <row r="903" spans="80:89" ht="14.25" customHeight="1" x14ac:dyDescent="0.25">
      <c r="CB903" s="2106"/>
      <c r="CC903" s="2106"/>
      <c r="CD903" s="2106"/>
      <c r="CE903" s="2106"/>
      <c r="CF903" s="2106"/>
      <c r="CG903" s="2106"/>
      <c r="CI903" s="1757"/>
      <c r="CJ903" s="1757"/>
      <c r="CK903" s="1757"/>
    </row>
    <row r="904" spans="80:89" ht="14.25" customHeight="1" x14ac:dyDescent="0.25">
      <c r="CB904" s="2106"/>
      <c r="CC904" s="2106"/>
      <c r="CD904" s="2106"/>
      <c r="CE904" s="2106"/>
      <c r="CF904" s="2106"/>
      <c r="CG904" s="2106"/>
      <c r="CI904" s="1757"/>
      <c r="CJ904" s="1757"/>
      <c r="CK904" s="1757"/>
    </row>
    <row r="905" spans="80:89" ht="14.25" customHeight="1" x14ac:dyDescent="0.25">
      <c r="CB905" s="2106"/>
      <c r="CC905" s="2106"/>
      <c r="CD905" s="2106"/>
      <c r="CE905" s="2106"/>
      <c r="CF905" s="2106"/>
      <c r="CG905" s="2106"/>
      <c r="CI905" s="1757"/>
      <c r="CJ905" s="1757"/>
      <c r="CK905" s="1757"/>
    </row>
    <row r="906" spans="80:89" ht="14.25" customHeight="1" x14ac:dyDescent="0.25">
      <c r="CB906" s="2106"/>
      <c r="CC906" s="2106"/>
      <c r="CD906" s="2106"/>
      <c r="CE906" s="2106"/>
      <c r="CF906" s="2106"/>
      <c r="CG906" s="2106"/>
      <c r="CI906" s="1757"/>
      <c r="CJ906" s="1757"/>
      <c r="CK906" s="1757"/>
    </row>
    <row r="907" spans="80:89" ht="14.25" customHeight="1" x14ac:dyDescent="0.25">
      <c r="CB907" s="2106"/>
      <c r="CC907" s="2106"/>
      <c r="CD907" s="2106"/>
      <c r="CE907" s="2106"/>
      <c r="CF907" s="2106"/>
      <c r="CG907" s="2106"/>
      <c r="CI907" s="1757"/>
      <c r="CJ907" s="1757"/>
      <c r="CK907" s="1757"/>
    </row>
    <row r="908" spans="80:89" ht="14.25" customHeight="1" x14ac:dyDescent="0.25">
      <c r="CB908" s="2106"/>
      <c r="CC908" s="2106"/>
      <c r="CD908" s="2106"/>
      <c r="CE908" s="2106"/>
      <c r="CF908" s="2106"/>
      <c r="CG908" s="2106"/>
      <c r="CI908" s="1757"/>
      <c r="CJ908" s="1757"/>
      <c r="CK908" s="1757"/>
    </row>
    <row r="909" spans="80:89" ht="14.25" customHeight="1" x14ac:dyDescent="0.25">
      <c r="CB909" s="2106"/>
      <c r="CC909" s="2106"/>
      <c r="CD909" s="2106"/>
      <c r="CE909" s="2106"/>
      <c r="CF909" s="2106"/>
      <c r="CG909" s="2106"/>
      <c r="CI909" s="1757"/>
      <c r="CJ909" s="1757"/>
      <c r="CK909" s="1757"/>
    </row>
    <row r="910" spans="80:89" ht="14.25" customHeight="1" x14ac:dyDescent="0.25">
      <c r="CB910" s="2106"/>
      <c r="CC910" s="2106"/>
      <c r="CD910" s="2106"/>
      <c r="CE910" s="2106"/>
      <c r="CF910" s="2106"/>
      <c r="CG910" s="2106"/>
      <c r="CI910" s="1757"/>
      <c r="CJ910" s="1757"/>
      <c r="CK910" s="1757"/>
    </row>
    <row r="911" spans="80:89" ht="14.25" customHeight="1" x14ac:dyDescent="0.25">
      <c r="CB911" s="2106"/>
      <c r="CC911" s="2106"/>
      <c r="CD911" s="2106"/>
      <c r="CE911" s="2106"/>
      <c r="CF911" s="2106"/>
      <c r="CG911" s="2106"/>
      <c r="CI911" s="1757"/>
      <c r="CJ911" s="1757"/>
      <c r="CK911" s="1757"/>
    </row>
    <row r="912" spans="80:89" ht="14.25" customHeight="1" x14ac:dyDescent="0.25">
      <c r="CB912" s="2106"/>
      <c r="CC912" s="2106"/>
      <c r="CD912" s="2106"/>
      <c r="CE912" s="2106"/>
      <c r="CF912" s="2106"/>
      <c r="CG912" s="2106"/>
      <c r="CI912" s="1757"/>
      <c r="CJ912" s="1757"/>
      <c r="CK912" s="1757"/>
    </row>
    <row r="913" spans="80:89" ht="14.25" customHeight="1" x14ac:dyDescent="0.25">
      <c r="CB913" s="2106"/>
      <c r="CC913" s="2106"/>
      <c r="CD913" s="2106"/>
      <c r="CE913" s="2106"/>
      <c r="CF913" s="2106"/>
      <c r="CG913" s="2106"/>
      <c r="CI913" s="1757"/>
      <c r="CJ913" s="1757"/>
      <c r="CK913" s="1757"/>
    </row>
    <row r="914" spans="80:89" ht="14.25" customHeight="1" x14ac:dyDescent="0.25">
      <c r="CB914" s="2106"/>
      <c r="CC914" s="2106"/>
      <c r="CD914" s="2106"/>
      <c r="CE914" s="2106"/>
      <c r="CF914" s="2106"/>
      <c r="CG914" s="2106"/>
      <c r="CI914" s="1757"/>
      <c r="CJ914" s="1757"/>
      <c r="CK914" s="1757"/>
    </row>
    <row r="915" spans="80:89" ht="14.25" customHeight="1" x14ac:dyDescent="0.25">
      <c r="CB915" s="2106"/>
      <c r="CC915" s="2106"/>
      <c r="CD915" s="2106"/>
      <c r="CE915" s="2106"/>
      <c r="CF915" s="2106"/>
      <c r="CG915" s="2106"/>
      <c r="CI915" s="1757"/>
      <c r="CJ915" s="1757"/>
      <c r="CK915" s="1757"/>
    </row>
    <row r="916" spans="80:89" ht="14.25" customHeight="1" x14ac:dyDescent="0.25">
      <c r="CB916" s="2106"/>
      <c r="CC916" s="2106"/>
      <c r="CD916" s="2106"/>
      <c r="CE916" s="2106"/>
      <c r="CF916" s="2106"/>
      <c r="CG916" s="2106"/>
      <c r="CI916" s="1757"/>
      <c r="CJ916" s="1757"/>
      <c r="CK916" s="1757"/>
    </row>
    <row r="917" spans="80:89" ht="14.25" customHeight="1" x14ac:dyDescent="0.25">
      <c r="CB917" s="2106"/>
      <c r="CC917" s="2106"/>
      <c r="CD917" s="2106"/>
      <c r="CE917" s="2106"/>
      <c r="CF917" s="2106"/>
      <c r="CG917" s="2106"/>
      <c r="CI917" s="1757"/>
      <c r="CJ917" s="1757"/>
      <c r="CK917" s="1757"/>
    </row>
    <row r="918" spans="80:89" ht="14.25" customHeight="1" x14ac:dyDescent="0.25">
      <c r="CB918" s="2106"/>
      <c r="CC918" s="2106"/>
      <c r="CD918" s="2106"/>
      <c r="CE918" s="2106"/>
      <c r="CF918" s="2106"/>
      <c r="CG918" s="2106"/>
      <c r="CI918" s="1757"/>
      <c r="CJ918" s="1757"/>
      <c r="CK918" s="1757"/>
    </row>
    <row r="919" spans="80:89" ht="14.25" customHeight="1" x14ac:dyDescent="0.25">
      <c r="CB919" s="2106"/>
      <c r="CC919" s="2106"/>
      <c r="CD919" s="2106"/>
      <c r="CE919" s="2106"/>
      <c r="CF919" s="2106"/>
      <c r="CG919" s="2106"/>
      <c r="CI919" s="1757"/>
      <c r="CJ919" s="1757"/>
      <c r="CK919" s="1757"/>
    </row>
    <row r="920" spans="80:89" ht="14.25" customHeight="1" x14ac:dyDescent="0.25">
      <c r="CB920" s="2106"/>
      <c r="CC920" s="2106"/>
      <c r="CD920" s="2106"/>
      <c r="CE920" s="2106"/>
      <c r="CF920" s="2106"/>
      <c r="CG920" s="2106"/>
      <c r="CI920" s="1757"/>
      <c r="CJ920" s="1757"/>
      <c r="CK920" s="1757"/>
    </row>
    <row r="921" spans="80:89" ht="14.25" customHeight="1" x14ac:dyDescent="0.25">
      <c r="CB921" s="2106"/>
      <c r="CC921" s="2106"/>
      <c r="CD921" s="2106"/>
      <c r="CE921" s="2106"/>
      <c r="CF921" s="2106"/>
      <c r="CG921" s="2106"/>
      <c r="CI921" s="1757"/>
      <c r="CJ921" s="1757"/>
      <c r="CK921" s="1757"/>
    </row>
    <row r="922" spans="80:89" ht="14.25" customHeight="1" x14ac:dyDescent="0.25">
      <c r="CB922" s="2106"/>
      <c r="CC922" s="2106"/>
      <c r="CD922" s="2106"/>
      <c r="CE922" s="2106"/>
      <c r="CF922" s="2106"/>
      <c r="CG922" s="2106"/>
      <c r="CI922" s="1757"/>
      <c r="CJ922" s="1757"/>
      <c r="CK922" s="1757"/>
    </row>
    <row r="923" spans="80:89" ht="14.25" customHeight="1" x14ac:dyDescent="0.25">
      <c r="CB923" s="2106"/>
      <c r="CC923" s="2106"/>
      <c r="CD923" s="2106"/>
      <c r="CE923" s="2106"/>
      <c r="CF923" s="2106"/>
      <c r="CG923" s="2106"/>
      <c r="CI923" s="1757"/>
      <c r="CJ923" s="1757"/>
      <c r="CK923" s="1757"/>
    </row>
    <row r="924" spans="80:89" ht="14.25" customHeight="1" x14ac:dyDescent="0.25">
      <c r="CB924" s="2106"/>
      <c r="CC924" s="2106"/>
      <c r="CD924" s="2106"/>
      <c r="CE924" s="2106"/>
      <c r="CF924" s="2106"/>
      <c r="CG924" s="2106"/>
      <c r="CI924" s="1757"/>
      <c r="CJ924" s="1757"/>
      <c r="CK924" s="1757"/>
    </row>
    <row r="925" spans="80:89" ht="14.25" customHeight="1" x14ac:dyDescent="0.25">
      <c r="CB925" s="2106"/>
      <c r="CC925" s="2106"/>
      <c r="CD925" s="2106"/>
      <c r="CE925" s="2106"/>
      <c r="CF925" s="2106"/>
      <c r="CG925" s="2106"/>
      <c r="CI925" s="1757"/>
      <c r="CJ925" s="1757"/>
      <c r="CK925" s="1757"/>
    </row>
    <row r="926" spans="80:89" ht="14.25" customHeight="1" x14ac:dyDescent="0.25">
      <c r="CB926" s="2106"/>
      <c r="CC926" s="2106"/>
      <c r="CD926" s="2106"/>
      <c r="CE926" s="2106"/>
      <c r="CF926" s="2106"/>
      <c r="CG926" s="2106"/>
      <c r="CI926" s="1757"/>
      <c r="CJ926" s="1757"/>
      <c r="CK926" s="1757"/>
    </row>
    <row r="927" spans="80:89" ht="14.25" customHeight="1" x14ac:dyDescent="0.25">
      <c r="CB927" s="2106"/>
      <c r="CC927" s="2106"/>
      <c r="CD927" s="2106"/>
      <c r="CE927" s="2106"/>
      <c r="CF927" s="2106"/>
      <c r="CG927" s="2106"/>
      <c r="CI927" s="1757"/>
      <c r="CJ927" s="1757"/>
      <c r="CK927" s="1757"/>
    </row>
    <row r="928" spans="80:89" ht="14.25" customHeight="1" x14ac:dyDescent="0.25">
      <c r="CB928" s="2106"/>
      <c r="CC928" s="2106"/>
      <c r="CD928" s="2106"/>
      <c r="CE928" s="2106"/>
      <c r="CF928" s="2106"/>
      <c r="CG928" s="2106"/>
      <c r="CI928" s="1757"/>
      <c r="CJ928" s="1757"/>
      <c r="CK928" s="1757"/>
    </row>
    <row r="929" spans="80:89" ht="14.25" customHeight="1" x14ac:dyDescent="0.25">
      <c r="CB929" s="2106"/>
      <c r="CC929" s="2106"/>
      <c r="CD929" s="2106"/>
      <c r="CE929" s="2106"/>
      <c r="CF929" s="2106"/>
      <c r="CG929" s="2106"/>
      <c r="CI929" s="1757"/>
      <c r="CJ929" s="1757"/>
      <c r="CK929" s="1757"/>
    </row>
    <row r="930" spans="80:89" ht="14.25" customHeight="1" x14ac:dyDescent="0.25">
      <c r="CB930" s="2106"/>
      <c r="CC930" s="2106"/>
      <c r="CD930" s="2106"/>
      <c r="CE930" s="2106"/>
      <c r="CF930" s="2106"/>
      <c r="CG930" s="2106"/>
      <c r="CI930" s="1757"/>
      <c r="CJ930" s="1757"/>
      <c r="CK930" s="1757"/>
    </row>
    <row r="931" spans="80:89" ht="14.25" customHeight="1" x14ac:dyDescent="0.25">
      <c r="CB931" s="2106"/>
      <c r="CC931" s="2106"/>
      <c r="CD931" s="2106"/>
      <c r="CE931" s="2106"/>
      <c r="CF931" s="2106"/>
      <c r="CG931" s="2106"/>
      <c r="CI931" s="1757"/>
      <c r="CJ931" s="1757"/>
      <c r="CK931" s="1757"/>
    </row>
    <row r="932" spans="80:89" ht="14.25" customHeight="1" x14ac:dyDescent="0.25">
      <c r="CB932" s="2106"/>
      <c r="CC932" s="2106"/>
      <c r="CD932" s="2106"/>
      <c r="CE932" s="2106"/>
      <c r="CF932" s="2106"/>
      <c r="CG932" s="2106"/>
      <c r="CI932" s="1757"/>
      <c r="CJ932" s="1757"/>
      <c r="CK932" s="1757"/>
    </row>
    <row r="933" spans="80:89" ht="14.25" customHeight="1" x14ac:dyDescent="0.25">
      <c r="CB933" s="2106"/>
      <c r="CC933" s="2106"/>
      <c r="CD933" s="2106"/>
      <c r="CE933" s="2106"/>
      <c r="CF933" s="2106"/>
      <c r="CG933" s="2106"/>
      <c r="CI933" s="1757"/>
      <c r="CJ933" s="1757"/>
      <c r="CK933" s="1757"/>
    </row>
    <row r="934" spans="80:89" ht="14.25" customHeight="1" x14ac:dyDescent="0.25">
      <c r="CB934" s="2106"/>
      <c r="CC934" s="2106"/>
      <c r="CD934" s="2106"/>
      <c r="CE934" s="2106"/>
      <c r="CF934" s="2106"/>
      <c r="CG934" s="2106"/>
      <c r="CI934" s="1757"/>
      <c r="CJ934" s="1757"/>
      <c r="CK934" s="1757"/>
    </row>
    <row r="935" spans="80:89" ht="14.25" customHeight="1" x14ac:dyDescent="0.25">
      <c r="CB935" s="2106"/>
      <c r="CC935" s="2106"/>
      <c r="CD935" s="2106"/>
      <c r="CE935" s="2106"/>
      <c r="CF935" s="2106"/>
      <c r="CG935" s="2106"/>
      <c r="CI935" s="1757"/>
      <c r="CJ935" s="1757"/>
      <c r="CK935" s="1757"/>
    </row>
    <row r="936" spans="80:89" ht="14.25" customHeight="1" x14ac:dyDescent="0.25">
      <c r="CB936" s="2106"/>
      <c r="CC936" s="2106"/>
      <c r="CD936" s="2106"/>
      <c r="CE936" s="2106"/>
      <c r="CF936" s="2106"/>
      <c r="CG936" s="2106"/>
      <c r="CI936" s="1757"/>
      <c r="CJ936" s="1757"/>
      <c r="CK936" s="1757"/>
    </row>
    <row r="937" spans="80:89" ht="14.25" customHeight="1" x14ac:dyDescent="0.25">
      <c r="CB937" s="2106"/>
      <c r="CC937" s="2106"/>
      <c r="CD937" s="2106"/>
      <c r="CE937" s="2106"/>
      <c r="CF937" s="2106"/>
      <c r="CG937" s="2106"/>
      <c r="CI937" s="1757"/>
      <c r="CJ937" s="1757"/>
      <c r="CK937" s="1757"/>
    </row>
    <row r="938" spans="80:89" ht="14.25" customHeight="1" x14ac:dyDescent="0.25">
      <c r="CB938" s="2106"/>
      <c r="CC938" s="2106"/>
      <c r="CD938" s="2106"/>
      <c r="CE938" s="2106"/>
      <c r="CF938" s="2106"/>
      <c r="CG938" s="2106"/>
      <c r="CI938" s="1757"/>
      <c r="CJ938" s="1757"/>
      <c r="CK938" s="1757"/>
    </row>
    <row r="939" spans="80:89" ht="14.25" customHeight="1" x14ac:dyDescent="0.25">
      <c r="CB939" s="2106"/>
      <c r="CC939" s="2106"/>
      <c r="CD939" s="2106"/>
      <c r="CE939" s="2106"/>
      <c r="CF939" s="2106"/>
      <c r="CG939" s="2106"/>
      <c r="CI939" s="1757"/>
      <c r="CJ939" s="1757"/>
      <c r="CK939" s="1757"/>
    </row>
    <row r="940" spans="80:89" ht="14.25" customHeight="1" x14ac:dyDescent="0.25">
      <c r="CB940" s="2106"/>
      <c r="CC940" s="2106"/>
      <c r="CD940" s="2106"/>
      <c r="CE940" s="2106"/>
      <c r="CF940" s="2106"/>
      <c r="CG940" s="2106"/>
      <c r="CI940" s="1757"/>
      <c r="CJ940" s="1757"/>
      <c r="CK940" s="1757"/>
    </row>
    <row r="941" spans="80:89" ht="14.25" customHeight="1" x14ac:dyDescent="0.25">
      <c r="CB941" s="2106"/>
      <c r="CC941" s="2106"/>
      <c r="CD941" s="2106"/>
      <c r="CE941" s="2106"/>
      <c r="CF941" s="2106"/>
      <c r="CG941" s="2106"/>
      <c r="CI941" s="1757"/>
      <c r="CJ941" s="1757"/>
      <c r="CK941" s="1757"/>
    </row>
    <row r="942" spans="80:89" ht="14.25" customHeight="1" x14ac:dyDescent="0.25">
      <c r="CB942" s="2106"/>
      <c r="CC942" s="2106"/>
      <c r="CD942" s="2106"/>
      <c r="CE942" s="2106"/>
      <c r="CF942" s="2106"/>
      <c r="CG942" s="2106"/>
      <c r="CI942" s="1757"/>
      <c r="CJ942" s="1757"/>
      <c r="CK942" s="1757"/>
    </row>
    <row r="943" spans="80:89" ht="14.25" customHeight="1" x14ac:dyDescent="0.25">
      <c r="CB943" s="2106"/>
      <c r="CC943" s="2106"/>
      <c r="CD943" s="2106"/>
      <c r="CE943" s="2106"/>
      <c r="CF943" s="2106"/>
      <c r="CG943" s="2106"/>
      <c r="CI943" s="1757"/>
      <c r="CJ943" s="1757"/>
      <c r="CK943" s="1757"/>
    </row>
    <row r="944" spans="80:89" ht="14.25" customHeight="1" x14ac:dyDescent="0.25">
      <c r="CB944" s="2106"/>
      <c r="CC944" s="2106"/>
      <c r="CD944" s="2106"/>
      <c r="CE944" s="2106"/>
      <c r="CF944" s="2106"/>
      <c r="CG944" s="2106"/>
      <c r="CI944" s="1757"/>
      <c r="CJ944" s="1757"/>
      <c r="CK944" s="1757"/>
    </row>
    <row r="945" spans="80:89" ht="14.25" customHeight="1" x14ac:dyDescent="0.25">
      <c r="CB945" s="2106"/>
      <c r="CC945" s="2106"/>
      <c r="CD945" s="2106"/>
      <c r="CE945" s="2106"/>
      <c r="CF945" s="2106"/>
      <c r="CG945" s="2106"/>
      <c r="CI945" s="1757"/>
      <c r="CJ945" s="1757"/>
      <c r="CK945" s="1757"/>
    </row>
    <row r="946" spans="80:89" ht="14.25" customHeight="1" x14ac:dyDescent="0.25">
      <c r="CB946" s="2106"/>
      <c r="CC946" s="2106"/>
      <c r="CD946" s="2106"/>
      <c r="CE946" s="2106"/>
      <c r="CF946" s="2106"/>
      <c r="CG946" s="2106"/>
      <c r="CI946" s="1757"/>
      <c r="CJ946" s="1757"/>
      <c r="CK946" s="1757"/>
    </row>
    <row r="947" spans="80:89" ht="14.25" customHeight="1" x14ac:dyDescent="0.25">
      <c r="CB947" s="2106"/>
      <c r="CC947" s="2106"/>
      <c r="CD947" s="2106"/>
      <c r="CE947" s="2106"/>
      <c r="CF947" s="2106"/>
      <c r="CG947" s="2106"/>
      <c r="CI947" s="1757"/>
      <c r="CJ947" s="1757"/>
      <c r="CK947" s="1757"/>
    </row>
    <row r="948" spans="80:89" ht="14.25" customHeight="1" x14ac:dyDescent="0.25">
      <c r="CB948" s="2106"/>
      <c r="CC948" s="2106"/>
      <c r="CD948" s="2106"/>
      <c r="CE948" s="2106"/>
      <c r="CF948" s="2106"/>
      <c r="CG948" s="2106"/>
      <c r="CI948" s="1757"/>
      <c r="CJ948" s="1757"/>
      <c r="CK948" s="1757"/>
    </row>
    <row r="949" spans="80:89" ht="14.25" customHeight="1" x14ac:dyDescent="0.25">
      <c r="CB949" s="2106"/>
      <c r="CC949" s="2106"/>
      <c r="CD949" s="2106"/>
      <c r="CE949" s="2106"/>
      <c r="CF949" s="2106"/>
      <c r="CG949" s="2106"/>
      <c r="CI949" s="1757"/>
      <c r="CJ949" s="1757"/>
      <c r="CK949" s="1757"/>
    </row>
    <row r="950" spans="80:89" ht="14.25" customHeight="1" x14ac:dyDescent="0.25">
      <c r="CB950" s="2106"/>
      <c r="CC950" s="2106"/>
      <c r="CD950" s="2106"/>
      <c r="CE950" s="2106"/>
      <c r="CF950" s="2106"/>
      <c r="CG950" s="2106"/>
      <c r="CI950" s="1757"/>
      <c r="CJ950" s="1757"/>
      <c r="CK950" s="1757"/>
    </row>
    <row r="951" spans="80:89" ht="14.25" customHeight="1" x14ac:dyDescent="0.25">
      <c r="CB951" s="2106"/>
      <c r="CC951" s="2106"/>
      <c r="CD951" s="2106"/>
      <c r="CE951" s="2106"/>
      <c r="CF951" s="2106"/>
      <c r="CG951" s="2106"/>
      <c r="CI951" s="1757"/>
      <c r="CJ951" s="1757"/>
      <c r="CK951" s="1757"/>
    </row>
    <row r="952" spans="80:89" ht="14.25" customHeight="1" x14ac:dyDescent="0.25">
      <c r="CB952" s="2106"/>
      <c r="CC952" s="2106"/>
      <c r="CD952" s="2106"/>
      <c r="CE952" s="2106"/>
      <c r="CF952" s="2106"/>
      <c r="CG952" s="2106"/>
      <c r="CI952" s="1757"/>
      <c r="CJ952" s="1757"/>
      <c r="CK952" s="1757"/>
    </row>
    <row r="953" spans="80:89" ht="14.25" customHeight="1" x14ac:dyDescent="0.25">
      <c r="CB953" s="2106"/>
      <c r="CC953" s="2106"/>
      <c r="CD953" s="2106"/>
      <c r="CE953" s="2106"/>
      <c r="CF953" s="2106"/>
      <c r="CG953" s="2106"/>
      <c r="CI953" s="1757"/>
      <c r="CJ953" s="1757"/>
      <c r="CK953" s="1757"/>
    </row>
    <row r="954" spans="80:89" ht="14.25" customHeight="1" x14ac:dyDescent="0.25">
      <c r="CB954" s="2106"/>
      <c r="CC954" s="2106"/>
      <c r="CD954" s="2106"/>
      <c r="CE954" s="2106"/>
      <c r="CF954" s="2106"/>
      <c r="CG954" s="2106"/>
      <c r="CI954" s="1757"/>
      <c r="CJ954" s="1757"/>
      <c r="CK954" s="1757"/>
    </row>
    <row r="955" spans="80:89" ht="14.25" customHeight="1" x14ac:dyDescent="0.25">
      <c r="CB955" s="2106"/>
      <c r="CC955" s="2106"/>
      <c r="CD955" s="2106"/>
      <c r="CE955" s="2106"/>
      <c r="CF955" s="2106"/>
      <c r="CG955" s="2106"/>
      <c r="CI955" s="1757"/>
      <c r="CJ955" s="1757"/>
      <c r="CK955" s="1757"/>
    </row>
    <row r="956" spans="80:89" ht="14.25" customHeight="1" x14ac:dyDescent="0.25">
      <c r="CB956" s="2106"/>
      <c r="CC956" s="2106"/>
      <c r="CD956" s="2106"/>
      <c r="CE956" s="2106"/>
      <c r="CF956" s="2106"/>
      <c r="CG956" s="2106"/>
      <c r="CI956" s="1757"/>
      <c r="CJ956" s="1757"/>
      <c r="CK956" s="1757"/>
    </row>
    <row r="957" spans="80:89" ht="14.25" customHeight="1" x14ac:dyDescent="0.25">
      <c r="CB957" s="2106"/>
      <c r="CC957" s="2106"/>
      <c r="CD957" s="2106"/>
      <c r="CE957" s="2106"/>
      <c r="CF957" s="2106"/>
      <c r="CG957" s="2106"/>
      <c r="CI957" s="1757"/>
      <c r="CJ957" s="1757"/>
      <c r="CK957" s="1757"/>
    </row>
    <row r="958" spans="80:89" ht="14.25" customHeight="1" x14ac:dyDescent="0.25">
      <c r="CB958" s="2106"/>
      <c r="CC958" s="2106"/>
      <c r="CD958" s="2106"/>
      <c r="CE958" s="2106"/>
      <c r="CF958" s="2106"/>
      <c r="CG958" s="2106"/>
      <c r="CI958" s="1757"/>
      <c r="CJ958" s="1757"/>
      <c r="CK958" s="1757"/>
    </row>
    <row r="959" spans="80:89" ht="14.25" customHeight="1" x14ac:dyDescent="0.25">
      <c r="CB959" s="2106"/>
      <c r="CC959" s="2106"/>
      <c r="CD959" s="2106"/>
      <c r="CE959" s="2106"/>
      <c r="CF959" s="2106"/>
      <c r="CG959" s="2106"/>
      <c r="CI959" s="1757"/>
      <c r="CJ959" s="1757"/>
      <c r="CK959" s="1757"/>
    </row>
    <row r="960" spans="80:89" ht="14.25" customHeight="1" x14ac:dyDescent="0.25">
      <c r="CB960" s="2106"/>
      <c r="CC960" s="2106"/>
      <c r="CD960" s="2106"/>
      <c r="CE960" s="2106"/>
      <c r="CF960" s="2106"/>
      <c r="CG960" s="2106"/>
      <c r="CI960" s="1757"/>
      <c r="CJ960" s="1757"/>
      <c r="CK960" s="1757"/>
    </row>
    <row r="961" spans="80:89" ht="14.25" customHeight="1" x14ac:dyDescent="0.25">
      <c r="CB961" s="2106"/>
      <c r="CC961" s="2106"/>
      <c r="CD961" s="2106"/>
      <c r="CE961" s="2106"/>
      <c r="CF961" s="2106"/>
      <c r="CG961" s="2106"/>
      <c r="CI961" s="1757"/>
      <c r="CJ961" s="1757"/>
      <c r="CK961" s="1757"/>
    </row>
    <row r="962" spans="80:89" ht="14.25" customHeight="1" x14ac:dyDescent="0.25">
      <c r="CB962" s="2106"/>
      <c r="CC962" s="2106"/>
      <c r="CD962" s="2106"/>
      <c r="CE962" s="2106"/>
      <c r="CF962" s="2106"/>
      <c r="CG962" s="2106"/>
      <c r="CI962" s="1757"/>
      <c r="CJ962" s="1757"/>
      <c r="CK962" s="1757"/>
    </row>
    <row r="963" spans="80:89" ht="14.25" customHeight="1" x14ac:dyDescent="0.25">
      <c r="CB963" s="2106"/>
      <c r="CC963" s="2106"/>
      <c r="CD963" s="2106"/>
      <c r="CE963" s="2106"/>
      <c r="CF963" s="2106"/>
      <c r="CG963" s="2106"/>
      <c r="CI963" s="1757"/>
      <c r="CJ963" s="1757"/>
      <c r="CK963" s="1757"/>
    </row>
    <row r="964" spans="80:89" ht="14.25" customHeight="1" x14ac:dyDescent="0.25">
      <c r="CB964" s="2106"/>
      <c r="CC964" s="2106"/>
      <c r="CD964" s="2106"/>
      <c r="CE964" s="2106"/>
      <c r="CF964" s="2106"/>
      <c r="CG964" s="2106"/>
      <c r="CI964" s="1757"/>
      <c r="CJ964" s="1757"/>
      <c r="CK964" s="1757"/>
    </row>
    <row r="965" spans="80:89" ht="14.25" customHeight="1" x14ac:dyDescent="0.25">
      <c r="CB965" s="2106"/>
      <c r="CC965" s="2106"/>
      <c r="CD965" s="2106"/>
      <c r="CE965" s="2106"/>
      <c r="CF965" s="2106"/>
      <c r="CG965" s="2106"/>
      <c r="CI965" s="1757"/>
      <c r="CJ965" s="1757"/>
      <c r="CK965" s="1757"/>
    </row>
    <row r="966" spans="80:89" ht="14.25" customHeight="1" x14ac:dyDescent="0.25">
      <c r="CB966" s="2106"/>
      <c r="CC966" s="2106"/>
      <c r="CD966" s="2106"/>
      <c r="CE966" s="2106"/>
      <c r="CF966" s="2106"/>
      <c r="CG966" s="2106"/>
      <c r="CI966" s="1757"/>
      <c r="CJ966" s="1757"/>
      <c r="CK966" s="1757"/>
    </row>
    <row r="967" spans="80:89" ht="14.25" customHeight="1" x14ac:dyDescent="0.25">
      <c r="CB967" s="2106"/>
      <c r="CC967" s="2106"/>
      <c r="CD967" s="2106"/>
      <c r="CE967" s="2106"/>
      <c r="CF967" s="2106"/>
      <c r="CG967" s="2106"/>
      <c r="CI967" s="1757"/>
      <c r="CJ967" s="1757"/>
      <c r="CK967" s="1757"/>
    </row>
    <row r="968" spans="80:89" ht="14.25" customHeight="1" x14ac:dyDescent="0.25">
      <c r="CB968" s="2106"/>
      <c r="CC968" s="2106"/>
      <c r="CD968" s="2106"/>
      <c r="CE968" s="2106"/>
      <c r="CF968" s="2106"/>
      <c r="CG968" s="2106"/>
      <c r="CI968" s="1757"/>
      <c r="CJ968" s="1757"/>
      <c r="CK968" s="1757"/>
    </row>
    <row r="969" spans="80:89" ht="14.25" customHeight="1" x14ac:dyDescent="0.25">
      <c r="CB969" s="2106"/>
      <c r="CC969" s="2106"/>
      <c r="CD969" s="2106"/>
      <c r="CE969" s="2106"/>
      <c r="CF969" s="2106"/>
      <c r="CG969" s="2106"/>
      <c r="CI969" s="1757"/>
      <c r="CJ969" s="1757"/>
      <c r="CK969" s="1757"/>
    </row>
    <row r="970" spans="80:89" ht="14.25" customHeight="1" x14ac:dyDescent="0.25">
      <c r="CB970" s="2106"/>
      <c r="CC970" s="2106"/>
      <c r="CD970" s="2106"/>
      <c r="CE970" s="2106"/>
      <c r="CF970" s="2106"/>
      <c r="CG970" s="2106"/>
      <c r="CI970" s="1757"/>
      <c r="CJ970" s="1757"/>
      <c r="CK970" s="1757"/>
    </row>
    <row r="971" spans="80:89" ht="14.25" customHeight="1" x14ac:dyDescent="0.25">
      <c r="CB971" s="2106"/>
      <c r="CC971" s="2106"/>
      <c r="CD971" s="2106"/>
      <c r="CE971" s="2106"/>
      <c r="CF971" s="2106"/>
      <c r="CG971" s="2106"/>
      <c r="CI971" s="1757"/>
      <c r="CJ971" s="1757"/>
      <c r="CK971" s="1757"/>
    </row>
    <row r="972" spans="80:89" ht="14.25" customHeight="1" x14ac:dyDescent="0.25">
      <c r="CB972" s="2106"/>
      <c r="CC972" s="2106"/>
      <c r="CD972" s="2106"/>
      <c r="CE972" s="2106"/>
      <c r="CF972" s="2106"/>
      <c r="CG972" s="2106"/>
      <c r="CI972" s="1757"/>
      <c r="CJ972" s="1757"/>
      <c r="CK972" s="1757"/>
    </row>
    <row r="973" spans="80:89" ht="14.25" customHeight="1" x14ac:dyDescent="0.25">
      <c r="CB973" s="2106"/>
      <c r="CC973" s="2106"/>
      <c r="CD973" s="2106"/>
      <c r="CE973" s="2106"/>
      <c r="CF973" s="2106"/>
      <c r="CG973" s="2106"/>
      <c r="CI973" s="1757"/>
      <c r="CJ973" s="1757"/>
      <c r="CK973" s="1757"/>
    </row>
    <row r="974" spans="80:89" ht="14.25" customHeight="1" x14ac:dyDescent="0.25">
      <c r="CB974" s="2106"/>
      <c r="CC974" s="2106"/>
      <c r="CD974" s="2106"/>
      <c r="CE974" s="2106"/>
      <c r="CF974" s="2106"/>
      <c r="CG974" s="2106"/>
      <c r="CI974" s="1757"/>
      <c r="CJ974" s="1757"/>
      <c r="CK974" s="1757"/>
    </row>
    <row r="975" spans="80:89" ht="14.25" customHeight="1" x14ac:dyDescent="0.25">
      <c r="CB975" s="2106"/>
      <c r="CC975" s="2106"/>
      <c r="CD975" s="2106"/>
      <c r="CE975" s="2106"/>
      <c r="CF975" s="2106"/>
      <c r="CG975" s="2106"/>
      <c r="CI975" s="1757"/>
      <c r="CJ975" s="1757"/>
      <c r="CK975" s="1757"/>
    </row>
    <row r="976" spans="80:89" ht="14.25" customHeight="1" x14ac:dyDescent="0.25">
      <c r="CB976" s="2106"/>
      <c r="CC976" s="2106"/>
      <c r="CD976" s="2106"/>
      <c r="CE976" s="2106"/>
      <c r="CF976" s="2106"/>
      <c r="CG976" s="2106"/>
      <c r="CI976" s="1757"/>
      <c r="CJ976" s="1757"/>
      <c r="CK976" s="1757"/>
    </row>
    <row r="977" spans="80:89" ht="14.25" customHeight="1" x14ac:dyDescent="0.25">
      <c r="CB977" s="2106"/>
      <c r="CC977" s="2106"/>
      <c r="CD977" s="2106"/>
      <c r="CE977" s="2106"/>
      <c r="CF977" s="2106"/>
      <c r="CG977" s="2106"/>
      <c r="CI977" s="1757"/>
      <c r="CJ977" s="1757"/>
      <c r="CK977" s="1757"/>
    </row>
    <row r="978" spans="80:89" ht="14.25" customHeight="1" x14ac:dyDescent="0.25">
      <c r="CB978" s="2106"/>
      <c r="CC978" s="2106"/>
      <c r="CD978" s="2106"/>
      <c r="CE978" s="2106"/>
      <c r="CF978" s="2106"/>
      <c r="CG978" s="2106"/>
      <c r="CI978" s="1757"/>
      <c r="CJ978" s="1757"/>
      <c r="CK978" s="1757"/>
    </row>
    <row r="979" spans="80:89" ht="14.25" customHeight="1" x14ac:dyDescent="0.25">
      <c r="CB979" s="2106"/>
      <c r="CC979" s="2106"/>
      <c r="CD979" s="2106"/>
      <c r="CE979" s="2106"/>
      <c r="CF979" s="2106"/>
      <c r="CG979" s="2106"/>
      <c r="CI979" s="1757"/>
      <c r="CJ979" s="1757"/>
      <c r="CK979" s="1757"/>
    </row>
    <row r="980" spans="80:89" ht="14.25" customHeight="1" x14ac:dyDescent="0.25">
      <c r="CB980" s="2106"/>
      <c r="CC980" s="2106"/>
      <c r="CD980" s="2106"/>
      <c r="CE980" s="2106"/>
      <c r="CF980" s="2106"/>
      <c r="CG980" s="2106"/>
      <c r="CI980" s="1757"/>
      <c r="CJ980" s="1757"/>
      <c r="CK980" s="1757"/>
    </row>
    <row r="981" spans="80:89" ht="14.25" customHeight="1" x14ac:dyDescent="0.25">
      <c r="CB981" s="2106"/>
      <c r="CC981" s="2106"/>
      <c r="CD981" s="2106"/>
      <c r="CE981" s="2106"/>
      <c r="CF981" s="2106"/>
      <c r="CG981" s="2106"/>
      <c r="CI981" s="1757"/>
      <c r="CJ981" s="1757"/>
      <c r="CK981" s="1757"/>
    </row>
    <row r="982" spans="80:89" ht="14.25" customHeight="1" x14ac:dyDescent="0.25">
      <c r="CB982" s="2106"/>
      <c r="CC982" s="2106"/>
      <c r="CD982" s="2106"/>
      <c r="CE982" s="2106"/>
      <c r="CF982" s="2106"/>
      <c r="CG982" s="2106"/>
      <c r="CI982" s="1757"/>
      <c r="CJ982" s="1757"/>
      <c r="CK982" s="1757"/>
    </row>
    <row r="983" spans="80:89" ht="14.25" customHeight="1" x14ac:dyDescent="0.25">
      <c r="CB983" s="2106"/>
      <c r="CC983" s="2106"/>
      <c r="CD983" s="2106"/>
      <c r="CE983" s="2106"/>
      <c r="CF983" s="2106"/>
      <c r="CG983" s="2106"/>
      <c r="CI983" s="1757"/>
      <c r="CJ983" s="1757"/>
      <c r="CK983" s="1757"/>
    </row>
    <row r="984" spans="80:89" ht="14.25" customHeight="1" x14ac:dyDescent="0.25">
      <c r="CB984" s="2106"/>
      <c r="CC984" s="2106"/>
      <c r="CD984" s="2106"/>
      <c r="CE984" s="2106"/>
      <c r="CF984" s="2106"/>
      <c r="CG984" s="2106"/>
      <c r="CI984" s="1757"/>
      <c r="CJ984" s="1757"/>
      <c r="CK984" s="1757"/>
    </row>
    <row r="985" spans="80:89" ht="14.25" customHeight="1" x14ac:dyDescent="0.25">
      <c r="CB985" s="2106"/>
      <c r="CC985" s="2106"/>
      <c r="CD985" s="2106"/>
      <c r="CE985" s="2106"/>
      <c r="CF985" s="2106"/>
      <c r="CG985" s="2106"/>
      <c r="CI985" s="1757"/>
      <c r="CJ985" s="1757"/>
      <c r="CK985" s="1757"/>
    </row>
    <row r="986" spans="80:89" ht="14.25" customHeight="1" x14ac:dyDescent="0.25">
      <c r="CB986" s="2106"/>
      <c r="CC986" s="2106"/>
      <c r="CD986" s="2106"/>
      <c r="CE986" s="2106"/>
      <c r="CF986" s="2106"/>
      <c r="CG986" s="2106"/>
      <c r="CI986" s="1757"/>
      <c r="CJ986" s="1757"/>
      <c r="CK986" s="1757"/>
    </row>
    <row r="987" spans="80:89" ht="14.25" customHeight="1" x14ac:dyDescent="0.25">
      <c r="CB987" s="2106"/>
      <c r="CC987" s="2106"/>
      <c r="CD987" s="2106"/>
      <c r="CE987" s="2106"/>
      <c r="CF987" s="2106"/>
      <c r="CG987" s="2106"/>
      <c r="CI987" s="1757"/>
      <c r="CJ987" s="1757"/>
      <c r="CK987" s="1757"/>
    </row>
    <row r="988" spans="80:89" ht="14.25" customHeight="1" x14ac:dyDescent="0.25">
      <c r="CB988" s="2106"/>
      <c r="CC988" s="2106"/>
      <c r="CD988" s="2106"/>
      <c r="CE988" s="2106"/>
      <c r="CF988" s="2106"/>
      <c r="CG988" s="2106"/>
      <c r="CI988" s="1757"/>
      <c r="CJ988" s="1757"/>
      <c r="CK988" s="1757"/>
    </row>
    <row r="989" spans="80:89" ht="14.25" customHeight="1" x14ac:dyDescent="0.25">
      <c r="CB989" s="2106"/>
      <c r="CC989" s="2106"/>
      <c r="CD989" s="2106"/>
      <c r="CE989" s="2106"/>
      <c r="CF989" s="2106"/>
      <c r="CG989" s="2106"/>
      <c r="CI989" s="1757"/>
      <c r="CJ989" s="1757"/>
      <c r="CK989" s="1757"/>
    </row>
    <row r="990" spans="80:89" ht="14.25" customHeight="1" x14ac:dyDescent="0.25">
      <c r="CB990" s="2106"/>
      <c r="CC990" s="2106"/>
      <c r="CD990" s="2106"/>
      <c r="CE990" s="2106"/>
      <c r="CF990" s="2106"/>
      <c r="CG990" s="2106"/>
      <c r="CI990" s="1757"/>
      <c r="CJ990" s="1757"/>
      <c r="CK990" s="1757"/>
    </row>
    <row r="991" spans="80:89" ht="14.25" customHeight="1" x14ac:dyDescent="0.25">
      <c r="CB991" s="2106"/>
      <c r="CC991" s="2106"/>
      <c r="CD991" s="2106"/>
      <c r="CE991" s="2106"/>
      <c r="CF991" s="2106"/>
      <c r="CG991" s="2106"/>
      <c r="CI991" s="1757"/>
      <c r="CJ991" s="1757"/>
      <c r="CK991" s="1757"/>
    </row>
    <row r="992" spans="80:89" ht="14.25" customHeight="1" x14ac:dyDescent="0.25">
      <c r="CB992" s="2106"/>
      <c r="CC992" s="2106"/>
      <c r="CD992" s="2106"/>
      <c r="CE992" s="2106"/>
      <c r="CF992" s="2106"/>
      <c r="CG992" s="2106"/>
      <c r="CI992" s="1757"/>
      <c r="CJ992" s="1757"/>
      <c r="CK992" s="1757"/>
    </row>
    <row r="993" spans="80:89" ht="14.25" customHeight="1" x14ac:dyDescent="0.25">
      <c r="CB993" s="2106"/>
      <c r="CC993" s="2106"/>
      <c r="CD993" s="2106"/>
      <c r="CE993" s="2106"/>
      <c r="CF993" s="2106"/>
      <c r="CG993" s="2106"/>
      <c r="CI993" s="1757"/>
      <c r="CJ993" s="1757"/>
      <c r="CK993" s="1757"/>
    </row>
    <row r="994" spans="80:89" ht="14.25" customHeight="1" x14ac:dyDescent="0.25">
      <c r="CB994" s="2106"/>
      <c r="CC994" s="2106"/>
      <c r="CD994" s="2106"/>
      <c r="CE994" s="2106"/>
      <c r="CF994" s="2106"/>
      <c r="CG994" s="2106"/>
      <c r="CI994" s="1757"/>
      <c r="CJ994" s="1757"/>
      <c r="CK994" s="1757"/>
    </row>
    <row r="995" spans="80:89" ht="14.25" customHeight="1" x14ac:dyDescent="0.25">
      <c r="CB995" s="2106"/>
      <c r="CC995" s="2106"/>
      <c r="CD995" s="2106"/>
      <c r="CE995" s="2106"/>
      <c r="CF995" s="2106"/>
      <c r="CG995" s="2106"/>
      <c r="CI995" s="1757"/>
      <c r="CJ995" s="1757"/>
      <c r="CK995" s="1757"/>
    </row>
    <row r="996" spans="80:89" ht="14.25" customHeight="1" x14ac:dyDescent="0.25">
      <c r="CB996" s="2106"/>
      <c r="CC996" s="2106"/>
      <c r="CD996" s="2106"/>
      <c r="CE996" s="2106"/>
      <c r="CF996" s="2106"/>
      <c r="CG996" s="2106"/>
      <c r="CI996" s="1757"/>
      <c r="CJ996" s="1757"/>
      <c r="CK996" s="1757"/>
    </row>
    <row r="997" spans="80:89" ht="14.25" customHeight="1" x14ac:dyDescent="0.25">
      <c r="CB997" s="2106"/>
      <c r="CC997" s="2106"/>
      <c r="CD997" s="2106"/>
      <c r="CE997" s="2106"/>
      <c r="CF997" s="2106"/>
      <c r="CG997" s="2106"/>
      <c r="CI997" s="1757"/>
      <c r="CJ997" s="1757"/>
      <c r="CK997" s="1757"/>
    </row>
    <row r="998" spans="80:89" ht="14.25" customHeight="1" x14ac:dyDescent="0.25">
      <c r="CB998" s="2106"/>
      <c r="CC998" s="2106"/>
      <c r="CD998" s="2106"/>
      <c r="CE998" s="2106"/>
      <c r="CF998" s="2106"/>
      <c r="CG998" s="2106"/>
      <c r="CI998" s="1757"/>
      <c r="CJ998" s="1757"/>
      <c r="CK998" s="1757"/>
    </row>
    <row r="999" spans="80:89" ht="14.25" customHeight="1" x14ac:dyDescent="0.25">
      <c r="CB999" s="2106"/>
      <c r="CC999" s="2106"/>
      <c r="CD999" s="2106"/>
      <c r="CE999" s="2106"/>
      <c r="CF999" s="2106"/>
      <c r="CG999" s="2106"/>
      <c r="CI999" s="1757"/>
      <c r="CJ999" s="1757"/>
      <c r="CK999" s="1757"/>
    </row>
    <row r="1000" spans="80:89" ht="14.25" customHeight="1" x14ac:dyDescent="0.25">
      <c r="CB1000" s="2106"/>
      <c r="CC1000" s="2106"/>
      <c r="CD1000" s="2106"/>
      <c r="CE1000" s="2106"/>
      <c r="CF1000" s="2106"/>
      <c r="CG1000" s="2106"/>
      <c r="CI1000" s="1757"/>
      <c r="CJ1000" s="1757"/>
      <c r="CK1000" s="1757"/>
    </row>
  </sheetData>
  <mergeCells count="69">
    <mergeCell ref="F48:AF48"/>
    <mergeCell ref="A67:M67"/>
    <mergeCell ref="A68:A70"/>
    <mergeCell ref="AN9:AN11"/>
    <mergeCell ref="AO9:AO11"/>
    <mergeCell ref="AL10:AM10"/>
    <mergeCell ref="C30:C31"/>
    <mergeCell ref="D30:D31"/>
    <mergeCell ref="F30:AF30"/>
    <mergeCell ref="E30:E31"/>
    <mergeCell ref="AF10:AG10"/>
    <mergeCell ref="AH10:AI10"/>
    <mergeCell ref="AJ10:AK10"/>
    <mergeCell ref="A29:L29"/>
    <mergeCell ref="A30:A31"/>
    <mergeCell ref="B30:B31"/>
    <mergeCell ref="H69:I69"/>
    <mergeCell ref="A6:T6"/>
    <mergeCell ref="A8:J8"/>
    <mergeCell ref="C9:E10"/>
    <mergeCell ref="F9:AM9"/>
    <mergeCell ref="A9:B11"/>
    <mergeCell ref="T68:T70"/>
    <mergeCell ref="A12:A14"/>
    <mergeCell ref="A15:A27"/>
    <mergeCell ref="A28:B28"/>
    <mergeCell ref="A47:M47"/>
    <mergeCell ref="A48:A49"/>
    <mergeCell ref="B48:B49"/>
    <mergeCell ref="C48:C49"/>
    <mergeCell ref="D48:D49"/>
    <mergeCell ref="E48:E49"/>
    <mergeCell ref="A86:F86"/>
    <mergeCell ref="A87:A88"/>
    <mergeCell ref="B87:B88"/>
    <mergeCell ref="C87:S87"/>
    <mergeCell ref="J69:K69"/>
    <mergeCell ref="L69:M69"/>
    <mergeCell ref="N68:N70"/>
    <mergeCell ref="O68:O70"/>
    <mergeCell ref="P68:P70"/>
    <mergeCell ref="Q68:Q70"/>
    <mergeCell ref="R68:R70"/>
    <mergeCell ref="S68:S70"/>
    <mergeCell ref="B68:B70"/>
    <mergeCell ref="C68:E69"/>
    <mergeCell ref="F68:M68"/>
    <mergeCell ref="F69:G69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B10:AC10"/>
    <mergeCell ref="AD10:AE10"/>
    <mergeCell ref="AP9:AP11"/>
    <mergeCell ref="AQ9:AQ11"/>
    <mergeCell ref="AR9:AR11"/>
    <mergeCell ref="AS9:AS11"/>
    <mergeCell ref="AT9:AT11"/>
  </mergeCells>
  <dataValidations count="1">
    <dataValidation type="decimal" operator="greaterThanOrEqual" allowBlank="1" showInputMessage="1" showErrorMessage="1" prompt="Valor no Permitido" sqref="F12:AW27 C32:AF45 C50:AF65 B71:B84 F71:T84 C89:S91" xr:uid="{00000000-0002-0000-1800-000000000000}">
      <formula1>0</formula1>
    </dataValidation>
  </dataValidations>
  <pageMargins left="0.7" right="0.7" top="0.75" bottom="0.75" header="0" footer="0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1000"/>
  <sheetViews>
    <sheetView showGridLines="0" workbookViewId="0">
      <selection activeCell="A31" sqref="A31:L31"/>
    </sheetView>
  </sheetViews>
  <sheetFormatPr baseColWidth="10" defaultColWidth="14.42578125" defaultRowHeight="15" customHeight="1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customWidth="1"/>
    <col min="6" max="6" width="12.7109375" customWidth="1"/>
    <col min="7" max="7" width="12.140625" customWidth="1"/>
    <col min="8" max="9" width="11.42578125" customWidth="1"/>
    <col min="10" max="10" width="12.85546875" customWidth="1"/>
    <col min="11" max="12" width="11.42578125" customWidth="1"/>
    <col min="13" max="13" width="12.85546875" customWidth="1"/>
    <col min="14" max="14" width="12.7109375" customWidth="1"/>
    <col min="15" max="15" width="11.4257812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27" max="38" width="11.42578125" customWidth="1"/>
    <col min="39" max="39" width="20.7109375" customWidth="1"/>
    <col min="40" max="40" width="17.140625" customWidth="1"/>
    <col min="41" max="42" width="11.42578125" customWidth="1"/>
    <col min="43" max="43" width="12" customWidth="1"/>
    <col min="44" max="44" width="11.42578125" customWidth="1"/>
    <col min="45" max="45" width="12.140625" customWidth="1"/>
    <col min="46" max="46" width="21.28515625" customWidth="1"/>
    <col min="47" max="75" width="11.42578125" customWidth="1"/>
    <col min="76" max="94" width="11.42578125" hidden="1" customWidth="1"/>
    <col min="95" max="96" width="11.5703125" hidden="1" customWidth="1"/>
  </cols>
  <sheetData>
    <row r="1" spans="1:96" ht="14.25" customHeight="1" x14ac:dyDescent="0.25">
      <c r="A1" s="1727" t="s">
        <v>28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</row>
    <row r="2" spans="1:96" ht="14.25" customHeight="1" x14ac:dyDescent="0.25">
      <c r="A2" s="1727" t="str">
        <f>CONCATENATE("COMUNA: ",NOMBRE!B2, " (",NOMBRE!C2,NOMBRE!D2,NOMBRE!E2,NOMBRE!F2,NOMBRE!G2,")")</f>
        <v>COMUNA: TEMUCO (09101)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</row>
    <row r="3" spans="1:96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</row>
    <row r="4" spans="1:96" ht="14.25" customHeight="1" x14ac:dyDescent="0.25">
      <c r="A4" s="1727" t="str">
        <f>CONCATENATE("MES: ",NOMBRE!B6, " (",NOMBRE!C6,NOMBRE!D6,")")</f>
        <v>MES: NOVIEMBRE (11)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</row>
    <row r="5" spans="1:96" ht="14.25" customHeight="1" x14ac:dyDescent="0.25">
      <c r="A5" s="2905" t="str">
        <f>CONCATENATE("AÑO: ",NOMBRE!B7)</f>
        <v>AÑO: 2025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</row>
    <row r="6" spans="1:96" ht="18" customHeight="1" x14ac:dyDescent="0.25">
      <c r="A6" s="3270" t="s">
        <v>4087</v>
      </c>
      <c r="B6" s="3131"/>
      <c r="C6" s="3131"/>
      <c r="D6" s="3131"/>
      <c r="E6" s="3131"/>
      <c r="F6" s="3131"/>
      <c r="G6" s="3131"/>
      <c r="H6" s="3131"/>
      <c r="I6" s="3131"/>
      <c r="J6" s="3131"/>
      <c r="K6" s="3131"/>
      <c r="L6" s="3131"/>
      <c r="M6" s="3131"/>
      <c r="N6" s="3131"/>
      <c r="O6" s="3131"/>
      <c r="P6" s="3131"/>
      <c r="Q6" s="3131"/>
      <c r="R6" s="3131"/>
      <c r="S6" s="3131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</row>
    <row r="7" spans="1:96" ht="14.25" customHeight="1" x14ac:dyDescent="0.25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</row>
    <row r="8" spans="1:96" ht="18" customHeight="1" x14ac:dyDescent="0.25">
      <c r="A8" s="3554" t="s">
        <v>4088</v>
      </c>
      <c r="B8" s="3142"/>
      <c r="C8" s="3142"/>
      <c r="D8" s="1544"/>
      <c r="E8" s="1544"/>
      <c r="F8" s="1544"/>
      <c r="G8" s="1544"/>
      <c r="H8" s="1544"/>
      <c r="I8" s="1544"/>
      <c r="J8" s="1544"/>
      <c r="K8" s="1544"/>
      <c r="L8" s="1544"/>
      <c r="M8" s="1544"/>
      <c r="N8" s="1544"/>
      <c r="O8" s="1544"/>
      <c r="P8" s="1544"/>
      <c r="Q8" s="1544"/>
      <c r="R8" s="1544"/>
      <c r="S8" s="1544"/>
      <c r="T8" s="1544"/>
      <c r="U8" s="1544"/>
      <c r="V8" s="1544"/>
      <c r="W8" s="1544"/>
      <c r="X8" s="1544"/>
      <c r="Y8" s="1544"/>
      <c r="Z8" s="1544"/>
      <c r="AA8" s="1544"/>
      <c r="AB8" s="1544"/>
      <c r="AC8" s="1544"/>
      <c r="AD8" s="1544"/>
      <c r="AE8" s="1544"/>
      <c r="AF8" s="1544"/>
      <c r="AG8" s="1544"/>
      <c r="AH8" s="1544"/>
      <c r="AI8" s="1544"/>
      <c r="AJ8" s="1544"/>
      <c r="AK8" s="1544"/>
      <c r="AL8" s="1544"/>
      <c r="AM8" s="1544"/>
      <c r="AN8" s="1544"/>
      <c r="AO8" s="1544"/>
      <c r="AP8" s="1544"/>
      <c r="AQ8" s="1544"/>
      <c r="AR8" s="1544"/>
      <c r="AS8" s="1544"/>
      <c r="AT8" s="1544"/>
      <c r="AU8" s="1544"/>
      <c r="AV8" s="1544"/>
      <c r="AW8" s="1544"/>
      <c r="AX8" s="1544"/>
      <c r="AY8" s="1544"/>
      <c r="AZ8" s="1544"/>
      <c r="BA8" s="1544"/>
      <c r="BB8" s="1544"/>
      <c r="BC8" s="1544"/>
      <c r="BD8" s="1544"/>
      <c r="BE8" s="1544"/>
      <c r="BF8" s="1544"/>
      <c r="BG8" s="1544"/>
      <c r="BH8" s="1544"/>
      <c r="BI8" s="1544"/>
      <c r="BJ8" s="1544"/>
      <c r="BK8" s="1544"/>
      <c r="BL8" s="1544"/>
      <c r="BM8" s="1544"/>
      <c r="BN8" s="1544"/>
      <c r="BO8" s="1544"/>
      <c r="BP8" s="1544"/>
      <c r="BQ8" s="1544"/>
      <c r="BR8" s="1544"/>
      <c r="BS8" s="1544"/>
      <c r="BT8" s="1544"/>
      <c r="BU8" s="1544"/>
      <c r="BV8" s="1544"/>
      <c r="BW8" s="1544"/>
      <c r="BX8" s="1544"/>
      <c r="BY8" s="1544"/>
      <c r="BZ8" s="1544"/>
      <c r="CA8" s="1544"/>
      <c r="CB8" s="1544"/>
      <c r="CC8" s="1544"/>
      <c r="CD8" s="1544"/>
      <c r="CE8" s="1544"/>
      <c r="CF8" s="1544"/>
      <c r="CG8" s="1544"/>
      <c r="CH8" s="1544"/>
      <c r="CI8" s="1544"/>
      <c r="CJ8" s="1544"/>
      <c r="CK8" s="1544"/>
      <c r="CL8" s="1544"/>
      <c r="CM8" s="1544"/>
      <c r="CN8" s="1544"/>
      <c r="CO8" s="1544"/>
      <c r="CP8" s="1544"/>
      <c r="CQ8" s="1544"/>
      <c r="CR8" s="1544"/>
    </row>
    <row r="9" spans="1:96" ht="15" customHeight="1" x14ac:dyDescent="0.25">
      <c r="A9" s="3510" t="s">
        <v>32</v>
      </c>
      <c r="B9" s="3510" t="s">
        <v>82</v>
      </c>
      <c r="C9" s="3555" t="s">
        <v>34</v>
      </c>
      <c r="D9" s="3161"/>
      <c r="E9" s="3161"/>
      <c r="F9" s="3161"/>
      <c r="G9" s="3161"/>
      <c r="H9" s="3161"/>
      <c r="I9" s="3161"/>
      <c r="J9" s="3161"/>
      <c r="K9" s="3161"/>
      <c r="L9" s="3161"/>
      <c r="M9" s="3161"/>
      <c r="N9" s="3161"/>
      <c r="O9" s="3161"/>
      <c r="P9" s="3161"/>
      <c r="Q9" s="3161"/>
      <c r="R9" s="3161"/>
      <c r="S9" s="3149"/>
      <c r="T9" s="3556" t="s">
        <v>4089</v>
      </c>
      <c r="U9" s="3135"/>
      <c r="V9" s="3186" t="s">
        <v>1621</v>
      </c>
      <c r="W9" s="3186" t="s">
        <v>1622</v>
      </c>
      <c r="X9" s="3139" t="s">
        <v>41</v>
      </c>
      <c r="Y9" s="3138" t="s">
        <v>42</v>
      </c>
      <c r="Z9" s="3138" t="s">
        <v>4090</v>
      </c>
      <c r="AA9" s="1545"/>
      <c r="AB9" s="1545"/>
      <c r="AC9" s="1545"/>
      <c r="AD9" s="1545"/>
      <c r="AE9" s="1545"/>
      <c r="AF9" s="1545"/>
      <c r="AG9" s="1545"/>
      <c r="AH9" s="1545"/>
      <c r="AI9" s="1545"/>
      <c r="AJ9" s="1545"/>
      <c r="AK9" s="1545"/>
      <c r="AL9" s="1545"/>
      <c r="AM9" s="1545"/>
      <c r="AN9" s="1545"/>
      <c r="AO9" s="1545"/>
      <c r="AP9" s="1545"/>
      <c r="AQ9" s="1545"/>
      <c r="AR9" s="1545"/>
      <c r="AS9" s="1545"/>
      <c r="AT9" s="1545"/>
      <c r="AU9" s="1545"/>
      <c r="AV9" s="1545"/>
      <c r="AW9" s="1545"/>
      <c r="AX9" s="1545"/>
      <c r="AY9" s="1545"/>
      <c r="AZ9" s="1545"/>
      <c r="BA9" s="1545"/>
      <c r="BB9" s="1545"/>
      <c r="BC9" s="1545"/>
      <c r="BD9" s="1545"/>
      <c r="BE9" s="1545"/>
      <c r="BF9" s="1545"/>
      <c r="BG9" s="1545"/>
      <c r="BH9" s="1545"/>
      <c r="BI9" s="1545"/>
      <c r="BJ9" s="1545"/>
      <c r="BK9" s="1545"/>
      <c r="BL9" s="1545"/>
      <c r="BM9" s="1545"/>
      <c r="BN9" s="1545"/>
      <c r="BO9" s="1545"/>
      <c r="BP9" s="1545"/>
      <c r="BQ9" s="1545"/>
      <c r="BR9" s="1545"/>
      <c r="BS9" s="1545"/>
      <c r="BT9" s="1545"/>
      <c r="BU9" s="1545"/>
      <c r="BV9" s="1545"/>
      <c r="BW9" s="1545"/>
      <c r="BX9" s="1545"/>
      <c r="BY9" s="1545"/>
      <c r="BZ9" s="1545"/>
      <c r="CA9" s="1545"/>
      <c r="CB9" s="1545"/>
      <c r="CC9" s="1545"/>
      <c r="CD9" s="1545"/>
      <c r="CE9" s="1545"/>
      <c r="CF9" s="1545"/>
      <c r="CG9" s="1545"/>
      <c r="CH9" s="1545"/>
      <c r="CI9" s="1545"/>
      <c r="CJ9" s="1545"/>
      <c r="CK9" s="1545"/>
      <c r="CL9" s="1545"/>
      <c r="CM9" s="1545"/>
      <c r="CN9" s="1545"/>
      <c r="CO9" s="1545"/>
      <c r="CP9" s="1545"/>
      <c r="CQ9" s="1545"/>
      <c r="CR9" s="1545"/>
    </row>
    <row r="10" spans="1:96" ht="39" customHeight="1" x14ac:dyDescent="0.25">
      <c r="A10" s="3129"/>
      <c r="B10" s="3129"/>
      <c r="C10" s="27" t="s">
        <v>352</v>
      </c>
      <c r="D10" s="23" t="s">
        <v>335</v>
      </c>
      <c r="E10" s="1800" t="s">
        <v>48</v>
      </c>
      <c r="F10" s="23" t="s">
        <v>49</v>
      </c>
      <c r="G10" s="24" t="s">
        <v>50</v>
      </c>
      <c r="H10" s="24" t="s">
        <v>51</v>
      </c>
      <c r="I10" s="24" t="s">
        <v>52</v>
      </c>
      <c r="J10" s="24" t="s">
        <v>53</v>
      </c>
      <c r="K10" s="24" t="s">
        <v>54</v>
      </c>
      <c r="L10" s="24" t="s">
        <v>55</v>
      </c>
      <c r="M10" s="24" t="s">
        <v>56</v>
      </c>
      <c r="N10" s="24" t="s">
        <v>57</v>
      </c>
      <c r="O10" s="24" t="s">
        <v>58</v>
      </c>
      <c r="P10" s="24" t="s">
        <v>59</v>
      </c>
      <c r="Q10" s="24" t="s">
        <v>60</v>
      </c>
      <c r="R10" s="24" t="s">
        <v>61</v>
      </c>
      <c r="S10" s="144" t="s">
        <v>62</v>
      </c>
      <c r="T10" s="1546" t="s">
        <v>63</v>
      </c>
      <c r="U10" s="2981" t="s">
        <v>64</v>
      </c>
      <c r="V10" s="3140"/>
      <c r="W10" s="3140"/>
      <c r="X10" s="3140"/>
      <c r="Y10" s="3129"/>
      <c r="Z10" s="3129"/>
      <c r="AA10" s="1545"/>
      <c r="AB10" s="1545"/>
      <c r="AC10" s="1545"/>
      <c r="AD10" s="1545"/>
      <c r="AE10" s="1545"/>
      <c r="AF10" s="1545"/>
      <c r="AG10" s="1545"/>
      <c r="AH10" s="1545"/>
      <c r="AI10" s="1545"/>
      <c r="AJ10" s="1545"/>
      <c r="AK10" s="1545"/>
      <c r="AL10" s="1545"/>
      <c r="AM10" s="1545"/>
      <c r="AN10" s="1545"/>
      <c r="AO10" s="1545"/>
      <c r="AP10" s="1545"/>
      <c r="AQ10" s="1545"/>
      <c r="AR10" s="1545"/>
      <c r="AS10" s="1545"/>
      <c r="AT10" s="1545"/>
      <c r="AU10" s="1545"/>
      <c r="AV10" s="1545"/>
      <c r="AW10" s="1545"/>
      <c r="AX10" s="1545"/>
      <c r="AY10" s="1545"/>
      <c r="AZ10" s="1545"/>
      <c r="BA10" s="1545"/>
      <c r="BB10" s="1545"/>
      <c r="BC10" s="1545"/>
      <c r="BD10" s="1545"/>
      <c r="BE10" s="1545"/>
      <c r="BF10" s="1545"/>
      <c r="BG10" s="1545"/>
      <c r="BH10" s="1545"/>
      <c r="BI10" s="1545"/>
      <c r="BJ10" s="1545"/>
      <c r="BK10" s="1545"/>
      <c r="BL10" s="1545"/>
      <c r="BM10" s="1545"/>
      <c r="BN10" s="1545"/>
      <c r="BO10" s="1545"/>
      <c r="BP10" s="1545"/>
      <c r="BQ10" s="1545"/>
      <c r="BR10" s="1545"/>
      <c r="BS10" s="1545"/>
      <c r="BT10" s="1545"/>
      <c r="BU10" s="1545"/>
      <c r="BV10" s="1545"/>
      <c r="BW10" s="1545"/>
      <c r="BX10" s="1545"/>
      <c r="BY10" s="1545"/>
      <c r="BZ10" s="1545"/>
      <c r="CA10" s="1545"/>
      <c r="CB10" s="1545"/>
      <c r="CC10" s="1545"/>
      <c r="CD10" s="1545"/>
      <c r="CE10" s="1545"/>
      <c r="CF10" s="1545"/>
      <c r="CG10" s="1545"/>
      <c r="CH10" s="1545"/>
      <c r="CI10" s="1545"/>
      <c r="CJ10" s="1545"/>
      <c r="CK10" s="1545"/>
      <c r="CL10" s="1545"/>
      <c r="CM10" s="1545"/>
      <c r="CN10" s="1545"/>
      <c r="CO10" s="1545"/>
      <c r="CP10" s="1545"/>
      <c r="CQ10" s="1545"/>
      <c r="CR10" s="1545"/>
    </row>
    <row r="11" spans="1:96" ht="15" customHeight="1" x14ac:dyDescent="0.25">
      <c r="A11" s="1134" t="s">
        <v>69</v>
      </c>
      <c r="B11" s="2982">
        <f t="shared" ref="B11:B12" si="0">SUM(C11:S11)</f>
        <v>0</v>
      </c>
      <c r="C11" s="1399"/>
      <c r="D11" s="1400"/>
      <c r="E11" s="2896"/>
      <c r="F11" s="1397"/>
      <c r="G11" s="1397"/>
      <c r="H11" s="1397"/>
      <c r="I11" s="1397"/>
      <c r="J11" s="1397"/>
      <c r="K11" s="1397"/>
      <c r="L11" s="1397"/>
      <c r="M11" s="1397"/>
      <c r="N11" s="1397"/>
      <c r="O11" s="1397"/>
      <c r="P11" s="1397"/>
      <c r="Q11" s="1397"/>
      <c r="R11" s="1397"/>
      <c r="S11" s="1547"/>
      <c r="T11" s="1405"/>
      <c r="U11" s="2882"/>
      <c r="V11" s="2883"/>
      <c r="W11" s="2883"/>
      <c r="X11" s="2895"/>
      <c r="Y11" s="2895"/>
      <c r="Z11" s="2895"/>
      <c r="AA11" s="1545" t="str">
        <f t="shared" ref="AA11:AA15" si="1">CA11&amp;CB11&amp;CC11&amp;CD11&amp;CE11&amp;CF11</f>
        <v/>
      </c>
      <c r="AB11" s="1545"/>
      <c r="AC11" s="1545"/>
      <c r="AD11" s="1545"/>
      <c r="AE11" s="1545"/>
      <c r="AF11" s="1545"/>
      <c r="AG11" s="1545"/>
      <c r="AH11" s="1545"/>
      <c r="AI11" s="1545"/>
      <c r="AJ11" s="1545"/>
      <c r="AK11" s="1545"/>
      <c r="AL11" s="1545"/>
      <c r="AM11" s="1545"/>
      <c r="AN11" s="1545"/>
      <c r="AO11" s="1545"/>
      <c r="AP11" s="1545"/>
      <c r="AQ11" s="1545"/>
      <c r="AR11" s="1545"/>
      <c r="AS11" s="1545"/>
      <c r="AT11" s="1545"/>
      <c r="AU11" s="1545"/>
      <c r="AV11" s="1545"/>
      <c r="AW11" s="1545"/>
      <c r="AX11" s="1545"/>
      <c r="AY11" s="1545"/>
      <c r="AZ11" s="1545"/>
      <c r="BA11" s="1545"/>
      <c r="BB11" s="1545"/>
      <c r="BC11" s="1545"/>
      <c r="BD11" s="1545"/>
      <c r="BE11" s="1545"/>
      <c r="BF11" s="1545"/>
      <c r="BG11" s="1545"/>
      <c r="BH11" s="1545"/>
      <c r="BI11" s="1545"/>
      <c r="BJ11" s="1545"/>
      <c r="BK11" s="1545"/>
      <c r="BL11" s="1545"/>
      <c r="BM11" s="1545"/>
      <c r="BN11" s="1545"/>
      <c r="BO11" s="1545"/>
      <c r="BP11" s="1545"/>
      <c r="BQ11" s="1545"/>
      <c r="BR11" s="1545"/>
      <c r="BS11" s="1545"/>
      <c r="BT11" s="1545"/>
      <c r="BU11" s="1545"/>
      <c r="BV11" s="1545"/>
      <c r="BW11" s="1545"/>
      <c r="BX11" s="1545"/>
      <c r="BY11" s="1545"/>
      <c r="BZ11" s="1545"/>
      <c r="CA11" s="2983" t="str">
        <f t="shared" ref="CA11:CA15" si="2">IF((T11+U11)&lt;&gt;B11," * El desglose por Sexo No puede ser distinto al Total.","")</f>
        <v/>
      </c>
      <c r="CB11" s="2983" t="str">
        <f t="shared" ref="CB11:CB15" si="3"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2983" t="str">
        <f t="shared" ref="CC11:CC15" si="4"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2983" t="str">
        <f t="shared" ref="CD11:CD15" si="5">IF(AND(B11&gt;0,X11="")," * No olvide digitar Pueblos Originarios. Digite cero si no tiene.",IF(X11&gt;B11," * La variable Pueblos Originarios no puede ser mayor al Total.",""))</f>
        <v/>
      </c>
      <c r="CE11" s="2983" t="str">
        <f t="shared" ref="CE11:CE15" si="6">IF(AND(B11&gt;0,Y11="")," * No olvide digitar Migrantes. Digite cero si no tiene.",IF(Y11&gt;B11," * La variable Migrantes no puede ser mayor al Total.",""))</f>
        <v/>
      </c>
      <c r="CF11" s="2983" t="str">
        <f t="shared" ref="CF11:CF15" si="7">IF(AND(B11&gt;0,Z11="")," * No olvide digitar Espacios amigables/Adolescentes. Digite cero si no tiene.",IF(Z11&gt;B11," * La variable Espacios amigables/Adolescentes no puede ser mayor al Total.",""))</f>
        <v/>
      </c>
      <c r="CG11" s="1545"/>
      <c r="CH11" s="1545"/>
      <c r="CI11" s="1545"/>
      <c r="CJ11" s="1545"/>
      <c r="CK11" s="2984">
        <f t="shared" ref="CK11:CK15" si="8">IF((T11+U11)&lt;&gt;B11,1,0)</f>
        <v>0</v>
      </c>
      <c r="CL11" s="2984">
        <f t="shared" ref="CL11:CL15" si="9">IF(AND(B11&gt;0,V11=""),1,IF(V11&gt;B11,1,0))</f>
        <v>0</v>
      </c>
      <c r="CM11" s="2984">
        <f t="shared" ref="CM11:CM15" si="10">IF(AND(B11&gt;0,W11=""),1,IF(W11&gt;B11,1,0))</f>
        <v>0</v>
      </c>
      <c r="CN11" s="2984">
        <f t="shared" ref="CN11:CN15" si="11">IF(AND(B11&gt;0,X11=""),1,IF(X11&gt;B11,1,0))</f>
        <v>0</v>
      </c>
      <c r="CO11" s="2984">
        <f t="shared" ref="CO11:CO15" si="12">IF(AND(B11&gt;0,Y11=""),1,IF(Y11&gt;B11,1,0))</f>
        <v>0</v>
      </c>
      <c r="CP11" s="2984">
        <f t="shared" ref="CP11:CP15" si="13">IF(AND(B11&gt;0,Z11=""),1,IF(Z11&gt;B11,1,0))</f>
        <v>0</v>
      </c>
      <c r="CQ11" s="1545"/>
      <c r="CR11" s="1545"/>
    </row>
    <row r="12" spans="1:96" ht="15" customHeight="1" x14ac:dyDescent="0.25">
      <c r="A12" s="1134" t="s">
        <v>103</v>
      </c>
      <c r="B12" s="2982">
        <f t="shared" si="0"/>
        <v>0</v>
      </c>
      <c r="C12" s="1399"/>
      <c r="D12" s="1400"/>
      <c r="E12" s="2897"/>
      <c r="F12" s="1400"/>
      <c r="G12" s="1400"/>
      <c r="H12" s="1400"/>
      <c r="I12" s="1400"/>
      <c r="J12" s="1400"/>
      <c r="K12" s="1400"/>
      <c r="L12" s="1400"/>
      <c r="M12" s="1400"/>
      <c r="N12" s="1400"/>
      <c r="O12" s="1400"/>
      <c r="P12" s="1400"/>
      <c r="Q12" s="1400"/>
      <c r="R12" s="1400"/>
      <c r="S12" s="1548"/>
      <c r="T12" s="1408"/>
      <c r="U12" s="1401"/>
      <c r="V12" s="2884"/>
      <c r="W12" s="2884"/>
      <c r="X12" s="2884"/>
      <c r="Y12" s="2884"/>
      <c r="Z12" s="2884"/>
      <c r="AA12" s="1545" t="str">
        <f t="shared" si="1"/>
        <v/>
      </c>
      <c r="AB12" s="1545"/>
      <c r="AC12" s="1545"/>
      <c r="AD12" s="1545"/>
      <c r="AE12" s="1545"/>
      <c r="AF12" s="1545"/>
      <c r="AG12" s="1545"/>
      <c r="AH12" s="1545"/>
      <c r="AI12" s="1545"/>
      <c r="AJ12" s="1545"/>
      <c r="AK12" s="1545"/>
      <c r="AL12" s="1545"/>
      <c r="AM12" s="1545"/>
      <c r="AN12" s="1545"/>
      <c r="AO12" s="1545"/>
      <c r="AP12" s="1545"/>
      <c r="AQ12" s="1545"/>
      <c r="AR12" s="1545"/>
      <c r="AS12" s="1545"/>
      <c r="AT12" s="1545"/>
      <c r="AU12" s="1545"/>
      <c r="AV12" s="1545"/>
      <c r="AW12" s="1545"/>
      <c r="AX12" s="1545"/>
      <c r="AY12" s="1545"/>
      <c r="AZ12" s="1545"/>
      <c r="BA12" s="1545"/>
      <c r="BB12" s="1545"/>
      <c r="BC12" s="1545"/>
      <c r="BD12" s="1545"/>
      <c r="BE12" s="1545"/>
      <c r="BF12" s="1545"/>
      <c r="BG12" s="1545"/>
      <c r="BH12" s="1545"/>
      <c r="BI12" s="1545"/>
      <c r="BJ12" s="1545"/>
      <c r="BK12" s="1545"/>
      <c r="BL12" s="1545"/>
      <c r="BM12" s="1545"/>
      <c r="BN12" s="1545"/>
      <c r="BO12" s="1545"/>
      <c r="BP12" s="1545"/>
      <c r="BQ12" s="1545"/>
      <c r="BR12" s="1545"/>
      <c r="BS12" s="1545"/>
      <c r="BT12" s="1545"/>
      <c r="BU12" s="1545"/>
      <c r="BV12" s="1545"/>
      <c r="BW12" s="1545"/>
      <c r="BX12" s="1545"/>
      <c r="BY12" s="1545"/>
      <c r="BZ12" s="1545"/>
      <c r="CA12" s="2983" t="str">
        <f t="shared" si="2"/>
        <v/>
      </c>
      <c r="CB12" s="2983" t="str">
        <f t="shared" si="3"/>
        <v/>
      </c>
      <c r="CC12" s="2983" t="str">
        <f t="shared" si="4"/>
        <v/>
      </c>
      <c r="CD12" s="2983" t="str">
        <f t="shared" si="5"/>
        <v/>
      </c>
      <c r="CE12" s="2983" t="str">
        <f t="shared" si="6"/>
        <v/>
      </c>
      <c r="CF12" s="2983" t="str">
        <f t="shared" si="7"/>
        <v/>
      </c>
      <c r="CG12" s="1545"/>
      <c r="CH12" s="1545"/>
      <c r="CI12" s="1545"/>
      <c r="CJ12" s="1545"/>
      <c r="CK12" s="2984">
        <f t="shared" si="8"/>
        <v>0</v>
      </c>
      <c r="CL12" s="2984">
        <f t="shared" si="9"/>
        <v>0</v>
      </c>
      <c r="CM12" s="2984">
        <f t="shared" si="10"/>
        <v>0</v>
      </c>
      <c r="CN12" s="2984">
        <f t="shared" si="11"/>
        <v>0</v>
      </c>
      <c r="CO12" s="2984">
        <f t="shared" si="12"/>
        <v>0</v>
      </c>
      <c r="CP12" s="2984">
        <f t="shared" si="13"/>
        <v>0</v>
      </c>
      <c r="CQ12" s="1545"/>
      <c r="CR12" s="1545"/>
    </row>
    <row r="13" spans="1:96" ht="15" customHeight="1" x14ac:dyDescent="0.25">
      <c r="A13" s="1134" t="s">
        <v>2827</v>
      </c>
      <c r="B13" s="2982">
        <f>SUM(E13:S13)</f>
        <v>0</v>
      </c>
      <c r="C13" s="1549"/>
      <c r="D13" s="1550"/>
      <c r="E13" s="2897"/>
      <c r="F13" s="1400"/>
      <c r="G13" s="1400"/>
      <c r="H13" s="1400"/>
      <c r="I13" s="1400"/>
      <c r="J13" s="1400"/>
      <c r="K13" s="1400"/>
      <c r="L13" s="1400"/>
      <c r="M13" s="1400"/>
      <c r="N13" s="1400"/>
      <c r="O13" s="1400"/>
      <c r="P13" s="1400"/>
      <c r="Q13" s="1400"/>
      <c r="R13" s="1400"/>
      <c r="S13" s="1548"/>
      <c r="T13" s="1408"/>
      <c r="U13" s="1401"/>
      <c r="V13" s="2884"/>
      <c r="W13" s="2884"/>
      <c r="X13" s="2884"/>
      <c r="Y13" s="2884"/>
      <c r="Z13" s="2884"/>
      <c r="AA13" s="1545" t="str">
        <f t="shared" si="1"/>
        <v/>
      </c>
      <c r="AB13" s="1545"/>
      <c r="AC13" s="1545"/>
      <c r="AD13" s="1544"/>
      <c r="AE13" s="1544"/>
      <c r="AF13" s="1544"/>
      <c r="AG13" s="1545"/>
      <c r="AH13" s="1545"/>
      <c r="AI13" s="1545"/>
      <c r="AJ13" s="1545"/>
      <c r="AK13" s="1545"/>
      <c r="AL13" s="1545"/>
      <c r="AM13" s="1545"/>
      <c r="AN13" s="1545"/>
      <c r="AO13" s="1545"/>
      <c r="AP13" s="1545"/>
      <c r="AQ13" s="1545"/>
      <c r="AR13" s="1545"/>
      <c r="AS13" s="1545"/>
      <c r="AT13" s="1545"/>
      <c r="AU13" s="1545"/>
      <c r="AV13" s="1545"/>
      <c r="AW13" s="1545"/>
      <c r="AX13" s="1545"/>
      <c r="AY13" s="1545"/>
      <c r="AZ13" s="1545"/>
      <c r="BA13" s="1545"/>
      <c r="BB13" s="1545"/>
      <c r="BC13" s="1545"/>
      <c r="BD13" s="1545"/>
      <c r="BE13" s="1545"/>
      <c r="BF13" s="1545"/>
      <c r="BG13" s="1545"/>
      <c r="BH13" s="1545"/>
      <c r="BI13" s="1545"/>
      <c r="BJ13" s="1545"/>
      <c r="BK13" s="1545"/>
      <c r="BL13" s="1545"/>
      <c r="BM13" s="1545"/>
      <c r="BN13" s="1545"/>
      <c r="BO13" s="1545"/>
      <c r="BP13" s="1545"/>
      <c r="BQ13" s="1545"/>
      <c r="BR13" s="1545"/>
      <c r="BS13" s="1545"/>
      <c r="BT13" s="1545"/>
      <c r="BU13" s="1545"/>
      <c r="BV13" s="1545"/>
      <c r="BW13" s="1545"/>
      <c r="BX13" s="1545"/>
      <c r="BY13" s="1545"/>
      <c r="BZ13" s="1545"/>
      <c r="CA13" s="2983" t="str">
        <f t="shared" si="2"/>
        <v/>
      </c>
      <c r="CB13" s="2983" t="str">
        <f t="shared" si="3"/>
        <v/>
      </c>
      <c r="CC13" s="2983" t="str">
        <f t="shared" si="4"/>
        <v/>
      </c>
      <c r="CD13" s="2983" t="str">
        <f t="shared" si="5"/>
        <v/>
      </c>
      <c r="CE13" s="2983" t="str">
        <f t="shared" si="6"/>
        <v/>
      </c>
      <c r="CF13" s="2983" t="str">
        <f t="shared" si="7"/>
        <v/>
      </c>
      <c r="CG13" s="1545"/>
      <c r="CH13" s="1545"/>
      <c r="CI13" s="1545"/>
      <c r="CJ13" s="1545"/>
      <c r="CK13" s="2984">
        <f t="shared" si="8"/>
        <v>0</v>
      </c>
      <c r="CL13" s="2984">
        <f t="shared" si="9"/>
        <v>0</v>
      </c>
      <c r="CM13" s="2984">
        <f t="shared" si="10"/>
        <v>0</v>
      </c>
      <c r="CN13" s="2984">
        <f t="shared" si="11"/>
        <v>0</v>
      </c>
      <c r="CO13" s="2984">
        <f t="shared" si="12"/>
        <v>0</v>
      </c>
      <c r="CP13" s="2984">
        <f t="shared" si="13"/>
        <v>0</v>
      </c>
      <c r="CQ13" s="1545"/>
      <c r="CR13" s="1545"/>
    </row>
    <row r="14" spans="1:96" ht="15" customHeight="1" x14ac:dyDescent="0.25">
      <c r="A14" s="1134" t="s">
        <v>110</v>
      </c>
      <c r="B14" s="2982">
        <f t="shared" ref="B14:B16" si="14">SUM(C14:S14)</f>
        <v>0</v>
      </c>
      <c r="C14" s="1399"/>
      <c r="D14" s="1400"/>
      <c r="E14" s="2897"/>
      <c r="F14" s="1400"/>
      <c r="G14" s="1400"/>
      <c r="H14" s="1400"/>
      <c r="I14" s="1400"/>
      <c r="J14" s="1400"/>
      <c r="K14" s="1400"/>
      <c r="L14" s="1400"/>
      <c r="M14" s="1400"/>
      <c r="N14" s="1400"/>
      <c r="O14" s="1400"/>
      <c r="P14" s="1400"/>
      <c r="Q14" s="1400"/>
      <c r="R14" s="1400"/>
      <c r="S14" s="1548"/>
      <c r="T14" s="1408"/>
      <c r="U14" s="1401"/>
      <c r="V14" s="2884"/>
      <c r="W14" s="2884"/>
      <c r="X14" s="2884"/>
      <c r="Y14" s="2884"/>
      <c r="Z14" s="2884"/>
      <c r="AA14" s="1545" t="str">
        <f t="shared" si="1"/>
        <v/>
      </c>
      <c r="AB14" s="1545"/>
      <c r="AC14" s="1545"/>
      <c r="AD14" s="1545"/>
      <c r="AE14" s="1545"/>
      <c r="AF14" s="1545"/>
      <c r="AG14" s="1545"/>
      <c r="AH14" s="1545"/>
      <c r="AI14" s="1545"/>
      <c r="AJ14" s="1545"/>
      <c r="AK14" s="1545"/>
      <c r="AL14" s="1545"/>
      <c r="AM14" s="1545"/>
      <c r="AN14" s="1545"/>
      <c r="AO14" s="1545"/>
      <c r="AP14" s="1545"/>
      <c r="AQ14" s="1545"/>
      <c r="AR14" s="1545"/>
      <c r="AS14" s="1545"/>
      <c r="AT14" s="1545"/>
      <c r="AU14" s="1545"/>
      <c r="AV14" s="1545"/>
      <c r="AW14" s="1545"/>
      <c r="AX14" s="1545"/>
      <c r="AY14" s="1545"/>
      <c r="AZ14" s="1545"/>
      <c r="BA14" s="1545"/>
      <c r="BB14" s="1545"/>
      <c r="BC14" s="1545"/>
      <c r="BD14" s="1545"/>
      <c r="BE14" s="1545"/>
      <c r="BF14" s="1545"/>
      <c r="BG14" s="1545"/>
      <c r="BH14" s="1545"/>
      <c r="BI14" s="1545"/>
      <c r="BJ14" s="1545"/>
      <c r="BK14" s="1545"/>
      <c r="BL14" s="1545"/>
      <c r="BM14" s="1545"/>
      <c r="BN14" s="1545"/>
      <c r="BO14" s="1545"/>
      <c r="BP14" s="1545"/>
      <c r="BQ14" s="1545"/>
      <c r="BR14" s="1545"/>
      <c r="BS14" s="1545"/>
      <c r="BT14" s="1545"/>
      <c r="BU14" s="1545"/>
      <c r="BV14" s="1545"/>
      <c r="BW14" s="1545"/>
      <c r="BX14" s="1545"/>
      <c r="BY14" s="1545"/>
      <c r="BZ14" s="1545"/>
      <c r="CA14" s="2983" t="str">
        <f t="shared" si="2"/>
        <v/>
      </c>
      <c r="CB14" s="2983" t="str">
        <f t="shared" si="3"/>
        <v/>
      </c>
      <c r="CC14" s="2983" t="str">
        <f t="shared" si="4"/>
        <v/>
      </c>
      <c r="CD14" s="2983" t="str">
        <f t="shared" si="5"/>
        <v/>
      </c>
      <c r="CE14" s="2983" t="str">
        <f t="shared" si="6"/>
        <v/>
      </c>
      <c r="CF14" s="2983" t="str">
        <f t="shared" si="7"/>
        <v/>
      </c>
      <c r="CG14" s="1545"/>
      <c r="CH14" s="1545"/>
      <c r="CI14" s="1545"/>
      <c r="CJ14" s="1545"/>
      <c r="CK14" s="2984">
        <f t="shared" si="8"/>
        <v>0</v>
      </c>
      <c r="CL14" s="2984">
        <f t="shared" si="9"/>
        <v>0</v>
      </c>
      <c r="CM14" s="2984">
        <f t="shared" si="10"/>
        <v>0</v>
      </c>
      <c r="CN14" s="2984">
        <f t="shared" si="11"/>
        <v>0</v>
      </c>
      <c r="CO14" s="2984">
        <f t="shared" si="12"/>
        <v>0</v>
      </c>
      <c r="CP14" s="2984">
        <f t="shared" si="13"/>
        <v>0</v>
      </c>
      <c r="CQ14" s="1545"/>
      <c r="CR14" s="1545"/>
    </row>
    <row r="15" spans="1:96" ht="15" customHeight="1" x14ac:dyDescent="0.25">
      <c r="A15" s="1134" t="s">
        <v>1095</v>
      </c>
      <c r="B15" s="2982">
        <f t="shared" si="14"/>
        <v>10</v>
      </c>
      <c r="C15" s="1399">
        <v>1</v>
      </c>
      <c r="D15" s="1400"/>
      <c r="E15" s="2897">
        <v>2</v>
      </c>
      <c r="F15" s="1400">
        <v>3</v>
      </c>
      <c r="G15" s="1400"/>
      <c r="H15" s="1400"/>
      <c r="I15" s="1400">
        <v>1</v>
      </c>
      <c r="J15" s="1400"/>
      <c r="K15" s="1400"/>
      <c r="L15" s="1400"/>
      <c r="M15" s="1400">
        <v>1</v>
      </c>
      <c r="N15" s="1400"/>
      <c r="O15" s="1400">
        <v>1</v>
      </c>
      <c r="P15" s="1400">
        <v>1</v>
      </c>
      <c r="Q15" s="1400"/>
      <c r="R15" s="1400"/>
      <c r="S15" s="1548"/>
      <c r="T15" s="1408">
        <v>4</v>
      </c>
      <c r="U15" s="1401">
        <v>6</v>
      </c>
      <c r="V15" s="2884">
        <v>0</v>
      </c>
      <c r="W15" s="2884">
        <v>0</v>
      </c>
      <c r="X15" s="2884">
        <v>2</v>
      </c>
      <c r="Y15" s="2884">
        <v>0</v>
      </c>
      <c r="Z15" s="2884">
        <v>0</v>
      </c>
      <c r="AA15" s="1545" t="str">
        <f t="shared" si="1"/>
        <v/>
      </c>
      <c r="AB15" s="1545"/>
      <c r="AC15" s="1545"/>
      <c r="AD15" s="1544"/>
      <c r="AE15" s="1544"/>
      <c r="AF15" s="1544"/>
      <c r="AG15" s="1545"/>
      <c r="AH15" s="1545"/>
      <c r="AI15" s="1545"/>
      <c r="AJ15" s="1545"/>
      <c r="AK15" s="1545"/>
      <c r="AL15" s="1545"/>
      <c r="AM15" s="1545"/>
      <c r="AN15" s="1545"/>
      <c r="AO15" s="1545"/>
      <c r="AP15" s="1545"/>
      <c r="AQ15" s="1545"/>
      <c r="AR15" s="1545"/>
      <c r="AS15" s="1545"/>
      <c r="AT15" s="1545"/>
      <c r="AU15" s="1545"/>
      <c r="AV15" s="1545"/>
      <c r="AW15" s="1545"/>
      <c r="AX15" s="1545"/>
      <c r="AY15" s="1545"/>
      <c r="AZ15" s="1545"/>
      <c r="BA15" s="1545"/>
      <c r="BB15" s="1545"/>
      <c r="BC15" s="1545"/>
      <c r="BD15" s="1545"/>
      <c r="BE15" s="1545"/>
      <c r="BF15" s="1545"/>
      <c r="BG15" s="1545"/>
      <c r="BH15" s="1545"/>
      <c r="BI15" s="1545"/>
      <c r="BJ15" s="1545"/>
      <c r="BK15" s="1545"/>
      <c r="BL15" s="1545"/>
      <c r="BM15" s="1545"/>
      <c r="BN15" s="1545"/>
      <c r="BO15" s="1545"/>
      <c r="BP15" s="1545"/>
      <c r="BQ15" s="1545"/>
      <c r="BR15" s="1545"/>
      <c r="BS15" s="1545"/>
      <c r="BT15" s="1545"/>
      <c r="BU15" s="1545"/>
      <c r="BV15" s="1545"/>
      <c r="BW15" s="1545"/>
      <c r="BX15" s="1545"/>
      <c r="BY15" s="1545"/>
      <c r="BZ15" s="1545"/>
      <c r="CA15" s="2983" t="str">
        <f t="shared" si="2"/>
        <v/>
      </c>
      <c r="CB15" s="2983" t="str">
        <f t="shared" si="3"/>
        <v/>
      </c>
      <c r="CC15" s="2983" t="str">
        <f t="shared" si="4"/>
        <v/>
      </c>
      <c r="CD15" s="2983" t="str">
        <f t="shared" si="5"/>
        <v/>
      </c>
      <c r="CE15" s="2983" t="str">
        <f t="shared" si="6"/>
        <v/>
      </c>
      <c r="CF15" s="2983" t="str">
        <f t="shared" si="7"/>
        <v/>
      </c>
      <c r="CG15" s="1545"/>
      <c r="CH15" s="1545"/>
      <c r="CI15" s="1545"/>
      <c r="CJ15" s="1545"/>
      <c r="CK15" s="2984">
        <f t="shared" si="8"/>
        <v>0</v>
      </c>
      <c r="CL15" s="2984">
        <f t="shared" si="9"/>
        <v>0</v>
      </c>
      <c r="CM15" s="2984">
        <f t="shared" si="10"/>
        <v>0</v>
      </c>
      <c r="CN15" s="2984">
        <f t="shared" si="11"/>
        <v>0</v>
      </c>
      <c r="CO15" s="2984">
        <f t="shared" si="12"/>
        <v>0</v>
      </c>
      <c r="CP15" s="2984">
        <f t="shared" si="13"/>
        <v>0</v>
      </c>
      <c r="CQ15" s="1545"/>
      <c r="CR15" s="1545"/>
    </row>
    <row r="16" spans="1:96" ht="15" customHeight="1" x14ac:dyDescent="0.25">
      <c r="A16" s="2980" t="s">
        <v>197</v>
      </c>
      <c r="B16" s="1551">
        <f t="shared" si="14"/>
        <v>10</v>
      </c>
      <c r="C16" s="1552">
        <f t="shared" ref="C16:Z16" si="15">SUM(C11:C15)</f>
        <v>1</v>
      </c>
      <c r="D16" s="2985">
        <f t="shared" si="15"/>
        <v>0</v>
      </c>
      <c r="E16" s="2985">
        <f t="shared" si="15"/>
        <v>2</v>
      </c>
      <c r="F16" s="1553">
        <f t="shared" si="15"/>
        <v>3</v>
      </c>
      <c r="G16" s="1553">
        <f t="shared" si="15"/>
        <v>0</v>
      </c>
      <c r="H16" s="1553">
        <f t="shared" si="15"/>
        <v>0</v>
      </c>
      <c r="I16" s="1553">
        <f t="shared" si="15"/>
        <v>1</v>
      </c>
      <c r="J16" s="1553">
        <f t="shared" si="15"/>
        <v>0</v>
      </c>
      <c r="K16" s="1553">
        <f t="shared" si="15"/>
        <v>0</v>
      </c>
      <c r="L16" s="1553">
        <f t="shared" si="15"/>
        <v>0</v>
      </c>
      <c r="M16" s="1553">
        <f t="shared" si="15"/>
        <v>1</v>
      </c>
      <c r="N16" s="1553">
        <f t="shared" si="15"/>
        <v>0</v>
      </c>
      <c r="O16" s="1553">
        <f t="shared" si="15"/>
        <v>1</v>
      </c>
      <c r="P16" s="1553">
        <f t="shared" si="15"/>
        <v>1</v>
      </c>
      <c r="Q16" s="1553">
        <f t="shared" si="15"/>
        <v>0</v>
      </c>
      <c r="R16" s="1553">
        <f t="shared" si="15"/>
        <v>0</v>
      </c>
      <c r="S16" s="1554">
        <f t="shared" si="15"/>
        <v>0</v>
      </c>
      <c r="T16" s="1551">
        <f t="shared" si="15"/>
        <v>4</v>
      </c>
      <c r="U16" s="2986">
        <f t="shared" si="15"/>
        <v>6</v>
      </c>
      <c r="V16" s="2987">
        <f t="shared" si="15"/>
        <v>0</v>
      </c>
      <c r="W16" s="2987">
        <f t="shared" si="15"/>
        <v>0</v>
      </c>
      <c r="X16" s="2987">
        <f t="shared" si="15"/>
        <v>2</v>
      </c>
      <c r="Y16" s="2987">
        <f t="shared" si="15"/>
        <v>0</v>
      </c>
      <c r="Z16" s="2987">
        <f t="shared" si="15"/>
        <v>0</v>
      </c>
      <c r="AA16" s="1545"/>
      <c r="AB16" s="1545"/>
      <c r="AC16" s="1545"/>
      <c r="AD16" s="1545"/>
      <c r="AE16" s="1545"/>
      <c r="AF16" s="1545"/>
      <c r="AG16" s="1545"/>
      <c r="AH16" s="1545"/>
      <c r="AI16" s="1545"/>
      <c r="AJ16" s="1545"/>
      <c r="AK16" s="1545"/>
      <c r="AL16" s="1545"/>
      <c r="AM16" s="1545"/>
      <c r="AN16" s="1545"/>
      <c r="AO16" s="1545"/>
      <c r="AP16" s="1545"/>
      <c r="AQ16" s="1545"/>
      <c r="AR16" s="1545"/>
      <c r="AS16" s="1545"/>
      <c r="AT16" s="1545"/>
      <c r="AU16" s="1545"/>
      <c r="AV16" s="1545"/>
      <c r="AW16" s="1545"/>
      <c r="AX16" s="1545"/>
      <c r="AY16" s="1545"/>
      <c r="AZ16" s="1545"/>
      <c r="BA16" s="1545"/>
      <c r="BB16" s="1545"/>
      <c r="BC16" s="1545"/>
      <c r="BD16" s="1545"/>
      <c r="BE16" s="1545"/>
      <c r="BF16" s="1545"/>
      <c r="BG16" s="1545"/>
      <c r="BH16" s="1545"/>
      <c r="BI16" s="1545"/>
      <c r="BJ16" s="1545"/>
      <c r="BK16" s="1545"/>
      <c r="BL16" s="1545"/>
      <c r="BM16" s="1545"/>
      <c r="BN16" s="1545"/>
      <c r="BO16" s="1545"/>
      <c r="BP16" s="1545"/>
      <c r="BQ16" s="1545"/>
      <c r="BR16" s="1545"/>
      <c r="BS16" s="1545"/>
      <c r="BT16" s="1545"/>
      <c r="BU16" s="1545"/>
      <c r="BV16" s="1545"/>
      <c r="BW16" s="1545"/>
      <c r="BX16" s="1545"/>
      <c r="BY16" s="1545"/>
      <c r="BZ16" s="1545"/>
      <c r="CA16" s="1545"/>
      <c r="CB16" s="1545"/>
      <c r="CC16" s="1545"/>
      <c r="CD16" s="1545"/>
      <c r="CE16" s="1545"/>
      <c r="CF16" s="1545"/>
      <c r="CG16" s="1545"/>
      <c r="CH16" s="1545"/>
      <c r="CI16" s="1545"/>
      <c r="CJ16" s="1545"/>
      <c r="CK16" s="1545"/>
      <c r="CL16" s="1545"/>
      <c r="CM16" s="1545"/>
      <c r="CN16" s="1545"/>
      <c r="CO16" s="1545"/>
      <c r="CP16" s="1545"/>
      <c r="CQ16" s="1545"/>
      <c r="CR16" s="1545"/>
    </row>
    <row r="17" spans="1:96" ht="16.5" customHeight="1" x14ac:dyDescent="0.25">
      <c r="A17" s="3557" t="s">
        <v>4091</v>
      </c>
      <c r="B17" s="3124"/>
      <c r="C17" s="3124"/>
      <c r="D17" s="3124"/>
      <c r="E17" s="2988"/>
      <c r="F17" s="1555"/>
      <c r="G17" s="1555"/>
      <c r="H17" s="1555"/>
      <c r="I17" s="1555"/>
      <c r="J17" s="1555"/>
      <c r="K17" s="1555"/>
      <c r="L17" s="1555"/>
      <c r="M17" s="1544"/>
      <c r="N17" s="1544"/>
      <c r="O17" s="1544"/>
      <c r="P17" s="1544"/>
      <c r="Q17" s="1544"/>
      <c r="R17" s="1544"/>
      <c r="S17" s="1544"/>
      <c r="T17" s="1544"/>
      <c r="U17" s="1544"/>
      <c r="V17" s="1544"/>
      <c r="W17" s="1544"/>
      <c r="X17" s="1544"/>
      <c r="Y17" s="1544"/>
      <c r="Z17" s="1544"/>
      <c r="AA17" s="1544"/>
      <c r="AB17" s="1544"/>
      <c r="AC17" s="1544"/>
      <c r="AD17" s="1544"/>
      <c r="AE17" s="1544"/>
      <c r="AF17" s="1544"/>
      <c r="AG17" s="1544"/>
      <c r="AH17" s="1544"/>
      <c r="AI17" s="1544"/>
      <c r="AJ17" s="1544"/>
      <c r="AK17" s="1544"/>
      <c r="AL17" s="1544"/>
      <c r="AM17" s="1544"/>
      <c r="AN17" s="1544"/>
      <c r="AO17" s="1544"/>
      <c r="AP17" s="1544"/>
      <c r="AQ17" s="1544"/>
      <c r="AR17" s="1544"/>
      <c r="AS17" s="1544"/>
      <c r="AT17" s="1544"/>
      <c r="AU17" s="1544"/>
      <c r="AV17" s="1544"/>
      <c r="AW17" s="1544"/>
      <c r="AX17" s="1544"/>
      <c r="AY17" s="1544"/>
      <c r="AZ17" s="1544"/>
      <c r="BA17" s="1544"/>
      <c r="BB17" s="1544"/>
      <c r="BC17" s="1544"/>
      <c r="BD17" s="1544"/>
      <c r="BE17" s="1544"/>
      <c r="BF17" s="1544"/>
      <c r="BG17" s="1544"/>
      <c r="BH17" s="1544"/>
      <c r="BI17" s="1544"/>
      <c r="BJ17" s="1544"/>
      <c r="BK17" s="1544"/>
      <c r="BL17" s="1544"/>
      <c r="BM17" s="1544"/>
      <c r="BN17" s="1544"/>
      <c r="BO17" s="1544"/>
      <c r="BP17" s="1544"/>
      <c r="BQ17" s="1544"/>
      <c r="BR17" s="1544"/>
      <c r="BS17" s="1544"/>
      <c r="BT17" s="1544"/>
      <c r="BU17" s="1544"/>
      <c r="BV17" s="1544"/>
      <c r="BW17" s="1544"/>
      <c r="BX17" s="1544"/>
      <c r="BY17" s="1544"/>
      <c r="BZ17" s="1544"/>
      <c r="CA17" s="1544"/>
      <c r="CB17" s="1544"/>
      <c r="CC17" s="1544"/>
      <c r="CD17" s="1544"/>
      <c r="CE17" s="1544"/>
      <c r="CF17" s="1544"/>
      <c r="CG17" s="1544"/>
      <c r="CH17" s="1544"/>
      <c r="CI17" s="1544"/>
      <c r="CJ17" s="1544"/>
      <c r="CK17" s="1544"/>
      <c r="CL17" s="1544"/>
      <c r="CM17" s="1544"/>
      <c r="CN17" s="1544"/>
      <c r="CO17" s="1544"/>
      <c r="CP17" s="1544"/>
      <c r="CQ17" s="1544"/>
      <c r="CR17" s="1544"/>
    </row>
    <row r="18" spans="1:96" ht="31.5" customHeight="1" x14ac:dyDescent="0.25">
      <c r="A18" s="255" t="s">
        <v>1638</v>
      </c>
      <c r="B18" s="216" t="s">
        <v>82</v>
      </c>
      <c r="C18" s="519" t="s">
        <v>69</v>
      </c>
      <c r="D18" s="287" t="s">
        <v>4092</v>
      </c>
      <c r="E18" s="2184" t="s">
        <v>3409</v>
      </c>
      <c r="F18" s="2989"/>
      <c r="G18" s="2989"/>
      <c r="H18" s="2989"/>
      <c r="I18" s="2989"/>
      <c r="J18" s="2989"/>
      <c r="K18" s="2989"/>
      <c r="L18" s="2989"/>
      <c r="M18" s="1545"/>
      <c r="N18" s="1545"/>
      <c r="O18" s="1545"/>
      <c r="P18" s="1545"/>
      <c r="Q18" s="1545"/>
      <c r="R18" s="1545"/>
      <c r="S18" s="1545"/>
      <c r="T18" s="1545"/>
      <c r="U18" s="1545"/>
      <c r="V18" s="1545"/>
      <c r="W18" s="1545"/>
      <c r="X18" s="1545"/>
      <c r="Y18" s="1545"/>
      <c r="Z18" s="1545"/>
      <c r="AA18" s="1545"/>
      <c r="AB18" s="1545"/>
      <c r="AC18" s="1545"/>
      <c r="AD18" s="1545"/>
      <c r="AE18" s="1545"/>
      <c r="AF18" s="1545"/>
      <c r="AG18" s="1545"/>
      <c r="AH18" s="1545"/>
      <c r="AI18" s="1545"/>
      <c r="AJ18" s="1545"/>
      <c r="AK18" s="1545"/>
      <c r="AL18" s="1545"/>
      <c r="AM18" s="1545"/>
      <c r="AN18" s="1545"/>
      <c r="AO18" s="1545"/>
      <c r="AP18" s="1545"/>
      <c r="AQ18" s="1545"/>
      <c r="AR18" s="1545"/>
      <c r="AS18" s="1545"/>
      <c r="AT18" s="1545"/>
      <c r="AU18" s="1545"/>
      <c r="AV18" s="1545"/>
      <c r="AW18" s="1545"/>
      <c r="AX18" s="1545"/>
      <c r="AY18" s="1545"/>
      <c r="AZ18" s="1545"/>
      <c r="BA18" s="1545"/>
      <c r="BB18" s="1545"/>
      <c r="BC18" s="1545"/>
      <c r="BD18" s="1545"/>
      <c r="BE18" s="1545"/>
      <c r="BF18" s="1545"/>
      <c r="BG18" s="1545"/>
      <c r="BH18" s="1545"/>
      <c r="BI18" s="1545"/>
      <c r="BJ18" s="1545"/>
      <c r="BK18" s="1545"/>
      <c r="BL18" s="1545"/>
      <c r="BM18" s="1545"/>
      <c r="BN18" s="1545"/>
      <c r="BO18" s="1545"/>
      <c r="BP18" s="1545"/>
      <c r="BQ18" s="1545"/>
      <c r="BR18" s="1545"/>
      <c r="BS18" s="1545"/>
      <c r="BT18" s="1545"/>
      <c r="BU18" s="1545"/>
      <c r="BV18" s="1545"/>
      <c r="BW18" s="1545"/>
      <c r="BX18" s="1545"/>
      <c r="BY18" s="1545"/>
      <c r="BZ18" s="1545"/>
      <c r="CA18" s="1545"/>
      <c r="CB18" s="1545"/>
      <c r="CC18" s="1545"/>
      <c r="CD18" s="1545"/>
      <c r="CE18" s="1545"/>
      <c r="CF18" s="1545"/>
      <c r="CG18" s="1545"/>
      <c r="CH18" s="1545"/>
      <c r="CI18" s="1545"/>
      <c r="CJ18" s="1545"/>
      <c r="CK18" s="1545"/>
      <c r="CL18" s="1545"/>
      <c r="CM18" s="1545"/>
      <c r="CN18" s="1545"/>
      <c r="CO18" s="1545"/>
      <c r="CP18" s="1545"/>
      <c r="CQ18" s="1545"/>
      <c r="CR18" s="1545"/>
    </row>
    <row r="19" spans="1:96" ht="15" customHeight="1" x14ac:dyDescent="0.25">
      <c r="A19" s="1556" t="s">
        <v>4093</v>
      </c>
      <c r="B19" s="1296">
        <f t="shared" ref="B19:B23" si="16">SUM(C19:E19)</f>
        <v>0</v>
      </c>
      <c r="C19" s="1396"/>
      <c r="D19" s="1397"/>
      <c r="E19" s="1547"/>
      <c r="F19" s="2989"/>
      <c r="G19" s="2989"/>
      <c r="H19" s="2989"/>
      <c r="I19" s="2989"/>
      <c r="J19" s="2989"/>
      <c r="K19" s="2989"/>
      <c r="L19" s="2989"/>
      <c r="M19" s="1545"/>
      <c r="N19" s="1545"/>
      <c r="O19" s="1545"/>
      <c r="P19" s="1545"/>
      <c r="Q19" s="1545"/>
      <c r="R19" s="1545"/>
      <c r="S19" s="1545"/>
      <c r="T19" s="1545"/>
      <c r="U19" s="1545"/>
      <c r="V19" s="1545"/>
      <c r="W19" s="1545"/>
      <c r="X19" s="1545"/>
      <c r="Y19" s="1545"/>
      <c r="Z19" s="1545"/>
      <c r="AA19" s="1545"/>
      <c r="AB19" s="1545"/>
      <c r="AC19" s="1545"/>
      <c r="AD19" s="1545"/>
      <c r="AE19" s="1545"/>
      <c r="AF19" s="1545"/>
      <c r="AG19" s="1545"/>
      <c r="AH19" s="1545"/>
      <c r="AI19" s="1545"/>
      <c r="AJ19" s="1545"/>
      <c r="AK19" s="1545"/>
      <c r="AL19" s="1545"/>
      <c r="AM19" s="1545"/>
      <c r="AN19" s="1545"/>
      <c r="AO19" s="1545"/>
      <c r="AP19" s="1545"/>
      <c r="AQ19" s="1545"/>
      <c r="AR19" s="1545"/>
      <c r="AS19" s="1545"/>
      <c r="AT19" s="1545"/>
      <c r="AU19" s="1545"/>
      <c r="AV19" s="1545"/>
      <c r="AW19" s="1545"/>
      <c r="AX19" s="1545"/>
      <c r="AY19" s="1545"/>
      <c r="AZ19" s="1545"/>
      <c r="BA19" s="1545"/>
      <c r="BB19" s="1545"/>
      <c r="BC19" s="1545"/>
      <c r="BD19" s="1545"/>
      <c r="BE19" s="1545"/>
      <c r="BF19" s="1545"/>
      <c r="BG19" s="1545"/>
      <c r="BH19" s="1545"/>
      <c r="BI19" s="1545"/>
      <c r="BJ19" s="1545"/>
      <c r="BK19" s="1545"/>
      <c r="BL19" s="1545"/>
      <c r="BM19" s="1545"/>
      <c r="BN19" s="1545"/>
      <c r="BO19" s="1545"/>
      <c r="BP19" s="1545"/>
      <c r="BQ19" s="1545"/>
      <c r="BR19" s="1545"/>
      <c r="BS19" s="1545"/>
      <c r="BT19" s="1545"/>
      <c r="BU19" s="2989"/>
      <c r="BV19" s="2989"/>
      <c r="BW19" s="2989"/>
      <c r="BX19" s="2989"/>
      <c r="BY19" s="1545"/>
      <c r="BZ19" s="1545"/>
      <c r="CA19" s="1545"/>
      <c r="CB19" s="1545"/>
      <c r="CC19" s="1545"/>
      <c r="CD19" s="1545"/>
      <c r="CE19" s="1545"/>
      <c r="CF19" s="1545"/>
      <c r="CG19" s="1545"/>
      <c r="CH19" s="1545"/>
      <c r="CI19" s="1545"/>
      <c r="CJ19" s="1545"/>
      <c r="CK19" s="1545"/>
      <c r="CL19" s="1545"/>
      <c r="CM19" s="1545"/>
      <c r="CN19" s="1545"/>
      <c r="CO19" s="1545"/>
      <c r="CP19" s="1545"/>
      <c r="CQ19" s="1545"/>
      <c r="CR19" s="1545"/>
    </row>
    <row r="20" spans="1:96" ht="15" customHeight="1" x14ac:dyDescent="0.25">
      <c r="A20" s="1134" t="s">
        <v>4094</v>
      </c>
      <c r="B20" s="1220">
        <f t="shared" si="16"/>
        <v>0</v>
      </c>
      <c r="C20" s="1399"/>
      <c r="D20" s="1400"/>
      <c r="E20" s="1548"/>
      <c r="F20" s="2989"/>
      <c r="G20" s="2989"/>
      <c r="H20" s="2989"/>
      <c r="I20" s="2989"/>
      <c r="J20" s="2989"/>
      <c r="K20" s="2989"/>
      <c r="L20" s="2989"/>
      <c r="M20" s="1545"/>
      <c r="N20" s="1545"/>
      <c r="O20" s="1545"/>
      <c r="P20" s="1545"/>
      <c r="Q20" s="1545"/>
      <c r="R20" s="1545"/>
      <c r="S20" s="1545"/>
      <c r="T20" s="1545"/>
      <c r="U20" s="1545"/>
      <c r="V20" s="1545"/>
      <c r="W20" s="1545"/>
      <c r="X20" s="1545"/>
      <c r="Y20" s="1545"/>
      <c r="Z20" s="1545"/>
      <c r="AA20" s="1545"/>
      <c r="AB20" s="1545"/>
      <c r="AC20" s="1545"/>
      <c r="AD20" s="1545"/>
      <c r="AE20" s="1545"/>
      <c r="AF20" s="1545"/>
      <c r="AG20" s="1545"/>
      <c r="AH20" s="1545"/>
      <c r="AI20" s="1545"/>
      <c r="AJ20" s="1545"/>
      <c r="AK20" s="1545"/>
      <c r="AL20" s="1545"/>
      <c r="AM20" s="1545"/>
      <c r="AN20" s="1545"/>
      <c r="AO20" s="1545"/>
      <c r="AP20" s="1545"/>
      <c r="AQ20" s="1545"/>
      <c r="AR20" s="1545"/>
      <c r="AS20" s="1545"/>
      <c r="AT20" s="1545"/>
      <c r="AU20" s="1545"/>
      <c r="AV20" s="1545"/>
      <c r="AW20" s="1545"/>
      <c r="AX20" s="1545"/>
      <c r="AY20" s="1545"/>
      <c r="AZ20" s="1545"/>
      <c r="BA20" s="1545"/>
      <c r="BB20" s="1545"/>
      <c r="BC20" s="1545"/>
      <c r="BD20" s="1545"/>
      <c r="BE20" s="1545"/>
      <c r="BF20" s="1545"/>
      <c r="BG20" s="1545"/>
      <c r="BH20" s="1545"/>
      <c r="BI20" s="1545"/>
      <c r="BJ20" s="1545"/>
      <c r="BK20" s="1545"/>
      <c r="BL20" s="1545"/>
      <c r="BM20" s="1545"/>
      <c r="BN20" s="1545"/>
      <c r="BO20" s="1545"/>
      <c r="BP20" s="1545"/>
      <c r="BQ20" s="1545"/>
      <c r="BR20" s="1545"/>
      <c r="BS20" s="1545"/>
      <c r="BT20" s="1545"/>
      <c r="BU20" s="2989"/>
      <c r="BV20" s="2989"/>
      <c r="BW20" s="2989"/>
      <c r="BX20" s="2989"/>
      <c r="BY20" s="2989"/>
      <c r="BZ20" s="2989"/>
      <c r="CA20" s="2989"/>
      <c r="CB20" s="2989"/>
      <c r="CC20" s="1545"/>
      <c r="CD20" s="1545"/>
      <c r="CE20" s="1545"/>
      <c r="CF20" s="2989"/>
      <c r="CG20" s="2989"/>
      <c r="CH20" s="2989"/>
      <c r="CI20" s="1545"/>
      <c r="CJ20" s="1545"/>
      <c r="CK20" s="1545"/>
      <c r="CL20" s="1545"/>
      <c r="CM20" s="1545"/>
      <c r="CN20" s="1545"/>
      <c r="CO20" s="1545"/>
      <c r="CP20" s="1545"/>
      <c r="CQ20" s="1545"/>
      <c r="CR20" s="1545"/>
    </row>
    <row r="21" spans="1:96" ht="15" customHeight="1" x14ac:dyDescent="0.25">
      <c r="A21" s="1134" t="s">
        <v>4095</v>
      </c>
      <c r="B21" s="1220">
        <f t="shared" si="16"/>
        <v>0</v>
      </c>
      <c r="C21" s="1399"/>
      <c r="D21" s="1400"/>
      <c r="E21" s="1548"/>
      <c r="F21" s="2989"/>
      <c r="G21" s="2989"/>
      <c r="H21" s="2989"/>
      <c r="I21" s="2989"/>
      <c r="J21" s="2989"/>
      <c r="K21" s="2989"/>
      <c r="L21" s="2989"/>
      <c r="M21" s="1545"/>
      <c r="N21" s="1545"/>
      <c r="O21" s="1545"/>
      <c r="P21" s="1545"/>
      <c r="Q21" s="1545"/>
      <c r="R21" s="1545"/>
      <c r="S21" s="1545"/>
      <c r="T21" s="1545"/>
      <c r="U21" s="1545"/>
      <c r="V21" s="1545"/>
      <c r="W21" s="1545"/>
      <c r="X21" s="1545"/>
      <c r="Y21" s="1545"/>
      <c r="Z21" s="1545"/>
      <c r="AA21" s="1545"/>
      <c r="AB21" s="1545"/>
      <c r="AC21" s="1545"/>
      <c r="AD21" s="1545"/>
      <c r="AE21" s="1545"/>
      <c r="AF21" s="1545"/>
      <c r="AG21" s="1545"/>
      <c r="AH21" s="1545"/>
      <c r="AI21" s="1545"/>
      <c r="AJ21" s="1545"/>
      <c r="AK21" s="1545"/>
      <c r="AL21" s="1545"/>
      <c r="AM21" s="1545"/>
      <c r="AN21" s="1545"/>
      <c r="AO21" s="1545"/>
      <c r="AP21" s="1545"/>
      <c r="AQ21" s="1545"/>
      <c r="AR21" s="1545"/>
      <c r="AS21" s="1545"/>
      <c r="AT21" s="1545"/>
      <c r="AU21" s="1545"/>
      <c r="AV21" s="1545"/>
      <c r="AW21" s="1545"/>
      <c r="AX21" s="1545"/>
      <c r="AY21" s="1545"/>
      <c r="AZ21" s="1545"/>
      <c r="BA21" s="1545"/>
      <c r="BB21" s="1545"/>
      <c r="BC21" s="1545"/>
      <c r="BD21" s="1545"/>
      <c r="BE21" s="1545"/>
      <c r="BF21" s="1545"/>
      <c r="BG21" s="1545"/>
      <c r="BH21" s="1545"/>
      <c r="BI21" s="1545"/>
      <c r="BJ21" s="1545"/>
      <c r="BK21" s="1545"/>
      <c r="BL21" s="1545"/>
      <c r="BM21" s="1545"/>
      <c r="BN21" s="1545"/>
      <c r="BO21" s="1545"/>
      <c r="BP21" s="1545"/>
      <c r="BQ21" s="1545"/>
      <c r="BR21" s="1545"/>
      <c r="BS21" s="1545"/>
      <c r="BT21" s="1545"/>
      <c r="BU21" s="2989"/>
      <c r="BV21" s="2989"/>
      <c r="BW21" s="2989"/>
      <c r="BX21" s="2989"/>
      <c r="BY21" s="2989"/>
      <c r="BZ21" s="2989"/>
      <c r="CA21" s="2989"/>
      <c r="CB21" s="2989"/>
      <c r="CC21" s="1545"/>
      <c r="CD21" s="1545"/>
      <c r="CE21" s="1545"/>
      <c r="CF21" s="2989"/>
      <c r="CG21" s="2989"/>
      <c r="CH21" s="2989"/>
      <c r="CI21" s="1545"/>
      <c r="CJ21" s="1545"/>
      <c r="CK21" s="1545"/>
      <c r="CL21" s="1545"/>
      <c r="CM21" s="1545"/>
      <c r="CN21" s="1545"/>
      <c r="CO21" s="1545"/>
      <c r="CP21" s="1545"/>
      <c r="CQ21" s="1545"/>
      <c r="CR21" s="1545"/>
    </row>
    <row r="22" spans="1:96" ht="15" customHeight="1" x14ac:dyDescent="0.25">
      <c r="A22" s="1557" t="s">
        <v>4096</v>
      </c>
      <c r="B22" s="1220">
        <f t="shared" si="16"/>
        <v>0</v>
      </c>
      <c r="C22" s="1399"/>
      <c r="D22" s="1400"/>
      <c r="E22" s="1548"/>
      <c r="F22" s="1545"/>
      <c r="G22" s="2989"/>
      <c r="H22" s="2989"/>
      <c r="I22" s="2989"/>
      <c r="J22" s="2989"/>
      <c r="K22" s="2989"/>
      <c r="L22" s="2989"/>
      <c r="M22" s="1545"/>
      <c r="N22" s="1545"/>
      <c r="O22" s="1545"/>
      <c r="P22" s="1545"/>
      <c r="Q22" s="1545"/>
      <c r="R22" s="1545"/>
      <c r="S22" s="1545"/>
      <c r="T22" s="1545"/>
      <c r="U22" s="1545"/>
      <c r="V22" s="1545"/>
      <c r="W22" s="1545"/>
      <c r="X22" s="1545"/>
      <c r="Y22" s="1545"/>
      <c r="Z22" s="1545"/>
      <c r="AA22" s="1545"/>
      <c r="AB22" s="1545"/>
      <c r="AC22" s="1545"/>
      <c r="AD22" s="1545"/>
      <c r="AE22" s="1545"/>
      <c r="AF22" s="1545"/>
      <c r="AG22" s="1545"/>
      <c r="AH22" s="1545"/>
      <c r="AI22" s="1545"/>
      <c r="AJ22" s="1545"/>
      <c r="AK22" s="1545"/>
      <c r="AL22" s="1545"/>
      <c r="AM22" s="1545"/>
      <c r="AN22" s="1545"/>
      <c r="AO22" s="1545"/>
      <c r="AP22" s="1545"/>
      <c r="AQ22" s="1545"/>
      <c r="AR22" s="1545"/>
      <c r="AS22" s="1545"/>
      <c r="AT22" s="1545"/>
      <c r="AU22" s="1545"/>
      <c r="AV22" s="1545"/>
      <c r="AW22" s="1545"/>
      <c r="AX22" s="1545"/>
      <c r="AY22" s="1545"/>
      <c r="AZ22" s="1545"/>
      <c r="BA22" s="1545"/>
      <c r="BB22" s="1545"/>
      <c r="BC22" s="1545"/>
      <c r="BD22" s="1545"/>
      <c r="BE22" s="1545"/>
      <c r="BF22" s="1545"/>
      <c r="BG22" s="1545"/>
      <c r="BH22" s="1545"/>
      <c r="BI22" s="1545"/>
      <c r="BJ22" s="1545"/>
      <c r="BK22" s="1545"/>
      <c r="BL22" s="1545"/>
      <c r="BM22" s="1545"/>
      <c r="BN22" s="1545"/>
      <c r="BO22" s="1545"/>
      <c r="BP22" s="1545"/>
      <c r="BQ22" s="1545"/>
      <c r="BR22" s="1545"/>
      <c r="BS22" s="1545"/>
      <c r="BT22" s="1545"/>
      <c r="BU22" s="2989"/>
      <c r="BV22" s="2989"/>
      <c r="BW22" s="2989"/>
      <c r="BX22" s="2989"/>
      <c r="BY22" s="2989"/>
      <c r="BZ22" s="2989"/>
      <c r="CA22" s="2989"/>
      <c r="CB22" s="2989"/>
      <c r="CC22" s="1545"/>
      <c r="CD22" s="1545"/>
      <c r="CE22" s="1545"/>
      <c r="CF22" s="2989"/>
      <c r="CG22" s="2989"/>
      <c r="CH22" s="2989"/>
      <c r="CI22" s="1545"/>
      <c r="CJ22" s="1545"/>
      <c r="CK22" s="1545"/>
      <c r="CL22" s="1545"/>
      <c r="CM22" s="1545"/>
      <c r="CN22" s="1545"/>
      <c r="CO22" s="1545"/>
      <c r="CP22" s="1545"/>
      <c r="CQ22" s="1545"/>
      <c r="CR22" s="1545"/>
    </row>
    <row r="23" spans="1:96" ht="15" customHeight="1" x14ac:dyDescent="0.25">
      <c r="A23" s="1558" t="s">
        <v>4097</v>
      </c>
      <c r="B23" s="1559">
        <f t="shared" si="16"/>
        <v>0</v>
      </c>
      <c r="C23" s="1402"/>
      <c r="D23" s="1403"/>
      <c r="E23" s="1560"/>
      <c r="F23" s="2989"/>
      <c r="G23" s="2989"/>
      <c r="H23" s="2989"/>
      <c r="I23" s="2989"/>
      <c r="J23" s="2989"/>
      <c r="K23" s="2989"/>
      <c r="L23" s="2989"/>
      <c r="M23" s="1545"/>
      <c r="N23" s="1545"/>
      <c r="O23" s="1545"/>
      <c r="P23" s="1545"/>
      <c r="Q23" s="1545"/>
      <c r="R23" s="1545"/>
      <c r="S23" s="1545"/>
      <c r="T23" s="1545"/>
      <c r="U23" s="1545"/>
      <c r="V23" s="1545"/>
      <c r="W23" s="1545"/>
      <c r="X23" s="1545"/>
      <c r="Y23" s="1545"/>
      <c r="Z23" s="1545"/>
      <c r="AA23" s="1545"/>
      <c r="AB23" s="1545"/>
      <c r="AC23" s="1545"/>
      <c r="AD23" s="1545"/>
      <c r="AE23" s="1545"/>
      <c r="AF23" s="1545"/>
      <c r="AG23" s="1545"/>
      <c r="AH23" s="1545"/>
      <c r="AI23" s="1545"/>
      <c r="AJ23" s="1545"/>
      <c r="AK23" s="1545"/>
      <c r="AL23" s="1545"/>
      <c r="AM23" s="1545"/>
      <c r="AN23" s="1545"/>
      <c r="AO23" s="1545"/>
      <c r="AP23" s="1545"/>
      <c r="AQ23" s="1545"/>
      <c r="AR23" s="1545"/>
      <c r="AS23" s="1545"/>
      <c r="AT23" s="1545"/>
      <c r="AU23" s="1545"/>
      <c r="AV23" s="1545"/>
      <c r="AW23" s="1545"/>
      <c r="AX23" s="1545"/>
      <c r="AY23" s="1545"/>
      <c r="AZ23" s="1545"/>
      <c r="BA23" s="1545"/>
      <c r="BB23" s="1545"/>
      <c r="BC23" s="1545"/>
      <c r="BD23" s="1545"/>
      <c r="BE23" s="1545"/>
      <c r="BF23" s="1545"/>
      <c r="BG23" s="1545"/>
      <c r="BH23" s="1545"/>
      <c r="BI23" s="1545"/>
      <c r="BJ23" s="1545"/>
      <c r="BK23" s="1545"/>
      <c r="BL23" s="1545"/>
      <c r="BM23" s="1545"/>
      <c r="BN23" s="1545"/>
      <c r="BO23" s="1545"/>
      <c r="BP23" s="1545"/>
      <c r="BQ23" s="1545"/>
      <c r="BR23" s="1545"/>
      <c r="BS23" s="1545"/>
      <c r="BT23" s="1545"/>
      <c r="BU23" s="2989"/>
      <c r="BV23" s="2989"/>
      <c r="BW23" s="2989"/>
      <c r="BX23" s="2989"/>
      <c r="BY23" s="2989"/>
      <c r="BZ23" s="2989"/>
      <c r="CA23" s="2989"/>
      <c r="CB23" s="2989"/>
      <c r="CC23" s="1545"/>
      <c r="CD23" s="1545"/>
      <c r="CE23" s="1545"/>
      <c r="CF23" s="2989"/>
      <c r="CG23" s="2989"/>
      <c r="CH23" s="2989"/>
      <c r="CI23" s="1545"/>
      <c r="CJ23" s="1545"/>
      <c r="CK23" s="1545"/>
      <c r="CL23" s="1545"/>
      <c r="CM23" s="1545"/>
      <c r="CN23" s="1545"/>
      <c r="CO23" s="1545"/>
      <c r="CP23" s="1545"/>
      <c r="CQ23" s="1545"/>
      <c r="CR23" s="1545"/>
    </row>
    <row r="24" spans="1:96" ht="15" customHeight="1" x14ac:dyDescent="0.25">
      <c r="A24" s="1561" t="s">
        <v>82</v>
      </c>
      <c r="B24" s="733">
        <f t="shared" ref="B24:E24" si="17">SUM(B19:B23)</f>
        <v>0</v>
      </c>
      <c r="C24" s="723">
        <f t="shared" si="17"/>
        <v>0</v>
      </c>
      <c r="D24" s="724">
        <f t="shared" si="17"/>
        <v>0</v>
      </c>
      <c r="E24" s="2512">
        <f t="shared" si="17"/>
        <v>0</v>
      </c>
      <c r="F24" s="2989"/>
      <c r="G24" s="2989"/>
      <c r="H24" s="2989"/>
      <c r="I24" s="2989"/>
      <c r="J24" s="2989"/>
      <c r="K24" s="2989"/>
      <c r="L24" s="2989"/>
      <c r="M24" s="1545"/>
      <c r="N24" s="1545"/>
      <c r="O24" s="1545"/>
      <c r="P24" s="1545"/>
      <c r="Q24" s="1545"/>
      <c r="R24" s="1545"/>
      <c r="S24" s="1545"/>
      <c r="T24" s="1545"/>
      <c r="U24" s="1545"/>
      <c r="V24" s="1545"/>
      <c r="W24" s="1545"/>
      <c r="X24" s="1545"/>
      <c r="Y24" s="1545"/>
      <c r="Z24" s="1545"/>
      <c r="AA24" s="1545"/>
      <c r="AB24" s="1545"/>
      <c r="AC24" s="1545"/>
      <c r="AD24" s="1545"/>
      <c r="AE24" s="1545"/>
      <c r="AF24" s="1545"/>
      <c r="AG24" s="1545"/>
      <c r="AH24" s="1545"/>
      <c r="AI24" s="1545"/>
      <c r="AJ24" s="1545"/>
      <c r="AK24" s="1545"/>
      <c r="AL24" s="1545"/>
      <c r="AM24" s="1545"/>
      <c r="AN24" s="1545"/>
      <c r="AO24" s="1545"/>
      <c r="AP24" s="1545"/>
      <c r="AQ24" s="1545"/>
      <c r="AR24" s="1545"/>
      <c r="AS24" s="1545"/>
      <c r="AT24" s="1545"/>
      <c r="AU24" s="1545"/>
      <c r="AV24" s="1545"/>
      <c r="AW24" s="1545"/>
      <c r="AX24" s="1545"/>
      <c r="AY24" s="1545"/>
      <c r="AZ24" s="1545"/>
      <c r="BA24" s="1545"/>
      <c r="BB24" s="1545"/>
      <c r="BC24" s="1545"/>
      <c r="BD24" s="1545"/>
      <c r="BE24" s="1545"/>
      <c r="BF24" s="1545"/>
      <c r="BG24" s="1545"/>
      <c r="BH24" s="1545"/>
      <c r="BI24" s="1545"/>
      <c r="BJ24" s="1545"/>
      <c r="BK24" s="1545"/>
      <c r="BL24" s="1545"/>
      <c r="BM24" s="1545"/>
      <c r="BN24" s="1545"/>
      <c r="BO24" s="1545"/>
      <c r="BP24" s="1545"/>
      <c r="BQ24" s="1545"/>
      <c r="BR24" s="1545"/>
      <c r="BS24" s="1545"/>
      <c r="BT24" s="1545"/>
      <c r="BU24" s="2989"/>
      <c r="BV24" s="2989"/>
      <c r="BW24" s="2989"/>
      <c r="BX24" s="2989"/>
      <c r="BY24" s="1545"/>
      <c r="BZ24" s="1545"/>
      <c r="CA24" s="1545"/>
      <c r="CB24" s="1545"/>
      <c r="CC24" s="1545"/>
      <c r="CD24" s="1545"/>
      <c r="CE24" s="1545"/>
      <c r="CF24" s="1545"/>
      <c r="CG24" s="1545"/>
      <c r="CH24" s="1545"/>
      <c r="CI24" s="1545"/>
      <c r="CJ24" s="1545"/>
      <c r="CK24" s="1545"/>
      <c r="CL24" s="1545"/>
      <c r="CM24" s="1545"/>
      <c r="CN24" s="1545"/>
      <c r="CO24" s="1545"/>
      <c r="CP24" s="1545"/>
      <c r="CQ24" s="1545"/>
      <c r="CR24" s="1545"/>
    </row>
    <row r="25" spans="1:96" ht="16.5" customHeight="1" x14ac:dyDescent="0.25">
      <c r="A25" s="3554" t="s">
        <v>4098</v>
      </c>
      <c r="B25" s="3142"/>
      <c r="C25" s="3142"/>
      <c r="D25" s="3142"/>
      <c r="E25" s="3142"/>
      <c r="F25" s="3142"/>
      <c r="G25" s="3142"/>
      <c r="H25" s="3142"/>
      <c r="I25" s="3142"/>
      <c r="J25" s="3142"/>
      <c r="K25" s="3142"/>
      <c r="L25" s="3142"/>
      <c r="M25" s="1544"/>
      <c r="N25" s="1544"/>
      <c r="O25" s="1544"/>
      <c r="P25" s="1544"/>
      <c r="Q25" s="1544"/>
      <c r="R25" s="1544"/>
      <c r="S25" s="1544"/>
      <c r="T25" s="1544"/>
      <c r="U25" s="1544"/>
      <c r="V25" s="1544"/>
      <c r="W25" s="1544"/>
      <c r="X25" s="1544"/>
      <c r="Y25" s="1544"/>
      <c r="Z25" s="1544"/>
      <c r="AA25" s="1544"/>
      <c r="AB25" s="1544"/>
      <c r="AC25" s="1544"/>
      <c r="AD25" s="1544"/>
      <c r="AE25" s="1544"/>
      <c r="AF25" s="1544"/>
      <c r="AG25" s="1544"/>
      <c r="AH25" s="1544"/>
      <c r="AI25" s="1544"/>
      <c r="AJ25" s="1544"/>
      <c r="AK25" s="1544"/>
      <c r="AL25" s="1544"/>
      <c r="AM25" s="1544"/>
      <c r="AN25" s="1544"/>
      <c r="AO25" s="1544"/>
      <c r="AP25" s="1544"/>
      <c r="AQ25" s="1544"/>
      <c r="AR25" s="1544"/>
      <c r="AS25" s="1544"/>
      <c r="AT25" s="1544"/>
      <c r="AU25" s="1544"/>
      <c r="AV25" s="1544"/>
      <c r="AW25" s="1544"/>
      <c r="AX25" s="1544"/>
      <c r="AY25" s="1544"/>
      <c r="AZ25" s="1544"/>
      <c r="BA25" s="1544"/>
      <c r="BB25" s="1544"/>
      <c r="BC25" s="1544"/>
      <c r="BD25" s="1544"/>
      <c r="BE25" s="1544"/>
      <c r="BF25" s="1544"/>
      <c r="BG25" s="1544"/>
      <c r="BH25" s="1544"/>
      <c r="BI25" s="1544"/>
      <c r="BJ25" s="1544"/>
      <c r="BK25" s="1544"/>
      <c r="BL25" s="1544"/>
      <c r="BM25" s="1544"/>
      <c r="BN25" s="1544"/>
      <c r="BO25" s="1544"/>
      <c r="BP25" s="1544"/>
      <c r="BQ25" s="1544"/>
      <c r="BR25" s="1544"/>
      <c r="BS25" s="1544"/>
      <c r="BT25" s="1544"/>
      <c r="BU25" s="1544"/>
      <c r="BV25" s="1544"/>
      <c r="BW25" s="1544"/>
      <c r="BX25" s="1544"/>
      <c r="BY25" s="1544"/>
      <c r="BZ25" s="1544"/>
      <c r="CA25" s="1544"/>
      <c r="CB25" s="1544"/>
      <c r="CC25" s="1544"/>
      <c r="CD25" s="1544"/>
      <c r="CE25" s="1544"/>
      <c r="CF25" s="1544"/>
      <c r="CG25" s="1544"/>
      <c r="CH25" s="1544"/>
      <c r="CI25" s="1544"/>
      <c r="CJ25" s="1544"/>
      <c r="CK25" s="1544"/>
      <c r="CL25" s="1544"/>
      <c r="CM25" s="1544"/>
      <c r="CN25" s="1544"/>
      <c r="CO25" s="1544"/>
      <c r="CP25" s="1544"/>
      <c r="CQ25" s="1544"/>
      <c r="CR25" s="1544"/>
    </row>
    <row r="26" spans="1:96" ht="25.5" customHeight="1" x14ac:dyDescent="0.25">
      <c r="A26" s="3510" t="s">
        <v>4099</v>
      </c>
      <c r="B26" s="3510" t="s">
        <v>82</v>
      </c>
      <c r="C26" s="3512" t="s">
        <v>34</v>
      </c>
      <c r="D26" s="3124"/>
      <c r="E26" s="3124"/>
      <c r="F26" s="3124"/>
      <c r="G26" s="3124"/>
      <c r="H26" s="3124"/>
      <c r="I26" s="3124"/>
      <c r="J26" s="3124"/>
      <c r="K26" s="3124"/>
      <c r="L26" s="3124"/>
      <c r="M26" s="3124"/>
      <c r="N26" s="3124"/>
      <c r="O26" s="3124"/>
      <c r="P26" s="3124"/>
      <c r="Q26" s="3124"/>
      <c r="R26" s="3124"/>
      <c r="S26" s="3122"/>
      <c r="T26" s="3556" t="s">
        <v>2400</v>
      </c>
      <c r="U26" s="3135"/>
      <c r="V26" s="3254" t="s">
        <v>41</v>
      </c>
      <c r="W26" s="3138" t="s">
        <v>42</v>
      </c>
      <c r="X26" s="3143" t="s">
        <v>4100</v>
      </c>
      <c r="Y26" s="3122"/>
      <c r="Z26" s="1562"/>
      <c r="AA26" s="1562"/>
      <c r="AB26" s="1562"/>
      <c r="AC26" s="1562"/>
      <c r="AD26" s="1562"/>
      <c r="AE26" s="1562"/>
      <c r="AF26" s="1562"/>
      <c r="AG26" s="1562"/>
      <c r="AH26" s="1562"/>
      <c r="AI26" s="1562"/>
      <c r="AJ26" s="1562"/>
      <c r="AK26" s="1562"/>
      <c r="AL26" s="1562"/>
      <c r="AM26" s="1562"/>
      <c r="AN26" s="1562"/>
      <c r="AO26" s="1562"/>
      <c r="AP26" s="1562"/>
      <c r="AQ26" s="1562"/>
      <c r="AR26" s="1562"/>
      <c r="AS26" s="1562"/>
      <c r="AT26" s="1562"/>
      <c r="AU26" s="1562"/>
      <c r="AV26" s="1562"/>
      <c r="AW26" s="1562"/>
      <c r="AX26" s="1562"/>
      <c r="AY26" s="1562"/>
      <c r="AZ26" s="1562"/>
      <c r="BA26" s="1562"/>
      <c r="BB26" s="1562"/>
      <c r="BC26" s="1562"/>
      <c r="BD26" s="1562"/>
      <c r="BE26" s="1562"/>
      <c r="BF26" s="1562"/>
      <c r="BG26" s="1562"/>
      <c r="BH26" s="1562"/>
      <c r="BI26" s="1562"/>
      <c r="BJ26" s="1562"/>
      <c r="BK26" s="1562"/>
      <c r="BL26" s="1562"/>
      <c r="BM26" s="1562"/>
      <c r="BN26" s="1562"/>
      <c r="BO26" s="1562"/>
      <c r="BP26" s="1562"/>
      <c r="BQ26" s="1562"/>
      <c r="BR26" s="1562"/>
      <c r="BS26" s="1562"/>
      <c r="BT26" s="1562"/>
      <c r="BU26" s="1562"/>
      <c r="BV26" s="1562"/>
      <c r="BW26" s="1562"/>
      <c r="BX26" s="1562"/>
      <c r="BY26" s="1562"/>
      <c r="BZ26" s="1562"/>
      <c r="CA26" s="1545"/>
      <c r="CB26" s="1545"/>
      <c r="CC26" s="1545"/>
      <c r="CD26" s="1545"/>
      <c r="CE26" s="1545"/>
      <c r="CF26" s="1545"/>
      <c r="CG26" s="1545"/>
      <c r="CH26" s="1545"/>
      <c r="CI26" s="1545"/>
      <c r="CJ26" s="1545"/>
      <c r="CK26" s="1545"/>
      <c r="CL26" s="1545"/>
      <c r="CM26" s="1545"/>
      <c r="CN26" s="64"/>
      <c r="CO26" s="64"/>
      <c r="CP26" s="64"/>
      <c r="CQ26" s="64"/>
      <c r="CR26" s="64"/>
    </row>
    <row r="27" spans="1:96" ht="25.5" customHeight="1" x14ac:dyDescent="0.25">
      <c r="A27" s="3129"/>
      <c r="B27" s="3129"/>
      <c r="C27" s="27" t="s">
        <v>352</v>
      </c>
      <c r="D27" s="23" t="s">
        <v>335</v>
      </c>
      <c r="E27" s="1800" t="s">
        <v>48</v>
      </c>
      <c r="F27" s="23" t="s">
        <v>49</v>
      </c>
      <c r="G27" s="24" t="s">
        <v>50</v>
      </c>
      <c r="H27" s="24" t="s">
        <v>51</v>
      </c>
      <c r="I27" s="24" t="s">
        <v>52</v>
      </c>
      <c r="J27" s="24" t="s">
        <v>53</v>
      </c>
      <c r="K27" s="24" t="s">
        <v>54</v>
      </c>
      <c r="L27" s="24" t="s">
        <v>55</v>
      </c>
      <c r="M27" s="24" t="s">
        <v>56</v>
      </c>
      <c r="N27" s="24" t="s">
        <v>57</v>
      </c>
      <c r="O27" s="24" t="s">
        <v>58</v>
      </c>
      <c r="P27" s="24" t="s">
        <v>59</v>
      </c>
      <c r="Q27" s="24" t="s">
        <v>60</v>
      </c>
      <c r="R27" s="24" t="s">
        <v>61</v>
      </c>
      <c r="S27" s="144" t="s">
        <v>62</v>
      </c>
      <c r="T27" s="1370" t="s">
        <v>63</v>
      </c>
      <c r="U27" s="2981" t="s">
        <v>64</v>
      </c>
      <c r="V27" s="3146"/>
      <c r="W27" s="3129"/>
      <c r="X27" s="1563" t="s">
        <v>4101</v>
      </c>
      <c r="Y27" s="2990" t="s">
        <v>4102</v>
      </c>
      <c r="Z27" s="1562"/>
      <c r="AA27" s="1562"/>
      <c r="AB27" s="1562"/>
      <c r="AC27" s="1562"/>
      <c r="AD27" s="1562"/>
      <c r="AE27" s="1562"/>
      <c r="AF27" s="1562"/>
      <c r="AG27" s="1562"/>
      <c r="AH27" s="1562"/>
      <c r="AI27" s="1562"/>
      <c r="AJ27" s="1562"/>
      <c r="AK27" s="1562"/>
      <c r="AL27" s="1562"/>
      <c r="AM27" s="1562"/>
      <c r="AN27" s="1562"/>
      <c r="AO27" s="1562"/>
      <c r="AP27" s="1562"/>
      <c r="AQ27" s="1562"/>
      <c r="AR27" s="1562"/>
      <c r="AS27" s="1562"/>
      <c r="AT27" s="1562"/>
      <c r="AU27" s="1562"/>
      <c r="AV27" s="1562"/>
      <c r="AW27" s="1562"/>
      <c r="AX27" s="1562"/>
      <c r="AY27" s="1562"/>
      <c r="AZ27" s="1562"/>
      <c r="BA27" s="1562"/>
      <c r="BB27" s="1562"/>
      <c r="BC27" s="1562"/>
      <c r="BD27" s="1562"/>
      <c r="BE27" s="1562"/>
      <c r="BF27" s="1562"/>
      <c r="BG27" s="1562"/>
      <c r="BH27" s="1562"/>
      <c r="BI27" s="1562"/>
      <c r="BJ27" s="1562"/>
      <c r="BK27" s="1562"/>
      <c r="BL27" s="1562"/>
      <c r="BM27" s="1562"/>
      <c r="BN27" s="1562"/>
      <c r="BO27" s="1562"/>
      <c r="BP27" s="1562"/>
      <c r="BQ27" s="1562"/>
      <c r="BR27" s="1562"/>
      <c r="BS27" s="1562"/>
      <c r="BT27" s="1562"/>
      <c r="BU27" s="1562"/>
      <c r="BV27" s="1562"/>
      <c r="BW27" s="1562"/>
      <c r="BX27" s="1562"/>
      <c r="BY27" s="1562"/>
      <c r="BZ27" s="1562"/>
      <c r="CA27" s="48"/>
      <c r="CB27" s="48"/>
      <c r="CC27" s="48"/>
      <c r="CD27" s="1545"/>
      <c r="CE27" s="48"/>
      <c r="CF27" s="1545"/>
      <c r="CG27" s="1545"/>
      <c r="CH27" s="1545"/>
      <c r="CI27" s="1545"/>
      <c r="CJ27" s="1545"/>
      <c r="CK27" s="283"/>
      <c r="CL27" s="48"/>
      <c r="CM27" s="48"/>
      <c r="CN27" s="64"/>
      <c r="CO27" s="64"/>
      <c r="CP27" s="64"/>
      <c r="CQ27" s="64"/>
      <c r="CR27" s="64"/>
    </row>
    <row r="28" spans="1:96" ht="14.25" customHeight="1" x14ac:dyDescent="0.25">
      <c r="A28" s="1133" t="s">
        <v>4103</v>
      </c>
      <c r="B28" s="1564">
        <f t="shared" ref="B28:B29" si="18">SUM(C28:S28)</f>
        <v>353</v>
      </c>
      <c r="C28" s="1396">
        <v>19</v>
      </c>
      <c r="D28" s="1397">
        <v>45</v>
      </c>
      <c r="E28" s="1397">
        <v>35</v>
      </c>
      <c r="F28" s="1397">
        <v>33</v>
      </c>
      <c r="G28" s="1397">
        <v>16</v>
      </c>
      <c r="H28" s="1397">
        <v>33</v>
      </c>
      <c r="I28" s="1397">
        <v>38</v>
      </c>
      <c r="J28" s="1397">
        <v>37</v>
      </c>
      <c r="K28" s="1397">
        <v>30</v>
      </c>
      <c r="L28" s="1397">
        <v>14</v>
      </c>
      <c r="M28" s="1397">
        <v>22</v>
      </c>
      <c r="N28" s="1397">
        <v>15</v>
      </c>
      <c r="O28" s="1397">
        <v>1</v>
      </c>
      <c r="P28" s="1397">
        <v>4</v>
      </c>
      <c r="Q28" s="1397">
        <v>2</v>
      </c>
      <c r="R28" s="1397">
        <v>6</v>
      </c>
      <c r="S28" s="1547">
        <v>3</v>
      </c>
      <c r="T28" s="1396">
        <v>111</v>
      </c>
      <c r="U28" s="2882">
        <v>242</v>
      </c>
      <c r="V28" s="2895">
        <v>0</v>
      </c>
      <c r="W28" s="1405">
        <v>0</v>
      </c>
      <c r="X28" s="1396">
        <v>353</v>
      </c>
      <c r="Y28" s="2895">
        <v>0</v>
      </c>
      <c r="Z28" s="1545" t="str">
        <f t="shared" ref="Z28:Z29" si="19">CA28&amp;CB28&amp;CC28</f>
        <v/>
      </c>
      <c r="AA28" s="1562"/>
      <c r="AB28" s="1562"/>
      <c r="AC28" s="1562"/>
      <c r="AD28" s="1562"/>
      <c r="AE28" s="1562"/>
      <c r="AF28" s="1562"/>
      <c r="AG28" s="1562"/>
      <c r="AH28" s="1562"/>
      <c r="AI28" s="1562"/>
      <c r="AJ28" s="1562"/>
      <c r="AK28" s="1562"/>
      <c r="AL28" s="1562"/>
      <c r="AM28" s="1562"/>
      <c r="AN28" s="1562"/>
      <c r="AO28" s="1562"/>
      <c r="AP28" s="1562"/>
      <c r="AQ28" s="1562"/>
      <c r="AR28" s="1562"/>
      <c r="AS28" s="1562"/>
      <c r="AT28" s="1562"/>
      <c r="AU28" s="1562"/>
      <c r="AV28" s="1562"/>
      <c r="AW28" s="1562"/>
      <c r="AX28" s="1562"/>
      <c r="AY28" s="1562"/>
      <c r="AZ28" s="1562"/>
      <c r="BA28" s="1562"/>
      <c r="BB28" s="1562"/>
      <c r="BC28" s="1562"/>
      <c r="BD28" s="1562"/>
      <c r="BE28" s="1562"/>
      <c r="BF28" s="1562"/>
      <c r="BG28" s="1562"/>
      <c r="BH28" s="1562"/>
      <c r="BI28" s="1562"/>
      <c r="BJ28" s="1562"/>
      <c r="BK28" s="1562"/>
      <c r="BL28" s="1562"/>
      <c r="BM28" s="1562"/>
      <c r="BN28" s="1562"/>
      <c r="BO28" s="1562"/>
      <c r="BP28" s="1562"/>
      <c r="BQ28" s="1562"/>
      <c r="BR28" s="1562"/>
      <c r="BS28" s="1562"/>
      <c r="BT28" s="1562"/>
      <c r="BU28" s="1562"/>
      <c r="BV28" s="1562"/>
      <c r="BW28" s="1562"/>
      <c r="BX28" s="1562"/>
      <c r="BY28" s="1562"/>
      <c r="BZ28" s="1562"/>
      <c r="CA28" s="2983" t="str">
        <f>IF(AND($B28&gt;0,V28=""),"No olvide digitar Pueblos Originarios, digite cero si no tiene. ",IF(V28&gt;$B28," * La variable Pueblos Originarios no puede ser mayor al Total. ",""))</f>
        <v/>
      </c>
      <c r="CB28" s="2983" t="str">
        <f t="shared" ref="CB28:CB29" si="20">IF(AND($B28&gt;0,W28=""),"No olvide digitar Migrantes, digite cero si no tiene. ",IF(W28&gt;$B28," * La variable Migrantes no puede ser mayor al Total. ",""))</f>
        <v/>
      </c>
      <c r="CC28" s="2983" t="str">
        <f t="shared" ref="CC28:CC29" si="21">IF((X28+Y28)&lt;&gt;B28," *El desglose de Videollamada + Llamada Telefónica debe ser igual al Total.","")</f>
        <v/>
      </c>
      <c r="CD28" s="1545"/>
      <c r="CE28" s="970"/>
      <c r="CF28" s="1545"/>
      <c r="CG28" s="1545"/>
      <c r="CH28" s="1545"/>
      <c r="CI28" s="1545"/>
      <c r="CJ28" s="1545"/>
      <c r="CK28" s="2984">
        <f t="shared" ref="CK28:CL28" si="22">IF(AND(V28&gt;0,$B28=""),1,IF(V28&gt;$B28,1,0))</f>
        <v>0</v>
      </c>
      <c r="CL28" s="2984">
        <f t="shared" si="22"/>
        <v>0</v>
      </c>
      <c r="CM28" s="2991">
        <f t="shared" ref="CM28:CM29" si="23">IF((X28+Y28)&lt;&gt;B28,1,0)</f>
        <v>0</v>
      </c>
      <c r="CN28" s="64"/>
      <c r="CO28" s="64"/>
      <c r="CP28" s="64"/>
      <c r="CQ28" s="64"/>
      <c r="CR28" s="64"/>
    </row>
    <row r="29" spans="1:96" ht="14.25" customHeight="1" x14ac:dyDescent="0.25">
      <c r="A29" s="2992" t="s">
        <v>4104</v>
      </c>
      <c r="B29" s="2993">
        <f t="shared" si="18"/>
        <v>0</v>
      </c>
      <c r="C29" s="2994"/>
      <c r="D29" s="1565"/>
      <c r="E29" s="1565"/>
      <c r="F29" s="1565"/>
      <c r="G29" s="1565"/>
      <c r="H29" s="1565"/>
      <c r="I29" s="1565"/>
      <c r="J29" s="1565"/>
      <c r="K29" s="1565"/>
      <c r="L29" s="1565"/>
      <c r="M29" s="1565"/>
      <c r="N29" s="1565"/>
      <c r="O29" s="1565"/>
      <c r="P29" s="1565"/>
      <c r="Q29" s="1565"/>
      <c r="R29" s="1565"/>
      <c r="S29" s="2995"/>
      <c r="T29" s="2994"/>
      <c r="U29" s="2996"/>
      <c r="V29" s="2997"/>
      <c r="W29" s="2998"/>
      <c r="X29" s="2994"/>
      <c r="Y29" s="2997"/>
      <c r="Z29" s="1545" t="str">
        <f t="shared" si="19"/>
        <v/>
      </c>
      <c r="AA29" s="1562"/>
      <c r="AB29" s="1562"/>
      <c r="AC29" s="1562"/>
      <c r="AD29" s="1562"/>
      <c r="AE29" s="1562"/>
      <c r="AF29" s="1562"/>
      <c r="AG29" s="1562"/>
      <c r="AH29" s="1562"/>
      <c r="AI29" s="1562"/>
      <c r="AJ29" s="1562"/>
      <c r="AK29" s="1562"/>
      <c r="AL29" s="1562"/>
      <c r="AM29" s="1562"/>
      <c r="AN29" s="1562"/>
      <c r="AO29" s="1562"/>
      <c r="AP29" s="1562"/>
      <c r="AQ29" s="1562"/>
      <c r="AR29" s="1562"/>
      <c r="AS29" s="1562"/>
      <c r="AT29" s="1562"/>
      <c r="AU29" s="1562"/>
      <c r="AV29" s="1562"/>
      <c r="AW29" s="1562"/>
      <c r="AX29" s="1562"/>
      <c r="AY29" s="1562"/>
      <c r="AZ29" s="1562"/>
      <c r="BA29" s="1562"/>
      <c r="BB29" s="1562"/>
      <c r="BC29" s="1562"/>
      <c r="BD29" s="1562"/>
      <c r="BE29" s="1562"/>
      <c r="BF29" s="1562"/>
      <c r="BG29" s="1562"/>
      <c r="BH29" s="1562"/>
      <c r="BI29" s="1562"/>
      <c r="BJ29" s="1562"/>
      <c r="BK29" s="1562"/>
      <c r="BL29" s="1562"/>
      <c r="BM29" s="1562"/>
      <c r="BN29" s="1562"/>
      <c r="BO29" s="1562"/>
      <c r="BP29" s="1562"/>
      <c r="BQ29" s="1562"/>
      <c r="BR29" s="1562"/>
      <c r="BS29" s="1562"/>
      <c r="BT29" s="1562"/>
      <c r="BU29" s="1562"/>
      <c r="BV29" s="1562"/>
      <c r="BW29" s="1562"/>
      <c r="BX29" s="1562"/>
      <c r="BY29" s="1562"/>
      <c r="BZ29" s="1562"/>
      <c r="CA29" s="2983" t="str">
        <f>IF(AND($B29&gt;0,V29=""),"No olvide digitar pueblos originarios, digite cero si no tiene. ",IF(V29&gt;$B29," * La variable Pueblos originarios no puede ser mayor al Total. ",""))</f>
        <v/>
      </c>
      <c r="CB29" s="2983" t="str">
        <f t="shared" si="20"/>
        <v/>
      </c>
      <c r="CC29" s="2983" t="str">
        <f t="shared" si="21"/>
        <v/>
      </c>
      <c r="CD29" s="1545"/>
      <c r="CE29" s="970"/>
      <c r="CF29" s="1545"/>
      <c r="CG29" s="1545"/>
      <c r="CH29" s="1545"/>
      <c r="CI29" s="1545"/>
      <c r="CJ29" s="1545"/>
      <c r="CK29" s="2984">
        <f t="shared" ref="CK29:CL29" si="24">IF(AND(V29&gt;0,$B29=""),1,IF(V29&gt;$B29,1,0))</f>
        <v>0</v>
      </c>
      <c r="CL29" s="2984">
        <f t="shared" si="24"/>
        <v>0</v>
      </c>
      <c r="CM29" s="2991">
        <f t="shared" si="23"/>
        <v>0</v>
      </c>
      <c r="CN29" s="64"/>
      <c r="CO29" s="64"/>
      <c r="CP29" s="64"/>
      <c r="CQ29" s="64"/>
      <c r="CR29" s="64"/>
    </row>
    <row r="30" spans="1:96" ht="16.5" customHeight="1" x14ac:dyDescent="0.25">
      <c r="A30" s="3559" t="s">
        <v>4105</v>
      </c>
      <c r="B30" s="3161"/>
      <c r="C30" s="3161"/>
      <c r="D30" s="3161"/>
      <c r="E30" s="3161"/>
      <c r="F30" s="3161"/>
      <c r="G30" s="3161"/>
      <c r="H30" s="3161"/>
      <c r="I30" s="3161"/>
      <c r="J30" s="3161"/>
      <c r="K30" s="3161"/>
      <c r="L30" s="3161"/>
      <c r="M30" s="1544"/>
      <c r="N30" s="1544"/>
      <c r="O30" s="1544"/>
      <c r="P30" s="1544"/>
      <c r="Q30" s="1544"/>
      <c r="R30" s="1544"/>
      <c r="S30" s="1544"/>
      <c r="T30" s="1544"/>
      <c r="U30" s="1544"/>
      <c r="V30" s="1544"/>
      <c r="W30" s="1544"/>
      <c r="X30" s="1544"/>
      <c r="Y30" s="1544"/>
      <c r="Z30" s="1544"/>
      <c r="AA30" s="1544"/>
      <c r="AB30" s="1544"/>
      <c r="AC30" s="1544"/>
      <c r="AD30" s="1544"/>
      <c r="AE30" s="1544"/>
      <c r="AF30" s="1544"/>
      <c r="AG30" s="1544"/>
      <c r="AH30" s="1544"/>
      <c r="AI30" s="1544"/>
      <c r="AJ30" s="1544"/>
      <c r="AK30" s="1544"/>
      <c r="AL30" s="1544"/>
      <c r="AM30" s="1544"/>
      <c r="AN30" s="1544"/>
      <c r="AO30" s="1544"/>
      <c r="AP30" s="1544"/>
      <c r="AQ30" s="1544"/>
      <c r="AR30" s="1544"/>
      <c r="AS30" s="1544"/>
      <c r="AT30" s="1544"/>
      <c r="AU30" s="1544"/>
      <c r="AV30" s="1544"/>
      <c r="AW30" s="1544"/>
      <c r="AX30" s="1544"/>
      <c r="AY30" s="1544"/>
      <c r="AZ30" s="1544"/>
      <c r="BA30" s="1544"/>
      <c r="BB30" s="1544"/>
      <c r="BC30" s="1544"/>
      <c r="BD30" s="1544"/>
      <c r="BE30" s="1544"/>
      <c r="BF30" s="1544"/>
      <c r="BG30" s="1544"/>
      <c r="BH30" s="1544"/>
      <c r="BI30" s="1544"/>
      <c r="BJ30" s="1544"/>
      <c r="BK30" s="1544"/>
      <c r="BL30" s="1544"/>
      <c r="BM30" s="1544"/>
      <c r="BN30" s="1544"/>
      <c r="BO30" s="1544"/>
      <c r="BP30" s="1544"/>
      <c r="BQ30" s="1544"/>
      <c r="BR30" s="1544"/>
      <c r="BS30" s="1544"/>
      <c r="BT30" s="1544"/>
      <c r="BU30" s="1544"/>
      <c r="BV30" s="1544"/>
      <c r="BW30" s="1544"/>
      <c r="BX30" s="1544"/>
      <c r="BY30" s="1544"/>
      <c r="BZ30" s="1544"/>
      <c r="CA30" s="1544"/>
      <c r="CB30" s="1544"/>
      <c r="CC30" s="1544"/>
      <c r="CD30" s="1544"/>
      <c r="CE30" s="1544"/>
      <c r="CF30" s="1544"/>
      <c r="CG30" s="1544"/>
      <c r="CH30" s="1544"/>
      <c r="CI30" s="1544"/>
      <c r="CJ30" s="1544"/>
      <c r="CK30" s="1544"/>
      <c r="CL30" s="1544"/>
      <c r="CM30" s="1544"/>
      <c r="CN30" s="1544"/>
      <c r="CO30" s="1544"/>
      <c r="CP30" s="1544"/>
      <c r="CQ30" s="1544"/>
      <c r="CR30" s="1544"/>
    </row>
    <row r="31" spans="1:96" ht="16.5" customHeight="1" x14ac:dyDescent="0.25">
      <c r="A31" s="3560" t="s">
        <v>4106</v>
      </c>
      <c r="B31" s="3142"/>
      <c r="C31" s="3142"/>
      <c r="D31" s="3142"/>
      <c r="E31" s="3142"/>
      <c r="F31" s="3142"/>
      <c r="G31" s="3142"/>
      <c r="H31" s="3142"/>
      <c r="I31" s="3142"/>
      <c r="J31" s="3142"/>
      <c r="K31" s="3142"/>
      <c r="L31" s="3142"/>
      <c r="M31" s="1544"/>
      <c r="N31" s="1544"/>
      <c r="O31" s="1544"/>
      <c r="P31" s="1544"/>
      <c r="Q31" s="1544"/>
      <c r="R31" s="1544"/>
      <c r="S31" s="1544"/>
      <c r="T31" s="1544"/>
      <c r="U31" s="1544"/>
      <c r="V31" s="1544"/>
      <c r="W31" s="1544"/>
      <c r="X31" s="1544"/>
      <c r="Y31" s="1544"/>
      <c r="Z31" s="1544"/>
      <c r="AA31" s="1544"/>
      <c r="AB31" s="1544"/>
      <c r="AC31" s="1544"/>
      <c r="AD31" s="1544"/>
      <c r="AE31" s="1544"/>
      <c r="AF31" s="1544"/>
      <c r="AG31" s="1544"/>
      <c r="AH31" s="1544"/>
      <c r="AI31" s="1544"/>
      <c r="AJ31" s="1544"/>
      <c r="AK31" s="1544"/>
      <c r="AL31" s="1544"/>
      <c r="AM31" s="1544"/>
      <c r="AN31" s="1544"/>
      <c r="AO31" s="1544"/>
      <c r="AP31" s="1544"/>
      <c r="AQ31" s="1544"/>
      <c r="AR31" s="1544"/>
      <c r="AS31" s="1544"/>
      <c r="AT31" s="1544"/>
      <c r="AU31" s="1544"/>
      <c r="AV31" s="1544"/>
      <c r="AW31" s="1544"/>
      <c r="AX31" s="1544"/>
      <c r="AY31" s="1544"/>
      <c r="AZ31" s="1544"/>
      <c r="BA31" s="1544"/>
      <c r="BB31" s="1544"/>
      <c r="BC31" s="1544"/>
      <c r="BD31" s="1544"/>
      <c r="BE31" s="1544"/>
      <c r="BF31" s="1544"/>
      <c r="BG31" s="1544"/>
      <c r="BH31" s="1544"/>
      <c r="BI31" s="1544"/>
      <c r="BJ31" s="1544"/>
      <c r="BK31" s="1544"/>
      <c r="BL31" s="1544"/>
      <c r="BM31" s="1544"/>
      <c r="BN31" s="1544"/>
      <c r="BO31" s="1544"/>
      <c r="BP31" s="1544"/>
      <c r="BQ31" s="1544"/>
      <c r="BR31" s="1544"/>
      <c r="BS31" s="1544"/>
      <c r="BT31" s="1544"/>
      <c r="BU31" s="1544"/>
      <c r="BV31" s="1544"/>
      <c r="BW31" s="1544"/>
      <c r="BX31" s="1544"/>
      <c r="BY31" s="1544"/>
      <c r="BZ31" s="1544"/>
      <c r="CA31" s="1544"/>
      <c r="CB31" s="1544"/>
      <c r="CC31" s="1544"/>
      <c r="CD31" s="1544"/>
      <c r="CE31" s="1544"/>
      <c r="CF31" s="1544"/>
      <c r="CG31" s="1544"/>
      <c r="CH31" s="1544"/>
      <c r="CI31" s="1544"/>
      <c r="CJ31" s="1544"/>
      <c r="CK31" s="1544"/>
      <c r="CL31" s="1544"/>
      <c r="CM31" s="1544"/>
      <c r="CN31" s="1544"/>
      <c r="CO31" s="1544"/>
      <c r="CP31" s="1544"/>
      <c r="CQ31" s="1544"/>
      <c r="CR31" s="1544"/>
    </row>
    <row r="32" spans="1:96" ht="15" customHeight="1" x14ac:dyDescent="0.25">
      <c r="A32" s="3148" t="s">
        <v>4107</v>
      </c>
      <c r="B32" s="3510" t="s">
        <v>82</v>
      </c>
      <c r="C32" s="3556" t="s">
        <v>4108</v>
      </c>
      <c r="D32" s="3124"/>
      <c r="E32" s="3124"/>
      <c r="F32" s="3124"/>
      <c r="G32" s="3124"/>
      <c r="H32" s="3124"/>
      <c r="I32" s="3124"/>
      <c r="J32" s="3124"/>
      <c r="K32" s="3124"/>
      <c r="L32" s="3124"/>
      <c r="M32" s="3124"/>
      <c r="N32" s="3124"/>
      <c r="O32" s="3124"/>
      <c r="P32" s="3124"/>
      <c r="Q32" s="3124"/>
      <c r="R32" s="3124"/>
      <c r="S32" s="3124"/>
      <c r="T32" s="3124"/>
      <c r="U32" s="3122"/>
      <c r="V32" s="3511" t="s">
        <v>4109</v>
      </c>
      <c r="W32" s="3149"/>
      <c r="X32" s="3148" t="s">
        <v>4110</v>
      </c>
      <c r="Y32" s="3149"/>
      <c r="Z32" s="3143" t="s">
        <v>4111</v>
      </c>
      <c r="AA32" s="3124"/>
      <c r="AB32" s="3124"/>
      <c r="AC32" s="3124"/>
      <c r="AD32" s="3124"/>
      <c r="AE32" s="3124"/>
      <c r="AF32" s="3124"/>
      <c r="AG32" s="3124"/>
      <c r="AH32" s="3124"/>
      <c r="AI32" s="3122"/>
      <c r="AJ32" s="3136" t="s">
        <v>4112</v>
      </c>
      <c r="AK32" s="3161"/>
      <c r="AL32" s="3149"/>
      <c r="AM32" s="3138" t="s">
        <v>4113</v>
      </c>
      <c r="AN32" s="3139" t="s">
        <v>4114</v>
      </c>
      <c r="AO32" s="3138" t="s">
        <v>41</v>
      </c>
      <c r="AP32" s="3139" t="s">
        <v>42</v>
      </c>
      <c r="AQ32" s="3139" t="s">
        <v>4115</v>
      </c>
      <c r="AR32" s="3250" t="s">
        <v>1621</v>
      </c>
      <c r="AS32" s="3250" t="s">
        <v>1622</v>
      </c>
      <c r="AT32" s="1545"/>
      <c r="AU32" s="1545"/>
      <c r="AV32" s="1545"/>
      <c r="AW32" s="1545"/>
      <c r="AX32" s="1545"/>
      <c r="AY32" s="1545"/>
      <c r="AZ32" s="1545"/>
      <c r="BA32" s="1545"/>
      <c r="BB32" s="1545"/>
      <c r="BC32" s="1545"/>
      <c r="BD32" s="1545"/>
      <c r="BE32" s="1545"/>
      <c r="BF32" s="1545"/>
      <c r="BG32" s="1545"/>
      <c r="BH32" s="1545"/>
      <c r="BI32" s="1545"/>
      <c r="BJ32" s="1545"/>
      <c r="BK32" s="1545"/>
      <c r="BL32" s="1545"/>
      <c r="BM32" s="1545"/>
      <c r="BN32" s="1545"/>
      <c r="BO32" s="1545"/>
      <c r="BP32" s="1545"/>
      <c r="BQ32" s="1545"/>
      <c r="BR32" s="1545"/>
      <c r="BS32" s="1545"/>
      <c r="BT32" s="1545"/>
      <c r="BU32" s="1545"/>
      <c r="BV32" s="1545"/>
      <c r="BW32" s="1545"/>
      <c r="BX32" s="1545"/>
      <c r="BY32" s="1545"/>
      <c r="BZ32" s="1545"/>
      <c r="CA32" s="1545"/>
      <c r="CB32" s="1545"/>
      <c r="CC32" s="1545"/>
      <c r="CD32" s="1545"/>
      <c r="CE32" s="1545"/>
      <c r="CF32" s="1545"/>
      <c r="CG32" s="1545"/>
      <c r="CH32" s="1545"/>
      <c r="CI32" s="1545"/>
      <c r="CJ32" s="1545"/>
      <c r="CK32" s="1545"/>
      <c r="CL32" s="1545"/>
      <c r="CM32" s="1545"/>
      <c r="CN32" s="1545"/>
      <c r="CO32" s="1545"/>
      <c r="CP32" s="1545"/>
      <c r="CQ32" s="1545"/>
      <c r="CR32" s="1545"/>
    </row>
    <row r="33" spans="1:96" ht="15" customHeight="1" x14ac:dyDescent="0.25">
      <c r="A33" s="3179"/>
      <c r="B33" s="3128"/>
      <c r="C33" s="3512" t="s">
        <v>34</v>
      </c>
      <c r="D33" s="3124"/>
      <c r="E33" s="3124"/>
      <c r="F33" s="3124"/>
      <c r="G33" s="3124"/>
      <c r="H33" s="3124"/>
      <c r="I33" s="3124"/>
      <c r="J33" s="3124"/>
      <c r="K33" s="3124"/>
      <c r="L33" s="3124"/>
      <c r="M33" s="3124"/>
      <c r="N33" s="3124"/>
      <c r="O33" s="3124"/>
      <c r="P33" s="3124"/>
      <c r="Q33" s="3124"/>
      <c r="R33" s="3124"/>
      <c r="S33" s="3122"/>
      <c r="T33" s="3558" t="s">
        <v>2400</v>
      </c>
      <c r="U33" s="3122"/>
      <c r="V33" s="3150"/>
      <c r="W33" s="3140"/>
      <c r="X33" s="3150"/>
      <c r="Y33" s="3140"/>
      <c r="Z33" s="3159" t="s">
        <v>3645</v>
      </c>
      <c r="AA33" s="3124"/>
      <c r="AB33" s="3124"/>
      <c r="AC33" s="3124"/>
      <c r="AD33" s="3122"/>
      <c r="AE33" s="3159" t="s">
        <v>4116</v>
      </c>
      <c r="AF33" s="3124"/>
      <c r="AG33" s="3124"/>
      <c r="AH33" s="3124"/>
      <c r="AI33" s="3122"/>
      <c r="AJ33" s="3545"/>
      <c r="AK33" s="3131"/>
      <c r="AL33" s="3180"/>
      <c r="AM33" s="3128"/>
      <c r="AN33" s="3180"/>
      <c r="AO33" s="3128"/>
      <c r="AP33" s="3180"/>
      <c r="AQ33" s="3180"/>
      <c r="AR33" s="3128"/>
      <c r="AS33" s="3128"/>
      <c r="AT33" s="1545"/>
      <c r="AU33" s="1545"/>
      <c r="AV33" s="1545"/>
      <c r="AW33" s="1545"/>
      <c r="AX33" s="1545"/>
      <c r="AY33" s="1545"/>
      <c r="AZ33" s="1545"/>
      <c r="BA33" s="1545"/>
      <c r="BB33" s="1545"/>
      <c r="BC33" s="1545"/>
      <c r="BD33" s="1545"/>
      <c r="BE33" s="1545"/>
      <c r="BF33" s="1545"/>
      <c r="BG33" s="1545"/>
      <c r="BH33" s="1545"/>
      <c r="BI33" s="1545"/>
      <c r="BJ33" s="1545"/>
      <c r="BK33" s="1545"/>
      <c r="BL33" s="1545"/>
      <c r="BM33" s="1545"/>
      <c r="BN33" s="1545"/>
      <c r="BO33" s="1545"/>
      <c r="BP33" s="1545"/>
      <c r="BQ33" s="1545"/>
      <c r="BR33" s="1545"/>
      <c r="BS33" s="1545"/>
      <c r="BT33" s="1545"/>
      <c r="BU33" s="1545"/>
      <c r="BV33" s="1545"/>
      <c r="BW33" s="1545"/>
      <c r="BX33" s="1545"/>
      <c r="BY33" s="1545"/>
      <c r="BZ33" s="1545"/>
      <c r="CA33" s="1545"/>
      <c r="CB33" s="1545"/>
      <c r="CC33" s="1545"/>
      <c r="CD33" s="1545"/>
      <c r="CE33" s="1545"/>
      <c r="CF33" s="1545"/>
      <c r="CG33" s="1545"/>
      <c r="CH33" s="1545"/>
      <c r="CI33" s="1545"/>
      <c r="CJ33" s="1545"/>
      <c r="CK33" s="1545"/>
      <c r="CL33" s="1545"/>
      <c r="CM33" s="1545"/>
      <c r="CN33" s="1545"/>
      <c r="CO33" s="1545"/>
      <c r="CP33" s="1545"/>
      <c r="CQ33" s="1545"/>
      <c r="CR33" s="1545"/>
    </row>
    <row r="34" spans="1:96" ht="14.25" customHeight="1" x14ac:dyDescent="0.25">
      <c r="A34" s="3150"/>
      <c r="B34" s="3129"/>
      <c r="C34" s="27" t="s">
        <v>352</v>
      </c>
      <c r="D34" s="23" t="s">
        <v>335</v>
      </c>
      <c r="E34" s="1800" t="s">
        <v>48</v>
      </c>
      <c r="F34" s="23" t="s">
        <v>49</v>
      </c>
      <c r="G34" s="24" t="s">
        <v>50</v>
      </c>
      <c r="H34" s="24" t="s">
        <v>51</v>
      </c>
      <c r="I34" s="24" t="s">
        <v>52</v>
      </c>
      <c r="J34" s="24" t="s">
        <v>53</v>
      </c>
      <c r="K34" s="24" t="s">
        <v>54</v>
      </c>
      <c r="L34" s="24" t="s">
        <v>55</v>
      </c>
      <c r="M34" s="24" t="s">
        <v>56</v>
      </c>
      <c r="N34" s="24" t="s">
        <v>57</v>
      </c>
      <c r="O34" s="24" t="s">
        <v>58</v>
      </c>
      <c r="P34" s="24" t="s">
        <v>59</v>
      </c>
      <c r="Q34" s="24" t="s">
        <v>60</v>
      </c>
      <c r="R34" s="24" t="s">
        <v>61</v>
      </c>
      <c r="S34" s="144" t="s">
        <v>62</v>
      </c>
      <c r="T34" s="1370" t="s">
        <v>63</v>
      </c>
      <c r="U34" s="2867" t="s">
        <v>64</v>
      </c>
      <c r="V34" s="27" t="s">
        <v>4117</v>
      </c>
      <c r="W34" s="1743" t="s">
        <v>1306</v>
      </c>
      <c r="X34" s="27" t="s">
        <v>4118</v>
      </c>
      <c r="Y34" s="75" t="s">
        <v>4119</v>
      </c>
      <c r="Z34" s="1797" t="s">
        <v>82</v>
      </c>
      <c r="AA34" s="58" t="s">
        <v>1025</v>
      </c>
      <c r="AB34" s="23" t="s">
        <v>1368</v>
      </c>
      <c r="AC34" s="23" t="s">
        <v>565</v>
      </c>
      <c r="AD34" s="1743" t="s">
        <v>4120</v>
      </c>
      <c r="AE34" s="1566" t="s">
        <v>936</v>
      </c>
      <c r="AF34" s="58" t="s">
        <v>1025</v>
      </c>
      <c r="AG34" s="23" t="s">
        <v>1368</v>
      </c>
      <c r="AH34" s="23" t="s">
        <v>565</v>
      </c>
      <c r="AI34" s="1743" t="s">
        <v>4120</v>
      </c>
      <c r="AJ34" s="555" t="s">
        <v>4121</v>
      </c>
      <c r="AK34" s="216" t="s">
        <v>4122</v>
      </c>
      <c r="AL34" s="216" t="s">
        <v>4123</v>
      </c>
      <c r="AM34" s="3129"/>
      <c r="AN34" s="3140"/>
      <c r="AO34" s="3129"/>
      <c r="AP34" s="3140"/>
      <c r="AQ34" s="3140"/>
      <c r="AR34" s="3129"/>
      <c r="AS34" s="3129"/>
      <c r="AT34" s="1545"/>
      <c r="AU34" s="1545"/>
      <c r="AV34" s="1545"/>
      <c r="AW34" s="1545"/>
      <c r="AX34" s="1545"/>
      <c r="AY34" s="1545"/>
      <c r="AZ34" s="1545"/>
      <c r="BA34" s="1545"/>
      <c r="BB34" s="1545"/>
      <c r="BC34" s="1545"/>
      <c r="BD34" s="1545"/>
      <c r="BE34" s="1545"/>
      <c r="BF34" s="1545"/>
      <c r="BG34" s="1545"/>
      <c r="BH34" s="1545"/>
      <c r="BI34" s="1545"/>
      <c r="BJ34" s="1545"/>
      <c r="BK34" s="1545"/>
      <c r="BL34" s="1545"/>
      <c r="BM34" s="1545"/>
      <c r="BN34" s="1545"/>
      <c r="BO34" s="1545"/>
      <c r="BP34" s="1545"/>
      <c r="BQ34" s="1545"/>
      <c r="BR34" s="1545"/>
      <c r="BS34" s="1545"/>
      <c r="BT34" s="1545"/>
      <c r="BU34" s="1545"/>
      <c r="BV34" s="1545"/>
      <c r="BW34" s="1545"/>
      <c r="BX34" s="1545"/>
      <c r="BY34" s="1545"/>
      <c r="BZ34" s="1545"/>
      <c r="CA34" s="1545"/>
      <c r="CB34" s="1545"/>
      <c r="CC34" s="1545"/>
      <c r="CD34" s="1545"/>
      <c r="CE34" s="1545"/>
      <c r="CF34" s="1545"/>
      <c r="CG34" s="1545"/>
      <c r="CH34" s="1545"/>
      <c r="CI34" s="1545"/>
      <c r="CJ34" s="1545"/>
      <c r="CK34" s="1545"/>
      <c r="CL34" s="1545"/>
      <c r="CM34" s="1545"/>
      <c r="CN34" s="1545"/>
      <c r="CO34" s="1545"/>
      <c r="CP34" s="1545"/>
      <c r="CQ34" s="1545"/>
      <c r="CR34" s="1545"/>
    </row>
    <row r="35" spans="1:96" ht="15" customHeight="1" x14ac:dyDescent="0.25">
      <c r="A35" s="1924" t="s">
        <v>1230</v>
      </c>
      <c r="B35" s="2982">
        <f t="shared" ref="B35:B36" si="25">SUM(C35:S35)</f>
        <v>0</v>
      </c>
      <c r="C35" s="1396"/>
      <c r="D35" s="1397"/>
      <c r="E35" s="1397"/>
      <c r="F35" s="1397"/>
      <c r="G35" s="1397"/>
      <c r="H35" s="1397"/>
      <c r="I35" s="1397"/>
      <c r="J35" s="1397"/>
      <c r="K35" s="1397"/>
      <c r="L35" s="1397"/>
      <c r="M35" s="1397"/>
      <c r="N35" s="1397"/>
      <c r="O35" s="1397"/>
      <c r="P35" s="1397"/>
      <c r="Q35" s="1397"/>
      <c r="R35" s="1397"/>
      <c r="S35" s="1547"/>
      <c r="T35" s="1396"/>
      <c r="U35" s="1547"/>
      <c r="V35" s="1396"/>
      <c r="W35" s="1547"/>
      <c r="X35" s="1396"/>
      <c r="Y35" s="1547"/>
      <c r="Z35" s="1250">
        <f t="shared" ref="Z35:Z89" si="26">SUM(AA35+AB35+AC35+AD35)</f>
        <v>0</v>
      </c>
      <c r="AA35" s="1396"/>
      <c r="AB35" s="1397"/>
      <c r="AC35" s="1397"/>
      <c r="AD35" s="1547"/>
      <c r="AE35" s="1250">
        <f t="shared" ref="AE35:AE89" si="27">SUM(AF35+AG35+AH35+AI35)</f>
        <v>0</v>
      </c>
      <c r="AF35" s="1396"/>
      <c r="AG35" s="1397"/>
      <c r="AH35" s="1397"/>
      <c r="AI35" s="1406"/>
      <c r="AJ35" s="2884"/>
      <c r="AK35" s="2884"/>
      <c r="AL35" s="2884"/>
      <c r="AM35" s="2884"/>
      <c r="AN35" s="2884"/>
      <c r="AO35" s="2884"/>
      <c r="AP35" s="2884"/>
      <c r="AQ35" s="2884"/>
      <c r="AR35" s="2883"/>
      <c r="AS35" s="2883"/>
      <c r="AT35" s="1545" t="str">
        <f t="shared" ref="AT35:AT89" si="28">CA35&amp;CB35&amp;CC35&amp;CD35&amp;CE35&amp;CF35&amp;CG35</f>
        <v/>
      </c>
      <c r="AU35" s="1545"/>
      <c r="AV35" s="1545"/>
      <c r="AW35" s="1545"/>
      <c r="AX35" s="1545"/>
      <c r="AY35" s="1545"/>
      <c r="AZ35" s="1545"/>
      <c r="BA35" s="1545"/>
      <c r="BB35" s="1545"/>
      <c r="BC35" s="1545"/>
      <c r="BD35" s="1545"/>
      <c r="BE35" s="1545"/>
      <c r="BF35" s="1545"/>
      <c r="BG35" s="1545"/>
      <c r="BH35" s="1545"/>
      <c r="BI35" s="1545"/>
      <c r="BJ35" s="1545"/>
      <c r="BK35" s="1545"/>
      <c r="BL35" s="1545"/>
      <c r="BM35" s="1545"/>
      <c r="BN35" s="1545"/>
      <c r="BO35" s="1545"/>
      <c r="BP35" s="1545"/>
      <c r="BQ35" s="1545"/>
      <c r="BR35" s="1545"/>
      <c r="BS35" s="1545"/>
      <c r="BT35" s="1545"/>
      <c r="BU35" s="1545"/>
      <c r="BV35" s="1545"/>
      <c r="BW35" s="1545"/>
      <c r="BX35" s="1545"/>
      <c r="BY35" s="1545"/>
      <c r="BZ35" s="1545"/>
      <c r="CA35" s="2983" t="str">
        <f t="shared" ref="CA35:CA89" si="29">IF((T35+U35)&lt;&gt;B35,"* El número de atenciones remotas según Sexo debe ser igual al Total.","")</f>
        <v/>
      </c>
      <c r="CB35" s="2983" t="str">
        <f t="shared" ref="CB35:CB89" si="30">IF((AE35+Z35)&gt;B35," * El Total de Teleconsultas Nuevas no debe ser mayor que el Total","")</f>
        <v/>
      </c>
      <c r="CC35" s="2983" t="str">
        <f t="shared" ref="CC35:CC89" si="31">IF(AND(B35&gt;0,AO35="")," * No olvide digitar la variable Pueblos Originarios. Digite cero si no tiene.",IF(AO35&gt;B35," * La variable Pueblos Originarios no puede ser mayor al Total.",""))</f>
        <v/>
      </c>
      <c r="CD35" s="2983" t="str">
        <f t="shared" ref="CD35:CD89" si="32">IF(AND(B35&gt;0,AP35="")," * No olvide digitar la variable Migrantes. Digite cero si no tiene.",IF(AP35&gt;B35," * La variable Migrantes no puede ser mayor al Total.",""))</f>
        <v/>
      </c>
      <c r="CE35" s="2983" t="str">
        <f t="shared" ref="CE35:CE89" si="33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2983" t="str">
        <f t="shared" ref="CF35:CF89" si="34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2983" t="str">
        <f t="shared" ref="CG35:CG89" si="35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H35" s="1545"/>
      <c r="CI35" s="1545"/>
      <c r="CJ35" s="1545"/>
      <c r="CK35" s="2984">
        <f t="shared" ref="CK35:CK89" si="36">IF((T35+U35)&lt;&gt;B35,1,0)</f>
        <v>0</v>
      </c>
      <c r="CL35" s="2984">
        <f t="shared" ref="CL35:CL89" si="37">IF((AE35+Z35)&gt;B35,1,0)</f>
        <v>0</v>
      </c>
      <c r="CM35" s="2984">
        <f t="shared" ref="CM35:CM89" si="38">IF(AND(B35&gt;0,AO35=""),1,IF(AO35&gt;B35,1,0))</f>
        <v>0</v>
      </c>
      <c r="CN35" s="2984">
        <f t="shared" ref="CN35:CQ35" si="39">IF(AND($B35&gt;0,AP35=""),1,IF(AP35&gt;$B35,1,0))</f>
        <v>0</v>
      </c>
      <c r="CO35" s="2984">
        <f t="shared" si="39"/>
        <v>0</v>
      </c>
      <c r="CP35" s="2984">
        <f t="shared" si="39"/>
        <v>0</v>
      </c>
      <c r="CQ35" s="2984">
        <f t="shared" si="39"/>
        <v>0</v>
      </c>
      <c r="CR35" s="1545"/>
    </row>
    <row r="36" spans="1:96" ht="15" customHeight="1" x14ac:dyDescent="0.25">
      <c r="A36" s="1250" t="s">
        <v>3811</v>
      </c>
      <c r="B36" s="2982">
        <f t="shared" si="25"/>
        <v>0</v>
      </c>
      <c r="C36" s="1399"/>
      <c r="D36" s="1400"/>
      <c r="E36" s="1400"/>
      <c r="F36" s="1400"/>
      <c r="G36" s="1400"/>
      <c r="H36" s="1400"/>
      <c r="I36" s="1400"/>
      <c r="J36" s="1400"/>
      <c r="K36" s="1400"/>
      <c r="L36" s="1400"/>
      <c r="M36" s="1400"/>
      <c r="N36" s="1400"/>
      <c r="O36" s="1400"/>
      <c r="P36" s="1400"/>
      <c r="Q36" s="1400"/>
      <c r="R36" s="1400"/>
      <c r="S36" s="1548"/>
      <c r="T36" s="2999"/>
      <c r="U36" s="3000"/>
      <c r="V36" s="2999"/>
      <c r="W36" s="3000"/>
      <c r="X36" s="2999"/>
      <c r="Y36" s="3000"/>
      <c r="Z36" s="1250">
        <f t="shared" si="26"/>
        <v>0</v>
      </c>
      <c r="AA36" s="2999"/>
      <c r="AB36" s="3001"/>
      <c r="AC36" s="3001"/>
      <c r="AD36" s="3000"/>
      <c r="AE36" s="1250">
        <f t="shared" si="27"/>
        <v>0</v>
      </c>
      <c r="AF36" s="2999"/>
      <c r="AG36" s="3001"/>
      <c r="AH36" s="3001"/>
      <c r="AI36" s="1567"/>
      <c r="AJ36" s="2884"/>
      <c r="AK36" s="2884"/>
      <c r="AL36" s="2884"/>
      <c r="AM36" s="2884"/>
      <c r="AN36" s="2884"/>
      <c r="AO36" s="2884"/>
      <c r="AP36" s="2884"/>
      <c r="AQ36" s="2884"/>
      <c r="AR36" s="2884"/>
      <c r="AS36" s="2884"/>
      <c r="AT36" s="1545" t="str">
        <f t="shared" si="28"/>
        <v/>
      </c>
      <c r="AU36" s="1545"/>
      <c r="AV36" s="1545"/>
      <c r="AW36" s="1545"/>
      <c r="AX36" s="1545"/>
      <c r="AY36" s="1545"/>
      <c r="AZ36" s="1545"/>
      <c r="BA36" s="1545"/>
      <c r="BB36" s="1545"/>
      <c r="BC36" s="1545"/>
      <c r="BD36" s="1545"/>
      <c r="BE36" s="1545"/>
      <c r="BF36" s="1545"/>
      <c r="BG36" s="1545"/>
      <c r="BH36" s="1545"/>
      <c r="BI36" s="1545"/>
      <c r="BJ36" s="1545"/>
      <c r="BK36" s="1545"/>
      <c r="BL36" s="1545"/>
      <c r="BM36" s="1545"/>
      <c r="BN36" s="1545"/>
      <c r="BO36" s="1545"/>
      <c r="BP36" s="1545"/>
      <c r="BQ36" s="1545"/>
      <c r="BR36" s="1545"/>
      <c r="BS36" s="1545"/>
      <c r="BT36" s="1545"/>
      <c r="BU36" s="1545"/>
      <c r="BV36" s="1545"/>
      <c r="BW36" s="1545"/>
      <c r="BX36" s="1545"/>
      <c r="BY36" s="1545"/>
      <c r="BZ36" s="1545"/>
      <c r="CA36" s="2983" t="str">
        <f t="shared" si="29"/>
        <v/>
      </c>
      <c r="CB36" s="2983" t="str">
        <f t="shared" si="30"/>
        <v/>
      </c>
      <c r="CC36" s="2983" t="str">
        <f t="shared" si="31"/>
        <v/>
      </c>
      <c r="CD36" s="2983" t="str">
        <f t="shared" si="32"/>
        <v/>
      </c>
      <c r="CE36" s="2983" t="str">
        <f t="shared" si="33"/>
        <v/>
      </c>
      <c r="CF36" s="2983" t="str">
        <f t="shared" si="34"/>
        <v/>
      </c>
      <c r="CG36" s="2983" t="str">
        <f t="shared" si="35"/>
        <v/>
      </c>
      <c r="CH36" s="1545"/>
      <c r="CI36" s="1545"/>
      <c r="CJ36" s="1545"/>
      <c r="CK36" s="2984">
        <f t="shared" si="36"/>
        <v>0</v>
      </c>
      <c r="CL36" s="2984">
        <f t="shared" si="37"/>
        <v>0</v>
      </c>
      <c r="CM36" s="2984">
        <f t="shared" si="38"/>
        <v>0</v>
      </c>
      <c r="CN36" s="2984">
        <f t="shared" ref="CN36:CN89" si="40">IF(AND(B36&gt;0,AP36=""),1,IF(AP36&gt;B36,1,0))</f>
        <v>0</v>
      </c>
      <c r="CO36" s="2984">
        <f t="shared" ref="CO36:CQ36" si="41">IF(AND($B36&gt;0,AQ36=""),1,IF(AQ36&gt;$B36,1,0))</f>
        <v>0</v>
      </c>
      <c r="CP36" s="2984">
        <f t="shared" si="41"/>
        <v>0</v>
      </c>
      <c r="CQ36" s="2984">
        <f t="shared" si="41"/>
        <v>0</v>
      </c>
      <c r="CR36" s="1545"/>
    </row>
    <row r="37" spans="1:96" ht="15" customHeight="1" x14ac:dyDescent="0.25">
      <c r="A37" s="1250" t="s">
        <v>1232</v>
      </c>
      <c r="B37" s="2982">
        <f>SUM(C37:D37)</f>
        <v>0</v>
      </c>
      <c r="C37" s="1399"/>
      <c r="D37" s="1400"/>
      <c r="E37" s="1568"/>
      <c r="F37" s="1568"/>
      <c r="G37" s="1568"/>
      <c r="H37" s="1568"/>
      <c r="I37" s="1568"/>
      <c r="J37" s="1568"/>
      <c r="K37" s="1568"/>
      <c r="L37" s="1568"/>
      <c r="M37" s="1568"/>
      <c r="N37" s="1568"/>
      <c r="O37" s="1568"/>
      <c r="P37" s="1568"/>
      <c r="Q37" s="1568"/>
      <c r="R37" s="1568"/>
      <c r="S37" s="1569"/>
      <c r="T37" s="2999"/>
      <c r="U37" s="3000"/>
      <c r="V37" s="2999"/>
      <c r="W37" s="3000"/>
      <c r="X37" s="2999"/>
      <c r="Y37" s="3000"/>
      <c r="Z37" s="1250">
        <f t="shared" si="26"/>
        <v>0</v>
      </c>
      <c r="AA37" s="2999"/>
      <c r="AB37" s="3001"/>
      <c r="AC37" s="3001"/>
      <c r="AD37" s="3000"/>
      <c r="AE37" s="1250">
        <f t="shared" si="27"/>
        <v>0</v>
      </c>
      <c r="AF37" s="2999"/>
      <c r="AG37" s="3001"/>
      <c r="AH37" s="3001"/>
      <c r="AI37" s="1567"/>
      <c r="AJ37" s="2884"/>
      <c r="AK37" s="2884"/>
      <c r="AL37" s="2884"/>
      <c r="AM37" s="2884"/>
      <c r="AN37" s="2884"/>
      <c r="AO37" s="2884"/>
      <c r="AP37" s="2884"/>
      <c r="AQ37" s="2884"/>
      <c r="AR37" s="2884"/>
      <c r="AS37" s="2884"/>
      <c r="AT37" s="1545" t="str">
        <f t="shared" si="28"/>
        <v/>
      </c>
      <c r="AU37" s="1545"/>
      <c r="AV37" s="1545"/>
      <c r="AW37" s="1545"/>
      <c r="AX37" s="1545"/>
      <c r="AY37" s="1545"/>
      <c r="AZ37" s="1545"/>
      <c r="BA37" s="1545"/>
      <c r="BB37" s="1545"/>
      <c r="BC37" s="1545"/>
      <c r="BD37" s="1545"/>
      <c r="BE37" s="1545"/>
      <c r="BF37" s="1545"/>
      <c r="BG37" s="1545"/>
      <c r="BH37" s="1545"/>
      <c r="BI37" s="1545"/>
      <c r="BJ37" s="1545"/>
      <c r="BK37" s="1545"/>
      <c r="BL37" s="1545"/>
      <c r="BM37" s="1545"/>
      <c r="BN37" s="1545"/>
      <c r="BO37" s="1545"/>
      <c r="BP37" s="1545"/>
      <c r="BQ37" s="1545"/>
      <c r="BR37" s="1545"/>
      <c r="BS37" s="1545"/>
      <c r="BT37" s="1545"/>
      <c r="BU37" s="1545"/>
      <c r="BV37" s="1545"/>
      <c r="BW37" s="1545"/>
      <c r="BX37" s="1545"/>
      <c r="BY37" s="1545"/>
      <c r="BZ37" s="1545"/>
      <c r="CA37" s="2983" t="str">
        <f t="shared" si="29"/>
        <v/>
      </c>
      <c r="CB37" s="2983" t="str">
        <f t="shared" si="30"/>
        <v/>
      </c>
      <c r="CC37" s="2983" t="str">
        <f t="shared" si="31"/>
        <v/>
      </c>
      <c r="CD37" s="2983" t="str">
        <f t="shared" si="32"/>
        <v/>
      </c>
      <c r="CE37" s="2983" t="str">
        <f t="shared" si="33"/>
        <v/>
      </c>
      <c r="CF37" s="2983" t="str">
        <f t="shared" si="34"/>
        <v/>
      </c>
      <c r="CG37" s="2983" t="str">
        <f t="shared" si="35"/>
        <v/>
      </c>
      <c r="CH37" s="1545"/>
      <c r="CI37" s="1545"/>
      <c r="CJ37" s="1545"/>
      <c r="CK37" s="2984">
        <f t="shared" si="36"/>
        <v>0</v>
      </c>
      <c r="CL37" s="2984">
        <f t="shared" si="37"/>
        <v>0</v>
      </c>
      <c r="CM37" s="2984">
        <f t="shared" si="38"/>
        <v>0</v>
      </c>
      <c r="CN37" s="2984">
        <f t="shared" si="40"/>
        <v>0</v>
      </c>
      <c r="CO37" s="2984">
        <f t="shared" ref="CO37:CQ37" si="42">IF(AND($B37&gt;0,AQ37=""),1,IF(AQ37&gt;$B37,1,0))</f>
        <v>0</v>
      </c>
      <c r="CP37" s="2984">
        <f t="shared" si="42"/>
        <v>0</v>
      </c>
      <c r="CQ37" s="2984">
        <f t="shared" si="42"/>
        <v>0</v>
      </c>
      <c r="CR37" s="1545"/>
    </row>
    <row r="38" spans="1:96" ht="15" customHeight="1" x14ac:dyDescent="0.25">
      <c r="A38" s="1250" t="s">
        <v>4124</v>
      </c>
      <c r="B38" s="2982">
        <f t="shared" ref="B38:B90" si="43">SUM(C38:S38)</f>
        <v>0</v>
      </c>
      <c r="C38" s="1399"/>
      <c r="D38" s="1400"/>
      <c r="E38" s="1400"/>
      <c r="F38" s="1400"/>
      <c r="G38" s="1400"/>
      <c r="H38" s="1400"/>
      <c r="I38" s="1400"/>
      <c r="J38" s="1400"/>
      <c r="K38" s="1400"/>
      <c r="L38" s="1400"/>
      <c r="M38" s="1400"/>
      <c r="N38" s="1400"/>
      <c r="O38" s="1400"/>
      <c r="P38" s="1400"/>
      <c r="Q38" s="1400"/>
      <c r="R38" s="1400"/>
      <c r="S38" s="1548"/>
      <c r="T38" s="2999"/>
      <c r="U38" s="3000"/>
      <c r="V38" s="2999"/>
      <c r="W38" s="3000"/>
      <c r="X38" s="2999"/>
      <c r="Y38" s="3000"/>
      <c r="Z38" s="1250">
        <f t="shared" si="26"/>
        <v>0</v>
      </c>
      <c r="AA38" s="2999"/>
      <c r="AB38" s="3001"/>
      <c r="AC38" s="3001"/>
      <c r="AD38" s="3000"/>
      <c r="AE38" s="1250">
        <f t="shared" si="27"/>
        <v>0</v>
      </c>
      <c r="AF38" s="2999"/>
      <c r="AG38" s="3001"/>
      <c r="AH38" s="3001"/>
      <c r="AI38" s="1567"/>
      <c r="AJ38" s="2884"/>
      <c r="AK38" s="2884"/>
      <c r="AL38" s="2884"/>
      <c r="AM38" s="2884"/>
      <c r="AN38" s="2884"/>
      <c r="AO38" s="2884"/>
      <c r="AP38" s="2884"/>
      <c r="AQ38" s="2884"/>
      <c r="AR38" s="2884"/>
      <c r="AS38" s="2884"/>
      <c r="AT38" s="1545" t="str">
        <f t="shared" si="28"/>
        <v/>
      </c>
      <c r="AU38" s="1545"/>
      <c r="AV38" s="1545"/>
      <c r="AW38" s="1545"/>
      <c r="AX38" s="1545"/>
      <c r="AY38" s="1545"/>
      <c r="AZ38" s="1545"/>
      <c r="BA38" s="1545"/>
      <c r="BB38" s="1545"/>
      <c r="BC38" s="1545"/>
      <c r="BD38" s="1545"/>
      <c r="BE38" s="1545"/>
      <c r="BF38" s="1545"/>
      <c r="BG38" s="1545"/>
      <c r="BH38" s="1545"/>
      <c r="BI38" s="1545"/>
      <c r="BJ38" s="1545"/>
      <c r="BK38" s="1545"/>
      <c r="BL38" s="1545"/>
      <c r="BM38" s="1545"/>
      <c r="BN38" s="1545"/>
      <c r="BO38" s="1545"/>
      <c r="BP38" s="1545"/>
      <c r="BQ38" s="1545"/>
      <c r="BR38" s="1545"/>
      <c r="BS38" s="1545"/>
      <c r="BT38" s="1545"/>
      <c r="BU38" s="1545"/>
      <c r="BV38" s="1545"/>
      <c r="BW38" s="1545"/>
      <c r="BX38" s="1545"/>
      <c r="BY38" s="1545"/>
      <c r="BZ38" s="1545"/>
      <c r="CA38" s="2983" t="str">
        <f t="shared" si="29"/>
        <v/>
      </c>
      <c r="CB38" s="2983" t="str">
        <f t="shared" si="30"/>
        <v/>
      </c>
      <c r="CC38" s="2983" t="str">
        <f t="shared" si="31"/>
        <v/>
      </c>
      <c r="CD38" s="2983" t="str">
        <f t="shared" si="32"/>
        <v/>
      </c>
      <c r="CE38" s="2983" t="str">
        <f t="shared" si="33"/>
        <v/>
      </c>
      <c r="CF38" s="2983" t="str">
        <f t="shared" si="34"/>
        <v/>
      </c>
      <c r="CG38" s="2983" t="str">
        <f t="shared" si="35"/>
        <v/>
      </c>
      <c r="CH38" s="1545"/>
      <c r="CI38" s="1545"/>
      <c r="CJ38" s="1545"/>
      <c r="CK38" s="2984">
        <f t="shared" si="36"/>
        <v>0</v>
      </c>
      <c r="CL38" s="2984">
        <f t="shared" si="37"/>
        <v>0</v>
      </c>
      <c r="CM38" s="2984">
        <f t="shared" si="38"/>
        <v>0</v>
      </c>
      <c r="CN38" s="2984">
        <f t="shared" si="40"/>
        <v>0</v>
      </c>
      <c r="CO38" s="2984">
        <f t="shared" ref="CO38:CQ38" si="44">IF(AND($B38&gt;0,AQ38=""),1,IF(AQ38&gt;$B38,1,0))</f>
        <v>0</v>
      </c>
      <c r="CP38" s="2984">
        <f t="shared" si="44"/>
        <v>0</v>
      </c>
      <c r="CQ38" s="2984">
        <f t="shared" si="44"/>
        <v>0</v>
      </c>
      <c r="CR38" s="1545"/>
    </row>
    <row r="39" spans="1:96" ht="15" customHeight="1" x14ac:dyDescent="0.25">
      <c r="A39" s="1250" t="s">
        <v>4125</v>
      </c>
      <c r="B39" s="2982">
        <f t="shared" si="43"/>
        <v>0</v>
      </c>
      <c r="C39" s="1399"/>
      <c r="D39" s="1400"/>
      <c r="E39" s="1400"/>
      <c r="F39" s="1400"/>
      <c r="G39" s="1400"/>
      <c r="H39" s="1400"/>
      <c r="I39" s="1400"/>
      <c r="J39" s="1400"/>
      <c r="K39" s="1400"/>
      <c r="L39" s="1400"/>
      <c r="M39" s="1400"/>
      <c r="N39" s="1400"/>
      <c r="O39" s="1400"/>
      <c r="P39" s="1400"/>
      <c r="Q39" s="1400"/>
      <c r="R39" s="1400"/>
      <c r="S39" s="1548"/>
      <c r="T39" s="2999"/>
      <c r="U39" s="3000"/>
      <c r="V39" s="2999"/>
      <c r="W39" s="3000"/>
      <c r="X39" s="2999"/>
      <c r="Y39" s="3000"/>
      <c r="Z39" s="1250">
        <f t="shared" si="26"/>
        <v>0</v>
      </c>
      <c r="AA39" s="2999"/>
      <c r="AB39" s="3001"/>
      <c r="AC39" s="3001"/>
      <c r="AD39" s="3000"/>
      <c r="AE39" s="1250">
        <f t="shared" si="27"/>
        <v>0</v>
      </c>
      <c r="AF39" s="2999"/>
      <c r="AG39" s="3001"/>
      <c r="AH39" s="3001"/>
      <c r="AI39" s="1567"/>
      <c r="AJ39" s="2884"/>
      <c r="AK39" s="2884"/>
      <c r="AL39" s="2884"/>
      <c r="AM39" s="2884"/>
      <c r="AN39" s="2884"/>
      <c r="AO39" s="2884"/>
      <c r="AP39" s="2884"/>
      <c r="AQ39" s="2884"/>
      <c r="AR39" s="2884"/>
      <c r="AS39" s="2884"/>
      <c r="AT39" s="1545" t="str">
        <f t="shared" si="28"/>
        <v/>
      </c>
      <c r="AU39" s="1545"/>
      <c r="AV39" s="1545"/>
      <c r="AW39" s="1545"/>
      <c r="AX39" s="1545"/>
      <c r="AY39" s="1545"/>
      <c r="AZ39" s="1545"/>
      <c r="BA39" s="1545"/>
      <c r="BB39" s="1545"/>
      <c r="BC39" s="1545"/>
      <c r="BD39" s="1545"/>
      <c r="BE39" s="1545"/>
      <c r="BF39" s="1545"/>
      <c r="BG39" s="1545"/>
      <c r="BH39" s="1545"/>
      <c r="BI39" s="1545"/>
      <c r="BJ39" s="1545"/>
      <c r="BK39" s="1545"/>
      <c r="BL39" s="1545"/>
      <c r="BM39" s="1545"/>
      <c r="BN39" s="1545"/>
      <c r="BO39" s="1545"/>
      <c r="BP39" s="1545"/>
      <c r="BQ39" s="1545"/>
      <c r="BR39" s="1545"/>
      <c r="BS39" s="1545"/>
      <c r="BT39" s="1545"/>
      <c r="BU39" s="1545"/>
      <c r="BV39" s="1545"/>
      <c r="BW39" s="1545"/>
      <c r="BX39" s="1545"/>
      <c r="BY39" s="1545"/>
      <c r="BZ39" s="1545"/>
      <c r="CA39" s="2983" t="str">
        <f t="shared" si="29"/>
        <v/>
      </c>
      <c r="CB39" s="2983" t="str">
        <f t="shared" si="30"/>
        <v/>
      </c>
      <c r="CC39" s="2983" t="str">
        <f t="shared" si="31"/>
        <v/>
      </c>
      <c r="CD39" s="2983" t="str">
        <f t="shared" si="32"/>
        <v/>
      </c>
      <c r="CE39" s="2983" t="str">
        <f t="shared" si="33"/>
        <v/>
      </c>
      <c r="CF39" s="2983" t="str">
        <f t="shared" si="34"/>
        <v/>
      </c>
      <c r="CG39" s="2983" t="str">
        <f t="shared" si="35"/>
        <v/>
      </c>
      <c r="CH39" s="1545"/>
      <c r="CI39" s="1545"/>
      <c r="CJ39" s="1545"/>
      <c r="CK39" s="2984">
        <f t="shared" si="36"/>
        <v>0</v>
      </c>
      <c r="CL39" s="2984">
        <f t="shared" si="37"/>
        <v>0</v>
      </c>
      <c r="CM39" s="2984">
        <f t="shared" si="38"/>
        <v>0</v>
      </c>
      <c r="CN39" s="2984">
        <f t="shared" si="40"/>
        <v>0</v>
      </c>
      <c r="CO39" s="2984">
        <f t="shared" ref="CO39:CQ39" si="45">IF(AND($B39&gt;0,AQ39=""),1,IF(AQ39&gt;$B39,1,0))</f>
        <v>0</v>
      </c>
      <c r="CP39" s="2984">
        <f t="shared" si="45"/>
        <v>0</v>
      </c>
      <c r="CQ39" s="2984">
        <f t="shared" si="45"/>
        <v>0</v>
      </c>
      <c r="CR39" s="1545"/>
    </row>
    <row r="40" spans="1:96" ht="15" customHeight="1" x14ac:dyDescent="0.25">
      <c r="A40" s="275" t="s">
        <v>1314</v>
      </c>
      <c r="B40" s="2982">
        <f t="shared" si="43"/>
        <v>0</v>
      </c>
      <c r="C40" s="1399"/>
      <c r="D40" s="1400"/>
      <c r="E40" s="1400"/>
      <c r="F40" s="1400"/>
      <c r="G40" s="1400"/>
      <c r="H40" s="1400"/>
      <c r="I40" s="1400"/>
      <c r="J40" s="1400"/>
      <c r="K40" s="1400"/>
      <c r="L40" s="1400"/>
      <c r="M40" s="1400"/>
      <c r="N40" s="1400"/>
      <c r="O40" s="1400"/>
      <c r="P40" s="1400"/>
      <c r="Q40" s="1400"/>
      <c r="R40" s="1400"/>
      <c r="S40" s="1548"/>
      <c r="T40" s="2999"/>
      <c r="U40" s="3000"/>
      <c r="V40" s="2999"/>
      <c r="W40" s="3000"/>
      <c r="X40" s="2999"/>
      <c r="Y40" s="3000"/>
      <c r="Z40" s="1250">
        <f t="shared" si="26"/>
        <v>0</v>
      </c>
      <c r="AA40" s="2999"/>
      <c r="AB40" s="3001"/>
      <c r="AC40" s="3001"/>
      <c r="AD40" s="3000"/>
      <c r="AE40" s="1250">
        <f t="shared" si="27"/>
        <v>0</v>
      </c>
      <c r="AF40" s="2999"/>
      <c r="AG40" s="3001"/>
      <c r="AH40" s="3001"/>
      <c r="AI40" s="1567"/>
      <c r="AJ40" s="2884"/>
      <c r="AK40" s="2884"/>
      <c r="AL40" s="2884"/>
      <c r="AM40" s="2884"/>
      <c r="AN40" s="2884"/>
      <c r="AO40" s="2884"/>
      <c r="AP40" s="2884"/>
      <c r="AQ40" s="2884"/>
      <c r="AR40" s="2884"/>
      <c r="AS40" s="2884"/>
      <c r="AT40" s="1545" t="str">
        <f t="shared" si="28"/>
        <v/>
      </c>
      <c r="AU40" s="1545"/>
      <c r="AV40" s="1545"/>
      <c r="AW40" s="1545"/>
      <c r="AX40" s="1545"/>
      <c r="AY40" s="1545"/>
      <c r="AZ40" s="1545"/>
      <c r="BA40" s="1545"/>
      <c r="BB40" s="1545"/>
      <c r="BC40" s="1545"/>
      <c r="BD40" s="1545"/>
      <c r="BE40" s="1545"/>
      <c r="BF40" s="1545"/>
      <c r="BG40" s="1545"/>
      <c r="BH40" s="1545"/>
      <c r="BI40" s="1545"/>
      <c r="BJ40" s="1545"/>
      <c r="BK40" s="1545"/>
      <c r="BL40" s="1545"/>
      <c r="BM40" s="1545"/>
      <c r="BN40" s="1545"/>
      <c r="BO40" s="1545"/>
      <c r="BP40" s="1545"/>
      <c r="BQ40" s="1545"/>
      <c r="BR40" s="1545"/>
      <c r="BS40" s="1545"/>
      <c r="BT40" s="1545"/>
      <c r="BU40" s="1545"/>
      <c r="BV40" s="1545"/>
      <c r="BW40" s="1545"/>
      <c r="BX40" s="1545"/>
      <c r="BY40" s="1545"/>
      <c r="BZ40" s="1545"/>
      <c r="CA40" s="2983" t="str">
        <f t="shared" si="29"/>
        <v/>
      </c>
      <c r="CB40" s="2983" t="str">
        <f t="shared" si="30"/>
        <v/>
      </c>
      <c r="CC40" s="2983" t="str">
        <f t="shared" si="31"/>
        <v/>
      </c>
      <c r="CD40" s="2983" t="str">
        <f t="shared" si="32"/>
        <v/>
      </c>
      <c r="CE40" s="2983" t="str">
        <f t="shared" si="33"/>
        <v/>
      </c>
      <c r="CF40" s="2983" t="str">
        <f t="shared" si="34"/>
        <v/>
      </c>
      <c r="CG40" s="2983" t="str">
        <f t="shared" si="35"/>
        <v/>
      </c>
      <c r="CH40" s="1545"/>
      <c r="CI40" s="1545"/>
      <c r="CJ40" s="1545"/>
      <c r="CK40" s="2984">
        <f t="shared" si="36"/>
        <v>0</v>
      </c>
      <c r="CL40" s="2984">
        <f t="shared" si="37"/>
        <v>0</v>
      </c>
      <c r="CM40" s="2984">
        <f t="shared" si="38"/>
        <v>0</v>
      </c>
      <c r="CN40" s="2984">
        <f t="shared" si="40"/>
        <v>0</v>
      </c>
      <c r="CO40" s="2984">
        <f t="shared" ref="CO40:CQ40" si="46">IF(AND($B40&gt;0,AQ40=""),1,IF(AQ40&gt;$B40,1,0))</f>
        <v>0</v>
      </c>
      <c r="CP40" s="2984">
        <f t="shared" si="46"/>
        <v>0</v>
      </c>
      <c r="CQ40" s="2984">
        <f t="shared" si="46"/>
        <v>0</v>
      </c>
      <c r="CR40" s="1545"/>
    </row>
    <row r="41" spans="1:96" ht="15" customHeight="1" x14ac:dyDescent="0.25">
      <c r="A41" s="747" t="s">
        <v>1236</v>
      </c>
      <c r="B41" s="2982">
        <f t="shared" si="43"/>
        <v>0</v>
      </c>
      <c r="C41" s="1399"/>
      <c r="D41" s="1400"/>
      <c r="E41" s="1400"/>
      <c r="F41" s="1400"/>
      <c r="G41" s="1400"/>
      <c r="H41" s="1400"/>
      <c r="I41" s="1400"/>
      <c r="J41" s="1400"/>
      <c r="K41" s="1400"/>
      <c r="L41" s="1400"/>
      <c r="M41" s="1400"/>
      <c r="N41" s="1400"/>
      <c r="O41" s="1400"/>
      <c r="P41" s="1400"/>
      <c r="Q41" s="1400"/>
      <c r="R41" s="1400"/>
      <c r="S41" s="1548"/>
      <c r="T41" s="2999"/>
      <c r="U41" s="3000"/>
      <c r="V41" s="2999"/>
      <c r="W41" s="3000"/>
      <c r="X41" s="2999"/>
      <c r="Y41" s="3000"/>
      <c r="Z41" s="1250">
        <f t="shared" si="26"/>
        <v>0</v>
      </c>
      <c r="AA41" s="2999"/>
      <c r="AB41" s="3001"/>
      <c r="AC41" s="3001"/>
      <c r="AD41" s="3000"/>
      <c r="AE41" s="1250">
        <f t="shared" si="27"/>
        <v>0</v>
      </c>
      <c r="AF41" s="2999"/>
      <c r="AG41" s="3001"/>
      <c r="AH41" s="3001"/>
      <c r="AI41" s="1567"/>
      <c r="AJ41" s="2884"/>
      <c r="AK41" s="2884"/>
      <c r="AL41" s="2884"/>
      <c r="AM41" s="2884"/>
      <c r="AN41" s="2884"/>
      <c r="AO41" s="2884"/>
      <c r="AP41" s="2884"/>
      <c r="AQ41" s="2884"/>
      <c r="AR41" s="2884"/>
      <c r="AS41" s="2884"/>
      <c r="AT41" s="1545" t="str">
        <f t="shared" si="28"/>
        <v/>
      </c>
      <c r="AU41" s="1545"/>
      <c r="AV41" s="1545"/>
      <c r="AW41" s="1545"/>
      <c r="AX41" s="1545"/>
      <c r="AY41" s="1545"/>
      <c r="AZ41" s="1545"/>
      <c r="BA41" s="1545"/>
      <c r="BB41" s="1545"/>
      <c r="BC41" s="1545"/>
      <c r="BD41" s="1545"/>
      <c r="BE41" s="1545"/>
      <c r="BF41" s="1545"/>
      <c r="BG41" s="1545"/>
      <c r="BH41" s="1545"/>
      <c r="BI41" s="1545"/>
      <c r="BJ41" s="1545"/>
      <c r="BK41" s="1545"/>
      <c r="BL41" s="1545"/>
      <c r="BM41" s="1545"/>
      <c r="BN41" s="1545"/>
      <c r="BO41" s="1545"/>
      <c r="BP41" s="1545"/>
      <c r="BQ41" s="1545"/>
      <c r="BR41" s="1545"/>
      <c r="BS41" s="1545"/>
      <c r="BT41" s="1545"/>
      <c r="BU41" s="1545"/>
      <c r="BV41" s="1545"/>
      <c r="BW41" s="1545"/>
      <c r="BX41" s="1545"/>
      <c r="BY41" s="1545"/>
      <c r="BZ41" s="1545"/>
      <c r="CA41" s="2983" t="str">
        <f t="shared" si="29"/>
        <v/>
      </c>
      <c r="CB41" s="2983" t="str">
        <f t="shared" si="30"/>
        <v/>
      </c>
      <c r="CC41" s="2983" t="str">
        <f t="shared" si="31"/>
        <v/>
      </c>
      <c r="CD41" s="2983" t="str">
        <f t="shared" si="32"/>
        <v/>
      </c>
      <c r="CE41" s="2983" t="str">
        <f t="shared" si="33"/>
        <v/>
      </c>
      <c r="CF41" s="2983" t="str">
        <f t="shared" si="34"/>
        <v/>
      </c>
      <c r="CG41" s="2983" t="str">
        <f t="shared" si="35"/>
        <v/>
      </c>
      <c r="CH41" s="1545"/>
      <c r="CI41" s="1545"/>
      <c r="CJ41" s="1545"/>
      <c r="CK41" s="2984">
        <f t="shared" si="36"/>
        <v>0</v>
      </c>
      <c r="CL41" s="2984">
        <f t="shared" si="37"/>
        <v>0</v>
      </c>
      <c r="CM41" s="2984">
        <f t="shared" si="38"/>
        <v>0</v>
      </c>
      <c r="CN41" s="2984">
        <f t="shared" si="40"/>
        <v>0</v>
      </c>
      <c r="CO41" s="2984">
        <f t="shared" ref="CO41:CQ41" si="47">IF(AND($B41&gt;0,AQ41=""),1,IF(AQ41&gt;$B41,1,0))</f>
        <v>0</v>
      </c>
      <c r="CP41" s="2984">
        <f t="shared" si="47"/>
        <v>0</v>
      </c>
      <c r="CQ41" s="2984">
        <f t="shared" si="47"/>
        <v>0</v>
      </c>
      <c r="CR41" s="1545"/>
    </row>
    <row r="42" spans="1:96" ht="15" customHeight="1" x14ac:dyDescent="0.25">
      <c r="A42" s="1250" t="s">
        <v>3813</v>
      </c>
      <c r="B42" s="2982">
        <f t="shared" si="43"/>
        <v>0</v>
      </c>
      <c r="C42" s="1399"/>
      <c r="D42" s="1400"/>
      <c r="E42" s="1400"/>
      <c r="F42" s="1400"/>
      <c r="G42" s="1400"/>
      <c r="H42" s="1400"/>
      <c r="I42" s="1400"/>
      <c r="J42" s="1400"/>
      <c r="K42" s="1400"/>
      <c r="L42" s="1400"/>
      <c r="M42" s="1400"/>
      <c r="N42" s="1400"/>
      <c r="O42" s="1400"/>
      <c r="P42" s="1400"/>
      <c r="Q42" s="1400"/>
      <c r="R42" s="1400"/>
      <c r="S42" s="1548"/>
      <c r="T42" s="2999"/>
      <c r="U42" s="3000"/>
      <c r="V42" s="2999"/>
      <c r="W42" s="3000"/>
      <c r="X42" s="2999"/>
      <c r="Y42" s="3000"/>
      <c r="Z42" s="1250">
        <f t="shared" si="26"/>
        <v>0</v>
      </c>
      <c r="AA42" s="2999"/>
      <c r="AB42" s="3001"/>
      <c r="AC42" s="3001"/>
      <c r="AD42" s="3000"/>
      <c r="AE42" s="1250">
        <f t="shared" si="27"/>
        <v>0</v>
      </c>
      <c r="AF42" s="2999"/>
      <c r="AG42" s="3001"/>
      <c r="AH42" s="3001"/>
      <c r="AI42" s="1567"/>
      <c r="AJ42" s="2884"/>
      <c r="AK42" s="2884"/>
      <c r="AL42" s="2884"/>
      <c r="AM42" s="2884"/>
      <c r="AN42" s="2884"/>
      <c r="AO42" s="2884"/>
      <c r="AP42" s="2884"/>
      <c r="AQ42" s="2884"/>
      <c r="AR42" s="2884"/>
      <c r="AS42" s="2884"/>
      <c r="AT42" s="1545" t="str">
        <f t="shared" si="28"/>
        <v/>
      </c>
      <c r="AU42" s="1545"/>
      <c r="AV42" s="1545"/>
      <c r="AW42" s="1545"/>
      <c r="AX42" s="1545"/>
      <c r="AY42" s="1545"/>
      <c r="AZ42" s="1545"/>
      <c r="BA42" s="1545"/>
      <c r="BB42" s="1545"/>
      <c r="BC42" s="1545"/>
      <c r="BD42" s="1545"/>
      <c r="BE42" s="1545"/>
      <c r="BF42" s="1545"/>
      <c r="BG42" s="1545"/>
      <c r="BH42" s="1545"/>
      <c r="BI42" s="1545"/>
      <c r="BJ42" s="1545"/>
      <c r="BK42" s="1545"/>
      <c r="BL42" s="1545"/>
      <c r="BM42" s="1545"/>
      <c r="BN42" s="1545"/>
      <c r="BO42" s="1545"/>
      <c r="BP42" s="1545"/>
      <c r="BQ42" s="1545"/>
      <c r="BR42" s="1545"/>
      <c r="BS42" s="1545"/>
      <c r="BT42" s="1545"/>
      <c r="BU42" s="1545"/>
      <c r="BV42" s="1545"/>
      <c r="BW42" s="1545"/>
      <c r="BX42" s="1545"/>
      <c r="BY42" s="1545"/>
      <c r="BZ42" s="1545"/>
      <c r="CA42" s="2983" t="str">
        <f t="shared" si="29"/>
        <v/>
      </c>
      <c r="CB42" s="2983" t="str">
        <f t="shared" si="30"/>
        <v/>
      </c>
      <c r="CC42" s="2983" t="str">
        <f t="shared" si="31"/>
        <v/>
      </c>
      <c r="CD42" s="2983" t="str">
        <f t="shared" si="32"/>
        <v/>
      </c>
      <c r="CE42" s="2983" t="str">
        <f t="shared" si="33"/>
        <v/>
      </c>
      <c r="CF42" s="2983" t="str">
        <f t="shared" si="34"/>
        <v/>
      </c>
      <c r="CG42" s="2983" t="str">
        <f t="shared" si="35"/>
        <v/>
      </c>
      <c r="CH42" s="1545"/>
      <c r="CI42" s="1545"/>
      <c r="CJ42" s="1545"/>
      <c r="CK42" s="2984">
        <f t="shared" si="36"/>
        <v>0</v>
      </c>
      <c r="CL42" s="2984">
        <f t="shared" si="37"/>
        <v>0</v>
      </c>
      <c r="CM42" s="2984">
        <f t="shared" si="38"/>
        <v>0</v>
      </c>
      <c r="CN42" s="2984">
        <f t="shared" si="40"/>
        <v>0</v>
      </c>
      <c r="CO42" s="2984">
        <f t="shared" ref="CO42:CQ42" si="48">IF(AND($B42&gt;0,AQ42=""),1,IF(AQ42&gt;$B42,1,0))</f>
        <v>0</v>
      </c>
      <c r="CP42" s="2984">
        <f t="shared" si="48"/>
        <v>0</v>
      </c>
      <c r="CQ42" s="2984">
        <f t="shared" si="48"/>
        <v>0</v>
      </c>
      <c r="CR42" s="1545"/>
    </row>
    <row r="43" spans="1:96" ht="15" customHeight="1" x14ac:dyDescent="0.25">
      <c r="A43" s="1250" t="s">
        <v>3240</v>
      </c>
      <c r="B43" s="2982">
        <f t="shared" si="43"/>
        <v>0</v>
      </c>
      <c r="C43" s="1399"/>
      <c r="D43" s="1400"/>
      <c r="E43" s="1400"/>
      <c r="F43" s="1400"/>
      <c r="G43" s="1400"/>
      <c r="H43" s="1400"/>
      <c r="I43" s="1400"/>
      <c r="J43" s="1400"/>
      <c r="K43" s="1400"/>
      <c r="L43" s="1400"/>
      <c r="M43" s="1400"/>
      <c r="N43" s="1400"/>
      <c r="O43" s="1400"/>
      <c r="P43" s="1400"/>
      <c r="Q43" s="1400"/>
      <c r="R43" s="1400"/>
      <c r="S43" s="1548"/>
      <c r="T43" s="2999"/>
      <c r="U43" s="3000"/>
      <c r="V43" s="2999"/>
      <c r="W43" s="3000"/>
      <c r="X43" s="2999"/>
      <c r="Y43" s="3000"/>
      <c r="Z43" s="1250">
        <f t="shared" si="26"/>
        <v>0</v>
      </c>
      <c r="AA43" s="2999"/>
      <c r="AB43" s="3001"/>
      <c r="AC43" s="3001"/>
      <c r="AD43" s="3000"/>
      <c r="AE43" s="1250">
        <f t="shared" si="27"/>
        <v>0</v>
      </c>
      <c r="AF43" s="2999"/>
      <c r="AG43" s="3001"/>
      <c r="AH43" s="3001"/>
      <c r="AI43" s="1567"/>
      <c r="AJ43" s="2884"/>
      <c r="AK43" s="2884"/>
      <c r="AL43" s="2884"/>
      <c r="AM43" s="2884"/>
      <c r="AN43" s="2884"/>
      <c r="AO43" s="2884"/>
      <c r="AP43" s="2884"/>
      <c r="AQ43" s="2884"/>
      <c r="AR43" s="2884"/>
      <c r="AS43" s="2884"/>
      <c r="AT43" s="1545" t="str">
        <f t="shared" si="28"/>
        <v/>
      </c>
      <c r="AU43" s="1545"/>
      <c r="AV43" s="1545"/>
      <c r="AW43" s="1545"/>
      <c r="AX43" s="1545"/>
      <c r="AY43" s="1545"/>
      <c r="AZ43" s="1545"/>
      <c r="BA43" s="1545"/>
      <c r="BB43" s="1545"/>
      <c r="BC43" s="1545"/>
      <c r="BD43" s="1545"/>
      <c r="BE43" s="1545"/>
      <c r="BF43" s="1545"/>
      <c r="BG43" s="1545"/>
      <c r="BH43" s="1545"/>
      <c r="BI43" s="1545"/>
      <c r="BJ43" s="1545"/>
      <c r="BK43" s="1545"/>
      <c r="BL43" s="1545"/>
      <c r="BM43" s="1545"/>
      <c r="BN43" s="1545"/>
      <c r="BO43" s="1545"/>
      <c r="BP43" s="1545"/>
      <c r="BQ43" s="1545"/>
      <c r="BR43" s="1545"/>
      <c r="BS43" s="1545"/>
      <c r="BT43" s="1545"/>
      <c r="BU43" s="1545"/>
      <c r="BV43" s="1545"/>
      <c r="BW43" s="1545"/>
      <c r="BX43" s="1545"/>
      <c r="BY43" s="1545"/>
      <c r="BZ43" s="1545"/>
      <c r="CA43" s="2983" t="str">
        <f t="shared" si="29"/>
        <v/>
      </c>
      <c r="CB43" s="2983" t="str">
        <f t="shared" si="30"/>
        <v/>
      </c>
      <c r="CC43" s="2983" t="str">
        <f t="shared" si="31"/>
        <v/>
      </c>
      <c r="CD43" s="2983" t="str">
        <f t="shared" si="32"/>
        <v/>
      </c>
      <c r="CE43" s="2983" t="str">
        <f t="shared" si="33"/>
        <v/>
      </c>
      <c r="CF43" s="2983" t="str">
        <f t="shared" si="34"/>
        <v/>
      </c>
      <c r="CG43" s="2983" t="str">
        <f t="shared" si="35"/>
        <v/>
      </c>
      <c r="CH43" s="1545"/>
      <c r="CI43" s="1545"/>
      <c r="CJ43" s="1545"/>
      <c r="CK43" s="2984">
        <f t="shared" si="36"/>
        <v>0</v>
      </c>
      <c r="CL43" s="2984">
        <f t="shared" si="37"/>
        <v>0</v>
      </c>
      <c r="CM43" s="2984">
        <f t="shared" si="38"/>
        <v>0</v>
      </c>
      <c r="CN43" s="2984">
        <f t="shared" si="40"/>
        <v>0</v>
      </c>
      <c r="CO43" s="2984">
        <f t="shared" ref="CO43:CQ43" si="49">IF(AND($B43&gt;0,AQ43=""),1,IF(AQ43&gt;$B43,1,0))</f>
        <v>0</v>
      </c>
      <c r="CP43" s="2984">
        <f t="shared" si="49"/>
        <v>0</v>
      </c>
      <c r="CQ43" s="2984">
        <f t="shared" si="49"/>
        <v>0</v>
      </c>
      <c r="CR43" s="1545"/>
    </row>
    <row r="44" spans="1:96" ht="15" customHeight="1" x14ac:dyDescent="0.25">
      <c r="A44" s="1250" t="s">
        <v>3814</v>
      </c>
      <c r="B44" s="2982">
        <f t="shared" si="43"/>
        <v>0</v>
      </c>
      <c r="C44" s="1399"/>
      <c r="D44" s="1400"/>
      <c r="E44" s="1400"/>
      <c r="F44" s="1400"/>
      <c r="G44" s="1400"/>
      <c r="H44" s="1400"/>
      <c r="I44" s="1400"/>
      <c r="J44" s="1400"/>
      <c r="K44" s="1400"/>
      <c r="L44" s="1400"/>
      <c r="M44" s="1400"/>
      <c r="N44" s="1400"/>
      <c r="O44" s="1400"/>
      <c r="P44" s="1400"/>
      <c r="Q44" s="1400"/>
      <c r="R44" s="1400"/>
      <c r="S44" s="1548"/>
      <c r="T44" s="2999"/>
      <c r="U44" s="3000"/>
      <c r="V44" s="2999"/>
      <c r="W44" s="3000"/>
      <c r="X44" s="2999"/>
      <c r="Y44" s="3000"/>
      <c r="Z44" s="1250">
        <f t="shared" si="26"/>
        <v>0</v>
      </c>
      <c r="AA44" s="2999"/>
      <c r="AB44" s="3001"/>
      <c r="AC44" s="3001"/>
      <c r="AD44" s="3000"/>
      <c r="AE44" s="1250">
        <f t="shared" si="27"/>
        <v>0</v>
      </c>
      <c r="AF44" s="2999"/>
      <c r="AG44" s="3001"/>
      <c r="AH44" s="3001"/>
      <c r="AI44" s="1567"/>
      <c r="AJ44" s="2884"/>
      <c r="AK44" s="2884"/>
      <c r="AL44" s="2884"/>
      <c r="AM44" s="2884"/>
      <c r="AN44" s="2884"/>
      <c r="AO44" s="2884"/>
      <c r="AP44" s="2884"/>
      <c r="AQ44" s="2884"/>
      <c r="AR44" s="2884"/>
      <c r="AS44" s="2884"/>
      <c r="AT44" s="1545" t="str">
        <f t="shared" si="28"/>
        <v/>
      </c>
      <c r="AU44" s="1545"/>
      <c r="AV44" s="1545"/>
      <c r="AW44" s="1545"/>
      <c r="AX44" s="1545"/>
      <c r="AY44" s="1545"/>
      <c r="AZ44" s="1545"/>
      <c r="BA44" s="1545"/>
      <c r="BB44" s="1545"/>
      <c r="BC44" s="1545"/>
      <c r="BD44" s="1545"/>
      <c r="BE44" s="1545"/>
      <c r="BF44" s="1545"/>
      <c r="BG44" s="1545"/>
      <c r="BH44" s="1545"/>
      <c r="BI44" s="1545"/>
      <c r="BJ44" s="1545"/>
      <c r="BK44" s="1545"/>
      <c r="BL44" s="1545"/>
      <c r="BM44" s="1545"/>
      <c r="BN44" s="1545"/>
      <c r="BO44" s="1545"/>
      <c r="BP44" s="1545"/>
      <c r="BQ44" s="1545"/>
      <c r="BR44" s="1545"/>
      <c r="BS44" s="1545"/>
      <c r="BT44" s="1545"/>
      <c r="BU44" s="1545"/>
      <c r="BV44" s="1545"/>
      <c r="BW44" s="1545"/>
      <c r="BX44" s="1545"/>
      <c r="BY44" s="1545"/>
      <c r="BZ44" s="1545"/>
      <c r="CA44" s="2983" t="str">
        <f t="shared" si="29"/>
        <v/>
      </c>
      <c r="CB44" s="2983" t="str">
        <f t="shared" si="30"/>
        <v/>
      </c>
      <c r="CC44" s="2983" t="str">
        <f t="shared" si="31"/>
        <v/>
      </c>
      <c r="CD44" s="2983" t="str">
        <f t="shared" si="32"/>
        <v/>
      </c>
      <c r="CE44" s="2983" t="str">
        <f t="shared" si="33"/>
        <v/>
      </c>
      <c r="CF44" s="2983" t="str">
        <f t="shared" si="34"/>
        <v/>
      </c>
      <c r="CG44" s="2983" t="str">
        <f t="shared" si="35"/>
        <v/>
      </c>
      <c r="CH44" s="1545"/>
      <c r="CI44" s="1545"/>
      <c r="CJ44" s="1545"/>
      <c r="CK44" s="2984">
        <f t="shared" si="36"/>
        <v>0</v>
      </c>
      <c r="CL44" s="2984">
        <f t="shared" si="37"/>
        <v>0</v>
      </c>
      <c r="CM44" s="2984">
        <f t="shared" si="38"/>
        <v>0</v>
      </c>
      <c r="CN44" s="2984">
        <f t="shared" si="40"/>
        <v>0</v>
      </c>
      <c r="CO44" s="2984">
        <f t="shared" ref="CO44:CQ44" si="50">IF(AND($B44&gt;0,AQ44=""),1,IF(AQ44&gt;$B44,1,0))</f>
        <v>0</v>
      </c>
      <c r="CP44" s="2984">
        <f t="shared" si="50"/>
        <v>0</v>
      </c>
      <c r="CQ44" s="2984">
        <f t="shared" si="50"/>
        <v>0</v>
      </c>
      <c r="CR44" s="1545"/>
    </row>
    <row r="45" spans="1:96" ht="15" customHeight="1" x14ac:dyDescent="0.25">
      <c r="A45" s="1250" t="s">
        <v>3815</v>
      </c>
      <c r="B45" s="2982">
        <f t="shared" si="43"/>
        <v>0</v>
      </c>
      <c r="C45" s="1399"/>
      <c r="D45" s="1400"/>
      <c r="E45" s="1400"/>
      <c r="F45" s="1400"/>
      <c r="G45" s="1400"/>
      <c r="H45" s="1400"/>
      <c r="I45" s="1400"/>
      <c r="J45" s="1400"/>
      <c r="K45" s="1400"/>
      <c r="L45" s="1400"/>
      <c r="M45" s="1400"/>
      <c r="N45" s="1400"/>
      <c r="O45" s="1400"/>
      <c r="P45" s="1400"/>
      <c r="Q45" s="1400"/>
      <c r="R45" s="1400"/>
      <c r="S45" s="1548"/>
      <c r="T45" s="2999"/>
      <c r="U45" s="3000"/>
      <c r="V45" s="2999"/>
      <c r="W45" s="3000"/>
      <c r="X45" s="2999"/>
      <c r="Y45" s="3000"/>
      <c r="Z45" s="1250">
        <f t="shared" si="26"/>
        <v>0</v>
      </c>
      <c r="AA45" s="2999"/>
      <c r="AB45" s="3001"/>
      <c r="AC45" s="3001"/>
      <c r="AD45" s="3000"/>
      <c r="AE45" s="1250">
        <f t="shared" si="27"/>
        <v>0</v>
      </c>
      <c r="AF45" s="2999"/>
      <c r="AG45" s="3001"/>
      <c r="AH45" s="3001"/>
      <c r="AI45" s="1567"/>
      <c r="AJ45" s="2884"/>
      <c r="AK45" s="2884"/>
      <c r="AL45" s="2884"/>
      <c r="AM45" s="2884"/>
      <c r="AN45" s="2884"/>
      <c r="AO45" s="2884"/>
      <c r="AP45" s="2884"/>
      <c r="AQ45" s="2884"/>
      <c r="AR45" s="2884"/>
      <c r="AS45" s="2884"/>
      <c r="AT45" s="1545" t="str">
        <f t="shared" si="28"/>
        <v/>
      </c>
      <c r="AU45" s="1545"/>
      <c r="AV45" s="1545"/>
      <c r="AW45" s="1545"/>
      <c r="AX45" s="1545"/>
      <c r="AY45" s="1545"/>
      <c r="AZ45" s="1545"/>
      <c r="BA45" s="1545"/>
      <c r="BB45" s="1545"/>
      <c r="BC45" s="1545"/>
      <c r="BD45" s="1545"/>
      <c r="BE45" s="1545"/>
      <c r="BF45" s="1545"/>
      <c r="BG45" s="1545"/>
      <c r="BH45" s="1545"/>
      <c r="BI45" s="1545"/>
      <c r="BJ45" s="1545"/>
      <c r="BK45" s="1545"/>
      <c r="BL45" s="1545"/>
      <c r="BM45" s="1545"/>
      <c r="BN45" s="1545"/>
      <c r="BO45" s="1545"/>
      <c r="BP45" s="1545"/>
      <c r="BQ45" s="1545"/>
      <c r="BR45" s="1545"/>
      <c r="BS45" s="1545"/>
      <c r="BT45" s="1545"/>
      <c r="BU45" s="1545"/>
      <c r="BV45" s="1545"/>
      <c r="BW45" s="1545"/>
      <c r="BX45" s="1545"/>
      <c r="BY45" s="1545"/>
      <c r="BZ45" s="1545"/>
      <c r="CA45" s="2983" t="str">
        <f t="shared" si="29"/>
        <v/>
      </c>
      <c r="CB45" s="2983" t="str">
        <f t="shared" si="30"/>
        <v/>
      </c>
      <c r="CC45" s="2983" t="str">
        <f t="shared" si="31"/>
        <v/>
      </c>
      <c r="CD45" s="2983" t="str">
        <f t="shared" si="32"/>
        <v/>
      </c>
      <c r="CE45" s="2983" t="str">
        <f t="shared" si="33"/>
        <v/>
      </c>
      <c r="CF45" s="2983" t="str">
        <f t="shared" si="34"/>
        <v/>
      </c>
      <c r="CG45" s="2983" t="str">
        <f t="shared" si="35"/>
        <v/>
      </c>
      <c r="CH45" s="1545"/>
      <c r="CI45" s="1545"/>
      <c r="CJ45" s="1545"/>
      <c r="CK45" s="2984">
        <f t="shared" si="36"/>
        <v>0</v>
      </c>
      <c r="CL45" s="2984">
        <f t="shared" si="37"/>
        <v>0</v>
      </c>
      <c r="CM45" s="2984">
        <f t="shared" si="38"/>
        <v>0</v>
      </c>
      <c r="CN45" s="2984">
        <f t="shared" si="40"/>
        <v>0</v>
      </c>
      <c r="CO45" s="2984">
        <f t="shared" ref="CO45:CQ45" si="51">IF(AND($B45&gt;0,AQ45=""),1,IF(AQ45&gt;$B45,1,0))</f>
        <v>0</v>
      </c>
      <c r="CP45" s="2984">
        <f t="shared" si="51"/>
        <v>0</v>
      </c>
      <c r="CQ45" s="2984">
        <f t="shared" si="51"/>
        <v>0</v>
      </c>
      <c r="CR45" s="1545"/>
    </row>
    <row r="46" spans="1:96" ht="15" customHeight="1" x14ac:dyDescent="0.25">
      <c r="A46" s="1250" t="s">
        <v>3816</v>
      </c>
      <c r="B46" s="2982">
        <f t="shared" si="43"/>
        <v>0</v>
      </c>
      <c r="C46" s="1399"/>
      <c r="D46" s="1400"/>
      <c r="E46" s="1400"/>
      <c r="F46" s="1400"/>
      <c r="G46" s="1400"/>
      <c r="H46" s="1400"/>
      <c r="I46" s="1400"/>
      <c r="J46" s="1400"/>
      <c r="K46" s="1400"/>
      <c r="L46" s="1400"/>
      <c r="M46" s="1400"/>
      <c r="N46" s="1400"/>
      <c r="O46" s="1400"/>
      <c r="P46" s="1400"/>
      <c r="Q46" s="1400"/>
      <c r="R46" s="1400"/>
      <c r="S46" s="1548"/>
      <c r="T46" s="2999"/>
      <c r="U46" s="3000"/>
      <c r="V46" s="2999"/>
      <c r="W46" s="3000"/>
      <c r="X46" s="2999"/>
      <c r="Y46" s="3000"/>
      <c r="Z46" s="1250">
        <f t="shared" si="26"/>
        <v>0</v>
      </c>
      <c r="AA46" s="2999"/>
      <c r="AB46" s="3001"/>
      <c r="AC46" s="3001"/>
      <c r="AD46" s="3000"/>
      <c r="AE46" s="1250">
        <f t="shared" si="27"/>
        <v>0</v>
      </c>
      <c r="AF46" s="2999"/>
      <c r="AG46" s="3001"/>
      <c r="AH46" s="3001"/>
      <c r="AI46" s="1567"/>
      <c r="AJ46" s="2884"/>
      <c r="AK46" s="2884"/>
      <c r="AL46" s="2884"/>
      <c r="AM46" s="2884"/>
      <c r="AN46" s="2884"/>
      <c r="AO46" s="2884"/>
      <c r="AP46" s="2884"/>
      <c r="AQ46" s="2884"/>
      <c r="AR46" s="2884"/>
      <c r="AS46" s="2884"/>
      <c r="AT46" s="1545" t="str">
        <f t="shared" si="28"/>
        <v/>
      </c>
      <c r="AU46" s="1545"/>
      <c r="AV46" s="1545"/>
      <c r="AW46" s="1545"/>
      <c r="AX46" s="1545"/>
      <c r="AY46" s="1545"/>
      <c r="AZ46" s="1545"/>
      <c r="BA46" s="1545"/>
      <c r="BB46" s="1545"/>
      <c r="BC46" s="1545"/>
      <c r="BD46" s="1545"/>
      <c r="BE46" s="1545"/>
      <c r="BF46" s="1545"/>
      <c r="BG46" s="1545"/>
      <c r="BH46" s="1545"/>
      <c r="BI46" s="1545"/>
      <c r="BJ46" s="1545"/>
      <c r="BK46" s="1545"/>
      <c r="BL46" s="1545"/>
      <c r="BM46" s="1545"/>
      <c r="BN46" s="1545"/>
      <c r="BO46" s="1545"/>
      <c r="BP46" s="1545"/>
      <c r="BQ46" s="1545"/>
      <c r="BR46" s="1545"/>
      <c r="BS46" s="1545"/>
      <c r="BT46" s="1545"/>
      <c r="BU46" s="1545"/>
      <c r="BV46" s="1545"/>
      <c r="BW46" s="1545"/>
      <c r="BX46" s="1545"/>
      <c r="BY46" s="1545"/>
      <c r="BZ46" s="1545"/>
      <c r="CA46" s="2983" t="str">
        <f t="shared" si="29"/>
        <v/>
      </c>
      <c r="CB46" s="2983" t="str">
        <f t="shared" si="30"/>
        <v/>
      </c>
      <c r="CC46" s="2983" t="str">
        <f t="shared" si="31"/>
        <v/>
      </c>
      <c r="CD46" s="2983" t="str">
        <f t="shared" si="32"/>
        <v/>
      </c>
      <c r="CE46" s="2983" t="str">
        <f t="shared" si="33"/>
        <v/>
      </c>
      <c r="CF46" s="2983" t="str">
        <f t="shared" si="34"/>
        <v/>
      </c>
      <c r="CG46" s="2983" t="str">
        <f t="shared" si="35"/>
        <v/>
      </c>
      <c r="CH46" s="1545"/>
      <c r="CI46" s="1545"/>
      <c r="CJ46" s="1545"/>
      <c r="CK46" s="2984">
        <f t="shared" si="36"/>
        <v>0</v>
      </c>
      <c r="CL46" s="2984">
        <f t="shared" si="37"/>
        <v>0</v>
      </c>
      <c r="CM46" s="2984">
        <f t="shared" si="38"/>
        <v>0</v>
      </c>
      <c r="CN46" s="2984">
        <f t="shared" si="40"/>
        <v>0</v>
      </c>
      <c r="CO46" s="2984">
        <f t="shared" ref="CO46:CQ46" si="52">IF(AND($B46&gt;0,AQ46=""),1,IF(AQ46&gt;$B46,1,0))</f>
        <v>0</v>
      </c>
      <c r="CP46" s="2984">
        <f t="shared" si="52"/>
        <v>0</v>
      </c>
      <c r="CQ46" s="2984">
        <f t="shared" si="52"/>
        <v>0</v>
      </c>
      <c r="CR46" s="1545"/>
    </row>
    <row r="47" spans="1:96" ht="15" customHeight="1" x14ac:dyDescent="0.25">
      <c r="A47" s="275" t="s">
        <v>1242</v>
      </c>
      <c r="B47" s="2982">
        <f t="shared" si="43"/>
        <v>0</v>
      </c>
      <c r="C47" s="1399"/>
      <c r="D47" s="1400"/>
      <c r="E47" s="1400"/>
      <c r="F47" s="1400"/>
      <c r="G47" s="1400"/>
      <c r="H47" s="1400"/>
      <c r="I47" s="1400"/>
      <c r="J47" s="1400"/>
      <c r="K47" s="1400"/>
      <c r="L47" s="1400"/>
      <c r="M47" s="1400"/>
      <c r="N47" s="1400"/>
      <c r="O47" s="1400"/>
      <c r="P47" s="1400"/>
      <c r="Q47" s="1400"/>
      <c r="R47" s="1400"/>
      <c r="S47" s="1548"/>
      <c r="T47" s="2999"/>
      <c r="U47" s="3000"/>
      <c r="V47" s="2999"/>
      <c r="W47" s="3000"/>
      <c r="X47" s="2999"/>
      <c r="Y47" s="3000"/>
      <c r="Z47" s="1250">
        <f t="shared" si="26"/>
        <v>0</v>
      </c>
      <c r="AA47" s="2999"/>
      <c r="AB47" s="3001"/>
      <c r="AC47" s="3001"/>
      <c r="AD47" s="3000"/>
      <c r="AE47" s="1250">
        <f t="shared" si="27"/>
        <v>0</v>
      </c>
      <c r="AF47" s="2999"/>
      <c r="AG47" s="3001"/>
      <c r="AH47" s="3001"/>
      <c r="AI47" s="1567"/>
      <c r="AJ47" s="2884"/>
      <c r="AK47" s="2884"/>
      <c r="AL47" s="2884"/>
      <c r="AM47" s="2884"/>
      <c r="AN47" s="2884"/>
      <c r="AO47" s="2884"/>
      <c r="AP47" s="2884"/>
      <c r="AQ47" s="2884"/>
      <c r="AR47" s="2884"/>
      <c r="AS47" s="2884"/>
      <c r="AT47" s="1545" t="str">
        <f t="shared" si="28"/>
        <v/>
      </c>
      <c r="AU47" s="1545"/>
      <c r="AV47" s="1545"/>
      <c r="AW47" s="1545"/>
      <c r="AX47" s="1545"/>
      <c r="AY47" s="1545"/>
      <c r="AZ47" s="1545"/>
      <c r="BA47" s="1545"/>
      <c r="BB47" s="1545"/>
      <c r="BC47" s="1545"/>
      <c r="BD47" s="1545"/>
      <c r="BE47" s="1545"/>
      <c r="BF47" s="1545"/>
      <c r="BG47" s="1545"/>
      <c r="BH47" s="1545"/>
      <c r="BI47" s="1545"/>
      <c r="BJ47" s="1545"/>
      <c r="BK47" s="1545"/>
      <c r="BL47" s="1545"/>
      <c r="BM47" s="1545"/>
      <c r="BN47" s="1545"/>
      <c r="BO47" s="1545"/>
      <c r="BP47" s="1545"/>
      <c r="BQ47" s="1545"/>
      <c r="BR47" s="1545"/>
      <c r="BS47" s="1545"/>
      <c r="BT47" s="1545"/>
      <c r="BU47" s="1545"/>
      <c r="BV47" s="1545"/>
      <c r="BW47" s="1545"/>
      <c r="BX47" s="1545"/>
      <c r="BY47" s="1545"/>
      <c r="BZ47" s="1545"/>
      <c r="CA47" s="2983" t="str">
        <f t="shared" si="29"/>
        <v/>
      </c>
      <c r="CB47" s="2983" t="str">
        <f t="shared" si="30"/>
        <v/>
      </c>
      <c r="CC47" s="2983" t="str">
        <f t="shared" si="31"/>
        <v/>
      </c>
      <c r="CD47" s="2983" t="str">
        <f t="shared" si="32"/>
        <v/>
      </c>
      <c r="CE47" s="2983" t="str">
        <f t="shared" si="33"/>
        <v/>
      </c>
      <c r="CF47" s="2983" t="str">
        <f t="shared" si="34"/>
        <v/>
      </c>
      <c r="CG47" s="2983" t="str">
        <f t="shared" si="35"/>
        <v/>
      </c>
      <c r="CH47" s="1545"/>
      <c r="CI47" s="1545"/>
      <c r="CJ47" s="1545"/>
      <c r="CK47" s="2984">
        <f t="shared" si="36"/>
        <v>0</v>
      </c>
      <c r="CL47" s="2984">
        <f t="shared" si="37"/>
        <v>0</v>
      </c>
      <c r="CM47" s="2984">
        <f t="shared" si="38"/>
        <v>0</v>
      </c>
      <c r="CN47" s="2984">
        <f t="shared" si="40"/>
        <v>0</v>
      </c>
      <c r="CO47" s="2984">
        <f t="shared" ref="CO47:CQ47" si="53">IF(AND($B47&gt;0,AQ47=""),1,IF(AQ47&gt;$B47,1,0))</f>
        <v>0</v>
      </c>
      <c r="CP47" s="2984">
        <f t="shared" si="53"/>
        <v>0</v>
      </c>
      <c r="CQ47" s="2984">
        <f t="shared" si="53"/>
        <v>0</v>
      </c>
      <c r="CR47" s="1545"/>
    </row>
    <row r="48" spans="1:96" ht="15" customHeight="1" x14ac:dyDescent="0.25">
      <c r="A48" s="2370" t="s">
        <v>1243</v>
      </c>
      <c r="B48" s="2982">
        <f t="shared" si="43"/>
        <v>0</v>
      </c>
      <c r="C48" s="1399"/>
      <c r="D48" s="1400"/>
      <c r="E48" s="1400"/>
      <c r="F48" s="1400"/>
      <c r="G48" s="1400"/>
      <c r="H48" s="1400"/>
      <c r="I48" s="1400"/>
      <c r="J48" s="1400"/>
      <c r="K48" s="1400"/>
      <c r="L48" s="1400"/>
      <c r="M48" s="1400"/>
      <c r="N48" s="1400"/>
      <c r="O48" s="1400"/>
      <c r="P48" s="1400"/>
      <c r="Q48" s="1400"/>
      <c r="R48" s="1400"/>
      <c r="S48" s="1548"/>
      <c r="T48" s="2999"/>
      <c r="U48" s="3000"/>
      <c r="V48" s="2999"/>
      <c r="W48" s="3000"/>
      <c r="X48" s="2999"/>
      <c r="Y48" s="3000"/>
      <c r="Z48" s="1250">
        <f t="shared" si="26"/>
        <v>0</v>
      </c>
      <c r="AA48" s="2999"/>
      <c r="AB48" s="3001"/>
      <c r="AC48" s="3001"/>
      <c r="AD48" s="3000"/>
      <c r="AE48" s="1250">
        <f t="shared" si="27"/>
        <v>0</v>
      </c>
      <c r="AF48" s="2999"/>
      <c r="AG48" s="3001"/>
      <c r="AH48" s="3001"/>
      <c r="AI48" s="1567"/>
      <c r="AJ48" s="2884"/>
      <c r="AK48" s="2884"/>
      <c r="AL48" s="2884"/>
      <c r="AM48" s="2884"/>
      <c r="AN48" s="2884"/>
      <c r="AO48" s="2884"/>
      <c r="AP48" s="2884"/>
      <c r="AQ48" s="2884"/>
      <c r="AR48" s="2884"/>
      <c r="AS48" s="2884"/>
      <c r="AT48" s="1545" t="str">
        <f t="shared" si="28"/>
        <v/>
      </c>
      <c r="AU48" s="1545"/>
      <c r="AV48" s="1545"/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2983" t="str">
        <f t="shared" si="29"/>
        <v/>
      </c>
      <c r="CB48" s="2983" t="str">
        <f t="shared" si="30"/>
        <v/>
      </c>
      <c r="CC48" s="2983" t="str">
        <f t="shared" si="31"/>
        <v/>
      </c>
      <c r="CD48" s="2983" t="str">
        <f t="shared" si="32"/>
        <v/>
      </c>
      <c r="CE48" s="2983" t="str">
        <f t="shared" si="33"/>
        <v/>
      </c>
      <c r="CF48" s="2983" t="str">
        <f t="shared" si="34"/>
        <v/>
      </c>
      <c r="CG48" s="2983" t="str">
        <f t="shared" si="35"/>
        <v/>
      </c>
      <c r="CH48" s="1545"/>
      <c r="CI48" s="1545"/>
      <c r="CJ48" s="1545"/>
      <c r="CK48" s="2984">
        <f t="shared" si="36"/>
        <v>0</v>
      </c>
      <c r="CL48" s="2984">
        <f t="shared" si="37"/>
        <v>0</v>
      </c>
      <c r="CM48" s="2984">
        <f t="shared" si="38"/>
        <v>0</v>
      </c>
      <c r="CN48" s="2984">
        <f t="shared" si="40"/>
        <v>0</v>
      </c>
      <c r="CO48" s="2984">
        <f t="shared" ref="CO48:CQ48" si="54">IF(AND($B48&gt;0,AQ48=""),1,IF(AQ48&gt;$B48,1,0))</f>
        <v>0</v>
      </c>
      <c r="CP48" s="2984">
        <f t="shared" si="54"/>
        <v>0</v>
      </c>
      <c r="CQ48" s="2984">
        <f t="shared" si="54"/>
        <v>0</v>
      </c>
      <c r="CR48" s="1545"/>
    </row>
    <row r="49" spans="1:96" ht="15" customHeight="1" x14ac:dyDescent="0.25">
      <c r="A49" s="1250" t="s">
        <v>3817</v>
      </c>
      <c r="B49" s="2982">
        <f t="shared" si="43"/>
        <v>0</v>
      </c>
      <c r="C49" s="1399"/>
      <c r="D49" s="1400"/>
      <c r="E49" s="1400"/>
      <c r="F49" s="1400"/>
      <c r="G49" s="1400"/>
      <c r="H49" s="1400"/>
      <c r="I49" s="1400"/>
      <c r="J49" s="1400"/>
      <c r="K49" s="1400"/>
      <c r="L49" s="1400"/>
      <c r="M49" s="1400"/>
      <c r="N49" s="1400"/>
      <c r="O49" s="1400"/>
      <c r="P49" s="1400"/>
      <c r="Q49" s="1400"/>
      <c r="R49" s="1400"/>
      <c r="S49" s="1548"/>
      <c r="T49" s="2999"/>
      <c r="U49" s="3000"/>
      <c r="V49" s="2999"/>
      <c r="W49" s="3000"/>
      <c r="X49" s="2999"/>
      <c r="Y49" s="3000"/>
      <c r="Z49" s="1250">
        <f t="shared" si="26"/>
        <v>0</v>
      </c>
      <c r="AA49" s="2999"/>
      <c r="AB49" s="3001"/>
      <c r="AC49" s="3001"/>
      <c r="AD49" s="3000"/>
      <c r="AE49" s="1250">
        <f t="shared" si="27"/>
        <v>0</v>
      </c>
      <c r="AF49" s="2999"/>
      <c r="AG49" s="3001"/>
      <c r="AH49" s="3001"/>
      <c r="AI49" s="1567"/>
      <c r="AJ49" s="2884"/>
      <c r="AK49" s="2884"/>
      <c r="AL49" s="2884"/>
      <c r="AM49" s="2884"/>
      <c r="AN49" s="2884"/>
      <c r="AO49" s="2884"/>
      <c r="AP49" s="2884"/>
      <c r="AQ49" s="2884"/>
      <c r="AR49" s="2884"/>
      <c r="AS49" s="2884"/>
      <c r="AT49" s="1545" t="str">
        <f t="shared" si="28"/>
        <v/>
      </c>
      <c r="AU49" s="1545"/>
      <c r="AV49" s="1545"/>
      <c r="AW49" s="1545"/>
      <c r="AX49" s="1545"/>
      <c r="AY49" s="1545"/>
      <c r="AZ49" s="1545"/>
      <c r="BA49" s="1545"/>
      <c r="BB49" s="1545"/>
      <c r="BC49" s="1545"/>
      <c r="BD49" s="1545"/>
      <c r="BE49" s="1545"/>
      <c r="BF49" s="1545"/>
      <c r="BG49" s="1545"/>
      <c r="BH49" s="1545"/>
      <c r="BI49" s="1545"/>
      <c r="BJ49" s="1545"/>
      <c r="BK49" s="1545"/>
      <c r="BL49" s="1545"/>
      <c r="BM49" s="1545"/>
      <c r="BN49" s="1545"/>
      <c r="BO49" s="1545"/>
      <c r="BP49" s="1545"/>
      <c r="BQ49" s="1545"/>
      <c r="BR49" s="1545"/>
      <c r="BS49" s="1545"/>
      <c r="BT49" s="1545"/>
      <c r="BU49" s="1545"/>
      <c r="BV49" s="1545"/>
      <c r="BW49" s="1545"/>
      <c r="BX49" s="1545"/>
      <c r="BY49" s="1545"/>
      <c r="BZ49" s="1545"/>
      <c r="CA49" s="2983" t="str">
        <f t="shared" si="29"/>
        <v/>
      </c>
      <c r="CB49" s="2983" t="str">
        <f t="shared" si="30"/>
        <v/>
      </c>
      <c r="CC49" s="2983" t="str">
        <f t="shared" si="31"/>
        <v/>
      </c>
      <c r="CD49" s="2983" t="str">
        <f t="shared" si="32"/>
        <v/>
      </c>
      <c r="CE49" s="2983" t="str">
        <f t="shared" si="33"/>
        <v/>
      </c>
      <c r="CF49" s="2983" t="str">
        <f t="shared" si="34"/>
        <v/>
      </c>
      <c r="CG49" s="2983" t="str">
        <f t="shared" si="35"/>
        <v/>
      </c>
      <c r="CH49" s="1545"/>
      <c r="CI49" s="1545"/>
      <c r="CJ49" s="1545"/>
      <c r="CK49" s="2984">
        <f t="shared" si="36"/>
        <v>0</v>
      </c>
      <c r="CL49" s="2984">
        <f t="shared" si="37"/>
        <v>0</v>
      </c>
      <c r="CM49" s="2984">
        <f t="shared" si="38"/>
        <v>0</v>
      </c>
      <c r="CN49" s="2984">
        <f t="shared" si="40"/>
        <v>0</v>
      </c>
      <c r="CO49" s="2984">
        <f t="shared" ref="CO49:CQ49" si="55">IF(AND($B49&gt;0,AQ49=""),1,IF(AQ49&gt;$B49,1,0))</f>
        <v>0</v>
      </c>
      <c r="CP49" s="2984">
        <f t="shared" si="55"/>
        <v>0</v>
      </c>
      <c r="CQ49" s="2984">
        <f t="shared" si="55"/>
        <v>0</v>
      </c>
      <c r="CR49" s="1545"/>
    </row>
    <row r="50" spans="1:96" ht="15" customHeight="1" x14ac:dyDescent="0.25">
      <c r="A50" s="1250" t="s">
        <v>3818</v>
      </c>
      <c r="B50" s="2982">
        <f t="shared" si="43"/>
        <v>0</v>
      </c>
      <c r="C50" s="1399"/>
      <c r="D50" s="1400"/>
      <c r="E50" s="1400"/>
      <c r="F50" s="1400"/>
      <c r="G50" s="1400"/>
      <c r="H50" s="1400"/>
      <c r="I50" s="1400"/>
      <c r="J50" s="1400"/>
      <c r="K50" s="1400"/>
      <c r="L50" s="1400"/>
      <c r="M50" s="1400"/>
      <c r="N50" s="1400"/>
      <c r="O50" s="1400"/>
      <c r="P50" s="1400"/>
      <c r="Q50" s="1400"/>
      <c r="R50" s="1400"/>
      <c r="S50" s="1548"/>
      <c r="T50" s="2999"/>
      <c r="U50" s="3000"/>
      <c r="V50" s="2999"/>
      <c r="W50" s="3000"/>
      <c r="X50" s="2999"/>
      <c r="Y50" s="3000"/>
      <c r="Z50" s="1250">
        <f t="shared" si="26"/>
        <v>0</v>
      </c>
      <c r="AA50" s="2999"/>
      <c r="AB50" s="3001"/>
      <c r="AC50" s="3001"/>
      <c r="AD50" s="3000"/>
      <c r="AE50" s="1250">
        <f t="shared" si="27"/>
        <v>0</v>
      </c>
      <c r="AF50" s="2999"/>
      <c r="AG50" s="3001"/>
      <c r="AH50" s="3001"/>
      <c r="AI50" s="1567"/>
      <c r="AJ50" s="2884"/>
      <c r="AK50" s="2884"/>
      <c r="AL50" s="2884"/>
      <c r="AM50" s="2884"/>
      <c r="AN50" s="2884"/>
      <c r="AO50" s="2884"/>
      <c r="AP50" s="2884"/>
      <c r="AQ50" s="2884"/>
      <c r="AR50" s="2884"/>
      <c r="AS50" s="2884"/>
      <c r="AT50" s="1545" t="str">
        <f t="shared" si="28"/>
        <v/>
      </c>
      <c r="AU50" s="1545"/>
      <c r="AV50" s="1545"/>
      <c r="AW50" s="1545"/>
      <c r="AX50" s="1545"/>
      <c r="AY50" s="1545"/>
      <c r="AZ50" s="1545"/>
      <c r="BA50" s="1545"/>
      <c r="BB50" s="1545"/>
      <c r="BC50" s="1545"/>
      <c r="BD50" s="1545"/>
      <c r="BE50" s="1545"/>
      <c r="BF50" s="1545"/>
      <c r="BG50" s="1545"/>
      <c r="BH50" s="1545"/>
      <c r="BI50" s="1545"/>
      <c r="BJ50" s="1545"/>
      <c r="BK50" s="1545"/>
      <c r="BL50" s="1545"/>
      <c r="BM50" s="1545"/>
      <c r="BN50" s="1545"/>
      <c r="BO50" s="1545"/>
      <c r="BP50" s="1545"/>
      <c r="BQ50" s="1545"/>
      <c r="BR50" s="1545"/>
      <c r="BS50" s="1545"/>
      <c r="BT50" s="1545"/>
      <c r="BU50" s="1545"/>
      <c r="BV50" s="1545"/>
      <c r="BW50" s="1545"/>
      <c r="BX50" s="1545"/>
      <c r="BY50" s="1545"/>
      <c r="BZ50" s="1545"/>
      <c r="CA50" s="2983" t="str">
        <f t="shared" si="29"/>
        <v/>
      </c>
      <c r="CB50" s="2983" t="str">
        <f t="shared" si="30"/>
        <v/>
      </c>
      <c r="CC50" s="2983" t="str">
        <f t="shared" si="31"/>
        <v/>
      </c>
      <c r="CD50" s="2983" t="str">
        <f t="shared" si="32"/>
        <v/>
      </c>
      <c r="CE50" s="2983" t="str">
        <f t="shared" si="33"/>
        <v/>
      </c>
      <c r="CF50" s="2983" t="str">
        <f t="shared" si="34"/>
        <v/>
      </c>
      <c r="CG50" s="2983" t="str">
        <f t="shared" si="35"/>
        <v/>
      </c>
      <c r="CH50" s="1545"/>
      <c r="CI50" s="1545"/>
      <c r="CJ50" s="1545"/>
      <c r="CK50" s="2984">
        <f t="shared" si="36"/>
        <v>0</v>
      </c>
      <c r="CL50" s="2984">
        <f t="shared" si="37"/>
        <v>0</v>
      </c>
      <c r="CM50" s="2984">
        <f t="shared" si="38"/>
        <v>0</v>
      </c>
      <c r="CN50" s="2984">
        <f t="shared" si="40"/>
        <v>0</v>
      </c>
      <c r="CO50" s="2984">
        <f t="shared" ref="CO50:CQ50" si="56">IF(AND($B50&gt;0,AQ50=""),1,IF(AQ50&gt;$B50,1,0))</f>
        <v>0</v>
      </c>
      <c r="CP50" s="2984">
        <f t="shared" si="56"/>
        <v>0</v>
      </c>
      <c r="CQ50" s="2984">
        <f t="shared" si="56"/>
        <v>0</v>
      </c>
      <c r="CR50" s="1545"/>
    </row>
    <row r="51" spans="1:96" ht="15" customHeight="1" x14ac:dyDescent="0.25">
      <c r="A51" s="275" t="s">
        <v>1246</v>
      </c>
      <c r="B51" s="2982">
        <f t="shared" si="43"/>
        <v>0</v>
      </c>
      <c r="C51" s="1399"/>
      <c r="D51" s="1400"/>
      <c r="E51" s="1400"/>
      <c r="F51" s="1400"/>
      <c r="G51" s="1400"/>
      <c r="H51" s="1400"/>
      <c r="I51" s="1400"/>
      <c r="J51" s="1400"/>
      <c r="K51" s="1400"/>
      <c r="L51" s="1400"/>
      <c r="M51" s="1400"/>
      <c r="N51" s="1400"/>
      <c r="O51" s="1400"/>
      <c r="P51" s="1400"/>
      <c r="Q51" s="1400"/>
      <c r="R51" s="1400"/>
      <c r="S51" s="1548"/>
      <c r="T51" s="2999"/>
      <c r="U51" s="3000"/>
      <c r="V51" s="2999"/>
      <c r="W51" s="3000"/>
      <c r="X51" s="2999"/>
      <c r="Y51" s="3000"/>
      <c r="Z51" s="1250">
        <f t="shared" si="26"/>
        <v>0</v>
      </c>
      <c r="AA51" s="2999"/>
      <c r="AB51" s="3001"/>
      <c r="AC51" s="3001"/>
      <c r="AD51" s="3000"/>
      <c r="AE51" s="1250">
        <f t="shared" si="27"/>
        <v>0</v>
      </c>
      <c r="AF51" s="2999"/>
      <c r="AG51" s="3001"/>
      <c r="AH51" s="3001"/>
      <c r="AI51" s="1567"/>
      <c r="AJ51" s="2884"/>
      <c r="AK51" s="2884"/>
      <c r="AL51" s="2884"/>
      <c r="AM51" s="2884"/>
      <c r="AN51" s="2884"/>
      <c r="AO51" s="2884"/>
      <c r="AP51" s="2884"/>
      <c r="AQ51" s="2884"/>
      <c r="AR51" s="2884"/>
      <c r="AS51" s="2884"/>
      <c r="AT51" s="1545" t="str">
        <f t="shared" si="28"/>
        <v/>
      </c>
      <c r="AU51" s="1545"/>
      <c r="AV51" s="1545"/>
      <c r="AW51" s="1545"/>
      <c r="AX51" s="1545"/>
      <c r="AY51" s="1545"/>
      <c r="AZ51" s="1545"/>
      <c r="BA51" s="1545"/>
      <c r="BB51" s="1545"/>
      <c r="BC51" s="1545"/>
      <c r="BD51" s="1545"/>
      <c r="BE51" s="1545"/>
      <c r="BF51" s="1545"/>
      <c r="BG51" s="1545"/>
      <c r="BH51" s="1545"/>
      <c r="BI51" s="1545"/>
      <c r="BJ51" s="1545"/>
      <c r="BK51" s="1545"/>
      <c r="BL51" s="1545"/>
      <c r="BM51" s="1545"/>
      <c r="BN51" s="1545"/>
      <c r="BO51" s="1545"/>
      <c r="BP51" s="1545"/>
      <c r="BQ51" s="1545"/>
      <c r="BR51" s="1545"/>
      <c r="BS51" s="1545"/>
      <c r="BT51" s="1545"/>
      <c r="BU51" s="1545"/>
      <c r="BV51" s="1545"/>
      <c r="BW51" s="1545"/>
      <c r="BX51" s="1545"/>
      <c r="BY51" s="1545"/>
      <c r="BZ51" s="1545"/>
      <c r="CA51" s="2983" t="str">
        <f t="shared" si="29"/>
        <v/>
      </c>
      <c r="CB51" s="2983" t="str">
        <f t="shared" si="30"/>
        <v/>
      </c>
      <c r="CC51" s="2983" t="str">
        <f t="shared" si="31"/>
        <v/>
      </c>
      <c r="CD51" s="2983" t="str">
        <f t="shared" si="32"/>
        <v/>
      </c>
      <c r="CE51" s="2983" t="str">
        <f t="shared" si="33"/>
        <v/>
      </c>
      <c r="CF51" s="2983" t="str">
        <f t="shared" si="34"/>
        <v/>
      </c>
      <c r="CG51" s="2983" t="str">
        <f t="shared" si="35"/>
        <v/>
      </c>
      <c r="CH51" s="1545"/>
      <c r="CI51" s="1545"/>
      <c r="CJ51" s="1545"/>
      <c r="CK51" s="2984">
        <f t="shared" si="36"/>
        <v>0</v>
      </c>
      <c r="CL51" s="2984">
        <f t="shared" si="37"/>
        <v>0</v>
      </c>
      <c r="CM51" s="2984">
        <f t="shared" si="38"/>
        <v>0</v>
      </c>
      <c r="CN51" s="2984">
        <f t="shared" si="40"/>
        <v>0</v>
      </c>
      <c r="CO51" s="2984">
        <f t="shared" ref="CO51:CQ51" si="57">IF(AND($B51&gt;0,AQ51=""),1,IF(AQ51&gt;$B51,1,0))</f>
        <v>0</v>
      </c>
      <c r="CP51" s="2984">
        <f t="shared" si="57"/>
        <v>0</v>
      </c>
      <c r="CQ51" s="2984">
        <f t="shared" si="57"/>
        <v>0</v>
      </c>
      <c r="CR51" s="1545"/>
    </row>
    <row r="52" spans="1:96" ht="15" customHeight="1" x14ac:dyDescent="0.25">
      <c r="A52" s="747" t="s">
        <v>1247</v>
      </c>
      <c r="B52" s="2982">
        <f t="shared" si="43"/>
        <v>0</v>
      </c>
      <c r="C52" s="1399"/>
      <c r="D52" s="1400"/>
      <c r="E52" s="1400"/>
      <c r="F52" s="1400"/>
      <c r="G52" s="1400"/>
      <c r="H52" s="1400"/>
      <c r="I52" s="1400"/>
      <c r="J52" s="1400"/>
      <c r="K52" s="1400"/>
      <c r="L52" s="1400"/>
      <c r="M52" s="1400"/>
      <c r="N52" s="1400"/>
      <c r="O52" s="1400"/>
      <c r="P52" s="1400"/>
      <c r="Q52" s="1400"/>
      <c r="R52" s="1400"/>
      <c r="S52" s="1548"/>
      <c r="T52" s="2999"/>
      <c r="U52" s="3000"/>
      <c r="V52" s="2999"/>
      <c r="W52" s="3000"/>
      <c r="X52" s="2999"/>
      <c r="Y52" s="3000"/>
      <c r="Z52" s="1250">
        <f t="shared" si="26"/>
        <v>0</v>
      </c>
      <c r="AA52" s="2999"/>
      <c r="AB52" s="3001"/>
      <c r="AC52" s="3001"/>
      <c r="AD52" s="3000"/>
      <c r="AE52" s="1250">
        <f t="shared" si="27"/>
        <v>0</v>
      </c>
      <c r="AF52" s="2999"/>
      <c r="AG52" s="3001"/>
      <c r="AH52" s="3001"/>
      <c r="AI52" s="1567"/>
      <c r="AJ52" s="2884"/>
      <c r="AK52" s="2884"/>
      <c r="AL52" s="2884"/>
      <c r="AM52" s="2884"/>
      <c r="AN52" s="2884"/>
      <c r="AO52" s="2884"/>
      <c r="AP52" s="2884"/>
      <c r="AQ52" s="2884"/>
      <c r="AR52" s="2884"/>
      <c r="AS52" s="2884"/>
      <c r="AT52" s="1545" t="str">
        <f t="shared" si="28"/>
        <v/>
      </c>
      <c r="AU52" s="1545"/>
      <c r="AV52" s="1545"/>
      <c r="AW52" s="1545"/>
      <c r="AX52" s="1545"/>
      <c r="AY52" s="1545"/>
      <c r="AZ52" s="1545"/>
      <c r="BA52" s="1545"/>
      <c r="BB52" s="1545"/>
      <c r="BC52" s="1545"/>
      <c r="BD52" s="1545"/>
      <c r="BE52" s="1545"/>
      <c r="BF52" s="1545"/>
      <c r="BG52" s="1545"/>
      <c r="BH52" s="1545"/>
      <c r="BI52" s="1545"/>
      <c r="BJ52" s="1545"/>
      <c r="BK52" s="1545"/>
      <c r="BL52" s="1545"/>
      <c r="BM52" s="1545"/>
      <c r="BN52" s="1545"/>
      <c r="BO52" s="1545"/>
      <c r="BP52" s="1545"/>
      <c r="BQ52" s="1545"/>
      <c r="BR52" s="1545"/>
      <c r="BS52" s="1545"/>
      <c r="BT52" s="1545"/>
      <c r="BU52" s="1545"/>
      <c r="BV52" s="1545"/>
      <c r="BW52" s="1545"/>
      <c r="BX52" s="1545"/>
      <c r="BY52" s="1545"/>
      <c r="BZ52" s="1545"/>
      <c r="CA52" s="2983" t="str">
        <f t="shared" si="29"/>
        <v/>
      </c>
      <c r="CB52" s="2983" t="str">
        <f t="shared" si="30"/>
        <v/>
      </c>
      <c r="CC52" s="2983" t="str">
        <f t="shared" si="31"/>
        <v/>
      </c>
      <c r="CD52" s="2983" t="str">
        <f t="shared" si="32"/>
        <v/>
      </c>
      <c r="CE52" s="2983" t="str">
        <f t="shared" si="33"/>
        <v/>
      </c>
      <c r="CF52" s="2983" t="str">
        <f t="shared" si="34"/>
        <v/>
      </c>
      <c r="CG52" s="2983" t="str">
        <f t="shared" si="35"/>
        <v/>
      </c>
      <c r="CH52" s="1545"/>
      <c r="CI52" s="1545"/>
      <c r="CJ52" s="1545"/>
      <c r="CK52" s="2984">
        <f t="shared" si="36"/>
        <v>0</v>
      </c>
      <c r="CL52" s="2984">
        <f t="shared" si="37"/>
        <v>0</v>
      </c>
      <c r="CM52" s="2984">
        <f t="shared" si="38"/>
        <v>0</v>
      </c>
      <c r="CN52" s="2984">
        <f t="shared" si="40"/>
        <v>0</v>
      </c>
      <c r="CO52" s="2984">
        <f t="shared" ref="CO52:CQ52" si="58">IF(AND($B52&gt;0,AQ52=""),1,IF(AQ52&gt;$B52,1,0))</f>
        <v>0</v>
      </c>
      <c r="CP52" s="2984">
        <f t="shared" si="58"/>
        <v>0</v>
      </c>
      <c r="CQ52" s="2984">
        <f t="shared" si="58"/>
        <v>0</v>
      </c>
      <c r="CR52" s="1545"/>
    </row>
    <row r="53" spans="1:96" ht="15" customHeight="1" x14ac:dyDescent="0.25">
      <c r="A53" s="275" t="s">
        <v>1315</v>
      </c>
      <c r="B53" s="2982">
        <f t="shared" si="43"/>
        <v>0</v>
      </c>
      <c r="C53" s="1399"/>
      <c r="D53" s="1400"/>
      <c r="E53" s="1400"/>
      <c r="F53" s="1400"/>
      <c r="G53" s="1400"/>
      <c r="H53" s="1400"/>
      <c r="I53" s="1400"/>
      <c r="J53" s="1400"/>
      <c r="K53" s="1400"/>
      <c r="L53" s="1400"/>
      <c r="M53" s="1400"/>
      <c r="N53" s="1400"/>
      <c r="O53" s="1400"/>
      <c r="P53" s="1400"/>
      <c r="Q53" s="1400"/>
      <c r="R53" s="1400"/>
      <c r="S53" s="1548"/>
      <c r="T53" s="2999"/>
      <c r="U53" s="3000"/>
      <c r="V53" s="2999"/>
      <c r="W53" s="3000"/>
      <c r="X53" s="2999"/>
      <c r="Y53" s="3000"/>
      <c r="Z53" s="1250">
        <f t="shared" si="26"/>
        <v>0</v>
      </c>
      <c r="AA53" s="2999"/>
      <c r="AB53" s="3001"/>
      <c r="AC53" s="3001"/>
      <c r="AD53" s="3000"/>
      <c r="AE53" s="1250">
        <f t="shared" si="27"/>
        <v>0</v>
      </c>
      <c r="AF53" s="2999"/>
      <c r="AG53" s="3001"/>
      <c r="AH53" s="3001"/>
      <c r="AI53" s="1567"/>
      <c r="AJ53" s="2884"/>
      <c r="AK53" s="2884"/>
      <c r="AL53" s="2884"/>
      <c r="AM53" s="2884"/>
      <c r="AN53" s="2884"/>
      <c r="AO53" s="2884"/>
      <c r="AP53" s="2884"/>
      <c r="AQ53" s="2884"/>
      <c r="AR53" s="2884"/>
      <c r="AS53" s="2884"/>
      <c r="AT53" s="1545" t="str">
        <f t="shared" si="28"/>
        <v/>
      </c>
      <c r="AU53" s="1545"/>
      <c r="AV53" s="1545"/>
      <c r="AW53" s="1545"/>
      <c r="AX53" s="1545"/>
      <c r="AY53" s="1545"/>
      <c r="AZ53" s="1545"/>
      <c r="BA53" s="1545"/>
      <c r="BB53" s="1545"/>
      <c r="BC53" s="1545"/>
      <c r="BD53" s="1545"/>
      <c r="BE53" s="1545"/>
      <c r="BF53" s="1545"/>
      <c r="BG53" s="1545"/>
      <c r="BH53" s="1545"/>
      <c r="BI53" s="1545"/>
      <c r="BJ53" s="1545"/>
      <c r="BK53" s="1545"/>
      <c r="BL53" s="1545"/>
      <c r="BM53" s="1545"/>
      <c r="BN53" s="1545"/>
      <c r="BO53" s="1545"/>
      <c r="BP53" s="1545"/>
      <c r="BQ53" s="1545"/>
      <c r="BR53" s="1545"/>
      <c r="BS53" s="1545"/>
      <c r="BT53" s="1545"/>
      <c r="BU53" s="1545"/>
      <c r="BV53" s="1545"/>
      <c r="BW53" s="1545"/>
      <c r="BX53" s="1545"/>
      <c r="BY53" s="1545"/>
      <c r="BZ53" s="1545"/>
      <c r="CA53" s="2983" t="str">
        <f t="shared" si="29"/>
        <v/>
      </c>
      <c r="CB53" s="2983" t="str">
        <f t="shared" si="30"/>
        <v/>
      </c>
      <c r="CC53" s="2983" t="str">
        <f t="shared" si="31"/>
        <v/>
      </c>
      <c r="CD53" s="2983" t="str">
        <f t="shared" si="32"/>
        <v/>
      </c>
      <c r="CE53" s="2983" t="str">
        <f t="shared" si="33"/>
        <v/>
      </c>
      <c r="CF53" s="2983" t="str">
        <f t="shared" si="34"/>
        <v/>
      </c>
      <c r="CG53" s="2983" t="str">
        <f t="shared" si="35"/>
        <v/>
      </c>
      <c r="CH53" s="1545"/>
      <c r="CI53" s="1545"/>
      <c r="CJ53" s="1545"/>
      <c r="CK53" s="2984">
        <f t="shared" si="36"/>
        <v>0</v>
      </c>
      <c r="CL53" s="2984">
        <f t="shared" si="37"/>
        <v>0</v>
      </c>
      <c r="CM53" s="2984">
        <f t="shared" si="38"/>
        <v>0</v>
      </c>
      <c r="CN53" s="2984">
        <f t="shared" si="40"/>
        <v>0</v>
      </c>
      <c r="CO53" s="2984">
        <f t="shared" ref="CO53:CQ53" si="59">IF(AND($B53&gt;0,AQ53=""),1,IF(AQ53&gt;$B53,1,0))</f>
        <v>0</v>
      </c>
      <c r="CP53" s="2984">
        <f t="shared" si="59"/>
        <v>0</v>
      </c>
      <c r="CQ53" s="2984">
        <f t="shared" si="59"/>
        <v>0</v>
      </c>
      <c r="CR53" s="1545"/>
    </row>
    <row r="54" spans="1:96" ht="15" customHeight="1" x14ac:dyDescent="0.25">
      <c r="A54" s="275" t="s">
        <v>3819</v>
      </c>
      <c r="B54" s="2982">
        <f t="shared" si="43"/>
        <v>0</v>
      </c>
      <c r="C54" s="1399"/>
      <c r="D54" s="1400"/>
      <c r="E54" s="1400"/>
      <c r="F54" s="1400"/>
      <c r="G54" s="1400"/>
      <c r="H54" s="1400"/>
      <c r="I54" s="1400"/>
      <c r="J54" s="1400"/>
      <c r="K54" s="1400"/>
      <c r="L54" s="1400"/>
      <c r="M54" s="1400"/>
      <c r="N54" s="1400"/>
      <c r="O54" s="1400"/>
      <c r="P54" s="1400"/>
      <c r="Q54" s="1400"/>
      <c r="R54" s="1400"/>
      <c r="S54" s="1548"/>
      <c r="T54" s="2999"/>
      <c r="U54" s="3000"/>
      <c r="V54" s="2999"/>
      <c r="W54" s="3000"/>
      <c r="X54" s="2999"/>
      <c r="Y54" s="3000"/>
      <c r="Z54" s="1250">
        <f t="shared" si="26"/>
        <v>0</v>
      </c>
      <c r="AA54" s="2999"/>
      <c r="AB54" s="3001"/>
      <c r="AC54" s="3001"/>
      <c r="AD54" s="3000"/>
      <c r="AE54" s="1250">
        <f t="shared" si="27"/>
        <v>0</v>
      </c>
      <c r="AF54" s="2999"/>
      <c r="AG54" s="3001"/>
      <c r="AH54" s="3001"/>
      <c r="AI54" s="1567"/>
      <c r="AJ54" s="2884"/>
      <c r="AK54" s="2884"/>
      <c r="AL54" s="2884"/>
      <c r="AM54" s="2884"/>
      <c r="AN54" s="2884"/>
      <c r="AO54" s="2884"/>
      <c r="AP54" s="2884"/>
      <c r="AQ54" s="2884"/>
      <c r="AR54" s="2884"/>
      <c r="AS54" s="2884"/>
      <c r="AT54" s="1545" t="str">
        <f t="shared" si="28"/>
        <v/>
      </c>
      <c r="AU54" s="1545"/>
      <c r="AV54" s="1545"/>
      <c r="AW54" s="1545"/>
      <c r="AX54" s="1545"/>
      <c r="AY54" s="1545"/>
      <c r="AZ54" s="1545"/>
      <c r="BA54" s="1545"/>
      <c r="BB54" s="1545"/>
      <c r="BC54" s="1545"/>
      <c r="BD54" s="1545"/>
      <c r="BE54" s="1545"/>
      <c r="BF54" s="1545"/>
      <c r="BG54" s="1545"/>
      <c r="BH54" s="1545"/>
      <c r="BI54" s="1545"/>
      <c r="BJ54" s="1545"/>
      <c r="BK54" s="1545"/>
      <c r="BL54" s="1545"/>
      <c r="BM54" s="1545"/>
      <c r="BN54" s="1545"/>
      <c r="BO54" s="1545"/>
      <c r="BP54" s="1545"/>
      <c r="BQ54" s="1545"/>
      <c r="BR54" s="1545"/>
      <c r="BS54" s="1545"/>
      <c r="BT54" s="1545"/>
      <c r="BU54" s="1545"/>
      <c r="BV54" s="1545"/>
      <c r="BW54" s="1545"/>
      <c r="BX54" s="1545"/>
      <c r="BY54" s="1545"/>
      <c r="BZ54" s="1545"/>
      <c r="CA54" s="2983" t="str">
        <f t="shared" si="29"/>
        <v/>
      </c>
      <c r="CB54" s="2983" t="str">
        <f t="shared" si="30"/>
        <v/>
      </c>
      <c r="CC54" s="2983" t="str">
        <f t="shared" si="31"/>
        <v/>
      </c>
      <c r="CD54" s="2983" t="str">
        <f t="shared" si="32"/>
        <v/>
      </c>
      <c r="CE54" s="2983" t="str">
        <f t="shared" si="33"/>
        <v/>
      </c>
      <c r="CF54" s="2983" t="str">
        <f t="shared" si="34"/>
        <v/>
      </c>
      <c r="CG54" s="2983" t="str">
        <f t="shared" si="35"/>
        <v/>
      </c>
      <c r="CH54" s="1545"/>
      <c r="CI54" s="1545"/>
      <c r="CJ54" s="1545"/>
      <c r="CK54" s="2984">
        <f t="shared" si="36"/>
        <v>0</v>
      </c>
      <c r="CL54" s="2984">
        <f t="shared" si="37"/>
        <v>0</v>
      </c>
      <c r="CM54" s="2984">
        <f t="shared" si="38"/>
        <v>0</v>
      </c>
      <c r="CN54" s="2984">
        <f t="shared" si="40"/>
        <v>0</v>
      </c>
      <c r="CO54" s="2984">
        <f t="shared" ref="CO54:CQ54" si="60">IF(AND($B54&gt;0,AQ54=""),1,IF(AQ54&gt;$B54,1,0))</f>
        <v>0</v>
      </c>
      <c r="CP54" s="2984">
        <f t="shared" si="60"/>
        <v>0</v>
      </c>
      <c r="CQ54" s="2984">
        <f t="shared" si="60"/>
        <v>0</v>
      </c>
      <c r="CR54" s="1545"/>
    </row>
    <row r="55" spans="1:96" ht="15" customHeight="1" x14ac:dyDescent="0.25">
      <c r="A55" s="1250" t="s">
        <v>1250</v>
      </c>
      <c r="B55" s="2982">
        <f t="shared" si="43"/>
        <v>0</v>
      </c>
      <c r="C55" s="1399"/>
      <c r="D55" s="1400"/>
      <c r="E55" s="1400"/>
      <c r="F55" s="1400"/>
      <c r="G55" s="1400"/>
      <c r="H55" s="1400"/>
      <c r="I55" s="1400"/>
      <c r="J55" s="1400"/>
      <c r="K55" s="1400"/>
      <c r="L55" s="1400"/>
      <c r="M55" s="1400"/>
      <c r="N55" s="1400"/>
      <c r="O55" s="1400"/>
      <c r="P55" s="1400"/>
      <c r="Q55" s="1400"/>
      <c r="R55" s="1400"/>
      <c r="S55" s="1548"/>
      <c r="T55" s="2999"/>
      <c r="U55" s="3000"/>
      <c r="V55" s="2999"/>
      <c r="W55" s="3000"/>
      <c r="X55" s="2999"/>
      <c r="Y55" s="3000"/>
      <c r="Z55" s="1250">
        <f t="shared" si="26"/>
        <v>0</v>
      </c>
      <c r="AA55" s="2999"/>
      <c r="AB55" s="3001"/>
      <c r="AC55" s="3001"/>
      <c r="AD55" s="3000"/>
      <c r="AE55" s="1250">
        <f t="shared" si="27"/>
        <v>0</v>
      </c>
      <c r="AF55" s="2999"/>
      <c r="AG55" s="3001"/>
      <c r="AH55" s="3001"/>
      <c r="AI55" s="1567"/>
      <c r="AJ55" s="2884"/>
      <c r="AK55" s="2884"/>
      <c r="AL55" s="2884"/>
      <c r="AM55" s="2884"/>
      <c r="AN55" s="2884"/>
      <c r="AO55" s="2884"/>
      <c r="AP55" s="2884"/>
      <c r="AQ55" s="2884"/>
      <c r="AR55" s="2884"/>
      <c r="AS55" s="2884"/>
      <c r="AT55" s="1545" t="str">
        <f t="shared" si="28"/>
        <v/>
      </c>
      <c r="AU55" s="1545"/>
      <c r="AV55" s="1545"/>
      <c r="AW55" s="1545"/>
      <c r="AX55" s="1545"/>
      <c r="AY55" s="1545"/>
      <c r="AZ55" s="1545"/>
      <c r="BA55" s="1545"/>
      <c r="BB55" s="1545"/>
      <c r="BC55" s="1545"/>
      <c r="BD55" s="1545"/>
      <c r="BE55" s="1545"/>
      <c r="BF55" s="1545"/>
      <c r="BG55" s="1545"/>
      <c r="BH55" s="1545"/>
      <c r="BI55" s="1545"/>
      <c r="BJ55" s="1545"/>
      <c r="BK55" s="1545"/>
      <c r="BL55" s="1545"/>
      <c r="BM55" s="1545"/>
      <c r="BN55" s="1545"/>
      <c r="BO55" s="1545"/>
      <c r="BP55" s="1545"/>
      <c r="BQ55" s="1545"/>
      <c r="BR55" s="1545"/>
      <c r="BS55" s="1545"/>
      <c r="BT55" s="1545"/>
      <c r="BU55" s="1545"/>
      <c r="BV55" s="1545"/>
      <c r="BW55" s="1545"/>
      <c r="BX55" s="1545"/>
      <c r="BY55" s="1545"/>
      <c r="BZ55" s="1545"/>
      <c r="CA55" s="2983" t="str">
        <f t="shared" si="29"/>
        <v/>
      </c>
      <c r="CB55" s="2983" t="str">
        <f t="shared" si="30"/>
        <v/>
      </c>
      <c r="CC55" s="2983" t="str">
        <f t="shared" si="31"/>
        <v/>
      </c>
      <c r="CD55" s="2983" t="str">
        <f t="shared" si="32"/>
        <v/>
      </c>
      <c r="CE55" s="2983" t="str">
        <f t="shared" si="33"/>
        <v/>
      </c>
      <c r="CF55" s="2983" t="str">
        <f t="shared" si="34"/>
        <v/>
      </c>
      <c r="CG55" s="2983" t="str">
        <f t="shared" si="35"/>
        <v/>
      </c>
      <c r="CH55" s="1545"/>
      <c r="CI55" s="1545"/>
      <c r="CJ55" s="1545"/>
      <c r="CK55" s="2984">
        <f t="shared" si="36"/>
        <v>0</v>
      </c>
      <c r="CL55" s="2984">
        <f t="shared" si="37"/>
        <v>0</v>
      </c>
      <c r="CM55" s="2984">
        <f t="shared" si="38"/>
        <v>0</v>
      </c>
      <c r="CN55" s="2984">
        <f t="shared" si="40"/>
        <v>0</v>
      </c>
      <c r="CO55" s="2984">
        <f t="shared" ref="CO55:CQ55" si="61">IF(AND($B55&gt;0,AQ55=""),1,IF(AQ55&gt;$B55,1,0))</f>
        <v>0</v>
      </c>
      <c r="CP55" s="2984">
        <f t="shared" si="61"/>
        <v>0</v>
      </c>
      <c r="CQ55" s="2984">
        <f t="shared" si="61"/>
        <v>0</v>
      </c>
      <c r="CR55" s="1545"/>
    </row>
    <row r="56" spans="1:96" ht="15" customHeight="1" x14ac:dyDescent="0.25">
      <c r="A56" s="1250" t="s">
        <v>1251</v>
      </c>
      <c r="B56" s="2982">
        <f t="shared" si="43"/>
        <v>0</v>
      </c>
      <c r="C56" s="1399"/>
      <c r="D56" s="1400"/>
      <c r="E56" s="1400"/>
      <c r="F56" s="1400"/>
      <c r="G56" s="1400"/>
      <c r="H56" s="1400"/>
      <c r="I56" s="1400"/>
      <c r="J56" s="1400"/>
      <c r="K56" s="1400"/>
      <c r="L56" s="1400"/>
      <c r="M56" s="1400"/>
      <c r="N56" s="1400"/>
      <c r="O56" s="1400"/>
      <c r="P56" s="1400"/>
      <c r="Q56" s="1400"/>
      <c r="R56" s="1400"/>
      <c r="S56" s="1548"/>
      <c r="T56" s="2999"/>
      <c r="U56" s="3000"/>
      <c r="V56" s="2999"/>
      <c r="W56" s="3000"/>
      <c r="X56" s="2999"/>
      <c r="Y56" s="3000"/>
      <c r="Z56" s="1250">
        <f t="shared" si="26"/>
        <v>0</v>
      </c>
      <c r="AA56" s="2999"/>
      <c r="AB56" s="3001"/>
      <c r="AC56" s="3001"/>
      <c r="AD56" s="3000"/>
      <c r="AE56" s="1250">
        <f t="shared" si="27"/>
        <v>0</v>
      </c>
      <c r="AF56" s="2999"/>
      <c r="AG56" s="3001"/>
      <c r="AH56" s="3001"/>
      <c r="AI56" s="1567"/>
      <c r="AJ56" s="2884"/>
      <c r="AK56" s="2884"/>
      <c r="AL56" s="2884"/>
      <c r="AM56" s="2884"/>
      <c r="AN56" s="2884"/>
      <c r="AO56" s="2884"/>
      <c r="AP56" s="2884"/>
      <c r="AQ56" s="2884"/>
      <c r="AR56" s="2884"/>
      <c r="AS56" s="2884"/>
      <c r="AT56" s="1545" t="str">
        <f t="shared" si="28"/>
        <v/>
      </c>
      <c r="AU56" s="1545"/>
      <c r="AV56" s="1545"/>
      <c r="AW56" s="1545"/>
      <c r="AX56" s="1545"/>
      <c r="AY56" s="1545"/>
      <c r="AZ56" s="1545"/>
      <c r="BA56" s="1545"/>
      <c r="BB56" s="1545"/>
      <c r="BC56" s="1545"/>
      <c r="BD56" s="1545"/>
      <c r="BE56" s="1545"/>
      <c r="BF56" s="1545"/>
      <c r="BG56" s="1545"/>
      <c r="BH56" s="1545"/>
      <c r="BI56" s="1545"/>
      <c r="BJ56" s="1545"/>
      <c r="BK56" s="1545"/>
      <c r="BL56" s="1545"/>
      <c r="BM56" s="1545"/>
      <c r="BN56" s="1545"/>
      <c r="BO56" s="1545"/>
      <c r="BP56" s="1545"/>
      <c r="BQ56" s="1545"/>
      <c r="BR56" s="1545"/>
      <c r="BS56" s="1545"/>
      <c r="BT56" s="1545"/>
      <c r="BU56" s="1545"/>
      <c r="BV56" s="1545"/>
      <c r="BW56" s="1545"/>
      <c r="BX56" s="1545"/>
      <c r="BY56" s="1545"/>
      <c r="BZ56" s="1545"/>
      <c r="CA56" s="2983" t="str">
        <f t="shared" si="29"/>
        <v/>
      </c>
      <c r="CB56" s="2983" t="str">
        <f t="shared" si="30"/>
        <v/>
      </c>
      <c r="CC56" s="2983" t="str">
        <f t="shared" si="31"/>
        <v/>
      </c>
      <c r="CD56" s="2983" t="str">
        <f t="shared" si="32"/>
        <v/>
      </c>
      <c r="CE56" s="2983" t="str">
        <f t="shared" si="33"/>
        <v/>
      </c>
      <c r="CF56" s="2983" t="str">
        <f t="shared" si="34"/>
        <v/>
      </c>
      <c r="CG56" s="2983" t="str">
        <f t="shared" si="35"/>
        <v/>
      </c>
      <c r="CH56" s="1545"/>
      <c r="CI56" s="1545"/>
      <c r="CJ56" s="1545"/>
      <c r="CK56" s="2984">
        <f t="shared" si="36"/>
        <v>0</v>
      </c>
      <c r="CL56" s="2984">
        <f t="shared" si="37"/>
        <v>0</v>
      </c>
      <c r="CM56" s="2984">
        <f t="shared" si="38"/>
        <v>0</v>
      </c>
      <c r="CN56" s="2984">
        <f t="shared" si="40"/>
        <v>0</v>
      </c>
      <c r="CO56" s="2984">
        <f t="shared" ref="CO56:CQ56" si="62">IF(AND($B56&gt;0,AQ56=""),1,IF(AQ56&gt;$B56,1,0))</f>
        <v>0</v>
      </c>
      <c r="CP56" s="2984">
        <f t="shared" si="62"/>
        <v>0</v>
      </c>
      <c r="CQ56" s="2984">
        <f t="shared" si="62"/>
        <v>0</v>
      </c>
      <c r="CR56" s="1545"/>
    </row>
    <row r="57" spans="1:96" ht="15" customHeight="1" x14ac:dyDescent="0.25">
      <c r="A57" s="1250" t="s">
        <v>1252</v>
      </c>
      <c r="B57" s="2982">
        <f t="shared" si="43"/>
        <v>0</v>
      </c>
      <c r="C57" s="1399"/>
      <c r="D57" s="1400"/>
      <c r="E57" s="1400"/>
      <c r="F57" s="1400"/>
      <c r="G57" s="1400"/>
      <c r="H57" s="1400"/>
      <c r="I57" s="1400"/>
      <c r="J57" s="1400"/>
      <c r="K57" s="1400"/>
      <c r="L57" s="1400"/>
      <c r="M57" s="1400"/>
      <c r="N57" s="1400"/>
      <c r="O57" s="1400"/>
      <c r="P57" s="1400"/>
      <c r="Q57" s="1400"/>
      <c r="R57" s="1400"/>
      <c r="S57" s="1548"/>
      <c r="T57" s="2999"/>
      <c r="U57" s="3000"/>
      <c r="V57" s="2999"/>
      <c r="W57" s="3000"/>
      <c r="X57" s="2999"/>
      <c r="Y57" s="3000"/>
      <c r="Z57" s="1250">
        <f t="shared" si="26"/>
        <v>0</v>
      </c>
      <c r="AA57" s="2999"/>
      <c r="AB57" s="3001"/>
      <c r="AC57" s="3001"/>
      <c r="AD57" s="3000"/>
      <c r="AE57" s="1250">
        <f t="shared" si="27"/>
        <v>0</v>
      </c>
      <c r="AF57" s="2999"/>
      <c r="AG57" s="3001"/>
      <c r="AH57" s="3001"/>
      <c r="AI57" s="1567"/>
      <c r="AJ57" s="2884"/>
      <c r="AK57" s="2884"/>
      <c r="AL57" s="2884"/>
      <c r="AM57" s="2884"/>
      <c r="AN57" s="2884"/>
      <c r="AO57" s="2884"/>
      <c r="AP57" s="2884"/>
      <c r="AQ57" s="2884"/>
      <c r="AR57" s="2884"/>
      <c r="AS57" s="2884"/>
      <c r="AT57" s="1545" t="str">
        <f t="shared" si="28"/>
        <v/>
      </c>
      <c r="AU57" s="1545"/>
      <c r="AV57" s="1545"/>
      <c r="AW57" s="1545"/>
      <c r="AX57" s="1545"/>
      <c r="AY57" s="1545"/>
      <c r="AZ57" s="1545"/>
      <c r="BA57" s="1545"/>
      <c r="BB57" s="1545"/>
      <c r="BC57" s="1545"/>
      <c r="BD57" s="1545"/>
      <c r="BE57" s="1545"/>
      <c r="BF57" s="1545"/>
      <c r="BG57" s="1545"/>
      <c r="BH57" s="1545"/>
      <c r="BI57" s="1545"/>
      <c r="BJ57" s="1545"/>
      <c r="BK57" s="1545"/>
      <c r="BL57" s="1545"/>
      <c r="BM57" s="1545"/>
      <c r="BN57" s="1545"/>
      <c r="BO57" s="1545"/>
      <c r="BP57" s="1545"/>
      <c r="BQ57" s="1545"/>
      <c r="BR57" s="1545"/>
      <c r="BS57" s="1545"/>
      <c r="BT57" s="1545"/>
      <c r="BU57" s="1545"/>
      <c r="BV57" s="1545"/>
      <c r="BW57" s="1545"/>
      <c r="BX57" s="1545"/>
      <c r="BY57" s="1545"/>
      <c r="BZ57" s="1545"/>
      <c r="CA57" s="2983" t="str">
        <f t="shared" si="29"/>
        <v/>
      </c>
      <c r="CB57" s="2983" t="str">
        <f t="shared" si="30"/>
        <v/>
      </c>
      <c r="CC57" s="2983" t="str">
        <f t="shared" si="31"/>
        <v/>
      </c>
      <c r="CD57" s="2983" t="str">
        <f t="shared" si="32"/>
        <v/>
      </c>
      <c r="CE57" s="2983" t="str">
        <f t="shared" si="33"/>
        <v/>
      </c>
      <c r="CF57" s="2983" t="str">
        <f t="shared" si="34"/>
        <v/>
      </c>
      <c r="CG57" s="2983" t="str">
        <f t="shared" si="35"/>
        <v/>
      </c>
      <c r="CH57" s="1545"/>
      <c r="CI57" s="1545"/>
      <c r="CJ57" s="1545"/>
      <c r="CK57" s="2984">
        <f t="shared" si="36"/>
        <v>0</v>
      </c>
      <c r="CL57" s="2984">
        <f t="shared" si="37"/>
        <v>0</v>
      </c>
      <c r="CM57" s="2984">
        <f t="shared" si="38"/>
        <v>0</v>
      </c>
      <c r="CN57" s="2984">
        <f t="shared" si="40"/>
        <v>0</v>
      </c>
      <c r="CO57" s="2984">
        <f t="shared" ref="CO57:CQ57" si="63">IF(AND($B57&gt;0,AQ57=""),1,IF(AQ57&gt;$B57,1,0))</f>
        <v>0</v>
      </c>
      <c r="CP57" s="2984">
        <f t="shared" si="63"/>
        <v>0</v>
      </c>
      <c r="CQ57" s="2984">
        <f t="shared" si="63"/>
        <v>0</v>
      </c>
      <c r="CR57" s="1545"/>
    </row>
    <row r="58" spans="1:96" ht="15" customHeight="1" x14ac:dyDescent="0.25">
      <c r="A58" s="1250" t="s">
        <v>1253</v>
      </c>
      <c r="B58" s="2982">
        <f t="shared" si="43"/>
        <v>0</v>
      </c>
      <c r="C58" s="1570"/>
      <c r="D58" s="1568"/>
      <c r="E58" s="1568"/>
      <c r="F58" s="1568"/>
      <c r="G58" s="1568"/>
      <c r="H58" s="1568"/>
      <c r="I58" s="1568"/>
      <c r="J58" s="1568"/>
      <c r="K58" s="1568"/>
      <c r="L58" s="1568"/>
      <c r="M58" s="1568"/>
      <c r="N58" s="1568"/>
      <c r="O58" s="1400"/>
      <c r="P58" s="1400"/>
      <c r="Q58" s="1400"/>
      <c r="R58" s="1400"/>
      <c r="S58" s="1548"/>
      <c r="T58" s="2999"/>
      <c r="U58" s="3000"/>
      <c r="V58" s="2999"/>
      <c r="W58" s="3000"/>
      <c r="X58" s="2999"/>
      <c r="Y58" s="3000"/>
      <c r="Z58" s="1250">
        <f t="shared" si="26"/>
        <v>0</v>
      </c>
      <c r="AA58" s="2999"/>
      <c r="AB58" s="3001"/>
      <c r="AC58" s="3001"/>
      <c r="AD58" s="3000"/>
      <c r="AE58" s="1250">
        <f t="shared" si="27"/>
        <v>0</v>
      </c>
      <c r="AF58" s="2999"/>
      <c r="AG58" s="3001"/>
      <c r="AH58" s="3001"/>
      <c r="AI58" s="1567"/>
      <c r="AJ58" s="2884"/>
      <c r="AK58" s="2884"/>
      <c r="AL58" s="2884"/>
      <c r="AM58" s="2884"/>
      <c r="AN58" s="2884"/>
      <c r="AO58" s="2884"/>
      <c r="AP58" s="2884"/>
      <c r="AQ58" s="2884"/>
      <c r="AR58" s="2884"/>
      <c r="AS58" s="2884"/>
      <c r="AT58" s="1545" t="str">
        <f t="shared" si="28"/>
        <v/>
      </c>
      <c r="AU58" s="1545"/>
      <c r="AV58" s="1545"/>
      <c r="AW58" s="1545"/>
      <c r="AX58" s="1545"/>
      <c r="AY58" s="1545"/>
      <c r="AZ58" s="1545"/>
      <c r="BA58" s="1545"/>
      <c r="BB58" s="1545"/>
      <c r="BC58" s="1545"/>
      <c r="BD58" s="1545"/>
      <c r="BE58" s="1545"/>
      <c r="BF58" s="1545"/>
      <c r="BG58" s="1545"/>
      <c r="BH58" s="1545"/>
      <c r="BI58" s="1545"/>
      <c r="BJ58" s="1545"/>
      <c r="BK58" s="1545"/>
      <c r="BL58" s="1545"/>
      <c r="BM58" s="1545"/>
      <c r="BN58" s="1545"/>
      <c r="BO58" s="1545"/>
      <c r="BP58" s="1545"/>
      <c r="BQ58" s="1545"/>
      <c r="BR58" s="1545"/>
      <c r="BS58" s="1545"/>
      <c r="BT58" s="1545"/>
      <c r="BU58" s="1545"/>
      <c r="BV58" s="1545"/>
      <c r="BW58" s="1545"/>
      <c r="BX58" s="1545"/>
      <c r="BY58" s="1545"/>
      <c r="BZ58" s="1545"/>
      <c r="CA58" s="2983" t="str">
        <f t="shared" si="29"/>
        <v/>
      </c>
      <c r="CB58" s="2983" t="str">
        <f t="shared" si="30"/>
        <v/>
      </c>
      <c r="CC58" s="2983" t="str">
        <f t="shared" si="31"/>
        <v/>
      </c>
      <c r="CD58" s="2983" t="str">
        <f t="shared" si="32"/>
        <v/>
      </c>
      <c r="CE58" s="2983" t="str">
        <f t="shared" si="33"/>
        <v/>
      </c>
      <c r="CF58" s="2983" t="str">
        <f t="shared" si="34"/>
        <v/>
      </c>
      <c r="CG58" s="2983" t="str">
        <f t="shared" si="35"/>
        <v/>
      </c>
      <c r="CH58" s="1545"/>
      <c r="CI58" s="1545"/>
      <c r="CJ58" s="1545"/>
      <c r="CK58" s="2984">
        <f t="shared" si="36"/>
        <v>0</v>
      </c>
      <c r="CL58" s="2984">
        <f t="shared" si="37"/>
        <v>0</v>
      </c>
      <c r="CM58" s="2984">
        <f t="shared" si="38"/>
        <v>0</v>
      </c>
      <c r="CN58" s="2984">
        <f t="shared" si="40"/>
        <v>0</v>
      </c>
      <c r="CO58" s="2984">
        <f t="shared" ref="CO58:CQ58" si="64">IF(AND($B58&gt;0,AQ58=""),1,IF(AQ58&gt;$B58,1,0))</f>
        <v>0</v>
      </c>
      <c r="CP58" s="2984">
        <f t="shared" si="64"/>
        <v>0</v>
      </c>
      <c r="CQ58" s="2984">
        <f t="shared" si="64"/>
        <v>0</v>
      </c>
      <c r="CR58" s="1545"/>
    </row>
    <row r="59" spans="1:96" ht="15" customHeight="1" x14ac:dyDescent="0.25">
      <c r="A59" s="275" t="s">
        <v>1254</v>
      </c>
      <c r="B59" s="2982">
        <f t="shared" si="43"/>
        <v>0</v>
      </c>
      <c r="C59" s="1399"/>
      <c r="D59" s="1400"/>
      <c r="E59" s="1400"/>
      <c r="F59" s="1400"/>
      <c r="G59" s="1400"/>
      <c r="H59" s="1400"/>
      <c r="I59" s="1400"/>
      <c r="J59" s="1400"/>
      <c r="K59" s="1400"/>
      <c r="L59" s="1400"/>
      <c r="M59" s="1400"/>
      <c r="N59" s="1400"/>
      <c r="O59" s="1400"/>
      <c r="P59" s="1400"/>
      <c r="Q59" s="1400"/>
      <c r="R59" s="1400"/>
      <c r="S59" s="1548"/>
      <c r="T59" s="2999"/>
      <c r="U59" s="3000"/>
      <c r="V59" s="2999"/>
      <c r="W59" s="3000"/>
      <c r="X59" s="2999"/>
      <c r="Y59" s="3000"/>
      <c r="Z59" s="1250">
        <f t="shared" si="26"/>
        <v>0</v>
      </c>
      <c r="AA59" s="2999"/>
      <c r="AB59" s="3001"/>
      <c r="AC59" s="3001"/>
      <c r="AD59" s="3000"/>
      <c r="AE59" s="1250">
        <f t="shared" si="27"/>
        <v>0</v>
      </c>
      <c r="AF59" s="2999"/>
      <c r="AG59" s="3001"/>
      <c r="AH59" s="3001"/>
      <c r="AI59" s="1567"/>
      <c r="AJ59" s="2884"/>
      <c r="AK59" s="2884"/>
      <c r="AL59" s="2884"/>
      <c r="AM59" s="2884"/>
      <c r="AN59" s="2884"/>
      <c r="AO59" s="2884"/>
      <c r="AP59" s="2884"/>
      <c r="AQ59" s="2884"/>
      <c r="AR59" s="2884"/>
      <c r="AS59" s="2884"/>
      <c r="AT59" s="1545" t="str">
        <f t="shared" si="28"/>
        <v/>
      </c>
      <c r="AU59" s="1545"/>
      <c r="AV59" s="1545"/>
      <c r="AW59" s="1545"/>
      <c r="AX59" s="1545"/>
      <c r="AY59" s="1545"/>
      <c r="AZ59" s="1545"/>
      <c r="BA59" s="1545"/>
      <c r="BB59" s="1545"/>
      <c r="BC59" s="1545"/>
      <c r="BD59" s="1545"/>
      <c r="BE59" s="1545"/>
      <c r="BF59" s="1545"/>
      <c r="BG59" s="1545"/>
      <c r="BH59" s="1545"/>
      <c r="BI59" s="1545"/>
      <c r="BJ59" s="1545"/>
      <c r="BK59" s="1545"/>
      <c r="BL59" s="1545"/>
      <c r="BM59" s="1545"/>
      <c r="BN59" s="1545"/>
      <c r="BO59" s="1545"/>
      <c r="BP59" s="1545"/>
      <c r="BQ59" s="1545"/>
      <c r="BR59" s="1545"/>
      <c r="BS59" s="1545"/>
      <c r="BT59" s="1545"/>
      <c r="BU59" s="1545"/>
      <c r="BV59" s="1545"/>
      <c r="BW59" s="1545"/>
      <c r="BX59" s="1545"/>
      <c r="BY59" s="1545"/>
      <c r="BZ59" s="1545"/>
      <c r="CA59" s="2983" t="str">
        <f t="shared" si="29"/>
        <v/>
      </c>
      <c r="CB59" s="2983" t="str">
        <f t="shared" si="30"/>
        <v/>
      </c>
      <c r="CC59" s="2983" t="str">
        <f t="shared" si="31"/>
        <v/>
      </c>
      <c r="CD59" s="2983" t="str">
        <f t="shared" si="32"/>
        <v/>
      </c>
      <c r="CE59" s="2983" t="str">
        <f t="shared" si="33"/>
        <v/>
      </c>
      <c r="CF59" s="2983" t="str">
        <f t="shared" si="34"/>
        <v/>
      </c>
      <c r="CG59" s="2983" t="str">
        <f t="shared" si="35"/>
        <v/>
      </c>
      <c r="CH59" s="1545"/>
      <c r="CI59" s="1545"/>
      <c r="CJ59" s="1545"/>
      <c r="CK59" s="2984">
        <f t="shared" si="36"/>
        <v>0</v>
      </c>
      <c r="CL59" s="2984">
        <f t="shared" si="37"/>
        <v>0</v>
      </c>
      <c r="CM59" s="2984">
        <f t="shared" si="38"/>
        <v>0</v>
      </c>
      <c r="CN59" s="2984">
        <f t="shared" si="40"/>
        <v>0</v>
      </c>
      <c r="CO59" s="2984">
        <f t="shared" ref="CO59:CQ59" si="65">IF(AND($B59&gt;0,AQ59=""),1,IF(AQ59&gt;$B59,1,0))</f>
        <v>0</v>
      </c>
      <c r="CP59" s="2984">
        <f t="shared" si="65"/>
        <v>0</v>
      </c>
      <c r="CQ59" s="2984">
        <f t="shared" si="65"/>
        <v>0</v>
      </c>
      <c r="CR59" s="1545"/>
    </row>
    <row r="60" spans="1:96" ht="15" customHeight="1" x14ac:dyDescent="0.25">
      <c r="A60" s="747" t="s">
        <v>1255</v>
      </c>
      <c r="B60" s="2982">
        <f t="shared" si="43"/>
        <v>0</v>
      </c>
      <c r="C60" s="1399"/>
      <c r="D60" s="1400"/>
      <c r="E60" s="1400"/>
      <c r="F60" s="1400"/>
      <c r="G60" s="1400"/>
      <c r="H60" s="1400"/>
      <c r="I60" s="1400"/>
      <c r="J60" s="1400"/>
      <c r="K60" s="1400"/>
      <c r="L60" s="1400"/>
      <c r="M60" s="1400"/>
      <c r="N60" s="1400"/>
      <c r="O60" s="1400"/>
      <c r="P60" s="1400"/>
      <c r="Q60" s="1400"/>
      <c r="R60" s="1400"/>
      <c r="S60" s="1548"/>
      <c r="T60" s="2999"/>
      <c r="U60" s="3000"/>
      <c r="V60" s="2999"/>
      <c r="W60" s="3000"/>
      <c r="X60" s="2999"/>
      <c r="Y60" s="3000"/>
      <c r="Z60" s="1250">
        <f t="shared" si="26"/>
        <v>0</v>
      </c>
      <c r="AA60" s="2999"/>
      <c r="AB60" s="3001"/>
      <c r="AC60" s="3001"/>
      <c r="AD60" s="3000"/>
      <c r="AE60" s="1250">
        <f t="shared" si="27"/>
        <v>0</v>
      </c>
      <c r="AF60" s="2999"/>
      <c r="AG60" s="3001"/>
      <c r="AH60" s="3001"/>
      <c r="AI60" s="1567"/>
      <c r="AJ60" s="2884"/>
      <c r="AK60" s="2884"/>
      <c r="AL60" s="2884"/>
      <c r="AM60" s="2884"/>
      <c r="AN60" s="2884"/>
      <c r="AO60" s="2884"/>
      <c r="AP60" s="2884"/>
      <c r="AQ60" s="2884"/>
      <c r="AR60" s="2884"/>
      <c r="AS60" s="2884"/>
      <c r="AT60" s="1545" t="str">
        <f t="shared" si="28"/>
        <v/>
      </c>
      <c r="AU60" s="1545"/>
      <c r="AV60" s="1545"/>
      <c r="AW60" s="1545"/>
      <c r="AX60" s="1545"/>
      <c r="AY60" s="1545"/>
      <c r="AZ60" s="1545"/>
      <c r="BA60" s="1545"/>
      <c r="BB60" s="1545"/>
      <c r="BC60" s="1545"/>
      <c r="BD60" s="1545"/>
      <c r="BE60" s="1545"/>
      <c r="BF60" s="1545"/>
      <c r="BG60" s="1545"/>
      <c r="BH60" s="1545"/>
      <c r="BI60" s="1545"/>
      <c r="BJ60" s="1545"/>
      <c r="BK60" s="1545"/>
      <c r="BL60" s="1545"/>
      <c r="BM60" s="1545"/>
      <c r="BN60" s="1545"/>
      <c r="BO60" s="1545"/>
      <c r="BP60" s="1545"/>
      <c r="BQ60" s="1545"/>
      <c r="BR60" s="1545"/>
      <c r="BS60" s="1545"/>
      <c r="BT60" s="1545"/>
      <c r="BU60" s="1545"/>
      <c r="BV60" s="1545"/>
      <c r="BW60" s="1545"/>
      <c r="BX60" s="1545"/>
      <c r="BY60" s="1545"/>
      <c r="BZ60" s="1545"/>
      <c r="CA60" s="2983" t="str">
        <f t="shared" si="29"/>
        <v/>
      </c>
      <c r="CB60" s="2983" t="str">
        <f t="shared" si="30"/>
        <v/>
      </c>
      <c r="CC60" s="2983" t="str">
        <f t="shared" si="31"/>
        <v/>
      </c>
      <c r="CD60" s="2983" t="str">
        <f t="shared" si="32"/>
        <v/>
      </c>
      <c r="CE60" s="2983" t="str">
        <f t="shared" si="33"/>
        <v/>
      </c>
      <c r="CF60" s="2983" t="str">
        <f t="shared" si="34"/>
        <v/>
      </c>
      <c r="CG60" s="2983" t="str">
        <f t="shared" si="35"/>
        <v/>
      </c>
      <c r="CH60" s="1545"/>
      <c r="CI60" s="1545"/>
      <c r="CJ60" s="1545"/>
      <c r="CK60" s="2984">
        <f t="shared" si="36"/>
        <v>0</v>
      </c>
      <c r="CL60" s="2984">
        <f t="shared" si="37"/>
        <v>0</v>
      </c>
      <c r="CM60" s="2984">
        <f t="shared" si="38"/>
        <v>0</v>
      </c>
      <c r="CN60" s="2984">
        <f t="shared" si="40"/>
        <v>0</v>
      </c>
      <c r="CO60" s="2984">
        <f t="shared" ref="CO60:CQ60" si="66">IF(AND($B60&gt;0,AQ60=""),1,IF(AQ60&gt;$B60,1,0))</f>
        <v>0</v>
      </c>
      <c r="CP60" s="2984">
        <f t="shared" si="66"/>
        <v>0</v>
      </c>
      <c r="CQ60" s="2984">
        <f t="shared" si="66"/>
        <v>0</v>
      </c>
      <c r="CR60" s="1545"/>
    </row>
    <row r="61" spans="1:96" ht="15" customHeight="1" x14ac:dyDescent="0.25">
      <c r="A61" s="1250" t="s">
        <v>3821</v>
      </c>
      <c r="B61" s="2982">
        <f t="shared" si="43"/>
        <v>0</v>
      </c>
      <c r="C61" s="1399"/>
      <c r="D61" s="1400"/>
      <c r="E61" s="1400"/>
      <c r="F61" s="1400"/>
      <c r="G61" s="1400"/>
      <c r="H61" s="1400"/>
      <c r="I61" s="1400"/>
      <c r="J61" s="1400"/>
      <c r="K61" s="1400"/>
      <c r="L61" s="1400"/>
      <c r="M61" s="1400"/>
      <c r="N61" s="1400"/>
      <c r="O61" s="1400"/>
      <c r="P61" s="1400"/>
      <c r="Q61" s="1400"/>
      <c r="R61" s="1400"/>
      <c r="S61" s="1548"/>
      <c r="T61" s="2999"/>
      <c r="U61" s="3000"/>
      <c r="V61" s="2999"/>
      <c r="W61" s="3000"/>
      <c r="X61" s="2999"/>
      <c r="Y61" s="3000"/>
      <c r="Z61" s="1250">
        <f t="shared" si="26"/>
        <v>0</v>
      </c>
      <c r="AA61" s="2999"/>
      <c r="AB61" s="3001"/>
      <c r="AC61" s="3001"/>
      <c r="AD61" s="3000"/>
      <c r="AE61" s="1250">
        <f t="shared" si="27"/>
        <v>0</v>
      </c>
      <c r="AF61" s="2999"/>
      <c r="AG61" s="3001"/>
      <c r="AH61" s="3001"/>
      <c r="AI61" s="1567"/>
      <c r="AJ61" s="2884"/>
      <c r="AK61" s="2884"/>
      <c r="AL61" s="2884"/>
      <c r="AM61" s="2884"/>
      <c r="AN61" s="2884"/>
      <c r="AO61" s="2884"/>
      <c r="AP61" s="2884"/>
      <c r="AQ61" s="2884"/>
      <c r="AR61" s="2884"/>
      <c r="AS61" s="2884"/>
      <c r="AT61" s="1545" t="str">
        <f t="shared" si="28"/>
        <v/>
      </c>
      <c r="AU61" s="1545"/>
      <c r="AV61" s="1545"/>
      <c r="AW61" s="1545"/>
      <c r="AX61" s="1545"/>
      <c r="AY61" s="1545"/>
      <c r="AZ61" s="1545"/>
      <c r="BA61" s="1545"/>
      <c r="BB61" s="1545"/>
      <c r="BC61" s="1545"/>
      <c r="BD61" s="1545"/>
      <c r="BE61" s="1545"/>
      <c r="BF61" s="1545"/>
      <c r="BG61" s="1545"/>
      <c r="BH61" s="1545"/>
      <c r="BI61" s="1545"/>
      <c r="BJ61" s="1545"/>
      <c r="BK61" s="1545"/>
      <c r="BL61" s="1545"/>
      <c r="BM61" s="1545"/>
      <c r="BN61" s="1545"/>
      <c r="BO61" s="1545"/>
      <c r="BP61" s="1545"/>
      <c r="BQ61" s="1545"/>
      <c r="BR61" s="1545"/>
      <c r="BS61" s="1545"/>
      <c r="BT61" s="1545"/>
      <c r="BU61" s="1545"/>
      <c r="BV61" s="1545"/>
      <c r="BW61" s="1545"/>
      <c r="BX61" s="1545"/>
      <c r="BY61" s="1545"/>
      <c r="BZ61" s="1545"/>
      <c r="CA61" s="2983" t="str">
        <f t="shared" si="29"/>
        <v/>
      </c>
      <c r="CB61" s="2983" t="str">
        <f t="shared" si="30"/>
        <v/>
      </c>
      <c r="CC61" s="2983" t="str">
        <f t="shared" si="31"/>
        <v/>
      </c>
      <c r="CD61" s="2983" t="str">
        <f t="shared" si="32"/>
        <v/>
      </c>
      <c r="CE61" s="2983" t="str">
        <f t="shared" si="33"/>
        <v/>
      </c>
      <c r="CF61" s="2983" t="str">
        <f t="shared" si="34"/>
        <v/>
      </c>
      <c r="CG61" s="2983" t="str">
        <f t="shared" si="35"/>
        <v/>
      </c>
      <c r="CH61" s="1545"/>
      <c r="CI61" s="1545"/>
      <c r="CJ61" s="1545"/>
      <c r="CK61" s="2984">
        <f t="shared" si="36"/>
        <v>0</v>
      </c>
      <c r="CL61" s="2984">
        <f t="shared" si="37"/>
        <v>0</v>
      </c>
      <c r="CM61" s="2984">
        <f t="shared" si="38"/>
        <v>0</v>
      </c>
      <c r="CN61" s="2984">
        <f t="shared" si="40"/>
        <v>0</v>
      </c>
      <c r="CO61" s="2984">
        <f t="shared" ref="CO61:CQ61" si="67">IF(AND($B61&gt;0,AQ61=""),1,IF(AQ61&gt;$B61,1,0))</f>
        <v>0</v>
      </c>
      <c r="CP61" s="2984">
        <f t="shared" si="67"/>
        <v>0</v>
      </c>
      <c r="CQ61" s="2984">
        <f t="shared" si="67"/>
        <v>0</v>
      </c>
      <c r="CR61" s="1545"/>
    </row>
    <row r="62" spans="1:96" ht="15" customHeight="1" x14ac:dyDescent="0.25">
      <c r="A62" s="1250" t="s">
        <v>3822</v>
      </c>
      <c r="B62" s="2982">
        <f t="shared" si="43"/>
        <v>0</v>
      </c>
      <c r="C62" s="1399"/>
      <c r="D62" s="1400"/>
      <c r="E62" s="1400"/>
      <c r="F62" s="1400"/>
      <c r="G62" s="1400"/>
      <c r="H62" s="1400"/>
      <c r="I62" s="1400"/>
      <c r="J62" s="1400"/>
      <c r="K62" s="1400"/>
      <c r="L62" s="1400"/>
      <c r="M62" s="1400"/>
      <c r="N62" s="1400"/>
      <c r="O62" s="1400"/>
      <c r="P62" s="1400"/>
      <c r="Q62" s="1400"/>
      <c r="R62" s="1400"/>
      <c r="S62" s="1548"/>
      <c r="T62" s="2999"/>
      <c r="U62" s="3000"/>
      <c r="V62" s="2999"/>
      <c r="W62" s="3000"/>
      <c r="X62" s="2999"/>
      <c r="Y62" s="3000"/>
      <c r="Z62" s="1250">
        <f t="shared" si="26"/>
        <v>0</v>
      </c>
      <c r="AA62" s="2999"/>
      <c r="AB62" s="3001"/>
      <c r="AC62" s="3001"/>
      <c r="AD62" s="3000"/>
      <c r="AE62" s="1250">
        <f t="shared" si="27"/>
        <v>0</v>
      </c>
      <c r="AF62" s="2999"/>
      <c r="AG62" s="3001"/>
      <c r="AH62" s="3001"/>
      <c r="AI62" s="1567"/>
      <c r="AJ62" s="2884"/>
      <c r="AK62" s="2884"/>
      <c r="AL62" s="2884"/>
      <c r="AM62" s="2884"/>
      <c r="AN62" s="2884"/>
      <c r="AO62" s="2884"/>
      <c r="AP62" s="2884"/>
      <c r="AQ62" s="2884"/>
      <c r="AR62" s="2884"/>
      <c r="AS62" s="2884"/>
      <c r="AT62" s="1545" t="str">
        <f t="shared" si="28"/>
        <v/>
      </c>
      <c r="AU62" s="1545"/>
      <c r="AV62" s="1545"/>
      <c r="AW62" s="1545"/>
      <c r="AX62" s="1545"/>
      <c r="AY62" s="1545"/>
      <c r="AZ62" s="1545"/>
      <c r="BA62" s="1545"/>
      <c r="BB62" s="1545"/>
      <c r="BC62" s="1545"/>
      <c r="BD62" s="1545"/>
      <c r="BE62" s="1545"/>
      <c r="BF62" s="1545"/>
      <c r="BG62" s="1545"/>
      <c r="BH62" s="1545"/>
      <c r="BI62" s="1545"/>
      <c r="BJ62" s="1545"/>
      <c r="BK62" s="1545"/>
      <c r="BL62" s="1545"/>
      <c r="BM62" s="1545"/>
      <c r="BN62" s="1545"/>
      <c r="BO62" s="1545"/>
      <c r="BP62" s="1545"/>
      <c r="BQ62" s="1545"/>
      <c r="BR62" s="1545"/>
      <c r="BS62" s="1545"/>
      <c r="BT62" s="1545"/>
      <c r="BU62" s="1545"/>
      <c r="BV62" s="1545"/>
      <c r="BW62" s="1545"/>
      <c r="BX62" s="1545"/>
      <c r="BY62" s="1545"/>
      <c r="BZ62" s="1545"/>
      <c r="CA62" s="2983" t="str">
        <f t="shared" si="29"/>
        <v/>
      </c>
      <c r="CB62" s="2983" t="str">
        <f t="shared" si="30"/>
        <v/>
      </c>
      <c r="CC62" s="2983" t="str">
        <f t="shared" si="31"/>
        <v/>
      </c>
      <c r="CD62" s="2983" t="str">
        <f t="shared" si="32"/>
        <v/>
      </c>
      <c r="CE62" s="2983" t="str">
        <f t="shared" si="33"/>
        <v/>
      </c>
      <c r="CF62" s="2983" t="str">
        <f t="shared" si="34"/>
        <v/>
      </c>
      <c r="CG62" s="2983" t="str">
        <f t="shared" si="35"/>
        <v/>
      </c>
      <c r="CH62" s="1545"/>
      <c r="CI62" s="1545"/>
      <c r="CJ62" s="1545"/>
      <c r="CK62" s="2984">
        <f t="shared" si="36"/>
        <v>0</v>
      </c>
      <c r="CL62" s="2984">
        <f t="shared" si="37"/>
        <v>0</v>
      </c>
      <c r="CM62" s="2984">
        <f t="shared" si="38"/>
        <v>0</v>
      </c>
      <c r="CN62" s="2984">
        <f t="shared" si="40"/>
        <v>0</v>
      </c>
      <c r="CO62" s="2984">
        <f t="shared" ref="CO62:CQ62" si="68">IF(AND($B62&gt;0,AQ62=""),1,IF(AQ62&gt;$B62,1,0))</f>
        <v>0</v>
      </c>
      <c r="CP62" s="2984">
        <f t="shared" si="68"/>
        <v>0</v>
      </c>
      <c r="CQ62" s="2984">
        <f t="shared" si="68"/>
        <v>0</v>
      </c>
      <c r="CR62" s="1545"/>
    </row>
    <row r="63" spans="1:96" ht="15" customHeight="1" x14ac:dyDescent="0.25">
      <c r="A63" s="1250" t="s">
        <v>3823</v>
      </c>
      <c r="B63" s="2982">
        <f t="shared" si="43"/>
        <v>0</v>
      </c>
      <c r="C63" s="1399"/>
      <c r="D63" s="1400"/>
      <c r="E63" s="1400"/>
      <c r="F63" s="1400"/>
      <c r="G63" s="1400"/>
      <c r="H63" s="1400"/>
      <c r="I63" s="1400"/>
      <c r="J63" s="1400"/>
      <c r="K63" s="1400"/>
      <c r="L63" s="1400"/>
      <c r="M63" s="1400"/>
      <c r="N63" s="1400"/>
      <c r="O63" s="1400"/>
      <c r="P63" s="1400"/>
      <c r="Q63" s="1400"/>
      <c r="R63" s="1400"/>
      <c r="S63" s="1548"/>
      <c r="T63" s="2999"/>
      <c r="U63" s="3000"/>
      <c r="V63" s="2999"/>
      <c r="W63" s="3000"/>
      <c r="X63" s="2999"/>
      <c r="Y63" s="3000"/>
      <c r="Z63" s="1250">
        <f t="shared" si="26"/>
        <v>0</v>
      </c>
      <c r="AA63" s="2999"/>
      <c r="AB63" s="3001"/>
      <c r="AC63" s="3001"/>
      <c r="AD63" s="3000"/>
      <c r="AE63" s="1250">
        <f t="shared" si="27"/>
        <v>0</v>
      </c>
      <c r="AF63" s="2999"/>
      <c r="AG63" s="3001"/>
      <c r="AH63" s="3001"/>
      <c r="AI63" s="1567"/>
      <c r="AJ63" s="2884"/>
      <c r="AK63" s="2884"/>
      <c r="AL63" s="2884"/>
      <c r="AM63" s="2884"/>
      <c r="AN63" s="2884"/>
      <c r="AO63" s="2884"/>
      <c r="AP63" s="2884"/>
      <c r="AQ63" s="2884"/>
      <c r="AR63" s="2884"/>
      <c r="AS63" s="2884"/>
      <c r="AT63" s="1545" t="str">
        <f t="shared" si="28"/>
        <v/>
      </c>
      <c r="AU63" s="1545"/>
      <c r="AV63" s="1545"/>
      <c r="AW63" s="1545"/>
      <c r="AX63" s="1545"/>
      <c r="AY63" s="1545"/>
      <c r="AZ63" s="1545"/>
      <c r="BA63" s="1545"/>
      <c r="BB63" s="1545"/>
      <c r="BC63" s="1545"/>
      <c r="BD63" s="1545"/>
      <c r="BE63" s="1545"/>
      <c r="BF63" s="1545"/>
      <c r="BG63" s="1545"/>
      <c r="BH63" s="1545"/>
      <c r="BI63" s="1545"/>
      <c r="BJ63" s="1545"/>
      <c r="BK63" s="1545"/>
      <c r="BL63" s="1545"/>
      <c r="BM63" s="1545"/>
      <c r="BN63" s="1545"/>
      <c r="BO63" s="1545"/>
      <c r="BP63" s="1545"/>
      <c r="BQ63" s="1545"/>
      <c r="BR63" s="1545"/>
      <c r="BS63" s="1545"/>
      <c r="BT63" s="1545"/>
      <c r="BU63" s="1545"/>
      <c r="BV63" s="1545"/>
      <c r="BW63" s="1545"/>
      <c r="BX63" s="1545"/>
      <c r="BY63" s="1545"/>
      <c r="BZ63" s="1545"/>
      <c r="CA63" s="2983" t="str">
        <f t="shared" si="29"/>
        <v/>
      </c>
      <c r="CB63" s="2983" t="str">
        <f t="shared" si="30"/>
        <v/>
      </c>
      <c r="CC63" s="2983" t="str">
        <f t="shared" si="31"/>
        <v/>
      </c>
      <c r="CD63" s="2983" t="str">
        <f t="shared" si="32"/>
        <v/>
      </c>
      <c r="CE63" s="2983" t="str">
        <f t="shared" si="33"/>
        <v/>
      </c>
      <c r="CF63" s="2983" t="str">
        <f t="shared" si="34"/>
        <v/>
      </c>
      <c r="CG63" s="2983" t="str">
        <f t="shared" si="35"/>
        <v/>
      </c>
      <c r="CH63" s="1545"/>
      <c r="CI63" s="1545"/>
      <c r="CJ63" s="1545"/>
      <c r="CK63" s="2984">
        <f t="shared" si="36"/>
        <v>0</v>
      </c>
      <c r="CL63" s="2984">
        <f t="shared" si="37"/>
        <v>0</v>
      </c>
      <c r="CM63" s="2984">
        <f t="shared" si="38"/>
        <v>0</v>
      </c>
      <c r="CN63" s="2984">
        <f t="shared" si="40"/>
        <v>0</v>
      </c>
      <c r="CO63" s="2984">
        <f t="shared" ref="CO63:CQ63" si="69">IF(AND($B63&gt;0,AQ63=""),1,IF(AQ63&gt;$B63,1,0))</f>
        <v>0</v>
      </c>
      <c r="CP63" s="2984">
        <f t="shared" si="69"/>
        <v>0</v>
      </c>
      <c r="CQ63" s="2984">
        <f t="shared" si="69"/>
        <v>0</v>
      </c>
      <c r="CR63" s="1545"/>
    </row>
    <row r="64" spans="1:96" ht="15" customHeight="1" x14ac:dyDescent="0.25">
      <c r="A64" s="1250" t="s">
        <v>3824</v>
      </c>
      <c r="B64" s="2982">
        <f t="shared" si="43"/>
        <v>0</v>
      </c>
      <c r="C64" s="1399"/>
      <c r="D64" s="1400"/>
      <c r="E64" s="1400"/>
      <c r="F64" s="1400"/>
      <c r="G64" s="1400"/>
      <c r="H64" s="1400"/>
      <c r="I64" s="1400"/>
      <c r="J64" s="1400"/>
      <c r="K64" s="1400"/>
      <c r="L64" s="1400"/>
      <c r="M64" s="1400"/>
      <c r="N64" s="1400"/>
      <c r="O64" s="1400"/>
      <c r="P64" s="1400"/>
      <c r="Q64" s="1400"/>
      <c r="R64" s="1400"/>
      <c r="S64" s="1548"/>
      <c r="T64" s="2999"/>
      <c r="U64" s="3000"/>
      <c r="V64" s="2999"/>
      <c r="W64" s="3000"/>
      <c r="X64" s="2999"/>
      <c r="Y64" s="3000"/>
      <c r="Z64" s="1250">
        <f t="shared" si="26"/>
        <v>0</v>
      </c>
      <c r="AA64" s="2999"/>
      <c r="AB64" s="3001"/>
      <c r="AC64" s="3001"/>
      <c r="AD64" s="3000"/>
      <c r="AE64" s="1250">
        <f t="shared" si="27"/>
        <v>0</v>
      </c>
      <c r="AF64" s="2999"/>
      <c r="AG64" s="3001"/>
      <c r="AH64" s="3001"/>
      <c r="AI64" s="1567"/>
      <c r="AJ64" s="2884"/>
      <c r="AK64" s="2884"/>
      <c r="AL64" s="2884"/>
      <c r="AM64" s="2884"/>
      <c r="AN64" s="2884"/>
      <c r="AO64" s="2884"/>
      <c r="AP64" s="2884"/>
      <c r="AQ64" s="2884"/>
      <c r="AR64" s="2884"/>
      <c r="AS64" s="2884"/>
      <c r="AT64" s="1545" t="str">
        <f t="shared" si="28"/>
        <v/>
      </c>
      <c r="AU64" s="1545"/>
      <c r="AV64" s="1545"/>
      <c r="AW64" s="1545"/>
      <c r="AX64" s="1545"/>
      <c r="AY64" s="1545"/>
      <c r="AZ64" s="1545"/>
      <c r="BA64" s="1545"/>
      <c r="BB64" s="1545"/>
      <c r="BC64" s="1545"/>
      <c r="BD64" s="1545"/>
      <c r="BE64" s="1545"/>
      <c r="BF64" s="1545"/>
      <c r="BG64" s="1545"/>
      <c r="BH64" s="1545"/>
      <c r="BI64" s="1545"/>
      <c r="BJ64" s="1545"/>
      <c r="BK64" s="1545"/>
      <c r="BL64" s="1545"/>
      <c r="BM64" s="1545"/>
      <c r="BN64" s="1545"/>
      <c r="BO64" s="1545"/>
      <c r="BP64" s="1545"/>
      <c r="BQ64" s="1545"/>
      <c r="BR64" s="1545"/>
      <c r="BS64" s="1545"/>
      <c r="BT64" s="1545"/>
      <c r="BU64" s="1545"/>
      <c r="BV64" s="1545"/>
      <c r="BW64" s="1545"/>
      <c r="BX64" s="1545"/>
      <c r="BY64" s="1545"/>
      <c r="BZ64" s="1545"/>
      <c r="CA64" s="2983" t="str">
        <f t="shared" si="29"/>
        <v/>
      </c>
      <c r="CB64" s="2983" t="str">
        <f t="shared" si="30"/>
        <v/>
      </c>
      <c r="CC64" s="2983" t="str">
        <f t="shared" si="31"/>
        <v/>
      </c>
      <c r="CD64" s="2983" t="str">
        <f t="shared" si="32"/>
        <v/>
      </c>
      <c r="CE64" s="2983" t="str">
        <f t="shared" si="33"/>
        <v/>
      </c>
      <c r="CF64" s="2983" t="str">
        <f t="shared" si="34"/>
        <v/>
      </c>
      <c r="CG64" s="2983" t="str">
        <f t="shared" si="35"/>
        <v/>
      </c>
      <c r="CH64" s="1545"/>
      <c r="CI64" s="1545"/>
      <c r="CJ64" s="1545"/>
      <c r="CK64" s="2984">
        <f t="shared" si="36"/>
        <v>0</v>
      </c>
      <c r="CL64" s="2984">
        <f t="shared" si="37"/>
        <v>0</v>
      </c>
      <c r="CM64" s="2984">
        <f t="shared" si="38"/>
        <v>0</v>
      </c>
      <c r="CN64" s="2984">
        <f t="shared" si="40"/>
        <v>0</v>
      </c>
      <c r="CO64" s="2984">
        <f t="shared" ref="CO64:CQ64" si="70">IF(AND($B64&gt;0,AQ64=""),1,IF(AQ64&gt;$B64,1,0))</f>
        <v>0</v>
      </c>
      <c r="CP64" s="2984">
        <f t="shared" si="70"/>
        <v>0</v>
      </c>
      <c r="CQ64" s="2984">
        <f t="shared" si="70"/>
        <v>0</v>
      </c>
      <c r="CR64" s="1545"/>
    </row>
    <row r="65" spans="1:96" ht="15" customHeight="1" x14ac:dyDescent="0.25">
      <c r="A65" s="1250" t="s">
        <v>3825</v>
      </c>
      <c r="B65" s="2982">
        <f t="shared" si="43"/>
        <v>0</v>
      </c>
      <c r="C65" s="1399"/>
      <c r="D65" s="1400"/>
      <c r="E65" s="1400"/>
      <c r="F65" s="1400"/>
      <c r="G65" s="1400"/>
      <c r="H65" s="1400"/>
      <c r="I65" s="1400"/>
      <c r="J65" s="1400"/>
      <c r="K65" s="1400"/>
      <c r="L65" s="1400"/>
      <c r="M65" s="1400"/>
      <c r="N65" s="1400"/>
      <c r="O65" s="1400"/>
      <c r="P65" s="1400"/>
      <c r="Q65" s="1400"/>
      <c r="R65" s="1400"/>
      <c r="S65" s="1548"/>
      <c r="T65" s="2999"/>
      <c r="U65" s="3000"/>
      <c r="V65" s="2999"/>
      <c r="W65" s="3000"/>
      <c r="X65" s="2999"/>
      <c r="Y65" s="3000"/>
      <c r="Z65" s="1250">
        <f t="shared" si="26"/>
        <v>0</v>
      </c>
      <c r="AA65" s="2999"/>
      <c r="AB65" s="3001"/>
      <c r="AC65" s="3001"/>
      <c r="AD65" s="3000"/>
      <c r="AE65" s="1250">
        <f t="shared" si="27"/>
        <v>0</v>
      </c>
      <c r="AF65" s="2999"/>
      <c r="AG65" s="3001"/>
      <c r="AH65" s="3001"/>
      <c r="AI65" s="1567"/>
      <c r="AJ65" s="2884"/>
      <c r="AK65" s="2884"/>
      <c r="AL65" s="2884"/>
      <c r="AM65" s="2884"/>
      <c r="AN65" s="2884"/>
      <c r="AO65" s="2884"/>
      <c r="AP65" s="2884"/>
      <c r="AQ65" s="2884"/>
      <c r="AR65" s="2884"/>
      <c r="AS65" s="2884"/>
      <c r="AT65" s="1545" t="str">
        <f t="shared" si="28"/>
        <v/>
      </c>
      <c r="AU65" s="1545"/>
      <c r="AV65" s="1545"/>
      <c r="AW65" s="1545"/>
      <c r="AX65" s="1545"/>
      <c r="AY65" s="1545"/>
      <c r="AZ65" s="1545"/>
      <c r="BA65" s="1545"/>
      <c r="BB65" s="1545"/>
      <c r="BC65" s="1545"/>
      <c r="BD65" s="1545"/>
      <c r="BE65" s="1545"/>
      <c r="BF65" s="1545"/>
      <c r="BG65" s="1545"/>
      <c r="BH65" s="1545"/>
      <c r="BI65" s="1545"/>
      <c r="BJ65" s="1545"/>
      <c r="BK65" s="1545"/>
      <c r="BL65" s="1545"/>
      <c r="BM65" s="1545"/>
      <c r="BN65" s="1545"/>
      <c r="BO65" s="1545"/>
      <c r="BP65" s="1545"/>
      <c r="BQ65" s="1545"/>
      <c r="BR65" s="1545"/>
      <c r="BS65" s="1545"/>
      <c r="BT65" s="1545"/>
      <c r="BU65" s="1545"/>
      <c r="BV65" s="1545"/>
      <c r="BW65" s="1545"/>
      <c r="BX65" s="1545"/>
      <c r="BY65" s="1545"/>
      <c r="BZ65" s="1545"/>
      <c r="CA65" s="2983" t="str">
        <f t="shared" si="29"/>
        <v/>
      </c>
      <c r="CB65" s="2983" t="str">
        <f t="shared" si="30"/>
        <v/>
      </c>
      <c r="CC65" s="2983" t="str">
        <f t="shared" si="31"/>
        <v/>
      </c>
      <c r="CD65" s="2983" t="str">
        <f t="shared" si="32"/>
        <v/>
      </c>
      <c r="CE65" s="2983" t="str">
        <f t="shared" si="33"/>
        <v/>
      </c>
      <c r="CF65" s="2983" t="str">
        <f t="shared" si="34"/>
        <v/>
      </c>
      <c r="CG65" s="2983" t="str">
        <f t="shared" si="35"/>
        <v/>
      </c>
      <c r="CH65" s="1545"/>
      <c r="CI65" s="1545"/>
      <c r="CJ65" s="1545"/>
      <c r="CK65" s="2984">
        <f t="shared" si="36"/>
        <v>0</v>
      </c>
      <c r="CL65" s="2984">
        <f t="shared" si="37"/>
        <v>0</v>
      </c>
      <c r="CM65" s="2984">
        <f t="shared" si="38"/>
        <v>0</v>
      </c>
      <c r="CN65" s="2984">
        <f t="shared" si="40"/>
        <v>0</v>
      </c>
      <c r="CO65" s="2984">
        <f t="shared" ref="CO65:CQ65" si="71">IF(AND($B65&gt;0,AQ65=""),1,IF(AQ65&gt;$B65,1,0))</f>
        <v>0</v>
      </c>
      <c r="CP65" s="2984">
        <f t="shared" si="71"/>
        <v>0</v>
      </c>
      <c r="CQ65" s="2984">
        <f t="shared" si="71"/>
        <v>0</v>
      </c>
      <c r="CR65" s="1545"/>
    </row>
    <row r="66" spans="1:96" ht="15" customHeight="1" x14ac:dyDescent="0.25">
      <c r="A66" s="1250" t="s">
        <v>3826</v>
      </c>
      <c r="B66" s="2982">
        <f t="shared" si="43"/>
        <v>0</v>
      </c>
      <c r="C66" s="1399"/>
      <c r="D66" s="1400"/>
      <c r="E66" s="1400"/>
      <c r="F66" s="1400"/>
      <c r="G66" s="1400"/>
      <c r="H66" s="1400"/>
      <c r="I66" s="1400"/>
      <c r="J66" s="1400"/>
      <c r="K66" s="1400"/>
      <c r="L66" s="1400"/>
      <c r="M66" s="1400"/>
      <c r="N66" s="1400"/>
      <c r="O66" s="1400"/>
      <c r="P66" s="1400"/>
      <c r="Q66" s="1400"/>
      <c r="R66" s="1400"/>
      <c r="S66" s="1548"/>
      <c r="T66" s="2999"/>
      <c r="U66" s="3000"/>
      <c r="V66" s="2999"/>
      <c r="W66" s="3000"/>
      <c r="X66" s="2999"/>
      <c r="Y66" s="3000"/>
      <c r="Z66" s="1250">
        <f t="shared" si="26"/>
        <v>0</v>
      </c>
      <c r="AA66" s="2999"/>
      <c r="AB66" s="3001"/>
      <c r="AC66" s="3001"/>
      <c r="AD66" s="3000"/>
      <c r="AE66" s="1250">
        <f t="shared" si="27"/>
        <v>0</v>
      </c>
      <c r="AF66" s="2999"/>
      <c r="AG66" s="3001"/>
      <c r="AH66" s="3001"/>
      <c r="AI66" s="1567"/>
      <c r="AJ66" s="2884"/>
      <c r="AK66" s="2884"/>
      <c r="AL66" s="2884"/>
      <c r="AM66" s="2884"/>
      <c r="AN66" s="2884"/>
      <c r="AO66" s="2884"/>
      <c r="AP66" s="2884"/>
      <c r="AQ66" s="2884"/>
      <c r="AR66" s="2884"/>
      <c r="AS66" s="2884"/>
      <c r="AT66" s="1545" t="str">
        <f t="shared" si="28"/>
        <v/>
      </c>
      <c r="AU66" s="1545"/>
      <c r="AV66" s="1545"/>
      <c r="AW66" s="1545"/>
      <c r="AX66" s="1545"/>
      <c r="AY66" s="1545"/>
      <c r="AZ66" s="1545"/>
      <c r="BA66" s="1545"/>
      <c r="BB66" s="1545"/>
      <c r="BC66" s="1545"/>
      <c r="BD66" s="1545"/>
      <c r="BE66" s="1545"/>
      <c r="BF66" s="1545"/>
      <c r="BG66" s="1545"/>
      <c r="BH66" s="1545"/>
      <c r="BI66" s="1545"/>
      <c r="BJ66" s="1545"/>
      <c r="BK66" s="1545"/>
      <c r="BL66" s="1545"/>
      <c r="BM66" s="1545"/>
      <c r="BN66" s="1545"/>
      <c r="BO66" s="1545"/>
      <c r="BP66" s="1545"/>
      <c r="BQ66" s="1545"/>
      <c r="BR66" s="1545"/>
      <c r="BS66" s="1545"/>
      <c r="BT66" s="1545"/>
      <c r="BU66" s="1545"/>
      <c r="BV66" s="1545"/>
      <c r="BW66" s="1545"/>
      <c r="BX66" s="1545"/>
      <c r="BY66" s="1545"/>
      <c r="BZ66" s="1545"/>
      <c r="CA66" s="2983" t="str">
        <f t="shared" si="29"/>
        <v/>
      </c>
      <c r="CB66" s="2983" t="str">
        <f t="shared" si="30"/>
        <v/>
      </c>
      <c r="CC66" s="2983" t="str">
        <f t="shared" si="31"/>
        <v/>
      </c>
      <c r="CD66" s="2983" t="str">
        <f t="shared" si="32"/>
        <v/>
      </c>
      <c r="CE66" s="2983" t="str">
        <f t="shared" si="33"/>
        <v/>
      </c>
      <c r="CF66" s="2983" t="str">
        <f t="shared" si="34"/>
        <v/>
      </c>
      <c r="CG66" s="2983" t="str">
        <f t="shared" si="35"/>
        <v/>
      </c>
      <c r="CH66" s="1545"/>
      <c r="CI66" s="1545"/>
      <c r="CJ66" s="1545"/>
      <c r="CK66" s="2984">
        <f t="shared" si="36"/>
        <v>0</v>
      </c>
      <c r="CL66" s="2984">
        <f t="shared" si="37"/>
        <v>0</v>
      </c>
      <c r="CM66" s="2984">
        <f t="shared" si="38"/>
        <v>0</v>
      </c>
      <c r="CN66" s="2984">
        <f t="shared" si="40"/>
        <v>0</v>
      </c>
      <c r="CO66" s="2984">
        <f t="shared" ref="CO66:CQ66" si="72">IF(AND($B66&gt;0,AQ66=""),1,IF(AQ66&gt;$B66,1,0))</f>
        <v>0</v>
      </c>
      <c r="CP66" s="2984">
        <f t="shared" si="72"/>
        <v>0</v>
      </c>
      <c r="CQ66" s="2984">
        <f t="shared" si="72"/>
        <v>0</v>
      </c>
      <c r="CR66" s="1545"/>
    </row>
    <row r="67" spans="1:96" ht="15" customHeight="1" x14ac:dyDescent="0.25">
      <c r="A67" s="275" t="s">
        <v>1317</v>
      </c>
      <c r="B67" s="2982">
        <f t="shared" si="43"/>
        <v>0</v>
      </c>
      <c r="C67" s="1399"/>
      <c r="D67" s="1400"/>
      <c r="E67" s="1400"/>
      <c r="F67" s="1400"/>
      <c r="G67" s="1400"/>
      <c r="H67" s="1400"/>
      <c r="I67" s="1400"/>
      <c r="J67" s="1400"/>
      <c r="K67" s="1400"/>
      <c r="L67" s="1400"/>
      <c r="M67" s="1400"/>
      <c r="N67" s="1400"/>
      <c r="O67" s="1400"/>
      <c r="P67" s="1400"/>
      <c r="Q67" s="1400"/>
      <c r="R67" s="1400"/>
      <c r="S67" s="1548"/>
      <c r="T67" s="2999"/>
      <c r="U67" s="3000"/>
      <c r="V67" s="2999"/>
      <c r="W67" s="3000"/>
      <c r="X67" s="2999"/>
      <c r="Y67" s="3000"/>
      <c r="Z67" s="1250">
        <f t="shared" si="26"/>
        <v>0</v>
      </c>
      <c r="AA67" s="2999"/>
      <c r="AB67" s="3001"/>
      <c r="AC67" s="3001"/>
      <c r="AD67" s="3000"/>
      <c r="AE67" s="1250">
        <f t="shared" si="27"/>
        <v>0</v>
      </c>
      <c r="AF67" s="2999"/>
      <c r="AG67" s="3001"/>
      <c r="AH67" s="3001"/>
      <c r="AI67" s="1567"/>
      <c r="AJ67" s="2884"/>
      <c r="AK67" s="2884"/>
      <c r="AL67" s="2884"/>
      <c r="AM67" s="2884"/>
      <c r="AN67" s="2884"/>
      <c r="AO67" s="2884"/>
      <c r="AP67" s="2884"/>
      <c r="AQ67" s="2884"/>
      <c r="AR67" s="2884"/>
      <c r="AS67" s="2884"/>
      <c r="AT67" s="1545" t="str">
        <f t="shared" si="28"/>
        <v/>
      </c>
      <c r="AU67" s="1545"/>
      <c r="AV67" s="1545"/>
      <c r="AW67" s="1545"/>
      <c r="AX67" s="1545"/>
      <c r="AY67" s="1545"/>
      <c r="AZ67" s="1545"/>
      <c r="BA67" s="1545"/>
      <c r="BB67" s="1545"/>
      <c r="BC67" s="1545"/>
      <c r="BD67" s="1545"/>
      <c r="BE67" s="1545"/>
      <c r="BF67" s="1545"/>
      <c r="BG67" s="1545"/>
      <c r="BH67" s="1545"/>
      <c r="BI67" s="1545"/>
      <c r="BJ67" s="1545"/>
      <c r="BK67" s="1545"/>
      <c r="BL67" s="1545"/>
      <c r="BM67" s="1545"/>
      <c r="BN67" s="1545"/>
      <c r="BO67" s="1545"/>
      <c r="BP67" s="1545"/>
      <c r="BQ67" s="1545"/>
      <c r="BR67" s="1545"/>
      <c r="BS67" s="1545"/>
      <c r="BT67" s="1545"/>
      <c r="BU67" s="1545"/>
      <c r="BV67" s="1545"/>
      <c r="BW67" s="1545"/>
      <c r="BX67" s="1545"/>
      <c r="BY67" s="1545"/>
      <c r="BZ67" s="1545"/>
      <c r="CA67" s="2983" t="str">
        <f t="shared" si="29"/>
        <v/>
      </c>
      <c r="CB67" s="2983" t="str">
        <f t="shared" si="30"/>
        <v/>
      </c>
      <c r="CC67" s="2983" t="str">
        <f t="shared" si="31"/>
        <v/>
      </c>
      <c r="CD67" s="2983" t="str">
        <f t="shared" si="32"/>
        <v/>
      </c>
      <c r="CE67" s="2983" t="str">
        <f t="shared" si="33"/>
        <v/>
      </c>
      <c r="CF67" s="2983" t="str">
        <f t="shared" si="34"/>
        <v/>
      </c>
      <c r="CG67" s="2983" t="str">
        <f t="shared" si="35"/>
        <v/>
      </c>
      <c r="CH67" s="1545"/>
      <c r="CI67" s="1545"/>
      <c r="CJ67" s="1545"/>
      <c r="CK67" s="2984">
        <f t="shared" si="36"/>
        <v>0</v>
      </c>
      <c r="CL67" s="2984">
        <f t="shared" si="37"/>
        <v>0</v>
      </c>
      <c r="CM67" s="2984">
        <f t="shared" si="38"/>
        <v>0</v>
      </c>
      <c r="CN67" s="2984">
        <f t="shared" si="40"/>
        <v>0</v>
      </c>
      <c r="CO67" s="2984">
        <f t="shared" ref="CO67:CQ67" si="73">IF(AND($B67&gt;0,AQ67=""),1,IF(AQ67&gt;$B67,1,0))</f>
        <v>0</v>
      </c>
      <c r="CP67" s="2984">
        <f t="shared" si="73"/>
        <v>0</v>
      </c>
      <c r="CQ67" s="2984">
        <f t="shared" si="73"/>
        <v>0</v>
      </c>
      <c r="CR67" s="1545"/>
    </row>
    <row r="68" spans="1:96" ht="15" customHeight="1" x14ac:dyDescent="0.25">
      <c r="A68" s="970" t="s">
        <v>3827</v>
      </c>
      <c r="B68" s="2982">
        <f t="shared" si="43"/>
        <v>0</v>
      </c>
      <c r="C68" s="1399"/>
      <c r="D68" s="1400"/>
      <c r="E68" s="1400"/>
      <c r="F68" s="1400"/>
      <c r="G68" s="1400"/>
      <c r="H68" s="1400"/>
      <c r="I68" s="1400"/>
      <c r="J68" s="1400"/>
      <c r="K68" s="1400"/>
      <c r="L68" s="1400"/>
      <c r="M68" s="1400"/>
      <c r="N68" s="1400"/>
      <c r="O68" s="1400"/>
      <c r="P68" s="1400"/>
      <c r="Q68" s="1400"/>
      <c r="R68" s="1400"/>
      <c r="S68" s="1548"/>
      <c r="T68" s="2999"/>
      <c r="U68" s="3000"/>
      <c r="V68" s="2999"/>
      <c r="W68" s="3000"/>
      <c r="X68" s="2999"/>
      <c r="Y68" s="3000"/>
      <c r="Z68" s="1250">
        <f t="shared" si="26"/>
        <v>0</v>
      </c>
      <c r="AA68" s="2999"/>
      <c r="AB68" s="3001"/>
      <c r="AC68" s="3001"/>
      <c r="AD68" s="3000"/>
      <c r="AE68" s="1250">
        <f t="shared" si="27"/>
        <v>0</v>
      </c>
      <c r="AF68" s="2999"/>
      <c r="AG68" s="3001"/>
      <c r="AH68" s="3001"/>
      <c r="AI68" s="1567"/>
      <c r="AJ68" s="2884"/>
      <c r="AK68" s="2884"/>
      <c r="AL68" s="2884"/>
      <c r="AM68" s="2884"/>
      <c r="AN68" s="2884"/>
      <c r="AO68" s="2884"/>
      <c r="AP68" s="2884"/>
      <c r="AQ68" s="2884"/>
      <c r="AR68" s="2884"/>
      <c r="AS68" s="2884"/>
      <c r="AT68" s="1545" t="str">
        <f t="shared" si="28"/>
        <v/>
      </c>
      <c r="AU68" s="1545"/>
      <c r="AV68" s="1545"/>
      <c r="AW68" s="1545"/>
      <c r="AX68" s="1545"/>
      <c r="AY68" s="1545"/>
      <c r="AZ68" s="1545"/>
      <c r="BA68" s="1545"/>
      <c r="BB68" s="1545"/>
      <c r="BC68" s="1545"/>
      <c r="BD68" s="1545"/>
      <c r="BE68" s="1545"/>
      <c r="BF68" s="1545"/>
      <c r="BG68" s="1545"/>
      <c r="BH68" s="1545"/>
      <c r="BI68" s="1545"/>
      <c r="BJ68" s="1545"/>
      <c r="BK68" s="1545"/>
      <c r="BL68" s="1545"/>
      <c r="BM68" s="1545"/>
      <c r="BN68" s="1545"/>
      <c r="BO68" s="1545"/>
      <c r="BP68" s="1545"/>
      <c r="BQ68" s="1545"/>
      <c r="BR68" s="1545"/>
      <c r="BS68" s="1545"/>
      <c r="BT68" s="1545"/>
      <c r="BU68" s="1545"/>
      <c r="BV68" s="1545"/>
      <c r="BW68" s="1545"/>
      <c r="BX68" s="1545"/>
      <c r="BY68" s="1545"/>
      <c r="BZ68" s="1545"/>
      <c r="CA68" s="2983" t="str">
        <f t="shared" si="29"/>
        <v/>
      </c>
      <c r="CB68" s="2983" t="str">
        <f t="shared" si="30"/>
        <v/>
      </c>
      <c r="CC68" s="2983" t="str">
        <f t="shared" si="31"/>
        <v/>
      </c>
      <c r="CD68" s="2983" t="str">
        <f t="shared" si="32"/>
        <v/>
      </c>
      <c r="CE68" s="2983" t="str">
        <f t="shared" si="33"/>
        <v/>
      </c>
      <c r="CF68" s="2983" t="str">
        <f t="shared" si="34"/>
        <v/>
      </c>
      <c r="CG68" s="2983" t="str">
        <f t="shared" si="35"/>
        <v/>
      </c>
      <c r="CH68" s="1545"/>
      <c r="CI68" s="1545"/>
      <c r="CJ68" s="1545"/>
      <c r="CK68" s="2984">
        <f t="shared" si="36"/>
        <v>0</v>
      </c>
      <c r="CL68" s="2984">
        <f t="shared" si="37"/>
        <v>0</v>
      </c>
      <c r="CM68" s="2984">
        <f t="shared" si="38"/>
        <v>0</v>
      </c>
      <c r="CN68" s="2984">
        <f t="shared" si="40"/>
        <v>0</v>
      </c>
      <c r="CO68" s="2984">
        <f t="shared" ref="CO68:CQ68" si="74">IF(AND($B68&gt;0,AQ68=""),1,IF(AQ68&gt;$B68,1,0))</f>
        <v>0</v>
      </c>
      <c r="CP68" s="2984">
        <f t="shared" si="74"/>
        <v>0</v>
      </c>
      <c r="CQ68" s="2984">
        <f t="shared" si="74"/>
        <v>0</v>
      </c>
      <c r="CR68" s="1545"/>
    </row>
    <row r="69" spans="1:96" ht="15" customHeight="1" x14ac:dyDescent="0.25">
      <c r="A69" s="198" t="s">
        <v>3828</v>
      </c>
      <c r="B69" s="2982">
        <f t="shared" si="43"/>
        <v>0</v>
      </c>
      <c r="C69" s="1399"/>
      <c r="D69" s="1400"/>
      <c r="E69" s="1400"/>
      <c r="F69" s="1400"/>
      <c r="G69" s="1400"/>
      <c r="H69" s="1400"/>
      <c r="I69" s="1400"/>
      <c r="J69" s="1400"/>
      <c r="K69" s="1400"/>
      <c r="L69" s="1400"/>
      <c r="M69" s="1400"/>
      <c r="N69" s="1400"/>
      <c r="O69" s="1400"/>
      <c r="P69" s="1400"/>
      <c r="Q69" s="1400"/>
      <c r="R69" s="1400"/>
      <c r="S69" s="1548"/>
      <c r="T69" s="2999"/>
      <c r="U69" s="3000"/>
      <c r="V69" s="2999"/>
      <c r="W69" s="3000"/>
      <c r="X69" s="2999"/>
      <c r="Y69" s="3000"/>
      <c r="Z69" s="1250">
        <f t="shared" si="26"/>
        <v>0</v>
      </c>
      <c r="AA69" s="2999"/>
      <c r="AB69" s="3001"/>
      <c r="AC69" s="3001"/>
      <c r="AD69" s="3000"/>
      <c r="AE69" s="1250">
        <f t="shared" si="27"/>
        <v>0</v>
      </c>
      <c r="AF69" s="2999"/>
      <c r="AG69" s="3001"/>
      <c r="AH69" s="3001"/>
      <c r="AI69" s="1567"/>
      <c r="AJ69" s="2884"/>
      <c r="AK69" s="2884"/>
      <c r="AL69" s="2884"/>
      <c r="AM69" s="2884"/>
      <c r="AN69" s="2884"/>
      <c r="AO69" s="2884"/>
      <c r="AP69" s="2884"/>
      <c r="AQ69" s="2884"/>
      <c r="AR69" s="2884"/>
      <c r="AS69" s="2884"/>
      <c r="AT69" s="1545" t="str">
        <f t="shared" si="28"/>
        <v/>
      </c>
      <c r="AU69" s="1545"/>
      <c r="AV69" s="1545"/>
      <c r="AW69" s="1545"/>
      <c r="AX69" s="1545"/>
      <c r="AY69" s="1545"/>
      <c r="AZ69" s="1545"/>
      <c r="BA69" s="1545"/>
      <c r="BB69" s="1545"/>
      <c r="BC69" s="1545"/>
      <c r="BD69" s="1545"/>
      <c r="BE69" s="1545"/>
      <c r="BF69" s="1545"/>
      <c r="BG69" s="1545"/>
      <c r="BH69" s="1545"/>
      <c r="BI69" s="1545"/>
      <c r="BJ69" s="1545"/>
      <c r="BK69" s="1545"/>
      <c r="BL69" s="1545"/>
      <c r="BM69" s="1545"/>
      <c r="BN69" s="1545"/>
      <c r="BO69" s="1545"/>
      <c r="BP69" s="1545"/>
      <c r="BQ69" s="1545"/>
      <c r="BR69" s="1545"/>
      <c r="BS69" s="1545"/>
      <c r="BT69" s="1545"/>
      <c r="BU69" s="1545"/>
      <c r="BV69" s="1545"/>
      <c r="BW69" s="1545"/>
      <c r="BX69" s="1545"/>
      <c r="BY69" s="1545"/>
      <c r="BZ69" s="1545"/>
      <c r="CA69" s="2983" t="str">
        <f t="shared" si="29"/>
        <v/>
      </c>
      <c r="CB69" s="2983" t="str">
        <f t="shared" si="30"/>
        <v/>
      </c>
      <c r="CC69" s="2983" t="str">
        <f t="shared" si="31"/>
        <v/>
      </c>
      <c r="CD69" s="2983" t="str">
        <f t="shared" si="32"/>
        <v/>
      </c>
      <c r="CE69" s="2983" t="str">
        <f t="shared" si="33"/>
        <v/>
      </c>
      <c r="CF69" s="2983" t="str">
        <f t="shared" si="34"/>
        <v/>
      </c>
      <c r="CG69" s="2983" t="str">
        <f t="shared" si="35"/>
        <v/>
      </c>
      <c r="CH69" s="1545"/>
      <c r="CI69" s="1545"/>
      <c r="CJ69" s="1545"/>
      <c r="CK69" s="2984">
        <f t="shared" si="36"/>
        <v>0</v>
      </c>
      <c r="CL69" s="2984">
        <f t="shared" si="37"/>
        <v>0</v>
      </c>
      <c r="CM69" s="2984">
        <f t="shared" si="38"/>
        <v>0</v>
      </c>
      <c r="CN69" s="2984">
        <f t="shared" si="40"/>
        <v>0</v>
      </c>
      <c r="CO69" s="2984">
        <f t="shared" ref="CO69:CQ69" si="75">IF(AND($B69&gt;0,AQ69=""),1,IF(AQ69&gt;$B69,1,0))</f>
        <v>0</v>
      </c>
      <c r="CP69" s="2984">
        <f t="shared" si="75"/>
        <v>0</v>
      </c>
      <c r="CQ69" s="2984">
        <f t="shared" si="75"/>
        <v>0</v>
      </c>
      <c r="CR69" s="1545"/>
    </row>
    <row r="70" spans="1:96" ht="15" customHeight="1" x14ac:dyDescent="0.25">
      <c r="A70" s="275" t="s">
        <v>1265</v>
      </c>
      <c r="B70" s="2982">
        <f t="shared" si="43"/>
        <v>0</v>
      </c>
      <c r="C70" s="1399"/>
      <c r="D70" s="1400"/>
      <c r="E70" s="1400"/>
      <c r="F70" s="1400"/>
      <c r="G70" s="1400"/>
      <c r="H70" s="1400"/>
      <c r="I70" s="1400"/>
      <c r="J70" s="1400"/>
      <c r="K70" s="1400"/>
      <c r="L70" s="1400"/>
      <c r="M70" s="1400"/>
      <c r="N70" s="1400"/>
      <c r="O70" s="1400"/>
      <c r="P70" s="1400"/>
      <c r="Q70" s="1400"/>
      <c r="R70" s="1400"/>
      <c r="S70" s="1548"/>
      <c r="T70" s="2999"/>
      <c r="U70" s="3000"/>
      <c r="V70" s="2999"/>
      <c r="W70" s="3000"/>
      <c r="X70" s="2999"/>
      <c r="Y70" s="3000"/>
      <c r="Z70" s="1250">
        <f t="shared" si="26"/>
        <v>0</v>
      </c>
      <c r="AA70" s="2999"/>
      <c r="AB70" s="3001"/>
      <c r="AC70" s="3001"/>
      <c r="AD70" s="3000"/>
      <c r="AE70" s="1250">
        <f t="shared" si="27"/>
        <v>0</v>
      </c>
      <c r="AF70" s="2999"/>
      <c r="AG70" s="3001"/>
      <c r="AH70" s="3001"/>
      <c r="AI70" s="1567"/>
      <c r="AJ70" s="2884"/>
      <c r="AK70" s="2884"/>
      <c r="AL70" s="2884"/>
      <c r="AM70" s="2884"/>
      <c r="AN70" s="2884"/>
      <c r="AO70" s="2884"/>
      <c r="AP70" s="2884"/>
      <c r="AQ70" s="2884"/>
      <c r="AR70" s="2884"/>
      <c r="AS70" s="2884"/>
      <c r="AT70" s="1545" t="str">
        <f t="shared" si="28"/>
        <v/>
      </c>
      <c r="AU70" s="1545"/>
      <c r="AV70" s="1545"/>
      <c r="AW70" s="1545"/>
      <c r="AX70" s="1545"/>
      <c r="AY70" s="1545"/>
      <c r="AZ70" s="1545"/>
      <c r="BA70" s="1545"/>
      <c r="BB70" s="1545"/>
      <c r="BC70" s="1545"/>
      <c r="BD70" s="1545"/>
      <c r="BE70" s="1545"/>
      <c r="BF70" s="1545"/>
      <c r="BG70" s="1545"/>
      <c r="BH70" s="1545"/>
      <c r="BI70" s="1545"/>
      <c r="BJ70" s="1545"/>
      <c r="BK70" s="1545"/>
      <c r="BL70" s="1545"/>
      <c r="BM70" s="1545"/>
      <c r="BN70" s="1545"/>
      <c r="BO70" s="1545"/>
      <c r="BP70" s="1545"/>
      <c r="BQ70" s="1545"/>
      <c r="BR70" s="1545"/>
      <c r="BS70" s="1545"/>
      <c r="BT70" s="1545"/>
      <c r="BU70" s="1545"/>
      <c r="BV70" s="1545"/>
      <c r="BW70" s="1545"/>
      <c r="BX70" s="1545"/>
      <c r="BY70" s="1545"/>
      <c r="BZ70" s="1545"/>
      <c r="CA70" s="2983" t="str">
        <f t="shared" si="29"/>
        <v/>
      </c>
      <c r="CB70" s="2983" t="str">
        <f t="shared" si="30"/>
        <v/>
      </c>
      <c r="CC70" s="2983" t="str">
        <f t="shared" si="31"/>
        <v/>
      </c>
      <c r="CD70" s="2983" t="str">
        <f t="shared" si="32"/>
        <v/>
      </c>
      <c r="CE70" s="2983" t="str">
        <f t="shared" si="33"/>
        <v/>
      </c>
      <c r="CF70" s="2983" t="str">
        <f t="shared" si="34"/>
        <v/>
      </c>
      <c r="CG70" s="2983" t="str">
        <f t="shared" si="35"/>
        <v/>
      </c>
      <c r="CH70" s="1545"/>
      <c r="CI70" s="1545"/>
      <c r="CJ70" s="1545"/>
      <c r="CK70" s="2984">
        <f t="shared" si="36"/>
        <v>0</v>
      </c>
      <c r="CL70" s="2984">
        <f t="shared" si="37"/>
        <v>0</v>
      </c>
      <c r="CM70" s="2984">
        <f t="shared" si="38"/>
        <v>0</v>
      </c>
      <c r="CN70" s="2984">
        <f t="shared" si="40"/>
        <v>0</v>
      </c>
      <c r="CO70" s="2984">
        <f t="shared" ref="CO70:CQ70" si="76">IF(AND($B70&gt;0,AQ70=""),1,IF(AQ70&gt;$B70,1,0))</f>
        <v>0</v>
      </c>
      <c r="CP70" s="2984">
        <f t="shared" si="76"/>
        <v>0</v>
      </c>
      <c r="CQ70" s="2984">
        <f t="shared" si="76"/>
        <v>0</v>
      </c>
      <c r="CR70" s="1545"/>
    </row>
    <row r="71" spans="1:96" ht="15" customHeight="1" x14ac:dyDescent="0.25">
      <c r="A71" s="275" t="s">
        <v>1266</v>
      </c>
      <c r="B71" s="2982">
        <f t="shared" si="43"/>
        <v>0</v>
      </c>
      <c r="C71" s="1399"/>
      <c r="D71" s="1400"/>
      <c r="E71" s="1400"/>
      <c r="F71" s="1400"/>
      <c r="G71" s="1400"/>
      <c r="H71" s="1400"/>
      <c r="I71" s="1400"/>
      <c r="J71" s="1400"/>
      <c r="K71" s="1400"/>
      <c r="L71" s="1400"/>
      <c r="M71" s="1400"/>
      <c r="N71" s="1400"/>
      <c r="O71" s="1400"/>
      <c r="P71" s="1400"/>
      <c r="Q71" s="1400"/>
      <c r="R71" s="1400"/>
      <c r="S71" s="1548"/>
      <c r="T71" s="2999"/>
      <c r="U71" s="3000"/>
      <c r="V71" s="2999"/>
      <c r="W71" s="3000"/>
      <c r="X71" s="2999"/>
      <c r="Y71" s="3000"/>
      <c r="Z71" s="1250">
        <f t="shared" si="26"/>
        <v>0</v>
      </c>
      <c r="AA71" s="2999"/>
      <c r="AB71" s="3001"/>
      <c r="AC71" s="3001"/>
      <c r="AD71" s="3000"/>
      <c r="AE71" s="1250">
        <f t="shared" si="27"/>
        <v>0</v>
      </c>
      <c r="AF71" s="2999"/>
      <c r="AG71" s="3001"/>
      <c r="AH71" s="3001"/>
      <c r="AI71" s="1567"/>
      <c r="AJ71" s="2884"/>
      <c r="AK71" s="2884"/>
      <c r="AL71" s="2884"/>
      <c r="AM71" s="2884"/>
      <c r="AN71" s="2884"/>
      <c r="AO71" s="2884"/>
      <c r="AP71" s="2884"/>
      <c r="AQ71" s="2884"/>
      <c r="AR71" s="2884"/>
      <c r="AS71" s="2884"/>
      <c r="AT71" s="1545" t="str">
        <f t="shared" si="28"/>
        <v/>
      </c>
      <c r="AU71" s="1545"/>
      <c r="AV71" s="1545"/>
      <c r="AW71" s="1545"/>
      <c r="AX71" s="1545"/>
      <c r="AY71" s="1545"/>
      <c r="AZ71" s="1545"/>
      <c r="BA71" s="1545"/>
      <c r="BB71" s="1545"/>
      <c r="BC71" s="1545"/>
      <c r="BD71" s="1545"/>
      <c r="BE71" s="1545"/>
      <c r="BF71" s="1545"/>
      <c r="BG71" s="1545"/>
      <c r="BH71" s="1545"/>
      <c r="BI71" s="1545"/>
      <c r="BJ71" s="1545"/>
      <c r="BK71" s="1545"/>
      <c r="BL71" s="1545"/>
      <c r="BM71" s="1545"/>
      <c r="BN71" s="1545"/>
      <c r="BO71" s="1545"/>
      <c r="BP71" s="1545"/>
      <c r="BQ71" s="1545"/>
      <c r="BR71" s="1545"/>
      <c r="BS71" s="1545"/>
      <c r="BT71" s="1545"/>
      <c r="BU71" s="1545"/>
      <c r="BV71" s="1545"/>
      <c r="BW71" s="1545"/>
      <c r="BX71" s="1545"/>
      <c r="BY71" s="1545"/>
      <c r="BZ71" s="1545"/>
      <c r="CA71" s="2983" t="str">
        <f t="shared" si="29"/>
        <v/>
      </c>
      <c r="CB71" s="2983" t="str">
        <f t="shared" si="30"/>
        <v/>
      </c>
      <c r="CC71" s="2983" t="str">
        <f t="shared" si="31"/>
        <v/>
      </c>
      <c r="CD71" s="2983" t="str">
        <f t="shared" si="32"/>
        <v/>
      </c>
      <c r="CE71" s="2983" t="str">
        <f t="shared" si="33"/>
        <v/>
      </c>
      <c r="CF71" s="2983" t="str">
        <f t="shared" si="34"/>
        <v/>
      </c>
      <c r="CG71" s="2983" t="str">
        <f t="shared" si="35"/>
        <v/>
      </c>
      <c r="CH71" s="1545"/>
      <c r="CI71" s="1545"/>
      <c r="CJ71" s="1545"/>
      <c r="CK71" s="2984">
        <f t="shared" si="36"/>
        <v>0</v>
      </c>
      <c r="CL71" s="2984">
        <f t="shared" si="37"/>
        <v>0</v>
      </c>
      <c r="CM71" s="2984">
        <f t="shared" si="38"/>
        <v>0</v>
      </c>
      <c r="CN71" s="2984">
        <f t="shared" si="40"/>
        <v>0</v>
      </c>
      <c r="CO71" s="2984">
        <f t="shared" ref="CO71:CQ71" si="77">IF(AND($B71&gt;0,AQ71=""),1,IF(AQ71&gt;$B71,1,0))</f>
        <v>0</v>
      </c>
      <c r="CP71" s="2984">
        <f t="shared" si="77"/>
        <v>0</v>
      </c>
      <c r="CQ71" s="2984">
        <f t="shared" si="77"/>
        <v>0</v>
      </c>
      <c r="CR71" s="1545"/>
    </row>
    <row r="72" spans="1:96" ht="15" customHeight="1" x14ac:dyDescent="0.25">
      <c r="A72" s="1250" t="s">
        <v>4126</v>
      </c>
      <c r="B72" s="2982">
        <f t="shared" si="43"/>
        <v>0</v>
      </c>
      <c r="C72" s="1399"/>
      <c r="D72" s="1400"/>
      <c r="E72" s="1400"/>
      <c r="F72" s="1400"/>
      <c r="G72" s="1400"/>
      <c r="H72" s="1400"/>
      <c r="I72" s="1400"/>
      <c r="J72" s="1400"/>
      <c r="K72" s="1400"/>
      <c r="L72" s="1400"/>
      <c r="M72" s="1400"/>
      <c r="N72" s="1400"/>
      <c r="O72" s="1400"/>
      <c r="P72" s="1400"/>
      <c r="Q72" s="1400"/>
      <c r="R72" s="1400"/>
      <c r="S72" s="1548"/>
      <c r="T72" s="2999"/>
      <c r="U72" s="3000"/>
      <c r="V72" s="2999"/>
      <c r="W72" s="3000"/>
      <c r="X72" s="2999"/>
      <c r="Y72" s="3000"/>
      <c r="Z72" s="1250">
        <f t="shared" si="26"/>
        <v>0</v>
      </c>
      <c r="AA72" s="2999"/>
      <c r="AB72" s="3001"/>
      <c r="AC72" s="3001"/>
      <c r="AD72" s="3000"/>
      <c r="AE72" s="1250">
        <f t="shared" si="27"/>
        <v>0</v>
      </c>
      <c r="AF72" s="2999"/>
      <c r="AG72" s="3001"/>
      <c r="AH72" s="3001"/>
      <c r="AI72" s="1567"/>
      <c r="AJ72" s="2884"/>
      <c r="AK72" s="2884"/>
      <c r="AL72" s="2884"/>
      <c r="AM72" s="2884"/>
      <c r="AN72" s="2884"/>
      <c r="AO72" s="2884"/>
      <c r="AP72" s="2884"/>
      <c r="AQ72" s="2884"/>
      <c r="AR72" s="2884"/>
      <c r="AS72" s="2884"/>
      <c r="AT72" s="1545" t="str">
        <f t="shared" si="28"/>
        <v/>
      </c>
      <c r="AU72" s="1545"/>
      <c r="AV72" s="1545"/>
      <c r="AW72" s="1545"/>
      <c r="AX72" s="1545"/>
      <c r="AY72" s="1545"/>
      <c r="AZ72" s="1545"/>
      <c r="BA72" s="1545"/>
      <c r="BB72" s="1545"/>
      <c r="BC72" s="1545"/>
      <c r="BD72" s="1545"/>
      <c r="BE72" s="1545"/>
      <c r="BF72" s="1545"/>
      <c r="BG72" s="1545"/>
      <c r="BH72" s="1545"/>
      <c r="BI72" s="1545"/>
      <c r="BJ72" s="1545"/>
      <c r="BK72" s="1545"/>
      <c r="BL72" s="1545"/>
      <c r="BM72" s="1545"/>
      <c r="BN72" s="1545"/>
      <c r="BO72" s="1545"/>
      <c r="BP72" s="1545"/>
      <c r="BQ72" s="1545"/>
      <c r="BR72" s="1545"/>
      <c r="BS72" s="1545"/>
      <c r="BT72" s="1545"/>
      <c r="BU72" s="1545"/>
      <c r="BV72" s="1545"/>
      <c r="BW72" s="1545"/>
      <c r="BX72" s="1545"/>
      <c r="BY72" s="1545"/>
      <c r="BZ72" s="1545"/>
      <c r="CA72" s="2983" t="str">
        <f t="shared" si="29"/>
        <v/>
      </c>
      <c r="CB72" s="2983" t="str">
        <f t="shared" si="30"/>
        <v/>
      </c>
      <c r="CC72" s="2983" t="str">
        <f t="shared" si="31"/>
        <v/>
      </c>
      <c r="CD72" s="2983" t="str">
        <f t="shared" si="32"/>
        <v/>
      </c>
      <c r="CE72" s="2983" t="str">
        <f t="shared" si="33"/>
        <v/>
      </c>
      <c r="CF72" s="2983" t="str">
        <f t="shared" si="34"/>
        <v/>
      </c>
      <c r="CG72" s="2983" t="str">
        <f t="shared" si="35"/>
        <v/>
      </c>
      <c r="CH72" s="1545"/>
      <c r="CI72" s="1545"/>
      <c r="CJ72" s="1545"/>
      <c r="CK72" s="2984">
        <f t="shared" si="36"/>
        <v>0</v>
      </c>
      <c r="CL72" s="2984">
        <f t="shared" si="37"/>
        <v>0</v>
      </c>
      <c r="CM72" s="2984">
        <f t="shared" si="38"/>
        <v>0</v>
      </c>
      <c r="CN72" s="2984">
        <f t="shared" si="40"/>
        <v>0</v>
      </c>
      <c r="CO72" s="2984">
        <f t="shared" ref="CO72:CQ72" si="78">IF(AND($B72&gt;0,AQ72=""),1,IF(AQ72&gt;$B72,1,0))</f>
        <v>0</v>
      </c>
      <c r="CP72" s="2984">
        <f t="shared" si="78"/>
        <v>0</v>
      </c>
      <c r="CQ72" s="2984">
        <f t="shared" si="78"/>
        <v>0</v>
      </c>
      <c r="CR72" s="1545"/>
    </row>
    <row r="73" spans="1:96" ht="15" customHeight="1" x14ac:dyDescent="0.25">
      <c r="A73" s="1250" t="s">
        <v>3830</v>
      </c>
      <c r="B73" s="2982">
        <f t="shared" si="43"/>
        <v>0</v>
      </c>
      <c r="C73" s="1399"/>
      <c r="D73" s="1400"/>
      <c r="E73" s="1400"/>
      <c r="F73" s="1400"/>
      <c r="G73" s="1400"/>
      <c r="H73" s="1400"/>
      <c r="I73" s="1400"/>
      <c r="J73" s="1400"/>
      <c r="K73" s="1400"/>
      <c r="L73" s="1400"/>
      <c r="M73" s="1400"/>
      <c r="N73" s="1400"/>
      <c r="O73" s="1400"/>
      <c r="P73" s="1400"/>
      <c r="Q73" s="1400"/>
      <c r="R73" s="1400"/>
      <c r="S73" s="1548"/>
      <c r="T73" s="2999"/>
      <c r="U73" s="3000"/>
      <c r="V73" s="2999"/>
      <c r="W73" s="3000"/>
      <c r="X73" s="2999"/>
      <c r="Y73" s="3000"/>
      <c r="Z73" s="1250">
        <f t="shared" si="26"/>
        <v>0</v>
      </c>
      <c r="AA73" s="2999"/>
      <c r="AB73" s="3001"/>
      <c r="AC73" s="3001"/>
      <c r="AD73" s="3000"/>
      <c r="AE73" s="1250">
        <f t="shared" si="27"/>
        <v>0</v>
      </c>
      <c r="AF73" s="2999"/>
      <c r="AG73" s="3001"/>
      <c r="AH73" s="3001"/>
      <c r="AI73" s="1567"/>
      <c r="AJ73" s="2884"/>
      <c r="AK73" s="2884"/>
      <c r="AL73" s="2884"/>
      <c r="AM73" s="2884"/>
      <c r="AN73" s="2884"/>
      <c r="AO73" s="2884"/>
      <c r="AP73" s="2884"/>
      <c r="AQ73" s="2884"/>
      <c r="AR73" s="2884"/>
      <c r="AS73" s="2884"/>
      <c r="AT73" s="1545" t="str">
        <f t="shared" si="28"/>
        <v/>
      </c>
      <c r="AU73" s="1545"/>
      <c r="AV73" s="1545"/>
      <c r="AW73" s="1545"/>
      <c r="AX73" s="1545"/>
      <c r="AY73" s="1545"/>
      <c r="AZ73" s="1545"/>
      <c r="BA73" s="1545"/>
      <c r="BB73" s="1545"/>
      <c r="BC73" s="1545"/>
      <c r="BD73" s="1545"/>
      <c r="BE73" s="1545"/>
      <c r="BF73" s="1545"/>
      <c r="BG73" s="1545"/>
      <c r="BH73" s="1545"/>
      <c r="BI73" s="1545"/>
      <c r="BJ73" s="1545"/>
      <c r="BK73" s="1545"/>
      <c r="BL73" s="1545"/>
      <c r="BM73" s="1545"/>
      <c r="BN73" s="1545"/>
      <c r="BO73" s="1545"/>
      <c r="BP73" s="1545"/>
      <c r="BQ73" s="1545"/>
      <c r="BR73" s="1545"/>
      <c r="BS73" s="1545"/>
      <c r="BT73" s="1545"/>
      <c r="BU73" s="1545"/>
      <c r="BV73" s="1545"/>
      <c r="BW73" s="1545"/>
      <c r="BX73" s="1545"/>
      <c r="BY73" s="1545"/>
      <c r="BZ73" s="1545"/>
      <c r="CA73" s="2983" t="str">
        <f t="shared" si="29"/>
        <v/>
      </c>
      <c r="CB73" s="2983" t="str">
        <f t="shared" si="30"/>
        <v/>
      </c>
      <c r="CC73" s="2983" t="str">
        <f t="shared" si="31"/>
        <v/>
      </c>
      <c r="CD73" s="2983" t="str">
        <f t="shared" si="32"/>
        <v/>
      </c>
      <c r="CE73" s="2983" t="str">
        <f t="shared" si="33"/>
        <v/>
      </c>
      <c r="CF73" s="2983" t="str">
        <f t="shared" si="34"/>
        <v/>
      </c>
      <c r="CG73" s="2983" t="str">
        <f t="shared" si="35"/>
        <v/>
      </c>
      <c r="CH73" s="1545"/>
      <c r="CI73" s="1545"/>
      <c r="CJ73" s="1545"/>
      <c r="CK73" s="2984">
        <f t="shared" si="36"/>
        <v>0</v>
      </c>
      <c r="CL73" s="2984">
        <f t="shared" si="37"/>
        <v>0</v>
      </c>
      <c r="CM73" s="2984">
        <f t="shared" si="38"/>
        <v>0</v>
      </c>
      <c r="CN73" s="2984">
        <f t="shared" si="40"/>
        <v>0</v>
      </c>
      <c r="CO73" s="2984">
        <f t="shared" ref="CO73:CQ73" si="79">IF(AND($B73&gt;0,AQ73=""),1,IF(AQ73&gt;$B73,1,0))</f>
        <v>0</v>
      </c>
      <c r="CP73" s="2984">
        <f t="shared" si="79"/>
        <v>0</v>
      </c>
      <c r="CQ73" s="2984">
        <f t="shared" si="79"/>
        <v>0</v>
      </c>
      <c r="CR73" s="1545"/>
    </row>
    <row r="74" spans="1:96" ht="15" customHeight="1" x14ac:dyDescent="0.25">
      <c r="A74" s="1250" t="s">
        <v>4127</v>
      </c>
      <c r="B74" s="2982">
        <f t="shared" si="43"/>
        <v>0</v>
      </c>
      <c r="C74" s="1399"/>
      <c r="D74" s="1400"/>
      <c r="E74" s="1400"/>
      <c r="F74" s="1400"/>
      <c r="G74" s="1400"/>
      <c r="H74" s="1400"/>
      <c r="I74" s="1400"/>
      <c r="J74" s="1400"/>
      <c r="K74" s="1400"/>
      <c r="L74" s="1400"/>
      <c r="M74" s="1400"/>
      <c r="N74" s="1400"/>
      <c r="O74" s="1400"/>
      <c r="P74" s="1400"/>
      <c r="Q74" s="1400"/>
      <c r="R74" s="1400"/>
      <c r="S74" s="1548"/>
      <c r="T74" s="2999"/>
      <c r="U74" s="3000"/>
      <c r="V74" s="2999"/>
      <c r="W74" s="3000"/>
      <c r="X74" s="2999"/>
      <c r="Y74" s="3000"/>
      <c r="Z74" s="1250">
        <f t="shared" si="26"/>
        <v>0</v>
      </c>
      <c r="AA74" s="2999"/>
      <c r="AB74" s="3001"/>
      <c r="AC74" s="3001"/>
      <c r="AD74" s="3000"/>
      <c r="AE74" s="1250">
        <f t="shared" si="27"/>
        <v>0</v>
      </c>
      <c r="AF74" s="2999"/>
      <c r="AG74" s="3001"/>
      <c r="AH74" s="3001"/>
      <c r="AI74" s="1567"/>
      <c r="AJ74" s="2884"/>
      <c r="AK74" s="2884"/>
      <c r="AL74" s="2884"/>
      <c r="AM74" s="2884"/>
      <c r="AN74" s="2884"/>
      <c r="AO74" s="2884"/>
      <c r="AP74" s="2884"/>
      <c r="AQ74" s="2884"/>
      <c r="AR74" s="2884"/>
      <c r="AS74" s="2884"/>
      <c r="AT74" s="1545" t="str">
        <f t="shared" si="28"/>
        <v/>
      </c>
      <c r="AU74" s="1545"/>
      <c r="AV74" s="1545"/>
      <c r="AW74" s="1545"/>
      <c r="AX74" s="1545"/>
      <c r="AY74" s="1545"/>
      <c r="AZ74" s="1545"/>
      <c r="BA74" s="1545"/>
      <c r="BB74" s="1545"/>
      <c r="BC74" s="1545"/>
      <c r="BD74" s="1545"/>
      <c r="BE74" s="1545"/>
      <c r="BF74" s="1545"/>
      <c r="BG74" s="1545"/>
      <c r="BH74" s="1545"/>
      <c r="BI74" s="1545"/>
      <c r="BJ74" s="1545"/>
      <c r="BK74" s="1545"/>
      <c r="BL74" s="1545"/>
      <c r="BM74" s="1545"/>
      <c r="BN74" s="1545"/>
      <c r="BO74" s="1545"/>
      <c r="BP74" s="1545"/>
      <c r="BQ74" s="1545"/>
      <c r="BR74" s="1545"/>
      <c r="BS74" s="1545"/>
      <c r="BT74" s="1545"/>
      <c r="BU74" s="1545"/>
      <c r="BV74" s="1545"/>
      <c r="BW74" s="1545"/>
      <c r="BX74" s="1545"/>
      <c r="BY74" s="1545"/>
      <c r="BZ74" s="1545"/>
      <c r="CA74" s="2983" t="str">
        <f t="shared" si="29"/>
        <v/>
      </c>
      <c r="CB74" s="2983" t="str">
        <f t="shared" si="30"/>
        <v/>
      </c>
      <c r="CC74" s="2983" t="str">
        <f t="shared" si="31"/>
        <v/>
      </c>
      <c r="CD74" s="2983" t="str">
        <f t="shared" si="32"/>
        <v/>
      </c>
      <c r="CE74" s="2983" t="str">
        <f t="shared" si="33"/>
        <v/>
      </c>
      <c r="CF74" s="2983" t="str">
        <f t="shared" si="34"/>
        <v/>
      </c>
      <c r="CG74" s="2983" t="str">
        <f t="shared" si="35"/>
        <v/>
      </c>
      <c r="CH74" s="1545"/>
      <c r="CI74" s="1545"/>
      <c r="CJ74" s="1545"/>
      <c r="CK74" s="2984">
        <f t="shared" si="36"/>
        <v>0</v>
      </c>
      <c r="CL74" s="2984">
        <f t="shared" si="37"/>
        <v>0</v>
      </c>
      <c r="CM74" s="2984">
        <f t="shared" si="38"/>
        <v>0</v>
      </c>
      <c r="CN74" s="2984">
        <f t="shared" si="40"/>
        <v>0</v>
      </c>
      <c r="CO74" s="2984">
        <f t="shared" ref="CO74:CQ74" si="80">IF(AND($B74&gt;0,AQ74=""),1,IF(AQ74&gt;$B74,1,0))</f>
        <v>0</v>
      </c>
      <c r="CP74" s="2984">
        <f t="shared" si="80"/>
        <v>0</v>
      </c>
      <c r="CQ74" s="2984">
        <f t="shared" si="80"/>
        <v>0</v>
      </c>
      <c r="CR74" s="1545"/>
    </row>
    <row r="75" spans="1:96" ht="15" customHeight="1" x14ac:dyDescent="0.25">
      <c r="A75" s="1250" t="s">
        <v>1270</v>
      </c>
      <c r="B75" s="2982">
        <f t="shared" si="43"/>
        <v>0</v>
      </c>
      <c r="C75" s="1399"/>
      <c r="D75" s="1400"/>
      <c r="E75" s="1400"/>
      <c r="F75" s="1400"/>
      <c r="G75" s="1400"/>
      <c r="H75" s="1400"/>
      <c r="I75" s="1400"/>
      <c r="J75" s="1400"/>
      <c r="K75" s="1400"/>
      <c r="L75" s="1400"/>
      <c r="M75" s="1400"/>
      <c r="N75" s="1400"/>
      <c r="O75" s="1400"/>
      <c r="P75" s="1400"/>
      <c r="Q75" s="1400"/>
      <c r="R75" s="1400"/>
      <c r="S75" s="1548"/>
      <c r="T75" s="1399"/>
      <c r="U75" s="1548"/>
      <c r="V75" s="1399"/>
      <c r="W75" s="1548"/>
      <c r="X75" s="1399"/>
      <c r="Y75" s="1548"/>
      <c r="Z75" s="1250">
        <f t="shared" si="26"/>
        <v>0</v>
      </c>
      <c r="AA75" s="1399"/>
      <c r="AB75" s="1400"/>
      <c r="AC75" s="1400"/>
      <c r="AD75" s="1548"/>
      <c r="AE75" s="1250">
        <f t="shared" si="27"/>
        <v>0</v>
      </c>
      <c r="AF75" s="1399"/>
      <c r="AG75" s="1400"/>
      <c r="AH75" s="1400"/>
      <c r="AI75" s="1409"/>
      <c r="AJ75" s="2884"/>
      <c r="AK75" s="2884"/>
      <c r="AL75" s="2884"/>
      <c r="AM75" s="2884"/>
      <c r="AN75" s="2884"/>
      <c r="AO75" s="2884"/>
      <c r="AP75" s="2884"/>
      <c r="AQ75" s="2884"/>
      <c r="AR75" s="2884"/>
      <c r="AS75" s="2884"/>
      <c r="AT75" s="1545" t="str">
        <f t="shared" si="28"/>
        <v/>
      </c>
      <c r="AU75" s="1545"/>
      <c r="AV75" s="1545"/>
      <c r="AW75" s="1545"/>
      <c r="AX75" s="1545"/>
      <c r="AY75" s="1545"/>
      <c r="AZ75" s="1545"/>
      <c r="BA75" s="1545"/>
      <c r="BB75" s="1545"/>
      <c r="BC75" s="1545"/>
      <c r="BD75" s="1545"/>
      <c r="BE75" s="1545"/>
      <c r="BF75" s="1545"/>
      <c r="BG75" s="1545"/>
      <c r="BH75" s="1545"/>
      <c r="BI75" s="1545"/>
      <c r="BJ75" s="1545"/>
      <c r="BK75" s="1545"/>
      <c r="BL75" s="1545"/>
      <c r="BM75" s="1545"/>
      <c r="BN75" s="1545"/>
      <c r="BO75" s="1545"/>
      <c r="BP75" s="1545"/>
      <c r="BQ75" s="1545"/>
      <c r="BR75" s="1545"/>
      <c r="BS75" s="1545"/>
      <c r="BT75" s="1545"/>
      <c r="BU75" s="1545"/>
      <c r="BV75" s="1545"/>
      <c r="BW75" s="1545"/>
      <c r="BX75" s="1545"/>
      <c r="BY75" s="1545"/>
      <c r="BZ75" s="1545"/>
      <c r="CA75" s="2983" t="str">
        <f t="shared" si="29"/>
        <v/>
      </c>
      <c r="CB75" s="2983" t="str">
        <f t="shared" si="30"/>
        <v/>
      </c>
      <c r="CC75" s="2983" t="str">
        <f t="shared" si="31"/>
        <v/>
      </c>
      <c r="CD75" s="2983" t="str">
        <f t="shared" si="32"/>
        <v/>
      </c>
      <c r="CE75" s="2983" t="str">
        <f t="shared" si="33"/>
        <v/>
      </c>
      <c r="CF75" s="2983" t="str">
        <f t="shared" si="34"/>
        <v/>
      </c>
      <c r="CG75" s="2983" t="str">
        <f t="shared" si="35"/>
        <v/>
      </c>
      <c r="CH75" s="1545"/>
      <c r="CI75" s="1545"/>
      <c r="CJ75" s="1545"/>
      <c r="CK75" s="2984">
        <f t="shared" si="36"/>
        <v>0</v>
      </c>
      <c r="CL75" s="2984">
        <f t="shared" si="37"/>
        <v>0</v>
      </c>
      <c r="CM75" s="2984">
        <f t="shared" si="38"/>
        <v>0</v>
      </c>
      <c r="CN75" s="2984">
        <f t="shared" si="40"/>
        <v>0</v>
      </c>
      <c r="CO75" s="2984">
        <f t="shared" ref="CO75:CQ75" si="81">IF(AND($B75&gt;0,AQ75=""),1,IF(AQ75&gt;$B75,1,0))</f>
        <v>0</v>
      </c>
      <c r="CP75" s="2984">
        <f t="shared" si="81"/>
        <v>0</v>
      </c>
      <c r="CQ75" s="2984">
        <f t="shared" si="81"/>
        <v>0</v>
      </c>
      <c r="CR75" s="1545"/>
    </row>
    <row r="76" spans="1:96" ht="15" customHeight="1" x14ac:dyDescent="0.25">
      <c r="A76" s="1250" t="s">
        <v>3832</v>
      </c>
      <c r="B76" s="2982">
        <f t="shared" si="43"/>
        <v>0</v>
      </c>
      <c r="C76" s="1399"/>
      <c r="D76" s="1400"/>
      <c r="E76" s="1400"/>
      <c r="F76" s="1400"/>
      <c r="G76" s="1400"/>
      <c r="H76" s="1400"/>
      <c r="I76" s="1400"/>
      <c r="J76" s="1400"/>
      <c r="K76" s="1400"/>
      <c r="L76" s="1400"/>
      <c r="M76" s="1400"/>
      <c r="N76" s="1400"/>
      <c r="O76" s="1400"/>
      <c r="P76" s="1400"/>
      <c r="Q76" s="1400"/>
      <c r="R76" s="1400"/>
      <c r="S76" s="1548"/>
      <c r="T76" s="1399"/>
      <c r="U76" s="1548"/>
      <c r="V76" s="1399"/>
      <c r="W76" s="1548"/>
      <c r="X76" s="1399"/>
      <c r="Y76" s="1548"/>
      <c r="Z76" s="1250">
        <f t="shared" si="26"/>
        <v>0</v>
      </c>
      <c r="AA76" s="1399"/>
      <c r="AB76" s="1400"/>
      <c r="AC76" s="1400"/>
      <c r="AD76" s="1548"/>
      <c r="AE76" s="1250">
        <f t="shared" si="27"/>
        <v>0</v>
      </c>
      <c r="AF76" s="1399"/>
      <c r="AG76" s="1400"/>
      <c r="AH76" s="1400"/>
      <c r="AI76" s="1409"/>
      <c r="AJ76" s="2884"/>
      <c r="AK76" s="2884"/>
      <c r="AL76" s="2884"/>
      <c r="AM76" s="2884"/>
      <c r="AN76" s="2884"/>
      <c r="AO76" s="2884"/>
      <c r="AP76" s="2884"/>
      <c r="AQ76" s="2884"/>
      <c r="AR76" s="2884"/>
      <c r="AS76" s="2884"/>
      <c r="AT76" s="1545" t="str">
        <f t="shared" si="28"/>
        <v/>
      </c>
      <c r="AU76" s="1545"/>
      <c r="AV76" s="1545"/>
      <c r="AW76" s="1545"/>
      <c r="AX76" s="1545"/>
      <c r="AY76" s="1545"/>
      <c r="AZ76" s="1545"/>
      <c r="BA76" s="1545"/>
      <c r="BB76" s="1545"/>
      <c r="BC76" s="1545"/>
      <c r="BD76" s="1545"/>
      <c r="BE76" s="1545"/>
      <c r="BF76" s="1545"/>
      <c r="BG76" s="1545"/>
      <c r="BH76" s="1545"/>
      <c r="BI76" s="1545"/>
      <c r="BJ76" s="1545"/>
      <c r="BK76" s="1545"/>
      <c r="BL76" s="1545"/>
      <c r="BM76" s="1545"/>
      <c r="BN76" s="1545"/>
      <c r="BO76" s="1545"/>
      <c r="BP76" s="1545"/>
      <c r="BQ76" s="1545"/>
      <c r="BR76" s="1545"/>
      <c r="BS76" s="1545"/>
      <c r="BT76" s="1545"/>
      <c r="BU76" s="1545"/>
      <c r="BV76" s="1545"/>
      <c r="BW76" s="1545"/>
      <c r="BX76" s="1545"/>
      <c r="BY76" s="1545"/>
      <c r="BZ76" s="1545"/>
      <c r="CA76" s="2983" t="str">
        <f t="shared" si="29"/>
        <v/>
      </c>
      <c r="CB76" s="2983" t="str">
        <f t="shared" si="30"/>
        <v/>
      </c>
      <c r="CC76" s="2983" t="str">
        <f t="shared" si="31"/>
        <v/>
      </c>
      <c r="CD76" s="2983" t="str">
        <f t="shared" si="32"/>
        <v/>
      </c>
      <c r="CE76" s="2983" t="str">
        <f t="shared" si="33"/>
        <v/>
      </c>
      <c r="CF76" s="2983" t="str">
        <f t="shared" si="34"/>
        <v/>
      </c>
      <c r="CG76" s="2983" t="str">
        <f t="shared" si="35"/>
        <v/>
      </c>
      <c r="CH76" s="1545"/>
      <c r="CI76" s="1545"/>
      <c r="CJ76" s="1545"/>
      <c r="CK76" s="2984">
        <f t="shared" si="36"/>
        <v>0</v>
      </c>
      <c r="CL76" s="2984">
        <f t="shared" si="37"/>
        <v>0</v>
      </c>
      <c r="CM76" s="2984">
        <f t="shared" si="38"/>
        <v>0</v>
      </c>
      <c r="CN76" s="2984">
        <f t="shared" si="40"/>
        <v>0</v>
      </c>
      <c r="CO76" s="2984">
        <f t="shared" ref="CO76:CQ76" si="82">IF(AND($B76&gt;0,AQ76=""),1,IF(AQ76&gt;$B76,1,0))</f>
        <v>0</v>
      </c>
      <c r="CP76" s="2984">
        <f t="shared" si="82"/>
        <v>0</v>
      </c>
      <c r="CQ76" s="2984">
        <f t="shared" si="82"/>
        <v>0</v>
      </c>
      <c r="CR76" s="1545"/>
    </row>
    <row r="77" spans="1:96" ht="15" customHeight="1" x14ac:dyDescent="0.25">
      <c r="A77" s="1924" t="s">
        <v>1272</v>
      </c>
      <c r="B77" s="2982">
        <f t="shared" si="43"/>
        <v>0</v>
      </c>
      <c r="C77" s="1399"/>
      <c r="D77" s="1400"/>
      <c r="E77" s="1400"/>
      <c r="F77" s="1400"/>
      <c r="G77" s="1400"/>
      <c r="H77" s="1400"/>
      <c r="I77" s="1400"/>
      <c r="J77" s="1400"/>
      <c r="K77" s="1400"/>
      <c r="L77" s="1400"/>
      <c r="M77" s="1400"/>
      <c r="N77" s="1400"/>
      <c r="O77" s="1400"/>
      <c r="P77" s="1400"/>
      <c r="Q77" s="1400"/>
      <c r="R77" s="1400"/>
      <c r="S77" s="1548"/>
      <c r="T77" s="1399"/>
      <c r="U77" s="1548"/>
      <c r="V77" s="1399"/>
      <c r="W77" s="1548"/>
      <c r="X77" s="1399"/>
      <c r="Y77" s="1548"/>
      <c r="Z77" s="1250">
        <f t="shared" si="26"/>
        <v>0</v>
      </c>
      <c r="AA77" s="1399"/>
      <c r="AB77" s="1400"/>
      <c r="AC77" s="1400"/>
      <c r="AD77" s="1548"/>
      <c r="AE77" s="1250">
        <f t="shared" si="27"/>
        <v>0</v>
      </c>
      <c r="AF77" s="1399"/>
      <c r="AG77" s="1400"/>
      <c r="AH77" s="1400"/>
      <c r="AI77" s="1409"/>
      <c r="AJ77" s="2884"/>
      <c r="AK77" s="2884"/>
      <c r="AL77" s="2884"/>
      <c r="AM77" s="2884"/>
      <c r="AN77" s="2884"/>
      <c r="AO77" s="2884"/>
      <c r="AP77" s="2884"/>
      <c r="AQ77" s="2884"/>
      <c r="AR77" s="2884"/>
      <c r="AS77" s="2884"/>
      <c r="AT77" s="1545" t="str">
        <f t="shared" si="28"/>
        <v/>
      </c>
      <c r="AU77" s="1545"/>
      <c r="AV77" s="1545"/>
      <c r="AW77" s="1545"/>
      <c r="AX77" s="1545"/>
      <c r="AY77" s="1545"/>
      <c r="AZ77" s="1545"/>
      <c r="BA77" s="1545"/>
      <c r="BB77" s="1545"/>
      <c r="BC77" s="1545"/>
      <c r="BD77" s="1545"/>
      <c r="BE77" s="1545"/>
      <c r="BF77" s="1545"/>
      <c r="BG77" s="1545"/>
      <c r="BH77" s="1545"/>
      <c r="BI77" s="1545"/>
      <c r="BJ77" s="1545"/>
      <c r="BK77" s="1545"/>
      <c r="BL77" s="1545"/>
      <c r="BM77" s="1545"/>
      <c r="BN77" s="1545"/>
      <c r="BO77" s="1545"/>
      <c r="BP77" s="1545"/>
      <c r="BQ77" s="1545"/>
      <c r="BR77" s="1545"/>
      <c r="BS77" s="1545"/>
      <c r="BT77" s="1545"/>
      <c r="BU77" s="1545"/>
      <c r="BV77" s="1545"/>
      <c r="BW77" s="1545"/>
      <c r="BX77" s="1545"/>
      <c r="BY77" s="1545"/>
      <c r="BZ77" s="1545"/>
      <c r="CA77" s="2983" t="str">
        <f t="shared" si="29"/>
        <v/>
      </c>
      <c r="CB77" s="2983" t="str">
        <f t="shared" si="30"/>
        <v/>
      </c>
      <c r="CC77" s="2983" t="str">
        <f t="shared" si="31"/>
        <v/>
      </c>
      <c r="CD77" s="2983" t="str">
        <f t="shared" si="32"/>
        <v/>
      </c>
      <c r="CE77" s="2983" t="str">
        <f t="shared" si="33"/>
        <v/>
      </c>
      <c r="CF77" s="2983" t="str">
        <f t="shared" si="34"/>
        <v/>
      </c>
      <c r="CG77" s="2983" t="str">
        <f t="shared" si="35"/>
        <v/>
      </c>
      <c r="CH77" s="1545"/>
      <c r="CI77" s="1545"/>
      <c r="CJ77" s="1545"/>
      <c r="CK77" s="2984">
        <f t="shared" si="36"/>
        <v>0</v>
      </c>
      <c r="CL77" s="2984">
        <f t="shared" si="37"/>
        <v>0</v>
      </c>
      <c r="CM77" s="2984">
        <f t="shared" si="38"/>
        <v>0</v>
      </c>
      <c r="CN77" s="2984">
        <f t="shared" si="40"/>
        <v>0</v>
      </c>
      <c r="CO77" s="2984">
        <f t="shared" ref="CO77:CQ77" si="83">IF(AND($B77&gt;0,AQ77=""),1,IF(AQ77&gt;$B77,1,0))</f>
        <v>0</v>
      </c>
      <c r="CP77" s="2984">
        <f t="shared" si="83"/>
        <v>0</v>
      </c>
      <c r="CQ77" s="2984">
        <f t="shared" si="83"/>
        <v>0</v>
      </c>
      <c r="CR77" s="1545"/>
    </row>
    <row r="78" spans="1:96" ht="15" customHeight="1" x14ac:dyDescent="0.25">
      <c r="A78" s="511" t="s">
        <v>1273</v>
      </c>
      <c r="B78" s="2982">
        <f t="shared" si="43"/>
        <v>0</v>
      </c>
      <c r="C78" s="1399"/>
      <c r="D78" s="1400"/>
      <c r="E78" s="1400"/>
      <c r="F78" s="1400"/>
      <c r="G78" s="1400"/>
      <c r="H78" s="1400"/>
      <c r="I78" s="1400"/>
      <c r="J78" s="1400"/>
      <c r="K78" s="1400"/>
      <c r="L78" s="1400"/>
      <c r="M78" s="1400"/>
      <c r="N78" s="1400"/>
      <c r="O78" s="1400"/>
      <c r="P78" s="1400"/>
      <c r="Q78" s="1400"/>
      <c r="R78" s="1400"/>
      <c r="S78" s="1548"/>
      <c r="T78" s="1399"/>
      <c r="U78" s="1548"/>
      <c r="V78" s="1399"/>
      <c r="W78" s="1548"/>
      <c r="X78" s="1399"/>
      <c r="Y78" s="1548"/>
      <c r="Z78" s="1250">
        <f t="shared" si="26"/>
        <v>0</v>
      </c>
      <c r="AA78" s="1399"/>
      <c r="AB78" s="1400"/>
      <c r="AC78" s="1400"/>
      <c r="AD78" s="1548"/>
      <c r="AE78" s="1250">
        <f t="shared" si="27"/>
        <v>0</v>
      </c>
      <c r="AF78" s="1399"/>
      <c r="AG78" s="1400"/>
      <c r="AH78" s="1400"/>
      <c r="AI78" s="1409"/>
      <c r="AJ78" s="2884"/>
      <c r="AK78" s="2884"/>
      <c r="AL78" s="2884"/>
      <c r="AM78" s="2884"/>
      <c r="AN78" s="2884"/>
      <c r="AO78" s="2884"/>
      <c r="AP78" s="2884"/>
      <c r="AQ78" s="2884"/>
      <c r="AR78" s="2884"/>
      <c r="AS78" s="2884"/>
      <c r="AT78" s="1545" t="str">
        <f t="shared" si="28"/>
        <v/>
      </c>
      <c r="AU78" s="1545"/>
      <c r="AV78" s="1545"/>
      <c r="AW78" s="1545"/>
      <c r="AX78" s="1545"/>
      <c r="AY78" s="1545"/>
      <c r="AZ78" s="1545"/>
      <c r="BA78" s="1545"/>
      <c r="BB78" s="1545"/>
      <c r="BC78" s="1545"/>
      <c r="BD78" s="1545"/>
      <c r="BE78" s="1545"/>
      <c r="BF78" s="1545"/>
      <c r="BG78" s="1545"/>
      <c r="BH78" s="1545"/>
      <c r="BI78" s="1545"/>
      <c r="BJ78" s="1545"/>
      <c r="BK78" s="1545"/>
      <c r="BL78" s="1545"/>
      <c r="BM78" s="1545"/>
      <c r="BN78" s="1545"/>
      <c r="BO78" s="1545"/>
      <c r="BP78" s="1545"/>
      <c r="BQ78" s="1545"/>
      <c r="BR78" s="1545"/>
      <c r="BS78" s="1545"/>
      <c r="BT78" s="1545"/>
      <c r="BU78" s="1545"/>
      <c r="BV78" s="1545"/>
      <c r="BW78" s="1545"/>
      <c r="BX78" s="1545"/>
      <c r="BY78" s="1545"/>
      <c r="BZ78" s="1545"/>
      <c r="CA78" s="2983" t="str">
        <f t="shared" si="29"/>
        <v/>
      </c>
      <c r="CB78" s="2983" t="str">
        <f t="shared" si="30"/>
        <v/>
      </c>
      <c r="CC78" s="2983" t="str">
        <f t="shared" si="31"/>
        <v/>
      </c>
      <c r="CD78" s="2983" t="str">
        <f t="shared" si="32"/>
        <v/>
      </c>
      <c r="CE78" s="2983" t="str">
        <f t="shared" si="33"/>
        <v/>
      </c>
      <c r="CF78" s="2983" t="str">
        <f t="shared" si="34"/>
        <v/>
      </c>
      <c r="CG78" s="2983" t="str">
        <f t="shared" si="35"/>
        <v/>
      </c>
      <c r="CH78" s="1545"/>
      <c r="CI78" s="1545"/>
      <c r="CJ78" s="1545"/>
      <c r="CK78" s="2984">
        <f t="shared" si="36"/>
        <v>0</v>
      </c>
      <c r="CL78" s="2984">
        <f t="shared" si="37"/>
        <v>0</v>
      </c>
      <c r="CM78" s="2984">
        <f t="shared" si="38"/>
        <v>0</v>
      </c>
      <c r="CN78" s="2984">
        <f t="shared" si="40"/>
        <v>0</v>
      </c>
      <c r="CO78" s="2984">
        <f t="shared" ref="CO78:CQ78" si="84">IF(AND($B78&gt;0,AQ78=""),1,IF(AQ78&gt;$B78,1,0))</f>
        <v>0</v>
      </c>
      <c r="CP78" s="2984">
        <f t="shared" si="84"/>
        <v>0</v>
      </c>
      <c r="CQ78" s="2984">
        <f t="shared" si="84"/>
        <v>0</v>
      </c>
      <c r="CR78" s="1545"/>
    </row>
    <row r="79" spans="1:96" ht="15" customHeight="1" x14ac:dyDescent="0.25">
      <c r="A79" s="511" t="s">
        <v>1274</v>
      </c>
      <c r="B79" s="2982">
        <f t="shared" si="43"/>
        <v>0</v>
      </c>
      <c r="C79" s="1399"/>
      <c r="D79" s="1400"/>
      <c r="E79" s="1400"/>
      <c r="F79" s="1400"/>
      <c r="G79" s="1400"/>
      <c r="H79" s="1400"/>
      <c r="I79" s="1400"/>
      <c r="J79" s="1400"/>
      <c r="K79" s="1400"/>
      <c r="L79" s="1400"/>
      <c r="M79" s="1400"/>
      <c r="N79" s="1400"/>
      <c r="O79" s="1400"/>
      <c r="P79" s="1400"/>
      <c r="Q79" s="1400"/>
      <c r="R79" s="1400"/>
      <c r="S79" s="1548"/>
      <c r="T79" s="1399"/>
      <c r="U79" s="1548"/>
      <c r="V79" s="1399"/>
      <c r="W79" s="1548"/>
      <c r="X79" s="1399"/>
      <c r="Y79" s="1548"/>
      <c r="Z79" s="1250">
        <f t="shared" si="26"/>
        <v>0</v>
      </c>
      <c r="AA79" s="1399"/>
      <c r="AB79" s="1400"/>
      <c r="AC79" s="1400"/>
      <c r="AD79" s="1548"/>
      <c r="AE79" s="1250">
        <f t="shared" si="27"/>
        <v>0</v>
      </c>
      <c r="AF79" s="1399"/>
      <c r="AG79" s="1400"/>
      <c r="AH79" s="1400"/>
      <c r="AI79" s="1409"/>
      <c r="AJ79" s="2884"/>
      <c r="AK79" s="2884"/>
      <c r="AL79" s="2884"/>
      <c r="AM79" s="2884"/>
      <c r="AN79" s="2884"/>
      <c r="AO79" s="2884"/>
      <c r="AP79" s="2884"/>
      <c r="AQ79" s="2884"/>
      <c r="AR79" s="2884"/>
      <c r="AS79" s="2884"/>
      <c r="AT79" s="1545" t="str">
        <f t="shared" si="28"/>
        <v/>
      </c>
      <c r="AU79" s="1545"/>
      <c r="AV79" s="1545"/>
      <c r="AW79" s="1545"/>
      <c r="AX79" s="1545"/>
      <c r="AY79" s="1545"/>
      <c r="AZ79" s="1545"/>
      <c r="BA79" s="1545"/>
      <c r="BB79" s="1545"/>
      <c r="BC79" s="1545"/>
      <c r="BD79" s="1545"/>
      <c r="BE79" s="1545"/>
      <c r="BF79" s="1545"/>
      <c r="BG79" s="1545"/>
      <c r="BH79" s="1545"/>
      <c r="BI79" s="1545"/>
      <c r="BJ79" s="1545"/>
      <c r="BK79" s="1545"/>
      <c r="BL79" s="1545"/>
      <c r="BM79" s="1545"/>
      <c r="BN79" s="1545"/>
      <c r="BO79" s="1545"/>
      <c r="BP79" s="1545"/>
      <c r="BQ79" s="1545"/>
      <c r="BR79" s="1545"/>
      <c r="BS79" s="1545"/>
      <c r="BT79" s="1545"/>
      <c r="BU79" s="1545"/>
      <c r="BV79" s="1545"/>
      <c r="BW79" s="1545"/>
      <c r="BX79" s="1545"/>
      <c r="BY79" s="1545"/>
      <c r="BZ79" s="1545"/>
      <c r="CA79" s="2983" t="str">
        <f t="shared" si="29"/>
        <v/>
      </c>
      <c r="CB79" s="2983" t="str">
        <f t="shared" si="30"/>
        <v/>
      </c>
      <c r="CC79" s="2983" t="str">
        <f t="shared" si="31"/>
        <v/>
      </c>
      <c r="CD79" s="2983" t="str">
        <f t="shared" si="32"/>
        <v/>
      </c>
      <c r="CE79" s="2983" t="str">
        <f t="shared" si="33"/>
        <v/>
      </c>
      <c r="CF79" s="2983" t="str">
        <f t="shared" si="34"/>
        <v/>
      </c>
      <c r="CG79" s="2983" t="str">
        <f t="shared" si="35"/>
        <v/>
      </c>
      <c r="CH79" s="1545"/>
      <c r="CI79" s="1545"/>
      <c r="CJ79" s="1545"/>
      <c r="CK79" s="2984">
        <f t="shared" si="36"/>
        <v>0</v>
      </c>
      <c r="CL79" s="2984">
        <f t="shared" si="37"/>
        <v>0</v>
      </c>
      <c r="CM79" s="2984">
        <f t="shared" si="38"/>
        <v>0</v>
      </c>
      <c r="CN79" s="2984">
        <f t="shared" si="40"/>
        <v>0</v>
      </c>
      <c r="CO79" s="2984">
        <f t="shared" ref="CO79:CQ79" si="85">IF(AND($B79&gt;0,AQ79=""),1,IF(AQ79&gt;$B79,1,0))</f>
        <v>0</v>
      </c>
      <c r="CP79" s="2984">
        <f t="shared" si="85"/>
        <v>0</v>
      </c>
      <c r="CQ79" s="2984">
        <f t="shared" si="85"/>
        <v>0</v>
      </c>
      <c r="CR79" s="1545"/>
    </row>
    <row r="80" spans="1:96" ht="15" customHeight="1" x14ac:dyDescent="0.25">
      <c r="A80" s="511" t="s">
        <v>1318</v>
      </c>
      <c r="B80" s="2982">
        <f t="shared" si="43"/>
        <v>0</v>
      </c>
      <c r="C80" s="1399"/>
      <c r="D80" s="1400"/>
      <c r="E80" s="1400"/>
      <c r="F80" s="1400"/>
      <c r="G80" s="1400"/>
      <c r="H80" s="1400"/>
      <c r="I80" s="1400"/>
      <c r="J80" s="1400"/>
      <c r="K80" s="1400"/>
      <c r="L80" s="1400"/>
      <c r="M80" s="1400"/>
      <c r="N80" s="1400"/>
      <c r="O80" s="1400"/>
      <c r="P80" s="1400"/>
      <c r="Q80" s="1400"/>
      <c r="R80" s="1400"/>
      <c r="S80" s="1548"/>
      <c r="T80" s="1399"/>
      <c r="U80" s="1548"/>
      <c r="V80" s="1399"/>
      <c r="W80" s="1548"/>
      <c r="X80" s="1399"/>
      <c r="Y80" s="1548"/>
      <c r="Z80" s="1250">
        <f t="shared" si="26"/>
        <v>0</v>
      </c>
      <c r="AA80" s="1399"/>
      <c r="AB80" s="1400"/>
      <c r="AC80" s="1400"/>
      <c r="AD80" s="1548"/>
      <c r="AE80" s="1250">
        <f t="shared" si="27"/>
        <v>0</v>
      </c>
      <c r="AF80" s="1399"/>
      <c r="AG80" s="1400"/>
      <c r="AH80" s="1400"/>
      <c r="AI80" s="1409"/>
      <c r="AJ80" s="2884"/>
      <c r="AK80" s="2884"/>
      <c r="AL80" s="2884"/>
      <c r="AM80" s="2884"/>
      <c r="AN80" s="2884"/>
      <c r="AO80" s="2884"/>
      <c r="AP80" s="2884"/>
      <c r="AQ80" s="2884"/>
      <c r="AR80" s="2884"/>
      <c r="AS80" s="2884"/>
      <c r="AT80" s="1545" t="str">
        <f t="shared" si="28"/>
        <v/>
      </c>
      <c r="AU80" s="1545"/>
      <c r="AV80" s="1545"/>
      <c r="AW80" s="1545"/>
      <c r="AX80" s="1545"/>
      <c r="AY80" s="1545"/>
      <c r="AZ80" s="1545"/>
      <c r="BA80" s="1545"/>
      <c r="BB80" s="1545"/>
      <c r="BC80" s="1545"/>
      <c r="BD80" s="1545"/>
      <c r="BE80" s="1545"/>
      <c r="BF80" s="1545"/>
      <c r="BG80" s="1545"/>
      <c r="BH80" s="1545"/>
      <c r="BI80" s="1545"/>
      <c r="BJ80" s="1545"/>
      <c r="BK80" s="1545"/>
      <c r="BL80" s="1545"/>
      <c r="BM80" s="1545"/>
      <c r="BN80" s="1545"/>
      <c r="BO80" s="1545"/>
      <c r="BP80" s="1545"/>
      <c r="BQ80" s="1545"/>
      <c r="BR80" s="1545"/>
      <c r="BS80" s="1545"/>
      <c r="BT80" s="1545"/>
      <c r="BU80" s="1545"/>
      <c r="BV80" s="1545"/>
      <c r="BW80" s="1545"/>
      <c r="BX80" s="1545"/>
      <c r="BY80" s="1545"/>
      <c r="BZ80" s="1545"/>
      <c r="CA80" s="2983" t="str">
        <f t="shared" si="29"/>
        <v/>
      </c>
      <c r="CB80" s="2983" t="str">
        <f t="shared" si="30"/>
        <v/>
      </c>
      <c r="CC80" s="2983" t="str">
        <f t="shared" si="31"/>
        <v/>
      </c>
      <c r="CD80" s="2983" t="str">
        <f t="shared" si="32"/>
        <v/>
      </c>
      <c r="CE80" s="2983" t="str">
        <f t="shared" si="33"/>
        <v/>
      </c>
      <c r="CF80" s="2983" t="str">
        <f t="shared" si="34"/>
        <v/>
      </c>
      <c r="CG80" s="2983" t="str">
        <f t="shared" si="35"/>
        <v/>
      </c>
      <c r="CH80" s="1545"/>
      <c r="CI80" s="1545"/>
      <c r="CJ80" s="1545"/>
      <c r="CK80" s="2984">
        <f t="shared" si="36"/>
        <v>0</v>
      </c>
      <c r="CL80" s="2984">
        <f t="shared" si="37"/>
        <v>0</v>
      </c>
      <c r="CM80" s="2984">
        <f t="shared" si="38"/>
        <v>0</v>
      </c>
      <c r="CN80" s="2984">
        <f t="shared" si="40"/>
        <v>0</v>
      </c>
      <c r="CO80" s="2984">
        <f t="shared" ref="CO80:CQ80" si="86">IF(AND($B80&gt;0,AQ80=""),1,IF(AQ80&gt;$B80,1,0))</f>
        <v>0</v>
      </c>
      <c r="CP80" s="2984">
        <f t="shared" si="86"/>
        <v>0</v>
      </c>
      <c r="CQ80" s="2984">
        <f t="shared" si="86"/>
        <v>0</v>
      </c>
      <c r="CR80" s="1545"/>
    </row>
    <row r="81" spans="1:96" ht="15" customHeight="1" x14ac:dyDescent="0.25">
      <c r="A81" s="1250" t="s">
        <v>1276</v>
      </c>
      <c r="B81" s="2982">
        <f t="shared" si="43"/>
        <v>0</v>
      </c>
      <c r="C81" s="1399"/>
      <c r="D81" s="1400"/>
      <c r="E81" s="1400"/>
      <c r="F81" s="1400"/>
      <c r="G81" s="1400"/>
      <c r="H81" s="1400"/>
      <c r="I81" s="1400"/>
      <c r="J81" s="1400"/>
      <c r="K81" s="1400"/>
      <c r="L81" s="1400"/>
      <c r="M81" s="1400"/>
      <c r="N81" s="1400"/>
      <c r="O81" s="1400"/>
      <c r="P81" s="1400"/>
      <c r="Q81" s="1400"/>
      <c r="R81" s="1400"/>
      <c r="S81" s="1548"/>
      <c r="T81" s="1399"/>
      <c r="U81" s="1548"/>
      <c r="V81" s="1399"/>
      <c r="W81" s="1548"/>
      <c r="X81" s="1399"/>
      <c r="Y81" s="1548"/>
      <c r="Z81" s="1250">
        <f t="shared" si="26"/>
        <v>0</v>
      </c>
      <c r="AA81" s="1399"/>
      <c r="AB81" s="1400"/>
      <c r="AC81" s="1400"/>
      <c r="AD81" s="1548"/>
      <c r="AE81" s="1250">
        <f t="shared" si="27"/>
        <v>0</v>
      </c>
      <c r="AF81" s="1399"/>
      <c r="AG81" s="1400"/>
      <c r="AH81" s="1400"/>
      <c r="AI81" s="1409"/>
      <c r="AJ81" s="2884"/>
      <c r="AK81" s="2884"/>
      <c r="AL81" s="2884"/>
      <c r="AM81" s="2884"/>
      <c r="AN81" s="2884"/>
      <c r="AO81" s="2884"/>
      <c r="AP81" s="2884"/>
      <c r="AQ81" s="2884"/>
      <c r="AR81" s="2884"/>
      <c r="AS81" s="2884"/>
      <c r="AT81" s="1545" t="str">
        <f t="shared" si="28"/>
        <v/>
      </c>
      <c r="AU81" s="1545"/>
      <c r="AV81" s="1545"/>
      <c r="AW81" s="1545"/>
      <c r="AX81" s="1545"/>
      <c r="AY81" s="1545"/>
      <c r="AZ81" s="1545"/>
      <c r="BA81" s="1545"/>
      <c r="BB81" s="1545"/>
      <c r="BC81" s="1545"/>
      <c r="BD81" s="1545"/>
      <c r="BE81" s="1545"/>
      <c r="BF81" s="1545"/>
      <c r="BG81" s="1545"/>
      <c r="BH81" s="1545"/>
      <c r="BI81" s="1545"/>
      <c r="BJ81" s="1545"/>
      <c r="BK81" s="1545"/>
      <c r="BL81" s="1545"/>
      <c r="BM81" s="1545"/>
      <c r="BN81" s="1545"/>
      <c r="BO81" s="1545"/>
      <c r="BP81" s="1545"/>
      <c r="BQ81" s="1545"/>
      <c r="BR81" s="1545"/>
      <c r="BS81" s="1545"/>
      <c r="BT81" s="1545"/>
      <c r="BU81" s="1545"/>
      <c r="BV81" s="1545"/>
      <c r="BW81" s="1545"/>
      <c r="BX81" s="1545"/>
      <c r="BY81" s="1545"/>
      <c r="BZ81" s="1545"/>
      <c r="CA81" s="2983" t="str">
        <f t="shared" si="29"/>
        <v/>
      </c>
      <c r="CB81" s="2983" t="str">
        <f t="shared" si="30"/>
        <v/>
      </c>
      <c r="CC81" s="2983" t="str">
        <f t="shared" si="31"/>
        <v/>
      </c>
      <c r="CD81" s="2983" t="str">
        <f t="shared" si="32"/>
        <v/>
      </c>
      <c r="CE81" s="2983" t="str">
        <f t="shared" si="33"/>
        <v/>
      </c>
      <c r="CF81" s="2983" t="str">
        <f t="shared" si="34"/>
        <v/>
      </c>
      <c r="CG81" s="2983" t="str">
        <f t="shared" si="35"/>
        <v/>
      </c>
      <c r="CH81" s="1545"/>
      <c r="CI81" s="1545"/>
      <c r="CJ81" s="1545"/>
      <c r="CK81" s="2984">
        <f t="shared" si="36"/>
        <v>0</v>
      </c>
      <c r="CL81" s="2984">
        <f t="shared" si="37"/>
        <v>0</v>
      </c>
      <c r="CM81" s="2984">
        <f t="shared" si="38"/>
        <v>0</v>
      </c>
      <c r="CN81" s="2984">
        <f t="shared" si="40"/>
        <v>0</v>
      </c>
      <c r="CO81" s="2984">
        <f t="shared" ref="CO81:CQ81" si="87">IF(AND($B81&gt;0,AQ81=""),1,IF(AQ81&gt;$B81,1,0))</f>
        <v>0</v>
      </c>
      <c r="CP81" s="2984">
        <f t="shared" si="87"/>
        <v>0</v>
      </c>
      <c r="CQ81" s="2984">
        <f t="shared" si="87"/>
        <v>0</v>
      </c>
      <c r="CR81" s="1545"/>
    </row>
    <row r="82" spans="1:96" ht="15" customHeight="1" x14ac:dyDescent="0.25">
      <c r="A82" s="1250" t="s">
        <v>1277</v>
      </c>
      <c r="B82" s="2982">
        <f t="shared" si="43"/>
        <v>0</v>
      </c>
      <c r="C82" s="1399"/>
      <c r="D82" s="1400"/>
      <c r="E82" s="1400"/>
      <c r="F82" s="1400"/>
      <c r="G82" s="1400"/>
      <c r="H82" s="1400"/>
      <c r="I82" s="1400"/>
      <c r="J82" s="1400"/>
      <c r="K82" s="1400"/>
      <c r="L82" s="1400"/>
      <c r="M82" s="1400"/>
      <c r="N82" s="1400"/>
      <c r="O82" s="1400"/>
      <c r="P82" s="1400"/>
      <c r="Q82" s="1400"/>
      <c r="R82" s="1400"/>
      <c r="S82" s="1548"/>
      <c r="T82" s="1399"/>
      <c r="U82" s="1548"/>
      <c r="V82" s="1399"/>
      <c r="W82" s="1548"/>
      <c r="X82" s="1399"/>
      <c r="Y82" s="1548"/>
      <c r="Z82" s="1250">
        <f t="shared" si="26"/>
        <v>0</v>
      </c>
      <c r="AA82" s="1399"/>
      <c r="AB82" s="1400"/>
      <c r="AC82" s="1400"/>
      <c r="AD82" s="1548"/>
      <c r="AE82" s="1250">
        <f t="shared" si="27"/>
        <v>0</v>
      </c>
      <c r="AF82" s="1399"/>
      <c r="AG82" s="1400"/>
      <c r="AH82" s="1400"/>
      <c r="AI82" s="1409"/>
      <c r="AJ82" s="2884"/>
      <c r="AK82" s="2884"/>
      <c r="AL82" s="2884"/>
      <c r="AM82" s="2884"/>
      <c r="AN82" s="2884"/>
      <c r="AO82" s="2884"/>
      <c r="AP82" s="2884"/>
      <c r="AQ82" s="2884"/>
      <c r="AR82" s="2884"/>
      <c r="AS82" s="2884"/>
      <c r="AT82" s="1545" t="str">
        <f t="shared" si="28"/>
        <v/>
      </c>
      <c r="AU82" s="1545"/>
      <c r="AV82" s="1545"/>
      <c r="AW82" s="1545"/>
      <c r="AX82" s="1545"/>
      <c r="AY82" s="1545"/>
      <c r="AZ82" s="1545"/>
      <c r="BA82" s="1545"/>
      <c r="BB82" s="1545"/>
      <c r="BC82" s="1545"/>
      <c r="BD82" s="1545"/>
      <c r="BE82" s="1545"/>
      <c r="BF82" s="1545"/>
      <c r="BG82" s="1545"/>
      <c r="BH82" s="1545"/>
      <c r="BI82" s="1545"/>
      <c r="BJ82" s="1545"/>
      <c r="BK82" s="1545"/>
      <c r="BL82" s="1545"/>
      <c r="BM82" s="1545"/>
      <c r="BN82" s="1545"/>
      <c r="BO82" s="1545"/>
      <c r="BP82" s="1545"/>
      <c r="BQ82" s="1545"/>
      <c r="BR82" s="1545"/>
      <c r="BS82" s="1545"/>
      <c r="BT82" s="1545"/>
      <c r="BU82" s="1545"/>
      <c r="BV82" s="1545"/>
      <c r="BW82" s="1545"/>
      <c r="BX82" s="1545"/>
      <c r="BY82" s="1545"/>
      <c r="BZ82" s="1545"/>
      <c r="CA82" s="2983" t="str">
        <f t="shared" si="29"/>
        <v/>
      </c>
      <c r="CB82" s="2983" t="str">
        <f t="shared" si="30"/>
        <v/>
      </c>
      <c r="CC82" s="2983" t="str">
        <f t="shared" si="31"/>
        <v/>
      </c>
      <c r="CD82" s="2983" t="str">
        <f t="shared" si="32"/>
        <v/>
      </c>
      <c r="CE82" s="2983" t="str">
        <f t="shared" si="33"/>
        <v/>
      </c>
      <c r="CF82" s="2983" t="str">
        <f t="shared" si="34"/>
        <v/>
      </c>
      <c r="CG82" s="2983" t="str">
        <f t="shared" si="35"/>
        <v/>
      </c>
      <c r="CH82" s="1545"/>
      <c r="CI82" s="1545"/>
      <c r="CJ82" s="1545"/>
      <c r="CK82" s="2984">
        <f t="shared" si="36"/>
        <v>0</v>
      </c>
      <c r="CL82" s="2984">
        <f t="shared" si="37"/>
        <v>0</v>
      </c>
      <c r="CM82" s="2984">
        <f t="shared" si="38"/>
        <v>0</v>
      </c>
      <c r="CN82" s="2984">
        <f t="shared" si="40"/>
        <v>0</v>
      </c>
      <c r="CO82" s="2984">
        <f t="shared" ref="CO82:CQ82" si="88">IF(AND($B82&gt;0,AQ82=""),1,IF(AQ82&gt;$B82,1,0))</f>
        <v>0</v>
      </c>
      <c r="CP82" s="2984">
        <f t="shared" si="88"/>
        <v>0</v>
      </c>
      <c r="CQ82" s="2984">
        <f t="shared" si="88"/>
        <v>0</v>
      </c>
      <c r="CR82" s="1545"/>
    </row>
    <row r="83" spans="1:96" ht="15" customHeight="1" x14ac:dyDescent="0.25">
      <c r="A83" s="275" t="s">
        <v>1319</v>
      </c>
      <c r="B83" s="2982">
        <f t="shared" si="43"/>
        <v>0</v>
      </c>
      <c r="C83" s="1399"/>
      <c r="D83" s="1400"/>
      <c r="E83" s="1400"/>
      <c r="F83" s="1400"/>
      <c r="G83" s="1400"/>
      <c r="H83" s="1400"/>
      <c r="I83" s="1400"/>
      <c r="J83" s="1400"/>
      <c r="K83" s="1400"/>
      <c r="L83" s="1400"/>
      <c r="M83" s="1400"/>
      <c r="N83" s="1400"/>
      <c r="O83" s="1400"/>
      <c r="P83" s="1400"/>
      <c r="Q83" s="1400"/>
      <c r="R83" s="1400"/>
      <c r="S83" s="1548"/>
      <c r="T83" s="1399"/>
      <c r="U83" s="1548"/>
      <c r="V83" s="1399"/>
      <c r="W83" s="1548"/>
      <c r="X83" s="1399"/>
      <c r="Y83" s="1548"/>
      <c r="Z83" s="1250">
        <f t="shared" si="26"/>
        <v>0</v>
      </c>
      <c r="AA83" s="1399"/>
      <c r="AB83" s="1400"/>
      <c r="AC83" s="1400"/>
      <c r="AD83" s="1548"/>
      <c r="AE83" s="1250">
        <f t="shared" si="27"/>
        <v>0</v>
      </c>
      <c r="AF83" s="1399"/>
      <c r="AG83" s="1400"/>
      <c r="AH83" s="1400"/>
      <c r="AI83" s="1409"/>
      <c r="AJ83" s="2884"/>
      <c r="AK83" s="2884"/>
      <c r="AL83" s="2884"/>
      <c r="AM83" s="2884"/>
      <c r="AN83" s="2884"/>
      <c r="AO83" s="2884"/>
      <c r="AP83" s="2884"/>
      <c r="AQ83" s="2884"/>
      <c r="AR83" s="2884"/>
      <c r="AS83" s="2884"/>
      <c r="AT83" s="1545" t="str">
        <f t="shared" si="28"/>
        <v/>
      </c>
      <c r="AU83" s="1545"/>
      <c r="AV83" s="1545"/>
      <c r="AW83" s="1545"/>
      <c r="AX83" s="1545"/>
      <c r="AY83" s="1545"/>
      <c r="AZ83" s="1545"/>
      <c r="BA83" s="1545"/>
      <c r="BB83" s="1545"/>
      <c r="BC83" s="1545"/>
      <c r="BD83" s="1545"/>
      <c r="BE83" s="1545"/>
      <c r="BF83" s="1545"/>
      <c r="BG83" s="1545"/>
      <c r="BH83" s="1545"/>
      <c r="BI83" s="1545"/>
      <c r="BJ83" s="1545"/>
      <c r="BK83" s="1545"/>
      <c r="BL83" s="1545"/>
      <c r="BM83" s="1545"/>
      <c r="BN83" s="1545"/>
      <c r="BO83" s="1545"/>
      <c r="BP83" s="1545"/>
      <c r="BQ83" s="1545"/>
      <c r="BR83" s="1545"/>
      <c r="BS83" s="1545"/>
      <c r="BT83" s="1545"/>
      <c r="BU83" s="1545"/>
      <c r="BV83" s="1545"/>
      <c r="BW83" s="1545"/>
      <c r="BX83" s="1545"/>
      <c r="BY83" s="1545"/>
      <c r="BZ83" s="1545"/>
      <c r="CA83" s="2983" t="str">
        <f t="shared" si="29"/>
        <v/>
      </c>
      <c r="CB83" s="2983" t="str">
        <f t="shared" si="30"/>
        <v/>
      </c>
      <c r="CC83" s="2983" t="str">
        <f t="shared" si="31"/>
        <v/>
      </c>
      <c r="CD83" s="2983" t="str">
        <f t="shared" si="32"/>
        <v/>
      </c>
      <c r="CE83" s="2983" t="str">
        <f t="shared" si="33"/>
        <v/>
      </c>
      <c r="CF83" s="2983" t="str">
        <f t="shared" si="34"/>
        <v/>
      </c>
      <c r="CG83" s="2983" t="str">
        <f t="shared" si="35"/>
        <v/>
      </c>
      <c r="CH83" s="1545"/>
      <c r="CI83" s="1545"/>
      <c r="CJ83" s="1545"/>
      <c r="CK83" s="2984">
        <f t="shared" si="36"/>
        <v>0</v>
      </c>
      <c r="CL83" s="2984">
        <f t="shared" si="37"/>
        <v>0</v>
      </c>
      <c r="CM83" s="2984">
        <f t="shared" si="38"/>
        <v>0</v>
      </c>
      <c r="CN83" s="2984">
        <f t="shared" si="40"/>
        <v>0</v>
      </c>
      <c r="CO83" s="2984">
        <f t="shared" ref="CO83:CQ83" si="89">IF(AND($B83&gt;0,AQ83=""),1,IF(AQ83&gt;$B83,1,0))</f>
        <v>0</v>
      </c>
      <c r="CP83" s="2984">
        <f t="shared" si="89"/>
        <v>0</v>
      </c>
      <c r="CQ83" s="2984">
        <f t="shared" si="89"/>
        <v>0</v>
      </c>
      <c r="CR83" s="1545"/>
    </row>
    <row r="84" spans="1:96" ht="15" customHeight="1" x14ac:dyDescent="0.25">
      <c r="A84" s="275" t="s">
        <v>1320</v>
      </c>
      <c r="B84" s="2982">
        <f t="shared" si="43"/>
        <v>0</v>
      </c>
      <c r="C84" s="1399"/>
      <c r="D84" s="1400"/>
      <c r="E84" s="1400"/>
      <c r="F84" s="1400"/>
      <c r="G84" s="1400"/>
      <c r="H84" s="1400"/>
      <c r="I84" s="1400"/>
      <c r="J84" s="1400"/>
      <c r="K84" s="1400"/>
      <c r="L84" s="1400"/>
      <c r="M84" s="1400"/>
      <c r="N84" s="1400"/>
      <c r="O84" s="1400"/>
      <c r="P84" s="1400"/>
      <c r="Q84" s="1400"/>
      <c r="R84" s="1400"/>
      <c r="S84" s="1548"/>
      <c r="T84" s="1399"/>
      <c r="U84" s="1548"/>
      <c r="V84" s="1399"/>
      <c r="W84" s="1548"/>
      <c r="X84" s="1399"/>
      <c r="Y84" s="1548"/>
      <c r="Z84" s="1250">
        <f t="shared" si="26"/>
        <v>0</v>
      </c>
      <c r="AA84" s="1399"/>
      <c r="AB84" s="1400"/>
      <c r="AC84" s="1400"/>
      <c r="AD84" s="1548"/>
      <c r="AE84" s="1250">
        <f t="shared" si="27"/>
        <v>0</v>
      </c>
      <c r="AF84" s="1399"/>
      <c r="AG84" s="1400"/>
      <c r="AH84" s="1400"/>
      <c r="AI84" s="1409"/>
      <c r="AJ84" s="2884"/>
      <c r="AK84" s="2884"/>
      <c r="AL84" s="2884"/>
      <c r="AM84" s="2884"/>
      <c r="AN84" s="2884"/>
      <c r="AO84" s="2884"/>
      <c r="AP84" s="2884"/>
      <c r="AQ84" s="2884"/>
      <c r="AR84" s="2884"/>
      <c r="AS84" s="2884"/>
      <c r="AT84" s="1545" t="str">
        <f t="shared" si="28"/>
        <v/>
      </c>
      <c r="AU84" s="1545"/>
      <c r="AV84" s="1545"/>
      <c r="AW84" s="1545"/>
      <c r="AX84" s="1545"/>
      <c r="AY84" s="1545"/>
      <c r="AZ84" s="1545"/>
      <c r="BA84" s="1545"/>
      <c r="BB84" s="1545"/>
      <c r="BC84" s="1545"/>
      <c r="BD84" s="1545"/>
      <c r="BE84" s="1545"/>
      <c r="BF84" s="1545"/>
      <c r="BG84" s="1545"/>
      <c r="BH84" s="1545"/>
      <c r="BI84" s="1545"/>
      <c r="BJ84" s="1545"/>
      <c r="BK84" s="1545"/>
      <c r="BL84" s="1545"/>
      <c r="BM84" s="1545"/>
      <c r="BN84" s="1545"/>
      <c r="BO84" s="1545"/>
      <c r="BP84" s="1545"/>
      <c r="BQ84" s="1545"/>
      <c r="BR84" s="1545"/>
      <c r="BS84" s="1545"/>
      <c r="BT84" s="1545"/>
      <c r="BU84" s="1545"/>
      <c r="BV84" s="1545"/>
      <c r="BW84" s="1545"/>
      <c r="BX84" s="1545"/>
      <c r="BY84" s="1545"/>
      <c r="BZ84" s="1545"/>
      <c r="CA84" s="2983" t="str">
        <f t="shared" si="29"/>
        <v/>
      </c>
      <c r="CB84" s="2983" t="str">
        <f t="shared" si="30"/>
        <v/>
      </c>
      <c r="CC84" s="2983" t="str">
        <f t="shared" si="31"/>
        <v/>
      </c>
      <c r="CD84" s="2983" t="str">
        <f t="shared" si="32"/>
        <v/>
      </c>
      <c r="CE84" s="2983" t="str">
        <f t="shared" si="33"/>
        <v/>
      </c>
      <c r="CF84" s="2983" t="str">
        <f t="shared" si="34"/>
        <v/>
      </c>
      <c r="CG84" s="2983" t="str">
        <f t="shared" si="35"/>
        <v/>
      </c>
      <c r="CH84" s="1545"/>
      <c r="CI84" s="1545"/>
      <c r="CJ84" s="1545"/>
      <c r="CK84" s="2984">
        <f t="shared" si="36"/>
        <v>0</v>
      </c>
      <c r="CL84" s="2984">
        <f t="shared" si="37"/>
        <v>0</v>
      </c>
      <c r="CM84" s="2984">
        <f t="shared" si="38"/>
        <v>0</v>
      </c>
      <c r="CN84" s="2984">
        <f t="shared" si="40"/>
        <v>0</v>
      </c>
      <c r="CO84" s="2984">
        <f t="shared" ref="CO84:CQ84" si="90">IF(AND($B84&gt;0,AQ84=""),1,IF(AQ84&gt;$B84,1,0))</f>
        <v>0</v>
      </c>
      <c r="CP84" s="2984">
        <f t="shared" si="90"/>
        <v>0</v>
      </c>
      <c r="CQ84" s="2984">
        <f t="shared" si="90"/>
        <v>0</v>
      </c>
      <c r="CR84" s="1545"/>
    </row>
    <row r="85" spans="1:96" ht="15" customHeight="1" x14ac:dyDescent="0.25">
      <c r="A85" s="275" t="s">
        <v>1280</v>
      </c>
      <c r="B85" s="2982">
        <f t="shared" si="43"/>
        <v>0</v>
      </c>
      <c r="C85" s="1399"/>
      <c r="D85" s="1400"/>
      <c r="E85" s="1400"/>
      <c r="F85" s="1400"/>
      <c r="G85" s="1400"/>
      <c r="H85" s="1400"/>
      <c r="I85" s="1400"/>
      <c r="J85" s="1400"/>
      <c r="K85" s="1400"/>
      <c r="L85" s="1400"/>
      <c r="M85" s="1400"/>
      <c r="N85" s="1400"/>
      <c r="O85" s="1400"/>
      <c r="P85" s="1400"/>
      <c r="Q85" s="1400"/>
      <c r="R85" s="1400"/>
      <c r="S85" s="1548"/>
      <c r="T85" s="1399"/>
      <c r="U85" s="1548"/>
      <c r="V85" s="1399"/>
      <c r="W85" s="1548"/>
      <c r="X85" s="1399"/>
      <c r="Y85" s="1548"/>
      <c r="Z85" s="1250">
        <f t="shared" si="26"/>
        <v>0</v>
      </c>
      <c r="AA85" s="1399"/>
      <c r="AB85" s="1400"/>
      <c r="AC85" s="1400"/>
      <c r="AD85" s="1548"/>
      <c r="AE85" s="1250">
        <f t="shared" si="27"/>
        <v>0</v>
      </c>
      <c r="AF85" s="1399"/>
      <c r="AG85" s="1400"/>
      <c r="AH85" s="1400"/>
      <c r="AI85" s="1409"/>
      <c r="AJ85" s="2884"/>
      <c r="AK85" s="2884"/>
      <c r="AL85" s="2884"/>
      <c r="AM85" s="2884"/>
      <c r="AN85" s="2884"/>
      <c r="AO85" s="2884"/>
      <c r="AP85" s="2884"/>
      <c r="AQ85" s="2884"/>
      <c r="AR85" s="2884"/>
      <c r="AS85" s="2884"/>
      <c r="AT85" s="1545" t="str">
        <f t="shared" si="28"/>
        <v/>
      </c>
      <c r="AU85" s="1545"/>
      <c r="AV85" s="1545"/>
      <c r="AW85" s="1545"/>
      <c r="AX85" s="1545"/>
      <c r="AY85" s="1545"/>
      <c r="AZ85" s="1545"/>
      <c r="BA85" s="1545"/>
      <c r="BB85" s="1545"/>
      <c r="BC85" s="1545"/>
      <c r="BD85" s="1545"/>
      <c r="BE85" s="1545"/>
      <c r="BF85" s="1545"/>
      <c r="BG85" s="1545"/>
      <c r="BH85" s="1545"/>
      <c r="BI85" s="1545"/>
      <c r="BJ85" s="1545"/>
      <c r="BK85" s="1545"/>
      <c r="BL85" s="1545"/>
      <c r="BM85" s="1545"/>
      <c r="BN85" s="1545"/>
      <c r="BO85" s="1545"/>
      <c r="BP85" s="1545"/>
      <c r="BQ85" s="1545"/>
      <c r="BR85" s="1545"/>
      <c r="BS85" s="1545"/>
      <c r="BT85" s="1545"/>
      <c r="BU85" s="1545"/>
      <c r="BV85" s="1545"/>
      <c r="BW85" s="1545"/>
      <c r="BX85" s="1545"/>
      <c r="BY85" s="1545"/>
      <c r="BZ85" s="1545"/>
      <c r="CA85" s="2983" t="str">
        <f t="shared" si="29"/>
        <v/>
      </c>
      <c r="CB85" s="2983" t="str">
        <f t="shared" si="30"/>
        <v/>
      </c>
      <c r="CC85" s="2983" t="str">
        <f t="shared" si="31"/>
        <v/>
      </c>
      <c r="CD85" s="2983" t="str">
        <f t="shared" si="32"/>
        <v/>
      </c>
      <c r="CE85" s="2983" t="str">
        <f t="shared" si="33"/>
        <v/>
      </c>
      <c r="CF85" s="2983" t="str">
        <f t="shared" si="34"/>
        <v/>
      </c>
      <c r="CG85" s="2983" t="str">
        <f t="shared" si="35"/>
        <v/>
      </c>
      <c r="CH85" s="1545"/>
      <c r="CI85" s="1545"/>
      <c r="CJ85" s="1545"/>
      <c r="CK85" s="2984">
        <f t="shared" si="36"/>
        <v>0</v>
      </c>
      <c r="CL85" s="2984">
        <f t="shared" si="37"/>
        <v>0</v>
      </c>
      <c r="CM85" s="2984">
        <f t="shared" si="38"/>
        <v>0</v>
      </c>
      <c r="CN85" s="2984">
        <f t="shared" si="40"/>
        <v>0</v>
      </c>
      <c r="CO85" s="2984">
        <f t="shared" ref="CO85:CQ85" si="91">IF(AND($B85&gt;0,AQ85=""),1,IF(AQ85&gt;$B85,1,0))</f>
        <v>0</v>
      </c>
      <c r="CP85" s="2984">
        <f t="shared" si="91"/>
        <v>0</v>
      </c>
      <c r="CQ85" s="2984">
        <f t="shared" si="91"/>
        <v>0</v>
      </c>
      <c r="CR85" s="1545"/>
    </row>
    <row r="86" spans="1:96" ht="15" customHeight="1" x14ac:dyDescent="0.25">
      <c r="A86" s="1250" t="s">
        <v>1281</v>
      </c>
      <c r="B86" s="2982">
        <f t="shared" si="43"/>
        <v>0</v>
      </c>
      <c r="C86" s="1399"/>
      <c r="D86" s="1400"/>
      <c r="E86" s="1400"/>
      <c r="F86" s="1400"/>
      <c r="G86" s="1400"/>
      <c r="H86" s="1400"/>
      <c r="I86" s="1400"/>
      <c r="J86" s="1400"/>
      <c r="K86" s="1400"/>
      <c r="L86" s="1400"/>
      <c r="M86" s="1400"/>
      <c r="N86" s="1400"/>
      <c r="O86" s="1400"/>
      <c r="P86" s="1400"/>
      <c r="Q86" s="1400"/>
      <c r="R86" s="1400"/>
      <c r="S86" s="1548"/>
      <c r="T86" s="1399"/>
      <c r="U86" s="1548"/>
      <c r="V86" s="1399"/>
      <c r="W86" s="1548"/>
      <c r="X86" s="1399"/>
      <c r="Y86" s="1548"/>
      <c r="Z86" s="1250">
        <f t="shared" si="26"/>
        <v>0</v>
      </c>
      <c r="AA86" s="1399"/>
      <c r="AB86" s="1400"/>
      <c r="AC86" s="1400"/>
      <c r="AD86" s="1548"/>
      <c r="AE86" s="1250">
        <f t="shared" si="27"/>
        <v>0</v>
      </c>
      <c r="AF86" s="1399"/>
      <c r="AG86" s="1400"/>
      <c r="AH86" s="1400"/>
      <c r="AI86" s="1409"/>
      <c r="AJ86" s="2884"/>
      <c r="AK86" s="2884"/>
      <c r="AL86" s="2884"/>
      <c r="AM86" s="2884"/>
      <c r="AN86" s="2884"/>
      <c r="AO86" s="2884"/>
      <c r="AP86" s="2884"/>
      <c r="AQ86" s="2884"/>
      <c r="AR86" s="2884"/>
      <c r="AS86" s="2884"/>
      <c r="AT86" s="1545" t="str">
        <f t="shared" si="28"/>
        <v/>
      </c>
      <c r="AU86" s="1545"/>
      <c r="AV86" s="1545"/>
      <c r="AW86" s="1545"/>
      <c r="AX86" s="1545"/>
      <c r="AY86" s="1545"/>
      <c r="AZ86" s="1545"/>
      <c r="BA86" s="1545"/>
      <c r="BB86" s="1545"/>
      <c r="BC86" s="1545"/>
      <c r="BD86" s="1545"/>
      <c r="BE86" s="1545"/>
      <c r="BF86" s="1545"/>
      <c r="BG86" s="1545"/>
      <c r="BH86" s="1545"/>
      <c r="BI86" s="1545"/>
      <c r="BJ86" s="1545"/>
      <c r="BK86" s="1545"/>
      <c r="BL86" s="1545"/>
      <c r="BM86" s="1545"/>
      <c r="BN86" s="1545"/>
      <c r="BO86" s="1545"/>
      <c r="BP86" s="1545"/>
      <c r="BQ86" s="1545"/>
      <c r="BR86" s="1545"/>
      <c r="BS86" s="1545"/>
      <c r="BT86" s="1545"/>
      <c r="BU86" s="1545"/>
      <c r="BV86" s="1545"/>
      <c r="BW86" s="1545"/>
      <c r="BX86" s="1545"/>
      <c r="BY86" s="1545"/>
      <c r="BZ86" s="1545"/>
      <c r="CA86" s="2983" t="str">
        <f t="shared" si="29"/>
        <v/>
      </c>
      <c r="CB86" s="2983" t="str">
        <f t="shared" si="30"/>
        <v/>
      </c>
      <c r="CC86" s="2983" t="str">
        <f t="shared" si="31"/>
        <v/>
      </c>
      <c r="CD86" s="2983" t="str">
        <f t="shared" si="32"/>
        <v/>
      </c>
      <c r="CE86" s="2983" t="str">
        <f t="shared" si="33"/>
        <v/>
      </c>
      <c r="CF86" s="2983" t="str">
        <f t="shared" si="34"/>
        <v/>
      </c>
      <c r="CG86" s="2983" t="str">
        <f t="shared" si="35"/>
        <v/>
      </c>
      <c r="CH86" s="1545"/>
      <c r="CI86" s="1545"/>
      <c r="CJ86" s="1545"/>
      <c r="CK86" s="2984">
        <f t="shared" si="36"/>
        <v>0</v>
      </c>
      <c r="CL86" s="2984">
        <f t="shared" si="37"/>
        <v>0</v>
      </c>
      <c r="CM86" s="2984">
        <f t="shared" si="38"/>
        <v>0</v>
      </c>
      <c r="CN86" s="2984">
        <f t="shared" si="40"/>
        <v>0</v>
      </c>
      <c r="CO86" s="2984">
        <f t="shared" ref="CO86:CQ86" si="92">IF(AND($B86&gt;0,AQ86=""),1,IF(AQ86&gt;$B86,1,0))</f>
        <v>0</v>
      </c>
      <c r="CP86" s="2984">
        <f t="shared" si="92"/>
        <v>0</v>
      </c>
      <c r="CQ86" s="2984">
        <f t="shared" si="92"/>
        <v>0</v>
      </c>
      <c r="CR86" s="1545"/>
    </row>
    <row r="87" spans="1:96" ht="15" customHeight="1" x14ac:dyDescent="0.25">
      <c r="A87" s="1250" t="s">
        <v>4128</v>
      </c>
      <c r="B87" s="2982">
        <f t="shared" si="43"/>
        <v>0</v>
      </c>
      <c r="C87" s="1399"/>
      <c r="D87" s="1400"/>
      <c r="E87" s="1400"/>
      <c r="F87" s="1400"/>
      <c r="G87" s="1400"/>
      <c r="H87" s="1400"/>
      <c r="I87" s="1400"/>
      <c r="J87" s="1400"/>
      <c r="K87" s="1400"/>
      <c r="L87" s="1400"/>
      <c r="M87" s="1400"/>
      <c r="N87" s="1400"/>
      <c r="O87" s="1400"/>
      <c r="P87" s="1400"/>
      <c r="Q87" s="1400"/>
      <c r="R87" s="1400"/>
      <c r="S87" s="1548"/>
      <c r="T87" s="1399"/>
      <c r="U87" s="1548"/>
      <c r="V87" s="1399"/>
      <c r="W87" s="1548"/>
      <c r="X87" s="1399"/>
      <c r="Y87" s="1548"/>
      <c r="Z87" s="1250">
        <f t="shared" si="26"/>
        <v>0</v>
      </c>
      <c r="AA87" s="1399"/>
      <c r="AB87" s="1400"/>
      <c r="AC87" s="1400"/>
      <c r="AD87" s="1548"/>
      <c r="AE87" s="1250">
        <f t="shared" si="27"/>
        <v>0</v>
      </c>
      <c r="AF87" s="1399"/>
      <c r="AG87" s="1400"/>
      <c r="AH87" s="1400"/>
      <c r="AI87" s="1409"/>
      <c r="AJ87" s="2884"/>
      <c r="AK87" s="2884"/>
      <c r="AL87" s="2884"/>
      <c r="AM87" s="2884"/>
      <c r="AN87" s="2884"/>
      <c r="AO87" s="2884"/>
      <c r="AP87" s="2884"/>
      <c r="AQ87" s="2884"/>
      <c r="AR87" s="2884"/>
      <c r="AS87" s="2884"/>
      <c r="AT87" s="1545" t="str">
        <f t="shared" si="28"/>
        <v/>
      </c>
      <c r="AU87" s="1545"/>
      <c r="AV87" s="1545"/>
      <c r="AW87" s="1545"/>
      <c r="AX87" s="1545"/>
      <c r="AY87" s="1545"/>
      <c r="AZ87" s="1545"/>
      <c r="BA87" s="1545"/>
      <c r="BB87" s="1545"/>
      <c r="BC87" s="1545"/>
      <c r="BD87" s="1545"/>
      <c r="BE87" s="1545"/>
      <c r="BF87" s="1545"/>
      <c r="BG87" s="1545"/>
      <c r="BH87" s="1545"/>
      <c r="BI87" s="1545"/>
      <c r="BJ87" s="1545"/>
      <c r="BK87" s="1545"/>
      <c r="BL87" s="1545"/>
      <c r="BM87" s="1545"/>
      <c r="BN87" s="1545"/>
      <c r="BO87" s="1545"/>
      <c r="BP87" s="1545"/>
      <c r="BQ87" s="1545"/>
      <c r="BR87" s="1545"/>
      <c r="BS87" s="1545"/>
      <c r="BT87" s="1545"/>
      <c r="BU87" s="1545"/>
      <c r="BV87" s="1545"/>
      <c r="BW87" s="1545"/>
      <c r="BX87" s="1545"/>
      <c r="BY87" s="1545"/>
      <c r="BZ87" s="1545"/>
      <c r="CA87" s="2983" t="str">
        <f t="shared" si="29"/>
        <v/>
      </c>
      <c r="CB87" s="2983" t="str">
        <f t="shared" si="30"/>
        <v/>
      </c>
      <c r="CC87" s="2983" t="str">
        <f t="shared" si="31"/>
        <v/>
      </c>
      <c r="CD87" s="2983" t="str">
        <f t="shared" si="32"/>
        <v/>
      </c>
      <c r="CE87" s="2983" t="str">
        <f t="shared" si="33"/>
        <v/>
      </c>
      <c r="CF87" s="2983" t="str">
        <f t="shared" si="34"/>
        <v/>
      </c>
      <c r="CG87" s="2983" t="str">
        <f t="shared" si="35"/>
        <v/>
      </c>
      <c r="CH87" s="1545"/>
      <c r="CI87" s="1545"/>
      <c r="CJ87" s="1545"/>
      <c r="CK87" s="2984">
        <f t="shared" si="36"/>
        <v>0</v>
      </c>
      <c r="CL87" s="2984">
        <f t="shared" si="37"/>
        <v>0</v>
      </c>
      <c r="CM87" s="2984">
        <f t="shared" si="38"/>
        <v>0</v>
      </c>
      <c r="CN87" s="2984">
        <f t="shared" si="40"/>
        <v>0</v>
      </c>
      <c r="CO87" s="2984">
        <f t="shared" ref="CO87:CQ87" si="93">IF(AND($B87&gt;0,AQ87=""),1,IF(AQ87&gt;$B87,1,0))</f>
        <v>0</v>
      </c>
      <c r="CP87" s="2984">
        <f t="shared" si="93"/>
        <v>0</v>
      </c>
      <c r="CQ87" s="2984">
        <f t="shared" si="93"/>
        <v>0</v>
      </c>
      <c r="CR87" s="1545"/>
    </row>
    <row r="88" spans="1:96" ht="15" customHeight="1" x14ac:dyDescent="0.25">
      <c r="A88" s="1924" t="s">
        <v>1283</v>
      </c>
      <c r="B88" s="2982">
        <f t="shared" si="43"/>
        <v>0</v>
      </c>
      <c r="C88" s="1399"/>
      <c r="D88" s="1400"/>
      <c r="E88" s="1400"/>
      <c r="F88" s="1400"/>
      <c r="G88" s="1400"/>
      <c r="H88" s="1400"/>
      <c r="I88" s="1400"/>
      <c r="J88" s="1400"/>
      <c r="K88" s="1400"/>
      <c r="L88" s="1400"/>
      <c r="M88" s="1400"/>
      <c r="N88" s="1400"/>
      <c r="O88" s="1400"/>
      <c r="P88" s="1400"/>
      <c r="Q88" s="1400"/>
      <c r="R88" s="1400"/>
      <c r="S88" s="1548"/>
      <c r="T88" s="1399"/>
      <c r="U88" s="1548"/>
      <c r="V88" s="1399"/>
      <c r="W88" s="1548"/>
      <c r="X88" s="1399"/>
      <c r="Y88" s="1548"/>
      <c r="Z88" s="1250">
        <f t="shared" si="26"/>
        <v>0</v>
      </c>
      <c r="AA88" s="1399"/>
      <c r="AB88" s="1400"/>
      <c r="AC88" s="1400"/>
      <c r="AD88" s="1548"/>
      <c r="AE88" s="1250">
        <f t="shared" si="27"/>
        <v>0</v>
      </c>
      <c r="AF88" s="1399"/>
      <c r="AG88" s="1400"/>
      <c r="AH88" s="1400"/>
      <c r="AI88" s="1409"/>
      <c r="AJ88" s="2884"/>
      <c r="AK88" s="2884"/>
      <c r="AL88" s="2884"/>
      <c r="AM88" s="2884"/>
      <c r="AN88" s="2884"/>
      <c r="AO88" s="2884"/>
      <c r="AP88" s="2884"/>
      <c r="AQ88" s="2884"/>
      <c r="AR88" s="2884"/>
      <c r="AS88" s="2884"/>
      <c r="AT88" s="1545" t="str">
        <f t="shared" si="28"/>
        <v/>
      </c>
      <c r="AU88" s="1545"/>
      <c r="AV88" s="1545"/>
      <c r="AW88" s="1545"/>
      <c r="AX88" s="1545"/>
      <c r="AY88" s="1545"/>
      <c r="AZ88" s="1545"/>
      <c r="BA88" s="1545"/>
      <c r="BB88" s="1545"/>
      <c r="BC88" s="1545"/>
      <c r="BD88" s="1545"/>
      <c r="BE88" s="1545"/>
      <c r="BF88" s="1545"/>
      <c r="BG88" s="1545"/>
      <c r="BH88" s="1545"/>
      <c r="BI88" s="1545"/>
      <c r="BJ88" s="1545"/>
      <c r="BK88" s="1545"/>
      <c r="BL88" s="1545"/>
      <c r="BM88" s="1545"/>
      <c r="BN88" s="1545"/>
      <c r="BO88" s="1545"/>
      <c r="BP88" s="1545"/>
      <c r="BQ88" s="1545"/>
      <c r="BR88" s="1545"/>
      <c r="BS88" s="1545"/>
      <c r="BT88" s="1545"/>
      <c r="BU88" s="1545"/>
      <c r="BV88" s="1545"/>
      <c r="BW88" s="1545"/>
      <c r="BX88" s="1545"/>
      <c r="BY88" s="1545"/>
      <c r="BZ88" s="1545"/>
      <c r="CA88" s="2983" t="str">
        <f t="shared" si="29"/>
        <v/>
      </c>
      <c r="CB88" s="2983" t="str">
        <f t="shared" si="30"/>
        <v/>
      </c>
      <c r="CC88" s="2983" t="str">
        <f t="shared" si="31"/>
        <v/>
      </c>
      <c r="CD88" s="2983" t="str">
        <f t="shared" si="32"/>
        <v/>
      </c>
      <c r="CE88" s="2983" t="str">
        <f t="shared" si="33"/>
        <v/>
      </c>
      <c r="CF88" s="2983" t="str">
        <f t="shared" si="34"/>
        <v/>
      </c>
      <c r="CG88" s="2983" t="str">
        <f t="shared" si="35"/>
        <v/>
      </c>
      <c r="CH88" s="1545"/>
      <c r="CI88" s="1545"/>
      <c r="CJ88" s="1545"/>
      <c r="CK88" s="2984">
        <f t="shared" si="36"/>
        <v>0</v>
      </c>
      <c r="CL88" s="2984">
        <f t="shared" si="37"/>
        <v>0</v>
      </c>
      <c r="CM88" s="2984">
        <f t="shared" si="38"/>
        <v>0</v>
      </c>
      <c r="CN88" s="2984">
        <f t="shared" si="40"/>
        <v>0</v>
      </c>
      <c r="CO88" s="2984">
        <f t="shared" ref="CO88:CQ88" si="94">IF(AND($B88&gt;0,AQ88=""),1,IF(AQ88&gt;$B88,1,0))</f>
        <v>0</v>
      </c>
      <c r="CP88" s="2984">
        <f t="shared" si="94"/>
        <v>0</v>
      </c>
      <c r="CQ88" s="2984">
        <f t="shared" si="94"/>
        <v>0</v>
      </c>
      <c r="CR88" s="1545"/>
    </row>
    <row r="89" spans="1:96" ht="15" customHeight="1" x14ac:dyDescent="0.25">
      <c r="A89" s="2871" t="s">
        <v>3835</v>
      </c>
      <c r="B89" s="2982">
        <f t="shared" si="43"/>
        <v>0</v>
      </c>
      <c r="C89" s="1402"/>
      <c r="D89" s="1403"/>
      <c r="E89" s="1403"/>
      <c r="F89" s="1403"/>
      <c r="G89" s="1403"/>
      <c r="H89" s="1403"/>
      <c r="I89" s="1403"/>
      <c r="J89" s="1403"/>
      <c r="K89" s="1403"/>
      <c r="L89" s="1403"/>
      <c r="M89" s="1403"/>
      <c r="N89" s="1403"/>
      <c r="O89" s="1403"/>
      <c r="P89" s="1403"/>
      <c r="Q89" s="1403"/>
      <c r="R89" s="1403"/>
      <c r="S89" s="1560"/>
      <c r="T89" s="1399"/>
      <c r="U89" s="1548"/>
      <c r="V89" s="1399"/>
      <c r="W89" s="1548"/>
      <c r="X89" s="1399"/>
      <c r="Y89" s="1548"/>
      <c r="Z89" s="1250">
        <f t="shared" si="26"/>
        <v>0</v>
      </c>
      <c r="AA89" s="1399"/>
      <c r="AB89" s="1400"/>
      <c r="AC89" s="1400"/>
      <c r="AD89" s="1548"/>
      <c r="AE89" s="1250">
        <f t="shared" si="27"/>
        <v>0</v>
      </c>
      <c r="AF89" s="1399"/>
      <c r="AG89" s="1400"/>
      <c r="AH89" s="1400"/>
      <c r="AI89" s="1409"/>
      <c r="AJ89" s="2884"/>
      <c r="AK89" s="2884"/>
      <c r="AL89" s="2884"/>
      <c r="AM89" s="2884"/>
      <c r="AN89" s="2884"/>
      <c r="AO89" s="2884"/>
      <c r="AP89" s="2884"/>
      <c r="AQ89" s="2884"/>
      <c r="AR89" s="2884"/>
      <c r="AS89" s="2884"/>
      <c r="AT89" s="1545" t="str">
        <f t="shared" si="28"/>
        <v/>
      </c>
      <c r="AU89" s="1545"/>
      <c r="AV89" s="1545"/>
      <c r="AW89" s="1545"/>
      <c r="AX89" s="1545"/>
      <c r="AY89" s="1545"/>
      <c r="AZ89" s="1545"/>
      <c r="BA89" s="1545"/>
      <c r="BB89" s="1545"/>
      <c r="BC89" s="1545"/>
      <c r="BD89" s="1545"/>
      <c r="BE89" s="1545"/>
      <c r="BF89" s="1545"/>
      <c r="BG89" s="1545"/>
      <c r="BH89" s="1545"/>
      <c r="BI89" s="1545"/>
      <c r="BJ89" s="1545"/>
      <c r="BK89" s="1545"/>
      <c r="BL89" s="1545"/>
      <c r="BM89" s="1545"/>
      <c r="BN89" s="1545"/>
      <c r="BO89" s="1545"/>
      <c r="BP89" s="1545"/>
      <c r="BQ89" s="1545"/>
      <c r="BR89" s="1545"/>
      <c r="BS89" s="1545"/>
      <c r="BT89" s="1545"/>
      <c r="BU89" s="1545"/>
      <c r="BV89" s="1545"/>
      <c r="BW89" s="1545"/>
      <c r="BX89" s="1545"/>
      <c r="BY89" s="1545"/>
      <c r="BZ89" s="1545"/>
      <c r="CA89" s="2983" t="str">
        <f t="shared" si="29"/>
        <v/>
      </c>
      <c r="CB89" s="2983" t="str">
        <f t="shared" si="30"/>
        <v/>
      </c>
      <c r="CC89" s="2983" t="str">
        <f t="shared" si="31"/>
        <v/>
      </c>
      <c r="CD89" s="2983" t="str">
        <f t="shared" si="32"/>
        <v/>
      </c>
      <c r="CE89" s="2983" t="str">
        <f t="shared" si="33"/>
        <v/>
      </c>
      <c r="CF89" s="2983" t="str">
        <f t="shared" si="34"/>
        <v/>
      </c>
      <c r="CG89" s="2983" t="str">
        <f t="shared" si="35"/>
        <v/>
      </c>
      <c r="CH89" s="1545"/>
      <c r="CI89" s="1545"/>
      <c r="CJ89" s="1545"/>
      <c r="CK89" s="2984">
        <f t="shared" si="36"/>
        <v>0</v>
      </c>
      <c r="CL89" s="2984">
        <f t="shared" si="37"/>
        <v>0</v>
      </c>
      <c r="CM89" s="2984">
        <f t="shared" si="38"/>
        <v>0</v>
      </c>
      <c r="CN89" s="2984">
        <f t="shared" si="40"/>
        <v>0</v>
      </c>
      <c r="CO89" s="2984">
        <f t="shared" ref="CO89:CQ89" si="95">IF(AND($B89&gt;0,AQ89=""),1,IF(AQ89&gt;$B89,1,0))</f>
        <v>0</v>
      </c>
      <c r="CP89" s="2984">
        <f t="shared" si="95"/>
        <v>0</v>
      </c>
      <c r="CQ89" s="2984">
        <f t="shared" si="95"/>
        <v>0</v>
      </c>
      <c r="CR89" s="1545"/>
    </row>
    <row r="90" spans="1:96" ht="15" customHeight="1" x14ac:dyDescent="0.25">
      <c r="A90" s="2866" t="s">
        <v>82</v>
      </c>
      <c r="B90" s="1551">
        <f t="shared" si="43"/>
        <v>0</v>
      </c>
      <c r="C90" s="1552">
        <f t="shared" ref="C90:AS90" si="96">SUM(C35:C89)</f>
        <v>0</v>
      </c>
      <c r="D90" s="1553">
        <f t="shared" si="96"/>
        <v>0</v>
      </c>
      <c r="E90" s="1553">
        <f t="shared" si="96"/>
        <v>0</v>
      </c>
      <c r="F90" s="1553">
        <f t="shared" si="96"/>
        <v>0</v>
      </c>
      <c r="G90" s="1553">
        <f t="shared" si="96"/>
        <v>0</v>
      </c>
      <c r="H90" s="2985">
        <f t="shared" si="96"/>
        <v>0</v>
      </c>
      <c r="I90" s="1553">
        <f t="shared" si="96"/>
        <v>0</v>
      </c>
      <c r="J90" s="1553">
        <f t="shared" si="96"/>
        <v>0</v>
      </c>
      <c r="K90" s="1553">
        <f t="shared" si="96"/>
        <v>0</v>
      </c>
      <c r="L90" s="1553">
        <f t="shared" si="96"/>
        <v>0</v>
      </c>
      <c r="M90" s="1553">
        <f t="shared" si="96"/>
        <v>0</v>
      </c>
      <c r="N90" s="1553">
        <f t="shared" si="96"/>
        <v>0</v>
      </c>
      <c r="O90" s="1553">
        <f t="shared" si="96"/>
        <v>0</v>
      </c>
      <c r="P90" s="1553">
        <f t="shared" si="96"/>
        <v>0</v>
      </c>
      <c r="Q90" s="1553">
        <f t="shared" si="96"/>
        <v>0</v>
      </c>
      <c r="R90" s="1553">
        <f t="shared" si="96"/>
        <v>0</v>
      </c>
      <c r="S90" s="2987">
        <f t="shared" si="96"/>
        <v>0</v>
      </c>
      <c r="T90" s="1552">
        <f t="shared" si="96"/>
        <v>0</v>
      </c>
      <c r="U90" s="2987">
        <f t="shared" si="96"/>
        <v>0</v>
      </c>
      <c r="V90" s="1552">
        <f t="shared" si="96"/>
        <v>0</v>
      </c>
      <c r="W90" s="2987">
        <f t="shared" si="96"/>
        <v>0</v>
      </c>
      <c r="X90" s="1552">
        <f t="shared" si="96"/>
        <v>0</v>
      </c>
      <c r="Y90" s="2987">
        <f t="shared" si="96"/>
        <v>0</v>
      </c>
      <c r="Z90" s="1551">
        <f t="shared" si="96"/>
        <v>0</v>
      </c>
      <c r="AA90" s="1552">
        <f t="shared" si="96"/>
        <v>0</v>
      </c>
      <c r="AB90" s="1553">
        <f t="shared" si="96"/>
        <v>0</v>
      </c>
      <c r="AC90" s="1553">
        <f t="shared" si="96"/>
        <v>0</v>
      </c>
      <c r="AD90" s="2985">
        <f t="shared" si="96"/>
        <v>0</v>
      </c>
      <c r="AE90" s="1551">
        <f t="shared" si="96"/>
        <v>0</v>
      </c>
      <c r="AF90" s="1552">
        <f t="shared" si="96"/>
        <v>0</v>
      </c>
      <c r="AG90" s="1553">
        <f t="shared" si="96"/>
        <v>0</v>
      </c>
      <c r="AH90" s="1553">
        <f t="shared" si="96"/>
        <v>0</v>
      </c>
      <c r="AI90" s="2986">
        <f t="shared" si="96"/>
        <v>0</v>
      </c>
      <c r="AJ90" s="2987">
        <f t="shared" si="96"/>
        <v>0</v>
      </c>
      <c r="AK90" s="2987">
        <f t="shared" si="96"/>
        <v>0</v>
      </c>
      <c r="AL90" s="2987">
        <f t="shared" si="96"/>
        <v>0</v>
      </c>
      <c r="AM90" s="2987">
        <f t="shared" si="96"/>
        <v>0</v>
      </c>
      <c r="AN90" s="2987">
        <f t="shared" si="96"/>
        <v>0</v>
      </c>
      <c r="AO90" s="2987">
        <f t="shared" si="96"/>
        <v>0</v>
      </c>
      <c r="AP90" s="2987">
        <f t="shared" si="96"/>
        <v>0</v>
      </c>
      <c r="AQ90" s="2987">
        <f t="shared" si="96"/>
        <v>0</v>
      </c>
      <c r="AR90" s="2987">
        <f t="shared" si="96"/>
        <v>0</v>
      </c>
      <c r="AS90" s="2987">
        <f t="shared" si="96"/>
        <v>0</v>
      </c>
      <c r="AT90" s="1545"/>
      <c r="AU90" s="1545"/>
      <c r="AV90" s="1545"/>
      <c r="AW90" s="1545"/>
      <c r="AX90" s="1545"/>
      <c r="AY90" s="1545"/>
      <c r="AZ90" s="1545"/>
      <c r="BA90" s="1545"/>
      <c r="BB90" s="1545"/>
      <c r="BC90" s="1545"/>
      <c r="BD90" s="1545"/>
      <c r="BE90" s="1545"/>
      <c r="BF90" s="1545"/>
      <c r="BG90" s="1545"/>
      <c r="BH90" s="1545"/>
      <c r="BI90" s="1545"/>
      <c r="BJ90" s="1545"/>
      <c r="BK90" s="1545"/>
      <c r="BL90" s="1545"/>
      <c r="BM90" s="1545"/>
      <c r="BN90" s="1545"/>
      <c r="BO90" s="1545"/>
      <c r="BP90" s="1545"/>
      <c r="BQ90" s="1545"/>
      <c r="BR90" s="1545"/>
      <c r="BS90" s="1545"/>
      <c r="BT90" s="1545"/>
      <c r="BU90" s="1545"/>
      <c r="BV90" s="1545"/>
      <c r="BW90" s="1545"/>
      <c r="BX90" s="1545"/>
      <c r="BY90" s="1545"/>
      <c r="BZ90" s="1545"/>
      <c r="CA90" s="1545"/>
      <c r="CB90" s="1545"/>
      <c r="CC90" s="1545"/>
      <c r="CD90" s="1545"/>
      <c r="CE90" s="1545"/>
      <c r="CF90" s="1545"/>
      <c r="CG90" s="1545"/>
      <c r="CH90" s="1545"/>
      <c r="CI90" s="1545"/>
      <c r="CJ90" s="1545"/>
      <c r="CK90" s="1545"/>
      <c r="CL90" s="1545"/>
      <c r="CM90" s="1545"/>
      <c r="CN90" s="1545"/>
      <c r="CO90" s="1545"/>
      <c r="CP90" s="1545"/>
      <c r="CQ90" s="1545"/>
      <c r="CR90" s="1545"/>
    </row>
    <row r="91" spans="1:96" ht="16.5" customHeight="1" x14ac:dyDescent="0.25">
      <c r="A91" s="3561" t="s">
        <v>4129</v>
      </c>
      <c r="B91" s="3124"/>
      <c r="C91" s="3124"/>
      <c r="D91" s="3124"/>
      <c r="E91" s="3124"/>
      <c r="F91" s="1544"/>
      <c r="G91" s="1544"/>
      <c r="H91" s="1544"/>
      <c r="I91" s="1544"/>
      <c r="J91" s="1544"/>
      <c r="K91" s="1544"/>
      <c r="L91" s="1544"/>
      <c r="M91" s="1544"/>
      <c r="N91" s="1544"/>
      <c r="O91" s="1544"/>
      <c r="P91" s="1544"/>
      <c r="Q91" s="1544"/>
      <c r="R91" s="1544"/>
      <c r="S91" s="1544"/>
      <c r="T91" s="1544"/>
      <c r="U91" s="1544"/>
      <c r="V91" s="1544"/>
      <c r="W91" s="1544"/>
      <c r="X91" s="1544"/>
      <c r="Y91" s="1544"/>
      <c r="Z91" s="1544"/>
      <c r="AA91" s="1544"/>
      <c r="AB91" s="1544"/>
      <c r="AC91" s="1544"/>
      <c r="AD91" s="1544"/>
      <c r="AE91" s="1544"/>
      <c r="AF91" s="1544"/>
      <c r="AG91" s="1544"/>
      <c r="AH91" s="1544"/>
      <c r="AI91" s="1544"/>
      <c r="AJ91" s="1544"/>
      <c r="AK91" s="1544"/>
      <c r="AL91" s="1544"/>
      <c r="AM91" s="1544"/>
      <c r="AN91" s="1544"/>
      <c r="AO91" s="1544"/>
      <c r="AP91" s="1544"/>
      <c r="AQ91" s="1544"/>
      <c r="AR91" s="1544"/>
      <c r="AS91" s="1544"/>
      <c r="AT91" s="1544"/>
      <c r="AU91" s="1544"/>
      <c r="AV91" s="1544"/>
      <c r="AW91" s="1544"/>
      <c r="AX91" s="1544"/>
      <c r="AY91" s="1544"/>
      <c r="AZ91" s="1544"/>
      <c r="BA91" s="1544"/>
      <c r="BB91" s="1544"/>
      <c r="BC91" s="1544"/>
      <c r="BD91" s="1544"/>
      <c r="BE91" s="1544"/>
      <c r="BF91" s="1544"/>
      <c r="BG91" s="1544"/>
      <c r="BH91" s="1544"/>
      <c r="BI91" s="1544"/>
      <c r="BJ91" s="1544"/>
      <c r="BK91" s="1544"/>
      <c r="BL91" s="1544"/>
      <c r="BM91" s="1544"/>
      <c r="BN91" s="1544"/>
      <c r="BO91" s="1544"/>
      <c r="BP91" s="1544"/>
      <c r="BQ91" s="1544"/>
      <c r="BR91" s="1544"/>
      <c r="BS91" s="1544"/>
      <c r="BT91" s="1544"/>
      <c r="BU91" s="1544"/>
      <c r="BV91" s="1544"/>
      <c r="BW91" s="1544"/>
      <c r="BX91" s="1544"/>
      <c r="BY91" s="1544"/>
      <c r="BZ91" s="1544"/>
      <c r="CA91" s="1544"/>
      <c r="CB91" s="1544"/>
      <c r="CC91" s="1545"/>
      <c r="CD91" s="1545"/>
      <c r="CE91" s="1545"/>
      <c r="CF91" s="1545"/>
      <c r="CG91" s="1545"/>
      <c r="CH91" s="1545"/>
      <c r="CI91" s="1545"/>
      <c r="CJ91" s="1545"/>
      <c r="CK91" s="1545"/>
      <c r="CL91" s="1545"/>
      <c r="CM91" s="1545"/>
      <c r="CN91" s="1544"/>
      <c r="CO91" s="1544"/>
      <c r="CP91" s="1544"/>
      <c r="CQ91" s="1544"/>
      <c r="CR91" s="1544"/>
    </row>
    <row r="92" spans="1:96" ht="15" customHeight="1" x14ac:dyDescent="0.25">
      <c r="A92" s="3201" t="s">
        <v>32</v>
      </c>
      <c r="B92" s="3149"/>
      <c r="C92" s="3201" t="s">
        <v>197</v>
      </c>
      <c r="D92" s="3161"/>
      <c r="E92" s="3149"/>
      <c r="F92" s="3159" t="s">
        <v>106</v>
      </c>
      <c r="G92" s="3124"/>
      <c r="H92" s="3124"/>
      <c r="I92" s="3124"/>
      <c r="J92" s="3124"/>
      <c r="K92" s="3124"/>
      <c r="L92" s="3124"/>
      <c r="M92" s="3124"/>
      <c r="N92" s="3124"/>
      <c r="O92" s="3124"/>
      <c r="P92" s="3124"/>
      <c r="Q92" s="3124"/>
      <c r="R92" s="3124"/>
      <c r="S92" s="3124"/>
      <c r="T92" s="3124"/>
      <c r="U92" s="3124"/>
      <c r="V92" s="3124"/>
      <c r="W92" s="3124"/>
      <c r="X92" s="3124"/>
      <c r="Y92" s="3124"/>
      <c r="Z92" s="3124"/>
      <c r="AA92" s="3124"/>
      <c r="AB92" s="3124"/>
      <c r="AC92" s="3124"/>
      <c r="AD92" s="3124"/>
      <c r="AE92" s="3124"/>
      <c r="AF92" s="3124"/>
      <c r="AG92" s="3124"/>
      <c r="AH92" s="3124"/>
      <c r="AI92" s="3124"/>
      <c r="AJ92" s="3124"/>
      <c r="AK92" s="3124"/>
      <c r="AL92" s="3124"/>
      <c r="AM92" s="3135"/>
      <c r="AN92" s="3136" t="s">
        <v>4130</v>
      </c>
      <c r="AO92" s="3265"/>
      <c r="AP92" s="3167" t="s">
        <v>614</v>
      </c>
      <c r="AQ92" s="3224" t="s">
        <v>1344</v>
      </c>
      <c r="AR92" s="3162" t="s">
        <v>41</v>
      </c>
      <c r="AS92" s="3162" t="s">
        <v>42</v>
      </c>
      <c r="AT92" s="3162" t="s">
        <v>4131</v>
      </c>
      <c r="AU92" s="3139" t="s">
        <v>4132</v>
      </c>
      <c r="AV92" s="1545"/>
      <c r="AW92" s="1545"/>
      <c r="AX92" s="1545"/>
      <c r="AY92" s="1545"/>
      <c r="AZ92" s="1545"/>
      <c r="BA92" s="1545"/>
      <c r="BB92" s="1545"/>
      <c r="BC92" s="1545"/>
      <c r="BD92" s="1545"/>
      <c r="BE92" s="1545"/>
      <c r="BF92" s="1545"/>
      <c r="BG92" s="1545"/>
      <c r="BH92" s="1545"/>
      <c r="BI92" s="1545"/>
      <c r="BJ92" s="1545"/>
      <c r="BK92" s="1545"/>
      <c r="BL92" s="1545"/>
      <c r="BM92" s="1545"/>
      <c r="BN92" s="1545"/>
      <c r="BO92" s="1545"/>
      <c r="BP92" s="1545"/>
      <c r="BQ92" s="1545"/>
      <c r="BR92" s="1545"/>
      <c r="BS92" s="1545"/>
      <c r="BT92" s="1545"/>
      <c r="BU92" s="1545"/>
      <c r="BV92" s="1545"/>
      <c r="BW92" s="1545"/>
      <c r="BX92" s="1545"/>
      <c r="BY92" s="1545"/>
      <c r="BZ92" s="1545"/>
      <c r="CA92" s="1545"/>
      <c r="CB92" s="1545"/>
      <c r="CC92" s="1545"/>
      <c r="CD92" s="1545"/>
      <c r="CE92" s="1545"/>
      <c r="CF92" s="1545"/>
      <c r="CG92" s="1545"/>
      <c r="CH92" s="1545"/>
      <c r="CI92" s="1545"/>
      <c r="CJ92" s="1545"/>
      <c r="CK92" s="1545"/>
      <c r="CL92" s="1545"/>
      <c r="CM92" s="1545"/>
      <c r="CN92" s="1545"/>
      <c r="CO92" s="1545"/>
      <c r="CP92" s="1545"/>
      <c r="CQ92" s="1545"/>
      <c r="CR92" s="1545"/>
    </row>
    <row r="93" spans="1:96" ht="15" customHeight="1" x14ac:dyDescent="0.25">
      <c r="A93" s="3179"/>
      <c r="B93" s="3180"/>
      <c r="C93" s="3150"/>
      <c r="D93" s="3142"/>
      <c r="E93" s="3140"/>
      <c r="F93" s="3143" t="s">
        <v>352</v>
      </c>
      <c r="G93" s="3122"/>
      <c r="H93" s="3143" t="s">
        <v>335</v>
      </c>
      <c r="I93" s="3122"/>
      <c r="J93" s="3143" t="s">
        <v>99</v>
      </c>
      <c r="K93" s="3122"/>
      <c r="L93" s="3143" t="s">
        <v>49</v>
      </c>
      <c r="M93" s="3122"/>
      <c r="N93" s="3143" t="s">
        <v>50</v>
      </c>
      <c r="O93" s="3122"/>
      <c r="P93" s="3159" t="s">
        <v>51</v>
      </c>
      <c r="Q93" s="3122"/>
      <c r="R93" s="3159" t="s">
        <v>52</v>
      </c>
      <c r="S93" s="3122"/>
      <c r="T93" s="3159" t="s">
        <v>53</v>
      </c>
      <c r="U93" s="3122"/>
      <c r="V93" s="3159" t="s">
        <v>54</v>
      </c>
      <c r="W93" s="3122"/>
      <c r="X93" s="3159" t="s">
        <v>55</v>
      </c>
      <c r="Y93" s="3122"/>
      <c r="Z93" s="3159" t="s">
        <v>56</v>
      </c>
      <c r="AA93" s="3122"/>
      <c r="AB93" s="3159" t="s">
        <v>57</v>
      </c>
      <c r="AC93" s="3122"/>
      <c r="AD93" s="3159" t="s">
        <v>58</v>
      </c>
      <c r="AE93" s="3122"/>
      <c r="AF93" s="3159" t="s">
        <v>59</v>
      </c>
      <c r="AG93" s="3122"/>
      <c r="AH93" s="3159" t="s">
        <v>60</v>
      </c>
      <c r="AI93" s="3122"/>
      <c r="AJ93" s="3159" t="s">
        <v>61</v>
      </c>
      <c r="AK93" s="3122"/>
      <c r="AL93" s="3159" t="s">
        <v>62</v>
      </c>
      <c r="AM93" s="3135"/>
      <c r="AN93" s="3137"/>
      <c r="AO93" s="3198"/>
      <c r="AP93" s="3170"/>
      <c r="AQ93" s="3225"/>
      <c r="AR93" s="3269"/>
      <c r="AS93" s="3269"/>
      <c r="AT93" s="3269"/>
      <c r="AU93" s="3180"/>
      <c r="AV93" s="1545"/>
      <c r="AW93" s="1545"/>
      <c r="AX93" s="1545"/>
      <c r="AY93" s="1545"/>
      <c r="AZ93" s="1545"/>
      <c r="BA93" s="1545"/>
      <c r="BB93" s="1545"/>
      <c r="BC93" s="1545"/>
      <c r="BD93" s="1545"/>
      <c r="BE93" s="1545"/>
      <c r="BF93" s="1545"/>
      <c r="BG93" s="1545"/>
      <c r="BH93" s="1545"/>
      <c r="BI93" s="1545"/>
      <c r="BJ93" s="1545"/>
      <c r="BK93" s="1545"/>
      <c r="BL93" s="1545"/>
      <c r="BM93" s="1545"/>
      <c r="BN93" s="1545"/>
      <c r="BO93" s="1545"/>
      <c r="BP93" s="1545"/>
      <c r="BQ93" s="1545"/>
      <c r="BR93" s="1545"/>
      <c r="BS93" s="1545"/>
      <c r="BT93" s="1545"/>
      <c r="BU93" s="1545"/>
      <c r="BV93" s="1545"/>
      <c r="BW93" s="1545"/>
      <c r="BX93" s="1545"/>
      <c r="BY93" s="1545"/>
      <c r="BZ93" s="1545"/>
      <c r="CA93" s="1545"/>
      <c r="CB93" s="1545"/>
      <c r="CC93" s="1545"/>
      <c r="CD93" s="1545"/>
      <c r="CE93" s="1545"/>
      <c r="CF93" s="1545"/>
      <c r="CG93" s="1545"/>
      <c r="CH93" s="1545"/>
      <c r="CI93" s="1545"/>
      <c r="CJ93" s="1545"/>
      <c r="CK93" s="1545"/>
      <c r="CL93" s="1545"/>
      <c r="CM93" s="1545"/>
      <c r="CN93" s="1545"/>
      <c r="CO93" s="1545"/>
      <c r="CP93" s="1545"/>
      <c r="CQ93" s="1545"/>
      <c r="CR93" s="1545"/>
    </row>
    <row r="94" spans="1:96" ht="50.25" customHeight="1" x14ac:dyDescent="0.25">
      <c r="A94" s="3150"/>
      <c r="B94" s="3140"/>
      <c r="C94" s="58" t="s">
        <v>84</v>
      </c>
      <c r="D94" s="1742" t="s">
        <v>63</v>
      </c>
      <c r="E94" s="1863" t="s">
        <v>64</v>
      </c>
      <c r="F94" s="1887" t="s">
        <v>63</v>
      </c>
      <c r="G94" s="1740" t="s">
        <v>64</v>
      </c>
      <c r="H94" s="1887" t="s">
        <v>63</v>
      </c>
      <c r="I94" s="1740" t="s">
        <v>64</v>
      </c>
      <c r="J94" s="1887" t="s">
        <v>63</v>
      </c>
      <c r="K94" s="1740" t="s">
        <v>64</v>
      </c>
      <c r="L94" s="1887" t="s">
        <v>63</v>
      </c>
      <c r="M94" s="1740" t="s">
        <v>64</v>
      </c>
      <c r="N94" s="1887" t="s">
        <v>63</v>
      </c>
      <c r="O94" s="1740" t="s">
        <v>64</v>
      </c>
      <c r="P94" s="1887" t="s">
        <v>63</v>
      </c>
      <c r="Q94" s="1740" t="s">
        <v>64</v>
      </c>
      <c r="R94" s="1887" t="s">
        <v>63</v>
      </c>
      <c r="S94" s="1740" t="s">
        <v>64</v>
      </c>
      <c r="T94" s="1887" t="s">
        <v>63</v>
      </c>
      <c r="U94" s="1740" t="s">
        <v>64</v>
      </c>
      <c r="V94" s="1887" t="s">
        <v>63</v>
      </c>
      <c r="W94" s="1740" t="s">
        <v>64</v>
      </c>
      <c r="X94" s="1887" t="s">
        <v>63</v>
      </c>
      <c r="Y94" s="1740" t="s">
        <v>64</v>
      </c>
      <c r="Z94" s="1887" t="s">
        <v>63</v>
      </c>
      <c r="AA94" s="1740" t="s">
        <v>64</v>
      </c>
      <c r="AB94" s="1887" t="s">
        <v>63</v>
      </c>
      <c r="AC94" s="1740" t="s">
        <v>64</v>
      </c>
      <c r="AD94" s="1887" t="s">
        <v>63</v>
      </c>
      <c r="AE94" s="1740" t="s">
        <v>64</v>
      </c>
      <c r="AF94" s="1887" t="s">
        <v>63</v>
      </c>
      <c r="AG94" s="1740" t="s">
        <v>64</v>
      </c>
      <c r="AH94" s="1887" t="s">
        <v>63</v>
      </c>
      <c r="AI94" s="1740" t="s">
        <v>64</v>
      </c>
      <c r="AJ94" s="1887" t="s">
        <v>63</v>
      </c>
      <c r="AK94" s="1740" t="s">
        <v>64</v>
      </c>
      <c r="AL94" s="1887" t="s">
        <v>63</v>
      </c>
      <c r="AM94" s="2017" t="s">
        <v>64</v>
      </c>
      <c r="AN94" s="1571" t="s">
        <v>4133</v>
      </c>
      <c r="AO94" s="3002" t="s">
        <v>4134</v>
      </c>
      <c r="AP94" s="3168"/>
      <c r="AQ94" s="3253"/>
      <c r="AR94" s="3163"/>
      <c r="AS94" s="3163"/>
      <c r="AT94" s="3163"/>
      <c r="AU94" s="3140"/>
      <c r="AV94" s="1545"/>
      <c r="AW94" s="1545"/>
      <c r="AX94" s="1545"/>
      <c r="AY94" s="1545"/>
      <c r="AZ94" s="1545"/>
      <c r="BA94" s="1545"/>
      <c r="BB94" s="1545"/>
      <c r="BC94" s="1545"/>
      <c r="BD94" s="1545"/>
      <c r="BE94" s="1545"/>
      <c r="BF94" s="1545"/>
      <c r="BG94" s="1545"/>
      <c r="BH94" s="1545"/>
      <c r="BI94" s="1545"/>
      <c r="BJ94" s="1545"/>
      <c r="BK94" s="1545"/>
      <c r="BL94" s="1545"/>
      <c r="BM94" s="1545"/>
      <c r="BN94" s="1545"/>
      <c r="BO94" s="1545"/>
      <c r="BP94" s="1545"/>
      <c r="BQ94" s="1545"/>
      <c r="BR94" s="1545"/>
      <c r="BS94" s="1545"/>
      <c r="BT94" s="1545"/>
      <c r="BU94" s="1545"/>
      <c r="BV94" s="1545"/>
      <c r="BW94" s="1545"/>
      <c r="BX94" s="1545"/>
      <c r="BY94" s="1545"/>
      <c r="BZ94" s="1545"/>
      <c r="CA94" s="1545"/>
      <c r="CB94" s="1545"/>
      <c r="CC94" s="1545"/>
      <c r="CD94" s="1545"/>
      <c r="CE94" s="1545"/>
      <c r="CF94" s="1545"/>
      <c r="CG94" s="1545"/>
      <c r="CH94" s="1545"/>
      <c r="CI94" s="1545"/>
      <c r="CJ94" s="1545"/>
      <c r="CK94" s="1545"/>
      <c r="CL94" s="1545"/>
      <c r="CM94" s="1545"/>
      <c r="CN94" s="1545"/>
      <c r="CO94" s="1545"/>
      <c r="CP94" s="1545"/>
      <c r="CQ94" s="1545"/>
      <c r="CR94" s="1545"/>
    </row>
    <row r="95" spans="1:96" ht="15" customHeight="1" x14ac:dyDescent="0.25">
      <c r="A95" s="3003" t="s">
        <v>103</v>
      </c>
      <c r="B95" s="3004"/>
      <c r="C95" s="344">
        <f>SUM(D95+E95)</f>
        <v>0</v>
      </c>
      <c r="D95" s="2908">
        <f t="shared" ref="D95:E95" si="97">SUM(F95+H95+J95+L95+N95+P95+R95+T95+V95+X95+Z95+AB95+AD95+AF95+AH95+AJ95+AL95)</f>
        <v>0</v>
      </c>
      <c r="E95" s="2909">
        <f t="shared" si="97"/>
        <v>0</v>
      </c>
      <c r="F95" s="1572"/>
      <c r="G95" s="3005"/>
      <c r="H95" s="1572"/>
      <c r="I95" s="3005"/>
      <c r="J95" s="1572"/>
      <c r="K95" s="3005"/>
      <c r="L95" s="1572"/>
      <c r="M95" s="3005"/>
      <c r="N95" s="1572"/>
      <c r="O95" s="3005"/>
      <c r="P95" s="1572"/>
      <c r="Q95" s="3005"/>
      <c r="R95" s="1572"/>
      <c r="S95" s="3005"/>
      <c r="T95" s="1572"/>
      <c r="U95" s="3005"/>
      <c r="V95" s="1572"/>
      <c r="W95" s="3005"/>
      <c r="X95" s="1572"/>
      <c r="Y95" s="3005"/>
      <c r="Z95" s="1572"/>
      <c r="AA95" s="3005"/>
      <c r="AB95" s="1572"/>
      <c r="AC95" s="3005"/>
      <c r="AD95" s="1572"/>
      <c r="AE95" s="3005"/>
      <c r="AF95" s="1572"/>
      <c r="AG95" s="3005"/>
      <c r="AH95" s="1572"/>
      <c r="AI95" s="3005"/>
      <c r="AJ95" s="1572"/>
      <c r="AK95" s="3005"/>
      <c r="AL95" s="1572"/>
      <c r="AM95" s="3006"/>
      <c r="AN95" s="1573"/>
      <c r="AO95" s="1574"/>
      <c r="AP95" s="1573"/>
      <c r="AQ95" s="1575"/>
      <c r="AR95" s="1576"/>
      <c r="AS95" s="1576"/>
      <c r="AT95" s="1576"/>
      <c r="AU95" s="1577"/>
      <c r="AV95" s="1545" t="str">
        <f t="shared" ref="AV95:AV103" si="98">CA95&amp;CB95&amp;CC95&amp;CD95&amp;CE95&amp;CF95</f>
        <v/>
      </c>
      <c r="AW95" s="1545"/>
      <c r="AX95" s="1545"/>
      <c r="AY95" s="1545"/>
      <c r="AZ95" s="1545"/>
      <c r="BA95" s="1545"/>
      <c r="BB95" s="1545"/>
      <c r="BC95" s="1545"/>
      <c r="BD95" s="1545"/>
      <c r="BE95" s="1545"/>
      <c r="BF95" s="1545"/>
      <c r="BG95" s="1545"/>
      <c r="BH95" s="1545"/>
      <c r="BI95" s="1545"/>
      <c r="BJ95" s="1545"/>
      <c r="BK95" s="1545"/>
      <c r="BL95" s="1545"/>
      <c r="BM95" s="1545"/>
      <c r="BN95" s="1545"/>
      <c r="BO95" s="1545"/>
      <c r="BP95" s="1545"/>
      <c r="BQ95" s="1545"/>
      <c r="BR95" s="1545"/>
      <c r="BS95" s="1545"/>
      <c r="BT95" s="1545"/>
      <c r="BU95" s="1545"/>
      <c r="BV95" s="1545"/>
      <c r="BW95" s="1545"/>
      <c r="BX95" s="1545"/>
      <c r="BY95" s="1545"/>
      <c r="BZ95" s="1545"/>
      <c r="CA95" s="2983" t="str">
        <f t="shared" ref="CA95:CA103" si="99">IF(AND(AP95="",C95&gt;0)," * No olvide digitar la columna Beneficiarios. Digite cero si no tiene.",IF(AP95&gt;C95," * La variable Beneficiarios no puede ser mayor al Total.",""))</f>
        <v/>
      </c>
      <c r="CB95" s="2983" t="str">
        <f t="shared" ref="CB95:CB103" si="100">IF(AQ95&gt;C95," * El Total Controles no puede ser mayor que el Total Ambos Sexos.","")</f>
        <v/>
      </c>
      <c r="CC95" s="2983" t="str">
        <f t="shared" ref="CC95:CC103" si="101">IF(AND(C95&gt;0,AR95="")," * No olvide digitar la variable Pueblos originarios. Digite cero si no tiene.",IF(AR95&gt;C95," * La variable Pueblos originarios no puede ser mayor al Total.",""))</f>
        <v/>
      </c>
      <c r="CD95" s="2983" t="str">
        <f t="shared" ref="CD95:CD103" si="102">IF(AND(C95&gt;0,AS95="")," * No olvide digitar la variable Migrantes. Digite cero si no tiene.",IF(AS95&gt;C95," * La variable Migrantes no puede ser mayor al Total.",""))</f>
        <v/>
      </c>
      <c r="CE95" s="2983" t="str">
        <f t="shared" ref="CE95:CE103" si="103">IF(AT95&gt;C95," * El Total Atención Remota consulta abreviada PNM no puede ser mayor que el Total Ambos Sexos.","")</f>
        <v/>
      </c>
      <c r="CF95" s="2983" t="str">
        <f t="shared" ref="CF95:CF103" si="104">IF(AU95&gt;C95," * El Total Consultorías resueltas vía remota no puede ser mayor que el Total Ambos Sexos.","")</f>
        <v/>
      </c>
      <c r="CG95" s="1545"/>
      <c r="CH95" s="1545"/>
      <c r="CI95" s="2989"/>
      <c r="CJ95" s="1545"/>
      <c r="CK95" s="2984">
        <f t="shared" ref="CK95:CK103" si="105">IF(AND(AP95="",C95&gt;0),1,IF(AP95&gt;C95,1,0))</f>
        <v>0</v>
      </c>
      <c r="CL95" s="2984">
        <f t="shared" ref="CL95:CL103" si="106">IF(AQ95&gt;C95,1,0)</f>
        <v>0</v>
      </c>
      <c r="CM95" s="2984">
        <f t="shared" ref="CM95:CM103" si="107">IF(AND(C95&gt;0,AR95=""),1,IF(AR95&gt;C95,1,0))</f>
        <v>0</v>
      </c>
      <c r="CN95" s="2984">
        <f t="shared" ref="CN95:CP95" si="108">IF(AND($C95&gt;0,AS95=""),1,IF(AS95&gt;$C95,1,0))</f>
        <v>0</v>
      </c>
      <c r="CO95" s="2984">
        <f t="shared" si="108"/>
        <v>0</v>
      </c>
      <c r="CP95" s="2984">
        <f t="shared" si="108"/>
        <v>0</v>
      </c>
      <c r="CQ95" s="1545"/>
      <c r="CR95" s="1545"/>
    </row>
    <row r="96" spans="1:96" ht="15" customHeight="1" x14ac:dyDescent="0.25">
      <c r="A96" s="2718" t="s">
        <v>2827</v>
      </c>
      <c r="B96" s="771" t="s">
        <v>1350</v>
      </c>
      <c r="C96" s="588">
        <f>SUM(D96:E96)</f>
        <v>0</v>
      </c>
      <c r="D96" s="3007"/>
      <c r="E96" s="2909">
        <f>SUM(K96+M96+O96+Q96+S96+U96+W96+Y96+AA96+AC96+AE96+AG96+AI96+AK96+AM96)</f>
        <v>0</v>
      </c>
      <c r="F96" s="1578"/>
      <c r="G96" s="3008"/>
      <c r="H96" s="1578"/>
      <c r="I96" s="3008"/>
      <c r="J96" s="1578"/>
      <c r="K96" s="2895"/>
      <c r="L96" s="1578"/>
      <c r="M96" s="2895"/>
      <c r="N96" s="1578"/>
      <c r="O96" s="2895"/>
      <c r="P96" s="1578"/>
      <c r="Q96" s="2895"/>
      <c r="R96" s="1578"/>
      <c r="S96" s="2895"/>
      <c r="T96" s="1578"/>
      <c r="U96" s="2895"/>
      <c r="V96" s="1578"/>
      <c r="W96" s="2895"/>
      <c r="X96" s="1578"/>
      <c r="Y96" s="2895"/>
      <c r="Z96" s="1578"/>
      <c r="AA96" s="2895"/>
      <c r="AB96" s="1578"/>
      <c r="AC96" s="1547"/>
      <c r="AD96" s="1578"/>
      <c r="AE96" s="2895"/>
      <c r="AF96" s="1578"/>
      <c r="AG96" s="2895"/>
      <c r="AH96" s="1578"/>
      <c r="AI96" s="2895"/>
      <c r="AJ96" s="1578"/>
      <c r="AK96" s="2895"/>
      <c r="AL96" s="1578"/>
      <c r="AM96" s="1406"/>
      <c r="AN96" s="3009"/>
      <c r="AO96" s="1567"/>
      <c r="AP96" s="3009"/>
      <c r="AQ96" s="3010"/>
      <c r="AR96" s="3001"/>
      <c r="AS96" s="3001"/>
      <c r="AT96" s="3001"/>
      <c r="AU96" s="2883"/>
      <c r="AV96" s="1545" t="str">
        <f t="shared" si="98"/>
        <v/>
      </c>
      <c r="AW96" s="1545"/>
      <c r="AX96" s="1545"/>
      <c r="AY96" s="1545"/>
      <c r="AZ96" s="1545"/>
      <c r="BA96" s="1545"/>
      <c r="BB96" s="1545"/>
      <c r="BC96" s="1545"/>
      <c r="BD96" s="1545"/>
      <c r="BE96" s="1545"/>
      <c r="BF96" s="1545"/>
      <c r="BG96" s="1545"/>
      <c r="BH96" s="1545"/>
      <c r="BI96" s="1545"/>
      <c r="BJ96" s="1545"/>
      <c r="BK96" s="1545"/>
      <c r="BL96" s="1545"/>
      <c r="BM96" s="1545"/>
      <c r="BN96" s="1545"/>
      <c r="BO96" s="1545"/>
      <c r="BP96" s="1545"/>
      <c r="BQ96" s="1545"/>
      <c r="BR96" s="1545"/>
      <c r="BS96" s="1545"/>
      <c r="BT96" s="1545"/>
      <c r="BU96" s="1545"/>
      <c r="BV96" s="1545"/>
      <c r="BW96" s="1545"/>
      <c r="BX96" s="1545"/>
      <c r="BY96" s="1545"/>
      <c r="BZ96" s="1545"/>
      <c r="CA96" s="2983" t="str">
        <f t="shared" si="99"/>
        <v/>
      </c>
      <c r="CB96" s="2983" t="str">
        <f t="shared" si="100"/>
        <v/>
      </c>
      <c r="CC96" s="2983" t="str">
        <f t="shared" si="101"/>
        <v/>
      </c>
      <c r="CD96" s="2983" t="str">
        <f t="shared" si="102"/>
        <v/>
      </c>
      <c r="CE96" s="2983" t="str">
        <f t="shared" si="103"/>
        <v/>
      </c>
      <c r="CF96" s="2983" t="str">
        <f t="shared" si="104"/>
        <v/>
      </c>
      <c r="CG96" s="1545"/>
      <c r="CH96" s="1545"/>
      <c r="CI96" s="2989"/>
      <c r="CJ96" s="1545"/>
      <c r="CK96" s="2984">
        <f t="shared" si="105"/>
        <v>0</v>
      </c>
      <c r="CL96" s="2984">
        <f t="shared" si="106"/>
        <v>0</v>
      </c>
      <c r="CM96" s="2984">
        <f t="shared" si="107"/>
        <v>0</v>
      </c>
      <c r="CN96" s="2984">
        <f t="shared" ref="CN96:CN103" si="109">IF(AND(C96&gt;0,AS96=""),1,IF(AS96&gt;C96,1,0))</f>
        <v>0</v>
      </c>
      <c r="CO96" s="2984">
        <f t="shared" ref="CO96:CP96" si="110">IF(AND($C96&gt;0,AT96=""),1,IF(AT96&gt;$C96,1,0))</f>
        <v>0</v>
      </c>
      <c r="CP96" s="2984">
        <f t="shared" si="110"/>
        <v>0</v>
      </c>
      <c r="CQ96" s="1545"/>
      <c r="CR96" s="1545"/>
    </row>
    <row r="97" spans="1:96" ht="15" customHeight="1" x14ac:dyDescent="0.25">
      <c r="A97" s="2821"/>
      <c r="B97" s="198" t="s">
        <v>4135</v>
      </c>
      <c r="C97" s="894">
        <f t="shared" ref="C97:C103" si="111">SUM(D97+E97)</f>
        <v>0</v>
      </c>
      <c r="D97" s="1252">
        <f t="shared" ref="D97:E97" si="112">SUM(F97+H97+J97+L97+N97+P97+R97+T97+V97+X97+Z97+AB97+AD97+AF97+AH97+AJ97+AL97)</f>
        <v>0</v>
      </c>
      <c r="E97" s="1253">
        <f t="shared" si="112"/>
        <v>0</v>
      </c>
      <c r="F97" s="1399"/>
      <c r="G97" s="2884"/>
      <c r="H97" s="1399"/>
      <c r="I97" s="2884"/>
      <c r="J97" s="1399"/>
      <c r="K97" s="2884"/>
      <c r="L97" s="1399"/>
      <c r="M97" s="2884"/>
      <c r="N97" s="1399"/>
      <c r="O97" s="2884"/>
      <c r="P97" s="1399"/>
      <c r="Q97" s="1548"/>
      <c r="R97" s="1399"/>
      <c r="S97" s="1548"/>
      <c r="T97" s="1399"/>
      <c r="U97" s="1548"/>
      <c r="V97" s="1399"/>
      <c r="W97" s="1548"/>
      <c r="X97" s="1399"/>
      <c r="Y97" s="1548"/>
      <c r="Z97" s="1399"/>
      <c r="AA97" s="1548"/>
      <c r="AB97" s="1399"/>
      <c r="AC97" s="1548"/>
      <c r="AD97" s="1399"/>
      <c r="AE97" s="1548"/>
      <c r="AF97" s="1399"/>
      <c r="AG97" s="1548"/>
      <c r="AH97" s="1399"/>
      <c r="AI97" s="1548"/>
      <c r="AJ97" s="1399"/>
      <c r="AK97" s="1548"/>
      <c r="AL97" s="3011"/>
      <c r="AM97" s="1409"/>
      <c r="AN97" s="1410"/>
      <c r="AO97" s="1409"/>
      <c r="AP97" s="1410"/>
      <c r="AQ97" s="2897"/>
      <c r="AR97" s="1400"/>
      <c r="AS97" s="1400"/>
      <c r="AT97" s="1400"/>
      <c r="AU97" s="2884"/>
      <c r="AV97" s="1545" t="str">
        <f t="shared" si="98"/>
        <v/>
      </c>
      <c r="AW97" s="1545"/>
      <c r="AX97" s="1545"/>
      <c r="AY97" s="1545"/>
      <c r="AZ97" s="1545"/>
      <c r="BA97" s="1545"/>
      <c r="BB97" s="1545"/>
      <c r="BC97" s="1545"/>
      <c r="BD97" s="1545"/>
      <c r="BE97" s="1545"/>
      <c r="BF97" s="1545"/>
      <c r="BG97" s="1545"/>
      <c r="BH97" s="1545"/>
      <c r="BI97" s="1545"/>
      <c r="BJ97" s="1545"/>
      <c r="BK97" s="1545"/>
      <c r="BL97" s="1545"/>
      <c r="BM97" s="1545"/>
      <c r="BN97" s="1545"/>
      <c r="BO97" s="1545"/>
      <c r="BP97" s="1545"/>
      <c r="BQ97" s="1545"/>
      <c r="BR97" s="1545"/>
      <c r="BS97" s="1545"/>
      <c r="BT97" s="1545"/>
      <c r="BU97" s="1545"/>
      <c r="BV97" s="1545"/>
      <c r="BW97" s="1545"/>
      <c r="BX97" s="1545"/>
      <c r="BY97" s="1545"/>
      <c r="BZ97" s="1545"/>
      <c r="CA97" s="2983" t="str">
        <f t="shared" si="99"/>
        <v/>
      </c>
      <c r="CB97" s="2983" t="str">
        <f t="shared" si="100"/>
        <v/>
      </c>
      <c r="CC97" s="2983" t="str">
        <f t="shared" si="101"/>
        <v/>
      </c>
      <c r="CD97" s="2983" t="str">
        <f t="shared" si="102"/>
        <v/>
      </c>
      <c r="CE97" s="2983" t="str">
        <f t="shared" si="103"/>
        <v/>
      </c>
      <c r="CF97" s="2983" t="str">
        <f t="shared" si="104"/>
        <v/>
      </c>
      <c r="CG97" s="1545"/>
      <c r="CH97" s="1545"/>
      <c r="CI97" s="2989"/>
      <c r="CJ97" s="1545"/>
      <c r="CK97" s="2984">
        <f t="shared" si="105"/>
        <v>0</v>
      </c>
      <c r="CL97" s="2984">
        <f t="shared" si="106"/>
        <v>0</v>
      </c>
      <c r="CM97" s="2984">
        <f t="shared" si="107"/>
        <v>0</v>
      </c>
      <c r="CN97" s="2984">
        <f t="shared" si="109"/>
        <v>0</v>
      </c>
      <c r="CO97" s="2984">
        <f t="shared" ref="CO97:CP97" si="113">IF(AND($C97&gt;0,AT97=""),1,IF(AT97&gt;$C97,1,0))</f>
        <v>0</v>
      </c>
      <c r="CP97" s="2984">
        <f t="shared" si="113"/>
        <v>0</v>
      </c>
      <c r="CQ97" s="1545"/>
      <c r="CR97" s="1545"/>
    </row>
    <row r="98" spans="1:96" ht="15" customHeight="1" x14ac:dyDescent="0.25">
      <c r="A98" s="203"/>
      <c r="B98" s="772" t="s">
        <v>1333</v>
      </c>
      <c r="C98" s="888">
        <f t="shared" si="111"/>
        <v>0</v>
      </c>
      <c r="D98" s="2760">
        <f t="shared" ref="D98:E98" si="114">SUM(N98+P98+R98+T98+V98+X98+Z98+AB98)</f>
        <v>0</v>
      </c>
      <c r="E98" s="2761">
        <f t="shared" si="114"/>
        <v>0</v>
      </c>
      <c r="F98" s="1579"/>
      <c r="G98" s="3012"/>
      <c r="H98" s="1579"/>
      <c r="I98" s="3012"/>
      <c r="J98" s="1579"/>
      <c r="K98" s="3012"/>
      <c r="L98" s="1579"/>
      <c r="M98" s="3012"/>
      <c r="N98" s="1402"/>
      <c r="O98" s="1560"/>
      <c r="P98" s="1402"/>
      <c r="Q98" s="1560"/>
      <c r="R98" s="1402"/>
      <c r="S98" s="1560"/>
      <c r="T98" s="1402"/>
      <c r="U98" s="1560"/>
      <c r="V98" s="1402"/>
      <c r="W98" s="1560"/>
      <c r="X98" s="1402"/>
      <c r="Y98" s="1560"/>
      <c r="Z98" s="1402"/>
      <c r="AA98" s="2887"/>
      <c r="AB98" s="1402"/>
      <c r="AC98" s="1560"/>
      <c r="AD98" s="1579"/>
      <c r="AE98" s="3012"/>
      <c r="AF98" s="1579"/>
      <c r="AG98" s="3012"/>
      <c r="AH98" s="1579"/>
      <c r="AI98" s="3012"/>
      <c r="AJ98" s="1579"/>
      <c r="AK98" s="3012"/>
      <c r="AL98" s="1579"/>
      <c r="AM98" s="3013"/>
      <c r="AN98" s="1413"/>
      <c r="AO98" s="1412"/>
      <c r="AP98" s="1413"/>
      <c r="AQ98" s="2899"/>
      <c r="AR98" s="1403"/>
      <c r="AS98" s="1403"/>
      <c r="AT98" s="1403"/>
      <c r="AU98" s="2887"/>
      <c r="AV98" s="1545" t="str">
        <f t="shared" si="98"/>
        <v/>
      </c>
      <c r="AW98" s="1545"/>
      <c r="AX98" s="1545"/>
      <c r="AY98" s="1545"/>
      <c r="AZ98" s="1545"/>
      <c r="BA98" s="1545"/>
      <c r="BB98" s="1545"/>
      <c r="BC98" s="1545"/>
      <c r="BD98" s="1545"/>
      <c r="BE98" s="1545"/>
      <c r="BF98" s="1545"/>
      <c r="BG98" s="1545"/>
      <c r="BH98" s="1545"/>
      <c r="BI98" s="1545"/>
      <c r="BJ98" s="1545"/>
      <c r="BK98" s="1545"/>
      <c r="BL98" s="1545"/>
      <c r="BM98" s="1545"/>
      <c r="BN98" s="1545"/>
      <c r="BO98" s="1545"/>
      <c r="BP98" s="1545"/>
      <c r="BQ98" s="1545"/>
      <c r="BR98" s="1545"/>
      <c r="BS98" s="1545"/>
      <c r="BT98" s="1545"/>
      <c r="BU98" s="1545"/>
      <c r="BV98" s="1545"/>
      <c r="BW98" s="1545"/>
      <c r="BX98" s="1545"/>
      <c r="BY98" s="1545"/>
      <c r="BZ98" s="1545"/>
      <c r="CA98" s="2983" t="str">
        <f t="shared" si="99"/>
        <v/>
      </c>
      <c r="CB98" s="2983" t="str">
        <f t="shared" si="100"/>
        <v/>
      </c>
      <c r="CC98" s="2983" t="str">
        <f t="shared" si="101"/>
        <v/>
      </c>
      <c r="CD98" s="2983" t="str">
        <f t="shared" si="102"/>
        <v/>
      </c>
      <c r="CE98" s="2983" t="str">
        <f t="shared" si="103"/>
        <v/>
      </c>
      <c r="CF98" s="2983" t="str">
        <f t="shared" si="104"/>
        <v/>
      </c>
      <c r="CG98" s="1545"/>
      <c r="CH98" s="1545"/>
      <c r="CI98" s="2989"/>
      <c r="CJ98" s="1545"/>
      <c r="CK98" s="2984">
        <f t="shared" si="105"/>
        <v>0</v>
      </c>
      <c r="CL98" s="2984">
        <f t="shared" si="106"/>
        <v>0</v>
      </c>
      <c r="CM98" s="2984">
        <f t="shared" si="107"/>
        <v>0</v>
      </c>
      <c r="CN98" s="2984">
        <f t="shared" si="109"/>
        <v>0</v>
      </c>
      <c r="CO98" s="2984">
        <f t="shared" ref="CO98:CP98" si="115">IF(AND($C98&gt;0,AT98=""),1,IF(AT98&gt;$C98,1,0))</f>
        <v>0</v>
      </c>
      <c r="CP98" s="2984">
        <f t="shared" si="115"/>
        <v>0</v>
      </c>
      <c r="CQ98" s="1545"/>
      <c r="CR98" s="1545"/>
    </row>
    <row r="99" spans="1:96" ht="15" customHeight="1" x14ac:dyDescent="0.25">
      <c r="A99" s="1924" t="s">
        <v>110</v>
      </c>
      <c r="B99" s="3014"/>
      <c r="C99" s="346">
        <f t="shared" si="111"/>
        <v>0</v>
      </c>
      <c r="D99" s="345">
        <f t="shared" ref="D99:E99" si="116">SUM(F99+H99+J99+L99+N99+P99+R99+T99+V99+X99+Z99+AB99+AD99+AF99+AH99+AJ99+AL99)</f>
        <v>0</v>
      </c>
      <c r="E99" s="2762">
        <f t="shared" si="116"/>
        <v>0</v>
      </c>
      <c r="F99" s="2999"/>
      <c r="G99" s="2883"/>
      <c r="H99" s="2999"/>
      <c r="I99" s="2883"/>
      <c r="J99" s="2999"/>
      <c r="K99" s="3000"/>
      <c r="L99" s="2999"/>
      <c r="M99" s="3000"/>
      <c r="N99" s="2999"/>
      <c r="O99" s="3000"/>
      <c r="P99" s="2999"/>
      <c r="Q99" s="3000"/>
      <c r="R99" s="2999"/>
      <c r="S99" s="3000"/>
      <c r="T99" s="2999"/>
      <c r="U99" s="3000"/>
      <c r="V99" s="2999"/>
      <c r="W99" s="3000"/>
      <c r="X99" s="2999"/>
      <c r="Y99" s="3000"/>
      <c r="Z99" s="2999"/>
      <c r="AA99" s="3000"/>
      <c r="AB99" s="2999"/>
      <c r="AC99" s="3000"/>
      <c r="AD99" s="2999"/>
      <c r="AE99" s="3000"/>
      <c r="AF99" s="2999"/>
      <c r="AG99" s="3000"/>
      <c r="AH99" s="2999"/>
      <c r="AI99" s="2883"/>
      <c r="AJ99" s="2999"/>
      <c r="AK99" s="2883"/>
      <c r="AL99" s="3015"/>
      <c r="AM99" s="1567"/>
      <c r="AN99" s="3009"/>
      <c r="AO99" s="1567"/>
      <c r="AP99" s="3009"/>
      <c r="AQ99" s="3010"/>
      <c r="AR99" s="3001"/>
      <c r="AS99" s="3001"/>
      <c r="AT99" s="3001"/>
      <c r="AU99" s="2883"/>
      <c r="AV99" s="1545" t="str">
        <f t="shared" si="98"/>
        <v/>
      </c>
      <c r="AW99" s="1545"/>
      <c r="AX99" s="1545"/>
      <c r="AY99" s="1545"/>
      <c r="AZ99" s="1545"/>
      <c r="BA99" s="1545"/>
      <c r="BB99" s="1545"/>
      <c r="BC99" s="1545"/>
      <c r="BD99" s="1545"/>
      <c r="BE99" s="1545"/>
      <c r="BF99" s="1545"/>
      <c r="BG99" s="1545"/>
      <c r="BH99" s="1545"/>
      <c r="BI99" s="1545"/>
      <c r="BJ99" s="1545"/>
      <c r="BK99" s="1545"/>
      <c r="BL99" s="1545"/>
      <c r="BM99" s="1545"/>
      <c r="BN99" s="1545"/>
      <c r="BO99" s="1545"/>
      <c r="BP99" s="1545"/>
      <c r="BQ99" s="1545"/>
      <c r="BR99" s="1545"/>
      <c r="BS99" s="1545"/>
      <c r="BT99" s="1545"/>
      <c r="BU99" s="1545"/>
      <c r="BV99" s="1545"/>
      <c r="BW99" s="1545"/>
      <c r="BX99" s="1545"/>
      <c r="BY99" s="1545"/>
      <c r="BZ99" s="1545"/>
      <c r="CA99" s="2983" t="str">
        <f t="shared" si="99"/>
        <v/>
      </c>
      <c r="CB99" s="2983" t="str">
        <f t="shared" si="100"/>
        <v/>
      </c>
      <c r="CC99" s="2983" t="str">
        <f t="shared" si="101"/>
        <v/>
      </c>
      <c r="CD99" s="2983" t="str">
        <f t="shared" si="102"/>
        <v/>
      </c>
      <c r="CE99" s="2983" t="str">
        <f t="shared" si="103"/>
        <v/>
      </c>
      <c r="CF99" s="2983" t="str">
        <f t="shared" si="104"/>
        <v/>
      </c>
      <c r="CG99" s="1545"/>
      <c r="CH99" s="1545"/>
      <c r="CI99" s="2989"/>
      <c r="CJ99" s="1545"/>
      <c r="CK99" s="2984">
        <f t="shared" si="105"/>
        <v>0</v>
      </c>
      <c r="CL99" s="2984">
        <f t="shared" si="106"/>
        <v>0</v>
      </c>
      <c r="CM99" s="2984">
        <f t="shared" si="107"/>
        <v>0</v>
      </c>
      <c r="CN99" s="2984">
        <f t="shared" si="109"/>
        <v>0</v>
      </c>
      <c r="CO99" s="2984">
        <f t="shared" ref="CO99:CP99" si="117">IF(AND($C99&gt;0,AT99=""),1,IF(AT99&gt;$C99,1,0))</f>
        <v>0</v>
      </c>
      <c r="CP99" s="2984">
        <f t="shared" si="117"/>
        <v>0</v>
      </c>
      <c r="CQ99" s="1545"/>
      <c r="CR99" s="1545"/>
    </row>
    <row r="100" spans="1:96" ht="15" customHeight="1" x14ac:dyDescent="0.25">
      <c r="A100" s="1250" t="s">
        <v>1354</v>
      </c>
      <c r="B100" s="508"/>
      <c r="C100" s="1251">
        <f t="shared" si="111"/>
        <v>0</v>
      </c>
      <c r="D100" s="1252">
        <f t="shared" ref="D100:E100" si="118">SUM(F100+H100+J100+L100+N100+P100+R100+T100+V100+X100+Z100+AB100+AD100+AF100+AH100+AJ100+AL100)</f>
        <v>0</v>
      </c>
      <c r="E100" s="1253">
        <f t="shared" si="118"/>
        <v>0</v>
      </c>
      <c r="F100" s="1399"/>
      <c r="G100" s="2884"/>
      <c r="H100" s="1399"/>
      <c r="I100" s="2884"/>
      <c r="J100" s="1399"/>
      <c r="K100" s="1548"/>
      <c r="L100" s="1399"/>
      <c r="M100" s="1548"/>
      <c r="N100" s="1399"/>
      <c r="O100" s="1548"/>
      <c r="P100" s="1399"/>
      <c r="Q100" s="1548"/>
      <c r="R100" s="1399"/>
      <c r="S100" s="1548"/>
      <c r="T100" s="1399"/>
      <c r="U100" s="1548"/>
      <c r="V100" s="1399"/>
      <c r="W100" s="1548"/>
      <c r="X100" s="1399"/>
      <c r="Y100" s="1548"/>
      <c r="Z100" s="1399"/>
      <c r="AA100" s="1548"/>
      <c r="AB100" s="1399"/>
      <c r="AC100" s="2884"/>
      <c r="AD100" s="1399"/>
      <c r="AE100" s="2884"/>
      <c r="AF100" s="1399"/>
      <c r="AG100" s="2884"/>
      <c r="AH100" s="1399"/>
      <c r="AI100" s="2884"/>
      <c r="AJ100" s="1399"/>
      <c r="AK100" s="2884"/>
      <c r="AL100" s="3011"/>
      <c r="AM100" s="1409"/>
      <c r="AN100" s="1410"/>
      <c r="AO100" s="1409"/>
      <c r="AP100" s="1410"/>
      <c r="AQ100" s="2897"/>
      <c r="AR100" s="1400"/>
      <c r="AS100" s="1400"/>
      <c r="AT100" s="1400"/>
      <c r="AU100" s="2884"/>
      <c r="AV100" s="1545" t="str">
        <f t="shared" si="98"/>
        <v/>
      </c>
      <c r="AW100" s="1545"/>
      <c r="AX100" s="1545"/>
      <c r="AY100" s="1545"/>
      <c r="AZ100" s="1545"/>
      <c r="BA100" s="1545"/>
      <c r="BB100" s="1545"/>
      <c r="BC100" s="1545"/>
      <c r="BD100" s="1545"/>
      <c r="BE100" s="1545"/>
      <c r="BF100" s="1545"/>
      <c r="BG100" s="1545"/>
      <c r="BH100" s="1545"/>
      <c r="BI100" s="1545"/>
      <c r="BJ100" s="1545"/>
      <c r="BK100" s="1545"/>
      <c r="BL100" s="1545"/>
      <c r="BM100" s="1545"/>
      <c r="BN100" s="1545"/>
      <c r="BO100" s="1545"/>
      <c r="BP100" s="1545"/>
      <c r="BQ100" s="1545"/>
      <c r="BR100" s="1545"/>
      <c r="BS100" s="1545"/>
      <c r="BT100" s="1545"/>
      <c r="BU100" s="1545"/>
      <c r="BV100" s="1545"/>
      <c r="BW100" s="1545"/>
      <c r="BX100" s="1545"/>
      <c r="BY100" s="1545"/>
      <c r="BZ100" s="1545"/>
      <c r="CA100" s="2983" t="str">
        <f t="shared" si="99"/>
        <v/>
      </c>
      <c r="CB100" s="2983" t="str">
        <f t="shared" si="100"/>
        <v/>
      </c>
      <c r="CC100" s="2983" t="str">
        <f t="shared" si="101"/>
        <v/>
      </c>
      <c r="CD100" s="2983" t="str">
        <f t="shared" si="102"/>
        <v/>
      </c>
      <c r="CE100" s="2983" t="str">
        <f t="shared" si="103"/>
        <v/>
      </c>
      <c r="CF100" s="2983" t="str">
        <f t="shared" si="104"/>
        <v/>
      </c>
      <c r="CG100" s="1545"/>
      <c r="CH100" s="1545"/>
      <c r="CI100" s="2989"/>
      <c r="CJ100" s="1545"/>
      <c r="CK100" s="2984">
        <f t="shared" si="105"/>
        <v>0</v>
      </c>
      <c r="CL100" s="2984">
        <f t="shared" si="106"/>
        <v>0</v>
      </c>
      <c r="CM100" s="2984">
        <f t="shared" si="107"/>
        <v>0</v>
      </c>
      <c r="CN100" s="2984">
        <f t="shared" si="109"/>
        <v>0</v>
      </c>
      <c r="CO100" s="2984">
        <f t="shared" ref="CO100:CP100" si="119">IF(AND($C100&gt;0,AT100=""),1,IF(AT100&gt;$C100,1,0))</f>
        <v>0</v>
      </c>
      <c r="CP100" s="2984">
        <f t="shared" si="119"/>
        <v>0</v>
      </c>
      <c r="CQ100" s="1545"/>
      <c r="CR100" s="1545"/>
    </row>
    <row r="101" spans="1:96" ht="15" customHeight="1" x14ac:dyDescent="0.25">
      <c r="A101" s="1580" t="s">
        <v>515</v>
      </c>
      <c r="B101" s="1581"/>
      <c r="C101" s="1582">
        <f t="shared" si="111"/>
        <v>0</v>
      </c>
      <c r="D101" s="1583">
        <f t="shared" ref="D101:E101" si="120">SUM(F101+H101+J101+L101+N101+P101+R101+T101+V101+X101+Z101+AB101+AD101+AF101+AH101+AJ101+AL101)</f>
        <v>0</v>
      </c>
      <c r="E101" s="1253">
        <f t="shared" si="120"/>
        <v>0</v>
      </c>
      <c r="F101" s="1399"/>
      <c r="G101" s="2884"/>
      <c r="H101" s="1399"/>
      <c r="I101" s="2884"/>
      <c r="J101" s="1399"/>
      <c r="K101" s="1548"/>
      <c r="L101" s="1399"/>
      <c r="M101" s="1548"/>
      <c r="N101" s="1399"/>
      <c r="O101" s="1548"/>
      <c r="P101" s="1399"/>
      <c r="Q101" s="1548"/>
      <c r="R101" s="1399"/>
      <c r="S101" s="1548"/>
      <c r="T101" s="1399"/>
      <c r="U101" s="1548"/>
      <c r="V101" s="1399"/>
      <c r="W101" s="1548"/>
      <c r="X101" s="1399"/>
      <c r="Y101" s="1548"/>
      <c r="Z101" s="1399"/>
      <c r="AA101" s="1548"/>
      <c r="AB101" s="1399"/>
      <c r="AC101" s="2884"/>
      <c r="AD101" s="1399"/>
      <c r="AE101" s="2884"/>
      <c r="AF101" s="1399"/>
      <c r="AG101" s="2884"/>
      <c r="AH101" s="1399"/>
      <c r="AI101" s="2884"/>
      <c r="AJ101" s="1399"/>
      <c r="AK101" s="2884"/>
      <c r="AL101" s="3011"/>
      <c r="AM101" s="1409"/>
      <c r="AN101" s="1410"/>
      <c r="AO101" s="1409"/>
      <c r="AP101" s="1410"/>
      <c r="AQ101" s="2897"/>
      <c r="AR101" s="1400"/>
      <c r="AS101" s="1400"/>
      <c r="AT101" s="1400"/>
      <c r="AU101" s="2884"/>
      <c r="AV101" s="1545" t="str">
        <f t="shared" si="98"/>
        <v/>
      </c>
      <c r="AW101" s="1545"/>
      <c r="AX101" s="1545"/>
      <c r="AY101" s="1545"/>
      <c r="AZ101" s="1545"/>
      <c r="BA101" s="1545"/>
      <c r="BB101" s="1545"/>
      <c r="BC101" s="1545"/>
      <c r="BD101" s="1545"/>
      <c r="BE101" s="1545"/>
      <c r="BF101" s="1545"/>
      <c r="BG101" s="1545"/>
      <c r="BH101" s="1545"/>
      <c r="BI101" s="1545"/>
      <c r="BJ101" s="1545"/>
      <c r="BK101" s="1545"/>
      <c r="BL101" s="1545"/>
      <c r="BM101" s="1545"/>
      <c r="BN101" s="1545"/>
      <c r="BO101" s="1545"/>
      <c r="BP101" s="1545"/>
      <c r="BQ101" s="1545"/>
      <c r="BR101" s="1545"/>
      <c r="BS101" s="1545"/>
      <c r="BT101" s="1545"/>
      <c r="BU101" s="1545"/>
      <c r="BV101" s="1545"/>
      <c r="BW101" s="1545"/>
      <c r="BX101" s="1545"/>
      <c r="BY101" s="1545"/>
      <c r="BZ101" s="1545"/>
      <c r="CA101" s="2983" t="str">
        <f t="shared" si="99"/>
        <v/>
      </c>
      <c r="CB101" s="2983" t="str">
        <f t="shared" si="100"/>
        <v/>
      </c>
      <c r="CC101" s="2983" t="str">
        <f t="shared" si="101"/>
        <v/>
      </c>
      <c r="CD101" s="2983" t="str">
        <f t="shared" si="102"/>
        <v/>
      </c>
      <c r="CE101" s="2983" t="str">
        <f t="shared" si="103"/>
        <v/>
      </c>
      <c r="CF101" s="2983" t="str">
        <f t="shared" si="104"/>
        <v/>
      </c>
      <c r="CG101" s="1545"/>
      <c r="CH101" s="1545"/>
      <c r="CI101" s="2989"/>
      <c r="CJ101" s="1545"/>
      <c r="CK101" s="2984">
        <f t="shared" si="105"/>
        <v>0</v>
      </c>
      <c r="CL101" s="2984">
        <f t="shared" si="106"/>
        <v>0</v>
      </c>
      <c r="CM101" s="2984">
        <f t="shared" si="107"/>
        <v>0</v>
      </c>
      <c r="CN101" s="2984">
        <f t="shared" si="109"/>
        <v>0</v>
      </c>
      <c r="CO101" s="2984">
        <f t="shared" ref="CO101:CP101" si="121">IF(AND($C101&gt;0,AT101=""),1,IF(AT101&gt;$C101,1,0))</f>
        <v>0</v>
      </c>
      <c r="CP101" s="2984">
        <f t="shared" si="121"/>
        <v>0</v>
      </c>
      <c r="CQ101" s="1545"/>
      <c r="CR101" s="1545"/>
    </row>
    <row r="102" spans="1:96" ht="15" customHeight="1" x14ac:dyDescent="0.25">
      <c r="A102" s="1250" t="s">
        <v>4136</v>
      </c>
      <c r="B102" s="508"/>
      <c r="C102" s="1251">
        <f t="shared" si="111"/>
        <v>0</v>
      </c>
      <c r="D102" s="1252">
        <f t="shared" ref="D102:E102" si="122">SUM(F102+H102+J102+L102+N102+P102+R102+T102+V102+X102+Z102+AB102+AD102+AF102+AH102+AJ102+AL102)</f>
        <v>0</v>
      </c>
      <c r="E102" s="1253">
        <f t="shared" si="122"/>
        <v>0</v>
      </c>
      <c r="F102" s="1399"/>
      <c r="G102" s="2884"/>
      <c r="H102" s="1399"/>
      <c r="I102" s="2884"/>
      <c r="J102" s="1399"/>
      <c r="K102" s="1548"/>
      <c r="L102" s="1399"/>
      <c r="M102" s="1548"/>
      <c r="N102" s="1399"/>
      <c r="O102" s="1548"/>
      <c r="P102" s="1399"/>
      <c r="Q102" s="1548"/>
      <c r="R102" s="1399"/>
      <c r="S102" s="1548"/>
      <c r="T102" s="1399"/>
      <c r="U102" s="1548"/>
      <c r="V102" s="1399"/>
      <c r="W102" s="1548"/>
      <c r="X102" s="1399"/>
      <c r="Y102" s="1548"/>
      <c r="Z102" s="1399"/>
      <c r="AA102" s="1548"/>
      <c r="AB102" s="1399"/>
      <c r="AC102" s="1548"/>
      <c r="AD102" s="1399"/>
      <c r="AE102" s="1548"/>
      <c r="AF102" s="1399"/>
      <c r="AG102" s="1548"/>
      <c r="AH102" s="1399"/>
      <c r="AI102" s="2884"/>
      <c r="AJ102" s="1399"/>
      <c r="AK102" s="2884"/>
      <c r="AL102" s="3011"/>
      <c r="AM102" s="1409"/>
      <c r="AN102" s="1410"/>
      <c r="AO102" s="1409"/>
      <c r="AP102" s="1410"/>
      <c r="AQ102" s="2897"/>
      <c r="AR102" s="1400"/>
      <c r="AS102" s="1400"/>
      <c r="AT102" s="1400"/>
      <c r="AU102" s="2884"/>
      <c r="AV102" s="1545" t="str">
        <f t="shared" si="98"/>
        <v/>
      </c>
      <c r="AW102" s="1545"/>
      <c r="AX102" s="1545"/>
      <c r="AY102" s="1545"/>
      <c r="AZ102" s="1545"/>
      <c r="BA102" s="1545"/>
      <c r="BB102" s="1545"/>
      <c r="BC102" s="1545"/>
      <c r="BD102" s="1545"/>
      <c r="BE102" s="1545"/>
      <c r="BF102" s="1545"/>
      <c r="BG102" s="1545"/>
      <c r="BH102" s="1545"/>
      <c r="BI102" s="1545"/>
      <c r="BJ102" s="1545"/>
      <c r="BK102" s="1545"/>
      <c r="BL102" s="1545"/>
      <c r="BM102" s="1545"/>
      <c r="BN102" s="1545"/>
      <c r="BO102" s="1545"/>
      <c r="BP102" s="1545"/>
      <c r="BQ102" s="1545"/>
      <c r="BR102" s="1545"/>
      <c r="BS102" s="1545"/>
      <c r="BT102" s="1545"/>
      <c r="BU102" s="1545"/>
      <c r="BV102" s="1545"/>
      <c r="BW102" s="1545"/>
      <c r="BX102" s="1545"/>
      <c r="BY102" s="1545"/>
      <c r="BZ102" s="1545"/>
      <c r="CA102" s="2983" t="str">
        <f t="shared" si="99"/>
        <v/>
      </c>
      <c r="CB102" s="2983" t="str">
        <f t="shared" si="100"/>
        <v/>
      </c>
      <c r="CC102" s="2983" t="str">
        <f t="shared" si="101"/>
        <v/>
      </c>
      <c r="CD102" s="2983" t="str">
        <f t="shared" si="102"/>
        <v/>
      </c>
      <c r="CE102" s="2983" t="str">
        <f t="shared" si="103"/>
        <v/>
      </c>
      <c r="CF102" s="2983" t="str">
        <f t="shared" si="104"/>
        <v/>
      </c>
      <c r="CG102" s="1545"/>
      <c r="CH102" s="1545"/>
      <c r="CI102" s="2989"/>
      <c r="CJ102" s="1545"/>
      <c r="CK102" s="2984">
        <f t="shared" si="105"/>
        <v>0</v>
      </c>
      <c r="CL102" s="2984">
        <f t="shared" si="106"/>
        <v>0</v>
      </c>
      <c r="CM102" s="2984">
        <f t="shared" si="107"/>
        <v>0</v>
      </c>
      <c r="CN102" s="2984">
        <f t="shared" si="109"/>
        <v>0</v>
      </c>
      <c r="CO102" s="2984">
        <f t="shared" ref="CO102:CP102" si="123">IF(AND($C102&gt;0,AT102=""),1,IF(AT102&gt;$C102,1,0))</f>
        <v>0</v>
      </c>
      <c r="CP102" s="2984">
        <f t="shared" si="123"/>
        <v>0</v>
      </c>
      <c r="CQ102" s="1545"/>
      <c r="CR102" s="1545"/>
    </row>
    <row r="103" spans="1:96" ht="15" customHeight="1" x14ac:dyDescent="0.25">
      <c r="A103" s="856" t="s">
        <v>2127</v>
      </c>
      <c r="B103" s="415"/>
      <c r="C103" s="1261">
        <f t="shared" si="111"/>
        <v>0</v>
      </c>
      <c r="D103" s="1264">
        <f t="shared" ref="D103:E103" si="124">SUM(F103+H103+J103+L103+N103+P103+R103+T103+V103+X103+Z103+AB103+AD103+AF103+AH103+AJ103+AL103)</f>
        <v>0</v>
      </c>
      <c r="E103" s="1257">
        <f t="shared" si="124"/>
        <v>0</v>
      </c>
      <c r="F103" s="1402"/>
      <c r="G103" s="2887"/>
      <c r="H103" s="1402"/>
      <c r="I103" s="2887"/>
      <c r="J103" s="1402"/>
      <c r="K103" s="1560"/>
      <c r="L103" s="1402"/>
      <c r="M103" s="1560"/>
      <c r="N103" s="1402"/>
      <c r="O103" s="1560"/>
      <c r="P103" s="1402"/>
      <c r="Q103" s="1560"/>
      <c r="R103" s="1402"/>
      <c r="S103" s="1560"/>
      <c r="T103" s="1402"/>
      <c r="U103" s="1560"/>
      <c r="V103" s="1402"/>
      <c r="W103" s="1560"/>
      <c r="X103" s="1402"/>
      <c r="Y103" s="1560"/>
      <c r="Z103" s="1402"/>
      <c r="AA103" s="1560"/>
      <c r="AB103" s="1402"/>
      <c r="AC103" s="1560"/>
      <c r="AD103" s="1402"/>
      <c r="AE103" s="1560"/>
      <c r="AF103" s="1402"/>
      <c r="AG103" s="1560"/>
      <c r="AH103" s="1402"/>
      <c r="AI103" s="1560"/>
      <c r="AJ103" s="1402"/>
      <c r="AK103" s="1560"/>
      <c r="AL103" s="3016"/>
      <c r="AM103" s="1412"/>
      <c r="AN103" s="1413"/>
      <c r="AO103" s="1412"/>
      <c r="AP103" s="1413"/>
      <c r="AQ103" s="2899"/>
      <c r="AR103" s="1403"/>
      <c r="AS103" s="1403"/>
      <c r="AT103" s="1403"/>
      <c r="AU103" s="2887"/>
      <c r="AV103" s="1545" t="str">
        <f t="shared" si="98"/>
        <v/>
      </c>
      <c r="AW103" s="1545"/>
      <c r="AX103" s="1545"/>
      <c r="AY103" s="1545"/>
      <c r="AZ103" s="1545"/>
      <c r="BA103" s="1545"/>
      <c r="BB103" s="1545"/>
      <c r="BC103" s="1545"/>
      <c r="BD103" s="1545"/>
      <c r="BE103" s="1545"/>
      <c r="BF103" s="1545"/>
      <c r="BG103" s="1545"/>
      <c r="BH103" s="1545"/>
      <c r="BI103" s="1545"/>
      <c r="BJ103" s="1545"/>
      <c r="BK103" s="1545"/>
      <c r="BL103" s="1545"/>
      <c r="BM103" s="1545"/>
      <c r="BN103" s="1545"/>
      <c r="BO103" s="1545"/>
      <c r="BP103" s="1545"/>
      <c r="BQ103" s="1545"/>
      <c r="BR103" s="1545"/>
      <c r="BS103" s="1545"/>
      <c r="BT103" s="1545"/>
      <c r="BU103" s="1545"/>
      <c r="BV103" s="1545"/>
      <c r="BW103" s="1545"/>
      <c r="BX103" s="1545"/>
      <c r="BY103" s="1545"/>
      <c r="BZ103" s="1545"/>
      <c r="CA103" s="2983" t="str">
        <f t="shared" si="99"/>
        <v/>
      </c>
      <c r="CB103" s="2983" t="str">
        <f t="shared" si="100"/>
        <v/>
      </c>
      <c r="CC103" s="2983" t="str">
        <f t="shared" si="101"/>
        <v/>
      </c>
      <c r="CD103" s="2983" t="str">
        <f t="shared" si="102"/>
        <v/>
      </c>
      <c r="CE103" s="2983" t="str">
        <f t="shared" si="103"/>
        <v/>
      </c>
      <c r="CF103" s="2983" t="str">
        <f t="shared" si="104"/>
        <v/>
      </c>
      <c r="CG103" s="1545"/>
      <c r="CH103" s="1545"/>
      <c r="CI103" s="2989"/>
      <c r="CJ103" s="1545"/>
      <c r="CK103" s="2984">
        <f t="shared" si="105"/>
        <v>0</v>
      </c>
      <c r="CL103" s="2984">
        <f t="shared" si="106"/>
        <v>0</v>
      </c>
      <c r="CM103" s="2984">
        <f t="shared" si="107"/>
        <v>0</v>
      </c>
      <c r="CN103" s="2984">
        <f t="shared" si="109"/>
        <v>0</v>
      </c>
      <c r="CO103" s="2984">
        <f t="shared" ref="CO103:CP103" si="125">IF(AND($C103&gt;0,AT103=""),1,IF(AT103&gt;$C103,1,0))</f>
        <v>0</v>
      </c>
      <c r="CP103" s="2984">
        <f t="shared" si="125"/>
        <v>0</v>
      </c>
      <c r="CQ103" s="1545"/>
      <c r="CR103" s="1545"/>
    </row>
    <row r="104" spans="1:96" ht="15" customHeight="1" x14ac:dyDescent="0.25">
      <c r="A104" s="3143" t="s">
        <v>82</v>
      </c>
      <c r="B104" s="3122"/>
      <c r="C104" s="896">
        <f t="shared" ref="C104:AU104" si="126">SUM(C95:C103)</f>
        <v>0</v>
      </c>
      <c r="D104" s="3017">
        <f t="shared" si="126"/>
        <v>0</v>
      </c>
      <c r="E104" s="2761">
        <f t="shared" si="126"/>
        <v>0</v>
      </c>
      <c r="F104" s="1584">
        <f t="shared" si="126"/>
        <v>0</v>
      </c>
      <c r="G104" s="2116">
        <f t="shared" si="126"/>
        <v>0</v>
      </c>
      <c r="H104" s="1584">
        <f t="shared" si="126"/>
        <v>0</v>
      </c>
      <c r="I104" s="2116">
        <f t="shared" si="126"/>
        <v>0</v>
      </c>
      <c r="J104" s="257">
        <f t="shared" si="126"/>
        <v>0</v>
      </c>
      <c r="K104" s="256">
        <f t="shared" si="126"/>
        <v>0</v>
      </c>
      <c r="L104" s="257">
        <f t="shared" si="126"/>
        <v>0</v>
      </c>
      <c r="M104" s="256">
        <f t="shared" si="126"/>
        <v>0</v>
      </c>
      <c r="N104" s="257">
        <f t="shared" si="126"/>
        <v>0</v>
      </c>
      <c r="O104" s="256">
        <f t="shared" si="126"/>
        <v>0</v>
      </c>
      <c r="P104" s="257">
        <f t="shared" si="126"/>
        <v>0</v>
      </c>
      <c r="Q104" s="256">
        <f t="shared" si="126"/>
        <v>0</v>
      </c>
      <c r="R104" s="257">
        <f t="shared" si="126"/>
        <v>0</v>
      </c>
      <c r="S104" s="256">
        <f t="shared" si="126"/>
        <v>0</v>
      </c>
      <c r="T104" s="257">
        <f t="shared" si="126"/>
        <v>0</v>
      </c>
      <c r="U104" s="256">
        <f t="shared" si="126"/>
        <v>0</v>
      </c>
      <c r="V104" s="257">
        <f t="shared" si="126"/>
        <v>0</v>
      </c>
      <c r="W104" s="256">
        <f t="shared" si="126"/>
        <v>0</v>
      </c>
      <c r="X104" s="257">
        <f t="shared" si="126"/>
        <v>0</v>
      </c>
      <c r="Y104" s="256">
        <f t="shared" si="126"/>
        <v>0</v>
      </c>
      <c r="Z104" s="257">
        <f t="shared" si="126"/>
        <v>0</v>
      </c>
      <c r="AA104" s="256">
        <f t="shared" si="126"/>
        <v>0</v>
      </c>
      <c r="AB104" s="257">
        <f t="shared" si="126"/>
        <v>0</v>
      </c>
      <c r="AC104" s="256">
        <f t="shared" si="126"/>
        <v>0</v>
      </c>
      <c r="AD104" s="257">
        <f t="shared" si="126"/>
        <v>0</v>
      </c>
      <c r="AE104" s="256">
        <f t="shared" si="126"/>
        <v>0</v>
      </c>
      <c r="AF104" s="257">
        <f t="shared" si="126"/>
        <v>0</v>
      </c>
      <c r="AG104" s="256">
        <f t="shared" si="126"/>
        <v>0</v>
      </c>
      <c r="AH104" s="257">
        <f t="shared" si="126"/>
        <v>0</v>
      </c>
      <c r="AI104" s="256">
        <f t="shared" si="126"/>
        <v>0</v>
      </c>
      <c r="AJ104" s="257">
        <f t="shared" si="126"/>
        <v>0</v>
      </c>
      <c r="AK104" s="256">
        <f t="shared" si="126"/>
        <v>0</v>
      </c>
      <c r="AL104" s="2888">
        <f t="shared" si="126"/>
        <v>0</v>
      </c>
      <c r="AM104" s="1585">
        <f t="shared" si="126"/>
        <v>0</v>
      </c>
      <c r="AN104" s="1586">
        <f t="shared" si="126"/>
        <v>0</v>
      </c>
      <c r="AO104" s="3018">
        <f t="shared" si="126"/>
        <v>0</v>
      </c>
      <c r="AP104" s="1586">
        <f t="shared" si="126"/>
        <v>0</v>
      </c>
      <c r="AQ104" s="3019">
        <f t="shared" si="126"/>
        <v>0</v>
      </c>
      <c r="AR104" s="3020">
        <f t="shared" si="126"/>
        <v>0</v>
      </c>
      <c r="AS104" s="3020">
        <f t="shared" si="126"/>
        <v>0</v>
      </c>
      <c r="AT104" s="3020">
        <f t="shared" si="126"/>
        <v>0</v>
      </c>
      <c r="AU104" s="2116">
        <f t="shared" si="126"/>
        <v>0</v>
      </c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1545"/>
      <c r="CD104" s="1545"/>
      <c r="CE104" s="1545"/>
      <c r="CF104" s="1545"/>
      <c r="CG104" s="1545"/>
      <c r="CH104" s="1545"/>
      <c r="CI104" s="1545"/>
      <c r="CJ104" s="1545"/>
      <c r="CK104" s="1545"/>
      <c r="CL104" s="1545"/>
      <c r="CM104" s="1545"/>
      <c r="CN104" s="64"/>
      <c r="CO104" s="64"/>
      <c r="CP104" s="64"/>
      <c r="CQ104" s="64"/>
      <c r="CR104" s="64"/>
    </row>
    <row r="105" spans="1:96" ht="16.5" customHeight="1" x14ac:dyDescent="0.25">
      <c r="A105" s="1587" t="s">
        <v>4137</v>
      </c>
      <c r="B105" s="1544"/>
      <c r="C105" s="1544"/>
      <c r="D105" s="1544"/>
      <c r="E105" s="1544"/>
      <c r="F105" s="1544"/>
      <c r="G105" s="1544"/>
      <c r="H105" s="1544"/>
      <c r="I105" s="1544"/>
      <c r="J105" s="1544"/>
      <c r="K105" s="1544"/>
      <c r="L105" s="1544"/>
      <c r="M105" s="1544"/>
      <c r="N105" s="1544"/>
      <c r="O105" s="1544"/>
      <c r="P105" s="1544"/>
      <c r="Q105" s="1544"/>
      <c r="R105" s="1544"/>
      <c r="S105" s="1544"/>
      <c r="T105" s="1544"/>
      <c r="U105" s="1544"/>
      <c r="V105" s="1544"/>
      <c r="W105" s="1544"/>
      <c r="X105" s="1544"/>
      <c r="Y105" s="1544"/>
      <c r="Z105" s="1544"/>
      <c r="AA105" s="1544"/>
      <c r="AB105" s="1544"/>
      <c r="AC105" s="1544"/>
      <c r="AD105" s="1544"/>
      <c r="AE105" s="1544"/>
      <c r="AF105" s="1544"/>
      <c r="AG105" s="1544"/>
      <c r="AH105" s="1544"/>
      <c r="AI105" s="1544"/>
      <c r="AJ105" s="1544"/>
      <c r="AK105" s="1544"/>
      <c r="AL105" s="1544"/>
      <c r="AM105" s="1544"/>
      <c r="AN105" s="1544"/>
      <c r="AO105" s="1544"/>
      <c r="AP105" s="1544"/>
      <c r="AQ105" s="1544"/>
      <c r="AR105" s="1544"/>
      <c r="AS105" s="1544"/>
      <c r="AT105" s="1544"/>
      <c r="AU105" s="1544"/>
      <c r="AV105" s="1544"/>
      <c r="AW105" s="1544"/>
      <c r="AX105" s="1544"/>
      <c r="AY105" s="1544"/>
      <c r="AZ105" s="1544"/>
      <c r="BA105" s="1544"/>
      <c r="BB105" s="1544"/>
      <c r="BC105" s="1544"/>
      <c r="BD105" s="1544"/>
      <c r="BE105" s="1544"/>
      <c r="BF105" s="1544"/>
      <c r="BG105" s="1544"/>
      <c r="BH105" s="1544"/>
      <c r="BI105" s="1544"/>
      <c r="BJ105" s="1544"/>
      <c r="BK105" s="1544"/>
      <c r="BL105" s="1544"/>
      <c r="BM105" s="1544"/>
      <c r="BN105" s="1544"/>
      <c r="BO105" s="1544"/>
      <c r="BP105" s="1544"/>
      <c r="BQ105" s="1544"/>
      <c r="BR105" s="1544"/>
      <c r="BS105" s="1544"/>
      <c r="BT105" s="1544"/>
      <c r="BU105" s="1544"/>
      <c r="BV105" s="1544"/>
      <c r="BW105" s="1544"/>
      <c r="BX105" s="1544"/>
      <c r="BY105" s="1544"/>
      <c r="BZ105" s="1544"/>
      <c r="CA105" s="1544"/>
      <c r="CB105" s="1544"/>
      <c r="CC105" s="1545"/>
      <c r="CD105" s="1545"/>
      <c r="CE105" s="1545"/>
      <c r="CF105" s="1545"/>
      <c r="CG105" s="1545"/>
      <c r="CH105" s="1545"/>
      <c r="CI105" s="1545"/>
      <c r="CJ105" s="1545"/>
      <c r="CK105" s="1545"/>
      <c r="CL105" s="1545"/>
      <c r="CM105" s="1545"/>
      <c r="CN105" s="1544"/>
      <c r="CO105" s="1544"/>
      <c r="CP105" s="1544"/>
      <c r="CQ105" s="1544"/>
      <c r="CR105" s="1544"/>
    </row>
    <row r="106" spans="1:96" ht="16.5" customHeight="1" x14ac:dyDescent="0.25">
      <c r="A106" s="3560" t="s">
        <v>4138</v>
      </c>
      <c r="B106" s="3142"/>
      <c r="C106" s="3142"/>
      <c r="D106" s="3142"/>
      <c r="E106" s="1544"/>
      <c r="F106" s="1544"/>
      <c r="G106" s="1544"/>
      <c r="H106" s="1544"/>
      <c r="I106" s="1544"/>
      <c r="J106" s="1544"/>
      <c r="K106" s="1544"/>
      <c r="L106" s="1544"/>
      <c r="M106" s="1544"/>
      <c r="N106" s="1544"/>
      <c r="O106" s="1544"/>
      <c r="P106" s="1544"/>
      <c r="Q106" s="1544"/>
      <c r="R106" s="1544"/>
      <c r="S106" s="1544"/>
      <c r="T106" s="1544"/>
      <c r="U106" s="1544"/>
      <c r="V106" s="1544"/>
      <c r="W106" s="1544"/>
      <c r="X106" s="1544"/>
      <c r="Y106" s="1544"/>
      <c r="Z106" s="1544"/>
      <c r="AA106" s="1544"/>
      <c r="AB106" s="1544"/>
      <c r="AC106" s="1544"/>
      <c r="AD106" s="1544"/>
      <c r="AE106" s="1544"/>
      <c r="AF106" s="1544"/>
      <c r="AG106" s="1544"/>
      <c r="AH106" s="1544"/>
      <c r="AI106" s="1544"/>
      <c r="AJ106" s="1544"/>
      <c r="AK106" s="1544"/>
      <c r="AL106" s="1544"/>
      <c r="AM106" s="1544"/>
      <c r="AN106" s="1544"/>
      <c r="AO106" s="1544"/>
      <c r="AP106" s="1544"/>
      <c r="AQ106" s="1544"/>
      <c r="AR106" s="1544"/>
      <c r="AS106" s="1544"/>
      <c r="AT106" s="1544"/>
      <c r="AU106" s="1544"/>
      <c r="AV106" s="1544"/>
      <c r="AW106" s="1544"/>
      <c r="AX106" s="1544"/>
      <c r="AY106" s="1544"/>
      <c r="AZ106" s="1544"/>
      <c r="BA106" s="1544"/>
      <c r="BB106" s="1544"/>
      <c r="BC106" s="1544"/>
      <c r="BD106" s="1544"/>
      <c r="BE106" s="1544"/>
      <c r="BF106" s="1544"/>
      <c r="BG106" s="1544"/>
      <c r="BH106" s="1544"/>
      <c r="BI106" s="1544"/>
      <c r="BJ106" s="1544"/>
      <c r="BK106" s="1544"/>
      <c r="BL106" s="1544"/>
      <c r="BM106" s="1544"/>
      <c r="BN106" s="1544"/>
      <c r="BO106" s="1544"/>
      <c r="BP106" s="1544"/>
      <c r="BQ106" s="1544"/>
      <c r="BR106" s="1544"/>
      <c r="BS106" s="1544"/>
      <c r="BT106" s="1544"/>
      <c r="BU106" s="1544"/>
      <c r="BV106" s="1544"/>
      <c r="BW106" s="1544"/>
      <c r="BX106" s="1544"/>
      <c r="BY106" s="1544"/>
      <c r="BZ106" s="1544"/>
      <c r="CA106" s="1544"/>
      <c r="CB106" s="1544"/>
      <c r="CC106" s="1545"/>
      <c r="CD106" s="1545"/>
      <c r="CE106" s="1545"/>
      <c r="CF106" s="1545"/>
      <c r="CG106" s="1545"/>
      <c r="CH106" s="1545"/>
      <c r="CI106" s="1545"/>
      <c r="CJ106" s="1545"/>
      <c r="CK106" s="1545"/>
      <c r="CL106" s="1545"/>
      <c r="CM106" s="1545"/>
      <c r="CN106" s="1544"/>
      <c r="CO106" s="1544"/>
      <c r="CP106" s="1544"/>
      <c r="CQ106" s="1544"/>
      <c r="CR106" s="1544"/>
    </row>
    <row r="107" spans="1:96" ht="15" customHeight="1" x14ac:dyDescent="0.25">
      <c r="A107" s="3138" t="s">
        <v>4139</v>
      </c>
      <c r="B107" s="3143" t="s">
        <v>82</v>
      </c>
      <c r="C107" s="3124"/>
      <c r="D107" s="3122"/>
      <c r="E107" s="3143" t="s">
        <v>34</v>
      </c>
      <c r="F107" s="3124"/>
      <c r="G107" s="3124"/>
      <c r="H107" s="3124"/>
      <c r="I107" s="3124"/>
      <c r="J107" s="3124"/>
      <c r="K107" s="3124"/>
      <c r="L107" s="3124"/>
      <c r="M107" s="3124"/>
      <c r="N107" s="3124"/>
      <c r="O107" s="3124"/>
      <c r="P107" s="3135"/>
      <c r="Q107" s="3254" t="s">
        <v>3035</v>
      </c>
      <c r="R107" s="3139" t="s">
        <v>4140</v>
      </c>
      <c r="S107" s="3139" t="s">
        <v>4141</v>
      </c>
      <c r="T107" s="3250" t="s">
        <v>1621</v>
      </c>
      <c r="U107" s="3186" t="s">
        <v>1622</v>
      </c>
      <c r="V107" s="3139" t="s">
        <v>41</v>
      </c>
      <c r="W107" s="3139" t="s">
        <v>42</v>
      </c>
      <c r="X107" s="1545"/>
      <c r="Y107" s="1545"/>
      <c r="Z107" s="1545"/>
      <c r="AA107" s="1545"/>
      <c r="AB107" s="1545"/>
      <c r="AC107" s="1545"/>
      <c r="AD107" s="1545"/>
      <c r="AE107" s="1545"/>
      <c r="AF107" s="1545"/>
      <c r="AG107" s="1545"/>
      <c r="AH107" s="1545"/>
      <c r="AI107" s="1545"/>
      <c r="AJ107" s="1545"/>
      <c r="AK107" s="1545"/>
      <c r="AL107" s="1545"/>
      <c r="AM107" s="1545"/>
      <c r="AN107" s="1545"/>
      <c r="AO107" s="1545"/>
      <c r="AP107" s="1545"/>
      <c r="AQ107" s="1545"/>
      <c r="AR107" s="1545"/>
      <c r="AS107" s="1545"/>
      <c r="AT107" s="1545"/>
      <c r="AU107" s="1545"/>
      <c r="AV107" s="1545"/>
      <c r="AW107" s="1545"/>
      <c r="AX107" s="1545"/>
      <c r="AY107" s="1545"/>
      <c r="AZ107" s="1545"/>
      <c r="BA107" s="1545"/>
      <c r="BB107" s="1545"/>
      <c r="BC107" s="1545"/>
      <c r="BD107" s="1545"/>
      <c r="BE107" s="1545"/>
      <c r="BF107" s="1545"/>
      <c r="BG107" s="1545"/>
      <c r="BH107" s="1545"/>
      <c r="BI107" s="1545"/>
      <c r="BJ107" s="1545"/>
      <c r="BK107" s="1545"/>
      <c r="BL107" s="1545"/>
      <c r="BM107" s="1545"/>
      <c r="BN107" s="1545"/>
      <c r="BO107" s="1545"/>
      <c r="BP107" s="1545"/>
      <c r="BQ107" s="1545"/>
      <c r="BR107" s="1545"/>
      <c r="BS107" s="1545"/>
      <c r="BT107" s="1545"/>
      <c r="BU107" s="1545"/>
      <c r="BV107" s="1545"/>
      <c r="BW107" s="1545"/>
      <c r="BX107" s="1545"/>
      <c r="BY107" s="1545"/>
      <c r="BZ107" s="1545"/>
      <c r="CA107" s="1545"/>
      <c r="CB107" s="1545"/>
      <c r="CC107" s="1545"/>
      <c r="CD107" s="1545"/>
      <c r="CE107" s="1545"/>
      <c r="CF107" s="1545"/>
      <c r="CG107" s="1545"/>
      <c r="CH107" s="1545"/>
      <c r="CI107" s="1545"/>
      <c r="CJ107" s="1545"/>
      <c r="CK107" s="1545"/>
      <c r="CL107" s="1545"/>
      <c r="CM107" s="1545"/>
      <c r="CN107" s="1545"/>
      <c r="CO107" s="1545"/>
      <c r="CP107" s="1545"/>
      <c r="CQ107" s="1545"/>
      <c r="CR107" s="1545"/>
    </row>
    <row r="108" spans="1:96" ht="39" customHeight="1" x14ac:dyDescent="0.25">
      <c r="A108" s="3129"/>
      <c r="B108" s="27" t="s">
        <v>936</v>
      </c>
      <c r="C108" s="1737" t="s">
        <v>63</v>
      </c>
      <c r="D108" s="75" t="s">
        <v>64</v>
      </c>
      <c r="E108" s="27" t="s">
        <v>4142</v>
      </c>
      <c r="F108" s="23" t="s">
        <v>4143</v>
      </c>
      <c r="G108" s="23" t="s">
        <v>4144</v>
      </c>
      <c r="H108" s="23" t="s">
        <v>4145</v>
      </c>
      <c r="I108" s="23" t="s">
        <v>4146</v>
      </c>
      <c r="J108" s="23" t="s">
        <v>4147</v>
      </c>
      <c r="K108" s="23" t="s">
        <v>4148</v>
      </c>
      <c r="L108" s="23" t="s">
        <v>4149</v>
      </c>
      <c r="M108" s="23" t="s">
        <v>4150</v>
      </c>
      <c r="N108" s="23" t="s">
        <v>4151</v>
      </c>
      <c r="O108" s="23" t="s">
        <v>4152</v>
      </c>
      <c r="P108" s="25" t="s">
        <v>4153</v>
      </c>
      <c r="Q108" s="3146"/>
      <c r="R108" s="3140"/>
      <c r="S108" s="3140"/>
      <c r="T108" s="3129"/>
      <c r="U108" s="3140"/>
      <c r="V108" s="3140"/>
      <c r="W108" s="3140"/>
      <c r="X108" s="1545"/>
      <c r="Y108" s="1545"/>
      <c r="Z108" s="1545"/>
      <c r="AA108" s="1545"/>
      <c r="AB108" s="1545"/>
      <c r="AC108" s="1545"/>
      <c r="AD108" s="1545"/>
      <c r="AE108" s="1545"/>
      <c r="AF108" s="1545"/>
      <c r="AG108" s="1545"/>
      <c r="AH108" s="1545"/>
      <c r="AI108" s="1545"/>
      <c r="AJ108" s="1545"/>
      <c r="AK108" s="1545"/>
      <c r="AL108" s="1545"/>
      <c r="AM108" s="1545"/>
      <c r="AN108" s="1545"/>
      <c r="AO108" s="1545"/>
      <c r="AP108" s="1545"/>
      <c r="AQ108" s="1545"/>
      <c r="AR108" s="1545"/>
      <c r="AS108" s="1545"/>
      <c r="AT108" s="1545"/>
      <c r="AU108" s="1545"/>
      <c r="AV108" s="1545"/>
      <c r="AW108" s="1545"/>
      <c r="AX108" s="1545"/>
      <c r="AY108" s="1545"/>
      <c r="AZ108" s="1545"/>
      <c r="BA108" s="1545"/>
      <c r="BB108" s="1545"/>
      <c r="BC108" s="1545"/>
      <c r="BD108" s="1545"/>
      <c r="BE108" s="1545"/>
      <c r="BF108" s="1545"/>
      <c r="BG108" s="1545"/>
      <c r="BH108" s="1545"/>
      <c r="BI108" s="1545"/>
      <c r="BJ108" s="1545"/>
      <c r="BK108" s="1545"/>
      <c r="BL108" s="1545"/>
      <c r="BM108" s="1545"/>
      <c r="BN108" s="1545"/>
      <c r="BO108" s="1545"/>
      <c r="BP108" s="1545"/>
      <c r="BQ108" s="1545"/>
      <c r="BR108" s="1545"/>
      <c r="BS108" s="1545"/>
      <c r="BT108" s="1545"/>
      <c r="BU108" s="1545"/>
      <c r="BV108" s="1545"/>
      <c r="BW108" s="1545"/>
      <c r="BX108" s="1545"/>
      <c r="BY108" s="1545"/>
      <c r="BZ108" s="1545"/>
      <c r="CA108" s="1545"/>
      <c r="CB108" s="1545"/>
      <c r="CC108" s="1545"/>
      <c r="CD108" s="1545"/>
      <c r="CE108" s="1545"/>
      <c r="CF108" s="1545"/>
      <c r="CG108" s="1545"/>
      <c r="CH108" s="1545"/>
      <c r="CI108" s="1545"/>
      <c r="CJ108" s="1545"/>
      <c r="CK108" s="1545"/>
      <c r="CL108" s="1545"/>
      <c r="CM108" s="1545"/>
      <c r="CN108" s="1545"/>
      <c r="CO108" s="1545"/>
      <c r="CP108" s="1545"/>
      <c r="CQ108" s="1545"/>
      <c r="CR108" s="1545"/>
    </row>
    <row r="109" spans="1:96" ht="15" customHeight="1" x14ac:dyDescent="0.25">
      <c r="A109" s="1250" t="s">
        <v>4154</v>
      </c>
      <c r="B109" s="1247">
        <f t="shared" ref="B109:B111" si="127">SUM(E109:P109)</f>
        <v>0</v>
      </c>
      <c r="C109" s="3021"/>
      <c r="D109" s="3000"/>
      <c r="E109" s="2999"/>
      <c r="F109" s="3001"/>
      <c r="G109" s="3001"/>
      <c r="H109" s="3001"/>
      <c r="I109" s="3001"/>
      <c r="J109" s="3001"/>
      <c r="K109" s="3001"/>
      <c r="L109" s="3001"/>
      <c r="M109" s="3001"/>
      <c r="N109" s="3001"/>
      <c r="O109" s="3001"/>
      <c r="P109" s="1567"/>
      <c r="Q109" s="1588"/>
      <c r="R109" s="2883"/>
      <c r="S109" s="2883"/>
      <c r="T109" s="2883"/>
      <c r="U109" s="2883"/>
      <c r="V109" s="2883"/>
      <c r="W109" s="2883"/>
      <c r="X109" s="1545" t="str">
        <f t="shared" ref="X109:X110" si="128">BY109&amp;BZ109&amp;CA109&amp;CB109&amp;CC109&amp;CD109&amp;CE109&amp;CF109</f>
        <v/>
      </c>
      <c r="Y109" s="1545"/>
      <c r="Z109" s="1545"/>
      <c r="AA109" s="1545"/>
      <c r="AB109" s="1545"/>
      <c r="AC109" s="1545"/>
      <c r="AD109" s="1545"/>
      <c r="AE109" s="1545"/>
      <c r="AF109" s="1545"/>
      <c r="AG109" s="1545"/>
      <c r="AH109" s="1545"/>
      <c r="AI109" s="1545"/>
      <c r="AJ109" s="1545"/>
      <c r="AK109" s="1545"/>
      <c r="AL109" s="1545"/>
      <c r="AM109" s="1545"/>
      <c r="AN109" s="1545"/>
      <c r="AO109" s="1545"/>
      <c r="AP109" s="1545"/>
      <c r="AQ109" s="1545"/>
      <c r="AR109" s="1545"/>
      <c r="AS109" s="1545"/>
      <c r="AT109" s="1545"/>
      <c r="AU109" s="1545"/>
      <c r="AV109" s="1545"/>
      <c r="AW109" s="1545"/>
      <c r="AX109" s="1545"/>
      <c r="AY109" s="1545"/>
      <c r="AZ109" s="1545"/>
      <c r="BA109" s="1545"/>
      <c r="BB109" s="1545"/>
      <c r="BC109" s="1545"/>
      <c r="BD109" s="1545"/>
      <c r="BE109" s="1545"/>
      <c r="BF109" s="1545"/>
      <c r="BG109" s="1545"/>
      <c r="BH109" s="1545"/>
      <c r="BI109" s="1545"/>
      <c r="BJ109" s="1545"/>
      <c r="BK109" s="1545"/>
      <c r="BL109" s="1545"/>
      <c r="BM109" s="1545"/>
      <c r="BN109" s="1545"/>
      <c r="BO109" s="1545"/>
      <c r="BP109" s="1545"/>
      <c r="BQ109" s="1545"/>
      <c r="BR109" s="1545"/>
      <c r="BS109" s="1545"/>
      <c r="BT109" s="1545"/>
      <c r="BU109" s="1545"/>
      <c r="BV109" s="1545"/>
      <c r="BW109" s="1545"/>
      <c r="BX109" s="1545"/>
      <c r="BY109" s="2983" t="str">
        <f t="shared" ref="BY109:BY110" si="129">IF((C109+D109)&lt;&gt;B109,"  * Las atenciones según Sexo (Hombres/Mujeres) deben ser igual al Total de atenciones","")</f>
        <v/>
      </c>
      <c r="BZ109" s="2983" t="str">
        <f t="shared" ref="BZ109:BZ110" si="130">IF(AND(D109&gt;0,Q109="")," * No olvide digitar Embarazadas. Digite cero si no tiene.",IF(Q109&gt;D109," * La variable Embarazadas no puede ser mayor al Total.",""))</f>
        <v/>
      </c>
      <c r="CA109" s="2983" t="str">
        <f t="shared" ref="CA109:CA110" si="131"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2983" t="str">
        <f t="shared" ref="CB109:CB110" si="132">IF(AND(B109&gt;0,S109="")," * No olvide digitar Usuarios en situación de discapacidad. Digite cero si no tiene.",IF(S109&gt;B109," * La variable Usuarios en situación de discapacidad no puede ser mayor al Total.",""))</f>
        <v/>
      </c>
      <c r="CC109" s="2983" t="str">
        <f t="shared" ref="CC109:CC110" si="133"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2983" t="str">
        <f t="shared" ref="CD109:CD110" si="134"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2983" t="str">
        <f t="shared" ref="CE109:CE110" si="135">IF(AND(B109&gt;0,V109="")," * No olvide digitar Pueblos originarios. Digite cero si no tiene.",IF(V109&gt;B109," * La variable Pueblos originarios no puede ser mayor al Total.",""))</f>
        <v/>
      </c>
      <c r="CF109" s="2983" t="str">
        <f t="shared" ref="CF109:CF110" si="136">IF(AND(B109&gt;0,W109="")," * No olvide digitar Migrantes. Digite cero si no tiene.",IF(W109&gt;B109," * La variable Migrantes no puede ser mayor al Total.",""))</f>
        <v/>
      </c>
      <c r="CG109" s="1545"/>
      <c r="CH109" s="1545"/>
      <c r="CI109" s="2984">
        <f t="shared" ref="CI109:CI110" si="137">IF(AND(D109&gt;0,Q109=""),1,IF(Q109&gt;D109,1,0))</f>
        <v>0</v>
      </c>
      <c r="CJ109" s="2984">
        <f t="shared" ref="CJ109:CJ110" si="138">IF(AND(O109&gt;0,R109=""),1,IF(R109&gt;O109,1,0))</f>
        <v>0</v>
      </c>
      <c r="CK109" s="2984">
        <f t="shared" ref="CK109:CK110" si="139">IF(AND(B109&gt;0,S109=""),1,IF(S109&gt;B109,1,0))</f>
        <v>0</v>
      </c>
      <c r="CL109" s="2984">
        <f t="shared" ref="CL109:CL110" si="140">IF(AND(B109&gt;0,T109=""),1,IF(T109&gt;B109,1,0))</f>
        <v>0</v>
      </c>
      <c r="CM109" s="2984">
        <f t="shared" ref="CM109:CM110" si="141">IF(AND(B109&gt;0,U109=""),1,IF(U109&gt;B109,1,0))</f>
        <v>0</v>
      </c>
      <c r="CN109" s="2984">
        <f t="shared" ref="CN109:CN110" si="142">IF(AND(B109&gt;0,V109=""),1,IF(V109&gt;B109,1,0))</f>
        <v>0</v>
      </c>
      <c r="CO109" s="2984">
        <f t="shared" ref="CO109:CO110" si="143">IF(AND(B109&gt;0,W109=""),1,IF(W109&gt;B109,1,0))</f>
        <v>0</v>
      </c>
      <c r="CP109" s="2984">
        <f t="shared" ref="CP109:CP110" si="144">IF((C109+D109)&lt;&gt;B109,1,0)</f>
        <v>0</v>
      </c>
      <c r="CQ109" s="1545"/>
      <c r="CR109" s="1545"/>
    </row>
    <row r="110" spans="1:96" ht="15" customHeight="1" x14ac:dyDescent="0.25">
      <c r="A110" s="1250" t="s">
        <v>4155</v>
      </c>
      <c r="B110" s="1251">
        <f t="shared" si="127"/>
        <v>0</v>
      </c>
      <c r="C110" s="3021"/>
      <c r="D110" s="3000"/>
      <c r="E110" s="2999"/>
      <c r="F110" s="3001"/>
      <c r="G110" s="3001"/>
      <c r="H110" s="3001"/>
      <c r="I110" s="3001"/>
      <c r="J110" s="3001"/>
      <c r="K110" s="3001"/>
      <c r="L110" s="3001"/>
      <c r="M110" s="3001"/>
      <c r="N110" s="3001"/>
      <c r="O110" s="3001"/>
      <c r="P110" s="1567"/>
      <c r="Q110" s="1588"/>
      <c r="R110" s="2883"/>
      <c r="S110" s="2883"/>
      <c r="T110" s="2883"/>
      <c r="U110" s="2883"/>
      <c r="V110" s="2883"/>
      <c r="W110" s="2883"/>
      <c r="X110" s="1545" t="str">
        <f t="shared" si="128"/>
        <v/>
      </c>
      <c r="Y110" s="1545"/>
      <c r="Z110" s="1545"/>
      <c r="AA110" s="1545"/>
      <c r="AB110" s="1545"/>
      <c r="AC110" s="1545"/>
      <c r="AD110" s="1545"/>
      <c r="AE110" s="1545"/>
      <c r="AF110" s="1545"/>
      <c r="AG110" s="1545"/>
      <c r="AH110" s="1545"/>
      <c r="AI110" s="1545"/>
      <c r="AJ110" s="1545"/>
      <c r="AK110" s="1545"/>
      <c r="AL110" s="1545"/>
      <c r="AM110" s="1545"/>
      <c r="AN110" s="1545"/>
      <c r="AO110" s="1545"/>
      <c r="AP110" s="1545"/>
      <c r="AQ110" s="1545"/>
      <c r="AR110" s="1545"/>
      <c r="AS110" s="1545"/>
      <c r="AT110" s="1545"/>
      <c r="AU110" s="1545"/>
      <c r="AV110" s="1545"/>
      <c r="AW110" s="1545"/>
      <c r="AX110" s="1545"/>
      <c r="AY110" s="1545"/>
      <c r="AZ110" s="1545"/>
      <c r="BA110" s="1545"/>
      <c r="BB110" s="1545"/>
      <c r="BC110" s="1545"/>
      <c r="BD110" s="1545"/>
      <c r="BE110" s="1545"/>
      <c r="BF110" s="1545"/>
      <c r="BG110" s="1545"/>
      <c r="BH110" s="1545"/>
      <c r="BI110" s="1545"/>
      <c r="BJ110" s="1545"/>
      <c r="BK110" s="1545"/>
      <c r="BL110" s="1545"/>
      <c r="BM110" s="1545"/>
      <c r="BN110" s="1545"/>
      <c r="BO110" s="1545"/>
      <c r="BP110" s="1545"/>
      <c r="BQ110" s="1545"/>
      <c r="BR110" s="1545"/>
      <c r="BS110" s="1545"/>
      <c r="BT110" s="1545"/>
      <c r="BU110" s="1545"/>
      <c r="BV110" s="1545"/>
      <c r="BW110" s="1545"/>
      <c r="BX110" s="1545"/>
      <c r="BY110" s="2983" t="str">
        <f t="shared" si="129"/>
        <v/>
      </c>
      <c r="BZ110" s="2983" t="str">
        <f t="shared" si="130"/>
        <v/>
      </c>
      <c r="CA110" s="2983" t="str">
        <f t="shared" si="131"/>
        <v/>
      </c>
      <c r="CB110" s="2983" t="str">
        <f t="shared" si="132"/>
        <v/>
      </c>
      <c r="CC110" s="2983" t="str">
        <f t="shared" si="133"/>
        <v/>
      </c>
      <c r="CD110" s="2983" t="str">
        <f t="shared" si="134"/>
        <v/>
      </c>
      <c r="CE110" s="2983" t="str">
        <f t="shared" si="135"/>
        <v/>
      </c>
      <c r="CF110" s="2983" t="str">
        <f t="shared" si="136"/>
        <v/>
      </c>
      <c r="CG110" s="1545"/>
      <c r="CH110" s="1545"/>
      <c r="CI110" s="2984">
        <f t="shared" si="137"/>
        <v>0</v>
      </c>
      <c r="CJ110" s="2984">
        <f t="shared" si="138"/>
        <v>0</v>
      </c>
      <c r="CK110" s="2984">
        <f t="shared" si="139"/>
        <v>0</v>
      </c>
      <c r="CL110" s="2984">
        <f t="shared" si="140"/>
        <v>0</v>
      </c>
      <c r="CM110" s="2984">
        <f t="shared" si="141"/>
        <v>0</v>
      </c>
      <c r="CN110" s="2984">
        <f t="shared" si="142"/>
        <v>0</v>
      </c>
      <c r="CO110" s="2984">
        <f t="shared" si="143"/>
        <v>0</v>
      </c>
      <c r="CP110" s="2984">
        <f t="shared" si="144"/>
        <v>0</v>
      </c>
      <c r="CQ110" s="1545"/>
      <c r="CR110" s="1545"/>
    </row>
    <row r="111" spans="1:96" ht="15" customHeight="1" x14ac:dyDescent="0.25">
      <c r="A111" s="1250" t="s">
        <v>4156</v>
      </c>
      <c r="B111" s="1261">
        <f t="shared" si="127"/>
        <v>0</v>
      </c>
      <c r="C111" s="3021"/>
      <c r="D111" s="3000"/>
      <c r="E111" s="2999"/>
      <c r="F111" s="3001"/>
      <c r="G111" s="3001"/>
      <c r="H111" s="3001"/>
      <c r="I111" s="3001"/>
      <c r="J111" s="3001"/>
      <c r="K111" s="3001"/>
      <c r="L111" s="3001"/>
      <c r="M111" s="3001"/>
      <c r="N111" s="3001"/>
      <c r="O111" s="3001"/>
      <c r="P111" s="1567"/>
      <c r="Q111" s="1588"/>
      <c r="R111" s="2883"/>
      <c r="S111" s="2883"/>
      <c r="T111" s="2883"/>
      <c r="U111" s="2883"/>
      <c r="V111" s="2883"/>
      <c r="W111" s="2883"/>
      <c r="X111" s="1545" t="str">
        <f>CA111&amp;CB111&amp;CC111&amp;CD111&amp;CE111&amp;CF111&amp;CG111&amp;CH111</f>
        <v/>
      </c>
      <c r="Y111" s="1545"/>
      <c r="Z111" s="1545"/>
      <c r="AA111" s="1545"/>
      <c r="AB111" s="1545"/>
      <c r="AC111" s="1545"/>
      <c r="AD111" s="1545"/>
      <c r="AE111" s="1545"/>
      <c r="AF111" s="1545"/>
      <c r="AG111" s="1545"/>
      <c r="AH111" s="1545"/>
      <c r="AI111" s="1545"/>
      <c r="AJ111" s="1545"/>
      <c r="AK111" s="1545"/>
      <c r="AL111" s="1545"/>
      <c r="AM111" s="1545"/>
      <c r="AN111" s="1545"/>
      <c r="AO111" s="1545"/>
      <c r="AP111" s="1545"/>
      <c r="AQ111" s="1545"/>
      <c r="AR111" s="1545"/>
      <c r="AS111" s="1545"/>
      <c r="AT111" s="1545"/>
      <c r="AU111" s="1545"/>
      <c r="AV111" s="1545"/>
      <c r="AW111" s="1545"/>
      <c r="AX111" s="1545"/>
      <c r="AY111" s="1545"/>
      <c r="AZ111" s="1545"/>
      <c r="BA111" s="1545"/>
      <c r="BB111" s="1545"/>
      <c r="BC111" s="1545"/>
      <c r="BD111" s="1545"/>
      <c r="BE111" s="1545"/>
      <c r="BF111" s="1545"/>
      <c r="BG111" s="1545"/>
      <c r="BH111" s="1545"/>
      <c r="BI111" s="1545"/>
      <c r="BJ111" s="1545"/>
      <c r="BK111" s="1545"/>
      <c r="BL111" s="1545"/>
      <c r="BM111" s="1545"/>
      <c r="BN111" s="1545"/>
      <c r="BO111" s="1545"/>
      <c r="BP111" s="1545"/>
      <c r="BQ111" s="1545"/>
      <c r="BR111" s="1545"/>
      <c r="BS111" s="1545"/>
      <c r="BT111" s="1545"/>
      <c r="BU111" s="1545"/>
      <c r="BV111" s="1545"/>
      <c r="BW111" s="1545"/>
      <c r="BX111" s="1545"/>
      <c r="BY111" s="1545"/>
      <c r="BZ111" s="1545"/>
      <c r="CA111" s="2983" t="str">
        <f>IF((C111+D111)&lt;&gt;B111,"  * Las atenciones según Sexo (Hombres/Mujeres) deben ser igual al Total de atenciones","")</f>
        <v/>
      </c>
      <c r="CB111" s="2983" t="str">
        <f>IF(AND(D111&gt;0,Q111="")," * No olvide digitar Embarazadas. Digite cero si no tiene.",IF(Q111&gt;D111," * La variable Embarazadas no puede ser mayor al Total.",""))</f>
        <v/>
      </c>
      <c r="CC111" s="2983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2983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2983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2983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2983" t="str">
        <f>IF(AND(B111&gt;0,V111="")," * No olvide digitar Pueblos originarios. Digite cero si no tiene.",IF(V111&gt;B111," * La variable Pueblos originarios no puede ser mayor al Total.",""))</f>
        <v/>
      </c>
      <c r="CH111" s="2983" t="str">
        <f>IF(AND(B111&gt;0,W111="")," * No olvide digitar Migrantes. Digite cero si no tiene.",IF(W111&gt;B111," * La variable Migrantes no puede ser mayor al Total.",""))</f>
        <v/>
      </c>
      <c r="CI111" s="1545"/>
      <c r="CJ111" s="1545"/>
      <c r="CK111" s="2984">
        <f>IF(AND(D111&gt;0,Q111=""),1,IF(Q111&gt;D111,1,0))</f>
        <v>0</v>
      </c>
      <c r="CL111" s="2984">
        <f>IF(AND(O111&gt;0,R111=""),1,IF(R111&gt;O111,1,0))</f>
        <v>0</v>
      </c>
      <c r="CM111" s="2984">
        <f>IF(AND(B111&gt;0,S111=""),1,IF(S111&gt;B111,1,0))</f>
        <v>0</v>
      </c>
      <c r="CN111" s="2984">
        <f>IF(AND(B111&gt;0,T111=""),1,IF(T111&gt;B111,1,0))</f>
        <v>0</v>
      </c>
      <c r="CO111" s="2984">
        <f>IF(AND(B111&gt;0,U111=""),1,IF(U111&gt;B111,1,0))</f>
        <v>0</v>
      </c>
      <c r="CP111" s="2984">
        <f>IF(AND(B111&gt;0,V111=""),1,IF(V111&gt;B111,1,0))</f>
        <v>0</v>
      </c>
      <c r="CQ111" s="2984">
        <f>IF(AND(B111&gt;0,W111=""),1,IF(W111&gt;B111,1,0))</f>
        <v>0</v>
      </c>
      <c r="CR111" s="2984">
        <f>IF((C111+D111)&lt;&gt;B111,1,0)</f>
        <v>0</v>
      </c>
    </row>
    <row r="112" spans="1:96" ht="15" customHeight="1" x14ac:dyDescent="0.25">
      <c r="A112" s="1736" t="s">
        <v>82</v>
      </c>
      <c r="B112" s="723">
        <f t="shared" ref="B112:W112" si="145">SUM(B109:B111)</f>
        <v>0</v>
      </c>
      <c r="C112" s="2354">
        <f t="shared" si="145"/>
        <v>0</v>
      </c>
      <c r="D112" s="1362">
        <f t="shared" si="145"/>
        <v>0</v>
      </c>
      <c r="E112" s="344">
        <f t="shared" si="145"/>
        <v>0</v>
      </c>
      <c r="F112" s="349">
        <f t="shared" si="145"/>
        <v>0</v>
      </c>
      <c r="G112" s="349">
        <f t="shared" si="145"/>
        <v>0</v>
      </c>
      <c r="H112" s="349">
        <f t="shared" si="145"/>
        <v>0</v>
      </c>
      <c r="I112" s="349">
        <f t="shared" si="145"/>
        <v>0</v>
      </c>
      <c r="J112" s="349">
        <f t="shared" si="145"/>
        <v>0</v>
      </c>
      <c r="K112" s="349">
        <f t="shared" si="145"/>
        <v>0</v>
      </c>
      <c r="L112" s="349">
        <f t="shared" si="145"/>
        <v>0</v>
      </c>
      <c r="M112" s="349">
        <f t="shared" si="145"/>
        <v>0</v>
      </c>
      <c r="N112" s="349">
        <f t="shared" si="145"/>
        <v>0</v>
      </c>
      <c r="O112" s="349">
        <f t="shared" si="145"/>
        <v>0</v>
      </c>
      <c r="P112" s="1363">
        <f t="shared" si="145"/>
        <v>0</v>
      </c>
      <c r="Q112" s="1589">
        <f t="shared" si="145"/>
        <v>0</v>
      </c>
      <c r="R112" s="2050">
        <f t="shared" si="145"/>
        <v>0</v>
      </c>
      <c r="S112" s="2050">
        <f t="shared" si="145"/>
        <v>0</v>
      </c>
      <c r="T112" s="2050">
        <f t="shared" si="145"/>
        <v>0</v>
      </c>
      <c r="U112" s="2050">
        <f t="shared" si="145"/>
        <v>0</v>
      </c>
      <c r="V112" s="2050">
        <f t="shared" si="145"/>
        <v>0</v>
      </c>
      <c r="W112" s="2050">
        <f t="shared" si="145"/>
        <v>0</v>
      </c>
      <c r="X112" s="1545"/>
      <c r="Y112" s="1545"/>
      <c r="Z112" s="1545"/>
      <c r="AA112" s="1545"/>
      <c r="AB112" s="1545"/>
      <c r="AC112" s="1545"/>
      <c r="AD112" s="1545"/>
      <c r="AE112" s="1545"/>
      <c r="AF112" s="1545"/>
      <c r="AG112" s="1545"/>
      <c r="AH112" s="1545"/>
      <c r="AI112" s="1545"/>
      <c r="AJ112" s="1545"/>
      <c r="AK112" s="1545"/>
      <c r="AL112" s="1545"/>
      <c r="AM112" s="1545"/>
      <c r="AN112" s="1545"/>
      <c r="AO112" s="1545"/>
      <c r="AP112" s="1545"/>
      <c r="AQ112" s="1545"/>
      <c r="AR112" s="1545"/>
      <c r="AS112" s="1545"/>
      <c r="AT112" s="1545"/>
      <c r="AU112" s="1545"/>
      <c r="AV112" s="1545"/>
      <c r="AW112" s="1545"/>
      <c r="AX112" s="1545"/>
      <c r="AY112" s="1545"/>
      <c r="AZ112" s="1545"/>
      <c r="BA112" s="1545"/>
      <c r="BB112" s="1545"/>
      <c r="BC112" s="1545"/>
      <c r="BD112" s="1545"/>
      <c r="BE112" s="1545"/>
      <c r="BF112" s="1545"/>
      <c r="BG112" s="1545"/>
      <c r="BH112" s="1545"/>
      <c r="BI112" s="1545"/>
      <c r="BJ112" s="1545"/>
      <c r="BK112" s="1545"/>
      <c r="BL112" s="1545"/>
      <c r="BM112" s="1545"/>
      <c r="BN112" s="1545"/>
      <c r="BO112" s="1545"/>
      <c r="BP112" s="1545"/>
      <c r="BQ112" s="1545"/>
      <c r="BR112" s="1545"/>
      <c r="BS112" s="1545"/>
      <c r="BT112" s="1545"/>
      <c r="BU112" s="1545"/>
      <c r="BV112" s="1545"/>
      <c r="BW112" s="1545"/>
      <c r="BX112" s="1545"/>
      <c r="BY112" s="1545"/>
      <c r="BZ112" s="1545"/>
      <c r="CA112" s="1545"/>
      <c r="CB112" s="1545"/>
      <c r="CC112" s="1545"/>
      <c r="CD112" s="1545"/>
      <c r="CE112" s="1545"/>
      <c r="CF112" s="1545"/>
      <c r="CG112" s="1545"/>
      <c r="CH112" s="1545"/>
      <c r="CI112" s="1545"/>
      <c r="CJ112" s="1545"/>
      <c r="CK112" s="1545"/>
      <c r="CL112" s="1545"/>
      <c r="CM112" s="1545"/>
      <c r="CN112" s="1545"/>
      <c r="CO112" s="1545"/>
      <c r="CP112" s="1545"/>
      <c r="CQ112" s="1545"/>
      <c r="CR112" s="1545"/>
    </row>
    <row r="113" spans="1:96" ht="16.5" customHeight="1" x14ac:dyDescent="0.25">
      <c r="A113" s="3562" t="s">
        <v>4157</v>
      </c>
      <c r="B113" s="3161"/>
      <c r="C113" s="3161"/>
      <c r="D113" s="3161"/>
      <c r="E113" s="1544"/>
      <c r="F113" s="1544"/>
      <c r="G113" s="1544"/>
      <c r="H113" s="1544"/>
      <c r="I113" s="1544"/>
      <c r="J113" s="1544"/>
      <c r="K113" s="1544"/>
      <c r="L113" s="1544"/>
      <c r="M113" s="1544"/>
      <c r="N113" s="1544"/>
      <c r="O113" s="1544"/>
      <c r="P113" s="1544"/>
      <c r="Q113" s="1544"/>
      <c r="R113" s="1544"/>
      <c r="S113" s="1544"/>
      <c r="T113" s="1544"/>
      <c r="U113" s="1544"/>
      <c r="V113" s="1544"/>
      <c r="W113" s="1544"/>
      <c r="X113" s="1544"/>
      <c r="Y113" s="1544"/>
      <c r="Z113" s="1544"/>
      <c r="AA113" s="1544"/>
      <c r="AB113" s="1544"/>
      <c r="AC113" s="1544"/>
      <c r="AD113" s="1544"/>
      <c r="AE113" s="1544"/>
      <c r="AF113" s="1544"/>
      <c r="AG113" s="1544"/>
      <c r="AH113" s="1544"/>
      <c r="AI113" s="1544"/>
      <c r="AJ113" s="1544"/>
      <c r="AK113" s="1544"/>
      <c r="AL113" s="1544"/>
      <c r="AM113" s="1544"/>
      <c r="AN113" s="1544"/>
      <c r="AO113" s="1544"/>
      <c r="AP113" s="1544"/>
      <c r="AQ113" s="1544"/>
      <c r="AR113" s="1544"/>
      <c r="AS113" s="1544"/>
      <c r="AT113" s="1544"/>
      <c r="AU113" s="1544"/>
      <c r="AV113" s="1544"/>
      <c r="AW113" s="1544"/>
      <c r="AX113" s="1544"/>
      <c r="AY113" s="1544"/>
      <c r="AZ113" s="1544"/>
      <c r="BA113" s="1544"/>
      <c r="BB113" s="1544"/>
      <c r="BC113" s="1544"/>
      <c r="BD113" s="1544"/>
      <c r="BE113" s="1544"/>
      <c r="BF113" s="1544"/>
      <c r="BG113" s="1544"/>
      <c r="BH113" s="1544"/>
      <c r="BI113" s="1544"/>
      <c r="BJ113" s="1544"/>
      <c r="BK113" s="1544"/>
      <c r="BL113" s="1544"/>
      <c r="BM113" s="1544"/>
      <c r="BN113" s="1544"/>
      <c r="BO113" s="1544"/>
      <c r="BP113" s="1544"/>
      <c r="BQ113" s="1544"/>
      <c r="BR113" s="1544"/>
      <c r="BS113" s="1544"/>
      <c r="BT113" s="1544"/>
      <c r="BU113" s="1544"/>
      <c r="BV113" s="1544"/>
      <c r="BW113" s="1544"/>
      <c r="BX113" s="1544"/>
      <c r="BY113" s="1544"/>
      <c r="BZ113" s="1544"/>
      <c r="CA113" s="1544"/>
      <c r="CB113" s="1544"/>
      <c r="CC113" s="1545"/>
      <c r="CD113" s="1545"/>
      <c r="CE113" s="1545"/>
      <c r="CF113" s="1545"/>
      <c r="CG113" s="1545"/>
      <c r="CH113" s="1545"/>
      <c r="CI113" s="1545"/>
      <c r="CJ113" s="1545"/>
      <c r="CK113" s="1545"/>
      <c r="CL113" s="1545"/>
      <c r="CM113" s="1545"/>
      <c r="CN113" s="1544"/>
      <c r="CO113" s="1544"/>
      <c r="CP113" s="1544"/>
      <c r="CQ113" s="1544"/>
      <c r="CR113" s="1544"/>
    </row>
    <row r="114" spans="1:96" ht="15" customHeight="1" x14ac:dyDescent="0.25">
      <c r="A114" s="3138" t="s">
        <v>4139</v>
      </c>
      <c r="B114" s="3143" t="s">
        <v>82</v>
      </c>
      <c r="C114" s="3124"/>
      <c r="D114" s="3122"/>
      <c r="E114" s="3143" t="s">
        <v>34</v>
      </c>
      <c r="F114" s="3124"/>
      <c r="G114" s="3124"/>
      <c r="H114" s="3124"/>
      <c r="I114" s="3124"/>
      <c r="J114" s="3124"/>
      <c r="K114" s="3124"/>
      <c r="L114" s="3135"/>
      <c r="M114" s="3254" t="s">
        <v>4158</v>
      </c>
      <c r="N114" s="3139" t="s">
        <v>3035</v>
      </c>
      <c r="O114" s="3139" t="s">
        <v>614</v>
      </c>
      <c r="P114" s="3139" t="s">
        <v>1713</v>
      </c>
      <c r="Q114" s="3250" t="s">
        <v>1621</v>
      </c>
      <c r="R114" s="3186" t="s">
        <v>1622</v>
      </c>
      <c r="S114" s="3139" t="s">
        <v>41</v>
      </c>
      <c r="T114" s="3139" t="s">
        <v>42</v>
      </c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1545"/>
      <c r="CD114" s="1545"/>
      <c r="CE114" s="1545"/>
      <c r="CF114" s="1545"/>
      <c r="CG114" s="1545"/>
      <c r="CH114" s="1545"/>
      <c r="CI114" s="1545"/>
      <c r="CJ114" s="1545"/>
      <c r="CK114" s="1545"/>
      <c r="CL114" s="1545"/>
      <c r="CM114" s="1545"/>
      <c r="CN114" s="64"/>
      <c r="CO114" s="64"/>
      <c r="CP114" s="64"/>
      <c r="CQ114" s="64"/>
      <c r="CR114" s="64"/>
    </row>
    <row r="115" spans="1:96" ht="35.25" customHeight="1" x14ac:dyDescent="0.25">
      <c r="A115" s="3129"/>
      <c r="B115" s="27" t="s">
        <v>936</v>
      </c>
      <c r="C115" s="2014" t="s">
        <v>63</v>
      </c>
      <c r="D115" s="75" t="s">
        <v>64</v>
      </c>
      <c r="E115" s="27" t="s">
        <v>4159</v>
      </c>
      <c r="F115" s="23" t="s">
        <v>394</v>
      </c>
      <c r="G115" s="23" t="s">
        <v>4160</v>
      </c>
      <c r="H115" s="23" t="s">
        <v>4161</v>
      </c>
      <c r="I115" s="23" t="s">
        <v>313</v>
      </c>
      <c r="J115" s="23" t="s">
        <v>4162</v>
      </c>
      <c r="K115" s="23" t="s">
        <v>4163</v>
      </c>
      <c r="L115" s="25" t="s">
        <v>4153</v>
      </c>
      <c r="M115" s="3146"/>
      <c r="N115" s="3140"/>
      <c r="O115" s="3140"/>
      <c r="P115" s="3140"/>
      <c r="Q115" s="3129"/>
      <c r="R115" s="3140"/>
      <c r="S115" s="3140"/>
      <c r="T115" s="3140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1545"/>
      <c r="CD115" s="1545"/>
      <c r="CE115" s="1545"/>
      <c r="CF115" s="1545"/>
      <c r="CG115" s="1545"/>
      <c r="CH115" s="1545"/>
      <c r="CI115" s="1545"/>
      <c r="CJ115" s="1545"/>
      <c r="CK115" s="1545"/>
      <c r="CL115" s="1545"/>
      <c r="CM115" s="1545"/>
      <c r="CN115" s="64"/>
      <c r="CO115" s="64"/>
      <c r="CP115" s="64"/>
      <c r="CQ115" s="64"/>
      <c r="CR115" s="64"/>
    </row>
    <row r="116" spans="1:96" ht="15" customHeight="1" x14ac:dyDescent="0.25">
      <c r="A116" s="1250" t="s">
        <v>4164</v>
      </c>
      <c r="B116" s="1251">
        <f t="shared" ref="B116:B117" si="146">SUM(E116:L116)</f>
        <v>0</v>
      </c>
      <c r="C116" s="3021"/>
      <c r="D116" s="3000"/>
      <c r="E116" s="2999"/>
      <c r="F116" s="3001"/>
      <c r="G116" s="3001"/>
      <c r="H116" s="3001"/>
      <c r="I116" s="3001"/>
      <c r="J116" s="3001"/>
      <c r="K116" s="3001"/>
      <c r="L116" s="1567"/>
      <c r="M116" s="1588"/>
      <c r="N116" s="2883"/>
      <c r="O116" s="2883"/>
      <c r="P116" s="2883"/>
      <c r="Q116" s="2883"/>
      <c r="R116" s="2883"/>
      <c r="S116" s="2883"/>
      <c r="T116" s="2883"/>
      <c r="U116" s="64" t="str">
        <f t="shared" ref="U116:U117" si="147">CA116&amp;CB116&amp;CC116&amp;CD116&amp;CE116&amp;CF116&amp;CG116&amp;CH116</f>
        <v/>
      </c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2983" t="str">
        <f>IF((C116+D116)&lt;&gt;B116,"  * Las atenciones según Sexo (Hombres/Mujeres) deben ser igual al Total.","")</f>
        <v/>
      </c>
      <c r="CB116" s="2983" t="str">
        <f>IF(AND(D116&gt;0,N116="")," * No olvide digitar la variable Embarazadas. Digite cero si no tiene.",IF(N116&gt;D116," * La variable Embarazadas no puede ser mayor al Total.",""))</f>
        <v/>
      </c>
      <c r="CC116" s="2983" t="str">
        <f>IF(AND(B116&gt;0,O116="")," * No olvide digitar la variable Beneficiarios.",IF(O116&gt;B116," * La variable Beneficiarios no puede ser mayor al Total.",""))</f>
        <v/>
      </c>
      <c r="CD116" s="2983" t="str">
        <f>IF(AND(B116&gt;0,P116="")," * No olvide digitar la variable Usuarios con Discapacidad. Digite cero si no tiene.",IF(P116&gt;B116," * La variable Usuarios con Discapacidad no puede ser mayor al Total.",""))</f>
        <v/>
      </c>
      <c r="CE116" s="298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298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2983" t="str">
        <f>IF(AND(B116&gt;0,S116="")," * No olvide digitar la variable Pueblos Originarios. Digite cero si no tiene.",IF(S116&gt;B116," * La variable Pueblos Originarios No puede ser mayor al Total.",""))</f>
        <v/>
      </c>
      <c r="CH116" s="2983" t="str">
        <f>IF(AND(B116&gt;0,T116="")," * No olvide digitar la variable Migrantes. Digite cero si no tiene.",IF(T116&gt;B116," * La variable Migrantes no puede ser mayor al Total.",""))</f>
        <v/>
      </c>
      <c r="CI116" s="64"/>
      <c r="CJ116" s="64"/>
      <c r="CK116" s="2984">
        <f t="shared" ref="CK116:CK117" si="148">IF((C116+D116)&lt;&gt;$B116,1,0)</f>
        <v>0</v>
      </c>
      <c r="CL116" s="2984">
        <f t="shared" ref="CL116:CL117" si="149">IF(AND($D116&gt;0,N116=""),1,IF(N116&gt;$D116,1,0))</f>
        <v>0</v>
      </c>
      <c r="CM116" s="2984">
        <f t="shared" ref="CM116:CR116" si="150">IF(AND($B116&gt;0,O116=""),1,IF(O116&gt;$B116,1,0))</f>
        <v>0</v>
      </c>
      <c r="CN116" s="2984">
        <f t="shared" si="150"/>
        <v>0</v>
      </c>
      <c r="CO116" s="2984">
        <f t="shared" si="150"/>
        <v>0</v>
      </c>
      <c r="CP116" s="2984">
        <f t="shared" si="150"/>
        <v>0</v>
      </c>
      <c r="CQ116" s="2984">
        <f t="shared" si="150"/>
        <v>0</v>
      </c>
      <c r="CR116" s="2984">
        <f t="shared" si="150"/>
        <v>0</v>
      </c>
    </row>
    <row r="117" spans="1:96" ht="15" customHeight="1" x14ac:dyDescent="0.25">
      <c r="A117" s="1250" t="s">
        <v>4165</v>
      </c>
      <c r="B117" s="1251">
        <f t="shared" si="146"/>
        <v>0</v>
      </c>
      <c r="C117" s="3022"/>
      <c r="D117" s="1548"/>
      <c r="E117" s="1399"/>
      <c r="F117" s="1400"/>
      <c r="G117" s="1400"/>
      <c r="H117" s="1400"/>
      <c r="I117" s="1400"/>
      <c r="J117" s="1400"/>
      <c r="K117" s="1400"/>
      <c r="L117" s="1409"/>
      <c r="M117" s="1588"/>
      <c r="N117" s="2883"/>
      <c r="O117" s="2883"/>
      <c r="P117" s="2883"/>
      <c r="Q117" s="2883"/>
      <c r="R117" s="2883"/>
      <c r="S117" s="2883"/>
      <c r="T117" s="2883"/>
      <c r="U117" s="64" t="str">
        <f t="shared" si="147"/>
        <v/>
      </c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2983" t="str">
        <f>IF((C117+D117)&lt;&gt;B117,"  * Las atenciones según Sexo (Hombres/Mujeres) deben ser igual al Total de atenciones","")</f>
        <v/>
      </c>
      <c r="CB117" s="2983" t="str">
        <f>IF(AND(D117&gt;0,N117="")," * No olvide digitar Embarazadas. Digite cero si no tiene.",IF(N117&gt;D117," * La variable Embarazadas no puede ser mayor al Total.",""))</f>
        <v/>
      </c>
      <c r="CC117" s="2983" t="str">
        <f>IF(AND(B117&gt;0,O117="")," * No olvide digitar Beneficiarios.",IF(O117&gt;B117," * Beneficiarios No puede ser mayor al Total.",""))</f>
        <v/>
      </c>
      <c r="CD117" s="2983" t="str">
        <f>IF(AND(B117&gt;0,P117="")," * No olvide digitar Usuarios con discapacidad. Digite cero si no tiene.",IF(P117&gt;B117," * Usuarios con discapacidad No puede ser mayor al Total.",""))</f>
        <v/>
      </c>
      <c r="CE117" s="298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298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2983" t="str">
        <f>IF(AND(B117&gt;0,S117="")," * No olvide digitar Pueblos originarios. Digite cero si no tiene.",IF(S117&gt;B117," * Pueblos originarios No puede ser mayor al Total.",""))</f>
        <v/>
      </c>
      <c r="CH117" s="2983" t="str">
        <f>IF(AND(B117&gt;0,T117="")," * No olvide digitar Migrantes. Digite cero si no tiene.",IF(T117&gt;B117," * Migrantes No puede ser mayor al Total.",""))</f>
        <v/>
      </c>
      <c r="CI117" s="64"/>
      <c r="CJ117" s="64"/>
      <c r="CK117" s="2984">
        <f t="shared" si="148"/>
        <v>0</v>
      </c>
      <c r="CL117" s="2984">
        <f t="shared" si="149"/>
        <v>0</v>
      </c>
      <c r="CM117" s="2984">
        <f t="shared" ref="CM117:CR117" si="151">IF(AND($B117&gt;0,O117=""),1,IF(O117&gt;$B117,1,0))</f>
        <v>0</v>
      </c>
      <c r="CN117" s="2984">
        <f t="shared" si="151"/>
        <v>0</v>
      </c>
      <c r="CO117" s="2984">
        <f t="shared" si="151"/>
        <v>0</v>
      </c>
      <c r="CP117" s="2984">
        <f t="shared" si="151"/>
        <v>0</v>
      </c>
      <c r="CQ117" s="2984">
        <f t="shared" si="151"/>
        <v>0</v>
      </c>
      <c r="CR117" s="2984">
        <f t="shared" si="151"/>
        <v>0</v>
      </c>
    </row>
    <row r="118" spans="1:96" ht="15" customHeight="1" x14ac:dyDescent="0.25">
      <c r="A118" s="216" t="s">
        <v>82</v>
      </c>
      <c r="B118" s="723">
        <f t="shared" ref="B118:T118" si="152">SUM(B116:B117)</f>
        <v>0</v>
      </c>
      <c r="C118" s="2354">
        <f t="shared" si="152"/>
        <v>0</v>
      </c>
      <c r="D118" s="1362">
        <f t="shared" si="152"/>
        <v>0</v>
      </c>
      <c r="E118" s="344">
        <f t="shared" si="152"/>
        <v>0</v>
      </c>
      <c r="F118" s="349">
        <f t="shared" si="152"/>
        <v>0</v>
      </c>
      <c r="G118" s="349">
        <f t="shared" si="152"/>
        <v>0</v>
      </c>
      <c r="H118" s="349">
        <f t="shared" si="152"/>
        <v>0</v>
      </c>
      <c r="I118" s="349">
        <f t="shared" si="152"/>
        <v>0</v>
      </c>
      <c r="J118" s="349">
        <f t="shared" si="152"/>
        <v>0</v>
      </c>
      <c r="K118" s="349">
        <f t="shared" si="152"/>
        <v>0</v>
      </c>
      <c r="L118" s="1363">
        <f t="shared" si="152"/>
        <v>0</v>
      </c>
      <c r="M118" s="1589">
        <f t="shared" si="152"/>
        <v>0</v>
      </c>
      <c r="N118" s="2050">
        <f t="shared" si="152"/>
        <v>0</v>
      </c>
      <c r="O118" s="2050">
        <f t="shared" si="152"/>
        <v>0</v>
      </c>
      <c r="P118" s="2050">
        <f t="shared" si="152"/>
        <v>0</v>
      </c>
      <c r="Q118" s="2050">
        <f t="shared" si="152"/>
        <v>0</v>
      </c>
      <c r="R118" s="2050">
        <f t="shared" si="152"/>
        <v>0</v>
      </c>
      <c r="S118" s="2050">
        <f t="shared" si="152"/>
        <v>0</v>
      </c>
      <c r="T118" s="2050">
        <f t="shared" si="152"/>
        <v>0</v>
      </c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1545"/>
      <c r="CD118" s="1545"/>
      <c r="CE118" s="1545"/>
      <c r="CF118" s="1545"/>
      <c r="CG118" s="1545"/>
      <c r="CH118" s="1545"/>
      <c r="CI118" s="1545"/>
      <c r="CJ118" s="1545"/>
      <c r="CK118" s="1545"/>
      <c r="CL118" s="1545"/>
      <c r="CM118" s="1545"/>
      <c r="CN118" s="64"/>
      <c r="CO118" s="64"/>
      <c r="CP118" s="64"/>
      <c r="CQ118" s="64"/>
      <c r="CR118" s="64"/>
    </row>
    <row r="119" spans="1:96" ht="16.5" customHeight="1" x14ac:dyDescent="0.25">
      <c r="A119" s="3563" t="s">
        <v>4166</v>
      </c>
      <c r="B119" s="3131"/>
      <c r="C119" s="1544"/>
      <c r="D119" s="1544"/>
      <c r="E119" s="1544"/>
      <c r="F119" s="1544"/>
      <c r="G119" s="1544"/>
      <c r="H119" s="1544"/>
      <c r="I119" s="1544"/>
      <c r="J119" s="1544"/>
      <c r="K119" s="1544"/>
      <c r="L119" s="1544"/>
      <c r="M119" s="1544"/>
      <c r="N119" s="1544"/>
      <c r="O119" s="1544"/>
      <c r="P119" s="1544"/>
      <c r="Q119" s="1544"/>
      <c r="R119" s="1544"/>
      <c r="S119" s="1544"/>
      <c r="T119" s="1544"/>
      <c r="U119" s="1544"/>
      <c r="V119" s="1544"/>
      <c r="W119" s="1544"/>
      <c r="X119" s="1544"/>
      <c r="Y119" s="1544"/>
      <c r="Z119" s="1544"/>
      <c r="AA119" s="1544"/>
      <c r="AB119" s="1544"/>
      <c r="AC119" s="1544"/>
      <c r="AD119" s="1544"/>
      <c r="AE119" s="1544"/>
      <c r="AF119" s="1544"/>
      <c r="AG119" s="1544"/>
      <c r="AH119" s="1544"/>
      <c r="AI119" s="1544"/>
      <c r="AJ119" s="1544"/>
      <c r="AK119" s="1544"/>
      <c r="AL119" s="1544"/>
      <c r="AM119" s="1544"/>
      <c r="AN119" s="1544"/>
      <c r="AO119" s="1544"/>
      <c r="AP119" s="1544"/>
      <c r="AQ119" s="1544"/>
      <c r="AR119" s="1544"/>
      <c r="AS119" s="1544"/>
      <c r="AT119" s="1544"/>
      <c r="AU119" s="1544"/>
      <c r="AV119" s="1544"/>
      <c r="AW119" s="1544"/>
      <c r="AX119" s="1544"/>
      <c r="AY119" s="1544"/>
      <c r="AZ119" s="1544"/>
      <c r="BA119" s="1544"/>
      <c r="BB119" s="1544"/>
      <c r="BC119" s="1544"/>
      <c r="BD119" s="1544"/>
      <c r="BE119" s="1544"/>
      <c r="BF119" s="1544"/>
      <c r="BG119" s="1544"/>
      <c r="BH119" s="1544"/>
      <c r="BI119" s="1544"/>
      <c r="BJ119" s="1544"/>
      <c r="BK119" s="1544"/>
      <c r="BL119" s="1544"/>
      <c r="BM119" s="1544"/>
      <c r="BN119" s="1544"/>
      <c r="BO119" s="1544"/>
      <c r="BP119" s="1544"/>
      <c r="BQ119" s="1544"/>
      <c r="BR119" s="1544"/>
      <c r="BS119" s="1544"/>
      <c r="BT119" s="1544"/>
      <c r="BU119" s="1544"/>
      <c r="BV119" s="1544"/>
      <c r="BW119" s="1544"/>
      <c r="BX119" s="1544"/>
      <c r="BY119" s="1544"/>
      <c r="BZ119" s="1544"/>
      <c r="CA119" s="1544"/>
      <c r="CB119" s="1544"/>
      <c r="CC119" s="1545"/>
      <c r="CD119" s="1545"/>
      <c r="CE119" s="1545"/>
      <c r="CF119" s="1545"/>
      <c r="CG119" s="1545"/>
      <c r="CH119" s="1545"/>
      <c r="CI119" s="1545"/>
      <c r="CJ119" s="1545"/>
      <c r="CK119" s="1545"/>
      <c r="CL119" s="1545"/>
      <c r="CM119" s="1545"/>
      <c r="CN119" s="1544"/>
      <c r="CO119" s="1544"/>
      <c r="CP119" s="1544"/>
      <c r="CQ119" s="1544"/>
      <c r="CR119" s="1544"/>
    </row>
    <row r="120" spans="1:96" ht="16.5" customHeight="1" x14ac:dyDescent="0.25">
      <c r="A120" s="3563" t="s">
        <v>4167</v>
      </c>
      <c r="B120" s="3131"/>
      <c r="C120" s="1544"/>
      <c r="D120" s="1544"/>
      <c r="E120" s="1544"/>
      <c r="F120" s="1544"/>
      <c r="G120" s="1544"/>
      <c r="H120" s="1544"/>
      <c r="I120" s="1544"/>
      <c r="J120" s="1544"/>
      <c r="K120" s="1544"/>
      <c r="L120" s="1544"/>
      <c r="M120" s="1544"/>
      <c r="N120" s="1544"/>
      <c r="O120" s="1544"/>
      <c r="P120" s="1544"/>
      <c r="Q120" s="1544"/>
      <c r="R120" s="1544"/>
      <c r="S120" s="1544"/>
      <c r="T120" s="1544"/>
      <c r="U120" s="1544"/>
      <c r="V120" s="1544"/>
      <c r="W120" s="1544"/>
      <c r="X120" s="1544"/>
      <c r="Y120" s="1544"/>
      <c r="Z120" s="1544"/>
      <c r="AA120" s="1544"/>
      <c r="AB120" s="1544"/>
      <c r="AC120" s="1544"/>
      <c r="AD120" s="1544"/>
      <c r="AE120" s="1544"/>
      <c r="AF120" s="1544"/>
      <c r="AG120" s="1544"/>
      <c r="AH120" s="1544"/>
      <c r="AI120" s="1544"/>
      <c r="AJ120" s="1544"/>
      <c r="AK120" s="1544"/>
      <c r="AL120" s="1544"/>
      <c r="AM120" s="1544"/>
      <c r="AN120" s="1544"/>
      <c r="AO120" s="1544"/>
      <c r="AP120" s="1544"/>
      <c r="AQ120" s="1544"/>
      <c r="AR120" s="1544"/>
      <c r="AS120" s="1544"/>
      <c r="AT120" s="1544"/>
      <c r="AU120" s="1544"/>
      <c r="AV120" s="1544"/>
      <c r="AW120" s="1544"/>
      <c r="AX120" s="1544"/>
      <c r="AY120" s="1544"/>
      <c r="AZ120" s="1544"/>
      <c r="BA120" s="1544"/>
      <c r="BB120" s="1544"/>
      <c r="BC120" s="1544"/>
      <c r="BD120" s="1544"/>
      <c r="BE120" s="1544"/>
      <c r="BF120" s="1544"/>
      <c r="BG120" s="1544"/>
      <c r="BH120" s="1544"/>
      <c r="BI120" s="1544"/>
      <c r="BJ120" s="1544"/>
      <c r="BK120" s="1544"/>
      <c r="BL120" s="1544"/>
      <c r="BM120" s="1544"/>
      <c r="BN120" s="1544"/>
      <c r="BO120" s="1544"/>
      <c r="BP120" s="1544"/>
      <c r="BQ120" s="1544"/>
      <c r="BR120" s="1544"/>
      <c r="BS120" s="1544"/>
      <c r="BT120" s="1544"/>
      <c r="BU120" s="1544"/>
      <c r="BV120" s="1544"/>
      <c r="BW120" s="1544"/>
      <c r="BX120" s="1544"/>
      <c r="BY120" s="1544"/>
      <c r="BZ120" s="1544"/>
      <c r="CA120" s="1544"/>
      <c r="CB120" s="1544"/>
      <c r="CC120" s="1545"/>
      <c r="CD120" s="1545"/>
      <c r="CE120" s="1545"/>
      <c r="CF120" s="1545"/>
      <c r="CG120" s="1545"/>
      <c r="CH120" s="1545"/>
      <c r="CI120" s="1545"/>
      <c r="CJ120" s="1545"/>
      <c r="CK120" s="1545"/>
      <c r="CL120" s="1545"/>
      <c r="CM120" s="1545"/>
      <c r="CN120" s="1544"/>
      <c r="CO120" s="1544"/>
      <c r="CP120" s="1544"/>
      <c r="CQ120" s="1544"/>
      <c r="CR120" s="1544"/>
    </row>
    <row r="121" spans="1:96" ht="15" customHeight="1" x14ac:dyDescent="0.25">
      <c r="A121" s="3138" t="s">
        <v>4168</v>
      </c>
      <c r="B121" s="3138" t="s">
        <v>4169</v>
      </c>
      <c r="C121" s="3159" t="s">
        <v>34</v>
      </c>
      <c r="D121" s="3124"/>
      <c r="E121" s="3124"/>
      <c r="F121" s="3124"/>
      <c r="G121" s="3124"/>
      <c r="H121" s="3124"/>
      <c r="I121" s="3124"/>
      <c r="J121" s="3124"/>
      <c r="K121" s="3124"/>
      <c r="L121" s="3124"/>
      <c r="M121" s="3124"/>
      <c r="N121" s="3124"/>
      <c r="O121" s="3124"/>
      <c r="P121" s="3124"/>
      <c r="Q121" s="3124"/>
      <c r="R121" s="3124"/>
      <c r="S121" s="3135"/>
      <c r="T121" s="3564" t="s">
        <v>2400</v>
      </c>
      <c r="U121" s="3135"/>
      <c r="V121" s="3186" t="s">
        <v>1621</v>
      </c>
      <c r="W121" s="3186" t="s">
        <v>1622</v>
      </c>
      <c r="X121" s="3138" t="s">
        <v>41</v>
      </c>
      <c r="Y121" s="3138" t="s">
        <v>42</v>
      </c>
      <c r="Z121" s="3139" t="s">
        <v>1050</v>
      </c>
      <c r="AA121" s="3171" t="s">
        <v>38</v>
      </c>
      <c r="AB121" s="1545"/>
      <c r="AC121" s="1545"/>
      <c r="AD121" s="1545"/>
      <c r="AE121" s="1545"/>
      <c r="AF121" s="1545"/>
      <c r="AG121" s="1545"/>
      <c r="AH121" s="1545"/>
      <c r="AI121" s="1545"/>
      <c r="AJ121" s="1545"/>
      <c r="AK121" s="1545"/>
      <c r="AL121" s="1545"/>
      <c r="AM121" s="1545"/>
      <c r="AN121" s="1545"/>
      <c r="AO121" s="1545"/>
      <c r="AP121" s="1545"/>
      <c r="AQ121" s="1545"/>
      <c r="AR121" s="1545"/>
      <c r="AS121" s="1545"/>
      <c r="AT121" s="1545"/>
      <c r="AU121" s="1545"/>
      <c r="AV121" s="1545"/>
      <c r="AW121" s="1545"/>
      <c r="AX121" s="1545"/>
      <c r="AY121" s="1545"/>
      <c r="AZ121" s="1545"/>
      <c r="BA121" s="1545"/>
      <c r="BB121" s="1545"/>
      <c r="BC121" s="1545"/>
      <c r="BD121" s="1545"/>
      <c r="BE121" s="1545"/>
      <c r="BF121" s="1545"/>
      <c r="BG121" s="1545"/>
      <c r="BH121" s="1545"/>
      <c r="BI121" s="1545"/>
      <c r="BJ121" s="1545"/>
      <c r="BK121" s="1545"/>
      <c r="BL121" s="1545"/>
      <c r="BM121" s="1545"/>
      <c r="BN121" s="1545"/>
      <c r="BO121" s="1545"/>
      <c r="BP121" s="1545"/>
      <c r="BQ121" s="1545"/>
      <c r="BR121" s="1545"/>
      <c r="BS121" s="1545"/>
      <c r="BT121" s="1545"/>
      <c r="BU121" s="1545"/>
      <c r="BV121" s="1545"/>
      <c r="BW121" s="1545"/>
      <c r="BX121" s="1545"/>
      <c r="BY121" s="1545"/>
      <c r="BZ121" s="1545"/>
      <c r="CA121" s="1545"/>
      <c r="CB121" s="1545"/>
      <c r="CC121" s="1545"/>
      <c r="CD121" s="1545"/>
      <c r="CE121" s="1545"/>
      <c r="CF121" s="1545"/>
      <c r="CG121" s="1545"/>
      <c r="CH121" s="1545"/>
      <c r="CI121" s="1545"/>
      <c r="CJ121" s="1545"/>
      <c r="CK121" s="1545"/>
      <c r="CL121" s="1545"/>
      <c r="CM121" s="1545"/>
      <c r="CN121" s="1545"/>
      <c r="CO121" s="1545"/>
      <c r="CP121" s="1545"/>
      <c r="CQ121" s="1545"/>
      <c r="CR121" s="1545"/>
    </row>
    <row r="122" spans="1:96" ht="36.75" customHeight="1" x14ac:dyDescent="0.25">
      <c r="A122" s="3129"/>
      <c r="B122" s="3129"/>
      <c r="C122" s="27" t="s">
        <v>352</v>
      </c>
      <c r="D122" s="23" t="s">
        <v>335</v>
      </c>
      <c r="E122" s="1800" t="s">
        <v>48</v>
      </c>
      <c r="F122" s="23" t="s">
        <v>49</v>
      </c>
      <c r="G122" s="24" t="s">
        <v>50</v>
      </c>
      <c r="H122" s="24" t="s">
        <v>51</v>
      </c>
      <c r="I122" s="24" t="s">
        <v>52</v>
      </c>
      <c r="J122" s="24" t="s">
        <v>53</v>
      </c>
      <c r="K122" s="24" t="s">
        <v>54</v>
      </c>
      <c r="L122" s="24" t="s">
        <v>55</v>
      </c>
      <c r="M122" s="24" t="s">
        <v>56</v>
      </c>
      <c r="N122" s="24" t="s">
        <v>57</v>
      </c>
      <c r="O122" s="24" t="s">
        <v>58</v>
      </c>
      <c r="P122" s="24" t="s">
        <v>59</v>
      </c>
      <c r="Q122" s="24" t="s">
        <v>60</v>
      </c>
      <c r="R122" s="24" t="s">
        <v>61</v>
      </c>
      <c r="S122" s="1590" t="s">
        <v>62</v>
      </c>
      <c r="T122" s="1571" t="s">
        <v>63</v>
      </c>
      <c r="U122" s="2981" t="s">
        <v>64</v>
      </c>
      <c r="V122" s="3140"/>
      <c r="W122" s="3140"/>
      <c r="X122" s="3129"/>
      <c r="Y122" s="3129"/>
      <c r="Z122" s="3140"/>
      <c r="AA122" s="3173"/>
      <c r="AB122" s="1545"/>
      <c r="AC122" s="1545"/>
      <c r="AD122" s="1545"/>
      <c r="AE122" s="1545"/>
      <c r="AF122" s="1545"/>
      <c r="AG122" s="1545"/>
      <c r="AH122" s="1545"/>
      <c r="AI122" s="1545"/>
      <c r="AJ122" s="1545"/>
      <c r="AK122" s="1545"/>
      <c r="AL122" s="1545"/>
      <c r="AM122" s="1545"/>
      <c r="AN122" s="1545"/>
      <c r="AO122" s="1545"/>
      <c r="AP122" s="1545"/>
      <c r="AQ122" s="1545"/>
      <c r="AR122" s="1545"/>
      <c r="AS122" s="1545"/>
      <c r="AT122" s="1545"/>
      <c r="AU122" s="1545"/>
      <c r="AV122" s="1545"/>
      <c r="AW122" s="1545"/>
      <c r="AX122" s="1545"/>
      <c r="AY122" s="1545"/>
      <c r="AZ122" s="1545"/>
      <c r="BA122" s="1545"/>
      <c r="BB122" s="1545"/>
      <c r="BC122" s="1545"/>
      <c r="BD122" s="1545"/>
      <c r="BE122" s="1545"/>
      <c r="BF122" s="1545"/>
      <c r="BG122" s="1545"/>
      <c r="BH122" s="1545"/>
      <c r="BI122" s="1545"/>
      <c r="BJ122" s="1545"/>
      <c r="BK122" s="1545"/>
      <c r="BL122" s="1545"/>
      <c r="BM122" s="1545"/>
      <c r="BN122" s="1545"/>
      <c r="BO122" s="1545"/>
      <c r="BP122" s="1545"/>
      <c r="BQ122" s="1545"/>
      <c r="BR122" s="1545"/>
      <c r="BS122" s="1545"/>
      <c r="BT122" s="1545"/>
      <c r="BU122" s="1545"/>
      <c r="BV122" s="1545"/>
      <c r="BW122" s="1545"/>
      <c r="BX122" s="1545"/>
      <c r="BY122" s="1545"/>
      <c r="BZ122" s="1545"/>
      <c r="CA122" s="1545"/>
      <c r="CB122" s="1545"/>
      <c r="CC122" s="1545"/>
      <c r="CD122" s="1545"/>
      <c r="CE122" s="1545"/>
      <c r="CF122" s="1545"/>
      <c r="CG122" s="1545"/>
      <c r="CH122" s="1545"/>
      <c r="CI122" s="1545"/>
      <c r="CJ122" s="1545"/>
      <c r="CK122" s="1545"/>
      <c r="CL122" s="1545"/>
      <c r="CM122" s="1545"/>
      <c r="CN122" s="1545"/>
      <c r="CO122" s="1545"/>
      <c r="CP122" s="1545"/>
      <c r="CQ122" s="1545"/>
      <c r="CR122" s="1545"/>
    </row>
    <row r="123" spans="1:96" ht="15" customHeight="1" x14ac:dyDescent="0.25">
      <c r="A123" s="3023" t="s">
        <v>4170</v>
      </c>
      <c r="B123" s="1591">
        <f t="shared" ref="B123:B125" si="153">SUM(C123:S123)</f>
        <v>36</v>
      </c>
      <c r="C123" s="1399">
        <v>0</v>
      </c>
      <c r="D123" s="1400">
        <v>0</v>
      </c>
      <c r="E123" s="1400">
        <v>5</v>
      </c>
      <c r="F123" s="1400">
        <v>7</v>
      </c>
      <c r="G123" s="1400">
        <v>3</v>
      </c>
      <c r="H123" s="1400">
        <v>2</v>
      </c>
      <c r="I123" s="1400">
        <v>6</v>
      </c>
      <c r="J123" s="1400">
        <v>4</v>
      </c>
      <c r="K123" s="1400">
        <v>1</v>
      </c>
      <c r="L123" s="1400">
        <v>4</v>
      </c>
      <c r="M123" s="1400">
        <v>2</v>
      </c>
      <c r="N123" s="1400">
        <v>0</v>
      </c>
      <c r="O123" s="1400">
        <v>0</v>
      </c>
      <c r="P123" s="1400">
        <v>2</v>
      </c>
      <c r="Q123" s="1400">
        <v>0</v>
      </c>
      <c r="R123" s="1400">
        <v>0</v>
      </c>
      <c r="S123" s="3022">
        <v>0</v>
      </c>
      <c r="T123" s="3009">
        <v>12</v>
      </c>
      <c r="U123" s="2892">
        <v>24</v>
      </c>
      <c r="V123" s="1592">
        <v>0</v>
      </c>
      <c r="W123" s="1408">
        <v>2</v>
      </c>
      <c r="X123" s="1408">
        <v>3</v>
      </c>
      <c r="Y123" s="1408">
        <v>0</v>
      </c>
      <c r="Z123" s="2884">
        <v>0</v>
      </c>
      <c r="AA123" s="2884">
        <v>0</v>
      </c>
      <c r="AB123" s="1545" t="str">
        <f>BY123&amp;BZ123&amp;CA123&amp;CB123&amp;CC123&amp;CD123&amp;CE123</f>
        <v/>
      </c>
      <c r="AC123" s="1545"/>
      <c r="AD123" s="1545"/>
      <c r="AE123" s="1545"/>
      <c r="AF123" s="1545"/>
      <c r="AG123" s="1545"/>
      <c r="AH123" s="1545"/>
      <c r="AI123" s="1545"/>
      <c r="AJ123" s="1545"/>
      <c r="AK123" s="1545"/>
      <c r="AL123" s="1545"/>
      <c r="AM123" s="1545"/>
      <c r="AN123" s="1545"/>
      <c r="AO123" s="1545"/>
      <c r="AP123" s="1545"/>
      <c r="AQ123" s="1545"/>
      <c r="AR123" s="1545"/>
      <c r="AS123" s="1545"/>
      <c r="AT123" s="1545"/>
      <c r="AU123" s="1545"/>
      <c r="AV123" s="1545"/>
      <c r="AW123" s="1545"/>
      <c r="AX123" s="1545"/>
      <c r="AY123" s="1545"/>
      <c r="AZ123" s="1545"/>
      <c r="BA123" s="1545"/>
      <c r="BB123" s="1545"/>
      <c r="BC123" s="1545"/>
      <c r="BD123" s="1545"/>
      <c r="BE123" s="1545"/>
      <c r="BF123" s="1545"/>
      <c r="BG123" s="1545"/>
      <c r="BH123" s="1545"/>
      <c r="BI123" s="1545"/>
      <c r="BJ123" s="1545"/>
      <c r="BK123" s="1545"/>
      <c r="BL123" s="1545"/>
      <c r="BM123" s="1545"/>
      <c r="BN123" s="1545"/>
      <c r="BO123" s="1545"/>
      <c r="BP123" s="1545"/>
      <c r="BQ123" s="1545"/>
      <c r="BR123" s="1545"/>
      <c r="BS123" s="1545"/>
      <c r="BT123" s="1545"/>
      <c r="BU123" s="1545"/>
      <c r="BV123" s="1545"/>
      <c r="BW123" s="1545"/>
      <c r="BX123" s="1545"/>
      <c r="BY123" s="2983" t="str">
        <f>IF((T123+U123)&lt;&gt;B123,"  * Las acciones según Sexo (Hombres/Mujeres) deben ser igual al Total de acciones","")</f>
        <v/>
      </c>
      <c r="BZ123" s="298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298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2983" t="str">
        <f>IF(AND($B123&gt;0,X123="")," * No olvide digitar la variable Pueblos Originarios. Digite cero si no tiene.",IF(X123&gt;$B123," * La variable Pueblos originarios no puede ser mayor que el Total.",""))</f>
        <v/>
      </c>
      <c r="CC123" s="2983" t="str">
        <f>IF(AND($B123&gt;0,Y123="")," * No olvide digitar la variable Migrantes. Digite cero si no tiene.",IF(Y123&gt;$B123," * La variableMigrantes no puede ser mayor que el Total.",""))</f>
        <v/>
      </c>
      <c r="CD123" s="2983" t="str">
        <f>IF(AND($B123&gt;0,Z123="")," * No olvide digitar la variable el campo  Demencia. Digite cero si no tiene.",IF(Z123&gt;$B123," * La variable Demencia No puede ser mayor que el Total.",""))</f>
        <v/>
      </c>
      <c r="CE123" s="298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F123" s="1545"/>
      <c r="CG123" s="1545"/>
      <c r="CH123" s="1545"/>
      <c r="CI123" s="2984">
        <f>IF((T123+U123)&lt;&gt;B123,1,0)</f>
        <v>0</v>
      </c>
      <c r="CJ123" s="2984">
        <f>IF(AND(B123&gt;0,V123=""),1,IF(V123&gt;B123,1,0))</f>
        <v>0</v>
      </c>
      <c r="CK123" s="2984">
        <f>IF(AND(B123&gt;0,W123=""),1,IF(W123&gt;B123,1,0))</f>
        <v>0</v>
      </c>
      <c r="CL123" s="2984">
        <f>IF(AND(B123&gt;0,X123=""),1,IF(X123&gt;B123,1,0))</f>
        <v>0</v>
      </c>
      <c r="CM123" s="2984">
        <f>IF(AND(B123&gt;0,Y123=""),1,IF(Y123&gt;B123,1,0))</f>
        <v>0</v>
      </c>
      <c r="CN123" s="2984">
        <f>IF(AND(B123&gt;0,Z123=""),1,IF(Z123&gt;B123,1,0))</f>
        <v>0</v>
      </c>
      <c r="CO123" s="2984">
        <f>IF(AND(B123&gt;0,AA123=""),1,IF(AA123&gt;B123,1,0))</f>
        <v>0</v>
      </c>
      <c r="CP123" s="1545"/>
      <c r="CQ123" s="1545"/>
      <c r="CR123" s="1545"/>
    </row>
    <row r="124" spans="1:96" ht="15" customHeight="1" x14ac:dyDescent="0.25">
      <c r="A124" s="1931" t="s">
        <v>4171</v>
      </c>
      <c r="B124" s="1593">
        <f t="shared" si="153"/>
        <v>0</v>
      </c>
      <c r="C124" s="1399"/>
      <c r="D124" s="1400"/>
      <c r="E124" s="1400"/>
      <c r="F124" s="1400"/>
      <c r="G124" s="1400"/>
      <c r="H124" s="1400"/>
      <c r="I124" s="1400"/>
      <c r="J124" s="1400"/>
      <c r="K124" s="1400"/>
      <c r="L124" s="1400"/>
      <c r="M124" s="1400"/>
      <c r="N124" s="1400"/>
      <c r="O124" s="1400"/>
      <c r="P124" s="1400"/>
      <c r="Q124" s="1400"/>
      <c r="R124" s="1400"/>
      <c r="S124" s="3022"/>
      <c r="T124" s="1410"/>
      <c r="U124" s="1401"/>
      <c r="V124" s="1592"/>
      <c r="W124" s="1408"/>
      <c r="X124" s="1408"/>
      <c r="Y124" s="1408"/>
      <c r="Z124" s="2884"/>
      <c r="AA124" s="2884"/>
      <c r="AB124" s="1545" t="str">
        <f t="shared" ref="AB124:AB125" si="154">CA124&amp;CB124&amp;CC124&amp;CD124&amp;CE124&amp;CF124&amp;CG124</f>
        <v/>
      </c>
      <c r="AC124" s="1545"/>
      <c r="AD124" s="1545"/>
      <c r="AE124" s="1545"/>
      <c r="AF124" s="1545"/>
      <c r="AG124" s="1545"/>
      <c r="AH124" s="1545"/>
      <c r="AI124" s="1545"/>
      <c r="AJ124" s="1545"/>
      <c r="AK124" s="1545"/>
      <c r="AL124" s="1545"/>
      <c r="AM124" s="1545"/>
      <c r="AN124" s="1545"/>
      <c r="AO124" s="1545"/>
      <c r="AP124" s="1545"/>
      <c r="AQ124" s="1545"/>
      <c r="AR124" s="1545"/>
      <c r="AS124" s="1545"/>
      <c r="AT124" s="1545"/>
      <c r="AU124" s="1545"/>
      <c r="AV124" s="1545"/>
      <c r="AW124" s="1545"/>
      <c r="AX124" s="1545"/>
      <c r="AY124" s="1545"/>
      <c r="AZ124" s="1545"/>
      <c r="BA124" s="1545"/>
      <c r="BB124" s="1545"/>
      <c r="BC124" s="1545"/>
      <c r="BD124" s="1545"/>
      <c r="BE124" s="1545"/>
      <c r="BF124" s="1545"/>
      <c r="BG124" s="1545"/>
      <c r="BH124" s="1545"/>
      <c r="BI124" s="1545"/>
      <c r="BJ124" s="1545"/>
      <c r="BK124" s="1545"/>
      <c r="BL124" s="1545"/>
      <c r="BM124" s="1545"/>
      <c r="BN124" s="1545"/>
      <c r="BO124" s="1545"/>
      <c r="BP124" s="1545"/>
      <c r="BQ124" s="1545"/>
      <c r="BR124" s="1545"/>
      <c r="BS124" s="1545"/>
      <c r="BT124" s="1545"/>
      <c r="BU124" s="1545"/>
      <c r="BV124" s="1545"/>
      <c r="BW124" s="1545"/>
      <c r="BX124" s="1545"/>
      <c r="BY124" s="1545"/>
      <c r="BZ124" s="1545"/>
      <c r="CA124" s="2983" t="str">
        <f t="shared" ref="CA124:CA125" si="155">IF((T124+U124)&lt;&gt;B124,"  * Las acciones según Sexo (Hombres/Mujeres) deben ser igual al Total de acciones","")</f>
        <v/>
      </c>
      <c r="CB124" s="2983" t="str">
        <f t="shared" ref="CB124:CB125" si="156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2983" t="str">
        <f t="shared" ref="CC124:CC125" si="157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2983" t="str">
        <f t="shared" ref="CD124:CD125" si="158">IF(AND($B124&gt;0,X124="")," * No olvide digitar la variable Pueblos Originarios. Digite cero si no tiene.",IF(X124&gt;$B124," * La variable Pueblos originarios no puede ser mayor que el Total.",""))</f>
        <v/>
      </c>
      <c r="CE124" s="2983" t="str">
        <f t="shared" ref="CE124:CE125" si="159">IF(AND($B124&gt;0,Y124="")," * No olvide digitar la variable Migrantes. Digite cero si no tiene.",IF(Y124&gt;$B124," * La variableMigrantes no puede ser mayor que el Total.",""))</f>
        <v/>
      </c>
      <c r="CF124" s="2983" t="str">
        <f t="shared" ref="CF124:CF125" si="160">IF(AND($B124&gt;0,Z124="")," * No olvide digitar la variable el campo  Demencia. Digite cero si no tiene.",IF(Z124&gt;$B124," * La variable Demencia No puede ser mayor que el Total.",""))</f>
        <v/>
      </c>
      <c r="CG124" s="2983" t="str">
        <f t="shared" ref="CG124:CG125" si="161">IF(AND($B124&gt;0,AA124="")," * No olvide digitar la variable Espacios Amigables/Adolescentes. Digite cero si no tiene.",IF(AA124&gt;$B124," * La variable Espacios Amigables/Adolescente No puede ser mayor que el Total.",""))</f>
        <v/>
      </c>
      <c r="CH124" s="1545"/>
      <c r="CI124" s="1545"/>
      <c r="CJ124" s="1545"/>
      <c r="CK124" s="2984">
        <f t="shared" ref="CK124:CK125" si="162">IF((T124+U124)&lt;&gt;B124,1,0)</f>
        <v>0</v>
      </c>
      <c r="CL124" s="2984">
        <f t="shared" ref="CL124:CL125" si="163">IF(AND(B124&gt;0,V124=""),1,IF(V124&gt;B124,1,0))</f>
        <v>0</v>
      </c>
      <c r="CM124" s="2984">
        <f t="shared" ref="CM124:CM125" si="164">IF(AND(B124&gt;0,W124=""),1,IF(W124&gt;B124,1,0))</f>
        <v>0</v>
      </c>
      <c r="CN124" s="2984">
        <f t="shared" ref="CN124:CN125" si="165">IF(AND(B124&gt;0,X124=""),1,IF(X124&gt;B124,1,0))</f>
        <v>0</v>
      </c>
      <c r="CO124" s="2984">
        <f t="shared" ref="CO124:CO125" si="166">IF(AND(B124&gt;0,Y124=""),1,IF(Y124&gt;B124,1,0))</f>
        <v>0</v>
      </c>
      <c r="CP124" s="2984">
        <f t="shared" ref="CP124:CP125" si="167">IF(AND(B124&gt;0,Z124=""),1,IF(Z124&gt;B124,1,0))</f>
        <v>0</v>
      </c>
      <c r="CQ124" s="2984">
        <f t="shared" ref="CQ124:CQ125" si="168">IF(AND(B124&gt;0,AA124=""),1,IF(AA124&gt;B124,1,0))</f>
        <v>0</v>
      </c>
      <c r="CR124" s="1545"/>
    </row>
    <row r="125" spans="1:96" ht="15" customHeight="1" x14ac:dyDescent="0.25">
      <c r="A125" s="974" t="s">
        <v>4172</v>
      </c>
      <c r="B125" s="3024">
        <f t="shared" si="153"/>
        <v>0</v>
      </c>
      <c r="C125" s="2994"/>
      <c r="D125" s="1565"/>
      <c r="E125" s="1565"/>
      <c r="F125" s="1565"/>
      <c r="G125" s="1565"/>
      <c r="H125" s="1565"/>
      <c r="I125" s="1565"/>
      <c r="J125" s="1565"/>
      <c r="K125" s="1565"/>
      <c r="L125" s="1565"/>
      <c r="M125" s="1565"/>
      <c r="N125" s="1565"/>
      <c r="O125" s="1565"/>
      <c r="P125" s="1565"/>
      <c r="Q125" s="1565"/>
      <c r="R125" s="1565"/>
      <c r="S125" s="3025"/>
      <c r="T125" s="1594"/>
      <c r="U125" s="2996"/>
      <c r="V125" s="1595"/>
      <c r="W125" s="2998"/>
      <c r="X125" s="2998"/>
      <c r="Y125" s="2998"/>
      <c r="Z125" s="2997"/>
      <c r="AA125" s="2997"/>
      <c r="AB125" s="1545" t="str">
        <f t="shared" si="154"/>
        <v/>
      </c>
      <c r="AC125" s="1545"/>
      <c r="AD125" s="1545"/>
      <c r="AE125" s="1545"/>
      <c r="AF125" s="1545"/>
      <c r="AG125" s="1545"/>
      <c r="AH125" s="1545"/>
      <c r="AI125" s="1545"/>
      <c r="AJ125" s="1545"/>
      <c r="AK125" s="1545"/>
      <c r="AL125" s="1545"/>
      <c r="AM125" s="1545"/>
      <c r="AN125" s="1545"/>
      <c r="AO125" s="1545"/>
      <c r="AP125" s="1545"/>
      <c r="AQ125" s="1545"/>
      <c r="AR125" s="1545"/>
      <c r="AS125" s="1545"/>
      <c r="AT125" s="1545"/>
      <c r="AU125" s="1545"/>
      <c r="AV125" s="1545"/>
      <c r="AW125" s="1545"/>
      <c r="AX125" s="1545"/>
      <c r="AY125" s="1545"/>
      <c r="AZ125" s="1545"/>
      <c r="BA125" s="1545"/>
      <c r="BB125" s="1545"/>
      <c r="BC125" s="1545"/>
      <c r="BD125" s="1545"/>
      <c r="BE125" s="1545"/>
      <c r="BF125" s="1545"/>
      <c r="BG125" s="1545"/>
      <c r="BH125" s="1545"/>
      <c r="BI125" s="1545"/>
      <c r="BJ125" s="1545"/>
      <c r="BK125" s="1545"/>
      <c r="BL125" s="1545"/>
      <c r="BM125" s="1545"/>
      <c r="BN125" s="1545"/>
      <c r="BO125" s="1545"/>
      <c r="BP125" s="1545"/>
      <c r="BQ125" s="1545"/>
      <c r="BR125" s="1545"/>
      <c r="BS125" s="1545"/>
      <c r="BT125" s="1545"/>
      <c r="BU125" s="1545"/>
      <c r="BV125" s="1545"/>
      <c r="BW125" s="1545"/>
      <c r="BX125" s="1545"/>
      <c r="BY125" s="1545"/>
      <c r="BZ125" s="1545"/>
      <c r="CA125" s="2983" t="str">
        <f t="shared" si="155"/>
        <v/>
      </c>
      <c r="CB125" s="2983" t="str">
        <f t="shared" si="156"/>
        <v/>
      </c>
      <c r="CC125" s="2983" t="str">
        <f t="shared" si="157"/>
        <v/>
      </c>
      <c r="CD125" s="2983" t="str">
        <f t="shared" si="158"/>
        <v/>
      </c>
      <c r="CE125" s="2983" t="str">
        <f t="shared" si="159"/>
        <v/>
      </c>
      <c r="CF125" s="2983" t="str">
        <f t="shared" si="160"/>
        <v/>
      </c>
      <c r="CG125" s="2983" t="str">
        <f t="shared" si="161"/>
        <v/>
      </c>
      <c r="CH125" s="1545"/>
      <c r="CI125" s="1545"/>
      <c r="CJ125" s="1545"/>
      <c r="CK125" s="2984">
        <f t="shared" si="162"/>
        <v>0</v>
      </c>
      <c r="CL125" s="2984">
        <f t="shared" si="163"/>
        <v>0</v>
      </c>
      <c r="CM125" s="2984">
        <f t="shared" si="164"/>
        <v>0</v>
      </c>
      <c r="CN125" s="2984">
        <f t="shared" si="165"/>
        <v>0</v>
      </c>
      <c r="CO125" s="2984">
        <f t="shared" si="166"/>
        <v>0</v>
      </c>
      <c r="CP125" s="2984">
        <f t="shared" si="167"/>
        <v>0</v>
      </c>
      <c r="CQ125" s="2984">
        <f t="shared" si="168"/>
        <v>0</v>
      </c>
      <c r="CR125" s="1545"/>
    </row>
    <row r="126" spans="1:96" ht="18" customHeight="1" x14ac:dyDescent="0.25">
      <c r="A126" s="3563" t="s">
        <v>4173</v>
      </c>
      <c r="B126" s="3131"/>
      <c r="C126" s="1544"/>
      <c r="D126" s="1544"/>
      <c r="E126" s="1544"/>
      <c r="F126" s="1544"/>
      <c r="G126" s="1544"/>
      <c r="H126" s="1544"/>
      <c r="I126" s="1544"/>
      <c r="J126" s="1544"/>
      <c r="K126" s="1544"/>
      <c r="L126" s="1544"/>
      <c r="M126" s="1544"/>
      <c r="N126" s="1544"/>
      <c r="O126" s="1544"/>
      <c r="P126" s="1544"/>
      <c r="Q126" s="1544"/>
      <c r="R126" s="1544"/>
      <c r="S126" s="1544"/>
      <c r="T126" s="1544"/>
      <c r="U126" s="1544"/>
      <c r="V126" s="1544"/>
      <c r="W126" s="1544"/>
      <c r="X126" s="1544"/>
      <c r="Y126" s="1544"/>
      <c r="Z126" s="1544"/>
      <c r="AA126" s="1544"/>
      <c r="AB126" s="1544"/>
      <c r="AC126" s="1544"/>
      <c r="AD126" s="1544"/>
      <c r="AE126" s="1544"/>
      <c r="AF126" s="1544"/>
      <c r="AG126" s="1544"/>
      <c r="AH126" s="1544"/>
      <c r="AI126" s="1544"/>
      <c r="AJ126" s="1544"/>
      <c r="AK126" s="1544"/>
      <c r="AL126" s="1544"/>
      <c r="AM126" s="1544"/>
      <c r="AN126" s="1544"/>
      <c r="AO126" s="1544"/>
      <c r="AP126" s="1544"/>
      <c r="AQ126" s="1544"/>
      <c r="AR126" s="1544"/>
      <c r="AS126" s="1544"/>
      <c r="AT126" s="1544"/>
      <c r="AU126" s="1544"/>
      <c r="AV126" s="1544"/>
      <c r="AW126" s="1544"/>
      <c r="AX126" s="1544"/>
      <c r="AY126" s="1544"/>
      <c r="AZ126" s="1544"/>
      <c r="BA126" s="1544"/>
      <c r="BB126" s="1544"/>
      <c r="BC126" s="1544"/>
      <c r="BD126" s="1544"/>
      <c r="BE126" s="1544"/>
      <c r="BF126" s="1544"/>
      <c r="BG126" s="1544"/>
      <c r="BH126" s="1544"/>
      <c r="BI126" s="1544"/>
      <c r="BJ126" s="1544"/>
      <c r="BK126" s="1544"/>
      <c r="BL126" s="1544"/>
      <c r="BM126" s="1544"/>
      <c r="BN126" s="1544"/>
      <c r="BO126" s="1544"/>
      <c r="BP126" s="1544"/>
      <c r="BQ126" s="1544"/>
      <c r="BR126" s="1544"/>
      <c r="BS126" s="1544"/>
      <c r="BT126" s="1544"/>
      <c r="BU126" s="1544"/>
      <c r="BV126" s="1544"/>
      <c r="BW126" s="1544"/>
      <c r="BX126" s="1544"/>
      <c r="BY126" s="1544"/>
      <c r="BZ126" s="1544"/>
      <c r="CA126" s="1544"/>
      <c r="CB126" s="1544"/>
      <c r="CC126" s="1545"/>
      <c r="CD126" s="1545"/>
      <c r="CE126" s="1545"/>
      <c r="CF126" s="1545"/>
      <c r="CG126" s="1545"/>
      <c r="CH126" s="1545"/>
      <c r="CI126" s="1545"/>
      <c r="CJ126" s="1545"/>
      <c r="CK126" s="1545"/>
      <c r="CL126" s="1545"/>
      <c r="CM126" s="1545"/>
      <c r="CN126" s="1544"/>
      <c r="CO126" s="1544"/>
      <c r="CP126" s="1544"/>
      <c r="CQ126" s="1544"/>
      <c r="CR126" s="1544"/>
    </row>
    <row r="127" spans="1:96" ht="15" customHeight="1" x14ac:dyDescent="0.25">
      <c r="A127" s="3153" t="s">
        <v>1113</v>
      </c>
      <c r="B127" s="3153" t="s">
        <v>32</v>
      </c>
      <c r="C127" s="3148" t="s">
        <v>82</v>
      </c>
      <c r="D127" s="3161"/>
      <c r="E127" s="3149"/>
      <c r="F127" s="3159" t="s">
        <v>106</v>
      </c>
      <c r="G127" s="3124"/>
      <c r="H127" s="3124"/>
      <c r="I127" s="3124"/>
      <c r="J127" s="3124"/>
      <c r="K127" s="3124"/>
      <c r="L127" s="3124"/>
      <c r="M127" s="3124"/>
      <c r="N127" s="3124"/>
      <c r="O127" s="3124"/>
      <c r="P127" s="3124"/>
      <c r="Q127" s="3124"/>
      <c r="R127" s="3124"/>
      <c r="S127" s="3124"/>
      <c r="T127" s="3124"/>
      <c r="U127" s="3124"/>
      <c r="V127" s="3124"/>
      <c r="W127" s="3124"/>
      <c r="X127" s="3124"/>
      <c r="Y127" s="3124"/>
      <c r="Z127" s="3124"/>
      <c r="AA127" s="3124"/>
      <c r="AB127" s="3124"/>
      <c r="AC127" s="3124"/>
      <c r="AD127" s="3124"/>
      <c r="AE127" s="3124"/>
      <c r="AF127" s="3124"/>
      <c r="AG127" s="3124"/>
      <c r="AH127" s="3124"/>
      <c r="AI127" s="3124"/>
      <c r="AJ127" s="3124"/>
      <c r="AK127" s="3124"/>
      <c r="AL127" s="3124"/>
      <c r="AM127" s="3135"/>
      <c r="AN127" s="3167" t="s">
        <v>1621</v>
      </c>
      <c r="AO127" s="3186" t="s">
        <v>1622</v>
      </c>
      <c r="AP127" s="3162" t="s">
        <v>41</v>
      </c>
      <c r="AQ127" s="3162" t="s">
        <v>42</v>
      </c>
      <c r="AR127" s="3162" t="s">
        <v>1050</v>
      </c>
      <c r="AS127" s="3171" t="s">
        <v>38</v>
      </c>
      <c r="AT127" s="1545"/>
      <c r="AU127" s="1545"/>
      <c r="AV127" s="1545"/>
      <c r="AW127" s="1545"/>
      <c r="AX127" s="1545"/>
      <c r="AY127" s="1545"/>
      <c r="AZ127" s="1545"/>
      <c r="BA127" s="1545"/>
      <c r="BB127" s="1545"/>
      <c r="BC127" s="1545"/>
      <c r="BD127" s="1545"/>
      <c r="BE127" s="1545"/>
      <c r="BF127" s="1545"/>
      <c r="BG127" s="1545"/>
      <c r="BH127" s="1545"/>
      <c r="BI127" s="1545"/>
      <c r="BJ127" s="1545"/>
      <c r="BK127" s="1545"/>
      <c r="BL127" s="1545"/>
      <c r="BM127" s="1545"/>
      <c r="BN127" s="1545"/>
      <c r="BO127" s="1545"/>
      <c r="BP127" s="1545"/>
      <c r="BQ127" s="1545"/>
      <c r="BR127" s="1545"/>
      <c r="BS127" s="1545"/>
      <c r="BT127" s="1545"/>
      <c r="BU127" s="1545"/>
      <c r="BV127" s="1545"/>
      <c r="BW127" s="1545"/>
      <c r="BX127" s="1545"/>
      <c r="BY127" s="1545"/>
      <c r="BZ127" s="1545"/>
      <c r="CA127" s="1545"/>
      <c r="CB127" s="1545"/>
      <c r="CC127" s="1545"/>
      <c r="CD127" s="1545"/>
      <c r="CE127" s="1545"/>
      <c r="CF127" s="1545"/>
      <c r="CG127" s="1545"/>
      <c r="CH127" s="1545"/>
      <c r="CI127" s="1545"/>
      <c r="CJ127" s="1545"/>
      <c r="CK127" s="1545"/>
      <c r="CL127" s="1545"/>
      <c r="CM127" s="1545"/>
      <c r="CN127" s="1545"/>
      <c r="CO127" s="1545"/>
      <c r="CP127" s="1545"/>
      <c r="CQ127" s="1545"/>
      <c r="CR127" s="1545"/>
    </row>
    <row r="128" spans="1:96" ht="15" customHeight="1" x14ac:dyDescent="0.25">
      <c r="A128" s="3128"/>
      <c r="B128" s="3128"/>
      <c r="C128" s="3150"/>
      <c r="D128" s="3142"/>
      <c r="E128" s="3140"/>
      <c r="F128" s="3143" t="s">
        <v>352</v>
      </c>
      <c r="G128" s="3122"/>
      <c r="H128" s="3143" t="s">
        <v>335</v>
      </c>
      <c r="I128" s="3122"/>
      <c r="J128" s="3143" t="s">
        <v>99</v>
      </c>
      <c r="K128" s="3122"/>
      <c r="L128" s="3143" t="s">
        <v>49</v>
      </c>
      <c r="M128" s="3124"/>
      <c r="N128" s="3143" t="s">
        <v>50</v>
      </c>
      <c r="O128" s="3122"/>
      <c r="P128" s="3159" t="s">
        <v>51</v>
      </c>
      <c r="Q128" s="3122"/>
      <c r="R128" s="3159" t="s">
        <v>52</v>
      </c>
      <c r="S128" s="3122"/>
      <c r="T128" s="3159" t="s">
        <v>53</v>
      </c>
      <c r="U128" s="3122"/>
      <c r="V128" s="3159" t="s">
        <v>54</v>
      </c>
      <c r="W128" s="3122"/>
      <c r="X128" s="3159" t="s">
        <v>55</v>
      </c>
      <c r="Y128" s="3122"/>
      <c r="Z128" s="3159" t="s">
        <v>56</v>
      </c>
      <c r="AA128" s="3122"/>
      <c r="AB128" s="3159" t="s">
        <v>57</v>
      </c>
      <c r="AC128" s="3122"/>
      <c r="AD128" s="3159" t="s">
        <v>58</v>
      </c>
      <c r="AE128" s="3122"/>
      <c r="AF128" s="3159" t="s">
        <v>59</v>
      </c>
      <c r="AG128" s="3122"/>
      <c r="AH128" s="3159" t="s">
        <v>60</v>
      </c>
      <c r="AI128" s="3122"/>
      <c r="AJ128" s="3159" t="s">
        <v>61</v>
      </c>
      <c r="AK128" s="3122"/>
      <c r="AL128" s="3159" t="s">
        <v>62</v>
      </c>
      <c r="AM128" s="3135"/>
      <c r="AN128" s="3170"/>
      <c r="AO128" s="3180"/>
      <c r="AP128" s="3269"/>
      <c r="AQ128" s="3269"/>
      <c r="AR128" s="3269"/>
      <c r="AS128" s="3172"/>
      <c r="AT128" s="1545"/>
      <c r="AU128" s="1545"/>
      <c r="AV128" s="1545"/>
      <c r="AW128" s="1545"/>
      <c r="AX128" s="1545"/>
      <c r="AY128" s="1545"/>
      <c r="AZ128" s="1545"/>
      <c r="BA128" s="1545"/>
      <c r="BB128" s="1545"/>
      <c r="BC128" s="1545"/>
      <c r="BD128" s="1545"/>
      <c r="BE128" s="1545"/>
      <c r="BF128" s="1545"/>
      <c r="BG128" s="1545"/>
      <c r="BH128" s="1545"/>
      <c r="BI128" s="1545"/>
      <c r="BJ128" s="1545"/>
      <c r="BK128" s="1545"/>
      <c r="BL128" s="1545"/>
      <c r="BM128" s="1545"/>
      <c r="BN128" s="1545"/>
      <c r="BO128" s="1545"/>
      <c r="BP128" s="1545"/>
      <c r="BQ128" s="1545"/>
      <c r="BR128" s="1545"/>
      <c r="BS128" s="1545"/>
      <c r="BT128" s="1545"/>
      <c r="BU128" s="1545"/>
      <c r="BV128" s="1545"/>
      <c r="BW128" s="1545"/>
      <c r="BX128" s="1545"/>
      <c r="BY128" s="1545"/>
      <c r="BZ128" s="1545"/>
      <c r="CA128" s="1545"/>
      <c r="CB128" s="1545"/>
      <c r="CC128" s="1545"/>
      <c r="CD128" s="1545"/>
      <c r="CE128" s="1545"/>
      <c r="CF128" s="1545"/>
      <c r="CG128" s="1545"/>
      <c r="CH128" s="1545"/>
      <c r="CI128" s="1545"/>
      <c r="CJ128" s="1545"/>
      <c r="CK128" s="1545"/>
      <c r="CL128" s="1545"/>
      <c r="CM128" s="1545"/>
      <c r="CN128" s="1545"/>
      <c r="CO128" s="1545"/>
      <c r="CP128" s="1545"/>
      <c r="CQ128" s="1545"/>
      <c r="CR128" s="1545"/>
    </row>
    <row r="129" spans="1:96" ht="28.5" customHeight="1" x14ac:dyDescent="0.25">
      <c r="A129" s="3129"/>
      <c r="B129" s="3129"/>
      <c r="C129" s="58" t="s">
        <v>84</v>
      </c>
      <c r="D129" s="1800" t="s">
        <v>63</v>
      </c>
      <c r="E129" s="1743" t="s">
        <v>64</v>
      </c>
      <c r="F129" s="27" t="s">
        <v>63</v>
      </c>
      <c r="G129" s="1743" t="s">
        <v>64</v>
      </c>
      <c r="H129" s="27" t="s">
        <v>63</v>
      </c>
      <c r="I129" s="1743" t="s">
        <v>64</v>
      </c>
      <c r="J129" s="27" t="s">
        <v>63</v>
      </c>
      <c r="K129" s="1743" t="s">
        <v>64</v>
      </c>
      <c r="L129" s="1800" t="s">
        <v>63</v>
      </c>
      <c r="M129" s="273" t="s">
        <v>64</v>
      </c>
      <c r="N129" s="27" t="s">
        <v>63</v>
      </c>
      <c r="O129" s="75" t="s">
        <v>64</v>
      </c>
      <c r="P129" s="27" t="s">
        <v>63</v>
      </c>
      <c r="Q129" s="75" t="s">
        <v>64</v>
      </c>
      <c r="R129" s="1800" t="s">
        <v>63</v>
      </c>
      <c r="S129" s="75" t="s">
        <v>64</v>
      </c>
      <c r="T129" s="1800" t="s">
        <v>63</v>
      </c>
      <c r="U129" s="75" t="s">
        <v>64</v>
      </c>
      <c r="V129" s="27" t="s">
        <v>63</v>
      </c>
      <c r="W129" s="75" t="s">
        <v>64</v>
      </c>
      <c r="X129" s="1800" t="s">
        <v>63</v>
      </c>
      <c r="Y129" s="75" t="s">
        <v>64</v>
      </c>
      <c r="Z129" s="1800" t="s">
        <v>63</v>
      </c>
      <c r="AA129" s="75" t="s">
        <v>64</v>
      </c>
      <c r="AB129" s="1800" t="s">
        <v>63</v>
      </c>
      <c r="AC129" s="75" t="s">
        <v>64</v>
      </c>
      <c r="AD129" s="1800" t="s">
        <v>63</v>
      </c>
      <c r="AE129" s="75" t="s">
        <v>64</v>
      </c>
      <c r="AF129" s="1800" t="s">
        <v>63</v>
      </c>
      <c r="AG129" s="75" t="s">
        <v>64</v>
      </c>
      <c r="AH129" s="1800" t="s">
        <v>63</v>
      </c>
      <c r="AI129" s="75" t="s">
        <v>64</v>
      </c>
      <c r="AJ129" s="1800" t="s">
        <v>63</v>
      </c>
      <c r="AK129" s="75" t="s">
        <v>64</v>
      </c>
      <c r="AL129" s="1800" t="s">
        <v>63</v>
      </c>
      <c r="AM129" s="25" t="s">
        <v>64</v>
      </c>
      <c r="AN129" s="3168"/>
      <c r="AO129" s="3140"/>
      <c r="AP129" s="3163"/>
      <c r="AQ129" s="3163"/>
      <c r="AR129" s="3163"/>
      <c r="AS129" s="3173"/>
      <c r="AT129" s="1545"/>
      <c r="AU129" s="1545"/>
      <c r="AV129" s="1545"/>
      <c r="AW129" s="1545"/>
      <c r="AX129" s="1545"/>
      <c r="AY129" s="1545"/>
      <c r="AZ129" s="1545"/>
      <c r="BA129" s="1545"/>
      <c r="BB129" s="1545"/>
      <c r="BC129" s="1545"/>
      <c r="BD129" s="1545"/>
      <c r="BE129" s="1545"/>
      <c r="BF129" s="1545"/>
      <c r="BG129" s="1545"/>
      <c r="BH129" s="1545"/>
      <c r="BI129" s="1545"/>
      <c r="BJ129" s="1545"/>
      <c r="BK129" s="1545"/>
      <c r="BL129" s="1545"/>
      <c r="BM129" s="1545"/>
      <c r="BN129" s="1545"/>
      <c r="BO129" s="1545"/>
      <c r="BP129" s="1545"/>
      <c r="BQ129" s="1545"/>
      <c r="BR129" s="1545"/>
      <c r="BS129" s="1545"/>
      <c r="BT129" s="1545"/>
      <c r="BU129" s="1545"/>
      <c r="BV129" s="1545"/>
      <c r="BW129" s="1545"/>
      <c r="BX129" s="1545"/>
      <c r="BY129" s="1545"/>
      <c r="BZ129" s="1545"/>
      <c r="CA129" s="1545"/>
      <c r="CB129" s="1545"/>
      <c r="CC129" s="1545"/>
      <c r="CD129" s="1545"/>
      <c r="CE129" s="1545"/>
      <c r="CF129" s="1545"/>
      <c r="CG129" s="1545"/>
      <c r="CH129" s="1545"/>
      <c r="CI129" s="1545"/>
      <c r="CJ129" s="1545"/>
      <c r="CK129" s="1545"/>
      <c r="CL129" s="1545"/>
      <c r="CM129" s="1545"/>
      <c r="CN129" s="1545"/>
      <c r="CO129" s="1545"/>
      <c r="CP129" s="1545"/>
      <c r="CQ129" s="1545"/>
      <c r="CR129" s="1545"/>
    </row>
    <row r="130" spans="1:96" ht="15" customHeight="1" x14ac:dyDescent="0.25">
      <c r="A130" s="3132" t="s">
        <v>4174</v>
      </c>
      <c r="B130" s="1915" t="s">
        <v>69</v>
      </c>
      <c r="C130" s="1596">
        <f t="shared" ref="C130:C151" si="169">SUM(D130:E130)</f>
        <v>0</v>
      </c>
      <c r="D130" s="1597">
        <f t="shared" ref="D130:E130" si="170">SUM(F130+H130+J130+L130+N130+P130+R130+T130+V130+X130+Z130+AB130+AD130+AF130+AH130+AJ130+AL130)</f>
        <v>0</v>
      </c>
      <c r="E130" s="3026">
        <f t="shared" si="170"/>
        <v>0</v>
      </c>
      <c r="F130" s="1396"/>
      <c r="G130" s="2895"/>
      <c r="H130" s="1396"/>
      <c r="I130" s="2895"/>
      <c r="J130" s="1396"/>
      <c r="K130" s="2895"/>
      <c r="L130" s="2896"/>
      <c r="M130" s="3027"/>
      <c r="N130" s="1396"/>
      <c r="O130" s="1547"/>
      <c r="P130" s="1396"/>
      <c r="Q130" s="1547"/>
      <c r="R130" s="2896"/>
      <c r="S130" s="1547"/>
      <c r="T130" s="2896"/>
      <c r="U130" s="1547"/>
      <c r="V130" s="1396"/>
      <c r="W130" s="2895"/>
      <c r="X130" s="2896"/>
      <c r="Y130" s="2895"/>
      <c r="Z130" s="2896"/>
      <c r="AA130" s="1547"/>
      <c r="AB130" s="2896"/>
      <c r="AC130" s="1547"/>
      <c r="AD130" s="2896"/>
      <c r="AE130" s="1547"/>
      <c r="AF130" s="2896"/>
      <c r="AG130" s="1547"/>
      <c r="AH130" s="2896"/>
      <c r="AI130" s="1547"/>
      <c r="AJ130" s="2896"/>
      <c r="AK130" s="1547"/>
      <c r="AL130" s="2896"/>
      <c r="AM130" s="3027"/>
      <c r="AN130" s="1407"/>
      <c r="AO130" s="2895"/>
      <c r="AP130" s="1397"/>
      <c r="AQ130" s="1397"/>
      <c r="AR130" s="1397"/>
      <c r="AS130" s="1547"/>
      <c r="AT130" s="1545"/>
      <c r="AU130" s="1545" t="str">
        <f t="shared" ref="AU130:AU139" si="171">CB130&amp;CC130&amp;CD130&amp;CE130&amp;CF130</f>
        <v/>
      </c>
      <c r="AV130" s="1545"/>
      <c r="AW130" s="1545"/>
      <c r="AX130" s="1545"/>
      <c r="AY130" s="1545"/>
      <c r="AZ130" s="1545"/>
      <c r="BA130" s="1545"/>
      <c r="BB130" s="1545"/>
      <c r="BC130" s="1545"/>
      <c r="BD130" s="1545"/>
      <c r="BE130" s="1545"/>
      <c r="BF130" s="1545"/>
      <c r="BG130" s="1545"/>
      <c r="BH130" s="1545"/>
      <c r="BI130" s="1545"/>
      <c r="BJ130" s="1545"/>
      <c r="BK130" s="1545"/>
      <c r="BL130" s="1545"/>
      <c r="BM130" s="1545"/>
      <c r="BN130" s="1545"/>
      <c r="BO130" s="1545"/>
      <c r="BP130" s="1545"/>
      <c r="BQ130" s="1545"/>
      <c r="BR130" s="1545"/>
      <c r="BS130" s="1545"/>
      <c r="BT130" s="1545"/>
      <c r="BU130" s="1545"/>
      <c r="BV130" s="1545"/>
      <c r="BW130" s="1545"/>
      <c r="BX130" s="1545"/>
      <c r="BY130" s="1545"/>
      <c r="BZ130" s="1545"/>
      <c r="CA130" s="1545"/>
      <c r="CB130" s="2983" t="str">
        <f t="shared" ref="CB130:CB139" si="172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2983" t="str">
        <f t="shared" ref="CC130:CC139" si="173">IF(AND($C130&gt;0,AP130="")," * No olvide digitar la variable Pueblos originarios. Digite cero si no tiene",IF(AP130&gt;$C130," * La variable Pueblos Originarios no puede ser mayor al Total.",""))</f>
        <v/>
      </c>
      <c r="CD130" s="2983" t="str">
        <f t="shared" ref="CD130:CD139" si="174">IF(AND($C130&gt;0,AQ130="")," * No olvide digitar la variable Migrantes. Digite cero si no tiene.",IF(AQ130&gt;$C130," * La variable Migrantes no puede ser mayor al Total.",""))</f>
        <v/>
      </c>
      <c r="CE130" s="2983" t="str">
        <f t="shared" ref="CE130:CE139" si="175">IF(AND($C130&gt;0,AR130="")," * No olvide digitar la variable Demencia. Digite cero si no tiene.",IF(AR130&gt;$C130," * La variable Demencia no puede ser mayor al Total.",""))</f>
        <v/>
      </c>
      <c r="CF130" s="2983" t="str">
        <f t="shared" ref="CF130:CF139" si="176">IF(AND($C130&gt;0,AS130="")," * No olvide digitar la variable Espacios Amigables/Adolescentes. Digite cero si no tiene.",IF(AS130&gt;$C130," * La variable Espacios Amigables/adolescentes no puede ser mayor al Total.",""))</f>
        <v/>
      </c>
      <c r="CG130" s="2983" t="str">
        <f t="shared" ref="CG130:CG139" si="177">IF(AND($C130&gt;0,AO130="")," * No olvide digitar la variable Serv. Nac. Reinserción Social Juvenil. Digite cero si no tiene.",IF(AO130&gt;$C130," * La variable Serv. Nac. Reinserción Social Juvenil no puede ser mayor al Total.",""))</f>
        <v/>
      </c>
      <c r="CH130" s="1545"/>
      <c r="CI130" s="1545"/>
      <c r="CJ130" s="2989"/>
      <c r="CK130" s="2989"/>
      <c r="CL130" s="2984">
        <f t="shared" ref="CL130:CL139" si="178">IF(AND(C130&gt;0,AN130=""),1,IF(AN130&gt;C130,1,0))</f>
        <v>0</v>
      </c>
      <c r="CM130" s="2984">
        <f t="shared" ref="CM130:CM139" si="179">IF(AND(C130&gt;0,AP130=""),1,IF(AP130&gt;C130,1,0))</f>
        <v>0</v>
      </c>
      <c r="CN130" s="2984">
        <f t="shared" ref="CN130:CN139" si="180">IF(AND(C130&gt;0,AQ130=""),1,IF(AQ130&gt;C130,1,0))</f>
        <v>0</v>
      </c>
      <c r="CO130" s="2984">
        <f t="shared" ref="CO130:CO139" si="181">IF(AND(C130&gt;0,AR130=""),1,IF(AR130&gt;C130,1,0))</f>
        <v>0</v>
      </c>
      <c r="CP130" s="2984">
        <f t="shared" ref="CP130:CP139" si="182">IF(AND(C130&gt;0,AS130=""),1,IF(AS130&gt;C130,1,0))</f>
        <v>0</v>
      </c>
      <c r="CQ130" s="2984">
        <f t="shared" ref="CQ130:CQ139" si="183">IF(AND(C130&gt;0,AO130=""),1,IF(AO130&gt;C130,1,0))</f>
        <v>0</v>
      </c>
      <c r="CR130" s="1545"/>
    </row>
    <row r="131" spans="1:96" ht="15" customHeight="1" x14ac:dyDescent="0.25">
      <c r="A131" s="3128"/>
      <c r="B131" s="198" t="s">
        <v>1054</v>
      </c>
      <c r="C131" s="1598">
        <f t="shared" si="169"/>
        <v>1</v>
      </c>
      <c r="D131" s="1599">
        <f t="shared" ref="D131:E131" si="184">SUM(F131+H131+J131+L131+N131+P131+R131+T131+V131+X131+Z131+AB131+AD131+AF131+AH131+AJ131+AL131)</f>
        <v>0</v>
      </c>
      <c r="E131" s="3028">
        <f t="shared" si="184"/>
        <v>1</v>
      </c>
      <c r="F131" s="1399">
        <v>0</v>
      </c>
      <c r="G131" s="2884">
        <v>0</v>
      </c>
      <c r="H131" s="1399">
        <v>0</v>
      </c>
      <c r="I131" s="2884">
        <v>0</v>
      </c>
      <c r="J131" s="1399">
        <v>0</v>
      </c>
      <c r="K131" s="2884">
        <v>0</v>
      </c>
      <c r="L131" s="2897">
        <v>0</v>
      </c>
      <c r="M131" s="3029">
        <v>0</v>
      </c>
      <c r="N131" s="1399">
        <v>0</v>
      </c>
      <c r="O131" s="1548">
        <v>0</v>
      </c>
      <c r="P131" s="1399">
        <v>0</v>
      </c>
      <c r="Q131" s="1548">
        <v>1</v>
      </c>
      <c r="R131" s="2897">
        <v>0</v>
      </c>
      <c r="S131" s="1548">
        <v>0</v>
      </c>
      <c r="T131" s="2897">
        <v>0</v>
      </c>
      <c r="U131" s="1548">
        <v>0</v>
      </c>
      <c r="V131" s="1399">
        <v>0</v>
      </c>
      <c r="W131" s="2884">
        <v>0</v>
      </c>
      <c r="X131" s="2897">
        <v>0</v>
      </c>
      <c r="Y131" s="2884">
        <v>0</v>
      </c>
      <c r="Z131" s="2897">
        <v>0</v>
      </c>
      <c r="AA131" s="1548">
        <v>0</v>
      </c>
      <c r="AB131" s="2897">
        <v>0</v>
      </c>
      <c r="AC131" s="1548">
        <v>0</v>
      </c>
      <c r="AD131" s="2897">
        <v>0</v>
      </c>
      <c r="AE131" s="1548">
        <v>0</v>
      </c>
      <c r="AF131" s="2897">
        <v>0</v>
      </c>
      <c r="AG131" s="1548">
        <v>0</v>
      </c>
      <c r="AH131" s="2897">
        <v>0</v>
      </c>
      <c r="AI131" s="1548">
        <v>0</v>
      </c>
      <c r="AJ131" s="2897">
        <v>0</v>
      </c>
      <c r="AK131" s="1548">
        <v>0</v>
      </c>
      <c r="AL131" s="2897">
        <v>0</v>
      </c>
      <c r="AM131" s="3029">
        <v>0</v>
      </c>
      <c r="AN131" s="1410">
        <v>0</v>
      </c>
      <c r="AO131" s="2884">
        <v>0</v>
      </c>
      <c r="AP131" s="1400">
        <v>0</v>
      </c>
      <c r="AQ131" s="1400">
        <v>0</v>
      </c>
      <c r="AR131" s="1400">
        <v>0</v>
      </c>
      <c r="AS131" s="1548">
        <v>0</v>
      </c>
      <c r="AT131" s="1545"/>
      <c r="AU131" s="1545" t="str">
        <f t="shared" si="171"/>
        <v/>
      </c>
      <c r="AV131" s="1545"/>
      <c r="AW131" s="1545"/>
      <c r="AX131" s="1545"/>
      <c r="AY131" s="1545"/>
      <c r="AZ131" s="1545"/>
      <c r="BA131" s="1545"/>
      <c r="BB131" s="1545"/>
      <c r="BC131" s="1545"/>
      <c r="BD131" s="1545"/>
      <c r="BE131" s="1545"/>
      <c r="BF131" s="1545"/>
      <c r="BG131" s="1545"/>
      <c r="BH131" s="1545"/>
      <c r="BI131" s="1545"/>
      <c r="BJ131" s="1545"/>
      <c r="BK131" s="1545"/>
      <c r="BL131" s="1545"/>
      <c r="BM131" s="1545"/>
      <c r="BN131" s="1545"/>
      <c r="BO131" s="1545"/>
      <c r="BP131" s="1545"/>
      <c r="BQ131" s="1545"/>
      <c r="BR131" s="1545"/>
      <c r="BS131" s="1545"/>
      <c r="BT131" s="1545"/>
      <c r="BU131" s="1545"/>
      <c r="BV131" s="1545"/>
      <c r="BW131" s="1545"/>
      <c r="BX131" s="1545"/>
      <c r="BY131" s="1545"/>
      <c r="BZ131" s="1545"/>
      <c r="CA131" s="1545"/>
      <c r="CB131" s="2983" t="str">
        <f t="shared" si="172"/>
        <v/>
      </c>
      <c r="CC131" s="2983" t="str">
        <f t="shared" si="173"/>
        <v/>
      </c>
      <c r="CD131" s="2983" t="str">
        <f t="shared" si="174"/>
        <v/>
      </c>
      <c r="CE131" s="2983" t="str">
        <f t="shared" si="175"/>
        <v/>
      </c>
      <c r="CF131" s="2983" t="str">
        <f t="shared" si="176"/>
        <v/>
      </c>
      <c r="CG131" s="2983" t="str">
        <f t="shared" si="177"/>
        <v/>
      </c>
      <c r="CH131" s="1545"/>
      <c r="CI131" s="1545"/>
      <c r="CJ131" s="2989"/>
      <c r="CK131" s="2989"/>
      <c r="CL131" s="2984">
        <f t="shared" si="178"/>
        <v>0</v>
      </c>
      <c r="CM131" s="2984">
        <f t="shared" si="179"/>
        <v>0</v>
      </c>
      <c r="CN131" s="2984">
        <f t="shared" si="180"/>
        <v>0</v>
      </c>
      <c r="CO131" s="2984">
        <f t="shared" si="181"/>
        <v>0</v>
      </c>
      <c r="CP131" s="2984">
        <f t="shared" si="182"/>
        <v>0</v>
      </c>
      <c r="CQ131" s="2984">
        <f t="shared" si="183"/>
        <v>0</v>
      </c>
      <c r="CR131" s="1545"/>
    </row>
    <row r="132" spans="1:96" ht="15" customHeight="1" x14ac:dyDescent="0.25">
      <c r="A132" s="3128"/>
      <c r="B132" s="198" t="s">
        <v>103</v>
      </c>
      <c r="C132" s="1598">
        <f t="shared" si="169"/>
        <v>0</v>
      </c>
      <c r="D132" s="1599">
        <f t="shared" ref="D132:E132" si="185">SUM(F132+H132+J132+L132+N132+P132+R132+T132+V132+X132+Z132+AB132+AD132+AF132+AH132+AJ132+AL132)</f>
        <v>0</v>
      </c>
      <c r="E132" s="3028">
        <f t="shared" si="185"/>
        <v>0</v>
      </c>
      <c r="F132" s="1399"/>
      <c r="G132" s="2884"/>
      <c r="H132" s="1399"/>
      <c r="I132" s="2884"/>
      <c r="J132" s="1399"/>
      <c r="K132" s="2884"/>
      <c r="L132" s="2897"/>
      <c r="M132" s="3029"/>
      <c r="N132" s="1399"/>
      <c r="O132" s="1548"/>
      <c r="P132" s="1399"/>
      <c r="Q132" s="1548"/>
      <c r="R132" s="2897"/>
      <c r="S132" s="1548"/>
      <c r="T132" s="2897"/>
      <c r="U132" s="1548"/>
      <c r="V132" s="1399"/>
      <c r="W132" s="2884"/>
      <c r="X132" s="2897"/>
      <c r="Y132" s="2884"/>
      <c r="Z132" s="2897"/>
      <c r="AA132" s="1548"/>
      <c r="AB132" s="2897"/>
      <c r="AC132" s="1548"/>
      <c r="AD132" s="2897"/>
      <c r="AE132" s="1548"/>
      <c r="AF132" s="2897"/>
      <c r="AG132" s="1548"/>
      <c r="AH132" s="2897"/>
      <c r="AI132" s="1548"/>
      <c r="AJ132" s="2897"/>
      <c r="AK132" s="1548"/>
      <c r="AL132" s="2897"/>
      <c r="AM132" s="3029"/>
      <c r="AN132" s="1410"/>
      <c r="AO132" s="2884"/>
      <c r="AP132" s="1400"/>
      <c r="AQ132" s="1400"/>
      <c r="AR132" s="1400"/>
      <c r="AS132" s="1548"/>
      <c r="AT132" s="1545"/>
      <c r="AU132" s="1545" t="str">
        <f t="shared" si="171"/>
        <v/>
      </c>
      <c r="AV132" s="1545"/>
      <c r="AW132" s="1545"/>
      <c r="AX132" s="1545"/>
      <c r="AY132" s="1545"/>
      <c r="AZ132" s="1545"/>
      <c r="BA132" s="1545"/>
      <c r="BB132" s="1545"/>
      <c r="BC132" s="1545"/>
      <c r="BD132" s="1545"/>
      <c r="BE132" s="1545"/>
      <c r="BF132" s="1545"/>
      <c r="BG132" s="1545"/>
      <c r="BH132" s="1545"/>
      <c r="BI132" s="1545"/>
      <c r="BJ132" s="1545"/>
      <c r="BK132" s="1545"/>
      <c r="BL132" s="1545"/>
      <c r="BM132" s="1545"/>
      <c r="BN132" s="1545"/>
      <c r="BO132" s="1545"/>
      <c r="BP132" s="1545"/>
      <c r="BQ132" s="1545"/>
      <c r="BR132" s="1545"/>
      <c r="BS132" s="1545"/>
      <c r="BT132" s="1545"/>
      <c r="BU132" s="1545"/>
      <c r="BV132" s="1545"/>
      <c r="BW132" s="1545"/>
      <c r="BX132" s="1545"/>
      <c r="BY132" s="1545"/>
      <c r="BZ132" s="1545"/>
      <c r="CA132" s="1545"/>
      <c r="CB132" s="2983" t="str">
        <f t="shared" si="172"/>
        <v/>
      </c>
      <c r="CC132" s="2983" t="str">
        <f t="shared" si="173"/>
        <v/>
      </c>
      <c r="CD132" s="2983" t="str">
        <f t="shared" si="174"/>
        <v/>
      </c>
      <c r="CE132" s="2983" t="str">
        <f t="shared" si="175"/>
        <v/>
      </c>
      <c r="CF132" s="2983" t="str">
        <f t="shared" si="176"/>
        <v/>
      </c>
      <c r="CG132" s="2983" t="str">
        <f t="shared" si="177"/>
        <v/>
      </c>
      <c r="CH132" s="1545"/>
      <c r="CI132" s="1545"/>
      <c r="CJ132" s="2989"/>
      <c r="CK132" s="2989"/>
      <c r="CL132" s="2984">
        <f t="shared" si="178"/>
        <v>0</v>
      </c>
      <c r="CM132" s="2984">
        <f t="shared" si="179"/>
        <v>0</v>
      </c>
      <c r="CN132" s="2984">
        <f t="shared" si="180"/>
        <v>0</v>
      </c>
      <c r="CO132" s="2984">
        <f t="shared" si="181"/>
        <v>0</v>
      </c>
      <c r="CP132" s="2984">
        <f t="shared" si="182"/>
        <v>0</v>
      </c>
      <c r="CQ132" s="2984">
        <f t="shared" si="183"/>
        <v>0</v>
      </c>
      <c r="CR132" s="1545"/>
    </row>
    <row r="133" spans="1:96" ht="15" customHeight="1" x14ac:dyDescent="0.25">
      <c r="A133" s="3128"/>
      <c r="B133" s="198" t="s">
        <v>4175</v>
      </c>
      <c r="C133" s="1598">
        <f t="shared" si="169"/>
        <v>0</v>
      </c>
      <c r="D133" s="1599">
        <f t="shared" ref="D133:E133" si="186">SUM(F133+H133+J133+L133+N133+P133+R133+T133+V133+X133+Z133+AB133+AD133+AF133+AH133+AJ133+AL133)</f>
        <v>0</v>
      </c>
      <c r="E133" s="3028">
        <f t="shared" si="186"/>
        <v>0</v>
      </c>
      <c r="F133" s="1399"/>
      <c r="G133" s="2884"/>
      <c r="H133" s="1399"/>
      <c r="I133" s="2884"/>
      <c r="J133" s="1399"/>
      <c r="K133" s="2884"/>
      <c r="L133" s="2897"/>
      <c r="M133" s="3029"/>
      <c r="N133" s="1399"/>
      <c r="O133" s="1548"/>
      <c r="P133" s="1399"/>
      <c r="Q133" s="1548"/>
      <c r="R133" s="2897"/>
      <c r="S133" s="1548"/>
      <c r="T133" s="2897"/>
      <c r="U133" s="1548"/>
      <c r="V133" s="1399"/>
      <c r="W133" s="2884"/>
      <c r="X133" s="2897"/>
      <c r="Y133" s="2884"/>
      <c r="Z133" s="2897"/>
      <c r="AA133" s="1548"/>
      <c r="AB133" s="2897"/>
      <c r="AC133" s="1548"/>
      <c r="AD133" s="2897"/>
      <c r="AE133" s="1548"/>
      <c r="AF133" s="2897"/>
      <c r="AG133" s="1548"/>
      <c r="AH133" s="2897"/>
      <c r="AI133" s="1548"/>
      <c r="AJ133" s="2897"/>
      <c r="AK133" s="1548"/>
      <c r="AL133" s="2897"/>
      <c r="AM133" s="3029"/>
      <c r="AN133" s="1410"/>
      <c r="AO133" s="2884"/>
      <c r="AP133" s="1400"/>
      <c r="AQ133" s="1400"/>
      <c r="AR133" s="1400"/>
      <c r="AS133" s="1548"/>
      <c r="AT133" s="1545"/>
      <c r="AU133" s="1545" t="str">
        <f t="shared" si="171"/>
        <v/>
      </c>
      <c r="AV133" s="1545"/>
      <c r="AW133" s="1545"/>
      <c r="AX133" s="1545"/>
      <c r="AY133" s="1545"/>
      <c r="AZ133" s="1545"/>
      <c r="BA133" s="1545"/>
      <c r="BB133" s="1545"/>
      <c r="BC133" s="1545"/>
      <c r="BD133" s="1545"/>
      <c r="BE133" s="1545"/>
      <c r="BF133" s="1545"/>
      <c r="BG133" s="1545"/>
      <c r="BH133" s="1545"/>
      <c r="BI133" s="1545"/>
      <c r="BJ133" s="1545"/>
      <c r="BK133" s="1545"/>
      <c r="BL133" s="1545"/>
      <c r="BM133" s="1545"/>
      <c r="BN133" s="1545"/>
      <c r="BO133" s="1545"/>
      <c r="BP133" s="1545"/>
      <c r="BQ133" s="1545"/>
      <c r="BR133" s="1545"/>
      <c r="BS133" s="1545"/>
      <c r="BT133" s="1545"/>
      <c r="BU133" s="1545"/>
      <c r="BV133" s="1545"/>
      <c r="BW133" s="1545"/>
      <c r="BX133" s="1545"/>
      <c r="BY133" s="1545"/>
      <c r="BZ133" s="1545"/>
      <c r="CA133" s="1545"/>
      <c r="CB133" s="2983" t="str">
        <f t="shared" si="172"/>
        <v/>
      </c>
      <c r="CC133" s="2983" t="str">
        <f t="shared" si="173"/>
        <v/>
      </c>
      <c r="CD133" s="2983" t="str">
        <f t="shared" si="174"/>
        <v/>
      </c>
      <c r="CE133" s="2983" t="str">
        <f t="shared" si="175"/>
        <v/>
      </c>
      <c r="CF133" s="2983" t="str">
        <f t="shared" si="176"/>
        <v/>
      </c>
      <c r="CG133" s="2983" t="str">
        <f t="shared" si="177"/>
        <v/>
      </c>
      <c r="CH133" s="1545"/>
      <c r="CI133" s="1545"/>
      <c r="CJ133" s="2989"/>
      <c r="CK133" s="2989"/>
      <c r="CL133" s="2984">
        <f t="shared" si="178"/>
        <v>0</v>
      </c>
      <c r="CM133" s="2984">
        <f t="shared" si="179"/>
        <v>0</v>
      </c>
      <c r="CN133" s="2984">
        <f t="shared" si="180"/>
        <v>0</v>
      </c>
      <c r="CO133" s="2984">
        <f t="shared" si="181"/>
        <v>0</v>
      </c>
      <c r="CP133" s="2984">
        <f t="shared" si="182"/>
        <v>0</v>
      </c>
      <c r="CQ133" s="2984">
        <f t="shared" si="183"/>
        <v>0</v>
      </c>
      <c r="CR133" s="1545"/>
    </row>
    <row r="134" spans="1:96" ht="15" customHeight="1" x14ac:dyDescent="0.25">
      <c r="A134" s="3128"/>
      <c r="B134" s="198" t="s">
        <v>1055</v>
      </c>
      <c r="C134" s="1598">
        <f t="shared" si="169"/>
        <v>1</v>
      </c>
      <c r="D134" s="1599">
        <f t="shared" ref="D134:E134" si="187">SUM(F134+H134+J134+L134+N134+P134+R134+T134+V134+X134+Z134+AB134+AD134+AF134+AH134+AJ134+AL134)</f>
        <v>0</v>
      </c>
      <c r="E134" s="3028">
        <f t="shared" si="187"/>
        <v>1</v>
      </c>
      <c r="F134" s="1399">
        <v>0</v>
      </c>
      <c r="G134" s="2884">
        <v>0</v>
      </c>
      <c r="H134" s="1399">
        <v>0</v>
      </c>
      <c r="I134" s="2884">
        <v>0</v>
      </c>
      <c r="J134" s="1399">
        <v>0</v>
      </c>
      <c r="K134" s="2884">
        <v>0</v>
      </c>
      <c r="L134" s="2897">
        <v>0</v>
      </c>
      <c r="M134" s="3029">
        <v>1</v>
      </c>
      <c r="N134" s="1399">
        <v>0</v>
      </c>
      <c r="O134" s="1548">
        <v>0</v>
      </c>
      <c r="P134" s="1399">
        <v>0</v>
      </c>
      <c r="Q134" s="1548">
        <v>0</v>
      </c>
      <c r="R134" s="2897">
        <v>0</v>
      </c>
      <c r="S134" s="1548">
        <v>0</v>
      </c>
      <c r="T134" s="2897">
        <v>0</v>
      </c>
      <c r="U134" s="1548">
        <v>0</v>
      </c>
      <c r="V134" s="1399">
        <v>0</v>
      </c>
      <c r="W134" s="2884">
        <v>0</v>
      </c>
      <c r="X134" s="2897">
        <v>0</v>
      </c>
      <c r="Y134" s="2884">
        <v>0</v>
      </c>
      <c r="Z134" s="2897">
        <v>0</v>
      </c>
      <c r="AA134" s="1548">
        <v>0</v>
      </c>
      <c r="AB134" s="2897">
        <v>0</v>
      </c>
      <c r="AC134" s="1548">
        <v>0</v>
      </c>
      <c r="AD134" s="2897">
        <v>0</v>
      </c>
      <c r="AE134" s="1548">
        <v>0</v>
      </c>
      <c r="AF134" s="2897">
        <v>0</v>
      </c>
      <c r="AG134" s="1548">
        <v>0</v>
      </c>
      <c r="AH134" s="2897">
        <v>0</v>
      </c>
      <c r="AI134" s="1548">
        <v>0</v>
      </c>
      <c r="AJ134" s="2897">
        <v>0</v>
      </c>
      <c r="AK134" s="1548">
        <v>0</v>
      </c>
      <c r="AL134" s="2897">
        <v>0</v>
      </c>
      <c r="AM134" s="3029">
        <v>0</v>
      </c>
      <c r="AN134" s="1410">
        <v>0</v>
      </c>
      <c r="AO134" s="2884">
        <v>0</v>
      </c>
      <c r="AP134" s="1400">
        <v>1</v>
      </c>
      <c r="AQ134" s="1400">
        <v>0</v>
      </c>
      <c r="AR134" s="1400">
        <v>0</v>
      </c>
      <c r="AS134" s="1548">
        <v>0</v>
      </c>
      <c r="AT134" s="1545"/>
      <c r="AU134" s="1545" t="str">
        <f t="shared" si="171"/>
        <v/>
      </c>
      <c r="AV134" s="1545"/>
      <c r="AW134" s="1545"/>
      <c r="AX134" s="1545"/>
      <c r="AY134" s="1545"/>
      <c r="AZ134" s="1545"/>
      <c r="BA134" s="1545"/>
      <c r="BB134" s="1545"/>
      <c r="BC134" s="1545"/>
      <c r="BD134" s="1545"/>
      <c r="BE134" s="1545"/>
      <c r="BF134" s="1545"/>
      <c r="BG134" s="1545"/>
      <c r="BH134" s="1545"/>
      <c r="BI134" s="1545"/>
      <c r="BJ134" s="1545"/>
      <c r="BK134" s="1545"/>
      <c r="BL134" s="1545"/>
      <c r="BM134" s="1545"/>
      <c r="BN134" s="1545"/>
      <c r="BO134" s="1545"/>
      <c r="BP134" s="1545"/>
      <c r="BQ134" s="1545"/>
      <c r="BR134" s="1545"/>
      <c r="BS134" s="1545"/>
      <c r="BT134" s="1545"/>
      <c r="BU134" s="1545"/>
      <c r="BV134" s="1545"/>
      <c r="BW134" s="1545"/>
      <c r="BX134" s="1545"/>
      <c r="BY134" s="1545"/>
      <c r="BZ134" s="1545"/>
      <c r="CA134" s="1545"/>
      <c r="CB134" s="2983" t="str">
        <f t="shared" si="172"/>
        <v/>
      </c>
      <c r="CC134" s="2983" t="str">
        <f t="shared" si="173"/>
        <v/>
      </c>
      <c r="CD134" s="2983" t="str">
        <f t="shared" si="174"/>
        <v/>
      </c>
      <c r="CE134" s="2983" t="str">
        <f t="shared" si="175"/>
        <v/>
      </c>
      <c r="CF134" s="2983" t="str">
        <f t="shared" si="176"/>
        <v/>
      </c>
      <c r="CG134" s="2983" t="str">
        <f t="shared" si="177"/>
        <v/>
      </c>
      <c r="CH134" s="1545"/>
      <c r="CI134" s="1545"/>
      <c r="CJ134" s="2989"/>
      <c r="CK134" s="2989"/>
      <c r="CL134" s="2984">
        <f t="shared" si="178"/>
        <v>0</v>
      </c>
      <c r="CM134" s="2984">
        <f t="shared" si="179"/>
        <v>0</v>
      </c>
      <c r="CN134" s="2984">
        <f t="shared" si="180"/>
        <v>0</v>
      </c>
      <c r="CO134" s="2984">
        <f t="shared" si="181"/>
        <v>0</v>
      </c>
      <c r="CP134" s="2984">
        <f t="shared" si="182"/>
        <v>0</v>
      </c>
      <c r="CQ134" s="2984">
        <f t="shared" si="183"/>
        <v>0</v>
      </c>
      <c r="CR134" s="1545"/>
    </row>
    <row r="135" spans="1:96" ht="15" customHeight="1" x14ac:dyDescent="0.25">
      <c r="A135" s="3128"/>
      <c r="B135" s="198" t="s">
        <v>1095</v>
      </c>
      <c r="C135" s="1598">
        <f t="shared" si="169"/>
        <v>0</v>
      </c>
      <c r="D135" s="1599">
        <f t="shared" ref="D135:E135" si="188">SUM(F135+H135+J135+L135+N135+P135+R135+T135+V135+X135+Z135+AB135+AD135+AF135+AH135+AJ135+AL135)</f>
        <v>0</v>
      </c>
      <c r="E135" s="3028">
        <f t="shared" si="188"/>
        <v>0</v>
      </c>
      <c r="F135" s="1399"/>
      <c r="G135" s="2884"/>
      <c r="H135" s="1399"/>
      <c r="I135" s="2884"/>
      <c r="J135" s="1399"/>
      <c r="K135" s="2884"/>
      <c r="L135" s="2897"/>
      <c r="M135" s="3029"/>
      <c r="N135" s="1399"/>
      <c r="O135" s="1548"/>
      <c r="P135" s="1399"/>
      <c r="Q135" s="1548"/>
      <c r="R135" s="2897"/>
      <c r="S135" s="1548"/>
      <c r="T135" s="2897"/>
      <c r="U135" s="1548"/>
      <c r="V135" s="1399"/>
      <c r="W135" s="2884"/>
      <c r="X135" s="2897"/>
      <c r="Y135" s="2884"/>
      <c r="Z135" s="2897"/>
      <c r="AA135" s="1548"/>
      <c r="AB135" s="2897"/>
      <c r="AC135" s="1548"/>
      <c r="AD135" s="2897"/>
      <c r="AE135" s="1548"/>
      <c r="AF135" s="2897"/>
      <c r="AG135" s="1548"/>
      <c r="AH135" s="2897"/>
      <c r="AI135" s="1548"/>
      <c r="AJ135" s="2897"/>
      <c r="AK135" s="1548"/>
      <c r="AL135" s="2897"/>
      <c r="AM135" s="3029"/>
      <c r="AN135" s="1410"/>
      <c r="AO135" s="2884"/>
      <c r="AP135" s="1400"/>
      <c r="AQ135" s="1400"/>
      <c r="AR135" s="1400"/>
      <c r="AS135" s="1548"/>
      <c r="AT135" s="1545"/>
      <c r="AU135" s="1545" t="str">
        <f t="shared" si="171"/>
        <v/>
      </c>
      <c r="AV135" s="1545"/>
      <c r="AW135" s="1545"/>
      <c r="AX135" s="1545"/>
      <c r="AY135" s="1545"/>
      <c r="AZ135" s="1545"/>
      <c r="BA135" s="1545"/>
      <c r="BB135" s="1545"/>
      <c r="BC135" s="1545"/>
      <c r="BD135" s="1545"/>
      <c r="BE135" s="1545"/>
      <c r="BF135" s="1545"/>
      <c r="BG135" s="1545"/>
      <c r="BH135" s="1545"/>
      <c r="BI135" s="1545"/>
      <c r="BJ135" s="1545"/>
      <c r="BK135" s="1545"/>
      <c r="BL135" s="1545"/>
      <c r="BM135" s="1545"/>
      <c r="BN135" s="1545"/>
      <c r="BO135" s="1545"/>
      <c r="BP135" s="1545"/>
      <c r="BQ135" s="1545"/>
      <c r="BR135" s="1545"/>
      <c r="BS135" s="1545"/>
      <c r="BT135" s="1545"/>
      <c r="BU135" s="1545"/>
      <c r="BV135" s="1545"/>
      <c r="BW135" s="1545"/>
      <c r="BX135" s="1545"/>
      <c r="BY135" s="1545"/>
      <c r="BZ135" s="1545"/>
      <c r="CA135" s="1545"/>
      <c r="CB135" s="2983" t="str">
        <f t="shared" si="172"/>
        <v/>
      </c>
      <c r="CC135" s="2983" t="str">
        <f t="shared" si="173"/>
        <v/>
      </c>
      <c r="CD135" s="2983" t="str">
        <f t="shared" si="174"/>
        <v/>
      </c>
      <c r="CE135" s="2983" t="str">
        <f t="shared" si="175"/>
        <v/>
      </c>
      <c r="CF135" s="2983" t="str">
        <f t="shared" si="176"/>
        <v/>
      </c>
      <c r="CG135" s="2983" t="str">
        <f t="shared" si="177"/>
        <v/>
      </c>
      <c r="CH135" s="1545"/>
      <c r="CI135" s="1545"/>
      <c r="CJ135" s="2989"/>
      <c r="CK135" s="2989"/>
      <c r="CL135" s="2984">
        <f t="shared" si="178"/>
        <v>0</v>
      </c>
      <c r="CM135" s="2984">
        <f t="shared" si="179"/>
        <v>0</v>
      </c>
      <c r="CN135" s="2984">
        <f t="shared" si="180"/>
        <v>0</v>
      </c>
      <c r="CO135" s="2984">
        <f t="shared" si="181"/>
        <v>0</v>
      </c>
      <c r="CP135" s="2984">
        <f t="shared" si="182"/>
        <v>0</v>
      </c>
      <c r="CQ135" s="2984">
        <f t="shared" si="183"/>
        <v>0</v>
      </c>
      <c r="CR135" s="1545"/>
    </row>
    <row r="136" spans="1:96" ht="15" customHeight="1" x14ac:dyDescent="0.25">
      <c r="A136" s="3128"/>
      <c r="B136" s="198" t="s">
        <v>1057</v>
      </c>
      <c r="C136" s="1598">
        <f t="shared" si="169"/>
        <v>0</v>
      </c>
      <c r="D136" s="1599">
        <f t="shared" ref="D136:E136" si="189">SUM(F136+H136+J136+L136+N136+P136+R136+T136+V136+X136+Z136+AB136+AD136+AF136+AH136+AJ136+AL136)</f>
        <v>0</v>
      </c>
      <c r="E136" s="3028">
        <f t="shared" si="189"/>
        <v>0</v>
      </c>
      <c r="F136" s="1399"/>
      <c r="G136" s="2884"/>
      <c r="H136" s="1399"/>
      <c r="I136" s="2884"/>
      <c r="J136" s="1399"/>
      <c r="K136" s="2884"/>
      <c r="L136" s="2897"/>
      <c r="M136" s="3029"/>
      <c r="N136" s="1399"/>
      <c r="O136" s="1548"/>
      <c r="P136" s="1399"/>
      <c r="Q136" s="1548"/>
      <c r="R136" s="2897"/>
      <c r="S136" s="1548"/>
      <c r="T136" s="2897"/>
      <c r="U136" s="1548"/>
      <c r="V136" s="1399"/>
      <c r="W136" s="2884"/>
      <c r="X136" s="2897"/>
      <c r="Y136" s="2884"/>
      <c r="Z136" s="2897"/>
      <c r="AA136" s="1548"/>
      <c r="AB136" s="2897"/>
      <c r="AC136" s="1548"/>
      <c r="AD136" s="2897"/>
      <c r="AE136" s="1548"/>
      <c r="AF136" s="2897"/>
      <c r="AG136" s="1548"/>
      <c r="AH136" s="2897"/>
      <c r="AI136" s="1548"/>
      <c r="AJ136" s="2897"/>
      <c r="AK136" s="1548"/>
      <c r="AL136" s="2897"/>
      <c r="AM136" s="3029"/>
      <c r="AN136" s="1410"/>
      <c r="AO136" s="2884"/>
      <c r="AP136" s="1400"/>
      <c r="AQ136" s="1400"/>
      <c r="AR136" s="1400"/>
      <c r="AS136" s="1548"/>
      <c r="AT136" s="1545"/>
      <c r="AU136" s="1545" t="str">
        <f t="shared" si="171"/>
        <v/>
      </c>
      <c r="AV136" s="1545"/>
      <c r="AW136" s="1545"/>
      <c r="AX136" s="1545"/>
      <c r="AY136" s="1545"/>
      <c r="AZ136" s="1545"/>
      <c r="BA136" s="1545"/>
      <c r="BB136" s="1545"/>
      <c r="BC136" s="1545"/>
      <c r="BD136" s="1545"/>
      <c r="BE136" s="1545"/>
      <c r="BF136" s="1545"/>
      <c r="BG136" s="1545"/>
      <c r="BH136" s="1545"/>
      <c r="BI136" s="1545"/>
      <c r="BJ136" s="1545"/>
      <c r="BK136" s="1545"/>
      <c r="BL136" s="1545"/>
      <c r="BM136" s="1545"/>
      <c r="BN136" s="1545"/>
      <c r="BO136" s="1545"/>
      <c r="BP136" s="1545"/>
      <c r="BQ136" s="1545"/>
      <c r="BR136" s="1545"/>
      <c r="BS136" s="1545"/>
      <c r="BT136" s="1545"/>
      <c r="BU136" s="1545"/>
      <c r="BV136" s="1545"/>
      <c r="BW136" s="1545"/>
      <c r="BX136" s="1545"/>
      <c r="BY136" s="1545"/>
      <c r="BZ136" s="1545"/>
      <c r="CA136" s="1545"/>
      <c r="CB136" s="2983" t="str">
        <f t="shared" si="172"/>
        <v/>
      </c>
      <c r="CC136" s="2983" t="str">
        <f t="shared" si="173"/>
        <v/>
      </c>
      <c r="CD136" s="2983" t="str">
        <f t="shared" si="174"/>
        <v/>
      </c>
      <c r="CE136" s="2983" t="str">
        <f t="shared" si="175"/>
        <v/>
      </c>
      <c r="CF136" s="2983" t="str">
        <f t="shared" si="176"/>
        <v/>
      </c>
      <c r="CG136" s="2983" t="str">
        <f t="shared" si="177"/>
        <v/>
      </c>
      <c r="CH136" s="1545"/>
      <c r="CI136" s="1545"/>
      <c r="CJ136" s="2989"/>
      <c r="CK136" s="2989"/>
      <c r="CL136" s="2984">
        <f t="shared" si="178"/>
        <v>0</v>
      </c>
      <c r="CM136" s="2984">
        <f t="shared" si="179"/>
        <v>0</v>
      </c>
      <c r="CN136" s="2984">
        <f t="shared" si="180"/>
        <v>0</v>
      </c>
      <c r="CO136" s="2984">
        <f t="shared" si="181"/>
        <v>0</v>
      </c>
      <c r="CP136" s="2984">
        <f t="shared" si="182"/>
        <v>0</v>
      </c>
      <c r="CQ136" s="2984">
        <f t="shared" si="183"/>
        <v>0</v>
      </c>
      <c r="CR136" s="1545"/>
    </row>
    <row r="137" spans="1:96" ht="14.25" customHeight="1" x14ac:dyDescent="0.25">
      <c r="A137" s="3128"/>
      <c r="B137" s="198" t="s">
        <v>4176</v>
      </c>
      <c r="C137" s="1598">
        <f t="shared" si="169"/>
        <v>0</v>
      </c>
      <c r="D137" s="1599">
        <f t="shared" ref="D137:E137" si="190">SUM(F137+H137+J137+L137+N137+P137+R137+T137+V137+X137+Z137+AB137+AD137+AF137+AH137+AJ137+AL137)</f>
        <v>0</v>
      </c>
      <c r="E137" s="3028">
        <f t="shared" si="190"/>
        <v>0</v>
      </c>
      <c r="F137" s="1399"/>
      <c r="G137" s="2884"/>
      <c r="H137" s="1399"/>
      <c r="I137" s="2884"/>
      <c r="J137" s="1399"/>
      <c r="K137" s="2884"/>
      <c r="L137" s="2897"/>
      <c r="M137" s="3029"/>
      <c r="N137" s="1399"/>
      <c r="O137" s="1548"/>
      <c r="P137" s="1399"/>
      <c r="Q137" s="1548"/>
      <c r="R137" s="2897"/>
      <c r="S137" s="1548"/>
      <c r="T137" s="2897"/>
      <c r="U137" s="1548"/>
      <c r="V137" s="1399"/>
      <c r="W137" s="2884"/>
      <c r="X137" s="2897"/>
      <c r="Y137" s="2884"/>
      <c r="Z137" s="2897"/>
      <c r="AA137" s="1548"/>
      <c r="AB137" s="2897"/>
      <c r="AC137" s="1548"/>
      <c r="AD137" s="2897"/>
      <c r="AE137" s="1548"/>
      <c r="AF137" s="2897"/>
      <c r="AG137" s="1548"/>
      <c r="AH137" s="2897"/>
      <c r="AI137" s="1548"/>
      <c r="AJ137" s="2897"/>
      <c r="AK137" s="1548"/>
      <c r="AL137" s="2897"/>
      <c r="AM137" s="3029"/>
      <c r="AN137" s="1410"/>
      <c r="AO137" s="2884"/>
      <c r="AP137" s="1400"/>
      <c r="AQ137" s="1400"/>
      <c r="AR137" s="1400"/>
      <c r="AS137" s="1548"/>
      <c r="AT137" s="1545"/>
      <c r="AU137" s="1545" t="str">
        <f t="shared" si="171"/>
        <v/>
      </c>
      <c r="AV137" s="1545"/>
      <c r="AW137" s="1545"/>
      <c r="AX137" s="1545"/>
      <c r="AY137" s="1545"/>
      <c r="AZ137" s="1545"/>
      <c r="BA137" s="1545"/>
      <c r="BB137" s="1545"/>
      <c r="BC137" s="1545"/>
      <c r="BD137" s="1545"/>
      <c r="BE137" s="1545"/>
      <c r="BF137" s="1545"/>
      <c r="BG137" s="1545"/>
      <c r="BH137" s="1545"/>
      <c r="BI137" s="1545"/>
      <c r="BJ137" s="1545"/>
      <c r="BK137" s="1545"/>
      <c r="BL137" s="1545"/>
      <c r="BM137" s="1545"/>
      <c r="BN137" s="1545"/>
      <c r="BO137" s="1545"/>
      <c r="BP137" s="1545"/>
      <c r="BQ137" s="1545"/>
      <c r="BR137" s="1545"/>
      <c r="BS137" s="1545"/>
      <c r="BT137" s="1545"/>
      <c r="BU137" s="1545"/>
      <c r="BV137" s="1545"/>
      <c r="BW137" s="1545"/>
      <c r="BX137" s="1545"/>
      <c r="BY137" s="1545"/>
      <c r="BZ137" s="1545"/>
      <c r="CA137" s="1545"/>
      <c r="CB137" s="2983" t="str">
        <f t="shared" si="172"/>
        <v/>
      </c>
      <c r="CC137" s="2983" t="str">
        <f t="shared" si="173"/>
        <v/>
      </c>
      <c r="CD137" s="2983" t="str">
        <f t="shared" si="174"/>
        <v/>
      </c>
      <c r="CE137" s="2983" t="str">
        <f t="shared" si="175"/>
        <v/>
      </c>
      <c r="CF137" s="2983" t="str">
        <f t="shared" si="176"/>
        <v/>
      </c>
      <c r="CG137" s="2983" t="str">
        <f t="shared" si="177"/>
        <v/>
      </c>
      <c r="CH137" s="1545"/>
      <c r="CI137" s="1545"/>
      <c r="CJ137" s="2989"/>
      <c r="CK137" s="2989"/>
      <c r="CL137" s="2984">
        <f t="shared" si="178"/>
        <v>0</v>
      </c>
      <c r="CM137" s="2984">
        <f t="shared" si="179"/>
        <v>0</v>
      </c>
      <c r="CN137" s="2984">
        <f t="shared" si="180"/>
        <v>0</v>
      </c>
      <c r="CO137" s="2984">
        <f t="shared" si="181"/>
        <v>0</v>
      </c>
      <c r="CP137" s="2984">
        <f t="shared" si="182"/>
        <v>0</v>
      </c>
      <c r="CQ137" s="2984">
        <f t="shared" si="183"/>
        <v>0</v>
      </c>
      <c r="CR137" s="1545"/>
    </row>
    <row r="138" spans="1:96" ht="15" customHeight="1" x14ac:dyDescent="0.25">
      <c r="A138" s="3128"/>
      <c r="B138" s="198" t="s">
        <v>1059</v>
      </c>
      <c r="C138" s="1598">
        <f t="shared" si="169"/>
        <v>0</v>
      </c>
      <c r="D138" s="1599">
        <f t="shared" ref="D138:E138" si="191">SUM(F138+H138+J138+L138+N138+P138+R138+T138+V138+X138+Z138+AB138+AD138+AF138+AH138+AJ138+AL138)</f>
        <v>0</v>
      </c>
      <c r="E138" s="3028">
        <f t="shared" si="191"/>
        <v>0</v>
      </c>
      <c r="F138" s="1399"/>
      <c r="G138" s="2884"/>
      <c r="H138" s="1399"/>
      <c r="I138" s="2884"/>
      <c r="J138" s="1399"/>
      <c r="K138" s="2884"/>
      <c r="L138" s="2897"/>
      <c r="M138" s="3029"/>
      <c r="N138" s="1399"/>
      <c r="O138" s="1548"/>
      <c r="P138" s="1399"/>
      <c r="Q138" s="1548"/>
      <c r="R138" s="2897"/>
      <c r="S138" s="1548"/>
      <c r="T138" s="2897"/>
      <c r="U138" s="1548"/>
      <c r="V138" s="1399"/>
      <c r="W138" s="2884"/>
      <c r="X138" s="2897"/>
      <c r="Y138" s="2884"/>
      <c r="Z138" s="2897"/>
      <c r="AA138" s="1548"/>
      <c r="AB138" s="2897"/>
      <c r="AC138" s="1548"/>
      <c r="AD138" s="2897"/>
      <c r="AE138" s="1548"/>
      <c r="AF138" s="2897"/>
      <c r="AG138" s="1548"/>
      <c r="AH138" s="2897"/>
      <c r="AI138" s="1548"/>
      <c r="AJ138" s="2897"/>
      <c r="AK138" s="1548"/>
      <c r="AL138" s="2897"/>
      <c r="AM138" s="3029"/>
      <c r="AN138" s="1410"/>
      <c r="AO138" s="2884"/>
      <c r="AP138" s="1400"/>
      <c r="AQ138" s="1400"/>
      <c r="AR138" s="1400"/>
      <c r="AS138" s="1548"/>
      <c r="AT138" s="1545"/>
      <c r="AU138" s="1545" t="str">
        <f t="shared" si="171"/>
        <v/>
      </c>
      <c r="AV138" s="1545"/>
      <c r="AW138" s="1545"/>
      <c r="AX138" s="1545"/>
      <c r="AY138" s="1545"/>
      <c r="AZ138" s="1545"/>
      <c r="BA138" s="1545"/>
      <c r="BB138" s="1545"/>
      <c r="BC138" s="1545"/>
      <c r="BD138" s="1545"/>
      <c r="BE138" s="1545"/>
      <c r="BF138" s="1545"/>
      <c r="BG138" s="1545"/>
      <c r="BH138" s="1545"/>
      <c r="BI138" s="1545"/>
      <c r="BJ138" s="1545"/>
      <c r="BK138" s="1545"/>
      <c r="BL138" s="1545"/>
      <c r="BM138" s="1545"/>
      <c r="BN138" s="1545"/>
      <c r="BO138" s="1545"/>
      <c r="BP138" s="1545"/>
      <c r="BQ138" s="1545"/>
      <c r="BR138" s="1545"/>
      <c r="BS138" s="1545"/>
      <c r="BT138" s="1545"/>
      <c r="BU138" s="1545"/>
      <c r="BV138" s="1545"/>
      <c r="BW138" s="1545"/>
      <c r="BX138" s="1545"/>
      <c r="BY138" s="1545"/>
      <c r="BZ138" s="1545"/>
      <c r="CA138" s="1545"/>
      <c r="CB138" s="2983" t="str">
        <f t="shared" si="172"/>
        <v/>
      </c>
      <c r="CC138" s="2983" t="str">
        <f t="shared" si="173"/>
        <v/>
      </c>
      <c r="CD138" s="2983" t="str">
        <f t="shared" si="174"/>
        <v/>
      </c>
      <c r="CE138" s="2983" t="str">
        <f t="shared" si="175"/>
        <v/>
      </c>
      <c r="CF138" s="2983" t="str">
        <f t="shared" si="176"/>
        <v/>
      </c>
      <c r="CG138" s="2983" t="str">
        <f t="shared" si="177"/>
        <v/>
      </c>
      <c r="CH138" s="1545"/>
      <c r="CI138" s="1545"/>
      <c r="CJ138" s="2989"/>
      <c r="CK138" s="2989"/>
      <c r="CL138" s="2984">
        <f t="shared" si="178"/>
        <v>0</v>
      </c>
      <c r="CM138" s="2984">
        <f t="shared" si="179"/>
        <v>0</v>
      </c>
      <c r="CN138" s="2984">
        <f t="shared" si="180"/>
        <v>0</v>
      </c>
      <c r="CO138" s="2984">
        <f t="shared" si="181"/>
        <v>0</v>
      </c>
      <c r="CP138" s="2984">
        <f t="shared" si="182"/>
        <v>0</v>
      </c>
      <c r="CQ138" s="2984">
        <f t="shared" si="183"/>
        <v>0</v>
      </c>
      <c r="CR138" s="1545"/>
    </row>
    <row r="139" spans="1:96" ht="14.25" customHeight="1" x14ac:dyDescent="0.25">
      <c r="A139" s="3128"/>
      <c r="B139" s="221" t="s">
        <v>1060</v>
      </c>
      <c r="C139" s="1265">
        <f t="shared" si="169"/>
        <v>0</v>
      </c>
      <c r="D139" s="1600">
        <f t="shared" ref="D139:E139" si="192">SUM(F139+H139+J139+L139+N139+P139+R139+T139+V139+X139+Z139+AB139+AD139+AF139+AH139+AJ139+AL139)</f>
        <v>0</v>
      </c>
      <c r="E139" s="3030">
        <f t="shared" si="192"/>
        <v>0</v>
      </c>
      <c r="F139" s="1402"/>
      <c r="G139" s="2887"/>
      <c r="H139" s="1402"/>
      <c r="I139" s="2887"/>
      <c r="J139" s="1402"/>
      <c r="K139" s="2887"/>
      <c r="L139" s="2899"/>
      <c r="M139" s="3031"/>
      <c r="N139" s="1402"/>
      <c r="O139" s="1560"/>
      <c r="P139" s="1402"/>
      <c r="Q139" s="1560"/>
      <c r="R139" s="2899"/>
      <c r="S139" s="1560"/>
      <c r="T139" s="2899"/>
      <c r="U139" s="1560"/>
      <c r="V139" s="1402"/>
      <c r="W139" s="2887"/>
      <c r="X139" s="2899"/>
      <c r="Y139" s="2887"/>
      <c r="Z139" s="2899"/>
      <c r="AA139" s="1560"/>
      <c r="AB139" s="2899"/>
      <c r="AC139" s="1560"/>
      <c r="AD139" s="2899"/>
      <c r="AE139" s="1560"/>
      <c r="AF139" s="2899"/>
      <c r="AG139" s="1560"/>
      <c r="AH139" s="2899"/>
      <c r="AI139" s="1560"/>
      <c r="AJ139" s="2899"/>
      <c r="AK139" s="1560"/>
      <c r="AL139" s="2899"/>
      <c r="AM139" s="3031"/>
      <c r="AN139" s="1413"/>
      <c r="AO139" s="2887"/>
      <c r="AP139" s="1403"/>
      <c r="AQ139" s="1403"/>
      <c r="AR139" s="1403"/>
      <c r="AS139" s="1560"/>
      <c r="AT139" s="1545"/>
      <c r="AU139" s="1545" t="str">
        <f t="shared" si="171"/>
        <v/>
      </c>
      <c r="AV139" s="1545"/>
      <c r="AW139" s="1545"/>
      <c r="AX139" s="1545"/>
      <c r="AY139" s="1545"/>
      <c r="AZ139" s="1545"/>
      <c r="BA139" s="1545"/>
      <c r="BB139" s="1545"/>
      <c r="BC139" s="1545"/>
      <c r="BD139" s="1545"/>
      <c r="BE139" s="1545"/>
      <c r="BF139" s="1545"/>
      <c r="BG139" s="1545"/>
      <c r="BH139" s="1545"/>
      <c r="BI139" s="1545"/>
      <c r="BJ139" s="1545"/>
      <c r="BK139" s="1545"/>
      <c r="BL139" s="1545"/>
      <c r="BM139" s="1545"/>
      <c r="BN139" s="1545"/>
      <c r="BO139" s="1545"/>
      <c r="BP139" s="1545"/>
      <c r="BQ139" s="1545"/>
      <c r="BR139" s="1545"/>
      <c r="BS139" s="1545"/>
      <c r="BT139" s="1545"/>
      <c r="BU139" s="1545"/>
      <c r="BV139" s="1545"/>
      <c r="BW139" s="1545"/>
      <c r="BX139" s="1545"/>
      <c r="BY139" s="1545"/>
      <c r="BZ139" s="1545"/>
      <c r="CA139" s="1545"/>
      <c r="CB139" s="2983" t="str">
        <f t="shared" si="172"/>
        <v/>
      </c>
      <c r="CC139" s="2983" t="str">
        <f t="shared" si="173"/>
        <v/>
      </c>
      <c r="CD139" s="2983" t="str">
        <f t="shared" si="174"/>
        <v/>
      </c>
      <c r="CE139" s="2983" t="str">
        <f t="shared" si="175"/>
        <v/>
      </c>
      <c r="CF139" s="2983" t="str">
        <f t="shared" si="176"/>
        <v/>
      </c>
      <c r="CG139" s="2983" t="str">
        <f t="shared" si="177"/>
        <v/>
      </c>
      <c r="CH139" s="1545"/>
      <c r="CI139" s="1545"/>
      <c r="CJ139" s="2989"/>
      <c r="CK139" s="2989"/>
      <c r="CL139" s="2984">
        <f t="shared" si="178"/>
        <v>0</v>
      </c>
      <c r="CM139" s="2984">
        <f t="shared" si="179"/>
        <v>0</v>
      </c>
      <c r="CN139" s="2984">
        <f t="shared" si="180"/>
        <v>0</v>
      </c>
      <c r="CO139" s="2984">
        <f t="shared" si="181"/>
        <v>0</v>
      </c>
      <c r="CP139" s="2984">
        <f t="shared" si="182"/>
        <v>0</v>
      </c>
      <c r="CQ139" s="2984">
        <f t="shared" si="183"/>
        <v>0</v>
      </c>
      <c r="CR139" s="1545"/>
    </row>
    <row r="140" spans="1:96" ht="15" customHeight="1" x14ac:dyDescent="0.25">
      <c r="A140" s="3129"/>
      <c r="B140" s="3032" t="s">
        <v>82</v>
      </c>
      <c r="C140" s="888">
        <f t="shared" si="169"/>
        <v>2</v>
      </c>
      <c r="D140" s="2480">
        <f t="shared" ref="D140:AS140" si="193">SUM(D130:D139)</f>
        <v>0</v>
      </c>
      <c r="E140" s="2761">
        <f t="shared" si="193"/>
        <v>2</v>
      </c>
      <c r="F140" s="896">
        <f t="shared" si="193"/>
        <v>0</v>
      </c>
      <c r="G140" s="3033">
        <f t="shared" si="193"/>
        <v>0</v>
      </c>
      <c r="H140" s="896">
        <f t="shared" si="193"/>
        <v>0</v>
      </c>
      <c r="I140" s="3033">
        <f t="shared" si="193"/>
        <v>0</v>
      </c>
      <c r="J140" s="896">
        <f t="shared" si="193"/>
        <v>0</v>
      </c>
      <c r="K140" s="3033">
        <f t="shared" si="193"/>
        <v>0</v>
      </c>
      <c r="L140" s="3017">
        <f t="shared" si="193"/>
        <v>0</v>
      </c>
      <c r="M140" s="1601">
        <f t="shared" si="193"/>
        <v>1</v>
      </c>
      <c r="N140" s="896">
        <f t="shared" si="193"/>
        <v>0</v>
      </c>
      <c r="O140" s="1602">
        <f t="shared" si="193"/>
        <v>0</v>
      </c>
      <c r="P140" s="896">
        <f t="shared" si="193"/>
        <v>0</v>
      </c>
      <c r="Q140" s="1602">
        <f t="shared" si="193"/>
        <v>1</v>
      </c>
      <c r="R140" s="3034">
        <f t="shared" si="193"/>
        <v>0</v>
      </c>
      <c r="S140" s="1602">
        <f t="shared" si="193"/>
        <v>0</v>
      </c>
      <c r="T140" s="896">
        <f t="shared" si="193"/>
        <v>0</v>
      </c>
      <c r="U140" s="3033">
        <f t="shared" si="193"/>
        <v>0</v>
      </c>
      <c r="V140" s="2481">
        <f t="shared" si="193"/>
        <v>0</v>
      </c>
      <c r="W140" s="1602">
        <f t="shared" si="193"/>
        <v>0</v>
      </c>
      <c r="X140" s="3017">
        <f t="shared" si="193"/>
        <v>0</v>
      </c>
      <c r="Y140" s="3033">
        <f t="shared" si="193"/>
        <v>0</v>
      </c>
      <c r="Z140" s="2481">
        <f t="shared" si="193"/>
        <v>0</v>
      </c>
      <c r="AA140" s="3033">
        <f t="shared" si="193"/>
        <v>0</v>
      </c>
      <c r="AB140" s="2481">
        <f t="shared" si="193"/>
        <v>0</v>
      </c>
      <c r="AC140" s="3033">
        <f t="shared" si="193"/>
        <v>0</v>
      </c>
      <c r="AD140" s="2481">
        <f t="shared" si="193"/>
        <v>0</v>
      </c>
      <c r="AE140" s="3033">
        <f t="shared" si="193"/>
        <v>0</v>
      </c>
      <c r="AF140" s="2481">
        <f t="shared" si="193"/>
        <v>0</v>
      </c>
      <c r="AG140" s="3033">
        <f t="shared" si="193"/>
        <v>0</v>
      </c>
      <c r="AH140" s="2481">
        <f t="shared" si="193"/>
        <v>0</v>
      </c>
      <c r="AI140" s="3033">
        <f t="shared" si="193"/>
        <v>0</v>
      </c>
      <c r="AJ140" s="2481">
        <f t="shared" si="193"/>
        <v>0</v>
      </c>
      <c r="AK140" s="3033">
        <f t="shared" si="193"/>
        <v>0</v>
      </c>
      <c r="AL140" s="2481">
        <f t="shared" si="193"/>
        <v>0</v>
      </c>
      <c r="AM140" s="3034">
        <f t="shared" si="193"/>
        <v>0</v>
      </c>
      <c r="AN140" s="3035">
        <f t="shared" si="193"/>
        <v>0</v>
      </c>
      <c r="AO140" s="3033">
        <f t="shared" si="193"/>
        <v>0</v>
      </c>
      <c r="AP140" s="2481">
        <f t="shared" si="193"/>
        <v>1</v>
      </c>
      <c r="AQ140" s="2481">
        <f t="shared" si="193"/>
        <v>0</v>
      </c>
      <c r="AR140" s="2481">
        <f t="shared" si="193"/>
        <v>0</v>
      </c>
      <c r="AS140" s="1602">
        <f t="shared" si="193"/>
        <v>0</v>
      </c>
      <c r="AT140" s="1545"/>
      <c r="AU140" s="1545"/>
      <c r="AV140" s="1545"/>
      <c r="AW140" s="1545"/>
      <c r="AX140" s="1545"/>
      <c r="AY140" s="1545"/>
      <c r="AZ140" s="1545"/>
      <c r="BA140" s="1545"/>
      <c r="BB140" s="1545"/>
      <c r="BC140" s="1545"/>
      <c r="BD140" s="1545"/>
      <c r="BE140" s="1545"/>
      <c r="BF140" s="1545"/>
      <c r="BG140" s="1545"/>
      <c r="BH140" s="1545"/>
      <c r="BI140" s="1545"/>
      <c r="BJ140" s="1545"/>
      <c r="BK140" s="1545"/>
      <c r="BL140" s="1545"/>
      <c r="BM140" s="1545"/>
      <c r="BN140" s="1545"/>
      <c r="BO140" s="1545"/>
      <c r="BP140" s="1545"/>
      <c r="BQ140" s="1545"/>
      <c r="BR140" s="1545"/>
      <c r="BS140" s="1545"/>
      <c r="BT140" s="1545"/>
      <c r="BU140" s="1545"/>
      <c r="BV140" s="1545"/>
      <c r="BW140" s="1545"/>
      <c r="BX140" s="1545"/>
      <c r="BY140" s="1545"/>
      <c r="BZ140" s="1545"/>
      <c r="CA140" s="1545"/>
      <c r="CB140" s="1545"/>
      <c r="CC140" s="1545"/>
      <c r="CD140" s="1545"/>
      <c r="CE140" s="1545"/>
      <c r="CF140" s="1545"/>
      <c r="CG140" s="1545"/>
      <c r="CH140" s="1545"/>
      <c r="CI140" s="1545"/>
      <c r="CJ140" s="1545"/>
      <c r="CK140" s="1545"/>
      <c r="CL140" s="1545"/>
      <c r="CM140" s="1545"/>
      <c r="CN140" s="1545"/>
      <c r="CO140" s="1545"/>
      <c r="CP140" s="1545"/>
      <c r="CQ140" s="1545"/>
      <c r="CR140" s="1545"/>
    </row>
    <row r="141" spans="1:96" ht="15" customHeight="1" x14ac:dyDescent="0.25">
      <c r="A141" s="3133" t="s">
        <v>4177</v>
      </c>
      <c r="B141" s="1928" t="s">
        <v>69</v>
      </c>
      <c r="C141" s="3036">
        <f t="shared" si="169"/>
        <v>0</v>
      </c>
      <c r="D141" s="3037">
        <f t="shared" ref="D141:E141" si="194">SUM(F141+H141+J141+L141+N141+P141+R141+T141+V141+X141+Z141+AB141+AD141+AF141+AH141+AJ141+AL141)</f>
        <v>0</v>
      </c>
      <c r="E141" s="3038">
        <f t="shared" si="194"/>
        <v>0</v>
      </c>
      <c r="F141" s="2999"/>
      <c r="G141" s="2883"/>
      <c r="H141" s="2999"/>
      <c r="I141" s="2883"/>
      <c r="J141" s="2999"/>
      <c r="K141" s="2883"/>
      <c r="L141" s="3010"/>
      <c r="M141" s="3039"/>
      <c r="N141" s="2999"/>
      <c r="O141" s="3000"/>
      <c r="P141" s="2999"/>
      <c r="Q141" s="3000"/>
      <c r="R141" s="3010"/>
      <c r="S141" s="3000"/>
      <c r="T141" s="3010"/>
      <c r="U141" s="3000"/>
      <c r="V141" s="2999"/>
      <c r="W141" s="2883"/>
      <c r="X141" s="3010"/>
      <c r="Y141" s="2883"/>
      <c r="Z141" s="3010"/>
      <c r="AA141" s="3000"/>
      <c r="AB141" s="3010"/>
      <c r="AC141" s="3000"/>
      <c r="AD141" s="3010"/>
      <c r="AE141" s="3000"/>
      <c r="AF141" s="3010"/>
      <c r="AG141" s="3000"/>
      <c r="AH141" s="3010"/>
      <c r="AI141" s="3000"/>
      <c r="AJ141" s="3010"/>
      <c r="AK141" s="3000"/>
      <c r="AL141" s="3010"/>
      <c r="AM141" s="3039"/>
      <c r="AN141" s="3009"/>
      <c r="AO141" s="2883"/>
      <c r="AP141" s="3001"/>
      <c r="AQ141" s="3001"/>
      <c r="AR141" s="3001"/>
      <c r="AS141" s="3000"/>
      <c r="AT141" s="1545"/>
      <c r="AU141" s="1545" t="str">
        <f t="shared" ref="AU141:AU150" si="195">CB141&amp;CC141&amp;CD141&amp;CE141&amp;CF141</f>
        <v/>
      </c>
      <c r="AV141" s="1545"/>
      <c r="AW141" s="1545"/>
      <c r="AX141" s="1545"/>
      <c r="AY141" s="1545"/>
      <c r="AZ141" s="1545"/>
      <c r="BA141" s="1545"/>
      <c r="BB141" s="1545"/>
      <c r="BC141" s="1545"/>
      <c r="BD141" s="1545"/>
      <c r="BE141" s="1545"/>
      <c r="BF141" s="1545"/>
      <c r="BG141" s="1545"/>
      <c r="BH141" s="1545"/>
      <c r="BI141" s="1545"/>
      <c r="BJ141" s="1545"/>
      <c r="BK141" s="1545"/>
      <c r="BL141" s="1545"/>
      <c r="BM141" s="1545"/>
      <c r="BN141" s="1545"/>
      <c r="BO141" s="1545"/>
      <c r="BP141" s="1545"/>
      <c r="BQ141" s="1545"/>
      <c r="BR141" s="1545"/>
      <c r="BS141" s="1545"/>
      <c r="BT141" s="1545"/>
      <c r="BU141" s="1545"/>
      <c r="BV141" s="1545"/>
      <c r="BW141" s="1545"/>
      <c r="BX141" s="1545"/>
      <c r="BY141" s="1545"/>
      <c r="BZ141" s="1545"/>
      <c r="CA141" s="1545"/>
      <c r="CB141" s="2983" t="str">
        <f t="shared" ref="CB141:CB150" si="19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2983" t="str">
        <f t="shared" ref="CC141:CC150" si="197">IF(AND($C141&gt;0,AP141="")," * No olvide digitar la variable Pueblos originarios. Digite cero si no tiene",IF(AP141&gt;$C141," * La variable Pueblos Originarios no puede ser mayor al Total.",""))</f>
        <v/>
      </c>
      <c r="CD141" s="2983" t="str">
        <f t="shared" ref="CD141:CD150" si="198">IF(AND($C141&gt;0,AQ141="")," * No olvide digitar la variable Migrantes. Digite cero si no tiene.",IF(AQ141&gt;$C141," * La variable Migrantes no puede ser mayor al Total.",""))</f>
        <v/>
      </c>
      <c r="CE141" s="2983" t="str">
        <f t="shared" ref="CE141:CE150" si="199">IF(AND($C141&gt;0,AR141="")," * No olvide digitar la variable Demencia. Digite cero si no tiene.",IF(AR141&gt;$C141," * La variable Demencia no puede ser mayor al Total.",""))</f>
        <v/>
      </c>
      <c r="CF141" s="2983" t="str">
        <f t="shared" ref="CF141:CF150" si="200">IF(AND($C141&gt;0,AS141="")," * No olvide digitar la variable Espacios Amigables/Adolescentes. Digite cero si no tiene.",IF(AS141&gt;$C141," * La variable Espacios Amigables/adolescentes no puede ser mayor al Total.",""))</f>
        <v/>
      </c>
      <c r="CG141" s="2983" t="str">
        <f t="shared" ref="CG141:CG150" si="20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H141" s="1545"/>
      <c r="CI141" s="1545"/>
      <c r="CJ141" s="2989"/>
      <c r="CK141" s="2989"/>
      <c r="CL141" s="2984">
        <f t="shared" ref="CL141:CL150" si="202">IF(AND(C141&gt;0,AN141=""),1,IF(AN141&gt;C141,1,0))</f>
        <v>0</v>
      </c>
      <c r="CM141" s="2984">
        <f t="shared" ref="CM141:CM150" si="203">IF(AND(C141&gt;0,AP141=""),1,IF(AP141&gt;C141,1,0))</f>
        <v>0</v>
      </c>
      <c r="CN141" s="2984">
        <f t="shared" ref="CN141:CN150" si="204">IF(AND(C141&gt;0,AQ141=""),1,IF(AQ141&gt;C141,1,0))</f>
        <v>0</v>
      </c>
      <c r="CO141" s="2984">
        <f t="shared" ref="CO141:CO150" si="205">IF(AND(C141&gt;0,AR141=""),1,IF(AR141&gt;C141,1,0))</f>
        <v>0</v>
      </c>
      <c r="CP141" s="2984">
        <f t="shared" ref="CP141:CP150" si="206">IF(AND(C141&gt;0,AS141=""),1,IF(AS141&gt;C141,1,0))</f>
        <v>0</v>
      </c>
      <c r="CQ141" s="2984">
        <f t="shared" ref="CQ141:CQ150" si="207">IF(AND(C141&gt;0,AO141=""),1,IF(AO141&gt;C141,1,0))</f>
        <v>0</v>
      </c>
      <c r="CR141" s="1545"/>
    </row>
    <row r="142" spans="1:96" ht="15" customHeight="1" x14ac:dyDescent="0.25">
      <c r="A142" s="3128"/>
      <c r="B142" s="198" t="s">
        <v>1054</v>
      </c>
      <c r="C142" s="1598">
        <f t="shared" si="169"/>
        <v>0</v>
      </c>
      <c r="D142" s="1599">
        <f t="shared" ref="D142:E142" si="208">SUM(F142+H142+J142+L142+N142+P142+R142+T142+V142+X142+Z142+AB142+AD142+AF142+AH142+AJ142+AL142)</f>
        <v>0</v>
      </c>
      <c r="E142" s="3028">
        <f t="shared" si="208"/>
        <v>0</v>
      </c>
      <c r="F142" s="1399"/>
      <c r="G142" s="2884"/>
      <c r="H142" s="1399"/>
      <c r="I142" s="2884"/>
      <c r="J142" s="1399"/>
      <c r="K142" s="2884"/>
      <c r="L142" s="2897"/>
      <c r="M142" s="3029"/>
      <c r="N142" s="1399"/>
      <c r="O142" s="1548"/>
      <c r="P142" s="1399"/>
      <c r="Q142" s="1548"/>
      <c r="R142" s="2897"/>
      <c r="S142" s="1548"/>
      <c r="T142" s="2897"/>
      <c r="U142" s="1548"/>
      <c r="V142" s="1399"/>
      <c r="W142" s="2884"/>
      <c r="X142" s="2897"/>
      <c r="Y142" s="2884"/>
      <c r="Z142" s="2897"/>
      <c r="AA142" s="1548"/>
      <c r="AB142" s="2897"/>
      <c r="AC142" s="1548"/>
      <c r="AD142" s="2897"/>
      <c r="AE142" s="1548"/>
      <c r="AF142" s="2897"/>
      <c r="AG142" s="1548"/>
      <c r="AH142" s="2897"/>
      <c r="AI142" s="1548"/>
      <c r="AJ142" s="2897"/>
      <c r="AK142" s="1548"/>
      <c r="AL142" s="2897"/>
      <c r="AM142" s="3029"/>
      <c r="AN142" s="1410"/>
      <c r="AO142" s="2884"/>
      <c r="AP142" s="1400"/>
      <c r="AQ142" s="1400"/>
      <c r="AR142" s="1400"/>
      <c r="AS142" s="1548"/>
      <c r="AT142" s="1545"/>
      <c r="AU142" s="1545" t="str">
        <f t="shared" si="195"/>
        <v/>
      </c>
      <c r="AV142" s="1545"/>
      <c r="AW142" s="1545"/>
      <c r="AX142" s="1545"/>
      <c r="AY142" s="1545"/>
      <c r="AZ142" s="1545"/>
      <c r="BA142" s="1545"/>
      <c r="BB142" s="1545"/>
      <c r="BC142" s="1545"/>
      <c r="BD142" s="1545"/>
      <c r="BE142" s="1545"/>
      <c r="BF142" s="1545"/>
      <c r="BG142" s="1545"/>
      <c r="BH142" s="1545"/>
      <c r="BI142" s="1545"/>
      <c r="BJ142" s="1545"/>
      <c r="BK142" s="1545"/>
      <c r="BL142" s="1545"/>
      <c r="BM142" s="1545"/>
      <c r="BN142" s="1545"/>
      <c r="BO142" s="1545"/>
      <c r="BP142" s="1545"/>
      <c r="BQ142" s="1545"/>
      <c r="BR142" s="1545"/>
      <c r="BS142" s="1545"/>
      <c r="BT142" s="1545"/>
      <c r="BU142" s="1545"/>
      <c r="BV142" s="1545"/>
      <c r="BW142" s="1545"/>
      <c r="BX142" s="1545"/>
      <c r="BY142" s="1545"/>
      <c r="BZ142" s="1545"/>
      <c r="CA142" s="1545"/>
      <c r="CB142" s="2983" t="str">
        <f t="shared" si="196"/>
        <v/>
      </c>
      <c r="CC142" s="2983" t="str">
        <f t="shared" si="197"/>
        <v/>
      </c>
      <c r="CD142" s="2983" t="str">
        <f t="shared" si="198"/>
        <v/>
      </c>
      <c r="CE142" s="2983" t="str">
        <f t="shared" si="199"/>
        <v/>
      </c>
      <c r="CF142" s="2983" t="str">
        <f t="shared" si="200"/>
        <v/>
      </c>
      <c r="CG142" s="2983" t="str">
        <f t="shared" si="201"/>
        <v/>
      </c>
      <c r="CH142" s="1545"/>
      <c r="CI142" s="1545"/>
      <c r="CJ142" s="2989"/>
      <c r="CK142" s="2989"/>
      <c r="CL142" s="2984">
        <f t="shared" si="202"/>
        <v>0</v>
      </c>
      <c r="CM142" s="2984">
        <f t="shared" si="203"/>
        <v>0</v>
      </c>
      <c r="CN142" s="2984">
        <f t="shared" si="204"/>
        <v>0</v>
      </c>
      <c r="CO142" s="2984">
        <f t="shared" si="205"/>
        <v>0</v>
      </c>
      <c r="CP142" s="2984">
        <f t="shared" si="206"/>
        <v>0</v>
      </c>
      <c r="CQ142" s="2984">
        <f t="shared" si="207"/>
        <v>0</v>
      </c>
      <c r="CR142" s="1545"/>
    </row>
    <row r="143" spans="1:96" ht="15" customHeight="1" x14ac:dyDescent="0.25">
      <c r="A143" s="3128"/>
      <c r="B143" s="198" t="s">
        <v>103</v>
      </c>
      <c r="C143" s="1598">
        <f t="shared" si="169"/>
        <v>0</v>
      </c>
      <c r="D143" s="1599">
        <f t="shared" ref="D143:E143" si="209">SUM(F143+H143+J143+L143+N143+P143+R143+T143+V143+X143+Z143+AB143+AD143+AF143+AH143+AJ143+AL143)</f>
        <v>0</v>
      </c>
      <c r="E143" s="3028">
        <f t="shared" si="209"/>
        <v>0</v>
      </c>
      <c r="F143" s="1399"/>
      <c r="G143" s="2884"/>
      <c r="H143" s="1399"/>
      <c r="I143" s="2884"/>
      <c r="J143" s="1399"/>
      <c r="K143" s="2884"/>
      <c r="L143" s="2897"/>
      <c r="M143" s="3029"/>
      <c r="N143" s="1399"/>
      <c r="O143" s="1548"/>
      <c r="P143" s="1399"/>
      <c r="Q143" s="1548"/>
      <c r="R143" s="2897"/>
      <c r="S143" s="1548"/>
      <c r="T143" s="2897"/>
      <c r="U143" s="1548"/>
      <c r="V143" s="1399"/>
      <c r="W143" s="2884"/>
      <c r="X143" s="2897"/>
      <c r="Y143" s="2884"/>
      <c r="Z143" s="2897"/>
      <c r="AA143" s="1548"/>
      <c r="AB143" s="2897"/>
      <c r="AC143" s="1548"/>
      <c r="AD143" s="2897"/>
      <c r="AE143" s="1548"/>
      <c r="AF143" s="2897"/>
      <c r="AG143" s="1548"/>
      <c r="AH143" s="2897"/>
      <c r="AI143" s="1548"/>
      <c r="AJ143" s="2897"/>
      <c r="AK143" s="1548"/>
      <c r="AL143" s="2897"/>
      <c r="AM143" s="3029"/>
      <c r="AN143" s="1410"/>
      <c r="AO143" s="2884"/>
      <c r="AP143" s="1400"/>
      <c r="AQ143" s="1400"/>
      <c r="AR143" s="1400"/>
      <c r="AS143" s="1548"/>
      <c r="AT143" s="1545"/>
      <c r="AU143" s="1545" t="str">
        <f t="shared" si="195"/>
        <v/>
      </c>
      <c r="AV143" s="1545"/>
      <c r="AW143" s="1545"/>
      <c r="AX143" s="1545"/>
      <c r="AY143" s="1545"/>
      <c r="AZ143" s="1545"/>
      <c r="BA143" s="1545"/>
      <c r="BB143" s="1545"/>
      <c r="BC143" s="1545"/>
      <c r="BD143" s="1545"/>
      <c r="BE143" s="1545"/>
      <c r="BF143" s="1545"/>
      <c r="BG143" s="1545"/>
      <c r="BH143" s="1545"/>
      <c r="BI143" s="1545"/>
      <c r="BJ143" s="1545"/>
      <c r="BK143" s="1545"/>
      <c r="BL143" s="1545"/>
      <c r="BM143" s="1545"/>
      <c r="BN143" s="1545"/>
      <c r="BO143" s="1545"/>
      <c r="BP143" s="1545"/>
      <c r="BQ143" s="1545"/>
      <c r="BR143" s="1545"/>
      <c r="BS143" s="1545"/>
      <c r="BT143" s="1545"/>
      <c r="BU143" s="1545"/>
      <c r="BV143" s="1545"/>
      <c r="BW143" s="1545"/>
      <c r="BX143" s="1545"/>
      <c r="BY143" s="1545"/>
      <c r="BZ143" s="1545"/>
      <c r="CA143" s="1545"/>
      <c r="CB143" s="2983" t="str">
        <f t="shared" si="196"/>
        <v/>
      </c>
      <c r="CC143" s="2983" t="str">
        <f t="shared" si="197"/>
        <v/>
      </c>
      <c r="CD143" s="2983" t="str">
        <f t="shared" si="198"/>
        <v/>
      </c>
      <c r="CE143" s="2983" t="str">
        <f t="shared" si="199"/>
        <v/>
      </c>
      <c r="CF143" s="2983" t="str">
        <f t="shared" si="200"/>
        <v/>
      </c>
      <c r="CG143" s="2983" t="str">
        <f t="shared" si="201"/>
        <v/>
      </c>
      <c r="CH143" s="1545"/>
      <c r="CI143" s="1545"/>
      <c r="CJ143" s="2989"/>
      <c r="CK143" s="2989"/>
      <c r="CL143" s="2984">
        <f t="shared" si="202"/>
        <v>0</v>
      </c>
      <c r="CM143" s="2984">
        <f t="shared" si="203"/>
        <v>0</v>
      </c>
      <c r="CN143" s="2984">
        <f t="shared" si="204"/>
        <v>0</v>
      </c>
      <c r="CO143" s="2984">
        <f t="shared" si="205"/>
        <v>0</v>
      </c>
      <c r="CP143" s="2984">
        <f t="shared" si="206"/>
        <v>0</v>
      </c>
      <c r="CQ143" s="2984">
        <f t="shared" si="207"/>
        <v>0</v>
      </c>
      <c r="CR143" s="1545"/>
    </row>
    <row r="144" spans="1:96" ht="15" customHeight="1" x14ac:dyDescent="0.25">
      <c r="A144" s="3128"/>
      <c r="B144" s="198" t="s">
        <v>4175</v>
      </c>
      <c r="C144" s="1598">
        <f t="shared" si="169"/>
        <v>0</v>
      </c>
      <c r="D144" s="1599">
        <f t="shared" ref="D144:E144" si="210">SUM(F144+H144+J144+L144+N144+P144+R144+T144+V144+X144+Z144+AB144+AD144+AF144+AH144+AJ144+AL144)</f>
        <v>0</v>
      </c>
      <c r="E144" s="3028">
        <f t="shared" si="210"/>
        <v>0</v>
      </c>
      <c r="F144" s="1399"/>
      <c r="G144" s="2884"/>
      <c r="H144" s="1399"/>
      <c r="I144" s="2884"/>
      <c r="J144" s="1399"/>
      <c r="K144" s="2884"/>
      <c r="L144" s="2897"/>
      <c r="M144" s="3029"/>
      <c r="N144" s="1399"/>
      <c r="O144" s="1548"/>
      <c r="P144" s="1399"/>
      <c r="Q144" s="1548"/>
      <c r="R144" s="2897"/>
      <c r="S144" s="1548"/>
      <c r="T144" s="2897"/>
      <c r="U144" s="1548"/>
      <c r="V144" s="1399"/>
      <c r="W144" s="2884"/>
      <c r="X144" s="2897"/>
      <c r="Y144" s="2884"/>
      <c r="Z144" s="2897"/>
      <c r="AA144" s="1548"/>
      <c r="AB144" s="2897"/>
      <c r="AC144" s="1548"/>
      <c r="AD144" s="2897"/>
      <c r="AE144" s="1548"/>
      <c r="AF144" s="2897"/>
      <c r="AG144" s="1548"/>
      <c r="AH144" s="2897"/>
      <c r="AI144" s="1548"/>
      <c r="AJ144" s="2897"/>
      <c r="AK144" s="1548"/>
      <c r="AL144" s="2897"/>
      <c r="AM144" s="3029"/>
      <c r="AN144" s="1410"/>
      <c r="AO144" s="2884"/>
      <c r="AP144" s="1400"/>
      <c r="AQ144" s="1400"/>
      <c r="AR144" s="1400"/>
      <c r="AS144" s="1548"/>
      <c r="AT144" s="1545"/>
      <c r="AU144" s="1545" t="str">
        <f t="shared" si="195"/>
        <v/>
      </c>
      <c r="AV144" s="1545"/>
      <c r="AW144" s="1545"/>
      <c r="AX144" s="1545"/>
      <c r="AY144" s="1545"/>
      <c r="AZ144" s="1545"/>
      <c r="BA144" s="1545"/>
      <c r="BB144" s="1545"/>
      <c r="BC144" s="1545"/>
      <c r="BD144" s="1545"/>
      <c r="BE144" s="1545"/>
      <c r="BF144" s="1545"/>
      <c r="BG144" s="1545"/>
      <c r="BH144" s="1545"/>
      <c r="BI144" s="1545"/>
      <c r="BJ144" s="1545"/>
      <c r="BK144" s="1545"/>
      <c r="BL144" s="1545"/>
      <c r="BM144" s="1545"/>
      <c r="BN144" s="1545"/>
      <c r="BO144" s="1545"/>
      <c r="BP144" s="1545"/>
      <c r="BQ144" s="1545"/>
      <c r="BR144" s="1545"/>
      <c r="BS144" s="1545"/>
      <c r="BT144" s="1545"/>
      <c r="BU144" s="1545"/>
      <c r="BV144" s="1545"/>
      <c r="BW144" s="1545"/>
      <c r="BX144" s="1545"/>
      <c r="BY144" s="1545"/>
      <c r="BZ144" s="1545"/>
      <c r="CA144" s="1545"/>
      <c r="CB144" s="2983" t="str">
        <f t="shared" si="196"/>
        <v/>
      </c>
      <c r="CC144" s="2983" t="str">
        <f t="shared" si="197"/>
        <v/>
      </c>
      <c r="CD144" s="2983" t="str">
        <f t="shared" si="198"/>
        <v/>
      </c>
      <c r="CE144" s="2983" t="str">
        <f t="shared" si="199"/>
        <v/>
      </c>
      <c r="CF144" s="2983" t="str">
        <f t="shared" si="200"/>
        <v/>
      </c>
      <c r="CG144" s="2983" t="str">
        <f t="shared" si="201"/>
        <v/>
      </c>
      <c r="CH144" s="1545"/>
      <c r="CI144" s="1545"/>
      <c r="CJ144" s="2989"/>
      <c r="CK144" s="2989"/>
      <c r="CL144" s="2984">
        <f t="shared" si="202"/>
        <v>0</v>
      </c>
      <c r="CM144" s="2984">
        <f t="shared" si="203"/>
        <v>0</v>
      </c>
      <c r="CN144" s="2984">
        <f t="shared" si="204"/>
        <v>0</v>
      </c>
      <c r="CO144" s="2984">
        <f t="shared" si="205"/>
        <v>0</v>
      </c>
      <c r="CP144" s="2984">
        <f t="shared" si="206"/>
        <v>0</v>
      </c>
      <c r="CQ144" s="2984">
        <f t="shared" si="207"/>
        <v>0</v>
      </c>
      <c r="CR144" s="1545"/>
    </row>
    <row r="145" spans="1:96" ht="15" customHeight="1" x14ac:dyDescent="0.25">
      <c r="A145" s="3128"/>
      <c r="B145" s="198" t="s">
        <v>1055</v>
      </c>
      <c r="C145" s="1598">
        <f t="shared" si="169"/>
        <v>0</v>
      </c>
      <c r="D145" s="1599">
        <f t="shared" ref="D145:E145" si="211">SUM(F145+H145+J145+L145+N145+P145+R145+T145+V145+X145+Z145+AB145+AD145+AF145+AH145+AJ145+AL145)</f>
        <v>0</v>
      </c>
      <c r="E145" s="3028">
        <f t="shared" si="211"/>
        <v>0</v>
      </c>
      <c r="F145" s="1399"/>
      <c r="G145" s="2884"/>
      <c r="H145" s="1399"/>
      <c r="I145" s="2884"/>
      <c r="J145" s="1399"/>
      <c r="K145" s="2884"/>
      <c r="L145" s="2897"/>
      <c r="M145" s="3029"/>
      <c r="N145" s="1399"/>
      <c r="O145" s="1548"/>
      <c r="P145" s="1399"/>
      <c r="Q145" s="1548"/>
      <c r="R145" s="2897"/>
      <c r="S145" s="1548"/>
      <c r="T145" s="2897"/>
      <c r="U145" s="1548"/>
      <c r="V145" s="1399"/>
      <c r="W145" s="2884"/>
      <c r="X145" s="2897"/>
      <c r="Y145" s="2884"/>
      <c r="Z145" s="2897"/>
      <c r="AA145" s="1548"/>
      <c r="AB145" s="2897"/>
      <c r="AC145" s="1548"/>
      <c r="AD145" s="2897"/>
      <c r="AE145" s="1548"/>
      <c r="AF145" s="2897"/>
      <c r="AG145" s="1548"/>
      <c r="AH145" s="2897"/>
      <c r="AI145" s="1548"/>
      <c r="AJ145" s="2897"/>
      <c r="AK145" s="1548"/>
      <c r="AL145" s="2897"/>
      <c r="AM145" s="3029"/>
      <c r="AN145" s="1410"/>
      <c r="AO145" s="2884"/>
      <c r="AP145" s="1400"/>
      <c r="AQ145" s="1400"/>
      <c r="AR145" s="1400"/>
      <c r="AS145" s="1548"/>
      <c r="AT145" s="1545"/>
      <c r="AU145" s="1545" t="str">
        <f t="shared" si="195"/>
        <v/>
      </c>
      <c r="AV145" s="1545"/>
      <c r="AW145" s="1545"/>
      <c r="AX145" s="1545"/>
      <c r="AY145" s="1545"/>
      <c r="AZ145" s="1545"/>
      <c r="BA145" s="1545"/>
      <c r="BB145" s="1545"/>
      <c r="BC145" s="1545"/>
      <c r="BD145" s="1545"/>
      <c r="BE145" s="1545"/>
      <c r="BF145" s="1545"/>
      <c r="BG145" s="1545"/>
      <c r="BH145" s="1545"/>
      <c r="BI145" s="1545"/>
      <c r="BJ145" s="1545"/>
      <c r="BK145" s="1545"/>
      <c r="BL145" s="1545"/>
      <c r="BM145" s="1545"/>
      <c r="BN145" s="1545"/>
      <c r="BO145" s="1545"/>
      <c r="BP145" s="1545"/>
      <c r="BQ145" s="1545"/>
      <c r="BR145" s="1545"/>
      <c r="BS145" s="1545"/>
      <c r="BT145" s="1545"/>
      <c r="BU145" s="1545"/>
      <c r="BV145" s="1545"/>
      <c r="BW145" s="1545"/>
      <c r="BX145" s="1545"/>
      <c r="BY145" s="1545"/>
      <c r="BZ145" s="1545"/>
      <c r="CA145" s="1545"/>
      <c r="CB145" s="2983" t="str">
        <f t="shared" si="196"/>
        <v/>
      </c>
      <c r="CC145" s="2983" t="str">
        <f t="shared" si="197"/>
        <v/>
      </c>
      <c r="CD145" s="2983" t="str">
        <f t="shared" si="198"/>
        <v/>
      </c>
      <c r="CE145" s="2983" t="str">
        <f t="shared" si="199"/>
        <v/>
      </c>
      <c r="CF145" s="2983" t="str">
        <f t="shared" si="200"/>
        <v/>
      </c>
      <c r="CG145" s="2983" t="str">
        <f t="shared" si="201"/>
        <v/>
      </c>
      <c r="CH145" s="1545"/>
      <c r="CI145" s="1545"/>
      <c r="CJ145" s="2989"/>
      <c r="CK145" s="2989"/>
      <c r="CL145" s="2984">
        <f t="shared" si="202"/>
        <v>0</v>
      </c>
      <c r="CM145" s="2984">
        <f t="shared" si="203"/>
        <v>0</v>
      </c>
      <c r="CN145" s="2984">
        <f t="shared" si="204"/>
        <v>0</v>
      </c>
      <c r="CO145" s="2984">
        <f t="shared" si="205"/>
        <v>0</v>
      </c>
      <c r="CP145" s="2984">
        <f t="shared" si="206"/>
        <v>0</v>
      </c>
      <c r="CQ145" s="2984">
        <f t="shared" si="207"/>
        <v>0</v>
      </c>
      <c r="CR145" s="1545"/>
    </row>
    <row r="146" spans="1:96" ht="15" customHeight="1" x14ac:dyDescent="0.25">
      <c r="A146" s="3128"/>
      <c r="B146" s="198" t="s">
        <v>1095</v>
      </c>
      <c r="C146" s="1598">
        <f t="shared" si="169"/>
        <v>0</v>
      </c>
      <c r="D146" s="1599">
        <f t="shared" ref="D146:E146" si="212">SUM(F146+H146+J146+L146+N146+P146+R146+T146+V146+X146+Z146+AB146+AD146+AF146+AH146+AJ146+AL146)</f>
        <v>0</v>
      </c>
      <c r="E146" s="3028">
        <f t="shared" si="212"/>
        <v>0</v>
      </c>
      <c r="F146" s="1399"/>
      <c r="G146" s="2884"/>
      <c r="H146" s="1399"/>
      <c r="I146" s="2884"/>
      <c r="J146" s="1399"/>
      <c r="K146" s="2884"/>
      <c r="L146" s="2897"/>
      <c r="M146" s="3029"/>
      <c r="N146" s="1399"/>
      <c r="O146" s="1548"/>
      <c r="P146" s="1399"/>
      <c r="Q146" s="1548"/>
      <c r="R146" s="2897"/>
      <c r="S146" s="1548"/>
      <c r="T146" s="2897"/>
      <c r="U146" s="1548"/>
      <c r="V146" s="1399"/>
      <c r="W146" s="2884"/>
      <c r="X146" s="2897"/>
      <c r="Y146" s="2884"/>
      <c r="Z146" s="2897"/>
      <c r="AA146" s="1548"/>
      <c r="AB146" s="2897"/>
      <c r="AC146" s="1548"/>
      <c r="AD146" s="2897"/>
      <c r="AE146" s="1548"/>
      <c r="AF146" s="2897"/>
      <c r="AG146" s="1548"/>
      <c r="AH146" s="2897"/>
      <c r="AI146" s="1548"/>
      <c r="AJ146" s="2897"/>
      <c r="AK146" s="1548"/>
      <c r="AL146" s="2897"/>
      <c r="AM146" s="3029"/>
      <c r="AN146" s="1410"/>
      <c r="AO146" s="2884"/>
      <c r="AP146" s="1400"/>
      <c r="AQ146" s="1400"/>
      <c r="AR146" s="1400"/>
      <c r="AS146" s="1548"/>
      <c r="AT146" s="1545"/>
      <c r="AU146" s="1545" t="str">
        <f t="shared" si="195"/>
        <v/>
      </c>
      <c r="AV146" s="1545"/>
      <c r="AW146" s="1545"/>
      <c r="AX146" s="1545"/>
      <c r="AY146" s="1545"/>
      <c r="AZ146" s="1545"/>
      <c r="BA146" s="1545"/>
      <c r="BB146" s="1545"/>
      <c r="BC146" s="1545"/>
      <c r="BD146" s="1545"/>
      <c r="BE146" s="1545"/>
      <c r="BF146" s="1545"/>
      <c r="BG146" s="1545"/>
      <c r="BH146" s="1545"/>
      <c r="BI146" s="1545"/>
      <c r="BJ146" s="1545"/>
      <c r="BK146" s="1545"/>
      <c r="BL146" s="1545"/>
      <c r="BM146" s="1545"/>
      <c r="BN146" s="1545"/>
      <c r="BO146" s="1545"/>
      <c r="BP146" s="1545"/>
      <c r="BQ146" s="1545"/>
      <c r="BR146" s="1545"/>
      <c r="BS146" s="1545"/>
      <c r="BT146" s="1545"/>
      <c r="BU146" s="1545"/>
      <c r="BV146" s="1545"/>
      <c r="BW146" s="1545"/>
      <c r="BX146" s="1545"/>
      <c r="BY146" s="1545"/>
      <c r="BZ146" s="1545"/>
      <c r="CA146" s="1545"/>
      <c r="CB146" s="2983" t="str">
        <f t="shared" si="196"/>
        <v/>
      </c>
      <c r="CC146" s="2983" t="str">
        <f t="shared" si="197"/>
        <v/>
      </c>
      <c r="CD146" s="2983" t="str">
        <f t="shared" si="198"/>
        <v/>
      </c>
      <c r="CE146" s="2983" t="str">
        <f t="shared" si="199"/>
        <v/>
      </c>
      <c r="CF146" s="2983" t="str">
        <f t="shared" si="200"/>
        <v/>
      </c>
      <c r="CG146" s="2983" t="str">
        <f t="shared" si="201"/>
        <v/>
      </c>
      <c r="CH146" s="1545"/>
      <c r="CI146" s="1545"/>
      <c r="CJ146" s="2989"/>
      <c r="CK146" s="2989"/>
      <c r="CL146" s="2984">
        <f t="shared" si="202"/>
        <v>0</v>
      </c>
      <c r="CM146" s="2984">
        <f t="shared" si="203"/>
        <v>0</v>
      </c>
      <c r="CN146" s="2984">
        <f t="shared" si="204"/>
        <v>0</v>
      </c>
      <c r="CO146" s="2984">
        <f t="shared" si="205"/>
        <v>0</v>
      </c>
      <c r="CP146" s="2984">
        <f t="shared" si="206"/>
        <v>0</v>
      </c>
      <c r="CQ146" s="2984">
        <f t="shared" si="207"/>
        <v>0</v>
      </c>
      <c r="CR146" s="1545"/>
    </row>
    <row r="147" spans="1:96" ht="15" customHeight="1" x14ac:dyDescent="0.25">
      <c r="A147" s="3128"/>
      <c r="B147" s="198" t="s">
        <v>1057</v>
      </c>
      <c r="C147" s="1598">
        <f t="shared" si="169"/>
        <v>0</v>
      </c>
      <c r="D147" s="1599">
        <f t="shared" ref="D147:E147" si="213">SUM(F147+H147+J147+L147+N147+P147+R147+T147+V147+X147+Z147+AB147+AD147+AF147+AH147+AJ147+AL147)</f>
        <v>0</v>
      </c>
      <c r="E147" s="3028">
        <f t="shared" si="213"/>
        <v>0</v>
      </c>
      <c r="F147" s="1399"/>
      <c r="G147" s="2884"/>
      <c r="H147" s="1399"/>
      <c r="I147" s="2884"/>
      <c r="J147" s="1399"/>
      <c r="K147" s="2884"/>
      <c r="L147" s="2897"/>
      <c r="M147" s="3029"/>
      <c r="N147" s="1399"/>
      <c r="O147" s="1548"/>
      <c r="P147" s="1399"/>
      <c r="Q147" s="1548"/>
      <c r="R147" s="2897"/>
      <c r="S147" s="1548"/>
      <c r="T147" s="2897"/>
      <c r="U147" s="1548"/>
      <c r="V147" s="1399"/>
      <c r="W147" s="2884"/>
      <c r="X147" s="2897"/>
      <c r="Y147" s="2884"/>
      <c r="Z147" s="2897"/>
      <c r="AA147" s="1548"/>
      <c r="AB147" s="2897"/>
      <c r="AC147" s="1548"/>
      <c r="AD147" s="2897"/>
      <c r="AE147" s="1548"/>
      <c r="AF147" s="2897"/>
      <c r="AG147" s="1548"/>
      <c r="AH147" s="2897"/>
      <c r="AI147" s="1548"/>
      <c r="AJ147" s="2897"/>
      <c r="AK147" s="1548"/>
      <c r="AL147" s="2897"/>
      <c r="AM147" s="3029"/>
      <c r="AN147" s="1410"/>
      <c r="AO147" s="2884"/>
      <c r="AP147" s="1400"/>
      <c r="AQ147" s="1400"/>
      <c r="AR147" s="1400"/>
      <c r="AS147" s="1548"/>
      <c r="AT147" s="1545"/>
      <c r="AU147" s="1545" t="str">
        <f t="shared" si="195"/>
        <v/>
      </c>
      <c r="AV147" s="1545"/>
      <c r="AW147" s="1545"/>
      <c r="AX147" s="1545"/>
      <c r="AY147" s="1545"/>
      <c r="AZ147" s="1545"/>
      <c r="BA147" s="1545"/>
      <c r="BB147" s="1545"/>
      <c r="BC147" s="1545"/>
      <c r="BD147" s="1545"/>
      <c r="BE147" s="1545"/>
      <c r="BF147" s="1545"/>
      <c r="BG147" s="1545"/>
      <c r="BH147" s="1545"/>
      <c r="BI147" s="1545"/>
      <c r="BJ147" s="1545"/>
      <c r="BK147" s="1545"/>
      <c r="BL147" s="1545"/>
      <c r="BM147" s="1545"/>
      <c r="BN147" s="1545"/>
      <c r="BO147" s="1545"/>
      <c r="BP147" s="1545"/>
      <c r="BQ147" s="1545"/>
      <c r="BR147" s="1545"/>
      <c r="BS147" s="1545"/>
      <c r="BT147" s="1545"/>
      <c r="BU147" s="1545"/>
      <c r="BV147" s="1545"/>
      <c r="BW147" s="1545"/>
      <c r="BX147" s="1545"/>
      <c r="BY147" s="1545"/>
      <c r="BZ147" s="1545"/>
      <c r="CA147" s="1545"/>
      <c r="CB147" s="2983" t="str">
        <f t="shared" si="196"/>
        <v/>
      </c>
      <c r="CC147" s="2983" t="str">
        <f t="shared" si="197"/>
        <v/>
      </c>
      <c r="CD147" s="2983" t="str">
        <f t="shared" si="198"/>
        <v/>
      </c>
      <c r="CE147" s="2983" t="str">
        <f t="shared" si="199"/>
        <v/>
      </c>
      <c r="CF147" s="2983" t="str">
        <f t="shared" si="200"/>
        <v/>
      </c>
      <c r="CG147" s="2983" t="str">
        <f t="shared" si="201"/>
        <v/>
      </c>
      <c r="CH147" s="1545"/>
      <c r="CI147" s="1545"/>
      <c r="CJ147" s="2989"/>
      <c r="CK147" s="2989"/>
      <c r="CL147" s="2984">
        <f t="shared" si="202"/>
        <v>0</v>
      </c>
      <c r="CM147" s="2984">
        <f t="shared" si="203"/>
        <v>0</v>
      </c>
      <c r="CN147" s="2984">
        <f t="shared" si="204"/>
        <v>0</v>
      </c>
      <c r="CO147" s="2984">
        <f t="shared" si="205"/>
        <v>0</v>
      </c>
      <c r="CP147" s="2984">
        <f t="shared" si="206"/>
        <v>0</v>
      </c>
      <c r="CQ147" s="2984">
        <f t="shared" si="207"/>
        <v>0</v>
      </c>
      <c r="CR147" s="1545"/>
    </row>
    <row r="148" spans="1:96" ht="14.25" customHeight="1" x14ac:dyDescent="0.25">
      <c r="A148" s="3128"/>
      <c r="B148" s="198" t="s">
        <v>4176</v>
      </c>
      <c r="C148" s="1598">
        <f t="shared" si="169"/>
        <v>0</v>
      </c>
      <c r="D148" s="1599">
        <f t="shared" ref="D148:E148" si="214">SUM(F148+H148+J148+L148+N148+P148+R148+T148+V148+X148+Z148+AB148+AD148+AF148+AH148+AJ148+AL148)</f>
        <v>0</v>
      </c>
      <c r="E148" s="3028">
        <f t="shared" si="214"/>
        <v>0</v>
      </c>
      <c r="F148" s="1399"/>
      <c r="G148" s="2884"/>
      <c r="H148" s="1399"/>
      <c r="I148" s="2884"/>
      <c r="J148" s="1399"/>
      <c r="K148" s="2884"/>
      <c r="L148" s="2897"/>
      <c r="M148" s="3029"/>
      <c r="N148" s="1399"/>
      <c r="O148" s="1548"/>
      <c r="P148" s="1399"/>
      <c r="Q148" s="1548"/>
      <c r="R148" s="2897"/>
      <c r="S148" s="1548"/>
      <c r="T148" s="2897"/>
      <c r="U148" s="1548"/>
      <c r="V148" s="1399"/>
      <c r="W148" s="2884"/>
      <c r="X148" s="2897"/>
      <c r="Y148" s="2884"/>
      <c r="Z148" s="2897"/>
      <c r="AA148" s="1548"/>
      <c r="AB148" s="2897"/>
      <c r="AC148" s="1548"/>
      <c r="AD148" s="2897"/>
      <c r="AE148" s="1548"/>
      <c r="AF148" s="2897"/>
      <c r="AG148" s="1548"/>
      <c r="AH148" s="2897"/>
      <c r="AI148" s="1548"/>
      <c r="AJ148" s="2897"/>
      <c r="AK148" s="1548"/>
      <c r="AL148" s="2897"/>
      <c r="AM148" s="3029"/>
      <c r="AN148" s="1410"/>
      <c r="AO148" s="2884"/>
      <c r="AP148" s="1400"/>
      <c r="AQ148" s="1400"/>
      <c r="AR148" s="1400"/>
      <c r="AS148" s="1548"/>
      <c r="AT148" s="1545"/>
      <c r="AU148" s="1545" t="str">
        <f t="shared" si="195"/>
        <v/>
      </c>
      <c r="AV148" s="1545"/>
      <c r="AW148" s="1545"/>
      <c r="AX148" s="1545"/>
      <c r="AY148" s="1545"/>
      <c r="AZ148" s="1545"/>
      <c r="BA148" s="1545"/>
      <c r="BB148" s="1545"/>
      <c r="BC148" s="1545"/>
      <c r="BD148" s="1545"/>
      <c r="BE148" s="1545"/>
      <c r="BF148" s="1545"/>
      <c r="BG148" s="1545"/>
      <c r="BH148" s="1545"/>
      <c r="BI148" s="1545"/>
      <c r="BJ148" s="1545"/>
      <c r="BK148" s="1545"/>
      <c r="BL148" s="1545"/>
      <c r="BM148" s="1545"/>
      <c r="BN148" s="1545"/>
      <c r="BO148" s="1545"/>
      <c r="BP148" s="1545"/>
      <c r="BQ148" s="1545"/>
      <c r="BR148" s="1545"/>
      <c r="BS148" s="1545"/>
      <c r="BT148" s="1545"/>
      <c r="BU148" s="1545"/>
      <c r="BV148" s="1545"/>
      <c r="BW148" s="1545"/>
      <c r="BX148" s="1545"/>
      <c r="BY148" s="1545"/>
      <c r="BZ148" s="1545"/>
      <c r="CA148" s="1545"/>
      <c r="CB148" s="2983" t="str">
        <f t="shared" si="196"/>
        <v/>
      </c>
      <c r="CC148" s="2983" t="str">
        <f t="shared" si="197"/>
        <v/>
      </c>
      <c r="CD148" s="2983" t="str">
        <f t="shared" si="198"/>
        <v/>
      </c>
      <c r="CE148" s="2983" t="str">
        <f t="shared" si="199"/>
        <v/>
      </c>
      <c r="CF148" s="2983" t="str">
        <f t="shared" si="200"/>
        <v/>
      </c>
      <c r="CG148" s="2983" t="str">
        <f t="shared" si="201"/>
        <v/>
      </c>
      <c r="CH148" s="1545"/>
      <c r="CI148" s="1545"/>
      <c r="CJ148" s="2989"/>
      <c r="CK148" s="2989"/>
      <c r="CL148" s="2984">
        <f t="shared" si="202"/>
        <v>0</v>
      </c>
      <c r="CM148" s="2984">
        <f t="shared" si="203"/>
        <v>0</v>
      </c>
      <c r="CN148" s="2984">
        <f t="shared" si="204"/>
        <v>0</v>
      </c>
      <c r="CO148" s="2984">
        <f t="shared" si="205"/>
        <v>0</v>
      </c>
      <c r="CP148" s="2984">
        <f t="shared" si="206"/>
        <v>0</v>
      </c>
      <c r="CQ148" s="2984">
        <f t="shared" si="207"/>
        <v>0</v>
      </c>
      <c r="CR148" s="1545"/>
    </row>
    <row r="149" spans="1:96" ht="15" customHeight="1" x14ac:dyDescent="0.25">
      <c r="A149" s="3128"/>
      <c r="B149" s="198" t="s">
        <v>1059</v>
      </c>
      <c r="C149" s="1598">
        <f t="shared" si="169"/>
        <v>0</v>
      </c>
      <c r="D149" s="1599">
        <f t="shared" ref="D149:E149" si="215">SUM(F149+H149+J149+L149+N149+P149+R149+T149+V149+X149+Z149+AB149+AD149+AF149+AH149+AJ149+AL149)</f>
        <v>0</v>
      </c>
      <c r="E149" s="3028">
        <f t="shared" si="215"/>
        <v>0</v>
      </c>
      <c r="F149" s="1399"/>
      <c r="G149" s="2884"/>
      <c r="H149" s="1399"/>
      <c r="I149" s="2884"/>
      <c r="J149" s="1399"/>
      <c r="K149" s="2884"/>
      <c r="L149" s="2897"/>
      <c r="M149" s="3029"/>
      <c r="N149" s="1399"/>
      <c r="O149" s="1548"/>
      <c r="P149" s="1399"/>
      <c r="Q149" s="1548"/>
      <c r="R149" s="2897"/>
      <c r="S149" s="1548"/>
      <c r="T149" s="2897"/>
      <c r="U149" s="1548"/>
      <c r="V149" s="1399"/>
      <c r="W149" s="2884"/>
      <c r="X149" s="2897"/>
      <c r="Y149" s="2884"/>
      <c r="Z149" s="2897"/>
      <c r="AA149" s="1548"/>
      <c r="AB149" s="2897"/>
      <c r="AC149" s="1548"/>
      <c r="AD149" s="2897"/>
      <c r="AE149" s="1548"/>
      <c r="AF149" s="2897"/>
      <c r="AG149" s="1548"/>
      <c r="AH149" s="2897"/>
      <c r="AI149" s="1548"/>
      <c r="AJ149" s="2897"/>
      <c r="AK149" s="1548"/>
      <c r="AL149" s="2897"/>
      <c r="AM149" s="3029"/>
      <c r="AN149" s="1410"/>
      <c r="AO149" s="2884"/>
      <c r="AP149" s="1400"/>
      <c r="AQ149" s="1400"/>
      <c r="AR149" s="1400"/>
      <c r="AS149" s="1548"/>
      <c r="AT149" s="1545"/>
      <c r="AU149" s="1545" t="str">
        <f t="shared" si="195"/>
        <v/>
      </c>
      <c r="AV149" s="1545"/>
      <c r="AW149" s="1545"/>
      <c r="AX149" s="1545"/>
      <c r="AY149" s="1545"/>
      <c r="AZ149" s="1545"/>
      <c r="BA149" s="1545"/>
      <c r="BB149" s="1545"/>
      <c r="BC149" s="1545"/>
      <c r="BD149" s="1545"/>
      <c r="BE149" s="1545"/>
      <c r="BF149" s="1545"/>
      <c r="BG149" s="1545"/>
      <c r="BH149" s="1545"/>
      <c r="BI149" s="1545"/>
      <c r="BJ149" s="1545"/>
      <c r="BK149" s="1545"/>
      <c r="BL149" s="1545"/>
      <c r="BM149" s="1545"/>
      <c r="BN149" s="1545"/>
      <c r="BO149" s="1545"/>
      <c r="BP149" s="1545"/>
      <c r="BQ149" s="1545"/>
      <c r="BR149" s="1545"/>
      <c r="BS149" s="1545"/>
      <c r="BT149" s="1545"/>
      <c r="BU149" s="1545"/>
      <c r="BV149" s="1545"/>
      <c r="BW149" s="1545"/>
      <c r="BX149" s="1545"/>
      <c r="BY149" s="1545"/>
      <c r="BZ149" s="1545"/>
      <c r="CA149" s="1545"/>
      <c r="CB149" s="2983" t="str">
        <f t="shared" si="196"/>
        <v/>
      </c>
      <c r="CC149" s="2983" t="str">
        <f t="shared" si="197"/>
        <v/>
      </c>
      <c r="CD149" s="2983" t="str">
        <f t="shared" si="198"/>
        <v/>
      </c>
      <c r="CE149" s="2983" t="str">
        <f t="shared" si="199"/>
        <v/>
      </c>
      <c r="CF149" s="2983" t="str">
        <f t="shared" si="200"/>
        <v/>
      </c>
      <c r="CG149" s="2983" t="str">
        <f t="shared" si="201"/>
        <v/>
      </c>
      <c r="CH149" s="1545"/>
      <c r="CI149" s="1545"/>
      <c r="CJ149" s="2989"/>
      <c r="CK149" s="2989"/>
      <c r="CL149" s="2984">
        <f t="shared" si="202"/>
        <v>0</v>
      </c>
      <c r="CM149" s="2984">
        <f t="shared" si="203"/>
        <v>0</v>
      </c>
      <c r="CN149" s="2984">
        <f t="shared" si="204"/>
        <v>0</v>
      </c>
      <c r="CO149" s="2984">
        <f t="shared" si="205"/>
        <v>0</v>
      </c>
      <c r="CP149" s="2984">
        <f t="shared" si="206"/>
        <v>0</v>
      </c>
      <c r="CQ149" s="2984">
        <f t="shared" si="207"/>
        <v>0</v>
      </c>
      <c r="CR149" s="1545"/>
    </row>
    <row r="150" spans="1:96" ht="14.25" customHeight="1" x14ac:dyDescent="0.25">
      <c r="A150" s="3128"/>
      <c r="B150" s="209" t="s">
        <v>1060</v>
      </c>
      <c r="C150" s="1265">
        <f t="shared" si="169"/>
        <v>0</v>
      </c>
      <c r="D150" s="1600">
        <f t="shared" ref="D150:E150" si="216">SUM(F150+H150+J150+L150+N150+P150+R150+T150+V150+X150+Z150+AB150+AD150+AF150+AH150+AJ150+AL150)</f>
        <v>0</v>
      </c>
      <c r="E150" s="3030">
        <f t="shared" si="216"/>
        <v>0</v>
      </c>
      <c r="F150" s="1402"/>
      <c r="G150" s="2887"/>
      <c r="H150" s="1402"/>
      <c r="I150" s="2887"/>
      <c r="J150" s="1402"/>
      <c r="K150" s="2887"/>
      <c r="L150" s="2899"/>
      <c r="M150" s="3031"/>
      <c r="N150" s="1402"/>
      <c r="O150" s="1560"/>
      <c r="P150" s="1402"/>
      <c r="Q150" s="1560"/>
      <c r="R150" s="2899"/>
      <c r="S150" s="1560"/>
      <c r="T150" s="2899"/>
      <c r="U150" s="1560"/>
      <c r="V150" s="1402"/>
      <c r="W150" s="2887"/>
      <c r="X150" s="2899"/>
      <c r="Y150" s="2887"/>
      <c r="Z150" s="2899"/>
      <c r="AA150" s="1560"/>
      <c r="AB150" s="2899"/>
      <c r="AC150" s="1560"/>
      <c r="AD150" s="2899"/>
      <c r="AE150" s="1560"/>
      <c r="AF150" s="2899"/>
      <c r="AG150" s="1560"/>
      <c r="AH150" s="2899"/>
      <c r="AI150" s="1560"/>
      <c r="AJ150" s="2899"/>
      <c r="AK150" s="1560"/>
      <c r="AL150" s="2899"/>
      <c r="AM150" s="3031"/>
      <c r="AN150" s="1413"/>
      <c r="AO150" s="2887"/>
      <c r="AP150" s="1403"/>
      <c r="AQ150" s="1403"/>
      <c r="AR150" s="1403"/>
      <c r="AS150" s="1560"/>
      <c r="AT150" s="1545"/>
      <c r="AU150" s="1545" t="str">
        <f t="shared" si="195"/>
        <v/>
      </c>
      <c r="AV150" s="1545"/>
      <c r="AW150" s="1545"/>
      <c r="AX150" s="1545"/>
      <c r="AY150" s="1545"/>
      <c r="AZ150" s="1545"/>
      <c r="BA150" s="1545"/>
      <c r="BB150" s="1545"/>
      <c r="BC150" s="1545"/>
      <c r="BD150" s="1545"/>
      <c r="BE150" s="1545"/>
      <c r="BF150" s="1545"/>
      <c r="BG150" s="1545"/>
      <c r="BH150" s="1545"/>
      <c r="BI150" s="1545"/>
      <c r="BJ150" s="1545"/>
      <c r="BK150" s="1545"/>
      <c r="BL150" s="1545"/>
      <c r="BM150" s="1545"/>
      <c r="BN150" s="1545"/>
      <c r="BO150" s="1545"/>
      <c r="BP150" s="1545"/>
      <c r="BQ150" s="1545"/>
      <c r="BR150" s="1545"/>
      <c r="BS150" s="1545"/>
      <c r="BT150" s="1545"/>
      <c r="BU150" s="1545"/>
      <c r="BV150" s="1545"/>
      <c r="BW150" s="1545"/>
      <c r="BX150" s="1545"/>
      <c r="BY150" s="1545"/>
      <c r="BZ150" s="1545"/>
      <c r="CA150" s="1545"/>
      <c r="CB150" s="2983" t="str">
        <f t="shared" si="196"/>
        <v/>
      </c>
      <c r="CC150" s="2983" t="str">
        <f t="shared" si="197"/>
        <v/>
      </c>
      <c r="CD150" s="2983" t="str">
        <f t="shared" si="198"/>
        <v/>
      </c>
      <c r="CE150" s="2983" t="str">
        <f t="shared" si="199"/>
        <v/>
      </c>
      <c r="CF150" s="2983" t="str">
        <f t="shared" si="200"/>
        <v/>
      </c>
      <c r="CG150" s="2983" t="str">
        <f t="shared" si="201"/>
        <v/>
      </c>
      <c r="CH150" s="1545"/>
      <c r="CI150" s="1545"/>
      <c r="CJ150" s="2989"/>
      <c r="CK150" s="2989"/>
      <c r="CL150" s="2984">
        <f t="shared" si="202"/>
        <v>0</v>
      </c>
      <c r="CM150" s="2984">
        <f t="shared" si="203"/>
        <v>0</v>
      </c>
      <c r="CN150" s="2984">
        <f t="shared" si="204"/>
        <v>0</v>
      </c>
      <c r="CO150" s="2984">
        <f t="shared" si="205"/>
        <v>0</v>
      </c>
      <c r="CP150" s="2984">
        <f t="shared" si="206"/>
        <v>0</v>
      </c>
      <c r="CQ150" s="2984">
        <f t="shared" si="207"/>
        <v>0</v>
      </c>
      <c r="CR150" s="1545"/>
    </row>
    <row r="151" spans="1:96" ht="15" customHeight="1" x14ac:dyDescent="0.25">
      <c r="A151" s="3129"/>
      <c r="B151" s="3032" t="s">
        <v>82</v>
      </c>
      <c r="C151" s="888">
        <f t="shared" si="169"/>
        <v>0</v>
      </c>
      <c r="D151" s="2480">
        <f t="shared" ref="D151:AS151" si="217">SUM(D141:D150)</f>
        <v>0</v>
      </c>
      <c r="E151" s="2761">
        <f t="shared" si="217"/>
        <v>0</v>
      </c>
      <c r="F151" s="896">
        <f t="shared" si="217"/>
        <v>0</v>
      </c>
      <c r="G151" s="3033">
        <f t="shared" si="217"/>
        <v>0</v>
      </c>
      <c r="H151" s="896">
        <f t="shared" si="217"/>
        <v>0</v>
      </c>
      <c r="I151" s="3033">
        <f t="shared" si="217"/>
        <v>0</v>
      </c>
      <c r="J151" s="896">
        <f t="shared" si="217"/>
        <v>0</v>
      </c>
      <c r="K151" s="3033">
        <f t="shared" si="217"/>
        <v>0</v>
      </c>
      <c r="L151" s="3017">
        <f t="shared" si="217"/>
        <v>0</v>
      </c>
      <c r="M151" s="1601">
        <f t="shared" si="217"/>
        <v>0</v>
      </c>
      <c r="N151" s="896">
        <f t="shared" si="217"/>
        <v>0</v>
      </c>
      <c r="O151" s="1602">
        <f t="shared" si="217"/>
        <v>0</v>
      </c>
      <c r="P151" s="896">
        <f t="shared" si="217"/>
        <v>0</v>
      </c>
      <c r="Q151" s="1602">
        <f t="shared" si="217"/>
        <v>0</v>
      </c>
      <c r="R151" s="3034">
        <f t="shared" si="217"/>
        <v>0</v>
      </c>
      <c r="S151" s="1602">
        <f t="shared" si="217"/>
        <v>0</v>
      </c>
      <c r="T151" s="896">
        <f t="shared" si="217"/>
        <v>0</v>
      </c>
      <c r="U151" s="3033">
        <f t="shared" si="217"/>
        <v>0</v>
      </c>
      <c r="V151" s="2481">
        <f t="shared" si="217"/>
        <v>0</v>
      </c>
      <c r="W151" s="1602">
        <f t="shared" si="217"/>
        <v>0</v>
      </c>
      <c r="X151" s="3017">
        <f t="shared" si="217"/>
        <v>0</v>
      </c>
      <c r="Y151" s="3033">
        <f t="shared" si="217"/>
        <v>0</v>
      </c>
      <c r="Z151" s="2481">
        <f t="shared" si="217"/>
        <v>0</v>
      </c>
      <c r="AA151" s="3033">
        <f t="shared" si="217"/>
        <v>0</v>
      </c>
      <c r="AB151" s="2481">
        <f t="shared" si="217"/>
        <v>0</v>
      </c>
      <c r="AC151" s="3033">
        <f t="shared" si="217"/>
        <v>0</v>
      </c>
      <c r="AD151" s="2481">
        <f t="shared" si="217"/>
        <v>0</v>
      </c>
      <c r="AE151" s="3033">
        <f t="shared" si="217"/>
        <v>0</v>
      </c>
      <c r="AF151" s="2481">
        <f t="shared" si="217"/>
        <v>0</v>
      </c>
      <c r="AG151" s="3033">
        <f t="shared" si="217"/>
        <v>0</v>
      </c>
      <c r="AH151" s="2481">
        <f t="shared" si="217"/>
        <v>0</v>
      </c>
      <c r="AI151" s="3033">
        <f t="shared" si="217"/>
        <v>0</v>
      </c>
      <c r="AJ151" s="2481">
        <f t="shared" si="217"/>
        <v>0</v>
      </c>
      <c r="AK151" s="3033">
        <f t="shared" si="217"/>
        <v>0</v>
      </c>
      <c r="AL151" s="2481">
        <f t="shared" si="217"/>
        <v>0</v>
      </c>
      <c r="AM151" s="3034">
        <f t="shared" si="217"/>
        <v>0</v>
      </c>
      <c r="AN151" s="3035">
        <f t="shared" si="217"/>
        <v>0</v>
      </c>
      <c r="AO151" s="3033">
        <f t="shared" si="217"/>
        <v>0</v>
      </c>
      <c r="AP151" s="2481">
        <f t="shared" si="217"/>
        <v>0</v>
      </c>
      <c r="AQ151" s="2481">
        <f t="shared" si="217"/>
        <v>0</v>
      </c>
      <c r="AR151" s="2481">
        <f t="shared" si="217"/>
        <v>0</v>
      </c>
      <c r="AS151" s="1602">
        <f t="shared" si="217"/>
        <v>0</v>
      </c>
      <c r="AT151" s="1545"/>
      <c r="AU151" s="1545"/>
      <c r="AV151" s="1545"/>
      <c r="AW151" s="1545"/>
      <c r="AX151" s="1545"/>
      <c r="AY151" s="1545"/>
      <c r="AZ151" s="1545"/>
      <c r="BA151" s="1545"/>
      <c r="BB151" s="1545"/>
      <c r="BC151" s="1545"/>
      <c r="BD151" s="1545"/>
      <c r="BE151" s="1545"/>
      <c r="BF151" s="1545"/>
      <c r="BG151" s="1545"/>
      <c r="BH151" s="1545"/>
      <c r="BI151" s="1545"/>
      <c r="BJ151" s="1545"/>
      <c r="BK151" s="1545"/>
      <c r="BL151" s="1545"/>
      <c r="BM151" s="1545"/>
      <c r="BN151" s="1545"/>
      <c r="BO151" s="1545"/>
      <c r="BP151" s="1545"/>
      <c r="BQ151" s="1545"/>
      <c r="BR151" s="1545"/>
      <c r="BS151" s="1545"/>
      <c r="BT151" s="1545"/>
      <c r="BU151" s="1545"/>
      <c r="BV151" s="1545"/>
      <c r="BW151" s="1545"/>
      <c r="BX151" s="1545"/>
      <c r="BY151" s="1545"/>
      <c r="BZ151" s="1545"/>
      <c r="CA151" s="1545"/>
      <c r="CB151" s="1545"/>
      <c r="CC151" s="1545"/>
      <c r="CD151" s="1545"/>
      <c r="CE151" s="1545"/>
      <c r="CF151" s="1545"/>
      <c r="CG151" s="1545"/>
      <c r="CH151" s="1545"/>
      <c r="CI151" s="1545"/>
      <c r="CJ151" s="1545"/>
      <c r="CK151" s="1545"/>
      <c r="CL151" s="1545"/>
      <c r="CM151" s="1545"/>
      <c r="CN151" s="1545"/>
      <c r="CO151" s="1545"/>
      <c r="CP151" s="1545"/>
      <c r="CQ151" s="1545"/>
      <c r="CR151" s="1545"/>
    </row>
    <row r="152" spans="1:96" ht="16.5" customHeight="1" x14ac:dyDescent="0.25">
      <c r="A152" s="314" t="s">
        <v>4178</v>
      </c>
      <c r="B152" s="1544"/>
      <c r="C152" s="1544"/>
      <c r="D152" s="1544"/>
      <c r="E152" s="1544"/>
      <c r="F152" s="1544"/>
      <c r="G152" s="1544"/>
      <c r="H152" s="1544"/>
      <c r="I152" s="1544"/>
      <c r="J152" s="1544"/>
      <c r="K152" s="1544"/>
      <c r="L152" s="1544"/>
      <c r="M152" s="1544"/>
      <c r="N152" s="1544"/>
      <c r="O152" s="1544"/>
      <c r="P152" s="1544"/>
      <c r="Q152" s="1544"/>
      <c r="R152" s="1544"/>
      <c r="S152" s="1544"/>
      <c r="T152" s="1544"/>
      <c r="U152" s="1544"/>
      <c r="V152" s="1544"/>
      <c r="W152" s="1544"/>
      <c r="X152" s="1544"/>
      <c r="Y152" s="1544"/>
      <c r="Z152" s="1544"/>
      <c r="AA152" s="1544"/>
      <c r="AB152" s="1544"/>
      <c r="AC152" s="1544"/>
      <c r="AD152" s="1544"/>
      <c r="AE152" s="1544"/>
      <c r="AF152" s="1544"/>
      <c r="AG152" s="1544"/>
      <c r="AH152" s="1544"/>
      <c r="AI152" s="1544"/>
      <c r="AJ152" s="1544"/>
      <c r="AK152" s="1544"/>
      <c r="AL152" s="1544"/>
      <c r="AM152" s="1544"/>
      <c r="AN152" s="1544"/>
      <c r="AO152" s="1544"/>
      <c r="AP152" s="1544"/>
      <c r="AQ152" s="1544"/>
      <c r="AR152" s="1544"/>
      <c r="AS152" s="1544"/>
      <c r="AT152" s="1544"/>
      <c r="AU152" s="1544"/>
      <c r="AV152" s="1544"/>
      <c r="AW152" s="1544"/>
      <c r="AX152" s="1544"/>
      <c r="AY152" s="1544"/>
      <c r="AZ152" s="1544"/>
      <c r="BA152" s="1544"/>
      <c r="BB152" s="1544"/>
      <c r="BC152" s="1544"/>
      <c r="BD152" s="1544"/>
      <c r="BE152" s="1544"/>
      <c r="BF152" s="1544"/>
      <c r="BG152" s="1544"/>
      <c r="BH152" s="1544"/>
      <c r="BI152" s="1544"/>
      <c r="BJ152" s="1544"/>
      <c r="BK152" s="1544"/>
      <c r="BL152" s="1544"/>
      <c r="BM152" s="1544"/>
      <c r="BN152" s="1544"/>
      <c r="BO152" s="1544"/>
      <c r="BP152" s="1544"/>
      <c r="BQ152" s="1544"/>
      <c r="BR152" s="1544"/>
      <c r="BS152" s="1544"/>
      <c r="BT152" s="1544"/>
      <c r="BU152" s="1544"/>
      <c r="BV152" s="1544"/>
      <c r="BW152" s="1544"/>
      <c r="BX152" s="1544"/>
      <c r="BY152" s="1544"/>
      <c r="BZ152" s="1544"/>
      <c r="CA152" s="1544"/>
      <c r="CB152" s="1544"/>
      <c r="CC152" s="1544"/>
      <c r="CD152" s="1544"/>
      <c r="CE152" s="1544"/>
      <c r="CF152" s="1544"/>
      <c r="CG152" s="1544"/>
      <c r="CH152" s="1544"/>
      <c r="CI152" s="1544"/>
      <c r="CJ152" s="1544"/>
      <c r="CK152" s="1544"/>
      <c r="CL152" s="1544"/>
      <c r="CM152" s="1544"/>
      <c r="CN152" s="1544"/>
      <c r="CO152" s="1544"/>
      <c r="CP152" s="1544"/>
      <c r="CQ152" s="1544"/>
      <c r="CR152" s="1544"/>
    </row>
    <row r="153" spans="1:96" ht="15" customHeight="1" x14ac:dyDescent="0.25">
      <c r="A153" s="3153" t="s">
        <v>31</v>
      </c>
      <c r="B153" s="3153" t="s">
        <v>32</v>
      </c>
      <c r="C153" s="3148" t="s">
        <v>82</v>
      </c>
      <c r="D153" s="3161"/>
      <c r="E153" s="3149"/>
      <c r="F153" s="3143" t="s">
        <v>106</v>
      </c>
      <c r="G153" s="3124"/>
      <c r="H153" s="3124"/>
      <c r="I153" s="3124"/>
      <c r="J153" s="3124"/>
      <c r="K153" s="3124"/>
      <c r="L153" s="3124"/>
      <c r="M153" s="3124"/>
      <c r="N153" s="3124"/>
      <c r="O153" s="3124"/>
      <c r="P153" s="3124"/>
      <c r="Q153" s="3124"/>
      <c r="R153" s="3124"/>
      <c r="S153" s="3124"/>
      <c r="T153" s="3124"/>
      <c r="U153" s="3124"/>
      <c r="V153" s="3124"/>
      <c r="W153" s="3124"/>
      <c r="X153" s="3124"/>
      <c r="Y153" s="3124"/>
      <c r="Z153" s="3124"/>
      <c r="AA153" s="3124"/>
      <c r="AB153" s="3124"/>
      <c r="AC153" s="3124"/>
      <c r="AD153" s="3124"/>
      <c r="AE153" s="3124"/>
      <c r="AF153" s="3124"/>
      <c r="AG153" s="3135"/>
      <c r="AH153" s="3167" t="s">
        <v>41</v>
      </c>
      <c r="AI153" s="3139" t="s">
        <v>42</v>
      </c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</row>
    <row r="154" spans="1:96" ht="15" customHeight="1" x14ac:dyDescent="0.25">
      <c r="A154" s="3128"/>
      <c r="B154" s="3128"/>
      <c r="C154" s="3150"/>
      <c r="D154" s="3142"/>
      <c r="E154" s="3140"/>
      <c r="F154" s="3143" t="s">
        <v>49</v>
      </c>
      <c r="G154" s="3122"/>
      <c r="H154" s="3143" t="s">
        <v>50</v>
      </c>
      <c r="I154" s="3122"/>
      <c r="J154" s="3159" t="s">
        <v>51</v>
      </c>
      <c r="K154" s="3122"/>
      <c r="L154" s="3159" t="s">
        <v>52</v>
      </c>
      <c r="M154" s="3122"/>
      <c r="N154" s="3159" t="s">
        <v>53</v>
      </c>
      <c r="O154" s="3122"/>
      <c r="P154" s="3159" t="s">
        <v>54</v>
      </c>
      <c r="Q154" s="3122"/>
      <c r="R154" s="3159" t="s">
        <v>55</v>
      </c>
      <c r="S154" s="3122"/>
      <c r="T154" s="3159" t="s">
        <v>56</v>
      </c>
      <c r="U154" s="3122"/>
      <c r="V154" s="3159" t="s">
        <v>57</v>
      </c>
      <c r="W154" s="3122"/>
      <c r="X154" s="3159" t="s">
        <v>58</v>
      </c>
      <c r="Y154" s="3122"/>
      <c r="Z154" s="3159" t="s">
        <v>59</v>
      </c>
      <c r="AA154" s="3122"/>
      <c r="AB154" s="3159" t="s">
        <v>60</v>
      </c>
      <c r="AC154" s="3122"/>
      <c r="AD154" s="3159" t="s">
        <v>61</v>
      </c>
      <c r="AE154" s="3122"/>
      <c r="AF154" s="3159" t="s">
        <v>62</v>
      </c>
      <c r="AG154" s="3135"/>
      <c r="AH154" s="3170"/>
      <c r="AI154" s="3180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</row>
    <row r="155" spans="1:96" ht="15" customHeight="1" x14ac:dyDescent="0.25">
      <c r="A155" s="3129"/>
      <c r="B155" s="3129"/>
      <c r="C155" s="58" t="s">
        <v>84</v>
      </c>
      <c r="D155" s="1800" t="s">
        <v>63</v>
      </c>
      <c r="E155" s="1743" t="s">
        <v>64</v>
      </c>
      <c r="F155" s="27" t="s">
        <v>63</v>
      </c>
      <c r="G155" s="1743" t="s">
        <v>64</v>
      </c>
      <c r="H155" s="27" t="s">
        <v>63</v>
      </c>
      <c r="I155" s="1743" t="s">
        <v>64</v>
      </c>
      <c r="J155" s="27" t="s">
        <v>63</v>
      </c>
      <c r="K155" s="1743" t="s">
        <v>64</v>
      </c>
      <c r="L155" s="27" t="s">
        <v>63</v>
      </c>
      <c r="M155" s="1743" t="s">
        <v>64</v>
      </c>
      <c r="N155" s="27" t="s">
        <v>63</v>
      </c>
      <c r="O155" s="1743" t="s">
        <v>64</v>
      </c>
      <c r="P155" s="27" t="s">
        <v>63</v>
      </c>
      <c r="Q155" s="1743" t="s">
        <v>64</v>
      </c>
      <c r="R155" s="27" t="s">
        <v>63</v>
      </c>
      <c r="S155" s="1743" t="s">
        <v>64</v>
      </c>
      <c r="T155" s="27" t="s">
        <v>63</v>
      </c>
      <c r="U155" s="1743" t="s">
        <v>64</v>
      </c>
      <c r="V155" s="27" t="s">
        <v>63</v>
      </c>
      <c r="W155" s="1743" t="s">
        <v>64</v>
      </c>
      <c r="X155" s="27" t="s">
        <v>63</v>
      </c>
      <c r="Y155" s="1743" t="s">
        <v>64</v>
      </c>
      <c r="Z155" s="27" t="s">
        <v>63</v>
      </c>
      <c r="AA155" s="1743" t="s">
        <v>64</v>
      </c>
      <c r="AB155" s="27" t="s">
        <v>63</v>
      </c>
      <c r="AC155" s="1743" t="s">
        <v>64</v>
      </c>
      <c r="AD155" s="27" t="s">
        <v>63</v>
      </c>
      <c r="AE155" s="1743" t="s">
        <v>64</v>
      </c>
      <c r="AF155" s="27" t="s">
        <v>63</v>
      </c>
      <c r="AG155" s="1810" t="s">
        <v>64</v>
      </c>
      <c r="AH155" s="3168"/>
      <c r="AI155" s="3140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</row>
    <row r="156" spans="1:96" ht="15" customHeight="1" x14ac:dyDescent="0.25">
      <c r="A156" s="3132" t="s">
        <v>4179</v>
      </c>
      <c r="B156" s="771" t="s">
        <v>69</v>
      </c>
      <c r="C156" s="1603">
        <f t="shared" ref="C156:C163" si="218">SUM(D156:E156)</f>
        <v>0</v>
      </c>
      <c r="D156" s="1597">
        <f t="shared" ref="D156:E156" si="219">SUM(F156+H156+J156+L156+N156+P156+R156+T156+V156+X156+Z156+AB156+AD156+AF156)</f>
        <v>0</v>
      </c>
      <c r="E156" s="3026">
        <f t="shared" si="219"/>
        <v>0</v>
      </c>
      <c r="F156" s="1396"/>
      <c r="G156" s="1547"/>
      <c r="H156" s="1396"/>
      <c r="I156" s="1547"/>
      <c r="J156" s="1396"/>
      <c r="K156" s="1547"/>
      <c r="L156" s="1396"/>
      <c r="M156" s="1547"/>
      <c r="N156" s="1396"/>
      <c r="O156" s="1547"/>
      <c r="P156" s="1396"/>
      <c r="Q156" s="1547"/>
      <c r="R156" s="1396"/>
      <c r="S156" s="1547"/>
      <c r="T156" s="1396"/>
      <c r="U156" s="1547"/>
      <c r="V156" s="1396"/>
      <c r="W156" s="1547"/>
      <c r="X156" s="1396"/>
      <c r="Y156" s="1547"/>
      <c r="Z156" s="1396"/>
      <c r="AA156" s="1547"/>
      <c r="AB156" s="1396"/>
      <c r="AC156" s="1547"/>
      <c r="AD156" s="1396"/>
      <c r="AE156" s="1547"/>
      <c r="AF156" s="1396"/>
      <c r="AG156" s="1406"/>
      <c r="AH156" s="1407"/>
      <c r="AI156" s="2895"/>
      <c r="AJ156" s="64" t="str">
        <f t="shared" ref="AJ156:AJ163" si="220">CA156&amp;CB156&amp;CE156&amp;CF156</f>
        <v/>
      </c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2983" t="str">
        <f t="shared" ref="CA156:CA163" si="221">IF(AND(C156&gt;0,AH156="")," * No olvide digitar La variable Pueblos originarios, Digite CERO si no tiene.",IF(AH156&gt;C156," * La variable Pueblos originarios no puede ser mayor al Total Ambos Sexos.",""))</f>
        <v/>
      </c>
      <c r="CB156" s="2983" t="str">
        <f t="shared" ref="CB156:CB163" si="222">IF(AND(C156&gt;0,AI156="")," * No olvide digitar La variable Migrantes, Digite CERO si no tiene.",IF(AI156&gt;C156," * La variable Migrantes no puede ser mayor al Total Ambos Sexos.",""))</f>
        <v/>
      </c>
      <c r="CC156" s="64"/>
      <c r="CD156" s="64"/>
      <c r="CE156" s="2989"/>
      <c r="CF156" s="2989"/>
      <c r="CG156" s="2989"/>
      <c r="CH156" s="2989"/>
      <c r="CI156" s="2989"/>
      <c r="CJ156" s="1545"/>
      <c r="CK156" s="2984">
        <f t="shared" ref="CK156:CK163" si="223">IF(AND(C156&gt;0,AH156=""),1,IF(AH156&gt;C156,1,0))</f>
        <v>0</v>
      </c>
      <c r="CL156" s="2984">
        <f t="shared" ref="CL156:CL163" si="224">IF(AND(C156&gt;0,AI156=""),1,IF(AI156&gt;C156,1,0))</f>
        <v>0</v>
      </c>
      <c r="CM156" s="64"/>
      <c r="CN156" s="64"/>
      <c r="CO156" s="64"/>
      <c r="CP156" s="64"/>
      <c r="CQ156" s="64"/>
      <c r="CR156" s="64"/>
    </row>
    <row r="157" spans="1:96" ht="15" customHeight="1" x14ac:dyDescent="0.25">
      <c r="A157" s="3128"/>
      <c r="B157" s="154" t="s">
        <v>103</v>
      </c>
      <c r="C157" s="1604">
        <f t="shared" si="218"/>
        <v>0</v>
      </c>
      <c r="D157" s="1599">
        <f t="shared" ref="D157:E157" si="225">SUM(F157+H157+J157+L157+N157+P157+R157+T157+V157+X157+Z157+AB157+AD157+AF157)</f>
        <v>0</v>
      </c>
      <c r="E157" s="3028">
        <f t="shared" si="225"/>
        <v>0</v>
      </c>
      <c r="F157" s="1399"/>
      <c r="G157" s="1548"/>
      <c r="H157" s="1399"/>
      <c r="I157" s="1548"/>
      <c r="J157" s="1399"/>
      <c r="K157" s="1548"/>
      <c r="L157" s="1399"/>
      <c r="M157" s="1548"/>
      <c r="N157" s="1399"/>
      <c r="O157" s="1548"/>
      <c r="P157" s="1399"/>
      <c r="Q157" s="1548"/>
      <c r="R157" s="1399"/>
      <c r="S157" s="1548"/>
      <c r="T157" s="1399"/>
      <c r="U157" s="1548"/>
      <c r="V157" s="1399"/>
      <c r="W157" s="1548"/>
      <c r="X157" s="1399"/>
      <c r="Y157" s="1548"/>
      <c r="Z157" s="1399"/>
      <c r="AA157" s="1548"/>
      <c r="AB157" s="1399"/>
      <c r="AC157" s="1548"/>
      <c r="AD157" s="1399"/>
      <c r="AE157" s="1548"/>
      <c r="AF157" s="1399"/>
      <c r="AG157" s="1409"/>
      <c r="AH157" s="1410"/>
      <c r="AI157" s="2884"/>
      <c r="AJ157" s="64" t="str">
        <f t="shared" si="220"/>
        <v/>
      </c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2983" t="str">
        <f t="shared" si="221"/>
        <v/>
      </c>
      <c r="CB157" s="2983" t="str">
        <f t="shared" si="222"/>
        <v/>
      </c>
      <c r="CC157" s="64"/>
      <c r="CD157" s="64"/>
      <c r="CE157" s="2989"/>
      <c r="CF157" s="2989"/>
      <c r="CG157" s="2989"/>
      <c r="CH157" s="2989"/>
      <c r="CI157" s="2989"/>
      <c r="CJ157" s="1545"/>
      <c r="CK157" s="2984">
        <f t="shared" si="223"/>
        <v>0</v>
      </c>
      <c r="CL157" s="2984">
        <f t="shared" si="224"/>
        <v>0</v>
      </c>
      <c r="CM157" s="64"/>
      <c r="CN157" s="64"/>
      <c r="CO157" s="64"/>
      <c r="CP157" s="64"/>
      <c r="CQ157" s="64"/>
      <c r="CR157" s="64"/>
    </row>
    <row r="158" spans="1:96" ht="15" customHeight="1" x14ac:dyDescent="0.25">
      <c r="A158" s="3128"/>
      <c r="B158" s="1415" t="s">
        <v>110</v>
      </c>
      <c r="C158" s="1604">
        <f t="shared" si="218"/>
        <v>0</v>
      </c>
      <c r="D158" s="1599">
        <f t="shared" ref="D158:E158" si="226">SUM(F158+H158+J158+L158+N158+P158+R158+T158+V158+X158+Z158+AB158+AD158+AF158)</f>
        <v>0</v>
      </c>
      <c r="E158" s="3028">
        <f t="shared" si="226"/>
        <v>0</v>
      </c>
      <c r="F158" s="1399"/>
      <c r="G158" s="1548"/>
      <c r="H158" s="1399"/>
      <c r="I158" s="1548"/>
      <c r="J158" s="1399"/>
      <c r="K158" s="1548"/>
      <c r="L158" s="1399"/>
      <c r="M158" s="1548"/>
      <c r="N158" s="1399"/>
      <c r="O158" s="1548"/>
      <c r="P158" s="1399"/>
      <c r="Q158" s="1548"/>
      <c r="R158" s="1399"/>
      <c r="S158" s="1548"/>
      <c r="T158" s="1399"/>
      <c r="U158" s="1548"/>
      <c r="V158" s="1399"/>
      <c r="W158" s="1548"/>
      <c r="X158" s="1399"/>
      <c r="Y158" s="1548"/>
      <c r="Z158" s="1399"/>
      <c r="AA158" s="1548"/>
      <c r="AB158" s="1399"/>
      <c r="AC158" s="1548"/>
      <c r="AD158" s="1399"/>
      <c r="AE158" s="1548"/>
      <c r="AF158" s="1399"/>
      <c r="AG158" s="1409"/>
      <c r="AH158" s="1410"/>
      <c r="AI158" s="2884"/>
      <c r="AJ158" s="64" t="str">
        <f t="shared" si="220"/>
        <v/>
      </c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2983" t="str">
        <f t="shared" si="221"/>
        <v/>
      </c>
      <c r="CB158" s="2983" t="str">
        <f t="shared" si="222"/>
        <v/>
      </c>
      <c r="CC158" s="64"/>
      <c r="CD158" s="64"/>
      <c r="CE158" s="2989"/>
      <c r="CF158" s="2989"/>
      <c r="CG158" s="2989"/>
      <c r="CH158" s="2989"/>
      <c r="CI158" s="2989"/>
      <c r="CJ158" s="1545"/>
      <c r="CK158" s="2984">
        <f t="shared" si="223"/>
        <v>0</v>
      </c>
      <c r="CL158" s="2984">
        <f t="shared" si="224"/>
        <v>0</v>
      </c>
      <c r="CM158" s="64"/>
      <c r="CN158" s="64"/>
      <c r="CO158" s="64"/>
      <c r="CP158" s="64"/>
      <c r="CQ158" s="64"/>
      <c r="CR158" s="64"/>
    </row>
    <row r="159" spans="1:96" ht="15" customHeight="1" x14ac:dyDescent="0.25">
      <c r="A159" s="3129"/>
      <c r="B159" s="772" t="s">
        <v>199</v>
      </c>
      <c r="C159" s="1605">
        <f t="shared" si="218"/>
        <v>0</v>
      </c>
      <c r="D159" s="1600">
        <f t="shared" ref="D159:E159" si="227">SUM(F159+H159+J159+L159+N159+P159+R159+T159+V159+X159+Z159+AB159+AD159+AF159)</f>
        <v>0</v>
      </c>
      <c r="E159" s="3030">
        <f t="shared" si="227"/>
        <v>0</v>
      </c>
      <c r="F159" s="1402"/>
      <c r="G159" s="1560"/>
      <c r="H159" s="1402"/>
      <c r="I159" s="1560"/>
      <c r="J159" s="1402"/>
      <c r="K159" s="1560"/>
      <c r="L159" s="1402"/>
      <c r="M159" s="1560"/>
      <c r="N159" s="1402"/>
      <c r="O159" s="1560"/>
      <c r="P159" s="1402"/>
      <c r="Q159" s="1560"/>
      <c r="R159" s="1402"/>
      <c r="S159" s="1560"/>
      <c r="T159" s="1402"/>
      <c r="U159" s="1560"/>
      <c r="V159" s="1402"/>
      <c r="W159" s="1560"/>
      <c r="X159" s="1402"/>
      <c r="Y159" s="1560"/>
      <c r="Z159" s="1402"/>
      <c r="AA159" s="1560"/>
      <c r="AB159" s="1402"/>
      <c r="AC159" s="1560"/>
      <c r="AD159" s="1402"/>
      <c r="AE159" s="1560"/>
      <c r="AF159" s="1402"/>
      <c r="AG159" s="1412"/>
      <c r="AH159" s="1413"/>
      <c r="AI159" s="2887"/>
      <c r="AJ159" s="64" t="str">
        <f t="shared" si="220"/>
        <v/>
      </c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2983" t="str">
        <f t="shared" si="221"/>
        <v/>
      </c>
      <c r="CB159" s="2983" t="str">
        <f t="shared" si="222"/>
        <v/>
      </c>
      <c r="CC159" s="64"/>
      <c r="CD159" s="64"/>
      <c r="CE159" s="2989"/>
      <c r="CF159" s="2989"/>
      <c r="CG159" s="2989"/>
      <c r="CH159" s="2989"/>
      <c r="CI159" s="2989"/>
      <c r="CJ159" s="1545"/>
      <c r="CK159" s="2984">
        <f t="shared" si="223"/>
        <v>0</v>
      </c>
      <c r="CL159" s="2984">
        <f t="shared" si="224"/>
        <v>0</v>
      </c>
      <c r="CM159" s="64"/>
      <c r="CN159" s="64"/>
      <c r="CO159" s="64"/>
      <c r="CP159" s="64"/>
      <c r="CQ159" s="64"/>
      <c r="CR159" s="64"/>
    </row>
    <row r="160" spans="1:96" ht="15" customHeight="1" x14ac:dyDescent="0.25">
      <c r="A160" s="3132" t="s">
        <v>4180</v>
      </c>
      <c r="B160" s="771" t="s">
        <v>69</v>
      </c>
      <c r="C160" s="1603">
        <f t="shared" si="218"/>
        <v>0</v>
      </c>
      <c r="D160" s="1597">
        <f t="shared" ref="D160:E160" si="228">SUM(F160+H160+J160+L160+N160+P160+R160+T160+V160+X160+Z160+AB160+AD160+AF160)</f>
        <v>0</v>
      </c>
      <c r="E160" s="3026">
        <f t="shared" si="228"/>
        <v>0</v>
      </c>
      <c r="F160" s="1396"/>
      <c r="G160" s="1547"/>
      <c r="H160" s="1396"/>
      <c r="I160" s="1547"/>
      <c r="J160" s="1396"/>
      <c r="K160" s="1547"/>
      <c r="L160" s="1396"/>
      <c r="M160" s="1547"/>
      <c r="N160" s="1396"/>
      <c r="O160" s="1547"/>
      <c r="P160" s="1396"/>
      <c r="Q160" s="1547"/>
      <c r="R160" s="1396"/>
      <c r="S160" s="1547"/>
      <c r="T160" s="1396"/>
      <c r="U160" s="1547"/>
      <c r="V160" s="1396"/>
      <c r="W160" s="1547"/>
      <c r="X160" s="1396"/>
      <c r="Y160" s="1547"/>
      <c r="Z160" s="1396"/>
      <c r="AA160" s="1547"/>
      <c r="AB160" s="1396"/>
      <c r="AC160" s="1547"/>
      <c r="AD160" s="1396"/>
      <c r="AE160" s="1547"/>
      <c r="AF160" s="1396"/>
      <c r="AG160" s="1406"/>
      <c r="AH160" s="1407"/>
      <c r="AI160" s="2895"/>
      <c r="AJ160" s="64" t="str">
        <f t="shared" si="220"/>
        <v/>
      </c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2983" t="str">
        <f t="shared" si="221"/>
        <v/>
      </c>
      <c r="CB160" s="2983" t="str">
        <f t="shared" si="222"/>
        <v/>
      </c>
      <c r="CC160" s="64"/>
      <c r="CD160" s="64"/>
      <c r="CE160" s="2989"/>
      <c r="CF160" s="2989"/>
      <c r="CG160" s="2989"/>
      <c r="CH160" s="2989"/>
      <c r="CI160" s="2989"/>
      <c r="CJ160" s="1545"/>
      <c r="CK160" s="2984">
        <f t="shared" si="223"/>
        <v>0</v>
      </c>
      <c r="CL160" s="2984">
        <f t="shared" si="224"/>
        <v>0</v>
      </c>
      <c r="CM160" s="64"/>
      <c r="CN160" s="64"/>
      <c r="CO160" s="64"/>
      <c r="CP160" s="64"/>
      <c r="CQ160" s="64"/>
      <c r="CR160" s="64"/>
    </row>
    <row r="161" spans="1:96" ht="15" customHeight="1" x14ac:dyDescent="0.25">
      <c r="A161" s="3128"/>
      <c r="B161" s="154" t="s">
        <v>103</v>
      </c>
      <c r="C161" s="1604">
        <f t="shared" si="218"/>
        <v>0</v>
      </c>
      <c r="D161" s="1599">
        <f t="shared" ref="D161:E161" si="229">SUM(F161+H161+J161+L161+N161+P161+R161+T161+V161+X161+Z161+AB161+AD161+AF161)</f>
        <v>0</v>
      </c>
      <c r="E161" s="3028">
        <f t="shared" si="229"/>
        <v>0</v>
      </c>
      <c r="F161" s="1399"/>
      <c r="G161" s="1548"/>
      <c r="H161" s="1399"/>
      <c r="I161" s="1548"/>
      <c r="J161" s="1399"/>
      <c r="K161" s="1548"/>
      <c r="L161" s="1399"/>
      <c r="M161" s="1548"/>
      <c r="N161" s="1399"/>
      <c r="O161" s="1548"/>
      <c r="P161" s="1399"/>
      <c r="Q161" s="1548"/>
      <c r="R161" s="1399"/>
      <c r="S161" s="1548"/>
      <c r="T161" s="1399"/>
      <c r="U161" s="1548"/>
      <c r="V161" s="1399"/>
      <c r="W161" s="1548"/>
      <c r="X161" s="1399"/>
      <c r="Y161" s="1548"/>
      <c r="Z161" s="1399"/>
      <c r="AA161" s="1548"/>
      <c r="AB161" s="1399"/>
      <c r="AC161" s="1548"/>
      <c r="AD161" s="1399"/>
      <c r="AE161" s="1548"/>
      <c r="AF161" s="1399"/>
      <c r="AG161" s="1409"/>
      <c r="AH161" s="1410"/>
      <c r="AI161" s="2884"/>
      <c r="AJ161" s="64" t="str">
        <f t="shared" si="220"/>
        <v/>
      </c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2983" t="str">
        <f t="shared" si="221"/>
        <v/>
      </c>
      <c r="CB161" s="2983" t="str">
        <f t="shared" si="222"/>
        <v/>
      </c>
      <c r="CC161" s="64"/>
      <c r="CD161" s="64"/>
      <c r="CE161" s="2989"/>
      <c r="CF161" s="2989"/>
      <c r="CG161" s="2989"/>
      <c r="CH161" s="2989"/>
      <c r="CI161" s="2989"/>
      <c r="CJ161" s="1545"/>
      <c r="CK161" s="2984">
        <f t="shared" si="223"/>
        <v>0</v>
      </c>
      <c r="CL161" s="2984">
        <f t="shared" si="224"/>
        <v>0</v>
      </c>
      <c r="CM161" s="64"/>
      <c r="CN161" s="64"/>
      <c r="CO161" s="64"/>
      <c r="CP161" s="64"/>
      <c r="CQ161" s="64"/>
      <c r="CR161" s="64"/>
    </row>
    <row r="162" spans="1:96" ht="15" customHeight="1" x14ac:dyDescent="0.25">
      <c r="A162" s="3128"/>
      <c r="B162" s="1415" t="s">
        <v>110</v>
      </c>
      <c r="C162" s="1604">
        <f t="shared" si="218"/>
        <v>0</v>
      </c>
      <c r="D162" s="1599">
        <f t="shared" ref="D162:E162" si="230">SUM(F162+H162+J162+L162+N162+P162+R162+T162+V162+X162+Z162+AB162+AD162+AF162)</f>
        <v>0</v>
      </c>
      <c r="E162" s="3028">
        <f t="shared" si="230"/>
        <v>0</v>
      </c>
      <c r="F162" s="1399"/>
      <c r="G162" s="1548"/>
      <c r="H162" s="1399"/>
      <c r="I162" s="1548"/>
      <c r="J162" s="1399"/>
      <c r="K162" s="1548"/>
      <c r="L162" s="1399"/>
      <c r="M162" s="1548"/>
      <c r="N162" s="1399"/>
      <c r="O162" s="1548"/>
      <c r="P162" s="1399"/>
      <c r="Q162" s="1548"/>
      <c r="R162" s="1399"/>
      <c r="S162" s="1548"/>
      <c r="T162" s="1399"/>
      <c r="U162" s="1548"/>
      <c r="V162" s="1399"/>
      <c r="W162" s="1548"/>
      <c r="X162" s="1399"/>
      <c r="Y162" s="1548"/>
      <c r="Z162" s="1399"/>
      <c r="AA162" s="1548"/>
      <c r="AB162" s="1399"/>
      <c r="AC162" s="1548"/>
      <c r="AD162" s="1399"/>
      <c r="AE162" s="1548"/>
      <c r="AF162" s="1399"/>
      <c r="AG162" s="1409"/>
      <c r="AH162" s="1410"/>
      <c r="AI162" s="2884"/>
      <c r="AJ162" s="64" t="str">
        <f t="shared" si="220"/>
        <v/>
      </c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2983" t="str">
        <f t="shared" si="221"/>
        <v/>
      </c>
      <c r="CB162" s="2983" t="str">
        <f t="shared" si="222"/>
        <v/>
      </c>
      <c r="CC162" s="64"/>
      <c r="CD162" s="64"/>
      <c r="CE162" s="2989"/>
      <c r="CF162" s="2989"/>
      <c r="CG162" s="2989"/>
      <c r="CH162" s="2989"/>
      <c r="CI162" s="2989"/>
      <c r="CJ162" s="1545"/>
      <c r="CK162" s="2984">
        <f t="shared" si="223"/>
        <v>0</v>
      </c>
      <c r="CL162" s="2984">
        <f t="shared" si="224"/>
        <v>0</v>
      </c>
      <c r="CM162" s="64"/>
      <c r="CN162" s="64"/>
      <c r="CO162" s="64"/>
      <c r="CP162" s="64"/>
      <c r="CQ162" s="64"/>
      <c r="CR162" s="64"/>
    </row>
    <row r="163" spans="1:96" ht="15" customHeight="1" x14ac:dyDescent="0.25">
      <c r="A163" s="3129"/>
      <c r="B163" s="772" t="s">
        <v>199</v>
      </c>
      <c r="C163" s="1605">
        <f t="shared" si="218"/>
        <v>0</v>
      </c>
      <c r="D163" s="1600">
        <f t="shared" ref="D163:E163" si="231">SUM(F163+H163+J163+L163+N163+P163+R163+T163+V163+X163+Z163+AB163+AD163+AF163)</f>
        <v>0</v>
      </c>
      <c r="E163" s="3030">
        <f t="shared" si="231"/>
        <v>0</v>
      </c>
      <c r="F163" s="1402"/>
      <c r="G163" s="1560"/>
      <c r="H163" s="1402"/>
      <c r="I163" s="1560"/>
      <c r="J163" s="1402"/>
      <c r="K163" s="1560"/>
      <c r="L163" s="1402"/>
      <c r="M163" s="1560"/>
      <c r="N163" s="1402"/>
      <c r="O163" s="1560"/>
      <c r="P163" s="1402"/>
      <c r="Q163" s="1560"/>
      <c r="R163" s="1402"/>
      <c r="S163" s="1560"/>
      <c r="T163" s="1402"/>
      <c r="U163" s="1560"/>
      <c r="V163" s="1402"/>
      <c r="W163" s="1560"/>
      <c r="X163" s="1402"/>
      <c r="Y163" s="1560"/>
      <c r="Z163" s="1402"/>
      <c r="AA163" s="1560"/>
      <c r="AB163" s="1402"/>
      <c r="AC163" s="1560"/>
      <c r="AD163" s="1402"/>
      <c r="AE163" s="1560"/>
      <c r="AF163" s="1402"/>
      <c r="AG163" s="1412"/>
      <c r="AH163" s="1413"/>
      <c r="AI163" s="2887"/>
      <c r="AJ163" s="64" t="str">
        <f t="shared" si="220"/>
        <v/>
      </c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2983" t="str">
        <f t="shared" si="221"/>
        <v/>
      </c>
      <c r="CB163" s="2983" t="str">
        <f t="shared" si="222"/>
        <v/>
      </c>
      <c r="CC163" s="64"/>
      <c r="CD163" s="64"/>
      <c r="CE163" s="2989"/>
      <c r="CF163" s="2989"/>
      <c r="CG163" s="2989"/>
      <c r="CH163" s="2989"/>
      <c r="CI163" s="2989"/>
      <c r="CJ163" s="1545"/>
      <c r="CK163" s="2984">
        <f t="shared" si="223"/>
        <v>0</v>
      </c>
      <c r="CL163" s="2984">
        <f t="shared" si="224"/>
        <v>0</v>
      </c>
      <c r="CM163" s="64"/>
      <c r="CN163" s="64"/>
      <c r="CO163" s="64"/>
      <c r="CP163" s="64"/>
      <c r="CQ163" s="64"/>
      <c r="CR163" s="64"/>
    </row>
    <row r="164" spans="1:96" ht="18" customHeight="1" x14ac:dyDescent="0.25">
      <c r="A164" s="314" t="s">
        <v>4181</v>
      </c>
      <c r="B164" s="1544"/>
      <c r="C164" s="1544"/>
      <c r="D164" s="1544"/>
      <c r="E164" s="1544"/>
      <c r="F164" s="1544"/>
      <c r="G164" s="1544"/>
      <c r="H164" s="1544"/>
      <c r="I164" s="1544"/>
      <c r="J164" s="1544"/>
      <c r="K164" s="1544"/>
      <c r="L164" s="1544"/>
      <c r="M164" s="1544"/>
      <c r="N164" s="1544"/>
      <c r="O164" s="1544"/>
      <c r="P164" s="1544"/>
      <c r="Q164" s="1544"/>
      <c r="R164" s="1544"/>
      <c r="S164" s="1544"/>
      <c r="T164" s="1544"/>
      <c r="U164" s="1544"/>
      <c r="V164" s="1544"/>
      <c r="W164" s="1544"/>
      <c r="X164" s="1544"/>
      <c r="Y164" s="1544"/>
      <c r="Z164" s="1544"/>
      <c r="AA164" s="1544"/>
      <c r="AB164" s="1544"/>
      <c r="AC164" s="1544"/>
      <c r="AD164" s="1544"/>
      <c r="AE164" s="1544"/>
      <c r="AF164" s="1544"/>
      <c r="AG164" s="1544"/>
      <c r="AH164" s="1544"/>
      <c r="AI164" s="1544"/>
      <c r="AJ164" s="1544"/>
      <c r="AK164" s="1544"/>
      <c r="AL164" s="1544"/>
      <c r="AM164" s="1544"/>
      <c r="AN164" s="1544"/>
      <c r="AO164" s="1544"/>
      <c r="AP164" s="1544"/>
      <c r="AQ164" s="1544"/>
      <c r="AR164" s="1544"/>
      <c r="AS164" s="1544"/>
      <c r="AT164" s="1544"/>
      <c r="AU164" s="1544"/>
      <c r="AV164" s="1544"/>
      <c r="AW164" s="1544"/>
      <c r="AX164" s="1544"/>
      <c r="AY164" s="1544"/>
      <c r="AZ164" s="1544"/>
      <c r="BA164" s="1544"/>
      <c r="BB164" s="1544"/>
      <c r="BC164" s="1544"/>
      <c r="BD164" s="1544"/>
      <c r="BE164" s="1544"/>
      <c r="BF164" s="1544"/>
      <c r="BG164" s="1544"/>
      <c r="BH164" s="1544"/>
      <c r="BI164" s="1544"/>
      <c r="BJ164" s="1544"/>
      <c r="BK164" s="1544"/>
      <c r="BL164" s="1544"/>
      <c r="BM164" s="1544"/>
      <c r="BN164" s="1544"/>
      <c r="BO164" s="1544"/>
      <c r="BP164" s="1544"/>
      <c r="BQ164" s="1544"/>
      <c r="BR164" s="1544"/>
      <c r="BS164" s="1544"/>
      <c r="BT164" s="1544"/>
      <c r="BU164" s="1544"/>
      <c r="BV164" s="1544"/>
      <c r="BW164" s="1544"/>
      <c r="BX164" s="1544"/>
      <c r="BY164" s="1544"/>
      <c r="BZ164" s="1544"/>
      <c r="CA164" s="1544"/>
      <c r="CB164" s="1544"/>
      <c r="CC164" s="1545"/>
      <c r="CD164" s="1545"/>
      <c r="CE164" s="1545"/>
      <c r="CF164" s="1545"/>
      <c r="CG164" s="1545"/>
      <c r="CH164" s="1545"/>
      <c r="CI164" s="1545"/>
      <c r="CJ164" s="1545"/>
      <c r="CK164" s="1545"/>
      <c r="CL164" s="1545"/>
      <c r="CM164" s="1544"/>
      <c r="CN164" s="1544"/>
      <c r="CO164" s="1544"/>
      <c r="CP164" s="1544"/>
      <c r="CQ164" s="1544"/>
      <c r="CR164" s="1544"/>
    </row>
    <row r="165" spans="1:96" ht="15" customHeight="1" x14ac:dyDescent="0.25">
      <c r="A165" s="3153" t="s">
        <v>1638</v>
      </c>
      <c r="B165" s="3148" t="s">
        <v>82</v>
      </c>
      <c r="C165" s="3161"/>
      <c r="D165" s="3149"/>
      <c r="E165" s="3143" t="s">
        <v>106</v>
      </c>
      <c r="F165" s="3124"/>
      <c r="G165" s="3124"/>
      <c r="H165" s="3124"/>
      <c r="I165" s="3124"/>
      <c r="J165" s="3124"/>
      <c r="K165" s="3124"/>
      <c r="L165" s="3124"/>
      <c r="M165" s="3124"/>
      <c r="N165" s="3124"/>
      <c r="O165" s="3124"/>
      <c r="P165" s="3124"/>
      <c r="Q165" s="3124"/>
      <c r="R165" s="3124"/>
      <c r="S165" s="3124"/>
      <c r="T165" s="3124"/>
      <c r="U165" s="3124"/>
      <c r="V165" s="3124"/>
      <c r="W165" s="3124"/>
      <c r="X165" s="3124"/>
      <c r="Y165" s="3124"/>
      <c r="Z165" s="3124"/>
      <c r="AA165" s="3124"/>
      <c r="AB165" s="3124"/>
      <c r="AC165" s="3124"/>
      <c r="AD165" s="3124"/>
      <c r="AE165" s="3124"/>
      <c r="AF165" s="3135"/>
      <c r="AG165" s="3254" t="s">
        <v>2230</v>
      </c>
      <c r="AH165" s="3196" t="s">
        <v>41</v>
      </c>
      <c r="AI165" s="3139" t="s">
        <v>42</v>
      </c>
      <c r="AJ165" s="1545"/>
      <c r="AK165" s="1545"/>
      <c r="AL165" s="1545"/>
      <c r="AM165" s="1545"/>
      <c r="AN165" s="1545"/>
      <c r="AO165" s="1545"/>
      <c r="AP165" s="1545"/>
      <c r="AQ165" s="1545"/>
      <c r="AR165" s="1545"/>
      <c r="AS165" s="1545"/>
      <c r="AT165" s="1545"/>
      <c r="AU165" s="1545"/>
      <c r="AV165" s="1545"/>
      <c r="AW165" s="1545"/>
      <c r="AX165" s="1545"/>
      <c r="AY165" s="1545"/>
      <c r="AZ165" s="1545"/>
      <c r="BA165" s="1545"/>
      <c r="BB165" s="1545"/>
      <c r="BC165" s="1545"/>
      <c r="BD165" s="1545"/>
      <c r="BE165" s="1545"/>
      <c r="BF165" s="1545"/>
      <c r="BG165" s="1545"/>
      <c r="BH165" s="1545"/>
      <c r="BI165" s="1545"/>
      <c r="BJ165" s="1545"/>
      <c r="BK165" s="1545"/>
      <c r="BL165" s="1545"/>
      <c r="BM165" s="1545"/>
      <c r="BN165" s="1545"/>
      <c r="BO165" s="1545"/>
      <c r="BP165" s="1545"/>
      <c r="BQ165" s="1545"/>
      <c r="BR165" s="1545"/>
      <c r="BS165" s="1545"/>
      <c r="BT165" s="1545"/>
      <c r="BU165" s="1545"/>
      <c r="BV165" s="1545"/>
      <c r="BW165" s="1545"/>
      <c r="BX165" s="1545"/>
      <c r="BY165" s="1545"/>
      <c r="BZ165" s="1545"/>
      <c r="CA165" s="1545"/>
      <c r="CB165" s="1545"/>
      <c r="CC165" s="1545"/>
      <c r="CD165" s="1545"/>
      <c r="CE165" s="1545"/>
      <c r="CF165" s="1545"/>
      <c r="CG165" s="1545"/>
      <c r="CH165" s="1545"/>
      <c r="CI165" s="1545"/>
      <c r="CJ165" s="1545"/>
      <c r="CK165" s="1545"/>
      <c r="CL165" s="1545"/>
      <c r="CM165" s="1545"/>
      <c r="CN165" s="1545"/>
      <c r="CO165" s="1545"/>
      <c r="CP165" s="1545"/>
      <c r="CQ165" s="1545"/>
      <c r="CR165" s="1545"/>
    </row>
    <row r="166" spans="1:96" ht="15" customHeight="1" x14ac:dyDescent="0.25">
      <c r="A166" s="3128"/>
      <c r="B166" s="3150"/>
      <c r="C166" s="3142"/>
      <c r="D166" s="3140"/>
      <c r="E166" s="3143" t="s">
        <v>49</v>
      </c>
      <c r="F166" s="3122"/>
      <c r="G166" s="3143" t="s">
        <v>50</v>
      </c>
      <c r="H166" s="3122"/>
      <c r="I166" s="3159" t="s">
        <v>51</v>
      </c>
      <c r="J166" s="3122"/>
      <c r="K166" s="3159" t="s">
        <v>52</v>
      </c>
      <c r="L166" s="3122"/>
      <c r="M166" s="3159" t="s">
        <v>53</v>
      </c>
      <c r="N166" s="3122"/>
      <c r="O166" s="3159" t="s">
        <v>54</v>
      </c>
      <c r="P166" s="3122"/>
      <c r="Q166" s="3159" t="s">
        <v>55</v>
      </c>
      <c r="R166" s="3122"/>
      <c r="S166" s="3159" t="s">
        <v>56</v>
      </c>
      <c r="T166" s="3122"/>
      <c r="U166" s="3159" t="s">
        <v>57</v>
      </c>
      <c r="V166" s="3122"/>
      <c r="W166" s="3159" t="s">
        <v>58</v>
      </c>
      <c r="X166" s="3122"/>
      <c r="Y166" s="3159" t="s">
        <v>59</v>
      </c>
      <c r="Z166" s="3122"/>
      <c r="AA166" s="3159" t="s">
        <v>60</v>
      </c>
      <c r="AB166" s="3122"/>
      <c r="AC166" s="3159" t="s">
        <v>61</v>
      </c>
      <c r="AD166" s="3122"/>
      <c r="AE166" s="3159" t="s">
        <v>62</v>
      </c>
      <c r="AF166" s="3124"/>
      <c r="AG166" s="3145"/>
      <c r="AH166" s="3197"/>
      <c r="AI166" s="3180"/>
      <c r="AJ166" s="1545"/>
      <c r="AK166" s="1545"/>
      <c r="AL166" s="1545"/>
      <c r="AM166" s="1545"/>
      <c r="AN166" s="1545"/>
      <c r="AO166" s="1545"/>
      <c r="AP166" s="1545"/>
      <c r="AQ166" s="1545"/>
      <c r="AR166" s="1545"/>
      <c r="AS166" s="1545"/>
      <c r="AT166" s="1545"/>
      <c r="AU166" s="1545"/>
      <c r="AV166" s="1545"/>
      <c r="AW166" s="1545"/>
      <c r="AX166" s="1545"/>
      <c r="AY166" s="1545"/>
      <c r="AZ166" s="1545"/>
      <c r="BA166" s="1545"/>
      <c r="BB166" s="1545"/>
      <c r="BC166" s="1545"/>
      <c r="BD166" s="1545"/>
      <c r="BE166" s="1545"/>
      <c r="BF166" s="1545"/>
      <c r="BG166" s="1545"/>
      <c r="BH166" s="1545"/>
      <c r="BI166" s="1545"/>
      <c r="BJ166" s="1545"/>
      <c r="BK166" s="1545"/>
      <c r="BL166" s="1545"/>
      <c r="BM166" s="1545"/>
      <c r="BN166" s="1545"/>
      <c r="BO166" s="1545"/>
      <c r="BP166" s="1545"/>
      <c r="BQ166" s="1545"/>
      <c r="BR166" s="1545"/>
      <c r="BS166" s="1545"/>
      <c r="BT166" s="1545"/>
      <c r="BU166" s="1545"/>
      <c r="BV166" s="1545"/>
      <c r="BW166" s="1545"/>
      <c r="BX166" s="1545"/>
      <c r="BY166" s="1545"/>
      <c r="BZ166" s="1545"/>
      <c r="CA166" s="1545"/>
      <c r="CB166" s="1545"/>
      <c r="CC166" s="1545"/>
      <c r="CD166" s="1545"/>
      <c r="CE166" s="1545"/>
      <c r="CF166" s="1545"/>
      <c r="CG166" s="1545"/>
      <c r="CH166" s="1545"/>
      <c r="CI166" s="1545"/>
      <c r="CJ166" s="1545"/>
      <c r="CK166" s="1545"/>
      <c r="CL166" s="1545"/>
      <c r="CM166" s="1545"/>
      <c r="CN166" s="1545"/>
      <c r="CO166" s="1545"/>
      <c r="CP166" s="1545"/>
      <c r="CQ166" s="1545"/>
      <c r="CR166" s="1545"/>
    </row>
    <row r="167" spans="1:96" ht="15" customHeight="1" x14ac:dyDescent="0.25">
      <c r="A167" s="3129"/>
      <c r="B167" s="58" t="s">
        <v>84</v>
      </c>
      <c r="C167" s="23" t="s">
        <v>63</v>
      </c>
      <c r="D167" s="1743" t="s">
        <v>64</v>
      </c>
      <c r="E167" s="27" t="s">
        <v>63</v>
      </c>
      <c r="F167" s="1743" t="s">
        <v>64</v>
      </c>
      <c r="G167" s="27" t="s">
        <v>63</v>
      </c>
      <c r="H167" s="1743" t="s">
        <v>64</v>
      </c>
      <c r="I167" s="27" t="s">
        <v>63</v>
      </c>
      <c r="J167" s="1743" t="s">
        <v>64</v>
      </c>
      <c r="K167" s="27" t="s">
        <v>63</v>
      </c>
      <c r="L167" s="1743" t="s">
        <v>64</v>
      </c>
      <c r="M167" s="27" t="s">
        <v>63</v>
      </c>
      <c r="N167" s="1743" t="s">
        <v>64</v>
      </c>
      <c r="O167" s="27" t="s">
        <v>63</v>
      </c>
      <c r="P167" s="1743" t="s">
        <v>64</v>
      </c>
      <c r="Q167" s="27" t="s">
        <v>63</v>
      </c>
      <c r="R167" s="1743" t="s">
        <v>64</v>
      </c>
      <c r="S167" s="27" t="s">
        <v>63</v>
      </c>
      <c r="T167" s="1743" t="s">
        <v>64</v>
      </c>
      <c r="U167" s="27" t="s">
        <v>63</v>
      </c>
      <c r="V167" s="1743" t="s">
        <v>64</v>
      </c>
      <c r="W167" s="27" t="s">
        <v>63</v>
      </c>
      <c r="X167" s="1743" t="s">
        <v>64</v>
      </c>
      <c r="Y167" s="27" t="s">
        <v>63</v>
      </c>
      <c r="Z167" s="1743" t="s">
        <v>64</v>
      </c>
      <c r="AA167" s="27" t="s">
        <v>63</v>
      </c>
      <c r="AB167" s="1743" t="s">
        <v>64</v>
      </c>
      <c r="AC167" s="27" t="s">
        <v>63</v>
      </c>
      <c r="AD167" s="1743" t="s">
        <v>64</v>
      </c>
      <c r="AE167" s="27" t="s">
        <v>63</v>
      </c>
      <c r="AF167" s="1737" t="s">
        <v>64</v>
      </c>
      <c r="AG167" s="3146"/>
      <c r="AH167" s="3176"/>
      <c r="AI167" s="3140"/>
      <c r="AJ167" s="1545"/>
      <c r="AK167" s="1545"/>
      <c r="AL167" s="1545"/>
      <c r="AM167" s="1545"/>
      <c r="AN167" s="1545"/>
      <c r="AO167" s="1545"/>
      <c r="AP167" s="1545"/>
      <c r="AQ167" s="1545"/>
      <c r="AR167" s="1545"/>
      <c r="AS167" s="1545"/>
      <c r="AT167" s="1545"/>
      <c r="AU167" s="1545"/>
      <c r="AV167" s="1545"/>
      <c r="AW167" s="1545"/>
      <c r="AX167" s="1545"/>
      <c r="AY167" s="1545"/>
      <c r="AZ167" s="1545"/>
      <c r="BA167" s="1545"/>
      <c r="BB167" s="1545"/>
      <c r="BC167" s="1545"/>
      <c r="BD167" s="1545"/>
      <c r="BE167" s="1545"/>
      <c r="BF167" s="1545"/>
      <c r="BG167" s="1545"/>
      <c r="BH167" s="1545"/>
      <c r="BI167" s="1545"/>
      <c r="BJ167" s="1545"/>
      <c r="BK167" s="1545"/>
      <c r="BL167" s="1545"/>
      <c r="BM167" s="1545"/>
      <c r="BN167" s="1545"/>
      <c r="BO167" s="1545"/>
      <c r="BP167" s="1545"/>
      <c r="BQ167" s="1545"/>
      <c r="BR167" s="1545"/>
      <c r="BS167" s="1545"/>
      <c r="BT167" s="1545"/>
      <c r="BU167" s="1545"/>
      <c r="BV167" s="1545"/>
      <c r="BW167" s="1545"/>
      <c r="BX167" s="1545"/>
      <c r="BY167" s="1545"/>
      <c r="BZ167" s="1545"/>
      <c r="CA167" s="1545"/>
      <c r="CB167" s="1545"/>
      <c r="CC167" s="1545"/>
      <c r="CD167" s="1545"/>
      <c r="CE167" s="1545"/>
      <c r="CF167" s="1545"/>
      <c r="CG167" s="1545"/>
      <c r="CH167" s="1545"/>
      <c r="CI167" s="1545"/>
      <c r="CJ167" s="1545"/>
      <c r="CK167" s="1545"/>
      <c r="CL167" s="1545"/>
      <c r="CM167" s="1545"/>
      <c r="CN167" s="1545"/>
      <c r="CO167" s="1545"/>
      <c r="CP167" s="1545"/>
      <c r="CQ167" s="1545"/>
      <c r="CR167" s="1545"/>
    </row>
    <row r="168" spans="1:96" ht="15" customHeight="1" x14ac:dyDescent="0.25">
      <c r="A168" s="183" t="s">
        <v>4170</v>
      </c>
      <c r="B168" s="1596">
        <f t="shared" ref="B168:B170" si="232">SUM(C168:D168)</f>
        <v>9</v>
      </c>
      <c r="C168" s="1597">
        <f t="shared" ref="C168:D168" si="233">+E168+G168+I168+K168+M168+O168+Q168+S168+U168+W168+Y168+AA168+AC168+AE168</f>
        <v>2</v>
      </c>
      <c r="D168" s="3026">
        <f t="shared" si="233"/>
        <v>7</v>
      </c>
      <c r="E168" s="1396">
        <v>0</v>
      </c>
      <c r="F168" s="1547">
        <v>0</v>
      </c>
      <c r="G168" s="1396">
        <v>0</v>
      </c>
      <c r="H168" s="1547">
        <v>0</v>
      </c>
      <c r="I168" s="1396">
        <v>0</v>
      </c>
      <c r="J168" s="1547">
        <v>0</v>
      </c>
      <c r="K168" s="1396">
        <v>0</v>
      </c>
      <c r="L168" s="1547">
        <v>0</v>
      </c>
      <c r="M168" s="1396">
        <v>0</v>
      </c>
      <c r="N168" s="1547">
        <v>0</v>
      </c>
      <c r="O168" s="1396">
        <v>0</v>
      </c>
      <c r="P168" s="1547">
        <v>0</v>
      </c>
      <c r="Q168" s="1396">
        <v>0</v>
      </c>
      <c r="R168" s="1547">
        <v>0</v>
      </c>
      <c r="S168" s="1396">
        <v>0</v>
      </c>
      <c r="T168" s="1547">
        <v>0</v>
      </c>
      <c r="U168" s="1396">
        <v>0</v>
      </c>
      <c r="V168" s="1547">
        <v>0</v>
      </c>
      <c r="W168" s="1396">
        <v>0</v>
      </c>
      <c r="X168" s="1547">
        <v>3</v>
      </c>
      <c r="Y168" s="1396">
        <v>0</v>
      </c>
      <c r="Z168" s="1547">
        <v>3</v>
      </c>
      <c r="AA168" s="1396">
        <v>1</v>
      </c>
      <c r="AB168" s="1547">
        <v>0</v>
      </c>
      <c r="AC168" s="1396">
        <v>0</v>
      </c>
      <c r="AD168" s="1547">
        <v>1</v>
      </c>
      <c r="AE168" s="1396">
        <v>1</v>
      </c>
      <c r="AF168" s="3027">
        <v>0</v>
      </c>
      <c r="AG168" s="1606">
        <v>0</v>
      </c>
      <c r="AH168" s="1396">
        <v>4</v>
      </c>
      <c r="AI168" s="2895">
        <v>0</v>
      </c>
      <c r="AJ168" s="1545" t="str">
        <f t="shared" ref="AJ168:AJ170" si="234">CA168&amp;CB168&amp;CE168&amp;CF168</f>
        <v/>
      </c>
      <c r="AK168" s="1545"/>
      <c r="AL168" s="1545"/>
      <c r="AM168" s="1545"/>
      <c r="AN168" s="1545"/>
      <c r="AO168" s="1545"/>
      <c r="AP168" s="1545"/>
      <c r="AQ168" s="1545"/>
      <c r="AR168" s="1545"/>
      <c r="AS168" s="1545"/>
      <c r="AT168" s="1545"/>
      <c r="AU168" s="1545"/>
      <c r="AV168" s="1545"/>
      <c r="AW168" s="1545"/>
      <c r="AX168" s="1545"/>
      <c r="AY168" s="1545"/>
      <c r="AZ168" s="1545"/>
      <c r="BA168" s="1545"/>
      <c r="BB168" s="1545"/>
      <c r="BC168" s="1545"/>
      <c r="BD168" s="1545"/>
      <c r="BE168" s="1545"/>
      <c r="BF168" s="1545"/>
      <c r="BG168" s="1545"/>
      <c r="BH168" s="1545"/>
      <c r="BI168" s="1545"/>
      <c r="BJ168" s="1545"/>
      <c r="BK168" s="1545"/>
      <c r="BL168" s="1545"/>
      <c r="BM168" s="1545"/>
      <c r="BN168" s="1545"/>
      <c r="BO168" s="1545"/>
      <c r="BP168" s="1545"/>
      <c r="BQ168" s="1545"/>
      <c r="BR168" s="1545"/>
      <c r="BS168" s="1545"/>
      <c r="BT168" s="1545"/>
      <c r="BU168" s="1545"/>
      <c r="BV168" s="1545"/>
      <c r="BW168" s="1545"/>
      <c r="BX168" s="1545"/>
      <c r="BY168" s="1545"/>
      <c r="BZ168" s="1545"/>
      <c r="CA168" s="2983" t="str">
        <f t="shared" ref="CA168:CA170" si="235">IF(AND(B168&gt;0,AH168="")," * No olvide digitar La variable Pueblos Originarios. Digite CERO si no tiene.",IF(AH168&gt;B168," * La variable Pueblos Originarios no puede ser mayor al Total Ambos Sexos.",""))</f>
        <v/>
      </c>
      <c r="CB168" s="2983" t="str">
        <f t="shared" ref="CB168:CB170" si="236">IF(AND(B168&gt;0,AI168="")," * No olvide digitar La variable Migrantes. Digite CERO si no tiene.",IF(AI168&gt;B168," * La variable Migrantes no puede ser mayor al Total Ambos Sexos.",""))</f>
        <v/>
      </c>
      <c r="CC168" s="1545"/>
      <c r="CD168" s="1545"/>
      <c r="CE168" s="1545"/>
      <c r="CF168" s="1545"/>
      <c r="CG168" s="1545"/>
      <c r="CH168" s="1545"/>
      <c r="CI168" s="1545"/>
      <c r="CJ168" s="1545"/>
      <c r="CK168" s="2984">
        <f t="shared" ref="CK168:CK170" si="237">IF(AND(B168&gt;0,AH168=""),1,IF(AH168&gt;B168,1,0))</f>
        <v>0</v>
      </c>
      <c r="CL168" s="2984">
        <f t="shared" ref="CL168:CL170" si="238">IF(AND(B168&gt;0,AI168=""),1,IF(AI168&gt;B168,1,0))</f>
        <v>0</v>
      </c>
      <c r="CM168" s="1545"/>
      <c r="CN168" s="1545"/>
      <c r="CO168" s="1545"/>
      <c r="CP168" s="1545"/>
      <c r="CQ168" s="1545"/>
      <c r="CR168" s="1545"/>
    </row>
    <row r="169" spans="1:96" ht="15" customHeight="1" x14ac:dyDescent="0.25">
      <c r="A169" s="183" t="s">
        <v>4171</v>
      </c>
      <c r="B169" s="3036">
        <f t="shared" si="232"/>
        <v>0</v>
      </c>
      <c r="C169" s="3037">
        <f t="shared" ref="C169:D169" si="239">+E169+G169+I169+K169+M169+O169+Q169+S169+U169+W169+Y169+AA169+AC169+AE169</f>
        <v>0</v>
      </c>
      <c r="D169" s="3038">
        <f t="shared" si="239"/>
        <v>0</v>
      </c>
      <c r="E169" s="1399"/>
      <c r="F169" s="1548"/>
      <c r="G169" s="1399"/>
      <c r="H169" s="1548"/>
      <c r="I169" s="1399"/>
      <c r="J169" s="1548"/>
      <c r="K169" s="1399"/>
      <c r="L169" s="1548"/>
      <c r="M169" s="1399"/>
      <c r="N169" s="1548"/>
      <c r="O169" s="1399"/>
      <c r="P169" s="1548"/>
      <c r="Q169" s="1399"/>
      <c r="R169" s="1548"/>
      <c r="S169" s="1399"/>
      <c r="T169" s="1548"/>
      <c r="U169" s="1399"/>
      <c r="V169" s="1548"/>
      <c r="W169" s="1399"/>
      <c r="X169" s="1548"/>
      <c r="Y169" s="1399"/>
      <c r="Z169" s="1548"/>
      <c r="AA169" s="1399"/>
      <c r="AB169" s="1548"/>
      <c r="AC169" s="1399"/>
      <c r="AD169" s="1548"/>
      <c r="AE169" s="1399"/>
      <c r="AF169" s="3029"/>
      <c r="AG169" s="1592"/>
      <c r="AH169" s="1399"/>
      <c r="AI169" s="2884"/>
      <c r="AJ169" s="1545" t="str">
        <f t="shared" si="234"/>
        <v/>
      </c>
      <c r="AK169" s="1545"/>
      <c r="AL169" s="1545"/>
      <c r="AM169" s="1545"/>
      <c r="AN169" s="1545"/>
      <c r="AO169" s="1545"/>
      <c r="AP169" s="1545"/>
      <c r="AQ169" s="1545"/>
      <c r="AR169" s="1545"/>
      <c r="AS169" s="1545"/>
      <c r="AT169" s="1545"/>
      <c r="AU169" s="1545"/>
      <c r="AV169" s="1545"/>
      <c r="AW169" s="1545"/>
      <c r="AX169" s="1545"/>
      <c r="AY169" s="1545"/>
      <c r="AZ169" s="1545"/>
      <c r="BA169" s="1545"/>
      <c r="BB169" s="1545"/>
      <c r="BC169" s="1545"/>
      <c r="BD169" s="1545"/>
      <c r="BE169" s="1545"/>
      <c r="BF169" s="1545"/>
      <c r="BG169" s="1545"/>
      <c r="BH169" s="1545"/>
      <c r="BI169" s="1545"/>
      <c r="BJ169" s="1545"/>
      <c r="BK169" s="1545"/>
      <c r="BL169" s="1545"/>
      <c r="BM169" s="1545"/>
      <c r="BN169" s="1545"/>
      <c r="BO169" s="1545"/>
      <c r="BP169" s="1545"/>
      <c r="BQ169" s="1545"/>
      <c r="BR169" s="1545"/>
      <c r="BS169" s="1545"/>
      <c r="BT169" s="1545"/>
      <c r="BU169" s="1545"/>
      <c r="BV169" s="1545"/>
      <c r="BW169" s="1545"/>
      <c r="BX169" s="1545"/>
      <c r="BY169" s="1545"/>
      <c r="BZ169" s="1545"/>
      <c r="CA169" s="2983" t="str">
        <f t="shared" si="235"/>
        <v/>
      </c>
      <c r="CB169" s="2983" t="str">
        <f t="shared" si="236"/>
        <v/>
      </c>
      <c r="CC169" s="1545"/>
      <c r="CD169" s="1545"/>
      <c r="CE169" s="1545"/>
      <c r="CF169" s="1545"/>
      <c r="CG169" s="1545"/>
      <c r="CH169" s="1545"/>
      <c r="CI169" s="1545"/>
      <c r="CJ169" s="1545"/>
      <c r="CK169" s="2984">
        <f t="shared" si="237"/>
        <v>0</v>
      </c>
      <c r="CL169" s="2984">
        <f t="shared" si="238"/>
        <v>0</v>
      </c>
      <c r="CM169" s="1545"/>
      <c r="CN169" s="1545"/>
      <c r="CO169" s="1545"/>
      <c r="CP169" s="1545"/>
      <c r="CQ169" s="1545"/>
      <c r="CR169" s="1545"/>
    </row>
    <row r="170" spans="1:96" ht="15" customHeight="1" x14ac:dyDescent="0.25">
      <c r="A170" s="183" t="s">
        <v>4182</v>
      </c>
      <c r="B170" s="3036">
        <f t="shared" si="232"/>
        <v>0</v>
      </c>
      <c r="C170" s="3037">
        <f t="shared" ref="C170:D170" si="240">+E170+G170+I170+K170+M170+O170+Q170+S170+U170+W170+Y170+AA170+AC170+AE170</f>
        <v>0</v>
      </c>
      <c r="D170" s="3038">
        <f t="shared" si="240"/>
        <v>0</v>
      </c>
      <c r="E170" s="2999"/>
      <c r="F170" s="3000"/>
      <c r="G170" s="2999"/>
      <c r="H170" s="3000"/>
      <c r="I170" s="2999"/>
      <c r="J170" s="3000"/>
      <c r="K170" s="2999"/>
      <c r="L170" s="3000"/>
      <c r="M170" s="2999"/>
      <c r="N170" s="3000"/>
      <c r="O170" s="2999"/>
      <c r="P170" s="3000"/>
      <c r="Q170" s="2999"/>
      <c r="R170" s="3000"/>
      <c r="S170" s="2999"/>
      <c r="T170" s="3000"/>
      <c r="U170" s="2999"/>
      <c r="V170" s="3000"/>
      <c r="W170" s="2999"/>
      <c r="X170" s="3000"/>
      <c r="Y170" s="2999"/>
      <c r="Z170" s="3000"/>
      <c r="AA170" s="2999"/>
      <c r="AB170" s="3000"/>
      <c r="AC170" s="2999"/>
      <c r="AD170" s="3000"/>
      <c r="AE170" s="2999"/>
      <c r="AF170" s="3039"/>
      <c r="AG170" s="1588"/>
      <c r="AH170" s="2999"/>
      <c r="AI170" s="2883"/>
      <c r="AJ170" s="1545" t="str">
        <f t="shared" si="234"/>
        <v/>
      </c>
      <c r="AK170" s="1545"/>
      <c r="AL170" s="1545"/>
      <c r="AM170" s="1545"/>
      <c r="AN170" s="1545"/>
      <c r="AO170" s="1545"/>
      <c r="AP170" s="1545"/>
      <c r="AQ170" s="1545"/>
      <c r="AR170" s="1545"/>
      <c r="AS170" s="1545"/>
      <c r="AT170" s="1545"/>
      <c r="AU170" s="1545"/>
      <c r="AV170" s="1545"/>
      <c r="AW170" s="1545"/>
      <c r="AX170" s="1545"/>
      <c r="AY170" s="1545"/>
      <c r="AZ170" s="1545"/>
      <c r="BA170" s="1545"/>
      <c r="BB170" s="1545"/>
      <c r="BC170" s="1545"/>
      <c r="BD170" s="1545"/>
      <c r="BE170" s="1545"/>
      <c r="BF170" s="1545"/>
      <c r="BG170" s="1545"/>
      <c r="BH170" s="1545"/>
      <c r="BI170" s="1545"/>
      <c r="BJ170" s="1545"/>
      <c r="BK170" s="1545"/>
      <c r="BL170" s="1545"/>
      <c r="BM170" s="1545"/>
      <c r="BN170" s="1545"/>
      <c r="BO170" s="1545"/>
      <c r="BP170" s="1545"/>
      <c r="BQ170" s="1545"/>
      <c r="BR170" s="1545"/>
      <c r="BS170" s="1545"/>
      <c r="BT170" s="1545"/>
      <c r="BU170" s="1545"/>
      <c r="BV170" s="1545"/>
      <c r="BW170" s="1545"/>
      <c r="BX170" s="1545"/>
      <c r="BY170" s="1545"/>
      <c r="BZ170" s="1545"/>
      <c r="CA170" s="2983" t="str">
        <f t="shared" si="235"/>
        <v/>
      </c>
      <c r="CB170" s="2983" t="str">
        <f t="shared" si="236"/>
        <v/>
      </c>
      <c r="CC170" s="1545"/>
      <c r="CD170" s="1545"/>
      <c r="CE170" s="1545"/>
      <c r="CF170" s="1545"/>
      <c r="CG170" s="1545"/>
      <c r="CH170" s="1545"/>
      <c r="CI170" s="1545"/>
      <c r="CJ170" s="1545"/>
      <c r="CK170" s="2984">
        <f t="shared" si="237"/>
        <v>0</v>
      </c>
      <c r="CL170" s="2984">
        <f t="shared" si="238"/>
        <v>0</v>
      </c>
      <c r="CM170" s="1545"/>
      <c r="CN170" s="1545"/>
      <c r="CO170" s="1545"/>
      <c r="CP170" s="1545"/>
      <c r="CQ170" s="1545"/>
      <c r="CR170" s="1545"/>
    </row>
    <row r="171" spans="1:96" ht="15" customHeight="1" x14ac:dyDescent="0.25">
      <c r="A171" s="120" t="s">
        <v>4183</v>
      </c>
      <c r="B171" s="1607"/>
      <c r="C171" s="1608"/>
      <c r="D171" s="3040"/>
      <c r="E171" s="3041"/>
      <c r="F171" s="3042"/>
      <c r="G171" s="3041"/>
      <c r="H171" s="3042"/>
      <c r="I171" s="3041"/>
      <c r="J171" s="3042"/>
      <c r="K171" s="3041"/>
      <c r="L171" s="3042"/>
      <c r="M171" s="3041"/>
      <c r="N171" s="3042"/>
      <c r="O171" s="3041"/>
      <c r="P171" s="3042"/>
      <c r="Q171" s="3041"/>
      <c r="R171" s="3042"/>
      <c r="S171" s="3041"/>
      <c r="T171" s="3042"/>
      <c r="U171" s="3041"/>
      <c r="V171" s="3042"/>
      <c r="W171" s="3041"/>
      <c r="X171" s="3042"/>
      <c r="Y171" s="3041"/>
      <c r="Z171" s="3042"/>
      <c r="AA171" s="3041"/>
      <c r="AB171" s="3042"/>
      <c r="AC171" s="3041"/>
      <c r="AD171" s="3042"/>
      <c r="AE171" s="3041"/>
      <c r="AF171" s="3043"/>
      <c r="AG171" s="1595"/>
      <c r="AH171" s="3041"/>
      <c r="AI171" s="3044"/>
      <c r="AJ171" s="1545"/>
      <c r="AK171" s="1545"/>
      <c r="AL171" s="1545"/>
      <c r="AM171" s="1545"/>
      <c r="AN171" s="1545"/>
      <c r="AO171" s="1545"/>
      <c r="AP171" s="1545"/>
      <c r="AQ171" s="1545"/>
      <c r="AR171" s="1545"/>
      <c r="AS171" s="1545"/>
      <c r="AT171" s="1545"/>
      <c r="AU171" s="1545"/>
      <c r="AV171" s="1545"/>
      <c r="AW171" s="1545"/>
      <c r="AX171" s="1545"/>
      <c r="AY171" s="1545"/>
      <c r="AZ171" s="1545"/>
      <c r="BA171" s="1545"/>
      <c r="BB171" s="1545"/>
      <c r="BC171" s="1545"/>
      <c r="BD171" s="1545"/>
      <c r="BE171" s="1545"/>
      <c r="BF171" s="1545"/>
      <c r="BG171" s="1545"/>
      <c r="BH171" s="1545"/>
      <c r="BI171" s="1545"/>
      <c r="BJ171" s="1545"/>
      <c r="BK171" s="1545"/>
      <c r="BL171" s="1545"/>
      <c r="BM171" s="1545"/>
      <c r="BN171" s="1545"/>
      <c r="BO171" s="1545"/>
      <c r="BP171" s="1545"/>
      <c r="BQ171" s="1545"/>
      <c r="BR171" s="1545"/>
      <c r="BS171" s="1545"/>
      <c r="BT171" s="1545"/>
      <c r="BU171" s="1545"/>
      <c r="BV171" s="1545"/>
      <c r="BW171" s="1545"/>
      <c r="BX171" s="1545"/>
      <c r="BY171" s="1545"/>
      <c r="BZ171" s="1545"/>
      <c r="CA171" s="1545"/>
      <c r="CB171" s="1545"/>
      <c r="CC171" s="1545"/>
      <c r="CD171" s="1545"/>
      <c r="CE171" s="1545"/>
      <c r="CF171" s="1545"/>
      <c r="CG171" s="1545"/>
      <c r="CH171" s="1545"/>
      <c r="CI171" s="1545"/>
      <c r="CJ171" s="1545"/>
      <c r="CK171" s="1545"/>
      <c r="CL171" s="1545"/>
      <c r="CM171" s="1545"/>
      <c r="CN171" s="1545"/>
      <c r="CO171" s="1545"/>
      <c r="CP171" s="1545"/>
      <c r="CQ171" s="1545"/>
      <c r="CR171" s="1545"/>
    </row>
    <row r="172" spans="1:96" ht="16.5" customHeight="1" x14ac:dyDescent="0.25">
      <c r="A172" s="314" t="s">
        <v>4184</v>
      </c>
      <c r="B172" s="1545"/>
      <c r="C172" s="1545"/>
      <c r="D172" s="1545"/>
      <c r="E172" s="1545"/>
      <c r="F172" s="1545"/>
      <c r="G172" s="1545"/>
      <c r="H172" s="1545"/>
      <c r="I172" s="1545"/>
      <c r="J172" s="1545"/>
      <c r="K172" s="1545"/>
      <c r="L172" s="1545"/>
      <c r="M172" s="1545"/>
      <c r="N172" s="1545"/>
      <c r="O172" s="1545"/>
      <c r="P172" s="1545"/>
      <c r="Q172" s="1545"/>
      <c r="R172" s="1545"/>
      <c r="S172" s="1545"/>
      <c r="T172" s="1545"/>
      <c r="U172" s="1545"/>
      <c r="V172" s="1545"/>
      <c r="W172" s="1545"/>
      <c r="X172" s="1545"/>
      <c r="Y172" s="1545"/>
      <c r="Z172" s="1545"/>
      <c r="AA172" s="1545"/>
      <c r="AB172" s="1545"/>
      <c r="AC172" s="1545"/>
      <c r="AD172" s="1545"/>
      <c r="AE172" s="1545"/>
      <c r="AF172" s="1545"/>
      <c r="AG172" s="1545"/>
      <c r="AH172" s="1545"/>
      <c r="AI172" s="1545"/>
      <c r="AJ172" s="1545"/>
      <c r="AK172" s="1545"/>
      <c r="AL172" s="1545"/>
      <c r="AM172" s="1545"/>
      <c r="AN172" s="1545"/>
      <c r="AO172" s="1545"/>
      <c r="AP172" s="1545"/>
      <c r="AQ172" s="1545"/>
      <c r="AR172" s="1545"/>
      <c r="AS172" s="1545"/>
      <c r="AT172" s="1545"/>
      <c r="AU172" s="1545"/>
      <c r="AV172" s="1545"/>
      <c r="AW172" s="1545"/>
      <c r="AX172" s="1545"/>
      <c r="AY172" s="1545"/>
      <c r="AZ172" s="1545"/>
      <c r="BA172" s="1545"/>
      <c r="BB172" s="1545"/>
      <c r="BC172" s="1545"/>
      <c r="BD172" s="1545"/>
      <c r="BE172" s="1545"/>
      <c r="BF172" s="1545"/>
      <c r="BG172" s="1545"/>
      <c r="BH172" s="1545"/>
      <c r="BI172" s="1545"/>
      <c r="BJ172" s="1545"/>
      <c r="BK172" s="1545"/>
      <c r="BL172" s="1545"/>
      <c r="BM172" s="1545"/>
      <c r="BN172" s="1545"/>
      <c r="BO172" s="1545"/>
      <c r="BP172" s="1545"/>
      <c r="BQ172" s="1545"/>
      <c r="BR172" s="1545"/>
      <c r="BS172" s="1545"/>
      <c r="BT172" s="1545"/>
      <c r="BU172" s="1545"/>
      <c r="BV172" s="1545"/>
      <c r="BW172" s="1545"/>
      <c r="BX172" s="1545"/>
      <c r="BY172" s="1545"/>
      <c r="BZ172" s="1545"/>
      <c r="CA172" s="1545"/>
      <c r="CB172" s="1545"/>
      <c r="CC172" s="1545"/>
      <c r="CD172" s="1545"/>
      <c r="CE172" s="1545"/>
      <c r="CF172" s="1545"/>
      <c r="CG172" s="1545"/>
      <c r="CH172" s="1545"/>
      <c r="CI172" s="1545"/>
      <c r="CJ172" s="1545"/>
      <c r="CK172" s="1545"/>
      <c r="CL172" s="1545"/>
      <c r="CM172" s="1545"/>
      <c r="CN172" s="1545"/>
      <c r="CO172" s="1545"/>
      <c r="CP172" s="1545"/>
      <c r="CQ172" s="1545"/>
      <c r="CR172" s="1545"/>
    </row>
    <row r="173" spans="1:96" ht="15" customHeight="1" x14ac:dyDescent="0.25">
      <c r="A173" s="3250" t="s">
        <v>2411</v>
      </c>
      <c r="B173" s="3250" t="s">
        <v>4169</v>
      </c>
      <c r="C173" s="3263" t="s">
        <v>4185</v>
      </c>
      <c r="D173" s="3124"/>
      <c r="E173" s="3250" t="s">
        <v>4186</v>
      </c>
      <c r="F173" s="3263" t="s">
        <v>34</v>
      </c>
      <c r="G173" s="3124"/>
      <c r="H173" s="3124"/>
      <c r="I173" s="3124"/>
      <c r="J173" s="3124"/>
      <c r="K173" s="3124"/>
      <c r="L173" s="3124"/>
      <c r="M173" s="3124"/>
      <c r="N173" s="3124"/>
      <c r="O173" s="3124"/>
      <c r="P173" s="3124"/>
      <c r="Q173" s="3124"/>
      <c r="R173" s="3124"/>
      <c r="S173" s="3124"/>
      <c r="T173" s="3122"/>
      <c r="U173" s="1545"/>
      <c r="V173" s="1545"/>
      <c r="W173" s="1545"/>
      <c r="X173" s="1545"/>
      <c r="Y173" s="1545"/>
      <c r="Z173" s="1545"/>
      <c r="AA173" s="1545"/>
      <c r="AB173" s="1545"/>
      <c r="AC173" s="1545"/>
      <c r="AD173" s="1545"/>
      <c r="AE173" s="1545"/>
      <c r="AF173" s="1545"/>
      <c r="AG173" s="1545"/>
      <c r="AH173" s="1545"/>
      <c r="AI173" s="1545"/>
      <c r="AJ173" s="1545"/>
      <c r="AK173" s="1545"/>
      <c r="AL173" s="1545"/>
      <c r="AM173" s="1545"/>
      <c r="AN173" s="1545"/>
      <c r="AO173" s="1545"/>
      <c r="AP173" s="1545"/>
      <c r="AQ173" s="1545"/>
      <c r="AR173" s="1545"/>
      <c r="AS173" s="1545"/>
      <c r="AT173" s="1545"/>
      <c r="AU173" s="1545"/>
      <c r="AV173" s="1545"/>
      <c r="AW173" s="1545"/>
      <c r="AX173" s="1545"/>
      <c r="AY173" s="1545"/>
      <c r="AZ173" s="1545"/>
      <c r="BA173" s="1545"/>
      <c r="BB173" s="1545"/>
      <c r="BC173" s="1545"/>
      <c r="BD173" s="1545"/>
      <c r="BE173" s="1545"/>
      <c r="BF173" s="1545"/>
      <c r="BG173" s="1545"/>
      <c r="BH173" s="1545"/>
      <c r="BI173" s="1545"/>
      <c r="BJ173" s="1545"/>
      <c r="BK173" s="1545"/>
      <c r="BL173" s="1545"/>
      <c r="BM173" s="1545"/>
      <c r="BN173" s="1545"/>
      <c r="BO173" s="1545"/>
      <c r="BP173" s="1545"/>
      <c r="BQ173" s="1545"/>
      <c r="BR173" s="1545"/>
      <c r="BS173" s="1545"/>
      <c r="BT173" s="1545"/>
      <c r="BU173" s="1545"/>
      <c r="BV173" s="1545"/>
      <c r="BW173" s="1545"/>
      <c r="BX173" s="1545"/>
      <c r="BY173" s="1545"/>
      <c r="BZ173" s="1545"/>
      <c r="CA173" s="1545"/>
      <c r="CB173" s="1545"/>
      <c r="CC173" s="1545"/>
      <c r="CD173" s="1545"/>
      <c r="CE173" s="1545"/>
      <c r="CF173" s="1545"/>
      <c r="CG173" s="1545"/>
      <c r="CH173" s="1545"/>
      <c r="CI173" s="1545"/>
      <c r="CJ173" s="1545"/>
      <c r="CK173" s="1545"/>
      <c r="CL173" s="1545"/>
      <c r="CM173" s="1545"/>
      <c r="CN173" s="1545"/>
      <c r="CO173" s="1545"/>
      <c r="CP173" s="1545"/>
      <c r="CQ173" s="1545"/>
      <c r="CR173" s="1545"/>
    </row>
    <row r="174" spans="1:96" ht="14.25" customHeight="1" x14ac:dyDescent="0.25">
      <c r="A174" s="3129"/>
      <c r="B174" s="3129"/>
      <c r="C174" s="519" t="s">
        <v>4170</v>
      </c>
      <c r="D174" s="2184" t="s">
        <v>4187</v>
      </c>
      <c r="E174" s="3129"/>
      <c r="F174" s="519" t="s">
        <v>86</v>
      </c>
      <c r="G174" s="287" t="s">
        <v>87</v>
      </c>
      <c r="H174" s="287" t="s">
        <v>88</v>
      </c>
      <c r="I174" s="287" t="s">
        <v>89</v>
      </c>
      <c r="J174" s="287" t="s">
        <v>2089</v>
      </c>
      <c r="K174" s="287" t="s">
        <v>91</v>
      </c>
      <c r="L174" s="287" t="s">
        <v>228</v>
      </c>
      <c r="M174" s="287" t="s">
        <v>93</v>
      </c>
      <c r="N174" s="287" t="s">
        <v>229</v>
      </c>
      <c r="O174" s="287" t="s">
        <v>4188</v>
      </c>
      <c r="P174" s="287" t="s">
        <v>4189</v>
      </c>
      <c r="Q174" s="287" t="s">
        <v>4190</v>
      </c>
      <c r="R174" s="287" t="s">
        <v>231</v>
      </c>
      <c r="S174" s="287" t="s">
        <v>4191</v>
      </c>
      <c r="T174" s="2184" t="s">
        <v>4192</v>
      </c>
      <c r="U174" s="1545"/>
      <c r="V174" s="1545"/>
      <c r="W174" s="1545"/>
      <c r="X174" s="1545"/>
      <c r="Y174" s="1545"/>
      <c r="Z174" s="1545"/>
      <c r="AA174" s="1545"/>
      <c r="AB174" s="1545"/>
      <c r="AC174" s="1545"/>
      <c r="AD174" s="1545"/>
      <c r="AE174" s="1545"/>
      <c r="AF174" s="1545"/>
      <c r="AG174" s="1545"/>
      <c r="AH174" s="1545"/>
      <c r="AI174" s="1545"/>
      <c r="AJ174" s="1545"/>
      <c r="AK174" s="1545"/>
      <c r="AL174" s="1545"/>
      <c r="AM174" s="1545"/>
      <c r="AN174" s="1545"/>
      <c r="AO174" s="1545"/>
      <c r="AP174" s="1545"/>
      <c r="AQ174" s="1545"/>
      <c r="AR174" s="1545"/>
      <c r="AS174" s="1545"/>
      <c r="AT174" s="1545"/>
      <c r="AU174" s="1545"/>
      <c r="AV174" s="1545"/>
      <c r="AW174" s="1545"/>
      <c r="AX174" s="1545"/>
      <c r="AY174" s="1545"/>
      <c r="AZ174" s="1545"/>
      <c r="BA174" s="1545"/>
      <c r="BB174" s="1545"/>
      <c r="BC174" s="1545"/>
      <c r="BD174" s="1545"/>
      <c r="BE174" s="1545"/>
      <c r="BF174" s="1545"/>
      <c r="BG174" s="1545"/>
      <c r="BH174" s="1545"/>
      <c r="BI174" s="1545"/>
      <c r="BJ174" s="1545"/>
      <c r="BK174" s="1545"/>
      <c r="BL174" s="1545"/>
      <c r="BM174" s="1545"/>
      <c r="BN174" s="1545"/>
      <c r="BO174" s="1545"/>
      <c r="BP174" s="1545"/>
      <c r="BQ174" s="1545"/>
      <c r="BR174" s="1545"/>
      <c r="BS174" s="1545"/>
      <c r="BT174" s="1545"/>
      <c r="BU174" s="1545"/>
      <c r="BV174" s="1545"/>
      <c r="BW174" s="1545"/>
      <c r="BX174" s="1545"/>
      <c r="BY174" s="1545"/>
      <c r="BZ174" s="1545"/>
      <c r="CA174" s="1545"/>
      <c r="CB174" s="1545"/>
      <c r="CC174" s="1545"/>
      <c r="CD174" s="1545"/>
      <c r="CE174" s="1545"/>
      <c r="CF174" s="1545"/>
      <c r="CG174" s="1545"/>
      <c r="CH174" s="1545"/>
      <c r="CI174" s="1545"/>
      <c r="CJ174" s="1545"/>
      <c r="CK174" s="1545"/>
      <c r="CL174" s="1545"/>
      <c r="CM174" s="1545"/>
      <c r="CN174" s="1545"/>
      <c r="CO174" s="1545"/>
      <c r="CP174" s="1545"/>
      <c r="CQ174" s="1545"/>
      <c r="CR174" s="1545"/>
    </row>
    <row r="175" spans="1:96" ht="15" customHeight="1" x14ac:dyDescent="0.25">
      <c r="A175" s="183" t="s">
        <v>103</v>
      </c>
      <c r="B175" s="771">
        <f t="shared" ref="B175:B178" si="241">SUM(C175:D175)</f>
        <v>0</v>
      </c>
      <c r="C175" s="2999"/>
      <c r="D175" s="3010"/>
      <c r="E175" s="771">
        <f t="shared" ref="E175:E176" si="242">+F175+G175+H175+I175+K175+L175+M175+N175+O175+P175+Q175+R175+S175+T175</f>
        <v>0</v>
      </c>
      <c r="F175" s="1399"/>
      <c r="G175" s="1400"/>
      <c r="H175" s="1400"/>
      <c r="I175" s="1400"/>
      <c r="J175" s="1609"/>
      <c r="K175" s="1400"/>
      <c r="L175" s="1400"/>
      <c r="M175" s="1400"/>
      <c r="N175" s="1400"/>
      <c r="O175" s="1400"/>
      <c r="P175" s="1400"/>
      <c r="Q175" s="1400"/>
      <c r="R175" s="1400"/>
      <c r="S175" s="1400"/>
      <c r="T175" s="2884"/>
      <c r="U175" s="1545"/>
      <c r="V175" s="1545"/>
      <c r="W175" s="1545"/>
      <c r="X175" s="1545"/>
      <c r="Y175" s="1545"/>
      <c r="Z175" s="1545"/>
      <c r="AA175" s="1545"/>
      <c r="AB175" s="1545"/>
      <c r="AC175" s="1545"/>
      <c r="AD175" s="1545"/>
      <c r="AE175" s="1545"/>
      <c r="AF175" s="1545"/>
      <c r="AG175" s="1545"/>
      <c r="AH175" s="1545"/>
      <c r="AI175" s="1545"/>
      <c r="AJ175" s="1545"/>
      <c r="AK175" s="1545"/>
      <c r="AL175" s="1545"/>
      <c r="AM175" s="1545"/>
      <c r="AN175" s="1545"/>
      <c r="AO175" s="1545"/>
      <c r="AP175" s="1545"/>
      <c r="AQ175" s="1545"/>
      <c r="AR175" s="1545"/>
      <c r="AS175" s="1545"/>
      <c r="AT175" s="1545"/>
      <c r="AU175" s="1545"/>
      <c r="AV175" s="1545"/>
      <c r="AW175" s="1545"/>
      <c r="AX175" s="1545"/>
      <c r="AY175" s="1545"/>
      <c r="AZ175" s="1545"/>
      <c r="BA175" s="1545"/>
      <c r="BB175" s="1545"/>
      <c r="BC175" s="1545"/>
      <c r="BD175" s="1545"/>
      <c r="BE175" s="1545"/>
      <c r="BF175" s="1545"/>
      <c r="BG175" s="1545"/>
      <c r="BH175" s="1545"/>
      <c r="BI175" s="1545"/>
      <c r="BJ175" s="1545"/>
      <c r="BK175" s="1545"/>
      <c r="BL175" s="1545"/>
      <c r="BM175" s="1545"/>
      <c r="BN175" s="1545"/>
      <c r="BO175" s="1545"/>
      <c r="BP175" s="1545"/>
      <c r="BQ175" s="1545"/>
      <c r="BR175" s="1545"/>
      <c r="BS175" s="1545"/>
      <c r="BT175" s="1545"/>
      <c r="BU175" s="1545"/>
      <c r="BV175" s="1545"/>
      <c r="BW175" s="1545"/>
      <c r="BX175" s="1545"/>
      <c r="BY175" s="1545"/>
      <c r="BZ175" s="1545"/>
      <c r="CA175" s="1545"/>
      <c r="CB175" s="1545"/>
      <c r="CC175" s="1545"/>
      <c r="CD175" s="1545"/>
      <c r="CE175" s="1545"/>
      <c r="CF175" s="1545"/>
      <c r="CG175" s="1545"/>
      <c r="CH175" s="1545"/>
      <c r="CI175" s="1545"/>
      <c r="CJ175" s="1545"/>
      <c r="CK175" s="1545"/>
      <c r="CL175" s="1545"/>
      <c r="CM175" s="1545"/>
      <c r="CN175" s="1545"/>
      <c r="CO175" s="1545"/>
      <c r="CP175" s="1545"/>
      <c r="CQ175" s="1545"/>
      <c r="CR175" s="1545"/>
    </row>
    <row r="176" spans="1:96" ht="15" customHeight="1" x14ac:dyDescent="0.25">
      <c r="A176" s="183" t="s">
        <v>69</v>
      </c>
      <c r="B176" s="1415">
        <f t="shared" si="241"/>
        <v>0</v>
      </c>
      <c r="C176" s="1399"/>
      <c r="D176" s="2897"/>
      <c r="E176" s="1415">
        <f t="shared" si="242"/>
        <v>0</v>
      </c>
      <c r="F176" s="1399"/>
      <c r="G176" s="1400"/>
      <c r="H176" s="1400"/>
      <c r="I176" s="1400"/>
      <c r="J176" s="1610"/>
      <c r="K176" s="1400"/>
      <c r="L176" s="1400"/>
      <c r="M176" s="1400"/>
      <c r="N176" s="1400"/>
      <c r="O176" s="1400"/>
      <c r="P176" s="1400"/>
      <c r="Q176" s="1400"/>
      <c r="R176" s="1400"/>
      <c r="S176" s="1400"/>
      <c r="T176" s="2884"/>
      <c r="U176" s="1545"/>
      <c r="V176" s="1545"/>
      <c r="W176" s="1545"/>
      <c r="X176" s="1545"/>
      <c r="Y176" s="1545"/>
      <c r="Z176" s="1545"/>
      <c r="AA176" s="1545"/>
      <c r="AB176" s="1545"/>
      <c r="AC176" s="1545"/>
      <c r="AD176" s="1545"/>
      <c r="AE176" s="1545"/>
      <c r="AF176" s="1545"/>
      <c r="AG176" s="1545"/>
      <c r="AH176" s="1545"/>
      <c r="AI176" s="1545"/>
      <c r="AJ176" s="1545"/>
      <c r="AK176" s="1545"/>
      <c r="AL176" s="1545"/>
      <c r="AM176" s="1545"/>
      <c r="AN176" s="1545"/>
      <c r="AO176" s="1545"/>
      <c r="AP176" s="1545"/>
      <c r="AQ176" s="1545"/>
      <c r="AR176" s="1545"/>
      <c r="AS176" s="1545"/>
      <c r="AT176" s="1545"/>
      <c r="AU176" s="1545"/>
      <c r="AV176" s="1545"/>
      <c r="AW176" s="1545"/>
      <c r="AX176" s="1545"/>
      <c r="AY176" s="1545"/>
      <c r="AZ176" s="1545"/>
      <c r="BA176" s="1545"/>
      <c r="BB176" s="1545"/>
      <c r="BC176" s="1545"/>
      <c r="BD176" s="1545"/>
      <c r="BE176" s="1545"/>
      <c r="BF176" s="1545"/>
      <c r="BG176" s="1545"/>
      <c r="BH176" s="1545"/>
      <c r="BI176" s="1545"/>
      <c r="BJ176" s="1545"/>
      <c r="BK176" s="1545"/>
      <c r="BL176" s="1545"/>
      <c r="BM176" s="1545"/>
      <c r="BN176" s="1545"/>
      <c r="BO176" s="1545"/>
      <c r="BP176" s="1545"/>
      <c r="BQ176" s="1545"/>
      <c r="BR176" s="1545"/>
      <c r="BS176" s="1545"/>
      <c r="BT176" s="1545"/>
      <c r="BU176" s="1545"/>
      <c r="BV176" s="1545"/>
      <c r="BW176" s="1545"/>
      <c r="BX176" s="1545"/>
      <c r="BY176" s="1545"/>
      <c r="BZ176" s="1545"/>
      <c r="CA176" s="1545"/>
      <c r="CB176" s="1545"/>
      <c r="CC176" s="1545"/>
      <c r="CD176" s="1545"/>
      <c r="CE176" s="1545"/>
      <c r="CF176" s="1545"/>
      <c r="CG176" s="1545"/>
      <c r="CH176" s="1545"/>
      <c r="CI176" s="1545"/>
      <c r="CJ176" s="1545"/>
      <c r="CK176" s="1545"/>
      <c r="CL176" s="1545"/>
      <c r="CM176" s="1545"/>
      <c r="CN176" s="1545"/>
      <c r="CO176" s="1545"/>
      <c r="CP176" s="1545"/>
      <c r="CQ176" s="1545"/>
      <c r="CR176" s="1545"/>
    </row>
    <row r="177" spans="1:96" ht="15" customHeight="1" x14ac:dyDescent="0.25">
      <c r="A177" s="183" t="s">
        <v>110</v>
      </c>
      <c r="B177" s="1415">
        <f t="shared" si="241"/>
        <v>0</v>
      </c>
      <c r="C177" s="1399"/>
      <c r="D177" s="2897"/>
      <c r="E177" s="1415">
        <f>SUM(F177:T177)</f>
        <v>0</v>
      </c>
      <c r="F177" s="1399"/>
      <c r="G177" s="1400"/>
      <c r="H177" s="1400"/>
      <c r="I177" s="1400"/>
      <c r="J177" s="1400"/>
      <c r="K177" s="1400"/>
      <c r="L177" s="1400"/>
      <c r="M177" s="1400"/>
      <c r="N177" s="1400"/>
      <c r="O177" s="1400"/>
      <c r="P177" s="1400"/>
      <c r="Q177" s="1400"/>
      <c r="R177" s="1400"/>
      <c r="S177" s="1400"/>
      <c r="T177" s="2884"/>
      <c r="U177" s="1545"/>
      <c r="V177" s="1545"/>
      <c r="W177" s="1545"/>
      <c r="X177" s="1545"/>
      <c r="Y177" s="1545"/>
      <c r="Z177" s="1545"/>
      <c r="AA177" s="1545"/>
      <c r="AB177" s="1545"/>
      <c r="AC177" s="1545"/>
      <c r="AD177" s="1545"/>
      <c r="AE177" s="1545"/>
      <c r="AF177" s="1545"/>
      <c r="AG177" s="1545"/>
      <c r="AH177" s="1545"/>
      <c r="AI177" s="1545"/>
      <c r="AJ177" s="1545"/>
      <c r="AK177" s="1545"/>
      <c r="AL177" s="1545"/>
      <c r="AM177" s="1545"/>
      <c r="AN177" s="1545"/>
      <c r="AO177" s="1545"/>
      <c r="AP177" s="1545"/>
      <c r="AQ177" s="1545"/>
      <c r="AR177" s="1545"/>
      <c r="AS177" s="1545"/>
      <c r="AT177" s="1545"/>
      <c r="AU177" s="1545"/>
      <c r="AV177" s="1545"/>
      <c r="AW177" s="1545"/>
      <c r="AX177" s="1545"/>
      <c r="AY177" s="1545"/>
      <c r="AZ177" s="1545"/>
      <c r="BA177" s="1545"/>
      <c r="BB177" s="1545"/>
      <c r="BC177" s="1545"/>
      <c r="BD177" s="1545"/>
      <c r="BE177" s="1545"/>
      <c r="BF177" s="1545"/>
      <c r="BG177" s="1545"/>
      <c r="BH177" s="1545"/>
      <c r="BI177" s="1545"/>
      <c r="BJ177" s="1545"/>
      <c r="BK177" s="1545"/>
      <c r="BL177" s="1545"/>
      <c r="BM177" s="1545"/>
      <c r="BN177" s="1545"/>
      <c r="BO177" s="1545"/>
      <c r="BP177" s="1545"/>
      <c r="BQ177" s="1545"/>
      <c r="BR177" s="1545"/>
      <c r="BS177" s="1545"/>
      <c r="BT177" s="1545"/>
      <c r="BU177" s="1545"/>
      <c r="BV177" s="1545"/>
      <c r="BW177" s="1545"/>
      <c r="BX177" s="1545"/>
      <c r="BY177" s="1545"/>
      <c r="BZ177" s="1545"/>
      <c r="CA177" s="1545"/>
      <c r="CB177" s="1545"/>
      <c r="CC177" s="1545"/>
      <c r="CD177" s="1545"/>
      <c r="CE177" s="1545"/>
      <c r="CF177" s="1545"/>
      <c r="CG177" s="1545"/>
      <c r="CH177" s="1545"/>
      <c r="CI177" s="1545"/>
      <c r="CJ177" s="1545"/>
      <c r="CK177" s="1545"/>
      <c r="CL177" s="1545"/>
      <c r="CM177" s="1545"/>
      <c r="CN177" s="1545"/>
      <c r="CO177" s="1545"/>
      <c r="CP177" s="1545"/>
      <c r="CQ177" s="1545"/>
      <c r="CR177" s="1545"/>
    </row>
    <row r="178" spans="1:96" ht="15" customHeight="1" x14ac:dyDescent="0.25">
      <c r="A178" s="162" t="s">
        <v>4193</v>
      </c>
      <c r="B178" s="1611">
        <f t="shared" si="241"/>
        <v>0</v>
      </c>
      <c r="C178" s="1402"/>
      <c r="D178" s="2899"/>
      <c r="E178" s="1611">
        <f>+F178+G178+H178+I178+K178+L178+M178+N178+O178+P178+Q178+R178+S178+T178</f>
        <v>0</v>
      </c>
      <c r="F178" s="1402"/>
      <c r="G178" s="1403"/>
      <c r="H178" s="1403"/>
      <c r="I178" s="1403"/>
      <c r="J178" s="1612"/>
      <c r="K178" s="1403"/>
      <c r="L178" s="1403"/>
      <c r="M178" s="1403"/>
      <c r="N178" s="1403"/>
      <c r="O178" s="1403"/>
      <c r="P178" s="1403"/>
      <c r="Q178" s="1403"/>
      <c r="R178" s="1403"/>
      <c r="S178" s="1403"/>
      <c r="T178" s="2887"/>
      <c r="U178" s="1545"/>
      <c r="V178" s="1545"/>
      <c r="W178" s="1545"/>
      <c r="X178" s="1545"/>
      <c r="Y178" s="1545"/>
      <c r="Z178" s="1545"/>
      <c r="AA178" s="1545"/>
      <c r="AB178" s="1545"/>
      <c r="AC178" s="1545"/>
      <c r="AD178" s="1545"/>
      <c r="AE178" s="1545"/>
      <c r="AF178" s="1545"/>
      <c r="AG178" s="1545"/>
      <c r="AH178" s="1545"/>
      <c r="AI178" s="1545"/>
      <c r="AJ178" s="1545"/>
      <c r="AK178" s="1545"/>
      <c r="AL178" s="1545"/>
      <c r="AM178" s="1545"/>
      <c r="AN178" s="1545"/>
      <c r="AO178" s="1545"/>
      <c r="AP178" s="1545"/>
      <c r="AQ178" s="1545"/>
      <c r="AR178" s="1545"/>
      <c r="AS178" s="1545"/>
      <c r="AT178" s="1545"/>
      <c r="AU178" s="1545"/>
      <c r="AV178" s="1545"/>
      <c r="AW178" s="1545"/>
      <c r="AX178" s="1545"/>
      <c r="AY178" s="1545"/>
      <c r="AZ178" s="1545"/>
      <c r="BA178" s="1545"/>
      <c r="BB178" s="1545"/>
      <c r="BC178" s="1545"/>
      <c r="BD178" s="1545"/>
      <c r="BE178" s="1545"/>
      <c r="BF178" s="1545"/>
      <c r="BG178" s="1545"/>
      <c r="BH178" s="1545"/>
      <c r="BI178" s="1545"/>
      <c r="BJ178" s="1545"/>
      <c r="BK178" s="1545"/>
      <c r="BL178" s="1545"/>
      <c r="BM178" s="1545"/>
      <c r="BN178" s="1545"/>
      <c r="BO178" s="1545"/>
      <c r="BP178" s="1545"/>
      <c r="BQ178" s="1545"/>
      <c r="BR178" s="1545"/>
      <c r="BS178" s="1545"/>
      <c r="BT178" s="1545"/>
      <c r="BU178" s="1545"/>
      <c r="BV178" s="1545"/>
      <c r="BW178" s="1545"/>
      <c r="BX178" s="1545"/>
      <c r="BY178" s="1545"/>
      <c r="BZ178" s="1545"/>
      <c r="CA178" s="1545"/>
      <c r="CB178" s="1545"/>
      <c r="CC178" s="1545"/>
      <c r="CD178" s="1545"/>
      <c r="CE178" s="1545"/>
      <c r="CF178" s="1545"/>
      <c r="CG178" s="1545"/>
      <c r="CH178" s="1545"/>
      <c r="CI178" s="1545"/>
      <c r="CJ178" s="1545"/>
      <c r="CK178" s="1545"/>
      <c r="CL178" s="1545"/>
      <c r="CM178" s="1545"/>
      <c r="CN178" s="1545"/>
      <c r="CO178" s="1545"/>
      <c r="CP178" s="1545"/>
      <c r="CQ178" s="1545"/>
      <c r="CR178" s="1545"/>
    </row>
    <row r="179" spans="1:96" ht="16.5" customHeight="1" x14ac:dyDescent="0.25">
      <c r="A179" s="314" t="s">
        <v>4194</v>
      </c>
      <c r="B179" s="1544"/>
      <c r="C179" s="1544"/>
      <c r="D179" s="1544"/>
      <c r="E179" s="1544"/>
      <c r="F179" s="1544"/>
      <c r="G179" s="1544"/>
      <c r="H179" s="1544"/>
      <c r="I179" s="1544"/>
      <c r="J179" s="1544"/>
      <c r="K179" s="1544"/>
      <c r="L179" s="1544"/>
      <c r="M179" s="1544"/>
      <c r="N179" s="1544"/>
      <c r="O179" s="1544"/>
      <c r="P179" s="1544"/>
      <c r="Q179" s="1544"/>
      <c r="R179" s="1544"/>
      <c r="S179" s="1544"/>
      <c r="T179" s="1544"/>
      <c r="U179" s="1544"/>
      <c r="V179" s="1544"/>
      <c r="W179" s="1544"/>
      <c r="X179" s="1544"/>
      <c r="Y179" s="1544"/>
      <c r="Z179" s="1544"/>
      <c r="AA179" s="1544"/>
      <c r="AB179" s="1544"/>
      <c r="AC179" s="1544"/>
      <c r="AD179" s="1544"/>
      <c r="AE179" s="1544"/>
      <c r="AF179" s="1544"/>
      <c r="AG179" s="1544"/>
      <c r="AH179" s="1544"/>
      <c r="AI179" s="1544"/>
      <c r="AJ179" s="1544"/>
      <c r="AK179" s="1544"/>
      <c r="AL179" s="1544"/>
      <c r="AM179" s="1544"/>
      <c r="AN179" s="1544"/>
      <c r="AO179" s="1544"/>
      <c r="AP179" s="1544"/>
      <c r="AQ179" s="1544"/>
      <c r="AR179" s="1544"/>
      <c r="AS179" s="1544"/>
      <c r="AT179" s="1544"/>
      <c r="AU179" s="1544"/>
      <c r="AV179" s="1544"/>
      <c r="AW179" s="1544"/>
      <c r="AX179" s="1544"/>
      <c r="AY179" s="1544"/>
      <c r="AZ179" s="1544"/>
      <c r="BA179" s="1544"/>
      <c r="BB179" s="1544"/>
      <c r="BC179" s="1544"/>
      <c r="BD179" s="1544"/>
      <c r="BE179" s="1544"/>
      <c r="BF179" s="1544"/>
      <c r="BG179" s="1544"/>
      <c r="BH179" s="1544"/>
      <c r="BI179" s="1544"/>
      <c r="BJ179" s="1544"/>
      <c r="BK179" s="1544"/>
      <c r="BL179" s="1544"/>
      <c r="BM179" s="1544"/>
      <c r="BN179" s="1544"/>
      <c r="BO179" s="1544"/>
      <c r="BP179" s="1544"/>
      <c r="BQ179" s="1544"/>
      <c r="BR179" s="1544"/>
      <c r="BS179" s="1544"/>
      <c r="BT179" s="1544"/>
      <c r="BU179" s="1544"/>
      <c r="BV179" s="1544"/>
      <c r="BW179" s="1544"/>
      <c r="BX179" s="1544"/>
      <c r="BY179" s="1544"/>
      <c r="BZ179" s="1544"/>
      <c r="CA179" s="1544"/>
      <c r="CB179" s="1544"/>
      <c r="CC179" s="1544"/>
      <c r="CD179" s="1544"/>
      <c r="CE179" s="1544"/>
      <c r="CF179" s="1544"/>
      <c r="CG179" s="1544"/>
      <c r="CH179" s="1544"/>
      <c r="CI179" s="1544"/>
      <c r="CJ179" s="1544"/>
      <c r="CK179" s="1544"/>
      <c r="CL179" s="1544"/>
      <c r="CM179" s="1544"/>
      <c r="CN179" s="1544"/>
      <c r="CO179" s="1544"/>
      <c r="CP179" s="1544"/>
      <c r="CQ179" s="1544"/>
      <c r="CR179" s="1544"/>
    </row>
    <row r="180" spans="1:96" ht="15" customHeight="1" x14ac:dyDescent="0.25">
      <c r="A180" s="3153" t="s">
        <v>4195</v>
      </c>
      <c r="B180" s="3211" t="s">
        <v>4196</v>
      </c>
      <c r="C180" s="3124"/>
      <c r="D180" s="3122"/>
      <c r="E180" s="3211" t="s">
        <v>4197</v>
      </c>
      <c r="F180" s="3124"/>
      <c r="G180" s="3122"/>
      <c r="H180" s="1545"/>
      <c r="I180" s="1545"/>
      <c r="J180" s="1545"/>
      <c r="K180" s="1545"/>
      <c r="L180" s="1545"/>
      <c r="M180" s="1545"/>
      <c r="N180" s="1545"/>
      <c r="O180" s="1545"/>
      <c r="P180" s="1545"/>
      <c r="Q180" s="1545"/>
      <c r="R180" s="1545"/>
      <c r="S180" s="1545"/>
      <c r="T180" s="1545"/>
      <c r="U180" s="1545"/>
      <c r="V180" s="1545"/>
      <c r="W180" s="1545"/>
      <c r="X180" s="1545"/>
      <c r="Y180" s="1545"/>
      <c r="Z180" s="1545"/>
      <c r="AA180" s="1545"/>
      <c r="AB180" s="1545"/>
      <c r="AC180" s="1545"/>
      <c r="AD180" s="1545"/>
      <c r="AE180" s="1545"/>
      <c r="AF180" s="1545"/>
      <c r="AG180" s="1545"/>
      <c r="AH180" s="1545"/>
      <c r="AI180" s="1545"/>
      <c r="AJ180" s="1545"/>
      <c r="AK180" s="1545"/>
      <c r="AL180" s="1545"/>
      <c r="AM180" s="1545"/>
      <c r="AN180" s="1545"/>
      <c r="AO180" s="1545"/>
      <c r="AP180" s="1545"/>
      <c r="AQ180" s="1545"/>
      <c r="AR180" s="1545"/>
      <c r="AS180" s="1545"/>
      <c r="AT180" s="1545"/>
      <c r="AU180" s="1545"/>
      <c r="AV180" s="1545"/>
      <c r="AW180" s="1545"/>
      <c r="AX180" s="1545"/>
      <c r="AY180" s="1545"/>
      <c r="AZ180" s="1545"/>
      <c r="BA180" s="1545"/>
      <c r="BB180" s="1545"/>
      <c r="BC180" s="1545"/>
      <c r="BD180" s="1545"/>
      <c r="BE180" s="1545"/>
      <c r="BF180" s="1545"/>
      <c r="BG180" s="1545"/>
      <c r="BH180" s="1545"/>
      <c r="BI180" s="1545"/>
      <c r="BJ180" s="1545"/>
      <c r="BK180" s="1545"/>
      <c r="BL180" s="1545"/>
      <c r="BM180" s="1545"/>
      <c r="BN180" s="1545"/>
      <c r="BO180" s="1545"/>
      <c r="BP180" s="1545"/>
      <c r="BQ180" s="1545"/>
      <c r="BR180" s="1545"/>
      <c r="BS180" s="1545"/>
      <c r="BT180" s="1545"/>
      <c r="BU180" s="1545"/>
      <c r="BV180" s="1545"/>
      <c r="BW180" s="1545"/>
      <c r="BX180" s="1545"/>
      <c r="BY180" s="1545"/>
      <c r="BZ180" s="1545"/>
      <c r="CA180" s="1545"/>
      <c r="CB180" s="1545"/>
      <c r="CC180" s="1545"/>
      <c r="CD180" s="1545"/>
      <c r="CE180" s="1545"/>
      <c r="CF180" s="1545"/>
      <c r="CG180" s="1545"/>
      <c r="CH180" s="1545"/>
      <c r="CI180" s="1545"/>
      <c r="CJ180" s="1545"/>
      <c r="CK180" s="1545"/>
      <c r="CL180" s="1545"/>
      <c r="CM180" s="1545"/>
      <c r="CN180" s="1545"/>
      <c r="CO180" s="1545"/>
      <c r="CP180" s="1545"/>
      <c r="CQ180" s="1545"/>
      <c r="CR180" s="1545"/>
    </row>
    <row r="181" spans="1:96" ht="15" customHeight="1" x14ac:dyDescent="0.25">
      <c r="A181" s="3129"/>
      <c r="B181" s="1322" t="s">
        <v>84</v>
      </c>
      <c r="C181" s="519" t="s">
        <v>63</v>
      </c>
      <c r="D181" s="2184" t="s">
        <v>64</v>
      </c>
      <c r="E181" s="1322" t="s">
        <v>84</v>
      </c>
      <c r="F181" s="519" t="s">
        <v>63</v>
      </c>
      <c r="G181" s="2184" t="s">
        <v>64</v>
      </c>
      <c r="H181" s="1545"/>
      <c r="I181" s="1545"/>
      <c r="J181" s="1545"/>
      <c r="K181" s="1545"/>
      <c r="L181" s="1545"/>
      <c r="M181" s="1545"/>
      <c r="N181" s="1545"/>
      <c r="O181" s="1545"/>
      <c r="P181" s="1545"/>
      <c r="Q181" s="1545"/>
      <c r="R181" s="1545"/>
      <c r="S181" s="1545"/>
      <c r="T181" s="1545"/>
      <c r="U181" s="1545"/>
      <c r="V181" s="1545"/>
      <c r="W181" s="1545"/>
      <c r="X181" s="1545"/>
      <c r="Y181" s="1545"/>
      <c r="Z181" s="1545"/>
      <c r="AA181" s="1545"/>
      <c r="AB181" s="1545"/>
      <c r="AC181" s="1545"/>
      <c r="AD181" s="1545"/>
      <c r="AE181" s="1545"/>
      <c r="AF181" s="1545"/>
      <c r="AG181" s="1545"/>
      <c r="AH181" s="1545"/>
      <c r="AI181" s="1545"/>
      <c r="AJ181" s="1545"/>
      <c r="AK181" s="1545"/>
      <c r="AL181" s="1545"/>
      <c r="AM181" s="1545"/>
      <c r="AN181" s="1545"/>
      <c r="AO181" s="1545"/>
      <c r="AP181" s="1545"/>
      <c r="AQ181" s="1545"/>
      <c r="AR181" s="1545"/>
      <c r="AS181" s="1545"/>
      <c r="AT181" s="1545"/>
      <c r="AU181" s="1545"/>
      <c r="AV181" s="1545"/>
      <c r="AW181" s="1545"/>
      <c r="AX181" s="1545"/>
      <c r="AY181" s="1545"/>
      <c r="AZ181" s="1545"/>
      <c r="BA181" s="1545"/>
      <c r="BB181" s="1545"/>
      <c r="BC181" s="1545"/>
      <c r="BD181" s="1545"/>
      <c r="BE181" s="1545"/>
      <c r="BF181" s="1545"/>
      <c r="BG181" s="1545"/>
      <c r="BH181" s="1545"/>
      <c r="BI181" s="1545"/>
      <c r="BJ181" s="1545"/>
      <c r="BK181" s="1545"/>
      <c r="BL181" s="1545"/>
      <c r="BM181" s="1545"/>
      <c r="BN181" s="1545"/>
      <c r="BO181" s="1545"/>
      <c r="BP181" s="1545"/>
      <c r="BQ181" s="1545"/>
      <c r="BR181" s="1545"/>
      <c r="BS181" s="1545"/>
      <c r="BT181" s="1545"/>
      <c r="BU181" s="1545"/>
      <c r="BV181" s="1545"/>
      <c r="BW181" s="1545"/>
      <c r="BX181" s="1545"/>
      <c r="BY181" s="1545"/>
      <c r="BZ181" s="1545"/>
      <c r="CA181" s="1545"/>
      <c r="CB181" s="1545"/>
      <c r="CC181" s="1545"/>
      <c r="CD181" s="1545"/>
      <c r="CE181" s="1545"/>
      <c r="CF181" s="1545"/>
      <c r="CG181" s="1545"/>
      <c r="CH181" s="1545"/>
      <c r="CI181" s="1545"/>
      <c r="CJ181" s="1545"/>
      <c r="CK181" s="1545"/>
      <c r="CL181" s="1545"/>
      <c r="CM181" s="1545"/>
      <c r="CN181" s="1545"/>
      <c r="CO181" s="1545"/>
      <c r="CP181" s="1545"/>
      <c r="CQ181" s="1545"/>
      <c r="CR181" s="1545"/>
    </row>
    <row r="182" spans="1:96" ht="15" customHeight="1" x14ac:dyDescent="0.25">
      <c r="A182" s="183" t="s">
        <v>4198</v>
      </c>
      <c r="B182" s="1613">
        <f t="shared" ref="B182:B183" si="243">SUM(C182:D182)</f>
        <v>0</v>
      </c>
      <c r="C182" s="1614"/>
      <c r="D182" s="3045"/>
      <c r="E182" s="1613">
        <f t="shared" ref="E182:E183" si="244">SUM(F182:G182)</f>
        <v>0</v>
      </c>
      <c r="F182" s="1614"/>
      <c r="G182" s="3045"/>
      <c r="H182" s="1545"/>
      <c r="I182" s="1545"/>
      <c r="J182" s="1545"/>
      <c r="K182" s="1545"/>
      <c r="L182" s="1545"/>
      <c r="M182" s="1545"/>
      <c r="N182" s="1545"/>
      <c r="O182" s="1545"/>
      <c r="P182" s="1545"/>
      <c r="Q182" s="1545"/>
      <c r="R182" s="1545"/>
      <c r="S182" s="1545"/>
      <c r="T182" s="1545"/>
      <c r="U182" s="1545"/>
      <c r="V182" s="1545"/>
      <c r="W182" s="1545"/>
      <c r="X182" s="1545"/>
      <c r="Y182" s="1545"/>
      <c r="Z182" s="1545"/>
      <c r="AA182" s="1545"/>
      <c r="AB182" s="1545"/>
      <c r="AC182" s="1545"/>
      <c r="AD182" s="1545"/>
      <c r="AE182" s="1545"/>
      <c r="AF182" s="1545"/>
      <c r="AG182" s="1545"/>
      <c r="AH182" s="1545"/>
      <c r="AI182" s="1545"/>
      <c r="AJ182" s="1545"/>
      <c r="AK182" s="1545"/>
      <c r="AL182" s="1545"/>
      <c r="AM182" s="1545"/>
      <c r="AN182" s="1545"/>
      <c r="AO182" s="1545"/>
      <c r="AP182" s="1545"/>
      <c r="AQ182" s="1545"/>
      <c r="AR182" s="1545"/>
      <c r="AS182" s="1545"/>
      <c r="AT182" s="1545"/>
      <c r="AU182" s="1545"/>
      <c r="AV182" s="1545"/>
      <c r="AW182" s="1545"/>
      <c r="AX182" s="1545"/>
      <c r="AY182" s="1545"/>
      <c r="AZ182" s="1545"/>
      <c r="BA182" s="1545"/>
      <c r="BB182" s="1545"/>
      <c r="BC182" s="1545"/>
      <c r="BD182" s="1545"/>
      <c r="BE182" s="1545"/>
      <c r="BF182" s="1545"/>
      <c r="BG182" s="1545"/>
      <c r="BH182" s="1545"/>
      <c r="BI182" s="1545"/>
      <c r="BJ182" s="1545"/>
      <c r="BK182" s="1545"/>
      <c r="BL182" s="1545"/>
      <c r="BM182" s="1545"/>
      <c r="BN182" s="1545"/>
      <c r="BO182" s="1545"/>
      <c r="BP182" s="1545"/>
      <c r="BQ182" s="1545"/>
      <c r="BR182" s="1545"/>
      <c r="BS182" s="1545"/>
      <c r="BT182" s="1545"/>
      <c r="BU182" s="1545"/>
      <c r="BV182" s="1545"/>
      <c r="BW182" s="1545"/>
      <c r="BX182" s="1545"/>
      <c r="BY182" s="1545"/>
      <c r="BZ182" s="1545"/>
      <c r="CA182" s="1545"/>
      <c r="CB182" s="1545"/>
      <c r="CC182" s="1545"/>
      <c r="CD182" s="1545"/>
      <c r="CE182" s="1545"/>
      <c r="CF182" s="1545"/>
      <c r="CG182" s="1545"/>
      <c r="CH182" s="1545"/>
      <c r="CI182" s="1545"/>
      <c r="CJ182" s="1545"/>
      <c r="CK182" s="1545"/>
      <c r="CL182" s="1545"/>
      <c r="CM182" s="1545"/>
      <c r="CN182" s="1545"/>
      <c r="CO182" s="1545"/>
      <c r="CP182" s="1545"/>
      <c r="CQ182" s="1545"/>
      <c r="CR182" s="1545"/>
    </row>
    <row r="183" spans="1:96" ht="15" customHeight="1" x14ac:dyDescent="0.25">
      <c r="A183" s="162" t="s">
        <v>4199</v>
      </c>
      <c r="B183" s="1615">
        <f t="shared" si="243"/>
        <v>0</v>
      </c>
      <c r="C183" s="3046"/>
      <c r="D183" s="3047"/>
      <c r="E183" s="1615">
        <f t="shared" si="244"/>
        <v>0</v>
      </c>
      <c r="F183" s="3046"/>
      <c r="G183" s="3047"/>
      <c r="H183" s="1545"/>
      <c r="I183" s="1545"/>
      <c r="J183" s="1545"/>
      <c r="K183" s="1545"/>
      <c r="L183" s="1545"/>
      <c r="M183" s="1545"/>
      <c r="N183" s="1545"/>
      <c r="O183" s="1545"/>
      <c r="P183" s="1545"/>
      <c r="Q183" s="1545"/>
      <c r="R183" s="1545"/>
      <c r="S183" s="1545"/>
      <c r="T183" s="1545"/>
      <c r="U183" s="1545"/>
      <c r="V183" s="1545"/>
      <c r="W183" s="1545"/>
      <c r="X183" s="1545"/>
      <c r="Y183" s="1545"/>
      <c r="Z183" s="1545"/>
      <c r="AA183" s="1545"/>
      <c r="AB183" s="1545"/>
      <c r="AC183" s="1545"/>
      <c r="AD183" s="1545"/>
      <c r="AE183" s="1545"/>
      <c r="AF183" s="1545"/>
      <c r="AG183" s="1545"/>
      <c r="AH183" s="1545"/>
      <c r="AI183" s="1545"/>
      <c r="AJ183" s="1545"/>
      <c r="AK183" s="1545"/>
      <c r="AL183" s="1545"/>
      <c r="AM183" s="1545"/>
      <c r="AN183" s="1545"/>
      <c r="AO183" s="1545"/>
      <c r="AP183" s="1545"/>
      <c r="AQ183" s="1545"/>
      <c r="AR183" s="1545"/>
      <c r="AS183" s="1545"/>
      <c r="AT183" s="1545"/>
      <c r="AU183" s="1545"/>
      <c r="AV183" s="1545"/>
      <c r="AW183" s="1545"/>
      <c r="AX183" s="1545"/>
      <c r="AY183" s="1545"/>
      <c r="AZ183" s="1545"/>
      <c r="BA183" s="1545"/>
      <c r="BB183" s="1545"/>
      <c r="BC183" s="1545"/>
      <c r="BD183" s="1545"/>
      <c r="BE183" s="1545"/>
      <c r="BF183" s="1545"/>
      <c r="BG183" s="1545"/>
      <c r="BH183" s="1545"/>
      <c r="BI183" s="1545"/>
      <c r="BJ183" s="1545"/>
      <c r="BK183" s="1545"/>
      <c r="BL183" s="1545"/>
      <c r="BM183" s="1545"/>
      <c r="BN183" s="1545"/>
      <c r="BO183" s="1545"/>
      <c r="BP183" s="1545"/>
      <c r="BQ183" s="1545"/>
      <c r="BR183" s="1545"/>
      <c r="BS183" s="1545"/>
      <c r="BT183" s="1545"/>
      <c r="BU183" s="1545"/>
      <c r="BV183" s="1545"/>
      <c r="BW183" s="1545"/>
      <c r="BX183" s="1545"/>
      <c r="BY183" s="1545"/>
      <c r="BZ183" s="1545"/>
      <c r="CA183" s="1545"/>
      <c r="CB183" s="1545"/>
      <c r="CC183" s="1545"/>
      <c r="CD183" s="1545"/>
      <c r="CE183" s="1545"/>
      <c r="CF183" s="1545"/>
      <c r="CG183" s="1545"/>
      <c r="CH183" s="1545"/>
      <c r="CI183" s="1545"/>
      <c r="CJ183" s="1545"/>
      <c r="CK183" s="1545"/>
      <c r="CL183" s="1545"/>
      <c r="CM183" s="1545"/>
      <c r="CN183" s="1545"/>
      <c r="CO183" s="1545"/>
      <c r="CP183" s="1545"/>
      <c r="CQ183" s="1545"/>
      <c r="CR183" s="1545"/>
    </row>
    <row r="184" spans="1:96" ht="16.5" customHeight="1" x14ac:dyDescent="0.25">
      <c r="A184" s="3048" t="s">
        <v>4200</v>
      </c>
      <c r="B184" s="1544"/>
      <c r="C184" s="1544"/>
      <c r="D184" s="1544"/>
      <c r="E184" s="1544"/>
      <c r="F184" s="1544"/>
      <c r="G184" s="1544"/>
      <c r="H184" s="1544"/>
      <c r="I184" s="1544"/>
      <c r="J184" s="1544"/>
      <c r="K184" s="1544"/>
      <c r="L184" s="1544"/>
      <c r="M184" s="1544"/>
      <c r="N184" s="1544"/>
      <c r="O184" s="1544"/>
      <c r="P184" s="1544"/>
      <c r="Q184" s="1544"/>
      <c r="R184" s="1544"/>
      <c r="S184" s="1544"/>
      <c r="T184" s="1544"/>
      <c r="U184" s="1544"/>
      <c r="V184" s="1544"/>
      <c r="W184" s="1544"/>
      <c r="X184" s="1544"/>
      <c r="Y184" s="1544"/>
      <c r="Z184" s="1544"/>
      <c r="AA184" s="1544"/>
      <c r="AB184" s="1544"/>
      <c r="AC184" s="1544"/>
      <c r="AD184" s="1544"/>
      <c r="AE184" s="1544"/>
      <c r="AF184" s="1544"/>
      <c r="AG184" s="1544"/>
      <c r="AH184" s="1544"/>
      <c r="AI184" s="1544"/>
      <c r="AJ184" s="1544"/>
      <c r="AK184" s="1544"/>
      <c r="AL184" s="1544"/>
      <c r="AM184" s="1544"/>
      <c r="AN184" s="1544"/>
      <c r="AO184" s="1544"/>
      <c r="AP184" s="1544"/>
      <c r="AQ184" s="1544"/>
      <c r="AR184" s="1544"/>
      <c r="AS184" s="1544"/>
      <c r="AT184" s="1544"/>
      <c r="AU184" s="1544"/>
      <c r="AV184" s="1544"/>
      <c r="AW184" s="1544"/>
      <c r="AX184" s="1544"/>
      <c r="AY184" s="1544"/>
      <c r="AZ184" s="1544"/>
      <c r="BA184" s="1544"/>
      <c r="BB184" s="1544"/>
      <c r="BC184" s="1544"/>
      <c r="BD184" s="1544"/>
      <c r="BE184" s="1544"/>
      <c r="BF184" s="1544"/>
      <c r="BG184" s="1544"/>
      <c r="BH184" s="1544"/>
      <c r="BI184" s="1544"/>
      <c r="BJ184" s="1544"/>
      <c r="BK184" s="1544"/>
      <c r="BL184" s="1544"/>
      <c r="BM184" s="1544"/>
      <c r="BN184" s="1544"/>
      <c r="BO184" s="1544"/>
      <c r="BP184" s="1544"/>
      <c r="BQ184" s="1544"/>
      <c r="BR184" s="1544"/>
      <c r="BS184" s="1544"/>
      <c r="BT184" s="1544"/>
      <c r="BU184" s="1544"/>
      <c r="BV184" s="1544"/>
      <c r="BW184" s="1544"/>
      <c r="BX184" s="1544"/>
      <c r="BY184" s="1544"/>
      <c r="BZ184" s="1544"/>
      <c r="CA184" s="1544"/>
      <c r="CB184" s="1544"/>
      <c r="CC184" s="1544"/>
      <c r="CD184" s="1544"/>
      <c r="CE184" s="1544"/>
      <c r="CF184" s="1544"/>
      <c r="CG184" s="1544"/>
      <c r="CH184" s="1544"/>
      <c r="CI184" s="1544"/>
      <c r="CJ184" s="1544"/>
      <c r="CK184" s="1544"/>
      <c r="CL184" s="1544"/>
      <c r="CM184" s="1544"/>
      <c r="CN184" s="1544"/>
      <c r="CO184" s="1544"/>
      <c r="CP184" s="1544"/>
      <c r="CQ184" s="1544"/>
      <c r="CR184" s="1544"/>
    </row>
    <row r="185" spans="1:96" ht="14.25" customHeight="1" x14ac:dyDescent="0.25">
      <c r="A185" s="3267" t="s">
        <v>224</v>
      </c>
      <c r="B185" s="3262" t="s">
        <v>4169</v>
      </c>
      <c r="C185" s="3354" t="s">
        <v>4201</v>
      </c>
      <c r="D185" s="3161"/>
      <c r="E185" s="3149"/>
      <c r="F185" s="3250" t="s">
        <v>4186</v>
      </c>
      <c r="G185" s="3208" t="s">
        <v>34</v>
      </c>
      <c r="H185" s="3161"/>
      <c r="I185" s="3161"/>
      <c r="J185" s="3161"/>
      <c r="K185" s="3161"/>
      <c r="L185" s="3149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</row>
    <row r="186" spans="1:96" ht="14.25" customHeight="1" x14ac:dyDescent="0.25">
      <c r="A186" s="3140"/>
      <c r="B186" s="3129"/>
      <c r="C186" s="21" t="s">
        <v>4202</v>
      </c>
      <c r="D186" s="22" t="s">
        <v>4171</v>
      </c>
      <c r="E186" s="1616" t="s">
        <v>4203</v>
      </c>
      <c r="F186" s="3129"/>
      <c r="G186" s="492" t="s">
        <v>227</v>
      </c>
      <c r="H186" s="1617" t="s">
        <v>4204</v>
      </c>
      <c r="I186" s="1617" t="s">
        <v>4205</v>
      </c>
      <c r="J186" s="1617" t="s">
        <v>4206</v>
      </c>
      <c r="K186" s="1617" t="s">
        <v>4207</v>
      </c>
      <c r="L186" s="494" t="s">
        <v>4208</v>
      </c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</row>
    <row r="187" spans="1:96" ht="14.25" customHeight="1" x14ac:dyDescent="0.25">
      <c r="A187" s="183" t="s">
        <v>4209</v>
      </c>
      <c r="B187" s="1430">
        <f>SUM(C187:D187)</f>
        <v>0</v>
      </c>
      <c r="C187" s="2999"/>
      <c r="D187" s="3001"/>
      <c r="E187" s="3049"/>
      <c r="F187" s="771">
        <f t="shared" ref="F187:F189" si="245">SUM(G187:L187)</f>
        <v>0</v>
      </c>
      <c r="G187" s="1396"/>
      <c r="H187" s="1397"/>
      <c r="I187" s="1397"/>
      <c r="J187" s="1397"/>
      <c r="K187" s="1397"/>
      <c r="L187" s="2883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</row>
    <row r="188" spans="1:96" ht="14.25" customHeight="1" x14ac:dyDescent="0.25">
      <c r="A188" s="183" t="s">
        <v>4210</v>
      </c>
      <c r="B188" s="1415">
        <f>SUM(C188:E188)</f>
        <v>0</v>
      </c>
      <c r="C188" s="1399"/>
      <c r="D188" s="1400"/>
      <c r="E188" s="3010"/>
      <c r="F188" s="1415">
        <f t="shared" si="245"/>
        <v>0</v>
      </c>
      <c r="G188" s="1399"/>
      <c r="H188" s="1400"/>
      <c r="I188" s="1400"/>
      <c r="J188" s="1400"/>
      <c r="K188" s="1400"/>
      <c r="L188" s="288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</row>
    <row r="189" spans="1:96" ht="14.25" customHeight="1" x14ac:dyDescent="0.25">
      <c r="A189" s="162" t="s">
        <v>4211</v>
      </c>
      <c r="B189" s="2116">
        <f>SUM(C189:D189)</f>
        <v>0</v>
      </c>
      <c r="C189" s="1402"/>
      <c r="D189" s="1403"/>
      <c r="E189" s="3050"/>
      <c r="F189" s="1611">
        <f t="shared" si="245"/>
        <v>0</v>
      </c>
      <c r="G189" s="1402"/>
      <c r="H189" s="1403"/>
      <c r="I189" s="1403"/>
      <c r="J189" s="1403"/>
      <c r="K189" s="1403"/>
      <c r="L189" s="2887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</row>
    <row r="190" spans="1:96" ht="16.5" customHeight="1" x14ac:dyDescent="0.25">
      <c r="A190" s="3567" t="s">
        <v>4212</v>
      </c>
      <c r="B190" s="3124"/>
      <c r="C190" s="3124"/>
      <c r="D190" s="1544"/>
      <c r="E190" s="1544"/>
      <c r="F190" s="1544"/>
      <c r="G190" s="1544"/>
      <c r="H190" s="1544"/>
      <c r="I190" s="1544"/>
      <c r="J190" s="1544"/>
      <c r="K190" s="1544"/>
      <c r="L190" s="1544"/>
      <c r="M190" s="1544"/>
      <c r="N190" s="1544"/>
      <c r="O190" s="1544"/>
      <c r="P190" s="1544"/>
      <c r="Q190" s="1544"/>
      <c r="R190" s="1544"/>
      <c r="S190" s="1544"/>
      <c r="T190" s="1544"/>
      <c r="U190" s="1544"/>
      <c r="V190" s="1544"/>
      <c r="W190" s="1544"/>
      <c r="X190" s="1544"/>
      <c r="Y190" s="1544"/>
      <c r="Z190" s="1544"/>
      <c r="AA190" s="1544"/>
      <c r="AB190" s="1544"/>
      <c r="AC190" s="1544"/>
      <c r="AD190" s="1544"/>
      <c r="AE190" s="1544"/>
      <c r="AF190" s="1544"/>
      <c r="AG190" s="1544"/>
      <c r="AH190" s="1544"/>
      <c r="AI190" s="1544"/>
      <c r="AJ190" s="1544"/>
      <c r="AK190" s="1544"/>
      <c r="AL190" s="1544"/>
      <c r="AM190" s="1544"/>
      <c r="AN190" s="1544"/>
      <c r="AO190" s="1544"/>
      <c r="AP190" s="1544"/>
      <c r="AQ190" s="1544"/>
      <c r="AR190" s="1544"/>
      <c r="AS190" s="1544"/>
      <c r="AT190" s="1544"/>
      <c r="AU190" s="1544"/>
      <c r="AV190" s="1544"/>
      <c r="AW190" s="1544"/>
      <c r="AX190" s="1544"/>
      <c r="AY190" s="1544"/>
      <c r="AZ190" s="1544"/>
      <c r="BA190" s="1544"/>
      <c r="BB190" s="1544"/>
      <c r="BC190" s="1544"/>
      <c r="BD190" s="1544"/>
      <c r="BE190" s="1544"/>
      <c r="BF190" s="1544"/>
      <c r="BG190" s="1544"/>
      <c r="BH190" s="1544"/>
      <c r="BI190" s="1544"/>
      <c r="BJ190" s="1544"/>
      <c r="BK190" s="1544"/>
      <c r="BL190" s="1544"/>
      <c r="BM190" s="1544"/>
      <c r="BN190" s="1544"/>
      <c r="BO190" s="1544"/>
      <c r="BP190" s="1544"/>
      <c r="BQ190" s="1544"/>
      <c r="BR190" s="1544"/>
      <c r="BS190" s="1544"/>
      <c r="BT190" s="1544"/>
      <c r="BU190" s="1544"/>
      <c r="BV190" s="1544"/>
      <c r="BW190" s="1544"/>
      <c r="BX190" s="1544"/>
      <c r="BY190" s="1544"/>
      <c r="BZ190" s="1544"/>
      <c r="CA190" s="1544"/>
      <c r="CB190" s="1544"/>
      <c r="CC190" s="1544"/>
      <c r="CD190" s="1544"/>
      <c r="CE190" s="1544"/>
      <c r="CF190" s="1544"/>
      <c r="CG190" s="1544"/>
      <c r="CH190" s="1544"/>
      <c r="CI190" s="1544"/>
      <c r="CJ190" s="1544"/>
      <c r="CK190" s="1544"/>
      <c r="CL190" s="1544"/>
      <c r="CM190" s="1544"/>
      <c r="CN190" s="1544"/>
      <c r="CO190" s="1544"/>
      <c r="CP190" s="1544"/>
      <c r="CQ190" s="1544"/>
      <c r="CR190" s="1544"/>
    </row>
    <row r="191" spans="1:96" ht="15" customHeight="1" x14ac:dyDescent="0.25">
      <c r="A191" s="3201" t="s">
        <v>4213</v>
      </c>
      <c r="B191" s="3149"/>
      <c r="C191" s="3138" t="s">
        <v>4214</v>
      </c>
      <c r="D191" s="3230" t="s">
        <v>4215</v>
      </c>
      <c r="E191" s="3124"/>
      <c r="F191" s="3124"/>
      <c r="G191" s="3124"/>
      <c r="H191" s="3124"/>
      <c r="I191" s="3124"/>
      <c r="J191" s="3122"/>
      <c r="K191" s="3134" t="s">
        <v>4216</v>
      </c>
      <c r="L191" s="3124"/>
      <c r="M191" s="3124"/>
      <c r="N191" s="3122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</row>
    <row r="192" spans="1:96" ht="14.25" customHeight="1" x14ac:dyDescent="0.25">
      <c r="A192" s="3150"/>
      <c r="B192" s="3140"/>
      <c r="C192" s="3129"/>
      <c r="D192" s="21" t="s">
        <v>4202</v>
      </c>
      <c r="E192" s="22" t="s">
        <v>4217</v>
      </c>
      <c r="F192" s="22" t="s">
        <v>4218</v>
      </c>
      <c r="G192" s="1616" t="s">
        <v>4219</v>
      </c>
      <c r="H192" s="1618" t="s">
        <v>4186</v>
      </c>
      <c r="I192" s="21" t="s">
        <v>464</v>
      </c>
      <c r="J192" s="1616" t="s">
        <v>4220</v>
      </c>
      <c r="K192" s="21" t="s">
        <v>4221</v>
      </c>
      <c r="L192" s="22" t="s">
        <v>4222</v>
      </c>
      <c r="M192" s="22" t="s">
        <v>4223</v>
      </c>
      <c r="N192" s="495" t="s">
        <v>4224</v>
      </c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</row>
    <row r="193" spans="1:96" ht="15" customHeight="1" x14ac:dyDescent="0.25">
      <c r="A193" s="3132" t="s">
        <v>4225</v>
      </c>
      <c r="B193" s="160" t="s">
        <v>4226</v>
      </c>
      <c r="C193" s="771">
        <f>SUM(E193+G193)</f>
        <v>0</v>
      </c>
      <c r="D193" s="1619"/>
      <c r="E193" s="1400"/>
      <c r="F193" s="1609"/>
      <c r="G193" s="2897"/>
      <c r="H193" s="771">
        <f>+K193+L193+M193</f>
        <v>0</v>
      </c>
      <c r="I193" s="1619"/>
      <c r="J193" s="3051"/>
      <c r="K193" s="2897"/>
      <c r="L193" s="1400"/>
      <c r="M193" s="1400"/>
      <c r="N193" s="3052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</row>
    <row r="194" spans="1:96" ht="15" customHeight="1" x14ac:dyDescent="0.25">
      <c r="A194" s="3128"/>
      <c r="B194" s="154" t="s">
        <v>4227</v>
      </c>
      <c r="C194" s="1415">
        <f>SUM(D194+E194+G194)</f>
        <v>0</v>
      </c>
      <c r="D194" s="1399"/>
      <c r="E194" s="1400"/>
      <c r="F194" s="3053"/>
      <c r="G194" s="2897"/>
      <c r="H194" s="1415">
        <f t="shared" ref="H194:H195" si="246">SUM(I194:M194)</f>
        <v>0</v>
      </c>
      <c r="I194" s="2999"/>
      <c r="J194" s="2883"/>
      <c r="K194" s="2897"/>
      <c r="L194" s="1400"/>
      <c r="M194" s="1400"/>
      <c r="N194" s="3052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</row>
    <row r="195" spans="1:96" ht="15" customHeight="1" x14ac:dyDescent="0.25">
      <c r="A195" s="3128"/>
      <c r="B195" s="154" t="s">
        <v>4228</v>
      </c>
      <c r="C195" s="1415">
        <f>+F195+G195</f>
        <v>0</v>
      </c>
      <c r="D195" s="3054"/>
      <c r="E195" s="3053"/>
      <c r="F195" s="1400"/>
      <c r="G195" s="2897"/>
      <c r="H195" s="1415">
        <f t="shared" si="246"/>
        <v>0</v>
      </c>
      <c r="I195" s="1399"/>
      <c r="J195" s="2884"/>
      <c r="K195" s="2897"/>
      <c r="L195" s="1400"/>
      <c r="M195" s="1400"/>
      <c r="N195" s="3049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</row>
    <row r="196" spans="1:96" ht="15" customHeight="1" x14ac:dyDescent="0.25">
      <c r="A196" s="3129"/>
      <c r="B196" s="308" t="s">
        <v>4229</v>
      </c>
      <c r="C196" s="203">
        <f>SUM(D196:G196)</f>
        <v>0</v>
      </c>
      <c r="D196" s="1402"/>
      <c r="E196" s="1403"/>
      <c r="F196" s="1403"/>
      <c r="G196" s="2887"/>
      <c r="H196" s="1611">
        <f>+N196</f>
        <v>0</v>
      </c>
      <c r="I196" s="1620"/>
      <c r="J196" s="3050"/>
      <c r="K196" s="3055"/>
      <c r="L196" s="1621"/>
      <c r="M196" s="1621"/>
      <c r="N196" s="2887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</row>
    <row r="197" spans="1:96" ht="16.5" customHeight="1" x14ac:dyDescent="0.25">
      <c r="A197" s="3048" t="s">
        <v>4230</v>
      </c>
      <c r="B197" s="1544"/>
      <c r="C197" s="1544"/>
      <c r="D197" s="1544"/>
      <c r="E197" s="1544"/>
      <c r="F197" s="1544"/>
      <c r="G197" s="1544"/>
      <c r="H197" s="1544"/>
      <c r="I197" s="1544"/>
      <c r="J197" s="1544"/>
      <c r="K197" s="1544"/>
      <c r="L197" s="1544"/>
      <c r="M197" s="1544"/>
      <c r="N197" s="1544"/>
      <c r="O197" s="1544"/>
      <c r="P197" s="1544"/>
      <c r="Q197" s="1544"/>
      <c r="R197" s="1544"/>
      <c r="S197" s="1544"/>
      <c r="T197" s="1544"/>
      <c r="U197" s="1544"/>
      <c r="V197" s="1544"/>
      <c r="W197" s="1544"/>
      <c r="X197" s="1544"/>
      <c r="Y197" s="1544"/>
      <c r="Z197" s="1544"/>
      <c r="AA197" s="1544"/>
      <c r="AB197" s="1544"/>
      <c r="AC197" s="1544"/>
      <c r="AD197" s="1544"/>
      <c r="AE197" s="1544"/>
      <c r="AF197" s="1544"/>
      <c r="AG197" s="1544"/>
      <c r="AH197" s="1544"/>
      <c r="AI197" s="1544"/>
      <c r="AJ197" s="1544"/>
      <c r="AK197" s="1544"/>
      <c r="AL197" s="1544"/>
      <c r="AM197" s="1544"/>
      <c r="AN197" s="1544"/>
      <c r="AO197" s="1544"/>
      <c r="AP197" s="1544"/>
      <c r="AQ197" s="1544"/>
      <c r="AR197" s="1544"/>
      <c r="AS197" s="1544"/>
      <c r="AT197" s="1544"/>
      <c r="AU197" s="1544"/>
      <c r="AV197" s="1544"/>
      <c r="AW197" s="1544"/>
      <c r="AX197" s="1544"/>
      <c r="AY197" s="1544"/>
      <c r="AZ197" s="1544"/>
      <c r="BA197" s="1544"/>
      <c r="BB197" s="1544"/>
      <c r="BC197" s="1544"/>
      <c r="BD197" s="1544"/>
      <c r="BE197" s="1544"/>
      <c r="BF197" s="1544"/>
      <c r="BG197" s="1544"/>
      <c r="BH197" s="1544"/>
      <c r="BI197" s="1544"/>
      <c r="BJ197" s="1544"/>
      <c r="BK197" s="1544"/>
      <c r="BL197" s="1544"/>
      <c r="BM197" s="1544"/>
      <c r="BN197" s="1544"/>
      <c r="BO197" s="1544"/>
      <c r="BP197" s="1544"/>
      <c r="BQ197" s="1544"/>
      <c r="BR197" s="1544"/>
      <c r="BS197" s="1544"/>
      <c r="BT197" s="1544"/>
      <c r="BU197" s="1544"/>
      <c r="BV197" s="1544"/>
      <c r="BW197" s="1544"/>
      <c r="BX197" s="1544"/>
      <c r="BY197" s="1544"/>
      <c r="BZ197" s="1544"/>
      <c r="CA197" s="1544"/>
      <c r="CB197" s="1544"/>
      <c r="CC197" s="1544"/>
      <c r="CD197" s="1544"/>
      <c r="CE197" s="1544"/>
      <c r="CF197" s="1544"/>
      <c r="CG197" s="1544"/>
      <c r="CH197" s="1544"/>
      <c r="CI197" s="1544"/>
      <c r="CJ197" s="1544"/>
      <c r="CK197" s="1544"/>
      <c r="CL197" s="1544"/>
      <c r="CM197" s="1544"/>
      <c r="CN197" s="1544"/>
      <c r="CO197" s="1544"/>
      <c r="CP197" s="1544"/>
      <c r="CQ197" s="1544"/>
      <c r="CR197" s="1544"/>
    </row>
    <row r="198" spans="1:96" ht="15.75" customHeight="1" x14ac:dyDescent="0.25">
      <c r="A198" s="3298" t="s">
        <v>224</v>
      </c>
      <c r="B198" s="3298" t="s">
        <v>4231</v>
      </c>
      <c r="C198" s="3298" t="s">
        <v>4232</v>
      </c>
      <c r="D198" s="3566" t="s">
        <v>4216</v>
      </c>
      <c r="E198" s="3122"/>
      <c r="F198" s="3566" t="s">
        <v>4233</v>
      </c>
      <c r="G198" s="3124"/>
      <c r="H198" s="3124"/>
      <c r="I198" s="3124"/>
      <c r="J198" s="3124"/>
      <c r="K198" s="3124"/>
      <c r="L198" s="3124"/>
      <c r="M198" s="3124"/>
      <c r="N198" s="3124"/>
      <c r="O198" s="3124"/>
      <c r="P198" s="3124"/>
      <c r="Q198" s="3124"/>
      <c r="R198" s="3124"/>
      <c r="S198" s="3124"/>
      <c r="T198" s="3550" t="s">
        <v>464</v>
      </c>
      <c r="U198" s="3551" t="s">
        <v>72</v>
      </c>
      <c r="V198" s="1545"/>
      <c r="W198" s="1545"/>
      <c r="X198" s="1545"/>
      <c r="Y198" s="1545"/>
      <c r="Z198" s="1545"/>
      <c r="AA198" s="1545"/>
      <c r="AB198" s="1545"/>
      <c r="AC198" s="1545"/>
      <c r="AD198" s="1545"/>
      <c r="AE198" s="1545"/>
      <c r="AF198" s="1545"/>
      <c r="AG198" s="1545"/>
      <c r="AH198" s="1545"/>
      <c r="AI198" s="1545"/>
      <c r="AJ198" s="1545"/>
      <c r="AK198" s="1545"/>
      <c r="AL198" s="1545"/>
      <c r="AM198" s="1545"/>
      <c r="AN198" s="1545"/>
      <c r="AO198" s="1545"/>
      <c r="AP198" s="1545"/>
      <c r="AQ198" s="1545"/>
      <c r="AR198" s="1545"/>
      <c r="AS198" s="1545"/>
      <c r="AT198" s="1545"/>
      <c r="AU198" s="1545"/>
      <c r="AV198" s="1545"/>
      <c r="AW198" s="1545"/>
      <c r="AX198" s="1545"/>
      <c r="AY198" s="1545"/>
      <c r="AZ198" s="1545"/>
      <c r="BA198" s="1545"/>
      <c r="BB198" s="1545"/>
      <c r="BC198" s="1545"/>
      <c r="BD198" s="1545"/>
      <c r="BE198" s="1545"/>
      <c r="BF198" s="1545"/>
      <c r="BG198" s="1545"/>
      <c r="BH198" s="1545"/>
      <c r="BI198" s="1545"/>
      <c r="BJ198" s="1545"/>
      <c r="BK198" s="1545"/>
      <c r="BL198" s="1545"/>
      <c r="BM198" s="1545"/>
      <c r="BN198" s="1545"/>
      <c r="BO198" s="1545"/>
      <c r="BP198" s="1545"/>
      <c r="BQ198" s="1545"/>
      <c r="BR198" s="1545"/>
      <c r="BS198" s="1545"/>
      <c r="BT198" s="1545"/>
      <c r="BU198" s="1545"/>
      <c r="BV198" s="1545"/>
      <c r="BW198" s="1545"/>
      <c r="BX198" s="1545"/>
      <c r="BY198" s="1545"/>
      <c r="BZ198" s="1545"/>
      <c r="CA198" s="1545"/>
      <c r="CB198" s="1545"/>
      <c r="CC198" s="1545"/>
      <c r="CD198" s="1545"/>
      <c r="CE198" s="1545"/>
      <c r="CF198" s="1545"/>
      <c r="CG198" s="1545"/>
      <c r="CH198" s="1545"/>
      <c r="CI198" s="1545"/>
      <c r="CJ198" s="1545"/>
      <c r="CK198" s="1545"/>
      <c r="CL198" s="1545"/>
      <c r="CM198" s="1545"/>
      <c r="CN198" s="1545"/>
      <c r="CO198" s="1545"/>
      <c r="CP198" s="1545"/>
      <c r="CQ198" s="1545"/>
      <c r="CR198" s="1545"/>
    </row>
    <row r="199" spans="1:96" ht="14.25" customHeight="1" x14ac:dyDescent="0.25">
      <c r="A199" s="3129"/>
      <c r="B199" s="3129"/>
      <c r="C199" s="3129"/>
      <c r="D199" s="519" t="s">
        <v>4221</v>
      </c>
      <c r="E199" s="2184" t="s">
        <v>4234</v>
      </c>
      <c r="F199" s="1622" t="s">
        <v>540</v>
      </c>
      <c r="G199" s="1623" t="s">
        <v>334</v>
      </c>
      <c r="H199" s="1623" t="s">
        <v>335</v>
      </c>
      <c r="I199" s="1623" t="s">
        <v>99</v>
      </c>
      <c r="J199" s="1623" t="s">
        <v>49</v>
      </c>
      <c r="K199" s="1623" t="s">
        <v>314</v>
      </c>
      <c r="L199" s="1623" t="s">
        <v>51</v>
      </c>
      <c r="M199" s="1623" t="s">
        <v>52</v>
      </c>
      <c r="N199" s="1623" t="s">
        <v>53</v>
      </c>
      <c r="O199" s="1623" t="s">
        <v>54</v>
      </c>
      <c r="P199" s="1623" t="s">
        <v>55</v>
      </c>
      <c r="Q199" s="1623" t="s">
        <v>56</v>
      </c>
      <c r="R199" s="1623" t="s">
        <v>57</v>
      </c>
      <c r="S199" s="3056" t="s">
        <v>58</v>
      </c>
      <c r="T199" s="3168"/>
      <c r="U199" s="3140"/>
      <c r="V199" s="1545"/>
      <c r="W199" s="1545"/>
      <c r="X199" s="1545"/>
      <c r="Y199" s="1545"/>
      <c r="Z199" s="1545"/>
      <c r="AA199" s="1545"/>
      <c r="AB199" s="1545"/>
      <c r="AC199" s="1545"/>
      <c r="AD199" s="1545"/>
      <c r="AE199" s="1545"/>
      <c r="AF199" s="1545"/>
      <c r="AG199" s="1545"/>
      <c r="AH199" s="1545"/>
      <c r="AI199" s="1545"/>
      <c r="AJ199" s="1545"/>
      <c r="AK199" s="1545"/>
      <c r="AL199" s="1545"/>
      <c r="AM199" s="1545"/>
      <c r="AN199" s="1545"/>
      <c r="AO199" s="1545"/>
      <c r="AP199" s="1545"/>
      <c r="AQ199" s="1545"/>
      <c r="AR199" s="1545"/>
      <c r="AS199" s="1545"/>
      <c r="AT199" s="1545"/>
      <c r="AU199" s="1545"/>
      <c r="AV199" s="1545"/>
      <c r="AW199" s="1545"/>
      <c r="AX199" s="1545"/>
      <c r="AY199" s="1545"/>
      <c r="AZ199" s="1545"/>
      <c r="BA199" s="1545"/>
      <c r="BB199" s="1545"/>
      <c r="BC199" s="1545"/>
      <c r="BD199" s="1545"/>
      <c r="BE199" s="1545"/>
      <c r="BF199" s="1545"/>
      <c r="BG199" s="1545"/>
      <c r="BH199" s="1545"/>
      <c r="BI199" s="1545"/>
      <c r="BJ199" s="1545"/>
      <c r="BK199" s="1545"/>
      <c r="BL199" s="1545"/>
      <c r="BM199" s="1545"/>
      <c r="BN199" s="1545"/>
      <c r="BO199" s="1545"/>
      <c r="BP199" s="1545"/>
      <c r="BQ199" s="1545"/>
      <c r="BR199" s="1545"/>
      <c r="BS199" s="1545"/>
      <c r="BT199" s="1545"/>
      <c r="BU199" s="1545"/>
      <c r="BV199" s="1545"/>
      <c r="BW199" s="1545"/>
      <c r="BX199" s="1545"/>
      <c r="BY199" s="1545"/>
      <c r="BZ199" s="1545"/>
      <c r="CA199" s="1545"/>
      <c r="CB199" s="1545"/>
      <c r="CC199" s="1545"/>
      <c r="CD199" s="1545"/>
      <c r="CE199" s="1545"/>
      <c r="CF199" s="1545"/>
      <c r="CG199" s="1545"/>
      <c r="CH199" s="1545"/>
      <c r="CI199" s="1545"/>
      <c r="CJ199" s="1545"/>
      <c r="CK199" s="1545"/>
      <c r="CL199" s="1545"/>
      <c r="CM199" s="1545"/>
      <c r="CN199" s="1545"/>
      <c r="CO199" s="1545"/>
      <c r="CP199" s="1545"/>
      <c r="CQ199" s="1545"/>
      <c r="CR199" s="1545"/>
    </row>
    <row r="200" spans="1:96" ht="15" customHeight="1" x14ac:dyDescent="0.25">
      <c r="A200" s="1398" t="s">
        <v>4235</v>
      </c>
      <c r="B200" s="1399">
        <v>3</v>
      </c>
      <c r="C200" s="1624">
        <f t="shared" ref="C200:C202" si="247">SUM(D200:S200)</f>
        <v>67</v>
      </c>
      <c r="D200" s="1399"/>
      <c r="E200" s="2897"/>
      <c r="F200" s="1399"/>
      <c r="G200" s="1400">
        <v>28</v>
      </c>
      <c r="H200" s="1400"/>
      <c r="I200" s="1400">
        <v>14</v>
      </c>
      <c r="J200" s="1400">
        <v>1</v>
      </c>
      <c r="K200" s="1400"/>
      <c r="L200" s="1400">
        <v>2</v>
      </c>
      <c r="M200" s="1400">
        <v>2</v>
      </c>
      <c r="N200" s="1400">
        <v>4</v>
      </c>
      <c r="O200" s="1400">
        <v>5</v>
      </c>
      <c r="P200" s="1400">
        <v>1</v>
      </c>
      <c r="Q200" s="1400">
        <v>7</v>
      </c>
      <c r="R200" s="1400">
        <v>2</v>
      </c>
      <c r="S200" s="3029">
        <v>1</v>
      </c>
      <c r="T200" s="3009">
        <v>0</v>
      </c>
      <c r="U200" s="2883">
        <v>0</v>
      </c>
      <c r="V200" s="1545" t="str">
        <f t="shared" ref="V200:V202" si="248">CA200&amp;CB200&amp;CC200&amp;CF200</f>
        <v/>
      </c>
      <c r="W200" s="1545"/>
      <c r="X200" s="1545"/>
      <c r="Y200" s="1545"/>
      <c r="Z200" s="1545"/>
      <c r="AA200" s="1545"/>
      <c r="AB200" s="1545"/>
      <c r="AC200" s="1545"/>
      <c r="AD200" s="1545"/>
      <c r="AE200" s="1545"/>
      <c r="AF200" s="1545"/>
      <c r="AG200" s="1545"/>
      <c r="AH200" s="1545"/>
      <c r="AI200" s="1545"/>
      <c r="AJ200" s="1545"/>
      <c r="AK200" s="1545"/>
      <c r="AL200" s="1545"/>
      <c r="AM200" s="1545"/>
      <c r="AN200" s="1545"/>
      <c r="AO200" s="1545"/>
      <c r="AP200" s="1545"/>
      <c r="AQ200" s="1545"/>
      <c r="AR200" s="1545"/>
      <c r="AS200" s="1545"/>
      <c r="AT200" s="1545"/>
      <c r="AU200" s="1545"/>
      <c r="AV200" s="1545"/>
      <c r="AW200" s="1545"/>
      <c r="AX200" s="1545"/>
      <c r="AY200" s="1545"/>
      <c r="AZ200" s="1545"/>
      <c r="BA200" s="1545"/>
      <c r="BB200" s="1545"/>
      <c r="BC200" s="1545"/>
      <c r="BD200" s="1545"/>
      <c r="BE200" s="1545"/>
      <c r="BF200" s="1545"/>
      <c r="BG200" s="1545"/>
      <c r="BH200" s="1545"/>
      <c r="BI200" s="1545"/>
      <c r="BJ200" s="1545"/>
      <c r="BK200" s="1545"/>
      <c r="BL200" s="1545"/>
      <c r="BM200" s="1545"/>
      <c r="BN200" s="1545"/>
      <c r="BO200" s="1545"/>
      <c r="BP200" s="1545"/>
      <c r="BQ200" s="1545"/>
      <c r="BR200" s="1545"/>
      <c r="BS200" s="1545"/>
      <c r="BT200" s="1545"/>
      <c r="BU200" s="1545"/>
      <c r="BV200" s="1545"/>
      <c r="BW200" s="1545"/>
      <c r="BX200" s="1545"/>
      <c r="BY200" s="1545"/>
      <c r="BZ200" s="1545"/>
      <c r="CA200" s="2983" t="str">
        <f t="shared" ref="CA200:CA202" si="249">IF(AND(T200="",C200&gt;0)," * No olvide digitar la variable Gestantes. Digite CERO si no tiene.","")</f>
        <v/>
      </c>
      <c r="CB200" s="2983" t="str">
        <f t="shared" ref="CB200:CB202" si="250">IF(AND(U200="",C200&gt;0)," * No olvide digitar la variable Post Parto. Digite CERO si no tiene.","")</f>
        <v/>
      </c>
      <c r="CC200" s="2983"/>
      <c r="CD200" s="1545"/>
      <c r="CE200" s="1545"/>
      <c r="CF200" s="64"/>
      <c r="CG200" s="64"/>
      <c r="CH200" s="64"/>
      <c r="CI200" s="64"/>
      <c r="CJ200" s="64"/>
      <c r="CK200" s="2984">
        <f t="shared" ref="CK200:CK202" si="251">IF(AND(T200="",C200&gt;0),1,0)</f>
        <v>0</v>
      </c>
      <c r="CL200" s="2984">
        <f t="shared" ref="CL200:CL202" si="252">IF(AND(U200="",C200&gt;0),1,0)</f>
        <v>0</v>
      </c>
      <c r="CM200" s="2984"/>
      <c r="CN200" s="1545"/>
      <c r="CO200" s="1545"/>
      <c r="CP200" s="1545"/>
      <c r="CQ200" s="1545"/>
      <c r="CR200" s="1545"/>
    </row>
    <row r="201" spans="1:96" ht="15" customHeight="1" x14ac:dyDescent="0.25">
      <c r="A201" s="1398" t="s">
        <v>4236</v>
      </c>
      <c r="B201" s="1399">
        <v>1</v>
      </c>
      <c r="C201" s="1625">
        <f t="shared" si="247"/>
        <v>25</v>
      </c>
      <c r="D201" s="1399"/>
      <c r="E201" s="2897"/>
      <c r="F201" s="1399"/>
      <c r="G201" s="1400">
        <v>20</v>
      </c>
      <c r="H201" s="1400"/>
      <c r="I201" s="1400">
        <v>5</v>
      </c>
      <c r="J201" s="1400"/>
      <c r="K201" s="1400"/>
      <c r="L201" s="1400"/>
      <c r="M201" s="1400"/>
      <c r="N201" s="1400"/>
      <c r="O201" s="1400"/>
      <c r="P201" s="1400"/>
      <c r="Q201" s="1400"/>
      <c r="R201" s="1400"/>
      <c r="S201" s="3029"/>
      <c r="T201" s="1410">
        <v>0</v>
      </c>
      <c r="U201" s="2884">
        <v>0</v>
      </c>
      <c r="V201" s="1545" t="str">
        <f t="shared" si="248"/>
        <v/>
      </c>
      <c r="W201" s="1545"/>
      <c r="X201" s="1545"/>
      <c r="Y201" s="1545"/>
      <c r="Z201" s="1545"/>
      <c r="AA201" s="1545"/>
      <c r="AB201" s="1545"/>
      <c r="AC201" s="1545"/>
      <c r="AD201" s="1545"/>
      <c r="AE201" s="1545"/>
      <c r="AF201" s="1545"/>
      <c r="AG201" s="1545"/>
      <c r="AH201" s="1545"/>
      <c r="AI201" s="1545"/>
      <c r="AJ201" s="1545"/>
      <c r="AK201" s="1545"/>
      <c r="AL201" s="1545"/>
      <c r="AM201" s="1545"/>
      <c r="AN201" s="1545"/>
      <c r="AO201" s="1545"/>
      <c r="AP201" s="1545"/>
      <c r="AQ201" s="1545"/>
      <c r="AR201" s="1545"/>
      <c r="AS201" s="1545"/>
      <c r="AT201" s="1545"/>
      <c r="AU201" s="1545"/>
      <c r="AV201" s="1545"/>
      <c r="AW201" s="1545"/>
      <c r="AX201" s="1545"/>
      <c r="AY201" s="1545"/>
      <c r="AZ201" s="1545"/>
      <c r="BA201" s="1545"/>
      <c r="BB201" s="1545"/>
      <c r="BC201" s="1545"/>
      <c r="BD201" s="1545"/>
      <c r="BE201" s="1545"/>
      <c r="BF201" s="1545"/>
      <c r="BG201" s="1545"/>
      <c r="BH201" s="1545"/>
      <c r="BI201" s="1545"/>
      <c r="BJ201" s="1545"/>
      <c r="BK201" s="1545"/>
      <c r="BL201" s="1545"/>
      <c r="BM201" s="1545"/>
      <c r="BN201" s="1545"/>
      <c r="BO201" s="1545"/>
      <c r="BP201" s="1545"/>
      <c r="BQ201" s="1545"/>
      <c r="BR201" s="1545"/>
      <c r="BS201" s="1545"/>
      <c r="BT201" s="1545"/>
      <c r="BU201" s="1545"/>
      <c r="BV201" s="1545"/>
      <c r="BW201" s="1545"/>
      <c r="BX201" s="1545"/>
      <c r="BY201" s="1545"/>
      <c r="BZ201" s="1545"/>
      <c r="CA201" s="2983" t="str">
        <f t="shared" si="249"/>
        <v/>
      </c>
      <c r="CB201" s="2983" t="str">
        <f t="shared" si="250"/>
        <v/>
      </c>
      <c r="CC201" s="2983"/>
      <c r="CD201" s="1545"/>
      <c r="CE201" s="1545"/>
      <c r="CF201" s="64"/>
      <c r="CG201" s="64"/>
      <c r="CH201" s="64"/>
      <c r="CI201" s="64"/>
      <c r="CJ201" s="64"/>
      <c r="CK201" s="2984">
        <f t="shared" si="251"/>
        <v>0</v>
      </c>
      <c r="CL201" s="2984">
        <f t="shared" si="252"/>
        <v>0</v>
      </c>
      <c r="CM201" s="2984"/>
      <c r="CN201" s="1545"/>
      <c r="CO201" s="1545"/>
      <c r="CP201" s="1545"/>
      <c r="CQ201" s="1545"/>
      <c r="CR201" s="1545"/>
    </row>
    <row r="202" spans="1:96" ht="15" customHeight="1" x14ac:dyDescent="0.25">
      <c r="A202" s="1404" t="s">
        <v>4237</v>
      </c>
      <c r="B202" s="1411"/>
      <c r="C202" s="3057">
        <f t="shared" si="247"/>
        <v>0</v>
      </c>
      <c r="D202" s="1402"/>
      <c r="E202" s="2899"/>
      <c r="F202" s="1402"/>
      <c r="G202" s="1403"/>
      <c r="H202" s="1403"/>
      <c r="I202" s="1403"/>
      <c r="J202" s="1403"/>
      <c r="K202" s="1403"/>
      <c r="L202" s="1403"/>
      <c r="M202" s="1403"/>
      <c r="N202" s="1403"/>
      <c r="O202" s="1403"/>
      <c r="P202" s="1403"/>
      <c r="Q202" s="1403"/>
      <c r="R202" s="1403"/>
      <c r="S202" s="3031"/>
      <c r="T202" s="1413"/>
      <c r="U202" s="2887"/>
      <c r="V202" s="1545" t="str">
        <f t="shared" si="248"/>
        <v/>
      </c>
      <c r="W202" s="1545"/>
      <c r="X202" s="1545"/>
      <c r="Y202" s="1545"/>
      <c r="Z202" s="1545"/>
      <c r="AA202" s="1545"/>
      <c r="AB202" s="1545"/>
      <c r="AC202" s="1545"/>
      <c r="AD202" s="1545"/>
      <c r="AE202" s="1545"/>
      <c r="AF202" s="1545"/>
      <c r="AG202" s="1545"/>
      <c r="AH202" s="1545"/>
      <c r="AI202" s="1545"/>
      <c r="AJ202" s="1545"/>
      <c r="AK202" s="1545"/>
      <c r="AL202" s="1545"/>
      <c r="AM202" s="1545"/>
      <c r="AN202" s="1545"/>
      <c r="AO202" s="1545"/>
      <c r="AP202" s="1545"/>
      <c r="AQ202" s="1545"/>
      <c r="AR202" s="1545"/>
      <c r="AS202" s="1545"/>
      <c r="AT202" s="1545"/>
      <c r="AU202" s="1545"/>
      <c r="AV202" s="1545"/>
      <c r="AW202" s="1545"/>
      <c r="AX202" s="1545"/>
      <c r="AY202" s="1545"/>
      <c r="AZ202" s="1545"/>
      <c r="BA202" s="1545"/>
      <c r="BB202" s="1545"/>
      <c r="BC202" s="1545"/>
      <c r="BD202" s="1545"/>
      <c r="BE202" s="1545"/>
      <c r="BF202" s="1545"/>
      <c r="BG202" s="1545"/>
      <c r="BH202" s="1545"/>
      <c r="BI202" s="1545"/>
      <c r="BJ202" s="1545"/>
      <c r="BK202" s="1545"/>
      <c r="BL202" s="1545"/>
      <c r="BM202" s="1545"/>
      <c r="BN202" s="1545"/>
      <c r="BO202" s="1545"/>
      <c r="BP202" s="1545"/>
      <c r="BQ202" s="1545"/>
      <c r="BR202" s="1545"/>
      <c r="BS202" s="1545"/>
      <c r="BT202" s="1545"/>
      <c r="BU202" s="1545"/>
      <c r="BV202" s="1545"/>
      <c r="BW202" s="1545"/>
      <c r="BX202" s="1545"/>
      <c r="BY202" s="1545"/>
      <c r="BZ202" s="1545"/>
      <c r="CA202" s="2983" t="str">
        <f t="shared" si="249"/>
        <v/>
      </c>
      <c r="CB202" s="2983" t="str">
        <f t="shared" si="250"/>
        <v/>
      </c>
      <c r="CC202" s="2983"/>
      <c r="CD202" s="1545"/>
      <c r="CE202" s="1545"/>
      <c r="CF202" s="64"/>
      <c r="CG202" s="64"/>
      <c r="CH202" s="64"/>
      <c r="CI202" s="64"/>
      <c r="CJ202" s="64"/>
      <c r="CK202" s="2984">
        <f t="shared" si="251"/>
        <v>0</v>
      </c>
      <c r="CL202" s="2984">
        <f t="shared" si="252"/>
        <v>0</v>
      </c>
      <c r="CM202" s="2984"/>
      <c r="CN202" s="1545"/>
      <c r="CO202" s="1545"/>
      <c r="CP202" s="1545"/>
      <c r="CQ202" s="1545"/>
      <c r="CR202" s="1545"/>
    </row>
    <row r="203" spans="1:96" ht="16.5" customHeight="1" x14ac:dyDescent="0.25">
      <c r="A203" s="3565" t="s">
        <v>4238</v>
      </c>
      <c r="B203" s="3124"/>
      <c r="C203" s="3124"/>
      <c r="D203" s="3124"/>
      <c r="E203" s="3124"/>
      <c r="F203" s="3124"/>
      <c r="G203" s="3124"/>
      <c r="H203" s="3124"/>
      <c r="I203" s="3124"/>
      <c r="J203" s="3124"/>
      <c r="K203" s="1544"/>
      <c r="L203" s="1544"/>
      <c r="M203" s="1544"/>
      <c r="N203" s="1544"/>
      <c r="O203" s="1544"/>
      <c r="P203" s="1544"/>
      <c r="Q203" s="1544"/>
      <c r="R203" s="1544"/>
      <c r="S203" s="1544"/>
      <c r="T203" s="1544"/>
      <c r="U203" s="1544"/>
      <c r="V203" s="1544"/>
      <c r="W203" s="1544"/>
      <c r="X203" s="1544"/>
      <c r="Y203" s="1544"/>
      <c r="Z203" s="1544"/>
      <c r="AA203" s="1544"/>
      <c r="AB203" s="1544"/>
      <c r="AC203" s="1544"/>
      <c r="AD203" s="1544"/>
      <c r="AE203" s="1544"/>
      <c r="AF203" s="1544"/>
      <c r="AG203" s="1544"/>
      <c r="AH203" s="1544"/>
      <c r="AI203" s="1544"/>
      <c r="AJ203" s="1544"/>
      <c r="AK203" s="1544"/>
      <c r="AL203" s="1544"/>
      <c r="AM203" s="1544"/>
      <c r="AN203" s="1544"/>
      <c r="AO203" s="1544"/>
      <c r="AP203" s="1544"/>
      <c r="AQ203" s="1544"/>
      <c r="AR203" s="1544"/>
      <c r="AS203" s="1544"/>
      <c r="AT203" s="1544"/>
      <c r="AU203" s="1544"/>
      <c r="AV203" s="1544"/>
      <c r="AW203" s="1544"/>
      <c r="AX203" s="1544"/>
      <c r="AY203" s="1544"/>
      <c r="AZ203" s="1544"/>
      <c r="BA203" s="1544"/>
      <c r="BB203" s="1544"/>
      <c r="BC203" s="1544"/>
      <c r="BD203" s="1544"/>
      <c r="BE203" s="1544"/>
      <c r="BF203" s="1544"/>
      <c r="BG203" s="1544"/>
      <c r="BH203" s="1544"/>
      <c r="BI203" s="1544"/>
      <c r="BJ203" s="1544"/>
      <c r="BK203" s="1544"/>
      <c r="BL203" s="1544"/>
      <c r="BM203" s="1544"/>
      <c r="BN203" s="1544"/>
      <c r="BO203" s="1544"/>
      <c r="BP203" s="1544"/>
      <c r="BQ203" s="1544"/>
      <c r="BR203" s="1544"/>
      <c r="BS203" s="1544"/>
      <c r="BT203" s="1544"/>
      <c r="BU203" s="1544"/>
      <c r="BV203" s="1544"/>
      <c r="BW203" s="1544"/>
      <c r="BX203" s="1544"/>
      <c r="BY203" s="1544"/>
      <c r="BZ203" s="1544"/>
      <c r="CA203" s="1544"/>
      <c r="CB203" s="1544"/>
      <c r="CC203" s="1544"/>
      <c r="CD203" s="1544"/>
      <c r="CE203" s="1544"/>
      <c r="CF203" s="1544"/>
      <c r="CG203" s="1544"/>
      <c r="CH203" s="1544"/>
      <c r="CI203" s="1544"/>
      <c r="CJ203" s="1544"/>
      <c r="CK203" s="1545"/>
      <c r="CL203" s="1545"/>
      <c r="CM203" s="1545"/>
      <c r="CN203" s="1544"/>
      <c r="CO203" s="1544"/>
      <c r="CP203" s="1544"/>
      <c r="CQ203" s="1544"/>
      <c r="CR203" s="1544"/>
    </row>
    <row r="204" spans="1:96" ht="15" customHeight="1" x14ac:dyDescent="0.25">
      <c r="A204" s="3250" t="s">
        <v>3335</v>
      </c>
      <c r="B204" s="3250" t="s">
        <v>4239</v>
      </c>
      <c r="C204" s="3211" t="s">
        <v>4216</v>
      </c>
      <c r="D204" s="3122"/>
      <c r="E204" s="3303" t="s">
        <v>4233</v>
      </c>
      <c r="F204" s="3124"/>
      <c r="G204" s="3124"/>
      <c r="H204" s="3124"/>
      <c r="I204" s="3124"/>
      <c r="J204" s="3135"/>
      <c r="K204" s="3144" t="s">
        <v>464</v>
      </c>
      <c r="L204" s="3250" t="s">
        <v>72</v>
      </c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1545"/>
      <c r="CL204" s="1545"/>
      <c r="CM204" s="1545"/>
      <c r="CN204" s="64"/>
      <c r="CO204" s="64"/>
      <c r="CP204" s="64"/>
      <c r="CQ204" s="64"/>
      <c r="CR204" s="64"/>
    </row>
    <row r="205" spans="1:96" ht="14.25" customHeight="1" x14ac:dyDescent="0.25">
      <c r="A205" s="3129"/>
      <c r="B205" s="3129"/>
      <c r="C205" s="519" t="s">
        <v>4221</v>
      </c>
      <c r="D205" s="2184" t="s">
        <v>4234</v>
      </c>
      <c r="E205" s="2687" t="s">
        <v>540</v>
      </c>
      <c r="F205" s="287" t="s">
        <v>334</v>
      </c>
      <c r="G205" s="287" t="s">
        <v>335</v>
      </c>
      <c r="H205" s="287" t="s">
        <v>99</v>
      </c>
      <c r="I205" s="287" t="s">
        <v>49</v>
      </c>
      <c r="J205" s="2204" t="s">
        <v>3192</v>
      </c>
      <c r="K205" s="3146"/>
      <c r="L205" s="3129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1545"/>
      <c r="CL205" s="1545"/>
      <c r="CM205" s="1545"/>
      <c r="CN205" s="64"/>
      <c r="CO205" s="64"/>
      <c r="CP205" s="64"/>
      <c r="CQ205" s="64"/>
      <c r="CR205" s="64"/>
    </row>
    <row r="206" spans="1:96" ht="14.25" customHeight="1" x14ac:dyDescent="0.25">
      <c r="A206" s="1398" t="s">
        <v>4240</v>
      </c>
      <c r="B206" s="435">
        <f t="shared" ref="B206:B207" si="253">SUM(C206:J206)</f>
        <v>2</v>
      </c>
      <c r="C206" s="1399"/>
      <c r="D206" s="1548"/>
      <c r="E206" s="2897"/>
      <c r="F206" s="1400">
        <v>1</v>
      </c>
      <c r="G206" s="1400"/>
      <c r="H206" s="1400"/>
      <c r="I206" s="1400"/>
      <c r="J206" s="3029">
        <v>1</v>
      </c>
      <c r="K206" s="1588">
        <v>0</v>
      </c>
      <c r="L206" s="3058">
        <v>0</v>
      </c>
      <c r="M206" s="64" t="str">
        <f t="shared" ref="M206:M207" si="254">CA206&amp;CB206</f>
        <v/>
      </c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2983" t="str">
        <f t="shared" ref="CA206:CA207" si="255">IF(AND(K206="",B206&gt;0)," * No olvide digitar la variable Gestantes. Digite CERO si no tiene.","")</f>
        <v/>
      </c>
      <c r="CB206" s="2983" t="str">
        <f t="shared" ref="CB206:CB207" si="256">IF(AND(L206="",B206&gt;0)," * No olvide digitar la variable Post Parto. Digite CERO si no tiene.","")</f>
        <v/>
      </c>
      <c r="CC206" s="1545"/>
      <c r="CD206" s="64"/>
      <c r="CE206" s="64"/>
      <c r="CF206" s="64"/>
      <c r="CG206" s="64"/>
      <c r="CH206" s="64"/>
      <c r="CI206" s="64"/>
      <c r="CJ206" s="64"/>
      <c r="CK206" s="2984">
        <f t="shared" ref="CK206:CK207" si="257">IF(AND(K206="",B206&gt;0),1,0)</f>
        <v>0</v>
      </c>
      <c r="CL206" s="2984">
        <f t="shared" ref="CL206:CL207" si="258">IF(AND(L206="",B206&gt;0),1,0)</f>
        <v>0</v>
      </c>
      <c r="CM206" s="1545"/>
      <c r="CN206" s="64"/>
      <c r="CO206" s="64"/>
      <c r="CP206" s="64"/>
      <c r="CQ206" s="64"/>
      <c r="CR206" s="64"/>
    </row>
    <row r="207" spans="1:96" ht="14.25" customHeight="1" x14ac:dyDescent="0.25">
      <c r="A207" s="1404" t="s">
        <v>4241</v>
      </c>
      <c r="B207" s="438">
        <f t="shared" si="253"/>
        <v>0</v>
      </c>
      <c r="C207" s="1402"/>
      <c r="D207" s="1560"/>
      <c r="E207" s="2899"/>
      <c r="F207" s="1403"/>
      <c r="G207" s="1403"/>
      <c r="H207" s="1403"/>
      <c r="I207" s="1403"/>
      <c r="J207" s="3031"/>
      <c r="K207" s="1626"/>
      <c r="L207" s="1411"/>
      <c r="M207" s="64" t="str">
        <f t="shared" si="254"/>
        <v/>
      </c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2983" t="str">
        <f t="shared" si="255"/>
        <v/>
      </c>
      <c r="CB207" s="2983" t="str">
        <f t="shared" si="256"/>
        <v/>
      </c>
      <c r="CC207" s="1545"/>
      <c r="CD207" s="64"/>
      <c r="CE207" s="64"/>
      <c r="CF207" s="64"/>
      <c r="CG207" s="64"/>
      <c r="CH207" s="64"/>
      <c r="CI207" s="64"/>
      <c r="CJ207" s="64"/>
      <c r="CK207" s="2984">
        <f t="shared" si="257"/>
        <v>0</v>
      </c>
      <c r="CL207" s="2984">
        <f t="shared" si="258"/>
        <v>0</v>
      </c>
      <c r="CM207" s="1545"/>
      <c r="CN207" s="64"/>
      <c r="CO207" s="64"/>
      <c r="CP207" s="64"/>
      <c r="CQ207" s="64"/>
      <c r="CR207" s="64"/>
    </row>
    <row r="208" spans="1:96" ht="16.5" customHeight="1" x14ac:dyDescent="0.25">
      <c r="A208" s="3565" t="s">
        <v>4242</v>
      </c>
      <c r="B208" s="3124"/>
      <c r="C208" s="3124"/>
      <c r="D208" s="3124"/>
      <c r="E208" s="3124"/>
      <c r="F208" s="3124"/>
      <c r="G208" s="3124"/>
      <c r="H208" s="1544"/>
      <c r="I208" s="1544"/>
      <c r="J208" s="1544"/>
      <c r="K208" s="1544"/>
      <c r="L208" s="1544"/>
      <c r="M208" s="1544"/>
      <c r="N208" s="1544"/>
      <c r="O208" s="1544"/>
      <c r="P208" s="1544"/>
      <c r="Q208" s="1544"/>
      <c r="R208" s="1544"/>
      <c r="S208" s="1544"/>
      <c r="T208" s="1544"/>
      <c r="U208" s="1544"/>
      <c r="V208" s="1544"/>
      <c r="W208" s="1544"/>
      <c r="X208" s="1544"/>
      <c r="Y208" s="1544"/>
      <c r="Z208" s="1544"/>
      <c r="AA208" s="1544"/>
      <c r="AB208" s="1544"/>
      <c r="AC208" s="1544"/>
      <c r="AD208" s="1544"/>
      <c r="AE208" s="1544"/>
      <c r="AF208" s="1544"/>
      <c r="AG208" s="1544"/>
      <c r="AH208" s="1544"/>
      <c r="AI208" s="1544"/>
      <c r="AJ208" s="1544"/>
      <c r="AK208" s="1544"/>
      <c r="AL208" s="1544"/>
      <c r="AM208" s="1544"/>
      <c r="AN208" s="1544"/>
      <c r="AO208" s="1544"/>
      <c r="AP208" s="1544"/>
      <c r="AQ208" s="1544"/>
      <c r="AR208" s="1544"/>
      <c r="AS208" s="1544"/>
      <c r="AT208" s="1544"/>
      <c r="AU208" s="1544"/>
      <c r="AV208" s="1544"/>
      <c r="AW208" s="1544"/>
      <c r="AX208" s="1544"/>
      <c r="AY208" s="1544"/>
      <c r="AZ208" s="1544"/>
      <c r="BA208" s="1544"/>
      <c r="BB208" s="1544"/>
      <c r="BC208" s="1544"/>
      <c r="BD208" s="1544"/>
      <c r="BE208" s="1544"/>
      <c r="BF208" s="1544"/>
      <c r="BG208" s="1544"/>
      <c r="BH208" s="1544"/>
      <c r="BI208" s="1544"/>
      <c r="BJ208" s="1544"/>
      <c r="BK208" s="1544"/>
      <c r="BL208" s="1544"/>
      <c r="BM208" s="1544"/>
      <c r="BN208" s="1544"/>
      <c r="BO208" s="1544"/>
      <c r="BP208" s="1544"/>
      <c r="BQ208" s="1544"/>
      <c r="BR208" s="1544"/>
      <c r="BS208" s="1544"/>
      <c r="BT208" s="1544"/>
      <c r="BU208" s="1544"/>
      <c r="BV208" s="1544"/>
      <c r="BW208" s="1544"/>
      <c r="BX208" s="1544"/>
      <c r="BY208" s="1544"/>
      <c r="BZ208" s="1544"/>
      <c r="CA208" s="1544"/>
      <c r="CB208" s="1544"/>
      <c r="CC208" s="1544"/>
      <c r="CD208" s="1544"/>
      <c r="CE208" s="1544"/>
      <c r="CF208" s="1544"/>
      <c r="CG208" s="1544"/>
      <c r="CH208" s="1544"/>
      <c r="CI208" s="1544"/>
      <c r="CJ208" s="1544"/>
      <c r="CK208" s="1544"/>
      <c r="CL208" s="1544"/>
      <c r="CM208" s="1544"/>
      <c r="CN208" s="1544"/>
      <c r="CO208" s="1544"/>
      <c r="CP208" s="1544"/>
      <c r="CQ208" s="1544"/>
      <c r="CR208" s="1544"/>
    </row>
    <row r="209" spans="1:96" ht="15" customHeight="1" x14ac:dyDescent="0.25">
      <c r="A209" s="3138" t="s">
        <v>3228</v>
      </c>
      <c r="B209" s="3138" t="s">
        <v>4169</v>
      </c>
      <c r="C209" s="3159" t="s">
        <v>4233</v>
      </c>
      <c r="D209" s="3124"/>
      <c r="E209" s="3124"/>
      <c r="F209" s="3124"/>
      <c r="G209" s="3122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</row>
    <row r="210" spans="1:96" ht="15" customHeight="1" x14ac:dyDescent="0.25">
      <c r="A210" s="3129"/>
      <c r="B210" s="3129"/>
      <c r="C210" s="27" t="s">
        <v>352</v>
      </c>
      <c r="D210" s="1800" t="s">
        <v>335</v>
      </c>
      <c r="E210" s="23" t="s">
        <v>99</v>
      </c>
      <c r="F210" s="23" t="s">
        <v>49</v>
      </c>
      <c r="G210" s="75" t="s">
        <v>50</v>
      </c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</row>
    <row r="211" spans="1:96" ht="15" customHeight="1" x14ac:dyDescent="0.25">
      <c r="A211" s="1627" t="s">
        <v>4243</v>
      </c>
      <c r="B211" s="1300">
        <f>SUM(C211:G211)</f>
        <v>0</v>
      </c>
      <c r="C211" s="1628"/>
      <c r="D211" s="1629"/>
      <c r="E211" s="1629"/>
      <c r="F211" s="1630"/>
      <c r="G211" s="1631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</row>
    <row r="212" spans="1:96" ht="18" customHeight="1" x14ac:dyDescent="0.25">
      <c r="A212" s="3567" t="s">
        <v>4244</v>
      </c>
      <c r="B212" s="3124"/>
      <c r="C212" s="3124"/>
      <c r="D212" s="3124"/>
      <c r="E212" s="1544"/>
      <c r="F212" s="1544"/>
      <c r="G212" s="1544"/>
      <c r="H212" s="1544"/>
      <c r="I212" s="1544"/>
      <c r="J212" s="1544"/>
      <c r="K212" s="1544"/>
      <c r="L212" s="1544"/>
      <c r="M212" s="1544"/>
      <c r="N212" s="1544"/>
      <c r="O212" s="1544"/>
      <c r="P212" s="1544"/>
      <c r="Q212" s="1544"/>
      <c r="R212" s="1544"/>
      <c r="S212" s="1544"/>
      <c r="T212" s="1544"/>
      <c r="U212" s="1544"/>
      <c r="V212" s="1544"/>
      <c r="W212" s="1544"/>
      <c r="X212" s="1544"/>
      <c r="Y212" s="1544"/>
      <c r="Z212" s="1544"/>
      <c r="AA212" s="1544"/>
      <c r="AB212" s="1544"/>
      <c r="AC212" s="1544"/>
      <c r="AD212" s="1544"/>
      <c r="AE212" s="1544"/>
      <c r="AF212" s="1544"/>
      <c r="AG212" s="1544"/>
      <c r="AH212" s="1544"/>
      <c r="AI212" s="1544"/>
      <c r="AJ212" s="1544"/>
      <c r="AK212" s="1544"/>
      <c r="AL212" s="1544"/>
      <c r="AM212" s="1544"/>
      <c r="AN212" s="1544"/>
      <c r="AO212" s="1544"/>
      <c r="AP212" s="1544"/>
      <c r="AQ212" s="1544"/>
      <c r="AR212" s="1544"/>
      <c r="AS212" s="1544"/>
      <c r="AT212" s="1544"/>
      <c r="AU212" s="1544"/>
      <c r="AV212" s="1544"/>
      <c r="AW212" s="1544"/>
      <c r="AX212" s="1544"/>
      <c r="AY212" s="1544"/>
      <c r="AZ212" s="1544"/>
      <c r="BA212" s="1544"/>
      <c r="BB212" s="1544"/>
      <c r="BC212" s="1544"/>
      <c r="BD212" s="1544"/>
      <c r="BE212" s="1544"/>
      <c r="BF212" s="1544"/>
      <c r="BG212" s="1544"/>
      <c r="BH212" s="1544"/>
      <c r="BI212" s="1544"/>
      <c r="BJ212" s="1544"/>
      <c r="BK212" s="1544"/>
      <c r="BL212" s="1544"/>
      <c r="BM212" s="1544"/>
      <c r="BN212" s="1544"/>
      <c r="BO212" s="1544"/>
      <c r="BP212" s="1544"/>
      <c r="BQ212" s="1544"/>
      <c r="BR212" s="1544"/>
      <c r="BS212" s="1544"/>
      <c r="BT212" s="1544"/>
      <c r="BU212" s="1544"/>
      <c r="BV212" s="1544"/>
      <c r="BW212" s="1544"/>
      <c r="BX212" s="1544"/>
      <c r="BY212" s="1544"/>
      <c r="BZ212" s="1544"/>
      <c r="CA212" s="1544"/>
      <c r="CB212" s="1544"/>
      <c r="CC212" s="1544"/>
      <c r="CD212" s="1544"/>
      <c r="CE212" s="1544"/>
      <c r="CF212" s="1544"/>
      <c r="CG212" s="1544"/>
      <c r="CH212" s="1544"/>
      <c r="CI212" s="1544"/>
      <c r="CJ212" s="1544"/>
      <c r="CK212" s="1544"/>
      <c r="CL212" s="1544"/>
      <c r="CM212" s="1544"/>
      <c r="CN212" s="1544"/>
      <c r="CO212" s="1544"/>
      <c r="CP212" s="1544"/>
      <c r="CQ212" s="1544"/>
      <c r="CR212" s="1544"/>
    </row>
    <row r="213" spans="1:96" ht="14.25" customHeight="1" x14ac:dyDescent="0.25">
      <c r="A213" s="3153" t="s">
        <v>4245</v>
      </c>
      <c r="B213" s="3159" t="s">
        <v>3667</v>
      </c>
      <c r="C213" s="3124"/>
      <c r="D213" s="3122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</row>
    <row r="214" spans="1:96" ht="14.25" customHeight="1" x14ac:dyDescent="0.25">
      <c r="A214" s="3128"/>
      <c r="B214" s="1736" t="s">
        <v>3670</v>
      </c>
      <c r="C214" s="3143" t="s">
        <v>1640</v>
      </c>
      <c r="D214" s="3122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</row>
    <row r="215" spans="1:96" ht="14.25" customHeight="1" x14ac:dyDescent="0.25">
      <c r="A215" s="3129"/>
      <c r="B215" s="216" t="s">
        <v>3840</v>
      </c>
      <c r="C215" s="27" t="s">
        <v>3810</v>
      </c>
      <c r="D215" s="1743" t="s">
        <v>2581</v>
      </c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</row>
    <row r="216" spans="1:96" ht="15" customHeight="1" x14ac:dyDescent="0.25">
      <c r="A216" s="732" t="s">
        <v>3899</v>
      </c>
      <c r="B216" s="1632"/>
      <c r="C216" s="1575"/>
      <c r="D216" s="1633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</row>
    <row r="217" spans="1:96" ht="14.25" customHeight="1" x14ac:dyDescent="0.25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</row>
    <row r="218" spans="1:96" ht="14.25" customHeight="1" x14ac:dyDescent="0.25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</row>
    <row r="219" spans="1:96" ht="14.25" customHeight="1" x14ac:dyDescent="0.25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</row>
    <row r="220" spans="1:96" ht="14.25" customHeight="1" x14ac:dyDescent="0.25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</row>
    <row r="221" spans="1:96" ht="14.25" customHeight="1" x14ac:dyDescent="0.25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</row>
    <row r="222" spans="1:96" ht="14.25" customHeight="1" x14ac:dyDescent="0.25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</row>
    <row r="223" spans="1:96" ht="14.25" customHeight="1" x14ac:dyDescent="0.25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</row>
    <row r="224" spans="1:96" ht="14.25" customHeight="1" x14ac:dyDescent="0.25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</row>
    <row r="225" spans="1:96" ht="14.25" customHeight="1" x14ac:dyDescent="0.25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</row>
    <row r="226" spans="1:96" ht="14.25" customHeight="1" x14ac:dyDescent="0.25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</row>
    <row r="227" spans="1:96" ht="14.25" customHeight="1" x14ac:dyDescent="0.25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</row>
    <row r="228" spans="1:96" ht="14.25" customHeight="1" x14ac:dyDescent="0.25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</row>
    <row r="229" spans="1:96" ht="14.25" customHeight="1" x14ac:dyDescent="0.25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</row>
    <row r="230" spans="1:96" ht="14.25" customHeight="1" x14ac:dyDescent="0.25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</row>
    <row r="231" spans="1:96" ht="14.25" customHeight="1" x14ac:dyDescent="0.25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</row>
    <row r="232" spans="1:96" ht="14.25" customHeight="1" x14ac:dyDescent="0.25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</row>
    <row r="233" spans="1:96" ht="14.25" customHeight="1" x14ac:dyDescent="0.25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</row>
    <row r="234" spans="1:96" ht="14.25" customHeight="1" x14ac:dyDescent="0.25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</row>
    <row r="235" spans="1:96" ht="14.25" customHeight="1" x14ac:dyDescent="0.25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</row>
    <row r="236" spans="1:96" ht="14.25" hidden="1" customHeight="1" x14ac:dyDescent="0.25">
      <c r="A236" s="3059">
        <f>SUM(B11:B15,B19:B23,B28:B29,B35:B89,C95:C103,B109:B111,B116:B117,B123:B125,C130:C139,C141:C150,C156:C163,B168:B170,B175:B178,E175:E178,B182:B183,E182:E183,B187:B189,F187:F189,C193:C196,H193:H196,B200:B202,C200:C202,B206:B207,B211,B216:D216)</f>
        <v>508</v>
      </c>
      <c r="B236" s="3060">
        <f>SUM(CK11:CR207)</f>
        <v>0</v>
      </c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</row>
    <row r="237" spans="1:96" ht="14.25" customHeight="1" x14ac:dyDescent="0.25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</row>
    <row r="238" spans="1:96" ht="14.25" customHeight="1" x14ac:dyDescent="0.25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</row>
    <row r="239" spans="1:96" ht="14.25" customHeight="1" x14ac:dyDescent="0.25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</row>
    <row r="240" spans="1:96" ht="14.25" customHeight="1" x14ac:dyDescent="0.25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</row>
    <row r="241" spans="1:96" ht="14.25" customHeight="1" x14ac:dyDescent="0.25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</row>
    <row r="242" spans="1:96" ht="14.25" customHeight="1" x14ac:dyDescent="0.25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</row>
    <row r="243" spans="1:96" ht="14.25" customHeight="1" x14ac:dyDescent="0.25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</row>
    <row r="244" spans="1:96" ht="14.25" customHeight="1" x14ac:dyDescent="0.25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</row>
    <row r="245" spans="1:96" ht="14.25" customHeight="1" x14ac:dyDescent="0.25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</row>
    <row r="246" spans="1:96" ht="14.25" customHeight="1" x14ac:dyDescent="0.2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</row>
    <row r="247" spans="1:96" ht="14.25" customHeight="1" x14ac:dyDescent="0.25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</row>
    <row r="248" spans="1:96" ht="14.25" customHeight="1" x14ac:dyDescent="0.25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</row>
    <row r="249" spans="1:96" ht="14.25" customHeight="1" x14ac:dyDescent="0.25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</row>
    <row r="250" spans="1:96" ht="14.25" customHeight="1" x14ac:dyDescent="0.25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</row>
    <row r="251" spans="1:96" ht="14.25" customHeight="1" x14ac:dyDescent="0.25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</row>
    <row r="252" spans="1:96" ht="14.25" customHeight="1" x14ac:dyDescent="0.25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</row>
    <row r="253" spans="1:96" ht="14.25" customHeight="1" x14ac:dyDescent="0.25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</row>
    <row r="254" spans="1:96" ht="14.25" customHeight="1" x14ac:dyDescent="0.25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</row>
    <row r="255" spans="1:96" ht="14.25" customHeight="1" x14ac:dyDescent="0.25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</row>
    <row r="256" spans="1:96" ht="14.25" customHeight="1" x14ac:dyDescent="0.25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</row>
    <row r="257" spans="1:96" ht="14.25" customHeight="1" x14ac:dyDescent="0.25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</row>
    <row r="258" spans="1:96" ht="14.25" customHeight="1" x14ac:dyDescent="0.25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</row>
    <row r="259" spans="1:96" ht="14.25" customHeight="1" x14ac:dyDescent="0.25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</row>
    <row r="260" spans="1:96" ht="14.25" customHeight="1" x14ac:dyDescent="0.25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</row>
    <row r="261" spans="1:96" ht="14.25" customHeight="1" x14ac:dyDescent="0.2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</row>
    <row r="262" spans="1:96" ht="14.25" customHeight="1" x14ac:dyDescent="0.25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</row>
    <row r="263" spans="1:96" ht="14.25" customHeight="1" x14ac:dyDescent="0.25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</row>
    <row r="264" spans="1:96" ht="14.25" customHeight="1" x14ac:dyDescent="0.25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</row>
    <row r="265" spans="1:96" ht="14.25" customHeight="1" x14ac:dyDescent="0.25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</row>
    <row r="266" spans="1:96" ht="14.25" customHeight="1" x14ac:dyDescent="0.25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</row>
    <row r="267" spans="1:96" ht="14.25" customHeight="1" x14ac:dyDescent="0.25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</row>
    <row r="268" spans="1:96" ht="14.25" customHeight="1" x14ac:dyDescent="0.25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</row>
    <row r="269" spans="1:96" ht="14.25" customHeight="1" x14ac:dyDescent="0.2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</row>
    <row r="270" spans="1:96" ht="14.25" customHeight="1" x14ac:dyDescent="0.25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</row>
    <row r="271" spans="1:96" ht="14.25" customHeight="1" x14ac:dyDescent="0.25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</row>
    <row r="272" spans="1:96" ht="14.25" customHeight="1" x14ac:dyDescent="0.25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</row>
    <row r="273" spans="1:96" ht="14.25" customHeight="1" x14ac:dyDescent="0.25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</row>
    <row r="274" spans="1:96" ht="14.25" customHeight="1" x14ac:dyDescent="0.25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</row>
    <row r="275" spans="1:96" ht="14.25" customHeight="1" x14ac:dyDescent="0.25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</row>
    <row r="276" spans="1:96" ht="14.25" customHeight="1" x14ac:dyDescent="0.25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</row>
    <row r="277" spans="1:96" ht="14.25" customHeight="1" x14ac:dyDescent="0.25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</row>
    <row r="278" spans="1:96" ht="14.25" customHeight="1" x14ac:dyDescent="0.25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</row>
    <row r="279" spans="1:96" ht="14.25" customHeight="1" x14ac:dyDescent="0.25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</row>
    <row r="280" spans="1:96" ht="14.25" customHeight="1" x14ac:dyDescent="0.25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</row>
    <row r="281" spans="1:96" ht="14.25" customHeight="1" x14ac:dyDescent="0.25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</row>
    <row r="282" spans="1:96" ht="14.25" customHeight="1" x14ac:dyDescent="0.25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</row>
    <row r="283" spans="1:96" ht="14.25" customHeight="1" x14ac:dyDescent="0.25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</row>
    <row r="284" spans="1:96" ht="14.25" customHeight="1" x14ac:dyDescent="0.25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</row>
    <row r="285" spans="1:96" ht="14.25" customHeight="1" x14ac:dyDescent="0.25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</row>
    <row r="286" spans="1:96" ht="14.25" customHeight="1" x14ac:dyDescent="0.25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</row>
    <row r="287" spans="1:96" ht="14.25" customHeight="1" x14ac:dyDescent="0.25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</row>
    <row r="288" spans="1:96" ht="14.25" customHeight="1" x14ac:dyDescent="0.25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</row>
    <row r="289" spans="1:96" ht="14.25" customHeight="1" x14ac:dyDescent="0.25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</row>
    <row r="290" spans="1:96" ht="14.25" customHeight="1" x14ac:dyDescent="0.25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</row>
    <row r="291" spans="1:96" ht="14.25" customHeight="1" x14ac:dyDescent="0.25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</row>
    <row r="292" spans="1:96" ht="14.25" customHeight="1" x14ac:dyDescent="0.25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</row>
    <row r="293" spans="1:96" ht="14.25" customHeight="1" x14ac:dyDescent="0.25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</row>
    <row r="294" spans="1:96" ht="14.25" customHeight="1" x14ac:dyDescent="0.25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</row>
    <row r="295" spans="1:96" ht="14.25" customHeight="1" x14ac:dyDescent="0.25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</row>
    <row r="296" spans="1:96" ht="14.25" customHeight="1" x14ac:dyDescent="0.25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</row>
    <row r="297" spans="1:96" ht="14.25" customHeight="1" x14ac:dyDescent="0.25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</row>
    <row r="298" spans="1:96" ht="14.25" customHeight="1" x14ac:dyDescent="0.25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</row>
    <row r="299" spans="1:96" ht="14.25" customHeight="1" x14ac:dyDescent="0.25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</row>
    <row r="300" spans="1:96" ht="14.25" customHeight="1" x14ac:dyDescent="0.25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</row>
    <row r="301" spans="1:96" ht="14.25" customHeight="1" x14ac:dyDescent="0.25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</row>
    <row r="302" spans="1:96" ht="14.25" customHeight="1" x14ac:dyDescent="0.25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</row>
    <row r="303" spans="1:96" ht="14.25" customHeight="1" x14ac:dyDescent="0.25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</row>
    <row r="304" spans="1:96" ht="14.25" customHeight="1" x14ac:dyDescent="0.25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</row>
    <row r="305" spans="1:96" ht="14.25" customHeight="1" x14ac:dyDescent="0.25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</row>
    <row r="306" spans="1:96" ht="14.25" customHeight="1" x14ac:dyDescent="0.25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</row>
    <row r="307" spans="1:96" ht="14.25" customHeight="1" x14ac:dyDescent="0.25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</row>
    <row r="308" spans="1:96" ht="14.25" customHeight="1" x14ac:dyDescent="0.25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</row>
    <row r="309" spans="1:96" ht="14.25" customHeight="1" x14ac:dyDescent="0.25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</row>
    <row r="310" spans="1:96" ht="14.25" customHeight="1" x14ac:dyDescent="0.25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</row>
    <row r="311" spans="1:96" ht="14.25" customHeight="1" x14ac:dyDescent="0.25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</row>
    <row r="312" spans="1:96" ht="14.25" customHeight="1" x14ac:dyDescent="0.25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</row>
    <row r="313" spans="1:96" ht="14.25" customHeight="1" x14ac:dyDescent="0.25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</row>
    <row r="314" spans="1:96" ht="14.25" customHeight="1" x14ac:dyDescent="0.25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</row>
    <row r="315" spans="1:96" ht="14.25" customHeight="1" x14ac:dyDescent="0.25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</row>
    <row r="316" spans="1:96" ht="14.25" customHeight="1" x14ac:dyDescent="0.25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</row>
    <row r="317" spans="1:96" ht="14.25" customHeight="1" x14ac:dyDescent="0.25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</row>
    <row r="318" spans="1:96" ht="14.25" customHeight="1" x14ac:dyDescent="0.25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</row>
    <row r="319" spans="1:96" ht="14.25" customHeight="1" x14ac:dyDescent="0.25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</row>
    <row r="320" spans="1:96" ht="14.25" customHeight="1" x14ac:dyDescent="0.25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</row>
    <row r="321" spans="1:96" ht="14.25" customHeight="1" x14ac:dyDescent="0.25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</row>
    <row r="322" spans="1:96" ht="14.25" customHeight="1" x14ac:dyDescent="0.25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</row>
    <row r="323" spans="1:96" ht="14.25" customHeight="1" x14ac:dyDescent="0.25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</row>
    <row r="324" spans="1:96" ht="14.25" customHeight="1" x14ac:dyDescent="0.25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</row>
    <row r="325" spans="1:96" ht="14.25" customHeight="1" x14ac:dyDescent="0.25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</row>
    <row r="326" spans="1:96" ht="14.25" customHeight="1" x14ac:dyDescent="0.25">
      <c r="A326" s="64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</row>
    <row r="327" spans="1:96" ht="14.25" customHeight="1" x14ac:dyDescent="0.25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</row>
    <row r="328" spans="1:96" ht="14.25" customHeight="1" x14ac:dyDescent="0.25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</row>
    <row r="329" spans="1:96" ht="14.25" customHeight="1" x14ac:dyDescent="0.25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</row>
    <row r="330" spans="1:96" ht="14.25" customHeight="1" x14ac:dyDescent="0.25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</row>
    <row r="331" spans="1:96" ht="14.25" customHeight="1" x14ac:dyDescent="0.25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</row>
    <row r="332" spans="1:96" ht="14.25" customHeight="1" x14ac:dyDescent="0.25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</row>
    <row r="333" spans="1:96" ht="14.25" customHeight="1" x14ac:dyDescent="0.25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</row>
    <row r="334" spans="1:96" ht="14.25" customHeight="1" x14ac:dyDescent="0.25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</row>
    <row r="335" spans="1:96" ht="14.25" customHeight="1" x14ac:dyDescent="0.25">
      <c r="A335" s="64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</row>
    <row r="336" spans="1:96" ht="14.25" customHeight="1" x14ac:dyDescent="0.25">
      <c r="A336" s="64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</row>
    <row r="337" spans="1:96" ht="14.25" customHeight="1" x14ac:dyDescent="0.25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</row>
    <row r="338" spans="1:96" ht="14.25" customHeight="1" x14ac:dyDescent="0.25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</row>
    <row r="339" spans="1:96" ht="14.25" customHeight="1" x14ac:dyDescent="0.25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</row>
    <row r="340" spans="1:96" ht="14.25" customHeight="1" x14ac:dyDescent="0.25">
      <c r="A340" s="64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</row>
    <row r="341" spans="1:96" ht="14.25" customHeight="1" x14ac:dyDescent="0.25">
      <c r="A341" s="64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</row>
    <row r="342" spans="1:96" ht="14.25" customHeight="1" x14ac:dyDescent="0.25">
      <c r="A342" s="64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</row>
    <row r="343" spans="1:96" ht="14.25" customHeight="1" x14ac:dyDescent="0.25">
      <c r="A343" s="64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</row>
    <row r="344" spans="1:96" ht="14.25" customHeight="1" x14ac:dyDescent="0.25">
      <c r="A344" s="64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</row>
    <row r="345" spans="1:96" ht="14.25" customHeight="1" x14ac:dyDescent="0.25">
      <c r="A345" s="64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</row>
    <row r="346" spans="1:96" ht="14.25" customHeight="1" x14ac:dyDescent="0.25">
      <c r="A346" s="64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</row>
    <row r="347" spans="1:96" ht="14.25" customHeight="1" x14ac:dyDescent="0.25">
      <c r="A347" s="64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</row>
    <row r="348" spans="1:96" ht="14.25" customHeight="1" x14ac:dyDescent="0.25">
      <c r="A348" s="64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</row>
    <row r="349" spans="1:96" ht="14.25" customHeight="1" x14ac:dyDescent="0.25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</row>
    <row r="350" spans="1:96" ht="14.25" customHeight="1" x14ac:dyDescent="0.25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</row>
    <row r="351" spans="1:96" ht="14.25" customHeight="1" x14ac:dyDescent="0.25">
      <c r="A351" s="64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</row>
    <row r="352" spans="1:96" ht="14.25" customHeight="1" x14ac:dyDescent="0.25">
      <c r="A352" s="64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</row>
    <row r="353" spans="1:96" ht="14.25" customHeight="1" x14ac:dyDescent="0.25">
      <c r="A353" s="64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</row>
    <row r="354" spans="1:96" ht="14.25" customHeight="1" x14ac:dyDescent="0.25">
      <c r="A354" s="64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</row>
    <row r="355" spans="1:96" ht="14.25" customHeight="1" x14ac:dyDescent="0.25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</row>
    <row r="356" spans="1:96" ht="14.25" customHeight="1" x14ac:dyDescent="0.25">
      <c r="A356" s="64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</row>
    <row r="357" spans="1:96" ht="14.25" customHeight="1" x14ac:dyDescent="0.25">
      <c r="A357" s="64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</row>
    <row r="358" spans="1:96" ht="14.25" customHeight="1" x14ac:dyDescent="0.25">
      <c r="A358" s="64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</row>
    <row r="359" spans="1:96" ht="14.25" customHeight="1" x14ac:dyDescent="0.25">
      <c r="A359" s="64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</row>
    <row r="360" spans="1:96" ht="14.25" customHeight="1" x14ac:dyDescent="0.25">
      <c r="A360" s="64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</row>
    <row r="361" spans="1:96" ht="14.25" customHeight="1" x14ac:dyDescent="0.25">
      <c r="A361" s="64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</row>
    <row r="362" spans="1:96" ht="14.25" customHeight="1" x14ac:dyDescent="0.25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</row>
    <row r="363" spans="1:96" ht="14.25" customHeight="1" x14ac:dyDescent="0.25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</row>
    <row r="364" spans="1:96" ht="14.25" customHeight="1" x14ac:dyDescent="0.25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</row>
    <row r="365" spans="1:96" ht="14.25" customHeight="1" x14ac:dyDescent="0.25">
      <c r="A365" s="64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</row>
    <row r="366" spans="1:96" ht="14.25" customHeight="1" x14ac:dyDescent="0.25">
      <c r="A366" s="64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</row>
    <row r="367" spans="1:96" ht="14.25" customHeight="1" x14ac:dyDescent="0.25">
      <c r="A367" s="64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</row>
    <row r="368" spans="1:96" ht="14.25" customHeight="1" x14ac:dyDescent="0.25">
      <c r="A368" s="64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</row>
    <row r="369" spans="1:96" ht="14.25" customHeight="1" x14ac:dyDescent="0.25">
      <c r="A369" s="64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</row>
    <row r="370" spans="1:96" ht="14.25" customHeight="1" x14ac:dyDescent="0.25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</row>
    <row r="371" spans="1:96" ht="14.25" customHeight="1" x14ac:dyDescent="0.25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</row>
    <row r="372" spans="1:96" ht="14.25" customHeight="1" x14ac:dyDescent="0.25">
      <c r="A372" s="64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</row>
    <row r="373" spans="1:96" ht="14.25" customHeight="1" x14ac:dyDescent="0.25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</row>
    <row r="374" spans="1:96" ht="14.25" customHeight="1" x14ac:dyDescent="0.25">
      <c r="A374" s="64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</row>
    <row r="375" spans="1:96" ht="14.25" customHeight="1" x14ac:dyDescent="0.25">
      <c r="A375" s="64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</row>
    <row r="376" spans="1:96" ht="14.25" customHeight="1" x14ac:dyDescent="0.25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</row>
    <row r="377" spans="1:96" ht="14.25" customHeight="1" x14ac:dyDescent="0.25">
      <c r="A377" s="64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</row>
    <row r="378" spans="1:96" ht="14.25" customHeight="1" x14ac:dyDescent="0.25">
      <c r="A378" s="64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</row>
    <row r="379" spans="1:96" ht="14.25" customHeight="1" x14ac:dyDescent="0.25">
      <c r="A379" s="64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</row>
    <row r="380" spans="1:96" ht="14.25" customHeight="1" x14ac:dyDescent="0.25">
      <c r="A380" s="64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</row>
    <row r="381" spans="1:96" ht="14.25" customHeight="1" x14ac:dyDescent="0.25">
      <c r="A381" s="64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</row>
    <row r="382" spans="1:96" ht="14.25" customHeight="1" x14ac:dyDescent="0.25">
      <c r="A382" s="64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</row>
    <row r="383" spans="1:96" ht="14.25" customHeight="1" x14ac:dyDescent="0.25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</row>
    <row r="384" spans="1:96" ht="14.25" customHeight="1" x14ac:dyDescent="0.25">
      <c r="A384" s="64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</row>
    <row r="385" spans="1:96" ht="14.25" customHeight="1" x14ac:dyDescent="0.25">
      <c r="A385" s="64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</row>
    <row r="386" spans="1:96" ht="14.25" customHeight="1" x14ac:dyDescent="0.25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</row>
    <row r="387" spans="1:96" ht="14.25" customHeight="1" x14ac:dyDescent="0.25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</row>
    <row r="388" spans="1:96" ht="14.25" customHeight="1" x14ac:dyDescent="0.25">
      <c r="A388" s="64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</row>
    <row r="389" spans="1:96" ht="14.25" customHeight="1" x14ac:dyDescent="0.25">
      <c r="A389" s="64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</row>
    <row r="390" spans="1:96" ht="14.25" customHeight="1" x14ac:dyDescent="0.25">
      <c r="A390" s="64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</row>
    <row r="391" spans="1:96" ht="14.25" customHeight="1" x14ac:dyDescent="0.25">
      <c r="A391" s="64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</row>
    <row r="392" spans="1:96" ht="14.25" customHeight="1" x14ac:dyDescent="0.25">
      <c r="A392" s="64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</row>
    <row r="393" spans="1:96" ht="14.25" customHeight="1" x14ac:dyDescent="0.25">
      <c r="A393" s="64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</row>
    <row r="394" spans="1:96" ht="14.25" customHeight="1" x14ac:dyDescent="0.25">
      <c r="A394" s="64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</row>
    <row r="395" spans="1:96" ht="14.25" customHeight="1" x14ac:dyDescent="0.25">
      <c r="A395" s="64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</row>
    <row r="396" spans="1:96" ht="14.25" customHeight="1" x14ac:dyDescent="0.25">
      <c r="A396" s="64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</row>
    <row r="397" spans="1:96" ht="14.25" customHeight="1" x14ac:dyDescent="0.25">
      <c r="A397" s="64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</row>
    <row r="398" spans="1:96" ht="14.25" customHeight="1" x14ac:dyDescent="0.25">
      <c r="A398" s="64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</row>
    <row r="399" spans="1:96" ht="14.25" customHeight="1" x14ac:dyDescent="0.25">
      <c r="A399" s="64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</row>
    <row r="400" spans="1:96" ht="14.25" customHeight="1" x14ac:dyDescent="0.25">
      <c r="A400" s="64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</row>
    <row r="401" spans="1:96" ht="14.25" customHeight="1" x14ac:dyDescent="0.25">
      <c r="A401" s="64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</row>
    <row r="402" spans="1:96" ht="14.25" customHeight="1" x14ac:dyDescent="0.25">
      <c r="A402" s="64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</row>
    <row r="403" spans="1:96" ht="14.25" customHeight="1" x14ac:dyDescent="0.25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</row>
    <row r="404" spans="1:96" ht="14.25" customHeight="1" x14ac:dyDescent="0.25">
      <c r="A404" s="64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</row>
    <row r="405" spans="1:96" ht="14.25" customHeight="1" x14ac:dyDescent="0.25">
      <c r="A405" s="64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</row>
    <row r="406" spans="1:96" ht="14.25" customHeight="1" x14ac:dyDescent="0.25">
      <c r="A406" s="64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</row>
    <row r="407" spans="1:96" ht="14.25" customHeight="1" x14ac:dyDescent="0.25">
      <c r="A407" s="64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</row>
    <row r="408" spans="1:96" ht="14.25" customHeight="1" x14ac:dyDescent="0.25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</row>
    <row r="409" spans="1:96" ht="14.25" customHeight="1" x14ac:dyDescent="0.25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</row>
    <row r="410" spans="1:96" ht="14.25" customHeight="1" x14ac:dyDescent="0.25">
      <c r="A410" s="64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</row>
    <row r="411" spans="1:96" ht="14.25" customHeight="1" x14ac:dyDescent="0.25">
      <c r="A411" s="64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</row>
    <row r="412" spans="1:96" ht="14.25" customHeight="1" x14ac:dyDescent="0.25">
      <c r="A412" s="64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</row>
    <row r="413" spans="1:96" ht="14.25" customHeight="1" x14ac:dyDescent="0.25">
      <c r="A413" s="64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</row>
    <row r="414" spans="1:96" ht="14.25" customHeight="1" x14ac:dyDescent="0.25">
      <c r="A414" s="64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</row>
    <row r="415" spans="1:96" ht="14.25" customHeight="1" x14ac:dyDescent="0.25">
      <c r="A415" s="64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</row>
    <row r="416" spans="1:96" ht="14.25" customHeight="1" x14ac:dyDescent="0.25">
      <c r="A416" s="64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</row>
    <row r="417" spans="1:96" ht="14.25" customHeight="1" x14ac:dyDescent="0.25">
      <c r="A417" s="64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</row>
    <row r="418" spans="1:96" ht="14.25" customHeight="1" x14ac:dyDescent="0.25">
      <c r="A418" s="64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</row>
    <row r="419" spans="1:96" ht="14.25" customHeight="1" x14ac:dyDescent="0.25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</row>
    <row r="420" spans="1:96" ht="14.25" customHeight="1" x14ac:dyDescent="0.25">
      <c r="A420" s="64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</row>
    <row r="421" spans="1:96" ht="14.25" customHeight="1" x14ac:dyDescent="0.25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</row>
    <row r="422" spans="1:96" ht="14.25" customHeight="1" x14ac:dyDescent="0.25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</row>
    <row r="423" spans="1:96" ht="14.25" customHeight="1" x14ac:dyDescent="0.25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</row>
    <row r="424" spans="1:96" ht="14.25" customHeight="1" x14ac:dyDescent="0.25">
      <c r="A424" s="64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</row>
    <row r="425" spans="1:96" ht="14.25" customHeight="1" x14ac:dyDescent="0.25">
      <c r="A425" s="64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</row>
    <row r="426" spans="1:96" ht="14.25" customHeight="1" x14ac:dyDescent="0.25">
      <c r="A426" s="64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</row>
    <row r="427" spans="1:96" ht="14.25" customHeight="1" x14ac:dyDescent="0.25">
      <c r="A427" s="64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</row>
    <row r="428" spans="1:96" ht="14.25" customHeight="1" x14ac:dyDescent="0.25">
      <c r="A428" s="64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</row>
    <row r="429" spans="1:96" ht="14.25" customHeight="1" x14ac:dyDescent="0.25">
      <c r="A429" s="64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</row>
    <row r="430" spans="1:96" ht="14.25" customHeight="1" x14ac:dyDescent="0.25">
      <c r="A430" s="64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</row>
    <row r="431" spans="1:96" ht="14.25" customHeight="1" x14ac:dyDescent="0.25">
      <c r="A431" s="64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</row>
    <row r="432" spans="1:96" ht="14.25" customHeight="1" x14ac:dyDescent="0.25">
      <c r="A432" s="64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</row>
    <row r="433" spans="1:96" ht="14.25" customHeight="1" x14ac:dyDescent="0.25">
      <c r="A433" s="64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</row>
    <row r="434" spans="1:96" ht="14.25" customHeight="1" x14ac:dyDescent="0.25">
      <c r="A434" s="64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</row>
    <row r="435" spans="1:96" ht="14.25" customHeight="1" x14ac:dyDescent="0.25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</row>
    <row r="436" spans="1:96" ht="14.25" customHeight="1" x14ac:dyDescent="0.25">
      <c r="A436" s="64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</row>
    <row r="437" spans="1:96" ht="14.25" customHeight="1" x14ac:dyDescent="0.25">
      <c r="A437" s="64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</row>
    <row r="438" spans="1:96" ht="14.25" customHeight="1" x14ac:dyDescent="0.25">
      <c r="A438" s="64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</row>
    <row r="439" spans="1:96" ht="14.25" customHeight="1" x14ac:dyDescent="0.25">
      <c r="A439" s="64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</row>
    <row r="440" spans="1:96" ht="14.25" customHeight="1" x14ac:dyDescent="0.25">
      <c r="A440" s="64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</row>
    <row r="441" spans="1:96" ht="14.25" customHeight="1" x14ac:dyDescent="0.25">
      <c r="A441" s="64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</row>
    <row r="442" spans="1:96" ht="14.25" customHeight="1" x14ac:dyDescent="0.25">
      <c r="A442" s="64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</row>
    <row r="443" spans="1:96" ht="14.25" customHeight="1" x14ac:dyDescent="0.25">
      <c r="A443" s="64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</row>
    <row r="444" spans="1:96" ht="14.25" customHeight="1" x14ac:dyDescent="0.25">
      <c r="A444" s="64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</row>
    <row r="445" spans="1:96" ht="14.25" customHeight="1" x14ac:dyDescent="0.25">
      <c r="A445" s="64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</row>
    <row r="446" spans="1:96" ht="14.25" customHeight="1" x14ac:dyDescent="0.25">
      <c r="A446" s="64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</row>
    <row r="447" spans="1:96" ht="14.25" customHeight="1" x14ac:dyDescent="0.25">
      <c r="A447" s="64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</row>
    <row r="448" spans="1:96" ht="14.25" customHeight="1" x14ac:dyDescent="0.25">
      <c r="A448" s="64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</row>
    <row r="449" spans="1:96" ht="14.25" customHeight="1" x14ac:dyDescent="0.25">
      <c r="A449" s="64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</row>
    <row r="450" spans="1:96" ht="14.25" customHeight="1" x14ac:dyDescent="0.25">
      <c r="A450" s="64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</row>
    <row r="451" spans="1:96" ht="14.25" customHeight="1" x14ac:dyDescent="0.25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</row>
    <row r="452" spans="1:96" ht="14.25" customHeight="1" x14ac:dyDescent="0.25">
      <c r="A452" s="64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</row>
    <row r="453" spans="1:96" ht="14.25" customHeight="1" x14ac:dyDescent="0.25">
      <c r="A453" s="64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</row>
    <row r="454" spans="1:96" ht="14.25" customHeight="1" x14ac:dyDescent="0.25">
      <c r="A454" s="64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</row>
    <row r="455" spans="1:96" ht="14.25" customHeight="1" x14ac:dyDescent="0.25">
      <c r="A455" s="64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</row>
    <row r="456" spans="1:96" ht="14.25" customHeight="1" x14ac:dyDescent="0.25">
      <c r="A456" s="64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</row>
    <row r="457" spans="1:96" ht="14.25" customHeight="1" x14ac:dyDescent="0.25">
      <c r="A457" s="64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</row>
    <row r="458" spans="1:96" ht="14.25" customHeight="1" x14ac:dyDescent="0.25">
      <c r="A458" s="64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</row>
    <row r="459" spans="1:96" ht="14.25" customHeight="1" x14ac:dyDescent="0.25">
      <c r="A459" s="64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</row>
    <row r="460" spans="1:96" ht="14.25" customHeight="1" x14ac:dyDescent="0.25">
      <c r="A460" s="64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</row>
    <row r="461" spans="1:96" ht="14.25" customHeight="1" x14ac:dyDescent="0.25">
      <c r="A461" s="64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</row>
    <row r="462" spans="1:96" ht="14.25" customHeight="1" x14ac:dyDescent="0.25">
      <c r="A462" s="64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</row>
    <row r="463" spans="1:96" ht="14.25" customHeight="1" x14ac:dyDescent="0.25">
      <c r="A463" s="64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</row>
    <row r="464" spans="1:96" ht="14.25" customHeight="1" x14ac:dyDescent="0.25">
      <c r="A464" s="64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</row>
    <row r="465" spans="1:96" ht="14.25" customHeight="1" x14ac:dyDescent="0.25">
      <c r="A465" s="64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</row>
    <row r="466" spans="1:96" ht="14.25" customHeight="1" x14ac:dyDescent="0.25">
      <c r="A466" s="64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</row>
    <row r="467" spans="1:96" ht="14.25" customHeight="1" x14ac:dyDescent="0.25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</row>
    <row r="468" spans="1:96" ht="14.25" customHeight="1" x14ac:dyDescent="0.25">
      <c r="A468" s="64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</row>
    <row r="469" spans="1:96" ht="14.25" customHeight="1" x14ac:dyDescent="0.25">
      <c r="A469" s="64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</row>
    <row r="470" spans="1:96" ht="14.25" customHeight="1" x14ac:dyDescent="0.25">
      <c r="A470" s="64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</row>
    <row r="471" spans="1:96" ht="14.25" customHeight="1" x14ac:dyDescent="0.25">
      <c r="A471" s="64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</row>
    <row r="472" spans="1:96" ht="14.25" customHeight="1" x14ac:dyDescent="0.25">
      <c r="A472" s="64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</row>
    <row r="473" spans="1:96" ht="14.25" customHeight="1" x14ac:dyDescent="0.25">
      <c r="A473" s="64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</row>
    <row r="474" spans="1:96" ht="14.25" customHeight="1" x14ac:dyDescent="0.25">
      <c r="A474" s="64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</row>
    <row r="475" spans="1:96" ht="14.25" customHeight="1" x14ac:dyDescent="0.25">
      <c r="A475" s="64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</row>
    <row r="476" spans="1:96" ht="14.25" customHeight="1" x14ac:dyDescent="0.25">
      <c r="A476" s="64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</row>
    <row r="477" spans="1:96" ht="14.25" customHeight="1" x14ac:dyDescent="0.25">
      <c r="A477" s="64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</row>
    <row r="478" spans="1:96" ht="14.25" customHeight="1" x14ac:dyDescent="0.25">
      <c r="A478" s="64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</row>
    <row r="479" spans="1:96" ht="14.25" customHeight="1" x14ac:dyDescent="0.25">
      <c r="A479" s="64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</row>
    <row r="480" spans="1:96" ht="14.25" customHeight="1" x14ac:dyDescent="0.25">
      <c r="A480" s="64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</row>
    <row r="481" spans="1:96" ht="14.25" customHeight="1" x14ac:dyDescent="0.25">
      <c r="A481" s="64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</row>
    <row r="482" spans="1:96" ht="14.25" customHeight="1" x14ac:dyDescent="0.25">
      <c r="A482" s="64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</row>
    <row r="483" spans="1:96" ht="14.25" customHeight="1" x14ac:dyDescent="0.25">
      <c r="A483" s="64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</row>
    <row r="484" spans="1:96" ht="14.25" customHeight="1" x14ac:dyDescent="0.25">
      <c r="A484" s="64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</row>
    <row r="485" spans="1:96" ht="14.25" customHeight="1" x14ac:dyDescent="0.25">
      <c r="A485" s="64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</row>
    <row r="486" spans="1:96" ht="14.25" customHeight="1" x14ac:dyDescent="0.25">
      <c r="A486" s="64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</row>
    <row r="487" spans="1:96" ht="14.25" customHeight="1" x14ac:dyDescent="0.25">
      <c r="A487" s="64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</row>
    <row r="488" spans="1:96" ht="14.25" customHeight="1" x14ac:dyDescent="0.25">
      <c r="A488" s="64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</row>
    <row r="489" spans="1:96" ht="14.25" customHeight="1" x14ac:dyDescent="0.25">
      <c r="A489" s="64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</row>
    <row r="490" spans="1:96" ht="14.25" customHeight="1" x14ac:dyDescent="0.25">
      <c r="A490" s="64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</row>
    <row r="491" spans="1:96" ht="14.25" customHeight="1" x14ac:dyDescent="0.25">
      <c r="A491" s="64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</row>
    <row r="492" spans="1:96" ht="14.25" customHeight="1" x14ac:dyDescent="0.25">
      <c r="A492" s="64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</row>
    <row r="493" spans="1:96" ht="14.25" customHeight="1" x14ac:dyDescent="0.25">
      <c r="A493" s="64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</row>
    <row r="494" spans="1:96" ht="14.25" customHeight="1" x14ac:dyDescent="0.25">
      <c r="A494" s="64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</row>
    <row r="495" spans="1:96" ht="14.25" customHeight="1" x14ac:dyDescent="0.25">
      <c r="A495" s="64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</row>
    <row r="496" spans="1:96" ht="14.25" customHeight="1" x14ac:dyDescent="0.25">
      <c r="A496" s="64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</row>
    <row r="497" spans="1:96" ht="14.25" customHeight="1" x14ac:dyDescent="0.25">
      <c r="A497" s="64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</row>
    <row r="498" spans="1:96" ht="14.25" customHeight="1" x14ac:dyDescent="0.25">
      <c r="A498" s="64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</row>
    <row r="499" spans="1:96" ht="14.25" customHeight="1" x14ac:dyDescent="0.25">
      <c r="A499" s="64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</row>
    <row r="500" spans="1:96" ht="14.25" customHeight="1" x14ac:dyDescent="0.25">
      <c r="A500" s="64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</row>
    <row r="501" spans="1:96" ht="14.25" customHeight="1" x14ac:dyDescent="0.25">
      <c r="A501" s="64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</row>
    <row r="502" spans="1:96" ht="14.25" customHeight="1" x14ac:dyDescent="0.25">
      <c r="A502" s="64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</row>
    <row r="503" spans="1:96" ht="14.25" customHeight="1" x14ac:dyDescent="0.25">
      <c r="A503" s="64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</row>
    <row r="504" spans="1:96" ht="14.25" customHeight="1" x14ac:dyDescent="0.25">
      <c r="A504" s="64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</row>
    <row r="505" spans="1:96" ht="14.25" customHeight="1" x14ac:dyDescent="0.25">
      <c r="A505" s="64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</row>
    <row r="506" spans="1:96" ht="14.25" customHeight="1" x14ac:dyDescent="0.25">
      <c r="A506" s="64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</row>
    <row r="507" spans="1:96" ht="14.25" customHeight="1" x14ac:dyDescent="0.25">
      <c r="A507" s="64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</row>
    <row r="508" spans="1:96" ht="14.25" customHeight="1" x14ac:dyDescent="0.25">
      <c r="A508" s="64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</row>
    <row r="509" spans="1:96" ht="14.25" customHeight="1" x14ac:dyDescent="0.25">
      <c r="A509" s="64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</row>
    <row r="510" spans="1:96" ht="14.25" customHeight="1" x14ac:dyDescent="0.25">
      <c r="A510" s="64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</row>
    <row r="511" spans="1:96" ht="14.25" customHeight="1" x14ac:dyDescent="0.25">
      <c r="A511" s="64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</row>
    <row r="512" spans="1:96" ht="14.25" customHeight="1" x14ac:dyDescent="0.25">
      <c r="A512" s="64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</row>
    <row r="513" spans="1:96" ht="14.25" customHeight="1" x14ac:dyDescent="0.25">
      <c r="A513" s="64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</row>
    <row r="514" spans="1:96" ht="14.25" customHeight="1" x14ac:dyDescent="0.25">
      <c r="A514" s="64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</row>
    <row r="515" spans="1:96" ht="14.25" customHeight="1" x14ac:dyDescent="0.25">
      <c r="A515" s="64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</row>
    <row r="516" spans="1:96" ht="14.25" customHeight="1" x14ac:dyDescent="0.25">
      <c r="A516" s="64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</row>
    <row r="517" spans="1:96" ht="14.25" customHeight="1" x14ac:dyDescent="0.25">
      <c r="A517" s="64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</row>
    <row r="518" spans="1:96" ht="14.25" customHeight="1" x14ac:dyDescent="0.25">
      <c r="A518" s="64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</row>
    <row r="519" spans="1:96" ht="14.25" customHeight="1" x14ac:dyDescent="0.25">
      <c r="A519" s="64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</row>
    <row r="520" spans="1:96" ht="14.25" customHeight="1" x14ac:dyDescent="0.25">
      <c r="A520" s="64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</row>
    <row r="521" spans="1:96" ht="14.25" customHeight="1" x14ac:dyDescent="0.25">
      <c r="A521" s="64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</row>
    <row r="522" spans="1:96" ht="14.25" customHeight="1" x14ac:dyDescent="0.25">
      <c r="A522" s="64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</row>
    <row r="523" spans="1:96" ht="14.25" customHeight="1" x14ac:dyDescent="0.25">
      <c r="A523" s="64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</row>
    <row r="524" spans="1:96" ht="14.25" customHeight="1" x14ac:dyDescent="0.25">
      <c r="A524" s="64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</row>
    <row r="525" spans="1:96" ht="14.25" customHeight="1" x14ac:dyDescent="0.25">
      <c r="A525" s="64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</row>
    <row r="526" spans="1:96" ht="14.25" customHeight="1" x14ac:dyDescent="0.25">
      <c r="A526" s="64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</row>
    <row r="527" spans="1:96" ht="14.25" customHeight="1" x14ac:dyDescent="0.25">
      <c r="A527" s="64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</row>
    <row r="528" spans="1:96" ht="14.25" customHeight="1" x14ac:dyDescent="0.25">
      <c r="A528" s="64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</row>
    <row r="529" spans="1:96" ht="14.25" customHeight="1" x14ac:dyDescent="0.25">
      <c r="A529" s="64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</row>
    <row r="530" spans="1:96" ht="14.25" customHeight="1" x14ac:dyDescent="0.25">
      <c r="A530" s="64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</row>
    <row r="531" spans="1:96" ht="14.25" customHeight="1" x14ac:dyDescent="0.25">
      <c r="A531" s="64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</row>
    <row r="532" spans="1:96" ht="14.25" customHeight="1" x14ac:dyDescent="0.25">
      <c r="A532" s="64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</row>
    <row r="533" spans="1:96" ht="14.25" customHeight="1" x14ac:dyDescent="0.25">
      <c r="A533" s="64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</row>
    <row r="534" spans="1:96" ht="14.25" customHeight="1" x14ac:dyDescent="0.25">
      <c r="A534" s="64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</row>
    <row r="535" spans="1:96" ht="14.25" customHeight="1" x14ac:dyDescent="0.25">
      <c r="A535" s="64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</row>
    <row r="536" spans="1:96" ht="14.25" customHeight="1" x14ac:dyDescent="0.25">
      <c r="A536" s="64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</row>
    <row r="537" spans="1:96" ht="14.25" customHeight="1" x14ac:dyDescent="0.25">
      <c r="A537" s="64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</row>
    <row r="538" spans="1:96" ht="14.25" customHeight="1" x14ac:dyDescent="0.25">
      <c r="A538" s="64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</row>
    <row r="539" spans="1:96" ht="14.25" customHeight="1" x14ac:dyDescent="0.25">
      <c r="A539" s="64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</row>
    <row r="540" spans="1:96" ht="14.25" customHeight="1" x14ac:dyDescent="0.25">
      <c r="A540" s="64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</row>
    <row r="541" spans="1:96" ht="14.25" customHeight="1" x14ac:dyDescent="0.25">
      <c r="A541" s="64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</row>
    <row r="542" spans="1:96" ht="14.25" customHeight="1" x14ac:dyDescent="0.25">
      <c r="A542" s="64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</row>
    <row r="543" spans="1:96" ht="14.25" customHeight="1" x14ac:dyDescent="0.25">
      <c r="A543" s="64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</row>
    <row r="544" spans="1:96" ht="14.25" customHeight="1" x14ac:dyDescent="0.25">
      <c r="A544" s="64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</row>
    <row r="545" spans="1:96" ht="14.25" customHeight="1" x14ac:dyDescent="0.25">
      <c r="A545" s="64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</row>
    <row r="546" spans="1:96" ht="14.25" customHeight="1" x14ac:dyDescent="0.25">
      <c r="A546" s="64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</row>
    <row r="547" spans="1:96" ht="14.25" customHeight="1" x14ac:dyDescent="0.25">
      <c r="A547" s="64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</row>
    <row r="548" spans="1:96" ht="14.25" customHeight="1" x14ac:dyDescent="0.25">
      <c r="A548" s="64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</row>
    <row r="549" spans="1:96" ht="14.25" customHeight="1" x14ac:dyDescent="0.25">
      <c r="A549" s="64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</row>
    <row r="550" spans="1:96" ht="14.25" customHeight="1" x14ac:dyDescent="0.25">
      <c r="A550" s="64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</row>
    <row r="551" spans="1:96" ht="14.25" customHeight="1" x14ac:dyDescent="0.25">
      <c r="A551" s="64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</row>
    <row r="552" spans="1:96" ht="14.25" customHeight="1" x14ac:dyDescent="0.25">
      <c r="A552" s="64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</row>
    <row r="553" spans="1:96" ht="14.25" customHeight="1" x14ac:dyDescent="0.25">
      <c r="A553" s="64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</row>
    <row r="554" spans="1:96" ht="14.25" customHeight="1" x14ac:dyDescent="0.25">
      <c r="A554" s="64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</row>
    <row r="555" spans="1:96" ht="14.25" customHeight="1" x14ac:dyDescent="0.25">
      <c r="A555" s="64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</row>
    <row r="556" spans="1:96" ht="14.25" customHeight="1" x14ac:dyDescent="0.25">
      <c r="A556" s="64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</row>
    <row r="557" spans="1:96" ht="14.25" customHeight="1" x14ac:dyDescent="0.25">
      <c r="A557" s="64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</row>
    <row r="558" spans="1:96" ht="14.25" customHeight="1" x14ac:dyDescent="0.25">
      <c r="A558" s="64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</row>
    <row r="559" spans="1:96" ht="14.25" customHeight="1" x14ac:dyDescent="0.25">
      <c r="A559" s="64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</row>
    <row r="560" spans="1:96" ht="14.25" customHeight="1" x14ac:dyDescent="0.25">
      <c r="A560" s="64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</row>
    <row r="561" spans="1:96" ht="14.25" customHeight="1" x14ac:dyDescent="0.25">
      <c r="A561" s="64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</row>
    <row r="562" spans="1:96" ht="14.25" customHeight="1" x14ac:dyDescent="0.25">
      <c r="A562" s="64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</row>
    <row r="563" spans="1:96" ht="14.25" customHeight="1" x14ac:dyDescent="0.25">
      <c r="A563" s="64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</row>
    <row r="564" spans="1:96" ht="14.25" customHeight="1" x14ac:dyDescent="0.25">
      <c r="A564" s="64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</row>
    <row r="565" spans="1:96" ht="14.25" customHeight="1" x14ac:dyDescent="0.25">
      <c r="A565" s="64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</row>
    <row r="566" spans="1:96" ht="14.25" customHeight="1" x14ac:dyDescent="0.25">
      <c r="A566" s="64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</row>
    <row r="567" spans="1:96" ht="14.25" customHeight="1" x14ac:dyDescent="0.25">
      <c r="A567" s="64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</row>
    <row r="568" spans="1:96" ht="14.25" customHeight="1" x14ac:dyDescent="0.25">
      <c r="A568" s="64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</row>
    <row r="569" spans="1:96" ht="14.25" customHeight="1" x14ac:dyDescent="0.25">
      <c r="A569" s="64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</row>
    <row r="570" spans="1:96" ht="14.25" customHeight="1" x14ac:dyDescent="0.25">
      <c r="A570" s="64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</row>
    <row r="571" spans="1:96" ht="14.25" customHeight="1" x14ac:dyDescent="0.25">
      <c r="A571" s="64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</row>
    <row r="572" spans="1:96" ht="14.25" customHeight="1" x14ac:dyDescent="0.25">
      <c r="A572" s="64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</row>
    <row r="573" spans="1:96" ht="14.25" customHeight="1" x14ac:dyDescent="0.25">
      <c r="A573" s="64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</row>
    <row r="574" spans="1:96" ht="14.25" customHeight="1" x14ac:dyDescent="0.25">
      <c r="A574" s="64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</row>
    <row r="575" spans="1:96" ht="14.25" customHeight="1" x14ac:dyDescent="0.25">
      <c r="A575" s="64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</row>
    <row r="576" spans="1:96" ht="14.25" customHeight="1" x14ac:dyDescent="0.25">
      <c r="A576" s="64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</row>
    <row r="577" spans="1:96" ht="14.25" customHeight="1" x14ac:dyDescent="0.25">
      <c r="A577" s="64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</row>
    <row r="578" spans="1:96" ht="14.25" customHeight="1" x14ac:dyDescent="0.25">
      <c r="A578" s="64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</row>
    <row r="579" spans="1:96" ht="14.25" customHeight="1" x14ac:dyDescent="0.25">
      <c r="A579" s="64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</row>
    <row r="580" spans="1:96" ht="14.25" customHeight="1" x14ac:dyDescent="0.25">
      <c r="A580" s="64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</row>
    <row r="581" spans="1:96" ht="14.25" customHeight="1" x14ac:dyDescent="0.25">
      <c r="A581" s="64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</row>
    <row r="582" spans="1:96" ht="14.25" customHeight="1" x14ac:dyDescent="0.25">
      <c r="A582" s="64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</row>
    <row r="583" spans="1:96" ht="14.25" customHeight="1" x14ac:dyDescent="0.25">
      <c r="A583" s="64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</row>
    <row r="584" spans="1:96" ht="14.25" customHeight="1" x14ac:dyDescent="0.25">
      <c r="A584" s="64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</row>
    <row r="585" spans="1:96" ht="14.25" customHeight="1" x14ac:dyDescent="0.25">
      <c r="A585" s="64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</row>
    <row r="586" spans="1:96" ht="14.25" customHeight="1" x14ac:dyDescent="0.25">
      <c r="A586" s="64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</row>
    <row r="587" spans="1:96" ht="14.25" customHeight="1" x14ac:dyDescent="0.25">
      <c r="A587" s="64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</row>
    <row r="588" spans="1:96" ht="14.25" customHeight="1" x14ac:dyDescent="0.25">
      <c r="A588" s="64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</row>
    <row r="589" spans="1:96" ht="14.25" customHeight="1" x14ac:dyDescent="0.25">
      <c r="A589" s="64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</row>
    <row r="590" spans="1:96" ht="14.25" customHeight="1" x14ac:dyDescent="0.25">
      <c r="A590" s="64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</row>
    <row r="591" spans="1:96" ht="14.25" customHeight="1" x14ac:dyDescent="0.25">
      <c r="A591" s="64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</row>
    <row r="592" spans="1:96" ht="14.25" customHeight="1" x14ac:dyDescent="0.25">
      <c r="A592" s="64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</row>
    <row r="593" spans="1:96" ht="14.25" customHeight="1" x14ac:dyDescent="0.25">
      <c r="A593" s="64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</row>
    <row r="594" spans="1:96" ht="14.25" customHeight="1" x14ac:dyDescent="0.25">
      <c r="A594" s="64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</row>
    <row r="595" spans="1:96" ht="14.25" customHeight="1" x14ac:dyDescent="0.25">
      <c r="A595" s="64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</row>
    <row r="596" spans="1:96" ht="14.25" customHeight="1" x14ac:dyDescent="0.25">
      <c r="A596" s="64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</row>
    <row r="597" spans="1:96" ht="14.25" customHeight="1" x14ac:dyDescent="0.25">
      <c r="A597" s="64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</row>
    <row r="598" spans="1:96" ht="14.25" customHeight="1" x14ac:dyDescent="0.25">
      <c r="A598" s="64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</row>
    <row r="599" spans="1:96" ht="14.25" customHeight="1" x14ac:dyDescent="0.25">
      <c r="A599" s="64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</row>
    <row r="600" spans="1:96" ht="14.25" customHeight="1" x14ac:dyDescent="0.25">
      <c r="A600" s="64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</row>
    <row r="601" spans="1:96" ht="14.25" customHeight="1" x14ac:dyDescent="0.25">
      <c r="A601" s="64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</row>
    <row r="602" spans="1:96" ht="14.25" customHeight="1" x14ac:dyDescent="0.25">
      <c r="A602" s="64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</row>
    <row r="603" spans="1:96" ht="14.25" customHeight="1" x14ac:dyDescent="0.25">
      <c r="A603" s="64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</row>
    <row r="604" spans="1:96" ht="14.25" customHeight="1" x14ac:dyDescent="0.25">
      <c r="A604" s="64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</row>
    <row r="605" spans="1:96" ht="14.25" customHeight="1" x14ac:dyDescent="0.25">
      <c r="A605" s="64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</row>
    <row r="606" spans="1:96" ht="14.25" customHeight="1" x14ac:dyDescent="0.25">
      <c r="A606" s="64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</row>
    <row r="607" spans="1:96" ht="14.25" customHeight="1" x14ac:dyDescent="0.25">
      <c r="A607" s="64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</row>
    <row r="608" spans="1:96" ht="14.25" customHeight="1" x14ac:dyDescent="0.25">
      <c r="A608" s="64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</row>
    <row r="609" spans="1:96" ht="14.25" customHeight="1" x14ac:dyDescent="0.25">
      <c r="A609" s="64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</row>
    <row r="610" spans="1:96" ht="14.25" customHeight="1" x14ac:dyDescent="0.25">
      <c r="A610" s="64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</row>
    <row r="611" spans="1:96" ht="14.25" customHeight="1" x14ac:dyDescent="0.25">
      <c r="A611" s="64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</row>
    <row r="612" spans="1:96" ht="14.25" customHeight="1" x14ac:dyDescent="0.25">
      <c r="A612" s="64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</row>
    <row r="613" spans="1:96" ht="14.25" customHeight="1" x14ac:dyDescent="0.25">
      <c r="A613" s="64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</row>
    <row r="614" spans="1:96" ht="14.25" customHeight="1" x14ac:dyDescent="0.25">
      <c r="A614" s="64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</row>
    <row r="615" spans="1:96" ht="14.25" customHeight="1" x14ac:dyDescent="0.25">
      <c r="A615" s="64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</row>
    <row r="616" spans="1:96" ht="14.25" customHeight="1" x14ac:dyDescent="0.25">
      <c r="A616" s="64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</row>
    <row r="617" spans="1:96" ht="14.25" customHeight="1" x14ac:dyDescent="0.25">
      <c r="A617" s="64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</row>
    <row r="618" spans="1:96" ht="14.25" customHeight="1" x14ac:dyDescent="0.25">
      <c r="A618" s="64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</row>
    <row r="619" spans="1:96" ht="14.25" customHeight="1" x14ac:dyDescent="0.25">
      <c r="A619" s="64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</row>
    <row r="620" spans="1:96" ht="14.25" customHeight="1" x14ac:dyDescent="0.25">
      <c r="A620" s="64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</row>
    <row r="621" spans="1:96" ht="14.25" customHeight="1" x14ac:dyDescent="0.25">
      <c r="A621" s="64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</row>
    <row r="622" spans="1:96" ht="14.25" customHeight="1" x14ac:dyDescent="0.25">
      <c r="A622" s="64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</row>
    <row r="623" spans="1:96" ht="14.25" customHeight="1" x14ac:dyDescent="0.25">
      <c r="A623" s="64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</row>
    <row r="624" spans="1:96" ht="14.25" customHeight="1" x14ac:dyDescent="0.25">
      <c r="A624" s="64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</row>
    <row r="625" spans="1:96" ht="14.25" customHeight="1" x14ac:dyDescent="0.25">
      <c r="A625" s="64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</row>
    <row r="626" spans="1:96" ht="14.25" customHeight="1" x14ac:dyDescent="0.25">
      <c r="A626" s="64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</row>
    <row r="627" spans="1:96" ht="14.25" customHeight="1" x14ac:dyDescent="0.25">
      <c r="A627" s="64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</row>
    <row r="628" spans="1:96" ht="14.25" customHeight="1" x14ac:dyDescent="0.25">
      <c r="A628" s="64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</row>
    <row r="629" spans="1:96" ht="14.25" customHeight="1" x14ac:dyDescent="0.25">
      <c r="A629" s="64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</row>
    <row r="630" spans="1:96" ht="14.25" customHeight="1" x14ac:dyDescent="0.25">
      <c r="A630" s="64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</row>
    <row r="631" spans="1:96" ht="14.25" customHeight="1" x14ac:dyDescent="0.25">
      <c r="A631" s="64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</row>
    <row r="632" spans="1:96" ht="14.25" customHeight="1" x14ac:dyDescent="0.25">
      <c r="A632" s="64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</row>
    <row r="633" spans="1:96" ht="14.25" customHeight="1" x14ac:dyDescent="0.25">
      <c r="A633" s="64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</row>
    <row r="634" spans="1:96" ht="14.25" customHeight="1" x14ac:dyDescent="0.25">
      <c r="A634" s="64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</row>
    <row r="635" spans="1:96" ht="14.25" customHeight="1" x14ac:dyDescent="0.25">
      <c r="A635" s="64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</row>
    <row r="636" spans="1:96" ht="14.25" customHeight="1" x14ac:dyDescent="0.25">
      <c r="A636" s="64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</row>
    <row r="637" spans="1:96" ht="14.25" customHeight="1" x14ac:dyDescent="0.25">
      <c r="A637" s="64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</row>
    <row r="638" spans="1:96" ht="14.25" customHeight="1" x14ac:dyDescent="0.25">
      <c r="A638" s="64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</row>
    <row r="639" spans="1:96" ht="14.25" customHeight="1" x14ac:dyDescent="0.25">
      <c r="A639" s="64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</row>
    <row r="640" spans="1:96" ht="14.25" customHeight="1" x14ac:dyDescent="0.25">
      <c r="A640" s="64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</row>
    <row r="641" spans="1:96" ht="14.25" customHeight="1" x14ac:dyDescent="0.25">
      <c r="A641" s="64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</row>
    <row r="642" spans="1:96" ht="14.25" customHeight="1" x14ac:dyDescent="0.25">
      <c r="A642" s="64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</row>
    <row r="643" spans="1:96" ht="14.25" customHeight="1" x14ac:dyDescent="0.25">
      <c r="A643" s="64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</row>
    <row r="644" spans="1:96" ht="14.25" customHeight="1" x14ac:dyDescent="0.25">
      <c r="A644" s="64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</row>
    <row r="645" spans="1:96" ht="14.25" customHeight="1" x14ac:dyDescent="0.25">
      <c r="A645" s="64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</row>
    <row r="646" spans="1:96" ht="14.25" customHeight="1" x14ac:dyDescent="0.25">
      <c r="A646" s="64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</row>
    <row r="647" spans="1:96" ht="14.25" customHeight="1" x14ac:dyDescent="0.25">
      <c r="A647" s="64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</row>
    <row r="648" spans="1:96" ht="14.25" customHeight="1" x14ac:dyDescent="0.25">
      <c r="A648" s="64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</row>
    <row r="649" spans="1:96" ht="14.25" customHeight="1" x14ac:dyDescent="0.25">
      <c r="A649" s="64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</row>
    <row r="650" spans="1:96" ht="14.25" customHeight="1" x14ac:dyDescent="0.25">
      <c r="A650" s="64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</row>
    <row r="651" spans="1:96" ht="14.25" customHeight="1" x14ac:dyDescent="0.25">
      <c r="A651" s="64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</row>
    <row r="652" spans="1:96" ht="14.25" customHeight="1" x14ac:dyDescent="0.25">
      <c r="A652" s="64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</row>
    <row r="653" spans="1:96" ht="14.25" customHeight="1" x14ac:dyDescent="0.25">
      <c r="A653" s="64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</row>
    <row r="654" spans="1:96" ht="14.25" customHeight="1" x14ac:dyDescent="0.25">
      <c r="A654" s="64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</row>
    <row r="655" spans="1:96" ht="14.25" customHeight="1" x14ac:dyDescent="0.25">
      <c r="A655" s="64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</row>
    <row r="656" spans="1:96" ht="14.25" customHeight="1" x14ac:dyDescent="0.25">
      <c r="A656" s="64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</row>
    <row r="657" spans="1:96" ht="14.25" customHeight="1" x14ac:dyDescent="0.25">
      <c r="A657" s="64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</row>
    <row r="658" spans="1:96" ht="14.25" customHeight="1" x14ac:dyDescent="0.25">
      <c r="A658" s="64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</row>
    <row r="659" spans="1:96" ht="14.25" customHeight="1" x14ac:dyDescent="0.25">
      <c r="A659" s="64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</row>
    <row r="660" spans="1:96" ht="14.25" customHeight="1" x14ac:dyDescent="0.25">
      <c r="A660" s="64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</row>
    <row r="661" spans="1:96" ht="14.25" customHeight="1" x14ac:dyDescent="0.25">
      <c r="A661" s="64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</row>
    <row r="662" spans="1:96" ht="14.25" customHeight="1" x14ac:dyDescent="0.25">
      <c r="A662" s="64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</row>
    <row r="663" spans="1:96" ht="14.25" customHeight="1" x14ac:dyDescent="0.25">
      <c r="A663" s="64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</row>
    <row r="664" spans="1:96" ht="14.25" customHeight="1" x14ac:dyDescent="0.25">
      <c r="A664" s="64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</row>
    <row r="665" spans="1:96" ht="14.25" customHeight="1" x14ac:dyDescent="0.25">
      <c r="A665" s="64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</row>
    <row r="666" spans="1:96" ht="14.25" customHeight="1" x14ac:dyDescent="0.25">
      <c r="A666" s="64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</row>
    <row r="667" spans="1:96" ht="14.25" customHeight="1" x14ac:dyDescent="0.25">
      <c r="A667" s="64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</row>
    <row r="668" spans="1:96" ht="14.25" customHeight="1" x14ac:dyDescent="0.25">
      <c r="A668" s="64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</row>
    <row r="669" spans="1:96" ht="14.25" customHeight="1" x14ac:dyDescent="0.25">
      <c r="A669" s="64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</row>
    <row r="670" spans="1:96" ht="14.25" customHeight="1" x14ac:dyDescent="0.25">
      <c r="A670" s="64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</row>
    <row r="671" spans="1:96" ht="14.25" customHeight="1" x14ac:dyDescent="0.25">
      <c r="A671" s="64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</row>
    <row r="672" spans="1:96" ht="14.25" customHeight="1" x14ac:dyDescent="0.25">
      <c r="A672" s="64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</row>
    <row r="673" spans="1:96" ht="14.25" customHeight="1" x14ac:dyDescent="0.25">
      <c r="A673" s="64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</row>
    <row r="674" spans="1:96" ht="14.25" customHeight="1" x14ac:dyDescent="0.25">
      <c r="A674" s="64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</row>
    <row r="675" spans="1:96" ht="14.25" customHeight="1" x14ac:dyDescent="0.25">
      <c r="A675" s="64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</row>
    <row r="676" spans="1:96" ht="14.25" customHeight="1" x14ac:dyDescent="0.25">
      <c r="A676" s="64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</row>
    <row r="677" spans="1:96" ht="14.25" customHeight="1" x14ac:dyDescent="0.25">
      <c r="A677" s="64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</row>
    <row r="678" spans="1:96" ht="14.25" customHeight="1" x14ac:dyDescent="0.25">
      <c r="A678" s="64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</row>
    <row r="679" spans="1:96" ht="14.25" customHeight="1" x14ac:dyDescent="0.25">
      <c r="A679" s="64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</row>
    <row r="680" spans="1:96" ht="14.25" customHeight="1" x14ac:dyDescent="0.25">
      <c r="A680" s="64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</row>
    <row r="681" spans="1:96" ht="14.25" customHeight="1" x14ac:dyDescent="0.25">
      <c r="A681" s="64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</row>
    <row r="682" spans="1:96" ht="14.25" customHeight="1" x14ac:dyDescent="0.25">
      <c r="A682" s="64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</row>
    <row r="683" spans="1:96" ht="14.25" customHeight="1" x14ac:dyDescent="0.25">
      <c r="A683" s="64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</row>
    <row r="684" spans="1:96" ht="14.25" customHeight="1" x14ac:dyDescent="0.25">
      <c r="A684" s="64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</row>
    <row r="685" spans="1:96" ht="14.25" customHeight="1" x14ac:dyDescent="0.25">
      <c r="A685" s="64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</row>
    <row r="686" spans="1:96" ht="14.25" customHeight="1" x14ac:dyDescent="0.25">
      <c r="A686" s="64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</row>
    <row r="687" spans="1:96" ht="14.25" customHeight="1" x14ac:dyDescent="0.25">
      <c r="A687" s="64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</row>
    <row r="688" spans="1:96" ht="14.25" customHeight="1" x14ac:dyDescent="0.25">
      <c r="A688" s="64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</row>
    <row r="689" spans="1:96" ht="14.25" customHeight="1" x14ac:dyDescent="0.25">
      <c r="A689" s="64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</row>
    <row r="690" spans="1:96" ht="14.25" customHeight="1" x14ac:dyDescent="0.25">
      <c r="A690" s="64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</row>
    <row r="691" spans="1:96" ht="14.25" customHeight="1" x14ac:dyDescent="0.25">
      <c r="A691" s="64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</row>
    <row r="692" spans="1:96" ht="14.25" customHeight="1" x14ac:dyDescent="0.25">
      <c r="A692" s="64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</row>
    <row r="693" spans="1:96" ht="14.25" customHeight="1" x14ac:dyDescent="0.25">
      <c r="A693" s="64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</row>
    <row r="694" spans="1:96" ht="14.25" customHeight="1" x14ac:dyDescent="0.25">
      <c r="A694" s="64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</row>
    <row r="695" spans="1:96" ht="14.25" customHeight="1" x14ac:dyDescent="0.25">
      <c r="A695" s="64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</row>
    <row r="696" spans="1:96" ht="14.25" customHeight="1" x14ac:dyDescent="0.25">
      <c r="A696" s="64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</row>
    <row r="697" spans="1:96" ht="14.25" customHeight="1" x14ac:dyDescent="0.25">
      <c r="A697" s="64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</row>
    <row r="698" spans="1:96" ht="14.25" customHeight="1" x14ac:dyDescent="0.25">
      <c r="A698" s="64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</row>
    <row r="699" spans="1:96" ht="14.25" customHeight="1" x14ac:dyDescent="0.25">
      <c r="A699" s="64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</row>
    <row r="700" spans="1:96" ht="14.25" customHeight="1" x14ac:dyDescent="0.25">
      <c r="A700" s="64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</row>
    <row r="701" spans="1:96" ht="14.25" customHeight="1" x14ac:dyDescent="0.25">
      <c r="A701" s="64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</row>
    <row r="702" spans="1:96" ht="14.25" customHeight="1" x14ac:dyDescent="0.25">
      <c r="A702" s="64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</row>
    <row r="703" spans="1:96" ht="14.25" customHeight="1" x14ac:dyDescent="0.25">
      <c r="A703" s="64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</row>
    <row r="704" spans="1:96" ht="14.25" customHeight="1" x14ac:dyDescent="0.25">
      <c r="A704" s="64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</row>
    <row r="705" spans="1:96" ht="14.25" customHeight="1" x14ac:dyDescent="0.25">
      <c r="A705" s="64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</row>
    <row r="706" spans="1:96" ht="14.25" customHeight="1" x14ac:dyDescent="0.25">
      <c r="A706" s="64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</row>
    <row r="707" spans="1:96" ht="14.25" customHeight="1" x14ac:dyDescent="0.25">
      <c r="A707" s="64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</row>
    <row r="708" spans="1:96" ht="14.25" customHeight="1" x14ac:dyDescent="0.25">
      <c r="A708" s="64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</row>
    <row r="709" spans="1:96" ht="14.25" customHeight="1" x14ac:dyDescent="0.25">
      <c r="A709" s="64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</row>
    <row r="710" spans="1:96" ht="14.25" customHeight="1" x14ac:dyDescent="0.25">
      <c r="A710" s="64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</row>
    <row r="711" spans="1:96" ht="14.25" customHeight="1" x14ac:dyDescent="0.25">
      <c r="A711" s="64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</row>
    <row r="712" spans="1:96" ht="14.25" customHeight="1" x14ac:dyDescent="0.25">
      <c r="A712" s="64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</row>
    <row r="713" spans="1:96" ht="14.25" customHeight="1" x14ac:dyDescent="0.25">
      <c r="A713" s="64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</row>
    <row r="714" spans="1:96" ht="14.25" customHeight="1" x14ac:dyDescent="0.25">
      <c r="A714" s="64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</row>
    <row r="715" spans="1:96" ht="14.25" customHeight="1" x14ac:dyDescent="0.25">
      <c r="A715" s="64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</row>
    <row r="716" spans="1:96" ht="14.25" customHeight="1" x14ac:dyDescent="0.25">
      <c r="A716" s="64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</row>
    <row r="717" spans="1:96" ht="14.25" customHeight="1" x14ac:dyDescent="0.25">
      <c r="A717" s="64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</row>
    <row r="718" spans="1:96" ht="14.25" customHeight="1" x14ac:dyDescent="0.25">
      <c r="A718" s="64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</row>
    <row r="719" spans="1:96" ht="14.25" customHeight="1" x14ac:dyDescent="0.25">
      <c r="A719" s="64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</row>
    <row r="720" spans="1:96" ht="14.25" customHeight="1" x14ac:dyDescent="0.25">
      <c r="A720" s="64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</row>
    <row r="721" spans="1:96" ht="14.25" customHeight="1" x14ac:dyDescent="0.25">
      <c r="A721" s="64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</row>
    <row r="722" spans="1:96" ht="14.25" customHeight="1" x14ac:dyDescent="0.25">
      <c r="A722" s="64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</row>
    <row r="723" spans="1:96" ht="14.25" customHeight="1" x14ac:dyDescent="0.25">
      <c r="A723" s="64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</row>
    <row r="724" spans="1:96" ht="14.25" customHeight="1" x14ac:dyDescent="0.25">
      <c r="A724" s="64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</row>
    <row r="725" spans="1:96" ht="14.25" customHeight="1" x14ac:dyDescent="0.25">
      <c r="A725" s="64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</row>
    <row r="726" spans="1:96" ht="14.25" customHeight="1" x14ac:dyDescent="0.25">
      <c r="A726" s="64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</row>
    <row r="727" spans="1:96" ht="14.25" customHeight="1" x14ac:dyDescent="0.25">
      <c r="A727" s="64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</row>
    <row r="728" spans="1:96" ht="14.25" customHeight="1" x14ac:dyDescent="0.25">
      <c r="A728" s="64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</row>
    <row r="729" spans="1:96" ht="14.25" customHeight="1" x14ac:dyDescent="0.25">
      <c r="A729" s="64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</row>
    <row r="730" spans="1:96" ht="14.25" customHeight="1" x14ac:dyDescent="0.25">
      <c r="A730" s="64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</row>
    <row r="731" spans="1:96" ht="14.25" customHeight="1" x14ac:dyDescent="0.25">
      <c r="A731" s="64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</row>
    <row r="732" spans="1:96" ht="14.25" customHeight="1" x14ac:dyDescent="0.25">
      <c r="A732" s="64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</row>
    <row r="733" spans="1:96" ht="14.25" customHeight="1" x14ac:dyDescent="0.25">
      <c r="A733" s="64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</row>
    <row r="734" spans="1:96" ht="14.25" customHeight="1" x14ac:dyDescent="0.25">
      <c r="A734" s="64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</row>
    <row r="735" spans="1:96" ht="14.25" customHeight="1" x14ac:dyDescent="0.25">
      <c r="A735" s="64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</row>
    <row r="736" spans="1:96" ht="14.25" customHeight="1" x14ac:dyDescent="0.25">
      <c r="A736" s="64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</row>
    <row r="737" spans="1:96" ht="14.25" customHeight="1" x14ac:dyDescent="0.25">
      <c r="A737" s="64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</row>
    <row r="738" spans="1:96" ht="14.25" customHeight="1" x14ac:dyDescent="0.25">
      <c r="A738" s="64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</row>
    <row r="739" spans="1:96" ht="14.25" customHeight="1" x14ac:dyDescent="0.25">
      <c r="A739" s="64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</row>
    <row r="740" spans="1:96" ht="14.25" customHeight="1" x14ac:dyDescent="0.25">
      <c r="A740" s="64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</row>
    <row r="741" spans="1:96" ht="14.25" customHeight="1" x14ac:dyDescent="0.25">
      <c r="A741" s="64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</row>
    <row r="742" spans="1:96" ht="14.25" customHeight="1" x14ac:dyDescent="0.25">
      <c r="A742" s="64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</row>
    <row r="743" spans="1:96" ht="14.25" customHeight="1" x14ac:dyDescent="0.25">
      <c r="A743" s="64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</row>
    <row r="744" spans="1:96" ht="14.25" customHeight="1" x14ac:dyDescent="0.25">
      <c r="A744" s="64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</row>
    <row r="745" spans="1:96" ht="14.25" customHeight="1" x14ac:dyDescent="0.25">
      <c r="A745" s="64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</row>
    <row r="746" spans="1:96" ht="14.25" customHeight="1" x14ac:dyDescent="0.25">
      <c r="A746" s="64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</row>
    <row r="747" spans="1:96" ht="14.25" customHeight="1" x14ac:dyDescent="0.25">
      <c r="A747" s="64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</row>
    <row r="748" spans="1:96" ht="14.25" customHeight="1" x14ac:dyDescent="0.25">
      <c r="A748" s="64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</row>
    <row r="749" spans="1:96" ht="14.25" customHeight="1" x14ac:dyDescent="0.25">
      <c r="A749" s="64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</row>
    <row r="750" spans="1:96" ht="14.25" customHeight="1" x14ac:dyDescent="0.25">
      <c r="A750" s="64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</row>
    <row r="751" spans="1:96" ht="14.25" customHeight="1" x14ac:dyDescent="0.25">
      <c r="A751" s="64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</row>
    <row r="752" spans="1:96" ht="14.25" customHeight="1" x14ac:dyDescent="0.25">
      <c r="A752" s="64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</row>
    <row r="753" spans="1:96" ht="14.25" customHeight="1" x14ac:dyDescent="0.25">
      <c r="A753" s="64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</row>
    <row r="754" spans="1:96" ht="14.25" customHeight="1" x14ac:dyDescent="0.25">
      <c r="A754" s="64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</row>
    <row r="755" spans="1:96" ht="14.25" customHeight="1" x14ac:dyDescent="0.25">
      <c r="A755" s="64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</row>
    <row r="756" spans="1:96" ht="14.25" customHeight="1" x14ac:dyDescent="0.25">
      <c r="A756" s="64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</row>
    <row r="757" spans="1:96" ht="14.25" customHeight="1" x14ac:dyDescent="0.25">
      <c r="A757" s="64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</row>
    <row r="758" spans="1:96" ht="14.25" customHeight="1" x14ac:dyDescent="0.25">
      <c r="A758" s="64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</row>
    <row r="759" spans="1:96" ht="14.25" customHeight="1" x14ac:dyDescent="0.25">
      <c r="A759" s="64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</row>
    <row r="760" spans="1:96" ht="14.25" customHeight="1" x14ac:dyDescent="0.25">
      <c r="A760" s="64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</row>
    <row r="761" spans="1:96" ht="14.25" customHeight="1" x14ac:dyDescent="0.25">
      <c r="A761" s="64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</row>
    <row r="762" spans="1:96" ht="14.25" customHeight="1" x14ac:dyDescent="0.25">
      <c r="A762" s="64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</row>
    <row r="763" spans="1:96" ht="14.25" customHeight="1" x14ac:dyDescent="0.25">
      <c r="A763" s="64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</row>
    <row r="764" spans="1:96" ht="14.25" customHeight="1" x14ac:dyDescent="0.25">
      <c r="A764" s="64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</row>
    <row r="765" spans="1:96" ht="14.25" customHeight="1" x14ac:dyDescent="0.25">
      <c r="A765" s="64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</row>
    <row r="766" spans="1:96" ht="14.25" customHeight="1" x14ac:dyDescent="0.25">
      <c r="A766" s="64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</row>
    <row r="767" spans="1:96" ht="14.25" customHeight="1" x14ac:dyDescent="0.25">
      <c r="A767" s="64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</row>
    <row r="768" spans="1:96" ht="14.25" customHeight="1" x14ac:dyDescent="0.25">
      <c r="A768" s="64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</row>
    <row r="769" spans="1:96" ht="14.25" customHeight="1" x14ac:dyDescent="0.25">
      <c r="A769" s="64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</row>
    <row r="770" spans="1:96" ht="14.25" customHeight="1" x14ac:dyDescent="0.25">
      <c r="A770" s="64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</row>
    <row r="771" spans="1:96" ht="14.25" customHeight="1" x14ac:dyDescent="0.25">
      <c r="A771" s="64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</row>
    <row r="772" spans="1:96" ht="14.25" customHeight="1" x14ac:dyDescent="0.25">
      <c r="A772" s="64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</row>
    <row r="773" spans="1:96" ht="14.25" customHeight="1" x14ac:dyDescent="0.25">
      <c r="A773" s="64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</row>
    <row r="774" spans="1:96" ht="14.25" customHeight="1" x14ac:dyDescent="0.25">
      <c r="A774" s="64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</row>
    <row r="775" spans="1:96" ht="14.25" customHeight="1" x14ac:dyDescent="0.25">
      <c r="A775" s="64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</row>
    <row r="776" spans="1:96" ht="14.25" customHeight="1" x14ac:dyDescent="0.25">
      <c r="A776" s="64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</row>
    <row r="777" spans="1:96" ht="14.25" customHeight="1" x14ac:dyDescent="0.25">
      <c r="A777" s="64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</row>
    <row r="778" spans="1:96" ht="14.25" customHeight="1" x14ac:dyDescent="0.25">
      <c r="A778" s="64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</row>
    <row r="779" spans="1:96" ht="14.25" customHeight="1" x14ac:dyDescent="0.25">
      <c r="A779" s="64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</row>
    <row r="780" spans="1:96" ht="14.25" customHeight="1" x14ac:dyDescent="0.25">
      <c r="A780" s="64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</row>
    <row r="781" spans="1:96" ht="14.25" customHeight="1" x14ac:dyDescent="0.25">
      <c r="A781" s="64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</row>
    <row r="782" spans="1:96" ht="14.25" customHeight="1" x14ac:dyDescent="0.25">
      <c r="A782" s="64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</row>
    <row r="783" spans="1:96" ht="14.25" customHeight="1" x14ac:dyDescent="0.25">
      <c r="A783" s="64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</row>
    <row r="784" spans="1:96" ht="14.25" customHeight="1" x14ac:dyDescent="0.25">
      <c r="A784" s="64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</row>
    <row r="785" spans="1:96" ht="14.25" customHeight="1" x14ac:dyDescent="0.25">
      <c r="A785" s="64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</row>
    <row r="786" spans="1:96" ht="14.25" customHeight="1" x14ac:dyDescent="0.25">
      <c r="A786" s="64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</row>
    <row r="787" spans="1:96" ht="14.25" customHeight="1" x14ac:dyDescent="0.25">
      <c r="A787" s="64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</row>
    <row r="788" spans="1:96" ht="14.25" customHeight="1" x14ac:dyDescent="0.25">
      <c r="A788" s="64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</row>
    <row r="789" spans="1:96" ht="14.25" customHeight="1" x14ac:dyDescent="0.25">
      <c r="A789" s="64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</row>
    <row r="790" spans="1:96" ht="14.25" customHeight="1" x14ac:dyDescent="0.25">
      <c r="A790" s="64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</row>
    <row r="791" spans="1:96" ht="14.25" customHeight="1" x14ac:dyDescent="0.25">
      <c r="A791" s="64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</row>
    <row r="792" spans="1:96" ht="14.25" customHeight="1" x14ac:dyDescent="0.25">
      <c r="A792" s="64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</row>
    <row r="793" spans="1:96" ht="14.25" customHeight="1" x14ac:dyDescent="0.25">
      <c r="A793" s="64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</row>
    <row r="794" spans="1:96" ht="14.25" customHeight="1" x14ac:dyDescent="0.25">
      <c r="A794" s="64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</row>
    <row r="795" spans="1:96" ht="14.25" customHeight="1" x14ac:dyDescent="0.25">
      <c r="A795" s="64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</row>
    <row r="796" spans="1:96" ht="14.25" customHeight="1" x14ac:dyDescent="0.25">
      <c r="A796" s="64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</row>
    <row r="797" spans="1:96" ht="14.25" customHeight="1" x14ac:dyDescent="0.25">
      <c r="A797" s="64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</row>
    <row r="798" spans="1:96" ht="14.25" customHeight="1" x14ac:dyDescent="0.25">
      <c r="A798" s="64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</row>
    <row r="799" spans="1:96" ht="14.25" customHeight="1" x14ac:dyDescent="0.25">
      <c r="A799" s="64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</row>
    <row r="800" spans="1:96" ht="14.25" customHeight="1" x14ac:dyDescent="0.25">
      <c r="A800" s="64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</row>
    <row r="801" spans="1:96" ht="14.25" customHeight="1" x14ac:dyDescent="0.25">
      <c r="A801" s="64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</row>
    <row r="802" spans="1:96" ht="14.25" customHeight="1" x14ac:dyDescent="0.25">
      <c r="A802" s="64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</row>
    <row r="803" spans="1:96" ht="14.25" customHeight="1" x14ac:dyDescent="0.25">
      <c r="A803" s="64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</row>
    <row r="804" spans="1:96" ht="14.25" customHeight="1" x14ac:dyDescent="0.25">
      <c r="A804" s="64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</row>
    <row r="805" spans="1:96" ht="14.25" customHeight="1" x14ac:dyDescent="0.25">
      <c r="A805" s="64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</row>
    <row r="806" spans="1:96" ht="14.25" customHeight="1" x14ac:dyDescent="0.25">
      <c r="A806" s="64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</row>
    <row r="807" spans="1:96" ht="14.25" customHeight="1" x14ac:dyDescent="0.25">
      <c r="A807" s="64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</row>
    <row r="808" spans="1:96" ht="14.25" customHeight="1" x14ac:dyDescent="0.25">
      <c r="A808" s="64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</row>
    <row r="809" spans="1:96" ht="14.25" customHeight="1" x14ac:dyDescent="0.25">
      <c r="A809" s="64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</row>
    <row r="810" spans="1:96" ht="14.25" customHeight="1" x14ac:dyDescent="0.25">
      <c r="A810" s="64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</row>
    <row r="811" spans="1:96" ht="14.25" customHeight="1" x14ac:dyDescent="0.25">
      <c r="A811" s="64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</row>
    <row r="812" spans="1:96" ht="14.25" customHeight="1" x14ac:dyDescent="0.25">
      <c r="A812" s="64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</row>
    <row r="813" spans="1:96" ht="14.25" customHeight="1" x14ac:dyDescent="0.25">
      <c r="A813" s="64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</row>
    <row r="814" spans="1:96" ht="14.25" customHeight="1" x14ac:dyDescent="0.25">
      <c r="A814" s="64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</row>
    <row r="815" spans="1:96" ht="14.25" customHeight="1" x14ac:dyDescent="0.25">
      <c r="A815" s="64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</row>
    <row r="816" spans="1:96" ht="14.25" customHeight="1" x14ac:dyDescent="0.25">
      <c r="A816" s="64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</row>
    <row r="817" spans="1:96" ht="14.25" customHeight="1" x14ac:dyDescent="0.25">
      <c r="A817" s="64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</row>
    <row r="818" spans="1:96" ht="14.25" customHeight="1" x14ac:dyDescent="0.25">
      <c r="A818" s="64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</row>
    <row r="819" spans="1:96" ht="14.25" customHeight="1" x14ac:dyDescent="0.25">
      <c r="A819" s="64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</row>
    <row r="820" spans="1:96" ht="14.25" customHeight="1" x14ac:dyDescent="0.25">
      <c r="A820" s="64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</row>
    <row r="821" spans="1:96" ht="14.25" customHeight="1" x14ac:dyDescent="0.25">
      <c r="A821" s="64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</row>
    <row r="822" spans="1:96" ht="14.25" customHeight="1" x14ac:dyDescent="0.25">
      <c r="A822" s="64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</row>
    <row r="823" spans="1:96" ht="14.25" customHeight="1" x14ac:dyDescent="0.25">
      <c r="A823" s="64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</row>
    <row r="824" spans="1:96" ht="14.25" customHeight="1" x14ac:dyDescent="0.25">
      <c r="A824" s="64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</row>
    <row r="825" spans="1:96" ht="14.25" customHeight="1" x14ac:dyDescent="0.25">
      <c r="A825" s="64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</row>
    <row r="826" spans="1:96" ht="14.25" customHeight="1" x14ac:dyDescent="0.25">
      <c r="A826" s="64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</row>
    <row r="827" spans="1:96" ht="14.25" customHeight="1" x14ac:dyDescent="0.25">
      <c r="A827" s="64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</row>
    <row r="828" spans="1:96" ht="14.25" customHeight="1" x14ac:dyDescent="0.25">
      <c r="A828" s="64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</row>
    <row r="829" spans="1:96" ht="14.25" customHeight="1" x14ac:dyDescent="0.25">
      <c r="A829" s="64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</row>
    <row r="830" spans="1:96" ht="14.25" customHeight="1" x14ac:dyDescent="0.25">
      <c r="A830" s="64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</row>
    <row r="831" spans="1:96" ht="14.25" customHeight="1" x14ac:dyDescent="0.25">
      <c r="A831" s="64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</row>
    <row r="832" spans="1:96" ht="14.25" customHeight="1" x14ac:dyDescent="0.25">
      <c r="A832" s="64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</row>
    <row r="833" spans="1:96" ht="14.25" customHeight="1" x14ac:dyDescent="0.25">
      <c r="A833" s="64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</row>
    <row r="834" spans="1:96" ht="14.25" customHeight="1" x14ac:dyDescent="0.25">
      <c r="A834" s="64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</row>
    <row r="835" spans="1:96" ht="14.25" customHeight="1" x14ac:dyDescent="0.25">
      <c r="A835" s="64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</row>
    <row r="836" spans="1:96" ht="14.25" customHeight="1" x14ac:dyDescent="0.25">
      <c r="A836" s="64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</row>
    <row r="837" spans="1:96" ht="14.25" customHeight="1" x14ac:dyDescent="0.25">
      <c r="A837" s="64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</row>
    <row r="838" spans="1:96" ht="14.25" customHeight="1" x14ac:dyDescent="0.25">
      <c r="A838" s="64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</row>
    <row r="839" spans="1:96" ht="14.25" customHeight="1" x14ac:dyDescent="0.25">
      <c r="A839" s="64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</row>
    <row r="840" spans="1:96" ht="14.25" customHeight="1" x14ac:dyDescent="0.25">
      <c r="A840" s="64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</row>
    <row r="841" spans="1:96" ht="14.25" customHeight="1" x14ac:dyDescent="0.25">
      <c r="A841" s="64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</row>
    <row r="842" spans="1:96" ht="14.25" customHeight="1" x14ac:dyDescent="0.25">
      <c r="A842" s="64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</row>
    <row r="843" spans="1:96" ht="14.25" customHeight="1" x14ac:dyDescent="0.25">
      <c r="A843" s="64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</row>
    <row r="844" spans="1:96" ht="14.25" customHeight="1" x14ac:dyDescent="0.25">
      <c r="A844" s="64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</row>
    <row r="845" spans="1:96" ht="14.25" customHeight="1" x14ac:dyDescent="0.25">
      <c r="A845" s="64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</row>
    <row r="846" spans="1:96" ht="14.25" customHeight="1" x14ac:dyDescent="0.25">
      <c r="A846" s="64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</row>
    <row r="847" spans="1:96" ht="14.25" customHeight="1" x14ac:dyDescent="0.25">
      <c r="A847" s="64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</row>
    <row r="848" spans="1:96" ht="14.25" customHeight="1" x14ac:dyDescent="0.25">
      <c r="A848" s="64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</row>
    <row r="849" spans="1:96" ht="14.25" customHeight="1" x14ac:dyDescent="0.25">
      <c r="A849" s="64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</row>
    <row r="850" spans="1:96" ht="14.25" customHeight="1" x14ac:dyDescent="0.25">
      <c r="A850" s="64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</row>
    <row r="851" spans="1:96" ht="14.25" customHeight="1" x14ac:dyDescent="0.25">
      <c r="A851" s="64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</row>
    <row r="852" spans="1:96" ht="14.25" customHeight="1" x14ac:dyDescent="0.25">
      <c r="A852" s="64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</row>
    <row r="853" spans="1:96" ht="14.25" customHeight="1" x14ac:dyDescent="0.25">
      <c r="A853" s="64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</row>
    <row r="854" spans="1:96" ht="14.25" customHeight="1" x14ac:dyDescent="0.25">
      <c r="A854" s="64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</row>
    <row r="855" spans="1:96" ht="14.25" customHeight="1" x14ac:dyDescent="0.25">
      <c r="A855" s="64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</row>
    <row r="856" spans="1:96" ht="14.25" customHeight="1" x14ac:dyDescent="0.25">
      <c r="A856" s="64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</row>
    <row r="857" spans="1:96" ht="14.25" customHeight="1" x14ac:dyDescent="0.25">
      <c r="A857" s="64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</row>
    <row r="858" spans="1:96" ht="14.25" customHeight="1" x14ac:dyDescent="0.25">
      <c r="A858" s="64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</row>
    <row r="859" spans="1:96" ht="14.25" customHeight="1" x14ac:dyDescent="0.25">
      <c r="A859" s="64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</row>
    <row r="860" spans="1:96" ht="14.25" customHeight="1" x14ac:dyDescent="0.25">
      <c r="A860" s="64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</row>
    <row r="861" spans="1:96" ht="14.25" customHeight="1" x14ac:dyDescent="0.25">
      <c r="A861" s="64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</row>
    <row r="862" spans="1:96" ht="14.25" customHeight="1" x14ac:dyDescent="0.25">
      <c r="A862" s="64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</row>
    <row r="863" spans="1:96" ht="14.25" customHeight="1" x14ac:dyDescent="0.25">
      <c r="A863" s="64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</row>
    <row r="864" spans="1:96" ht="14.25" customHeight="1" x14ac:dyDescent="0.25">
      <c r="A864" s="64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</row>
    <row r="865" spans="1:96" ht="14.25" customHeight="1" x14ac:dyDescent="0.25">
      <c r="A865" s="64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</row>
    <row r="866" spans="1:96" ht="14.25" customHeight="1" x14ac:dyDescent="0.25">
      <c r="A866" s="64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</row>
    <row r="867" spans="1:96" ht="14.25" customHeight="1" x14ac:dyDescent="0.25">
      <c r="A867" s="64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</row>
    <row r="868" spans="1:96" ht="14.25" customHeight="1" x14ac:dyDescent="0.25">
      <c r="A868" s="64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</row>
    <row r="869" spans="1:96" ht="14.25" customHeight="1" x14ac:dyDescent="0.25">
      <c r="A869" s="64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</row>
    <row r="870" spans="1:96" ht="14.25" customHeight="1" x14ac:dyDescent="0.25">
      <c r="A870" s="64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</row>
    <row r="871" spans="1:96" ht="14.25" customHeight="1" x14ac:dyDescent="0.25">
      <c r="A871" s="64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</row>
    <row r="872" spans="1:96" ht="14.25" customHeight="1" x14ac:dyDescent="0.25">
      <c r="A872" s="64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</row>
    <row r="873" spans="1:96" ht="14.25" customHeight="1" x14ac:dyDescent="0.25">
      <c r="A873" s="64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</row>
    <row r="874" spans="1:96" ht="14.25" customHeight="1" x14ac:dyDescent="0.25">
      <c r="A874" s="64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</row>
    <row r="875" spans="1:96" ht="14.25" customHeight="1" x14ac:dyDescent="0.25">
      <c r="A875" s="64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</row>
    <row r="876" spans="1:96" ht="14.25" customHeight="1" x14ac:dyDescent="0.25">
      <c r="A876" s="64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</row>
    <row r="877" spans="1:96" ht="14.25" customHeight="1" x14ac:dyDescent="0.25">
      <c r="A877" s="64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</row>
    <row r="878" spans="1:96" ht="14.25" customHeight="1" x14ac:dyDescent="0.25">
      <c r="A878" s="64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</row>
    <row r="879" spans="1:96" ht="14.25" customHeight="1" x14ac:dyDescent="0.25">
      <c r="A879" s="64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</row>
    <row r="880" spans="1:96" ht="14.25" customHeight="1" x14ac:dyDescent="0.25">
      <c r="A880" s="64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</row>
    <row r="881" spans="1:96" ht="14.25" customHeight="1" x14ac:dyDescent="0.25">
      <c r="A881" s="64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</row>
    <row r="882" spans="1:96" ht="14.25" customHeight="1" x14ac:dyDescent="0.25">
      <c r="A882" s="64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</row>
    <row r="883" spans="1:96" ht="14.25" customHeight="1" x14ac:dyDescent="0.25">
      <c r="A883" s="64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</row>
    <row r="884" spans="1:96" ht="14.25" customHeight="1" x14ac:dyDescent="0.25">
      <c r="A884" s="64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</row>
    <row r="885" spans="1:96" ht="14.25" customHeight="1" x14ac:dyDescent="0.25">
      <c r="A885" s="64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</row>
    <row r="886" spans="1:96" ht="14.25" customHeight="1" x14ac:dyDescent="0.25">
      <c r="A886" s="64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</row>
    <row r="887" spans="1:96" ht="14.25" customHeight="1" x14ac:dyDescent="0.25">
      <c r="A887" s="64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</row>
    <row r="888" spans="1:96" ht="14.25" customHeight="1" x14ac:dyDescent="0.25">
      <c r="A888" s="64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</row>
    <row r="889" spans="1:96" ht="14.25" customHeight="1" x14ac:dyDescent="0.25">
      <c r="A889" s="64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</row>
    <row r="890" spans="1:96" ht="14.25" customHeight="1" x14ac:dyDescent="0.25">
      <c r="A890" s="64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</row>
    <row r="891" spans="1:96" ht="14.25" customHeight="1" x14ac:dyDescent="0.25">
      <c r="A891" s="64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</row>
    <row r="892" spans="1:96" ht="14.25" customHeight="1" x14ac:dyDescent="0.25">
      <c r="A892" s="64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</row>
    <row r="893" spans="1:96" ht="14.25" customHeight="1" x14ac:dyDescent="0.25">
      <c r="A893" s="64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</row>
    <row r="894" spans="1:96" ht="14.25" customHeight="1" x14ac:dyDescent="0.25">
      <c r="A894" s="64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</row>
    <row r="895" spans="1:96" ht="14.25" customHeight="1" x14ac:dyDescent="0.25">
      <c r="A895" s="64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</row>
    <row r="896" spans="1:96" ht="14.25" customHeight="1" x14ac:dyDescent="0.25">
      <c r="A896" s="64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</row>
    <row r="897" spans="1:96" ht="14.25" customHeight="1" x14ac:dyDescent="0.25">
      <c r="A897" s="64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</row>
    <row r="898" spans="1:96" ht="14.25" customHeight="1" x14ac:dyDescent="0.25">
      <c r="A898" s="64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</row>
    <row r="899" spans="1:96" ht="14.25" customHeight="1" x14ac:dyDescent="0.25">
      <c r="A899" s="64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</row>
    <row r="900" spans="1:96" ht="14.25" customHeight="1" x14ac:dyDescent="0.25">
      <c r="A900" s="64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</row>
    <row r="901" spans="1:96" ht="14.25" customHeight="1" x14ac:dyDescent="0.25">
      <c r="A901" s="64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</row>
    <row r="902" spans="1:96" ht="14.25" customHeight="1" x14ac:dyDescent="0.25">
      <c r="A902" s="64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</row>
    <row r="903" spans="1:96" ht="14.25" customHeight="1" x14ac:dyDescent="0.25">
      <c r="A903" s="64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</row>
    <row r="904" spans="1:96" ht="14.25" customHeight="1" x14ac:dyDescent="0.25">
      <c r="A904" s="64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</row>
    <row r="905" spans="1:96" ht="14.25" customHeight="1" x14ac:dyDescent="0.25">
      <c r="A905" s="64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</row>
    <row r="906" spans="1:96" ht="14.25" customHeight="1" x14ac:dyDescent="0.25">
      <c r="A906" s="64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</row>
    <row r="907" spans="1:96" ht="14.25" customHeight="1" x14ac:dyDescent="0.25">
      <c r="A907" s="64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</row>
    <row r="908" spans="1:96" ht="14.25" customHeight="1" x14ac:dyDescent="0.25">
      <c r="A908" s="64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</row>
    <row r="909" spans="1:96" ht="14.25" customHeight="1" x14ac:dyDescent="0.25">
      <c r="A909" s="64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</row>
    <row r="910" spans="1:96" ht="14.25" customHeight="1" x14ac:dyDescent="0.25">
      <c r="A910" s="64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</row>
    <row r="911" spans="1:96" ht="14.25" customHeight="1" x14ac:dyDescent="0.25">
      <c r="A911" s="64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</row>
    <row r="912" spans="1:96" ht="14.25" customHeight="1" x14ac:dyDescent="0.25">
      <c r="A912" s="64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</row>
    <row r="913" spans="1:96" ht="14.25" customHeight="1" x14ac:dyDescent="0.25">
      <c r="A913" s="64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</row>
    <row r="914" spans="1:96" ht="14.25" customHeight="1" x14ac:dyDescent="0.25">
      <c r="A914" s="64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</row>
    <row r="915" spans="1:96" ht="14.25" customHeight="1" x14ac:dyDescent="0.25">
      <c r="A915" s="64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</row>
    <row r="916" spans="1:96" ht="14.25" customHeight="1" x14ac:dyDescent="0.25">
      <c r="A916" s="64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</row>
    <row r="917" spans="1:96" ht="14.25" customHeight="1" x14ac:dyDescent="0.25">
      <c r="A917" s="64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</row>
    <row r="918" spans="1:96" ht="14.25" customHeight="1" x14ac:dyDescent="0.25">
      <c r="A918" s="64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</row>
    <row r="919" spans="1:96" ht="14.25" customHeight="1" x14ac:dyDescent="0.25">
      <c r="A919" s="64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</row>
    <row r="920" spans="1:96" ht="14.25" customHeight="1" x14ac:dyDescent="0.25">
      <c r="A920" s="64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</row>
    <row r="921" spans="1:96" ht="14.25" customHeight="1" x14ac:dyDescent="0.25">
      <c r="A921" s="64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</row>
    <row r="922" spans="1:96" ht="14.25" customHeight="1" x14ac:dyDescent="0.25">
      <c r="A922" s="64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</row>
    <row r="923" spans="1:96" ht="14.25" customHeight="1" x14ac:dyDescent="0.25">
      <c r="A923" s="64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</row>
    <row r="924" spans="1:96" ht="14.25" customHeight="1" x14ac:dyDescent="0.25">
      <c r="A924" s="64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</row>
    <row r="925" spans="1:96" ht="14.25" customHeight="1" x14ac:dyDescent="0.25">
      <c r="A925" s="64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</row>
    <row r="926" spans="1:96" ht="14.25" customHeight="1" x14ac:dyDescent="0.25">
      <c r="A926" s="64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</row>
    <row r="927" spans="1:96" ht="14.25" customHeight="1" x14ac:dyDescent="0.25">
      <c r="A927" s="64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</row>
    <row r="928" spans="1:96" ht="14.25" customHeight="1" x14ac:dyDescent="0.25">
      <c r="A928" s="64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</row>
    <row r="929" spans="1:96" ht="14.25" customHeight="1" x14ac:dyDescent="0.25">
      <c r="A929" s="64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</row>
    <row r="930" spans="1:96" ht="14.25" customHeight="1" x14ac:dyDescent="0.25">
      <c r="A930" s="64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</row>
    <row r="931" spans="1:96" ht="14.25" customHeight="1" x14ac:dyDescent="0.25">
      <c r="A931" s="64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</row>
    <row r="932" spans="1:96" ht="14.25" customHeight="1" x14ac:dyDescent="0.25">
      <c r="A932" s="64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</row>
    <row r="933" spans="1:96" ht="14.25" customHeight="1" x14ac:dyDescent="0.25">
      <c r="A933" s="64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</row>
    <row r="934" spans="1:96" ht="14.25" customHeight="1" x14ac:dyDescent="0.25">
      <c r="A934" s="64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</row>
    <row r="935" spans="1:96" ht="14.25" customHeight="1" x14ac:dyDescent="0.25">
      <c r="A935" s="64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</row>
    <row r="936" spans="1:96" ht="14.25" customHeight="1" x14ac:dyDescent="0.25">
      <c r="A936" s="64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</row>
    <row r="937" spans="1:96" ht="14.25" customHeight="1" x14ac:dyDescent="0.25">
      <c r="A937" s="64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</row>
    <row r="938" spans="1:96" ht="14.25" customHeight="1" x14ac:dyDescent="0.25">
      <c r="A938" s="64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</row>
    <row r="939" spans="1:96" ht="14.25" customHeight="1" x14ac:dyDescent="0.25">
      <c r="A939" s="64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</row>
    <row r="940" spans="1:96" ht="14.25" customHeight="1" x14ac:dyDescent="0.25">
      <c r="A940" s="64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</row>
    <row r="941" spans="1:96" ht="14.25" customHeight="1" x14ac:dyDescent="0.25">
      <c r="A941" s="64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</row>
    <row r="942" spans="1:96" ht="14.25" customHeight="1" x14ac:dyDescent="0.25">
      <c r="A942" s="64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</row>
    <row r="943" spans="1:96" ht="14.25" customHeight="1" x14ac:dyDescent="0.25">
      <c r="A943" s="64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</row>
    <row r="944" spans="1:96" ht="14.25" customHeight="1" x14ac:dyDescent="0.25">
      <c r="A944" s="64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</row>
    <row r="945" spans="1:96" ht="14.25" customHeight="1" x14ac:dyDescent="0.25">
      <c r="A945" s="64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</row>
    <row r="946" spans="1:96" ht="14.25" customHeight="1" x14ac:dyDescent="0.25">
      <c r="A946" s="64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</row>
    <row r="947" spans="1:96" ht="14.25" customHeight="1" x14ac:dyDescent="0.25">
      <c r="A947" s="64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</row>
    <row r="948" spans="1:96" ht="14.25" customHeight="1" x14ac:dyDescent="0.25">
      <c r="A948" s="64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</row>
    <row r="949" spans="1:96" ht="14.25" customHeight="1" x14ac:dyDescent="0.25">
      <c r="A949" s="64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</row>
    <row r="950" spans="1:96" ht="14.25" customHeight="1" x14ac:dyDescent="0.25">
      <c r="A950" s="64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</row>
    <row r="951" spans="1:96" ht="14.25" customHeight="1" x14ac:dyDescent="0.25">
      <c r="A951" s="64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</row>
    <row r="952" spans="1:96" ht="14.25" customHeight="1" x14ac:dyDescent="0.25">
      <c r="A952" s="64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</row>
    <row r="953" spans="1:96" ht="14.25" customHeight="1" x14ac:dyDescent="0.25">
      <c r="A953" s="64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</row>
    <row r="954" spans="1:96" ht="14.25" customHeight="1" x14ac:dyDescent="0.25">
      <c r="A954" s="64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</row>
    <row r="955" spans="1:96" ht="14.25" customHeight="1" x14ac:dyDescent="0.25">
      <c r="A955" s="64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</row>
    <row r="956" spans="1:96" ht="14.25" customHeight="1" x14ac:dyDescent="0.25">
      <c r="A956" s="64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</row>
    <row r="957" spans="1:96" ht="14.25" customHeight="1" x14ac:dyDescent="0.25">
      <c r="A957" s="64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</row>
    <row r="958" spans="1:96" ht="14.25" customHeight="1" x14ac:dyDescent="0.25">
      <c r="A958" s="64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</row>
    <row r="959" spans="1:96" ht="14.25" customHeight="1" x14ac:dyDescent="0.25">
      <c r="A959" s="64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</row>
    <row r="960" spans="1:96" ht="14.25" customHeight="1" x14ac:dyDescent="0.25">
      <c r="A960" s="64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</row>
    <row r="961" spans="1:96" ht="14.25" customHeight="1" x14ac:dyDescent="0.25">
      <c r="A961" s="64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</row>
    <row r="962" spans="1:96" ht="14.25" customHeight="1" x14ac:dyDescent="0.25">
      <c r="A962" s="64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</row>
    <row r="963" spans="1:96" ht="14.25" customHeight="1" x14ac:dyDescent="0.25">
      <c r="A963" s="64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</row>
    <row r="964" spans="1:96" ht="14.25" customHeight="1" x14ac:dyDescent="0.25">
      <c r="A964" s="64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</row>
    <row r="965" spans="1:96" ht="14.25" customHeight="1" x14ac:dyDescent="0.25">
      <c r="A965" s="64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</row>
    <row r="966" spans="1:96" ht="14.25" customHeight="1" x14ac:dyDescent="0.25">
      <c r="A966" s="64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</row>
    <row r="967" spans="1:96" ht="14.25" customHeight="1" x14ac:dyDescent="0.25">
      <c r="A967" s="64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</row>
    <row r="968" spans="1:96" ht="14.25" customHeight="1" x14ac:dyDescent="0.25">
      <c r="A968" s="64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</row>
    <row r="969" spans="1:96" ht="14.25" customHeight="1" x14ac:dyDescent="0.25">
      <c r="A969" s="64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</row>
    <row r="970" spans="1:96" ht="14.25" customHeight="1" x14ac:dyDescent="0.25">
      <c r="A970" s="64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</row>
    <row r="971" spans="1:96" ht="14.25" customHeight="1" x14ac:dyDescent="0.25">
      <c r="A971" s="64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</row>
    <row r="972" spans="1:96" ht="14.25" customHeight="1" x14ac:dyDescent="0.25">
      <c r="A972" s="64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</row>
    <row r="973" spans="1:96" ht="14.25" customHeight="1" x14ac:dyDescent="0.25">
      <c r="A973" s="64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</row>
    <row r="974" spans="1:96" ht="14.25" customHeight="1" x14ac:dyDescent="0.25">
      <c r="A974" s="64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</row>
    <row r="975" spans="1:96" ht="14.25" customHeight="1" x14ac:dyDescent="0.25">
      <c r="A975" s="64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</row>
    <row r="976" spans="1:96" ht="14.25" customHeight="1" x14ac:dyDescent="0.25">
      <c r="A976" s="64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</row>
    <row r="977" spans="1:96" ht="14.25" customHeight="1" x14ac:dyDescent="0.25">
      <c r="A977" s="64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</row>
    <row r="978" spans="1:96" ht="14.25" customHeight="1" x14ac:dyDescent="0.25">
      <c r="A978" s="64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</row>
    <row r="979" spans="1:96" ht="14.25" customHeight="1" x14ac:dyDescent="0.25">
      <c r="A979" s="64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</row>
    <row r="980" spans="1:96" ht="14.25" customHeight="1" x14ac:dyDescent="0.25">
      <c r="A980" s="64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</row>
    <row r="981" spans="1:96" ht="14.25" customHeight="1" x14ac:dyDescent="0.25">
      <c r="A981" s="64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</row>
    <row r="982" spans="1:96" ht="14.25" customHeight="1" x14ac:dyDescent="0.25">
      <c r="A982" s="64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</row>
    <row r="983" spans="1:96" ht="14.25" customHeight="1" x14ac:dyDescent="0.25">
      <c r="A983" s="64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</row>
    <row r="984" spans="1:96" ht="14.25" customHeight="1" x14ac:dyDescent="0.25">
      <c r="A984" s="64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</row>
    <row r="985" spans="1:96" ht="14.25" customHeight="1" x14ac:dyDescent="0.25">
      <c r="A985" s="64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</row>
    <row r="986" spans="1:96" ht="14.25" customHeight="1" x14ac:dyDescent="0.25">
      <c r="A986" s="64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</row>
    <row r="987" spans="1:96" ht="14.25" customHeight="1" x14ac:dyDescent="0.25">
      <c r="A987" s="64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</row>
    <row r="988" spans="1:96" ht="14.25" customHeight="1" x14ac:dyDescent="0.25">
      <c r="A988" s="64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</row>
    <row r="989" spans="1:96" ht="14.25" customHeight="1" x14ac:dyDescent="0.25">
      <c r="A989" s="64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</row>
    <row r="990" spans="1:96" ht="14.25" customHeight="1" x14ac:dyDescent="0.25">
      <c r="A990" s="64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</row>
    <row r="991" spans="1:96" ht="14.25" customHeight="1" x14ac:dyDescent="0.25">
      <c r="A991" s="64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</row>
    <row r="992" spans="1:96" ht="14.25" customHeight="1" x14ac:dyDescent="0.25">
      <c r="A992" s="64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</row>
    <row r="993" spans="1:96" ht="14.25" customHeight="1" x14ac:dyDescent="0.25">
      <c r="A993" s="64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</row>
    <row r="994" spans="1:96" ht="14.25" customHeight="1" x14ac:dyDescent="0.25">
      <c r="A994" s="64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</row>
    <row r="995" spans="1:96" ht="14.25" customHeight="1" x14ac:dyDescent="0.25">
      <c r="A995" s="64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</row>
    <row r="996" spans="1:96" ht="14.25" customHeight="1" x14ac:dyDescent="0.25">
      <c r="A996" s="64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</row>
    <row r="997" spans="1:96" ht="14.25" customHeight="1" x14ac:dyDescent="0.25">
      <c r="A997" s="64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/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/>
      <c r="AP997" s="64"/>
      <c r="AQ997" s="64"/>
      <c r="AR997" s="64"/>
      <c r="AS997" s="64"/>
      <c r="AT997" s="64"/>
      <c r="AU997" s="64"/>
      <c r="AV997" s="64"/>
      <c r="AW997" s="64"/>
      <c r="AX997" s="64"/>
      <c r="AY997" s="64"/>
      <c r="AZ997" s="64"/>
      <c r="BA997" s="64"/>
      <c r="BB997" s="64"/>
      <c r="BC997" s="64"/>
      <c r="BD997" s="64"/>
      <c r="BE997" s="64"/>
      <c r="BF997" s="64"/>
      <c r="BG997" s="64"/>
      <c r="BH997" s="64"/>
      <c r="BI997" s="64"/>
      <c r="BJ997" s="64"/>
      <c r="BK997" s="64"/>
      <c r="BL997" s="64"/>
      <c r="BM997" s="64"/>
      <c r="BN997" s="64"/>
      <c r="BO997" s="64"/>
      <c r="BP997" s="64"/>
      <c r="BQ997" s="64"/>
      <c r="BR997" s="64"/>
      <c r="BS997" s="64"/>
      <c r="BT997" s="64"/>
      <c r="BU997" s="64"/>
      <c r="BV997" s="64"/>
      <c r="BW997" s="64"/>
      <c r="BX997" s="64"/>
      <c r="BY997" s="64"/>
      <c r="BZ997" s="64"/>
      <c r="CA997" s="64"/>
      <c r="CB997" s="64"/>
      <c r="CC997" s="64"/>
      <c r="CD997" s="64"/>
      <c r="CE997" s="64"/>
      <c r="CF997" s="64"/>
      <c r="CG997" s="64"/>
      <c r="CH997" s="64"/>
      <c r="CI997" s="64"/>
      <c r="CJ997" s="64"/>
      <c r="CK997" s="64"/>
      <c r="CL997" s="64"/>
      <c r="CM997" s="64"/>
      <c r="CN997" s="64"/>
      <c r="CO997" s="64"/>
      <c r="CP997" s="64"/>
      <c r="CQ997" s="64"/>
      <c r="CR997" s="64"/>
    </row>
    <row r="998" spans="1:96" ht="14.25" customHeight="1" x14ac:dyDescent="0.25">
      <c r="A998" s="64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/>
      <c r="AD998" s="64"/>
      <c r="AE998" s="64"/>
      <c r="AF998" s="64"/>
      <c r="AG998" s="64"/>
      <c r="AH998" s="64"/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/>
      <c r="BB998" s="64"/>
      <c r="BC998" s="64"/>
      <c r="BD998" s="64"/>
      <c r="BE998" s="64"/>
      <c r="BF998" s="64"/>
      <c r="BG998" s="64"/>
      <c r="BH998" s="64"/>
      <c r="BI998" s="64"/>
      <c r="BJ998" s="64"/>
      <c r="BK998" s="64"/>
      <c r="BL998" s="64"/>
      <c r="BM998" s="64"/>
      <c r="BN998" s="64"/>
      <c r="BO998" s="64"/>
      <c r="BP998" s="64"/>
      <c r="BQ998" s="64"/>
      <c r="BR998" s="64"/>
      <c r="BS998" s="64"/>
      <c r="BT998" s="64"/>
      <c r="BU998" s="64"/>
      <c r="BV998" s="64"/>
      <c r="BW998" s="64"/>
      <c r="BX998" s="64"/>
      <c r="BY998" s="64"/>
      <c r="BZ998" s="64"/>
      <c r="CA998" s="64"/>
      <c r="CB998" s="64"/>
      <c r="CC998" s="64"/>
      <c r="CD998" s="64"/>
      <c r="CE998" s="64"/>
      <c r="CF998" s="64"/>
      <c r="CG998" s="64"/>
      <c r="CH998" s="64"/>
      <c r="CI998" s="64"/>
      <c r="CJ998" s="64"/>
      <c r="CK998" s="64"/>
      <c r="CL998" s="64"/>
      <c r="CM998" s="64"/>
      <c r="CN998" s="64"/>
      <c r="CO998" s="64"/>
      <c r="CP998" s="64"/>
      <c r="CQ998" s="64"/>
      <c r="CR998" s="64"/>
    </row>
    <row r="999" spans="1:96" ht="14.25" customHeight="1" x14ac:dyDescent="0.25">
      <c r="A999" s="64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/>
      <c r="AD999" s="64"/>
      <c r="AE999" s="64"/>
      <c r="AF999" s="64"/>
      <c r="AG999" s="64"/>
      <c r="AH999" s="64"/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/>
      <c r="BB999" s="64"/>
      <c r="BC999" s="64"/>
      <c r="BD999" s="64"/>
      <c r="BE999" s="64"/>
      <c r="BF999" s="64"/>
      <c r="BG999" s="64"/>
      <c r="BH999" s="64"/>
      <c r="BI999" s="64"/>
      <c r="BJ999" s="64"/>
      <c r="BK999" s="64"/>
      <c r="BL999" s="64"/>
      <c r="BM999" s="64"/>
      <c r="BN999" s="64"/>
      <c r="BO999" s="64"/>
      <c r="BP999" s="64"/>
      <c r="BQ999" s="64"/>
      <c r="BR999" s="64"/>
      <c r="BS999" s="64"/>
      <c r="BT999" s="64"/>
      <c r="BU999" s="64"/>
      <c r="BV999" s="64"/>
      <c r="BW999" s="64"/>
      <c r="BX999" s="64"/>
      <c r="BY999" s="64"/>
      <c r="BZ999" s="64"/>
      <c r="CA999" s="64"/>
      <c r="CB999" s="64"/>
      <c r="CC999" s="64"/>
      <c r="CD999" s="64"/>
      <c r="CE999" s="64"/>
      <c r="CF999" s="64"/>
      <c r="CG999" s="64"/>
      <c r="CH999" s="64"/>
      <c r="CI999" s="64"/>
      <c r="CJ999" s="64"/>
      <c r="CK999" s="64"/>
      <c r="CL999" s="64"/>
      <c r="CM999" s="64"/>
      <c r="CN999" s="64"/>
      <c r="CO999" s="64"/>
      <c r="CP999" s="64"/>
      <c r="CQ999" s="64"/>
      <c r="CR999" s="64"/>
    </row>
    <row r="1000" spans="1:96" ht="14.25" customHeight="1" x14ac:dyDescent="0.25">
      <c r="A1000" s="64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/>
      <c r="AD1000" s="64"/>
      <c r="AE1000" s="64"/>
      <c r="AF1000" s="64"/>
      <c r="AG1000" s="64"/>
      <c r="AH1000" s="64"/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/>
      <c r="BB1000" s="64"/>
      <c r="BC1000" s="64"/>
      <c r="BD1000" s="64"/>
      <c r="BE1000" s="64"/>
      <c r="BF1000" s="64"/>
      <c r="BG1000" s="64"/>
      <c r="BH1000" s="64"/>
      <c r="BI1000" s="64"/>
      <c r="BJ1000" s="64"/>
      <c r="BK1000" s="64"/>
      <c r="BL1000" s="64"/>
      <c r="BM1000" s="64"/>
      <c r="BN1000" s="64"/>
      <c r="BO1000" s="64"/>
      <c r="BP1000" s="64"/>
      <c r="BQ1000" s="64"/>
      <c r="BR1000" s="64"/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64"/>
      <c r="CC1000" s="64"/>
      <c r="CD1000" s="64"/>
      <c r="CE1000" s="64"/>
      <c r="CF1000" s="64"/>
      <c r="CG1000" s="64"/>
      <c r="CH1000" s="64"/>
      <c r="CI1000" s="64"/>
      <c r="CJ1000" s="64"/>
      <c r="CK1000" s="64"/>
      <c r="CL1000" s="64"/>
      <c r="CM1000" s="64"/>
      <c r="CN1000" s="64"/>
      <c r="CO1000" s="64"/>
      <c r="CP1000" s="64"/>
      <c r="CQ1000" s="64"/>
      <c r="CR1000" s="64"/>
    </row>
  </sheetData>
  <mergeCells count="217">
    <mergeCell ref="P154:Q154"/>
    <mergeCell ref="A156:A159"/>
    <mergeCell ref="A160:A163"/>
    <mergeCell ref="A165:A167"/>
    <mergeCell ref="B165:D166"/>
    <mergeCell ref="E165:AF165"/>
    <mergeCell ref="M166:N166"/>
    <mergeCell ref="O166:P166"/>
    <mergeCell ref="T198:T199"/>
    <mergeCell ref="U198:U199"/>
    <mergeCell ref="A193:A196"/>
    <mergeCell ref="A212:D212"/>
    <mergeCell ref="B213:D213"/>
    <mergeCell ref="A198:A199"/>
    <mergeCell ref="A204:A205"/>
    <mergeCell ref="B204:B205"/>
    <mergeCell ref="C204:D204"/>
    <mergeCell ref="A209:A210"/>
    <mergeCell ref="B209:B210"/>
    <mergeCell ref="A213:A215"/>
    <mergeCell ref="C214:D214"/>
    <mergeCell ref="K204:K205"/>
    <mergeCell ref="L204:L205"/>
    <mergeCell ref="A208:G208"/>
    <mergeCell ref="C209:G209"/>
    <mergeCell ref="B198:B199"/>
    <mergeCell ref="C198:C199"/>
    <mergeCell ref="D198:E198"/>
    <mergeCell ref="F198:S198"/>
    <mergeCell ref="A185:A186"/>
    <mergeCell ref="C185:E185"/>
    <mergeCell ref="F185:F186"/>
    <mergeCell ref="G185:L185"/>
    <mergeCell ref="B185:B186"/>
    <mergeCell ref="A190:C190"/>
    <mergeCell ref="A191:B192"/>
    <mergeCell ref="C191:C192"/>
    <mergeCell ref="D191:J191"/>
    <mergeCell ref="K191:N191"/>
    <mergeCell ref="A203:J203"/>
    <mergeCell ref="E204:J204"/>
    <mergeCell ref="AG165:AG167"/>
    <mergeCell ref="AH165:AH167"/>
    <mergeCell ref="AI165:AI167"/>
    <mergeCell ref="E166:F166"/>
    <mergeCell ref="G166:H166"/>
    <mergeCell ref="I166:J166"/>
    <mergeCell ref="K166:L166"/>
    <mergeCell ref="A180:A181"/>
    <mergeCell ref="B180:D180"/>
    <mergeCell ref="E180:G180"/>
    <mergeCell ref="Q166:R166"/>
    <mergeCell ref="S166:T166"/>
    <mergeCell ref="U166:V166"/>
    <mergeCell ref="W166:X166"/>
    <mergeCell ref="Y166:Z166"/>
    <mergeCell ref="AA166:AB166"/>
    <mergeCell ref="AC166:AD166"/>
    <mergeCell ref="AE166:AF166"/>
    <mergeCell ref="A173:A174"/>
    <mergeCell ref="B173:B174"/>
    <mergeCell ref="C173:D173"/>
    <mergeCell ref="E173:E174"/>
    <mergeCell ref="F173:T173"/>
    <mergeCell ref="AL128:AM128"/>
    <mergeCell ref="N128:O128"/>
    <mergeCell ref="P128:Q128"/>
    <mergeCell ref="A130:A140"/>
    <mergeCell ref="A141:A151"/>
    <mergeCell ref="A153:A155"/>
    <mergeCell ref="B153:B155"/>
    <mergeCell ref="C153:E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A127:A129"/>
    <mergeCell ref="AR127:AR129"/>
    <mergeCell ref="AS127:AS129"/>
    <mergeCell ref="F128:G128"/>
    <mergeCell ref="H128:I128"/>
    <mergeCell ref="J128:K128"/>
    <mergeCell ref="L128:M128"/>
    <mergeCell ref="R128:S128"/>
    <mergeCell ref="T128:U128"/>
    <mergeCell ref="V128:W128"/>
    <mergeCell ref="X128:Y128"/>
    <mergeCell ref="Z128:AA128"/>
    <mergeCell ref="AB128:AC128"/>
    <mergeCell ref="AD128:AE128"/>
    <mergeCell ref="AF128:AG128"/>
    <mergeCell ref="AH128:AI128"/>
    <mergeCell ref="AJ128:AK128"/>
    <mergeCell ref="B127:B129"/>
    <mergeCell ref="C127:E128"/>
    <mergeCell ref="F127:AM127"/>
    <mergeCell ref="AN127:AN129"/>
    <mergeCell ref="AO127:AO129"/>
    <mergeCell ref="AP127:AP129"/>
    <mergeCell ref="AQ127:AQ129"/>
    <mergeCell ref="T114:T115"/>
    <mergeCell ref="P114:P115"/>
    <mergeCell ref="Q114:Q115"/>
    <mergeCell ref="C121:S121"/>
    <mergeCell ref="T121:U121"/>
    <mergeCell ref="V121:V122"/>
    <mergeCell ref="W121:W122"/>
    <mergeCell ref="X121:X122"/>
    <mergeCell ref="A126:B126"/>
    <mergeCell ref="A113:D113"/>
    <mergeCell ref="B114:D114"/>
    <mergeCell ref="E114:L114"/>
    <mergeCell ref="M114:M115"/>
    <mergeCell ref="R114:R115"/>
    <mergeCell ref="A114:A115"/>
    <mergeCell ref="A119:B119"/>
    <mergeCell ref="A120:B120"/>
    <mergeCell ref="A121:A122"/>
    <mergeCell ref="B121:B122"/>
    <mergeCell ref="N114:N115"/>
    <mergeCell ref="O114:O115"/>
    <mergeCell ref="A91:E91"/>
    <mergeCell ref="A92:B94"/>
    <mergeCell ref="C92:E93"/>
    <mergeCell ref="F92:AM92"/>
    <mergeCell ref="AN92:AO93"/>
    <mergeCell ref="AL93:AM93"/>
    <mergeCell ref="S107:S108"/>
    <mergeCell ref="T107:T108"/>
    <mergeCell ref="U107:U108"/>
    <mergeCell ref="V107:V108"/>
    <mergeCell ref="Z93:AA93"/>
    <mergeCell ref="AB93:AC93"/>
    <mergeCell ref="A104:B104"/>
    <mergeCell ref="A106:D106"/>
    <mergeCell ref="A107:A108"/>
    <mergeCell ref="B107:D107"/>
    <mergeCell ref="E107:P107"/>
    <mergeCell ref="W107:W108"/>
    <mergeCell ref="Q107:Q108"/>
    <mergeCell ref="R107:R108"/>
    <mergeCell ref="Y121:Y122"/>
    <mergeCell ref="Z121:Z122"/>
    <mergeCell ref="AP92:AP94"/>
    <mergeCell ref="AQ92:AQ94"/>
    <mergeCell ref="AR92:AR94"/>
    <mergeCell ref="AS92:AS94"/>
    <mergeCell ref="AT92:AT94"/>
    <mergeCell ref="AU92:AU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X93:Y93"/>
    <mergeCell ref="AD93:AE93"/>
    <mergeCell ref="AF93:AG93"/>
    <mergeCell ref="AH93:AI93"/>
    <mergeCell ref="AJ93:AK93"/>
    <mergeCell ref="AA121:AA122"/>
    <mergeCell ref="S114:S115"/>
    <mergeCell ref="AR32:AR34"/>
    <mergeCell ref="AS32:AS34"/>
    <mergeCell ref="C33:S33"/>
    <mergeCell ref="T33:U33"/>
    <mergeCell ref="A30:L30"/>
    <mergeCell ref="A31:L31"/>
    <mergeCell ref="A32:A34"/>
    <mergeCell ref="B32:B34"/>
    <mergeCell ref="C32:U32"/>
    <mergeCell ref="V32:W33"/>
    <mergeCell ref="X32:Y33"/>
    <mergeCell ref="Z32:AI32"/>
    <mergeCell ref="AJ32:AL33"/>
    <mergeCell ref="AM32:AM34"/>
    <mergeCell ref="AN32:AN34"/>
    <mergeCell ref="AO32:AO34"/>
    <mergeCell ref="AP32:AP34"/>
    <mergeCell ref="AQ32:AQ34"/>
    <mergeCell ref="Z33:AD33"/>
    <mergeCell ref="AE33:AI33"/>
    <mergeCell ref="W26:W27"/>
    <mergeCell ref="X26:Y26"/>
    <mergeCell ref="A17:D17"/>
    <mergeCell ref="A25:L25"/>
    <mergeCell ref="A26:A27"/>
    <mergeCell ref="B26:B27"/>
    <mergeCell ref="C26:S26"/>
    <mergeCell ref="T26:U26"/>
    <mergeCell ref="V26:V27"/>
    <mergeCell ref="W9:W10"/>
    <mergeCell ref="X9:X10"/>
    <mergeCell ref="Y9:Y10"/>
    <mergeCell ref="Z9:Z10"/>
    <mergeCell ref="A6:S6"/>
    <mergeCell ref="A8:C8"/>
    <mergeCell ref="A9:A10"/>
    <mergeCell ref="B9:B10"/>
    <mergeCell ref="C9:S9"/>
    <mergeCell ref="T9:U9"/>
    <mergeCell ref="V9:V10"/>
  </mergeCells>
  <dataValidations count="5">
    <dataValidation type="decimal" operator="greaterThanOrEqual" allowBlank="1" showErrorMessage="1" sqref="C11:Z15 AA35:AD89 AF35:AS89 F95:AU103 C109:W111 C116:T117 C123:AA125 F130:AS139 F141:AS150 F156:AI163 E168:AI171 C175:D178 F175:T178 C182:D183 F182:G183 C187:E189 G187:L189 D193:G196 I193:N196 B200:B202 D200:U202 C206:L207 C211:G211 B216:D216" xr:uid="{00000000-0002-0000-1900-000000000000}">
      <formula1>0</formula1>
    </dataValidation>
    <dataValidation type="decimal" allowBlank="1" showErrorMessage="1" sqref="C19:E23" xr:uid="{00000000-0002-0000-1900-000001000000}">
      <formula1>0</formula1>
      <formula2>9.99999999999999E+37</formula2>
    </dataValidation>
    <dataValidation type="decimal" allowBlank="1" showErrorMessage="1" sqref="D96" xr:uid="{00000000-0002-0000-1900-000002000000}">
      <formula1>0</formula1>
      <formula2>9.99999999999999E+33</formula2>
    </dataValidation>
    <dataValidation type="decimal" allowBlank="1" showErrorMessage="1" sqref="B171:D171" xr:uid="{00000000-0002-0000-1900-000003000000}">
      <formula1>0</formula1>
      <formula2>9.99999999999999E+41</formula2>
    </dataValidation>
    <dataValidation type="decimal" operator="greaterThanOrEqual" allowBlank="1" showInputMessage="1" showErrorMessage="1" prompt="Error - Favor Ingrese sólo Números." sqref="C28:Y29 C35:Y89" xr:uid="{00000000-0002-0000-1900-000004000000}">
      <formula1>0</formula1>
    </dataValidation>
  </dataValidations>
  <pageMargins left="0.7" right="0.7" top="0.75" bottom="0.75" header="0" footer="0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N301"/>
  <sheetViews>
    <sheetView showGridLines="0" workbookViewId="0"/>
  </sheetViews>
  <sheetFormatPr baseColWidth="10" defaultColWidth="14.42578125" defaultRowHeight="15" customHeight="1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2" width="14.42578125" hidden="1" customWidth="1"/>
  </cols>
  <sheetData>
    <row r="1" spans="1:92" ht="14.25" customHeight="1" x14ac:dyDescent="0.25">
      <c r="A1" s="1727" t="s">
        <v>28</v>
      </c>
    </row>
    <row r="2" spans="1:92" ht="14.25" customHeight="1" x14ac:dyDescent="0.25">
      <c r="A2" s="1727" t="str">
        <f>CONCATENATE("COMUNA: ",NOMBRE!B2, " (",NOMBRE!C2,NOMBRE!D2,NOMBRE!E2,NOMBRE!F2,NOMBRE!G2,")")</f>
        <v>COMUNA: TEMUCO (09101)</v>
      </c>
    </row>
    <row r="3" spans="1:92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2" ht="14.25" customHeight="1" x14ac:dyDescent="0.25">
      <c r="A4" s="1727" t="str">
        <f>CONCATENATE("MES: ",NOMBRE!B6, " (",NOMBRE!C6,NOMBRE!D6,")")</f>
        <v>MES: NOVIEMBRE (11)</v>
      </c>
    </row>
    <row r="5" spans="1:92" ht="14.25" customHeight="1" x14ac:dyDescent="0.25">
      <c r="A5" s="1367" t="str">
        <f>CONCATENATE("AÑO: ",NOMBRE!B7)</f>
        <v>AÑO: 2025</v>
      </c>
    </row>
    <row r="6" spans="1:92" ht="18" customHeight="1" x14ac:dyDescent="0.25">
      <c r="A6" s="3164" t="s">
        <v>4246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3165"/>
      <c r="Y6" s="3165"/>
      <c r="Z6" s="3165"/>
      <c r="AA6" s="3165"/>
      <c r="AB6" s="3165"/>
      <c r="AC6" s="1729"/>
      <c r="AD6" s="1729"/>
      <c r="AE6" s="1729"/>
      <c r="AF6" s="1729"/>
      <c r="AG6" s="1729"/>
      <c r="AH6" s="1729"/>
      <c r="AI6" s="1729"/>
      <c r="AJ6" s="1729"/>
      <c r="AK6" s="1729"/>
      <c r="AL6" s="1729"/>
      <c r="AM6" s="1729"/>
      <c r="AN6" s="1729"/>
      <c r="AO6" s="1729"/>
      <c r="AP6" s="1729"/>
      <c r="AQ6" s="1729"/>
      <c r="AR6" s="1729"/>
      <c r="AS6" s="1634"/>
      <c r="AT6" s="1634"/>
      <c r="AU6" s="1634"/>
      <c r="AV6" s="1634"/>
      <c r="AW6" s="1634"/>
      <c r="AX6" s="1634"/>
      <c r="AY6" s="1634"/>
      <c r="AZ6" s="1634"/>
      <c r="BA6" s="1634"/>
      <c r="BB6" s="1634"/>
      <c r="BC6" s="1634"/>
      <c r="BD6" s="1634"/>
      <c r="BE6" s="1634"/>
      <c r="BF6" s="1634"/>
      <c r="BG6" s="1634"/>
      <c r="BH6" s="1634"/>
      <c r="BI6" s="1634"/>
      <c r="BJ6" s="1634"/>
      <c r="BK6" s="1634"/>
      <c r="BL6" s="1634"/>
      <c r="BM6" s="1634"/>
      <c r="BN6" s="1634"/>
      <c r="BO6" s="1634"/>
      <c r="BP6" s="1634"/>
      <c r="BQ6" s="1634"/>
      <c r="BR6" s="1634"/>
      <c r="BS6" s="1634"/>
      <c r="BT6" s="1634"/>
      <c r="BU6" s="1634"/>
      <c r="BV6" s="1634"/>
      <c r="BW6" s="1634"/>
      <c r="BX6" s="1634"/>
      <c r="BY6" s="1634"/>
      <c r="BZ6" s="1634"/>
      <c r="CA6" s="1634"/>
      <c r="CB6" s="1634"/>
      <c r="CC6" s="1634"/>
      <c r="CD6" s="1634"/>
      <c r="CE6" s="1634"/>
      <c r="CF6" s="1634"/>
      <c r="CG6" s="1634"/>
      <c r="CH6" s="1634"/>
      <c r="CI6" s="1634"/>
      <c r="CJ6" s="1634"/>
      <c r="CK6" s="1634"/>
      <c r="CL6" s="1634"/>
      <c r="CM6" s="1634"/>
      <c r="CN6" s="1634"/>
    </row>
    <row r="7" spans="1:92" ht="14.25" customHeight="1" x14ac:dyDescent="0.25">
      <c r="A7" s="654"/>
      <c r="E7" s="1728"/>
      <c r="F7" s="1728"/>
      <c r="G7" s="1728"/>
      <c r="H7" s="1728"/>
      <c r="I7" s="1728"/>
      <c r="J7" s="1728"/>
      <c r="K7" s="1728"/>
      <c r="L7" s="1728"/>
      <c r="M7" s="1728"/>
    </row>
    <row r="8" spans="1:92" ht="16.5" customHeight="1" x14ac:dyDescent="0.25">
      <c r="A8" s="3497" t="s">
        <v>4247</v>
      </c>
      <c r="B8" s="3142"/>
      <c r="C8" s="3142"/>
      <c r="D8" s="283"/>
      <c r="E8" s="283"/>
      <c r="F8" s="283"/>
      <c r="G8" s="770"/>
      <c r="H8" s="770"/>
      <c r="I8" s="770"/>
      <c r="J8" s="770"/>
      <c r="K8" s="770"/>
      <c r="L8" s="770"/>
      <c r="M8" s="770"/>
      <c r="N8" s="770"/>
      <c r="O8" s="770"/>
      <c r="P8" s="770"/>
      <c r="Q8" s="770"/>
      <c r="R8" s="770"/>
      <c r="S8" s="770"/>
      <c r="T8" s="770"/>
      <c r="U8" s="770"/>
      <c r="V8" s="770"/>
      <c r="W8" s="770"/>
      <c r="X8" s="770"/>
      <c r="Y8" s="770"/>
      <c r="Z8" s="770"/>
      <c r="AA8" s="770"/>
      <c r="AB8" s="770"/>
      <c r="AC8" s="770"/>
      <c r="AD8" s="770"/>
      <c r="AE8" s="770"/>
      <c r="AF8" s="770"/>
      <c r="AG8" s="770"/>
      <c r="AH8" s="770"/>
      <c r="AI8" s="770"/>
      <c r="AJ8" s="770"/>
      <c r="AK8" s="770"/>
      <c r="AL8" s="770"/>
      <c r="AM8" s="770"/>
      <c r="AN8" s="770"/>
      <c r="AO8" s="770"/>
      <c r="AP8" s="770"/>
      <c r="AQ8" s="770"/>
      <c r="AR8" s="770"/>
      <c r="AS8" s="770"/>
      <c r="AT8" s="770"/>
      <c r="AU8" s="1635"/>
      <c r="AV8" s="1635"/>
    </row>
    <row r="9" spans="1:92" ht="15" customHeight="1" x14ac:dyDescent="0.25">
      <c r="A9" s="3570" t="s">
        <v>4248</v>
      </c>
      <c r="B9" s="3161"/>
      <c r="C9" s="3149"/>
      <c r="D9" s="3148" t="s">
        <v>82</v>
      </c>
      <c r="E9" s="3161"/>
      <c r="F9" s="3149"/>
      <c r="G9" s="3159" t="s">
        <v>34</v>
      </c>
      <c r="H9" s="3124"/>
      <c r="I9" s="3124"/>
      <c r="J9" s="3124"/>
      <c r="K9" s="3124"/>
      <c r="L9" s="3124"/>
      <c r="M9" s="3124"/>
      <c r="N9" s="3124"/>
      <c r="O9" s="3124"/>
      <c r="P9" s="3124"/>
      <c r="Q9" s="3124"/>
      <c r="R9" s="3124"/>
      <c r="S9" s="3124"/>
      <c r="T9" s="3124"/>
      <c r="U9" s="3124"/>
      <c r="V9" s="3124"/>
      <c r="W9" s="3124"/>
      <c r="X9" s="3124"/>
      <c r="Y9" s="3124"/>
      <c r="Z9" s="3124"/>
      <c r="AA9" s="3124"/>
      <c r="AB9" s="3124"/>
      <c r="AC9" s="3124"/>
      <c r="AD9" s="3124"/>
      <c r="AE9" s="3124"/>
      <c r="AF9" s="3124"/>
      <c r="AG9" s="3124"/>
      <c r="AH9" s="3124"/>
      <c r="AI9" s="3124"/>
      <c r="AJ9" s="3124"/>
      <c r="AK9" s="3124"/>
      <c r="AL9" s="3124"/>
      <c r="AM9" s="3124"/>
      <c r="AN9" s="3135"/>
      <c r="AO9" s="3224" t="s">
        <v>331</v>
      </c>
      <c r="AP9" s="3139" t="s">
        <v>42</v>
      </c>
      <c r="AQ9" s="3224" t="s">
        <v>39</v>
      </c>
      <c r="AR9" s="3139" t="s">
        <v>40</v>
      </c>
      <c r="CA9" s="283" t="s">
        <v>331</v>
      </c>
      <c r="CB9" s="283" t="s">
        <v>42</v>
      </c>
      <c r="CC9" s="283" t="s">
        <v>4249</v>
      </c>
      <c r="CD9" s="1636" t="s">
        <v>39</v>
      </c>
      <c r="CE9" s="1636"/>
      <c r="CJ9" s="283" t="s">
        <v>331</v>
      </c>
      <c r="CK9" s="3202" t="s">
        <v>42</v>
      </c>
      <c r="CL9" s="3568" t="s">
        <v>39</v>
      </c>
      <c r="CM9" s="3568" t="s">
        <v>40</v>
      </c>
    </row>
    <row r="10" spans="1:92" ht="15" customHeight="1" x14ac:dyDescent="0.25">
      <c r="A10" s="3179"/>
      <c r="B10" s="3131"/>
      <c r="C10" s="3180"/>
      <c r="D10" s="3150"/>
      <c r="E10" s="3142"/>
      <c r="F10" s="3140"/>
      <c r="G10" s="3143" t="s">
        <v>1381</v>
      </c>
      <c r="H10" s="3122"/>
      <c r="I10" s="3143" t="s">
        <v>1382</v>
      </c>
      <c r="J10" s="3122"/>
      <c r="K10" s="3143" t="s">
        <v>4250</v>
      </c>
      <c r="L10" s="3122"/>
      <c r="M10" s="3143" t="s">
        <v>49</v>
      </c>
      <c r="N10" s="3122"/>
      <c r="O10" s="3143" t="s">
        <v>50</v>
      </c>
      <c r="P10" s="3122"/>
      <c r="Q10" s="3143" t="s">
        <v>992</v>
      </c>
      <c r="R10" s="3122"/>
      <c r="S10" s="3143" t="s">
        <v>645</v>
      </c>
      <c r="T10" s="3122"/>
      <c r="U10" s="3143" t="s">
        <v>53</v>
      </c>
      <c r="V10" s="3122"/>
      <c r="W10" s="3143" t="s">
        <v>54</v>
      </c>
      <c r="X10" s="3122"/>
      <c r="Y10" s="3143" t="s">
        <v>993</v>
      </c>
      <c r="Z10" s="3122"/>
      <c r="AA10" s="3143" t="s">
        <v>56</v>
      </c>
      <c r="AB10" s="3122"/>
      <c r="AC10" s="3143" t="s">
        <v>57</v>
      </c>
      <c r="AD10" s="3122"/>
      <c r="AE10" s="3143" t="s">
        <v>58</v>
      </c>
      <c r="AF10" s="3122"/>
      <c r="AG10" s="3143" t="s">
        <v>59</v>
      </c>
      <c r="AH10" s="3122"/>
      <c r="AI10" s="3143" t="s">
        <v>60</v>
      </c>
      <c r="AJ10" s="3122"/>
      <c r="AK10" s="3143" t="s">
        <v>61</v>
      </c>
      <c r="AL10" s="3122"/>
      <c r="AM10" s="3159" t="s">
        <v>1452</v>
      </c>
      <c r="AN10" s="3135"/>
      <c r="AO10" s="3225"/>
      <c r="AP10" s="3180"/>
      <c r="AQ10" s="3225"/>
      <c r="AR10" s="3180"/>
      <c r="CA10" s="283"/>
      <c r="CB10" s="283"/>
      <c r="CC10" s="283"/>
      <c r="CD10" s="1636"/>
      <c r="CE10" s="1636"/>
      <c r="CJ10" s="283"/>
      <c r="CK10" s="3131"/>
      <c r="CL10" s="3131"/>
      <c r="CM10" s="3131"/>
    </row>
    <row r="11" spans="1:92" ht="14.25" customHeight="1" x14ac:dyDescent="0.25">
      <c r="A11" s="3179"/>
      <c r="B11" s="3131"/>
      <c r="C11" s="3180"/>
      <c r="D11" s="27" t="s">
        <v>84</v>
      </c>
      <c r="E11" s="1800" t="s">
        <v>63</v>
      </c>
      <c r="F11" s="1743" t="s">
        <v>64</v>
      </c>
      <c r="G11" s="27" t="s">
        <v>63</v>
      </c>
      <c r="H11" s="1743" t="s">
        <v>64</v>
      </c>
      <c r="I11" s="27" t="s">
        <v>63</v>
      </c>
      <c r="J11" s="1743" t="s">
        <v>64</v>
      </c>
      <c r="K11" s="27" t="s">
        <v>63</v>
      </c>
      <c r="L11" s="1743" t="s">
        <v>64</v>
      </c>
      <c r="M11" s="27" t="s">
        <v>63</v>
      </c>
      <c r="N11" s="1743" t="s">
        <v>64</v>
      </c>
      <c r="O11" s="27" t="s">
        <v>63</v>
      </c>
      <c r="P11" s="1743" t="s">
        <v>64</v>
      </c>
      <c r="Q11" s="27" t="s">
        <v>63</v>
      </c>
      <c r="R11" s="1743" t="s">
        <v>64</v>
      </c>
      <c r="S11" s="27" t="s">
        <v>63</v>
      </c>
      <c r="T11" s="1743" t="s">
        <v>64</v>
      </c>
      <c r="U11" s="27" t="s">
        <v>63</v>
      </c>
      <c r="V11" s="1743" t="s">
        <v>64</v>
      </c>
      <c r="W11" s="27" t="s">
        <v>63</v>
      </c>
      <c r="X11" s="1743" t="s">
        <v>64</v>
      </c>
      <c r="Y11" s="27" t="s">
        <v>63</v>
      </c>
      <c r="Z11" s="1743" t="s">
        <v>64</v>
      </c>
      <c r="AA11" s="27" t="s">
        <v>63</v>
      </c>
      <c r="AB11" s="1743" t="s">
        <v>64</v>
      </c>
      <c r="AC11" s="27" t="s">
        <v>63</v>
      </c>
      <c r="AD11" s="1743" t="s">
        <v>64</v>
      </c>
      <c r="AE11" s="27" t="s">
        <v>63</v>
      </c>
      <c r="AF11" s="1743" t="s">
        <v>64</v>
      </c>
      <c r="AG11" s="27" t="s">
        <v>63</v>
      </c>
      <c r="AH11" s="1743" t="s">
        <v>64</v>
      </c>
      <c r="AI11" s="27" t="s">
        <v>63</v>
      </c>
      <c r="AJ11" s="1743" t="s">
        <v>64</v>
      </c>
      <c r="AK11" s="27" t="s">
        <v>63</v>
      </c>
      <c r="AL11" s="1743" t="s">
        <v>64</v>
      </c>
      <c r="AM11" s="27" t="s">
        <v>63</v>
      </c>
      <c r="AN11" s="1810" t="s">
        <v>64</v>
      </c>
      <c r="AO11" s="3253"/>
      <c r="AP11" s="3140"/>
      <c r="AQ11" s="3253"/>
      <c r="AR11" s="3140"/>
      <c r="CA11" s="283"/>
      <c r="CB11" s="283" t="s">
        <v>64</v>
      </c>
      <c r="CC11" s="283" t="s">
        <v>64</v>
      </c>
      <c r="CD11" s="1636"/>
      <c r="CE11" s="1636"/>
      <c r="CJ11" s="283"/>
      <c r="CK11" s="3131"/>
      <c r="CL11" s="3131"/>
      <c r="CM11" s="3131"/>
    </row>
    <row r="12" spans="1:92" ht="15" customHeight="1" x14ac:dyDescent="0.25">
      <c r="A12" s="3250" t="s">
        <v>4251</v>
      </c>
      <c r="B12" s="3569" t="s">
        <v>4252</v>
      </c>
      <c r="C12" s="317" t="s">
        <v>4253</v>
      </c>
      <c r="D12" s="1932">
        <f t="shared" ref="D12:D34" si="0">SUM(E12:F12)</f>
        <v>0</v>
      </c>
      <c r="E12" s="3061">
        <f t="shared" ref="E12:F12" si="1">+G12+I12+K12+M12+O12+Q12+S12+U12+W12++Y12+AA12+AC12+AE12+AG12+AI12+AK12+AM12</f>
        <v>0</v>
      </c>
      <c r="F12" s="1933">
        <f t="shared" si="1"/>
        <v>0</v>
      </c>
      <c r="G12" s="126"/>
      <c r="H12" s="2057"/>
      <c r="I12" s="126"/>
      <c r="J12" s="2057"/>
      <c r="K12" s="126"/>
      <c r="L12" s="2057"/>
      <c r="M12" s="126"/>
      <c r="N12" s="2057"/>
      <c r="O12" s="126"/>
      <c r="P12" s="2057"/>
      <c r="Q12" s="355"/>
      <c r="R12" s="2057"/>
      <c r="S12" s="355"/>
      <c r="T12" s="2057"/>
      <c r="U12" s="355"/>
      <c r="V12" s="2057"/>
      <c r="W12" s="126"/>
      <c r="X12" s="2057"/>
      <c r="Y12" s="126"/>
      <c r="Z12" s="2057"/>
      <c r="AA12" s="126"/>
      <c r="AB12" s="2057"/>
      <c r="AC12" s="126"/>
      <c r="AD12" s="2057"/>
      <c r="AE12" s="126"/>
      <c r="AF12" s="2057"/>
      <c r="AG12" s="126"/>
      <c r="AH12" s="2057"/>
      <c r="AI12" s="126"/>
      <c r="AJ12" s="2057"/>
      <c r="AK12" s="126"/>
      <c r="AL12" s="2057"/>
      <c r="AM12" s="126"/>
      <c r="AN12" s="444"/>
      <c r="AO12" s="2084"/>
      <c r="AP12" s="2057"/>
      <c r="AQ12" s="2084"/>
      <c r="AR12" s="2057"/>
      <c r="AS12" s="240" t="str">
        <f t="shared" ref="AS12:AS34" si="2">CA12&amp;CB12&amp;CC12&amp;CD12&amp;CE12</f>
        <v/>
      </c>
      <c r="CA12" s="1755" t="str">
        <f t="shared" ref="CA12:CA34" si="3">IF(AND($D12&lt;&gt;0,AO12=""),"* No olvide ingresar la variable "&amp;AO$9&amp;""&amp;". Digite CERO si no tiene.  ",IF(AO12&gt;$D12,"* La variable "&amp;AO$9&amp;""&amp;" no debe ser mayor al TotalAmbos Sexos. ",""))</f>
        <v/>
      </c>
      <c r="CB12" s="1755" t="str">
        <f t="shared" ref="CB12:CD12" si="4">IF(AND($D12&lt;&gt;0,AP12=""),"* No olvide ingresar la variable "&amp;AP$9&amp;""&amp;". Digite CERO si no tiene.  ",IF(AP12&gt;$D12,"* La variable "&amp;AP$9&amp;""&amp;" no debe ser mayor al Total Ambos Sexos. ",""))</f>
        <v/>
      </c>
      <c r="CC12" s="1755" t="str">
        <f t="shared" si="4"/>
        <v/>
      </c>
      <c r="CD12" s="1755" t="str">
        <f t="shared" si="4"/>
        <v/>
      </c>
      <c r="CJ12" s="2420">
        <f t="shared" ref="CJ12:CM12" si="5">IF(AND($D12&lt;&gt;0,AO12=""),1,IF(AO12&gt;$D12,1,0))</f>
        <v>0</v>
      </c>
      <c r="CK12" s="2420">
        <f t="shared" si="5"/>
        <v>0</v>
      </c>
      <c r="CL12" s="2420">
        <f t="shared" si="5"/>
        <v>0</v>
      </c>
      <c r="CM12" s="2420">
        <f t="shared" si="5"/>
        <v>0</v>
      </c>
    </row>
    <row r="13" spans="1:92" ht="15" customHeight="1" x14ac:dyDescent="0.25">
      <c r="A13" s="3128"/>
      <c r="B13" s="3129"/>
      <c r="C13" s="1127" t="s">
        <v>4254</v>
      </c>
      <c r="D13" s="442">
        <f t="shared" si="0"/>
        <v>0</v>
      </c>
      <c r="E13" s="1934">
        <f t="shared" ref="E13:F13" si="6">+G13+I13+K13+M13+O13+Q13+S13+U13+W13++Y13+AA13+AC13+AE13+AG13+AI13+AK13+AM13</f>
        <v>0</v>
      </c>
      <c r="F13" s="1935">
        <f t="shared" si="6"/>
        <v>0</v>
      </c>
      <c r="G13" s="131"/>
      <c r="H13" s="1847"/>
      <c r="I13" s="131"/>
      <c r="J13" s="1847"/>
      <c r="K13" s="131"/>
      <c r="L13" s="1847"/>
      <c r="M13" s="131"/>
      <c r="N13" s="1847"/>
      <c r="O13" s="131"/>
      <c r="P13" s="1847"/>
      <c r="Q13" s="131"/>
      <c r="R13" s="1847"/>
      <c r="S13" s="131"/>
      <c r="T13" s="1847"/>
      <c r="U13" s="131"/>
      <c r="V13" s="1847"/>
      <c r="W13" s="131"/>
      <c r="X13" s="1847"/>
      <c r="Y13" s="131"/>
      <c r="Z13" s="1847"/>
      <c r="AA13" s="131"/>
      <c r="AB13" s="1847"/>
      <c r="AC13" s="131"/>
      <c r="AD13" s="1847"/>
      <c r="AE13" s="131"/>
      <c r="AF13" s="1847"/>
      <c r="AG13" s="131"/>
      <c r="AH13" s="1847"/>
      <c r="AI13" s="131"/>
      <c r="AJ13" s="1847"/>
      <c r="AK13" s="131"/>
      <c r="AL13" s="1847"/>
      <c r="AM13" s="131"/>
      <c r="AN13" s="1848"/>
      <c r="AO13" s="2137"/>
      <c r="AP13" s="1847"/>
      <c r="AQ13" s="2137"/>
      <c r="AR13" s="1847"/>
      <c r="AS13" s="240" t="str">
        <f t="shared" si="2"/>
        <v/>
      </c>
      <c r="CA13" s="1755" t="str">
        <f t="shared" si="3"/>
        <v/>
      </c>
      <c r="CB13" s="1755" t="str">
        <f t="shared" ref="CB13:CD13" si="7">IF(AND($D13&lt;&gt;0,AP13=""),"* No olvide ingresar la variable "&amp;AP$9&amp;""&amp;". Digite CERO si no tiene.  ",IF(AP13&gt;$D13,"* La variable "&amp;AP$9&amp;""&amp;" no debe ser mayor al Total Ambos Sexos. ",""))</f>
        <v/>
      </c>
      <c r="CC13" s="1755" t="str">
        <f t="shared" si="7"/>
        <v/>
      </c>
      <c r="CD13" s="1755" t="str">
        <f t="shared" si="7"/>
        <v/>
      </c>
      <c r="CJ13" s="2420">
        <f t="shared" ref="CJ13:CM13" si="8">IF(AND($D13&lt;&gt;0,AO13=""),1,IF(AO13&gt;$D13,1,0))</f>
        <v>0</v>
      </c>
      <c r="CK13" s="2420">
        <f t="shared" si="8"/>
        <v>0</v>
      </c>
      <c r="CL13" s="2420">
        <f t="shared" si="8"/>
        <v>0</v>
      </c>
      <c r="CM13" s="2420">
        <f t="shared" si="8"/>
        <v>0</v>
      </c>
    </row>
    <row r="14" spans="1:92" ht="15" customHeight="1" x14ac:dyDescent="0.25">
      <c r="A14" s="3128"/>
      <c r="B14" s="3569" t="s">
        <v>4255</v>
      </c>
      <c r="C14" s="1323" t="s">
        <v>4256</v>
      </c>
      <c r="D14" s="1929">
        <f t="shared" si="0"/>
        <v>0</v>
      </c>
      <c r="E14" s="1929">
        <f t="shared" ref="E14:F14" si="9">+G14+I14+K14+M14+O14+Q14+S14+U14+W14++Y14+AA14+AC14+AE14+AG14+AI14+AK14+AM14</f>
        <v>0</v>
      </c>
      <c r="F14" s="1930">
        <f t="shared" si="9"/>
        <v>0</v>
      </c>
      <c r="G14" s="1843"/>
      <c r="H14" s="1844"/>
      <c r="I14" s="1843"/>
      <c r="J14" s="1844"/>
      <c r="K14" s="1843"/>
      <c r="L14" s="1844"/>
      <c r="M14" s="1843"/>
      <c r="N14" s="1844"/>
      <c r="O14" s="1843"/>
      <c r="P14" s="1844"/>
      <c r="Q14" s="1843"/>
      <c r="R14" s="1844"/>
      <c r="S14" s="1843"/>
      <c r="T14" s="1844"/>
      <c r="U14" s="1843"/>
      <c r="V14" s="1844"/>
      <c r="W14" s="1843"/>
      <c r="X14" s="1844"/>
      <c r="Y14" s="1843"/>
      <c r="Z14" s="1844"/>
      <c r="AA14" s="1843"/>
      <c r="AB14" s="1844"/>
      <c r="AC14" s="1843"/>
      <c r="AD14" s="1844"/>
      <c r="AE14" s="1843"/>
      <c r="AF14" s="1844"/>
      <c r="AG14" s="1843"/>
      <c r="AH14" s="1844"/>
      <c r="AI14" s="1843"/>
      <c r="AJ14" s="1844"/>
      <c r="AK14" s="1843"/>
      <c r="AL14" s="1844"/>
      <c r="AM14" s="1843"/>
      <c r="AN14" s="1846"/>
      <c r="AO14" s="2135"/>
      <c r="AP14" s="1844"/>
      <c r="AQ14" s="2135"/>
      <c r="AR14" s="1844"/>
      <c r="AS14" s="240" t="str">
        <f t="shared" si="2"/>
        <v/>
      </c>
      <c r="CA14" s="1755" t="str">
        <f t="shared" si="3"/>
        <v/>
      </c>
      <c r="CB14" s="1755" t="str">
        <f t="shared" ref="CB14:CD14" si="10">IF(AND($D14&lt;&gt;0,AP14=""),"* No olvide ingresar la variable "&amp;AP$9&amp;""&amp;". Digite CERO si no tiene.  ",IF(AP14&gt;$D14,"* La variable "&amp;AP$9&amp;""&amp;" no debe ser mayor al Total Ambos Sexos. ",""))</f>
        <v/>
      </c>
      <c r="CC14" s="1755" t="str">
        <f t="shared" si="10"/>
        <v/>
      </c>
      <c r="CD14" s="1755" t="str">
        <f t="shared" si="10"/>
        <v/>
      </c>
      <c r="CJ14" s="2420">
        <f t="shared" ref="CJ14:CM14" si="11">IF(AND($D14&lt;&gt;0,AO14=""),1,IF(AO14&gt;$D14,1,0))</f>
        <v>0</v>
      </c>
      <c r="CK14" s="2420">
        <f t="shared" si="11"/>
        <v>0</v>
      </c>
      <c r="CL14" s="2420">
        <f t="shared" si="11"/>
        <v>0</v>
      </c>
      <c r="CM14" s="2420">
        <f t="shared" si="11"/>
        <v>0</v>
      </c>
    </row>
    <row r="15" spans="1:92" ht="15" customHeight="1" x14ac:dyDescent="0.25">
      <c r="A15" s="3128"/>
      <c r="B15" s="3128"/>
      <c r="C15" s="191" t="s">
        <v>4257</v>
      </c>
      <c r="D15" s="1932">
        <f t="shared" si="0"/>
        <v>0</v>
      </c>
      <c r="E15" s="1932">
        <f t="shared" ref="E15:F15" si="12">+G15+I15+K15+M15+O15+Q15+S15+U15+W15++Y15+AA15+AC15+AE15+AG15+AI15+AK15+AM15</f>
        <v>0</v>
      </c>
      <c r="F15" s="1933">
        <f t="shared" si="12"/>
        <v>0</v>
      </c>
      <c r="G15" s="355"/>
      <c r="H15" s="2057"/>
      <c r="I15" s="355"/>
      <c r="J15" s="2057"/>
      <c r="K15" s="355"/>
      <c r="L15" s="2057"/>
      <c r="M15" s="355"/>
      <c r="N15" s="2057"/>
      <c r="O15" s="355"/>
      <c r="P15" s="2057"/>
      <c r="Q15" s="355"/>
      <c r="R15" s="2057"/>
      <c r="S15" s="355"/>
      <c r="T15" s="2057"/>
      <c r="U15" s="355"/>
      <c r="V15" s="2057"/>
      <c r="W15" s="355"/>
      <c r="X15" s="2057"/>
      <c r="Y15" s="355"/>
      <c r="Z15" s="2057"/>
      <c r="AA15" s="355"/>
      <c r="AB15" s="2057"/>
      <c r="AC15" s="355"/>
      <c r="AD15" s="2057"/>
      <c r="AE15" s="355"/>
      <c r="AF15" s="2057"/>
      <c r="AG15" s="355"/>
      <c r="AH15" s="2057"/>
      <c r="AI15" s="355"/>
      <c r="AJ15" s="2057"/>
      <c r="AK15" s="355"/>
      <c r="AL15" s="2057"/>
      <c r="AM15" s="355"/>
      <c r="AN15" s="444"/>
      <c r="AO15" s="2084"/>
      <c r="AP15" s="2057"/>
      <c r="AQ15" s="2084"/>
      <c r="AR15" s="2057"/>
      <c r="AS15" s="240" t="str">
        <f t="shared" si="2"/>
        <v/>
      </c>
      <c r="CA15" s="1755" t="str">
        <f t="shared" si="3"/>
        <v/>
      </c>
      <c r="CB15" s="1755" t="str">
        <f t="shared" ref="CB15:CD15" si="13">IF(AND($D15&lt;&gt;0,AP15=""),"* No olvide ingresar la variable "&amp;AP$9&amp;""&amp;". Digite CERO si no tiene.  ",IF(AP15&gt;$D15,"* La variable "&amp;AP$9&amp;""&amp;" no debe ser mayor al Total Ambos Sexos. ",""))</f>
        <v/>
      </c>
      <c r="CC15" s="1755" t="str">
        <f t="shared" si="13"/>
        <v/>
      </c>
      <c r="CD15" s="1755" t="str">
        <f t="shared" si="13"/>
        <v/>
      </c>
      <c r="CJ15" s="2420">
        <f t="shared" ref="CJ15:CM15" si="14">IF(AND($D15&lt;&gt;0,AO15=""),1,IF(AO15&gt;$D15,1,0))</f>
        <v>0</v>
      </c>
      <c r="CK15" s="2420">
        <f t="shared" si="14"/>
        <v>0</v>
      </c>
      <c r="CL15" s="2420">
        <f t="shared" si="14"/>
        <v>0</v>
      </c>
      <c r="CM15" s="2420">
        <f t="shared" si="14"/>
        <v>0</v>
      </c>
    </row>
    <row r="16" spans="1:92" ht="15" customHeight="1" x14ac:dyDescent="0.25">
      <c r="A16" s="3128"/>
      <c r="B16" s="3128"/>
      <c r="C16" s="191" t="s">
        <v>4258</v>
      </c>
      <c r="D16" s="1932">
        <f t="shared" si="0"/>
        <v>0</v>
      </c>
      <c r="E16" s="1932">
        <f t="shared" ref="E16:F16" si="15">+G16+I16+K16+M16+O16+Q16+S16+U16+W16++Y16+AA16+AC16+AE16+AG16+AI16+AK16+AM16</f>
        <v>0</v>
      </c>
      <c r="F16" s="1933">
        <f t="shared" si="15"/>
        <v>0</v>
      </c>
      <c r="G16" s="355"/>
      <c r="H16" s="2057"/>
      <c r="I16" s="355"/>
      <c r="J16" s="2057"/>
      <c r="K16" s="355"/>
      <c r="L16" s="2057"/>
      <c r="M16" s="355"/>
      <c r="N16" s="2057"/>
      <c r="O16" s="355"/>
      <c r="P16" s="2057"/>
      <c r="Q16" s="355"/>
      <c r="R16" s="2057"/>
      <c r="S16" s="355"/>
      <c r="T16" s="2057"/>
      <c r="U16" s="355"/>
      <c r="V16" s="2057"/>
      <c r="W16" s="355"/>
      <c r="X16" s="2057"/>
      <c r="Y16" s="355"/>
      <c r="Z16" s="2057"/>
      <c r="AA16" s="355"/>
      <c r="AB16" s="2057"/>
      <c r="AC16" s="355"/>
      <c r="AD16" s="2057"/>
      <c r="AE16" s="355"/>
      <c r="AF16" s="2057"/>
      <c r="AG16" s="355"/>
      <c r="AH16" s="2057"/>
      <c r="AI16" s="355"/>
      <c r="AJ16" s="2057"/>
      <c r="AK16" s="355"/>
      <c r="AL16" s="2057"/>
      <c r="AM16" s="355"/>
      <c r="AN16" s="444"/>
      <c r="AO16" s="2084"/>
      <c r="AP16" s="2057"/>
      <c r="AQ16" s="2084"/>
      <c r="AR16" s="2057"/>
      <c r="AS16" s="240" t="str">
        <f t="shared" si="2"/>
        <v/>
      </c>
      <c r="CA16" s="1755" t="str">
        <f t="shared" si="3"/>
        <v/>
      </c>
      <c r="CB16" s="1755" t="str">
        <f t="shared" ref="CB16:CD16" si="16">IF(AND($D16&lt;&gt;0,AP16=""),"* No olvide ingresar la variable "&amp;AP$9&amp;""&amp;". Digite CERO si no tiene.  ",IF(AP16&gt;$D16,"* La variable "&amp;AP$9&amp;""&amp;" no debe ser mayor al Total Ambos Sexos. ",""))</f>
        <v/>
      </c>
      <c r="CC16" s="1755" t="str">
        <f t="shared" si="16"/>
        <v/>
      </c>
      <c r="CD16" s="1755" t="str">
        <f t="shared" si="16"/>
        <v/>
      </c>
      <c r="CJ16" s="2420">
        <f t="shared" ref="CJ16:CM16" si="17">IF(AND($D16&lt;&gt;0,AO16=""),1,IF(AO16&gt;$D16,1,0))</f>
        <v>0</v>
      </c>
      <c r="CK16" s="2420">
        <f t="shared" si="17"/>
        <v>0</v>
      </c>
      <c r="CL16" s="2420">
        <f t="shared" si="17"/>
        <v>0</v>
      </c>
      <c r="CM16" s="2420">
        <f t="shared" si="17"/>
        <v>0</v>
      </c>
    </row>
    <row r="17" spans="1:91" ht="15" customHeight="1" x14ac:dyDescent="0.25">
      <c r="A17" s="3128"/>
      <c r="B17" s="3128"/>
      <c r="C17" s="191" t="s">
        <v>4259</v>
      </c>
      <c r="D17" s="1932">
        <f t="shared" si="0"/>
        <v>0</v>
      </c>
      <c r="E17" s="1932">
        <f t="shared" ref="E17:F17" si="18">+G17+I17+K17+M17+O17+Q17+S17+U17+W17++Y17+AA17+AC17+AE17+AG17+AI17+AK17+AM17</f>
        <v>0</v>
      </c>
      <c r="F17" s="1933">
        <f t="shared" si="18"/>
        <v>0</v>
      </c>
      <c r="G17" s="355"/>
      <c r="H17" s="2057"/>
      <c r="I17" s="355"/>
      <c r="J17" s="2057"/>
      <c r="K17" s="355"/>
      <c r="L17" s="2057"/>
      <c r="M17" s="355"/>
      <c r="N17" s="2057"/>
      <c r="O17" s="355"/>
      <c r="P17" s="2057"/>
      <c r="Q17" s="355"/>
      <c r="R17" s="2057"/>
      <c r="S17" s="355"/>
      <c r="T17" s="2057"/>
      <c r="U17" s="355"/>
      <c r="V17" s="2057"/>
      <c r="W17" s="355"/>
      <c r="X17" s="2057"/>
      <c r="Y17" s="355"/>
      <c r="Z17" s="2057"/>
      <c r="AA17" s="355"/>
      <c r="AB17" s="2057"/>
      <c r="AC17" s="355"/>
      <c r="AD17" s="2057"/>
      <c r="AE17" s="355"/>
      <c r="AF17" s="2057"/>
      <c r="AG17" s="355"/>
      <c r="AH17" s="2057"/>
      <c r="AI17" s="355"/>
      <c r="AJ17" s="2057"/>
      <c r="AK17" s="355"/>
      <c r="AL17" s="2057"/>
      <c r="AM17" s="355"/>
      <c r="AN17" s="444"/>
      <c r="AO17" s="2084"/>
      <c r="AP17" s="2057"/>
      <c r="AQ17" s="2084"/>
      <c r="AR17" s="2057"/>
      <c r="AS17" s="240" t="str">
        <f t="shared" si="2"/>
        <v/>
      </c>
      <c r="CA17" s="1755" t="str">
        <f t="shared" si="3"/>
        <v/>
      </c>
      <c r="CB17" s="1755" t="str">
        <f t="shared" ref="CB17:CD17" si="19">IF(AND($D17&lt;&gt;0,AP17=""),"* No olvide ingresar la variable "&amp;AP$9&amp;""&amp;". Digite CERO si no tiene.  ",IF(AP17&gt;$D17,"* La variable "&amp;AP$9&amp;""&amp;" no debe ser mayor al Total Ambos Sexos. ",""))</f>
        <v/>
      </c>
      <c r="CC17" s="1755" t="str">
        <f t="shared" si="19"/>
        <v/>
      </c>
      <c r="CD17" s="1755" t="str">
        <f t="shared" si="19"/>
        <v/>
      </c>
      <c r="CJ17" s="2420">
        <f t="shared" ref="CJ17:CM17" si="20">IF(AND($D17&lt;&gt;0,AO17=""),1,IF(AO17&gt;$D17,1,0))</f>
        <v>0</v>
      </c>
      <c r="CK17" s="2420">
        <f t="shared" si="20"/>
        <v>0</v>
      </c>
      <c r="CL17" s="2420">
        <f t="shared" si="20"/>
        <v>0</v>
      </c>
      <c r="CM17" s="2420">
        <f t="shared" si="20"/>
        <v>0</v>
      </c>
    </row>
    <row r="18" spans="1:91" ht="15" customHeight="1" x14ac:dyDescent="0.25">
      <c r="A18" s="3128"/>
      <c r="B18" s="3128"/>
      <c r="C18" s="191" t="s">
        <v>4260</v>
      </c>
      <c r="D18" s="1932">
        <f t="shared" si="0"/>
        <v>0</v>
      </c>
      <c r="E18" s="1932">
        <f t="shared" ref="E18:F18" si="21">+G18+I18+K18+M18+O18+Q18+S18+U18+W18++Y18+AA18+AC18+AE18+AG18+AI18+AK18+AM18</f>
        <v>0</v>
      </c>
      <c r="F18" s="1933">
        <f t="shared" si="21"/>
        <v>0</v>
      </c>
      <c r="G18" s="355"/>
      <c r="H18" s="2057"/>
      <c r="I18" s="355"/>
      <c r="J18" s="2057"/>
      <c r="K18" s="355"/>
      <c r="L18" s="2057"/>
      <c r="M18" s="355"/>
      <c r="N18" s="2057"/>
      <c r="O18" s="355"/>
      <c r="P18" s="2057"/>
      <c r="Q18" s="355"/>
      <c r="R18" s="2057"/>
      <c r="S18" s="355"/>
      <c r="T18" s="2057"/>
      <c r="U18" s="355"/>
      <c r="V18" s="2057"/>
      <c r="W18" s="355"/>
      <c r="X18" s="2057"/>
      <c r="Y18" s="355"/>
      <c r="Z18" s="2057"/>
      <c r="AA18" s="355"/>
      <c r="AB18" s="2057"/>
      <c r="AC18" s="355"/>
      <c r="AD18" s="2057"/>
      <c r="AE18" s="355"/>
      <c r="AF18" s="2057"/>
      <c r="AG18" s="355"/>
      <c r="AH18" s="2057"/>
      <c r="AI18" s="355"/>
      <c r="AJ18" s="2057"/>
      <c r="AK18" s="355"/>
      <c r="AL18" s="2057"/>
      <c r="AM18" s="355"/>
      <c r="AN18" s="444"/>
      <c r="AO18" s="2084"/>
      <c r="AP18" s="2057"/>
      <c r="AQ18" s="2084"/>
      <c r="AR18" s="2057"/>
      <c r="AS18" s="240" t="str">
        <f t="shared" si="2"/>
        <v/>
      </c>
      <c r="CA18" s="1755" t="str">
        <f t="shared" si="3"/>
        <v/>
      </c>
      <c r="CB18" s="1755" t="str">
        <f t="shared" ref="CB18:CD18" si="22">IF(AND($D18&lt;&gt;0,AP18=""),"* No olvide ingresar la variable "&amp;AP$9&amp;""&amp;". Digite CERO si no tiene.  ",IF(AP18&gt;$D18,"* La variable "&amp;AP$9&amp;""&amp;" no debe ser mayor al Total Ambos Sexos. ",""))</f>
        <v/>
      </c>
      <c r="CC18" s="1755" t="str">
        <f t="shared" si="22"/>
        <v/>
      </c>
      <c r="CD18" s="1755" t="str">
        <f t="shared" si="22"/>
        <v/>
      </c>
      <c r="CJ18" s="2420">
        <f t="shared" ref="CJ18:CM18" si="23">IF(AND($D18&lt;&gt;0,AO18=""),1,IF(AO18&gt;$D18,1,0))</f>
        <v>0</v>
      </c>
      <c r="CK18" s="2420">
        <f t="shared" si="23"/>
        <v>0</v>
      </c>
      <c r="CL18" s="2420">
        <f t="shared" si="23"/>
        <v>0</v>
      </c>
      <c r="CM18" s="2420">
        <f t="shared" si="23"/>
        <v>0</v>
      </c>
    </row>
    <row r="19" spans="1:91" ht="15" customHeight="1" x14ac:dyDescent="0.25">
      <c r="A19" s="3128"/>
      <c r="B19" s="3128"/>
      <c r="C19" s="191" t="s">
        <v>4261</v>
      </c>
      <c r="D19" s="1932">
        <f t="shared" si="0"/>
        <v>0</v>
      </c>
      <c r="E19" s="1932">
        <f t="shared" ref="E19:F19" si="24">+G19+I19+K19+M19+O19+Q19+S19+U19+W19++Y19+AA19+AC19+AE19+AG19+AI19+AK19+AM19</f>
        <v>0</v>
      </c>
      <c r="F19" s="1933">
        <f t="shared" si="24"/>
        <v>0</v>
      </c>
      <c r="G19" s="355"/>
      <c r="H19" s="2057"/>
      <c r="I19" s="355"/>
      <c r="J19" s="2057"/>
      <c r="K19" s="355"/>
      <c r="L19" s="2057"/>
      <c r="M19" s="355"/>
      <c r="N19" s="2057"/>
      <c r="O19" s="355"/>
      <c r="P19" s="2057"/>
      <c r="Q19" s="355"/>
      <c r="R19" s="2057"/>
      <c r="S19" s="355"/>
      <c r="T19" s="2057"/>
      <c r="U19" s="355"/>
      <c r="V19" s="2057"/>
      <c r="W19" s="355"/>
      <c r="X19" s="2057"/>
      <c r="Y19" s="355"/>
      <c r="Z19" s="2057"/>
      <c r="AA19" s="355"/>
      <c r="AB19" s="2057"/>
      <c r="AC19" s="355"/>
      <c r="AD19" s="2057"/>
      <c r="AE19" s="355"/>
      <c r="AF19" s="2057"/>
      <c r="AG19" s="355"/>
      <c r="AH19" s="2057"/>
      <c r="AI19" s="355"/>
      <c r="AJ19" s="2057"/>
      <c r="AK19" s="355"/>
      <c r="AL19" s="2057"/>
      <c r="AM19" s="355"/>
      <c r="AN19" s="444"/>
      <c r="AO19" s="2084"/>
      <c r="AP19" s="2057"/>
      <c r="AQ19" s="2084"/>
      <c r="AR19" s="2057"/>
      <c r="AS19" s="240" t="str">
        <f t="shared" si="2"/>
        <v/>
      </c>
      <c r="CA19" s="1755" t="str">
        <f t="shared" si="3"/>
        <v/>
      </c>
      <c r="CB19" s="1755" t="str">
        <f t="shared" ref="CB19:CD19" si="25">IF(AND($D19&lt;&gt;0,AP19=""),"* No olvide ingresar la variable "&amp;AP$9&amp;""&amp;". Digite CERO si no tiene.  ",IF(AP19&gt;$D19,"* La variable "&amp;AP$9&amp;""&amp;" no debe ser mayor al Total Ambos Sexos. ",""))</f>
        <v/>
      </c>
      <c r="CC19" s="1755" t="str">
        <f t="shared" si="25"/>
        <v/>
      </c>
      <c r="CD19" s="1755" t="str">
        <f t="shared" si="25"/>
        <v/>
      </c>
      <c r="CJ19" s="2420">
        <f t="shared" ref="CJ19:CM19" si="26">IF(AND($D19&lt;&gt;0,AO19=""),1,IF(AO19&gt;$D19,1,0))</f>
        <v>0</v>
      </c>
      <c r="CK19" s="2420">
        <f t="shared" si="26"/>
        <v>0</v>
      </c>
      <c r="CL19" s="2420">
        <f t="shared" si="26"/>
        <v>0</v>
      </c>
      <c r="CM19" s="2420">
        <f t="shared" si="26"/>
        <v>0</v>
      </c>
    </row>
    <row r="20" spans="1:91" ht="24.75" customHeight="1" x14ac:dyDescent="0.25">
      <c r="A20" s="3128"/>
      <c r="B20" s="3128"/>
      <c r="C20" s="792" t="s">
        <v>4262</v>
      </c>
      <c r="D20" s="1932">
        <f t="shared" si="0"/>
        <v>0</v>
      </c>
      <c r="E20" s="1932">
        <f t="shared" ref="E20:F20" si="27">+G20+I20+K20+M20+O20+Q20+S20+U20+W20++Y20+AA20+AC20+AE20+AG20+AI20+AK20+AM20</f>
        <v>0</v>
      </c>
      <c r="F20" s="1933">
        <f t="shared" si="27"/>
        <v>0</v>
      </c>
      <c r="G20" s="355"/>
      <c r="H20" s="2057"/>
      <c r="I20" s="355"/>
      <c r="J20" s="2057"/>
      <c r="K20" s="355"/>
      <c r="L20" s="2057"/>
      <c r="M20" s="355"/>
      <c r="N20" s="2057"/>
      <c r="O20" s="355"/>
      <c r="P20" s="2057"/>
      <c r="Q20" s="355"/>
      <c r="R20" s="2057"/>
      <c r="S20" s="355"/>
      <c r="T20" s="2057"/>
      <c r="U20" s="355"/>
      <c r="V20" s="2057"/>
      <c r="W20" s="355"/>
      <c r="X20" s="2057"/>
      <c r="Y20" s="355"/>
      <c r="Z20" s="2057"/>
      <c r="AA20" s="355"/>
      <c r="AB20" s="2057"/>
      <c r="AC20" s="355"/>
      <c r="AD20" s="2057"/>
      <c r="AE20" s="355"/>
      <c r="AF20" s="2057"/>
      <c r="AG20" s="355"/>
      <c r="AH20" s="2057"/>
      <c r="AI20" s="355"/>
      <c r="AJ20" s="2057"/>
      <c r="AK20" s="355"/>
      <c r="AL20" s="2057"/>
      <c r="AM20" s="355"/>
      <c r="AN20" s="444"/>
      <c r="AO20" s="2084"/>
      <c r="AP20" s="2057"/>
      <c r="AQ20" s="2084"/>
      <c r="AR20" s="2057"/>
      <c r="AS20" s="240" t="str">
        <f t="shared" si="2"/>
        <v/>
      </c>
      <c r="CA20" s="1755" t="str">
        <f t="shared" si="3"/>
        <v/>
      </c>
      <c r="CB20" s="1755" t="str">
        <f t="shared" ref="CB20:CD20" si="28">IF(AND($D20&lt;&gt;0,AP20=""),"* No olvide ingresar la variable "&amp;AP$9&amp;""&amp;". Digite CERO si no tiene.  ",IF(AP20&gt;$D20,"* La variable "&amp;AP$9&amp;""&amp;" no debe ser mayor al Total Ambos Sexos. ",""))</f>
        <v/>
      </c>
      <c r="CC20" s="1755" t="str">
        <f t="shared" si="28"/>
        <v/>
      </c>
      <c r="CD20" s="1755" t="str">
        <f t="shared" si="28"/>
        <v/>
      </c>
      <c r="CJ20" s="2420">
        <f t="shared" ref="CJ20:CM20" si="29">IF(AND($D20&lt;&gt;0,AO20=""),1,IF(AO20&gt;$D20,1,0))</f>
        <v>0</v>
      </c>
      <c r="CK20" s="2420">
        <f t="shared" si="29"/>
        <v>0</v>
      </c>
      <c r="CL20" s="2420">
        <f t="shared" si="29"/>
        <v>0</v>
      </c>
      <c r="CM20" s="2420">
        <f t="shared" si="29"/>
        <v>0</v>
      </c>
    </row>
    <row r="21" spans="1:91" ht="23.25" customHeight="1" x14ac:dyDescent="0.25">
      <c r="A21" s="3128"/>
      <c r="B21" s="3128"/>
      <c r="C21" s="792" t="s">
        <v>4263</v>
      </c>
      <c r="D21" s="1932">
        <f t="shared" si="0"/>
        <v>0</v>
      </c>
      <c r="E21" s="1932">
        <f t="shared" ref="E21:F21" si="30">+G21+I21+K21+M21+O21+Q21+S21+U21+W21++Y21+AA21+AC21+AE21+AG21+AI21+AK21+AM21</f>
        <v>0</v>
      </c>
      <c r="F21" s="1933">
        <f t="shared" si="30"/>
        <v>0</v>
      </c>
      <c r="G21" s="355"/>
      <c r="H21" s="2057"/>
      <c r="I21" s="355"/>
      <c r="J21" s="2057"/>
      <c r="K21" s="355"/>
      <c r="L21" s="2057"/>
      <c r="M21" s="355"/>
      <c r="N21" s="2057"/>
      <c r="O21" s="355"/>
      <c r="P21" s="2057"/>
      <c r="Q21" s="355"/>
      <c r="R21" s="2057"/>
      <c r="S21" s="355"/>
      <c r="T21" s="2057"/>
      <c r="U21" s="355"/>
      <c r="V21" s="2057"/>
      <c r="W21" s="355"/>
      <c r="X21" s="2057"/>
      <c r="Y21" s="355"/>
      <c r="Z21" s="2057"/>
      <c r="AA21" s="355"/>
      <c r="AB21" s="2057"/>
      <c r="AC21" s="355"/>
      <c r="AD21" s="2057"/>
      <c r="AE21" s="355"/>
      <c r="AF21" s="2057"/>
      <c r="AG21" s="355"/>
      <c r="AH21" s="2057"/>
      <c r="AI21" s="355"/>
      <c r="AJ21" s="2057"/>
      <c r="AK21" s="355"/>
      <c r="AL21" s="2057"/>
      <c r="AM21" s="355"/>
      <c r="AN21" s="444"/>
      <c r="AO21" s="2084"/>
      <c r="AP21" s="2057"/>
      <c r="AQ21" s="2084"/>
      <c r="AR21" s="2057"/>
      <c r="AS21" s="240" t="str">
        <f t="shared" si="2"/>
        <v/>
      </c>
      <c r="CA21" s="1755" t="str">
        <f t="shared" si="3"/>
        <v/>
      </c>
      <c r="CB21" s="1755" t="str">
        <f t="shared" ref="CB21:CD21" si="31">IF(AND($D21&lt;&gt;0,AP21=""),"* No olvide ingresar la variable "&amp;AP$9&amp;""&amp;". Digite CERO si no tiene.  ",IF(AP21&gt;$D21,"* La variable "&amp;AP$9&amp;""&amp;" no debe ser mayor al Total Ambos Sexos. ",""))</f>
        <v/>
      </c>
      <c r="CC21" s="1755" t="str">
        <f t="shared" si="31"/>
        <v/>
      </c>
      <c r="CD21" s="1755" t="str">
        <f t="shared" si="31"/>
        <v/>
      </c>
      <c r="CJ21" s="2420">
        <f t="shared" ref="CJ21:CM21" si="32">IF(AND($D21&lt;&gt;0,AO21=""),1,IF(AO21&gt;$D21,1,0))</f>
        <v>0</v>
      </c>
      <c r="CK21" s="2420">
        <f t="shared" si="32"/>
        <v>0</v>
      </c>
      <c r="CL21" s="2420">
        <f t="shared" si="32"/>
        <v>0</v>
      </c>
      <c r="CM21" s="2420">
        <f t="shared" si="32"/>
        <v>0</v>
      </c>
    </row>
    <row r="22" spans="1:91" ht="15" customHeight="1" x14ac:dyDescent="0.25">
      <c r="A22" s="3128"/>
      <c r="B22" s="3128"/>
      <c r="C22" s="191" t="s">
        <v>4264</v>
      </c>
      <c r="D22" s="1932">
        <f t="shared" si="0"/>
        <v>0</v>
      </c>
      <c r="E22" s="1932">
        <f t="shared" ref="E22:F22" si="33">+G22+I22+K22+M22+O22+Q22+S22+U22+W22++Y22+AA22+AC22+AE22+AG22+AI22+AK22+AM22</f>
        <v>0</v>
      </c>
      <c r="F22" s="1933">
        <f t="shared" si="33"/>
        <v>0</v>
      </c>
      <c r="G22" s="355"/>
      <c r="H22" s="2057"/>
      <c r="I22" s="355"/>
      <c r="J22" s="2057"/>
      <c r="K22" s="355"/>
      <c r="L22" s="2057"/>
      <c r="M22" s="355"/>
      <c r="N22" s="2057"/>
      <c r="O22" s="355"/>
      <c r="P22" s="2057"/>
      <c r="Q22" s="355"/>
      <c r="R22" s="2057"/>
      <c r="S22" s="355"/>
      <c r="T22" s="2057"/>
      <c r="U22" s="355"/>
      <c r="V22" s="2057"/>
      <c r="W22" s="355"/>
      <c r="X22" s="2057"/>
      <c r="Y22" s="355"/>
      <c r="Z22" s="2057"/>
      <c r="AA22" s="355"/>
      <c r="AB22" s="2057"/>
      <c r="AC22" s="355"/>
      <c r="AD22" s="2057"/>
      <c r="AE22" s="355"/>
      <c r="AF22" s="2057"/>
      <c r="AG22" s="355"/>
      <c r="AH22" s="2057"/>
      <c r="AI22" s="355"/>
      <c r="AJ22" s="2057"/>
      <c r="AK22" s="355"/>
      <c r="AL22" s="2057"/>
      <c r="AM22" s="355"/>
      <c r="AN22" s="444"/>
      <c r="AO22" s="2084"/>
      <c r="AP22" s="2057"/>
      <c r="AQ22" s="2084"/>
      <c r="AR22" s="2057"/>
      <c r="AS22" s="240" t="str">
        <f t="shared" si="2"/>
        <v/>
      </c>
      <c r="CA22" s="1755" t="str">
        <f t="shared" si="3"/>
        <v/>
      </c>
      <c r="CB22" s="1755" t="str">
        <f t="shared" ref="CB22:CD22" si="34">IF(AND($D22&lt;&gt;0,AP22=""),"* No olvide ingresar la variable "&amp;AP$9&amp;""&amp;". Digite CERO si no tiene.  ",IF(AP22&gt;$D22,"* La variable "&amp;AP$9&amp;""&amp;" no debe ser mayor al Total Ambos Sexos. ",""))</f>
        <v/>
      </c>
      <c r="CC22" s="1755" t="str">
        <f t="shared" si="34"/>
        <v/>
      </c>
      <c r="CD22" s="1755" t="str">
        <f t="shared" si="34"/>
        <v/>
      </c>
      <c r="CJ22" s="2420">
        <f t="shared" ref="CJ22:CM22" si="35">IF(AND($D22&lt;&gt;0,AO22=""),1,IF(AO22&gt;$D22,1,0))</f>
        <v>0</v>
      </c>
      <c r="CK22" s="2420">
        <f t="shared" si="35"/>
        <v>0</v>
      </c>
      <c r="CL22" s="2420">
        <f t="shared" si="35"/>
        <v>0</v>
      </c>
      <c r="CM22" s="2420">
        <f t="shared" si="35"/>
        <v>0</v>
      </c>
    </row>
    <row r="23" spans="1:91" ht="15" customHeight="1" x14ac:dyDescent="0.25">
      <c r="A23" s="3129"/>
      <c r="B23" s="3129"/>
      <c r="C23" s="3062" t="s">
        <v>4265</v>
      </c>
      <c r="D23" s="442">
        <f t="shared" si="0"/>
        <v>0</v>
      </c>
      <c r="E23" s="1934">
        <f t="shared" ref="E23:F23" si="36">+G23+I23+K23+M23+O23+Q23+S23+U23+W23++Y23+AA23+AC23+AE23+AG23+AI23+AK23+AM23</f>
        <v>0</v>
      </c>
      <c r="F23" s="1935">
        <f t="shared" si="36"/>
        <v>0</v>
      </c>
      <c r="G23" s="131"/>
      <c r="H23" s="1847"/>
      <c r="I23" s="131"/>
      <c r="J23" s="1847"/>
      <c r="K23" s="131"/>
      <c r="L23" s="1847"/>
      <c r="M23" s="131"/>
      <c r="N23" s="1847"/>
      <c r="O23" s="131"/>
      <c r="P23" s="1847"/>
      <c r="Q23" s="131"/>
      <c r="R23" s="1847"/>
      <c r="S23" s="131"/>
      <c r="T23" s="1847"/>
      <c r="U23" s="131"/>
      <c r="V23" s="1847"/>
      <c r="W23" s="131"/>
      <c r="X23" s="1847"/>
      <c r="Y23" s="131"/>
      <c r="Z23" s="1847"/>
      <c r="AA23" s="131"/>
      <c r="AB23" s="1847"/>
      <c r="AC23" s="131"/>
      <c r="AD23" s="1847"/>
      <c r="AE23" s="131"/>
      <c r="AF23" s="1847"/>
      <c r="AG23" s="131"/>
      <c r="AH23" s="1847"/>
      <c r="AI23" s="131"/>
      <c r="AJ23" s="1847"/>
      <c r="AK23" s="131"/>
      <c r="AL23" s="1847"/>
      <c r="AM23" s="131"/>
      <c r="AN23" s="1848"/>
      <c r="AO23" s="2137"/>
      <c r="AP23" s="1847"/>
      <c r="AQ23" s="2137"/>
      <c r="AR23" s="1847"/>
      <c r="AS23" s="240" t="str">
        <f t="shared" si="2"/>
        <v/>
      </c>
      <c r="CA23" s="1755" t="str">
        <f t="shared" si="3"/>
        <v/>
      </c>
      <c r="CB23" s="1755" t="str">
        <f t="shared" ref="CB23:CD23" si="37">IF(AND($D23&lt;&gt;0,AP23=""),"* No olvide ingresar la variable "&amp;AP$9&amp;""&amp;". Digite CERO si no tiene.  ",IF(AP23&gt;$D23,"* La variable "&amp;AP$9&amp;""&amp;" no debe ser mayor al Total Ambos Sexos. ",""))</f>
        <v/>
      </c>
      <c r="CC23" s="1755" t="str">
        <f t="shared" si="37"/>
        <v/>
      </c>
      <c r="CD23" s="1755" t="str">
        <f t="shared" si="37"/>
        <v/>
      </c>
      <c r="CJ23" s="2420">
        <f t="shared" ref="CJ23:CM23" si="38">IF(AND($D23&lt;&gt;0,AO23=""),1,IF(AO23&gt;$D23,1,0))</f>
        <v>0</v>
      </c>
      <c r="CK23" s="2420">
        <f t="shared" si="38"/>
        <v>0</v>
      </c>
      <c r="CL23" s="2420">
        <f t="shared" si="38"/>
        <v>0</v>
      </c>
      <c r="CM23" s="2420">
        <f t="shared" si="38"/>
        <v>0</v>
      </c>
    </row>
    <row r="24" spans="1:91" ht="15" customHeight="1" x14ac:dyDescent="0.25">
      <c r="A24" s="3268" t="s">
        <v>787</v>
      </c>
      <c r="B24" s="3268" t="s">
        <v>4252</v>
      </c>
      <c r="C24" s="317" t="s">
        <v>4266</v>
      </c>
      <c r="D24" s="1929">
        <f t="shared" si="0"/>
        <v>0</v>
      </c>
      <c r="E24" s="1929">
        <f t="shared" ref="E24:F24" si="39">+G24+I24+K24+M24+O24+Q24+S24+U24+W24++Y24+AA24+AC24+AE24+AG24+AI24+AK24+AM24</f>
        <v>0</v>
      </c>
      <c r="F24" s="1930">
        <f t="shared" si="39"/>
        <v>0</v>
      </c>
      <c r="G24" s="1843"/>
      <c r="H24" s="1844"/>
      <c r="I24" s="1843"/>
      <c r="J24" s="1844"/>
      <c r="K24" s="1843"/>
      <c r="L24" s="1844"/>
      <c r="M24" s="1843"/>
      <c r="N24" s="1844"/>
      <c r="O24" s="1843"/>
      <c r="P24" s="1844"/>
      <c r="Q24" s="1843"/>
      <c r="R24" s="1844"/>
      <c r="S24" s="1843"/>
      <c r="T24" s="1844"/>
      <c r="U24" s="1843"/>
      <c r="V24" s="1844"/>
      <c r="W24" s="1843"/>
      <c r="X24" s="1844"/>
      <c r="Y24" s="1843"/>
      <c r="Z24" s="1844"/>
      <c r="AA24" s="1843"/>
      <c r="AB24" s="1844"/>
      <c r="AC24" s="1843"/>
      <c r="AD24" s="1844"/>
      <c r="AE24" s="1843"/>
      <c r="AF24" s="1844"/>
      <c r="AG24" s="1843"/>
      <c r="AH24" s="1844"/>
      <c r="AI24" s="1843"/>
      <c r="AJ24" s="1844"/>
      <c r="AK24" s="1843"/>
      <c r="AL24" s="1844"/>
      <c r="AM24" s="1843"/>
      <c r="AN24" s="1846"/>
      <c r="AO24" s="2135"/>
      <c r="AP24" s="1844"/>
      <c r="AQ24" s="2135"/>
      <c r="AR24" s="1844"/>
      <c r="AS24" s="240" t="str">
        <f t="shared" si="2"/>
        <v/>
      </c>
      <c r="CA24" s="1755" t="str">
        <f t="shared" si="3"/>
        <v/>
      </c>
      <c r="CB24" s="1755" t="str">
        <f t="shared" ref="CB24:CD24" si="40">IF(AND($D24&lt;&gt;0,AP24=""),"* No olvide ingresar la variable "&amp;AP$9&amp;""&amp;". Digite CERO si no tiene.  ",IF(AP24&gt;$D24,"* La variable "&amp;AP$9&amp;""&amp;" no debe ser mayor al Total Ambos Sexos. ",""))</f>
        <v/>
      </c>
      <c r="CC24" s="1755" t="str">
        <f t="shared" si="40"/>
        <v/>
      </c>
      <c r="CD24" s="1755" t="str">
        <f t="shared" si="40"/>
        <v/>
      </c>
      <c r="CJ24" s="2420">
        <f t="shared" ref="CJ24:CM24" si="41">IF(AND($D24&lt;&gt;0,AO24=""),1,IF(AO24&gt;$D24,1,0))</f>
        <v>0</v>
      </c>
      <c r="CK24" s="2420">
        <f t="shared" si="41"/>
        <v>0</v>
      </c>
      <c r="CL24" s="2420">
        <f t="shared" si="41"/>
        <v>0</v>
      </c>
      <c r="CM24" s="2420">
        <f t="shared" si="41"/>
        <v>0</v>
      </c>
    </row>
    <row r="25" spans="1:91" ht="15" customHeight="1" x14ac:dyDescent="0.25">
      <c r="A25" s="3128"/>
      <c r="B25" s="3128"/>
      <c r="C25" s="335" t="s">
        <v>4267</v>
      </c>
      <c r="D25" s="1932">
        <f t="shared" si="0"/>
        <v>0</v>
      </c>
      <c r="E25" s="1932">
        <f t="shared" ref="E25:F25" si="42">+G25+I25+K25+M25+O25+Q25+S25+U25+W25++Y25+AA25+AC25+AE25+AG25+AI25+AK25+AM25</f>
        <v>0</v>
      </c>
      <c r="F25" s="1933">
        <f t="shared" si="42"/>
        <v>0</v>
      </c>
      <c r="G25" s="355"/>
      <c r="H25" s="2057"/>
      <c r="I25" s="355"/>
      <c r="J25" s="2057"/>
      <c r="K25" s="355"/>
      <c r="L25" s="2057"/>
      <c r="M25" s="355"/>
      <c r="N25" s="2057"/>
      <c r="O25" s="355"/>
      <c r="P25" s="2057"/>
      <c r="Q25" s="355"/>
      <c r="R25" s="2057"/>
      <c r="S25" s="355"/>
      <c r="T25" s="2057"/>
      <c r="U25" s="355"/>
      <c r="V25" s="2057"/>
      <c r="W25" s="355"/>
      <c r="X25" s="2057"/>
      <c r="Y25" s="355"/>
      <c r="Z25" s="2057"/>
      <c r="AA25" s="355"/>
      <c r="AB25" s="2057"/>
      <c r="AC25" s="355"/>
      <c r="AD25" s="2057"/>
      <c r="AE25" s="355"/>
      <c r="AF25" s="2057"/>
      <c r="AG25" s="355"/>
      <c r="AH25" s="2057"/>
      <c r="AI25" s="355"/>
      <c r="AJ25" s="2057"/>
      <c r="AK25" s="355"/>
      <c r="AL25" s="2057"/>
      <c r="AM25" s="355"/>
      <c r="AN25" s="444"/>
      <c r="AO25" s="2084"/>
      <c r="AP25" s="2057"/>
      <c r="AQ25" s="2084"/>
      <c r="AR25" s="2057"/>
      <c r="AS25" s="240" t="str">
        <f t="shared" si="2"/>
        <v/>
      </c>
      <c r="CA25" s="1755" t="str">
        <f t="shared" si="3"/>
        <v/>
      </c>
      <c r="CB25" s="1755" t="str">
        <f t="shared" ref="CB25:CD25" si="43">IF(AND($D25&lt;&gt;0,AP25=""),"* No olvide ingresar la variable "&amp;AP$9&amp;""&amp;". Digite CERO si no tiene.  ",IF(AP25&gt;$D25,"* La variable "&amp;AP$9&amp;""&amp;" no debe ser mayor al Total Ambos Sexos. ",""))</f>
        <v/>
      </c>
      <c r="CC25" s="1755" t="str">
        <f t="shared" si="43"/>
        <v/>
      </c>
      <c r="CD25" s="1755" t="str">
        <f t="shared" si="43"/>
        <v/>
      </c>
      <c r="CJ25" s="2420">
        <f t="shared" ref="CJ25:CM25" si="44">IF(AND($D25&lt;&gt;0,AO25=""),1,IF(AO25&gt;$D25,1,0))</f>
        <v>0</v>
      </c>
      <c r="CK25" s="2420">
        <f t="shared" si="44"/>
        <v>0</v>
      </c>
      <c r="CL25" s="2420">
        <f t="shared" si="44"/>
        <v>0</v>
      </c>
      <c r="CM25" s="2420">
        <f t="shared" si="44"/>
        <v>0</v>
      </c>
    </row>
    <row r="26" spans="1:91" ht="15" customHeight="1" x14ac:dyDescent="0.25">
      <c r="A26" s="3128"/>
      <c r="B26" s="3128"/>
      <c r="C26" s="335" t="s">
        <v>4268</v>
      </c>
      <c r="D26" s="1932">
        <f t="shared" si="0"/>
        <v>0</v>
      </c>
      <c r="E26" s="1932">
        <f t="shared" ref="E26:F26" si="45">+G26+I26+K26+M26+O26+Q26+S26+U26+W26++Y26+AA26+AC26+AE26+AG26+AI26+AK26+AM26</f>
        <v>0</v>
      </c>
      <c r="F26" s="1933">
        <f t="shared" si="45"/>
        <v>0</v>
      </c>
      <c r="G26" s="355"/>
      <c r="H26" s="2057"/>
      <c r="I26" s="355"/>
      <c r="J26" s="2057"/>
      <c r="K26" s="355"/>
      <c r="L26" s="2057"/>
      <c r="M26" s="355"/>
      <c r="N26" s="2057"/>
      <c r="O26" s="355"/>
      <c r="P26" s="2057"/>
      <c r="Q26" s="355"/>
      <c r="R26" s="2057"/>
      <c r="S26" s="355"/>
      <c r="T26" s="2057"/>
      <c r="U26" s="355"/>
      <c r="V26" s="2057"/>
      <c r="W26" s="355"/>
      <c r="X26" s="2057"/>
      <c r="Y26" s="355"/>
      <c r="Z26" s="2057"/>
      <c r="AA26" s="355"/>
      <c r="AB26" s="2057"/>
      <c r="AC26" s="355"/>
      <c r="AD26" s="2057"/>
      <c r="AE26" s="355"/>
      <c r="AF26" s="2057"/>
      <c r="AG26" s="355"/>
      <c r="AH26" s="2057"/>
      <c r="AI26" s="355"/>
      <c r="AJ26" s="2057"/>
      <c r="AK26" s="355"/>
      <c r="AL26" s="2057"/>
      <c r="AM26" s="355"/>
      <c r="AN26" s="444"/>
      <c r="AO26" s="2084"/>
      <c r="AP26" s="2057"/>
      <c r="AQ26" s="2084"/>
      <c r="AR26" s="2057"/>
      <c r="AS26" s="240" t="str">
        <f t="shared" si="2"/>
        <v/>
      </c>
      <c r="CA26" s="1755" t="str">
        <f t="shared" si="3"/>
        <v/>
      </c>
      <c r="CB26" s="1755" t="str">
        <f t="shared" ref="CB26:CD26" si="46">IF(AND($D26&lt;&gt;0,AP26=""),"* No olvide ingresar la variable "&amp;AP$9&amp;""&amp;". Digite CERO si no tiene.  ",IF(AP26&gt;$D26,"* La variable "&amp;AP$9&amp;""&amp;" no debe ser mayor al Total Ambos Sexos. ",""))</f>
        <v/>
      </c>
      <c r="CC26" s="1755" t="str">
        <f t="shared" si="46"/>
        <v/>
      </c>
      <c r="CD26" s="1755" t="str">
        <f t="shared" si="46"/>
        <v/>
      </c>
      <c r="CJ26" s="2420">
        <f t="shared" ref="CJ26:CM26" si="47">IF(AND($D26&lt;&gt;0,AO26=""),1,IF(AO26&gt;$D26,1,0))</f>
        <v>0</v>
      </c>
      <c r="CK26" s="2420">
        <f t="shared" si="47"/>
        <v>0</v>
      </c>
      <c r="CL26" s="2420">
        <f t="shared" si="47"/>
        <v>0</v>
      </c>
      <c r="CM26" s="2420">
        <f t="shared" si="47"/>
        <v>0</v>
      </c>
    </row>
    <row r="27" spans="1:91" ht="15" customHeight="1" x14ac:dyDescent="0.25">
      <c r="A27" s="3128"/>
      <c r="B27" s="3128"/>
      <c r="C27" s="335" t="s">
        <v>4269</v>
      </c>
      <c r="D27" s="1932">
        <f t="shared" si="0"/>
        <v>0</v>
      </c>
      <c r="E27" s="1932">
        <f t="shared" ref="E27:F27" si="48">+G27+I27+K27+M27+O27+Q27+S27+U27+W27++Y27+AA27+AC27+AE27+AG27+AI27+AK27+AM27</f>
        <v>0</v>
      </c>
      <c r="F27" s="1933">
        <f t="shared" si="48"/>
        <v>0</v>
      </c>
      <c r="G27" s="355"/>
      <c r="H27" s="2057"/>
      <c r="I27" s="355"/>
      <c r="J27" s="2057"/>
      <c r="K27" s="355"/>
      <c r="L27" s="2057"/>
      <c r="M27" s="355"/>
      <c r="N27" s="2057"/>
      <c r="O27" s="355"/>
      <c r="P27" s="2057"/>
      <c r="Q27" s="355"/>
      <c r="R27" s="2057"/>
      <c r="S27" s="355"/>
      <c r="T27" s="2057"/>
      <c r="U27" s="355"/>
      <c r="V27" s="2057"/>
      <c r="W27" s="355"/>
      <c r="X27" s="2057"/>
      <c r="Y27" s="355"/>
      <c r="Z27" s="2057"/>
      <c r="AA27" s="355"/>
      <c r="AB27" s="2057"/>
      <c r="AC27" s="355"/>
      <c r="AD27" s="2057"/>
      <c r="AE27" s="355"/>
      <c r="AF27" s="2057"/>
      <c r="AG27" s="355"/>
      <c r="AH27" s="2057"/>
      <c r="AI27" s="355"/>
      <c r="AJ27" s="2057"/>
      <c r="AK27" s="355"/>
      <c r="AL27" s="2057"/>
      <c r="AM27" s="355"/>
      <c r="AN27" s="444"/>
      <c r="AO27" s="2084"/>
      <c r="AP27" s="2057"/>
      <c r="AQ27" s="2084"/>
      <c r="AR27" s="2057"/>
      <c r="AS27" s="240" t="str">
        <f t="shared" si="2"/>
        <v/>
      </c>
      <c r="CA27" s="1755" t="str">
        <f t="shared" si="3"/>
        <v/>
      </c>
      <c r="CB27" s="1755" t="str">
        <f t="shared" ref="CB27:CD27" si="49">IF(AND($D27&lt;&gt;0,AP27=""),"* No olvide ingresar la variable "&amp;AP$9&amp;""&amp;". Digite CERO si no tiene.  ",IF(AP27&gt;$D27,"* La variable "&amp;AP$9&amp;""&amp;" no debe ser mayor al Total Ambos Sexos. ",""))</f>
        <v/>
      </c>
      <c r="CC27" s="1755" t="str">
        <f t="shared" si="49"/>
        <v/>
      </c>
      <c r="CD27" s="1755" t="str">
        <f t="shared" si="49"/>
        <v/>
      </c>
      <c r="CJ27" s="2420">
        <f t="shared" ref="CJ27:CM27" si="50">IF(AND($D27&lt;&gt;0,AO27=""),1,IF(AO27&gt;$D27,1,0))</f>
        <v>0</v>
      </c>
      <c r="CK27" s="2420">
        <f t="shared" si="50"/>
        <v>0</v>
      </c>
      <c r="CL27" s="2420">
        <f t="shared" si="50"/>
        <v>0</v>
      </c>
      <c r="CM27" s="2420">
        <f t="shared" si="50"/>
        <v>0</v>
      </c>
    </row>
    <row r="28" spans="1:91" ht="15" customHeight="1" x14ac:dyDescent="0.25">
      <c r="A28" s="3128"/>
      <c r="B28" s="3128"/>
      <c r="C28" s="335" t="s">
        <v>4270</v>
      </c>
      <c r="D28" s="1932">
        <f t="shared" si="0"/>
        <v>0</v>
      </c>
      <c r="E28" s="1932">
        <f t="shared" ref="E28:F28" si="51">+G28+I28+K28+M28+O28+Q28+S28+U28+W28++Y28+AA28+AC28+AE28+AG28+AI28+AK28+AM28</f>
        <v>0</v>
      </c>
      <c r="F28" s="1933">
        <f t="shared" si="51"/>
        <v>0</v>
      </c>
      <c r="G28" s="355"/>
      <c r="H28" s="2057"/>
      <c r="I28" s="355"/>
      <c r="J28" s="2057"/>
      <c r="K28" s="355"/>
      <c r="L28" s="2057"/>
      <c r="M28" s="355"/>
      <c r="N28" s="2057"/>
      <c r="O28" s="355"/>
      <c r="P28" s="2057"/>
      <c r="Q28" s="355"/>
      <c r="R28" s="2057"/>
      <c r="S28" s="355"/>
      <c r="T28" s="2057"/>
      <c r="U28" s="355"/>
      <c r="V28" s="2057"/>
      <c r="W28" s="355"/>
      <c r="X28" s="2057"/>
      <c r="Y28" s="355"/>
      <c r="Z28" s="2057"/>
      <c r="AA28" s="355"/>
      <c r="AB28" s="2057"/>
      <c r="AC28" s="355"/>
      <c r="AD28" s="2057"/>
      <c r="AE28" s="355"/>
      <c r="AF28" s="2057"/>
      <c r="AG28" s="355"/>
      <c r="AH28" s="2057"/>
      <c r="AI28" s="355"/>
      <c r="AJ28" s="2057"/>
      <c r="AK28" s="355"/>
      <c r="AL28" s="2057"/>
      <c r="AM28" s="355"/>
      <c r="AN28" s="444"/>
      <c r="AO28" s="2084"/>
      <c r="AP28" s="2057"/>
      <c r="AQ28" s="2084"/>
      <c r="AR28" s="2057"/>
      <c r="AS28" s="240" t="str">
        <f t="shared" si="2"/>
        <v/>
      </c>
      <c r="CA28" s="1755" t="str">
        <f t="shared" si="3"/>
        <v/>
      </c>
      <c r="CB28" s="1755" t="str">
        <f t="shared" ref="CB28:CD28" si="52">IF(AND($D28&lt;&gt;0,AP28=""),"* No olvide ingresar la variable "&amp;AP$9&amp;""&amp;". Digite CERO si no tiene.  ",IF(AP28&gt;$D28,"* La variable "&amp;AP$9&amp;""&amp;" no debe ser mayor al Total Ambos Sexos. ",""))</f>
        <v/>
      </c>
      <c r="CC28" s="1755" t="str">
        <f t="shared" si="52"/>
        <v/>
      </c>
      <c r="CD28" s="1755" t="str">
        <f t="shared" si="52"/>
        <v/>
      </c>
      <c r="CJ28" s="2420">
        <f t="shared" ref="CJ28:CM28" si="53">IF(AND($D28&lt;&gt;0,AO28=""),1,IF(AO28&gt;$D28,1,0))</f>
        <v>0</v>
      </c>
      <c r="CK28" s="2420">
        <f t="shared" si="53"/>
        <v>0</v>
      </c>
      <c r="CL28" s="2420">
        <f t="shared" si="53"/>
        <v>0</v>
      </c>
      <c r="CM28" s="2420">
        <f t="shared" si="53"/>
        <v>0</v>
      </c>
    </row>
    <row r="29" spans="1:91" ht="15" customHeight="1" x14ac:dyDescent="0.25">
      <c r="A29" s="3128"/>
      <c r="B29" s="3129"/>
      <c r="C29" s="1127" t="s">
        <v>4271</v>
      </c>
      <c r="D29" s="442">
        <f t="shared" si="0"/>
        <v>0</v>
      </c>
      <c r="E29" s="1934">
        <f t="shared" ref="E29:F29" si="54">+G29+I29+K29+M29+O29+Q29+S29+U29+W29++Y29+AA29+AC29+AE29+AG29+AI29+AK29+AM29</f>
        <v>0</v>
      </c>
      <c r="F29" s="1935">
        <f t="shared" si="54"/>
        <v>0</v>
      </c>
      <c r="G29" s="131"/>
      <c r="H29" s="1847"/>
      <c r="I29" s="131"/>
      <c r="J29" s="1847"/>
      <c r="K29" s="131"/>
      <c r="L29" s="1847"/>
      <c r="M29" s="131"/>
      <c r="N29" s="1847"/>
      <c r="O29" s="131"/>
      <c r="P29" s="1847"/>
      <c r="Q29" s="131"/>
      <c r="R29" s="1847"/>
      <c r="S29" s="131"/>
      <c r="T29" s="1847"/>
      <c r="U29" s="131"/>
      <c r="V29" s="1847"/>
      <c r="W29" s="131"/>
      <c r="X29" s="1847"/>
      <c r="Y29" s="131"/>
      <c r="Z29" s="1847"/>
      <c r="AA29" s="131"/>
      <c r="AB29" s="1847"/>
      <c r="AC29" s="131"/>
      <c r="AD29" s="1847"/>
      <c r="AE29" s="131"/>
      <c r="AF29" s="1847"/>
      <c r="AG29" s="131"/>
      <c r="AH29" s="1847"/>
      <c r="AI29" s="131"/>
      <c r="AJ29" s="1847"/>
      <c r="AK29" s="131"/>
      <c r="AL29" s="1847"/>
      <c r="AM29" s="131"/>
      <c r="AN29" s="1848"/>
      <c r="AO29" s="2137"/>
      <c r="AP29" s="1847"/>
      <c r="AQ29" s="2137"/>
      <c r="AR29" s="1847"/>
      <c r="AS29" s="240" t="str">
        <f t="shared" si="2"/>
        <v/>
      </c>
      <c r="CA29" s="1755" t="str">
        <f t="shared" si="3"/>
        <v/>
      </c>
      <c r="CB29" s="1755" t="str">
        <f t="shared" ref="CB29:CD29" si="55">IF(AND($D29&lt;&gt;0,AP29=""),"* No olvide ingresar la variable "&amp;AP$9&amp;""&amp;". Digite CERO si no tiene.  ",IF(AP29&gt;$D29,"* La variable "&amp;AP$9&amp;""&amp;" no debe ser mayor al Total Ambos Sexos. ",""))</f>
        <v/>
      </c>
      <c r="CC29" s="1755" t="str">
        <f t="shared" si="55"/>
        <v/>
      </c>
      <c r="CD29" s="1755" t="str">
        <f t="shared" si="55"/>
        <v/>
      </c>
      <c r="CJ29" s="2420">
        <f t="shared" ref="CJ29:CM29" si="56">IF(AND($D29&lt;&gt;0,AO29=""),1,IF(AO29&gt;$D29,1,0))</f>
        <v>0</v>
      </c>
      <c r="CK29" s="2420">
        <f t="shared" si="56"/>
        <v>0</v>
      </c>
      <c r="CL29" s="2420">
        <f t="shared" si="56"/>
        <v>0</v>
      </c>
      <c r="CM29" s="2420">
        <f t="shared" si="56"/>
        <v>0</v>
      </c>
    </row>
    <row r="30" spans="1:91" ht="15" customHeight="1" x14ac:dyDescent="0.25">
      <c r="A30" s="3128"/>
      <c r="B30" s="3268" t="s">
        <v>4255</v>
      </c>
      <c r="C30" s="317" t="s">
        <v>4266</v>
      </c>
      <c r="D30" s="1929">
        <f t="shared" si="0"/>
        <v>0</v>
      </c>
      <c r="E30" s="1929">
        <f t="shared" ref="E30:F30" si="57">+G30+I30+K30+M30+O30+Q30+S30+U30+W30++Y30+AA30+AC30+AE30+AG30+AI30+AK30+AM30</f>
        <v>0</v>
      </c>
      <c r="F30" s="1930">
        <f t="shared" si="57"/>
        <v>0</v>
      </c>
      <c r="G30" s="1843"/>
      <c r="H30" s="1844"/>
      <c r="I30" s="1843"/>
      <c r="J30" s="1844"/>
      <c r="K30" s="1843"/>
      <c r="L30" s="1844"/>
      <c r="M30" s="1843"/>
      <c r="N30" s="1844"/>
      <c r="O30" s="1843"/>
      <c r="P30" s="1844"/>
      <c r="Q30" s="1843"/>
      <c r="R30" s="1844"/>
      <c r="S30" s="1843"/>
      <c r="T30" s="1844"/>
      <c r="U30" s="1843"/>
      <c r="V30" s="1844"/>
      <c r="W30" s="1843"/>
      <c r="X30" s="1844"/>
      <c r="Y30" s="1843"/>
      <c r="Z30" s="1844"/>
      <c r="AA30" s="1843"/>
      <c r="AB30" s="1844"/>
      <c r="AC30" s="1843"/>
      <c r="AD30" s="1844"/>
      <c r="AE30" s="1843"/>
      <c r="AF30" s="1844"/>
      <c r="AG30" s="1843"/>
      <c r="AH30" s="1844"/>
      <c r="AI30" s="1843"/>
      <c r="AJ30" s="1844"/>
      <c r="AK30" s="1843"/>
      <c r="AL30" s="1844"/>
      <c r="AM30" s="1843"/>
      <c r="AN30" s="1846"/>
      <c r="AO30" s="2135"/>
      <c r="AP30" s="1844"/>
      <c r="AQ30" s="2135"/>
      <c r="AR30" s="1844"/>
      <c r="AS30" s="240" t="str">
        <f t="shared" si="2"/>
        <v/>
      </c>
      <c r="CA30" s="1755" t="str">
        <f t="shared" si="3"/>
        <v/>
      </c>
      <c r="CB30" s="1755" t="str">
        <f t="shared" ref="CB30:CD30" si="58">IF(AND($D30&lt;&gt;0,AP30=""),"* No olvide ingresar la variable "&amp;AP$9&amp;""&amp;". Digite CERO si no tiene.  ",IF(AP30&gt;$D30,"* La variable "&amp;AP$9&amp;""&amp;" no debe ser mayor al Total Ambos Sexos. ",""))</f>
        <v/>
      </c>
      <c r="CC30" s="1755" t="str">
        <f t="shared" si="58"/>
        <v/>
      </c>
      <c r="CD30" s="1755" t="str">
        <f t="shared" si="58"/>
        <v/>
      </c>
      <c r="CJ30" s="2420">
        <f t="shared" ref="CJ30:CM30" si="59">IF(AND($D30&lt;&gt;0,AO30=""),1,IF(AO30&gt;$D30,1,0))</f>
        <v>0</v>
      </c>
      <c r="CK30" s="2420">
        <f t="shared" si="59"/>
        <v>0</v>
      </c>
      <c r="CL30" s="2420">
        <f t="shared" si="59"/>
        <v>0</v>
      </c>
      <c r="CM30" s="2420">
        <f t="shared" si="59"/>
        <v>0</v>
      </c>
    </row>
    <row r="31" spans="1:91" ht="21.75" customHeight="1" x14ac:dyDescent="0.25">
      <c r="A31" s="3128"/>
      <c r="B31" s="3128"/>
      <c r="C31" s="335" t="s">
        <v>4267</v>
      </c>
      <c r="D31" s="1932">
        <f t="shared" si="0"/>
        <v>0</v>
      </c>
      <c r="E31" s="1932">
        <f t="shared" ref="E31:F31" si="60">+G31+I31+K31+M31+O31+Q31+S31+U31+W31++Y31+AA31+AC31+AE31+AG31+AI31+AK31+AM31</f>
        <v>0</v>
      </c>
      <c r="F31" s="1933">
        <f t="shared" si="60"/>
        <v>0</v>
      </c>
      <c r="G31" s="355"/>
      <c r="H31" s="2057"/>
      <c r="I31" s="355"/>
      <c r="J31" s="2057"/>
      <c r="K31" s="355"/>
      <c r="L31" s="2057"/>
      <c r="M31" s="355"/>
      <c r="N31" s="2057"/>
      <c r="O31" s="355"/>
      <c r="P31" s="2057"/>
      <c r="Q31" s="355"/>
      <c r="R31" s="2057"/>
      <c r="S31" s="355"/>
      <c r="T31" s="2057"/>
      <c r="U31" s="355"/>
      <c r="V31" s="2057"/>
      <c r="W31" s="355"/>
      <c r="X31" s="2057"/>
      <c r="Y31" s="355"/>
      <c r="Z31" s="2057"/>
      <c r="AA31" s="355"/>
      <c r="AB31" s="2057"/>
      <c r="AC31" s="355"/>
      <c r="AD31" s="2057"/>
      <c r="AE31" s="355"/>
      <c r="AF31" s="2057"/>
      <c r="AG31" s="355"/>
      <c r="AH31" s="2057"/>
      <c r="AI31" s="355"/>
      <c r="AJ31" s="2057"/>
      <c r="AK31" s="355"/>
      <c r="AL31" s="2057"/>
      <c r="AM31" s="355"/>
      <c r="AN31" s="444"/>
      <c r="AO31" s="2084"/>
      <c r="AP31" s="2057"/>
      <c r="AQ31" s="2084"/>
      <c r="AR31" s="2057"/>
      <c r="AS31" s="240" t="str">
        <f t="shared" si="2"/>
        <v/>
      </c>
      <c r="CA31" s="1755" t="str">
        <f t="shared" si="3"/>
        <v/>
      </c>
      <c r="CB31" s="1755" t="str">
        <f t="shared" ref="CB31:CD31" si="61">IF(AND($D31&lt;&gt;0,AP31=""),"* No olvide ingresar la variable "&amp;AP$9&amp;""&amp;". Digite CERO si no tiene.  ",IF(AP31&gt;$D31,"* La variable "&amp;AP$9&amp;""&amp;" no debe ser mayor al Total Ambos Sexos. ",""))</f>
        <v/>
      </c>
      <c r="CC31" s="1755" t="str">
        <f t="shared" si="61"/>
        <v/>
      </c>
      <c r="CD31" s="1755" t="str">
        <f t="shared" si="61"/>
        <v/>
      </c>
      <c r="CJ31" s="2420">
        <f t="shared" ref="CJ31:CM31" si="62">IF(AND($D31&lt;&gt;0,AO31=""),1,IF(AO31&gt;$D31,1,0))</f>
        <v>0</v>
      </c>
      <c r="CK31" s="2420">
        <f t="shared" si="62"/>
        <v>0</v>
      </c>
      <c r="CL31" s="2420">
        <f t="shared" si="62"/>
        <v>0</v>
      </c>
      <c r="CM31" s="2420">
        <f t="shared" si="62"/>
        <v>0</v>
      </c>
    </row>
    <row r="32" spans="1:91" ht="15" customHeight="1" x14ac:dyDescent="0.25">
      <c r="A32" s="3128"/>
      <c r="B32" s="3128"/>
      <c r="C32" s="335" t="s">
        <v>4268</v>
      </c>
      <c r="D32" s="1932">
        <f t="shared" si="0"/>
        <v>0</v>
      </c>
      <c r="E32" s="1932">
        <f t="shared" ref="E32:F32" si="63">+G32+I32+K32+M32+O32+Q32+S32+U32+W32++Y32+AA32+AC32+AE32+AG32+AI32+AK32+AM32</f>
        <v>0</v>
      </c>
      <c r="F32" s="1933">
        <f t="shared" si="63"/>
        <v>0</v>
      </c>
      <c r="G32" s="355"/>
      <c r="H32" s="2057"/>
      <c r="I32" s="355"/>
      <c r="J32" s="2057"/>
      <c r="K32" s="355"/>
      <c r="L32" s="2057"/>
      <c r="M32" s="355"/>
      <c r="N32" s="2057"/>
      <c r="O32" s="355"/>
      <c r="P32" s="2057"/>
      <c r="Q32" s="355"/>
      <c r="R32" s="2057"/>
      <c r="S32" s="355"/>
      <c r="T32" s="2057"/>
      <c r="U32" s="355"/>
      <c r="V32" s="2057"/>
      <c r="W32" s="355"/>
      <c r="X32" s="2057"/>
      <c r="Y32" s="355"/>
      <c r="Z32" s="2057"/>
      <c r="AA32" s="355"/>
      <c r="AB32" s="2057"/>
      <c r="AC32" s="355"/>
      <c r="AD32" s="2057"/>
      <c r="AE32" s="355"/>
      <c r="AF32" s="2057"/>
      <c r="AG32" s="355"/>
      <c r="AH32" s="2057"/>
      <c r="AI32" s="355"/>
      <c r="AJ32" s="2057"/>
      <c r="AK32" s="355"/>
      <c r="AL32" s="2057"/>
      <c r="AM32" s="355"/>
      <c r="AN32" s="444"/>
      <c r="AO32" s="2084"/>
      <c r="AP32" s="2057"/>
      <c r="AQ32" s="2084"/>
      <c r="AR32" s="2057"/>
      <c r="AS32" s="240" t="str">
        <f t="shared" si="2"/>
        <v/>
      </c>
      <c r="CA32" s="1755" t="str">
        <f t="shared" si="3"/>
        <v/>
      </c>
      <c r="CB32" s="1755" t="str">
        <f t="shared" ref="CB32:CD32" si="64">IF(AND($D32&lt;&gt;0,AP32=""),"* No olvide ingresar la variable "&amp;AP$9&amp;""&amp;". Digite CERO si no tiene.  ",IF(AP32&gt;$D32,"* La variable "&amp;AP$9&amp;""&amp;" no debe ser mayor al Total Ambos Sexos. ",""))</f>
        <v/>
      </c>
      <c r="CC32" s="1755" t="str">
        <f t="shared" si="64"/>
        <v/>
      </c>
      <c r="CD32" s="1755" t="str">
        <f t="shared" si="64"/>
        <v/>
      </c>
      <c r="CJ32" s="2420">
        <f t="shared" ref="CJ32:CM32" si="65">IF(AND($D32&lt;&gt;0,AO32=""),1,IF(AO32&gt;$D32,1,0))</f>
        <v>0</v>
      </c>
      <c r="CK32" s="2420">
        <f t="shared" si="65"/>
        <v>0</v>
      </c>
      <c r="CL32" s="2420">
        <f t="shared" si="65"/>
        <v>0</v>
      </c>
      <c r="CM32" s="2420">
        <f t="shared" si="65"/>
        <v>0</v>
      </c>
    </row>
    <row r="33" spans="1:92" ht="15" customHeight="1" x14ac:dyDescent="0.25">
      <c r="A33" s="3128"/>
      <c r="B33" s="3128"/>
      <c r="C33" s="335" t="s">
        <v>4270</v>
      </c>
      <c r="D33" s="1932">
        <f t="shared" si="0"/>
        <v>0</v>
      </c>
      <c r="E33" s="1932">
        <f t="shared" ref="E33:F33" si="66">+G33+I33+K33+M33+O33+Q33+S33+U33+W33++Y33+AA33+AC33+AE33+AG33+AI33+AK33+AM33</f>
        <v>0</v>
      </c>
      <c r="F33" s="1933">
        <f t="shared" si="66"/>
        <v>0</v>
      </c>
      <c r="G33" s="355"/>
      <c r="H33" s="2057"/>
      <c r="I33" s="355"/>
      <c r="J33" s="2057"/>
      <c r="K33" s="355"/>
      <c r="L33" s="2057"/>
      <c r="M33" s="355"/>
      <c r="N33" s="2057"/>
      <c r="O33" s="355"/>
      <c r="P33" s="2057"/>
      <c r="Q33" s="355"/>
      <c r="R33" s="2057"/>
      <c r="S33" s="355"/>
      <c r="T33" s="2057"/>
      <c r="U33" s="355"/>
      <c r="V33" s="2057"/>
      <c r="W33" s="355"/>
      <c r="X33" s="2057"/>
      <c r="Y33" s="355"/>
      <c r="Z33" s="2057"/>
      <c r="AA33" s="355"/>
      <c r="AB33" s="2057"/>
      <c r="AC33" s="355"/>
      <c r="AD33" s="2057"/>
      <c r="AE33" s="355"/>
      <c r="AF33" s="2057"/>
      <c r="AG33" s="355"/>
      <c r="AH33" s="2057"/>
      <c r="AI33" s="355"/>
      <c r="AJ33" s="2057"/>
      <c r="AK33" s="355"/>
      <c r="AL33" s="2057"/>
      <c r="AM33" s="355"/>
      <c r="AN33" s="444"/>
      <c r="AO33" s="2084"/>
      <c r="AP33" s="2057"/>
      <c r="AQ33" s="2084"/>
      <c r="AR33" s="2057"/>
      <c r="AS33" s="240" t="str">
        <f t="shared" si="2"/>
        <v/>
      </c>
      <c r="CA33" s="1755" t="str">
        <f t="shared" si="3"/>
        <v/>
      </c>
      <c r="CB33" s="1755" t="str">
        <f t="shared" ref="CB33:CD33" si="67">IF(AND($D33&lt;&gt;0,AP33=""),"* No olvide ingresar la variable "&amp;AP$9&amp;""&amp;". Digite CERO si no tiene.  ",IF(AP33&gt;$D33,"* La variable "&amp;AP$9&amp;""&amp;" no debe ser mayor al Total Ambos Sexos. ",""))</f>
        <v/>
      </c>
      <c r="CC33" s="1755" t="str">
        <f t="shared" si="67"/>
        <v/>
      </c>
      <c r="CD33" s="1755" t="str">
        <f t="shared" si="67"/>
        <v/>
      </c>
      <c r="CJ33" s="2420">
        <f t="shared" ref="CJ33:CM33" si="68">IF(AND($D33&lt;&gt;0,AO33=""),1,IF(AO33&gt;$D33,1,0))</f>
        <v>0</v>
      </c>
      <c r="CK33" s="2420">
        <f t="shared" si="68"/>
        <v>0</v>
      </c>
      <c r="CL33" s="2420">
        <f t="shared" si="68"/>
        <v>0</v>
      </c>
      <c r="CM33" s="2420">
        <f t="shared" si="68"/>
        <v>0</v>
      </c>
    </row>
    <row r="34" spans="1:92" ht="15" customHeight="1" x14ac:dyDescent="0.25">
      <c r="A34" s="3129"/>
      <c r="B34" s="3129"/>
      <c r="C34" s="1127" t="s">
        <v>4271</v>
      </c>
      <c r="D34" s="442">
        <f t="shared" si="0"/>
        <v>0</v>
      </c>
      <c r="E34" s="1934">
        <f t="shared" ref="E34:F34" si="69">+G34+I34+K34+M34+O34+Q34+S34+U34+W34++Y34+AA34+AC34+AE34+AG34+AI34+AK34+AM34</f>
        <v>0</v>
      </c>
      <c r="F34" s="1935">
        <f t="shared" si="69"/>
        <v>0</v>
      </c>
      <c r="G34" s="131"/>
      <c r="H34" s="1847"/>
      <c r="I34" s="131"/>
      <c r="J34" s="1847"/>
      <c r="K34" s="131"/>
      <c r="L34" s="1847"/>
      <c r="M34" s="131"/>
      <c r="N34" s="1847"/>
      <c r="O34" s="131"/>
      <c r="P34" s="1847"/>
      <c r="Q34" s="131"/>
      <c r="R34" s="1847"/>
      <c r="S34" s="131"/>
      <c r="T34" s="1847"/>
      <c r="U34" s="131"/>
      <c r="V34" s="1847"/>
      <c r="W34" s="131"/>
      <c r="X34" s="1847"/>
      <c r="Y34" s="131"/>
      <c r="Z34" s="1847"/>
      <c r="AA34" s="131"/>
      <c r="AB34" s="1847"/>
      <c r="AC34" s="131"/>
      <c r="AD34" s="1847"/>
      <c r="AE34" s="131"/>
      <c r="AF34" s="1847"/>
      <c r="AG34" s="131"/>
      <c r="AH34" s="1847"/>
      <c r="AI34" s="131"/>
      <c r="AJ34" s="1847"/>
      <c r="AK34" s="131"/>
      <c r="AL34" s="1847"/>
      <c r="AM34" s="131"/>
      <c r="AN34" s="1848"/>
      <c r="AO34" s="2137"/>
      <c r="AP34" s="1847"/>
      <c r="AQ34" s="2137"/>
      <c r="AR34" s="1847"/>
      <c r="AS34" s="240" t="str">
        <f t="shared" si="2"/>
        <v/>
      </c>
      <c r="CA34" s="1755" t="str">
        <f t="shared" si="3"/>
        <v/>
      </c>
      <c r="CB34" s="1755" t="str">
        <f t="shared" ref="CB34:CD34" si="70">IF(AND($D34&lt;&gt;0,AP34=""),"* No olvide ingresar la variable "&amp;AP$9&amp;""&amp;". Digite CERO si no tiene.  ",IF(AP34&gt;$D34,"* La variable "&amp;AP$9&amp;""&amp;" no debe ser mayor al Total Ambos Sexos. ",""))</f>
        <v/>
      </c>
      <c r="CC34" s="1755" t="str">
        <f t="shared" si="70"/>
        <v/>
      </c>
      <c r="CD34" s="1755" t="str">
        <f t="shared" si="70"/>
        <v/>
      </c>
      <c r="CJ34" s="2420">
        <f t="shared" ref="CJ34:CM34" si="71">IF(AND($D34&lt;&gt;0,AO34=""),1,IF(AO34&gt;$D34,1,0))</f>
        <v>0</v>
      </c>
      <c r="CK34" s="2420">
        <f t="shared" si="71"/>
        <v>0</v>
      </c>
      <c r="CL34" s="2420">
        <f t="shared" si="71"/>
        <v>0</v>
      </c>
      <c r="CM34" s="2420">
        <f t="shared" si="71"/>
        <v>0</v>
      </c>
    </row>
    <row r="35" spans="1:92" ht="16.5" customHeight="1" x14ac:dyDescent="0.25">
      <c r="A35" s="293" t="s">
        <v>4272</v>
      </c>
    </row>
    <row r="36" spans="1:92" ht="15" customHeight="1" x14ac:dyDescent="0.25">
      <c r="A36" s="3268" t="s">
        <v>1411</v>
      </c>
      <c r="B36" s="3267" t="s">
        <v>1113</v>
      </c>
      <c r="C36" s="3148" t="s">
        <v>82</v>
      </c>
      <c r="D36" s="3161"/>
      <c r="E36" s="3149"/>
      <c r="F36" s="3159" t="s">
        <v>106</v>
      </c>
      <c r="G36" s="3124"/>
      <c r="H36" s="3124"/>
      <c r="I36" s="3124"/>
      <c r="J36" s="3124"/>
      <c r="K36" s="3124"/>
      <c r="L36" s="3124"/>
      <c r="M36" s="3124"/>
      <c r="N36" s="3124"/>
      <c r="O36" s="3124"/>
      <c r="P36" s="3124"/>
      <c r="Q36" s="3124"/>
      <c r="R36" s="3124"/>
      <c r="S36" s="3124"/>
      <c r="T36" s="3124"/>
      <c r="U36" s="3124"/>
      <c r="V36" s="3124"/>
      <c r="W36" s="3124"/>
      <c r="X36" s="3124"/>
      <c r="Y36" s="3124"/>
      <c r="Z36" s="3124"/>
      <c r="AA36" s="3124"/>
      <c r="AB36" s="3124"/>
      <c r="AC36" s="3124"/>
      <c r="AD36" s="3124"/>
      <c r="AE36" s="3124"/>
      <c r="AF36" s="3124"/>
      <c r="AG36" s="3124"/>
      <c r="AH36" s="3124"/>
      <c r="AI36" s="3124"/>
      <c r="AJ36" s="3208" t="s">
        <v>4273</v>
      </c>
      <c r="AK36" s="3161"/>
      <c r="AL36" s="3161"/>
      <c r="AM36" s="3161"/>
      <c r="AN36" s="3161"/>
      <c r="AO36" s="3161"/>
      <c r="AP36" s="3161"/>
      <c r="AQ36" s="3161"/>
      <c r="AR36" s="3161"/>
      <c r="AS36" s="3149"/>
      <c r="AT36" s="3572" t="s">
        <v>4274</v>
      </c>
      <c r="AU36" s="3149"/>
      <c r="AV36" s="3242" t="s">
        <v>4275</v>
      </c>
      <c r="AW36" s="3149"/>
    </row>
    <row r="37" spans="1:92" ht="14.25" customHeight="1" x14ac:dyDescent="0.25">
      <c r="A37" s="3128"/>
      <c r="B37" s="3180"/>
      <c r="C37" s="3150"/>
      <c r="D37" s="3142"/>
      <c r="E37" s="3140"/>
      <c r="F37" s="3143" t="s">
        <v>1381</v>
      </c>
      <c r="G37" s="3122"/>
      <c r="H37" s="3143" t="s">
        <v>1382</v>
      </c>
      <c r="I37" s="3122"/>
      <c r="J37" s="3143" t="s">
        <v>99</v>
      </c>
      <c r="K37" s="3122"/>
      <c r="L37" s="3143" t="s">
        <v>4276</v>
      </c>
      <c r="M37" s="3122"/>
      <c r="N37" s="3143" t="s">
        <v>4277</v>
      </c>
      <c r="O37" s="3122"/>
      <c r="P37" s="3143" t="s">
        <v>992</v>
      </c>
      <c r="Q37" s="3122"/>
      <c r="R37" s="3143" t="s">
        <v>645</v>
      </c>
      <c r="S37" s="3122"/>
      <c r="T37" s="3143" t="s">
        <v>53</v>
      </c>
      <c r="U37" s="3122"/>
      <c r="V37" s="3143" t="s">
        <v>4278</v>
      </c>
      <c r="W37" s="3122"/>
      <c r="X37" s="3143" t="s">
        <v>993</v>
      </c>
      <c r="Y37" s="3122"/>
      <c r="Z37" s="3143" t="s">
        <v>56</v>
      </c>
      <c r="AA37" s="3122"/>
      <c r="AB37" s="3143" t="s">
        <v>57</v>
      </c>
      <c r="AC37" s="3122"/>
      <c r="AD37" s="3143" t="s">
        <v>58</v>
      </c>
      <c r="AE37" s="3122"/>
      <c r="AF37" s="3143" t="s">
        <v>59</v>
      </c>
      <c r="AG37" s="3122"/>
      <c r="AH37" s="3143" t="s">
        <v>4279</v>
      </c>
      <c r="AI37" s="3124"/>
      <c r="AJ37" s="3150"/>
      <c r="AK37" s="3142"/>
      <c r="AL37" s="3142"/>
      <c r="AM37" s="3142"/>
      <c r="AN37" s="3142"/>
      <c r="AO37" s="3142"/>
      <c r="AP37" s="3142"/>
      <c r="AQ37" s="3142"/>
      <c r="AR37" s="3142"/>
      <c r="AS37" s="3140"/>
      <c r="AT37" s="3150"/>
      <c r="AU37" s="3140"/>
      <c r="AV37" s="3150"/>
      <c r="AW37" s="3140"/>
      <c r="CC37" s="1637"/>
    </row>
    <row r="38" spans="1:92" ht="33.75" customHeight="1" x14ac:dyDescent="0.25">
      <c r="A38" s="3129"/>
      <c r="B38" s="3140"/>
      <c r="C38" s="27" t="s">
        <v>84</v>
      </c>
      <c r="D38" s="1800" t="s">
        <v>63</v>
      </c>
      <c r="E38" s="1743" t="s">
        <v>64</v>
      </c>
      <c r="F38" s="27" t="s">
        <v>63</v>
      </c>
      <c r="G38" s="1743" t="s">
        <v>64</v>
      </c>
      <c r="H38" s="27" t="s">
        <v>63</v>
      </c>
      <c r="I38" s="1743" t="s">
        <v>64</v>
      </c>
      <c r="J38" s="27" t="s">
        <v>63</v>
      </c>
      <c r="K38" s="1743" t="s">
        <v>64</v>
      </c>
      <c r="L38" s="27" t="s">
        <v>63</v>
      </c>
      <c r="M38" s="1743" t="s">
        <v>64</v>
      </c>
      <c r="N38" s="27" t="s">
        <v>63</v>
      </c>
      <c r="O38" s="1743" t="s">
        <v>64</v>
      </c>
      <c r="P38" s="27" t="s">
        <v>63</v>
      </c>
      <c r="Q38" s="1743" t="s">
        <v>64</v>
      </c>
      <c r="R38" s="27" t="s">
        <v>63</v>
      </c>
      <c r="S38" s="1743" t="s">
        <v>64</v>
      </c>
      <c r="T38" s="27" t="s">
        <v>63</v>
      </c>
      <c r="U38" s="1743" t="s">
        <v>64</v>
      </c>
      <c r="V38" s="27" t="s">
        <v>63</v>
      </c>
      <c r="W38" s="1743" t="s">
        <v>64</v>
      </c>
      <c r="X38" s="27" t="s">
        <v>63</v>
      </c>
      <c r="Y38" s="1743" t="s">
        <v>64</v>
      </c>
      <c r="Z38" s="27" t="s">
        <v>63</v>
      </c>
      <c r="AA38" s="1743" t="s">
        <v>64</v>
      </c>
      <c r="AB38" s="27" t="s">
        <v>63</v>
      </c>
      <c r="AC38" s="1743" t="s">
        <v>64</v>
      </c>
      <c r="AD38" s="27" t="s">
        <v>63</v>
      </c>
      <c r="AE38" s="1743" t="s">
        <v>64</v>
      </c>
      <c r="AF38" s="27" t="s">
        <v>63</v>
      </c>
      <c r="AG38" s="1743" t="s">
        <v>64</v>
      </c>
      <c r="AH38" s="27" t="s">
        <v>63</v>
      </c>
      <c r="AI38" s="1743" t="s">
        <v>64</v>
      </c>
      <c r="AJ38" s="2687" t="s">
        <v>69</v>
      </c>
      <c r="AK38" s="287" t="s">
        <v>103</v>
      </c>
      <c r="AL38" s="287" t="s">
        <v>1455</v>
      </c>
      <c r="AM38" s="805" t="s">
        <v>104</v>
      </c>
      <c r="AN38" s="287" t="s">
        <v>1054</v>
      </c>
      <c r="AO38" s="287" t="s">
        <v>4280</v>
      </c>
      <c r="AP38" s="287" t="s">
        <v>110</v>
      </c>
      <c r="AQ38" s="287" t="s">
        <v>515</v>
      </c>
      <c r="AR38" s="805" t="s">
        <v>1057</v>
      </c>
      <c r="AS38" s="805" t="s">
        <v>1055</v>
      </c>
      <c r="AT38" s="519" t="s">
        <v>63</v>
      </c>
      <c r="AU38" s="2184" t="s">
        <v>64</v>
      </c>
      <c r="AV38" s="519" t="s">
        <v>4281</v>
      </c>
      <c r="AW38" s="2184" t="s">
        <v>4282</v>
      </c>
      <c r="BU38" s="1637"/>
      <c r="BW38" s="1637"/>
      <c r="BX38" s="1638"/>
      <c r="BY38" s="1638"/>
      <c r="BZ38" s="3571" t="s">
        <v>4283</v>
      </c>
      <c r="CA38" s="3131"/>
      <c r="CB38" s="1638" t="s">
        <v>4284</v>
      </c>
      <c r="CC38" s="1638" t="s">
        <v>4285</v>
      </c>
      <c r="CD38" s="1638" t="s">
        <v>4286</v>
      </c>
    </row>
    <row r="39" spans="1:92" ht="15" customHeight="1" x14ac:dyDescent="0.25">
      <c r="A39" s="3268" t="s">
        <v>4287</v>
      </c>
      <c r="B39" s="1112" t="s">
        <v>4288</v>
      </c>
      <c r="C39" s="1530">
        <f t="shared" ref="C39:C51" si="72">SUM(D39:E39)</f>
        <v>0</v>
      </c>
      <c r="D39" s="3061">
        <f t="shared" ref="D39:E39" si="73">+F39+H39+J39+L39+N39+P39+R39+T39+V39+X39+Z39+AB39+AD39+AF39+AH39</f>
        <v>0</v>
      </c>
      <c r="E39" s="1933">
        <f t="shared" si="73"/>
        <v>0</v>
      </c>
      <c r="F39" s="126"/>
      <c r="G39" s="2057"/>
      <c r="H39" s="126"/>
      <c r="I39" s="2057"/>
      <c r="J39" s="126"/>
      <c r="K39" s="2057"/>
      <c r="L39" s="126"/>
      <c r="M39" s="2057"/>
      <c r="N39" s="126"/>
      <c r="O39" s="2057"/>
      <c r="P39" s="126"/>
      <c r="Q39" s="2057"/>
      <c r="R39" s="126"/>
      <c r="S39" s="2057"/>
      <c r="T39" s="126"/>
      <c r="U39" s="2057"/>
      <c r="V39" s="126"/>
      <c r="W39" s="2057"/>
      <c r="X39" s="126"/>
      <c r="Y39" s="2057"/>
      <c r="Z39" s="126"/>
      <c r="AA39" s="2057"/>
      <c r="AB39" s="126"/>
      <c r="AC39" s="2057"/>
      <c r="AD39" s="126"/>
      <c r="AE39" s="2057"/>
      <c r="AF39" s="126"/>
      <c r="AG39" s="2057"/>
      <c r="AH39" s="126"/>
      <c r="AI39" s="2057"/>
      <c r="AJ39" s="2084"/>
      <c r="AK39" s="2084"/>
      <c r="AL39" s="2084"/>
      <c r="AM39" s="2084"/>
      <c r="AN39" s="2084"/>
      <c r="AO39" s="2084"/>
      <c r="AP39" s="2084"/>
      <c r="AQ39" s="2084"/>
      <c r="AR39" s="2084"/>
      <c r="AS39" s="2084"/>
      <c r="AT39" s="793"/>
      <c r="AU39" s="3063"/>
      <c r="AV39" s="318"/>
      <c r="AW39" s="2210"/>
      <c r="AX39" s="240" t="str">
        <f t="shared" ref="AX39:AX51" si="74">BZ39&amp;CA39&amp;CB39&amp;CC39&amp;CD39&amp;CE39</f>
        <v/>
      </c>
      <c r="BZ39" s="2228" t="str">
        <f t="array" ref="BZ39">IF(AND($C39&lt;&gt;0,AJ39:AS39=""),"* No olvide ingresar la variable "&amp;AJ$36&amp;""&amp;". Digite CERO si no tiene. ","")</f>
        <v/>
      </c>
      <c r="CA39" s="1755" t="str">
        <f t="shared" ref="CA39:CA51" si="75">IF((AJ39+AK39+AL39+AM39+AN39+AO39+AP39+AQ39+AR39+AS39)&lt;$C39," * La suma de la variable Ambos Sexos no puede ser Mayor a la suma de ATENCIONES POR PROFESIONAL O TÉCNICO","")</f>
        <v/>
      </c>
      <c r="CB39" s="1755" t="str">
        <f t="shared" ref="CB39:CB41" si="76">IF(AND($C39&lt;&gt;0,AT39=""),"* No olvide ingresar la variable "&amp;AT$36&amp;""&amp;" Hombres. Digite CERO si no tiene.  ",IF(AT39&gt;$C39,"* La variable "&amp;AT$36&amp;""&amp;" Hombres no debe ser mayor al Total. ",""))</f>
        <v/>
      </c>
      <c r="CC39" s="1755" t="str">
        <f t="shared" ref="CC39:CC41" si="77">IF(AND($C39&lt;&gt;0,AU39=""),"* No olvide ingresar la variable "&amp;AT$36&amp;""&amp;" Mujeres. Digite CERO si no tiene.  ",IF(AU39&gt;$C39,"* La variable "&amp;AT$36&amp;""&amp;" Mujeres no debe ser mayor al Total. ",""))</f>
        <v/>
      </c>
      <c r="CD39" s="1755" t="str">
        <f t="shared" ref="CD39:CD51" si="78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755" t="str">
        <f t="shared" ref="CE39:CE51" si="79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2420">
        <f t="array" ref="CI39">IF(AND($C39&lt;&gt;0,AJ39:AS39=""),1,0)</f>
        <v>0</v>
      </c>
      <c r="CJ39" s="2658">
        <f t="shared" ref="CJ39:CJ51" si="80">IF((AJ39+AK39+AL39+AM39+AN39+AO39+AP39+AQ39+AR39+AS39)&lt;$C39,1,0)</f>
        <v>0</v>
      </c>
      <c r="CK39" s="2658">
        <f t="shared" ref="CK39:CK41" si="81">IF(AND($C39&lt;&gt;0,AT39=""),1,IF(AT39&gt;C39,1,0))</f>
        <v>0</v>
      </c>
      <c r="CL39" s="2658">
        <f t="shared" ref="CL39:CL41" si="82">IF(AND($C39&lt;&gt;0,AU39=""),1,IF(AU39&gt;C39,1,0))</f>
        <v>0</v>
      </c>
      <c r="CM39" s="2658">
        <f t="shared" ref="CM39:CM51" si="83">IF(AND($C39&lt;&gt;0,AV39=""),1,IF(AV39&gt;C39,1,0))</f>
        <v>0</v>
      </c>
      <c r="CN39" s="2658">
        <f t="shared" ref="CN39:CN51" si="84">IF(AND($C39&lt;&gt;0,AW39=""),1,IF(AW39&gt;C39,1,0))</f>
        <v>0</v>
      </c>
    </row>
    <row r="40" spans="1:92" ht="15" customHeight="1" x14ac:dyDescent="0.25">
      <c r="A40" s="3128"/>
      <c r="B40" s="3064" t="s">
        <v>4289</v>
      </c>
      <c r="C40" s="1530">
        <f t="shared" si="72"/>
        <v>0</v>
      </c>
      <c r="D40" s="1932">
        <f t="shared" ref="D40:E40" si="85">+F40+H40+J40+L40+N40+P40+R40+T40+V40+X40+Z40+AB40+AD40+AF40+AH40</f>
        <v>0</v>
      </c>
      <c r="E40" s="1933">
        <f t="shared" si="85"/>
        <v>0</v>
      </c>
      <c r="F40" s="355"/>
      <c r="G40" s="2057"/>
      <c r="H40" s="355"/>
      <c r="I40" s="2057"/>
      <c r="J40" s="355"/>
      <c r="K40" s="2057"/>
      <c r="L40" s="355"/>
      <c r="M40" s="2057"/>
      <c r="N40" s="355"/>
      <c r="O40" s="2057"/>
      <c r="P40" s="355"/>
      <c r="Q40" s="2057"/>
      <c r="R40" s="355"/>
      <c r="S40" s="2057"/>
      <c r="T40" s="355"/>
      <c r="U40" s="2057"/>
      <c r="V40" s="355"/>
      <c r="W40" s="2057"/>
      <c r="X40" s="355"/>
      <c r="Y40" s="2057"/>
      <c r="Z40" s="355"/>
      <c r="AA40" s="2057"/>
      <c r="AB40" s="355"/>
      <c r="AC40" s="2057"/>
      <c r="AD40" s="355"/>
      <c r="AE40" s="2057"/>
      <c r="AF40" s="355"/>
      <c r="AG40" s="2057"/>
      <c r="AH40" s="355"/>
      <c r="AI40" s="2057"/>
      <c r="AJ40" s="2084"/>
      <c r="AK40" s="2084"/>
      <c r="AL40" s="2084"/>
      <c r="AM40" s="2084"/>
      <c r="AN40" s="2084"/>
      <c r="AO40" s="2084"/>
      <c r="AP40" s="2084"/>
      <c r="AQ40" s="2084"/>
      <c r="AR40" s="2084"/>
      <c r="AS40" s="2084"/>
      <c r="AT40" s="793"/>
      <c r="AU40" s="3063"/>
      <c r="AV40" s="793"/>
      <c r="AW40" s="2214"/>
      <c r="AX40" s="240" t="str">
        <f t="shared" si="74"/>
        <v/>
      </c>
      <c r="BU40" s="240" t="str">
        <f t="shared" ref="BU40:BU46" si="86">IF(CI40=1," * La suma de Atenciones por profesional no debe ser mayor al Total.","")</f>
        <v/>
      </c>
      <c r="BZ40" s="2228" t="str">
        <f t="array" ref="BZ40">IF(AND($C40&lt;&gt;0,AJ40:AS40=""),"* No olvide ingresar la variable "&amp;AJ$36&amp;""&amp;". Digite CERO si no tiene. ","")</f>
        <v/>
      </c>
      <c r="CA40" s="1755" t="str">
        <f t="shared" si="75"/>
        <v/>
      </c>
      <c r="CB40" s="1755" t="str">
        <f t="shared" si="76"/>
        <v/>
      </c>
      <c r="CC40" s="1755" t="str">
        <f t="shared" si="77"/>
        <v/>
      </c>
      <c r="CD40" s="1755" t="str">
        <f t="shared" si="78"/>
        <v/>
      </c>
      <c r="CE40" s="1755" t="str">
        <f t="shared" si="79"/>
        <v/>
      </c>
      <c r="CI40" s="2420">
        <f t="array" ref="CI40">IF(AND($C40&lt;&gt;0,AJ40:AS40=""),1,0)</f>
        <v>0</v>
      </c>
      <c r="CJ40" s="2658">
        <f t="shared" si="80"/>
        <v>0</v>
      </c>
      <c r="CK40" s="2658">
        <f t="shared" si="81"/>
        <v>0</v>
      </c>
      <c r="CL40" s="2658">
        <f t="shared" si="82"/>
        <v>0</v>
      </c>
      <c r="CM40" s="2658">
        <f t="shared" si="83"/>
        <v>0</v>
      </c>
      <c r="CN40" s="2658">
        <f t="shared" si="84"/>
        <v>0</v>
      </c>
    </row>
    <row r="41" spans="1:92" ht="15" customHeight="1" x14ac:dyDescent="0.25">
      <c r="A41" s="3129"/>
      <c r="B41" s="3065" t="s">
        <v>4290</v>
      </c>
      <c r="C41" s="442">
        <f t="shared" si="72"/>
        <v>0</v>
      </c>
      <c r="D41" s="1934">
        <f t="shared" ref="D41:E41" si="87">+F41+H41+J41+L41+N41+P41+R41+T41+V41+X41+Z41+AB41+AD41+AF41+AH41</f>
        <v>0</v>
      </c>
      <c r="E41" s="1935">
        <f t="shared" si="87"/>
        <v>0</v>
      </c>
      <c r="F41" s="131"/>
      <c r="G41" s="1847"/>
      <c r="H41" s="131"/>
      <c r="I41" s="1847"/>
      <c r="J41" s="131"/>
      <c r="K41" s="1847"/>
      <c r="L41" s="131"/>
      <c r="M41" s="1847"/>
      <c r="N41" s="131"/>
      <c r="O41" s="1847"/>
      <c r="P41" s="131"/>
      <c r="Q41" s="1847"/>
      <c r="R41" s="131"/>
      <c r="S41" s="1847"/>
      <c r="T41" s="131"/>
      <c r="U41" s="1847"/>
      <c r="V41" s="131"/>
      <c r="W41" s="1847"/>
      <c r="X41" s="131"/>
      <c r="Y41" s="1847"/>
      <c r="Z41" s="131"/>
      <c r="AA41" s="1847"/>
      <c r="AB41" s="131"/>
      <c r="AC41" s="1847"/>
      <c r="AD41" s="131"/>
      <c r="AE41" s="1847"/>
      <c r="AF41" s="131"/>
      <c r="AG41" s="1847"/>
      <c r="AH41" s="131"/>
      <c r="AI41" s="1847"/>
      <c r="AJ41" s="2137"/>
      <c r="AK41" s="2137"/>
      <c r="AL41" s="2137"/>
      <c r="AM41" s="2137"/>
      <c r="AN41" s="2137"/>
      <c r="AO41" s="2137"/>
      <c r="AP41" s="2137"/>
      <c r="AQ41" s="2137"/>
      <c r="AR41" s="2137"/>
      <c r="AS41" s="2137"/>
      <c r="AT41" s="323"/>
      <c r="AU41" s="2109"/>
      <c r="AV41" s="323"/>
      <c r="AW41" s="2109"/>
      <c r="AX41" s="240" t="str">
        <f t="shared" si="74"/>
        <v/>
      </c>
      <c r="BU41" s="240" t="str">
        <f t="shared" si="86"/>
        <v/>
      </c>
      <c r="BZ41" s="2228" t="str">
        <f t="array" ref="BZ41">IF(AND($C41&lt;&gt;0,AJ41:AS41=""),"* No olvide ingresar la variable "&amp;AJ$36&amp;""&amp;". Digite CERO si no tiene. ","")</f>
        <v/>
      </c>
      <c r="CA41" s="1755" t="str">
        <f t="shared" si="75"/>
        <v/>
      </c>
      <c r="CB41" s="1755" t="str">
        <f t="shared" si="76"/>
        <v/>
      </c>
      <c r="CC41" s="1755" t="str">
        <f t="shared" si="77"/>
        <v/>
      </c>
      <c r="CD41" s="1755" t="str">
        <f t="shared" si="78"/>
        <v/>
      </c>
      <c r="CE41" s="1755" t="str">
        <f t="shared" si="79"/>
        <v/>
      </c>
      <c r="CI41" s="2420">
        <f t="array" ref="CI41">IF(AND($C41&lt;&gt;0,AJ41:AS41=""),1,0)</f>
        <v>0</v>
      </c>
      <c r="CJ41" s="2658">
        <f t="shared" si="80"/>
        <v>0</v>
      </c>
      <c r="CK41" s="2658">
        <f t="shared" si="81"/>
        <v>0</v>
      </c>
      <c r="CL41" s="2658">
        <f t="shared" si="82"/>
        <v>0</v>
      </c>
      <c r="CM41" s="2658">
        <f t="shared" si="83"/>
        <v>0</v>
      </c>
      <c r="CN41" s="2658">
        <f t="shared" si="84"/>
        <v>0</v>
      </c>
    </row>
    <row r="42" spans="1:92" ht="15" customHeight="1" x14ac:dyDescent="0.25">
      <c r="A42" s="3268" t="s">
        <v>4291</v>
      </c>
      <c r="B42" s="1112" t="s">
        <v>4292</v>
      </c>
      <c r="C42" s="2124">
        <f t="shared" si="72"/>
        <v>0</v>
      </c>
      <c r="D42" s="1929">
        <f t="shared" ref="D42:E42" si="88">+F42+H42+J42+L42+N42+P42+R42+T42+V42+X42+Z42+AB42+AD42+AF42+AH42</f>
        <v>0</v>
      </c>
      <c r="E42" s="1930">
        <f t="shared" si="88"/>
        <v>0</v>
      </c>
      <c r="F42" s="1843"/>
      <c r="G42" s="1844"/>
      <c r="H42" s="1843"/>
      <c r="I42" s="1844"/>
      <c r="J42" s="1843"/>
      <c r="K42" s="1844"/>
      <c r="L42" s="1843"/>
      <c r="M42" s="1844"/>
      <c r="N42" s="1843"/>
      <c r="O42" s="1844"/>
      <c r="P42" s="1843"/>
      <c r="Q42" s="1844"/>
      <c r="R42" s="1843"/>
      <c r="S42" s="1844"/>
      <c r="T42" s="1843"/>
      <c r="U42" s="1844"/>
      <c r="V42" s="1843"/>
      <c r="W42" s="1844"/>
      <c r="X42" s="1843"/>
      <c r="Y42" s="1844"/>
      <c r="Z42" s="1843"/>
      <c r="AA42" s="1844"/>
      <c r="AB42" s="1843"/>
      <c r="AC42" s="1844"/>
      <c r="AD42" s="1843"/>
      <c r="AE42" s="1844"/>
      <c r="AF42" s="1843"/>
      <c r="AG42" s="1844"/>
      <c r="AH42" s="1843"/>
      <c r="AI42" s="1844"/>
      <c r="AJ42" s="2135"/>
      <c r="AK42" s="2135"/>
      <c r="AL42" s="2135"/>
      <c r="AM42" s="2135"/>
      <c r="AN42" s="2135"/>
      <c r="AO42" s="2135"/>
      <c r="AP42" s="2135"/>
      <c r="AQ42" s="2135"/>
      <c r="AR42" s="2135"/>
      <c r="AS42" s="2135"/>
      <c r="AT42" s="2090"/>
      <c r="AU42" s="2091"/>
      <c r="AV42" s="2103"/>
      <c r="AW42" s="2101"/>
      <c r="AX42" s="240" t="str">
        <f t="shared" si="74"/>
        <v/>
      </c>
      <c r="BU42" s="240" t="str">
        <f t="shared" si="86"/>
        <v/>
      </c>
      <c r="BZ42" s="2228" t="str">
        <f t="array" ref="BZ42">IF(AND($C42&lt;&gt;0,AJ42:AS42=""),"* No olvide ingresar la variable "&amp;AJ$36&amp;""&amp;". Digite CERO si no tiene. ","")</f>
        <v/>
      </c>
      <c r="CA42" s="1755" t="str">
        <f t="shared" si="75"/>
        <v/>
      </c>
      <c r="CB42" s="3066"/>
      <c r="CC42" s="3066"/>
      <c r="CD42" s="1755" t="str">
        <f t="shared" si="78"/>
        <v/>
      </c>
      <c r="CE42" s="1755" t="str">
        <f t="shared" si="79"/>
        <v/>
      </c>
      <c r="CI42" s="2420">
        <f t="array" ref="CI42">IF(AND($C42&lt;&gt;0,AJ42:AS42=""),1,0)</f>
        <v>0</v>
      </c>
      <c r="CJ42" s="2658">
        <f t="shared" si="80"/>
        <v>0</v>
      </c>
      <c r="CK42" s="3067"/>
      <c r="CL42" s="3067"/>
      <c r="CM42" s="2658">
        <f t="shared" si="83"/>
        <v>0</v>
      </c>
      <c r="CN42" s="2658">
        <f t="shared" si="84"/>
        <v>0</v>
      </c>
    </row>
    <row r="43" spans="1:92" ht="15" customHeight="1" x14ac:dyDescent="0.25">
      <c r="A43" s="3129"/>
      <c r="B43" s="1113" t="s">
        <v>4293</v>
      </c>
      <c r="C43" s="442">
        <f t="shared" si="72"/>
        <v>0</v>
      </c>
      <c r="D43" s="1934">
        <f t="shared" ref="D43:E43" si="89">+F43+H43+J43+L43+N43+P43+R43+T43+V43+X43+Z43+AB43+AD43+AF43+AH43</f>
        <v>0</v>
      </c>
      <c r="E43" s="1935">
        <f t="shared" si="89"/>
        <v>0</v>
      </c>
      <c r="F43" s="131"/>
      <c r="G43" s="1847"/>
      <c r="H43" s="131"/>
      <c r="I43" s="1847"/>
      <c r="J43" s="131"/>
      <c r="K43" s="1847"/>
      <c r="L43" s="131"/>
      <c r="M43" s="1847"/>
      <c r="N43" s="131"/>
      <c r="O43" s="1847"/>
      <c r="P43" s="131"/>
      <c r="Q43" s="1847"/>
      <c r="R43" s="131"/>
      <c r="S43" s="1847"/>
      <c r="T43" s="131"/>
      <c r="U43" s="1847"/>
      <c r="V43" s="131"/>
      <c r="W43" s="1847"/>
      <c r="X43" s="131"/>
      <c r="Y43" s="1847"/>
      <c r="Z43" s="131"/>
      <c r="AA43" s="1847"/>
      <c r="AB43" s="131"/>
      <c r="AC43" s="1847"/>
      <c r="AD43" s="131"/>
      <c r="AE43" s="1847"/>
      <c r="AF43" s="131"/>
      <c r="AG43" s="1847"/>
      <c r="AH43" s="131"/>
      <c r="AI43" s="1847"/>
      <c r="AJ43" s="2137"/>
      <c r="AK43" s="2137"/>
      <c r="AL43" s="2137"/>
      <c r="AM43" s="2137"/>
      <c r="AN43" s="2137"/>
      <c r="AO43" s="2137"/>
      <c r="AP43" s="2137"/>
      <c r="AQ43" s="2137"/>
      <c r="AR43" s="2137"/>
      <c r="AS43" s="2137"/>
      <c r="AT43" s="445"/>
      <c r="AU43" s="2129"/>
      <c r="AV43" s="323"/>
      <c r="AW43" s="2109"/>
      <c r="AX43" s="240" t="str">
        <f t="shared" si="74"/>
        <v/>
      </c>
      <c r="BU43" s="240" t="str">
        <f t="shared" si="86"/>
        <v/>
      </c>
      <c r="BZ43" s="2228" t="str">
        <f t="array" ref="BZ43">IF(AND($C43&lt;&gt;0,AJ43:AS43=""),"* No olvide ingresar la variable "&amp;AJ$36&amp;""&amp;". Digite CERO si no tiene. ","")</f>
        <v/>
      </c>
      <c r="CA43" s="1755" t="str">
        <f t="shared" si="75"/>
        <v/>
      </c>
      <c r="CB43" s="3066"/>
      <c r="CC43" s="3066"/>
      <c r="CD43" s="1755" t="str">
        <f t="shared" si="78"/>
        <v/>
      </c>
      <c r="CE43" s="1755" t="str">
        <f t="shared" si="79"/>
        <v/>
      </c>
      <c r="CI43" s="2420">
        <f t="array" ref="CI43">IF(AND($C43&lt;&gt;0,AJ43:AS43=""),1,0)</f>
        <v>0</v>
      </c>
      <c r="CJ43" s="2658">
        <f t="shared" si="80"/>
        <v>0</v>
      </c>
      <c r="CK43" s="3067"/>
      <c r="CL43" s="3067"/>
      <c r="CM43" s="2658">
        <f t="shared" si="83"/>
        <v>0</v>
      </c>
      <c r="CN43" s="2658">
        <f t="shared" si="84"/>
        <v>0</v>
      </c>
    </row>
    <row r="44" spans="1:92" ht="15" customHeight="1" x14ac:dyDescent="0.25">
      <c r="A44" s="3268" t="s">
        <v>4294</v>
      </c>
      <c r="B44" s="1323" t="s">
        <v>4295</v>
      </c>
      <c r="C44" s="2124">
        <f t="shared" si="72"/>
        <v>0</v>
      </c>
      <c r="D44" s="1929">
        <f t="shared" ref="D44:E44" si="90">+F44+H44+J44+L44+N44+P44+R44+T44+V44+X44+Z44+AB44+AD44+AF44+AH44</f>
        <v>0</v>
      </c>
      <c r="E44" s="1930">
        <f t="shared" si="90"/>
        <v>0</v>
      </c>
      <c r="F44" s="1843"/>
      <c r="G44" s="1844"/>
      <c r="H44" s="1843"/>
      <c r="I44" s="1844"/>
      <c r="J44" s="1843"/>
      <c r="K44" s="1844"/>
      <c r="L44" s="1843"/>
      <c r="M44" s="1844"/>
      <c r="N44" s="1843"/>
      <c r="O44" s="1844"/>
      <c r="P44" s="1843"/>
      <c r="Q44" s="1844"/>
      <c r="R44" s="1843"/>
      <c r="S44" s="1844"/>
      <c r="T44" s="1843"/>
      <c r="U44" s="1844"/>
      <c r="V44" s="1843"/>
      <c r="W44" s="1844"/>
      <c r="X44" s="1843"/>
      <c r="Y44" s="1844"/>
      <c r="Z44" s="1843"/>
      <c r="AA44" s="1844"/>
      <c r="AB44" s="1843"/>
      <c r="AC44" s="1844"/>
      <c r="AD44" s="1843"/>
      <c r="AE44" s="1844"/>
      <c r="AF44" s="1843"/>
      <c r="AG44" s="1844"/>
      <c r="AH44" s="1843"/>
      <c r="AI44" s="1844"/>
      <c r="AJ44" s="2084"/>
      <c r="AK44" s="2135"/>
      <c r="AL44" s="1982"/>
      <c r="AM44" s="2135"/>
      <c r="AN44" s="2135"/>
      <c r="AO44" s="2135"/>
      <c r="AP44" s="2135"/>
      <c r="AQ44" s="2135"/>
      <c r="AR44" s="2135"/>
      <c r="AS44" s="1982"/>
      <c r="AT44" s="2090"/>
      <c r="AU44" s="2091"/>
      <c r="AV44" s="3068"/>
      <c r="AW44" s="3069"/>
      <c r="AX44" s="240" t="str">
        <f t="shared" si="74"/>
        <v/>
      </c>
      <c r="BU44" s="240" t="str">
        <f t="shared" si="86"/>
        <v/>
      </c>
      <c r="BZ44" s="2228" t="str">
        <f t="array" ref="BZ44">IF(AND($C44&lt;&gt;0,AJ44:AS44=""),"* No olvide ingresar la variable "&amp;AJ$36&amp;""&amp;". Digite CERO si no tiene. ","")</f>
        <v/>
      </c>
      <c r="CA44" s="1755" t="str">
        <f t="shared" si="75"/>
        <v/>
      </c>
      <c r="CB44" s="3066"/>
      <c r="CC44" s="3066"/>
      <c r="CD44" s="1755" t="str">
        <f t="shared" si="78"/>
        <v/>
      </c>
      <c r="CE44" s="1755" t="str">
        <f t="shared" si="79"/>
        <v/>
      </c>
      <c r="CI44" s="2420">
        <f t="array" ref="CI44">IF(AND($C44&lt;&gt;0,AJ44:AS44=""),1,0)</f>
        <v>0</v>
      </c>
      <c r="CJ44" s="2658">
        <f t="shared" si="80"/>
        <v>0</v>
      </c>
      <c r="CK44" s="3067"/>
      <c r="CL44" s="3067"/>
      <c r="CM44" s="2658">
        <f t="shared" si="83"/>
        <v>0</v>
      </c>
      <c r="CN44" s="2658">
        <f t="shared" si="84"/>
        <v>0</v>
      </c>
    </row>
    <row r="45" spans="1:92" ht="15" customHeight="1" x14ac:dyDescent="0.25">
      <c r="A45" s="3128"/>
      <c r="B45" s="2929" t="s">
        <v>4296</v>
      </c>
      <c r="C45" s="1530">
        <f t="shared" si="72"/>
        <v>0</v>
      </c>
      <c r="D45" s="1932">
        <f t="shared" ref="D45:E45" si="91">+F45+H45+J45+L45+N45+P45+R45+T45+V45+X45+Z45+AB45+AD45+AF45+AH45</f>
        <v>0</v>
      </c>
      <c r="E45" s="1933">
        <f t="shared" si="91"/>
        <v>0</v>
      </c>
      <c r="F45" s="355"/>
      <c r="G45" s="2057"/>
      <c r="H45" s="355"/>
      <c r="I45" s="2057"/>
      <c r="J45" s="355"/>
      <c r="K45" s="2057"/>
      <c r="L45" s="355"/>
      <c r="M45" s="2057"/>
      <c r="N45" s="355"/>
      <c r="O45" s="2057"/>
      <c r="P45" s="355"/>
      <c r="Q45" s="2057"/>
      <c r="R45" s="355"/>
      <c r="S45" s="2057"/>
      <c r="T45" s="355"/>
      <c r="U45" s="2057"/>
      <c r="V45" s="355"/>
      <c r="W45" s="2057"/>
      <c r="X45" s="355"/>
      <c r="Y45" s="2057"/>
      <c r="Z45" s="355"/>
      <c r="AA45" s="2057"/>
      <c r="AB45" s="355"/>
      <c r="AC45" s="2057"/>
      <c r="AD45" s="355"/>
      <c r="AE45" s="2057"/>
      <c r="AF45" s="355"/>
      <c r="AG45" s="2057"/>
      <c r="AH45" s="355"/>
      <c r="AI45" s="2057"/>
      <c r="AJ45" s="2084"/>
      <c r="AK45" s="2084"/>
      <c r="AL45" s="2079"/>
      <c r="AM45" s="2084"/>
      <c r="AN45" s="2135"/>
      <c r="AO45" s="2135"/>
      <c r="AP45" s="2135"/>
      <c r="AQ45" s="2135"/>
      <c r="AR45" s="2135"/>
      <c r="AS45" s="2079"/>
      <c r="AT45" s="379"/>
      <c r="AU45" s="2088"/>
      <c r="AV45" s="3070"/>
      <c r="AW45" s="1639"/>
      <c r="AX45" s="240" t="str">
        <f t="shared" si="74"/>
        <v/>
      </c>
      <c r="BU45" s="240" t="str">
        <f t="shared" si="86"/>
        <v/>
      </c>
      <c r="BZ45" s="2228" t="str">
        <f t="array" ref="BZ45">IF(AND($C45&lt;&gt;0,AJ45:AS45=""),"* No olvide ingresar la variable "&amp;AJ$36&amp;""&amp;". Digite CERO si no tiene. ","")</f>
        <v/>
      </c>
      <c r="CA45" s="1755" t="str">
        <f t="shared" si="75"/>
        <v/>
      </c>
      <c r="CB45" s="3066"/>
      <c r="CC45" s="3066"/>
      <c r="CD45" s="1755" t="str">
        <f t="shared" si="78"/>
        <v/>
      </c>
      <c r="CE45" s="1755" t="str">
        <f t="shared" si="79"/>
        <v/>
      </c>
      <c r="CI45" s="2420">
        <f t="array" ref="CI45">IF(AND($C45&lt;&gt;0,AJ45:AS45=""),1,0)</f>
        <v>0</v>
      </c>
      <c r="CJ45" s="2658">
        <f t="shared" si="80"/>
        <v>0</v>
      </c>
      <c r="CK45" s="3067"/>
      <c r="CL45" s="3067"/>
      <c r="CM45" s="2658">
        <f t="shared" si="83"/>
        <v>0</v>
      </c>
      <c r="CN45" s="2658">
        <f t="shared" si="84"/>
        <v>0</v>
      </c>
    </row>
    <row r="46" spans="1:92" ht="15" customHeight="1" x14ac:dyDescent="0.25">
      <c r="A46" s="3128"/>
      <c r="B46" s="2929" t="s">
        <v>4297</v>
      </c>
      <c r="C46" s="1530">
        <f t="shared" si="72"/>
        <v>0</v>
      </c>
      <c r="D46" s="1932">
        <f t="shared" ref="D46:E46" si="92">+F46+H46+J46+L46+N46+P46+R46+T46+V46+X46+Z46+AB46+AD46+AF46+AH46</f>
        <v>0</v>
      </c>
      <c r="E46" s="1933">
        <f t="shared" si="92"/>
        <v>0</v>
      </c>
      <c r="F46" s="355"/>
      <c r="G46" s="2057"/>
      <c r="H46" s="355"/>
      <c r="I46" s="2057"/>
      <c r="J46" s="355"/>
      <c r="K46" s="2057"/>
      <c r="L46" s="355"/>
      <c r="M46" s="2057"/>
      <c r="N46" s="355"/>
      <c r="O46" s="2057"/>
      <c r="P46" s="355"/>
      <c r="Q46" s="2057"/>
      <c r="R46" s="355"/>
      <c r="S46" s="2057"/>
      <c r="T46" s="355"/>
      <c r="U46" s="2057"/>
      <c r="V46" s="355"/>
      <c r="W46" s="2057"/>
      <c r="X46" s="355"/>
      <c r="Y46" s="2057"/>
      <c r="Z46" s="355"/>
      <c r="AA46" s="2057"/>
      <c r="AB46" s="355"/>
      <c r="AC46" s="2057"/>
      <c r="AD46" s="355"/>
      <c r="AE46" s="2057"/>
      <c r="AF46" s="355"/>
      <c r="AG46" s="2057"/>
      <c r="AH46" s="355"/>
      <c r="AI46" s="2057"/>
      <c r="AJ46" s="2084"/>
      <c r="AK46" s="2084"/>
      <c r="AL46" s="2084"/>
      <c r="AM46" s="2084"/>
      <c r="AN46" s="2084"/>
      <c r="AO46" s="2084"/>
      <c r="AP46" s="2084"/>
      <c r="AQ46" s="2084"/>
      <c r="AR46" s="2084"/>
      <c r="AS46" s="2084"/>
      <c r="AT46" s="379"/>
      <c r="AU46" s="2088"/>
      <c r="AV46" s="3070"/>
      <c r="AW46" s="1639"/>
      <c r="AX46" s="240" t="str">
        <f t="shared" si="74"/>
        <v/>
      </c>
      <c r="BU46" s="240" t="str">
        <f t="shared" si="86"/>
        <v/>
      </c>
      <c r="BZ46" s="2228" t="str">
        <f t="array" ref="BZ46">IF(AND($C46&lt;&gt;0,AJ46:AS46=""),"* No olvide ingresar la variable "&amp;AJ$36&amp;""&amp;". Digite CERO si no tiene. ","")</f>
        <v/>
      </c>
      <c r="CA46" s="1755" t="str">
        <f t="shared" si="75"/>
        <v/>
      </c>
      <c r="CB46" s="3066"/>
      <c r="CC46" s="3066"/>
      <c r="CD46" s="1755" t="str">
        <f t="shared" si="78"/>
        <v/>
      </c>
      <c r="CE46" s="1755" t="str">
        <f t="shared" si="79"/>
        <v/>
      </c>
      <c r="CI46" s="2420">
        <f t="array" ref="CI46">IF(AND($C46&lt;&gt;0,AJ46:AS46=""),1,0)</f>
        <v>0</v>
      </c>
      <c r="CJ46" s="2658">
        <f t="shared" si="80"/>
        <v>0</v>
      </c>
      <c r="CK46" s="3067"/>
      <c r="CL46" s="3067"/>
      <c r="CM46" s="2658">
        <f t="shared" si="83"/>
        <v>0</v>
      </c>
      <c r="CN46" s="2658">
        <f t="shared" si="84"/>
        <v>0</v>
      </c>
    </row>
    <row r="47" spans="1:92" ht="15" customHeight="1" x14ac:dyDescent="0.25">
      <c r="A47" s="3129"/>
      <c r="B47" s="193" t="s">
        <v>638</v>
      </c>
      <c r="C47" s="442">
        <f t="shared" si="72"/>
        <v>0</v>
      </c>
      <c r="D47" s="1934">
        <f t="shared" ref="D47:E47" si="93">+F47+H47+J47+L47+N47+P47+R47+T47+V47+X47+Z47+AB47+AD47+AF47+AH47</f>
        <v>0</v>
      </c>
      <c r="E47" s="1935">
        <f t="shared" si="93"/>
        <v>0</v>
      </c>
      <c r="F47" s="131"/>
      <c r="G47" s="1847"/>
      <c r="H47" s="131"/>
      <c r="I47" s="1847"/>
      <c r="J47" s="131"/>
      <c r="K47" s="1847"/>
      <c r="L47" s="131"/>
      <c r="M47" s="1847"/>
      <c r="N47" s="131"/>
      <c r="O47" s="1847"/>
      <c r="P47" s="131"/>
      <c r="Q47" s="1847"/>
      <c r="R47" s="131"/>
      <c r="S47" s="1847"/>
      <c r="T47" s="131"/>
      <c r="U47" s="1847"/>
      <c r="V47" s="131"/>
      <c r="W47" s="1847"/>
      <c r="X47" s="131"/>
      <c r="Y47" s="1847"/>
      <c r="Z47" s="131"/>
      <c r="AA47" s="1847"/>
      <c r="AB47" s="131"/>
      <c r="AC47" s="1847"/>
      <c r="AD47" s="131"/>
      <c r="AE47" s="1847"/>
      <c r="AF47" s="131"/>
      <c r="AG47" s="1847"/>
      <c r="AH47" s="131"/>
      <c r="AI47" s="1847"/>
      <c r="AJ47" s="2137"/>
      <c r="AK47" s="2137"/>
      <c r="AL47" s="2137"/>
      <c r="AM47" s="2137"/>
      <c r="AN47" s="2137"/>
      <c r="AO47" s="2137"/>
      <c r="AP47" s="2137"/>
      <c r="AQ47" s="2137"/>
      <c r="AR47" s="2137"/>
      <c r="AS47" s="2137"/>
      <c r="AT47" s="445"/>
      <c r="AU47" s="2129"/>
      <c r="AV47" s="323"/>
      <c r="AW47" s="2109"/>
      <c r="AX47" s="240" t="str">
        <f t="shared" si="74"/>
        <v/>
      </c>
      <c r="BZ47" s="2228" t="str">
        <f t="array" ref="BZ47">IF(AND($C47&lt;&gt;0,AJ47:AS47=""),"* No olvide ingresar la variable "&amp;AJ$36&amp;""&amp;". Digite CERO si no tiene. ","")</f>
        <v/>
      </c>
      <c r="CA47" s="1755" t="str">
        <f t="shared" si="75"/>
        <v/>
      </c>
      <c r="CB47" s="3066"/>
      <c r="CC47" s="3066"/>
      <c r="CD47" s="1755" t="str">
        <f t="shared" si="78"/>
        <v/>
      </c>
      <c r="CE47" s="1755" t="str">
        <f t="shared" si="79"/>
        <v/>
      </c>
      <c r="CI47" s="2420">
        <f t="array" ref="CI47">IF(AND($C47&lt;&gt;0,AJ47:AS47=""),1,0)</f>
        <v>0</v>
      </c>
      <c r="CJ47" s="2658">
        <f t="shared" si="80"/>
        <v>0</v>
      </c>
      <c r="CK47" s="3067"/>
      <c r="CL47" s="3067"/>
      <c r="CM47" s="2658">
        <f t="shared" si="83"/>
        <v>0</v>
      </c>
      <c r="CN47" s="2658">
        <f t="shared" si="84"/>
        <v>0</v>
      </c>
    </row>
    <row r="48" spans="1:92" ht="15" customHeight="1" x14ac:dyDescent="0.25">
      <c r="A48" s="3268" t="s">
        <v>4298</v>
      </c>
      <c r="B48" s="3071" t="s">
        <v>4299</v>
      </c>
      <c r="C48" s="2124">
        <f t="shared" si="72"/>
        <v>0</v>
      </c>
      <c r="D48" s="1929">
        <f t="shared" ref="D48:E48" si="94">+F48+H48+J48+L48+N48+P48+R48+T48+V48+X48+Z48+AB48+AD48+AF48+AH48</f>
        <v>0</v>
      </c>
      <c r="E48" s="1930">
        <f t="shared" si="94"/>
        <v>0</v>
      </c>
      <c r="F48" s="1843"/>
      <c r="G48" s="1844"/>
      <c r="H48" s="1843"/>
      <c r="I48" s="1844"/>
      <c r="J48" s="1843"/>
      <c r="K48" s="1844"/>
      <c r="L48" s="1843"/>
      <c r="M48" s="1844"/>
      <c r="N48" s="1843"/>
      <c r="O48" s="1844"/>
      <c r="P48" s="1843"/>
      <c r="Q48" s="1844"/>
      <c r="R48" s="1843"/>
      <c r="S48" s="1844"/>
      <c r="T48" s="1843"/>
      <c r="U48" s="1844"/>
      <c r="V48" s="1843"/>
      <c r="W48" s="1844"/>
      <c r="X48" s="1843"/>
      <c r="Y48" s="1844"/>
      <c r="Z48" s="1843"/>
      <c r="AA48" s="1844"/>
      <c r="AB48" s="1843"/>
      <c r="AC48" s="1844"/>
      <c r="AD48" s="1843"/>
      <c r="AE48" s="1844"/>
      <c r="AF48" s="1843"/>
      <c r="AG48" s="1844"/>
      <c r="AH48" s="1843"/>
      <c r="AI48" s="1844"/>
      <c r="AJ48" s="2135"/>
      <c r="AK48" s="2135"/>
      <c r="AL48" s="2135"/>
      <c r="AM48" s="2135"/>
      <c r="AN48" s="2135"/>
      <c r="AO48" s="2135"/>
      <c r="AP48" s="2135"/>
      <c r="AQ48" s="2135"/>
      <c r="AR48" s="2135"/>
      <c r="AS48" s="2135"/>
      <c r="AT48" s="2090"/>
      <c r="AU48" s="2091"/>
      <c r="AV48" s="3068"/>
      <c r="AW48" s="3069"/>
      <c r="AX48" s="240" t="str">
        <f t="shared" si="74"/>
        <v/>
      </c>
      <c r="BU48" s="240" t="str">
        <f t="shared" ref="BU48:BU51" si="95">IF(CI48=1," * La suma de Atenciones por profesional no debe ser mayor al Total.","")</f>
        <v/>
      </c>
      <c r="BZ48" s="2228" t="str">
        <f t="array" ref="BZ48">IF(AND($C48&lt;&gt;0,AJ48:AS48=""),"* No olvide ingresar la variable "&amp;AJ$36&amp;""&amp;". Digite CERO si no tiene. ","")</f>
        <v/>
      </c>
      <c r="CA48" s="1755" t="str">
        <f t="shared" si="75"/>
        <v/>
      </c>
      <c r="CB48" s="3066"/>
      <c r="CC48" s="3066"/>
      <c r="CD48" s="1755" t="str">
        <f t="shared" si="78"/>
        <v/>
      </c>
      <c r="CE48" s="1755" t="str">
        <f t="shared" si="79"/>
        <v/>
      </c>
      <c r="CI48" s="2420">
        <f t="array" ref="CI48">IF(AND($C48&lt;&gt;0,AJ48:AS48=""),1,0)</f>
        <v>0</v>
      </c>
      <c r="CJ48" s="2658">
        <f t="shared" si="80"/>
        <v>0</v>
      </c>
      <c r="CK48" s="3067"/>
      <c r="CL48" s="3067"/>
      <c r="CM48" s="2658">
        <f t="shared" si="83"/>
        <v>0</v>
      </c>
      <c r="CN48" s="2658">
        <f t="shared" si="84"/>
        <v>0</v>
      </c>
    </row>
    <row r="49" spans="1:92" ht="15" customHeight="1" x14ac:dyDescent="0.25">
      <c r="A49" s="3129"/>
      <c r="B49" s="1640" t="s">
        <v>4296</v>
      </c>
      <c r="C49" s="442">
        <f t="shared" si="72"/>
        <v>0</v>
      </c>
      <c r="D49" s="1934">
        <f t="shared" ref="D49:E49" si="96">+F49+H49+J49+L49+N49+P49+R49+T49+V49+X49+Z49+AB49+AD49+AF49+AH49</f>
        <v>0</v>
      </c>
      <c r="E49" s="1935">
        <f t="shared" si="96"/>
        <v>0</v>
      </c>
      <c r="F49" s="131"/>
      <c r="G49" s="1847"/>
      <c r="H49" s="131"/>
      <c r="I49" s="1847"/>
      <c r="J49" s="131"/>
      <c r="K49" s="1847"/>
      <c r="L49" s="131"/>
      <c r="M49" s="1847"/>
      <c r="N49" s="131"/>
      <c r="O49" s="1847"/>
      <c r="P49" s="131"/>
      <c r="Q49" s="1847"/>
      <c r="R49" s="131"/>
      <c r="S49" s="1847"/>
      <c r="T49" s="131"/>
      <c r="U49" s="1847"/>
      <c r="V49" s="131"/>
      <c r="W49" s="1847"/>
      <c r="X49" s="131"/>
      <c r="Y49" s="1847"/>
      <c r="Z49" s="131"/>
      <c r="AA49" s="1847"/>
      <c r="AB49" s="131"/>
      <c r="AC49" s="1847"/>
      <c r="AD49" s="131"/>
      <c r="AE49" s="1847"/>
      <c r="AF49" s="131"/>
      <c r="AG49" s="1847"/>
      <c r="AH49" s="131"/>
      <c r="AI49" s="1847"/>
      <c r="AJ49" s="2137"/>
      <c r="AK49" s="2137"/>
      <c r="AL49" s="2137"/>
      <c r="AM49" s="2137"/>
      <c r="AN49" s="2137"/>
      <c r="AO49" s="2137"/>
      <c r="AP49" s="2137"/>
      <c r="AQ49" s="2137"/>
      <c r="AR49" s="2137"/>
      <c r="AS49" s="2137"/>
      <c r="AT49" s="445"/>
      <c r="AU49" s="2129"/>
      <c r="AV49" s="323"/>
      <c r="AW49" s="2109"/>
      <c r="AX49" s="240" t="str">
        <f t="shared" si="74"/>
        <v/>
      </c>
      <c r="BU49" s="240" t="str">
        <f t="shared" si="95"/>
        <v/>
      </c>
      <c r="BZ49" s="2228" t="str">
        <f t="array" ref="BZ49">IF(AND($C49&lt;&gt;0,AJ49:AS49=""),"* No olvide ingresar la variable "&amp;AJ$36&amp;""&amp;". Digite CERO si no tiene. ","")</f>
        <v/>
      </c>
      <c r="CA49" s="1755" t="str">
        <f t="shared" si="75"/>
        <v/>
      </c>
      <c r="CB49" s="3066"/>
      <c r="CC49" s="3066"/>
      <c r="CD49" s="1755" t="str">
        <f t="shared" si="78"/>
        <v/>
      </c>
      <c r="CE49" s="1755" t="str">
        <f t="shared" si="79"/>
        <v/>
      </c>
      <c r="CI49" s="2420">
        <f t="array" ref="CI49">IF(AND($C49&lt;&gt;0,AJ49:AS49=""),1,0)</f>
        <v>0</v>
      </c>
      <c r="CJ49" s="2658">
        <f t="shared" si="80"/>
        <v>0</v>
      </c>
      <c r="CK49" s="3067"/>
      <c r="CL49" s="3067"/>
      <c r="CM49" s="2658">
        <f t="shared" si="83"/>
        <v>0</v>
      </c>
      <c r="CN49" s="2658">
        <f t="shared" si="84"/>
        <v>0</v>
      </c>
    </row>
    <row r="50" spans="1:92" ht="15" customHeight="1" x14ac:dyDescent="0.25">
      <c r="A50" s="3268" t="s">
        <v>597</v>
      </c>
      <c r="B50" s="790" t="s">
        <v>4300</v>
      </c>
      <c r="C50" s="2124">
        <f t="shared" si="72"/>
        <v>0</v>
      </c>
      <c r="D50" s="1929">
        <f t="shared" ref="D50:E50" si="97">+F50+H50+J50+L50+N50+P50+R50+T50+V50+X50+Z50+AB50+AD50+AF50+AH50</f>
        <v>0</v>
      </c>
      <c r="E50" s="1930">
        <f t="shared" si="97"/>
        <v>0</v>
      </c>
      <c r="F50" s="1843"/>
      <c r="G50" s="1844"/>
      <c r="H50" s="1843"/>
      <c r="I50" s="1844"/>
      <c r="J50" s="1843"/>
      <c r="K50" s="1844"/>
      <c r="L50" s="1843"/>
      <c r="M50" s="1844"/>
      <c r="N50" s="1843"/>
      <c r="O50" s="1844"/>
      <c r="P50" s="1843"/>
      <c r="Q50" s="1844"/>
      <c r="R50" s="1843"/>
      <c r="S50" s="1844"/>
      <c r="T50" s="1843"/>
      <c r="U50" s="1844"/>
      <c r="V50" s="1843"/>
      <c r="W50" s="1844"/>
      <c r="X50" s="1843"/>
      <c r="Y50" s="1844"/>
      <c r="Z50" s="1843"/>
      <c r="AA50" s="1844"/>
      <c r="AB50" s="1843"/>
      <c r="AC50" s="1844"/>
      <c r="AD50" s="1843"/>
      <c r="AE50" s="1844"/>
      <c r="AF50" s="1843"/>
      <c r="AG50" s="1844"/>
      <c r="AH50" s="1843"/>
      <c r="AI50" s="1844"/>
      <c r="AJ50" s="2135"/>
      <c r="AK50" s="2135"/>
      <c r="AL50" s="2135"/>
      <c r="AM50" s="2135"/>
      <c r="AN50" s="2135"/>
      <c r="AO50" s="2135"/>
      <c r="AP50" s="2135"/>
      <c r="AQ50" s="2135"/>
      <c r="AR50" s="2135"/>
      <c r="AS50" s="2135"/>
      <c r="AT50" s="2090"/>
      <c r="AU50" s="2091"/>
      <c r="AV50" s="3068"/>
      <c r="AW50" s="3069"/>
      <c r="AX50" s="240" t="str">
        <f t="shared" si="74"/>
        <v/>
      </c>
      <c r="BU50" s="240" t="str">
        <f t="shared" si="95"/>
        <v/>
      </c>
      <c r="BZ50" s="2228" t="str">
        <f t="array" ref="BZ50">IF(AND($C50&lt;&gt;0,AJ50:AS50=""),"* No olvide ingresar la variable "&amp;AJ$36&amp;""&amp;". Digite CERO si no tiene. ","")</f>
        <v/>
      </c>
      <c r="CA50" s="1755" t="str">
        <f t="shared" si="75"/>
        <v/>
      </c>
      <c r="CB50" s="3066"/>
      <c r="CC50" s="3066"/>
      <c r="CD50" s="1755" t="str">
        <f t="shared" si="78"/>
        <v/>
      </c>
      <c r="CE50" s="1755" t="str">
        <f t="shared" si="79"/>
        <v/>
      </c>
      <c r="CI50" s="2420">
        <f t="array" ref="CI50">IF(AND($C50&lt;&gt;0,AJ50:AS50=""),1,0)</f>
        <v>0</v>
      </c>
      <c r="CJ50" s="2658">
        <f t="shared" si="80"/>
        <v>0</v>
      </c>
      <c r="CK50" s="3067"/>
      <c r="CL50" s="3067"/>
      <c r="CM50" s="2658">
        <f t="shared" si="83"/>
        <v>0</v>
      </c>
      <c r="CN50" s="2658">
        <f t="shared" si="84"/>
        <v>0</v>
      </c>
    </row>
    <row r="51" spans="1:92" ht="15" customHeight="1" x14ac:dyDescent="0.25">
      <c r="A51" s="3129"/>
      <c r="B51" s="1113" t="s">
        <v>4301</v>
      </c>
      <c r="C51" s="2581">
        <f t="shared" si="72"/>
        <v>0</v>
      </c>
      <c r="D51" s="2578">
        <f t="shared" ref="D51:E51" si="98">+F51+H51+J51+L51+N51+P51+R51+T51+V51+X51+Z51+AB51+AD51+AF51+AH51</f>
        <v>0</v>
      </c>
      <c r="E51" s="1532">
        <f t="shared" si="98"/>
        <v>0</v>
      </c>
      <c r="F51" s="131"/>
      <c r="G51" s="1847"/>
      <c r="H51" s="131"/>
      <c r="I51" s="1847"/>
      <c r="J51" s="131"/>
      <c r="K51" s="1847"/>
      <c r="L51" s="131"/>
      <c r="M51" s="1847"/>
      <c r="N51" s="131"/>
      <c r="O51" s="1847"/>
      <c r="P51" s="131"/>
      <c r="Q51" s="1847"/>
      <c r="R51" s="131"/>
      <c r="S51" s="1847"/>
      <c r="T51" s="131"/>
      <c r="U51" s="1847"/>
      <c r="V51" s="131"/>
      <c r="W51" s="1847"/>
      <c r="X51" s="131"/>
      <c r="Y51" s="1847"/>
      <c r="Z51" s="131"/>
      <c r="AA51" s="1847"/>
      <c r="AB51" s="131"/>
      <c r="AC51" s="1847"/>
      <c r="AD51" s="131"/>
      <c r="AE51" s="1847"/>
      <c r="AF51" s="131"/>
      <c r="AG51" s="1847"/>
      <c r="AH51" s="131"/>
      <c r="AI51" s="1847"/>
      <c r="AJ51" s="2137"/>
      <c r="AK51" s="2137"/>
      <c r="AL51" s="2137"/>
      <c r="AM51" s="2137"/>
      <c r="AN51" s="2137"/>
      <c r="AO51" s="2137"/>
      <c r="AP51" s="2137"/>
      <c r="AQ51" s="2137"/>
      <c r="AR51" s="2137"/>
      <c r="AS51" s="2137"/>
      <c r="AT51" s="445"/>
      <c r="AU51" s="2129"/>
      <c r="AV51" s="323"/>
      <c r="AW51" s="2109"/>
      <c r="AX51" s="240" t="str">
        <f t="shared" si="74"/>
        <v/>
      </c>
      <c r="BU51" s="240" t="str">
        <f t="shared" si="95"/>
        <v/>
      </c>
      <c r="BZ51" s="2228" t="str">
        <f t="array" ref="BZ51">IF(AND($C51&lt;&gt;0,AJ51:AS51=""),"* No olvide ingresar la variable "&amp;AJ$36&amp;""&amp;". Digite CERO si no tiene. ","")</f>
        <v/>
      </c>
      <c r="CA51" s="1755" t="str">
        <f t="shared" si="75"/>
        <v/>
      </c>
      <c r="CB51" s="3066"/>
      <c r="CC51" s="3066"/>
      <c r="CD51" s="1755" t="str">
        <f t="shared" si="78"/>
        <v/>
      </c>
      <c r="CE51" s="1755" t="str">
        <f t="shared" si="79"/>
        <v/>
      </c>
      <c r="CI51" s="2420">
        <f t="array" ref="CI51">IF(AND($C51&lt;&gt;0,AJ51:AS51=""),1,0)</f>
        <v>0</v>
      </c>
      <c r="CJ51" s="2658">
        <f t="shared" si="80"/>
        <v>0</v>
      </c>
      <c r="CK51" s="3067"/>
      <c r="CL51" s="3067"/>
      <c r="CM51" s="2658">
        <f t="shared" si="83"/>
        <v>0</v>
      </c>
      <c r="CN51" s="2658">
        <f t="shared" si="84"/>
        <v>0</v>
      </c>
    </row>
    <row r="52" spans="1:92" ht="16.5" customHeight="1" x14ac:dyDescent="0.25">
      <c r="A52" s="293" t="s">
        <v>4302</v>
      </c>
      <c r="B52" s="898"/>
      <c r="C52" s="898"/>
      <c r="D52" s="898"/>
      <c r="E52" s="898"/>
      <c r="F52" s="898"/>
      <c r="K52" s="898"/>
    </row>
    <row r="53" spans="1:92" ht="15" customHeight="1" x14ac:dyDescent="0.25">
      <c r="A53" s="3250" t="s">
        <v>4303</v>
      </c>
      <c r="B53" s="2144" t="s">
        <v>3644</v>
      </c>
      <c r="C53" s="488" t="s">
        <v>3324</v>
      </c>
      <c r="D53" s="2401" t="s">
        <v>4304</v>
      </c>
      <c r="K53" s="898"/>
    </row>
    <row r="54" spans="1:92" ht="15" customHeight="1" x14ac:dyDescent="0.25">
      <c r="A54" s="3128"/>
      <c r="B54" s="1641" t="s">
        <v>4305</v>
      </c>
      <c r="C54" s="318"/>
      <c r="D54" s="2210"/>
      <c r="J54" s="898"/>
    </row>
    <row r="55" spans="1:92" ht="15" customHeight="1" x14ac:dyDescent="0.25">
      <c r="A55" s="3128"/>
      <c r="B55" s="3072" t="s">
        <v>4306</v>
      </c>
      <c r="C55" s="2215"/>
      <c r="D55" s="2216"/>
      <c r="J55" s="898"/>
    </row>
    <row r="56" spans="1:92" ht="15" customHeight="1" x14ac:dyDescent="0.25">
      <c r="A56" s="3129"/>
      <c r="B56" s="115" t="s">
        <v>936</v>
      </c>
      <c r="C56" s="3073">
        <f t="shared" ref="C56:D56" si="99">SUM(C54:C55)</f>
        <v>0</v>
      </c>
      <c r="D56" s="3074">
        <f t="shared" si="99"/>
        <v>0</v>
      </c>
      <c r="F56" s="1642"/>
      <c r="G56" s="1642"/>
      <c r="H56" s="1642"/>
      <c r="I56" s="1642"/>
      <c r="J56" s="1642"/>
      <c r="K56" s="1642"/>
      <c r="L56" s="1642"/>
      <c r="M56" s="1642"/>
      <c r="N56" s="1642"/>
      <c r="O56" s="1642"/>
      <c r="P56" s="1642"/>
      <c r="Q56" s="1642"/>
      <c r="R56" s="1642"/>
      <c r="S56" s="1642"/>
      <c r="T56" s="1642"/>
      <c r="U56" s="1642"/>
      <c r="V56" s="1642"/>
      <c r="W56" s="1642"/>
      <c r="X56" s="1642"/>
      <c r="Y56" s="1642"/>
      <c r="Z56" s="1642"/>
      <c r="AA56" s="1642"/>
      <c r="AB56" s="1642"/>
      <c r="AC56" s="1642"/>
      <c r="AD56" s="1642"/>
      <c r="AE56" s="1642"/>
      <c r="AF56" s="1642"/>
      <c r="AG56" s="1642"/>
      <c r="AH56" s="1642"/>
      <c r="AI56" s="1642"/>
      <c r="AJ56" s="1642"/>
      <c r="AK56" s="1642"/>
      <c r="AL56" s="1642"/>
      <c r="AM56" s="1642"/>
      <c r="AN56" s="1642"/>
      <c r="AO56" s="1642"/>
      <c r="AP56" s="1642"/>
      <c r="AQ56" s="1642"/>
      <c r="AR56" s="1642"/>
      <c r="AS56" s="1642"/>
      <c r="AT56" s="1642"/>
      <c r="AU56" s="1642"/>
      <c r="AV56" s="1642"/>
      <c r="AW56" s="1642"/>
      <c r="AX56" s="1642"/>
      <c r="AY56" s="1642"/>
      <c r="AZ56" s="1642"/>
      <c r="BA56" s="1642"/>
      <c r="BB56" s="1642"/>
      <c r="BC56" s="1642"/>
      <c r="BD56" s="1642"/>
    </row>
    <row r="57" spans="1:92" ht="16.5" customHeight="1" x14ac:dyDescent="0.25">
      <c r="A57" s="293" t="s">
        <v>4307</v>
      </c>
      <c r="B57" s="1642"/>
      <c r="C57" s="1642"/>
      <c r="D57" s="1642"/>
      <c r="E57" s="1642"/>
      <c r="F57" s="1642"/>
      <c r="G57" s="547"/>
      <c r="H57" s="1702"/>
      <c r="I57" s="547"/>
      <c r="J57" s="547"/>
      <c r="K57" s="547"/>
      <c r="L57" s="547"/>
      <c r="M57" s="547"/>
      <c r="N57" s="547"/>
      <c r="O57" s="547"/>
      <c r="P57" s="547"/>
      <c r="Q57" s="547"/>
      <c r="R57" s="547"/>
      <c r="S57" s="547"/>
      <c r="T57" s="547"/>
      <c r="U57" s="547"/>
      <c r="V57" s="547"/>
      <c r="W57" s="547"/>
      <c r="X57" s="547"/>
      <c r="Y57" s="547"/>
      <c r="Z57" s="547"/>
      <c r="AA57" s="547"/>
      <c r="AB57" s="547"/>
      <c r="AC57" s="547"/>
      <c r="AD57" s="547"/>
      <c r="AE57" s="547"/>
      <c r="AF57" s="547"/>
      <c r="AG57" s="547"/>
      <c r="AH57" s="547"/>
      <c r="AI57" s="547"/>
      <c r="AJ57" s="547"/>
      <c r="AK57" s="547"/>
      <c r="AL57" s="547"/>
      <c r="AM57" s="547"/>
      <c r="AN57" s="547"/>
      <c r="AO57" s="547"/>
      <c r="AP57" s="547"/>
      <c r="AQ57" s="547"/>
      <c r="AR57" s="547"/>
      <c r="AS57" s="547"/>
      <c r="AT57" s="547"/>
      <c r="AU57" s="547"/>
      <c r="AV57" s="547"/>
      <c r="AW57" s="547"/>
      <c r="AX57" s="547"/>
      <c r="AY57" s="547"/>
      <c r="AZ57" s="547"/>
      <c r="BA57" s="547"/>
      <c r="BB57" s="547"/>
      <c r="BC57" s="547"/>
      <c r="BD57" s="547"/>
      <c r="BE57" s="547"/>
      <c r="BF57" s="1642"/>
      <c r="BG57" s="1642"/>
      <c r="BH57" s="1642"/>
      <c r="BI57" s="1642"/>
      <c r="BJ57" s="1642"/>
      <c r="BK57" s="1642"/>
      <c r="BL57" s="1642"/>
      <c r="BM57" s="1642"/>
      <c r="BN57" s="1642"/>
      <c r="BO57" s="1642"/>
      <c r="BP57" s="1642"/>
      <c r="BQ57" s="1642"/>
      <c r="BR57" s="1642"/>
      <c r="BS57" s="1642"/>
      <c r="BT57" s="1642"/>
      <c r="BU57" s="1642"/>
      <c r="BV57" s="1642"/>
      <c r="BW57" s="1642"/>
      <c r="BX57" s="1642"/>
      <c r="BY57" s="1642"/>
      <c r="BZ57" s="1642"/>
      <c r="CA57" s="1642"/>
      <c r="CB57" s="1642"/>
      <c r="CC57" s="1642"/>
      <c r="CD57" s="1642"/>
      <c r="CE57" s="1642"/>
      <c r="CF57" s="1642"/>
      <c r="CG57" s="1642"/>
      <c r="CH57" s="1642"/>
      <c r="CI57" s="1642"/>
      <c r="CJ57" s="1642"/>
      <c r="CK57" s="1642"/>
      <c r="CL57" s="1642"/>
      <c r="CM57" s="1642"/>
      <c r="CN57" s="1642"/>
    </row>
    <row r="58" spans="1:92" ht="14.25" customHeight="1" x14ac:dyDescent="0.25">
      <c r="A58" s="3208" t="s">
        <v>4308</v>
      </c>
      <c r="B58" s="3263" t="s">
        <v>4309</v>
      </c>
      <c r="C58" s="3124"/>
      <c r="D58" s="3122"/>
      <c r="E58" s="3263" t="s">
        <v>4310</v>
      </c>
      <c r="F58" s="3122"/>
      <c r="G58" s="547"/>
      <c r="H58" s="547"/>
      <c r="I58" s="547"/>
      <c r="J58" s="547"/>
      <c r="K58" s="547"/>
      <c r="L58" s="547"/>
      <c r="M58" s="547"/>
      <c r="N58" s="547"/>
      <c r="O58" s="547"/>
      <c r="P58" s="547"/>
      <c r="Q58" s="547"/>
      <c r="R58" s="547"/>
      <c r="S58" s="547"/>
      <c r="T58" s="547"/>
      <c r="U58" s="547"/>
      <c r="V58" s="547"/>
      <c r="W58" s="547"/>
      <c r="X58" s="547"/>
      <c r="Y58" s="547"/>
      <c r="Z58" s="547"/>
      <c r="AA58" s="547"/>
      <c r="AB58" s="547"/>
      <c r="AC58" s="547"/>
      <c r="AD58" s="547"/>
      <c r="AE58" s="547"/>
      <c r="AF58" s="547"/>
      <c r="AG58" s="547"/>
      <c r="AH58" s="547"/>
      <c r="AI58" s="547"/>
      <c r="AJ58" s="547"/>
      <c r="AK58" s="547"/>
      <c r="AL58" s="547"/>
      <c r="AM58" s="547"/>
      <c r="AN58" s="547"/>
      <c r="AO58" s="547"/>
      <c r="AP58" s="547"/>
      <c r="AQ58" s="547"/>
      <c r="AR58" s="547"/>
      <c r="AS58" s="547"/>
      <c r="AT58" s="547"/>
      <c r="AU58" s="547"/>
      <c r="AV58" s="547"/>
      <c r="AW58" s="547"/>
      <c r="AX58" s="547"/>
      <c r="AY58" s="547"/>
      <c r="AZ58" s="547"/>
      <c r="BA58" s="547"/>
      <c r="BB58" s="547"/>
      <c r="BC58" s="547"/>
      <c r="BD58" s="547"/>
      <c r="BE58" s="547"/>
      <c r="BF58" s="547"/>
      <c r="BG58" s="547"/>
      <c r="BH58" s="547"/>
      <c r="BI58" s="547"/>
      <c r="BJ58" s="547"/>
      <c r="BK58" s="547"/>
      <c r="BL58" s="547"/>
      <c r="BM58" s="547"/>
      <c r="BN58" s="547"/>
      <c r="BO58" s="547"/>
      <c r="BP58" s="547"/>
      <c r="BQ58" s="547"/>
      <c r="BR58" s="547"/>
      <c r="BS58" s="547"/>
      <c r="BT58" s="547"/>
      <c r="BU58" s="547"/>
      <c r="BV58" s="547"/>
      <c r="BW58" s="547"/>
      <c r="BX58" s="547"/>
      <c r="BY58" s="547"/>
      <c r="BZ58" s="547"/>
      <c r="CA58" s="547"/>
      <c r="CB58" s="547"/>
      <c r="CC58" s="547"/>
      <c r="CD58" s="547"/>
      <c r="CE58" s="547"/>
      <c r="CF58" s="547"/>
      <c r="CG58" s="547"/>
      <c r="CH58" s="547"/>
      <c r="CI58" s="547"/>
      <c r="CJ58" s="547"/>
      <c r="CK58" s="547"/>
      <c r="CL58" s="547"/>
      <c r="CM58" s="547"/>
      <c r="CN58" s="547"/>
    </row>
    <row r="59" spans="1:92" ht="27" customHeight="1" x14ac:dyDescent="0.25">
      <c r="A59" s="3150"/>
      <c r="B59" s="1643" t="s">
        <v>3644</v>
      </c>
      <c r="C59" s="1644" t="s">
        <v>4311</v>
      </c>
      <c r="D59" s="1644" t="s">
        <v>4312</v>
      </c>
      <c r="E59" s="1645" t="s">
        <v>4311</v>
      </c>
      <c r="F59" s="1646" t="s">
        <v>2599</v>
      </c>
      <c r="G59" s="547"/>
      <c r="H59" s="547"/>
      <c r="I59" s="547"/>
      <c r="J59" s="547"/>
      <c r="K59" s="547"/>
      <c r="L59" s="547"/>
      <c r="M59" s="547"/>
      <c r="N59" s="547"/>
      <c r="O59" s="547"/>
      <c r="P59" s="547"/>
      <c r="Q59" s="547"/>
      <c r="R59" s="547"/>
      <c r="S59" s="547"/>
      <c r="T59" s="547"/>
      <c r="U59" s="547"/>
      <c r="V59" s="547"/>
      <c r="W59" s="547"/>
      <c r="X59" s="547"/>
      <c r="Y59" s="547"/>
      <c r="Z59" s="547"/>
      <c r="AA59" s="547"/>
      <c r="AB59" s="547"/>
      <c r="AC59" s="547"/>
      <c r="AD59" s="547"/>
      <c r="AE59" s="547"/>
      <c r="AF59" s="547"/>
      <c r="AG59" s="547"/>
      <c r="AH59" s="547"/>
      <c r="AI59" s="547"/>
      <c r="AJ59" s="547"/>
      <c r="AK59" s="547"/>
      <c r="AL59" s="547"/>
      <c r="AM59" s="547"/>
      <c r="AN59" s="547"/>
      <c r="AO59" s="547"/>
      <c r="AP59" s="547"/>
      <c r="AQ59" s="547"/>
      <c r="AR59" s="547"/>
      <c r="AS59" s="547"/>
      <c r="AT59" s="547"/>
      <c r="AU59" s="547"/>
      <c r="AV59" s="547"/>
      <c r="AW59" s="547"/>
      <c r="AX59" s="547"/>
      <c r="AY59" s="547"/>
      <c r="AZ59" s="547"/>
      <c r="BA59" s="547"/>
      <c r="BB59" s="547"/>
      <c r="BC59" s="547"/>
      <c r="BD59" s="547"/>
      <c r="BE59" s="547"/>
      <c r="BF59" s="547"/>
      <c r="BG59" s="547"/>
      <c r="BH59" s="547"/>
      <c r="BI59" s="547"/>
      <c r="BJ59" s="547"/>
      <c r="BK59" s="547"/>
      <c r="BL59" s="547"/>
      <c r="BM59" s="547"/>
      <c r="BN59" s="547"/>
      <c r="BO59" s="547"/>
      <c r="BP59" s="547"/>
      <c r="BQ59" s="547"/>
      <c r="BR59" s="547"/>
      <c r="BS59" s="547"/>
      <c r="BT59" s="547"/>
      <c r="BU59" s="547"/>
      <c r="BV59" s="547"/>
      <c r="BW59" s="547"/>
      <c r="BX59" s="547"/>
      <c r="BY59" s="547"/>
      <c r="BZ59" s="547"/>
      <c r="CA59" s="547"/>
      <c r="CB59" s="547"/>
      <c r="CC59" s="547"/>
      <c r="CD59" s="547"/>
      <c r="CE59" s="547"/>
      <c r="CF59" s="547"/>
      <c r="CG59" s="547"/>
      <c r="CH59" s="547"/>
      <c r="CI59" s="547"/>
      <c r="CJ59" s="547"/>
      <c r="CK59" s="547"/>
      <c r="CL59" s="547"/>
      <c r="CM59" s="547"/>
      <c r="CN59" s="547"/>
    </row>
    <row r="60" spans="1:92" ht="14.25" customHeight="1" x14ac:dyDescent="0.25">
      <c r="A60" s="3208" t="s">
        <v>4313</v>
      </c>
      <c r="B60" s="1641" t="s">
        <v>4314</v>
      </c>
      <c r="C60" s="321"/>
      <c r="D60" s="321"/>
      <c r="E60" s="318"/>
      <c r="F60" s="2210"/>
      <c r="G60" s="547"/>
      <c r="H60" s="547"/>
      <c r="I60" s="547"/>
      <c r="J60" s="547"/>
      <c r="K60" s="547"/>
      <c r="L60" s="547"/>
      <c r="M60" s="547"/>
      <c r="N60" s="547"/>
      <c r="O60" s="547"/>
      <c r="P60" s="547"/>
      <c r="Q60" s="547"/>
      <c r="R60" s="547"/>
      <c r="S60" s="547"/>
      <c r="T60" s="547"/>
      <c r="U60" s="547"/>
      <c r="V60" s="547"/>
      <c r="W60" s="547"/>
      <c r="X60" s="547"/>
      <c r="Y60" s="547"/>
      <c r="Z60" s="547"/>
      <c r="AA60" s="547"/>
      <c r="AB60" s="547"/>
      <c r="AC60" s="547"/>
      <c r="AD60" s="547"/>
      <c r="AE60" s="547"/>
      <c r="AF60" s="547"/>
      <c r="AG60" s="547"/>
      <c r="AH60" s="547"/>
      <c r="AI60" s="547"/>
      <c r="AJ60" s="547"/>
      <c r="AK60" s="547"/>
      <c r="AL60" s="547"/>
      <c r="AM60" s="547"/>
      <c r="AN60" s="547"/>
      <c r="AO60" s="547"/>
      <c r="AP60" s="547"/>
      <c r="AQ60" s="547"/>
      <c r="AR60" s="547"/>
      <c r="AS60" s="547"/>
      <c r="AT60" s="547"/>
      <c r="AU60" s="547"/>
      <c r="AV60" s="547"/>
      <c r="AW60" s="547"/>
      <c r="AX60" s="547"/>
      <c r="AY60" s="547"/>
      <c r="AZ60" s="547"/>
      <c r="BA60" s="547"/>
      <c r="BB60" s="547"/>
      <c r="BC60" s="547"/>
      <c r="BD60" s="547"/>
      <c r="BE60" s="547"/>
      <c r="BF60" s="547"/>
      <c r="BG60" s="547"/>
      <c r="BH60" s="547"/>
      <c r="BI60" s="547"/>
      <c r="BJ60" s="547"/>
      <c r="BK60" s="547"/>
      <c r="BL60" s="547"/>
      <c r="BM60" s="547"/>
      <c r="BN60" s="547"/>
      <c r="BO60" s="547"/>
      <c r="BP60" s="547"/>
      <c r="BQ60" s="547"/>
      <c r="BR60" s="547"/>
      <c r="BS60" s="547"/>
      <c r="BT60" s="547"/>
      <c r="BU60" s="547"/>
      <c r="BV60" s="547"/>
      <c r="BW60" s="547"/>
      <c r="BX60" s="547"/>
      <c r="BY60" s="547"/>
      <c r="BZ60" s="547"/>
      <c r="CA60" s="547"/>
      <c r="CB60" s="547"/>
      <c r="CC60" s="547"/>
      <c r="CD60" s="547"/>
      <c r="CE60" s="547"/>
      <c r="CF60" s="547"/>
      <c r="CG60" s="547"/>
      <c r="CH60" s="547"/>
      <c r="CI60" s="547"/>
      <c r="CJ60" s="547"/>
      <c r="CK60" s="547"/>
      <c r="CL60" s="547"/>
      <c r="CM60" s="547"/>
      <c r="CN60" s="547"/>
    </row>
    <row r="61" spans="1:92" ht="14.25" customHeight="1" x14ac:dyDescent="0.25">
      <c r="A61" s="3150"/>
      <c r="B61" s="3072" t="s">
        <v>4315</v>
      </c>
      <c r="C61" s="2219"/>
      <c r="D61" s="2219"/>
      <c r="E61" s="323"/>
      <c r="F61" s="2216"/>
      <c r="G61" s="547"/>
      <c r="H61" s="547"/>
      <c r="I61" s="547"/>
      <c r="J61" s="547"/>
      <c r="K61" s="547"/>
      <c r="L61" s="547"/>
      <c r="M61" s="547"/>
      <c r="N61" s="547"/>
      <c r="O61" s="547"/>
      <c r="P61" s="547"/>
      <c r="Q61" s="547"/>
      <c r="R61" s="547"/>
      <c r="S61" s="547"/>
      <c r="T61" s="547"/>
      <c r="U61" s="547"/>
      <c r="V61" s="547"/>
      <c r="W61" s="547"/>
      <c r="X61" s="547"/>
      <c r="Y61" s="547"/>
      <c r="Z61" s="547"/>
      <c r="AA61" s="547"/>
      <c r="AB61" s="547"/>
      <c r="AC61" s="547"/>
      <c r="AD61" s="547"/>
      <c r="AE61" s="547"/>
      <c r="AF61" s="547"/>
      <c r="AG61" s="547"/>
      <c r="AH61" s="547"/>
      <c r="AI61" s="547"/>
      <c r="AJ61" s="547"/>
      <c r="AK61" s="547"/>
      <c r="AL61" s="547"/>
      <c r="AM61" s="547"/>
      <c r="AN61" s="547"/>
      <c r="AO61" s="547"/>
      <c r="AP61" s="547"/>
      <c r="AQ61" s="547"/>
      <c r="AR61" s="547"/>
      <c r="AS61" s="547"/>
      <c r="AT61" s="547"/>
      <c r="AU61" s="547"/>
      <c r="AV61" s="547"/>
      <c r="AW61" s="547"/>
      <c r="AX61" s="547"/>
      <c r="AY61" s="547"/>
      <c r="AZ61" s="547"/>
      <c r="BA61" s="547"/>
      <c r="BB61" s="547"/>
      <c r="BC61" s="547"/>
      <c r="BD61" s="547"/>
      <c r="BE61" s="547"/>
      <c r="BF61" s="547"/>
      <c r="BG61" s="547"/>
      <c r="BH61" s="547"/>
      <c r="BI61" s="547"/>
      <c r="BJ61" s="547"/>
      <c r="BK61" s="547"/>
      <c r="BL61" s="547"/>
      <c r="BM61" s="547"/>
      <c r="BN61" s="547"/>
      <c r="BO61" s="547"/>
      <c r="BP61" s="547"/>
      <c r="BQ61" s="547"/>
      <c r="BR61" s="547"/>
      <c r="BS61" s="547"/>
      <c r="BT61" s="547"/>
      <c r="BU61" s="547"/>
      <c r="BV61" s="547"/>
      <c r="BW61" s="547"/>
      <c r="BX61" s="547"/>
      <c r="BY61" s="547"/>
      <c r="BZ61" s="547"/>
      <c r="CA61" s="547"/>
      <c r="CB61" s="547"/>
      <c r="CC61" s="547"/>
      <c r="CD61" s="547"/>
      <c r="CE61" s="547"/>
      <c r="CF61" s="547"/>
      <c r="CG61" s="547"/>
      <c r="CH61" s="547"/>
      <c r="CI61" s="547"/>
      <c r="CJ61" s="547"/>
      <c r="CK61" s="547"/>
      <c r="CL61" s="547"/>
      <c r="CM61" s="547"/>
      <c r="CN61" s="547"/>
    </row>
    <row r="62" spans="1:92" ht="14.25" customHeight="1" x14ac:dyDescent="0.25">
      <c r="A62" s="3208" t="s">
        <v>4316</v>
      </c>
      <c r="B62" s="1323" t="s">
        <v>4314</v>
      </c>
      <c r="C62" s="321"/>
      <c r="D62" s="321"/>
      <c r="E62" s="1647"/>
      <c r="F62" s="3075"/>
      <c r="G62" s="547"/>
      <c r="H62" s="547"/>
      <c r="I62" s="547"/>
      <c r="J62" s="547"/>
      <c r="K62" s="547"/>
      <c r="L62" s="547"/>
      <c r="M62" s="547"/>
      <c r="N62" s="547"/>
      <c r="O62" s="547"/>
      <c r="P62" s="547"/>
      <c r="Q62" s="547"/>
      <c r="R62" s="547"/>
      <c r="S62" s="547"/>
      <c r="T62" s="547"/>
      <c r="U62" s="547"/>
      <c r="V62" s="547"/>
      <c r="W62" s="547"/>
      <c r="X62" s="547"/>
      <c r="Y62" s="547"/>
      <c r="Z62" s="547"/>
      <c r="AA62" s="547"/>
      <c r="AB62" s="547"/>
      <c r="AC62" s="547"/>
      <c r="AD62" s="547"/>
      <c r="AE62" s="547"/>
      <c r="AF62" s="547"/>
      <c r="AG62" s="547"/>
      <c r="AH62" s="547"/>
      <c r="AI62" s="547"/>
      <c r="AJ62" s="547"/>
      <c r="AK62" s="547"/>
      <c r="AL62" s="547"/>
      <c r="AM62" s="547"/>
      <c r="AN62" s="547"/>
      <c r="AO62" s="547"/>
      <c r="AP62" s="547"/>
      <c r="AQ62" s="547"/>
      <c r="AR62" s="547"/>
      <c r="AS62" s="547"/>
      <c r="AT62" s="547"/>
      <c r="AU62" s="547"/>
      <c r="AV62" s="547"/>
      <c r="AW62" s="547"/>
      <c r="AX62" s="547"/>
      <c r="AY62" s="547"/>
      <c r="AZ62" s="547"/>
      <c r="BA62" s="547"/>
      <c r="BB62" s="547"/>
      <c r="BC62" s="547"/>
      <c r="BD62" s="547"/>
      <c r="BE62" s="547"/>
      <c r="BF62" s="547"/>
      <c r="BG62" s="547"/>
      <c r="BH62" s="547"/>
      <c r="BI62" s="547"/>
      <c r="BJ62" s="547"/>
      <c r="BK62" s="547"/>
      <c r="BL62" s="547"/>
      <c r="BM62" s="547"/>
      <c r="BN62" s="547"/>
      <c r="BO62" s="547"/>
      <c r="BP62" s="547"/>
      <c r="BQ62" s="547"/>
      <c r="BR62" s="547"/>
      <c r="BS62" s="547"/>
      <c r="BT62" s="547"/>
      <c r="BU62" s="547"/>
      <c r="BV62" s="547"/>
      <c r="BW62" s="547"/>
      <c r="BX62" s="547"/>
      <c r="BY62" s="547"/>
      <c r="BZ62" s="547"/>
      <c r="CA62" s="547"/>
      <c r="CB62" s="547"/>
      <c r="CC62" s="547"/>
      <c r="CD62" s="547"/>
      <c r="CE62" s="547"/>
      <c r="CF62" s="547"/>
      <c r="CG62" s="547"/>
      <c r="CH62" s="547"/>
      <c r="CI62" s="547"/>
      <c r="CJ62" s="547"/>
      <c r="CK62" s="547"/>
      <c r="CL62" s="547"/>
      <c r="CM62" s="547"/>
      <c r="CN62" s="547"/>
    </row>
    <row r="63" spans="1:92" ht="14.25" customHeight="1" x14ac:dyDescent="0.25">
      <c r="A63" s="3150"/>
      <c r="B63" s="3072" t="s">
        <v>4315</v>
      </c>
      <c r="C63" s="2219"/>
      <c r="D63" s="2219"/>
      <c r="E63" s="3076"/>
      <c r="F63" s="3077"/>
      <c r="G63" s="547"/>
      <c r="H63" s="547"/>
      <c r="I63" s="547"/>
      <c r="J63" s="547"/>
      <c r="K63" s="547"/>
      <c r="L63" s="547"/>
      <c r="M63" s="547"/>
      <c r="N63" s="547"/>
      <c r="O63" s="547"/>
      <c r="P63" s="547"/>
      <c r="Q63" s="547"/>
      <c r="R63" s="547"/>
      <c r="S63" s="547"/>
      <c r="T63" s="547"/>
      <c r="U63" s="547"/>
      <c r="V63" s="547"/>
      <c r="W63" s="547"/>
      <c r="X63" s="547"/>
      <c r="Y63" s="547"/>
      <c r="Z63" s="547"/>
      <c r="AA63" s="547"/>
      <c r="AB63" s="547"/>
      <c r="AC63" s="547"/>
      <c r="AD63" s="547"/>
      <c r="AE63" s="547"/>
      <c r="AF63" s="547"/>
      <c r="AG63" s="547"/>
      <c r="AH63" s="547"/>
      <c r="AI63" s="547"/>
      <c r="AJ63" s="547"/>
      <c r="AK63" s="547"/>
      <c r="AL63" s="547"/>
      <c r="AM63" s="547"/>
      <c r="AN63" s="547"/>
      <c r="AO63" s="547"/>
      <c r="AP63" s="547"/>
      <c r="AQ63" s="547"/>
      <c r="AR63" s="547"/>
      <c r="AS63" s="547"/>
      <c r="AT63" s="547"/>
      <c r="AU63" s="547"/>
      <c r="AV63" s="547"/>
      <c r="AW63" s="547"/>
      <c r="AX63" s="547"/>
      <c r="AY63" s="547"/>
      <c r="AZ63" s="547"/>
      <c r="BA63" s="547"/>
      <c r="BB63" s="547"/>
      <c r="BC63" s="547"/>
      <c r="BD63" s="547"/>
      <c r="BE63" s="547"/>
      <c r="BF63" s="547"/>
      <c r="BG63" s="547"/>
      <c r="BH63" s="547"/>
      <c r="BI63" s="547"/>
      <c r="BJ63" s="547"/>
      <c r="BK63" s="547"/>
      <c r="BL63" s="547"/>
      <c r="BM63" s="547"/>
      <c r="BN63" s="547"/>
      <c r="BO63" s="547"/>
      <c r="BP63" s="547"/>
      <c r="BQ63" s="547"/>
      <c r="BR63" s="547"/>
      <c r="BS63" s="547"/>
      <c r="BT63" s="547"/>
      <c r="BU63" s="547"/>
      <c r="BV63" s="547"/>
      <c r="BW63" s="547"/>
      <c r="BX63" s="547"/>
      <c r="BY63" s="547"/>
      <c r="BZ63" s="547"/>
      <c r="CA63" s="547"/>
      <c r="CB63" s="547"/>
      <c r="CC63" s="547"/>
      <c r="CD63" s="547"/>
      <c r="CE63" s="547"/>
      <c r="CF63" s="547"/>
      <c r="CG63" s="547"/>
      <c r="CH63" s="547"/>
      <c r="CI63" s="547"/>
      <c r="CJ63" s="547"/>
      <c r="CK63" s="547"/>
      <c r="CL63" s="547"/>
      <c r="CM63" s="547"/>
      <c r="CN63" s="547"/>
    </row>
    <row r="64" spans="1:92" ht="14.25" customHeight="1" x14ac:dyDescent="0.25">
      <c r="A64" s="3208" t="s">
        <v>4317</v>
      </c>
      <c r="B64" s="1641" t="s">
        <v>4314</v>
      </c>
      <c r="C64" s="321"/>
      <c r="D64" s="321"/>
      <c r="E64" s="318"/>
      <c r="F64" s="2210"/>
      <c r="G64" s="547"/>
      <c r="H64" s="547"/>
      <c r="I64" s="547"/>
      <c r="J64" s="547"/>
      <c r="K64" s="547"/>
      <c r="L64" s="547"/>
      <c r="M64" s="547"/>
      <c r="N64" s="547"/>
      <c r="O64" s="547"/>
      <c r="P64" s="547"/>
      <c r="Q64" s="547"/>
      <c r="R64" s="547"/>
      <c r="S64" s="547"/>
      <c r="T64" s="547"/>
      <c r="U64" s="547"/>
      <c r="V64" s="547"/>
      <c r="W64" s="547"/>
      <c r="X64" s="547"/>
      <c r="Y64" s="547"/>
      <c r="Z64" s="547"/>
      <c r="AA64" s="547"/>
      <c r="AB64" s="547"/>
      <c r="AC64" s="547"/>
      <c r="AD64" s="547"/>
      <c r="AE64" s="547"/>
      <c r="AF64" s="547"/>
      <c r="AG64" s="547"/>
      <c r="AH64" s="547"/>
      <c r="AI64" s="547"/>
      <c r="AJ64" s="547"/>
      <c r="AK64" s="547"/>
      <c r="AL64" s="547"/>
      <c r="AM64" s="547"/>
      <c r="AN64" s="547"/>
      <c r="AO64" s="547"/>
      <c r="AP64" s="547"/>
      <c r="AQ64" s="547"/>
      <c r="AR64" s="547"/>
      <c r="AS64" s="547"/>
      <c r="AT64" s="547"/>
      <c r="AU64" s="547"/>
      <c r="AV64" s="547"/>
      <c r="AW64" s="547"/>
      <c r="AX64" s="547"/>
      <c r="AY64" s="547"/>
      <c r="AZ64" s="547"/>
      <c r="BA64" s="547"/>
      <c r="BB64" s="547"/>
      <c r="BC64" s="547"/>
      <c r="BD64" s="1"/>
      <c r="BE64" s="1"/>
      <c r="BF64" s="547"/>
      <c r="BG64" s="547"/>
      <c r="BH64" s="547"/>
      <c r="BI64" s="547"/>
      <c r="BJ64" s="547"/>
      <c r="BK64" s="547"/>
      <c r="BL64" s="547"/>
      <c r="BM64" s="547"/>
      <c r="BN64" s="547"/>
      <c r="BO64" s="547"/>
      <c r="BP64" s="547"/>
      <c r="BQ64" s="547"/>
      <c r="BR64" s="547"/>
      <c r="BS64" s="547"/>
      <c r="BT64" s="547"/>
      <c r="BU64" s="547"/>
      <c r="BV64" s="547"/>
      <c r="BW64" s="547"/>
      <c r="BX64" s="547"/>
      <c r="BY64" s="547"/>
      <c r="BZ64" s="547"/>
      <c r="CA64" s="547"/>
      <c r="CB64" s="547"/>
      <c r="CC64" s="547"/>
      <c r="CD64" s="547"/>
      <c r="CE64" s="547"/>
      <c r="CF64" s="547"/>
      <c r="CG64" s="547"/>
      <c r="CH64" s="547"/>
      <c r="CI64" s="547"/>
      <c r="CJ64" s="547"/>
      <c r="CK64" s="547"/>
      <c r="CL64" s="547"/>
      <c r="CM64" s="547"/>
      <c r="CN64" s="547"/>
    </row>
    <row r="65" spans="1:92" ht="14.25" customHeight="1" x14ac:dyDescent="0.25">
      <c r="A65" s="3150"/>
      <c r="B65" s="115" t="s">
        <v>4315</v>
      </c>
      <c r="C65" s="2219"/>
      <c r="D65" s="2219"/>
      <c r="E65" s="2215"/>
      <c r="F65" s="2216"/>
      <c r="G65" s="547"/>
      <c r="H65" s="547"/>
      <c r="I65" s="547"/>
      <c r="J65" s="547"/>
      <c r="K65" s="547"/>
      <c r="L65" s="547"/>
      <c r="M65" s="547"/>
      <c r="N65" s="547"/>
      <c r="O65" s="547"/>
      <c r="P65" s="547"/>
      <c r="Q65" s="547"/>
      <c r="R65" s="547"/>
      <c r="S65" s="547"/>
      <c r="T65" s="547"/>
      <c r="U65" s="547"/>
      <c r="V65" s="547"/>
      <c r="W65" s="547"/>
      <c r="X65" s="547"/>
      <c r="Y65" s="547"/>
      <c r="Z65" s="547"/>
      <c r="AA65" s="547"/>
      <c r="AB65" s="547"/>
      <c r="AC65" s="547"/>
      <c r="AD65" s="547"/>
      <c r="AE65" s="547"/>
      <c r="AF65" s="547"/>
      <c r="AG65" s="547"/>
      <c r="AH65" s="547"/>
      <c r="AI65" s="547"/>
      <c r="AJ65" s="547"/>
      <c r="AK65" s="547"/>
      <c r="AL65" s="547"/>
      <c r="AM65" s="547"/>
      <c r="AN65" s="547"/>
      <c r="AO65" s="547"/>
      <c r="AP65" s="547"/>
      <c r="AQ65" s="547"/>
      <c r="AR65" s="547"/>
      <c r="AS65" s="547"/>
      <c r="AT65" s="547"/>
      <c r="AU65" s="547"/>
      <c r="AV65" s="547"/>
      <c r="AW65" s="547"/>
      <c r="AX65" s="547"/>
      <c r="AY65" s="547"/>
      <c r="AZ65" s="547"/>
      <c r="BA65" s="547"/>
      <c r="BB65" s="547"/>
      <c r="BC65" s="547"/>
      <c r="BD65" s="547"/>
      <c r="BE65" s="547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ht="14.25" customHeight="1" x14ac:dyDescent="0.25">
      <c r="A66" s="3208" t="s">
        <v>4318</v>
      </c>
      <c r="B66" s="1641" t="s">
        <v>4314</v>
      </c>
      <c r="C66" s="321"/>
      <c r="D66" s="321"/>
      <c r="E66" s="318"/>
      <c r="F66" s="2210"/>
      <c r="G66" s="547"/>
      <c r="H66" s="547"/>
      <c r="I66" s="547"/>
      <c r="J66" s="547"/>
      <c r="K66" s="547"/>
      <c r="L66" s="547"/>
      <c r="M66" s="547"/>
      <c r="N66" s="547"/>
      <c r="O66" s="547"/>
      <c r="P66" s="547"/>
      <c r="Q66" s="547"/>
      <c r="R66" s="547"/>
      <c r="S66" s="547"/>
      <c r="T66" s="547"/>
      <c r="U66" s="547"/>
      <c r="V66" s="547"/>
      <c r="W66" s="547"/>
      <c r="X66" s="547"/>
      <c r="Y66" s="547"/>
      <c r="Z66" s="547"/>
      <c r="AA66" s="547"/>
      <c r="AB66" s="547"/>
      <c r="AC66" s="547"/>
      <c r="AD66" s="547"/>
      <c r="AE66" s="547"/>
      <c r="AF66" s="547"/>
      <c r="AG66" s="547"/>
      <c r="AH66" s="547"/>
      <c r="AI66" s="547"/>
      <c r="AJ66" s="547"/>
      <c r="AK66" s="547"/>
      <c r="AL66" s="547"/>
      <c r="AM66" s="547"/>
      <c r="AN66" s="547"/>
      <c r="AO66" s="547"/>
      <c r="AP66" s="547"/>
      <c r="AQ66" s="547"/>
      <c r="AR66" s="547"/>
      <c r="AS66" s="547"/>
      <c r="AT66" s="547"/>
      <c r="AU66" s="547"/>
      <c r="AV66" s="547"/>
      <c r="AW66" s="547"/>
      <c r="AX66" s="547"/>
      <c r="AY66" s="547"/>
      <c r="AZ66" s="547"/>
      <c r="BA66" s="547"/>
      <c r="BB66" s="547"/>
      <c r="BC66" s="547"/>
      <c r="BD66" s="547"/>
      <c r="BE66" s="547"/>
      <c r="BF66" s="547"/>
      <c r="BG66" s="547"/>
      <c r="BH66" s="547"/>
      <c r="BI66" s="547"/>
      <c r="BJ66" s="547"/>
      <c r="BK66" s="547"/>
      <c r="BL66" s="547"/>
      <c r="BM66" s="547"/>
      <c r="BN66" s="547"/>
      <c r="BO66" s="547"/>
      <c r="BP66" s="547"/>
      <c r="BQ66" s="547"/>
      <c r="BR66" s="547"/>
      <c r="BS66" s="547"/>
      <c r="BT66" s="547"/>
      <c r="BU66" s="547"/>
      <c r="BV66" s="547"/>
      <c r="BW66" s="547"/>
      <c r="BX66" s="547"/>
      <c r="BY66" s="547"/>
      <c r="BZ66" s="547"/>
      <c r="CA66" s="547"/>
      <c r="CB66" s="547"/>
      <c r="CC66" s="547"/>
      <c r="CD66" s="547"/>
      <c r="CE66" s="547"/>
      <c r="CF66" s="547"/>
      <c r="CG66" s="547"/>
      <c r="CH66" s="547"/>
      <c r="CI66" s="547"/>
      <c r="CJ66" s="547"/>
      <c r="CK66" s="547"/>
      <c r="CL66" s="547"/>
      <c r="CM66" s="547"/>
      <c r="CN66" s="547"/>
    </row>
    <row r="67" spans="1:92" ht="14.25" customHeight="1" x14ac:dyDescent="0.25">
      <c r="A67" s="3150"/>
      <c r="B67" s="3072" t="s">
        <v>4315</v>
      </c>
      <c r="C67" s="2219"/>
      <c r="D67" s="2219"/>
      <c r="E67" s="2215"/>
      <c r="F67" s="2216"/>
      <c r="G67" s="547"/>
      <c r="H67" s="547"/>
      <c r="I67" s="547"/>
      <c r="J67" s="547"/>
      <c r="K67" s="547"/>
      <c r="L67" s="547"/>
      <c r="M67" s="547"/>
      <c r="N67" s="547"/>
      <c r="O67" s="547"/>
      <c r="P67" s="547"/>
      <c r="Q67" s="547"/>
      <c r="R67" s="547"/>
      <c r="S67" s="547"/>
      <c r="T67" s="547"/>
      <c r="U67" s="547"/>
      <c r="V67" s="547"/>
      <c r="W67" s="547"/>
      <c r="X67" s="547"/>
      <c r="Y67" s="547"/>
      <c r="Z67" s="547"/>
      <c r="AA67" s="547"/>
      <c r="AB67" s="547"/>
      <c r="AC67" s="547"/>
      <c r="AD67" s="547"/>
      <c r="AE67" s="547"/>
      <c r="AF67" s="547"/>
      <c r="AG67" s="547"/>
      <c r="AH67" s="547"/>
      <c r="AI67" s="547"/>
      <c r="AJ67" s="547"/>
      <c r="AK67" s="547"/>
      <c r="AL67" s="547"/>
      <c r="AM67" s="547"/>
      <c r="AN67" s="547"/>
      <c r="AO67" s="547"/>
      <c r="AP67" s="547"/>
      <c r="AQ67" s="547"/>
      <c r="AR67" s="547"/>
      <c r="AS67" s="547"/>
      <c r="AT67" s="547"/>
      <c r="AU67" s="547"/>
      <c r="AV67" s="547"/>
      <c r="AW67" s="547"/>
      <c r="AX67" s="547"/>
      <c r="AY67" s="547"/>
      <c r="AZ67" s="547"/>
      <c r="BA67" s="547"/>
      <c r="BB67" s="547"/>
      <c r="BC67" s="547"/>
      <c r="BD67" s="547"/>
      <c r="BE67" s="547"/>
      <c r="BF67" s="547"/>
      <c r="BG67" s="547"/>
      <c r="BH67" s="547"/>
      <c r="BI67" s="547"/>
      <c r="BJ67" s="547"/>
      <c r="BK67" s="547"/>
      <c r="BL67" s="547"/>
      <c r="BM67" s="547"/>
      <c r="BN67" s="547"/>
      <c r="BO67" s="547"/>
      <c r="BP67" s="547"/>
      <c r="BQ67" s="547"/>
      <c r="BR67" s="547"/>
      <c r="BS67" s="547"/>
      <c r="BT67" s="547"/>
      <c r="BU67" s="547"/>
      <c r="BV67" s="547"/>
      <c r="BW67" s="547"/>
      <c r="BX67" s="547"/>
      <c r="BY67" s="547"/>
      <c r="BZ67" s="547"/>
      <c r="CA67" s="547"/>
      <c r="CB67" s="547"/>
      <c r="CC67" s="547"/>
      <c r="CD67" s="547"/>
      <c r="CE67" s="547"/>
      <c r="CF67" s="547"/>
      <c r="CG67" s="547"/>
      <c r="CH67" s="547"/>
      <c r="CI67" s="547"/>
      <c r="CJ67" s="547"/>
      <c r="CK67" s="547"/>
      <c r="CL67" s="547"/>
      <c r="CM67" s="547"/>
      <c r="CN67" s="547"/>
    </row>
    <row r="68" spans="1:92" ht="16.5" customHeight="1" x14ac:dyDescent="0.25">
      <c r="A68" s="293" t="s">
        <v>4319</v>
      </c>
      <c r="B68" s="547"/>
      <c r="C68" s="1702"/>
      <c r="D68" s="1702"/>
      <c r="E68" s="1702"/>
      <c r="F68" s="1702"/>
      <c r="G68" s="1702"/>
      <c r="H68" s="547"/>
      <c r="I68" s="1702"/>
      <c r="J68" s="547"/>
      <c r="K68" s="547"/>
      <c r="L68" s="547"/>
      <c r="M68" s="547"/>
      <c r="N68" s="547"/>
      <c r="O68" s="547"/>
      <c r="P68" s="547"/>
      <c r="Q68" s="547"/>
      <c r="R68" s="547"/>
      <c r="S68" s="547"/>
      <c r="T68" s="547"/>
      <c r="U68" s="547"/>
      <c r="V68" s="547"/>
      <c r="W68" s="547"/>
      <c r="X68" s="547"/>
      <c r="Y68" s="547"/>
      <c r="Z68" s="547"/>
      <c r="AA68" s="547"/>
      <c r="AB68" s="547"/>
      <c r="AC68" s="547"/>
      <c r="AD68" s="547"/>
      <c r="AE68" s="547"/>
      <c r="AF68" s="547"/>
      <c r="AG68" s="547"/>
      <c r="AH68" s="547"/>
      <c r="AI68" s="547"/>
      <c r="AJ68" s="547"/>
      <c r="AK68" s="547"/>
      <c r="AL68" s="547"/>
      <c r="AM68" s="547"/>
      <c r="AN68" s="547"/>
      <c r="AO68" s="547"/>
      <c r="AP68" s="547"/>
      <c r="AQ68" s="547"/>
      <c r="AR68" s="547"/>
      <c r="AS68" s="547"/>
      <c r="AT68" s="547"/>
      <c r="AU68" s="547"/>
      <c r="AV68" s="547"/>
      <c r="AW68" s="547"/>
      <c r="AX68" s="547"/>
      <c r="AY68" s="547"/>
      <c r="AZ68" s="547"/>
      <c r="BA68" s="547"/>
      <c r="BB68" s="547"/>
      <c r="BC68" s="547"/>
      <c r="BD68" s="547"/>
      <c r="BE68" s="547"/>
      <c r="BF68" s="547"/>
      <c r="BG68" s="547"/>
      <c r="BH68" s="547"/>
      <c r="BI68" s="547"/>
      <c r="BJ68" s="547"/>
      <c r="BK68" s="547"/>
      <c r="BL68" s="547"/>
      <c r="BM68" s="547"/>
      <c r="BN68" s="547"/>
      <c r="BO68" s="547"/>
      <c r="BP68" s="547"/>
      <c r="BQ68" s="547"/>
      <c r="BR68" s="547"/>
      <c r="BS68" s="547"/>
      <c r="BT68" s="547"/>
      <c r="BU68" s="547"/>
      <c r="BV68" s="547"/>
      <c r="BW68" s="547"/>
      <c r="BX68" s="547"/>
      <c r="BY68" s="547"/>
      <c r="BZ68" s="547"/>
      <c r="CA68" s="547"/>
      <c r="CB68" s="547"/>
      <c r="CC68" s="547"/>
      <c r="CD68" s="547"/>
      <c r="CE68" s="547"/>
      <c r="CF68" s="547"/>
      <c r="CG68" s="547"/>
      <c r="CH68" s="547"/>
      <c r="CI68" s="547"/>
      <c r="CJ68" s="547"/>
      <c r="CK68" s="547"/>
      <c r="CL68" s="547"/>
      <c r="CM68" s="547"/>
      <c r="CN68" s="547"/>
    </row>
    <row r="69" spans="1:92" ht="14.25" customHeight="1" x14ac:dyDescent="0.25">
      <c r="A69" s="3208" t="s">
        <v>4320</v>
      </c>
      <c r="B69" s="3211" t="s">
        <v>4321</v>
      </c>
      <c r="C69" s="3124"/>
      <c r="D69" s="3124"/>
      <c r="E69" s="3124"/>
      <c r="F69" s="3124"/>
      <c r="G69" s="3122"/>
      <c r="H69" s="3263" t="s">
        <v>1068</v>
      </c>
      <c r="I69" s="3124"/>
      <c r="J69" s="3124"/>
      <c r="K69" s="3122"/>
      <c r="L69" s="1636"/>
      <c r="M69" s="1636"/>
      <c r="N69" s="547"/>
      <c r="O69" s="547"/>
      <c r="P69" s="547"/>
      <c r="Q69" s="547"/>
      <c r="R69" s="547"/>
      <c r="S69" s="547"/>
      <c r="T69" s="547"/>
      <c r="U69" s="547"/>
      <c r="V69" s="547"/>
      <c r="W69" s="547"/>
      <c r="X69" s="547"/>
      <c r="Y69" s="547"/>
      <c r="Z69" s="547"/>
      <c r="AA69" s="547"/>
      <c r="AB69" s="547"/>
      <c r="AC69" s="547"/>
      <c r="AD69" s="547"/>
      <c r="AE69" s="547"/>
      <c r="AF69" s="547"/>
      <c r="AG69" s="547"/>
      <c r="AH69" s="547"/>
      <c r="AI69" s="547"/>
      <c r="AJ69" s="547"/>
      <c r="AK69" s="547"/>
      <c r="AL69" s="547"/>
      <c r="AM69" s="547"/>
      <c r="AN69" s="547"/>
      <c r="AO69" s="547"/>
      <c r="AP69" s="547"/>
      <c r="AQ69" s="547"/>
      <c r="AR69" s="547"/>
      <c r="AS69" s="547"/>
      <c r="AT69" s="547"/>
      <c r="AU69" s="547"/>
      <c r="AV69" s="547"/>
      <c r="AW69" s="547"/>
      <c r="AX69" s="547"/>
      <c r="AY69" s="547"/>
      <c r="AZ69" s="547"/>
      <c r="BA69" s="547"/>
      <c r="BB69" s="547"/>
      <c r="BC69" s="547"/>
      <c r="BD69" s="547"/>
      <c r="BE69" s="547"/>
      <c r="BF69" s="547"/>
      <c r="BG69" s="547"/>
      <c r="BH69" s="547"/>
      <c r="BI69" s="547"/>
      <c r="BJ69" s="547"/>
      <c r="BK69" s="547"/>
      <c r="BL69" s="547"/>
      <c r="BM69" s="547"/>
      <c r="BN69" s="547"/>
      <c r="BO69" s="547"/>
      <c r="BP69" s="547"/>
      <c r="BQ69" s="547"/>
      <c r="BR69" s="547"/>
      <c r="BS69" s="547"/>
      <c r="BT69" s="547"/>
      <c r="BU69" s="547"/>
      <c r="BV69" s="547"/>
      <c r="BW69" s="547"/>
      <c r="BX69" s="547"/>
      <c r="BY69" s="547"/>
      <c r="BZ69" s="547"/>
      <c r="CA69" s="547"/>
      <c r="CB69" s="547"/>
      <c r="CC69" s="547"/>
      <c r="CD69" s="547"/>
      <c r="CE69" s="547"/>
      <c r="CF69" s="547"/>
      <c r="CG69" s="547"/>
      <c r="CH69" s="547"/>
      <c r="CI69" s="547"/>
      <c r="CJ69" s="547"/>
      <c r="CK69" s="547"/>
      <c r="CL69" s="547"/>
      <c r="CM69" s="547"/>
      <c r="CN69" s="547"/>
    </row>
    <row r="70" spans="1:92" ht="26.25" customHeight="1" x14ac:dyDescent="0.25">
      <c r="A70" s="3179"/>
      <c r="B70" s="3263" t="s">
        <v>4322</v>
      </c>
      <c r="C70" s="3122"/>
      <c r="D70" s="3244" t="s">
        <v>4323</v>
      </c>
      <c r="E70" s="3122"/>
      <c r="F70" s="3244" t="s">
        <v>4324</v>
      </c>
      <c r="G70" s="3122"/>
      <c r="H70" s="3263" t="s">
        <v>63</v>
      </c>
      <c r="I70" s="3122"/>
      <c r="J70" s="3263" t="s">
        <v>64</v>
      </c>
      <c r="K70" s="3122"/>
      <c r="L70" s="1"/>
      <c r="M70" s="1"/>
      <c r="N70" s="547"/>
      <c r="O70" s="547"/>
      <c r="P70" s="547"/>
      <c r="Q70" s="547"/>
      <c r="R70" s="547"/>
      <c r="S70" s="547"/>
      <c r="T70" s="547"/>
      <c r="U70" s="547"/>
      <c r="V70" s="547"/>
      <c r="W70" s="547"/>
      <c r="X70" s="547"/>
      <c r="Y70" s="547"/>
      <c r="Z70" s="547"/>
      <c r="AA70" s="547"/>
      <c r="AB70" s="547"/>
      <c r="AC70" s="547"/>
      <c r="AD70" s="547"/>
      <c r="AE70" s="547"/>
      <c r="AF70" s="547"/>
      <c r="AG70" s="547"/>
      <c r="AH70" s="547"/>
      <c r="AI70" s="547"/>
      <c r="AJ70" s="547"/>
      <c r="AK70" s="547"/>
      <c r="AL70" s="547"/>
      <c r="AM70" s="547"/>
      <c r="AN70" s="547"/>
      <c r="AO70" s="547"/>
      <c r="AP70" s="547"/>
      <c r="AQ70" s="547"/>
      <c r="AR70" s="547"/>
      <c r="AS70" s="547"/>
      <c r="AT70" s="547"/>
      <c r="AU70" s="547"/>
      <c r="AV70" s="547"/>
      <c r="AW70" s="547"/>
      <c r="AX70" s="547"/>
      <c r="AY70" s="547"/>
      <c r="AZ70" s="547"/>
      <c r="BA70" s="547"/>
      <c r="BB70" s="547"/>
      <c r="BC70" s="547"/>
      <c r="BD70" s="547"/>
      <c r="BE70" s="547"/>
      <c r="BF70" s="547"/>
      <c r="BG70" s="547"/>
      <c r="BH70" s="547"/>
      <c r="BI70" s="547"/>
      <c r="BJ70" s="547"/>
      <c r="BK70" s="547"/>
      <c r="BL70" s="547"/>
      <c r="BM70" s="547"/>
      <c r="BN70" s="547"/>
      <c r="BO70" s="547"/>
      <c r="BP70" s="547"/>
      <c r="BQ70" s="547"/>
      <c r="BR70" s="547"/>
      <c r="BS70" s="547"/>
      <c r="BT70" s="547"/>
      <c r="BU70" s="547"/>
      <c r="BV70" s="547"/>
      <c r="BW70" s="547"/>
      <c r="BX70" s="547"/>
      <c r="BY70" s="547"/>
      <c r="BZ70" s="547"/>
      <c r="CA70" s="547"/>
      <c r="CB70" s="547"/>
      <c r="CC70" s="547"/>
      <c r="CD70" s="547"/>
      <c r="CE70" s="547"/>
      <c r="CF70" s="547"/>
      <c r="CG70" s="547"/>
      <c r="CH70" s="547"/>
      <c r="CI70" s="547"/>
      <c r="CJ70" s="547"/>
      <c r="CK70" s="547"/>
      <c r="CL70" s="547"/>
      <c r="CM70" s="547"/>
      <c r="CN70" s="547"/>
    </row>
    <row r="71" spans="1:92" ht="24.75" customHeight="1" x14ac:dyDescent="0.25">
      <c r="A71" s="3150"/>
      <c r="B71" s="1648" t="s">
        <v>4314</v>
      </c>
      <c r="C71" s="3078" t="s">
        <v>4315</v>
      </c>
      <c r="D71" s="3079" t="s">
        <v>4314</v>
      </c>
      <c r="E71" s="3080" t="s">
        <v>4315</v>
      </c>
      <c r="F71" s="3079" t="s">
        <v>4314</v>
      </c>
      <c r="G71" s="3080" t="s">
        <v>4315</v>
      </c>
      <c r="H71" s="519" t="s">
        <v>4325</v>
      </c>
      <c r="I71" s="2184" t="s">
        <v>723</v>
      </c>
      <c r="J71" s="519" t="s">
        <v>4325</v>
      </c>
      <c r="K71" s="2184" t="s">
        <v>723</v>
      </c>
      <c r="L71" s="1"/>
      <c r="M71" s="1"/>
      <c r="N71" s="547"/>
      <c r="O71" s="547"/>
      <c r="P71" s="547"/>
      <c r="Q71" s="547"/>
      <c r="R71" s="547"/>
      <c r="S71" s="547"/>
      <c r="T71" s="547"/>
      <c r="U71" s="547"/>
      <c r="V71" s="547"/>
      <c r="W71" s="547"/>
      <c r="X71" s="547"/>
      <c r="Y71" s="547"/>
      <c r="Z71" s="547"/>
      <c r="AA71" s="547"/>
      <c r="AB71" s="547"/>
      <c r="AC71" s="547"/>
      <c r="AD71" s="547"/>
      <c r="AE71" s="547"/>
      <c r="AF71" s="547"/>
      <c r="AG71" s="547"/>
      <c r="AH71" s="547"/>
      <c r="AI71" s="547"/>
      <c r="AJ71" s="547"/>
      <c r="AK71" s="547"/>
      <c r="AL71" s="547"/>
      <c r="AM71" s="547"/>
      <c r="AN71" s="547"/>
      <c r="AO71" s="547"/>
      <c r="AP71" s="547"/>
      <c r="AQ71" s="547"/>
      <c r="AR71" s="547"/>
      <c r="AS71" s="547"/>
      <c r="AT71" s="547"/>
      <c r="AU71" s="547"/>
      <c r="AV71" s="547"/>
      <c r="AW71" s="547"/>
      <c r="AX71" s="547"/>
      <c r="AY71" s="547"/>
      <c r="AZ71" s="547"/>
      <c r="BA71" s="547"/>
      <c r="BB71" s="547"/>
      <c r="BC71" s="547"/>
      <c r="BD71" s="547"/>
      <c r="BE71" s="547"/>
      <c r="BF71" s="547"/>
      <c r="BG71" s="547"/>
      <c r="BH71" s="547"/>
      <c r="BI71" s="547"/>
      <c r="BJ71" s="547"/>
      <c r="BK71" s="547"/>
      <c r="BL71" s="547"/>
      <c r="BM71" s="547"/>
      <c r="BN71" s="547"/>
      <c r="BO71" s="547"/>
      <c r="BP71" s="547"/>
      <c r="BQ71" s="547"/>
      <c r="BR71" s="547"/>
      <c r="BS71" s="547"/>
      <c r="BT71" s="547"/>
      <c r="BU71" s="547"/>
      <c r="BV71" s="547"/>
      <c r="BW71" s="547"/>
      <c r="BX71" s="547"/>
      <c r="BY71" s="547"/>
      <c r="BZ71" s="547"/>
      <c r="CA71" s="547"/>
      <c r="CB71" s="547"/>
      <c r="CC71" s="547"/>
      <c r="CD71" s="547"/>
      <c r="CE71" s="547"/>
      <c r="CF71" s="547"/>
      <c r="CG71" s="547"/>
      <c r="CH71" s="547"/>
      <c r="CI71" s="547"/>
      <c r="CJ71" s="547"/>
      <c r="CK71" s="547"/>
      <c r="CL71" s="547"/>
      <c r="CM71" s="547"/>
      <c r="CN71" s="547"/>
    </row>
    <row r="72" spans="1:92" ht="14.25" customHeight="1" x14ac:dyDescent="0.25">
      <c r="A72" s="1323" t="s">
        <v>4326</v>
      </c>
      <c r="B72" s="2101"/>
      <c r="C72" s="321"/>
      <c r="D72" s="1647"/>
      <c r="E72" s="3075"/>
      <c r="F72" s="318"/>
      <c r="G72" s="2210"/>
      <c r="H72" s="318"/>
      <c r="I72" s="2210"/>
      <c r="J72" s="2103"/>
      <c r="K72" s="2101"/>
      <c r="L72" s="1"/>
      <c r="M72" s="1"/>
      <c r="N72" s="547"/>
      <c r="O72" s="547"/>
      <c r="P72" s="547"/>
      <c r="Q72" s="547"/>
      <c r="R72" s="547"/>
      <c r="S72" s="547"/>
      <c r="T72" s="547"/>
      <c r="U72" s="547"/>
      <c r="V72" s="547"/>
      <c r="W72" s="547"/>
      <c r="X72" s="547"/>
      <c r="Y72" s="547"/>
      <c r="Z72" s="547"/>
      <c r="AA72" s="547"/>
      <c r="AB72" s="547"/>
      <c r="AC72" s="547"/>
      <c r="AD72" s="547"/>
      <c r="AE72" s="547"/>
      <c r="AF72" s="547"/>
      <c r="AG72" s="547"/>
      <c r="AH72" s="547"/>
      <c r="AI72" s="547"/>
      <c r="AJ72" s="547"/>
      <c r="AK72" s="547"/>
      <c r="AL72" s="547"/>
      <c r="AM72" s="547"/>
      <c r="AN72" s="547"/>
      <c r="AO72" s="547"/>
      <c r="AP72" s="547"/>
      <c r="AQ72" s="547"/>
      <c r="AR72" s="547"/>
      <c r="AS72" s="547"/>
      <c r="AT72" s="547"/>
      <c r="AU72" s="547"/>
      <c r="AV72" s="547"/>
      <c r="AW72" s="547"/>
      <c r="AX72" s="547"/>
      <c r="AY72" s="547"/>
      <c r="AZ72" s="547"/>
      <c r="BA72" s="547"/>
      <c r="BB72" s="547"/>
      <c r="BC72" s="547"/>
      <c r="BD72" s="547"/>
      <c r="BE72" s="547"/>
      <c r="BF72" s="547"/>
      <c r="BG72" s="547"/>
      <c r="BH72" s="547"/>
      <c r="BI72" s="547"/>
      <c r="BJ72" s="547"/>
      <c r="BK72" s="547"/>
      <c r="BL72" s="547"/>
      <c r="BM72" s="547"/>
      <c r="BN72" s="547"/>
      <c r="BO72" s="547"/>
      <c r="BP72" s="547"/>
      <c r="BQ72" s="547"/>
      <c r="BR72" s="547"/>
      <c r="BS72" s="547"/>
      <c r="BT72" s="547"/>
      <c r="BU72" s="547"/>
      <c r="BV72" s="547"/>
      <c r="BW72" s="547"/>
      <c r="BX72" s="547"/>
      <c r="BY72" s="547"/>
      <c r="BZ72" s="547"/>
      <c r="CA72" s="547"/>
      <c r="CB72" s="547"/>
      <c r="CC72" s="547"/>
      <c r="CD72" s="547"/>
      <c r="CE72" s="547"/>
      <c r="CF72" s="547"/>
      <c r="CG72" s="547"/>
      <c r="CH72" s="547"/>
      <c r="CI72" s="547"/>
      <c r="CJ72" s="547"/>
      <c r="CK72" s="547"/>
      <c r="CL72" s="547"/>
      <c r="CM72" s="547"/>
      <c r="CN72" s="547"/>
    </row>
    <row r="73" spans="1:92" ht="14.25" customHeight="1" x14ac:dyDescent="0.25">
      <c r="A73" s="115" t="s">
        <v>4327</v>
      </c>
      <c r="B73" s="3069"/>
      <c r="C73" s="3081"/>
      <c r="D73" s="3068"/>
      <c r="E73" s="3069"/>
      <c r="F73" s="3068"/>
      <c r="G73" s="3069"/>
      <c r="H73" s="3068"/>
      <c r="I73" s="3069"/>
      <c r="J73" s="3068"/>
      <c r="K73" s="3069"/>
      <c r="L73" s="1"/>
      <c r="M73" s="1"/>
      <c r="N73" s="547"/>
      <c r="O73" s="547"/>
      <c r="P73" s="547"/>
      <c r="Q73" s="547"/>
      <c r="R73" s="547"/>
      <c r="S73" s="547"/>
      <c r="T73" s="547"/>
      <c r="U73" s="547"/>
      <c r="V73" s="547"/>
      <c r="W73" s="547"/>
      <c r="X73" s="547"/>
      <c r="Y73" s="547"/>
      <c r="Z73" s="547"/>
      <c r="AA73" s="547"/>
      <c r="AB73" s="547"/>
      <c r="AC73" s="547"/>
      <c r="AD73" s="547"/>
      <c r="AE73" s="547"/>
      <c r="AF73" s="547"/>
      <c r="AG73" s="547"/>
      <c r="AH73" s="547"/>
      <c r="AI73" s="547"/>
      <c r="AJ73" s="547"/>
      <c r="AK73" s="547"/>
      <c r="AL73" s="547"/>
      <c r="AM73" s="547"/>
      <c r="AN73" s="547"/>
      <c r="AO73" s="547"/>
      <c r="AP73" s="547"/>
      <c r="AQ73" s="547"/>
      <c r="AR73" s="547"/>
      <c r="AS73" s="547"/>
      <c r="AT73" s="547"/>
      <c r="AU73" s="547"/>
      <c r="AV73" s="547"/>
      <c r="AW73" s="547"/>
      <c r="AX73" s="547"/>
      <c r="AY73" s="547"/>
      <c r="AZ73" s="547"/>
      <c r="BA73" s="547"/>
      <c r="BB73" s="547"/>
      <c r="BC73" s="547"/>
      <c r="BD73" s="547"/>
      <c r="BE73" s="547"/>
      <c r="BF73" s="547"/>
      <c r="BG73" s="547"/>
      <c r="BH73" s="547"/>
      <c r="BI73" s="547"/>
      <c r="BJ73" s="547"/>
      <c r="BK73" s="547"/>
      <c r="BL73" s="547"/>
      <c r="BM73" s="547"/>
      <c r="BN73" s="547"/>
      <c r="BO73" s="547"/>
      <c r="BP73" s="547"/>
      <c r="BQ73" s="547"/>
      <c r="BR73" s="547"/>
      <c r="BS73" s="547"/>
      <c r="BT73" s="547"/>
      <c r="BU73" s="547"/>
      <c r="BV73" s="547"/>
      <c r="BW73" s="547"/>
      <c r="BX73" s="547"/>
      <c r="BY73" s="547"/>
      <c r="BZ73" s="547"/>
      <c r="CA73" s="547"/>
      <c r="CB73" s="547"/>
      <c r="CC73" s="547"/>
      <c r="CD73" s="547"/>
      <c r="CE73" s="547"/>
      <c r="CF73" s="547"/>
      <c r="CG73" s="547"/>
      <c r="CH73" s="547"/>
      <c r="CI73" s="547"/>
      <c r="CJ73" s="547"/>
      <c r="CK73" s="547"/>
      <c r="CL73" s="547"/>
      <c r="CM73" s="547"/>
      <c r="CN73" s="547"/>
    </row>
    <row r="74" spans="1:92" ht="14.25" customHeight="1" x14ac:dyDescent="0.25">
      <c r="A74" s="2833" t="s">
        <v>4328</v>
      </c>
      <c r="B74" s="1649">
        <f t="shared" ref="B74:K74" si="100">SUM(B72:B73)</f>
        <v>0</v>
      </c>
      <c r="C74" s="1649">
        <f t="shared" si="100"/>
        <v>0</v>
      </c>
      <c r="D74" s="1650">
        <f t="shared" si="100"/>
        <v>0</v>
      </c>
      <c r="E74" s="1651">
        <f t="shared" si="100"/>
        <v>0</v>
      </c>
      <c r="F74" s="1650">
        <f t="shared" si="100"/>
        <v>0</v>
      </c>
      <c r="G74" s="1651">
        <f t="shared" si="100"/>
        <v>0</v>
      </c>
      <c r="H74" s="1650">
        <f t="shared" si="100"/>
        <v>0</v>
      </c>
      <c r="I74" s="1651">
        <f t="shared" si="100"/>
        <v>0</v>
      </c>
      <c r="J74" s="1650">
        <f t="shared" si="100"/>
        <v>0</v>
      </c>
      <c r="K74" s="1651">
        <f t="shared" si="100"/>
        <v>0</v>
      </c>
      <c r="L74" s="1"/>
      <c r="M74" s="1"/>
      <c r="N74" s="547"/>
      <c r="O74" s="547"/>
      <c r="P74" s="547"/>
      <c r="Q74" s="547"/>
      <c r="R74" s="547"/>
      <c r="S74" s="547"/>
      <c r="T74" s="547"/>
      <c r="U74" s="547"/>
      <c r="V74" s="547"/>
      <c r="W74" s="547"/>
      <c r="X74" s="547"/>
      <c r="Y74" s="547"/>
      <c r="Z74" s="547"/>
      <c r="AA74" s="547"/>
      <c r="AB74" s="547"/>
      <c r="AC74" s="547"/>
      <c r="AD74" s="547"/>
      <c r="AE74" s="547"/>
      <c r="AF74" s="547"/>
      <c r="AG74" s="547"/>
      <c r="AH74" s="547"/>
      <c r="AI74" s="547"/>
      <c r="AJ74" s="547"/>
      <c r="AK74" s="547"/>
      <c r="AL74" s="547"/>
      <c r="AM74" s="547"/>
      <c r="AN74" s="547"/>
      <c r="AO74" s="547"/>
      <c r="AP74" s="547"/>
      <c r="AQ74" s="547"/>
      <c r="AR74" s="547"/>
      <c r="AS74" s="547"/>
      <c r="AT74" s="547"/>
      <c r="AU74" s="547"/>
      <c r="AV74" s="547"/>
      <c r="AW74" s="547"/>
      <c r="AX74" s="547"/>
      <c r="AY74" s="547"/>
      <c r="AZ74" s="547"/>
      <c r="BA74" s="547"/>
      <c r="BB74" s="547"/>
      <c r="BC74" s="547"/>
      <c r="BD74" s="547"/>
      <c r="BE74" s="547"/>
      <c r="BF74" s="547"/>
      <c r="BG74" s="547"/>
      <c r="BH74" s="547"/>
      <c r="BI74" s="547"/>
      <c r="BJ74" s="547"/>
      <c r="BK74" s="547"/>
      <c r="BL74" s="547"/>
      <c r="BM74" s="547"/>
      <c r="BN74" s="547"/>
      <c r="BO74" s="547"/>
      <c r="BP74" s="547"/>
      <c r="BQ74" s="547"/>
      <c r="BR74" s="547"/>
      <c r="BS74" s="547"/>
      <c r="BT74" s="547"/>
      <c r="BU74" s="547"/>
      <c r="BV74" s="547"/>
      <c r="BW74" s="547"/>
      <c r="BX74" s="547"/>
      <c r="BY74" s="547"/>
      <c r="BZ74" s="547"/>
      <c r="CA74" s="547"/>
      <c r="CB74" s="547"/>
      <c r="CC74" s="547"/>
      <c r="CD74" s="547"/>
      <c r="CE74" s="547"/>
      <c r="CF74" s="547"/>
      <c r="CG74" s="547"/>
      <c r="CH74" s="547"/>
      <c r="CI74" s="547"/>
      <c r="CJ74" s="547"/>
      <c r="CK74" s="547"/>
      <c r="CL74" s="547"/>
      <c r="CM74" s="547"/>
      <c r="CN74" s="547"/>
    </row>
    <row r="75" spans="1:92" ht="14.25" customHeight="1" x14ac:dyDescent="0.25">
      <c r="L75" s="547"/>
      <c r="M75" s="547"/>
      <c r="N75" s="547"/>
      <c r="O75" s="547"/>
      <c r="P75" s="547"/>
      <c r="Q75" s="547"/>
      <c r="R75" s="547"/>
      <c r="S75" s="547"/>
      <c r="T75" s="547"/>
      <c r="U75" s="547"/>
      <c r="V75" s="547"/>
      <c r="W75" s="547"/>
      <c r="X75" s="547"/>
      <c r="Y75" s="547"/>
      <c r="Z75" s="547"/>
      <c r="AA75" s="547"/>
      <c r="AB75" s="547"/>
      <c r="AC75" s="547"/>
      <c r="AD75" s="547"/>
      <c r="AE75" s="547"/>
      <c r="AF75" s="547"/>
      <c r="AG75" s="547"/>
      <c r="AH75" s="547"/>
      <c r="AI75" s="547"/>
      <c r="AJ75" s="547"/>
      <c r="AK75" s="547"/>
      <c r="AL75" s="547"/>
      <c r="AM75" s="547"/>
      <c r="AN75" s="547"/>
      <c r="AO75" s="547"/>
      <c r="AP75" s="547"/>
      <c r="AQ75" s="547"/>
      <c r="AR75" s="547"/>
      <c r="AS75" s="547"/>
      <c r="AT75" s="547"/>
      <c r="AU75" s="547"/>
      <c r="AV75" s="547"/>
      <c r="AW75" s="547"/>
      <c r="AX75" s="547"/>
      <c r="AY75" s="547"/>
      <c r="AZ75" s="547"/>
      <c r="BA75" s="547"/>
      <c r="BB75" s="547"/>
      <c r="BC75" s="547"/>
      <c r="BD75" s="547"/>
      <c r="BE75" s="547"/>
      <c r="BF75" s="547"/>
      <c r="BG75" s="547"/>
      <c r="BH75" s="547"/>
      <c r="BI75" s="547"/>
      <c r="BJ75" s="547"/>
      <c r="BK75" s="547"/>
      <c r="BL75" s="547"/>
      <c r="BM75" s="547"/>
      <c r="BN75" s="547"/>
      <c r="BO75" s="547"/>
      <c r="BP75" s="547"/>
      <c r="BQ75" s="547"/>
      <c r="BR75" s="547"/>
      <c r="BS75" s="547"/>
      <c r="BT75" s="547"/>
      <c r="BU75" s="547"/>
      <c r="BV75" s="547"/>
      <c r="BW75" s="547"/>
      <c r="BX75" s="547"/>
      <c r="BY75" s="547"/>
      <c r="BZ75" s="547"/>
      <c r="CA75" s="547"/>
      <c r="CB75" s="547"/>
      <c r="CC75" s="547"/>
      <c r="CD75" s="547"/>
      <c r="CE75" s="547"/>
      <c r="CF75" s="547"/>
      <c r="CG75" s="547"/>
      <c r="CH75" s="547"/>
      <c r="CI75" s="547"/>
      <c r="CJ75" s="547"/>
      <c r="CK75" s="547"/>
      <c r="CL75" s="547"/>
      <c r="CM75" s="547"/>
      <c r="CN75" s="547"/>
    </row>
    <row r="76" spans="1:92" ht="15.75" customHeight="1" x14ac:dyDescent="0.25"/>
    <row r="77" spans="1:92" ht="15.75" customHeight="1" x14ac:dyDescent="0.25"/>
    <row r="78" spans="1:92" ht="15.75" customHeight="1" x14ac:dyDescent="0.25"/>
    <row r="79" spans="1:92" ht="15.75" customHeight="1" x14ac:dyDescent="0.25"/>
    <row r="80" spans="1:92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860">
        <f>SUM(D12:D34,C39:C51,C54:D55,C60:F67,B72:K73)</f>
        <v>0</v>
      </c>
      <c r="B101" s="1860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</sheetData>
  <mergeCells count="79">
    <mergeCell ref="C36:E37"/>
    <mergeCell ref="BZ38:CA38"/>
    <mergeCell ref="L37:M37"/>
    <mergeCell ref="N37:O37"/>
    <mergeCell ref="P37:Q37"/>
    <mergeCell ref="R37:S37"/>
    <mergeCell ref="T37:U37"/>
    <mergeCell ref="V37:W37"/>
    <mergeCell ref="X37:Y37"/>
    <mergeCell ref="AJ36:AS37"/>
    <mergeCell ref="AT36:AU37"/>
    <mergeCell ref="AV36:AW37"/>
    <mergeCell ref="F36:AI36"/>
    <mergeCell ref="Z37:AA37"/>
    <mergeCell ref="AB37:AC37"/>
    <mergeCell ref="AD37:AE37"/>
    <mergeCell ref="A6:AB6"/>
    <mergeCell ref="A8:C8"/>
    <mergeCell ref="A9:C11"/>
    <mergeCell ref="D9:F10"/>
    <mergeCell ref="G9:AN9"/>
    <mergeCell ref="AM10:AN10"/>
    <mergeCell ref="AE10:AF10"/>
    <mergeCell ref="AG10:AH10"/>
    <mergeCell ref="AI10:AJ10"/>
    <mergeCell ref="AK10:AL10"/>
    <mergeCell ref="W10:X10"/>
    <mergeCell ref="Y10:Z10"/>
    <mergeCell ref="G10:H10"/>
    <mergeCell ref="I10:J10"/>
    <mergeCell ref="K10:L10"/>
    <mergeCell ref="M10:N10"/>
    <mergeCell ref="AF37:AG37"/>
    <mergeCell ref="AH37:AI37"/>
    <mergeCell ref="F37:G37"/>
    <mergeCell ref="H37:I37"/>
    <mergeCell ref="J37:K37"/>
    <mergeCell ref="H70:I70"/>
    <mergeCell ref="A60:A61"/>
    <mergeCell ref="A62:A63"/>
    <mergeCell ref="A64:A65"/>
    <mergeCell ref="A66:A67"/>
    <mergeCell ref="A69:A71"/>
    <mergeCell ref="B69:G69"/>
    <mergeCell ref="H69:K69"/>
    <mergeCell ref="J70:K70"/>
    <mergeCell ref="A48:A49"/>
    <mergeCell ref="A50:A51"/>
    <mergeCell ref="A53:A56"/>
    <mergeCell ref="A58:A59"/>
    <mergeCell ref="B70:C70"/>
    <mergeCell ref="B58:D58"/>
    <mergeCell ref="D70:E70"/>
    <mergeCell ref="E58:F58"/>
    <mergeCell ref="F70:G70"/>
    <mergeCell ref="A39:A41"/>
    <mergeCell ref="A42:A43"/>
    <mergeCell ref="A44:A47"/>
    <mergeCell ref="A12:A23"/>
    <mergeCell ref="B12:B13"/>
    <mergeCell ref="B14:B23"/>
    <mergeCell ref="B24:B29"/>
    <mergeCell ref="B30:B34"/>
    <mergeCell ref="A24:A34"/>
    <mergeCell ref="A36:A38"/>
    <mergeCell ref="B36:B38"/>
    <mergeCell ref="CM9:CM11"/>
    <mergeCell ref="O10:P10"/>
    <mergeCell ref="AQ9:AQ11"/>
    <mergeCell ref="AR9:AR11"/>
    <mergeCell ref="CK9:CK11"/>
    <mergeCell ref="CL9:CL11"/>
    <mergeCell ref="AO9:AO11"/>
    <mergeCell ref="AP9:AP11"/>
    <mergeCell ref="AA10:AB10"/>
    <mergeCell ref="AC10:AD10"/>
    <mergeCell ref="Q10:R10"/>
    <mergeCell ref="S10:T10"/>
    <mergeCell ref="U10:V10"/>
  </mergeCells>
  <dataValidations count="3">
    <dataValidation type="decimal" operator="greaterThanOrEqual" allowBlank="1" showInputMessage="1" showErrorMessage="1" prompt="Sólo ingrese números enteros." sqref="G12:AR34" xr:uid="{00000000-0002-0000-1A00-000000000000}">
      <formula1>0</formula1>
    </dataValidation>
    <dataValidation type="decimal" allowBlank="1" showErrorMessage="1" sqref="F39:AW51" xr:uid="{00000000-0002-0000-1A00-000001000000}">
      <formula1>0</formula1>
      <formula2>9.99999999999999E+39</formula2>
    </dataValidation>
    <dataValidation type="decimal" allowBlank="1" showErrorMessage="1" sqref="C54:D55 C60:F67 B72:K73" xr:uid="{00000000-0002-0000-1A00-000002000000}">
      <formula1>0</formula1>
      <formula2>9.99999999999999E+43</formula2>
    </dataValidation>
  </dataValidations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L1000"/>
  <sheetViews>
    <sheetView showGridLines="0" workbookViewId="0"/>
  </sheetViews>
  <sheetFormatPr baseColWidth="10" defaultColWidth="14.42578125" defaultRowHeight="15" customHeight="1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5" max="9" width="11.42578125" customWidth="1"/>
    <col min="10" max="10" width="12.7109375" customWidth="1"/>
    <col min="11" max="40" width="11.42578125" customWidth="1"/>
    <col min="41" max="41" width="10" customWidth="1"/>
    <col min="42" max="43" width="11.42578125" customWidth="1"/>
    <col min="44" max="44" width="7.85546875" customWidth="1"/>
    <col min="45" max="77" width="11.42578125" customWidth="1"/>
    <col min="78" max="90" width="11.42578125" hidden="1" customWidth="1"/>
  </cols>
  <sheetData>
    <row r="1" spans="1:90" ht="14.25" customHeight="1" x14ac:dyDescent="0.25">
      <c r="A1" s="1727" t="s">
        <v>28</v>
      </c>
      <c r="B1" s="2818"/>
      <c r="C1" s="2411"/>
      <c r="D1" s="2411"/>
      <c r="E1" s="2411"/>
      <c r="F1" s="2411"/>
      <c r="G1" s="2411"/>
      <c r="H1" s="2411"/>
      <c r="I1" s="2411"/>
      <c r="J1" s="2411"/>
      <c r="K1" s="2411"/>
      <c r="L1" s="2411"/>
      <c r="M1" s="2411"/>
      <c r="N1" s="2411"/>
      <c r="O1" s="2411"/>
      <c r="P1" s="2411"/>
      <c r="Q1" s="2411"/>
      <c r="R1" s="2411"/>
      <c r="S1" s="2411"/>
      <c r="T1" s="2411"/>
      <c r="U1" s="2411"/>
      <c r="V1" s="2411"/>
      <c r="W1" s="2411"/>
      <c r="X1" s="2411"/>
      <c r="Y1" s="2411"/>
      <c r="Z1" s="2411"/>
      <c r="AA1" s="2411"/>
      <c r="AB1" s="2411"/>
      <c r="AC1" s="2411"/>
      <c r="AD1" s="2411"/>
      <c r="AE1" s="2411"/>
      <c r="AF1" s="2411"/>
      <c r="AG1" s="2411"/>
      <c r="AH1" s="2411"/>
      <c r="AI1" s="2411"/>
      <c r="AJ1" s="2411"/>
      <c r="AK1" s="2411"/>
      <c r="AL1" s="2411"/>
      <c r="AM1" s="2411"/>
      <c r="AN1" s="2411"/>
      <c r="AO1" s="2411"/>
      <c r="AP1" s="2411"/>
      <c r="AQ1" s="2411"/>
      <c r="AR1" s="2411"/>
      <c r="AS1" s="2411"/>
      <c r="AT1" s="2411"/>
      <c r="AU1" s="2411"/>
      <c r="AV1" s="2411"/>
      <c r="AW1" s="2411"/>
      <c r="AX1" s="2411"/>
      <c r="AY1" s="2411"/>
      <c r="AZ1" s="2411"/>
      <c r="BA1" s="2411"/>
      <c r="BB1" s="2411"/>
      <c r="BC1" s="2411"/>
      <c r="BD1" s="2411"/>
      <c r="BE1" s="2411"/>
      <c r="BF1" s="2411"/>
      <c r="BG1" s="2411"/>
      <c r="BH1" s="2411"/>
      <c r="BI1" s="2411"/>
      <c r="BJ1" s="2411"/>
      <c r="BK1" s="2411"/>
      <c r="BL1" s="2411"/>
      <c r="BM1" s="2411"/>
      <c r="BN1" s="2411"/>
      <c r="BO1" s="2411"/>
      <c r="BP1" s="2411"/>
      <c r="BQ1" s="2411"/>
      <c r="BR1" s="2411"/>
      <c r="BS1" s="2411"/>
      <c r="BT1" s="2411"/>
      <c r="BU1" s="2411"/>
      <c r="BV1" s="2411"/>
      <c r="BW1" s="2411"/>
      <c r="BX1" s="2411"/>
      <c r="BY1" s="2411"/>
      <c r="BZ1" s="2411"/>
      <c r="CA1" s="2411"/>
      <c r="CB1" s="2411"/>
      <c r="CC1" s="2411"/>
      <c r="CD1" s="2411"/>
      <c r="CE1" s="2411"/>
      <c r="CF1" s="2411"/>
      <c r="CG1" s="2411"/>
      <c r="CH1" s="2411"/>
      <c r="CI1" s="2411"/>
      <c r="CJ1" s="2411"/>
      <c r="CK1" s="2411"/>
      <c r="CL1" s="2411"/>
    </row>
    <row r="2" spans="1:90" ht="14.25" customHeight="1" x14ac:dyDescent="0.25">
      <c r="A2" s="1727" t="str">
        <f>CONCATENATE("COMUNA: ",NOMBRE!B2, " (",NOMBRE!C2,NOMBRE!D2,NOMBRE!E2,NOMBRE!F2,NOMBRE!G2,")")</f>
        <v>COMUNA: TEMUCO (09101)</v>
      </c>
      <c r="B2" s="2818"/>
      <c r="C2" s="2411"/>
      <c r="D2" s="2411"/>
      <c r="E2" s="2411"/>
      <c r="F2" s="2411"/>
      <c r="G2" s="2411"/>
      <c r="H2" s="2411"/>
      <c r="I2" s="2411"/>
      <c r="J2" s="2411"/>
      <c r="K2" s="2411"/>
      <c r="L2" s="2411"/>
      <c r="M2" s="2411"/>
      <c r="N2" s="2411"/>
      <c r="O2" s="2411"/>
      <c r="P2" s="2411"/>
      <c r="Q2" s="2411"/>
      <c r="R2" s="2411"/>
      <c r="S2" s="2411"/>
      <c r="T2" s="2411"/>
      <c r="U2" s="2411"/>
      <c r="V2" s="2411"/>
      <c r="W2" s="2411"/>
      <c r="X2" s="2411"/>
      <c r="Y2" s="2411"/>
      <c r="Z2" s="2411"/>
      <c r="AA2" s="2411"/>
      <c r="AB2" s="2411"/>
      <c r="AC2" s="2411"/>
      <c r="AD2" s="2411"/>
      <c r="AE2" s="2411"/>
      <c r="AF2" s="2411"/>
      <c r="AG2" s="2411"/>
      <c r="AH2" s="2411"/>
      <c r="AI2" s="2411"/>
      <c r="AJ2" s="2411"/>
      <c r="AK2" s="2411"/>
      <c r="AL2" s="2411"/>
      <c r="AM2" s="2411"/>
      <c r="AN2" s="2411"/>
      <c r="AO2" s="2411"/>
      <c r="AP2" s="2411"/>
      <c r="AQ2" s="2411"/>
      <c r="AR2" s="2411"/>
      <c r="AS2" s="2411"/>
      <c r="AT2" s="2411"/>
      <c r="AU2" s="2411"/>
      <c r="AV2" s="2411"/>
      <c r="AW2" s="2411"/>
      <c r="AX2" s="2411"/>
      <c r="AY2" s="2411"/>
      <c r="AZ2" s="2411"/>
      <c r="BA2" s="2411"/>
      <c r="BB2" s="2411"/>
      <c r="BC2" s="2411"/>
      <c r="BD2" s="2411"/>
      <c r="BE2" s="2411"/>
      <c r="BF2" s="2411"/>
      <c r="BG2" s="2411"/>
      <c r="BH2" s="2411"/>
      <c r="BI2" s="2411"/>
      <c r="BJ2" s="2411"/>
      <c r="BK2" s="2411"/>
      <c r="BL2" s="2411"/>
      <c r="BM2" s="2411"/>
      <c r="BN2" s="2411"/>
      <c r="BO2" s="2411"/>
      <c r="BP2" s="2411"/>
      <c r="BQ2" s="2411"/>
      <c r="BR2" s="2411"/>
      <c r="BS2" s="2411"/>
      <c r="BT2" s="2411"/>
      <c r="BU2" s="2411"/>
      <c r="BV2" s="2411"/>
      <c r="BW2" s="2411"/>
      <c r="BX2" s="2411"/>
      <c r="BY2" s="2411"/>
      <c r="BZ2" s="2411"/>
      <c r="CA2" s="2411"/>
      <c r="CB2" s="2411"/>
      <c r="CC2" s="2411"/>
      <c r="CD2" s="2411"/>
      <c r="CE2" s="2411"/>
      <c r="CF2" s="2411"/>
      <c r="CG2" s="2411"/>
      <c r="CH2" s="2411"/>
      <c r="CI2" s="2411"/>
      <c r="CJ2" s="2411"/>
      <c r="CK2" s="2411"/>
      <c r="CL2" s="2411"/>
    </row>
    <row r="3" spans="1:90" ht="14.25" customHeight="1" x14ac:dyDescent="0.25">
      <c r="A3" s="1727" t="str">
        <f>CONCATENATE("ESTABLECIMIENTO/ESTRATEGIA: ", NOMBRE!B3, " (",NOMBRE!C3,NOMBRE!D3,NOMBRE!E3,NOMBRE!F3,NOMBRE!G3,NOMBRE!H3,")")</f>
        <v>ESTABLECIMIENTO/ESTRATEGIA: CENTRO DE SALUD FAMILIAR EL CARMEN (200183)</v>
      </c>
      <c r="B3" s="2818"/>
      <c r="C3" s="2411"/>
      <c r="D3" s="2411"/>
      <c r="E3" s="2411"/>
      <c r="F3" s="2411"/>
      <c r="G3" s="2411"/>
      <c r="H3" s="2411"/>
      <c r="I3" s="2411"/>
      <c r="J3" s="2411"/>
      <c r="K3" s="2411"/>
      <c r="L3" s="2411"/>
      <c r="M3" s="2411"/>
      <c r="N3" s="2411"/>
      <c r="O3" s="2411"/>
      <c r="P3" s="2411"/>
      <c r="Q3" s="2411"/>
      <c r="R3" s="2411"/>
      <c r="S3" s="2411"/>
      <c r="T3" s="2411"/>
      <c r="U3" s="2411"/>
      <c r="V3" s="2411"/>
      <c r="W3" s="2411"/>
      <c r="X3" s="2411"/>
      <c r="Y3" s="2411"/>
      <c r="Z3" s="2411"/>
      <c r="AA3" s="2411"/>
      <c r="AB3" s="2411"/>
      <c r="AC3" s="2411"/>
      <c r="AD3" s="2411"/>
      <c r="AE3" s="2411"/>
      <c r="AF3" s="2411"/>
      <c r="AG3" s="2411"/>
      <c r="AH3" s="2411"/>
      <c r="AI3" s="2411"/>
      <c r="AJ3" s="2411"/>
      <c r="AK3" s="2411"/>
      <c r="AL3" s="2411"/>
      <c r="AM3" s="2411"/>
      <c r="AN3" s="2411"/>
      <c r="AO3" s="2411"/>
      <c r="AP3" s="2411"/>
      <c r="AQ3" s="2411"/>
      <c r="AR3" s="2411"/>
      <c r="AS3" s="2411"/>
      <c r="AT3" s="2411"/>
      <c r="AU3" s="2411"/>
      <c r="AV3" s="2411"/>
      <c r="AW3" s="2411"/>
      <c r="AX3" s="2411"/>
      <c r="AY3" s="2411"/>
      <c r="AZ3" s="2411"/>
      <c r="BA3" s="2411"/>
      <c r="BB3" s="2411"/>
      <c r="BC3" s="2411"/>
      <c r="BD3" s="2411"/>
      <c r="BE3" s="2411"/>
      <c r="BF3" s="2411"/>
      <c r="BG3" s="2411"/>
      <c r="BH3" s="2411"/>
      <c r="BI3" s="2411"/>
      <c r="BJ3" s="2411"/>
      <c r="BK3" s="2411"/>
      <c r="BL3" s="2411"/>
      <c r="BM3" s="2411"/>
      <c r="BN3" s="2411"/>
      <c r="BO3" s="2411"/>
      <c r="BP3" s="2411"/>
      <c r="BQ3" s="2411"/>
      <c r="BR3" s="2411"/>
      <c r="BS3" s="2411"/>
      <c r="BT3" s="2411"/>
      <c r="BU3" s="2411"/>
      <c r="BV3" s="2411"/>
      <c r="BW3" s="2411"/>
      <c r="BX3" s="2411"/>
      <c r="BY3" s="2411"/>
      <c r="BZ3" s="2411"/>
      <c r="CA3" s="2411"/>
      <c r="CB3" s="2411"/>
      <c r="CC3" s="2411"/>
      <c r="CD3" s="2411"/>
      <c r="CE3" s="2411"/>
      <c r="CF3" s="2411"/>
      <c r="CG3" s="2411"/>
      <c r="CH3" s="2411"/>
      <c r="CI3" s="2411"/>
      <c r="CJ3" s="2411"/>
      <c r="CK3" s="2411"/>
      <c r="CL3" s="2411"/>
    </row>
    <row r="4" spans="1:90" ht="14.25" customHeight="1" x14ac:dyDescent="0.25">
      <c r="A4" s="1727" t="str">
        <f>CONCATENATE("MES: ",NOMBRE!B6, " (",NOMBRE!C6,NOMBRE!D6,")")</f>
        <v>MES: NOVIEMBRE (11)</v>
      </c>
      <c r="B4" s="2818"/>
      <c r="C4" s="2411"/>
      <c r="D4" s="2411"/>
      <c r="E4" s="2411"/>
      <c r="F4" s="2411"/>
      <c r="G4" s="2411"/>
      <c r="H4" s="2411"/>
      <c r="I4" s="2411"/>
      <c r="J4" s="2411"/>
      <c r="K4" s="2411"/>
      <c r="L4" s="2411"/>
      <c r="M4" s="2411"/>
      <c r="N4" s="2411"/>
      <c r="O4" s="2411"/>
      <c r="P4" s="2411"/>
      <c r="Q4" s="2411"/>
      <c r="R4" s="2411"/>
      <c r="S4" s="2411"/>
      <c r="T4" s="2411"/>
      <c r="U4" s="2411"/>
      <c r="V4" s="2411"/>
      <c r="W4" s="2411"/>
      <c r="X4" s="2411"/>
      <c r="Y4" s="2411"/>
      <c r="Z4" s="2411"/>
      <c r="AA4" s="2411"/>
      <c r="AB4" s="2411"/>
      <c r="AC4" s="2411"/>
      <c r="AD4" s="2411"/>
      <c r="AE4" s="2411"/>
      <c r="AF4" s="2411"/>
      <c r="AG4" s="2411"/>
      <c r="AH4" s="2411"/>
      <c r="AI4" s="2411"/>
      <c r="AJ4" s="2411"/>
      <c r="AK4" s="2411"/>
      <c r="AL4" s="2411"/>
      <c r="AM4" s="2411"/>
      <c r="AN4" s="2411"/>
      <c r="AO4" s="2411"/>
      <c r="AP4" s="2411"/>
      <c r="AQ4" s="2411"/>
      <c r="AR4" s="2411"/>
      <c r="AS4" s="2411"/>
      <c r="AT4" s="2411"/>
      <c r="AU4" s="2411"/>
      <c r="AV4" s="2411"/>
      <c r="AW4" s="2411"/>
      <c r="AX4" s="2411"/>
      <c r="AY4" s="2411"/>
      <c r="AZ4" s="2411"/>
      <c r="BA4" s="2411"/>
      <c r="BB4" s="2411"/>
      <c r="BC4" s="2411"/>
      <c r="BD4" s="2411"/>
      <c r="BE4" s="2411"/>
      <c r="BF4" s="2411"/>
      <c r="BG4" s="2411"/>
      <c r="BH4" s="2411"/>
      <c r="BI4" s="2411"/>
      <c r="BJ4" s="2411"/>
      <c r="BK4" s="2411"/>
      <c r="BL4" s="2411"/>
      <c r="BM4" s="2411"/>
      <c r="BN4" s="2411"/>
      <c r="BO4" s="2411"/>
      <c r="BP4" s="2411"/>
      <c r="BQ4" s="2411"/>
      <c r="BR4" s="2411"/>
      <c r="BS4" s="2411"/>
      <c r="BT4" s="2411"/>
      <c r="BU4" s="2411"/>
      <c r="BV4" s="2411"/>
      <c r="BW4" s="2411"/>
      <c r="BX4" s="2411"/>
      <c r="BY4" s="2411"/>
      <c r="BZ4" s="2411"/>
      <c r="CA4" s="2411"/>
      <c r="CB4" s="2411"/>
      <c r="CC4" s="2411"/>
      <c r="CD4" s="2411"/>
      <c r="CE4" s="2411"/>
      <c r="CF4" s="2411"/>
      <c r="CG4" s="2411"/>
      <c r="CH4" s="2411"/>
      <c r="CI4" s="2411"/>
      <c r="CJ4" s="2411"/>
      <c r="CK4" s="2411"/>
      <c r="CL4" s="2411"/>
    </row>
    <row r="5" spans="1:90" ht="14.25" customHeight="1" x14ac:dyDescent="0.25">
      <c r="A5" s="2818" t="str">
        <f>CONCATENATE("AÑO: ",NOMBRE!B7)</f>
        <v>AÑO: 2025</v>
      </c>
      <c r="B5" s="2818"/>
      <c r="C5" s="2411"/>
      <c r="D5" s="2411"/>
      <c r="E5" s="2411"/>
      <c r="F5" s="2411"/>
      <c r="G5" s="2411"/>
      <c r="H5" s="2411"/>
      <c r="I5" s="2411"/>
      <c r="J5" s="2411"/>
      <c r="K5" s="2411"/>
      <c r="L5" s="2411"/>
      <c r="M5" s="2411"/>
      <c r="N5" s="2411"/>
      <c r="O5" s="2411"/>
      <c r="P5" s="2411"/>
      <c r="Q5" s="2411"/>
      <c r="R5" s="2411"/>
      <c r="S5" s="2411"/>
      <c r="T5" s="2411"/>
      <c r="U5" s="2411"/>
      <c r="V5" s="2411"/>
      <c r="W5" s="2411"/>
      <c r="X5" s="2411"/>
      <c r="Y5" s="2411"/>
      <c r="Z5" s="2411"/>
      <c r="AA5" s="2411"/>
      <c r="AB5" s="2411"/>
      <c r="AC5" s="2411"/>
      <c r="AD5" s="2411"/>
      <c r="AE5" s="2411"/>
      <c r="AF5" s="2411"/>
      <c r="AG5" s="2411"/>
      <c r="AH5" s="2411"/>
      <c r="AI5" s="2411"/>
      <c r="AJ5" s="2411"/>
      <c r="AK5" s="2411"/>
      <c r="AL5" s="2411"/>
      <c r="AM5" s="2411"/>
      <c r="AN5" s="2411"/>
      <c r="AO5" s="2411"/>
      <c r="AP5" s="2411"/>
      <c r="AQ5" s="2411"/>
      <c r="AR5" s="2411"/>
      <c r="AS5" s="2411"/>
      <c r="AT5" s="2411"/>
      <c r="AU5" s="2411"/>
      <c r="AV5" s="2411"/>
      <c r="AW5" s="2411"/>
      <c r="AX5" s="2411"/>
      <c r="AY5" s="2411"/>
      <c r="AZ5" s="2411"/>
      <c r="BA5" s="2411"/>
      <c r="BB5" s="2411"/>
      <c r="BC5" s="2411"/>
      <c r="BD5" s="2411"/>
      <c r="BE5" s="2411"/>
      <c r="BF5" s="2411"/>
      <c r="BG5" s="2411"/>
      <c r="BH5" s="2411"/>
      <c r="BI5" s="2411"/>
      <c r="BJ5" s="2411"/>
      <c r="BK5" s="2411"/>
      <c r="BL5" s="2411"/>
      <c r="BM5" s="2411"/>
      <c r="BN5" s="2411"/>
      <c r="BO5" s="2411"/>
      <c r="BP5" s="2411"/>
      <c r="BQ5" s="2411"/>
      <c r="BR5" s="2411"/>
      <c r="BS5" s="2411"/>
      <c r="BT5" s="2411"/>
      <c r="BU5" s="2411"/>
      <c r="BV5" s="2411"/>
      <c r="BW5" s="2411"/>
      <c r="BX5" s="2411"/>
      <c r="BY5" s="2411"/>
      <c r="BZ5" s="2411"/>
      <c r="CA5" s="2411"/>
      <c r="CB5" s="2411"/>
      <c r="CC5" s="2411"/>
      <c r="CD5" s="2411"/>
      <c r="CE5" s="2411"/>
      <c r="CF5" s="2411"/>
      <c r="CG5" s="2411"/>
      <c r="CH5" s="2411"/>
      <c r="CI5" s="2411"/>
      <c r="CJ5" s="2411"/>
      <c r="CK5" s="2411"/>
      <c r="CL5" s="2411"/>
    </row>
    <row r="6" spans="1:90" ht="14.25" customHeight="1" x14ac:dyDescent="0.25">
      <c r="A6" s="3573" t="s">
        <v>4329</v>
      </c>
      <c r="B6" s="3165"/>
      <c r="C6" s="3165"/>
      <c r="D6" s="3165"/>
      <c r="E6" s="3165"/>
      <c r="F6" s="3165"/>
      <c r="G6" s="3165"/>
      <c r="H6" s="3165"/>
      <c r="I6" s="3165"/>
      <c r="J6" s="3165"/>
      <c r="K6" s="3165"/>
      <c r="L6" s="3165"/>
      <c r="M6" s="3165"/>
      <c r="N6" s="3165"/>
      <c r="O6" s="3165"/>
      <c r="P6" s="3165"/>
      <c r="Q6" s="3165"/>
      <c r="R6" s="3165"/>
      <c r="S6" s="3165"/>
      <c r="T6" s="3165"/>
      <c r="U6" s="3165"/>
      <c r="V6" s="3165"/>
      <c r="W6" s="3165"/>
      <c r="X6" s="2411"/>
      <c r="Y6" s="2411"/>
      <c r="Z6" s="2411"/>
      <c r="AA6" s="2411"/>
      <c r="AB6" s="2411"/>
      <c r="AC6" s="2411"/>
      <c r="AD6" s="2411"/>
      <c r="AE6" s="2411"/>
      <c r="AF6" s="2411"/>
      <c r="AG6" s="2411"/>
      <c r="AH6" s="2411"/>
      <c r="AI6" s="2411"/>
      <c r="AJ6" s="2411"/>
      <c r="AK6" s="2411"/>
      <c r="AL6" s="2411"/>
      <c r="AM6" s="2411"/>
      <c r="AN6" s="2411"/>
      <c r="AO6" s="2411"/>
      <c r="AP6" s="2411"/>
      <c r="AQ6" s="2411"/>
      <c r="AR6" s="2411"/>
      <c r="AS6" s="2411"/>
      <c r="AT6" s="2411"/>
      <c r="AU6" s="2411"/>
      <c r="AV6" s="2411"/>
      <c r="AW6" s="2411"/>
      <c r="AX6" s="2411"/>
      <c r="AY6" s="2411"/>
      <c r="AZ6" s="2411"/>
      <c r="BA6" s="2411"/>
      <c r="BB6" s="2411"/>
      <c r="BC6" s="2411"/>
      <c r="BD6" s="2411"/>
      <c r="BE6" s="2411"/>
      <c r="BF6" s="2411"/>
      <c r="BG6" s="2411"/>
      <c r="BH6" s="2411"/>
      <c r="BI6" s="2411"/>
      <c r="BJ6" s="2411"/>
      <c r="BK6" s="2411"/>
      <c r="BL6" s="2411"/>
      <c r="BM6" s="2411"/>
      <c r="BN6" s="2411"/>
      <c r="BO6" s="2411"/>
      <c r="BP6" s="2411"/>
      <c r="BQ6" s="2411"/>
      <c r="BR6" s="2411"/>
      <c r="BS6" s="2411"/>
      <c r="BT6" s="2411"/>
      <c r="BU6" s="2411"/>
      <c r="BV6" s="2411"/>
      <c r="BW6" s="2411"/>
      <c r="BX6" s="2411"/>
      <c r="BY6" s="2411"/>
      <c r="BZ6" s="2411"/>
      <c r="CA6" s="2411"/>
      <c r="CB6" s="2411"/>
      <c r="CC6" s="2411"/>
      <c r="CD6" s="2411"/>
      <c r="CE6" s="2411"/>
      <c r="CF6" s="2411"/>
      <c r="CG6" s="2411"/>
      <c r="CH6" s="2411"/>
      <c r="CI6" s="2411"/>
      <c r="CJ6" s="2411"/>
      <c r="CK6" s="2411"/>
      <c r="CL6" s="2411"/>
    </row>
    <row r="7" spans="1:90" ht="14.25" customHeight="1" x14ac:dyDescent="0.25">
      <c r="A7" s="2411"/>
      <c r="B7" s="2411"/>
      <c r="C7" s="2411"/>
      <c r="D7" s="2411"/>
      <c r="E7" s="2411"/>
      <c r="F7" s="2411"/>
      <c r="G7" s="2411"/>
      <c r="H7" s="2411"/>
      <c r="I7" s="2411"/>
      <c r="J7" s="2411"/>
      <c r="K7" s="2411"/>
      <c r="L7" s="2411"/>
      <c r="M7" s="2411"/>
      <c r="N7" s="2411"/>
      <c r="O7" s="2411"/>
      <c r="P7" s="2411"/>
      <c r="Q7" s="2411"/>
      <c r="R7" s="2411"/>
      <c r="S7" s="2411"/>
      <c r="T7" s="2411"/>
      <c r="U7" s="2411"/>
      <c r="V7" s="2411"/>
      <c r="W7" s="2411"/>
      <c r="X7" s="2411"/>
      <c r="Y7" s="2411"/>
      <c r="Z7" s="2411"/>
      <c r="AA7" s="2411"/>
      <c r="AB7" s="2411"/>
      <c r="AC7" s="2411"/>
      <c r="AD7" s="2411"/>
      <c r="AE7" s="2411"/>
      <c r="AF7" s="2411"/>
      <c r="AG7" s="2411"/>
      <c r="AH7" s="2411"/>
      <c r="AI7" s="2411"/>
      <c r="AJ7" s="2411"/>
      <c r="AK7" s="2411"/>
      <c r="AL7" s="2411"/>
      <c r="AM7" s="2411"/>
      <c r="AN7" s="2411"/>
      <c r="AO7" s="2411"/>
      <c r="AP7" s="2411"/>
      <c r="AQ7" s="2411"/>
      <c r="AR7" s="2411"/>
      <c r="AS7" s="2411"/>
      <c r="AT7" s="2411"/>
      <c r="AU7" s="2411"/>
      <c r="AV7" s="2411"/>
      <c r="AW7" s="2411"/>
      <c r="AX7" s="2411"/>
      <c r="AY7" s="2411"/>
      <c r="AZ7" s="2411"/>
      <c r="BA7" s="2411"/>
      <c r="BB7" s="2411"/>
      <c r="BC7" s="2411"/>
      <c r="BD7" s="2411"/>
      <c r="BE7" s="2411"/>
      <c r="BF7" s="2411"/>
      <c r="BG7" s="2411"/>
      <c r="BH7" s="2411"/>
      <c r="BI7" s="2411"/>
      <c r="BJ7" s="2411"/>
      <c r="BK7" s="2411"/>
      <c r="BL7" s="2411"/>
      <c r="BM7" s="2411"/>
      <c r="BN7" s="2411"/>
      <c r="BO7" s="2411"/>
      <c r="BP7" s="2411"/>
      <c r="BQ7" s="2411"/>
      <c r="BR7" s="2411"/>
      <c r="BS7" s="2411"/>
      <c r="BT7" s="2411"/>
      <c r="BU7" s="2411"/>
      <c r="BV7" s="2411"/>
      <c r="BW7" s="2411"/>
      <c r="BX7" s="2411"/>
      <c r="BY7" s="2411"/>
      <c r="BZ7" s="2411"/>
      <c r="CA7" s="2411"/>
      <c r="CB7" s="2411"/>
      <c r="CC7" s="2411"/>
      <c r="CD7" s="2411"/>
      <c r="CE7" s="2411"/>
      <c r="CF7" s="2411"/>
      <c r="CG7" s="2411"/>
      <c r="CH7" s="2411"/>
      <c r="CI7" s="2411"/>
      <c r="CJ7" s="2411"/>
      <c r="CK7" s="2411"/>
      <c r="CL7" s="2411"/>
    </row>
    <row r="8" spans="1:90" ht="16.5" customHeight="1" x14ac:dyDescent="0.25">
      <c r="A8" s="3082" t="s">
        <v>4330</v>
      </c>
      <c r="B8" s="3082"/>
      <c r="C8" s="3083"/>
      <c r="D8" s="3083"/>
      <c r="E8" s="3083"/>
      <c r="F8" s="3083"/>
      <c r="G8" s="3083"/>
      <c r="H8" s="3083"/>
      <c r="I8" s="3083"/>
      <c r="J8" s="3083"/>
      <c r="K8" s="3083"/>
      <c r="L8" s="3083"/>
      <c r="M8" s="3083"/>
      <c r="N8" s="3083"/>
      <c r="O8" s="3083"/>
      <c r="P8" s="3083"/>
      <c r="Q8" s="3083"/>
      <c r="R8" s="3083"/>
      <c r="S8" s="3083"/>
      <c r="T8" s="3083"/>
      <c r="U8" s="3083"/>
      <c r="V8" s="3083"/>
      <c r="W8" s="3083"/>
      <c r="X8" s="3083"/>
      <c r="Y8" s="3083"/>
      <c r="Z8" s="3083"/>
      <c r="AA8" s="3083"/>
      <c r="AB8" s="3083"/>
      <c r="AC8" s="3083"/>
      <c r="AD8" s="3083"/>
      <c r="AE8" s="3083"/>
      <c r="AF8" s="3083"/>
      <c r="AG8" s="3083"/>
      <c r="AH8" s="3083"/>
      <c r="AI8" s="3083"/>
      <c r="AJ8" s="3083"/>
      <c r="AK8" s="3083"/>
      <c r="AL8" s="3083"/>
      <c r="AM8" s="3083"/>
      <c r="AN8" s="2411"/>
      <c r="AO8" s="3084"/>
      <c r="AP8" s="3084"/>
      <c r="AQ8" s="3084"/>
      <c r="AR8" s="3084"/>
      <c r="AS8" s="3084"/>
      <c r="AT8" s="3084"/>
      <c r="AU8" s="3084"/>
      <c r="AV8" s="3084"/>
      <c r="AW8" s="3084"/>
      <c r="AX8" s="3084"/>
      <c r="AY8" s="3084"/>
      <c r="AZ8" s="3084"/>
      <c r="BA8" s="3084"/>
      <c r="BB8" s="3084"/>
      <c r="BC8" s="3084"/>
      <c r="BD8" s="3084"/>
      <c r="BE8" s="3084"/>
      <c r="BF8" s="3084"/>
      <c r="BG8" s="3084"/>
      <c r="BH8" s="3084"/>
      <c r="BI8" s="3084"/>
      <c r="BJ8" s="3084"/>
      <c r="BK8" s="3084"/>
      <c r="BL8" s="3084"/>
      <c r="BM8" s="3084"/>
      <c r="BN8" s="3084"/>
      <c r="BO8" s="3084"/>
      <c r="BP8" s="3084"/>
      <c r="BQ8" s="3084"/>
      <c r="BR8" s="3084"/>
      <c r="BS8" s="3084"/>
      <c r="BT8" s="3084"/>
      <c r="BU8" s="3084"/>
      <c r="BV8" s="3084"/>
      <c r="BW8" s="3084"/>
      <c r="BX8" s="3084"/>
      <c r="BY8" s="3084"/>
      <c r="BZ8" s="3084"/>
      <c r="CA8" s="3084"/>
      <c r="CB8" s="3084"/>
      <c r="CC8" s="3084"/>
      <c r="CD8" s="3084"/>
      <c r="CE8" s="3084"/>
      <c r="CF8" s="3084"/>
      <c r="CG8" s="3084"/>
      <c r="CH8" s="3084"/>
      <c r="CI8" s="3084"/>
      <c r="CJ8" s="3084"/>
      <c r="CK8" s="3084"/>
      <c r="CL8" s="3084"/>
    </row>
    <row r="9" spans="1:90" ht="16.5" customHeight="1" x14ac:dyDescent="0.25">
      <c r="A9" s="3082" t="s">
        <v>4331</v>
      </c>
      <c r="B9" s="3082"/>
      <c r="C9" s="3084"/>
      <c r="D9" s="3084"/>
      <c r="E9" s="3084"/>
      <c r="F9" s="3084"/>
      <c r="G9" s="3084"/>
      <c r="H9" s="3084"/>
      <c r="I9" s="3084"/>
      <c r="J9" s="3084"/>
      <c r="K9" s="3084"/>
      <c r="L9" s="3084"/>
      <c r="M9" s="3084"/>
      <c r="N9" s="3084"/>
      <c r="O9" s="3084"/>
      <c r="P9" s="3084"/>
      <c r="Q9" s="3084"/>
      <c r="R9" s="3084"/>
      <c r="S9" s="3084"/>
      <c r="T9" s="3084"/>
      <c r="U9" s="3084"/>
      <c r="V9" s="3084"/>
      <c r="W9" s="3084"/>
      <c r="X9" s="3084"/>
      <c r="Y9" s="3084"/>
      <c r="Z9" s="3084"/>
      <c r="AA9" s="3084"/>
      <c r="AB9" s="3084"/>
      <c r="AC9" s="3084"/>
      <c r="AD9" s="3084"/>
      <c r="AE9" s="3084"/>
      <c r="AF9" s="3084"/>
      <c r="AG9" s="3084"/>
      <c r="AH9" s="3084"/>
      <c r="AI9" s="3084"/>
      <c r="AJ9" s="3084"/>
      <c r="AK9" s="3084"/>
      <c r="AL9" s="3084"/>
      <c r="AM9" s="3084"/>
      <c r="AN9" s="2411"/>
      <c r="AO9" s="2764"/>
      <c r="AP9" s="2764"/>
      <c r="AQ9" s="2764"/>
      <c r="AR9" s="2764"/>
      <c r="AS9" s="2764"/>
      <c r="AT9" s="2764"/>
      <c r="AU9" s="2764"/>
      <c r="AV9" s="2764"/>
      <c r="AW9" s="2764"/>
      <c r="AX9" s="2764"/>
      <c r="AY9" s="2764"/>
      <c r="AZ9" s="2764"/>
      <c r="BA9" s="2764"/>
      <c r="BB9" s="2764"/>
      <c r="BC9" s="2764"/>
      <c r="BD9" s="2764"/>
      <c r="BE9" s="2764"/>
      <c r="BF9" s="2764"/>
      <c r="BG9" s="2764"/>
      <c r="BH9" s="2764"/>
      <c r="BI9" s="2764"/>
      <c r="BJ9" s="2764"/>
      <c r="BK9" s="2764"/>
      <c r="BL9" s="2764"/>
      <c r="BM9" s="2764"/>
      <c r="BN9" s="2764"/>
      <c r="BO9" s="2764"/>
      <c r="BP9" s="2764"/>
      <c r="BQ9" s="2764"/>
      <c r="BR9" s="2764"/>
      <c r="BS9" s="2764"/>
      <c r="BT9" s="2764"/>
      <c r="BU9" s="2764"/>
      <c r="BV9" s="2764"/>
      <c r="BW9" s="2411"/>
      <c r="BX9" s="2411"/>
      <c r="BY9" s="2411"/>
      <c r="BZ9" s="2411"/>
      <c r="CA9" s="2411"/>
      <c r="CB9" s="2411"/>
      <c r="CC9" s="2411"/>
      <c r="CD9" s="2411"/>
      <c r="CE9" s="2411"/>
      <c r="CF9" s="2411"/>
      <c r="CG9" s="2411"/>
      <c r="CH9" s="2411"/>
      <c r="CI9" s="2411"/>
      <c r="CJ9" s="2411"/>
      <c r="CK9" s="2411"/>
      <c r="CL9" s="2411"/>
    </row>
    <row r="10" spans="1:90" ht="14.25" customHeight="1" x14ac:dyDescent="0.25">
      <c r="A10" s="3574" t="s">
        <v>224</v>
      </c>
      <c r="B10" s="3574" t="s">
        <v>32</v>
      </c>
      <c r="C10" s="3575" t="s">
        <v>463</v>
      </c>
      <c r="D10" s="3161"/>
      <c r="E10" s="3161"/>
      <c r="F10" s="3299" t="s">
        <v>106</v>
      </c>
      <c r="G10" s="3124"/>
      <c r="H10" s="3124"/>
      <c r="I10" s="3124"/>
      <c r="J10" s="3124"/>
      <c r="K10" s="3124"/>
      <c r="L10" s="3124"/>
      <c r="M10" s="3124"/>
      <c r="N10" s="3124"/>
      <c r="O10" s="3124"/>
      <c r="P10" s="3124"/>
      <c r="Q10" s="3124"/>
      <c r="R10" s="3124"/>
      <c r="S10" s="3124"/>
      <c r="T10" s="3124"/>
      <c r="U10" s="3124"/>
      <c r="V10" s="3124"/>
      <c r="W10" s="3124"/>
      <c r="X10" s="3124"/>
      <c r="Y10" s="3124"/>
      <c r="Z10" s="3124"/>
      <c r="AA10" s="3124"/>
      <c r="AB10" s="3124"/>
      <c r="AC10" s="3124"/>
      <c r="AD10" s="3124"/>
      <c r="AE10" s="3124"/>
      <c r="AF10" s="3124"/>
      <c r="AG10" s="3124"/>
      <c r="AH10" s="3124"/>
      <c r="AI10" s="3124"/>
      <c r="AJ10" s="3124"/>
      <c r="AK10" s="3124"/>
      <c r="AL10" s="3124"/>
      <c r="AM10" s="3135"/>
      <c r="AN10" s="3235" t="s">
        <v>41</v>
      </c>
      <c r="AO10" s="2411"/>
      <c r="AP10" s="2411"/>
      <c r="AQ10" s="2411"/>
      <c r="AR10" s="2411"/>
      <c r="AS10" s="2411"/>
      <c r="AT10" s="2411"/>
      <c r="AU10" s="2411"/>
      <c r="AV10" s="2411"/>
      <c r="AW10" s="2411"/>
      <c r="AX10" s="2411"/>
      <c r="AY10" s="2411"/>
      <c r="AZ10" s="2411"/>
      <c r="BA10" s="2411"/>
      <c r="BB10" s="2411"/>
      <c r="BC10" s="2411"/>
      <c r="BD10" s="2411"/>
      <c r="BE10" s="2411"/>
      <c r="BF10" s="2411"/>
      <c r="BG10" s="2411"/>
      <c r="BH10" s="2411"/>
      <c r="BI10" s="2411"/>
      <c r="BJ10" s="2411"/>
      <c r="BK10" s="2411"/>
      <c r="BL10" s="2411"/>
      <c r="BM10" s="2411"/>
      <c r="BN10" s="2411"/>
      <c r="BO10" s="2411"/>
      <c r="BP10" s="2411"/>
      <c r="BQ10" s="2411"/>
      <c r="BR10" s="2411"/>
      <c r="BS10" s="2411"/>
      <c r="BT10" s="2411"/>
      <c r="BU10" s="2411"/>
      <c r="BV10" s="2411"/>
      <c r="BW10" s="2411"/>
      <c r="BX10" s="2411"/>
      <c r="BY10" s="2411"/>
      <c r="BZ10" s="2411"/>
      <c r="CA10" s="2411"/>
      <c r="CB10" s="2411"/>
      <c r="CC10" s="2411"/>
      <c r="CD10" s="2411"/>
      <c r="CE10" s="2411"/>
      <c r="CF10" s="2411"/>
      <c r="CG10" s="2411"/>
      <c r="CH10" s="2411"/>
      <c r="CI10" s="2411"/>
      <c r="CJ10" s="2411"/>
      <c r="CK10" s="2411"/>
      <c r="CL10" s="2411"/>
    </row>
    <row r="11" spans="1:90" ht="14.25" customHeight="1" x14ac:dyDescent="0.25">
      <c r="A11" s="3128"/>
      <c r="B11" s="3128"/>
      <c r="C11" s="3179"/>
      <c r="D11" s="3165"/>
      <c r="E11" s="3165"/>
      <c r="F11" s="3299" t="s">
        <v>352</v>
      </c>
      <c r="G11" s="3122"/>
      <c r="H11" s="3299" t="s">
        <v>335</v>
      </c>
      <c r="I11" s="3122"/>
      <c r="J11" s="3299" t="s">
        <v>99</v>
      </c>
      <c r="K11" s="3122"/>
      <c r="L11" s="3299" t="s">
        <v>49</v>
      </c>
      <c r="M11" s="3122"/>
      <c r="N11" s="3299" t="s">
        <v>50</v>
      </c>
      <c r="O11" s="3122"/>
      <c r="P11" s="3299" t="s">
        <v>51</v>
      </c>
      <c r="Q11" s="3122"/>
      <c r="R11" s="3299" t="s">
        <v>52</v>
      </c>
      <c r="S11" s="3122"/>
      <c r="T11" s="3299" t="s">
        <v>53</v>
      </c>
      <c r="U11" s="3122"/>
      <c r="V11" s="3299" t="s">
        <v>54</v>
      </c>
      <c r="W11" s="3122"/>
      <c r="X11" s="3299" t="s">
        <v>55</v>
      </c>
      <c r="Y11" s="3122"/>
      <c r="Z11" s="3299" t="s">
        <v>56</v>
      </c>
      <c r="AA11" s="3122"/>
      <c r="AB11" s="3299" t="s">
        <v>57</v>
      </c>
      <c r="AC11" s="3122"/>
      <c r="AD11" s="3299" t="s">
        <v>58</v>
      </c>
      <c r="AE11" s="3122"/>
      <c r="AF11" s="3299" t="s">
        <v>59</v>
      </c>
      <c r="AG11" s="3122"/>
      <c r="AH11" s="3299" t="s">
        <v>60</v>
      </c>
      <c r="AI11" s="3122"/>
      <c r="AJ11" s="3299" t="s">
        <v>61</v>
      </c>
      <c r="AK11" s="3122"/>
      <c r="AL11" s="3299" t="s">
        <v>62</v>
      </c>
      <c r="AM11" s="3135"/>
      <c r="AN11" s="3180"/>
      <c r="AO11" s="2411"/>
      <c r="AP11" s="2411"/>
      <c r="AQ11" s="2411"/>
      <c r="AR11" s="2411"/>
      <c r="AS11" s="2411"/>
      <c r="AT11" s="2411"/>
      <c r="AU11" s="2411"/>
      <c r="AV11" s="2411"/>
      <c r="AW11" s="2411"/>
      <c r="AX11" s="2411"/>
      <c r="AY11" s="2411"/>
      <c r="AZ11" s="2411"/>
      <c r="BA11" s="2411"/>
      <c r="BB11" s="2411"/>
      <c r="BC11" s="2411"/>
      <c r="BD11" s="2411"/>
      <c r="BE11" s="2411"/>
      <c r="BF11" s="2411"/>
      <c r="BG11" s="2411"/>
      <c r="BH11" s="2411"/>
      <c r="BI11" s="2411"/>
      <c r="BJ11" s="2411"/>
      <c r="BK11" s="2411"/>
      <c r="BL11" s="2411"/>
      <c r="BM11" s="2411"/>
      <c r="BN11" s="2411"/>
      <c r="BO11" s="2411"/>
      <c r="BP11" s="2411"/>
      <c r="BQ11" s="2411"/>
      <c r="BR11" s="2411"/>
      <c r="BS11" s="2411"/>
      <c r="BT11" s="2411"/>
      <c r="BU11" s="2411"/>
      <c r="BV11" s="2411"/>
      <c r="BW11" s="2411"/>
      <c r="BX11" s="2411"/>
      <c r="BY11" s="2411"/>
      <c r="BZ11" s="2411"/>
      <c r="CA11" s="2411"/>
      <c r="CB11" s="2411"/>
      <c r="CC11" s="2411"/>
      <c r="CD11" s="2411"/>
      <c r="CE11" s="2411"/>
      <c r="CF11" s="2411"/>
      <c r="CG11" s="2411"/>
      <c r="CH11" s="2411"/>
      <c r="CI11" s="2411"/>
      <c r="CJ11" s="2411"/>
      <c r="CK11" s="2411"/>
      <c r="CL11" s="2411"/>
    </row>
    <row r="12" spans="1:90" ht="14.25" customHeight="1" x14ac:dyDescent="0.25">
      <c r="A12" s="3128"/>
      <c r="B12" s="3128"/>
      <c r="C12" s="1652" t="s">
        <v>84</v>
      </c>
      <c r="D12" s="1653" t="s">
        <v>63</v>
      </c>
      <c r="E12" s="1654" t="s">
        <v>64</v>
      </c>
      <c r="F12" s="3085" t="s">
        <v>63</v>
      </c>
      <c r="G12" s="3086" t="s">
        <v>64</v>
      </c>
      <c r="H12" s="3085" t="s">
        <v>63</v>
      </c>
      <c r="I12" s="3086" t="s">
        <v>64</v>
      </c>
      <c r="J12" s="3085" t="s">
        <v>63</v>
      </c>
      <c r="K12" s="3086" t="s">
        <v>64</v>
      </c>
      <c r="L12" s="3085" t="s">
        <v>63</v>
      </c>
      <c r="M12" s="3086" t="s">
        <v>64</v>
      </c>
      <c r="N12" s="3085" t="s">
        <v>63</v>
      </c>
      <c r="O12" s="3086" t="s">
        <v>64</v>
      </c>
      <c r="P12" s="3085" t="s">
        <v>63</v>
      </c>
      <c r="Q12" s="3086" t="s">
        <v>64</v>
      </c>
      <c r="R12" s="3085" t="s">
        <v>63</v>
      </c>
      <c r="S12" s="3086" t="s">
        <v>64</v>
      </c>
      <c r="T12" s="3085" t="s">
        <v>63</v>
      </c>
      <c r="U12" s="3086" t="s">
        <v>64</v>
      </c>
      <c r="V12" s="3085" t="s">
        <v>63</v>
      </c>
      <c r="W12" s="3086" t="s">
        <v>64</v>
      </c>
      <c r="X12" s="3085" t="s">
        <v>63</v>
      </c>
      <c r="Y12" s="3086" t="s">
        <v>64</v>
      </c>
      <c r="Z12" s="3085" t="s">
        <v>63</v>
      </c>
      <c r="AA12" s="3086" t="s">
        <v>64</v>
      </c>
      <c r="AB12" s="3085" t="s">
        <v>63</v>
      </c>
      <c r="AC12" s="3086" t="s">
        <v>64</v>
      </c>
      <c r="AD12" s="3085" t="s">
        <v>63</v>
      </c>
      <c r="AE12" s="3086" t="s">
        <v>64</v>
      </c>
      <c r="AF12" s="3085" t="s">
        <v>63</v>
      </c>
      <c r="AG12" s="3086" t="s">
        <v>64</v>
      </c>
      <c r="AH12" s="3085" t="s">
        <v>63</v>
      </c>
      <c r="AI12" s="3086" t="s">
        <v>64</v>
      </c>
      <c r="AJ12" s="3085" t="s">
        <v>63</v>
      </c>
      <c r="AK12" s="3086" t="s">
        <v>64</v>
      </c>
      <c r="AL12" s="3085" t="s">
        <v>63</v>
      </c>
      <c r="AM12" s="1655" t="s">
        <v>64</v>
      </c>
      <c r="AN12" s="3140"/>
      <c r="AO12" s="2411"/>
      <c r="AP12" s="2411"/>
      <c r="AQ12" s="2411"/>
      <c r="AR12" s="2411"/>
      <c r="AS12" s="2411"/>
      <c r="AT12" s="2411"/>
      <c r="AU12" s="2411"/>
      <c r="AV12" s="2411"/>
      <c r="AW12" s="2411"/>
      <c r="AX12" s="2411"/>
      <c r="AY12" s="2411"/>
      <c r="AZ12" s="2411"/>
      <c r="BA12" s="2411"/>
      <c r="BB12" s="2411"/>
      <c r="BC12" s="2411"/>
      <c r="BD12" s="2411"/>
      <c r="BE12" s="2411"/>
      <c r="BF12" s="2411"/>
      <c r="BG12" s="2411"/>
      <c r="BH12" s="2411"/>
      <c r="BI12" s="2411"/>
      <c r="BJ12" s="2411"/>
      <c r="BK12" s="2411"/>
      <c r="BL12" s="2411"/>
      <c r="BM12" s="2411"/>
      <c r="BN12" s="2411"/>
      <c r="BO12" s="2411"/>
      <c r="BP12" s="2411"/>
      <c r="BQ12" s="2411"/>
      <c r="BR12" s="2411"/>
      <c r="BS12" s="2411"/>
      <c r="BT12" s="2411"/>
      <c r="BU12" s="2411"/>
      <c r="BV12" s="2411"/>
      <c r="BW12" s="2411"/>
      <c r="BX12" s="2411"/>
      <c r="BY12" s="2411"/>
      <c r="BZ12" s="2411"/>
      <c r="CA12" s="2411"/>
      <c r="CB12" s="2411"/>
      <c r="CC12" s="2411"/>
      <c r="CD12" s="2411"/>
      <c r="CE12" s="2411"/>
      <c r="CF12" s="2411"/>
      <c r="CG12" s="2411"/>
      <c r="CH12" s="2411"/>
      <c r="CI12" s="2411"/>
      <c r="CJ12" s="2411"/>
      <c r="CK12" s="2411"/>
      <c r="CL12" s="2411"/>
    </row>
    <row r="13" spans="1:90" ht="14.25" customHeight="1" x14ac:dyDescent="0.25">
      <c r="A13" s="3576" t="s">
        <v>4332</v>
      </c>
      <c r="B13" s="1656" t="s">
        <v>1055</v>
      </c>
      <c r="C13" s="498">
        <f t="shared" ref="C13:C16" si="0">SUM(D13,E13)</f>
        <v>0</v>
      </c>
      <c r="D13" s="2151">
        <f t="shared" ref="D13:E13" si="1">SUM(F13,H13,J13,L13,N13,P13,R13,T13,V13,X13,Z13,AB13,AD13,AF13,AH13,AJ13,AL13)</f>
        <v>0</v>
      </c>
      <c r="E13" s="2361">
        <f t="shared" si="1"/>
        <v>0</v>
      </c>
      <c r="F13" s="2104"/>
      <c r="G13" s="1657"/>
      <c r="H13" s="2104"/>
      <c r="I13" s="1657"/>
      <c r="J13" s="2104"/>
      <c r="K13" s="1657"/>
      <c r="L13" s="2104"/>
      <c r="M13" s="1657"/>
      <c r="N13" s="2104"/>
      <c r="O13" s="1657"/>
      <c r="P13" s="2104"/>
      <c r="Q13" s="1657"/>
      <c r="R13" s="2104"/>
      <c r="S13" s="1657"/>
      <c r="T13" s="2104"/>
      <c r="U13" s="1657"/>
      <c r="V13" s="2104"/>
      <c r="W13" s="1657"/>
      <c r="X13" s="2104"/>
      <c r="Y13" s="1657"/>
      <c r="Z13" s="2104"/>
      <c r="AA13" s="1657"/>
      <c r="AB13" s="2104"/>
      <c r="AC13" s="1657"/>
      <c r="AD13" s="2104"/>
      <c r="AE13" s="1657"/>
      <c r="AF13" s="2104"/>
      <c r="AG13" s="1657"/>
      <c r="AH13" s="2104"/>
      <c r="AI13" s="1657"/>
      <c r="AJ13" s="2104"/>
      <c r="AK13" s="1657"/>
      <c r="AL13" s="2103"/>
      <c r="AM13" s="319"/>
      <c r="AN13" s="2210"/>
      <c r="AO13" s="1892" t="str">
        <f t="shared" ref="AO13:AO15" si="2">$CA13</f>
        <v/>
      </c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2722" t="str">
        <f t="shared" ref="CA13:CA15" si="3">IF(AND($C13&lt;&gt;0,AN13=""),"* No olvide ingresar la columna Pueblos Originarios, digite CERO si no tiene.  ",IF(AN13&gt;$C13,"* El número de Pueblos Originarios no puede superar el Total.  ",""))</f>
        <v/>
      </c>
      <c r="CB13" s="177"/>
      <c r="CC13" s="177"/>
      <c r="CD13" s="177"/>
      <c r="CE13" s="143"/>
      <c r="CF13" s="143"/>
      <c r="CG13" s="143"/>
      <c r="CH13" s="143"/>
      <c r="CI13" s="143"/>
      <c r="CJ13" s="143"/>
      <c r="CK13" s="143"/>
      <c r="CL13" s="1894">
        <f t="shared" ref="CL13:CL15" si="4">IF(AND($C13&lt;&gt;0,AN13=""),1,IF(AN13&gt;$C13,1,0))</f>
        <v>0</v>
      </c>
    </row>
    <row r="14" spans="1:90" ht="15" customHeight="1" x14ac:dyDescent="0.25">
      <c r="A14" s="3128"/>
      <c r="B14" s="3087" t="s">
        <v>4333</v>
      </c>
      <c r="C14" s="1902">
        <f t="shared" si="0"/>
        <v>0</v>
      </c>
      <c r="D14" s="2153">
        <f t="shared" ref="D14:E14" si="5">SUM(F14,H14,J14,L14,N14,P14,R14,T14,V14,X14,Z14,AB14,AD14,AF14,AH14,AJ14,AL14)</f>
        <v>0</v>
      </c>
      <c r="E14" s="1904">
        <f t="shared" si="5"/>
        <v>0</v>
      </c>
      <c r="F14" s="2103"/>
      <c r="G14" s="2101"/>
      <c r="H14" s="2103"/>
      <c r="I14" s="2101"/>
      <c r="J14" s="2103"/>
      <c r="K14" s="2101"/>
      <c r="L14" s="2103"/>
      <c r="M14" s="2101"/>
      <c r="N14" s="2103"/>
      <c r="O14" s="2101"/>
      <c r="P14" s="2103"/>
      <c r="Q14" s="2101"/>
      <c r="R14" s="2103"/>
      <c r="S14" s="2101"/>
      <c r="T14" s="2103"/>
      <c r="U14" s="2101"/>
      <c r="V14" s="2103"/>
      <c r="W14" s="2101"/>
      <c r="X14" s="2103"/>
      <c r="Y14" s="2101"/>
      <c r="Z14" s="2103"/>
      <c r="AA14" s="2101"/>
      <c r="AB14" s="2103"/>
      <c r="AC14" s="2101"/>
      <c r="AD14" s="2103"/>
      <c r="AE14" s="2101"/>
      <c r="AF14" s="2103"/>
      <c r="AG14" s="2101"/>
      <c r="AH14" s="2103"/>
      <c r="AI14" s="2101"/>
      <c r="AJ14" s="2103"/>
      <c r="AK14" s="2101"/>
      <c r="AL14" s="2104"/>
      <c r="AM14" s="1658"/>
      <c r="AN14" s="2101"/>
      <c r="AO14" s="1892" t="str">
        <f t="shared" si="2"/>
        <v/>
      </c>
      <c r="AP14" s="3088"/>
      <c r="AQ14" s="3088"/>
      <c r="AR14" s="3088"/>
      <c r="AS14" s="3088"/>
      <c r="AT14" s="3088"/>
      <c r="AU14" s="3088"/>
      <c r="AV14" s="3088"/>
      <c r="AW14" s="3088"/>
      <c r="AX14" s="3088"/>
      <c r="AY14" s="3088"/>
      <c r="AZ14" s="3088"/>
      <c r="BA14" s="3088"/>
      <c r="BB14" s="3088"/>
      <c r="BC14" s="3088"/>
      <c r="BD14" s="3088"/>
      <c r="BE14" s="3088"/>
      <c r="BF14" s="3088"/>
      <c r="BG14" s="3088"/>
      <c r="BH14" s="3088"/>
      <c r="BI14" s="3088"/>
      <c r="BJ14" s="3088"/>
      <c r="BK14" s="3088"/>
      <c r="BL14" s="3088"/>
      <c r="BM14" s="3088"/>
      <c r="BN14" s="3088"/>
      <c r="BO14" s="3088"/>
      <c r="BP14" s="3088"/>
      <c r="BQ14" s="3088"/>
      <c r="BR14" s="3088"/>
      <c r="BS14" s="3088"/>
      <c r="BT14" s="505"/>
      <c r="BU14" s="505"/>
      <c r="BV14" s="143"/>
      <c r="BW14" s="143"/>
      <c r="BX14" s="143"/>
      <c r="BY14" s="143"/>
      <c r="BZ14" s="143"/>
      <c r="CA14" s="2722" t="str">
        <f t="shared" si="3"/>
        <v/>
      </c>
      <c r="CB14" s="177"/>
      <c r="CC14" s="177"/>
      <c r="CD14" s="177"/>
      <c r="CE14" s="143"/>
      <c r="CF14" s="143"/>
      <c r="CG14" s="143"/>
      <c r="CH14" s="143"/>
      <c r="CI14" s="143"/>
      <c r="CJ14" s="143"/>
      <c r="CK14" s="143"/>
      <c r="CL14" s="1894">
        <f t="shared" si="4"/>
        <v>0</v>
      </c>
    </row>
    <row r="15" spans="1:90" ht="14.25" customHeight="1" x14ac:dyDescent="0.25">
      <c r="A15" s="3128"/>
      <c r="B15" s="3089" t="s">
        <v>4334</v>
      </c>
      <c r="C15" s="736">
        <f t="shared" si="0"/>
        <v>0</v>
      </c>
      <c r="D15" s="3090">
        <f t="shared" ref="D15:E15" si="6">SUM(F15,H15,J15,L15,N15,P15,R15,T15,V15,X15,Z15,AB15,AD15,AF15,AH15,AJ15,AL15)</f>
        <v>0</v>
      </c>
      <c r="E15" s="2363">
        <f t="shared" si="6"/>
        <v>0</v>
      </c>
      <c r="F15" s="2103"/>
      <c r="G15" s="2101"/>
      <c r="H15" s="2103"/>
      <c r="I15" s="2101"/>
      <c r="J15" s="2103"/>
      <c r="K15" s="2101"/>
      <c r="L15" s="2103"/>
      <c r="M15" s="2101"/>
      <c r="N15" s="2103"/>
      <c r="O15" s="2101"/>
      <c r="P15" s="2103"/>
      <c r="Q15" s="2101"/>
      <c r="R15" s="2103"/>
      <c r="S15" s="2101"/>
      <c r="T15" s="2103"/>
      <c r="U15" s="2101"/>
      <c r="V15" s="2103"/>
      <c r="W15" s="2101"/>
      <c r="X15" s="2103"/>
      <c r="Y15" s="2101"/>
      <c r="Z15" s="2103"/>
      <c r="AA15" s="2101"/>
      <c r="AB15" s="2103"/>
      <c r="AC15" s="2101"/>
      <c r="AD15" s="2103"/>
      <c r="AE15" s="2101"/>
      <c r="AF15" s="2103"/>
      <c r="AG15" s="2101"/>
      <c r="AH15" s="2103"/>
      <c r="AI15" s="2101"/>
      <c r="AJ15" s="2103"/>
      <c r="AK15" s="2101"/>
      <c r="AL15" s="2104"/>
      <c r="AM15" s="3091"/>
      <c r="AN15" s="2101"/>
      <c r="AO15" s="1892" t="str">
        <f t="shared" si="2"/>
        <v/>
      </c>
      <c r="AP15" s="3088"/>
      <c r="AQ15" s="3088"/>
      <c r="AR15" s="3088"/>
      <c r="AS15" s="3088"/>
      <c r="AT15" s="3088"/>
      <c r="AU15" s="3088"/>
      <c r="AV15" s="3088"/>
      <c r="AW15" s="3088"/>
      <c r="AX15" s="3088"/>
      <c r="AY15" s="3088"/>
      <c r="AZ15" s="3088"/>
      <c r="BA15" s="3088"/>
      <c r="BB15" s="3088"/>
      <c r="BC15" s="3088"/>
      <c r="BD15" s="3088"/>
      <c r="BE15" s="3088"/>
      <c r="BF15" s="3088"/>
      <c r="BG15" s="3088"/>
      <c r="BH15" s="3088"/>
      <c r="BI15" s="3088"/>
      <c r="BJ15" s="3088"/>
      <c r="BK15" s="3088"/>
      <c r="BL15" s="3088"/>
      <c r="BM15" s="3088"/>
      <c r="BN15" s="3088"/>
      <c r="BO15" s="3088"/>
      <c r="BP15" s="3088"/>
      <c r="BQ15" s="3088"/>
      <c r="BR15" s="3088"/>
      <c r="BS15" s="3088"/>
      <c r="BT15" s="505"/>
      <c r="BU15" s="505"/>
      <c r="BV15" s="143"/>
      <c r="BW15" s="143"/>
      <c r="BX15" s="143"/>
      <c r="BY15" s="143"/>
      <c r="BZ15" s="143"/>
      <c r="CA15" s="2722" t="str">
        <f t="shared" si="3"/>
        <v/>
      </c>
      <c r="CB15" s="177"/>
      <c r="CC15" s="177"/>
      <c r="CD15" s="177"/>
      <c r="CE15" s="143"/>
      <c r="CF15" s="143"/>
      <c r="CG15" s="143"/>
      <c r="CH15" s="143"/>
      <c r="CI15" s="143"/>
      <c r="CJ15" s="143"/>
      <c r="CK15" s="143"/>
      <c r="CL15" s="1894">
        <f t="shared" si="4"/>
        <v>0</v>
      </c>
    </row>
    <row r="16" spans="1:90" ht="15" customHeight="1" x14ac:dyDescent="0.25">
      <c r="A16" s="3263" t="s">
        <v>82</v>
      </c>
      <c r="B16" s="3124"/>
      <c r="C16" s="166">
        <f t="shared" si="0"/>
        <v>0</v>
      </c>
      <c r="D16" s="1883">
        <f t="shared" ref="D16:E16" si="7">SUM(F16,H16,J16,L16,N16,P16,R16,T16,V16,X16,Z16,AB16,AD16,AF16,AH16,AJ16,AL16)</f>
        <v>0</v>
      </c>
      <c r="E16" s="1859">
        <f t="shared" si="7"/>
        <v>0</v>
      </c>
      <c r="F16" s="146">
        <f t="shared" ref="F16:AN16" si="8">SUM(F13:F15)</f>
        <v>0</v>
      </c>
      <c r="G16" s="1827">
        <f t="shared" si="8"/>
        <v>0</v>
      </c>
      <c r="H16" s="146">
        <f t="shared" si="8"/>
        <v>0</v>
      </c>
      <c r="I16" s="1827">
        <f t="shared" si="8"/>
        <v>0</v>
      </c>
      <c r="J16" s="146">
        <f t="shared" si="8"/>
        <v>0</v>
      </c>
      <c r="K16" s="147">
        <f t="shared" si="8"/>
        <v>0</v>
      </c>
      <c r="L16" s="146">
        <f t="shared" si="8"/>
        <v>0</v>
      </c>
      <c r="M16" s="147">
        <f t="shared" si="8"/>
        <v>0</v>
      </c>
      <c r="N16" s="146">
        <f t="shared" si="8"/>
        <v>0</v>
      </c>
      <c r="O16" s="147">
        <f t="shared" si="8"/>
        <v>0</v>
      </c>
      <c r="P16" s="146">
        <f t="shared" si="8"/>
        <v>0</v>
      </c>
      <c r="Q16" s="147">
        <f t="shared" si="8"/>
        <v>0</v>
      </c>
      <c r="R16" s="146">
        <f t="shared" si="8"/>
        <v>0</v>
      </c>
      <c r="S16" s="147">
        <f t="shared" si="8"/>
        <v>0</v>
      </c>
      <c r="T16" s="146">
        <f t="shared" si="8"/>
        <v>0</v>
      </c>
      <c r="U16" s="147">
        <f t="shared" si="8"/>
        <v>0</v>
      </c>
      <c r="V16" s="146">
        <f t="shared" si="8"/>
        <v>0</v>
      </c>
      <c r="W16" s="147">
        <f t="shared" si="8"/>
        <v>0</v>
      </c>
      <c r="X16" s="146">
        <f t="shared" si="8"/>
        <v>0</v>
      </c>
      <c r="Y16" s="147">
        <f t="shared" si="8"/>
        <v>0</v>
      </c>
      <c r="Z16" s="700">
        <f t="shared" si="8"/>
        <v>0</v>
      </c>
      <c r="AA16" s="704">
        <f t="shared" si="8"/>
        <v>0</v>
      </c>
      <c r="AB16" s="700">
        <f t="shared" si="8"/>
        <v>0</v>
      </c>
      <c r="AC16" s="704">
        <f t="shared" si="8"/>
        <v>0</v>
      </c>
      <c r="AD16" s="700">
        <f t="shared" si="8"/>
        <v>0</v>
      </c>
      <c r="AE16" s="704">
        <f t="shared" si="8"/>
        <v>0</v>
      </c>
      <c r="AF16" s="700">
        <f t="shared" si="8"/>
        <v>0</v>
      </c>
      <c r="AG16" s="704">
        <f t="shared" si="8"/>
        <v>0</v>
      </c>
      <c r="AH16" s="700">
        <f t="shared" si="8"/>
        <v>0</v>
      </c>
      <c r="AI16" s="704">
        <f t="shared" si="8"/>
        <v>0</v>
      </c>
      <c r="AJ16" s="700">
        <f t="shared" si="8"/>
        <v>0</v>
      </c>
      <c r="AK16" s="704">
        <f t="shared" si="8"/>
        <v>0</v>
      </c>
      <c r="AL16" s="1527">
        <f t="shared" si="8"/>
        <v>0</v>
      </c>
      <c r="AM16" s="1659">
        <f t="shared" si="8"/>
        <v>0</v>
      </c>
      <c r="AN16" s="1244">
        <f t="shared" si="8"/>
        <v>0</v>
      </c>
      <c r="AO16" s="2411"/>
      <c r="AP16" s="2411"/>
      <c r="AQ16" s="2411"/>
      <c r="AR16" s="2411"/>
      <c r="AS16" s="2411"/>
      <c r="AT16" s="2411"/>
      <c r="AU16" s="2411"/>
      <c r="AV16" s="2411"/>
      <c r="AW16" s="2411"/>
      <c r="AX16" s="2411"/>
      <c r="AY16" s="2411"/>
      <c r="AZ16" s="2411"/>
      <c r="BA16" s="2411"/>
      <c r="BB16" s="2411"/>
      <c r="BC16" s="2411"/>
      <c r="BD16" s="2411"/>
      <c r="BE16" s="2411"/>
      <c r="BF16" s="2411"/>
      <c r="BG16" s="2411"/>
      <c r="BH16" s="2411"/>
      <c r="BI16" s="2411"/>
      <c r="BJ16" s="2411"/>
      <c r="BK16" s="2411"/>
      <c r="BL16" s="2411"/>
      <c r="BM16" s="2411"/>
      <c r="BN16" s="2411"/>
      <c r="BO16" s="2411"/>
      <c r="BP16" s="2411"/>
      <c r="BQ16" s="2411"/>
      <c r="BR16" s="2411"/>
      <c r="BS16" s="2411"/>
      <c r="BT16" s="2411"/>
      <c r="BU16" s="2411"/>
      <c r="BV16" s="2411"/>
      <c r="BW16" s="2411"/>
      <c r="BX16" s="2411"/>
      <c r="BY16" s="2411"/>
      <c r="BZ16" s="2411"/>
      <c r="CA16" s="3092"/>
      <c r="CB16" s="2411"/>
      <c r="CC16" s="2411"/>
      <c r="CD16" s="2411"/>
      <c r="CE16" s="2411"/>
      <c r="CF16" s="2411"/>
      <c r="CG16" s="2411"/>
      <c r="CH16" s="2411"/>
      <c r="CI16" s="2411"/>
      <c r="CJ16" s="2411"/>
      <c r="CK16" s="2411"/>
      <c r="CL16" s="2411"/>
    </row>
    <row r="17" spans="1:90" ht="16.5" customHeight="1" x14ac:dyDescent="0.25">
      <c r="A17" s="281" t="s">
        <v>4335</v>
      </c>
      <c r="B17" s="143"/>
      <c r="C17" s="338"/>
      <c r="D17" s="338"/>
      <c r="E17" s="1867"/>
      <c r="F17" s="1867"/>
      <c r="G17" s="1867"/>
      <c r="H17" s="1867"/>
      <c r="I17" s="1867"/>
      <c r="J17" s="1867"/>
      <c r="K17" s="1867"/>
      <c r="L17" s="1867"/>
      <c r="M17" s="1867"/>
      <c r="N17" s="1867"/>
      <c r="O17" s="1867"/>
      <c r="P17" s="1867"/>
      <c r="Q17" s="3088"/>
      <c r="R17" s="3088"/>
      <c r="S17" s="3088"/>
      <c r="T17" s="3088"/>
      <c r="U17" s="3088"/>
      <c r="V17" s="3088"/>
      <c r="W17" s="3088"/>
      <c r="X17" s="3088"/>
      <c r="Y17" s="3088"/>
      <c r="Z17" s="3088"/>
      <c r="AA17" s="3088"/>
      <c r="AB17" s="3088"/>
      <c r="AC17" s="3088"/>
      <c r="AD17" s="3088"/>
      <c r="AE17" s="3088"/>
      <c r="AF17" s="3088"/>
      <c r="AG17" s="3088"/>
      <c r="AH17" s="3088"/>
      <c r="AI17" s="3088"/>
      <c r="AJ17" s="3088"/>
      <c r="AK17" s="3088"/>
      <c r="AL17" s="3088"/>
      <c r="AM17" s="3088"/>
      <c r="AN17" s="2411"/>
      <c r="AO17" s="3088"/>
      <c r="AP17" s="3088"/>
      <c r="AQ17" s="3088"/>
      <c r="AR17" s="3088"/>
      <c r="AS17" s="3088"/>
      <c r="AT17" s="3088"/>
      <c r="AU17" s="3088"/>
      <c r="AV17" s="3088"/>
      <c r="AW17" s="3088"/>
      <c r="AX17" s="3088"/>
      <c r="AY17" s="3088"/>
      <c r="AZ17" s="3088"/>
      <c r="BA17" s="3088"/>
      <c r="BB17" s="3088"/>
      <c r="BC17" s="3088"/>
      <c r="BD17" s="3088"/>
      <c r="BE17" s="3088"/>
      <c r="BF17" s="3088"/>
      <c r="BG17" s="3088"/>
      <c r="BH17" s="3088"/>
      <c r="BI17" s="3088"/>
      <c r="BJ17" s="3088"/>
      <c r="BK17" s="3088"/>
      <c r="BL17" s="3088"/>
      <c r="BM17" s="3088"/>
      <c r="BN17" s="3088"/>
      <c r="BO17" s="3088"/>
      <c r="BP17" s="3088"/>
      <c r="BQ17" s="3088"/>
      <c r="BR17" s="3088"/>
      <c r="BS17" s="3088"/>
      <c r="BT17" s="3088"/>
      <c r="BU17" s="3088"/>
      <c r="BV17" s="3088"/>
      <c r="BW17" s="3088"/>
      <c r="BX17" s="3088"/>
      <c r="BY17" s="3088"/>
      <c r="BZ17" s="3088"/>
      <c r="CA17" s="3084"/>
      <c r="CB17" s="3088"/>
      <c r="CC17" s="3088"/>
      <c r="CD17" s="3088"/>
      <c r="CE17" s="3088"/>
      <c r="CF17" s="3088"/>
      <c r="CG17" s="3088"/>
      <c r="CH17" s="3088"/>
      <c r="CI17" s="3088"/>
      <c r="CJ17" s="3088"/>
      <c r="CK17" s="3088"/>
      <c r="CL17" s="3088"/>
    </row>
    <row r="18" spans="1:90" ht="15" customHeight="1" x14ac:dyDescent="0.25">
      <c r="A18" s="3250" t="s">
        <v>4336</v>
      </c>
      <c r="B18" s="3268" t="s">
        <v>1412</v>
      </c>
      <c r="C18" s="3143" t="s">
        <v>4337</v>
      </c>
      <c r="D18" s="3124"/>
      <c r="E18" s="3124"/>
      <c r="F18" s="3122"/>
      <c r="G18" s="3159" t="s">
        <v>4338</v>
      </c>
      <c r="H18" s="3124"/>
      <c r="I18" s="3124"/>
      <c r="J18" s="3124"/>
      <c r="K18" s="3122"/>
      <c r="L18" s="2411"/>
      <c r="M18" s="2411"/>
      <c r="N18" s="2411"/>
      <c r="O18" s="2411"/>
      <c r="P18" s="2411"/>
      <c r="Q18" s="2411"/>
      <c r="R18" s="2411"/>
      <c r="S18" s="2411"/>
      <c r="T18" s="2411"/>
      <c r="U18" s="2411"/>
      <c r="V18" s="2411"/>
      <c r="W18" s="2411"/>
      <c r="X18" s="2411"/>
      <c r="Y18" s="2411"/>
      <c r="Z18" s="2411"/>
      <c r="AA18" s="2411"/>
      <c r="AB18" s="2411"/>
      <c r="AC18" s="2411"/>
      <c r="AD18" s="2411"/>
      <c r="AE18" s="2411"/>
      <c r="AF18" s="2411"/>
      <c r="AG18" s="2411"/>
      <c r="AH18" s="2411"/>
      <c r="AI18" s="2411"/>
      <c r="AJ18" s="2411"/>
      <c r="AK18" s="2411"/>
      <c r="AL18" s="2411"/>
      <c r="AM18" s="2411"/>
      <c r="AN18" s="2411"/>
      <c r="AO18" s="2411"/>
      <c r="AP18" s="2411"/>
      <c r="AQ18" s="2411"/>
      <c r="AR18" s="2411"/>
      <c r="AS18" s="2411"/>
      <c r="AT18" s="2411"/>
      <c r="AU18" s="2411"/>
      <c r="AV18" s="2411"/>
      <c r="AW18" s="2411"/>
      <c r="AX18" s="2411"/>
      <c r="AY18" s="2411"/>
      <c r="AZ18" s="2411"/>
      <c r="BA18" s="2411"/>
      <c r="BB18" s="2411"/>
      <c r="BC18" s="2411"/>
      <c r="BD18" s="2411"/>
      <c r="BE18" s="2411"/>
      <c r="BF18" s="2411"/>
      <c r="BG18" s="2411"/>
      <c r="BH18" s="2411"/>
      <c r="BI18" s="2411"/>
      <c r="BJ18" s="2411"/>
      <c r="BK18" s="2411"/>
      <c r="BL18" s="2411"/>
      <c r="BM18" s="2411"/>
      <c r="BN18" s="2411"/>
      <c r="BO18" s="2411"/>
      <c r="BP18" s="2411"/>
      <c r="BQ18" s="2411"/>
      <c r="BR18" s="2411"/>
      <c r="BS18" s="2411"/>
      <c r="BT18" s="2411"/>
      <c r="BU18" s="2411"/>
      <c r="BV18" s="2411"/>
      <c r="BW18" s="2411"/>
      <c r="BX18" s="2411"/>
      <c r="BY18" s="2411"/>
      <c r="BZ18" s="2411"/>
      <c r="CA18" s="3092"/>
      <c r="CB18" s="2411"/>
      <c r="CC18" s="2411"/>
      <c r="CD18" s="2411"/>
      <c r="CE18" s="2411"/>
      <c r="CF18" s="2411"/>
      <c r="CG18" s="2411"/>
      <c r="CH18" s="2411"/>
      <c r="CI18" s="2411"/>
      <c r="CJ18" s="2411"/>
      <c r="CK18" s="2411"/>
      <c r="CL18" s="2411"/>
    </row>
    <row r="19" spans="1:90" ht="15" customHeight="1" x14ac:dyDescent="0.25">
      <c r="A19" s="3128"/>
      <c r="B19" s="3128"/>
      <c r="C19" s="3196" t="s">
        <v>4339</v>
      </c>
      <c r="D19" s="3162" t="s">
        <v>4340</v>
      </c>
      <c r="E19" s="3162" t="s">
        <v>4341</v>
      </c>
      <c r="F19" s="3139" t="s">
        <v>4342</v>
      </c>
      <c r="G19" s="3196" t="s">
        <v>4343</v>
      </c>
      <c r="H19" s="3162" t="s">
        <v>4344</v>
      </c>
      <c r="I19" s="3162" t="s">
        <v>4345</v>
      </c>
      <c r="J19" s="3162" t="s">
        <v>4346</v>
      </c>
      <c r="K19" s="3139" t="s">
        <v>4347</v>
      </c>
      <c r="L19" s="2411"/>
      <c r="M19" s="2411"/>
      <c r="N19" s="2411"/>
      <c r="O19" s="2411"/>
      <c r="P19" s="2411"/>
      <c r="Q19" s="2411"/>
      <c r="R19" s="2411"/>
      <c r="S19" s="2411"/>
      <c r="T19" s="2411"/>
      <c r="U19" s="2411"/>
      <c r="V19" s="2411"/>
      <c r="W19" s="2411"/>
      <c r="X19" s="2411"/>
      <c r="Y19" s="2411"/>
      <c r="Z19" s="2411"/>
      <c r="AA19" s="2411"/>
      <c r="AB19" s="2411"/>
      <c r="AC19" s="2411"/>
      <c r="AD19" s="2411"/>
      <c r="AE19" s="2411"/>
      <c r="AF19" s="2411"/>
      <c r="AG19" s="2411"/>
      <c r="AH19" s="2411"/>
      <c r="AI19" s="2411"/>
      <c r="AJ19" s="2411"/>
      <c r="AK19" s="2411"/>
      <c r="AL19" s="2411"/>
      <c r="AM19" s="2411"/>
      <c r="AN19" s="2411"/>
      <c r="AO19" s="2411"/>
      <c r="AP19" s="2411"/>
      <c r="AQ19" s="2411"/>
      <c r="AR19" s="2411"/>
      <c r="AS19" s="2411"/>
      <c r="AT19" s="2411"/>
      <c r="AU19" s="2411"/>
      <c r="AV19" s="2411"/>
      <c r="AW19" s="2411"/>
      <c r="AX19" s="2411"/>
      <c r="AY19" s="2411"/>
      <c r="AZ19" s="2411"/>
      <c r="BA19" s="2411"/>
      <c r="BB19" s="2411"/>
      <c r="BC19" s="2411"/>
      <c r="BD19" s="2411"/>
      <c r="BE19" s="2411"/>
      <c r="BF19" s="2411"/>
      <c r="BG19" s="2411"/>
      <c r="BH19" s="2411"/>
      <c r="BI19" s="2411"/>
      <c r="BJ19" s="2411"/>
      <c r="BK19" s="2411"/>
      <c r="BL19" s="2411"/>
      <c r="BM19" s="2411"/>
      <c r="BN19" s="2411"/>
      <c r="BO19" s="2411"/>
      <c r="BP19" s="2411"/>
      <c r="BQ19" s="2411"/>
      <c r="BR19" s="2411"/>
      <c r="BS19" s="2411"/>
      <c r="BT19" s="2411"/>
      <c r="BU19" s="2411"/>
      <c r="BV19" s="2411"/>
      <c r="BW19" s="2411"/>
      <c r="BX19" s="2411"/>
      <c r="BY19" s="2411"/>
      <c r="BZ19" s="2411"/>
      <c r="CA19" s="3092"/>
      <c r="CB19" s="2411"/>
      <c r="CC19" s="2411"/>
      <c r="CD19" s="2411"/>
      <c r="CE19" s="2411"/>
      <c r="CF19" s="2411"/>
      <c r="CG19" s="2411"/>
      <c r="CH19" s="2411"/>
      <c r="CI19" s="2411"/>
      <c r="CJ19" s="2411"/>
      <c r="CK19" s="2411"/>
      <c r="CL19" s="2411"/>
    </row>
    <row r="20" spans="1:90" ht="19.5" customHeight="1" x14ac:dyDescent="0.25">
      <c r="A20" s="3128"/>
      <c r="B20" s="3128"/>
      <c r="C20" s="3176"/>
      <c r="D20" s="3163"/>
      <c r="E20" s="3163"/>
      <c r="F20" s="3140"/>
      <c r="G20" s="3176"/>
      <c r="H20" s="3163"/>
      <c r="I20" s="3163"/>
      <c r="J20" s="3163"/>
      <c r="K20" s="3140"/>
      <c r="L20" s="2411"/>
      <c r="M20" s="2411"/>
      <c r="N20" s="2411"/>
      <c r="O20" s="2411"/>
      <c r="P20" s="2411"/>
      <c r="Q20" s="2411"/>
      <c r="R20" s="2411"/>
      <c r="S20" s="2411"/>
      <c r="T20" s="2411"/>
      <c r="U20" s="2411"/>
      <c r="V20" s="2411"/>
      <c r="W20" s="2411"/>
      <c r="X20" s="2411"/>
      <c r="Y20" s="2411"/>
      <c r="Z20" s="2411"/>
      <c r="AA20" s="2411"/>
      <c r="AB20" s="2411"/>
      <c r="AC20" s="2411"/>
      <c r="AD20" s="2411"/>
      <c r="AE20" s="2411"/>
      <c r="AF20" s="2411"/>
      <c r="AG20" s="2411"/>
      <c r="AH20" s="2411"/>
      <c r="AI20" s="2411"/>
      <c r="AJ20" s="2411"/>
      <c r="AK20" s="2411"/>
      <c r="AL20" s="2411"/>
      <c r="AM20" s="2411"/>
      <c r="AN20" s="2411"/>
      <c r="AO20" s="2411"/>
      <c r="AP20" s="2411"/>
      <c r="AQ20" s="2411"/>
      <c r="AR20" s="2411"/>
      <c r="AS20" s="2411"/>
      <c r="AT20" s="2411"/>
      <c r="AU20" s="2411"/>
      <c r="AV20" s="2411"/>
      <c r="AW20" s="2411"/>
      <c r="AX20" s="2411"/>
      <c r="AY20" s="2411"/>
      <c r="AZ20" s="2411"/>
      <c r="BA20" s="2411"/>
      <c r="BB20" s="2411"/>
      <c r="BC20" s="2411"/>
      <c r="BD20" s="2411"/>
      <c r="BE20" s="2411"/>
      <c r="BF20" s="2411"/>
      <c r="BG20" s="2411"/>
      <c r="BH20" s="2411"/>
      <c r="BI20" s="2411"/>
      <c r="BJ20" s="2411"/>
      <c r="BK20" s="2411"/>
      <c r="BL20" s="2411"/>
      <c r="BM20" s="2411"/>
      <c r="BN20" s="2411"/>
      <c r="BO20" s="2411"/>
      <c r="BP20" s="2411"/>
      <c r="BQ20" s="2411"/>
      <c r="BR20" s="2411"/>
      <c r="BS20" s="2411"/>
      <c r="BT20" s="2411"/>
      <c r="BU20" s="2411"/>
      <c r="BV20" s="2411"/>
      <c r="BW20" s="2411"/>
      <c r="BX20" s="2411"/>
      <c r="BY20" s="2411"/>
      <c r="BZ20" s="2411"/>
      <c r="CA20" s="3092"/>
      <c r="CB20" s="2411"/>
      <c r="CC20" s="2411"/>
      <c r="CD20" s="2411"/>
      <c r="CE20" s="2411"/>
      <c r="CF20" s="2411"/>
      <c r="CG20" s="2411"/>
      <c r="CH20" s="2411"/>
      <c r="CI20" s="2411"/>
      <c r="CJ20" s="2411"/>
      <c r="CK20" s="2411"/>
      <c r="CL20" s="2411"/>
    </row>
    <row r="21" spans="1:90" ht="16.5" customHeight="1" x14ac:dyDescent="0.25">
      <c r="A21" s="1133" t="s">
        <v>4348</v>
      </c>
      <c r="B21" s="977">
        <f>SUM(D21:K21)</f>
        <v>0</v>
      </c>
      <c r="C21" s="1660"/>
      <c r="D21" s="127"/>
      <c r="E21" s="127"/>
      <c r="F21" s="1840"/>
      <c r="G21" s="126"/>
      <c r="H21" s="127"/>
      <c r="I21" s="127"/>
      <c r="J21" s="127"/>
      <c r="K21" s="1840"/>
      <c r="L21" s="2411"/>
      <c r="M21" s="2411"/>
      <c r="N21" s="2411"/>
      <c r="O21" s="2411"/>
      <c r="P21" s="2411"/>
      <c r="Q21" s="2411"/>
      <c r="R21" s="2411"/>
      <c r="S21" s="2411"/>
      <c r="T21" s="2411"/>
      <c r="U21" s="2411"/>
      <c r="V21" s="2411"/>
      <c r="W21" s="2411"/>
      <c r="X21" s="2411"/>
      <c r="Y21" s="2411"/>
      <c r="Z21" s="2411"/>
      <c r="AA21" s="2411"/>
      <c r="AB21" s="2411"/>
      <c r="AC21" s="2411"/>
      <c r="AD21" s="2411"/>
      <c r="AE21" s="2411"/>
      <c r="AF21" s="2411"/>
      <c r="AG21" s="2411"/>
      <c r="AH21" s="2411"/>
      <c r="AI21" s="2411"/>
      <c r="AJ21" s="2411"/>
      <c r="AK21" s="2411"/>
      <c r="AL21" s="2411"/>
      <c r="AM21" s="2411"/>
      <c r="AN21" s="2411"/>
      <c r="AO21" s="2411"/>
      <c r="AP21" s="2411"/>
      <c r="AQ21" s="2411"/>
      <c r="AR21" s="2411"/>
      <c r="AS21" s="2411"/>
      <c r="AT21" s="2411"/>
      <c r="AU21" s="2411"/>
      <c r="AV21" s="2411"/>
      <c r="AW21" s="2411"/>
      <c r="AX21" s="2411"/>
      <c r="AY21" s="2411"/>
      <c r="AZ21" s="2411"/>
      <c r="BA21" s="2411"/>
      <c r="BB21" s="2411"/>
      <c r="BC21" s="2411"/>
      <c r="BD21" s="2411"/>
      <c r="BE21" s="2411"/>
      <c r="BF21" s="2411"/>
      <c r="BG21" s="2411"/>
      <c r="BH21" s="2411"/>
      <c r="BI21" s="2411"/>
      <c r="BJ21" s="2411"/>
      <c r="BK21" s="2411"/>
      <c r="BL21" s="2411"/>
      <c r="BM21" s="2411"/>
      <c r="BN21" s="2411"/>
      <c r="BO21" s="2411"/>
      <c r="BP21" s="2411"/>
      <c r="BQ21" s="2411"/>
      <c r="BR21" s="2411"/>
      <c r="BS21" s="2411"/>
      <c r="BT21" s="2411"/>
      <c r="BU21" s="2411"/>
      <c r="BV21" s="2411"/>
      <c r="BW21" s="2411"/>
      <c r="BX21" s="2411"/>
      <c r="BY21" s="2411"/>
      <c r="BZ21" s="2411"/>
      <c r="CA21" s="3092"/>
      <c r="CB21" s="2411"/>
      <c r="CC21" s="2411"/>
      <c r="CD21" s="2411"/>
      <c r="CE21" s="2411"/>
      <c r="CF21" s="2411"/>
      <c r="CG21" s="2411"/>
      <c r="CH21" s="2411"/>
      <c r="CI21" s="2411"/>
      <c r="CJ21" s="2411"/>
      <c r="CK21" s="2411"/>
      <c r="CL21" s="2411"/>
    </row>
    <row r="22" spans="1:90" ht="14.25" customHeight="1" x14ac:dyDescent="0.25">
      <c r="A22" s="1134" t="s">
        <v>4349</v>
      </c>
      <c r="B22" s="2558">
        <f t="shared" ref="B22:B23" si="9">SUM(C22:K22)</f>
        <v>0</v>
      </c>
      <c r="C22" s="355"/>
      <c r="D22" s="452"/>
      <c r="E22" s="452"/>
      <c r="F22" s="2057"/>
      <c r="G22" s="355"/>
      <c r="H22" s="452"/>
      <c r="I22" s="452"/>
      <c r="J22" s="452"/>
      <c r="K22" s="2057"/>
      <c r="L22" s="2411"/>
      <c r="M22" s="2411"/>
      <c r="N22" s="2411"/>
      <c r="O22" s="2411"/>
      <c r="P22" s="2411"/>
      <c r="Q22" s="2411"/>
      <c r="R22" s="2411"/>
      <c r="S22" s="2411"/>
      <c r="T22" s="2411"/>
      <c r="U22" s="2411"/>
      <c r="V22" s="2411"/>
      <c r="W22" s="2411"/>
      <c r="X22" s="2411"/>
      <c r="Y22" s="2411"/>
      <c r="Z22" s="2411"/>
      <c r="AA22" s="2411"/>
      <c r="AB22" s="2411"/>
      <c r="AC22" s="2411"/>
      <c r="AD22" s="2411"/>
      <c r="AE22" s="2411"/>
      <c r="AF22" s="2411"/>
      <c r="AG22" s="2411"/>
      <c r="AH22" s="2411"/>
      <c r="AI22" s="2411"/>
      <c r="AJ22" s="2411"/>
      <c r="AK22" s="2411"/>
      <c r="AL22" s="2411"/>
      <c r="AM22" s="2411"/>
      <c r="AN22" s="2411"/>
      <c r="AO22" s="2411"/>
      <c r="AP22" s="2411"/>
      <c r="AQ22" s="2411"/>
      <c r="AR22" s="2411"/>
      <c r="AS22" s="2411"/>
      <c r="AT22" s="2411"/>
      <c r="AU22" s="2411"/>
      <c r="AV22" s="2411"/>
      <c r="AW22" s="2411"/>
      <c r="AX22" s="2411"/>
      <c r="AY22" s="2411"/>
      <c r="AZ22" s="2411"/>
      <c r="BA22" s="2411"/>
      <c r="BB22" s="2411"/>
      <c r="BC22" s="2411"/>
      <c r="BD22" s="2411"/>
      <c r="BE22" s="2411"/>
      <c r="BF22" s="2411"/>
      <c r="BG22" s="2411"/>
      <c r="BH22" s="2411"/>
      <c r="BI22" s="2411"/>
      <c r="BJ22" s="2411"/>
      <c r="BK22" s="2411"/>
      <c r="BL22" s="2411"/>
      <c r="BM22" s="2411"/>
      <c r="BN22" s="2411"/>
      <c r="BO22" s="2411"/>
      <c r="BP22" s="2411"/>
      <c r="BQ22" s="2411"/>
      <c r="BR22" s="2411"/>
      <c r="BS22" s="2411"/>
      <c r="BT22" s="2411"/>
      <c r="BU22" s="2411"/>
      <c r="BV22" s="2411"/>
      <c r="BW22" s="2411"/>
      <c r="BX22" s="2411"/>
      <c r="BY22" s="2411"/>
      <c r="BZ22" s="2411"/>
      <c r="CA22" s="3092"/>
      <c r="CB22" s="2411"/>
      <c r="CC22" s="2411"/>
      <c r="CD22" s="2411"/>
      <c r="CE22" s="2411"/>
      <c r="CF22" s="2411"/>
      <c r="CG22" s="2411"/>
      <c r="CH22" s="2411"/>
      <c r="CI22" s="2411"/>
      <c r="CJ22" s="2411"/>
      <c r="CK22" s="2411"/>
      <c r="CL22" s="2411"/>
    </row>
    <row r="23" spans="1:90" ht="14.25" customHeight="1" x14ac:dyDescent="0.25">
      <c r="A23" s="308" t="s">
        <v>4350</v>
      </c>
      <c r="B23" s="2569">
        <f t="shared" si="9"/>
        <v>0</v>
      </c>
      <c r="C23" s="355"/>
      <c r="D23" s="452"/>
      <c r="E23" s="452"/>
      <c r="F23" s="2057"/>
      <c r="G23" s="355"/>
      <c r="H23" s="452"/>
      <c r="I23" s="452"/>
      <c r="J23" s="452"/>
      <c r="K23" s="370"/>
      <c r="L23" s="2411"/>
      <c r="M23" s="2411"/>
      <c r="N23" s="2411"/>
      <c r="O23" s="2411"/>
      <c r="P23" s="2411"/>
      <c r="Q23" s="2411"/>
      <c r="R23" s="2411"/>
      <c r="S23" s="2411"/>
      <c r="T23" s="2411"/>
      <c r="U23" s="2411"/>
      <c r="V23" s="2411"/>
      <c r="W23" s="2411"/>
      <c r="X23" s="2411"/>
      <c r="Y23" s="2411"/>
      <c r="Z23" s="2411"/>
      <c r="AA23" s="2411"/>
      <c r="AB23" s="2411"/>
      <c r="AC23" s="2411"/>
      <c r="AD23" s="2411"/>
      <c r="AE23" s="2411"/>
      <c r="AF23" s="2411"/>
      <c r="AG23" s="2411"/>
      <c r="AH23" s="2411"/>
      <c r="AI23" s="2411"/>
      <c r="AJ23" s="2411"/>
      <c r="AK23" s="2411"/>
      <c r="AL23" s="2411"/>
      <c r="AM23" s="2411"/>
      <c r="AN23" s="2411"/>
      <c r="AO23" s="2411"/>
      <c r="AP23" s="2411"/>
      <c r="AQ23" s="2411"/>
      <c r="AR23" s="2411"/>
      <c r="AS23" s="2411"/>
      <c r="AT23" s="2411"/>
      <c r="AU23" s="2411"/>
      <c r="AV23" s="2411"/>
      <c r="AW23" s="2411"/>
      <c r="AX23" s="2411"/>
      <c r="AY23" s="2411"/>
      <c r="AZ23" s="2411"/>
      <c r="BA23" s="2411"/>
      <c r="BB23" s="2411"/>
      <c r="BC23" s="2411"/>
      <c r="BD23" s="2411"/>
      <c r="BE23" s="2411"/>
      <c r="BF23" s="2411"/>
      <c r="BG23" s="2411"/>
      <c r="BH23" s="2411"/>
      <c r="BI23" s="2411"/>
      <c r="BJ23" s="2411"/>
      <c r="BK23" s="2411"/>
      <c r="BL23" s="2411"/>
      <c r="BM23" s="2411"/>
      <c r="BN23" s="2411"/>
      <c r="BO23" s="2411"/>
      <c r="BP23" s="2411"/>
      <c r="BQ23" s="2411"/>
      <c r="BR23" s="2411"/>
      <c r="BS23" s="2411"/>
      <c r="BT23" s="2411"/>
      <c r="BU23" s="2411"/>
      <c r="BV23" s="2411"/>
      <c r="BW23" s="2411"/>
      <c r="BX23" s="2411"/>
      <c r="BY23" s="2411"/>
      <c r="BZ23" s="2411"/>
      <c r="CA23" s="3092"/>
      <c r="CB23" s="2411"/>
      <c r="CC23" s="2411"/>
      <c r="CD23" s="2411"/>
      <c r="CE23" s="2411"/>
      <c r="CF23" s="2411"/>
      <c r="CG23" s="2411"/>
      <c r="CH23" s="2411"/>
      <c r="CI23" s="2411"/>
      <c r="CJ23" s="2411"/>
      <c r="CK23" s="2411"/>
      <c r="CL23" s="2411"/>
    </row>
    <row r="24" spans="1:90" ht="15" customHeight="1" x14ac:dyDescent="0.25">
      <c r="A24" s="1736" t="s">
        <v>82</v>
      </c>
      <c r="B24" s="110">
        <f>SUM(B21:B23)</f>
        <v>0</v>
      </c>
      <c r="C24" s="146">
        <f>SUM(C22:C23)</f>
        <v>0</v>
      </c>
      <c r="D24" s="285">
        <f t="shared" ref="D24:K24" si="10">SUM(D21:D23)</f>
        <v>0</v>
      </c>
      <c r="E24" s="285">
        <f t="shared" si="10"/>
        <v>0</v>
      </c>
      <c r="F24" s="1827">
        <f t="shared" si="10"/>
        <v>0</v>
      </c>
      <c r="G24" s="146">
        <f t="shared" si="10"/>
        <v>0</v>
      </c>
      <c r="H24" s="285">
        <f t="shared" si="10"/>
        <v>0</v>
      </c>
      <c r="I24" s="285">
        <f t="shared" si="10"/>
        <v>0</v>
      </c>
      <c r="J24" s="285">
        <f t="shared" si="10"/>
        <v>0</v>
      </c>
      <c r="K24" s="1827">
        <f t="shared" si="10"/>
        <v>0</v>
      </c>
      <c r="L24" s="2411"/>
      <c r="M24" s="2411"/>
      <c r="N24" s="2411"/>
      <c r="O24" s="2411"/>
      <c r="P24" s="2411"/>
      <c r="Q24" s="2411"/>
      <c r="R24" s="2411"/>
      <c r="S24" s="2411"/>
      <c r="T24" s="2411"/>
      <c r="U24" s="2411"/>
      <c r="V24" s="2411"/>
      <c r="W24" s="2411"/>
      <c r="X24" s="2411"/>
      <c r="Y24" s="2411"/>
      <c r="Z24" s="2411"/>
      <c r="AA24" s="2411"/>
      <c r="AB24" s="2411"/>
      <c r="AC24" s="2411"/>
      <c r="AD24" s="2411"/>
      <c r="AE24" s="2411"/>
      <c r="AF24" s="2411"/>
      <c r="AG24" s="2411"/>
      <c r="AH24" s="2411"/>
      <c r="AI24" s="2411"/>
      <c r="AJ24" s="2411"/>
      <c r="AK24" s="2411"/>
      <c r="AL24" s="2411"/>
      <c r="AM24" s="2411"/>
      <c r="AN24" s="2411"/>
      <c r="AO24" s="2411"/>
      <c r="AP24" s="2411"/>
      <c r="AQ24" s="2411"/>
      <c r="AR24" s="2411"/>
      <c r="AS24" s="2411"/>
      <c r="AT24" s="2411"/>
      <c r="AU24" s="2411"/>
      <c r="AV24" s="2411"/>
      <c r="AW24" s="2411"/>
      <c r="AX24" s="2411"/>
      <c r="AY24" s="2411"/>
      <c r="AZ24" s="2411"/>
      <c r="BA24" s="2411"/>
      <c r="BB24" s="2411"/>
      <c r="BC24" s="2411"/>
      <c r="BD24" s="2411"/>
      <c r="BE24" s="2411"/>
      <c r="BF24" s="2411"/>
      <c r="BG24" s="2411"/>
      <c r="BH24" s="2411"/>
      <c r="BI24" s="2411"/>
      <c r="BJ24" s="2411"/>
      <c r="BK24" s="2411"/>
      <c r="BL24" s="2411"/>
      <c r="BM24" s="2411"/>
      <c r="BN24" s="2411"/>
      <c r="BO24" s="2411"/>
      <c r="BP24" s="2411"/>
      <c r="BQ24" s="2411"/>
      <c r="BR24" s="2411"/>
      <c r="BS24" s="2411"/>
      <c r="BT24" s="2411"/>
      <c r="BU24" s="2411"/>
      <c r="BV24" s="2411"/>
      <c r="BW24" s="2411"/>
      <c r="BX24" s="2411"/>
      <c r="BY24" s="2411"/>
      <c r="BZ24" s="2411"/>
      <c r="CA24" s="3092"/>
      <c r="CB24" s="2411"/>
      <c r="CC24" s="2411"/>
      <c r="CD24" s="2411"/>
      <c r="CE24" s="2411"/>
      <c r="CF24" s="2411"/>
      <c r="CG24" s="2411"/>
      <c r="CH24" s="2411"/>
      <c r="CI24" s="2411"/>
      <c r="CJ24" s="2411"/>
      <c r="CK24" s="2411"/>
      <c r="CL24" s="2411"/>
    </row>
    <row r="25" spans="1:90" ht="16.5" customHeight="1" x14ac:dyDescent="0.25">
      <c r="A25" s="1936" t="s">
        <v>4351</v>
      </c>
      <c r="B25" s="1936"/>
      <c r="C25" s="1867"/>
      <c r="D25" s="3084"/>
      <c r="E25" s="3084"/>
      <c r="F25" s="3084"/>
      <c r="G25" s="3084"/>
      <c r="H25" s="3084"/>
      <c r="I25" s="3084"/>
      <c r="J25" s="3084"/>
      <c r="K25" s="3084"/>
      <c r="L25" s="3084"/>
      <c r="M25" s="3084"/>
      <c r="N25" s="3084"/>
      <c r="O25" s="3084"/>
      <c r="P25" s="3084"/>
      <c r="Q25" s="3084"/>
      <c r="R25" s="3084"/>
      <c r="S25" s="3084"/>
      <c r="T25" s="3084"/>
      <c r="U25" s="3084"/>
      <c r="V25" s="3084"/>
      <c r="W25" s="3084"/>
      <c r="X25" s="3084"/>
      <c r="Y25" s="3084"/>
      <c r="Z25" s="3084"/>
      <c r="AA25" s="3084"/>
      <c r="AB25" s="3084"/>
      <c r="AC25" s="3084"/>
      <c r="AD25" s="3084"/>
      <c r="AE25" s="3084"/>
      <c r="AF25" s="3084"/>
      <c r="AG25" s="3084"/>
      <c r="AH25" s="3084"/>
      <c r="AI25" s="3084"/>
      <c r="AJ25" s="3084"/>
      <c r="AK25" s="3084"/>
      <c r="AL25" s="3084"/>
      <c r="AM25" s="3084"/>
      <c r="AN25" s="2411"/>
      <c r="AO25" s="2764"/>
      <c r="AP25" s="2764"/>
      <c r="AQ25" s="2764"/>
      <c r="AR25" s="2764"/>
      <c r="AS25" s="2764"/>
      <c r="AT25" s="2764"/>
      <c r="AU25" s="2764"/>
      <c r="AV25" s="2764"/>
      <c r="AW25" s="2764"/>
      <c r="AX25" s="2764"/>
      <c r="AY25" s="2764"/>
      <c r="AZ25" s="2764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2411"/>
      <c r="BX25" s="2411"/>
      <c r="BY25" s="2411"/>
      <c r="BZ25" s="2411"/>
      <c r="CA25" s="3092"/>
      <c r="CB25" s="2411"/>
      <c r="CC25" s="2411"/>
      <c r="CD25" s="2411"/>
      <c r="CE25" s="2411"/>
      <c r="CF25" s="2411"/>
      <c r="CG25" s="2411"/>
      <c r="CH25" s="2411"/>
      <c r="CI25" s="2411"/>
      <c r="CJ25" s="2411"/>
      <c r="CK25" s="2411"/>
      <c r="CL25" s="2411"/>
    </row>
    <row r="26" spans="1:90" ht="21.75" customHeight="1" x14ac:dyDescent="0.25">
      <c r="A26" s="3266" t="s">
        <v>224</v>
      </c>
      <c r="B26" s="3153" t="s">
        <v>32</v>
      </c>
      <c r="C26" s="3380" t="s">
        <v>82</v>
      </c>
      <c r="D26" s="3161"/>
      <c r="E26" s="3161"/>
      <c r="F26" s="3376" t="s">
        <v>106</v>
      </c>
      <c r="G26" s="3124"/>
      <c r="H26" s="3124"/>
      <c r="I26" s="3124"/>
      <c r="J26" s="3124"/>
      <c r="K26" s="3124"/>
      <c r="L26" s="3124"/>
      <c r="M26" s="3124"/>
      <c r="N26" s="3124"/>
      <c r="O26" s="3124"/>
      <c r="P26" s="3124"/>
      <c r="Q26" s="3124"/>
      <c r="R26" s="3124"/>
      <c r="S26" s="3124"/>
      <c r="T26" s="3124"/>
      <c r="U26" s="3135"/>
      <c r="V26" s="3538" t="s">
        <v>4352</v>
      </c>
      <c r="W26" s="3124"/>
      <c r="X26" s="3124"/>
      <c r="Y26" s="3124"/>
      <c r="Z26" s="3124"/>
      <c r="AA26" s="3124"/>
      <c r="AB26" s="3124"/>
      <c r="AC26" s="3124"/>
      <c r="AD26" s="3124"/>
      <c r="AE26" s="3124"/>
      <c r="AF26" s="3124"/>
      <c r="AG26" s="3124"/>
      <c r="AH26" s="3124"/>
      <c r="AI26" s="3135"/>
      <c r="AJ26" s="3235" t="s">
        <v>41</v>
      </c>
      <c r="AK26" s="2411"/>
      <c r="AL26" s="2411"/>
      <c r="AM26" s="2411"/>
      <c r="AN26" s="2411"/>
      <c r="AO26" s="2411"/>
      <c r="AP26" s="2411"/>
      <c r="AQ26" s="2764"/>
      <c r="AR26" s="2764"/>
      <c r="AS26" s="2764"/>
      <c r="AT26" s="2764"/>
      <c r="AU26" s="2764"/>
      <c r="AV26" s="2764"/>
      <c r="AW26" s="2764"/>
      <c r="AX26" s="2764"/>
      <c r="AY26" s="2764"/>
      <c r="AZ26" s="2764"/>
      <c r="BA26" s="1"/>
      <c r="BB26" s="1"/>
      <c r="BC26" s="1"/>
      <c r="BD26" s="1"/>
      <c r="BE26" s="1"/>
      <c r="BF26" s="1"/>
      <c r="BG26" s="1"/>
      <c r="BH26" s="1"/>
      <c r="BI26" s="1"/>
      <c r="BJ26" s="1"/>
      <c r="BW26" s="2411"/>
      <c r="BX26" s="2411"/>
      <c r="BY26" s="2411"/>
      <c r="BZ26" s="2411"/>
      <c r="CA26" s="3092"/>
      <c r="CB26" s="2411"/>
      <c r="CC26" s="2411"/>
      <c r="CD26" s="2411"/>
      <c r="CE26" s="2411"/>
      <c r="CF26" s="2411"/>
      <c r="CG26" s="2411"/>
      <c r="CH26" s="2411"/>
      <c r="CI26" s="2411"/>
      <c r="CJ26" s="2411"/>
      <c r="CK26" s="2411"/>
      <c r="CL26" s="2411"/>
    </row>
    <row r="27" spans="1:90" ht="28.5" customHeight="1" x14ac:dyDescent="0.25">
      <c r="A27" s="3180"/>
      <c r="B27" s="3128"/>
      <c r="C27" s="3179"/>
      <c r="D27" s="3165"/>
      <c r="E27" s="3165"/>
      <c r="F27" s="3244" t="s">
        <v>3909</v>
      </c>
      <c r="G27" s="3124"/>
      <c r="H27" s="3244" t="s">
        <v>4353</v>
      </c>
      <c r="I27" s="3122"/>
      <c r="J27" s="3301" t="s">
        <v>1503</v>
      </c>
      <c r="K27" s="3122"/>
      <c r="L27" s="3244" t="s">
        <v>1504</v>
      </c>
      <c r="M27" s="3122"/>
      <c r="N27" s="3244" t="s">
        <v>1505</v>
      </c>
      <c r="O27" s="3122"/>
      <c r="P27" s="3244" t="s">
        <v>1506</v>
      </c>
      <c r="Q27" s="3122"/>
      <c r="R27" s="3244" t="s">
        <v>1507</v>
      </c>
      <c r="S27" s="3122"/>
      <c r="T27" s="3244" t="s">
        <v>955</v>
      </c>
      <c r="U27" s="3135"/>
      <c r="V27" s="3134" t="s">
        <v>4339</v>
      </c>
      <c r="W27" s="3122"/>
      <c r="X27" s="3211" t="s">
        <v>4340</v>
      </c>
      <c r="Y27" s="3124"/>
      <c r="Z27" s="3122"/>
      <c r="AA27" s="3347" t="s">
        <v>4344</v>
      </c>
      <c r="AB27" s="3124"/>
      <c r="AC27" s="3122"/>
      <c r="AD27" s="3347" t="s">
        <v>4347</v>
      </c>
      <c r="AE27" s="3124"/>
      <c r="AF27" s="3122"/>
      <c r="AG27" s="3299" t="s">
        <v>4354</v>
      </c>
      <c r="AH27" s="3124"/>
      <c r="AI27" s="3135"/>
      <c r="AJ27" s="3180"/>
      <c r="AK27" s="2764"/>
      <c r="AL27" s="2764"/>
      <c r="AM27" s="2764"/>
      <c r="AN27" s="2764"/>
      <c r="AO27" s="2764"/>
      <c r="AP27" s="2764"/>
      <c r="AQ27" s="2764"/>
      <c r="AR27" s="2764"/>
      <c r="AS27" s="2764"/>
      <c r="AT27" s="2764"/>
      <c r="AU27" s="2764"/>
      <c r="AV27" s="1"/>
      <c r="AW27" s="1"/>
      <c r="AX27" s="1"/>
      <c r="AY27" s="1"/>
      <c r="AZ27" s="2764"/>
      <c r="BA27" s="1"/>
      <c r="BB27" s="1"/>
      <c r="BC27" s="1"/>
      <c r="BD27" s="1"/>
      <c r="BW27" s="2411"/>
      <c r="BX27" s="2411"/>
      <c r="BY27" s="2411"/>
      <c r="BZ27" s="2411"/>
      <c r="CA27" s="3092"/>
      <c r="CB27" s="2411"/>
      <c r="CC27" s="2411"/>
      <c r="CD27" s="2411"/>
      <c r="CE27" s="2411"/>
      <c r="CF27" s="2411"/>
      <c r="CG27" s="2411"/>
      <c r="CH27" s="2411"/>
      <c r="CI27" s="2411"/>
      <c r="CJ27" s="2411"/>
      <c r="CK27" s="2411"/>
      <c r="CL27" s="2411"/>
    </row>
    <row r="28" spans="1:90" ht="21.75" customHeight="1" x14ac:dyDescent="0.25">
      <c r="A28" s="3180"/>
      <c r="B28" s="3128"/>
      <c r="C28" s="58" t="s">
        <v>84</v>
      </c>
      <c r="D28" s="1742" t="s">
        <v>63</v>
      </c>
      <c r="E28" s="1863" t="s">
        <v>64</v>
      </c>
      <c r="F28" s="58" t="s">
        <v>63</v>
      </c>
      <c r="G28" s="1863" t="s">
        <v>64</v>
      </c>
      <c r="H28" s="58" t="s">
        <v>63</v>
      </c>
      <c r="I28" s="1863" t="s">
        <v>64</v>
      </c>
      <c r="J28" s="1742" t="s">
        <v>63</v>
      </c>
      <c r="K28" s="1832" t="s">
        <v>64</v>
      </c>
      <c r="L28" s="58" t="s">
        <v>63</v>
      </c>
      <c r="M28" s="1863" t="s">
        <v>64</v>
      </c>
      <c r="N28" s="58" t="s">
        <v>63</v>
      </c>
      <c r="O28" s="1863" t="s">
        <v>64</v>
      </c>
      <c r="P28" s="58" t="s">
        <v>63</v>
      </c>
      <c r="Q28" s="1863" t="s">
        <v>64</v>
      </c>
      <c r="R28" s="58" t="s">
        <v>63</v>
      </c>
      <c r="S28" s="1863" t="s">
        <v>64</v>
      </c>
      <c r="T28" s="58" t="s">
        <v>63</v>
      </c>
      <c r="U28" s="2049" t="s">
        <v>64</v>
      </c>
      <c r="V28" s="1800" t="s">
        <v>4349</v>
      </c>
      <c r="W28" s="2401" t="s">
        <v>4350</v>
      </c>
      <c r="X28" s="519" t="s">
        <v>4348</v>
      </c>
      <c r="Y28" s="287" t="s">
        <v>4349</v>
      </c>
      <c r="Z28" s="1661" t="s">
        <v>4350</v>
      </c>
      <c r="AA28" s="1622" t="s">
        <v>4348</v>
      </c>
      <c r="AB28" s="1623" t="s">
        <v>4349</v>
      </c>
      <c r="AC28" s="1661" t="s">
        <v>4350</v>
      </c>
      <c r="AD28" s="1622" t="s">
        <v>4348</v>
      </c>
      <c r="AE28" s="1623" t="s">
        <v>4349</v>
      </c>
      <c r="AF28" s="1661" t="s">
        <v>4350</v>
      </c>
      <c r="AG28" s="1622" t="s">
        <v>4348</v>
      </c>
      <c r="AH28" s="1623" t="s">
        <v>4349</v>
      </c>
      <c r="AI28" s="1662" t="s">
        <v>4350</v>
      </c>
      <c r="AJ28" s="3140"/>
      <c r="AK28" s="2764"/>
      <c r="AL28" s="2764"/>
      <c r="AM28" s="2764"/>
      <c r="AN28" s="2764"/>
      <c r="AO28" s="2764"/>
      <c r="AP28" s="2764"/>
      <c r="AQ28" s="2764"/>
      <c r="AR28" s="2764"/>
      <c r="AS28" s="2764"/>
      <c r="AT28" s="2764"/>
      <c r="AU28" s="2764"/>
      <c r="AV28" s="1"/>
      <c r="AW28" s="1"/>
      <c r="AX28" s="1"/>
      <c r="AY28" s="1"/>
      <c r="AZ28" s="2764"/>
      <c r="BA28" s="1"/>
      <c r="BB28" s="1"/>
      <c r="BC28" s="1"/>
      <c r="BD28" s="1"/>
      <c r="BW28" s="2411"/>
      <c r="BX28" s="2411"/>
      <c r="BY28" s="2411"/>
      <c r="BZ28" s="2411"/>
      <c r="CA28" s="3092"/>
      <c r="CB28" s="2411"/>
      <c r="CC28" s="2411"/>
      <c r="CD28" s="2411"/>
      <c r="CE28" s="2411"/>
      <c r="CF28" s="2411"/>
      <c r="CG28" s="2411"/>
      <c r="CH28" s="2411"/>
      <c r="CI28" s="2411"/>
      <c r="CJ28" s="2411"/>
      <c r="CK28" s="2411"/>
      <c r="CL28" s="2411"/>
    </row>
    <row r="29" spans="1:90" ht="15" customHeight="1" x14ac:dyDescent="0.25">
      <c r="A29" s="3577" t="s">
        <v>4355</v>
      </c>
      <c r="B29" s="3093" t="s">
        <v>4356</v>
      </c>
      <c r="C29" s="1247">
        <f t="shared" ref="C29:C33" si="11">SUM(D29,E29)</f>
        <v>0</v>
      </c>
      <c r="D29" s="345">
        <f t="shared" ref="D29:E29" si="12">SUM(F29,H29,J29,L29,N29,P29,R29,T29)</f>
        <v>0</v>
      </c>
      <c r="E29" s="2762">
        <f t="shared" si="12"/>
        <v>0</v>
      </c>
      <c r="F29" s="1786"/>
      <c r="G29" s="1751"/>
      <c r="H29" s="1786"/>
      <c r="I29" s="1865"/>
      <c r="J29" s="1794"/>
      <c r="K29" s="1896"/>
      <c r="L29" s="1786"/>
      <c r="M29" s="1865"/>
      <c r="N29" s="1786"/>
      <c r="O29" s="1865"/>
      <c r="P29" s="1786"/>
      <c r="Q29" s="1865"/>
      <c r="R29" s="1786"/>
      <c r="S29" s="1865"/>
      <c r="T29" s="1786"/>
      <c r="U29" s="153"/>
      <c r="V29" s="1823"/>
      <c r="W29" s="87"/>
      <c r="X29" s="33"/>
      <c r="Y29" s="34"/>
      <c r="Z29" s="34"/>
      <c r="AA29" s="33"/>
      <c r="AB29" s="34"/>
      <c r="AC29" s="34"/>
      <c r="AD29" s="33"/>
      <c r="AE29" s="34"/>
      <c r="AF29" s="34"/>
      <c r="AG29" s="33"/>
      <c r="AH29" s="34"/>
      <c r="AI29" s="53"/>
      <c r="AJ29" s="222"/>
      <c r="AK29" s="1892" t="str">
        <f t="shared" ref="AK29:AK33" si="13">$CA29</f>
        <v/>
      </c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CA29" s="2722" t="str">
        <f t="shared" ref="CA29:CA33" si="14">IF(AND($C29&lt;&gt;0,AJ29=""),"* No olvide ingresar la columna Pueblos Originarios, digite CERO si no tiene.  ",IF(AJ29&gt;$C29,"* El número de Pueblos Originarios no puede superar el Total.  ",""))</f>
        <v/>
      </c>
      <c r="CB29" s="177"/>
      <c r="CC29" s="177"/>
      <c r="CD29" s="177"/>
      <c r="CE29" s="143"/>
      <c r="CF29" s="143"/>
      <c r="CG29" s="143"/>
      <c r="CH29" s="143"/>
      <c r="CI29" s="143"/>
      <c r="CJ29" s="143"/>
      <c r="CK29" s="143"/>
      <c r="CL29" s="1894">
        <f t="shared" ref="CL29:CL33" si="15">IF(AND($C29&lt;&gt;0,AJ29=""),1,IF(AJ29&gt;$C29,1,0))</f>
        <v>0</v>
      </c>
    </row>
    <row r="30" spans="1:90" ht="14.25" customHeight="1" x14ac:dyDescent="0.25">
      <c r="A30" s="3128"/>
      <c r="B30" s="3094" t="s">
        <v>1055</v>
      </c>
      <c r="C30" s="1251">
        <f t="shared" si="11"/>
        <v>0</v>
      </c>
      <c r="D30" s="345">
        <f t="shared" ref="D30:E30" si="16">SUM(F30,H30,J30,L30,N30,P30,R30,T30)</f>
        <v>0</v>
      </c>
      <c r="E30" s="2762">
        <f t="shared" si="16"/>
        <v>0</v>
      </c>
      <c r="F30" s="66"/>
      <c r="G30" s="1802"/>
      <c r="H30" s="66"/>
      <c r="I30" s="87"/>
      <c r="J30" s="1823"/>
      <c r="K30" s="1833"/>
      <c r="L30" s="66"/>
      <c r="M30" s="87"/>
      <c r="N30" s="66"/>
      <c r="O30" s="87"/>
      <c r="P30" s="66"/>
      <c r="Q30" s="87"/>
      <c r="R30" s="66"/>
      <c r="S30" s="87"/>
      <c r="T30" s="66"/>
      <c r="U30" s="68"/>
      <c r="V30" s="1823"/>
      <c r="W30" s="87"/>
      <c r="X30" s="66"/>
      <c r="Y30" s="67"/>
      <c r="Z30" s="67"/>
      <c r="AA30" s="66"/>
      <c r="AB30" s="67"/>
      <c r="AC30" s="67"/>
      <c r="AD30" s="66"/>
      <c r="AE30" s="67"/>
      <c r="AF30" s="67"/>
      <c r="AG30" s="66"/>
      <c r="AH30" s="67"/>
      <c r="AI30" s="68"/>
      <c r="AJ30" s="336"/>
      <c r="AK30" s="1892" t="str">
        <f t="shared" si="13"/>
        <v/>
      </c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CA30" s="2722" t="str">
        <f t="shared" si="14"/>
        <v/>
      </c>
      <c r="CB30" s="177"/>
      <c r="CC30" s="177"/>
      <c r="CD30" s="177"/>
      <c r="CE30" s="143"/>
      <c r="CF30" s="143"/>
      <c r="CG30" s="143"/>
      <c r="CH30" s="143"/>
      <c r="CI30" s="143"/>
      <c r="CJ30" s="143"/>
      <c r="CK30" s="143"/>
      <c r="CL30" s="1894">
        <f t="shared" si="15"/>
        <v>0</v>
      </c>
    </row>
    <row r="31" spans="1:90" ht="14.25" customHeight="1" x14ac:dyDescent="0.25">
      <c r="A31" s="3128"/>
      <c r="B31" s="3094" t="s">
        <v>4357</v>
      </c>
      <c r="C31" s="1251">
        <f t="shared" si="11"/>
        <v>0</v>
      </c>
      <c r="D31" s="345">
        <f t="shared" ref="D31:E31" si="17">SUM(F31,H31,J31,L31,N31,P31,R31,T31)</f>
        <v>0</v>
      </c>
      <c r="E31" s="2762">
        <f t="shared" si="17"/>
        <v>0</v>
      </c>
      <c r="F31" s="66"/>
      <c r="G31" s="1802"/>
      <c r="H31" s="66"/>
      <c r="I31" s="87"/>
      <c r="J31" s="1823"/>
      <c r="K31" s="1833"/>
      <c r="L31" s="66"/>
      <c r="M31" s="87"/>
      <c r="N31" s="66"/>
      <c r="O31" s="87"/>
      <c r="P31" s="66"/>
      <c r="Q31" s="87"/>
      <c r="R31" s="66"/>
      <c r="S31" s="87"/>
      <c r="T31" s="66"/>
      <c r="U31" s="68"/>
      <c r="V31" s="1823"/>
      <c r="W31" s="87"/>
      <c r="X31" s="66"/>
      <c r="Y31" s="67"/>
      <c r="Z31" s="67"/>
      <c r="AA31" s="66"/>
      <c r="AB31" s="67"/>
      <c r="AC31" s="67"/>
      <c r="AD31" s="66"/>
      <c r="AE31" s="67"/>
      <c r="AF31" s="67"/>
      <c r="AG31" s="66"/>
      <c r="AH31" s="67"/>
      <c r="AI31" s="68"/>
      <c r="AJ31" s="336"/>
      <c r="AK31" s="1892" t="str">
        <f t="shared" si="13"/>
        <v/>
      </c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CA31" s="2722" t="str">
        <f t="shared" si="14"/>
        <v/>
      </c>
      <c r="CB31" s="177"/>
      <c r="CC31" s="177"/>
      <c r="CD31" s="177"/>
      <c r="CE31" s="143"/>
      <c r="CF31" s="143"/>
      <c r="CG31" s="143"/>
      <c r="CH31" s="143"/>
      <c r="CI31" s="143"/>
      <c r="CJ31" s="143"/>
      <c r="CK31" s="143"/>
      <c r="CL31" s="1894">
        <f t="shared" si="15"/>
        <v>0</v>
      </c>
    </row>
    <row r="32" spans="1:90" ht="14.25" customHeight="1" x14ac:dyDescent="0.25">
      <c r="A32" s="3128"/>
      <c r="B32" s="3095" t="s">
        <v>4358</v>
      </c>
      <c r="C32" s="1261">
        <f t="shared" si="11"/>
        <v>0</v>
      </c>
      <c r="D32" s="1264">
        <f t="shared" ref="D32:E32" si="18">SUM(F32,H32,J32,L32,N32,P32,R32,T32)</f>
        <v>0</v>
      </c>
      <c r="E32" s="1257">
        <f t="shared" si="18"/>
        <v>0</v>
      </c>
      <c r="F32" s="41"/>
      <c r="G32" s="1764"/>
      <c r="H32" s="41"/>
      <c r="I32" s="92"/>
      <c r="J32" s="1762"/>
      <c r="K32" s="1762"/>
      <c r="L32" s="41"/>
      <c r="M32" s="92"/>
      <c r="N32" s="41"/>
      <c r="O32" s="92"/>
      <c r="P32" s="41"/>
      <c r="Q32" s="92"/>
      <c r="R32" s="41"/>
      <c r="S32" s="92"/>
      <c r="T32" s="41"/>
      <c r="U32" s="55"/>
      <c r="V32" s="1762"/>
      <c r="W32" s="92"/>
      <c r="X32" s="1905"/>
      <c r="Y32" s="1780"/>
      <c r="Z32" s="1780"/>
      <c r="AA32" s="1905"/>
      <c r="AB32" s="1780"/>
      <c r="AC32" s="1780"/>
      <c r="AD32" s="1905"/>
      <c r="AE32" s="1780"/>
      <c r="AF32" s="1780"/>
      <c r="AG32" s="1905"/>
      <c r="AH32" s="1780"/>
      <c r="AI32" s="1977"/>
      <c r="AJ32" s="337"/>
      <c r="AK32" s="1892" t="str">
        <f t="shared" si="13"/>
        <v/>
      </c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CA32" s="2722" t="str">
        <f t="shared" si="14"/>
        <v/>
      </c>
      <c r="CB32" s="177"/>
      <c r="CC32" s="177"/>
      <c r="CD32" s="177"/>
      <c r="CE32" s="143"/>
      <c r="CF32" s="143"/>
      <c r="CG32" s="143"/>
      <c r="CH32" s="143"/>
      <c r="CI32" s="143"/>
      <c r="CJ32" s="143"/>
      <c r="CK32" s="143"/>
      <c r="CL32" s="1894">
        <f t="shared" si="15"/>
        <v>0</v>
      </c>
    </row>
    <row r="33" spans="1:90" ht="14.25" customHeight="1" x14ac:dyDescent="0.25">
      <c r="A33" s="3129"/>
      <c r="B33" s="1979" t="s">
        <v>4359</v>
      </c>
      <c r="C33" s="888">
        <f t="shared" si="11"/>
        <v>0</v>
      </c>
      <c r="D33" s="2914">
        <f t="shared" ref="D33:E33" si="19">SUM(F33,H33,J33,L33,N33,P33,R33,T33)</f>
        <v>0</v>
      </c>
      <c r="E33" s="2766">
        <f t="shared" si="19"/>
        <v>0</v>
      </c>
      <c r="F33" s="1786"/>
      <c r="G33" s="1751"/>
      <c r="H33" s="1786"/>
      <c r="I33" s="1865"/>
      <c r="J33" s="1794"/>
      <c r="K33" s="1794"/>
      <c r="L33" s="1786"/>
      <c r="M33" s="1865"/>
      <c r="N33" s="1786"/>
      <c r="O33" s="1865"/>
      <c r="P33" s="1786"/>
      <c r="Q33" s="1865"/>
      <c r="R33" s="1786"/>
      <c r="S33" s="1865"/>
      <c r="T33" s="1786"/>
      <c r="U33" s="153"/>
      <c r="V33" s="176"/>
      <c r="W33" s="175"/>
      <c r="X33" s="167"/>
      <c r="Y33" s="425"/>
      <c r="Z33" s="425"/>
      <c r="AA33" s="167"/>
      <c r="AB33" s="425"/>
      <c r="AC33" s="175"/>
      <c r="AD33" s="423"/>
      <c r="AE33" s="425"/>
      <c r="AF33" s="175"/>
      <c r="AG33" s="423"/>
      <c r="AH33" s="425"/>
      <c r="AI33" s="424"/>
      <c r="AJ33" s="730"/>
      <c r="AK33" s="1892" t="str">
        <f t="shared" si="13"/>
        <v/>
      </c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CA33" s="2722" t="str">
        <f t="shared" si="14"/>
        <v/>
      </c>
      <c r="CB33" s="177"/>
      <c r="CC33" s="177"/>
      <c r="CD33" s="177"/>
      <c r="CE33" s="143"/>
      <c r="CF33" s="143"/>
      <c r="CG33" s="143"/>
      <c r="CH33" s="143"/>
      <c r="CI33" s="143"/>
      <c r="CJ33" s="143"/>
      <c r="CK33" s="143"/>
      <c r="CL33" s="1894">
        <f t="shared" si="15"/>
        <v>0</v>
      </c>
    </row>
    <row r="34" spans="1:90" ht="14.25" customHeight="1" x14ac:dyDescent="0.25">
      <c r="A34" s="3143" t="s">
        <v>82</v>
      </c>
      <c r="B34" s="3124"/>
      <c r="C34" s="344">
        <f>SUM(C29:C33)</f>
        <v>0</v>
      </c>
      <c r="D34" s="2965">
        <f t="shared" ref="D34:E34" si="20">SUM(F34,H34,J34,L34,N34,P34,R34,T34)</f>
        <v>0</v>
      </c>
      <c r="E34" s="2050">
        <f t="shared" si="20"/>
        <v>0</v>
      </c>
      <c r="F34" s="723">
        <f t="shared" ref="F34:U34" si="21">SUM(F29:F33)</f>
        <v>0</v>
      </c>
      <c r="G34" s="2355">
        <f t="shared" si="21"/>
        <v>0</v>
      </c>
      <c r="H34" s="723">
        <f t="shared" si="21"/>
        <v>0</v>
      </c>
      <c r="I34" s="2512">
        <f t="shared" si="21"/>
        <v>0</v>
      </c>
      <c r="J34" s="2355">
        <f t="shared" si="21"/>
        <v>0</v>
      </c>
      <c r="K34" s="2355">
        <f t="shared" si="21"/>
        <v>0</v>
      </c>
      <c r="L34" s="723">
        <f t="shared" si="21"/>
        <v>0</v>
      </c>
      <c r="M34" s="2355">
        <f t="shared" si="21"/>
        <v>0</v>
      </c>
      <c r="N34" s="723">
        <f t="shared" si="21"/>
        <v>0</v>
      </c>
      <c r="O34" s="2355">
        <f t="shared" si="21"/>
        <v>0</v>
      </c>
      <c r="P34" s="723">
        <f t="shared" si="21"/>
        <v>0</v>
      </c>
      <c r="Q34" s="2355">
        <f t="shared" si="21"/>
        <v>0</v>
      </c>
      <c r="R34" s="723">
        <f t="shared" si="21"/>
        <v>0</v>
      </c>
      <c r="S34" s="2355">
        <f t="shared" si="21"/>
        <v>0</v>
      </c>
      <c r="T34" s="723">
        <f t="shared" si="21"/>
        <v>0</v>
      </c>
      <c r="U34" s="942">
        <f t="shared" si="21"/>
        <v>0</v>
      </c>
      <c r="V34" s="1663"/>
      <c r="W34" s="1664"/>
      <c r="X34" s="1663"/>
      <c r="Y34" s="1664"/>
      <c r="Z34" s="992"/>
      <c r="AA34" s="1664"/>
      <c r="AB34" s="1664"/>
      <c r="AC34" s="992"/>
      <c r="AD34" s="1664"/>
      <c r="AE34" s="1664"/>
      <c r="AF34" s="992"/>
      <c r="AG34" s="1664"/>
      <c r="AH34" s="1664"/>
      <c r="AI34" s="1665"/>
      <c r="AJ34" s="1666">
        <f>SUM(AJ29:AJ33)</f>
        <v>0</v>
      </c>
      <c r="AK34" s="2411"/>
      <c r="AL34" s="2411"/>
      <c r="AM34" s="2411"/>
      <c r="AN34" s="2411"/>
      <c r="AO34" s="2411"/>
      <c r="AP34" s="2411"/>
      <c r="AQ34" s="2411"/>
      <c r="AR34" s="2411"/>
      <c r="AS34" s="2411"/>
      <c r="AT34" s="2411"/>
      <c r="AU34" s="2411"/>
      <c r="AV34" s="2411"/>
      <c r="AW34" s="2411"/>
      <c r="AX34" s="2411"/>
      <c r="AY34" s="2411"/>
      <c r="AZ34" s="2411"/>
      <c r="BA34" s="2411"/>
      <c r="BB34" s="2411"/>
      <c r="BC34" s="2411"/>
      <c r="BD34" s="2411"/>
      <c r="BE34" s="2411"/>
      <c r="BF34" s="2411"/>
      <c r="BG34" s="2411"/>
      <c r="BH34" s="2411"/>
      <c r="BI34" s="2411"/>
      <c r="BJ34" s="2411"/>
      <c r="BK34" s="2411"/>
      <c r="BL34" s="2411"/>
      <c r="BM34" s="2411"/>
      <c r="BN34" s="2411"/>
      <c r="BO34" s="2411"/>
      <c r="BP34" s="2411"/>
      <c r="BQ34" s="2411"/>
      <c r="BR34" s="2411"/>
      <c r="BS34" s="2411"/>
      <c r="BT34" s="2411"/>
      <c r="BU34" s="2411"/>
      <c r="BV34" s="2411"/>
      <c r="BW34" s="2411"/>
      <c r="BX34" s="2411"/>
      <c r="BY34" s="2411"/>
      <c r="BZ34" s="2411"/>
      <c r="CA34" s="3092"/>
      <c r="CB34" s="2411"/>
      <c r="CC34" s="2411"/>
      <c r="CD34" s="2411"/>
      <c r="CE34" s="2411"/>
      <c r="CF34" s="2411"/>
      <c r="CG34" s="2411"/>
      <c r="CH34" s="2411"/>
      <c r="CI34" s="2411"/>
      <c r="CJ34" s="2411"/>
      <c r="CK34" s="2411"/>
      <c r="CL34" s="2411"/>
    </row>
    <row r="35" spans="1:90" ht="14.25" customHeight="1" x14ac:dyDescent="0.25">
      <c r="A35" s="3153" t="s">
        <v>4360</v>
      </c>
      <c r="B35" s="1656" t="s">
        <v>4357</v>
      </c>
      <c r="C35" s="1247">
        <f t="shared" ref="C35:C39" si="22">SUM(D35,E35)</f>
        <v>0</v>
      </c>
      <c r="D35" s="345">
        <f t="shared" ref="D35:E35" si="23">SUM(F35,H35,J35,L35,N35,P35,R35,T35)</f>
        <v>0</v>
      </c>
      <c r="E35" s="2762">
        <f t="shared" si="23"/>
        <v>0</v>
      </c>
      <c r="F35" s="66"/>
      <c r="G35" s="1802"/>
      <c r="H35" s="66"/>
      <c r="I35" s="1802"/>
      <c r="J35" s="1823"/>
      <c r="K35" s="1802"/>
      <c r="L35" s="66"/>
      <c r="M35" s="1802"/>
      <c r="N35" s="66"/>
      <c r="O35" s="1802"/>
      <c r="P35" s="66"/>
      <c r="Q35" s="1802"/>
      <c r="R35" s="66"/>
      <c r="S35" s="1802"/>
      <c r="T35" s="66"/>
      <c r="U35" s="218"/>
      <c r="V35" s="1794"/>
      <c r="W35" s="1751"/>
      <c r="X35" s="33"/>
      <c r="Y35" s="34"/>
      <c r="Z35" s="34"/>
      <c r="AA35" s="33"/>
      <c r="AB35" s="34"/>
      <c r="AC35" s="34"/>
      <c r="AD35" s="33"/>
      <c r="AE35" s="34"/>
      <c r="AF35" s="80"/>
      <c r="AG35" s="1748"/>
      <c r="AH35" s="34"/>
      <c r="AI35" s="53"/>
      <c r="AJ35" s="222"/>
      <c r="AK35" s="1892" t="str">
        <f t="shared" ref="AK35:AK39" si="24">$CA35</f>
        <v/>
      </c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CA35" s="2722" t="str">
        <f t="shared" ref="CA35:CA39" si="25">IF(AND($C35&lt;&gt;0,AJ35=""),"* No olvide ingresar la columna Pueblos Originarios, digite CERO si no tiene.  ",IF(AJ35&gt;$C35,"* El número de Pueblos Originarios no puede superar el Total.  ",""))</f>
        <v/>
      </c>
      <c r="CB35" s="177"/>
      <c r="CC35" s="177"/>
      <c r="CD35" s="177"/>
      <c r="CE35" s="143"/>
      <c r="CF35" s="143"/>
      <c r="CG35" s="143"/>
      <c r="CH35" s="143"/>
      <c r="CI35" s="143"/>
      <c r="CJ35" s="143"/>
      <c r="CK35" s="143"/>
      <c r="CL35" s="1894">
        <f t="shared" ref="CL35:CL39" si="26">IF(AND($C35&lt;&gt;0,AJ35=""),1,IF(AJ35&gt;$C35,1,0))</f>
        <v>0</v>
      </c>
    </row>
    <row r="36" spans="1:90" ht="14.25" customHeight="1" x14ac:dyDescent="0.25">
      <c r="A36" s="3128"/>
      <c r="B36" s="3087" t="s">
        <v>4361</v>
      </c>
      <c r="C36" s="1251">
        <f t="shared" si="22"/>
        <v>0</v>
      </c>
      <c r="D36" s="345">
        <f t="shared" ref="D36:E36" si="27">SUM(F36,H36,J36,L36,N36,P36,R36,T36)</f>
        <v>0</v>
      </c>
      <c r="E36" s="2762">
        <f t="shared" si="27"/>
        <v>0</v>
      </c>
      <c r="F36" s="66"/>
      <c r="G36" s="1802"/>
      <c r="H36" s="66"/>
      <c r="I36" s="1802"/>
      <c r="J36" s="1823"/>
      <c r="K36" s="1802"/>
      <c r="L36" s="66"/>
      <c r="M36" s="1802"/>
      <c r="N36" s="66"/>
      <c r="O36" s="1802"/>
      <c r="P36" s="66"/>
      <c r="Q36" s="1802"/>
      <c r="R36" s="66"/>
      <c r="S36" s="1802"/>
      <c r="T36" s="66"/>
      <c r="U36" s="218"/>
      <c r="V36" s="1823"/>
      <c r="W36" s="1802"/>
      <c r="X36" s="66"/>
      <c r="Y36" s="67"/>
      <c r="Z36" s="67"/>
      <c r="AA36" s="66"/>
      <c r="AB36" s="67"/>
      <c r="AC36" s="67"/>
      <c r="AD36" s="66"/>
      <c r="AE36" s="67"/>
      <c r="AF36" s="67"/>
      <c r="AG36" s="66"/>
      <c r="AH36" s="67"/>
      <c r="AI36" s="68"/>
      <c r="AJ36" s="336"/>
      <c r="AK36" s="1892" t="str">
        <f t="shared" si="24"/>
        <v/>
      </c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CA36" s="2722" t="str">
        <f t="shared" si="25"/>
        <v/>
      </c>
      <c r="CB36" s="177"/>
      <c r="CC36" s="177"/>
      <c r="CD36" s="177"/>
      <c r="CE36" s="143"/>
      <c r="CF36" s="143"/>
      <c r="CG36" s="143"/>
      <c r="CH36" s="143"/>
      <c r="CI36" s="143"/>
      <c r="CJ36" s="143"/>
      <c r="CK36" s="143"/>
      <c r="CL36" s="1894">
        <f t="shared" si="26"/>
        <v>0</v>
      </c>
    </row>
    <row r="37" spans="1:90" ht="14.25" customHeight="1" x14ac:dyDescent="0.25">
      <c r="A37" s="3128"/>
      <c r="B37" s="3087" t="s">
        <v>4362</v>
      </c>
      <c r="C37" s="1251">
        <f t="shared" si="22"/>
        <v>0</v>
      </c>
      <c r="D37" s="345">
        <f t="shared" ref="D37:E37" si="28">SUM(F37,H37,J37,L37,N37,P37,R37,T37)</f>
        <v>0</v>
      </c>
      <c r="E37" s="2762">
        <f t="shared" si="28"/>
        <v>0</v>
      </c>
      <c r="F37" s="66"/>
      <c r="G37" s="1802"/>
      <c r="H37" s="66"/>
      <c r="I37" s="1802"/>
      <c r="J37" s="1823"/>
      <c r="K37" s="1802"/>
      <c r="L37" s="66"/>
      <c r="M37" s="1802"/>
      <c r="N37" s="66"/>
      <c r="O37" s="1802"/>
      <c r="P37" s="66"/>
      <c r="Q37" s="1802"/>
      <c r="R37" s="66"/>
      <c r="S37" s="1802"/>
      <c r="T37" s="66"/>
      <c r="U37" s="218"/>
      <c r="V37" s="1823"/>
      <c r="W37" s="1802"/>
      <c r="X37" s="66"/>
      <c r="Y37" s="67"/>
      <c r="Z37" s="67"/>
      <c r="AA37" s="66"/>
      <c r="AB37" s="67"/>
      <c r="AC37" s="67"/>
      <c r="AD37" s="66"/>
      <c r="AE37" s="67"/>
      <c r="AF37" s="67"/>
      <c r="AG37" s="66"/>
      <c r="AH37" s="67"/>
      <c r="AI37" s="68"/>
      <c r="AJ37" s="336"/>
      <c r="AK37" s="1892" t="str">
        <f t="shared" si="24"/>
        <v/>
      </c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CA37" s="2722" t="str">
        <f t="shared" si="25"/>
        <v/>
      </c>
      <c r="CB37" s="177"/>
      <c r="CC37" s="177"/>
      <c r="CD37" s="177"/>
      <c r="CE37" s="143"/>
      <c r="CF37" s="143"/>
      <c r="CG37" s="143"/>
      <c r="CH37" s="143"/>
      <c r="CI37" s="143"/>
      <c r="CJ37" s="143"/>
      <c r="CK37" s="143"/>
      <c r="CL37" s="1894">
        <f t="shared" si="26"/>
        <v>0</v>
      </c>
    </row>
    <row r="38" spans="1:90" ht="14.25" customHeight="1" x14ac:dyDescent="0.25">
      <c r="A38" s="3128"/>
      <c r="B38" s="3087" t="s">
        <v>1055</v>
      </c>
      <c r="C38" s="1251">
        <f t="shared" si="22"/>
        <v>0</v>
      </c>
      <c r="D38" s="345">
        <f t="shared" ref="D38:E38" si="29">SUM(F38,H38,J38,L38,N38,P38,R38,T38)</f>
        <v>0</v>
      </c>
      <c r="E38" s="2762">
        <f t="shared" si="29"/>
        <v>0</v>
      </c>
      <c r="F38" s="66"/>
      <c r="G38" s="1802"/>
      <c r="H38" s="66"/>
      <c r="I38" s="1802"/>
      <c r="J38" s="1823"/>
      <c r="K38" s="1802"/>
      <c r="L38" s="66"/>
      <c r="M38" s="1802"/>
      <c r="N38" s="66"/>
      <c r="O38" s="1802"/>
      <c r="P38" s="66"/>
      <c r="Q38" s="1802"/>
      <c r="R38" s="66"/>
      <c r="S38" s="1802"/>
      <c r="T38" s="66"/>
      <c r="U38" s="218"/>
      <c r="V38" s="1823"/>
      <c r="W38" s="1802"/>
      <c r="X38" s="66"/>
      <c r="Y38" s="67"/>
      <c r="Z38" s="67"/>
      <c r="AA38" s="66"/>
      <c r="AB38" s="67"/>
      <c r="AC38" s="67"/>
      <c r="AD38" s="66"/>
      <c r="AE38" s="67"/>
      <c r="AF38" s="67"/>
      <c r="AG38" s="1905"/>
      <c r="AH38" s="67"/>
      <c r="AI38" s="68"/>
      <c r="AJ38" s="337"/>
      <c r="AK38" s="1892" t="str">
        <f t="shared" si="24"/>
        <v/>
      </c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CA38" s="2722" t="str">
        <f t="shared" si="25"/>
        <v/>
      </c>
      <c r="CB38" s="177"/>
      <c r="CC38" s="177"/>
      <c r="CD38" s="177"/>
      <c r="CE38" s="143"/>
      <c r="CF38" s="143"/>
      <c r="CG38" s="143"/>
      <c r="CH38" s="143"/>
      <c r="CI38" s="143"/>
      <c r="CJ38" s="143"/>
      <c r="CK38" s="143"/>
      <c r="CL38" s="1894">
        <f t="shared" si="26"/>
        <v>0</v>
      </c>
    </row>
    <row r="39" spans="1:90" ht="14.25" customHeight="1" x14ac:dyDescent="0.25">
      <c r="A39" s="3129"/>
      <c r="B39" s="3087" t="s">
        <v>1054</v>
      </c>
      <c r="C39" s="1261">
        <f t="shared" si="22"/>
        <v>0</v>
      </c>
      <c r="D39" s="2914">
        <f t="shared" ref="D39:E39" si="30">SUM(F39,H39,J39,L39,N39,P39,R39,T39)</f>
        <v>0</v>
      </c>
      <c r="E39" s="2766">
        <f t="shared" si="30"/>
        <v>0</v>
      </c>
      <c r="F39" s="66"/>
      <c r="G39" s="1802"/>
      <c r="H39" s="66"/>
      <c r="I39" s="1802"/>
      <c r="J39" s="1823"/>
      <c r="K39" s="1802"/>
      <c r="L39" s="66"/>
      <c r="M39" s="1802"/>
      <c r="N39" s="66"/>
      <c r="O39" s="1802"/>
      <c r="P39" s="66"/>
      <c r="Q39" s="1802"/>
      <c r="R39" s="66"/>
      <c r="S39" s="1802"/>
      <c r="T39" s="66"/>
      <c r="U39" s="68"/>
      <c r="V39" s="1823"/>
      <c r="W39" s="1802"/>
      <c r="X39" s="66"/>
      <c r="Y39" s="67"/>
      <c r="Z39" s="67"/>
      <c r="AA39" s="66"/>
      <c r="AB39" s="67"/>
      <c r="AC39" s="67"/>
      <c r="AD39" s="66"/>
      <c r="AE39" s="67"/>
      <c r="AF39" s="67"/>
      <c r="AG39" s="41"/>
      <c r="AH39" s="1746"/>
      <c r="AI39" s="153"/>
      <c r="AJ39" s="223"/>
      <c r="AK39" s="1892" t="str">
        <f t="shared" si="24"/>
        <v/>
      </c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CA39" s="2722" t="str">
        <f t="shared" si="25"/>
        <v/>
      </c>
      <c r="CB39" s="177"/>
      <c r="CC39" s="177"/>
      <c r="CD39" s="177"/>
      <c r="CE39" s="143"/>
      <c r="CF39" s="143"/>
      <c r="CG39" s="143"/>
      <c r="CH39" s="143"/>
      <c r="CI39" s="143"/>
      <c r="CJ39" s="143"/>
      <c r="CK39" s="143"/>
      <c r="CL39" s="1894">
        <f t="shared" si="26"/>
        <v>0</v>
      </c>
    </row>
    <row r="40" spans="1:90" ht="14.25" customHeight="1" x14ac:dyDescent="0.25">
      <c r="A40" s="3143" t="s">
        <v>82</v>
      </c>
      <c r="B40" s="3124"/>
      <c r="C40" s="344">
        <f>SUM(C35:C39)</f>
        <v>0</v>
      </c>
      <c r="D40" s="2965">
        <f t="shared" ref="D40:E40" si="31">SUM(F40,H40,J40,L40,N40,P40,R40,T40)</f>
        <v>0</v>
      </c>
      <c r="E40" s="2050">
        <f t="shared" si="31"/>
        <v>0</v>
      </c>
      <c r="F40" s="723">
        <f t="shared" ref="F40:U40" si="32">SUM(F35:F39)</f>
        <v>0</v>
      </c>
      <c r="G40" s="2355">
        <f t="shared" si="32"/>
        <v>0</v>
      </c>
      <c r="H40" s="723">
        <f t="shared" si="32"/>
        <v>0</v>
      </c>
      <c r="I40" s="2512">
        <f t="shared" si="32"/>
        <v>0</v>
      </c>
      <c r="J40" s="2355">
        <f t="shared" si="32"/>
        <v>0</v>
      </c>
      <c r="K40" s="2355">
        <f t="shared" si="32"/>
        <v>0</v>
      </c>
      <c r="L40" s="723">
        <f t="shared" si="32"/>
        <v>0</v>
      </c>
      <c r="M40" s="2355">
        <f t="shared" si="32"/>
        <v>0</v>
      </c>
      <c r="N40" s="723">
        <f t="shared" si="32"/>
        <v>0</v>
      </c>
      <c r="O40" s="2355">
        <f t="shared" si="32"/>
        <v>0</v>
      </c>
      <c r="P40" s="723">
        <f t="shared" si="32"/>
        <v>0</v>
      </c>
      <c r="Q40" s="2355">
        <f t="shared" si="32"/>
        <v>0</v>
      </c>
      <c r="R40" s="723">
        <f t="shared" si="32"/>
        <v>0</v>
      </c>
      <c r="S40" s="2355">
        <f t="shared" si="32"/>
        <v>0</v>
      </c>
      <c r="T40" s="723">
        <f t="shared" si="32"/>
        <v>0</v>
      </c>
      <c r="U40" s="942">
        <f t="shared" si="32"/>
        <v>0</v>
      </c>
      <c r="V40" s="1664"/>
      <c r="W40" s="1664"/>
      <c r="X40" s="1663"/>
      <c r="Y40" s="1664"/>
      <c r="Z40" s="992"/>
      <c r="AA40" s="1664"/>
      <c r="AB40" s="1664"/>
      <c r="AC40" s="992"/>
      <c r="AD40" s="1664"/>
      <c r="AE40" s="1664"/>
      <c r="AF40" s="992"/>
      <c r="AG40" s="1664"/>
      <c r="AH40" s="1664"/>
      <c r="AI40" s="992"/>
      <c r="AJ40" s="1666">
        <f>SUM(AJ35:AJ39)</f>
        <v>0</v>
      </c>
      <c r="AK40" s="2411"/>
      <c r="AL40" s="2411"/>
      <c r="AM40" s="2411"/>
      <c r="AN40" s="2411"/>
      <c r="AO40" s="2411"/>
      <c r="AP40" s="2411"/>
      <c r="AQ40" s="2411"/>
      <c r="AR40" s="2411"/>
      <c r="AS40" s="2411"/>
      <c r="AT40" s="2411"/>
      <c r="AU40" s="2411"/>
      <c r="AV40" s="2411"/>
      <c r="AW40" s="2411"/>
      <c r="AX40" s="2411"/>
      <c r="AY40" s="2411"/>
      <c r="AZ40" s="2411"/>
      <c r="BA40" s="2411"/>
      <c r="BB40" s="2411"/>
      <c r="BC40" s="2411"/>
      <c r="BD40" s="2411"/>
      <c r="BE40" s="2411"/>
      <c r="BF40" s="2411"/>
      <c r="BG40" s="2411"/>
      <c r="BH40" s="2411"/>
      <c r="BI40" s="2411"/>
      <c r="BJ40" s="2411"/>
      <c r="BK40" s="2411"/>
      <c r="BL40" s="2411"/>
      <c r="BW40" s="2411"/>
      <c r="BX40" s="2411"/>
      <c r="BY40" s="2411"/>
      <c r="BZ40" s="2411"/>
      <c r="CA40" s="3092"/>
      <c r="CB40" s="2411"/>
      <c r="CC40" s="2411"/>
      <c r="CD40" s="2411"/>
      <c r="CE40" s="2411"/>
      <c r="CF40" s="2411"/>
      <c r="CG40" s="2411"/>
      <c r="CH40" s="2411"/>
      <c r="CI40" s="2411"/>
      <c r="CJ40" s="2411"/>
      <c r="CK40" s="2411"/>
      <c r="CL40" s="2411"/>
    </row>
    <row r="41" spans="1:90" ht="14.25" customHeight="1" x14ac:dyDescent="0.25">
      <c r="A41" s="3138" t="s">
        <v>4363</v>
      </c>
      <c r="B41" s="1656" t="s">
        <v>4357</v>
      </c>
      <c r="C41" s="1251">
        <f t="shared" ref="C41:C49" si="33">SUM(D41,E41)</f>
        <v>0</v>
      </c>
      <c r="D41" s="345">
        <f t="shared" ref="D41:E41" si="34">SUM(F41,H41,J41,L41,N41,P41,R41,T41)</f>
        <v>0</v>
      </c>
      <c r="E41" s="2762">
        <f t="shared" si="34"/>
        <v>0</v>
      </c>
      <c r="F41" s="66"/>
      <c r="G41" s="1802"/>
      <c r="H41" s="66"/>
      <c r="I41" s="1802"/>
      <c r="J41" s="1823"/>
      <c r="K41" s="1802"/>
      <c r="L41" s="66"/>
      <c r="M41" s="1802"/>
      <c r="N41" s="66"/>
      <c r="O41" s="1802"/>
      <c r="P41" s="66"/>
      <c r="Q41" s="1802"/>
      <c r="R41" s="66"/>
      <c r="S41" s="1802"/>
      <c r="T41" s="66"/>
      <c r="U41" s="68"/>
      <c r="V41" s="1823"/>
      <c r="W41" s="1802"/>
      <c r="X41" s="33"/>
      <c r="Y41" s="34"/>
      <c r="Z41" s="34"/>
      <c r="AA41" s="33"/>
      <c r="AB41" s="34"/>
      <c r="AC41" s="80"/>
      <c r="AD41" s="1748"/>
      <c r="AE41" s="34"/>
      <c r="AF41" s="80"/>
      <c r="AG41" s="1748"/>
      <c r="AH41" s="34"/>
      <c r="AI41" s="53"/>
      <c r="AJ41" s="222"/>
      <c r="AK41" s="1892" t="str">
        <f t="shared" ref="AK41:AK45" si="35">$CA41</f>
        <v/>
      </c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CA41" s="2722" t="str">
        <f t="shared" ref="CA41:CA45" si="36">IF(AND($C41&lt;&gt;0,AJ41=""),"* No olvide ingresar la columna Pueblos Originarios, digite CERO si no tiene.  ",IF(AJ41&gt;$C41,"* El número de Pueblos Originarios no puede superar el Total.  ",""))</f>
        <v/>
      </c>
      <c r="CB41" s="177"/>
      <c r="CC41" s="177"/>
      <c r="CD41" s="177"/>
      <c r="CE41" s="143"/>
      <c r="CF41" s="143"/>
      <c r="CG41" s="143"/>
      <c r="CH41" s="143"/>
      <c r="CI41" s="143"/>
      <c r="CJ41" s="143"/>
      <c r="CK41" s="143"/>
      <c r="CL41" s="1894">
        <f t="shared" ref="CL41:CL45" si="37">IF(AND($C41&lt;&gt;0,AJ41=""),1,IF(AJ41&gt;$C41,1,0))</f>
        <v>0</v>
      </c>
    </row>
    <row r="42" spans="1:90" ht="14.25" customHeight="1" x14ac:dyDescent="0.25">
      <c r="A42" s="3128"/>
      <c r="B42" s="3087" t="s">
        <v>4361</v>
      </c>
      <c r="C42" s="1251">
        <f t="shared" si="33"/>
        <v>0</v>
      </c>
      <c r="D42" s="345">
        <f t="shared" ref="D42:E42" si="38">SUM(F42,H42,J42,L42,N42,P42,R42,T42)</f>
        <v>0</v>
      </c>
      <c r="E42" s="2762">
        <f t="shared" si="38"/>
        <v>0</v>
      </c>
      <c r="F42" s="66"/>
      <c r="G42" s="1802"/>
      <c r="H42" s="66"/>
      <c r="I42" s="1802"/>
      <c r="J42" s="1823"/>
      <c r="K42" s="1802"/>
      <c r="L42" s="66"/>
      <c r="M42" s="1802"/>
      <c r="N42" s="66"/>
      <c r="O42" s="1802"/>
      <c r="P42" s="66"/>
      <c r="Q42" s="1802"/>
      <c r="R42" s="66"/>
      <c r="S42" s="1802"/>
      <c r="T42" s="66"/>
      <c r="U42" s="218"/>
      <c r="V42" s="1823"/>
      <c r="W42" s="1802"/>
      <c r="X42" s="66"/>
      <c r="Y42" s="67"/>
      <c r="Z42" s="67"/>
      <c r="AA42" s="66"/>
      <c r="AB42" s="67"/>
      <c r="AC42" s="87"/>
      <c r="AD42" s="1823"/>
      <c r="AE42" s="67"/>
      <c r="AF42" s="87"/>
      <c r="AG42" s="1823"/>
      <c r="AH42" s="67"/>
      <c r="AI42" s="68"/>
      <c r="AJ42" s="336"/>
      <c r="AK42" s="1892" t="str">
        <f t="shared" si="35"/>
        <v/>
      </c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CA42" s="2722" t="str">
        <f t="shared" si="36"/>
        <v/>
      </c>
      <c r="CB42" s="177"/>
      <c r="CC42" s="177"/>
      <c r="CD42" s="177"/>
      <c r="CE42" s="143"/>
      <c r="CF42" s="143"/>
      <c r="CG42" s="143"/>
      <c r="CH42" s="143"/>
      <c r="CI42" s="143"/>
      <c r="CJ42" s="143"/>
      <c r="CK42" s="143"/>
      <c r="CL42" s="1894">
        <f t="shared" si="37"/>
        <v>0</v>
      </c>
    </row>
    <row r="43" spans="1:90" ht="14.25" customHeight="1" x14ac:dyDescent="0.25">
      <c r="A43" s="3128"/>
      <c r="B43" s="3087" t="s">
        <v>4362</v>
      </c>
      <c r="C43" s="1251">
        <f t="shared" si="33"/>
        <v>0</v>
      </c>
      <c r="D43" s="345">
        <f t="shared" ref="D43:E43" si="39">SUM(F43,H43,J43,L43,N43,P43,R43,T43)</f>
        <v>0</v>
      </c>
      <c r="E43" s="2762">
        <f t="shared" si="39"/>
        <v>0</v>
      </c>
      <c r="F43" s="66"/>
      <c r="G43" s="1802"/>
      <c r="H43" s="66"/>
      <c r="I43" s="1802"/>
      <c r="J43" s="1823"/>
      <c r="K43" s="1802"/>
      <c r="L43" s="66"/>
      <c r="M43" s="1802"/>
      <c r="N43" s="66"/>
      <c r="O43" s="1802"/>
      <c r="P43" s="66"/>
      <c r="Q43" s="1802"/>
      <c r="R43" s="66"/>
      <c r="S43" s="1802"/>
      <c r="T43" s="66"/>
      <c r="U43" s="218"/>
      <c r="V43" s="1823"/>
      <c r="W43" s="1802"/>
      <c r="X43" s="66"/>
      <c r="Y43" s="67"/>
      <c r="Z43" s="67"/>
      <c r="AA43" s="66"/>
      <c r="AB43" s="67"/>
      <c r="AC43" s="87"/>
      <c r="AD43" s="1823"/>
      <c r="AE43" s="67"/>
      <c r="AF43" s="87"/>
      <c r="AG43" s="1823"/>
      <c r="AH43" s="67"/>
      <c r="AI43" s="68"/>
      <c r="AJ43" s="336"/>
      <c r="AK43" s="1892" t="str">
        <f t="shared" si="35"/>
        <v/>
      </c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CA43" s="2722" t="str">
        <f t="shared" si="36"/>
        <v/>
      </c>
      <c r="CB43" s="177"/>
      <c r="CC43" s="177"/>
      <c r="CD43" s="177"/>
      <c r="CE43" s="143"/>
      <c r="CF43" s="143"/>
      <c r="CG43" s="143"/>
      <c r="CH43" s="143"/>
      <c r="CI43" s="143"/>
      <c r="CJ43" s="143"/>
      <c r="CK43" s="143"/>
      <c r="CL43" s="1894">
        <f t="shared" si="37"/>
        <v>0</v>
      </c>
    </row>
    <row r="44" spans="1:90" ht="14.25" customHeight="1" x14ac:dyDescent="0.25">
      <c r="A44" s="3128"/>
      <c r="B44" s="3087" t="s">
        <v>1055</v>
      </c>
      <c r="C44" s="1251">
        <f t="shared" si="33"/>
        <v>0</v>
      </c>
      <c r="D44" s="345">
        <f t="shared" ref="D44:E44" si="40">SUM(F44,H44,J44,L44,N44,P44,R44,T44)</f>
        <v>0</v>
      </c>
      <c r="E44" s="2762">
        <f t="shared" si="40"/>
        <v>0</v>
      </c>
      <c r="F44" s="66"/>
      <c r="G44" s="1802"/>
      <c r="H44" s="66"/>
      <c r="I44" s="1802"/>
      <c r="J44" s="1823"/>
      <c r="K44" s="1802"/>
      <c r="L44" s="66"/>
      <c r="M44" s="1802"/>
      <c r="N44" s="66"/>
      <c r="O44" s="1802"/>
      <c r="P44" s="66"/>
      <c r="Q44" s="1802"/>
      <c r="R44" s="66"/>
      <c r="S44" s="1802"/>
      <c r="T44" s="66"/>
      <c r="U44" s="218"/>
      <c r="V44" s="1823"/>
      <c r="W44" s="1802"/>
      <c r="X44" s="66"/>
      <c r="Y44" s="67"/>
      <c r="Z44" s="67"/>
      <c r="AA44" s="66"/>
      <c r="AB44" s="67"/>
      <c r="AC44" s="87"/>
      <c r="AD44" s="1823"/>
      <c r="AE44" s="67"/>
      <c r="AF44" s="87"/>
      <c r="AG44" s="1823"/>
      <c r="AH44" s="67"/>
      <c r="AI44" s="68"/>
      <c r="AJ44" s="336"/>
      <c r="AK44" s="1892" t="str">
        <f t="shared" si="35"/>
        <v/>
      </c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CA44" s="2722" t="str">
        <f t="shared" si="36"/>
        <v/>
      </c>
      <c r="CB44" s="177"/>
      <c r="CC44" s="177"/>
      <c r="CD44" s="177"/>
      <c r="CE44" s="143"/>
      <c r="CF44" s="143"/>
      <c r="CG44" s="143"/>
      <c r="CH44" s="143"/>
      <c r="CI44" s="143"/>
      <c r="CJ44" s="143"/>
      <c r="CK44" s="143"/>
      <c r="CL44" s="1894">
        <f t="shared" si="37"/>
        <v>0</v>
      </c>
    </row>
    <row r="45" spans="1:90" ht="14.25" customHeight="1" x14ac:dyDescent="0.25">
      <c r="A45" s="3129"/>
      <c r="B45" s="3087" t="s">
        <v>1054</v>
      </c>
      <c r="C45" s="1667">
        <f t="shared" si="33"/>
        <v>0</v>
      </c>
      <c r="D45" s="2914">
        <f t="shared" ref="D45:E45" si="41">SUM(F45,H45,J45,L45,N45,P45,R45,T45)</f>
        <v>0</v>
      </c>
      <c r="E45" s="2766">
        <f t="shared" si="41"/>
        <v>0</v>
      </c>
      <c r="F45" s="66"/>
      <c r="G45" s="1802"/>
      <c r="H45" s="66"/>
      <c r="I45" s="1802"/>
      <c r="J45" s="1823"/>
      <c r="K45" s="1802"/>
      <c r="L45" s="66"/>
      <c r="M45" s="1802"/>
      <c r="N45" s="66"/>
      <c r="O45" s="1802"/>
      <c r="P45" s="66"/>
      <c r="Q45" s="1802"/>
      <c r="R45" s="66"/>
      <c r="S45" s="1802"/>
      <c r="T45" s="66"/>
      <c r="U45" s="218"/>
      <c r="V45" s="1823"/>
      <c r="W45" s="1802"/>
      <c r="X45" s="66"/>
      <c r="Y45" s="67"/>
      <c r="Z45" s="67"/>
      <c r="AA45" s="66"/>
      <c r="AB45" s="67"/>
      <c r="AC45" s="87"/>
      <c r="AD45" s="1823"/>
      <c r="AE45" s="67"/>
      <c r="AF45" s="87"/>
      <c r="AG45" s="1823"/>
      <c r="AH45" s="67"/>
      <c r="AI45" s="68"/>
      <c r="AJ45" s="336"/>
      <c r="AK45" s="1892" t="str">
        <f t="shared" si="35"/>
        <v/>
      </c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CA45" s="2722" t="str">
        <f t="shared" si="36"/>
        <v/>
      </c>
      <c r="CB45" s="177"/>
      <c r="CC45" s="177"/>
      <c r="CD45" s="177"/>
      <c r="CE45" s="143"/>
      <c r="CF45" s="143"/>
      <c r="CG45" s="143"/>
      <c r="CH45" s="143"/>
      <c r="CI45" s="143"/>
      <c r="CJ45" s="143"/>
      <c r="CK45" s="143"/>
      <c r="CL45" s="1894">
        <f t="shared" si="37"/>
        <v>0</v>
      </c>
    </row>
    <row r="46" spans="1:90" ht="14.25" customHeight="1" x14ac:dyDescent="0.25">
      <c r="A46" s="3143" t="s">
        <v>82</v>
      </c>
      <c r="B46" s="3124"/>
      <c r="C46" s="344">
        <f t="shared" si="33"/>
        <v>0</v>
      </c>
      <c r="D46" s="2965">
        <f t="shared" ref="D46:E46" si="42">SUM(F46,H46,J46,L46,N46,P46,R46,T46)</f>
        <v>0</v>
      </c>
      <c r="E46" s="2050">
        <f t="shared" si="42"/>
        <v>0</v>
      </c>
      <c r="F46" s="723">
        <f t="shared" ref="F46:U46" si="43">SUM(F41:F45)</f>
        <v>0</v>
      </c>
      <c r="G46" s="2355">
        <f t="shared" si="43"/>
        <v>0</v>
      </c>
      <c r="H46" s="723">
        <f t="shared" si="43"/>
        <v>0</v>
      </c>
      <c r="I46" s="2512">
        <f t="shared" si="43"/>
        <v>0</v>
      </c>
      <c r="J46" s="2355">
        <f t="shared" si="43"/>
        <v>0</v>
      </c>
      <c r="K46" s="2355">
        <f t="shared" si="43"/>
        <v>0</v>
      </c>
      <c r="L46" s="723">
        <f t="shared" si="43"/>
        <v>0</v>
      </c>
      <c r="M46" s="2355">
        <f t="shared" si="43"/>
        <v>0</v>
      </c>
      <c r="N46" s="723">
        <f t="shared" si="43"/>
        <v>0</v>
      </c>
      <c r="O46" s="2355">
        <f t="shared" si="43"/>
        <v>0</v>
      </c>
      <c r="P46" s="723">
        <f t="shared" si="43"/>
        <v>0</v>
      </c>
      <c r="Q46" s="2355">
        <f t="shared" si="43"/>
        <v>0</v>
      </c>
      <c r="R46" s="723">
        <f t="shared" si="43"/>
        <v>0</v>
      </c>
      <c r="S46" s="2355">
        <f t="shared" si="43"/>
        <v>0</v>
      </c>
      <c r="T46" s="723">
        <f t="shared" si="43"/>
        <v>0</v>
      </c>
      <c r="U46" s="3096">
        <f t="shared" si="43"/>
        <v>0</v>
      </c>
      <c r="V46" s="1663"/>
      <c r="W46" s="1664"/>
      <c r="X46" s="1664"/>
      <c r="Y46" s="1664"/>
      <c r="Z46" s="992"/>
      <c r="AA46" s="1664"/>
      <c r="AB46" s="1664"/>
      <c r="AC46" s="992"/>
      <c r="AD46" s="1664"/>
      <c r="AE46" s="1664"/>
      <c r="AF46" s="992"/>
      <c r="AG46" s="1664"/>
      <c r="AH46" s="1664"/>
      <c r="AI46" s="992"/>
      <c r="AJ46" s="1666">
        <f>SUM(AJ41:AJ45)</f>
        <v>0</v>
      </c>
      <c r="AK46" s="2411"/>
      <c r="AL46" s="2411"/>
      <c r="AM46" s="2411"/>
      <c r="AN46" s="2411"/>
      <c r="AO46" s="2411"/>
      <c r="AP46" s="2411"/>
      <c r="AQ46" s="2411"/>
      <c r="AR46" s="2411"/>
      <c r="AS46" s="2411"/>
      <c r="AT46" s="2411"/>
      <c r="AU46" s="2411"/>
      <c r="AV46" s="2411"/>
      <c r="AW46" s="2411"/>
      <c r="AX46" s="2411"/>
      <c r="AY46" s="2411"/>
      <c r="AZ46" s="2411"/>
      <c r="BA46" s="2411"/>
      <c r="BB46" s="2411"/>
      <c r="BC46" s="2411"/>
      <c r="BD46" s="2411"/>
      <c r="BE46" s="2411"/>
      <c r="BF46" s="2411"/>
      <c r="BG46" s="2411"/>
      <c r="BH46" s="2411"/>
      <c r="BI46" s="2411"/>
      <c r="BJ46" s="2411"/>
      <c r="BK46" s="2411"/>
      <c r="BL46" s="2411"/>
      <c r="BW46" s="2411"/>
      <c r="BX46" s="2411"/>
      <c r="BY46" s="2411"/>
      <c r="BZ46" s="2411"/>
      <c r="CA46" s="3092"/>
      <c r="CB46" s="2411"/>
      <c r="CC46" s="2411"/>
      <c r="CD46" s="2411"/>
      <c r="CE46" s="2411"/>
      <c r="CF46" s="2411"/>
      <c r="CG46" s="2411"/>
      <c r="CH46" s="2411"/>
      <c r="CI46" s="2411"/>
      <c r="CJ46" s="2411"/>
      <c r="CK46" s="2411"/>
      <c r="CL46" s="2411"/>
    </row>
    <row r="47" spans="1:90" ht="14.25" customHeight="1" x14ac:dyDescent="0.25">
      <c r="A47" s="3138" t="s">
        <v>4364</v>
      </c>
      <c r="B47" s="1656" t="s">
        <v>4357</v>
      </c>
      <c r="C47" s="1251">
        <f t="shared" si="33"/>
        <v>0</v>
      </c>
      <c r="D47" s="345">
        <f t="shared" ref="D47:E47" si="44">SUM(F47,H47,J47,L47,N47,P47,R47,T47)</f>
        <v>0</v>
      </c>
      <c r="E47" s="2762">
        <f t="shared" si="44"/>
        <v>0</v>
      </c>
      <c r="F47" s="66"/>
      <c r="G47" s="1802"/>
      <c r="H47" s="66"/>
      <c r="I47" s="1802"/>
      <c r="J47" s="1823"/>
      <c r="K47" s="1802"/>
      <c r="L47" s="66"/>
      <c r="M47" s="1802"/>
      <c r="N47" s="66"/>
      <c r="O47" s="1802"/>
      <c r="P47" s="66"/>
      <c r="Q47" s="1802"/>
      <c r="R47" s="66"/>
      <c r="S47" s="1802"/>
      <c r="T47" s="66"/>
      <c r="U47" s="218"/>
      <c r="V47" s="1823"/>
      <c r="W47" s="1802"/>
      <c r="X47" s="66"/>
      <c r="Y47" s="67"/>
      <c r="Z47" s="34"/>
      <c r="AA47" s="33"/>
      <c r="AB47" s="34"/>
      <c r="AC47" s="34"/>
      <c r="AD47" s="33"/>
      <c r="AE47" s="34"/>
      <c r="AF47" s="34"/>
      <c r="AG47" s="33"/>
      <c r="AH47" s="34"/>
      <c r="AI47" s="53"/>
      <c r="AJ47" s="222"/>
      <c r="AK47" s="1892" t="str">
        <f t="shared" ref="AK47:AK49" si="45">$CA47</f>
        <v/>
      </c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CA47" s="2722" t="str">
        <f t="shared" ref="CA47:CA49" si="46">IF(AND($C47&lt;&gt;0,AJ47=""),"* No olvide ingresar la columna Pueblos Originarios, digite CERO si no tiene.  ",IF(AJ47&gt;$C47,"* El número de Pueblos Originarios no puede superar el Total.  ",""))</f>
        <v/>
      </c>
      <c r="CB47" s="177"/>
      <c r="CC47" s="177"/>
      <c r="CD47" s="177"/>
      <c r="CE47" s="143"/>
      <c r="CF47" s="143"/>
      <c r="CG47" s="143"/>
      <c r="CH47" s="143"/>
      <c r="CI47" s="143"/>
      <c r="CJ47" s="143"/>
      <c r="CK47" s="143"/>
      <c r="CL47" s="1894">
        <f t="shared" ref="CL47:CL49" si="47">IF(AND($C47&lt;&gt;0,AJ47=""),1,IF(AJ47&gt;$C47,1,0))</f>
        <v>0</v>
      </c>
    </row>
    <row r="48" spans="1:90" ht="14.25" customHeight="1" x14ac:dyDescent="0.25">
      <c r="A48" s="3128"/>
      <c r="B48" s="3087" t="s">
        <v>4361</v>
      </c>
      <c r="C48" s="1251">
        <f t="shared" si="33"/>
        <v>0</v>
      </c>
      <c r="D48" s="345">
        <f t="shared" ref="D48:E48" si="48">SUM(F48,H48,J48,L48,N48,P48,R48,T48)</f>
        <v>0</v>
      </c>
      <c r="E48" s="2762">
        <f t="shared" si="48"/>
        <v>0</v>
      </c>
      <c r="F48" s="66"/>
      <c r="G48" s="1802"/>
      <c r="H48" s="66"/>
      <c r="I48" s="1802"/>
      <c r="J48" s="1823"/>
      <c r="K48" s="1802"/>
      <c r="L48" s="66"/>
      <c r="M48" s="1802"/>
      <c r="N48" s="66"/>
      <c r="O48" s="1802"/>
      <c r="P48" s="66"/>
      <c r="Q48" s="1802"/>
      <c r="R48" s="66"/>
      <c r="S48" s="1802"/>
      <c r="T48" s="66"/>
      <c r="U48" s="218"/>
      <c r="V48" s="1823"/>
      <c r="W48" s="1802"/>
      <c r="X48" s="66"/>
      <c r="Y48" s="67"/>
      <c r="Z48" s="67"/>
      <c r="AA48" s="66"/>
      <c r="AB48" s="67"/>
      <c r="AC48" s="67"/>
      <c r="AD48" s="66"/>
      <c r="AE48" s="67"/>
      <c r="AF48" s="67"/>
      <c r="AG48" s="66"/>
      <c r="AH48" s="67"/>
      <c r="AI48" s="68"/>
      <c r="AJ48" s="336"/>
      <c r="AK48" s="1892" t="str">
        <f t="shared" si="45"/>
        <v/>
      </c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CA48" s="2722" t="str">
        <f t="shared" si="46"/>
        <v/>
      </c>
      <c r="CB48" s="177"/>
      <c r="CC48" s="177"/>
      <c r="CD48" s="177"/>
      <c r="CE48" s="143"/>
      <c r="CF48" s="143"/>
      <c r="CG48" s="143"/>
      <c r="CH48" s="143"/>
      <c r="CI48" s="143"/>
      <c r="CJ48" s="143"/>
      <c r="CK48" s="143"/>
      <c r="CL48" s="1894">
        <f t="shared" si="47"/>
        <v>0</v>
      </c>
    </row>
    <row r="49" spans="1:90" ht="14.25" customHeight="1" x14ac:dyDescent="0.25">
      <c r="A49" s="3129"/>
      <c r="B49" s="3087" t="s">
        <v>4362</v>
      </c>
      <c r="C49" s="1251">
        <f t="shared" si="33"/>
        <v>0</v>
      </c>
      <c r="D49" s="2914">
        <f t="shared" ref="D49:E49" si="49">SUM(F49,H49,J49,L49,N49,P49,R49,T49)</f>
        <v>0</v>
      </c>
      <c r="E49" s="2766">
        <f t="shared" si="49"/>
        <v>0</v>
      </c>
      <c r="F49" s="66"/>
      <c r="G49" s="1802"/>
      <c r="H49" s="66"/>
      <c r="I49" s="1802"/>
      <c r="J49" s="1823"/>
      <c r="K49" s="1802"/>
      <c r="L49" s="66"/>
      <c r="M49" s="1802"/>
      <c r="N49" s="66"/>
      <c r="O49" s="1802"/>
      <c r="P49" s="66"/>
      <c r="Q49" s="1802"/>
      <c r="R49" s="66"/>
      <c r="S49" s="1802"/>
      <c r="T49" s="66"/>
      <c r="U49" s="218"/>
      <c r="V49" s="1823"/>
      <c r="W49" s="1802"/>
      <c r="X49" s="66"/>
      <c r="Y49" s="67"/>
      <c r="Z49" s="67"/>
      <c r="AA49" s="66"/>
      <c r="AB49" s="67"/>
      <c r="AC49" s="67"/>
      <c r="AD49" s="66"/>
      <c r="AE49" s="67"/>
      <c r="AF49" s="67"/>
      <c r="AG49" s="66"/>
      <c r="AH49" s="67"/>
      <c r="AI49" s="68"/>
      <c r="AJ49" s="223"/>
      <c r="AK49" s="1892" t="str">
        <f t="shared" si="45"/>
        <v/>
      </c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CA49" s="2722" t="str">
        <f t="shared" si="46"/>
        <v/>
      </c>
      <c r="CB49" s="177"/>
      <c r="CC49" s="177"/>
      <c r="CD49" s="177"/>
      <c r="CE49" s="143"/>
      <c r="CF49" s="143"/>
      <c r="CG49" s="143"/>
      <c r="CH49" s="143"/>
      <c r="CI49" s="143"/>
      <c r="CJ49" s="143"/>
      <c r="CK49" s="143"/>
      <c r="CL49" s="1894">
        <f t="shared" si="47"/>
        <v>0</v>
      </c>
    </row>
    <row r="50" spans="1:90" ht="15" customHeight="1" x14ac:dyDescent="0.25">
      <c r="A50" s="3159" t="s">
        <v>82</v>
      </c>
      <c r="B50" s="3124"/>
      <c r="C50" s="344">
        <f>SUM(C47:C49)</f>
        <v>0</v>
      </c>
      <c r="D50" s="2965">
        <f t="shared" ref="D50:E50" si="50">SUM(F50,H50,J50,L50,N50,P50,R50,T50)</f>
        <v>0</v>
      </c>
      <c r="E50" s="2050">
        <f t="shared" si="50"/>
        <v>0</v>
      </c>
      <c r="F50" s="723">
        <f t="shared" ref="F50:U50" si="51">SUM(F47:F49)</f>
        <v>0</v>
      </c>
      <c r="G50" s="2355">
        <f t="shared" si="51"/>
        <v>0</v>
      </c>
      <c r="H50" s="723">
        <f t="shared" si="51"/>
        <v>0</v>
      </c>
      <c r="I50" s="2512">
        <f t="shared" si="51"/>
        <v>0</v>
      </c>
      <c r="J50" s="2355">
        <f t="shared" si="51"/>
        <v>0</v>
      </c>
      <c r="K50" s="2355">
        <f t="shared" si="51"/>
        <v>0</v>
      </c>
      <c r="L50" s="723">
        <f t="shared" si="51"/>
        <v>0</v>
      </c>
      <c r="M50" s="2355">
        <f t="shared" si="51"/>
        <v>0</v>
      </c>
      <c r="N50" s="723">
        <f t="shared" si="51"/>
        <v>0</v>
      </c>
      <c r="O50" s="2355">
        <f t="shared" si="51"/>
        <v>0</v>
      </c>
      <c r="P50" s="723">
        <f t="shared" si="51"/>
        <v>0</v>
      </c>
      <c r="Q50" s="2355">
        <f t="shared" si="51"/>
        <v>0</v>
      </c>
      <c r="R50" s="723">
        <f t="shared" si="51"/>
        <v>0</v>
      </c>
      <c r="S50" s="2355">
        <f t="shared" si="51"/>
        <v>0</v>
      </c>
      <c r="T50" s="723">
        <f t="shared" si="51"/>
        <v>0</v>
      </c>
      <c r="U50" s="3096">
        <f t="shared" si="51"/>
        <v>0</v>
      </c>
      <c r="V50" s="1663"/>
      <c r="W50" s="1664"/>
      <c r="X50" s="1663"/>
      <c r="Y50" s="1664"/>
      <c r="Z50" s="992"/>
      <c r="AA50" s="1664"/>
      <c r="AB50" s="1664"/>
      <c r="AC50" s="992"/>
      <c r="AD50" s="1664"/>
      <c r="AE50" s="1664"/>
      <c r="AF50" s="992"/>
      <c r="AG50" s="1664"/>
      <c r="AH50" s="1664"/>
      <c r="AI50" s="1665"/>
      <c r="AJ50" s="1668">
        <f>SUM(AJ47:AJ49)</f>
        <v>0</v>
      </c>
      <c r="AK50" s="2764"/>
      <c r="AL50" s="2764"/>
      <c r="AM50" s="2764"/>
      <c r="AN50" s="2764"/>
      <c r="AO50" s="2764"/>
      <c r="AP50" s="2764"/>
      <c r="AQ50" s="2764"/>
      <c r="AR50" s="2764"/>
      <c r="AS50" s="2764"/>
      <c r="AT50" s="2764"/>
      <c r="AU50" s="2764"/>
      <c r="AV50" s="2764"/>
      <c r="AW50" s="2764"/>
      <c r="AX50" s="2764"/>
      <c r="AY50" s="2764"/>
      <c r="AZ50" s="2764"/>
      <c r="BA50" s="2764"/>
      <c r="BB50" s="2764"/>
      <c r="BC50" s="2764"/>
      <c r="BD50" s="2764"/>
      <c r="BE50" s="2764"/>
      <c r="BF50" s="2764"/>
      <c r="BG50" s="2764"/>
      <c r="BH50" s="2764"/>
      <c r="BI50" s="2764"/>
      <c r="BJ50" s="2764"/>
      <c r="BK50" s="2764"/>
      <c r="BL50" s="2764"/>
      <c r="BM50" s="1"/>
      <c r="BN50" s="1"/>
      <c r="BO50" s="1"/>
      <c r="BP50" s="1"/>
      <c r="BQ50" s="1"/>
      <c r="BR50" s="1"/>
      <c r="BS50" s="1"/>
      <c r="BT50" s="1"/>
      <c r="BW50" s="2411"/>
      <c r="BX50" s="2411"/>
      <c r="BY50" s="2411"/>
      <c r="BZ50" s="2411"/>
      <c r="CA50" s="2411"/>
      <c r="CB50" s="2411"/>
      <c r="CC50" s="2411"/>
      <c r="CD50" s="2411"/>
      <c r="CE50" s="2764"/>
      <c r="CF50" s="2764"/>
      <c r="CG50" s="2764"/>
      <c r="CH50" s="2764"/>
      <c r="CI50" s="2764"/>
      <c r="CJ50" s="2764"/>
      <c r="CK50" s="2764"/>
      <c r="CL50" s="2764"/>
    </row>
    <row r="51" spans="1:90" ht="16.5" customHeight="1" x14ac:dyDescent="0.25">
      <c r="A51" s="1936" t="s">
        <v>4365</v>
      </c>
      <c r="B51" s="1936"/>
      <c r="C51" s="3084"/>
      <c r="D51" s="3084"/>
      <c r="E51" s="3084"/>
      <c r="F51" s="3084"/>
      <c r="G51" s="3084"/>
      <c r="H51" s="3084"/>
      <c r="I51" s="3084"/>
      <c r="J51" s="3084"/>
      <c r="K51" s="3084"/>
      <c r="L51" s="3084"/>
      <c r="M51" s="3084"/>
      <c r="N51" s="3084"/>
      <c r="O51" s="3084"/>
      <c r="P51" s="3084"/>
      <c r="Q51" s="3084"/>
      <c r="R51" s="3084"/>
      <c r="S51" s="3084"/>
      <c r="T51" s="3084"/>
      <c r="U51" s="3084"/>
      <c r="V51" s="3084"/>
      <c r="W51" s="3084"/>
      <c r="X51" s="3084"/>
      <c r="Y51" s="3084"/>
      <c r="Z51" s="3084"/>
      <c r="AA51" s="3084"/>
      <c r="AB51" s="3084"/>
      <c r="AC51" s="3084"/>
      <c r="AD51" s="3084"/>
      <c r="AE51" s="3084"/>
      <c r="AF51" s="3084"/>
      <c r="AG51" s="3084"/>
      <c r="AH51" s="3084"/>
      <c r="AI51" s="3084"/>
      <c r="AJ51" s="3084"/>
      <c r="AK51" s="3084"/>
      <c r="AL51" s="3084"/>
      <c r="AM51" s="3084"/>
      <c r="AN51" s="2411"/>
      <c r="AO51" s="2764"/>
      <c r="AP51" s="2764"/>
      <c r="AQ51" s="2764"/>
      <c r="AR51" s="2764"/>
      <c r="AS51" s="2764"/>
      <c r="AT51" s="2764"/>
      <c r="AU51" s="2764"/>
      <c r="AV51" s="2764"/>
      <c r="AW51" s="2764"/>
      <c r="AX51" s="2764"/>
      <c r="AY51" s="2764"/>
      <c r="AZ51" s="2764"/>
      <c r="BA51" s="2764"/>
      <c r="BB51" s="2764"/>
      <c r="BC51" s="2764"/>
      <c r="BD51" s="2764"/>
      <c r="BE51" s="2764"/>
      <c r="BF51" s="2764"/>
      <c r="BG51" s="2764"/>
      <c r="BH51" s="2764"/>
      <c r="BI51" s="2764"/>
      <c r="BJ51" s="2764"/>
      <c r="BK51" s="2764"/>
      <c r="BL51" s="2764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2764"/>
      <c r="BX51" s="2764"/>
      <c r="BY51" s="2764"/>
      <c r="BZ51" s="2764"/>
      <c r="CA51" s="2764"/>
      <c r="CB51" s="2764"/>
      <c r="CC51" s="2764"/>
      <c r="CD51" s="2764"/>
      <c r="CE51" s="2764"/>
      <c r="CF51" s="2764"/>
      <c r="CG51" s="2764"/>
      <c r="CH51" s="2764"/>
      <c r="CI51" s="2764"/>
      <c r="CJ51" s="2764"/>
      <c r="CK51" s="2764"/>
      <c r="CL51" s="2764"/>
    </row>
    <row r="52" spans="1:90" ht="15" customHeight="1" x14ac:dyDescent="0.25">
      <c r="A52" s="3153" t="s">
        <v>284</v>
      </c>
      <c r="B52" s="3380" t="s">
        <v>82</v>
      </c>
      <c r="C52" s="3161"/>
      <c r="D52" s="3161"/>
      <c r="E52" s="3381" t="s">
        <v>106</v>
      </c>
      <c r="F52" s="3124"/>
      <c r="G52" s="3124"/>
      <c r="H52" s="3124"/>
      <c r="I52" s="3124"/>
      <c r="J52" s="3124"/>
      <c r="K52" s="3124"/>
      <c r="L52" s="3124"/>
      <c r="M52" s="3124"/>
      <c r="N52" s="3124"/>
      <c r="O52" s="3124"/>
      <c r="P52" s="3124"/>
      <c r="Q52" s="3124"/>
      <c r="R52" s="3124"/>
      <c r="S52" s="3124"/>
      <c r="T52" s="3135"/>
      <c r="U52" s="3195" t="s">
        <v>4339</v>
      </c>
      <c r="V52" s="3149"/>
      <c r="W52" s="3242" t="s">
        <v>4340</v>
      </c>
      <c r="X52" s="3161"/>
      <c r="Y52" s="3149"/>
      <c r="Z52" s="3578" t="s">
        <v>4344</v>
      </c>
      <c r="AA52" s="3161"/>
      <c r="AB52" s="3149"/>
      <c r="AC52" s="3578" t="s">
        <v>4347</v>
      </c>
      <c r="AD52" s="3161"/>
      <c r="AE52" s="3149"/>
      <c r="AF52" s="3575" t="s">
        <v>4354</v>
      </c>
      <c r="AG52" s="3161"/>
      <c r="AH52" s="3265"/>
      <c r="AI52" s="3235" t="s">
        <v>41</v>
      </c>
      <c r="AJ52" s="3579"/>
      <c r="AK52" s="2411"/>
      <c r="AL52" s="2411"/>
      <c r="AM52" s="2764"/>
      <c r="AN52" s="2411"/>
      <c r="AO52" s="2764"/>
      <c r="AP52" s="2764"/>
      <c r="AQ52" s="2764"/>
      <c r="AR52" s="2764"/>
      <c r="AS52" s="2764"/>
      <c r="AT52" s="2764"/>
      <c r="AU52" s="2764"/>
      <c r="AV52" s="2764"/>
      <c r="AW52" s="2764"/>
      <c r="AX52" s="2764"/>
      <c r="AY52" s="2764"/>
      <c r="AZ52" s="2764"/>
      <c r="BA52" s="2764"/>
      <c r="BB52" s="2764"/>
      <c r="BC52" s="2764"/>
      <c r="BD52" s="2764"/>
      <c r="BE52" s="2764"/>
      <c r="BF52" s="2764"/>
      <c r="BG52" s="2764"/>
      <c r="BH52" s="2764"/>
      <c r="BI52" s="2764"/>
      <c r="BJ52" s="2764"/>
      <c r="BK52" s="2764"/>
      <c r="BL52" s="2764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2764"/>
      <c r="BX52" s="2764"/>
      <c r="BY52" s="2764"/>
      <c r="BZ52" s="2764"/>
      <c r="CA52" s="2764"/>
      <c r="CB52" s="2764"/>
      <c r="CC52" s="2764"/>
      <c r="CD52" s="2764"/>
      <c r="CE52" s="2764"/>
      <c r="CF52" s="2764"/>
      <c r="CG52" s="2764"/>
      <c r="CH52" s="2764"/>
      <c r="CI52" s="2764"/>
      <c r="CJ52" s="2764"/>
      <c r="CK52" s="2764"/>
      <c r="CL52" s="2764"/>
    </row>
    <row r="53" spans="1:90" ht="14.25" customHeight="1" x14ac:dyDescent="0.25">
      <c r="A53" s="3128"/>
      <c r="B53" s="3179"/>
      <c r="C53" s="3165"/>
      <c r="D53" s="3165"/>
      <c r="E53" s="3244" t="s">
        <v>3909</v>
      </c>
      <c r="F53" s="3124"/>
      <c r="G53" s="3244" t="s">
        <v>4353</v>
      </c>
      <c r="H53" s="3122"/>
      <c r="I53" s="3301" t="s">
        <v>1503</v>
      </c>
      <c r="J53" s="3122"/>
      <c r="K53" s="3244" t="s">
        <v>1504</v>
      </c>
      <c r="L53" s="3122"/>
      <c r="M53" s="3244" t="s">
        <v>1505</v>
      </c>
      <c r="N53" s="3122"/>
      <c r="O53" s="3244" t="s">
        <v>1506</v>
      </c>
      <c r="P53" s="3122"/>
      <c r="Q53" s="3244" t="s">
        <v>1507</v>
      </c>
      <c r="R53" s="3122"/>
      <c r="S53" s="3244" t="s">
        <v>955</v>
      </c>
      <c r="T53" s="3135"/>
      <c r="U53" s="3142"/>
      <c r="V53" s="3140"/>
      <c r="W53" s="3150"/>
      <c r="X53" s="3142"/>
      <c r="Y53" s="3140"/>
      <c r="Z53" s="3150"/>
      <c r="AA53" s="3142"/>
      <c r="AB53" s="3140"/>
      <c r="AC53" s="3150"/>
      <c r="AD53" s="3142"/>
      <c r="AE53" s="3140"/>
      <c r="AF53" s="3150"/>
      <c r="AG53" s="3142"/>
      <c r="AH53" s="3198"/>
      <c r="AI53" s="3180"/>
      <c r="AJ53" s="3179"/>
      <c r="AK53" s="2411"/>
      <c r="AL53" s="2411"/>
      <c r="AM53" s="2764"/>
      <c r="AN53" s="2411"/>
      <c r="AO53" s="2764"/>
      <c r="AP53" s="2764"/>
      <c r="AQ53" s="2764"/>
      <c r="AR53" s="2764"/>
      <c r="AS53" s="2764"/>
      <c r="AT53" s="2764"/>
      <c r="AU53" s="2764"/>
      <c r="AV53" s="2764"/>
      <c r="AW53" s="2764"/>
      <c r="AX53" s="2764"/>
      <c r="AY53" s="2764"/>
      <c r="AZ53" s="2764"/>
      <c r="BA53" s="2764"/>
      <c r="BB53" s="2764"/>
      <c r="BC53" s="2764"/>
      <c r="BD53" s="2764"/>
      <c r="BE53" s="2764"/>
      <c r="BF53" s="2764"/>
      <c r="BG53" s="2764"/>
      <c r="BH53" s="2764"/>
      <c r="BI53" s="2764"/>
      <c r="BJ53" s="2764"/>
      <c r="BK53" s="2764"/>
      <c r="BL53" s="2764"/>
      <c r="BM53" s="2764"/>
      <c r="BN53" s="2764"/>
      <c r="BO53" s="2764"/>
      <c r="BP53" s="2764"/>
      <c r="BQ53" s="2764"/>
      <c r="BR53" s="2764"/>
      <c r="BS53" s="2764"/>
      <c r="BT53" s="2764"/>
      <c r="BU53" s="2764"/>
      <c r="BV53" s="2764"/>
      <c r="BW53" s="2764"/>
      <c r="BX53" s="2764"/>
      <c r="BY53" s="2764"/>
      <c r="BZ53" s="2764"/>
      <c r="CA53" s="2764"/>
      <c r="CB53" s="2764"/>
      <c r="CC53" s="2764"/>
      <c r="CD53" s="2764"/>
      <c r="CE53" s="2764"/>
      <c r="CF53" s="2764"/>
      <c r="CG53" s="2764"/>
      <c r="CH53" s="2764"/>
      <c r="CI53" s="2764"/>
      <c r="CJ53" s="2764"/>
      <c r="CK53" s="2764"/>
      <c r="CL53" s="2764"/>
    </row>
    <row r="54" spans="1:90" ht="14.25" customHeight="1" x14ac:dyDescent="0.25">
      <c r="A54" s="3128"/>
      <c r="B54" s="58" t="s">
        <v>84</v>
      </c>
      <c r="C54" s="24" t="s">
        <v>63</v>
      </c>
      <c r="D54" s="1863" t="s">
        <v>64</v>
      </c>
      <c r="E54" s="58" t="s">
        <v>63</v>
      </c>
      <c r="F54" s="1863" t="s">
        <v>64</v>
      </c>
      <c r="G54" s="58" t="s">
        <v>63</v>
      </c>
      <c r="H54" s="1863" t="s">
        <v>64</v>
      </c>
      <c r="I54" s="58" t="s">
        <v>63</v>
      </c>
      <c r="J54" s="1863" t="s">
        <v>64</v>
      </c>
      <c r="K54" s="58" t="s">
        <v>63</v>
      </c>
      <c r="L54" s="1863" t="s">
        <v>64</v>
      </c>
      <c r="M54" s="58" t="s">
        <v>63</v>
      </c>
      <c r="N54" s="1863" t="s">
        <v>64</v>
      </c>
      <c r="O54" s="58" t="s">
        <v>63</v>
      </c>
      <c r="P54" s="1863" t="s">
        <v>64</v>
      </c>
      <c r="Q54" s="58" t="s">
        <v>63</v>
      </c>
      <c r="R54" s="1863" t="s">
        <v>64</v>
      </c>
      <c r="S54" s="58" t="s">
        <v>63</v>
      </c>
      <c r="T54" s="2049" t="s">
        <v>64</v>
      </c>
      <c r="U54" s="1800" t="s">
        <v>4349</v>
      </c>
      <c r="V54" s="2400" t="s">
        <v>4350</v>
      </c>
      <c r="W54" s="519" t="s">
        <v>4348</v>
      </c>
      <c r="X54" s="287" t="s">
        <v>4349</v>
      </c>
      <c r="Y54" s="3097" t="s">
        <v>4350</v>
      </c>
      <c r="Z54" s="1622" t="s">
        <v>4348</v>
      </c>
      <c r="AA54" s="1623" t="s">
        <v>4349</v>
      </c>
      <c r="AB54" s="3098" t="s">
        <v>4350</v>
      </c>
      <c r="AC54" s="1622" t="s">
        <v>4348</v>
      </c>
      <c r="AD54" s="1623" t="s">
        <v>4349</v>
      </c>
      <c r="AE54" s="3098" t="s">
        <v>4350</v>
      </c>
      <c r="AF54" s="1622" t="s">
        <v>4348</v>
      </c>
      <c r="AG54" s="1623" t="s">
        <v>4349</v>
      </c>
      <c r="AH54" s="1662" t="s">
        <v>4350</v>
      </c>
      <c r="AI54" s="3180"/>
      <c r="AJ54" s="3179"/>
      <c r="AK54" s="2411"/>
      <c r="AL54" s="2411"/>
      <c r="AM54" s="2764"/>
      <c r="AN54" s="2411"/>
      <c r="AO54" s="2764"/>
      <c r="AP54" s="2764"/>
      <c r="AQ54" s="2764"/>
      <c r="AR54" s="2764"/>
      <c r="AS54" s="2764"/>
      <c r="AT54" s="2764"/>
      <c r="AU54" s="2764"/>
      <c r="AV54" s="2764"/>
      <c r="AW54" s="2764"/>
      <c r="AX54" s="2764"/>
      <c r="AY54" s="2764"/>
      <c r="AZ54" s="2764"/>
      <c r="BA54" s="2764"/>
      <c r="BB54" s="2764"/>
      <c r="BC54" s="2764"/>
      <c r="BD54" s="2764"/>
      <c r="BE54" s="2764"/>
      <c r="BF54" s="2764"/>
      <c r="BG54" s="2764"/>
      <c r="BH54" s="2764"/>
      <c r="BI54" s="2764"/>
      <c r="BJ54" s="2764"/>
      <c r="BK54" s="2764"/>
      <c r="BL54" s="2764"/>
      <c r="BM54" s="2764"/>
      <c r="BN54" s="2764"/>
      <c r="BO54" s="2764"/>
      <c r="BP54" s="2764"/>
      <c r="BQ54" s="2764"/>
      <c r="BR54" s="2764"/>
      <c r="BS54" s="2764"/>
      <c r="BT54" s="2764"/>
      <c r="BU54" s="2764"/>
      <c r="BV54" s="2764"/>
      <c r="BW54" s="2764"/>
      <c r="BX54" s="2764"/>
      <c r="BY54" s="2764"/>
      <c r="BZ54" s="2764"/>
      <c r="CA54" s="2764"/>
      <c r="CB54" s="2764"/>
      <c r="CC54" s="2764"/>
      <c r="CD54" s="2764"/>
      <c r="CE54" s="2764"/>
      <c r="CF54" s="2764"/>
      <c r="CG54" s="2764"/>
      <c r="CH54" s="2764"/>
      <c r="CI54" s="2764"/>
      <c r="CJ54" s="2764"/>
      <c r="CK54" s="2764"/>
      <c r="CL54" s="2764"/>
    </row>
    <row r="55" spans="1:90" ht="14.25" customHeight="1" x14ac:dyDescent="0.25">
      <c r="A55" s="1227" t="s">
        <v>4366</v>
      </c>
      <c r="B55" s="1247">
        <f t="shared" ref="B55:B58" si="52">SUM(C55,D55)</f>
        <v>0</v>
      </c>
      <c r="C55" s="1248">
        <f t="shared" ref="C55:D55" si="53">SUM(E55,G55,I55,K55,M55,O55,Q55,S55)</f>
        <v>0</v>
      </c>
      <c r="D55" s="1249">
        <f t="shared" si="53"/>
        <v>0</v>
      </c>
      <c r="E55" s="66"/>
      <c r="F55" s="1802"/>
      <c r="G55" s="66"/>
      <c r="H55" s="1802"/>
      <c r="I55" s="66"/>
      <c r="J55" s="1802"/>
      <c r="K55" s="66"/>
      <c r="L55" s="1802"/>
      <c r="M55" s="66"/>
      <c r="N55" s="1802"/>
      <c r="O55" s="66"/>
      <c r="P55" s="1802"/>
      <c r="Q55" s="66"/>
      <c r="R55" s="1802"/>
      <c r="S55" s="66"/>
      <c r="T55" s="218"/>
      <c r="U55" s="1748"/>
      <c r="V55" s="1801"/>
      <c r="W55" s="1748"/>
      <c r="X55" s="34"/>
      <c r="Y55" s="1801"/>
      <c r="Z55" s="33"/>
      <c r="AA55" s="34"/>
      <c r="AB55" s="34"/>
      <c r="AC55" s="33"/>
      <c r="AD55" s="34"/>
      <c r="AE55" s="34"/>
      <c r="AF55" s="33"/>
      <c r="AG55" s="34"/>
      <c r="AH55" s="53"/>
      <c r="AI55" s="1801"/>
      <c r="AJ55" s="1892" t="str">
        <f t="shared" ref="AJ55:AJ57" si="54">$CA55</f>
        <v/>
      </c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CA55" s="2722" t="str">
        <f t="shared" ref="CA55:CA57" si="55">IF(AND($B55&lt;&gt;0,AI55=""),"* No olvide ingresar la columna Pueblos Originarios, digite CERO si no tiene.  ",IF(AI55&gt;$B55,"* El número de Pueblos Originarios no puede superar el Total.  ",""))</f>
        <v/>
      </c>
      <c r="CB55" s="2764"/>
      <c r="CC55" s="2764"/>
      <c r="CD55" s="2764"/>
      <c r="CE55" s="2764"/>
      <c r="CF55" s="2764"/>
      <c r="CG55" s="2764"/>
      <c r="CH55" s="2764"/>
      <c r="CI55" s="2764"/>
      <c r="CJ55" s="2764"/>
      <c r="CK55" s="2764"/>
      <c r="CL55" s="1894">
        <f t="shared" ref="CL55:CL57" si="56">IF(AND($B55&lt;&gt;0,AI55=""),1,IF(AI55&gt;$B55,1,0))</f>
        <v>0</v>
      </c>
    </row>
    <row r="56" spans="1:90" ht="14.25" customHeight="1" x14ac:dyDescent="0.25">
      <c r="A56" s="364" t="s">
        <v>1062</v>
      </c>
      <c r="B56" s="1251">
        <f t="shared" si="52"/>
        <v>0</v>
      </c>
      <c r="C56" s="345">
        <f t="shared" ref="C56:D56" si="57">SUM(E56,G56,I56,K56,M56,O56,Q56,S56)</f>
        <v>0</v>
      </c>
      <c r="D56" s="2762">
        <f t="shared" si="57"/>
        <v>0</v>
      </c>
      <c r="E56" s="66"/>
      <c r="F56" s="1802"/>
      <c r="G56" s="66"/>
      <c r="H56" s="1802"/>
      <c r="I56" s="66"/>
      <c r="J56" s="1802"/>
      <c r="K56" s="66"/>
      <c r="L56" s="1802"/>
      <c r="M56" s="66"/>
      <c r="N56" s="1802"/>
      <c r="O56" s="66"/>
      <c r="P56" s="1802"/>
      <c r="Q56" s="66"/>
      <c r="R56" s="1802"/>
      <c r="S56" s="66"/>
      <c r="T56" s="218"/>
      <c r="U56" s="1823"/>
      <c r="V56" s="1802"/>
      <c r="W56" s="1823"/>
      <c r="X56" s="67"/>
      <c r="Y56" s="1802"/>
      <c r="Z56" s="66"/>
      <c r="AA56" s="67"/>
      <c r="AB56" s="67"/>
      <c r="AC56" s="66"/>
      <c r="AD56" s="67"/>
      <c r="AE56" s="67"/>
      <c r="AF56" s="66"/>
      <c r="AG56" s="67"/>
      <c r="AH56" s="68"/>
      <c r="AI56" s="1802"/>
      <c r="AJ56" s="1892" t="str">
        <f t="shared" si="54"/>
        <v/>
      </c>
      <c r="AK56" s="2411"/>
      <c r="AL56" s="2411"/>
      <c r="AM56" s="2764"/>
      <c r="AN56" s="2411"/>
      <c r="AO56" s="2764"/>
      <c r="AP56" s="2764"/>
      <c r="AQ56" s="2764"/>
      <c r="AR56" s="2764"/>
      <c r="AS56" s="2764"/>
      <c r="AT56" s="2764"/>
      <c r="AU56" s="2764"/>
      <c r="AV56" s="2764"/>
      <c r="AW56" s="2764"/>
      <c r="AX56" s="2764"/>
      <c r="AY56" s="2764"/>
      <c r="AZ56" s="2764"/>
      <c r="BA56" s="2764"/>
      <c r="BB56" s="2764"/>
      <c r="BC56" s="2764"/>
      <c r="BD56" s="2764"/>
      <c r="BE56" s="2764"/>
      <c r="BF56" s="2764"/>
      <c r="BG56" s="2764"/>
      <c r="BH56" s="2764"/>
      <c r="BI56" s="2764"/>
      <c r="BJ56" s="2764"/>
      <c r="BK56" s="2764"/>
      <c r="BL56" s="2764"/>
      <c r="BM56" s="2764"/>
      <c r="BN56" s="2764"/>
      <c r="BO56" s="2764"/>
      <c r="BP56" s="2764"/>
      <c r="BQ56" s="2764"/>
      <c r="BR56" s="2764"/>
      <c r="BS56" s="2764"/>
      <c r="BT56" s="2764"/>
      <c r="BU56" s="2764"/>
      <c r="BV56" s="2764"/>
      <c r="BW56" s="2764"/>
      <c r="BX56" s="2764"/>
      <c r="BY56" s="2764"/>
      <c r="BZ56" s="2764"/>
      <c r="CA56" s="2722" t="str">
        <f t="shared" si="55"/>
        <v/>
      </c>
      <c r="CB56" s="2764"/>
      <c r="CC56" s="2764"/>
      <c r="CD56" s="2764"/>
      <c r="CE56" s="2764"/>
      <c r="CF56" s="2764"/>
      <c r="CG56" s="2764"/>
      <c r="CH56" s="2764"/>
      <c r="CI56" s="2764"/>
      <c r="CJ56" s="2764"/>
      <c r="CK56" s="2764"/>
      <c r="CL56" s="1894">
        <f t="shared" si="56"/>
        <v>0</v>
      </c>
    </row>
    <row r="57" spans="1:90" ht="14.25" customHeight="1" x14ac:dyDescent="0.25">
      <c r="A57" s="1228" t="s">
        <v>4367</v>
      </c>
      <c r="B57" s="1251">
        <f t="shared" si="52"/>
        <v>0</v>
      </c>
      <c r="C57" s="2760">
        <f t="shared" ref="C57:D57" si="58">SUM(E57,G57,I57,K57,M57,O57,Q57,S57)</f>
        <v>0</v>
      </c>
      <c r="D57" s="345">
        <f t="shared" si="58"/>
        <v>0</v>
      </c>
      <c r="E57" s="1905"/>
      <c r="F57" s="190"/>
      <c r="G57" s="1905"/>
      <c r="H57" s="190"/>
      <c r="I57" s="1905"/>
      <c r="J57" s="190"/>
      <c r="K57" s="1905"/>
      <c r="L57" s="190"/>
      <c r="M57" s="1905"/>
      <c r="N57" s="190"/>
      <c r="O57" s="1905"/>
      <c r="P57" s="190"/>
      <c r="Q57" s="1905"/>
      <c r="R57" s="190"/>
      <c r="S57" s="1905"/>
      <c r="T57" s="1763"/>
      <c r="U57" s="1762"/>
      <c r="V57" s="1764"/>
      <c r="W57" s="1762"/>
      <c r="X57" s="37"/>
      <c r="Y57" s="1764"/>
      <c r="Z57" s="41"/>
      <c r="AA57" s="37"/>
      <c r="AB57" s="37"/>
      <c r="AC57" s="41"/>
      <c r="AD57" s="37"/>
      <c r="AE57" s="37"/>
      <c r="AF57" s="41"/>
      <c r="AG57" s="37"/>
      <c r="AH57" s="55"/>
      <c r="AI57" s="1764"/>
      <c r="AJ57" s="1892" t="str">
        <f t="shared" si="54"/>
        <v/>
      </c>
      <c r="AK57" s="2411"/>
      <c r="AL57" s="2411"/>
      <c r="AM57" s="2764"/>
      <c r="AN57" s="2411"/>
      <c r="AO57" s="2764"/>
      <c r="AP57" s="2764"/>
      <c r="AQ57" s="2764"/>
      <c r="AR57" s="2764"/>
      <c r="AS57" s="2764"/>
      <c r="AT57" s="2764"/>
      <c r="AU57" s="2764"/>
      <c r="AV57" s="2764"/>
      <c r="AW57" s="2764"/>
      <c r="AX57" s="2764"/>
      <c r="AY57" s="2764"/>
      <c r="AZ57" s="2764"/>
      <c r="BA57" s="2764"/>
      <c r="BB57" s="2764"/>
      <c r="BC57" s="2764"/>
      <c r="BD57" s="2764"/>
      <c r="BE57" s="2764"/>
      <c r="BF57" s="2764"/>
      <c r="BG57" s="2764"/>
      <c r="BH57" s="2764"/>
      <c r="BI57" s="2764"/>
      <c r="BJ57" s="2764"/>
      <c r="BK57" s="2764"/>
      <c r="BL57" s="2764"/>
      <c r="BM57" s="2764"/>
      <c r="BN57" s="2764"/>
      <c r="BO57" s="2764"/>
      <c r="BP57" s="2764"/>
      <c r="BQ57" s="2764"/>
      <c r="BR57" s="2764"/>
      <c r="BS57" s="2764"/>
      <c r="BT57" s="2764"/>
      <c r="BU57" s="2764"/>
      <c r="BV57" s="2764"/>
      <c r="BW57" s="2764"/>
      <c r="BX57" s="2764"/>
      <c r="BY57" s="2764"/>
      <c r="BZ57" s="2764"/>
      <c r="CA57" s="2722" t="str">
        <f t="shared" si="55"/>
        <v/>
      </c>
      <c r="CB57" s="2764"/>
      <c r="CC57" s="2764"/>
      <c r="CD57" s="2764"/>
      <c r="CE57" s="2764"/>
      <c r="CF57" s="2764"/>
      <c r="CG57" s="2764"/>
      <c r="CH57" s="2764"/>
      <c r="CI57" s="2764"/>
      <c r="CJ57" s="2764"/>
      <c r="CK57" s="2764"/>
      <c r="CL57" s="1894">
        <f t="shared" si="56"/>
        <v>0</v>
      </c>
    </row>
    <row r="58" spans="1:90" ht="14.25" customHeight="1" x14ac:dyDescent="0.25">
      <c r="A58" s="3032" t="s">
        <v>82</v>
      </c>
      <c r="B58" s="344">
        <f t="shared" si="52"/>
        <v>0</v>
      </c>
      <c r="C58" s="2965">
        <f t="shared" ref="C58:T58" si="59">SUM(C55:C57)</f>
        <v>0</v>
      </c>
      <c r="D58" s="2965">
        <f t="shared" si="59"/>
        <v>0</v>
      </c>
      <c r="E58" s="723">
        <f t="shared" si="59"/>
        <v>0</v>
      </c>
      <c r="F58" s="2355">
        <f t="shared" si="59"/>
        <v>0</v>
      </c>
      <c r="G58" s="723">
        <f t="shared" si="59"/>
        <v>0</v>
      </c>
      <c r="H58" s="2355">
        <f t="shared" si="59"/>
        <v>0</v>
      </c>
      <c r="I58" s="723">
        <f t="shared" si="59"/>
        <v>0</v>
      </c>
      <c r="J58" s="2355">
        <f t="shared" si="59"/>
        <v>0</v>
      </c>
      <c r="K58" s="723">
        <f t="shared" si="59"/>
        <v>0</v>
      </c>
      <c r="L58" s="725">
        <f t="shared" si="59"/>
        <v>0</v>
      </c>
      <c r="M58" s="723">
        <f t="shared" si="59"/>
        <v>0</v>
      </c>
      <c r="N58" s="2512">
        <f t="shared" si="59"/>
        <v>0</v>
      </c>
      <c r="O58" s="723">
        <f t="shared" si="59"/>
        <v>0</v>
      </c>
      <c r="P58" s="2512">
        <f t="shared" si="59"/>
        <v>0</v>
      </c>
      <c r="Q58" s="723">
        <f t="shared" si="59"/>
        <v>0</v>
      </c>
      <c r="R58" s="2512">
        <f t="shared" si="59"/>
        <v>0</v>
      </c>
      <c r="S58" s="2354">
        <f t="shared" si="59"/>
        <v>0</v>
      </c>
      <c r="T58" s="3096">
        <f t="shared" si="59"/>
        <v>0</v>
      </c>
      <c r="U58" s="1664"/>
      <c r="V58" s="1664"/>
      <c r="W58" s="1664"/>
      <c r="X58" s="1664"/>
      <c r="Y58" s="992"/>
      <c r="Z58" s="1663"/>
      <c r="AA58" s="1664"/>
      <c r="AB58" s="992"/>
      <c r="AC58" s="1663"/>
      <c r="AD58" s="1664"/>
      <c r="AE58" s="992"/>
      <c r="AF58" s="1663"/>
      <c r="AG58" s="1664"/>
      <c r="AH58" s="1665"/>
      <c r="AI58" s="1668">
        <f>SUM(AI55:AI57)</f>
        <v>0</v>
      </c>
      <c r="AJ58" s="2764"/>
      <c r="AK58" s="2764"/>
      <c r="AL58" s="2764"/>
      <c r="AM58" s="2764"/>
      <c r="AN58" s="2764"/>
      <c r="AO58" s="2764"/>
      <c r="AP58" s="2764"/>
      <c r="AQ58" s="2764"/>
      <c r="AR58" s="2764"/>
      <c r="AS58" s="2764"/>
      <c r="AT58" s="2764"/>
      <c r="AU58" s="2764"/>
      <c r="AV58" s="2764"/>
      <c r="AW58" s="2764"/>
      <c r="AX58" s="2764"/>
      <c r="AY58" s="2764"/>
      <c r="AZ58" s="2764"/>
      <c r="BA58" s="2764"/>
      <c r="BB58" s="2764"/>
      <c r="BC58" s="2764"/>
      <c r="BD58" s="2764"/>
      <c r="BE58" s="2764"/>
      <c r="BF58" s="2764"/>
      <c r="BG58" s="2764"/>
      <c r="BH58" s="2764"/>
      <c r="BI58" s="2764"/>
      <c r="BJ58" s="2764"/>
      <c r="BK58" s="2764"/>
      <c r="BL58" s="2764"/>
      <c r="BM58" s="2764"/>
      <c r="BN58" s="2764"/>
      <c r="BO58" s="2764"/>
      <c r="BP58" s="2764"/>
      <c r="BQ58" s="2764"/>
      <c r="BR58" s="2764"/>
      <c r="BS58" s="2764"/>
      <c r="BT58" s="2764"/>
      <c r="BU58" s="2764"/>
      <c r="BV58" s="2764"/>
      <c r="BW58" s="2764"/>
      <c r="BX58" s="2411"/>
      <c r="BY58" s="2411"/>
      <c r="BZ58" s="2411"/>
      <c r="CA58" s="2411"/>
      <c r="CB58" s="2411"/>
      <c r="CC58" s="2411"/>
      <c r="CD58" s="2411"/>
      <c r="CE58" s="2411"/>
      <c r="CF58" s="2411"/>
      <c r="CG58" s="2411"/>
      <c r="CH58" s="2411"/>
      <c r="CI58" s="2411"/>
      <c r="CJ58" s="2411"/>
      <c r="CK58" s="2411"/>
      <c r="CL58" s="2411"/>
    </row>
    <row r="59" spans="1:90" ht="16.5" customHeight="1" x14ac:dyDescent="0.25">
      <c r="A59" s="1936" t="s">
        <v>4368</v>
      </c>
      <c r="B59" s="1936"/>
      <c r="C59" s="3084"/>
      <c r="D59" s="3084"/>
      <c r="E59" s="3084"/>
      <c r="F59" s="3084"/>
      <c r="G59" s="3084" t="s">
        <v>16</v>
      </c>
      <c r="H59" s="3084"/>
      <c r="I59" s="3084"/>
      <c r="J59" s="3084"/>
      <c r="K59" s="3084"/>
      <c r="L59" s="3084"/>
      <c r="M59" s="3084"/>
      <c r="N59" s="3084"/>
      <c r="O59" s="3084"/>
      <c r="P59" s="3084"/>
      <c r="Q59" s="3084"/>
      <c r="R59" s="3084"/>
      <c r="S59" s="3084"/>
      <c r="T59" s="3084"/>
      <c r="U59" s="3084"/>
      <c r="V59" s="3084"/>
      <c r="W59" s="3084"/>
      <c r="X59" s="3084"/>
      <c r="Y59" s="3084"/>
      <c r="Z59" s="3084"/>
      <c r="AA59" s="3084"/>
      <c r="AB59" s="3084"/>
      <c r="AC59" s="3084"/>
      <c r="AD59" s="3084"/>
      <c r="AE59" s="3084"/>
      <c r="AF59" s="3084"/>
      <c r="AG59" s="3084"/>
      <c r="AH59" s="3084"/>
      <c r="AI59" s="3084"/>
      <c r="AJ59" s="3084"/>
      <c r="AK59" s="3084"/>
      <c r="AL59" s="3084"/>
      <c r="AM59" s="3084"/>
      <c r="AN59" s="2411"/>
      <c r="AO59" s="2411"/>
      <c r="AP59" s="2411"/>
      <c r="AQ59" s="2411"/>
      <c r="AR59" s="2411"/>
      <c r="AS59" s="2411"/>
      <c r="AT59" s="2411"/>
      <c r="AU59" s="2411"/>
      <c r="AV59" s="2411"/>
      <c r="AW59" s="2411"/>
      <c r="AX59" s="2411"/>
      <c r="AY59" s="2411"/>
      <c r="AZ59" s="2411"/>
      <c r="BA59" s="2411"/>
      <c r="BB59" s="2411"/>
      <c r="BC59" s="2411"/>
      <c r="BD59" s="2411"/>
      <c r="BE59" s="2411"/>
      <c r="BF59" s="2411"/>
      <c r="BG59" s="2411"/>
      <c r="BH59" s="2411"/>
      <c r="BI59" s="2411"/>
      <c r="BJ59" s="2411"/>
      <c r="BK59" s="2411"/>
      <c r="BL59" s="2411"/>
      <c r="BM59" s="2411"/>
      <c r="BN59" s="2411"/>
      <c r="BO59" s="2411"/>
      <c r="BP59" s="2411"/>
      <c r="BQ59" s="2411"/>
      <c r="BR59" s="2411"/>
      <c r="BS59" s="2411"/>
      <c r="BT59" s="2411"/>
      <c r="BU59" s="2411"/>
      <c r="BV59" s="2411"/>
      <c r="BW59" s="2411"/>
      <c r="BX59" s="2411"/>
      <c r="BY59" s="2411"/>
      <c r="BZ59" s="2411"/>
      <c r="CA59" s="2411"/>
      <c r="CB59" s="2411"/>
      <c r="CC59" s="2411"/>
      <c r="CD59" s="2411"/>
      <c r="CE59" s="2411"/>
      <c r="CF59" s="2411"/>
      <c r="CG59" s="2411"/>
      <c r="CH59" s="2411"/>
      <c r="CI59" s="2411"/>
      <c r="CJ59" s="2411"/>
      <c r="CK59" s="2411"/>
      <c r="CL59" s="2411"/>
    </row>
    <row r="60" spans="1:90" ht="16.5" customHeight="1" x14ac:dyDescent="0.25">
      <c r="A60" s="1936" t="s">
        <v>4369</v>
      </c>
      <c r="B60" s="1936"/>
      <c r="C60" s="3084"/>
      <c r="D60" s="3084"/>
      <c r="E60" s="3084"/>
      <c r="F60" s="3084"/>
      <c r="G60" s="3084"/>
      <c r="H60" s="3084"/>
      <c r="I60" s="3084"/>
      <c r="J60" s="3084"/>
      <c r="K60" s="3084"/>
      <c r="L60" s="3084"/>
      <c r="M60" s="3084"/>
      <c r="N60" s="3084"/>
      <c r="O60" s="3084"/>
      <c r="P60" s="3084"/>
      <c r="Q60" s="3084"/>
      <c r="R60" s="3084"/>
      <c r="S60" s="3084"/>
      <c r="T60" s="3084"/>
      <c r="U60" s="3084"/>
      <c r="V60" s="3084"/>
      <c r="W60" s="3084"/>
      <c r="X60" s="3084"/>
      <c r="Y60" s="3084"/>
      <c r="Z60" s="3084"/>
      <c r="AA60" s="3084"/>
      <c r="AB60" s="3084"/>
      <c r="AC60" s="3084"/>
      <c r="AD60" s="3084"/>
      <c r="AE60" s="3084"/>
      <c r="AF60" s="3084"/>
      <c r="AG60" s="3084"/>
      <c r="AH60" s="3084"/>
      <c r="AI60" s="3084"/>
      <c r="AJ60" s="3084"/>
      <c r="AK60" s="3084"/>
      <c r="AL60" s="3084"/>
      <c r="AM60" s="3084"/>
      <c r="AN60" s="2411"/>
      <c r="AO60" s="2411"/>
      <c r="AP60" s="2411"/>
      <c r="AQ60" s="2411"/>
      <c r="AR60" s="2411"/>
      <c r="AS60" s="2411"/>
      <c r="AT60" s="2411"/>
      <c r="AU60" s="2411"/>
      <c r="AV60" s="2411"/>
      <c r="AW60" s="2411"/>
      <c r="AX60" s="2411"/>
      <c r="AY60" s="2411"/>
      <c r="AZ60" s="2411"/>
      <c r="BA60" s="2411"/>
      <c r="BB60" s="2411"/>
      <c r="BC60" s="2411"/>
      <c r="BD60" s="2411"/>
      <c r="BE60" s="2411"/>
      <c r="BF60" s="2411"/>
      <c r="BG60" s="2411"/>
      <c r="BH60" s="2411"/>
      <c r="BI60" s="2411"/>
      <c r="BJ60" s="2411"/>
      <c r="BK60" s="2411"/>
      <c r="BL60" s="2411"/>
      <c r="BM60" s="2411"/>
      <c r="BN60" s="2411"/>
      <c r="BO60" s="2411"/>
      <c r="BP60" s="2411"/>
      <c r="BQ60" s="2411"/>
      <c r="BR60" s="2411"/>
      <c r="BS60" s="2411"/>
      <c r="BT60" s="2411"/>
      <c r="BU60" s="2411"/>
      <c r="BV60" s="2411"/>
      <c r="BW60" s="2411"/>
      <c r="BX60" s="2411"/>
      <c r="BY60" s="2411"/>
      <c r="BZ60" s="2411"/>
      <c r="CA60" s="2411"/>
      <c r="CB60" s="2411"/>
      <c r="CC60" s="2411"/>
      <c r="CD60" s="2411"/>
      <c r="CE60" s="2411"/>
      <c r="CF60" s="2411"/>
      <c r="CG60" s="2411"/>
      <c r="CH60" s="2411"/>
      <c r="CI60" s="2411"/>
      <c r="CJ60" s="2411"/>
      <c r="CK60" s="2411"/>
      <c r="CL60" s="2411"/>
    </row>
    <row r="61" spans="1:90" ht="14.25" customHeight="1" x14ac:dyDescent="0.25">
      <c r="A61" s="3153" t="s">
        <v>3343</v>
      </c>
      <c r="B61" s="3266" t="s">
        <v>32</v>
      </c>
      <c r="C61" s="3201" t="s">
        <v>82</v>
      </c>
      <c r="D61" s="3161"/>
      <c r="E61" s="3161"/>
      <c r="F61" s="3381" t="s">
        <v>106</v>
      </c>
      <c r="G61" s="3124"/>
      <c r="H61" s="3124"/>
      <c r="I61" s="3124"/>
      <c r="J61" s="3124"/>
      <c r="K61" s="3124"/>
      <c r="L61" s="3124"/>
      <c r="M61" s="3124"/>
      <c r="N61" s="3124"/>
      <c r="O61" s="3124"/>
      <c r="P61" s="3124"/>
      <c r="Q61" s="3124"/>
      <c r="R61" s="3124"/>
      <c r="S61" s="3124"/>
      <c r="T61" s="3124"/>
      <c r="U61" s="3135"/>
      <c r="V61" s="3195" t="s">
        <v>4339</v>
      </c>
      <c r="W61" s="3149"/>
      <c r="X61" s="3242" t="s">
        <v>4340</v>
      </c>
      <c r="Y61" s="3161"/>
      <c r="Z61" s="3149"/>
      <c r="AA61" s="3578" t="s">
        <v>4344</v>
      </c>
      <c r="AB61" s="3161"/>
      <c r="AC61" s="3149"/>
      <c r="AD61" s="3578" t="s">
        <v>4347</v>
      </c>
      <c r="AE61" s="3161"/>
      <c r="AF61" s="3149"/>
      <c r="AG61" s="3575" t="s">
        <v>4354</v>
      </c>
      <c r="AH61" s="3161"/>
      <c r="AI61" s="3265"/>
      <c r="AJ61" s="3235" t="s">
        <v>41</v>
      </c>
      <c r="AK61" s="3099"/>
      <c r="AL61" s="3100"/>
      <c r="AM61" s="2411"/>
      <c r="AN61" s="2411"/>
      <c r="AO61" s="2764"/>
      <c r="AP61" s="2411"/>
      <c r="AQ61" s="2764"/>
      <c r="AR61" s="2764"/>
      <c r="AS61" s="2411"/>
      <c r="AT61" s="2411"/>
      <c r="AU61" s="2411"/>
      <c r="AV61" s="2411"/>
      <c r="AW61" s="2411"/>
      <c r="AX61" s="2411"/>
      <c r="AY61" s="2411"/>
      <c r="AZ61" s="2411"/>
      <c r="BA61" s="2411"/>
      <c r="BB61" s="2411"/>
      <c r="BC61" s="2411"/>
      <c r="BD61" s="2411"/>
      <c r="BE61" s="2411"/>
      <c r="BF61" s="2411"/>
      <c r="BG61" s="2411"/>
      <c r="BH61" s="2411"/>
      <c r="BI61" s="2411"/>
      <c r="BJ61" s="2411"/>
      <c r="BK61" s="2411"/>
      <c r="BL61" s="2411"/>
      <c r="BM61" s="2411"/>
      <c r="BN61" s="2411"/>
      <c r="BO61" s="2411"/>
      <c r="BP61" s="2411"/>
      <c r="BQ61" s="2411"/>
      <c r="BR61" s="2411"/>
      <c r="BS61" s="2411"/>
      <c r="BT61" s="2411"/>
      <c r="BU61" s="2411"/>
      <c r="BV61" s="2411"/>
      <c r="BW61" s="2411"/>
      <c r="BX61" s="2411"/>
      <c r="BY61" s="2411"/>
      <c r="BZ61" s="2411"/>
      <c r="CA61" s="2411"/>
      <c r="CB61" s="2411"/>
      <c r="CC61" s="2411"/>
      <c r="CD61" s="2411"/>
      <c r="CE61" s="2411"/>
      <c r="CF61" s="2411"/>
      <c r="CG61" s="2411"/>
      <c r="CH61" s="2411"/>
      <c r="CI61" s="2411"/>
      <c r="CJ61" s="2411"/>
      <c r="CK61" s="2411"/>
      <c r="CL61" s="2411"/>
    </row>
    <row r="62" spans="1:90" ht="14.25" customHeight="1" x14ac:dyDescent="0.25">
      <c r="A62" s="3128"/>
      <c r="B62" s="3180"/>
      <c r="C62" s="3179"/>
      <c r="D62" s="3131"/>
      <c r="E62" s="3131"/>
      <c r="F62" s="3244" t="s">
        <v>3909</v>
      </c>
      <c r="G62" s="3124"/>
      <c r="H62" s="3244" t="s">
        <v>4353</v>
      </c>
      <c r="I62" s="3122"/>
      <c r="J62" s="3301" t="s">
        <v>1503</v>
      </c>
      <c r="K62" s="3122"/>
      <c r="L62" s="3244" t="s">
        <v>1504</v>
      </c>
      <c r="M62" s="3122"/>
      <c r="N62" s="3244" t="s">
        <v>1505</v>
      </c>
      <c r="O62" s="3122"/>
      <c r="P62" s="3244" t="s">
        <v>1506</v>
      </c>
      <c r="Q62" s="3122"/>
      <c r="R62" s="3244" t="s">
        <v>1507</v>
      </c>
      <c r="S62" s="3122"/>
      <c r="T62" s="3244" t="s">
        <v>955</v>
      </c>
      <c r="U62" s="3135"/>
      <c r="V62" s="3142"/>
      <c r="W62" s="3140"/>
      <c r="X62" s="3150"/>
      <c r="Y62" s="3142"/>
      <c r="Z62" s="3140"/>
      <c r="AA62" s="3150"/>
      <c r="AB62" s="3142"/>
      <c r="AC62" s="3140"/>
      <c r="AD62" s="3150"/>
      <c r="AE62" s="3142"/>
      <c r="AF62" s="3140"/>
      <c r="AG62" s="3150"/>
      <c r="AH62" s="3142"/>
      <c r="AI62" s="3198"/>
      <c r="AJ62" s="3180"/>
      <c r="AK62" s="3101"/>
      <c r="AL62" s="3100"/>
      <c r="AM62" s="2764"/>
      <c r="AN62" s="2411"/>
      <c r="AO62" s="2411"/>
      <c r="AP62" s="2411"/>
      <c r="AQ62" s="2411"/>
      <c r="AR62" s="2411"/>
      <c r="AS62" s="2411"/>
      <c r="AT62" s="2411"/>
      <c r="AU62" s="2411"/>
      <c r="AV62" s="2411"/>
      <c r="AW62" s="2411"/>
      <c r="AX62" s="2411"/>
      <c r="AY62" s="2411"/>
      <c r="AZ62" s="2411"/>
      <c r="BA62" s="2411"/>
      <c r="BB62" s="2411"/>
      <c r="BC62" s="2411"/>
      <c r="BD62" s="2411"/>
      <c r="BE62" s="2411"/>
      <c r="BF62" s="2411"/>
      <c r="BG62" s="2411"/>
      <c r="BH62" s="2411"/>
      <c r="BI62" s="2411"/>
      <c r="BJ62" s="2411"/>
      <c r="BK62" s="2411"/>
      <c r="BL62" s="2411"/>
      <c r="BM62" s="2411"/>
      <c r="BN62" s="2411"/>
      <c r="BO62" s="2411"/>
      <c r="BP62" s="2411"/>
      <c r="BQ62" s="2411"/>
      <c r="BR62" s="2411"/>
      <c r="BS62" s="2411"/>
      <c r="BT62" s="2411"/>
      <c r="BU62" s="2411"/>
      <c r="BV62" s="2411"/>
      <c r="BW62" s="2411"/>
      <c r="BX62" s="2411"/>
      <c r="BY62" s="2411"/>
      <c r="BZ62" s="2411"/>
      <c r="CA62" s="2411"/>
      <c r="CB62" s="2411"/>
      <c r="CC62" s="2411"/>
      <c r="CD62" s="2411"/>
      <c r="CE62" s="2411"/>
      <c r="CF62" s="2411"/>
      <c r="CG62" s="2411"/>
      <c r="CH62" s="2411"/>
      <c r="CI62" s="2411"/>
      <c r="CJ62" s="2411"/>
      <c r="CK62" s="2411"/>
      <c r="CL62" s="2411"/>
    </row>
    <row r="63" spans="1:90" ht="14.25" customHeight="1" x14ac:dyDescent="0.25">
      <c r="A63" s="3129"/>
      <c r="B63" s="3180"/>
      <c r="C63" s="58" t="s">
        <v>84</v>
      </c>
      <c r="D63" s="1742" t="s">
        <v>63</v>
      </c>
      <c r="E63" s="2008" t="s">
        <v>64</v>
      </c>
      <c r="F63" s="1882" t="s">
        <v>63</v>
      </c>
      <c r="G63" s="2008" t="s">
        <v>64</v>
      </c>
      <c r="H63" s="1994" t="s">
        <v>63</v>
      </c>
      <c r="I63" s="2016" t="s">
        <v>64</v>
      </c>
      <c r="J63" s="1882" t="s">
        <v>63</v>
      </c>
      <c r="K63" s="2008" t="s">
        <v>64</v>
      </c>
      <c r="L63" s="1994" t="s">
        <v>63</v>
      </c>
      <c r="M63" s="2016" t="s">
        <v>64</v>
      </c>
      <c r="N63" s="1882" t="s">
        <v>63</v>
      </c>
      <c r="O63" s="2008" t="s">
        <v>64</v>
      </c>
      <c r="P63" s="1994" t="s">
        <v>63</v>
      </c>
      <c r="Q63" s="2016" t="s">
        <v>64</v>
      </c>
      <c r="R63" s="1882" t="s">
        <v>63</v>
      </c>
      <c r="S63" s="2008" t="s">
        <v>64</v>
      </c>
      <c r="T63" s="1994" t="s">
        <v>63</v>
      </c>
      <c r="U63" s="2294" t="s">
        <v>64</v>
      </c>
      <c r="V63" s="1800" t="s">
        <v>4349</v>
      </c>
      <c r="W63" s="2400" t="s">
        <v>4350</v>
      </c>
      <c r="X63" s="519" t="s">
        <v>4348</v>
      </c>
      <c r="Y63" s="287" t="s">
        <v>4349</v>
      </c>
      <c r="Z63" s="3098" t="s">
        <v>4350</v>
      </c>
      <c r="AA63" s="1622" t="s">
        <v>4348</v>
      </c>
      <c r="AB63" s="1623" t="s">
        <v>4349</v>
      </c>
      <c r="AC63" s="3098" t="s">
        <v>4350</v>
      </c>
      <c r="AD63" s="1622" t="s">
        <v>4348</v>
      </c>
      <c r="AE63" s="1623" t="s">
        <v>4349</v>
      </c>
      <c r="AF63" s="3098" t="s">
        <v>4350</v>
      </c>
      <c r="AG63" s="1622" t="s">
        <v>4348</v>
      </c>
      <c r="AH63" s="1623" t="s">
        <v>4349</v>
      </c>
      <c r="AI63" s="1662" t="s">
        <v>4350</v>
      </c>
      <c r="AJ63" s="3180"/>
      <c r="AK63" s="3101"/>
      <c r="AL63" s="3100"/>
      <c r="AM63" s="2764"/>
      <c r="AN63" s="2411"/>
      <c r="AO63" s="2411"/>
      <c r="AP63" s="2411"/>
      <c r="AQ63" s="2411"/>
      <c r="AR63" s="2411"/>
      <c r="AS63" s="2411"/>
      <c r="AT63" s="2411"/>
      <c r="AU63" s="2411"/>
      <c r="AV63" s="2411"/>
      <c r="AW63" s="2411"/>
      <c r="AX63" s="2411"/>
      <c r="AY63" s="2411"/>
      <c r="AZ63" s="2411"/>
      <c r="BA63" s="2411"/>
      <c r="BB63" s="2411"/>
      <c r="BC63" s="2411"/>
      <c r="BD63" s="2411"/>
      <c r="BE63" s="2411"/>
      <c r="BF63" s="2411"/>
      <c r="BG63" s="2411"/>
      <c r="BH63" s="2411"/>
      <c r="BI63" s="2411"/>
      <c r="BJ63" s="2411"/>
      <c r="BK63" s="2411"/>
      <c r="BL63" s="2411"/>
      <c r="BM63" s="2411"/>
      <c r="BN63" s="2411"/>
      <c r="BO63" s="2411"/>
      <c r="BP63" s="2411"/>
      <c r="BQ63" s="2411"/>
      <c r="BR63" s="2411"/>
      <c r="BS63" s="2411"/>
      <c r="BT63" s="2411"/>
      <c r="BU63" s="2411"/>
      <c r="BV63" s="2411"/>
      <c r="BW63" s="2411"/>
      <c r="BX63" s="2411"/>
      <c r="BY63" s="2411"/>
      <c r="BZ63" s="2411"/>
      <c r="CA63" s="2411"/>
      <c r="CB63" s="2411"/>
      <c r="CC63" s="2411"/>
      <c r="CD63" s="2411"/>
      <c r="CE63" s="2411"/>
      <c r="CF63" s="2411"/>
      <c r="CG63" s="2411"/>
      <c r="CH63" s="2411"/>
      <c r="CI63" s="2411"/>
      <c r="CJ63" s="2411"/>
      <c r="CK63" s="2411"/>
      <c r="CL63" s="2411"/>
    </row>
    <row r="64" spans="1:90" ht="14.25" customHeight="1" x14ac:dyDescent="0.25">
      <c r="A64" s="3268" t="s">
        <v>4370</v>
      </c>
      <c r="B64" s="2771" t="s">
        <v>4356</v>
      </c>
      <c r="C64" s="376">
        <f t="shared" ref="C64:C71" si="60">SUM(D64:E64)</f>
        <v>0</v>
      </c>
      <c r="D64" s="233">
        <f t="shared" ref="D64:E64" si="61">SUM(F64,H64,J64,L64,N64,P64,R64,T64)</f>
        <v>0</v>
      </c>
      <c r="E64" s="171">
        <f t="shared" si="61"/>
        <v>0</v>
      </c>
      <c r="F64" s="2078"/>
      <c r="G64" s="1840"/>
      <c r="H64" s="2078"/>
      <c r="I64" s="2172"/>
      <c r="J64" s="126"/>
      <c r="K64" s="351"/>
      <c r="L64" s="2078"/>
      <c r="M64" s="2172"/>
      <c r="N64" s="126"/>
      <c r="O64" s="351"/>
      <c r="P64" s="2078"/>
      <c r="Q64" s="2172"/>
      <c r="R64" s="126"/>
      <c r="S64" s="351"/>
      <c r="T64" s="2078"/>
      <c r="U64" s="378"/>
      <c r="V64" s="2078"/>
      <c r="W64" s="351"/>
      <c r="X64" s="66"/>
      <c r="Y64" s="67"/>
      <c r="Z64" s="351"/>
      <c r="AA64" s="66"/>
      <c r="AB64" s="67"/>
      <c r="AC64" s="351"/>
      <c r="AD64" s="66"/>
      <c r="AE64" s="67"/>
      <c r="AF64" s="351"/>
      <c r="AG64" s="66"/>
      <c r="AH64" s="67"/>
      <c r="AI64" s="378"/>
      <c r="AJ64" s="222"/>
      <c r="AK64" s="1892" t="str">
        <f t="shared" ref="AK64:AK71" si="62">$CA64</f>
        <v/>
      </c>
      <c r="AL64" s="143"/>
      <c r="AM64" s="63"/>
      <c r="AN64" s="63"/>
      <c r="AO64" s="63"/>
      <c r="AP64" s="6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CA64" s="2722" t="str">
        <f t="shared" ref="CA64:CA71" si="63">IF(AND($C64&lt;&gt;0,AJ64=""),"* No olvide ingresar la columna Pueblos Originarios, digite CERO si no tiene.  ",IF(AJ64&gt;$C64,"* El número de Pueblos Originarios no puede superar el Total.  ",""))</f>
        <v/>
      </c>
      <c r="CB64" s="177"/>
      <c r="CC64" s="177"/>
      <c r="CD64" s="177"/>
      <c r="CE64" s="143"/>
      <c r="CF64" s="143"/>
      <c r="CG64" s="143"/>
      <c r="CH64" s="143"/>
      <c r="CI64" s="143"/>
      <c r="CJ64" s="143"/>
      <c r="CK64" s="143"/>
      <c r="CL64" s="1894">
        <f t="shared" ref="CL64:CL71" si="64">IF(AND($C64&lt;&gt;0,AJ64=""),1,IF(AJ64&gt;$C64,1,0))</f>
        <v>0</v>
      </c>
    </row>
    <row r="65" spans="1:90" ht="14.25" customHeight="1" x14ac:dyDescent="0.25">
      <c r="A65" s="3129"/>
      <c r="B65" s="2703" t="s">
        <v>4358</v>
      </c>
      <c r="C65" s="350">
        <f t="shared" si="60"/>
        <v>0</v>
      </c>
      <c r="D65" s="2694">
        <f t="shared" ref="D65:E65" si="65">SUM(F65,H65,J65,L65,N65,P65,R65,T65)</f>
        <v>0</v>
      </c>
      <c r="E65" s="1849">
        <f t="shared" si="65"/>
        <v>0</v>
      </c>
      <c r="F65" s="2137"/>
      <c r="G65" s="1847"/>
      <c r="H65" s="2137"/>
      <c r="I65" s="2178"/>
      <c r="J65" s="131"/>
      <c r="K65" s="372"/>
      <c r="L65" s="2137"/>
      <c r="M65" s="2178"/>
      <c r="N65" s="131"/>
      <c r="O65" s="372"/>
      <c r="P65" s="2137"/>
      <c r="Q65" s="2178"/>
      <c r="R65" s="131"/>
      <c r="S65" s="372"/>
      <c r="T65" s="131"/>
      <c r="U65" s="373"/>
      <c r="V65" s="142"/>
      <c r="W65" s="372"/>
      <c r="X65" s="41"/>
      <c r="Y65" s="37"/>
      <c r="Z65" s="372"/>
      <c r="AA65" s="41"/>
      <c r="AB65" s="37"/>
      <c r="AC65" s="372"/>
      <c r="AD65" s="41"/>
      <c r="AE65" s="37"/>
      <c r="AF65" s="372"/>
      <c r="AG65" s="41"/>
      <c r="AH65" s="37"/>
      <c r="AI65" s="373"/>
      <c r="AJ65" s="337"/>
      <c r="AK65" s="1892" t="str">
        <f t="shared" si="62"/>
        <v/>
      </c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CA65" s="2722" t="str">
        <f t="shared" si="63"/>
        <v/>
      </c>
      <c r="CB65" s="177"/>
      <c r="CC65" s="177"/>
      <c r="CD65" s="177"/>
      <c r="CE65" s="143"/>
      <c r="CF65" s="143"/>
      <c r="CG65" s="143"/>
      <c r="CH65" s="143"/>
      <c r="CI65" s="143"/>
      <c r="CJ65" s="143"/>
      <c r="CK65" s="143"/>
      <c r="CL65" s="1894">
        <f t="shared" si="64"/>
        <v>0</v>
      </c>
    </row>
    <row r="66" spans="1:90" ht="14.25" customHeight="1" x14ac:dyDescent="0.25">
      <c r="A66" s="3268" t="s">
        <v>4371</v>
      </c>
      <c r="B66" s="28" t="s">
        <v>4356</v>
      </c>
      <c r="C66" s="376">
        <f t="shared" si="60"/>
        <v>0</v>
      </c>
      <c r="D66" s="233">
        <f t="shared" ref="D66:E66" si="66">SUM(F66,H66,J66,L66,N66,P66,R66,T66)</f>
        <v>0</v>
      </c>
      <c r="E66" s="171">
        <f t="shared" si="66"/>
        <v>0</v>
      </c>
      <c r="F66" s="2286"/>
      <c r="G66" s="2190"/>
      <c r="H66" s="2286"/>
      <c r="I66" s="2382"/>
      <c r="J66" s="2186"/>
      <c r="K66" s="608"/>
      <c r="L66" s="2286"/>
      <c r="M66" s="2382"/>
      <c r="N66" s="2186"/>
      <c r="O66" s="608"/>
      <c r="P66" s="2286"/>
      <c r="Q66" s="2382"/>
      <c r="R66" s="2186"/>
      <c r="S66" s="608"/>
      <c r="T66" s="2286"/>
      <c r="U66" s="2544"/>
      <c r="V66" s="2286"/>
      <c r="W66" s="608"/>
      <c r="X66" s="1786"/>
      <c r="Y66" s="1746"/>
      <c r="Z66" s="608"/>
      <c r="AA66" s="1786"/>
      <c r="AB66" s="1746"/>
      <c r="AC66" s="608"/>
      <c r="AD66" s="1786"/>
      <c r="AE66" s="1746"/>
      <c r="AF66" s="608"/>
      <c r="AG66" s="1786"/>
      <c r="AH66" s="1746"/>
      <c r="AI66" s="2544"/>
      <c r="AJ66" s="1386"/>
      <c r="AK66" s="1892" t="str">
        <f t="shared" si="62"/>
        <v/>
      </c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CA66" s="2722" t="str">
        <f t="shared" si="63"/>
        <v/>
      </c>
      <c r="CB66" s="177"/>
      <c r="CC66" s="177"/>
      <c r="CD66" s="177"/>
      <c r="CE66" s="143"/>
      <c r="CF66" s="143"/>
      <c r="CG66" s="143"/>
      <c r="CH66" s="143"/>
      <c r="CI66" s="143"/>
      <c r="CJ66" s="143"/>
      <c r="CK66" s="143"/>
      <c r="CL66" s="1894">
        <f t="shared" si="64"/>
        <v>0</v>
      </c>
    </row>
    <row r="67" spans="1:90" ht="14.25" customHeight="1" x14ac:dyDescent="0.25">
      <c r="A67" s="3128"/>
      <c r="B67" s="65" t="s">
        <v>1055</v>
      </c>
      <c r="C67" s="381">
        <f t="shared" si="60"/>
        <v>0</v>
      </c>
      <c r="D67" s="206">
        <f t="shared" ref="D67:E67" si="67">SUM(F67,H67,J67,L67,N67,P67,R67,T67)</f>
        <v>0</v>
      </c>
      <c r="E67" s="1897">
        <f t="shared" si="67"/>
        <v>0</v>
      </c>
      <c r="F67" s="2089"/>
      <c r="G67" s="370"/>
      <c r="H67" s="2089"/>
      <c r="I67" s="2380"/>
      <c r="J67" s="2070"/>
      <c r="K67" s="2065"/>
      <c r="L67" s="2089"/>
      <c r="M67" s="2380"/>
      <c r="N67" s="2070"/>
      <c r="O67" s="2065"/>
      <c r="P67" s="2089"/>
      <c r="Q67" s="2380"/>
      <c r="R67" s="2070"/>
      <c r="S67" s="2065"/>
      <c r="T67" s="2089"/>
      <c r="U67" s="2069"/>
      <c r="V67" s="2089"/>
      <c r="W67" s="2065"/>
      <c r="X67" s="66"/>
      <c r="Y67" s="67"/>
      <c r="Z67" s="2065"/>
      <c r="AA67" s="66"/>
      <c r="AB67" s="67"/>
      <c r="AC67" s="2065"/>
      <c r="AD67" s="66"/>
      <c r="AE67" s="67"/>
      <c r="AF67" s="2065"/>
      <c r="AG67" s="66"/>
      <c r="AH67" s="67"/>
      <c r="AI67" s="2069"/>
      <c r="AJ67" s="1388"/>
      <c r="AK67" s="1892" t="str">
        <f t="shared" si="62"/>
        <v/>
      </c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CA67" s="2722" t="str">
        <f t="shared" si="63"/>
        <v/>
      </c>
      <c r="CB67" s="177"/>
      <c r="CC67" s="177"/>
      <c r="CD67" s="177"/>
      <c r="CE67" s="143"/>
      <c r="CF67" s="143"/>
      <c r="CG67" s="143"/>
      <c r="CH67" s="143"/>
      <c r="CI67" s="143"/>
      <c r="CJ67" s="143"/>
      <c r="CK67" s="143"/>
      <c r="CL67" s="1894">
        <f t="shared" si="64"/>
        <v>0</v>
      </c>
    </row>
    <row r="68" spans="1:90" ht="14.25" customHeight="1" x14ac:dyDescent="0.25">
      <c r="A68" s="3129"/>
      <c r="B68" s="70" t="s">
        <v>4357</v>
      </c>
      <c r="C68" s="400">
        <f t="shared" si="60"/>
        <v>0</v>
      </c>
      <c r="D68" s="1884">
        <f t="shared" ref="D68:E68" si="68">SUM(F68,H68,J68,L68,N68,P68,R68,T68)</f>
        <v>0</v>
      </c>
      <c r="E68" s="1849">
        <f t="shared" si="68"/>
        <v>0</v>
      </c>
      <c r="F68" s="131"/>
      <c r="G68" s="1847"/>
      <c r="H68" s="2137"/>
      <c r="I68" s="2178"/>
      <c r="J68" s="131"/>
      <c r="K68" s="372"/>
      <c r="L68" s="2137"/>
      <c r="M68" s="2178"/>
      <c r="N68" s="131"/>
      <c r="O68" s="372"/>
      <c r="P68" s="2137"/>
      <c r="Q68" s="2178"/>
      <c r="R68" s="131"/>
      <c r="S68" s="372"/>
      <c r="T68" s="2137"/>
      <c r="U68" s="373"/>
      <c r="V68" s="2137"/>
      <c r="W68" s="372"/>
      <c r="X68" s="41"/>
      <c r="Y68" s="37"/>
      <c r="Z68" s="372"/>
      <c r="AA68" s="41"/>
      <c r="AB68" s="37"/>
      <c r="AC68" s="372"/>
      <c r="AD68" s="41"/>
      <c r="AE68" s="37"/>
      <c r="AF68" s="372"/>
      <c r="AG68" s="41"/>
      <c r="AH68" s="37"/>
      <c r="AI68" s="373"/>
      <c r="AJ68" s="557"/>
      <c r="AK68" s="1892" t="str">
        <f t="shared" si="62"/>
        <v/>
      </c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CA68" s="2722" t="str">
        <f t="shared" si="63"/>
        <v/>
      </c>
      <c r="CB68" s="177"/>
      <c r="CC68" s="177"/>
      <c r="CD68" s="177"/>
      <c r="CE68" s="143"/>
      <c r="CF68" s="143"/>
      <c r="CG68" s="143"/>
      <c r="CH68" s="143"/>
      <c r="CI68" s="143"/>
      <c r="CJ68" s="143"/>
      <c r="CK68" s="143"/>
      <c r="CL68" s="1894">
        <f t="shared" si="64"/>
        <v>0</v>
      </c>
    </row>
    <row r="69" spans="1:90" ht="14.25" customHeight="1" x14ac:dyDescent="0.25">
      <c r="A69" s="3138" t="s">
        <v>4372</v>
      </c>
      <c r="B69" s="28" t="s">
        <v>4356</v>
      </c>
      <c r="C69" s="1669">
        <f t="shared" si="60"/>
        <v>0</v>
      </c>
      <c r="D69" s="3102">
        <f t="shared" ref="D69:E69" si="69">SUM(F69,H69,J69,L69,N69,P69,R69,T69)</f>
        <v>0</v>
      </c>
      <c r="E69" s="171">
        <f t="shared" si="69"/>
        <v>0</v>
      </c>
      <c r="F69" s="1748"/>
      <c r="G69" s="1865"/>
      <c r="H69" s="1748"/>
      <c r="I69" s="1865"/>
      <c r="J69" s="1748"/>
      <c r="K69" s="1865"/>
      <c r="L69" s="1748"/>
      <c r="M69" s="1865"/>
      <c r="N69" s="1748"/>
      <c r="O69" s="1865"/>
      <c r="P69" s="1748"/>
      <c r="Q69" s="1865"/>
      <c r="R69" s="1748"/>
      <c r="S69" s="1865"/>
      <c r="T69" s="1748"/>
      <c r="U69" s="153"/>
      <c r="V69" s="2286"/>
      <c r="W69" s="608"/>
      <c r="X69" s="1786"/>
      <c r="Y69" s="1746"/>
      <c r="Z69" s="608"/>
      <c r="AA69" s="1786"/>
      <c r="AB69" s="1746"/>
      <c r="AC69" s="608"/>
      <c r="AD69" s="1786"/>
      <c r="AE69" s="1746"/>
      <c r="AF69" s="608"/>
      <c r="AG69" s="1786"/>
      <c r="AH69" s="1746"/>
      <c r="AI69" s="2544"/>
      <c r="AJ69" s="2190"/>
      <c r="AK69" s="1892" t="str">
        <f t="shared" si="62"/>
        <v/>
      </c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CA69" s="2722" t="str">
        <f t="shared" si="63"/>
        <v/>
      </c>
      <c r="CB69" s="177"/>
      <c r="CC69" s="177"/>
      <c r="CD69" s="177"/>
      <c r="CE69" s="143"/>
      <c r="CF69" s="143"/>
      <c r="CG69" s="143"/>
      <c r="CH69" s="143"/>
      <c r="CI69" s="143"/>
      <c r="CJ69" s="143"/>
      <c r="CK69" s="143"/>
      <c r="CL69" s="1894">
        <f t="shared" si="64"/>
        <v>0</v>
      </c>
    </row>
    <row r="70" spans="1:90" ht="14.25" customHeight="1" x14ac:dyDescent="0.25">
      <c r="A70" s="3128"/>
      <c r="B70" s="65" t="s">
        <v>1055</v>
      </c>
      <c r="C70" s="1425">
        <f t="shared" si="60"/>
        <v>0</v>
      </c>
      <c r="D70" s="2782">
        <f t="shared" ref="D70:D71" si="70">SUM(F70,H70,J70,L70,N70,P70,R70,T70,)</f>
        <v>0</v>
      </c>
      <c r="E70" s="1897">
        <f t="shared" ref="E70:E71" si="71">SUM(G70,I70,K70,M70,O70,Q70,S70,U70)</f>
        <v>0</v>
      </c>
      <c r="F70" s="1823"/>
      <c r="G70" s="87"/>
      <c r="H70" s="1823"/>
      <c r="I70" s="87"/>
      <c r="J70" s="1823"/>
      <c r="K70" s="87"/>
      <c r="L70" s="1823"/>
      <c r="M70" s="87"/>
      <c r="N70" s="1823"/>
      <c r="O70" s="87"/>
      <c r="P70" s="1823"/>
      <c r="Q70" s="87"/>
      <c r="R70" s="1823"/>
      <c r="S70" s="87"/>
      <c r="T70" s="1823"/>
      <c r="U70" s="68"/>
      <c r="V70" s="2089"/>
      <c r="W70" s="2065"/>
      <c r="X70" s="66"/>
      <c r="Y70" s="67"/>
      <c r="Z70" s="2065"/>
      <c r="AA70" s="66"/>
      <c r="AB70" s="67"/>
      <c r="AC70" s="2065"/>
      <c r="AD70" s="66"/>
      <c r="AE70" s="67"/>
      <c r="AF70" s="2065"/>
      <c r="AG70" s="66"/>
      <c r="AH70" s="67"/>
      <c r="AI70" s="2069"/>
      <c r="AJ70" s="370"/>
      <c r="AK70" s="1892" t="str">
        <f t="shared" si="62"/>
        <v/>
      </c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CA70" s="2722" t="str">
        <f t="shared" si="63"/>
        <v/>
      </c>
      <c r="CB70" s="177"/>
      <c r="CC70" s="177"/>
      <c r="CD70" s="177"/>
      <c r="CE70" s="143"/>
      <c r="CF70" s="143"/>
      <c r="CG70" s="143"/>
      <c r="CH70" s="143"/>
      <c r="CI70" s="143"/>
      <c r="CJ70" s="143"/>
      <c r="CK70" s="143"/>
      <c r="CL70" s="1894">
        <f t="shared" si="64"/>
        <v>0</v>
      </c>
    </row>
    <row r="71" spans="1:90" ht="14.25" customHeight="1" x14ac:dyDescent="0.25">
      <c r="A71" s="3129"/>
      <c r="B71" s="3103" t="s">
        <v>4357</v>
      </c>
      <c r="C71" s="1280">
        <f t="shared" si="60"/>
        <v>0</v>
      </c>
      <c r="D71" s="2785">
        <f t="shared" si="70"/>
        <v>0</v>
      </c>
      <c r="E71" s="1849">
        <f t="shared" si="71"/>
        <v>0</v>
      </c>
      <c r="F71" s="41"/>
      <c r="G71" s="92"/>
      <c r="H71" s="1762"/>
      <c r="I71" s="92"/>
      <c r="J71" s="1762"/>
      <c r="K71" s="92"/>
      <c r="L71" s="1762"/>
      <c r="M71" s="92"/>
      <c r="N71" s="1762"/>
      <c r="O71" s="92"/>
      <c r="P71" s="1762"/>
      <c r="Q71" s="92"/>
      <c r="R71" s="1762"/>
      <c r="S71" s="92"/>
      <c r="T71" s="1762"/>
      <c r="U71" s="55"/>
      <c r="V71" s="2137"/>
      <c r="W71" s="372"/>
      <c r="X71" s="41"/>
      <c r="Y71" s="37"/>
      <c r="Z71" s="372"/>
      <c r="AA71" s="41"/>
      <c r="AB71" s="37"/>
      <c r="AC71" s="372"/>
      <c r="AD71" s="41"/>
      <c r="AE71" s="37"/>
      <c r="AF71" s="372"/>
      <c r="AG71" s="41"/>
      <c r="AH71" s="37"/>
      <c r="AI71" s="373"/>
      <c r="AJ71" s="1847"/>
      <c r="AK71" s="1892" t="str">
        <f t="shared" si="62"/>
        <v/>
      </c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CA71" s="2722" t="str">
        <f t="shared" si="63"/>
        <v/>
      </c>
      <c r="CB71" s="177"/>
      <c r="CC71" s="177"/>
      <c r="CD71" s="177"/>
      <c r="CE71" s="143"/>
      <c r="CF71" s="143"/>
      <c r="CG71" s="143"/>
      <c r="CH71" s="143"/>
      <c r="CI71" s="143"/>
      <c r="CJ71" s="143"/>
      <c r="CK71" s="143"/>
      <c r="CL71" s="1894">
        <f t="shared" si="64"/>
        <v>0</v>
      </c>
    </row>
    <row r="72" spans="1:90" ht="16.5" customHeight="1" x14ac:dyDescent="0.25">
      <c r="A72" s="1873" t="s">
        <v>4373</v>
      </c>
      <c r="B72" s="1936"/>
      <c r="C72" s="3084"/>
      <c r="D72" s="3084"/>
      <c r="E72" s="3084"/>
      <c r="F72" s="3084"/>
      <c r="G72" s="3084"/>
      <c r="H72" s="3084"/>
      <c r="I72" s="3084"/>
      <c r="J72" s="3084"/>
      <c r="K72" s="3084"/>
      <c r="L72" s="3084"/>
      <c r="M72" s="3084"/>
      <c r="N72" s="3084"/>
      <c r="O72" s="3084"/>
      <c r="P72" s="3084"/>
      <c r="Q72" s="3084"/>
      <c r="R72" s="3084"/>
      <c r="S72" s="3084"/>
      <c r="T72" s="3084"/>
      <c r="U72" s="3084"/>
      <c r="V72" s="3084"/>
      <c r="W72" s="3084"/>
      <c r="X72" s="3084"/>
      <c r="Y72" s="3084"/>
      <c r="Z72" s="3084"/>
      <c r="AA72" s="3084"/>
      <c r="AB72" s="3084"/>
      <c r="AC72" s="3084"/>
      <c r="AD72" s="3084"/>
      <c r="AE72" s="3084"/>
      <c r="AF72" s="3084"/>
      <c r="AG72" s="3084"/>
      <c r="AH72" s="3084"/>
      <c r="AI72" s="3084"/>
      <c r="AJ72" s="3084"/>
      <c r="AK72" s="3084"/>
      <c r="AL72" s="3084"/>
      <c r="AM72" s="3084"/>
      <c r="AN72" s="2411"/>
      <c r="AO72" s="2411"/>
      <c r="AP72" s="2411"/>
      <c r="AQ72" s="2411"/>
      <c r="AR72" s="2411"/>
      <c r="AS72" s="2411"/>
      <c r="AT72" s="2411"/>
      <c r="AU72" s="2411"/>
      <c r="AV72" s="2411"/>
      <c r="AW72" s="2411"/>
      <c r="AX72" s="2411"/>
      <c r="AY72" s="2411"/>
      <c r="AZ72" s="2411"/>
      <c r="BA72" s="2411"/>
      <c r="BB72" s="2411"/>
      <c r="BC72" s="2411"/>
      <c r="BD72" s="2411"/>
      <c r="BE72" s="2411"/>
      <c r="BF72" s="2411"/>
      <c r="BG72" s="2411"/>
      <c r="BH72" s="2411"/>
      <c r="BI72" s="2411"/>
      <c r="BJ72" s="2411"/>
      <c r="BK72" s="2411"/>
      <c r="BL72" s="2411"/>
      <c r="BM72" s="2411"/>
      <c r="BN72" s="2411"/>
      <c r="BO72" s="2411"/>
      <c r="BP72" s="2411"/>
      <c r="BQ72" s="2411"/>
      <c r="BR72" s="2411"/>
      <c r="BS72" s="2411"/>
      <c r="BT72" s="2411"/>
      <c r="BU72" s="2411"/>
      <c r="BV72" s="2411"/>
      <c r="BW72" s="2411"/>
      <c r="BX72" s="2411"/>
      <c r="BY72" s="2411"/>
      <c r="BZ72" s="2411"/>
      <c r="CA72" s="2411"/>
      <c r="CB72" s="2411"/>
      <c r="CC72" s="2411"/>
      <c r="CD72" s="2411"/>
      <c r="CE72" s="2411"/>
      <c r="CF72" s="2411"/>
      <c r="CG72" s="2411"/>
      <c r="CH72" s="2411"/>
      <c r="CI72" s="2411"/>
      <c r="CJ72" s="2411"/>
      <c r="CK72" s="2411"/>
      <c r="CL72" s="2411"/>
    </row>
    <row r="73" spans="1:90" ht="14.25" customHeight="1" x14ac:dyDescent="0.25">
      <c r="A73" s="3187" t="s">
        <v>4374</v>
      </c>
      <c r="B73" s="3187" t="s">
        <v>1181</v>
      </c>
      <c r="C73" s="3187" t="s">
        <v>2598</v>
      </c>
      <c r="D73" s="3580" t="s">
        <v>2599</v>
      </c>
      <c r="E73" s="3538" t="s">
        <v>4352</v>
      </c>
      <c r="F73" s="3124"/>
      <c r="G73" s="3124"/>
      <c r="H73" s="3124"/>
      <c r="I73" s="3122"/>
      <c r="J73" s="3084"/>
      <c r="K73" s="3084"/>
      <c r="L73" s="3084"/>
      <c r="M73" s="3084"/>
      <c r="N73" s="3084"/>
      <c r="O73" s="3084"/>
      <c r="P73" s="3084"/>
      <c r="Q73" s="3084"/>
      <c r="R73" s="3084"/>
      <c r="S73" s="3084"/>
      <c r="T73" s="3084"/>
      <c r="U73" s="3084"/>
      <c r="V73" s="3084"/>
      <c r="W73" s="3084"/>
      <c r="X73" s="3084"/>
      <c r="Y73" s="3084"/>
      <c r="Z73" s="3084"/>
      <c r="AA73" s="3084"/>
      <c r="AB73" s="3084"/>
      <c r="AC73" s="3084"/>
      <c r="AD73" s="3084"/>
      <c r="AE73" s="3084"/>
      <c r="AF73" s="3084"/>
      <c r="AG73" s="3084"/>
      <c r="AH73" s="3084"/>
      <c r="AI73" s="3084"/>
      <c r="AJ73" s="3084"/>
      <c r="AK73" s="3084"/>
      <c r="AL73" s="3084"/>
      <c r="AM73" s="3084"/>
      <c r="AN73" s="2411"/>
      <c r="AO73" s="2411"/>
      <c r="AP73" s="2411"/>
      <c r="AQ73" s="2411"/>
      <c r="AR73" s="2411"/>
      <c r="AS73" s="2411"/>
      <c r="AT73" s="2411"/>
      <c r="AU73" s="2411"/>
      <c r="AV73" s="2411"/>
      <c r="AW73" s="2411"/>
      <c r="AX73" s="2411"/>
      <c r="AY73" s="2411"/>
      <c r="AZ73" s="2411"/>
      <c r="BA73" s="2411"/>
      <c r="BB73" s="2411"/>
      <c r="BC73" s="2411"/>
      <c r="BD73" s="2411"/>
      <c r="BE73" s="2411"/>
      <c r="BF73" s="2411"/>
      <c r="BG73" s="2411"/>
      <c r="BH73" s="2411"/>
      <c r="BI73" s="2411"/>
      <c r="BJ73" s="2411"/>
      <c r="BK73" s="2411"/>
      <c r="BL73" s="2411"/>
      <c r="BM73" s="2411"/>
      <c r="BN73" s="2411"/>
      <c r="BO73" s="2411"/>
      <c r="BP73" s="2411"/>
      <c r="BQ73" s="2411"/>
      <c r="BR73" s="2411"/>
      <c r="BS73" s="2411"/>
      <c r="BT73" s="2411"/>
      <c r="BU73" s="2411"/>
      <c r="BV73" s="2411"/>
      <c r="BW73" s="2411"/>
      <c r="BX73" s="2411"/>
      <c r="BY73" s="2411"/>
      <c r="BZ73" s="2411"/>
      <c r="CA73" s="2411"/>
      <c r="CB73" s="2411"/>
      <c r="CC73" s="2411"/>
      <c r="CD73" s="2411"/>
      <c r="CE73" s="2411"/>
      <c r="CF73" s="2411"/>
      <c r="CG73" s="2411"/>
      <c r="CH73" s="2411"/>
      <c r="CI73" s="2411"/>
      <c r="CJ73" s="2411"/>
      <c r="CK73" s="2411"/>
      <c r="CL73" s="2411"/>
    </row>
    <row r="74" spans="1:90" ht="63.75" customHeight="1" x14ac:dyDescent="0.25">
      <c r="A74" s="3129"/>
      <c r="B74" s="3129"/>
      <c r="C74" s="3129"/>
      <c r="D74" s="3260"/>
      <c r="E74" s="1670" t="s">
        <v>4339</v>
      </c>
      <c r="F74" s="1168" t="s">
        <v>4340</v>
      </c>
      <c r="G74" s="1168" t="s">
        <v>4344</v>
      </c>
      <c r="H74" s="1168" t="s">
        <v>4347</v>
      </c>
      <c r="I74" s="1169" t="s">
        <v>4354</v>
      </c>
      <c r="J74" s="2411"/>
      <c r="K74" s="2989"/>
      <c r="L74" s="2989"/>
      <c r="M74" s="2411"/>
      <c r="N74" s="2989"/>
      <c r="O74" s="2989"/>
      <c r="P74" s="2411"/>
      <c r="Q74" s="3104"/>
      <c r="R74" s="3104"/>
      <c r="S74" s="2764"/>
      <c r="T74" s="2764"/>
      <c r="U74" s="2764"/>
      <c r="V74" s="2764"/>
      <c r="W74" s="2764"/>
      <c r="X74" s="2764"/>
      <c r="Y74" s="2764"/>
      <c r="Z74" s="2764"/>
      <c r="AA74" s="2764"/>
      <c r="AB74" s="2764"/>
      <c r="AC74" s="2764"/>
      <c r="AD74" s="2764"/>
      <c r="AE74" s="2764"/>
      <c r="AF74" s="2764"/>
      <c r="AG74" s="2764"/>
      <c r="AH74" s="2764"/>
      <c r="AI74" s="2764"/>
      <c r="AJ74" s="2764"/>
      <c r="AK74" s="2764"/>
      <c r="AL74" s="2764"/>
      <c r="AM74" s="2764"/>
      <c r="AN74" s="2411"/>
      <c r="AO74" s="2411"/>
      <c r="AP74" s="2411"/>
      <c r="AQ74" s="2411"/>
      <c r="AR74" s="2411"/>
      <c r="AS74" s="2411"/>
      <c r="AT74" s="2411"/>
      <c r="AU74" s="2411"/>
      <c r="AV74" s="2411"/>
      <c r="AW74" s="2411"/>
      <c r="AX74" s="2411"/>
      <c r="AY74" s="2411"/>
      <c r="AZ74" s="2411"/>
      <c r="BA74" s="2411"/>
      <c r="BB74" s="2411"/>
      <c r="BC74" s="2411"/>
      <c r="BD74" s="2411"/>
      <c r="BE74" s="2411"/>
      <c r="BF74" s="2411"/>
      <c r="BG74" s="2411"/>
      <c r="BH74" s="2411"/>
      <c r="BI74" s="2411"/>
      <c r="BJ74" s="2411"/>
      <c r="BK74" s="2411"/>
      <c r="BL74" s="2411"/>
      <c r="BM74" s="2411"/>
      <c r="BN74" s="2411"/>
      <c r="BO74" s="2411"/>
      <c r="BP74" s="2411"/>
      <c r="BQ74" s="2411"/>
      <c r="BR74" s="2411"/>
      <c r="BS74" s="2411"/>
      <c r="BT74" s="2411"/>
      <c r="BU74" s="2411"/>
      <c r="BV74" s="2411"/>
      <c r="BW74" s="2411"/>
      <c r="BX74" s="2411"/>
      <c r="BY74" s="2411"/>
      <c r="BZ74" s="2411"/>
      <c r="CA74" s="2411"/>
      <c r="CB74" s="2411"/>
      <c r="CC74" s="2411"/>
      <c r="CD74" s="2411"/>
      <c r="CE74" s="2411"/>
      <c r="CF74" s="2411"/>
      <c r="CG74" s="2411"/>
      <c r="CH74" s="2411"/>
      <c r="CI74" s="2411"/>
      <c r="CJ74" s="2411"/>
      <c r="CK74" s="2411"/>
      <c r="CL74" s="2411"/>
    </row>
    <row r="75" spans="1:90" ht="12.75" customHeight="1" x14ac:dyDescent="0.25">
      <c r="A75" s="3187" t="s">
        <v>1088</v>
      </c>
      <c r="B75" s="2771" t="s">
        <v>4356</v>
      </c>
      <c r="C75" s="220"/>
      <c r="D75" s="846"/>
      <c r="E75" s="81"/>
      <c r="F75" s="34"/>
      <c r="G75" s="34"/>
      <c r="H75" s="34"/>
      <c r="I75" s="1801"/>
      <c r="J75" s="2989"/>
      <c r="K75" s="2989"/>
      <c r="L75" s="2989"/>
      <c r="M75" s="2989"/>
      <c r="N75" s="2989"/>
      <c r="O75" s="2989"/>
      <c r="P75" s="3104"/>
      <c r="Q75" s="3104"/>
      <c r="R75" s="3104"/>
      <c r="S75" s="2764"/>
      <c r="T75" s="2764"/>
      <c r="U75" s="2764"/>
      <c r="V75" s="2764"/>
      <c r="W75" s="2764"/>
      <c r="X75" s="2764"/>
      <c r="Y75" s="2764"/>
      <c r="Z75" s="2764"/>
      <c r="AA75" s="2764"/>
      <c r="AB75" s="2764"/>
      <c r="AC75" s="2764"/>
      <c r="AD75" s="2764"/>
      <c r="AE75" s="2764"/>
      <c r="AF75" s="2764"/>
      <c r="AG75" s="2764"/>
      <c r="AH75" s="2764"/>
      <c r="AI75" s="2764"/>
      <c r="AJ75" s="2764"/>
      <c r="AK75" s="2764"/>
      <c r="AL75" s="2411"/>
      <c r="AM75" s="2411"/>
      <c r="AN75" s="2411"/>
      <c r="AO75" s="2411"/>
      <c r="AP75" s="2411"/>
      <c r="AQ75" s="2411"/>
      <c r="AR75" s="2411"/>
      <c r="AS75" s="2411"/>
      <c r="AT75" s="2411"/>
      <c r="AU75" s="2411"/>
      <c r="AV75" s="2411"/>
      <c r="AW75" s="2411"/>
      <c r="AX75" s="2411"/>
      <c r="AY75" s="2411"/>
      <c r="AZ75" s="2411"/>
      <c r="BA75" s="2411"/>
      <c r="BB75" s="2411"/>
      <c r="BC75" s="2411"/>
      <c r="BD75" s="2411"/>
      <c r="BE75" s="2411"/>
      <c r="BF75" s="2411"/>
      <c r="BG75" s="2411"/>
      <c r="BH75" s="2411"/>
      <c r="BI75" s="2411"/>
      <c r="BJ75" s="2411"/>
      <c r="BK75" s="2411"/>
      <c r="BL75" s="2411"/>
      <c r="BM75" s="2411"/>
      <c r="BN75" s="2411"/>
      <c r="BO75" s="2411"/>
      <c r="BP75" s="2411"/>
      <c r="BQ75" s="2411"/>
      <c r="BR75" s="2411"/>
      <c r="BS75" s="2411"/>
      <c r="BT75" s="2411"/>
      <c r="BU75" s="2411"/>
      <c r="BV75" s="2411"/>
      <c r="BW75" s="2411"/>
      <c r="BX75" s="2411"/>
      <c r="BY75" s="2411"/>
      <c r="BZ75" s="2411"/>
      <c r="CA75" s="2411"/>
      <c r="CB75" s="2411"/>
      <c r="CC75" s="2411"/>
      <c r="CD75" s="2411"/>
      <c r="CE75" s="2411"/>
      <c r="CF75" s="2411"/>
      <c r="CG75" s="2411"/>
      <c r="CH75" s="2411"/>
      <c r="CI75" s="2411"/>
      <c r="CJ75" s="2411"/>
      <c r="CK75" s="2411"/>
      <c r="CL75" s="2411"/>
    </row>
    <row r="76" spans="1:90" ht="14.25" customHeight="1" x14ac:dyDescent="0.25">
      <c r="A76" s="3128"/>
      <c r="B76" s="2703" t="s">
        <v>4358</v>
      </c>
      <c r="C76" s="1142"/>
      <c r="D76" s="1152"/>
      <c r="E76" s="1779"/>
      <c r="F76" s="1780"/>
      <c r="G76" s="1780"/>
      <c r="H76" s="1780"/>
      <c r="I76" s="190"/>
      <c r="J76" s="2764"/>
      <c r="K76" s="2764"/>
      <c r="L76" s="2764"/>
      <c r="M76" s="2764"/>
      <c r="N76" s="2764"/>
      <c r="O76" s="2764"/>
      <c r="P76" s="2764"/>
      <c r="Q76" s="2764"/>
      <c r="R76" s="2764"/>
      <c r="S76" s="2764"/>
      <c r="T76" s="2764"/>
      <c r="U76" s="2764"/>
      <c r="V76" s="2764"/>
      <c r="W76" s="2764"/>
      <c r="X76" s="2764"/>
      <c r="Y76" s="2764"/>
      <c r="Z76" s="2764"/>
      <c r="AA76" s="2764"/>
      <c r="AB76" s="2764"/>
      <c r="AC76" s="2764"/>
      <c r="AD76" s="2764"/>
      <c r="AE76" s="2764"/>
      <c r="AF76" s="2764"/>
      <c r="AG76" s="2764"/>
      <c r="AH76" s="2764"/>
      <c r="AI76" s="2764"/>
      <c r="AJ76" s="2764"/>
      <c r="AK76" s="2764"/>
      <c r="AL76" s="2411"/>
      <c r="AM76" s="2411"/>
      <c r="AN76" s="2411"/>
      <c r="AO76" s="2411"/>
      <c r="AP76" s="2411"/>
      <c r="AQ76" s="2411"/>
      <c r="AR76" s="2411"/>
      <c r="AS76" s="2411"/>
      <c r="AT76" s="2411"/>
      <c r="AU76" s="2411"/>
      <c r="AV76" s="2411"/>
      <c r="AW76" s="2411"/>
      <c r="AX76" s="2411"/>
      <c r="AY76" s="2411"/>
      <c r="AZ76" s="2411"/>
      <c r="BA76" s="2411"/>
      <c r="BB76" s="2411"/>
      <c r="BC76" s="2411"/>
      <c r="BD76" s="2411"/>
      <c r="BE76" s="2411"/>
      <c r="BF76" s="2411"/>
      <c r="BG76" s="2411"/>
      <c r="BH76" s="2411"/>
      <c r="BI76" s="2411"/>
      <c r="BJ76" s="2411"/>
      <c r="BK76" s="2411"/>
      <c r="BL76" s="2411"/>
      <c r="BM76" s="2411"/>
      <c r="BN76" s="2411"/>
      <c r="BO76" s="2411"/>
      <c r="BP76" s="2411"/>
      <c r="BQ76" s="2411"/>
      <c r="BR76" s="2411"/>
      <c r="BS76" s="2411"/>
      <c r="BT76" s="2411"/>
      <c r="BU76" s="2411"/>
      <c r="BV76" s="2411"/>
      <c r="BW76" s="2411"/>
      <c r="BX76" s="2411"/>
      <c r="BY76" s="2411"/>
      <c r="BZ76" s="2411"/>
      <c r="CA76" s="2411"/>
      <c r="CB76" s="2411"/>
      <c r="CC76" s="2411"/>
      <c r="CD76" s="2411"/>
      <c r="CE76" s="2411"/>
      <c r="CF76" s="2411"/>
      <c r="CG76" s="2411"/>
      <c r="CH76" s="2411"/>
      <c r="CI76" s="2411"/>
      <c r="CJ76" s="2411"/>
      <c r="CK76" s="2411"/>
      <c r="CL76" s="2411"/>
    </row>
    <row r="77" spans="1:90" ht="14.25" customHeight="1" x14ac:dyDescent="0.25">
      <c r="A77" s="3187" t="s">
        <v>1087</v>
      </c>
      <c r="B77" s="2771" t="s">
        <v>4356</v>
      </c>
      <c r="C77" s="220"/>
      <c r="D77" s="846"/>
      <c r="E77" s="81"/>
      <c r="F77" s="34"/>
      <c r="G77" s="34"/>
      <c r="H77" s="34"/>
      <c r="I77" s="1801"/>
      <c r="J77" s="2764"/>
      <c r="K77" s="2764"/>
      <c r="L77" s="2764"/>
      <c r="M77" s="2764"/>
      <c r="N77" s="2764"/>
      <c r="O77" s="2764"/>
      <c r="P77" s="2764"/>
      <c r="Q77" s="2764"/>
      <c r="R77" s="2764"/>
      <c r="S77" s="2764"/>
      <c r="T77" s="2764"/>
      <c r="U77" s="2764"/>
      <c r="V77" s="2764"/>
      <c r="W77" s="2764"/>
      <c r="X77" s="2764"/>
      <c r="Y77" s="2764"/>
      <c r="Z77" s="2764"/>
      <c r="AA77" s="2764"/>
      <c r="AB77" s="2764"/>
      <c r="AC77" s="2764"/>
      <c r="AD77" s="2764"/>
      <c r="AE77" s="2764"/>
      <c r="AF77" s="2764"/>
      <c r="AG77" s="2764"/>
      <c r="AH77" s="2764"/>
      <c r="AI77" s="2764"/>
      <c r="AJ77" s="2764"/>
      <c r="AK77" s="2764"/>
      <c r="AL77" s="2411"/>
      <c r="AM77" s="2411"/>
      <c r="AN77" s="2411"/>
      <c r="AO77" s="2411"/>
      <c r="AP77" s="2411"/>
      <c r="AQ77" s="2411"/>
      <c r="AR77" s="2411"/>
      <c r="AS77" s="2411"/>
      <c r="AT77" s="2411"/>
      <c r="AU77" s="2411"/>
      <c r="AV77" s="2411"/>
      <c r="AW77" s="2411"/>
      <c r="AX77" s="2411"/>
      <c r="AY77" s="2411"/>
      <c r="AZ77" s="2411"/>
      <c r="BA77" s="2411"/>
      <c r="BB77" s="2411"/>
      <c r="BC77" s="2411"/>
      <c r="BD77" s="2411"/>
      <c r="BE77" s="2411"/>
      <c r="BF77" s="2411"/>
      <c r="BG77" s="2411"/>
      <c r="BH77" s="2411"/>
      <c r="BI77" s="2411"/>
      <c r="BJ77" s="2411"/>
      <c r="BK77" s="2411"/>
      <c r="BL77" s="2411"/>
      <c r="BM77" s="2411"/>
      <c r="BN77" s="2411"/>
      <c r="BO77" s="2411"/>
      <c r="BP77" s="2411"/>
      <c r="BQ77" s="2411"/>
      <c r="BR77" s="2411"/>
      <c r="BS77" s="2411"/>
      <c r="BT77" s="2411"/>
      <c r="BU77" s="2411"/>
      <c r="BV77" s="2411"/>
      <c r="BW77" s="2411"/>
      <c r="BX77" s="2411"/>
      <c r="BY77" s="2411"/>
      <c r="BZ77" s="2411"/>
      <c r="CA77" s="2411"/>
      <c r="CB77" s="2411"/>
      <c r="CC77" s="2411"/>
      <c r="CD77" s="2411"/>
      <c r="CE77" s="2411"/>
      <c r="CF77" s="2411"/>
      <c r="CG77" s="2411"/>
      <c r="CH77" s="2411"/>
      <c r="CI77" s="2411"/>
      <c r="CJ77" s="2411"/>
      <c r="CK77" s="2411"/>
      <c r="CL77" s="2411"/>
    </row>
    <row r="78" spans="1:90" ht="14.25" customHeight="1" x14ac:dyDescent="0.25">
      <c r="A78" s="3129"/>
      <c r="B78" s="485" t="s">
        <v>4358</v>
      </c>
      <c r="C78" s="56"/>
      <c r="D78" s="1119"/>
      <c r="E78" s="40"/>
      <c r="F78" s="37"/>
      <c r="G78" s="37"/>
      <c r="H78" s="37"/>
      <c r="I78" s="1764"/>
      <c r="J78" s="2764"/>
      <c r="K78" s="2764"/>
      <c r="L78" s="2764"/>
      <c r="M78" s="2764"/>
      <c r="N78" s="2764"/>
      <c r="O78" s="2764"/>
      <c r="P78" s="2764"/>
      <c r="Q78" s="2764"/>
      <c r="R78" s="2764"/>
      <c r="S78" s="2764"/>
      <c r="T78" s="2764"/>
      <c r="U78" s="2764"/>
      <c r="V78" s="2764"/>
      <c r="W78" s="2764"/>
      <c r="X78" s="2764"/>
      <c r="Y78" s="2764"/>
      <c r="Z78" s="2764"/>
      <c r="AA78" s="2764"/>
      <c r="AB78" s="2764"/>
      <c r="AC78" s="2764"/>
      <c r="AD78" s="2764"/>
      <c r="AE78" s="2764"/>
      <c r="AF78" s="2764"/>
      <c r="AG78" s="2764"/>
      <c r="AH78" s="2764"/>
      <c r="AI78" s="2764"/>
      <c r="AJ78" s="2764"/>
      <c r="AK78" s="2764"/>
      <c r="AL78" s="2411"/>
      <c r="AM78" s="2411"/>
      <c r="AN78" s="2411"/>
      <c r="AO78" s="2411"/>
      <c r="AP78" s="2411"/>
      <c r="AQ78" s="2411"/>
      <c r="AR78" s="2411"/>
      <c r="AS78" s="2411"/>
      <c r="AT78" s="2411"/>
      <c r="AU78" s="2411"/>
      <c r="AV78" s="2411"/>
      <c r="AW78" s="2411"/>
      <c r="AX78" s="2411"/>
      <c r="AY78" s="2411"/>
      <c r="AZ78" s="2411"/>
      <c r="BA78" s="2411"/>
      <c r="BB78" s="2411"/>
      <c r="BC78" s="2411"/>
      <c r="BD78" s="2411"/>
      <c r="BE78" s="2411"/>
      <c r="BF78" s="2411"/>
      <c r="BG78" s="2411"/>
      <c r="BH78" s="2411"/>
      <c r="BI78" s="2411"/>
      <c r="BJ78" s="2411"/>
      <c r="BK78" s="2411"/>
      <c r="BL78" s="2411"/>
      <c r="BM78" s="2411"/>
      <c r="BN78" s="2411"/>
      <c r="BO78" s="2411"/>
      <c r="BP78" s="2411"/>
      <c r="BQ78" s="2411"/>
      <c r="BR78" s="2411"/>
      <c r="BS78" s="2411"/>
      <c r="BT78" s="2411"/>
      <c r="BU78" s="2411"/>
      <c r="BV78" s="2411"/>
      <c r="BW78" s="2411"/>
      <c r="BX78" s="2411"/>
      <c r="BY78" s="2411"/>
      <c r="BZ78" s="2411"/>
      <c r="CA78" s="2411"/>
      <c r="CB78" s="2411"/>
      <c r="CC78" s="2411"/>
      <c r="CD78" s="2411"/>
      <c r="CE78" s="2411"/>
      <c r="CF78" s="2411"/>
      <c r="CG78" s="2411"/>
      <c r="CH78" s="2411"/>
      <c r="CI78" s="2411"/>
      <c r="CJ78" s="2411"/>
      <c r="CK78" s="2411"/>
      <c r="CL78" s="2411"/>
    </row>
    <row r="79" spans="1:90" ht="14.25" customHeight="1" x14ac:dyDescent="0.25">
      <c r="A79" s="3583" t="s">
        <v>1061</v>
      </c>
      <c r="B79" s="3105" t="s">
        <v>1055</v>
      </c>
      <c r="C79" s="1825"/>
      <c r="D79" s="847"/>
      <c r="E79" s="1750"/>
      <c r="F79" s="1746"/>
      <c r="G79" s="1746"/>
      <c r="H79" s="1746"/>
      <c r="I79" s="1751"/>
      <c r="J79" s="2764"/>
      <c r="K79" s="2764"/>
      <c r="L79" s="2764"/>
      <c r="M79" s="2764"/>
      <c r="N79" s="2764"/>
      <c r="O79" s="2764"/>
      <c r="P79" s="2764"/>
      <c r="Q79" s="2764"/>
      <c r="R79" s="2764"/>
      <c r="S79" s="2764"/>
      <c r="T79" s="2764"/>
      <c r="U79" s="2764"/>
      <c r="V79" s="2764"/>
      <c r="W79" s="2764"/>
      <c r="X79" s="2764"/>
      <c r="Y79" s="2764"/>
      <c r="Z79" s="2764"/>
      <c r="AA79" s="2764"/>
      <c r="AB79" s="2764"/>
      <c r="AC79" s="2764"/>
      <c r="AD79" s="2764"/>
      <c r="AE79" s="2764"/>
      <c r="AF79" s="2764"/>
      <c r="AG79" s="2764"/>
      <c r="AH79" s="2764"/>
      <c r="AI79" s="2764"/>
      <c r="AJ79" s="2764"/>
      <c r="AK79" s="2764"/>
      <c r="AL79" s="2411"/>
      <c r="AM79" s="2411"/>
      <c r="AN79" s="2411"/>
      <c r="AO79" s="2411"/>
      <c r="AP79" s="2411"/>
      <c r="AQ79" s="2411"/>
      <c r="AR79" s="2411"/>
      <c r="AS79" s="2411"/>
      <c r="AT79" s="2411"/>
      <c r="AU79" s="2411"/>
      <c r="AV79" s="2411"/>
      <c r="AW79" s="2411"/>
      <c r="AX79" s="2411"/>
      <c r="AY79" s="2411"/>
      <c r="AZ79" s="2411"/>
      <c r="BA79" s="2411"/>
      <c r="BB79" s="2411"/>
      <c r="BC79" s="2411"/>
      <c r="BD79" s="2411"/>
      <c r="BE79" s="2411"/>
      <c r="BF79" s="2411"/>
      <c r="BG79" s="2411"/>
      <c r="BH79" s="2411"/>
      <c r="BI79" s="2411"/>
      <c r="BJ79" s="2411"/>
      <c r="BK79" s="2411"/>
      <c r="BL79" s="2411"/>
      <c r="BM79" s="2411"/>
      <c r="BN79" s="2411"/>
      <c r="BO79" s="2411"/>
      <c r="BP79" s="2411"/>
      <c r="BQ79" s="2411"/>
      <c r="BR79" s="2411"/>
      <c r="BS79" s="2411"/>
      <c r="BT79" s="2411"/>
      <c r="BU79" s="2411"/>
      <c r="BV79" s="2411"/>
      <c r="BW79" s="2411"/>
      <c r="BX79" s="2411"/>
      <c r="BY79" s="2411"/>
      <c r="BZ79" s="2411"/>
      <c r="CA79" s="2411"/>
      <c r="CB79" s="2411"/>
      <c r="CC79" s="2411"/>
      <c r="CD79" s="2411"/>
      <c r="CE79" s="2411"/>
      <c r="CF79" s="2411"/>
      <c r="CG79" s="2411"/>
      <c r="CH79" s="2411"/>
      <c r="CI79" s="2411"/>
      <c r="CJ79" s="2411"/>
      <c r="CK79" s="2411"/>
      <c r="CL79" s="2411"/>
    </row>
    <row r="80" spans="1:90" ht="14.25" customHeight="1" x14ac:dyDescent="0.25">
      <c r="A80" s="3128"/>
      <c r="B80" s="3106" t="s">
        <v>4356</v>
      </c>
      <c r="C80" s="106"/>
      <c r="D80" s="1150"/>
      <c r="E80" s="88"/>
      <c r="F80" s="67"/>
      <c r="G80" s="67"/>
      <c r="H80" s="67"/>
      <c r="I80" s="1802"/>
      <c r="J80" s="2764"/>
      <c r="K80" s="2764"/>
      <c r="L80" s="2764"/>
      <c r="M80" s="2764"/>
      <c r="N80" s="2764"/>
      <c r="O80" s="2764"/>
      <c r="P80" s="2764"/>
      <c r="Q80" s="2764"/>
      <c r="R80" s="2764"/>
      <c r="S80" s="2764"/>
      <c r="T80" s="2764"/>
      <c r="U80" s="2764"/>
      <c r="V80" s="2764"/>
      <c r="W80" s="2764"/>
      <c r="X80" s="2764"/>
      <c r="Y80" s="2764"/>
      <c r="Z80" s="2764"/>
      <c r="AA80" s="2764"/>
      <c r="AB80" s="2764"/>
      <c r="AC80" s="2764"/>
      <c r="AD80" s="2764"/>
      <c r="AE80" s="2764"/>
      <c r="AF80" s="2764"/>
      <c r="AG80" s="2764"/>
      <c r="AH80" s="2764"/>
      <c r="AI80" s="2764"/>
      <c r="AJ80" s="2764"/>
      <c r="AK80" s="2764"/>
      <c r="AL80" s="2411"/>
      <c r="AM80" s="2411"/>
      <c r="AN80" s="2411"/>
      <c r="AO80" s="2411"/>
      <c r="AP80" s="2411"/>
      <c r="AQ80" s="2411"/>
      <c r="AR80" s="2411"/>
      <c r="AS80" s="2411"/>
      <c r="AT80" s="2411"/>
      <c r="AU80" s="2411"/>
      <c r="AV80" s="2411"/>
      <c r="AW80" s="2411"/>
      <c r="AX80" s="2411"/>
      <c r="AY80" s="2411"/>
      <c r="AZ80" s="2411"/>
      <c r="BA80" s="2411"/>
      <c r="BB80" s="2411"/>
      <c r="BC80" s="2411"/>
      <c r="BD80" s="2411"/>
      <c r="BE80" s="2411"/>
      <c r="BF80" s="2411"/>
      <c r="BG80" s="2411"/>
      <c r="BH80" s="2411"/>
      <c r="BI80" s="2411"/>
      <c r="BJ80" s="2411"/>
      <c r="BK80" s="2411"/>
      <c r="BL80" s="2411"/>
      <c r="BM80" s="2411"/>
      <c r="BN80" s="2411"/>
      <c r="BO80" s="2411"/>
      <c r="BP80" s="2411"/>
      <c r="BQ80" s="2411"/>
      <c r="BR80" s="2411"/>
      <c r="BS80" s="2411"/>
      <c r="BT80" s="2411"/>
      <c r="BU80" s="2411"/>
      <c r="BV80" s="2411"/>
      <c r="BW80" s="2411"/>
      <c r="BX80" s="2411"/>
      <c r="BY80" s="2411"/>
      <c r="BZ80" s="2411"/>
      <c r="CA80" s="2411"/>
      <c r="CB80" s="2411"/>
      <c r="CC80" s="2411"/>
      <c r="CD80" s="2411"/>
      <c r="CE80" s="2411"/>
      <c r="CF80" s="2411"/>
      <c r="CG80" s="2411"/>
      <c r="CH80" s="2411"/>
      <c r="CI80" s="2411"/>
      <c r="CJ80" s="2411"/>
      <c r="CK80" s="2411"/>
      <c r="CL80" s="2411"/>
    </row>
    <row r="81" spans="1:90" ht="14.25" customHeight="1" x14ac:dyDescent="0.25">
      <c r="A81" s="3129"/>
      <c r="B81" s="1279" t="s">
        <v>4357</v>
      </c>
      <c r="C81" s="56"/>
      <c r="D81" s="1119"/>
      <c r="E81" s="40"/>
      <c r="F81" s="37"/>
      <c r="G81" s="37"/>
      <c r="H81" s="37"/>
      <c r="I81" s="1764"/>
      <c r="J81" s="2764"/>
      <c r="K81" s="2764"/>
      <c r="L81" s="2764"/>
      <c r="M81" s="2764"/>
      <c r="N81" s="2764"/>
      <c r="O81" s="2764"/>
      <c r="P81" s="2764"/>
      <c r="Q81" s="2764"/>
      <c r="R81" s="2764"/>
      <c r="S81" s="2764"/>
      <c r="T81" s="2764"/>
      <c r="U81" s="2764"/>
      <c r="V81" s="2764"/>
      <c r="W81" s="2764"/>
      <c r="X81" s="2764"/>
      <c r="Y81" s="2764"/>
      <c r="Z81" s="2764"/>
      <c r="AA81" s="2764"/>
      <c r="AB81" s="2764"/>
      <c r="AC81" s="2764"/>
      <c r="AD81" s="2764"/>
      <c r="AE81" s="2764"/>
      <c r="AF81" s="2764"/>
      <c r="AG81" s="2764"/>
      <c r="AH81" s="2764"/>
      <c r="AI81" s="2764"/>
      <c r="AJ81" s="2764"/>
      <c r="AK81" s="2764"/>
      <c r="AL81" s="2411"/>
      <c r="AM81" s="2411"/>
      <c r="AN81" s="2411"/>
      <c r="AO81" s="2411"/>
      <c r="AP81" s="2411"/>
      <c r="AQ81" s="2411"/>
      <c r="AR81" s="2411"/>
      <c r="AS81" s="2411"/>
      <c r="AT81" s="2411"/>
      <c r="AU81" s="2411"/>
      <c r="AV81" s="2411"/>
      <c r="AW81" s="2411"/>
      <c r="AX81" s="2411"/>
      <c r="AY81" s="2411"/>
      <c r="AZ81" s="2411"/>
      <c r="BA81" s="2411"/>
      <c r="BB81" s="2411"/>
      <c r="BC81" s="2411"/>
      <c r="BD81" s="2411"/>
      <c r="BE81" s="2411"/>
      <c r="BF81" s="2411"/>
      <c r="BG81" s="2411"/>
      <c r="BH81" s="2411"/>
      <c r="BI81" s="2411"/>
      <c r="BJ81" s="2411"/>
      <c r="BK81" s="2411"/>
      <c r="BL81" s="2411"/>
      <c r="BM81" s="2411"/>
      <c r="BN81" s="2411"/>
      <c r="BO81" s="2411"/>
      <c r="BP81" s="2411"/>
      <c r="BQ81" s="2411"/>
      <c r="BR81" s="2411"/>
      <c r="BS81" s="2411"/>
      <c r="BT81" s="2411"/>
      <c r="BU81" s="2411"/>
      <c r="BV81" s="2411"/>
      <c r="BW81" s="2411"/>
      <c r="BX81" s="2411"/>
      <c r="BY81" s="2411"/>
      <c r="BZ81" s="2411"/>
      <c r="CA81" s="2411"/>
      <c r="CB81" s="2411"/>
      <c r="CC81" s="2411"/>
      <c r="CD81" s="2411"/>
      <c r="CE81" s="2411"/>
      <c r="CF81" s="2411"/>
      <c r="CG81" s="2411"/>
      <c r="CH81" s="2411"/>
      <c r="CI81" s="2411"/>
      <c r="CJ81" s="2411"/>
      <c r="CK81" s="2411"/>
      <c r="CL81" s="2411"/>
    </row>
    <row r="82" spans="1:90" ht="16.5" customHeight="1" x14ac:dyDescent="0.25">
      <c r="A82" s="2343" t="s">
        <v>4375</v>
      </c>
      <c r="B82" s="2343"/>
      <c r="C82" s="505"/>
      <c r="D82" s="505"/>
      <c r="E82" s="3084"/>
      <c r="F82" s="3084"/>
      <c r="G82" s="3084"/>
      <c r="H82" s="3084"/>
      <c r="I82" s="3084"/>
      <c r="J82" s="3084"/>
      <c r="K82" s="3084"/>
      <c r="L82" s="3084"/>
      <c r="M82" s="3084"/>
      <c r="N82" s="3084"/>
      <c r="O82" s="3084"/>
      <c r="P82" s="3084"/>
      <c r="Q82" s="3084"/>
      <c r="R82" s="3084"/>
      <c r="S82" s="3084"/>
      <c r="T82" s="3084"/>
      <c r="U82" s="3084"/>
      <c r="V82" s="3084"/>
      <c r="W82" s="2764"/>
      <c r="X82" s="2764"/>
      <c r="Y82" s="2764"/>
      <c r="Z82" s="2764"/>
      <c r="AA82" s="2764"/>
      <c r="AB82" s="2764"/>
      <c r="AC82" s="2764"/>
      <c r="AD82" s="2764"/>
      <c r="AE82" s="2764"/>
      <c r="AF82" s="2764"/>
      <c r="AG82" s="2764"/>
      <c r="AH82" s="2764"/>
      <c r="AI82" s="2764"/>
      <c r="AJ82" s="2764"/>
      <c r="AK82" s="3084"/>
      <c r="AL82" s="2411"/>
      <c r="AM82" s="2411"/>
      <c r="AN82" s="2411"/>
      <c r="AO82" s="2411"/>
      <c r="AP82" s="2411"/>
      <c r="AQ82" s="2411"/>
      <c r="AR82" s="2411"/>
      <c r="AS82" s="2411"/>
      <c r="AT82" s="2411"/>
      <c r="AU82" s="2411"/>
      <c r="AV82" s="2411"/>
      <c r="AW82" s="2411"/>
      <c r="AX82" s="2411"/>
      <c r="AY82" s="2411"/>
      <c r="AZ82" s="2411"/>
      <c r="BA82" s="2411"/>
      <c r="BB82" s="2411"/>
      <c r="BC82" s="2411"/>
      <c r="BD82" s="2411"/>
      <c r="BE82" s="2411"/>
      <c r="BF82" s="2411"/>
      <c r="BG82" s="2411"/>
      <c r="BH82" s="2411"/>
      <c r="BI82" s="2411"/>
      <c r="BJ82" s="2411"/>
      <c r="BK82" s="2411"/>
      <c r="BL82" s="2411"/>
      <c r="BM82" s="2411"/>
      <c r="BN82" s="2411"/>
      <c r="BO82" s="2411"/>
      <c r="BP82" s="2411"/>
      <c r="BQ82" s="2411"/>
      <c r="BR82" s="2411"/>
      <c r="BS82" s="2411"/>
      <c r="BT82" s="2411"/>
      <c r="BU82" s="2411"/>
      <c r="BV82" s="2411"/>
      <c r="BW82" s="2411"/>
      <c r="BX82" s="2411"/>
      <c r="BY82" s="2411"/>
      <c r="BZ82" s="2411"/>
      <c r="CA82" s="2411"/>
      <c r="CB82" s="2411"/>
      <c r="CC82" s="2411"/>
      <c r="CD82" s="2411"/>
      <c r="CE82" s="2411"/>
      <c r="CF82" s="2411"/>
      <c r="CG82" s="2411"/>
      <c r="CH82" s="2411"/>
      <c r="CI82" s="2411"/>
      <c r="CJ82" s="2411"/>
      <c r="CK82" s="2411"/>
      <c r="CL82" s="2411"/>
    </row>
    <row r="83" spans="1:90" ht="15" customHeight="1" x14ac:dyDescent="0.25">
      <c r="A83" s="3169" t="s">
        <v>4376</v>
      </c>
      <c r="B83" s="3187" t="s">
        <v>32</v>
      </c>
      <c r="C83" s="3466" t="s">
        <v>82</v>
      </c>
      <c r="D83" s="3161"/>
      <c r="E83" s="3161"/>
      <c r="F83" s="3381" t="s">
        <v>106</v>
      </c>
      <c r="G83" s="3124"/>
      <c r="H83" s="3124"/>
      <c r="I83" s="3124"/>
      <c r="J83" s="3124"/>
      <c r="K83" s="3124"/>
      <c r="L83" s="3124"/>
      <c r="M83" s="3124"/>
      <c r="N83" s="3124"/>
      <c r="O83" s="3124"/>
      <c r="P83" s="3124"/>
      <c r="Q83" s="3124"/>
      <c r="R83" s="3124"/>
      <c r="S83" s="3124"/>
      <c r="T83" s="3124"/>
      <c r="U83" s="3135"/>
      <c r="V83" s="3139" t="s">
        <v>41</v>
      </c>
      <c r="W83" s="2764"/>
      <c r="X83" s="2764"/>
      <c r="Y83" s="2764"/>
      <c r="Z83" s="2764"/>
      <c r="AA83" s="2764"/>
      <c r="AB83" s="2764"/>
      <c r="AC83" s="2764"/>
      <c r="AD83" s="2764"/>
      <c r="AE83" s="2764"/>
      <c r="AF83" s="2764"/>
      <c r="AG83" s="2764"/>
      <c r="AH83" s="2764"/>
      <c r="AI83" s="2764"/>
      <c r="AJ83" s="2764"/>
      <c r="AK83" s="3101"/>
      <c r="AL83" s="2411"/>
      <c r="AM83" s="2411"/>
      <c r="AN83" s="2411"/>
      <c r="AO83" s="2411"/>
      <c r="AP83" s="2411"/>
      <c r="AQ83" s="2411"/>
      <c r="AR83" s="2411"/>
      <c r="AS83" s="2411"/>
      <c r="AT83" s="2411"/>
      <c r="AU83" s="2411"/>
      <c r="AV83" s="2411"/>
      <c r="AW83" s="2411"/>
      <c r="AX83" s="2411"/>
      <c r="AY83" s="2411"/>
      <c r="AZ83" s="2411"/>
      <c r="BA83" s="2411"/>
      <c r="BB83" s="2411"/>
      <c r="BC83" s="2411"/>
      <c r="BD83" s="2411"/>
      <c r="BE83" s="2411"/>
      <c r="BF83" s="2411"/>
      <c r="BG83" s="2411"/>
      <c r="BH83" s="2411"/>
      <c r="BI83" s="2411"/>
      <c r="BJ83" s="2411"/>
      <c r="BK83" s="2411"/>
      <c r="BL83" s="2411"/>
      <c r="BM83" s="2411"/>
      <c r="BN83" s="2411"/>
      <c r="BO83" s="2411"/>
      <c r="BP83" s="2411"/>
      <c r="BQ83" s="2411"/>
      <c r="BR83" s="2411"/>
      <c r="BS83" s="2411"/>
      <c r="BT83" s="2411"/>
      <c r="BU83" s="2411"/>
      <c r="BV83" s="2411"/>
      <c r="BW83" s="2411"/>
      <c r="BX83" s="2411"/>
      <c r="BY83" s="2411"/>
      <c r="BZ83" s="2411"/>
      <c r="CA83" s="2411"/>
      <c r="CB83" s="2411"/>
      <c r="CC83" s="2411"/>
      <c r="CD83" s="2411"/>
      <c r="CE83" s="2411"/>
      <c r="CF83" s="2411"/>
      <c r="CG83" s="2411"/>
      <c r="CH83" s="2411"/>
      <c r="CI83" s="2411"/>
      <c r="CJ83" s="2411"/>
      <c r="CK83" s="2411"/>
      <c r="CL83" s="2411"/>
    </row>
    <row r="84" spans="1:90" ht="21" customHeight="1" x14ac:dyDescent="0.25">
      <c r="A84" s="3180"/>
      <c r="B84" s="3128"/>
      <c r="C84" s="3165"/>
      <c r="D84" s="3165"/>
      <c r="E84" s="3165"/>
      <c r="F84" s="3148" t="s">
        <v>3909</v>
      </c>
      <c r="G84" s="3161"/>
      <c r="H84" s="3159" t="s">
        <v>4353</v>
      </c>
      <c r="I84" s="3124"/>
      <c r="J84" s="3143" t="s">
        <v>1503</v>
      </c>
      <c r="K84" s="3124"/>
      <c r="L84" s="3148" t="s">
        <v>1504</v>
      </c>
      <c r="M84" s="3161"/>
      <c r="N84" s="3148" t="s">
        <v>1505</v>
      </c>
      <c r="O84" s="3161"/>
      <c r="P84" s="3159" t="s">
        <v>1506</v>
      </c>
      <c r="Q84" s="3124"/>
      <c r="R84" s="3201" t="s">
        <v>1507</v>
      </c>
      <c r="S84" s="3161"/>
      <c r="T84" s="3159" t="s">
        <v>955</v>
      </c>
      <c r="U84" s="3135"/>
      <c r="V84" s="3180"/>
      <c r="W84" s="2764"/>
      <c r="X84" s="2764"/>
      <c r="Y84" s="2764"/>
      <c r="Z84" s="2764"/>
      <c r="AA84" s="2764"/>
      <c r="AB84" s="2764"/>
      <c r="AC84" s="2764"/>
      <c r="AD84" s="2764"/>
      <c r="AE84" s="2411"/>
      <c r="AF84" s="2411"/>
      <c r="AG84" s="2411"/>
      <c r="AH84" s="2411"/>
      <c r="AI84" s="2411"/>
      <c r="AJ84" s="2411"/>
      <c r="AK84" s="2411"/>
      <c r="AL84" s="2411"/>
      <c r="AM84" s="2411"/>
      <c r="AN84" s="2411"/>
      <c r="AO84" s="2411"/>
      <c r="AP84" s="2411"/>
      <c r="AQ84" s="2411"/>
      <c r="AR84" s="2411"/>
      <c r="AS84" s="2411"/>
      <c r="AT84" s="2411"/>
      <c r="AU84" s="2411"/>
      <c r="AV84" s="2411"/>
      <c r="AW84" s="2411"/>
      <c r="AX84" s="2411"/>
      <c r="AY84" s="2411"/>
      <c r="AZ84" s="2411"/>
      <c r="BA84" s="2411"/>
      <c r="BB84" s="2411"/>
      <c r="BC84" s="2411"/>
      <c r="BD84" s="2411"/>
      <c r="BE84" s="2411"/>
      <c r="BF84" s="2411"/>
      <c r="BG84" s="2411"/>
      <c r="BH84" s="2411"/>
      <c r="BI84" s="2411"/>
      <c r="BJ84" s="2411"/>
      <c r="BK84" s="2411"/>
      <c r="BL84" s="2411"/>
      <c r="BM84" s="2411"/>
      <c r="BN84" s="2411"/>
      <c r="BO84" s="2411"/>
      <c r="BP84" s="2411"/>
      <c r="BQ84" s="2411"/>
      <c r="BR84" s="2411"/>
      <c r="BS84" s="2411"/>
      <c r="BT84" s="2411"/>
      <c r="BU84" s="2411"/>
      <c r="BV84" s="2411"/>
      <c r="BW84" s="2411"/>
      <c r="BX84" s="2411"/>
      <c r="BY84" s="2411"/>
      <c r="BZ84" s="2411"/>
      <c r="CA84" s="2411"/>
      <c r="CB84" s="2411"/>
      <c r="CC84" s="2411"/>
      <c r="CD84" s="2411"/>
      <c r="CE84" s="2411"/>
      <c r="CF84" s="2411"/>
      <c r="CG84" s="2411"/>
      <c r="CH84" s="2411"/>
      <c r="CI84" s="2411"/>
      <c r="CJ84" s="2411"/>
      <c r="CK84" s="2411"/>
      <c r="CL84" s="2411"/>
    </row>
    <row r="85" spans="1:90" ht="14.25" customHeight="1" x14ac:dyDescent="0.25">
      <c r="A85" s="3180"/>
      <c r="B85" s="3129"/>
      <c r="C85" s="59" t="s">
        <v>84</v>
      </c>
      <c r="D85" s="1268" t="s">
        <v>63</v>
      </c>
      <c r="E85" s="1269" t="s">
        <v>64</v>
      </c>
      <c r="F85" s="58" t="s">
        <v>63</v>
      </c>
      <c r="G85" s="144" t="s">
        <v>64</v>
      </c>
      <c r="H85" s="1742" t="s">
        <v>63</v>
      </c>
      <c r="I85" s="144" t="s">
        <v>64</v>
      </c>
      <c r="J85" s="1742" t="s">
        <v>63</v>
      </c>
      <c r="K85" s="144" t="s">
        <v>64</v>
      </c>
      <c r="L85" s="1742" t="s">
        <v>63</v>
      </c>
      <c r="M85" s="144" t="s">
        <v>64</v>
      </c>
      <c r="N85" s="1742" t="s">
        <v>63</v>
      </c>
      <c r="O85" s="144" t="s">
        <v>64</v>
      </c>
      <c r="P85" s="1742" t="s">
        <v>63</v>
      </c>
      <c r="Q85" s="144" t="s">
        <v>64</v>
      </c>
      <c r="R85" s="1742" t="s">
        <v>63</v>
      </c>
      <c r="S85" s="144" t="s">
        <v>64</v>
      </c>
      <c r="T85" s="1742" t="s">
        <v>63</v>
      </c>
      <c r="U85" s="26" t="s">
        <v>64</v>
      </c>
      <c r="V85" s="3140"/>
      <c r="W85" s="2764"/>
      <c r="X85" s="2764"/>
      <c r="Y85" s="2764"/>
      <c r="Z85" s="2764"/>
      <c r="AA85" s="2764"/>
      <c r="AB85" s="2764"/>
      <c r="AC85" s="2764"/>
      <c r="AD85" s="2764"/>
      <c r="AE85" s="2411"/>
      <c r="AF85" s="2411"/>
      <c r="AG85" s="2411"/>
      <c r="AH85" s="2411"/>
      <c r="AI85" s="2411"/>
      <c r="AJ85" s="2411"/>
      <c r="AK85" s="2411"/>
      <c r="AL85" s="2411"/>
      <c r="AM85" s="2411"/>
      <c r="AN85" s="2411"/>
      <c r="AO85" s="2411"/>
      <c r="AP85" s="2411"/>
      <c r="AQ85" s="2411"/>
      <c r="AR85" s="2411"/>
      <c r="AS85" s="2411"/>
      <c r="AT85" s="2411"/>
      <c r="AU85" s="2411"/>
      <c r="AV85" s="2411"/>
      <c r="AW85" s="2411"/>
      <c r="AX85" s="2411"/>
      <c r="AY85" s="2411"/>
      <c r="AZ85" s="2411"/>
      <c r="BA85" s="2411"/>
      <c r="BB85" s="2411"/>
      <c r="BC85" s="2411"/>
      <c r="BD85" s="2411"/>
      <c r="BE85" s="2411"/>
      <c r="BF85" s="2411"/>
      <c r="BG85" s="2411"/>
      <c r="BH85" s="2411"/>
      <c r="BI85" s="2411"/>
      <c r="BJ85" s="2411"/>
      <c r="BK85" s="2411"/>
      <c r="BL85" s="2411"/>
      <c r="BM85" s="2411"/>
      <c r="BN85" s="2411"/>
      <c r="BO85" s="2411"/>
      <c r="BP85" s="2411"/>
      <c r="BQ85" s="2411"/>
      <c r="BR85" s="2411"/>
      <c r="BS85" s="2411"/>
      <c r="BT85" s="2411"/>
      <c r="BU85" s="2411"/>
      <c r="BV85" s="2411"/>
      <c r="BW85" s="2411"/>
      <c r="BX85" s="2411"/>
      <c r="BY85" s="2411"/>
      <c r="BZ85" s="2411"/>
      <c r="CA85" s="2411"/>
      <c r="CB85" s="2411"/>
      <c r="CC85" s="2411"/>
      <c r="CD85" s="2411"/>
      <c r="CE85" s="2764"/>
      <c r="CF85" s="2764"/>
      <c r="CG85" s="2764"/>
      <c r="CH85" s="2764"/>
      <c r="CI85" s="2764"/>
      <c r="CJ85" s="2764"/>
      <c r="CK85" s="2764"/>
      <c r="CL85" s="2764"/>
    </row>
    <row r="86" spans="1:90" ht="15" customHeight="1" x14ac:dyDescent="0.25">
      <c r="A86" s="3187" t="s">
        <v>4377</v>
      </c>
      <c r="B86" s="1270" t="s">
        <v>4356</v>
      </c>
      <c r="C86" s="1014">
        <f t="shared" ref="C86:C94" si="72">SUM(D86:E86)</f>
        <v>0</v>
      </c>
      <c r="D86" s="3102">
        <f>SUM(F86,H86,J86,L86,N86,P86,R86,T86,)</f>
        <v>0</v>
      </c>
      <c r="E86" s="2361">
        <f>SUM(G86,I86,K86,M86,O86,Q86,S86,U86)</f>
        <v>0</v>
      </c>
      <c r="F86" s="2692"/>
      <c r="G86" s="1074"/>
      <c r="H86" s="2692"/>
      <c r="I86" s="1074"/>
      <c r="J86" s="2692"/>
      <c r="K86" s="1074"/>
      <c r="L86" s="2692"/>
      <c r="M86" s="1074"/>
      <c r="N86" s="2692"/>
      <c r="O86" s="1074"/>
      <c r="P86" s="2692"/>
      <c r="Q86" s="1074"/>
      <c r="R86" s="2692"/>
      <c r="S86" s="1074"/>
      <c r="T86" s="2692"/>
      <c r="U86" s="1138"/>
      <c r="V86" s="2015"/>
      <c r="W86" s="1892" t="str">
        <f t="shared" ref="W86:W94" si="73">$CA86</f>
        <v/>
      </c>
      <c r="X86" s="6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Y86" s="2764"/>
      <c r="BZ86" s="2764"/>
      <c r="CA86" s="2722" t="str">
        <f t="shared" ref="CA86:CA94" si="74">IF(AND($C86&lt;&gt;0,V86=""),"* No olvide ingresar la columna Pueblos Originarios, digite CERO si no tiene.  ",IF(V86&gt;$C86,"* El número de Pueblos Originarios no puede superar el Total.  ",""))</f>
        <v/>
      </c>
      <c r="CB86" s="177"/>
      <c r="CC86" s="177"/>
      <c r="CD86" s="177"/>
      <c r="CE86" s="143"/>
      <c r="CF86" s="143"/>
      <c r="CG86" s="143"/>
      <c r="CH86" s="143"/>
      <c r="CI86" s="143"/>
      <c r="CJ86" s="143"/>
      <c r="CK86" s="143"/>
      <c r="CL86" s="1894">
        <f t="shared" ref="CL86:CL94" si="75">IF(AND($C86&lt;&gt;0,V86=""),1,IF(V86&gt;$C86,1,0))</f>
        <v>0</v>
      </c>
    </row>
    <row r="87" spans="1:90" ht="15" customHeight="1" x14ac:dyDescent="0.25">
      <c r="A87" s="3128"/>
      <c r="B87" s="2575" t="s">
        <v>1055</v>
      </c>
      <c r="C87" s="3107">
        <f t="shared" si="72"/>
        <v>0</v>
      </c>
      <c r="D87" s="2780">
        <f t="shared" ref="D87:E87" si="76">SUM(F87,H87,J87,L87,N87,P87,R87,T87)</f>
        <v>0</v>
      </c>
      <c r="E87" s="1904">
        <f t="shared" si="76"/>
        <v>0</v>
      </c>
      <c r="F87" s="2007"/>
      <c r="G87" s="1906"/>
      <c r="H87" s="2007"/>
      <c r="I87" s="1906"/>
      <c r="J87" s="2007"/>
      <c r="K87" s="1906"/>
      <c r="L87" s="2007"/>
      <c r="M87" s="1906"/>
      <c r="N87" s="2007"/>
      <c r="O87" s="1906"/>
      <c r="P87" s="2007"/>
      <c r="Q87" s="1906"/>
      <c r="R87" s="2007"/>
      <c r="S87" s="1906"/>
      <c r="T87" s="2007"/>
      <c r="U87" s="1977"/>
      <c r="V87" s="190"/>
      <c r="W87" s="1892" t="str">
        <f t="shared" si="73"/>
        <v/>
      </c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Y87" s="2764"/>
      <c r="BZ87" s="2764"/>
      <c r="CA87" s="2722" t="str">
        <f t="shared" si="74"/>
        <v/>
      </c>
      <c r="CB87" s="177"/>
      <c r="CC87" s="177"/>
      <c r="CD87" s="177"/>
      <c r="CE87" s="143"/>
      <c r="CF87" s="143"/>
      <c r="CG87" s="143"/>
      <c r="CH87" s="143"/>
      <c r="CI87" s="143"/>
      <c r="CJ87" s="143"/>
      <c r="CK87" s="143"/>
      <c r="CL87" s="1894">
        <f t="shared" si="75"/>
        <v>0</v>
      </c>
    </row>
    <row r="88" spans="1:90" ht="15" customHeight="1" x14ac:dyDescent="0.25">
      <c r="A88" s="3129"/>
      <c r="B88" s="3108" t="s">
        <v>4357</v>
      </c>
      <c r="C88" s="1018">
        <f t="shared" si="72"/>
        <v>0</v>
      </c>
      <c r="D88" s="2785">
        <f t="shared" ref="D88:E88" si="77">SUM(F88,H88,J88,L88,N88,P88,R88,T88)</f>
        <v>0</v>
      </c>
      <c r="E88" s="2682">
        <f t="shared" si="77"/>
        <v>0</v>
      </c>
      <c r="F88" s="1762"/>
      <c r="G88" s="92"/>
      <c r="H88" s="1762"/>
      <c r="I88" s="92"/>
      <c r="J88" s="1762"/>
      <c r="K88" s="92"/>
      <c r="L88" s="1762"/>
      <c r="M88" s="92"/>
      <c r="N88" s="1762"/>
      <c r="O88" s="92"/>
      <c r="P88" s="1762"/>
      <c r="Q88" s="92"/>
      <c r="R88" s="1762"/>
      <c r="S88" s="92"/>
      <c r="T88" s="1762"/>
      <c r="U88" s="55"/>
      <c r="V88" s="1764"/>
      <c r="W88" s="1892" t="str">
        <f t="shared" si="73"/>
        <v/>
      </c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Y88" s="2764"/>
      <c r="BZ88" s="2764"/>
      <c r="CA88" s="2722" t="str">
        <f t="shared" si="74"/>
        <v/>
      </c>
      <c r="CB88" s="177"/>
      <c r="CC88" s="177"/>
      <c r="CD88" s="177"/>
      <c r="CE88" s="143"/>
      <c r="CF88" s="143"/>
      <c r="CG88" s="143"/>
      <c r="CH88" s="143"/>
      <c r="CI88" s="143"/>
      <c r="CJ88" s="143"/>
      <c r="CK88" s="143"/>
      <c r="CL88" s="1894">
        <f t="shared" si="75"/>
        <v>0</v>
      </c>
    </row>
    <row r="89" spans="1:90" ht="15" customHeight="1" x14ac:dyDescent="0.25">
      <c r="A89" s="3187" t="s">
        <v>4378</v>
      </c>
      <c r="B89" s="1270" t="s">
        <v>4356</v>
      </c>
      <c r="C89" s="1014">
        <f t="shared" si="72"/>
        <v>0</v>
      </c>
      <c r="D89" s="3102">
        <f t="shared" ref="D89:E89" si="78">SUM(F89,H89,J89,L89,N89,P89,R89,T89)</f>
        <v>0</v>
      </c>
      <c r="E89" s="2361">
        <f t="shared" si="78"/>
        <v>0</v>
      </c>
      <c r="F89" s="2692"/>
      <c r="G89" s="1074"/>
      <c r="H89" s="2692"/>
      <c r="I89" s="1074"/>
      <c r="J89" s="2692"/>
      <c r="K89" s="1074"/>
      <c r="L89" s="2692"/>
      <c r="M89" s="1074"/>
      <c r="N89" s="2692"/>
      <c r="O89" s="1074"/>
      <c r="P89" s="2692"/>
      <c r="Q89" s="1074"/>
      <c r="R89" s="2692"/>
      <c r="S89" s="1074"/>
      <c r="T89" s="2692"/>
      <c r="U89" s="1138"/>
      <c r="V89" s="2015"/>
      <c r="W89" s="1892" t="str">
        <f t="shared" si="73"/>
        <v/>
      </c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Y89" s="2764"/>
      <c r="BZ89" s="2764"/>
      <c r="CA89" s="2722" t="str">
        <f t="shared" si="74"/>
        <v/>
      </c>
      <c r="CB89" s="177"/>
      <c r="CC89" s="177"/>
      <c r="CD89" s="177"/>
      <c r="CE89" s="143"/>
      <c r="CF89" s="143"/>
      <c r="CG89" s="143"/>
      <c r="CH89" s="143"/>
      <c r="CI89" s="143"/>
      <c r="CJ89" s="143"/>
      <c r="CK89" s="143"/>
      <c r="CL89" s="1894">
        <f t="shared" si="75"/>
        <v>0</v>
      </c>
    </row>
    <row r="90" spans="1:90" ht="15" customHeight="1" x14ac:dyDescent="0.25">
      <c r="A90" s="3128"/>
      <c r="B90" s="682" t="s">
        <v>1055</v>
      </c>
      <c r="C90" s="3107">
        <f t="shared" si="72"/>
        <v>0</v>
      </c>
      <c r="D90" s="2780">
        <f t="shared" ref="D90:E90" si="79">SUM(F90,H90,J90,L90,N90,P90,R90,T90)</f>
        <v>0</v>
      </c>
      <c r="E90" s="1904">
        <f t="shared" si="79"/>
        <v>0</v>
      </c>
      <c r="F90" s="2007"/>
      <c r="G90" s="1906"/>
      <c r="H90" s="2007"/>
      <c r="I90" s="1906"/>
      <c r="J90" s="2007"/>
      <c r="K90" s="1906"/>
      <c r="L90" s="2007"/>
      <c r="M90" s="1906"/>
      <c r="N90" s="2007"/>
      <c r="O90" s="1906"/>
      <c r="P90" s="2007"/>
      <c r="Q90" s="1906"/>
      <c r="R90" s="2007"/>
      <c r="S90" s="1906"/>
      <c r="T90" s="2007"/>
      <c r="U90" s="1977"/>
      <c r="V90" s="190"/>
      <c r="W90" s="1892" t="str">
        <f t="shared" si="73"/>
        <v/>
      </c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Y90" s="2764"/>
      <c r="BZ90" s="2764"/>
      <c r="CA90" s="2722" t="str">
        <f t="shared" si="74"/>
        <v/>
      </c>
      <c r="CB90" s="177"/>
      <c r="CC90" s="177"/>
      <c r="CD90" s="177"/>
      <c r="CE90" s="143"/>
      <c r="CF90" s="143"/>
      <c r="CG90" s="143"/>
      <c r="CH90" s="143"/>
      <c r="CI90" s="143"/>
      <c r="CJ90" s="143"/>
      <c r="CK90" s="143"/>
      <c r="CL90" s="1894">
        <f t="shared" si="75"/>
        <v>0</v>
      </c>
    </row>
    <row r="91" spans="1:90" ht="15" customHeight="1" x14ac:dyDescent="0.25">
      <c r="A91" s="3129"/>
      <c r="B91" s="2476" t="s">
        <v>4357</v>
      </c>
      <c r="C91" s="1018">
        <f t="shared" si="72"/>
        <v>0</v>
      </c>
      <c r="D91" s="2785">
        <f t="shared" ref="D91:E91" si="80">SUM(F91,H91,J91,L91,N91,P91,R91,T91)</f>
        <v>0</v>
      </c>
      <c r="E91" s="2682">
        <f t="shared" si="80"/>
        <v>0</v>
      </c>
      <c r="F91" s="1762"/>
      <c r="G91" s="92"/>
      <c r="H91" s="1762"/>
      <c r="I91" s="92"/>
      <c r="J91" s="1762"/>
      <c r="K91" s="92"/>
      <c r="L91" s="1762"/>
      <c r="M91" s="92"/>
      <c r="N91" s="1762"/>
      <c r="O91" s="92"/>
      <c r="P91" s="1762"/>
      <c r="Q91" s="92"/>
      <c r="R91" s="1762"/>
      <c r="S91" s="92"/>
      <c r="T91" s="1762"/>
      <c r="U91" s="55"/>
      <c r="V91" s="1764"/>
      <c r="W91" s="1892" t="str">
        <f t="shared" si="73"/>
        <v/>
      </c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Y91" s="2764"/>
      <c r="BZ91" s="2764"/>
      <c r="CA91" s="2722" t="str">
        <f t="shared" si="74"/>
        <v/>
      </c>
      <c r="CB91" s="177"/>
      <c r="CC91" s="177"/>
      <c r="CD91" s="177"/>
      <c r="CE91" s="143"/>
      <c r="CF91" s="143"/>
      <c r="CG91" s="143"/>
      <c r="CH91" s="143"/>
      <c r="CI91" s="143"/>
      <c r="CJ91" s="143"/>
      <c r="CK91" s="143"/>
      <c r="CL91" s="1894">
        <f t="shared" si="75"/>
        <v>0</v>
      </c>
    </row>
    <row r="92" spans="1:90" ht="15" customHeight="1" x14ac:dyDescent="0.25">
      <c r="A92" s="3583" t="s">
        <v>4379</v>
      </c>
      <c r="B92" s="3109" t="s">
        <v>4356</v>
      </c>
      <c r="C92" s="2514">
        <f t="shared" si="72"/>
        <v>0</v>
      </c>
      <c r="D92" s="2780">
        <f t="shared" ref="D92:E92" si="81">SUM(F92,H92,J92,L92,N92,P92,R92,T92)</f>
        <v>0</v>
      </c>
      <c r="E92" s="1904">
        <f t="shared" si="81"/>
        <v>0</v>
      </c>
      <c r="F92" s="2005"/>
      <c r="G92" s="95"/>
      <c r="H92" s="2005"/>
      <c r="I92" s="95"/>
      <c r="J92" s="2005"/>
      <c r="K92" s="95"/>
      <c r="L92" s="2005"/>
      <c r="M92" s="95"/>
      <c r="N92" s="2005"/>
      <c r="O92" s="95"/>
      <c r="P92" s="2005"/>
      <c r="Q92" s="95"/>
      <c r="R92" s="2005"/>
      <c r="S92" s="95"/>
      <c r="T92" s="2005"/>
      <c r="U92" s="1789"/>
      <c r="V92" s="1752"/>
      <c r="W92" s="1892" t="str">
        <f t="shared" si="73"/>
        <v/>
      </c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Y92" s="2764"/>
      <c r="BZ92" s="2764"/>
      <c r="CA92" s="2722" t="str">
        <f t="shared" si="74"/>
        <v/>
      </c>
      <c r="CB92" s="177"/>
      <c r="CC92" s="177"/>
      <c r="CD92" s="177"/>
      <c r="CE92" s="143"/>
      <c r="CF92" s="143"/>
      <c r="CG92" s="143"/>
      <c r="CH92" s="143"/>
      <c r="CI92" s="143"/>
      <c r="CJ92" s="143"/>
      <c r="CK92" s="143"/>
      <c r="CL92" s="1894">
        <f t="shared" si="75"/>
        <v>0</v>
      </c>
    </row>
    <row r="93" spans="1:90" ht="15" customHeight="1" x14ac:dyDescent="0.25">
      <c r="A93" s="3128"/>
      <c r="B93" s="682" t="s">
        <v>1055</v>
      </c>
      <c r="C93" s="3107">
        <f t="shared" si="72"/>
        <v>0</v>
      </c>
      <c r="D93" s="2780">
        <f t="shared" ref="D93:E93" si="82">SUM(F93,H93,J93,L93,N93,P93,R93,T93)</f>
        <v>0</v>
      </c>
      <c r="E93" s="1904">
        <f t="shared" si="82"/>
        <v>0</v>
      </c>
      <c r="F93" s="2007"/>
      <c r="G93" s="1906"/>
      <c r="H93" s="2007"/>
      <c r="I93" s="1906"/>
      <c r="J93" s="2007"/>
      <c r="K93" s="1906"/>
      <c r="L93" s="2007"/>
      <c r="M93" s="1906"/>
      <c r="N93" s="2007"/>
      <c r="O93" s="1906"/>
      <c r="P93" s="2007"/>
      <c r="Q93" s="1906"/>
      <c r="R93" s="2007"/>
      <c r="S93" s="1906"/>
      <c r="T93" s="2007"/>
      <c r="U93" s="1977"/>
      <c r="V93" s="190"/>
      <c r="W93" s="1892" t="str">
        <f t="shared" si="73"/>
        <v/>
      </c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Y93" s="2764"/>
      <c r="BZ93" s="2764"/>
      <c r="CA93" s="2722" t="str">
        <f t="shared" si="74"/>
        <v/>
      </c>
      <c r="CB93" s="177"/>
      <c r="CC93" s="177"/>
      <c r="CD93" s="177"/>
      <c r="CE93" s="143"/>
      <c r="CF93" s="143"/>
      <c r="CG93" s="143"/>
      <c r="CH93" s="143"/>
      <c r="CI93" s="143"/>
      <c r="CJ93" s="143"/>
      <c r="CK93" s="143"/>
      <c r="CL93" s="1894">
        <f t="shared" si="75"/>
        <v>0</v>
      </c>
    </row>
    <row r="94" spans="1:90" ht="15" customHeight="1" x14ac:dyDescent="0.25">
      <c r="A94" s="3129"/>
      <c r="B94" s="3108" t="s">
        <v>4357</v>
      </c>
      <c r="C94" s="1018">
        <f t="shared" si="72"/>
        <v>0</v>
      </c>
      <c r="D94" s="2785">
        <f t="shared" ref="D94:E94" si="83">SUM(F94,H94,J94,L94,N94,P94,R94,T94)</f>
        <v>0</v>
      </c>
      <c r="E94" s="2682">
        <f t="shared" si="83"/>
        <v>0</v>
      </c>
      <c r="F94" s="2007"/>
      <c r="G94" s="1906"/>
      <c r="H94" s="2007"/>
      <c r="I94" s="92"/>
      <c r="J94" s="1762"/>
      <c r="K94" s="92"/>
      <c r="L94" s="1762"/>
      <c r="M94" s="92"/>
      <c r="N94" s="1762"/>
      <c r="O94" s="92"/>
      <c r="P94" s="1762"/>
      <c r="Q94" s="92"/>
      <c r="R94" s="1762"/>
      <c r="S94" s="92"/>
      <c r="T94" s="1762"/>
      <c r="U94" s="55"/>
      <c r="V94" s="1764"/>
      <c r="W94" s="1892" t="str">
        <f t="shared" si="73"/>
        <v/>
      </c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Y94" s="2764"/>
      <c r="BZ94" s="2764"/>
      <c r="CA94" s="2722" t="str">
        <f t="shared" si="74"/>
        <v/>
      </c>
      <c r="CB94" s="177"/>
      <c r="CC94" s="177"/>
      <c r="CD94" s="177"/>
      <c r="CE94" s="143"/>
      <c r="CF94" s="143"/>
      <c r="CG94" s="143"/>
      <c r="CH94" s="143"/>
      <c r="CI94" s="143"/>
      <c r="CJ94" s="143"/>
      <c r="CK94" s="143"/>
      <c r="CL94" s="1894">
        <f t="shared" si="75"/>
        <v>0</v>
      </c>
    </row>
    <row r="95" spans="1:90" ht="16.5" customHeight="1" x14ac:dyDescent="0.25">
      <c r="A95" s="3584" t="s">
        <v>4380</v>
      </c>
      <c r="B95" s="3161"/>
      <c r="C95" s="3161"/>
      <c r="D95" s="3161"/>
      <c r="E95" s="3161"/>
      <c r="F95" s="3161"/>
      <c r="G95" s="3161"/>
      <c r="H95" s="3161"/>
      <c r="I95" s="2411"/>
      <c r="J95" s="2411"/>
      <c r="K95" s="2411"/>
      <c r="L95" s="2411"/>
      <c r="M95" s="2411"/>
      <c r="N95" s="2411"/>
      <c r="O95" s="2411"/>
      <c r="P95" s="2411"/>
      <c r="Q95" s="2411"/>
      <c r="R95" s="2411"/>
      <c r="S95" s="898"/>
      <c r="T95" s="898"/>
      <c r="U95" s="898"/>
      <c r="V95" s="898"/>
      <c r="W95" s="2411"/>
      <c r="X95" s="2411"/>
      <c r="Y95" s="2411"/>
      <c r="Z95" s="2411"/>
      <c r="AA95" s="2411"/>
      <c r="AB95" s="2411"/>
      <c r="AC95" s="2411"/>
      <c r="AD95" s="2411"/>
      <c r="AE95" s="2411"/>
      <c r="AF95" s="2411"/>
      <c r="AG95" s="2411"/>
      <c r="AH95" s="2411"/>
      <c r="AI95" s="2411"/>
      <c r="AJ95" s="2411"/>
      <c r="AK95" s="2411"/>
      <c r="AL95" s="2411"/>
      <c r="AM95" s="2411"/>
      <c r="AN95" s="2411"/>
      <c r="AO95" s="2411"/>
      <c r="AP95" s="2411"/>
      <c r="AQ95" s="2411"/>
      <c r="AR95" s="2411"/>
      <c r="AS95" s="2411"/>
      <c r="AT95" s="2411"/>
      <c r="AU95" s="2411"/>
      <c r="AV95" s="2411"/>
      <c r="AW95" s="2411"/>
      <c r="AX95" s="2411"/>
      <c r="AY95" s="2411"/>
      <c r="AZ95" s="2411"/>
      <c r="BA95" s="2411"/>
      <c r="BB95" s="2411"/>
      <c r="BC95" s="2411"/>
      <c r="BD95" s="2411"/>
      <c r="BE95" s="2411"/>
      <c r="BF95" s="2411"/>
      <c r="BG95" s="2411"/>
      <c r="BH95" s="2411"/>
      <c r="BI95" s="2411"/>
      <c r="BJ95" s="2411"/>
      <c r="BK95" s="2411"/>
      <c r="BL95" s="2411"/>
      <c r="BM95" s="2411"/>
      <c r="BN95" s="2411"/>
      <c r="BO95" s="2411"/>
      <c r="BP95" s="2411"/>
      <c r="BQ95" s="2411"/>
      <c r="BR95" s="2411"/>
      <c r="BS95" s="2411"/>
      <c r="BT95" s="2411"/>
      <c r="BU95" s="2411"/>
      <c r="BV95" s="2411"/>
      <c r="BW95" s="2411"/>
      <c r="BX95" s="2411"/>
      <c r="BY95" s="2411"/>
      <c r="BZ95" s="2411"/>
      <c r="CA95" s="2411"/>
      <c r="CB95" s="2411"/>
      <c r="CC95" s="2411"/>
      <c r="CD95" s="2411"/>
      <c r="CE95" s="2411"/>
      <c r="CF95" s="2411"/>
      <c r="CG95" s="2411"/>
      <c r="CH95" s="2411"/>
      <c r="CI95" s="2411"/>
      <c r="CJ95" s="2411"/>
      <c r="CK95" s="2411"/>
      <c r="CL95" s="2411"/>
    </row>
    <row r="96" spans="1:90" ht="25.5" customHeight="1" x14ac:dyDescent="0.25">
      <c r="A96" s="1671" t="s">
        <v>4376</v>
      </c>
      <c r="B96" s="740" t="s">
        <v>1659</v>
      </c>
      <c r="C96" s="859" t="s">
        <v>4357</v>
      </c>
      <c r="D96" s="489" t="s">
        <v>4361</v>
      </c>
      <c r="E96" s="1168" t="s">
        <v>4356</v>
      </c>
      <c r="F96" s="1169" t="s">
        <v>1055</v>
      </c>
      <c r="G96" s="3104"/>
      <c r="H96" s="2411"/>
      <c r="I96" s="2411"/>
      <c r="J96" s="2411"/>
      <c r="K96" s="2411"/>
      <c r="L96" s="2411"/>
      <c r="M96" s="2411"/>
      <c r="N96" s="2411"/>
      <c r="O96" s="2411"/>
      <c r="P96" s="2411"/>
      <c r="Q96" s="2411"/>
      <c r="R96" s="2411"/>
      <c r="S96" s="2411"/>
      <c r="T96" s="2411"/>
      <c r="U96" s="2411"/>
      <c r="V96" s="2411"/>
      <c r="W96" s="2411"/>
      <c r="X96" s="2411"/>
      <c r="Y96" s="2411"/>
      <c r="Z96" s="2411"/>
      <c r="AA96" s="2411"/>
      <c r="AB96" s="2411"/>
      <c r="AC96" s="2411"/>
      <c r="AD96" s="2411"/>
      <c r="AE96" s="2411"/>
      <c r="AF96" s="2411"/>
      <c r="AG96" s="2411"/>
      <c r="AH96" s="2411"/>
      <c r="AI96" s="2411"/>
      <c r="AJ96" s="2411"/>
      <c r="AK96" s="2411"/>
      <c r="AL96" s="2411"/>
      <c r="AM96" s="2411"/>
      <c r="AN96" s="2411"/>
      <c r="AO96" s="2411"/>
      <c r="AP96" s="2411"/>
      <c r="AQ96" s="2411"/>
      <c r="AR96" s="2411"/>
      <c r="AS96" s="2411"/>
      <c r="AT96" s="2411"/>
      <c r="AU96" s="2411"/>
      <c r="AV96" s="2411"/>
      <c r="AW96" s="2411"/>
      <c r="AX96" s="2411"/>
      <c r="AY96" s="2411"/>
      <c r="AZ96" s="2411"/>
      <c r="BA96" s="2411"/>
      <c r="BB96" s="2411"/>
      <c r="BC96" s="2411"/>
      <c r="BD96" s="2411"/>
      <c r="BE96" s="2411"/>
      <c r="BF96" s="2411"/>
      <c r="BG96" s="2411"/>
      <c r="BH96" s="2411"/>
      <c r="BI96" s="2411"/>
      <c r="BJ96" s="2411"/>
      <c r="BK96" s="2411"/>
      <c r="BL96" s="2411"/>
      <c r="BM96" s="2411"/>
      <c r="BN96" s="2411"/>
      <c r="BO96" s="2411"/>
      <c r="BP96" s="2411"/>
      <c r="BQ96" s="2411"/>
      <c r="BR96" s="2411"/>
      <c r="BS96" s="2411"/>
      <c r="BT96" s="2411"/>
      <c r="BU96" s="2411"/>
      <c r="BV96" s="2411"/>
      <c r="BW96" s="2411"/>
      <c r="BX96" s="2411"/>
      <c r="BY96" s="2411"/>
      <c r="BZ96" s="2411"/>
      <c r="CA96" s="2411"/>
      <c r="CB96" s="2411"/>
      <c r="CC96" s="2411"/>
      <c r="CD96" s="2411"/>
      <c r="CE96" s="2411"/>
      <c r="CF96" s="2411"/>
      <c r="CG96" s="2411"/>
      <c r="CH96" s="2411"/>
      <c r="CI96" s="2411"/>
      <c r="CJ96" s="2411"/>
      <c r="CK96" s="2411"/>
      <c r="CL96" s="2411"/>
    </row>
    <row r="97" spans="1:90" ht="15" customHeight="1" x14ac:dyDescent="0.25">
      <c r="A97" s="1102" t="s">
        <v>4381</v>
      </c>
      <c r="B97" s="3110">
        <f t="shared" ref="B97:B99" si="84">SUM(C97:F97)</f>
        <v>0</v>
      </c>
      <c r="C97" s="304"/>
      <c r="D97" s="1672"/>
      <c r="E97" s="3111"/>
      <c r="F97" s="2028"/>
      <c r="M97" s="2411"/>
      <c r="N97" s="2411"/>
      <c r="O97" s="2411"/>
      <c r="P97" s="2411"/>
      <c r="Q97" s="2411"/>
      <c r="R97" s="2411"/>
      <c r="S97" s="2411"/>
      <c r="T97" s="2411"/>
      <c r="U97" s="2411"/>
      <c r="V97" s="2411"/>
      <c r="W97" s="2411"/>
      <c r="X97" s="2411"/>
      <c r="Y97" s="2411"/>
      <c r="Z97" s="2411"/>
      <c r="AA97" s="2411"/>
      <c r="AB97" s="2411"/>
      <c r="AC97" s="2411"/>
      <c r="AD97" s="2411"/>
      <c r="AE97" s="2411"/>
      <c r="AF97" s="2411"/>
      <c r="AG97" s="2411"/>
      <c r="AH97" s="2411"/>
      <c r="AI97" s="2411"/>
      <c r="AJ97" s="2411"/>
      <c r="AK97" s="2411"/>
      <c r="AL97" s="2411"/>
      <c r="AM97" s="2411"/>
      <c r="AN97" s="2411"/>
      <c r="AO97" s="2411"/>
      <c r="AP97" s="2411"/>
      <c r="AQ97" s="2411"/>
      <c r="AR97" s="2411"/>
      <c r="AS97" s="2411"/>
      <c r="AT97" s="2411"/>
      <c r="AU97" s="2411"/>
      <c r="AV97" s="2411"/>
      <c r="AW97" s="2411"/>
      <c r="AX97" s="2411"/>
      <c r="AY97" s="2411"/>
      <c r="AZ97" s="2411"/>
      <c r="BA97" s="2411"/>
      <c r="BB97" s="2411"/>
      <c r="BC97" s="2411"/>
      <c r="BD97" s="2411"/>
      <c r="BE97" s="2411"/>
      <c r="BF97" s="2411"/>
      <c r="BG97" s="2411"/>
      <c r="BH97" s="2411"/>
      <c r="BI97" s="2411"/>
      <c r="BJ97" s="2411"/>
      <c r="BK97" s="2411"/>
      <c r="BL97" s="2411"/>
      <c r="BM97" s="2411"/>
      <c r="BN97" s="2411"/>
      <c r="BO97" s="2411"/>
      <c r="BP97" s="2411"/>
      <c r="BQ97" s="2411"/>
      <c r="BR97" s="2411"/>
      <c r="BS97" s="2411"/>
      <c r="BT97" s="2411"/>
      <c r="BU97" s="2411"/>
      <c r="BV97" s="2411"/>
      <c r="BW97" s="2411"/>
      <c r="BX97" s="2411"/>
      <c r="BY97" s="2411"/>
      <c r="BZ97" s="2411"/>
      <c r="CA97" s="2411"/>
      <c r="CB97" s="2411"/>
      <c r="CC97" s="2411"/>
      <c r="CD97" s="2411"/>
      <c r="CE97" s="2411"/>
      <c r="CF97" s="2411"/>
      <c r="CG97" s="2411"/>
      <c r="CH97" s="2411"/>
      <c r="CI97" s="2411"/>
      <c r="CJ97" s="2411"/>
      <c r="CK97" s="2411"/>
      <c r="CL97" s="2411"/>
    </row>
    <row r="98" spans="1:90" ht="15" customHeight="1" x14ac:dyDescent="0.25">
      <c r="A98" s="1134" t="s">
        <v>4382</v>
      </c>
      <c r="B98" s="1673">
        <f t="shared" si="84"/>
        <v>0</v>
      </c>
      <c r="C98" s="304"/>
      <c r="D98" s="1672"/>
      <c r="E98" s="1672"/>
      <c r="F98" s="2031"/>
      <c r="M98" s="2411"/>
      <c r="N98" s="2411"/>
      <c r="O98" s="2411"/>
      <c r="P98" s="2411"/>
      <c r="Q98" s="2411"/>
      <c r="R98" s="2411"/>
      <c r="S98" s="2411"/>
      <c r="T98" s="2411"/>
      <c r="U98" s="2411"/>
      <c r="V98" s="2411"/>
      <c r="W98" s="2411"/>
      <c r="X98" s="2411"/>
      <c r="Y98" s="2411"/>
      <c r="Z98" s="2411"/>
      <c r="AA98" s="2411"/>
      <c r="AB98" s="2411"/>
      <c r="AC98" s="2411"/>
      <c r="AD98" s="2411"/>
      <c r="AE98" s="2411"/>
      <c r="AF98" s="2411"/>
      <c r="AG98" s="2411"/>
      <c r="AH98" s="2411"/>
      <c r="AI98" s="2411"/>
      <c r="AJ98" s="2411"/>
      <c r="AK98" s="2411"/>
      <c r="AL98" s="2411"/>
      <c r="AM98" s="2411"/>
      <c r="AN98" s="2411"/>
      <c r="AO98" s="2411"/>
      <c r="AP98" s="2411"/>
      <c r="AQ98" s="2411"/>
      <c r="AR98" s="2411"/>
      <c r="AS98" s="2411"/>
      <c r="AT98" s="2411"/>
      <c r="AU98" s="2411"/>
      <c r="AV98" s="2411"/>
      <c r="AW98" s="2411"/>
      <c r="AX98" s="2411"/>
      <c r="AY98" s="2411"/>
      <c r="AZ98" s="2411"/>
      <c r="BA98" s="2411"/>
      <c r="BB98" s="2411"/>
      <c r="BC98" s="2411"/>
      <c r="BD98" s="2411"/>
      <c r="BE98" s="2411"/>
      <c r="BF98" s="2411"/>
      <c r="BG98" s="2411"/>
      <c r="BH98" s="2411"/>
      <c r="BI98" s="2411"/>
      <c r="BJ98" s="2411"/>
      <c r="BK98" s="2411"/>
      <c r="BL98" s="2411"/>
      <c r="BM98" s="2411"/>
      <c r="BN98" s="2411"/>
      <c r="BO98" s="2411"/>
      <c r="BP98" s="2411"/>
      <c r="BQ98" s="2411"/>
      <c r="BR98" s="2411"/>
      <c r="BS98" s="2411"/>
      <c r="BT98" s="2411"/>
      <c r="BU98" s="2411"/>
      <c r="BV98" s="2411"/>
      <c r="BW98" s="2411"/>
      <c r="BX98" s="2411"/>
      <c r="BY98" s="2411"/>
      <c r="BZ98" s="2411"/>
      <c r="CA98" s="2411"/>
      <c r="CB98" s="2411"/>
      <c r="CC98" s="2411"/>
      <c r="CD98" s="2411"/>
      <c r="CE98" s="2411"/>
      <c r="CF98" s="2411"/>
      <c r="CG98" s="2411"/>
      <c r="CH98" s="2411"/>
      <c r="CI98" s="2411"/>
      <c r="CJ98" s="2411"/>
      <c r="CK98" s="2411"/>
      <c r="CL98" s="2411"/>
    </row>
    <row r="99" spans="1:90" ht="15" customHeight="1" x14ac:dyDescent="0.25">
      <c r="A99" s="1106" t="s">
        <v>4383</v>
      </c>
      <c r="B99" s="1674">
        <f t="shared" si="84"/>
        <v>0</v>
      </c>
      <c r="C99" s="3112"/>
      <c r="D99" s="1675"/>
      <c r="E99" s="1675"/>
      <c r="F99" s="2032"/>
      <c r="M99" s="2411"/>
      <c r="N99" s="2411"/>
      <c r="O99" s="2411"/>
      <c r="P99" s="2411"/>
      <c r="Q99" s="2411"/>
      <c r="R99" s="2411"/>
      <c r="S99" s="2411"/>
      <c r="T99" s="2411"/>
      <c r="U99" s="2411"/>
      <c r="V99" s="2411"/>
      <c r="W99" s="2411"/>
      <c r="X99" s="2411"/>
      <c r="Y99" s="2411"/>
      <c r="Z99" s="2411"/>
      <c r="AA99" s="2411"/>
      <c r="AB99" s="2411"/>
      <c r="AC99" s="2411"/>
      <c r="AD99" s="2411"/>
      <c r="AE99" s="2411"/>
      <c r="AF99" s="2411"/>
      <c r="AG99" s="2411"/>
      <c r="AH99" s="2411"/>
      <c r="AI99" s="2411"/>
      <c r="AJ99" s="2411"/>
      <c r="AK99" s="2411"/>
      <c r="AL99" s="2411"/>
      <c r="AM99" s="2411"/>
      <c r="AN99" s="2411"/>
      <c r="AO99" s="2411"/>
      <c r="AP99" s="2411"/>
      <c r="AQ99" s="2411"/>
      <c r="AR99" s="2411"/>
      <c r="AS99" s="2411"/>
      <c r="AT99" s="2411"/>
      <c r="AU99" s="2411"/>
      <c r="AV99" s="2411"/>
      <c r="AW99" s="2411"/>
      <c r="AX99" s="2411"/>
      <c r="AY99" s="2411"/>
      <c r="AZ99" s="2411"/>
      <c r="BA99" s="2411"/>
      <c r="BB99" s="2411"/>
      <c r="BC99" s="2411"/>
      <c r="BD99" s="2411"/>
      <c r="BE99" s="2411"/>
      <c r="BF99" s="2411"/>
      <c r="BG99" s="2411"/>
      <c r="BH99" s="2411"/>
      <c r="BI99" s="2411"/>
      <c r="BJ99" s="2411"/>
      <c r="BK99" s="2411"/>
      <c r="BL99" s="2411"/>
      <c r="BM99" s="2411"/>
      <c r="BN99" s="2411"/>
      <c r="BO99" s="2411"/>
      <c r="BP99" s="2411"/>
      <c r="BQ99" s="2411"/>
      <c r="BR99" s="2411"/>
      <c r="BS99" s="2411"/>
      <c r="BT99" s="2411"/>
      <c r="BU99" s="2411"/>
      <c r="BV99" s="2411"/>
      <c r="BW99" s="2411"/>
      <c r="BX99" s="2411"/>
      <c r="BY99" s="2411"/>
      <c r="BZ99" s="2411"/>
      <c r="CA99" s="2411"/>
      <c r="CB99" s="2411"/>
      <c r="CC99" s="2411"/>
      <c r="CD99" s="2411"/>
      <c r="CE99" s="2411"/>
      <c r="CF99" s="2411"/>
      <c r="CG99" s="2411"/>
      <c r="CH99" s="2411"/>
      <c r="CI99" s="2411"/>
      <c r="CJ99" s="2411"/>
      <c r="CK99" s="2411"/>
      <c r="CL99" s="2411"/>
    </row>
    <row r="100" spans="1:90" ht="16.5" customHeight="1" x14ac:dyDescent="0.25">
      <c r="A100" s="3585" t="s">
        <v>4384</v>
      </c>
      <c r="B100" s="3142"/>
      <c r="C100" s="3142"/>
      <c r="D100" s="3142"/>
      <c r="E100" s="3084"/>
      <c r="F100" s="3084"/>
      <c r="G100" s="3084"/>
      <c r="H100" s="3084"/>
      <c r="I100" s="3084"/>
      <c r="J100" s="3084"/>
      <c r="K100" s="3084"/>
      <c r="L100" s="3084"/>
      <c r="M100" s="3084"/>
      <c r="N100" s="3084"/>
      <c r="O100" s="3084"/>
      <c r="P100" s="3084"/>
      <c r="Q100" s="3084"/>
      <c r="R100" s="3084"/>
      <c r="S100" s="3084"/>
      <c r="T100" s="3084"/>
      <c r="U100" s="3084"/>
      <c r="V100" s="3084"/>
      <c r="W100" s="3084"/>
      <c r="X100" s="3084"/>
      <c r="Y100" s="3084"/>
      <c r="Z100" s="3084"/>
      <c r="AA100" s="3084"/>
      <c r="AB100" s="3084"/>
      <c r="AC100" s="3084"/>
      <c r="AD100" s="3084"/>
      <c r="AE100" s="3084"/>
      <c r="AF100" s="3084"/>
      <c r="AG100" s="3084"/>
      <c r="AH100" s="3084"/>
      <c r="AI100" s="3084"/>
      <c r="AJ100" s="3084"/>
      <c r="AK100" s="3084"/>
      <c r="AL100" s="3084"/>
      <c r="AM100" s="3084"/>
      <c r="AN100" s="2411"/>
      <c r="AO100" s="2411"/>
      <c r="AP100" s="2411"/>
      <c r="AQ100" s="2411"/>
      <c r="AR100" s="2411"/>
      <c r="AS100" s="2411"/>
      <c r="AT100" s="2411"/>
      <c r="AU100" s="2411"/>
      <c r="AV100" s="2411"/>
      <c r="AW100" s="2411"/>
      <c r="AX100" s="2411"/>
      <c r="AY100" s="2411"/>
      <c r="AZ100" s="2411"/>
      <c r="BA100" s="2411"/>
      <c r="BB100" s="2411"/>
      <c r="BC100" s="2411"/>
      <c r="BD100" s="2411"/>
      <c r="BE100" s="2411"/>
      <c r="BF100" s="2411"/>
      <c r="BG100" s="2411"/>
      <c r="BH100" s="2411"/>
      <c r="BI100" s="2411"/>
      <c r="BJ100" s="2411"/>
      <c r="BK100" s="2411"/>
      <c r="BL100" s="2411"/>
      <c r="BM100" s="2411"/>
      <c r="BN100" s="2411"/>
      <c r="BO100" s="2411"/>
      <c r="BP100" s="2411"/>
      <c r="BQ100" s="2411"/>
      <c r="BR100" s="2411"/>
      <c r="BS100" s="2411"/>
      <c r="BT100" s="2411"/>
      <c r="BU100" s="2411"/>
      <c r="BV100" s="2411"/>
      <c r="BW100" s="2411"/>
      <c r="BX100" s="2411"/>
      <c r="BY100" s="2411"/>
      <c r="BZ100" s="2411"/>
      <c r="CA100" s="2411"/>
      <c r="CB100" s="2411"/>
      <c r="CC100" s="2411"/>
      <c r="CD100" s="2411"/>
      <c r="CE100" s="2411"/>
      <c r="CF100" s="2411"/>
      <c r="CG100" s="2411"/>
      <c r="CH100" s="2411"/>
      <c r="CI100" s="2411"/>
      <c r="CJ100" s="2411"/>
      <c r="CK100" s="2411"/>
      <c r="CL100" s="2411"/>
    </row>
    <row r="101" spans="1:90" ht="21" customHeight="1" x14ac:dyDescent="0.25">
      <c r="A101" s="3373" t="s">
        <v>1113</v>
      </c>
      <c r="B101" s="3187" t="s">
        <v>2598</v>
      </c>
      <c r="C101" s="3187" t="s">
        <v>2599</v>
      </c>
      <c r="D101" s="3381" t="s">
        <v>106</v>
      </c>
      <c r="E101" s="3124"/>
      <c r="F101" s="3124"/>
      <c r="G101" s="3124"/>
      <c r="H101" s="3124"/>
      <c r="I101" s="3124"/>
      <c r="J101" s="3124"/>
      <c r="K101" s="3124"/>
      <c r="L101" s="3124"/>
      <c r="M101" s="3124"/>
      <c r="N101" s="3124"/>
      <c r="O101" s="3124"/>
      <c r="P101" s="3124"/>
      <c r="Q101" s="3124"/>
      <c r="R101" s="3124"/>
      <c r="S101" s="3135"/>
      <c r="T101" s="3582" t="s">
        <v>4385</v>
      </c>
      <c r="U101" s="3161"/>
      <c r="V101" s="3161"/>
      <c r="W101" s="3161"/>
      <c r="X101" s="3265"/>
      <c r="Y101" s="3139" t="s">
        <v>41</v>
      </c>
      <c r="Z101" s="2764"/>
      <c r="AA101" s="2764"/>
      <c r="AB101" s="2764"/>
      <c r="AC101" s="2764"/>
      <c r="AD101" s="2764"/>
      <c r="AE101" s="2411"/>
      <c r="AF101" s="2411"/>
      <c r="AG101" s="2411"/>
      <c r="AH101" s="2411"/>
      <c r="AI101" s="2411"/>
      <c r="AJ101" s="2411"/>
      <c r="AK101" s="2411"/>
      <c r="AL101" s="2411"/>
      <c r="AM101" s="2411"/>
      <c r="AN101" s="2411"/>
      <c r="AO101" s="2411"/>
      <c r="AP101" s="2411"/>
      <c r="AQ101" s="2411"/>
      <c r="AR101" s="2411"/>
      <c r="AS101" s="2411"/>
      <c r="AT101" s="2411"/>
      <c r="AU101" s="2411"/>
      <c r="AV101" s="2411"/>
      <c r="AW101" s="2411"/>
      <c r="AX101" s="2411"/>
      <c r="AY101" s="2411"/>
      <c r="AZ101" s="2411"/>
      <c r="BA101" s="2411"/>
      <c r="BB101" s="2411"/>
      <c r="BC101" s="2411"/>
      <c r="BD101" s="2411"/>
      <c r="BE101" s="2411"/>
      <c r="BF101" s="2411"/>
      <c r="BG101" s="2411"/>
      <c r="BH101" s="2411"/>
      <c r="BI101" s="2411"/>
      <c r="BJ101" s="2411"/>
      <c r="BK101" s="2411"/>
      <c r="BL101" s="2411"/>
      <c r="BM101" s="2411"/>
      <c r="BN101" s="2411"/>
      <c r="BO101" s="2411"/>
      <c r="BP101" s="2411"/>
      <c r="BQ101" s="2411"/>
      <c r="BR101" s="2411"/>
      <c r="BS101" s="2411"/>
      <c r="BT101" s="2411"/>
      <c r="BU101" s="2411"/>
      <c r="BV101" s="2411"/>
      <c r="BW101" s="2411"/>
      <c r="BX101" s="2411"/>
      <c r="BY101" s="2411"/>
      <c r="BZ101" s="2411"/>
      <c r="CA101" s="2411"/>
      <c r="CB101" s="2411"/>
      <c r="CC101" s="2411"/>
      <c r="CD101" s="2411"/>
      <c r="CE101" s="2411"/>
      <c r="CF101" s="2411"/>
      <c r="CG101" s="2411"/>
      <c r="CH101" s="2411"/>
      <c r="CI101" s="2411"/>
      <c r="CJ101" s="2411"/>
      <c r="CK101" s="2411"/>
      <c r="CL101" s="2411"/>
    </row>
    <row r="102" spans="1:90" ht="47.25" customHeight="1" x14ac:dyDescent="0.25">
      <c r="A102" s="3165"/>
      <c r="B102" s="3128"/>
      <c r="C102" s="3128"/>
      <c r="D102" s="3211" t="s">
        <v>3909</v>
      </c>
      <c r="E102" s="3124"/>
      <c r="F102" s="3211" t="s">
        <v>4353</v>
      </c>
      <c r="G102" s="3122"/>
      <c r="H102" s="3303" t="s">
        <v>1503</v>
      </c>
      <c r="I102" s="3122"/>
      <c r="J102" s="3211" t="s">
        <v>1504</v>
      </c>
      <c r="K102" s="3122"/>
      <c r="L102" s="3211" t="s">
        <v>1505</v>
      </c>
      <c r="M102" s="3122"/>
      <c r="N102" s="3211" t="s">
        <v>1506</v>
      </c>
      <c r="O102" s="3122"/>
      <c r="P102" s="3211" t="s">
        <v>1507</v>
      </c>
      <c r="Q102" s="3122"/>
      <c r="R102" s="3211" t="s">
        <v>955</v>
      </c>
      <c r="S102" s="3135"/>
      <c r="T102" s="3407" t="s">
        <v>4339</v>
      </c>
      <c r="U102" s="3177" t="s">
        <v>4340</v>
      </c>
      <c r="V102" s="3177" t="s">
        <v>4344</v>
      </c>
      <c r="W102" s="3177" t="s">
        <v>4347</v>
      </c>
      <c r="X102" s="3406" t="s">
        <v>4354</v>
      </c>
      <c r="Y102" s="3180"/>
      <c r="Z102" s="2764"/>
      <c r="AA102" s="2764"/>
      <c r="AB102" s="2764"/>
      <c r="AC102" s="2411"/>
      <c r="AD102" s="2411"/>
      <c r="AE102" s="2411"/>
      <c r="AF102" s="2411"/>
      <c r="AG102" s="2411"/>
      <c r="AH102" s="2411"/>
      <c r="AI102" s="2411"/>
      <c r="AJ102" s="2411"/>
      <c r="AK102" s="2411"/>
      <c r="AL102" s="2411"/>
      <c r="AM102" s="2411"/>
      <c r="AN102" s="2411"/>
      <c r="AO102" s="2411"/>
      <c r="AP102" s="2411"/>
      <c r="AQ102" s="2411"/>
      <c r="AR102" s="2411"/>
      <c r="AS102" s="2411"/>
      <c r="AT102" s="2411"/>
      <c r="AU102" s="2411"/>
      <c r="AV102" s="2411"/>
      <c r="AW102" s="2411"/>
      <c r="AX102" s="2411"/>
      <c r="AY102" s="2411"/>
      <c r="AZ102" s="2411"/>
      <c r="BA102" s="2411"/>
      <c r="BB102" s="2411"/>
      <c r="BC102" s="2411"/>
      <c r="BD102" s="2411"/>
      <c r="BE102" s="2411"/>
      <c r="BF102" s="2411"/>
      <c r="BG102" s="2411"/>
      <c r="BH102" s="2411"/>
      <c r="BI102" s="2411"/>
      <c r="BJ102" s="2411"/>
      <c r="BK102" s="2411"/>
      <c r="BL102" s="2411"/>
      <c r="BM102" s="2411"/>
      <c r="BN102" s="2411"/>
      <c r="BO102" s="2411"/>
      <c r="BP102" s="2411"/>
      <c r="BQ102" s="2411"/>
      <c r="BR102" s="2411"/>
      <c r="BS102" s="2411"/>
      <c r="BT102" s="2411"/>
      <c r="BU102" s="2411"/>
      <c r="BV102" s="2411"/>
      <c r="BW102" s="2411"/>
      <c r="BX102" s="2411"/>
      <c r="BY102" s="2411"/>
      <c r="BZ102" s="2411"/>
      <c r="CA102" s="2411"/>
      <c r="CB102" s="2411"/>
      <c r="CC102" s="2411"/>
      <c r="CD102" s="2411"/>
      <c r="CE102" s="2411"/>
      <c r="CF102" s="2411"/>
      <c r="CG102" s="2411"/>
      <c r="CH102" s="2411"/>
      <c r="CI102" s="2411"/>
      <c r="CJ102" s="2411"/>
      <c r="CK102" s="2411"/>
    </row>
    <row r="103" spans="1:90" ht="14.25" customHeight="1" x14ac:dyDescent="0.25">
      <c r="A103" s="3142"/>
      <c r="B103" s="3129"/>
      <c r="C103" s="3129"/>
      <c r="D103" s="1882" t="s">
        <v>63</v>
      </c>
      <c r="E103" s="2008" t="s">
        <v>64</v>
      </c>
      <c r="F103" s="1994" t="s">
        <v>63</v>
      </c>
      <c r="G103" s="2016" t="s">
        <v>64</v>
      </c>
      <c r="H103" s="1882" t="s">
        <v>63</v>
      </c>
      <c r="I103" s="2008" t="s">
        <v>64</v>
      </c>
      <c r="J103" s="1994" t="s">
        <v>63</v>
      </c>
      <c r="K103" s="2016" t="s">
        <v>64</v>
      </c>
      <c r="L103" s="1882" t="s">
        <v>63</v>
      </c>
      <c r="M103" s="2008" t="s">
        <v>64</v>
      </c>
      <c r="N103" s="1994" t="s">
        <v>63</v>
      </c>
      <c r="O103" s="2016" t="s">
        <v>64</v>
      </c>
      <c r="P103" s="1882" t="s">
        <v>63</v>
      </c>
      <c r="Q103" s="2008" t="s">
        <v>64</v>
      </c>
      <c r="R103" s="1994" t="s">
        <v>63</v>
      </c>
      <c r="S103" s="2049" t="s">
        <v>64</v>
      </c>
      <c r="T103" s="3168"/>
      <c r="U103" s="3163"/>
      <c r="V103" s="3163"/>
      <c r="W103" s="3163"/>
      <c r="X103" s="3198"/>
      <c r="Y103" s="3180"/>
      <c r="Z103" s="2764"/>
      <c r="AA103" s="2764"/>
      <c r="AB103" s="2764"/>
      <c r="AC103" s="2411"/>
      <c r="AD103" s="2411"/>
      <c r="AE103" s="2411"/>
      <c r="AF103" s="2411"/>
      <c r="AG103" s="2411"/>
      <c r="AH103" s="2411"/>
      <c r="AI103" s="2411"/>
      <c r="AJ103" s="2411"/>
      <c r="AK103" s="2411"/>
      <c r="AL103" s="2411"/>
      <c r="AM103" s="2411"/>
      <c r="AN103" s="2411"/>
      <c r="AO103" s="2411"/>
      <c r="AP103" s="2411"/>
      <c r="AQ103" s="2411"/>
      <c r="AR103" s="2411"/>
      <c r="AS103" s="2411"/>
      <c r="AT103" s="2411"/>
      <c r="AU103" s="2411"/>
      <c r="AV103" s="2411"/>
      <c r="AW103" s="2411"/>
      <c r="AX103" s="2411"/>
      <c r="AY103" s="2411"/>
      <c r="AZ103" s="2411"/>
      <c r="BA103" s="2411"/>
      <c r="BB103" s="2411"/>
      <c r="BC103" s="2411"/>
      <c r="BD103" s="2411"/>
      <c r="BE103" s="2411"/>
      <c r="BF103" s="2411"/>
      <c r="BG103" s="2411"/>
      <c r="BH103" s="2411"/>
      <c r="BI103" s="2411"/>
      <c r="BJ103" s="2411"/>
      <c r="BK103" s="2411"/>
      <c r="BL103" s="2411"/>
      <c r="BM103" s="2411"/>
      <c r="BN103" s="2411"/>
      <c r="BO103" s="2411"/>
      <c r="BP103" s="2411"/>
      <c r="BQ103" s="2411"/>
      <c r="BR103" s="2411"/>
      <c r="BS103" s="2411"/>
      <c r="BT103" s="2411"/>
      <c r="BU103" s="2411"/>
      <c r="BV103" s="2411"/>
      <c r="BW103" s="2411"/>
      <c r="BX103" s="2411"/>
      <c r="BY103" s="2411"/>
      <c r="BZ103" s="2411"/>
      <c r="CA103" s="2411"/>
      <c r="CB103" s="2411"/>
      <c r="CC103" s="2411"/>
      <c r="CD103" s="2411"/>
      <c r="CE103" s="2411"/>
      <c r="CF103" s="2411"/>
      <c r="CG103" s="2411"/>
      <c r="CH103" s="2411"/>
      <c r="CI103" s="2411"/>
      <c r="CJ103" s="2411"/>
      <c r="CK103" s="2411"/>
      <c r="CL103" s="2411"/>
    </row>
    <row r="104" spans="1:90" ht="14.25" customHeight="1" x14ac:dyDescent="0.25">
      <c r="A104" s="862" t="s">
        <v>4386</v>
      </c>
      <c r="B104" s="188"/>
      <c r="C104" s="220"/>
      <c r="D104" s="33"/>
      <c r="E104" s="80"/>
      <c r="F104" s="33"/>
      <c r="G104" s="80"/>
      <c r="H104" s="33"/>
      <c r="I104" s="80"/>
      <c r="J104" s="33"/>
      <c r="K104" s="80"/>
      <c r="L104" s="33"/>
      <c r="M104" s="80"/>
      <c r="N104" s="33"/>
      <c r="O104" s="80"/>
      <c r="P104" s="33"/>
      <c r="Q104" s="80"/>
      <c r="R104" s="33"/>
      <c r="S104" s="53"/>
      <c r="T104" s="81"/>
      <c r="U104" s="34"/>
      <c r="V104" s="34"/>
      <c r="W104" s="34"/>
      <c r="X104" s="1749"/>
      <c r="Y104" s="1801"/>
      <c r="Z104" s="1892" t="str">
        <f t="shared" ref="Z104:Z105" si="85">$CA104</f>
        <v/>
      </c>
      <c r="AA104" s="143"/>
      <c r="AB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  <c r="BJ104" s="143"/>
      <c r="BK104" s="143"/>
      <c r="CA104" s="2722" t="str">
        <f t="shared" ref="CA104:CA105" si="86">IF(AND($C104&lt;&gt;0,Y104=""),"* No olvide ingresar la columna Pueblos Originarios, digite CERO si no tiene.  ",IF(Y104&gt;$C104,"* El número de Pueblos Originarios no puede superar el N° de Participantes  ",""))</f>
        <v/>
      </c>
      <c r="CB104" s="2764"/>
      <c r="CC104" s="2764"/>
      <c r="CD104" s="2411"/>
      <c r="CE104" s="2411"/>
      <c r="CF104" s="2411"/>
      <c r="CG104" s="2411"/>
      <c r="CH104" s="2411"/>
      <c r="CI104" s="2411"/>
      <c r="CJ104" s="2411"/>
      <c r="CK104" s="2411"/>
      <c r="CL104" s="1894">
        <f t="shared" ref="CL104:CL105" si="87">IF(AND($C104&lt;&gt;0,Y104=""),1,IF(Y104&gt;$C104,1,0))</f>
        <v>0</v>
      </c>
    </row>
    <row r="105" spans="1:90" ht="15" customHeight="1" x14ac:dyDescent="0.25">
      <c r="A105" s="692" t="s">
        <v>4387</v>
      </c>
      <c r="B105" s="1818"/>
      <c r="C105" s="56"/>
      <c r="D105" s="41"/>
      <c r="E105" s="92"/>
      <c r="F105" s="41"/>
      <c r="G105" s="92"/>
      <c r="H105" s="41"/>
      <c r="I105" s="92"/>
      <c r="J105" s="41"/>
      <c r="K105" s="92"/>
      <c r="L105" s="41"/>
      <c r="M105" s="92"/>
      <c r="N105" s="41"/>
      <c r="O105" s="92"/>
      <c r="P105" s="41"/>
      <c r="Q105" s="92"/>
      <c r="R105" s="41"/>
      <c r="S105" s="55"/>
      <c r="T105" s="40"/>
      <c r="U105" s="37"/>
      <c r="V105" s="37"/>
      <c r="W105" s="37"/>
      <c r="X105" s="1763"/>
      <c r="Y105" s="1764"/>
      <c r="Z105" s="1892" t="str">
        <f t="shared" si="85"/>
        <v/>
      </c>
      <c r="AA105" s="143"/>
      <c r="AB105" s="143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CA105" s="2722" t="str">
        <f t="shared" si="86"/>
        <v/>
      </c>
      <c r="CB105" s="2764"/>
      <c r="CC105" s="2764"/>
      <c r="CD105" s="2411"/>
      <c r="CE105" s="2411"/>
      <c r="CF105" s="2411"/>
      <c r="CG105" s="2411"/>
      <c r="CH105" s="2411"/>
      <c r="CI105" s="2411"/>
      <c r="CJ105" s="2411"/>
      <c r="CK105" s="2411"/>
      <c r="CL105" s="1894">
        <f t="shared" si="87"/>
        <v>0</v>
      </c>
    </row>
    <row r="106" spans="1:90" ht="16.5" customHeight="1" x14ac:dyDescent="0.25">
      <c r="A106" s="3581" t="s">
        <v>4388</v>
      </c>
      <c r="B106" s="3142"/>
      <c r="C106" s="3142"/>
      <c r="D106" s="3142"/>
      <c r="E106" s="3088"/>
      <c r="F106" s="3088"/>
      <c r="G106" s="3088"/>
      <c r="H106" s="3088"/>
      <c r="I106" s="3088"/>
      <c r="J106" s="3088"/>
      <c r="K106" s="3088"/>
      <c r="L106" s="3088"/>
      <c r="M106" s="3088"/>
      <c r="N106" s="3088"/>
      <c r="O106" s="3088"/>
      <c r="P106" s="3088"/>
      <c r="Q106" s="3088"/>
      <c r="R106" s="3088"/>
      <c r="S106" s="3088"/>
      <c r="T106" s="3088"/>
      <c r="U106" s="3088"/>
      <c r="V106" s="3088"/>
      <c r="W106" s="3088"/>
      <c r="X106" s="3088"/>
      <c r="Y106" s="3088"/>
      <c r="Z106" s="3088"/>
      <c r="AA106" s="3088"/>
      <c r="AB106" s="3088"/>
      <c r="AC106" s="3088"/>
      <c r="AD106" s="3088"/>
      <c r="AE106" s="3088"/>
      <c r="AF106" s="3088"/>
      <c r="AG106" s="3088"/>
      <c r="AH106" s="3088"/>
      <c r="AI106" s="3088"/>
      <c r="AJ106" s="3088"/>
      <c r="AK106" s="3088"/>
      <c r="AL106" s="3088"/>
      <c r="AM106" s="3088"/>
      <c r="AN106" s="2411"/>
      <c r="AO106" s="2411"/>
      <c r="AP106" s="2411"/>
      <c r="AQ106" s="2411"/>
      <c r="AR106" s="2411"/>
      <c r="AS106" s="2411"/>
      <c r="AT106" s="2411"/>
      <c r="AU106" s="2411"/>
      <c r="AV106" s="2411"/>
      <c r="AW106" s="2411"/>
      <c r="AX106" s="2411"/>
      <c r="AY106" s="2411"/>
      <c r="AZ106" s="2411"/>
      <c r="BA106" s="2411"/>
      <c r="BB106" s="2411"/>
      <c r="BC106" s="2411"/>
      <c r="BD106" s="2411"/>
      <c r="BE106" s="2411"/>
      <c r="BF106" s="2411"/>
      <c r="BG106" s="2411"/>
      <c r="BH106" s="2411"/>
      <c r="BI106" s="2411"/>
      <c r="BJ106" s="2411"/>
      <c r="BK106" s="2411"/>
      <c r="BL106" s="2411"/>
      <c r="BM106" s="2411"/>
      <c r="BN106" s="2411"/>
      <c r="BO106" s="2411"/>
      <c r="BP106" s="2411"/>
      <c r="BQ106" s="2411"/>
      <c r="BR106" s="2411"/>
      <c r="BS106" s="2411"/>
      <c r="BT106" s="2411"/>
      <c r="BU106" s="2411"/>
      <c r="BV106" s="2411"/>
      <c r="BW106" s="2411"/>
      <c r="BX106" s="2411"/>
      <c r="BY106" s="2411"/>
      <c r="BZ106" s="2411"/>
      <c r="CA106" s="2411"/>
      <c r="CB106" s="2411"/>
      <c r="CC106" s="2411"/>
      <c r="CD106" s="2411"/>
      <c r="CE106" s="2411"/>
      <c r="CF106" s="2411"/>
      <c r="CG106" s="2411"/>
      <c r="CH106" s="2411"/>
      <c r="CI106" s="2411"/>
      <c r="CJ106" s="2411"/>
      <c r="CK106" s="2411"/>
      <c r="CL106" s="2411"/>
    </row>
    <row r="107" spans="1:90" ht="14.25" customHeight="1" x14ac:dyDescent="0.25">
      <c r="A107" s="1676" t="s">
        <v>1113</v>
      </c>
      <c r="B107" s="3113" t="s">
        <v>1114</v>
      </c>
      <c r="C107" s="2096" t="s">
        <v>4389</v>
      </c>
      <c r="D107" s="1856" t="s">
        <v>4390</v>
      </c>
      <c r="E107" s="2411"/>
      <c r="F107" s="2411"/>
      <c r="G107" s="2411"/>
      <c r="H107" s="2411"/>
      <c r="I107" s="2411"/>
      <c r="J107" s="2411"/>
      <c r="K107" s="2411"/>
      <c r="L107" s="2411"/>
      <c r="M107" s="2411"/>
      <c r="N107" s="2411"/>
      <c r="O107" s="2411"/>
      <c r="P107" s="2411"/>
      <c r="Q107" s="2411"/>
      <c r="R107" s="2411"/>
      <c r="S107" s="2411"/>
      <c r="T107" s="2411"/>
      <c r="U107" s="2411"/>
      <c r="V107" s="2411"/>
      <c r="W107" s="2411"/>
      <c r="X107" s="2411"/>
      <c r="Y107" s="2411"/>
      <c r="Z107" s="2411"/>
      <c r="AA107" s="2411"/>
      <c r="AB107" s="2411"/>
      <c r="AC107" s="2411"/>
      <c r="AD107" s="2411"/>
      <c r="AE107" s="2411"/>
      <c r="AF107" s="2411"/>
      <c r="AG107" s="2411"/>
      <c r="AH107" s="2411"/>
      <c r="AI107" s="2411"/>
      <c r="AJ107" s="2411"/>
      <c r="AK107" s="2411"/>
      <c r="AL107" s="2411"/>
      <c r="AM107" s="2411"/>
      <c r="AN107" s="2411"/>
      <c r="AO107" s="2764"/>
      <c r="AP107" s="2764"/>
      <c r="AQ107" s="2764"/>
      <c r="AR107" s="2764"/>
      <c r="AS107" s="2764"/>
      <c r="AT107" s="2764"/>
      <c r="AU107" s="2411"/>
      <c r="AV107" s="2411"/>
      <c r="AW107" s="2411"/>
      <c r="AX107" s="2411"/>
      <c r="AY107" s="2411"/>
      <c r="AZ107" s="2411"/>
      <c r="BA107" s="2411"/>
      <c r="BB107" s="2764"/>
      <c r="BC107" s="2411"/>
      <c r="BD107" s="2411"/>
      <c r="BE107" s="2411"/>
      <c r="BF107" s="2411"/>
      <c r="BG107" s="2411"/>
      <c r="BH107" s="2411"/>
      <c r="BI107" s="2411"/>
      <c r="BJ107" s="2411"/>
      <c r="BK107" s="2411"/>
      <c r="BL107" s="2411"/>
      <c r="BM107" s="2411"/>
      <c r="BN107" s="2411"/>
      <c r="BO107" s="2411"/>
      <c r="BP107" s="2411"/>
      <c r="BQ107" s="2411"/>
      <c r="BR107" s="2411"/>
      <c r="BS107" s="2411"/>
      <c r="BT107" s="2411"/>
      <c r="BU107" s="2411"/>
      <c r="BV107" s="2411"/>
      <c r="BW107" s="2411"/>
      <c r="BX107" s="2411"/>
      <c r="BY107" s="2411"/>
      <c r="BZ107" s="2411"/>
      <c r="CA107" s="2411"/>
      <c r="CB107" s="2411"/>
      <c r="CC107" s="2411"/>
      <c r="CD107" s="2411"/>
      <c r="CE107" s="2411"/>
      <c r="CF107" s="2411"/>
      <c r="CG107" s="2411"/>
      <c r="CH107" s="2411"/>
      <c r="CI107" s="2411"/>
      <c r="CJ107" s="2411"/>
      <c r="CK107" s="2411"/>
      <c r="CL107" s="2411"/>
    </row>
    <row r="108" spans="1:90" ht="15" customHeight="1" x14ac:dyDescent="0.25">
      <c r="A108" s="1112" t="s">
        <v>1117</v>
      </c>
      <c r="B108" s="1677"/>
      <c r="C108" s="318"/>
      <c r="D108" s="2210"/>
      <c r="H108" s="2411"/>
      <c r="I108" s="2411"/>
      <c r="J108" s="2411"/>
      <c r="K108" s="2411"/>
      <c r="L108" s="2411"/>
      <c r="M108" s="2411"/>
      <c r="N108" s="2411"/>
      <c r="O108" s="2411"/>
      <c r="P108" s="2411"/>
      <c r="Q108" s="2411"/>
      <c r="R108" s="2411"/>
      <c r="S108" s="2411"/>
      <c r="T108" s="2411"/>
      <c r="U108" s="2411"/>
      <c r="V108" s="2411"/>
      <c r="W108" s="2411"/>
      <c r="X108" s="2411"/>
      <c r="Y108" s="2411"/>
      <c r="Z108" s="2411"/>
      <c r="AA108" s="2411"/>
      <c r="AB108" s="2411"/>
      <c r="AC108" s="2411"/>
      <c r="AD108" s="2411"/>
      <c r="AE108" s="2411"/>
      <c r="AF108" s="2411"/>
      <c r="AG108" s="2411"/>
      <c r="AH108" s="2411"/>
      <c r="AI108" s="2411"/>
      <c r="AJ108" s="2411"/>
      <c r="AK108" s="2411"/>
      <c r="AL108" s="2411"/>
      <c r="AM108" s="2411"/>
      <c r="AN108" s="2411"/>
      <c r="AO108" s="2764"/>
      <c r="AP108" s="2764"/>
      <c r="AQ108" s="2764"/>
      <c r="AR108" s="2764"/>
      <c r="AS108" s="2764"/>
      <c r="AT108" s="2764"/>
      <c r="AU108" s="2411"/>
      <c r="AV108" s="2411"/>
      <c r="AW108" s="2411"/>
      <c r="AX108" s="2411"/>
      <c r="AY108" s="2411"/>
      <c r="AZ108" s="2411"/>
      <c r="BA108" s="2411"/>
      <c r="BB108" s="2764"/>
      <c r="BC108" s="2411"/>
      <c r="BD108" s="2411"/>
      <c r="BE108" s="2411"/>
      <c r="BF108" s="2411"/>
      <c r="BG108" s="2411"/>
      <c r="BH108" s="2411"/>
      <c r="BI108" s="2411"/>
      <c r="BJ108" s="2411"/>
      <c r="BK108" s="2411"/>
      <c r="BL108" s="2411"/>
      <c r="BM108" s="2411"/>
      <c r="BN108" s="2411"/>
      <c r="BO108" s="2411"/>
      <c r="BP108" s="2411"/>
      <c r="BQ108" s="2411"/>
      <c r="BR108" s="2411"/>
      <c r="BS108" s="2411"/>
      <c r="BT108" s="2411"/>
      <c r="BU108" s="2411"/>
      <c r="BV108" s="2411"/>
      <c r="BW108" s="2411"/>
      <c r="BX108" s="2411"/>
      <c r="BY108" s="2411"/>
      <c r="BZ108" s="2411"/>
      <c r="CA108" s="2411"/>
      <c r="CB108" s="2411"/>
      <c r="CC108" s="2411"/>
      <c r="CD108" s="2411"/>
      <c r="CE108" s="2411"/>
      <c r="CF108" s="2411"/>
      <c r="CG108" s="2411"/>
      <c r="CH108" s="2411"/>
      <c r="CI108" s="2411"/>
      <c r="CJ108" s="2411"/>
      <c r="CK108" s="2411"/>
      <c r="CL108" s="2411"/>
    </row>
    <row r="109" spans="1:90" ht="22.5" customHeight="1" x14ac:dyDescent="0.25">
      <c r="A109" s="335" t="s">
        <v>1118</v>
      </c>
      <c r="B109" s="3114"/>
      <c r="C109" s="2103"/>
      <c r="D109" s="2214"/>
      <c r="H109" s="2411"/>
      <c r="I109" s="2411"/>
      <c r="J109" s="2411"/>
      <c r="K109" s="2411"/>
      <c r="L109" s="2411"/>
      <c r="M109" s="2411"/>
      <c r="N109" s="2411"/>
      <c r="O109" s="2411"/>
      <c r="P109" s="2411"/>
      <c r="Q109" s="2411"/>
      <c r="R109" s="2411"/>
      <c r="S109" s="2411"/>
      <c r="T109" s="2411"/>
      <c r="U109" s="2411"/>
      <c r="V109" s="2411"/>
      <c r="W109" s="2411"/>
      <c r="X109" s="2411"/>
      <c r="Y109" s="2411"/>
      <c r="Z109" s="2411"/>
      <c r="AA109" s="2411"/>
      <c r="AB109" s="2411"/>
      <c r="AC109" s="2411"/>
      <c r="AD109" s="2411"/>
      <c r="AE109" s="2411"/>
      <c r="AF109" s="2411"/>
      <c r="AG109" s="2411"/>
      <c r="AH109" s="2411"/>
      <c r="AI109" s="2411"/>
      <c r="AJ109" s="2411"/>
      <c r="AK109" s="2411"/>
      <c r="AL109" s="2411"/>
      <c r="AM109" s="2411"/>
      <c r="AN109" s="2411"/>
      <c r="AO109" s="2764"/>
      <c r="AP109" s="2764"/>
      <c r="AQ109" s="2764"/>
      <c r="AR109" s="2764"/>
      <c r="AS109" s="2764"/>
      <c r="AT109" s="2764"/>
      <c r="AU109" s="2411"/>
      <c r="AV109" s="2411"/>
      <c r="AW109" s="2411"/>
      <c r="AX109" s="2411"/>
      <c r="AY109" s="2411"/>
      <c r="AZ109" s="2411"/>
      <c r="BA109" s="2411"/>
      <c r="BB109" s="2764"/>
      <c r="BC109" s="2411"/>
      <c r="BD109" s="2411"/>
      <c r="BE109" s="2411"/>
      <c r="BF109" s="2411"/>
      <c r="BG109" s="2411"/>
      <c r="BH109" s="2411"/>
      <c r="BI109" s="2411"/>
      <c r="BJ109" s="2411"/>
      <c r="BK109" s="2411"/>
      <c r="BL109" s="2411"/>
      <c r="BM109" s="2411"/>
      <c r="BN109" s="2411"/>
      <c r="BO109" s="2411"/>
      <c r="BP109" s="2411"/>
      <c r="BQ109" s="2411"/>
      <c r="BR109" s="2411"/>
      <c r="BS109" s="2411"/>
      <c r="BT109" s="2411"/>
      <c r="BU109" s="2411"/>
      <c r="BV109" s="2411"/>
      <c r="BW109" s="2411"/>
      <c r="BX109" s="2411"/>
      <c r="BY109" s="2411"/>
      <c r="BZ109" s="2411"/>
      <c r="CA109" s="2411"/>
      <c r="CB109" s="2411"/>
      <c r="CC109" s="2411"/>
      <c r="CD109" s="2411"/>
      <c r="CE109" s="2411"/>
      <c r="CF109" s="2411"/>
      <c r="CG109" s="2411"/>
      <c r="CH109" s="2411"/>
      <c r="CI109" s="2411"/>
      <c r="CJ109" s="2411"/>
      <c r="CK109" s="2411"/>
      <c r="CL109" s="2411"/>
    </row>
    <row r="110" spans="1:90" ht="22.5" customHeight="1" x14ac:dyDescent="0.25">
      <c r="A110" s="335" t="s">
        <v>1119</v>
      </c>
      <c r="B110" s="3114"/>
      <c r="C110" s="2103"/>
      <c r="D110" s="2101"/>
      <c r="H110" s="2411"/>
      <c r="I110" s="2411"/>
      <c r="J110" s="2411"/>
      <c r="K110" s="2411"/>
      <c r="L110" s="2411"/>
      <c r="M110" s="2411"/>
      <c r="N110" s="2411"/>
      <c r="O110" s="2411"/>
      <c r="P110" s="2411"/>
      <c r="Q110" s="2411"/>
      <c r="R110" s="2411"/>
      <c r="S110" s="2411"/>
      <c r="T110" s="2411"/>
      <c r="U110" s="2411"/>
      <c r="V110" s="2411"/>
      <c r="W110" s="2411"/>
      <c r="X110" s="2411"/>
      <c r="Y110" s="2411"/>
      <c r="Z110" s="2411"/>
      <c r="AA110" s="2411"/>
      <c r="AB110" s="2411"/>
      <c r="AC110" s="2411"/>
      <c r="AD110" s="2411"/>
      <c r="AE110" s="2411"/>
      <c r="AF110" s="2411"/>
      <c r="AG110" s="2411"/>
      <c r="AH110" s="2411"/>
      <c r="AI110" s="2411"/>
      <c r="AJ110" s="2411"/>
      <c r="AK110" s="2411"/>
      <c r="AL110" s="2411"/>
      <c r="AM110" s="2411"/>
      <c r="AN110" s="2411"/>
      <c r="AO110" s="2764"/>
      <c r="AP110" s="2764"/>
      <c r="AQ110" s="2764"/>
      <c r="AR110" s="2764"/>
      <c r="AS110" s="2764"/>
      <c r="AT110" s="2764"/>
      <c r="AU110" s="2411"/>
      <c r="AV110" s="2411"/>
      <c r="AW110" s="2411"/>
      <c r="AX110" s="2411"/>
      <c r="AY110" s="2411"/>
      <c r="AZ110" s="2411"/>
      <c r="BA110" s="2411"/>
      <c r="BB110" s="2764"/>
      <c r="BC110" s="2411"/>
      <c r="BD110" s="2411"/>
      <c r="BE110" s="2411"/>
      <c r="BF110" s="2411"/>
      <c r="BG110" s="2411"/>
      <c r="BH110" s="2411"/>
      <c r="BI110" s="2411"/>
      <c r="BJ110" s="2411"/>
      <c r="BK110" s="2411"/>
      <c r="BL110" s="2411"/>
      <c r="BM110" s="2411"/>
      <c r="BN110" s="2411"/>
      <c r="BO110" s="2411"/>
      <c r="BP110" s="2411"/>
      <c r="BQ110" s="2411"/>
      <c r="BR110" s="2411"/>
      <c r="BS110" s="2411"/>
      <c r="BT110" s="2411"/>
      <c r="BU110" s="2411"/>
      <c r="BV110" s="2411"/>
      <c r="BW110" s="2411"/>
      <c r="BX110" s="2411"/>
      <c r="BY110" s="2411"/>
      <c r="BZ110" s="2411"/>
      <c r="CA110" s="2411"/>
      <c r="CB110" s="2411"/>
      <c r="CC110" s="2411"/>
      <c r="CD110" s="2411"/>
      <c r="CE110" s="2411"/>
      <c r="CF110" s="2411"/>
      <c r="CG110" s="2411"/>
      <c r="CH110" s="2411"/>
      <c r="CI110" s="2411"/>
      <c r="CJ110" s="2411"/>
      <c r="CK110" s="2411"/>
      <c r="CL110" s="2411"/>
    </row>
    <row r="111" spans="1:90" ht="22.5" customHeight="1" x14ac:dyDescent="0.25">
      <c r="A111" s="1678" t="s">
        <v>4391</v>
      </c>
      <c r="B111" s="3114"/>
      <c r="C111" s="2103"/>
      <c r="D111" s="2101"/>
      <c r="H111" s="2411"/>
      <c r="I111" s="2411"/>
      <c r="J111" s="2411"/>
      <c r="K111" s="2411"/>
      <c r="L111" s="2411"/>
      <c r="M111" s="2411"/>
      <c r="N111" s="2411"/>
      <c r="O111" s="2411"/>
      <c r="P111" s="2411"/>
      <c r="Q111" s="2411"/>
      <c r="R111" s="2411"/>
      <c r="S111" s="2411"/>
      <c r="T111" s="2411"/>
      <c r="U111" s="2411"/>
      <c r="V111" s="2411"/>
      <c r="W111" s="2411"/>
      <c r="X111" s="2411"/>
      <c r="Y111" s="2411"/>
      <c r="Z111" s="2411"/>
      <c r="AA111" s="2411"/>
      <c r="AB111" s="2411"/>
      <c r="AC111" s="2411"/>
      <c r="AD111" s="2411"/>
      <c r="AE111" s="2411"/>
      <c r="AF111" s="2411"/>
      <c r="AG111" s="2411"/>
      <c r="AH111" s="2411"/>
      <c r="AI111" s="2411"/>
      <c r="AJ111" s="2411"/>
      <c r="AK111" s="2411"/>
      <c r="AL111" s="2411"/>
      <c r="AM111" s="2411"/>
      <c r="AN111" s="2411"/>
      <c r="AO111" s="2411"/>
      <c r="AP111" s="2411"/>
      <c r="AQ111" s="2411"/>
      <c r="AR111" s="2411"/>
      <c r="AS111" s="2411"/>
      <c r="AT111" s="2411"/>
      <c r="AU111" s="2411"/>
      <c r="AV111" s="2411"/>
      <c r="AW111" s="2411"/>
      <c r="AX111" s="2411"/>
      <c r="AY111" s="2411"/>
      <c r="AZ111" s="2411"/>
      <c r="BA111" s="2411"/>
      <c r="BB111" s="2411"/>
      <c r="BC111" s="2411"/>
      <c r="BD111" s="2411"/>
      <c r="BE111" s="2411"/>
      <c r="BF111" s="2411"/>
      <c r="BG111" s="2411"/>
      <c r="BH111" s="2411"/>
      <c r="BI111" s="2411"/>
      <c r="BJ111" s="2411"/>
      <c r="BK111" s="2411"/>
      <c r="BL111" s="2411"/>
      <c r="BM111" s="2411"/>
      <c r="BN111" s="2411"/>
      <c r="BO111" s="2411"/>
      <c r="BP111" s="2411"/>
      <c r="BQ111" s="2411"/>
      <c r="BR111" s="2411"/>
      <c r="BS111" s="2411"/>
      <c r="BT111" s="2411"/>
      <c r="BU111" s="2411"/>
      <c r="BV111" s="2411"/>
      <c r="BW111" s="2411"/>
      <c r="BX111" s="2411"/>
      <c r="BY111" s="2411"/>
      <c r="BZ111" s="2411"/>
      <c r="CA111" s="2411"/>
      <c r="CB111" s="2411"/>
      <c r="CC111" s="2411"/>
      <c r="CD111" s="2411"/>
      <c r="CE111" s="2411"/>
      <c r="CF111" s="2411"/>
      <c r="CG111" s="2411"/>
      <c r="CH111" s="2411"/>
      <c r="CI111" s="2411"/>
      <c r="CJ111" s="2411"/>
      <c r="CK111" s="2411"/>
      <c r="CL111" s="2411"/>
    </row>
    <row r="112" spans="1:90" ht="22.5" customHeight="1" x14ac:dyDescent="0.25">
      <c r="A112" s="1679" t="s">
        <v>4392</v>
      </c>
      <c r="B112" s="3115"/>
      <c r="C112" s="2215"/>
      <c r="D112" s="2216"/>
      <c r="H112" s="2411"/>
      <c r="I112" s="2411"/>
      <c r="J112" s="2411"/>
      <c r="K112" s="2411"/>
      <c r="L112" s="2411"/>
      <c r="M112" s="2411"/>
      <c r="N112" s="2411"/>
      <c r="O112" s="2411"/>
      <c r="P112" s="2411"/>
      <c r="Q112" s="2411"/>
      <c r="R112" s="2411"/>
      <c r="S112" s="2411"/>
      <c r="T112" s="2411"/>
      <c r="U112" s="2411"/>
      <c r="V112" s="2411"/>
      <c r="W112" s="2411"/>
      <c r="X112" s="2411"/>
      <c r="Y112" s="2411"/>
      <c r="Z112" s="2411"/>
      <c r="AA112" s="2411"/>
      <c r="AB112" s="2411"/>
      <c r="AC112" s="2411"/>
      <c r="AD112" s="2411"/>
      <c r="AE112" s="2411"/>
      <c r="AF112" s="2411"/>
      <c r="AG112" s="2411"/>
      <c r="AH112" s="2411"/>
      <c r="AI112" s="2411"/>
      <c r="AJ112" s="2411"/>
      <c r="AK112" s="2411"/>
      <c r="AL112" s="2411"/>
      <c r="AM112" s="2411"/>
      <c r="AN112" s="2411"/>
      <c r="AO112" s="2411"/>
      <c r="AP112" s="2411"/>
      <c r="AQ112" s="2411"/>
      <c r="AR112" s="2411"/>
      <c r="AS112" s="2411"/>
      <c r="AT112" s="2411"/>
      <c r="AU112" s="2411"/>
      <c r="AV112" s="2411"/>
      <c r="AW112" s="2411"/>
      <c r="AX112" s="2411"/>
      <c r="AY112" s="2411"/>
      <c r="AZ112" s="2411"/>
      <c r="BA112" s="2411"/>
      <c r="BB112" s="2411"/>
      <c r="BC112" s="2411"/>
      <c r="BD112" s="2411"/>
      <c r="BE112" s="2411"/>
      <c r="BF112" s="2411"/>
      <c r="BG112" s="2411"/>
      <c r="BH112" s="2411"/>
      <c r="BI112" s="2411"/>
      <c r="BJ112" s="2411"/>
      <c r="BK112" s="2411"/>
      <c r="BL112" s="2411"/>
      <c r="BM112" s="2411"/>
      <c r="BN112" s="2411"/>
      <c r="BO112" s="2411"/>
      <c r="BP112" s="2411"/>
      <c r="BQ112" s="2411"/>
      <c r="BR112" s="2411"/>
      <c r="BS112" s="2411"/>
      <c r="BT112" s="2411"/>
      <c r="BU112" s="2411"/>
      <c r="BV112" s="2411"/>
      <c r="BW112" s="2411"/>
      <c r="BX112" s="2411"/>
      <c r="BY112" s="2411"/>
      <c r="BZ112" s="2411"/>
      <c r="CA112" s="2411"/>
      <c r="CB112" s="2411"/>
      <c r="CC112" s="2411"/>
      <c r="CD112" s="2411"/>
      <c r="CE112" s="3084"/>
      <c r="CF112" s="3084"/>
      <c r="CG112" s="3084"/>
      <c r="CH112" s="3084"/>
      <c r="CI112" s="3084"/>
      <c r="CJ112" s="3084"/>
      <c r="CK112" s="3084"/>
      <c r="CL112" s="2411"/>
    </row>
    <row r="113" spans="1:82" ht="16.5" customHeight="1" x14ac:dyDescent="0.25">
      <c r="A113" s="293" t="s">
        <v>4393</v>
      </c>
      <c r="B113" s="3084"/>
      <c r="C113" s="3084"/>
      <c r="D113" s="3084"/>
      <c r="E113" s="3084"/>
      <c r="F113" s="3084"/>
      <c r="G113" s="3084"/>
      <c r="H113" s="3084"/>
      <c r="I113" s="3084"/>
      <c r="J113" s="3084"/>
      <c r="K113" s="3084"/>
      <c r="L113" s="3084"/>
      <c r="M113" s="3084"/>
      <c r="N113" s="3084"/>
      <c r="O113" s="3084"/>
      <c r="P113" s="3084"/>
      <c r="Q113" s="3084"/>
      <c r="R113" s="3084"/>
      <c r="S113" s="3084"/>
      <c r="T113" s="3084"/>
      <c r="U113" s="3084"/>
      <c r="V113" s="3084"/>
      <c r="W113" s="3084"/>
      <c r="X113" s="3084"/>
      <c r="Y113" s="3084"/>
      <c r="Z113" s="3084"/>
      <c r="AA113" s="3084"/>
      <c r="AB113" s="3084"/>
      <c r="AC113" s="3084"/>
      <c r="AD113" s="3084"/>
      <c r="AE113" s="3084"/>
      <c r="AF113" s="3084"/>
      <c r="AG113" s="3084"/>
      <c r="AH113" s="3084"/>
      <c r="AI113" s="3084"/>
      <c r="AJ113" s="3084"/>
      <c r="AK113" s="3084"/>
      <c r="AL113" s="3084"/>
      <c r="AM113" s="3084"/>
      <c r="AN113" s="2411"/>
      <c r="AO113" s="3084"/>
      <c r="AP113" s="2411"/>
      <c r="AQ113" s="2411"/>
      <c r="AR113" s="2411"/>
      <c r="AS113" s="2411"/>
      <c r="AT113" s="2411"/>
      <c r="AU113" s="2411"/>
      <c r="AZ113" s="2411"/>
      <c r="CB113" s="2411"/>
      <c r="CC113" s="2411"/>
      <c r="CD113" s="2411"/>
    </row>
    <row r="114" spans="1:82" ht="15" customHeight="1" x14ac:dyDescent="0.25">
      <c r="A114" s="3268" t="s">
        <v>34</v>
      </c>
      <c r="B114" s="3552" t="s">
        <v>4394</v>
      </c>
      <c r="C114" s="3538" t="s">
        <v>4395</v>
      </c>
      <c r="D114" s="3124"/>
      <c r="E114" s="3124"/>
      <c r="F114" s="3124"/>
      <c r="G114" s="3122"/>
      <c r="H114" s="2411"/>
      <c r="I114" s="2764"/>
      <c r="J114" s="2764"/>
      <c r="K114" s="2764"/>
      <c r="L114" s="2764"/>
      <c r="M114" s="2764"/>
      <c r="N114" s="2764"/>
      <c r="O114" s="2764"/>
      <c r="P114" s="2764"/>
      <c r="Q114" s="2764"/>
      <c r="R114" s="2764"/>
      <c r="S114" s="2764"/>
      <c r="T114" s="2764"/>
      <c r="U114" s="2764"/>
      <c r="V114" s="2764"/>
      <c r="W114" s="2764"/>
      <c r="X114" s="2764"/>
      <c r="Y114" s="2764"/>
      <c r="Z114" s="2764"/>
      <c r="AA114" s="2764"/>
      <c r="AB114" s="2764"/>
      <c r="AC114" s="2764"/>
      <c r="AD114" s="2764"/>
      <c r="AE114" s="2764"/>
      <c r="AF114" s="2764"/>
      <c r="AG114" s="2764"/>
      <c r="AH114" s="2764"/>
      <c r="AI114" s="2764"/>
      <c r="AJ114" s="2764"/>
      <c r="AK114" s="2764"/>
      <c r="AL114" s="2764"/>
      <c r="AM114" s="2411"/>
      <c r="AN114" s="2764"/>
      <c r="AO114" s="2764"/>
      <c r="AP114" s="2411"/>
      <c r="AQ114" s="2411"/>
      <c r="AR114" s="2411"/>
      <c r="AS114" s="2411"/>
      <c r="AT114" s="2411"/>
      <c r="AU114" s="2411"/>
      <c r="AZ114" s="2411"/>
      <c r="CB114" s="2411"/>
      <c r="CC114" s="2411"/>
      <c r="CD114" s="2411"/>
    </row>
    <row r="115" spans="1:82" ht="14.25" customHeight="1" x14ac:dyDescent="0.25">
      <c r="A115" s="3128"/>
      <c r="B115" s="3328"/>
      <c r="C115" s="3407" t="s">
        <v>4396</v>
      </c>
      <c r="D115" s="3177" t="s">
        <v>4397</v>
      </c>
      <c r="E115" s="3177" t="s">
        <v>4344</v>
      </c>
      <c r="F115" s="3177" t="s">
        <v>4347</v>
      </c>
      <c r="G115" s="3169" t="s">
        <v>4354</v>
      </c>
      <c r="H115" s="2411"/>
      <c r="I115" s="2764"/>
      <c r="J115" s="2764"/>
      <c r="K115" s="2764"/>
      <c r="L115" s="2764"/>
      <c r="M115" s="2764"/>
      <c r="N115" s="2764"/>
      <c r="O115" s="2764"/>
      <c r="P115" s="2764"/>
      <c r="Q115" s="2764"/>
      <c r="R115" s="2764"/>
      <c r="S115" s="2764"/>
      <c r="T115" s="2764"/>
      <c r="U115" s="2764"/>
      <c r="V115" s="2764"/>
      <c r="W115" s="2764"/>
      <c r="X115" s="2764"/>
      <c r="Y115" s="2764"/>
      <c r="Z115" s="2764"/>
      <c r="AA115" s="2764"/>
      <c r="AB115" s="2764"/>
      <c r="AC115" s="2764"/>
      <c r="AD115" s="2764"/>
      <c r="AE115" s="2764"/>
      <c r="AF115" s="2764"/>
      <c r="AG115" s="2764"/>
      <c r="AH115" s="2764"/>
      <c r="AI115" s="2764"/>
      <c r="AJ115" s="2764"/>
      <c r="AK115" s="2764"/>
      <c r="AL115" s="2764"/>
      <c r="AM115" s="2411"/>
      <c r="AN115" s="2764"/>
      <c r="AO115" s="2764"/>
      <c r="AP115" s="2411"/>
      <c r="AQ115" s="2411"/>
      <c r="AR115" s="2411"/>
      <c r="AS115" s="2411"/>
      <c r="AT115" s="2411"/>
      <c r="AU115" s="2411"/>
      <c r="AZ115" s="2411"/>
      <c r="CB115" s="2411"/>
      <c r="CC115" s="2411"/>
      <c r="CD115" s="2411"/>
    </row>
    <row r="116" spans="1:82" ht="53.25" customHeight="1" x14ac:dyDescent="0.25">
      <c r="A116" s="3129"/>
      <c r="B116" s="3260"/>
      <c r="C116" s="3168"/>
      <c r="D116" s="3163"/>
      <c r="E116" s="3163"/>
      <c r="F116" s="3163"/>
      <c r="G116" s="3140"/>
      <c r="H116" s="2411"/>
      <c r="I116" s="2764"/>
      <c r="J116" s="2764"/>
      <c r="K116" s="2764"/>
      <c r="L116" s="2764"/>
      <c r="M116" s="2764"/>
      <c r="N116" s="2764"/>
      <c r="O116" s="2764"/>
      <c r="P116" s="2764"/>
      <c r="Q116" s="2764"/>
      <c r="R116" s="2764"/>
      <c r="S116" s="2764"/>
      <c r="T116" s="2764"/>
      <c r="U116" s="2764"/>
      <c r="V116" s="2764"/>
      <c r="W116" s="2764"/>
      <c r="X116" s="2764"/>
      <c r="Y116" s="2764"/>
      <c r="Z116" s="2764"/>
      <c r="AA116" s="2764"/>
      <c r="AB116" s="2764"/>
      <c r="AC116" s="2764"/>
      <c r="AD116" s="2764"/>
      <c r="AE116" s="2764"/>
      <c r="AF116" s="2764"/>
      <c r="AG116" s="2764"/>
      <c r="AH116" s="2764"/>
      <c r="AI116" s="2764"/>
      <c r="AJ116" s="2764"/>
      <c r="AK116" s="2764"/>
      <c r="AL116" s="2764"/>
      <c r="AM116" s="2411"/>
      <c r="AN116" s="2764"/>
      <c r="AO116" s="2764"/>
      <c r="AP116" s="2411"/>
      <c r="AQ116" s="2411"/>
      <c r="AR116" s="2411"/>
      <c r="AS116" s="2411"/>
      <c r="AT116" s="2411"/>
      <c r="AU116" s="2411"/>
      <c r="AZ116" s="2411"/>
      <c r="CB116" s="2411"/>
      <c r="CC116" s="2411"/>
      <c r="CD116" s="2411"/>
    </row>
    <row r="117" spans="1:82" ht="15" customHeight="1" x14ac:dyDescent="0.25">
      <c r="A117" s="1112" t="s">
        <v>3909</v>
      </c>
      <c r="B117" s="1680"/>
      <c r="C117" s="1681"/>
      <c r="D117" s="550"/>
      <c r="E117" s="550"/>
      <c r="F117" s="550"/>
      <c r="G117" s="2210"/>
      <c r="H117" s="2411"/>
      <c r="P117" s="2764"/>
      <c r="Q117" s="2764"/>
      <c r="R117" s="2764"/>
      <c r="S117" s="2764"/>
      <c r="T117" s="2764"/>
      <c r="U117" s="2764"/>
      <c r="V117" s="2764"/>
      <c r="W117" s="2764"/>
      <c r="X117" s="2764"/>
      <c r="Y117" s="2764"/>
      <c r="Z117" s="2764"/>
      <c r="AA117" s="2764"/>
      <c r="AB117" s="2764"/>
      <c r="AC117" s="2764"/>
      <c r="AD117" s="2764"/>
      <c r="AE117" s="2764"/>
      <c r="AF117" s="2764"/>
      <c r="AG117" s="2764"/>
      <c r="AH117" s="2764"/>
      <c r="AI117" s="2764"/>
      <c r="AJ117" s="2764"/>
      <c r="AK117" s="2764"/>
      <c r="AL117" s="2764"/>
      <c r="AM117" s="2411"/>
      <c r="AN117" s="2764"/>
      <c r="AO117" s="2764"/>
      <c r="AP117" s="2411"/>
      <c r="AQ117" s="2411"/>
      <c r="AR117" s="2411"/>
      <c r="AS117" s="2411"/>
      <c r="AT117" s="2411"/>
      <c r="AU117" s="2411"/>
      <c r="AZ117" s="2411"/>
      <c r="CB117" s="2411"/>
      <c r="CC117" s="2411"/>
      <c r="CD117" s="2411"/>
    </row>
    <row r="118" spans="1:82" ht="15" customHeight="1" x14ac:dyDescent="0.25">
      <c r="A118" s="792" t="s">
        <v>4353</v>
      </c>
      <c r="B118" s="1682"/>
      <c r="C118" s="3116"/>
      <c r="D118" s="799"/>
      <c r="E118" s="2173"/>
      <c r="F118" s="799"/>
      <c r="G118" s="2101"/>
      <c r="H118" s="2411"/>
      <c r="P118" s="2764"/>
      <c r="Q118" s="2764"/>
      <c r="R118" s="2764"/>
      <c r="S118" s="2764"/>
      <c r="T118" s="2764"/>
      <c r="U118" s="2764"/>
      <c r="V118" s="2764"/>
      <c r="W118" s="2764"/>
      <c r="X118" s="2764"/>
      <c r="Y118" s="2764"/>
      <c r="Z118" s="2764"/>
      <c r="AA118" s="2764"/>
      <c r="AB118" s="2764"/>
      <c r="AC118" s="2764"/>
      <c r="AD118" s="2764"/>
      <c r="AE118" s="2764"/>
      <c r="AF118" s="2764"/>
      <c r="AG118" s="2764"/>
      <c r="AH118" s="2764"/>
      <c r="AI118" s="2764"/>
      <c r="AJ118" s="2764"/>
      <c r="AK118" s="2764"/>
      <c r="AL118" s="2764"/>
      <c r="AM118" s="2411"/>
      <c r="AN118" s="2764"/>
      <c r="AO118" s="2764"/>
      <c r="AP118" s="2411"/>
      <c r="AQ118" s="2411"/>
      <c r="AR118" s="2411"/>
      <c r="AS118" s="2411"/>
      <c r="AT118" s="2411"/>
      <c r="AU118" s="2411"/>
      <c r="AZ118" s="2411"/>
      <c r="CB118" s="2411"/>
      <c r="CC118" s="2411"/>
      <c r="CD118" s="2411"/>
    </row>
    <row r="119" spans="1:82" ht="15" customHeight="1" x14ac:dyDescent="0.25">
      <c r="A119" s="1683" t="s">
        <v>1503</v>
      </c>
      <c r="B119" s="1682"/>
      <c r="C119" s="3116"/>
      <c r="D119" s="2173"/>
      <c r="E119" s="2173"/>
      <c r="F119" s="2173"/>
      <c r="G119" s="2101"/>
      <c r="H119" s="2411"/>
      <c r="P119" s="2764"/>
      <c r="Q119" s="2764"/>
      <c r="R119" s="2764"/>
      <c r="S119" s="2764"/>
      <c r="T119" s="2764"/>
      <c r="U119" s="2764"/>
      <c r="V119" s="2764"/>
      <c r="W119" s="2764"/>
      <c r="X119" s="2764"/>
      <c r="Y119" s="2764"/>
      <c r="Z119" s="2764"/>
      <c r="AA119" s="2764"/>
      <c r="AB119" s="2764"/>
      <c r="AC119" s="2764"/>
      <c r="AD119" s="2764"/>
      <c r="AE119" s="2764"/>
      <c r="AF119" s="2764"/>
      <c r="AG119" s="2764"/>
      <c r="AH119" s="2764"/>
      <c r="AI119" s="2764"/>
      <c r="AJ119" s="2764"/>
      <c r="AK119" s="2764"/>
      <c r="AL119" s="2764"/>
      <c r="AM119" s="2411"/>
      <c r="AN119" s="2764"/>
      <c r="AO119" s="2764"/>
      <c r="AP119" s="2411"/>
      <c r="AQ119" s="2411"/>
      <c r="AR119" s="2411"/>
      <c r="AS119" s="2411"/>
      <c r="AT119" s="2411"/>
      <c r="AU119" s="2411"/>
      <c r="AZ119" s="2411"/>
      <c r="CB119" s="2411"/>
      <c r="CC119" s="2411"/>
      <c r="CD119" s="2411"/>
    </row>
    <row r="120" spans="1:82" ht="15" customHeight="1" x14ac:dyDescent="0.25">
      <c r="A120" s="792" t="s">
        <v>1504</v>
      </c>
      <c r="B120" s="1682"/>
      <c r="C120" s="3116"/>
      <c r="D120" s="2173"/>
      <c r="E120" s="2173"/>
      <c r="F120" s="2173"/>
      <c r="G120" s="2101"/>
      <c r="H120" s="2411"/>
      <c r="P120" s="2764"/>
      <c r="Q120" s="2764"/>
      <c r="R120" s="2764"/>
      <c r="S120" s="2764"/>
      <c r="T120" s="2764"/>
      <c r="U120" s="2764"/>
      <c r="V120" s="2764"/>
      <c r="W120" s="2764"/>
      <c r="X120" s="2764"/>
      <c r="Y120" s="2764"/>
      <c r="Z120" s="2764"/>
      <c r="AA120" s="2764"/>
      <c r="AB120" s="2764"/>
      <c r="AC120" s="2764"/>
      <c r="AD120" s="2764"/>
      <c r="AE120" s="2764"/>
      <c r="AF120" s="2764"/>
      <c r="AG120" s="2764"/>
      <c r="AH120" s="2764"/>
      <c r="AI120" s="2764"/>
      <c r="AJ120" s="2764"/>
      <c r="AK120" s="2764"/>
      <c r="AL120" s="2764"/>
      <c r="AM120" s="2411"/>
      <c r="AN120" s="2764"/>
      <c r="AO120" s="2764"/>
      <c r="AP120" s="2411"/>
      <c r="AQ120" s="2411"/>
      <c r="AR120" s="2411"/>
      <c r="AS120" s="2411"/>
      <c r="AT120" s="2411"/>
      <c r="AU120" s="2411"/>
      <c r="AZ120" s="2411"/>
      <c r="CB120" s="2411"/>
      <c r="CC120" s="2411"/>
      <c r="CD120" s="2411"/>
    </row>
    <row r="121" spans="1:82" ht="15" customHeight="1" x14ac:dyDescent="0.25">
      <c r="A121" s="792" t="s">
        <v>1505</v>
      </c>
      <c r="B121" s="1682"/>
      <c r="C121" s="3116"/>
      <c r="D121" s="2173"/>
      <c r="E121" s="2173"/>
      <c r="F121" s="2173"/>
      <c r="G121" s="2101"/>
      <c r="H121" s="2411"/>
      <c r="P121" s="2764"/>
      <c r="Q121" s="2764"/>
      <c r="R121" s="2764"/>
      <c r="S121" s="2764"/>
      <c r="T121" s="2764"/>
      <c r="U121" s="2764"/>
      <c r="V121" s="2764"/>
      <c r="W121" s="2764"/>
      <c r="X121" s="2764"/>
      <c r="Y121" s="2764"/>
      <c r="Z121" s="2764"/>
      <c r="AA121" s="2764"/>
      <c r="AB121" s="2764"/>
      <c r="AC121" s="2764"/>
      <c r="AD121" s="2764"/>
      <c r="AE121" s="2764"/>
      <c r="AF121" s="2764"/>
      <c r="AG121" s="2764"/>
      <c r="AH121" s="2764"/>
      <c r="AI121" s="2764"/>
      <c r="AJ121" s="2764"/>
      <c r="AK121" s="2764"/>
      <c r="AL121" s="2764"/>
      <c r="AM121" s="2411"/>
      <c r="AN121" s="2764"/>
      <c r="AO121" s="2764"/>
      <c r="AP121" s="2411"/>
      <c r="AQ121" s="2411"/>
      <c r="AR121" s="2411"/>
      <c r="AS121" s="2411"/>
      <c r="AT121" s="2411"/>
      <c r="AU121" s="2411"/>
      <c r="AZ121" s="2411"/>
      <c r="CB121" s="2411"/>
      <c r="CC121" s="2411"/>
      <c r="CD121" s="2411"/>
    </row>
    <row r="122" spans="1:82" ht="15" customHeight="1" x14ac:dyDescent="0.25">
      <c r="A122" s="792" t="s">
        <v>1506</v>
      </c>
      <c r="B122" s="1682"/>
      <c r="C122" s="1684"/>
      <c r="D122" s="799"/>
      <c r="E122" s="799"/>
      <c r="F122" s="799"/>
      <c r="G122" s="2214"/>
      <c r="H122" s="2411"/>
      <c r="P122" s="2764"/>
      <c r="Q122" s="2764"/>
      <c r="R122" s="2764"/>
      <c r="S122" s="2764"/>
      <c r="T122" s="2764"/>
      <c r="U122" s="2764"/>
      <c r="V122" s="2764"/>
      <c r="W122" s="2764"/>
      <c r="X122" s="2764"/>
      <c r="Y122" s="2764"/>
      <c r="Z122" s="2764"/>
      <c r="AA122" s="2764"/>
      <c r="AB122" s="2764"/>
      <c r="AC122" s="2764"/>
      <c r="AD122" s="2764"/>
      <c r="AE122" s="2764"/>
      <c r="AF122" s="2764"/>
      <c r="AG122" s="2764"/>
      <c r="AH122" s="2764"/>
      <c r="AI122" s="2764"/>
      <c r="AJ122" s="2764"/>
      <c r="AK122" s="2764"/>
      <c r="AL122" s="2764"/>
      <c r="AM122" s="2411"/>
      <c r="AN122" s="2764"/>
      <c r="AO122" s="2764"/>
      <c r="AP122" s="2411"/>
      <c r="AQ122" s="2411"/>
      <c r="AR122" s="2411"/>
      <c r="AS122" s="2411"/>
      <c r="AT122" s="2411"/>
      <c r="AU122" s="2411"/>
      <c r="AZ122" s="2411"/>
      <c r="CB122" s="2411"/>
      <c r="CC122" s="2411"/>
      <c r="CD122" s="2411"/>
    </row>
    <row r="123" spans="1:82" ht="15" customHeight="1" x14ac:dyDescent="0.25">
      <c r="A123" s="792" t="s">
        <v>1507</v>
      </c>
      <c r="B123" s="1682"/>
      <c r="C123" s="3116"/>
      <c r="D123" s="2173"/>
      <c r="E123" s="2173"/>
      <c r="F123" s="2173"/>
      <c r="G123" s="2101"/>
      <c r="H123" s="2411"/>
      <c r="P123" s="2411"/>
      <c r="Q123" s="2411"/>
      <c r="R123" s="2411"/>
      <c r="S123" s="2411"/>
      <c r="T123" s="2411"/>
      <c r="U123" s="2411"/>
      <c r="V123" s="2411"/>
      <c r="W123" s="2411"/>
      <c r="X123" s="2411"/>
      <c r="Y123" s="2411"/>
      <c r="Z123" s="2411"/>
      <c r="AA123" s="2411"/>
      <c r="AB123" s="2411"/>
      <c r="AC123" s="2411"/>
      <c r="AD123" s="2411"/>
      <c r="AE123" s="2411"/>
      <c r="AF123" s="2411"/>
      <c r="AG123" s="2411"/>
      <c r="AH123" s="2411"/>
      <c r="AI123" s="2411"/>
      <c r="AJ123" s="2411"/>
      <c r="AK123" s="2411"/>
      <c r="AL123" s="2411"/>
      <c r="AM123" s="2411"/>
      <c r="AN123" s="2411"/>
      <c r="AO123" s="2411"/>
      <c r="AP123" s="2411"/>
      <c r="AQ123" s="2411"/>
      <c r="AR123" s="2411"/>
      <c r="AS123" s="2411"/>
      <c r="AT123" s="2411"/>
      <c r="AU123" s="2411"/>
      <c r="AZ123" s="2411"/>
      <c r="CB123" s="2411"/>
      <c r="CC123" s="2411"/>
      <c r="CD123" s="2411"/>
    </row>
    <row r="124" spans="1:82" ht="15" customHeight="1" x14ac:dyDescent="0.25">
      <c r="A124" s="390" t="s">
        <v>955</v>
      </c>
      <c r="B124" s="1685"/>
      <c r="C124" s="1686"/>
      <c r="D124" s="802"/>
      <c r="E124" s="514"/>
      <c r="F124" s="802"/>
      <c r="G124" s="2216"/>
      <c r="H124" s="2411"/>
      <c r="P124" s="2411"/>
      <c r="Q124" s="2411"/>
      <c r="R124" s="2411"/>
      <c r="S124" s="2411"/>
      <c r="T124" s="2411"/>
      <c r="U124" s="2411"/>
      <c r="V124" s="2411"/>
      <c r="W124" s="2411"/>
      <c r="X124" s="2411"/>
      <c r="Y124" s="2411"/>
      <c r="Z124" s="2411"/>
      <c r="AA124" s="2411"/>
      <c r="AB124" s="2411"/>
      <c r="AC124" s="2411"/>
      <c r="AD124" s="2411"/>
      <c r="AE124" s="2411"/>
      <c r="AF124" s="2411"/>
      <c r="AG124" s="2411"/>
      <c r="AH124" s="2411"/>
      <c r="AI124" s="2411"/>
      <c r="AJ124" s="2411"/>
      <c r="AK124" s="2411"/>
      <c r="AL124" s="2411"/>
      <c r="AM124" s="2411"/>
      <c r="AN124" s="2411"/>
      <c r="AO124" s="2411"/>
      <c r="AP124" s="2411"/>
      <c r="AQ124" s="2411"/>
      <c r="AR124" s="2411"/>
      <c r="AS124" s="2411"/>
      <c r="AT124" s="2411"/>
      <c r="AU124" s="2411"/>
      <c r="AZ124" s="2411"/>
      <c r="CB124" s="2411"/>
      <c r="CC124" s="2411"/>
      <c r="CD124" s="2411"/>
    </row>
    <row r="125" spans="1:82" ht="15" customHeight="1" x14ac:dyDescent="0.25">
      <c r="A125" s="145" t="s">
        <v>82</v>
      </c>
      <c r="B125" s="1687">
        <f t="shared" ref="B125:G125" si="88">SUM(B117:B124)</f>
        <v>0</v>
      </c>
      <c r="C125" s="447">
        <f t="shared" si="88"/>
        <v>0</v>
      </c>
      <c r="D125" s="584">
        <f t="shared" si="88"/>
        <v>0</v>
      </c>
      <c r="E125" s="584">
        <f t="shared" si="88"/>
        <v>0</v>
      </c>
      <c r="F125" s="584">
        <f t="shared" si="88"/>
        <v>0</v>
      </c>
      <c r="G125" s="1859">
        <f t="shared" si="88"/>
        <v>0</v>
      </c>
      <c r="H125" s="2411"/>
      <c r="I125" s="2411"/>
      <c r="J125" s="2411"/>
      <c r="K125" s="2411"/>
      <c r="L125" s="2411"/>
      <c r="M125" s="2411"/>
      <c r="N125" s="2411"/>
      <c r="O125" s="2411"/>
      <c r="P125" s="2411"/>
      <c r="Q125" s="2411"/>
      <c r="R125" s="2411"/>
      <c r="S125" s="2411"/>
      <c r="T125" s="2411"/>
      <c r="U125" s="2411"/>
      <c r="V125" s="2411"/>
      <c r="W125" s="2411"/>
      <c r="X125" s="2411"/>
      <c r="Y125" s="2411"/>
      <c r="Z125" s="2411"/>
      <c r="AA125" s="2411"/>
      <c r="AB125" s="2411"/>
      <c r="AC125" s="2411"/>
      <c r="AD125" s="2411"/>
      <c r="AE125" s="2411"/>
      <c r="AF125" s="2411"/>
      <c r="AG125" s="2411"/>
      <c r="AH125" s="2411"/>
      <c r="AI125" s="2411"/>
      <c r="AJ125" s="2411"/>
      <c r="AK125" s="2411"/>
      <c r="AL125" s="2411"/>
      <c r="AM125" s="2411"/>
      <c r="AN125" s="2411"/>
      <c r="AO125" s="2411"/>
      <c r="AP125" s="2411"/>
      <c r="AQ125" s="2411"/>
      <c r="AR125" s="2411"/>
      <c r="AS125" s="2411"/>
      <c r="AT125" s="2411"/>
      <c r="AU125" s="2411"/>
      <c r="AZ125" s="2411"/>
      <c r="CB125" s="2411"/>
      <c r="CC125" s="2411"/>
      <c r="CD125" s="2411"/>
    </row>
    <row r="126" spans="1:82" ht="14.25" customHeight="1" x14ac:dyDescent="0.25">
      <c r="Z126" s="2411"/>
      <c r="AA126" s="2411"/>
      <c r="AB126" s="2411"/>
      <c r="AC126" s="2411"/>
      <c r="AD126" s="2411"/>
      <c r="AE126" s="2411"/>
      <c r="AF126" s="2411"/>
      <c r="AG126" s="2411"/>
      <c r="AH126" s="2411"/>
      <c r="AI126" s="2411"/>
      <c r="AJ126" s="2411"/>
      <c r="AK126" s="2411"/>
      <c r="AL126" s="2411"/>
      <c r="AM126" s="2411"/>
      <c r="AN126" s="2411"/>
      <c r="AO126" s="2411"/>
      <c r="AP126" s="2411"/>
      <c r="AQ126" s="2411"/>
      <c r="AR126" s="2411"/>
      <c r="AS126" s="2411"/>
      <c r="AT126" s="2411"/>
      <c r="AU126" s="2411"/>
      <c r="AZ126" s="2411"/>
      <c r="CB126" s="2411"/>
      <c r="CC126" s="2411"/>
      <c r="CD126" s="2411"/>
    </row>
    <row r="127" spans="1:82" ht="14.25" customHeight="1" x14ac:dyDescent="0.25">
      <c r="Z127" s="2411"/>
      <c r="AA127" s="2411"/>
      <c r="AB127" s="2411"/>
      <c r="AC127" s="2411"/>
      <c r="AD127" s="2411"/>
      <c r="AE127" s="2411"/>
      <c r="AF127" s="2411"/>
      <c r="AG127" s="2411"/>
      <c r="AH127" s="2411"/>
      <c r="AI127" s="2411"/>
      <c r="AJ127" s="2411"/>
      <c r="AK127" s="2411"/>
      <c r="AL127" s="2411"/>
      <c r="AM127" s="2411"/>
      <c r="AN127" s="2411"/>
      <c r="AO127" s="2411"/>
      <c r="AP127" s="2411"/>
      <c r="AQ127" s="2411"/>
      <c r="AR127" s="2411"/>
      <c r="AS127" s="2411"/>
      <c r="AT127" s="2411"/>
      <c r="AU127" s="2411"/>
      <c r="AZ127" s="2411"/>
      <c r="CB127" s="2411"/>
      <c r="CC127" s="2411"/>
      <c r="CD127" s="2411"/>
    </row>
    <row r="128" spans="1:82" ht="14.25" customHeight="1" x14ac:dyDescent="0.25">
      <c r="Z128" s="2411"/>
      <c r="AA128" s="2411"/>
      <c r="AB128" s="2411"/>
      <c r="AC128" s="2411"/>
      <c r="AD128" s="2411"/>
      <c r="AE128" s="2411"/>
      <c r="AF128" s="2411"/>
      <c r="AG128" s="2411"/>
      <c r="AH128" s="2411"/>
      <c r="AI128" s="2411"/>
      <c r="AJ128" s="2411"/>
      <c r="AK128" s="2411"/>
      <c r="AL128" s="2411"/>
      <c r="AM128" s="2411"/>
      <c r="AN128" s="2411"/>
      <c r="AO128" s="2411"/>
      <c r="AP128" s="2411"/>
      <c r="AQ128" s="2411"/>
      <c r="AR128" s="2411"/>
      <c r="AS128" s="2411"/>
      <c r="AT128" s="2411"/>
      <c r="AU128" s="2411"/>
      <c r="AZ128" s="2411"/>
      <c r="CB128" s="2411"/>
      <c r="CC128" s="2411"/>
      <c r="CD128" s="2411"/>
    </row>
    <row r="129" spans="26:82" ht="14.25" customHeight="1" x14ac:dyDescent="0.25">
      <c r="Z129" s="2411"/>
      <c r="AA129" s="2411"/>
      <c r="AB129" s="2411"/>
      <c r="AC129" s="2411"/>
      <c r="AD129" s="2411"/>
      <c r="AE129" s="2411"/>
      <c r="AF129" s="2411"/>
      <c r="AG129" s="2411"/>
      <c r="AH129" s="2411"/>
      <c r="AI129" s="2411"/>
      <c r="AJ129" s="2411"/>
      <c r="AK129" s="2411"/>
      <c r="AL129" s="2411"/>
      <c r="AM129" s="2411"/>
      <c r="AN129" s="2411"/>
      <c r="AO129" s="2411"/>
      <c r="AP129" s="2411"/>
      <c r="AQ129" s="2411"/>
      <c r="AR129" s="2411"/>
      <c r="AS129" s="2411"/>
      <c r="AT129" s="2411"/>
      <c r="AU129" s="2411"/>
      <c r="AZ129" s="2411"/>
      <c r="CB129" s="2411"/>
      <c r="CC129" s="2411"/>
      <c r="CD129" s="2411"/>
    </row>
    <row r="130" spans="26:82" ht="14.25" customHeight="1" x14ac:dyDescent="0.25">
      <c r="Z130" s="2411"/>
      <c r="AA130" s="2411"/>
      <c r="AB130" s="2411"/>
      <c r="AC130" s="2411"/>
      <c r="AD130" s="2411"/>
      <c r="AE130" s="2411"/>
      <c r="AF130" s="2411"/>
      <c r="AG130" s="2411"/>
      <c r="AH130" s="2411"/>
      <c r="AI130" s="2411"/>
      <c r="AJ130" s="2411"/>
      <c r="AK130" s="2411"/>
      <c r="AL130" s="2411"/>
      <c r="AM130" s="2411"/>
      <c r="AN130" s="2411"/>
      <c r="AO130" s="2411"/>
      <c r="AP130" s="2411"/>
      <c r="AQ130" s="2411"/>
      <c r="AR130" s="2411"/>
      <c r="AS130" s="2411"/>
      <c r="AT130" s="2411"/>
      <c r="AU130" s="2411"/>
      <c r="AZ130" s="2411"/>
      <c r="CB130" s="2411"/>
      <c r="CC130" s="2411"/>
      <c r="CD130" s="2411"/>
    </row>
    <row r="131" spans="26:82" ht="14.25" customHeight="1" x14ac:dyDescent="0.25">
      <c r="Z131" s="2411"/>
      <c r="AA131" s="2411"/>
      <c r="AB131" s="2411"/>
      <c r="AC131" s="2411"/>
      <c r="AD131" s="2411"/>
      <c r="AE131" s="2411"/>
      <c r="AF131" s="2411"/>
      <c r="AG131" s="2411"/>
      <c r="AH131" s="2411"/>
      <c r="AI131" s="2411"/>
      <c r="AJ131" s="2411"/>
      <c r="AK131" s="2411"/>
      <c r="AL131" s="2411"/>
      <c r="AM131" s="2411"/>
      <c r="AN131" s="2411"/>
      <c r="AO131" s="2411"/>
      <c r="AP131" s="2411"/>
      <c r="AQ131" s="2411"/>
      <c r="AR131" s="2411"/>
      <c r="AS131" s="2411"/>
      <c r="AT131" s="2411"/>
      <c r="AU131" s="2411"/>
      <c r="AZ131" s="2411"/>
      <c r="CB131" s="2411"/>
      <c r="CC131" s="2411"/>
      <c r="CD131" s="2411"/>
    </row>
    <row r="132" spans="26:82" ht="14.25" customHeight="1" x14ac:dyDescent="0.25">
      <c r="Z132" s="2411"/>
      <c r="AA132" s="2411"/>
      <c r="AB132" s="2411"/>
      <c r="AC132" s="2411"/>
      <c r="AD132" s="2411"/>
      <c r="AE132" s="2411"/>
      <c r="AF132" s="2411"/>
      <c r="AG132" s="2411"/>
      <c r="AH132" s="2411"/>
      <c r="AI132" s="2411"/>
      <c r="AJ132" s="2411"/>
      <c r="AK132" s="2411"/>
      <c r="AL132" s="2411"/>
      <c r="AM132" s="2411"/>
      <c r="AN132" s="2411"/>
      <c r="AO132" s="2411"/>
      <c r="AP132" s="2411"/>
      <c r="AQ132" s="2411"/>
      <c r="AR132" s="2411"/>
      <c r="AS132" s="2411"/>
      <c r="AT132" s="2411"/>
      <c r="AU132" s="2411"/>
      <c r="AZ132" s="2411"/>
      <c r="CB132" s="2411"/>
      <c r="CC132" s="2411"/>
      <c r="CD132" s="2411"/>
    </row>
    <row r="133" spans="26:82" ht="14.25" customHeight="1" x14ac:dyDescent="0.25">
      <c r="Z133" s="2411"/>
      <c r="AA133" s="2411"/>
      <c r="AB133" s="2411"/>
      <c r="AC133" s="2411"/>
      <c r="AD133" s="2411"/>
      <c r="AE133" s="2411"/>
      <c r="AF133" s="2411"/>
      <c r="AG133" s="2411"/>
      <c r="AH133" s="2411"/>
      <c r="AI133" s="2411"/>
      <c r="AJ133" s="2411"/>
      <c r="AK133" s="2411"/>
      <c r="AL133" s="2411"/>
      <c r="AM133" s="2411"/>
      <c r="AN133" s="2411"/>
      <c r="AO133" s="2411"/>
      <c r="AP133" s="2411"/>
      <c r="AQ133" s="2411"/>
      <c r="AR133" s="2411"/>
      <c r="AS133" s="2411"/>
      <c r="AT133" s="2411"/>
      <c r="AU133" s="2411"/>
      <c r="AZ133" s="2411"/>
      <c r="CB133" s="2411"/>
      <c r="CC133" s="2411"/>
      <c r="CD133" s="2411"/>
    </row>
    <row r="134" spans="26:82" ht="14.25" customHeight="1" x14ac:dyDescent="0.25">
      <c r="Z134" s="2411"/>
      <c r="AA134" s="2411"/>
      <c r="AB134" s="2411"/>
      <c r="AC134" s="2411"/>
      <c r="AD134" s="2411"/>
      <c r="AE134" s="2411"/>
      <c r="AF134" s="2411"/>
      <c r="AG134" s="2411"/>
      <c r="AH134" s="2411"/>
      <c r="AI134" s="2411"/>
      <c r="AJ134" s="2411"/>
      <c r="AK134" s="2411"/>
      <c r="AL134" s="2411"/>
      <c r="AM134" s="2411"/>
      <c r="AN134" s="2411"/>
      <c r="AO134" s="2411"/>
      <c r="AP134" s="2411"/>
      <c r="AQ134" s="2411"/>
      <c r="AR134" s="2411"/>
      <c r="AS134" s="2411"/>
      <c r="AT134" s="2411"/>
      <c r="AU134" s="2411"/>
      <c r="AZ134" s="2411"/>
      <c r="CB134" s="2411"/>
      <c r="CC134" s="2411"/>
      <c r="CD134" s="2411"/>
    </row>
    <row r="135" spans="26:82" ht="14.25" customHeight="1" x14ac:dyDescent="0.25">
      <c r="Z135" s="2411"/>
      <c r="AA135" s="2411"/>
      <c r="AB135" s="2411"/>
      <c r="AC135" s="2411"/>
      <c r="AD135" s="2411"/>
      <c r="AE135" s="2411"/>
      <c r="AF135" s="2411"/>
      <c r="AG135" s="2411"/>
      <c r="AH135" s="2411"/>
      <c r="AI135" s="2411"/>
      <c r="AJ135" s="2411"/>
      <c r="AK135" s="2411"/>
      <c r="AL135" s="2411"/>
      <c r="AM135" s="2411"/>
      <c r="AN135" s="2411"/>
      <c r="AO135" s="2411"/>
      <c r="AP135" s="2411"/>
      <c r="AQ135" s="2411"/>
      <c r="AR135" s="2411"/>
      <c r="AS135" s="2411"/>
      <c r="AT135" s="2411"/>
      <c r="AU135" s="2411"/>
      <c r="AZ135" s="2411"/>
      <c r="CB135" s="2411"/>
      <c r="CC135" s="2411"/>
      <c r="CD135" s="2411"/>
    </row>
    <row r="136" spans="26:82" ht="14.25" customHeight="1" x14ac:dyDescent="0.25">
      <c r="Z136" s="2411"/>
      <c r="AA136" s="2411"/>
      <c r="AB136" s="2411"/>
      <c r="AC136" s="2411"/>
      <c r="AD136" s="2411"/>
      <c r="AE136" s="2411"/>
      <c r="AF136" s="2411"/>
      <c r="AG136" s="2411"/>
      <c r="AH136" s="2411"/>
      <c r="AI136" s="2411"/>
      <c r="AJ136" s="2411"/>
      <c r="AK136" s="2411"/>
      <c r="AL136" s="2411"/>
      <c r="AM136" s="2411"/>
      <c r="AN136" s="2411"/>
      <c r="AO136" s="2411"/>
      <c r="AP136" s="2411"/>
      <c r="AQ136" s="2411"/>
      <c r="AR136" s="2411"/>
      <c r="AS136" s="2411"/>
      <c r="AT136" s="2411"/>
      <c r="AU136" s="2411"/>
      <c r="AZ136" s="2411"/>
      <c r="CB136" s="2411"/>
      <c r="CC136" s="2411"/>
      <c r="CD136" s="2411"/>
    </row>
    <row r="137" spans="26:82" ht="14.25" customHeight="1" x14ac:dyDescent="0.25">
      <c r="Z137" s="2411"/>
      <c r="AA137" s="2411"/>
      <c r="AB137" s="2411"/>
      <c r="AC137" s="2411"/>
      <c r="AD137" s="2411"/>
      <c r="AE137" s="2411"/>
      <c r="AF137" s="2411"/>
      <c r="AG137" s="2411"/>
      <c r="AH137" s="2411"/>
      <c r="AI137" s="2411"/>
      <c r="AJ137" s="2411"/>
      <c r="AK137" s="2411"/>
      <c r="AL137" s="2411"/>
      <c r="AM137" s="2411"/>
      <c r="AN137" s="2411"/>
      <c r="AO137" s="2411"/>
      <c r="AP137" s="2411"/>
      <c r="AQ137" s="2411"/>
      <c r="AR137" s="2411"/>
      <c r="AS137" s="2411"/>
      <c r="AT137" s="2411"/>
      <c r="AU137" s="2411"/>
      <c r="AZ137" s="2411"/>
      <c r="CB137" s="2411"/>
      <c r="CC137" s="2411"/>
      <c r="CD137" s="2411"/>
    </row>
    <row r="138" spans="26:82" ht="14.25" customHeight="1" x14ac:dyDescent="0.25">
      <c r="Z138" s="2411"/>
      <c r="AA138" s="2411"/>
      <c r="AB138" s="2411"/>
      <c r="AC138" s="2411"/>
      <c r="AD138" s="2411"/>
      <c r="AE138" s="2411"/>
      <c r="AF138" s="2411"/>
      <c r="AG138" s="2411"/>
      <c r="AH138" s="2411"/>
      <c r="AI138" s="2411"/>
      <c r="AJ138" s="2411"/>
      <c r="AK138" s="2411"/>
      <c r="AL138" s="2411"/>
      <c r="AM138" s="2411"/>
      <c r="AN138" s="2411"/>
      <c r="AO138" s="2411"/>
      <c r="AP138" s="2411"/>
      <c r="AQ138" s="2411"/>
      <c r="AR138" s="2411"/>
      <c r="AS138" s="2411"/>
      <c r="AT138" s="2411"/>
      <c r="AU138" s="2411"/>
      <c r="AZ138" s="2411"/>
      <c r="CB138" s="2411"/>
      <c r="CC138" s="2411"/>
      <c r="CD138" s="2411"/>
    </row>
    <row r="139" spans="26:82" ht="14.25" customHeight="1" x14ac:dyDescent="0.25">
      <c r="Z139" s="2411"/>
      <c r="AA139" s="2411"/>
      <c r="AB139" s="2411"/>
      <c r="AC139" s="2411"/>
      <c r="AD139" s="2411"/>
      <c r="AE139" s="2411"/>
      <c r="AF139" s="2411"/>
      <c r="AG139" s="2411"/>
      <c r="AH139" s="2411"/>
      <c r="AI139" s="2411"/>
      <c r="AJ139" s="2411"/>
      <c r="AK139" s="2411"/>
      <c r="AL139" s="2411"/>
      <c r="AM139" s="2411"/>
      <c r="AN139" s="2411"/>
      <c r="AO139" s="2411"/>
      <c r="AP139" s="2411"/>
      <c r="AQ139" s="2411"/>
      <c r="AR139" s="2411"/>
      <c r="AS139" s="2411"/>
      <c r="AT139" s="2411"/>
      <c r="AU139" s="2411"/>
      <c r="AZ139" s="2411"/>
      <c r="CB139" s="2411"/>
      <c r="CC139" s="2411"/>
      <c r="CD139" s="2411"/>
    </row>
    <row r="140" spans="26:82" ht="14.25" customHeight="1" x14ac:dyDescent="0.25">
      <c r="Z140" s="2411"/>
      <c r="AA140" s="2411"/>
      <c r="AB140" s="2411"/>
      <c r="AC140" s="2411"/>
      <c r="AD140" s="2411"/>
      <c r="AE140" s="2411"/>
      <c r="AF140" s="2411"/>
      <c r="AG140" s="2411"/>
      <c r="AH140" s="2411"/>
      <c r="AI140" s="2411"/>
      <c r="AJ140" s="2411"/>
      <c r="AK140" s="2411"/>
      <c r="AL140" s="2411"/>
      <c r="AM140" s="2411"/>
      <c r="AN140" s="2411"/>
      <c r="AO140" s="2411"/>
      <c r="AP140" s="2411"/>
      <c r="AQ140" s="2411"/>
      <c r="AR140" s="2411"/>
      <c r="AS140" s="2411"/>
      <c r="AT140" s="2411"/>
      <c r="AU140" s="2411"/>
      <c r="AZ140" s="2411"/>
      <c r="CB140" s="2411"/>
      <c r="CC140" s="2411"/>
      <c r="CD140" s="2411"/>
    </row>
    <row r="141" spans="26:82" ht="14.25" customHeight="1" x14ac:dyDescent="0.25">
      <c r="Z141" s="2411"/>
      <c r="AA141" s="2411"/>
      <c r="AB141" s="2411"/>
      <c r="AC141" s="2411"/>
      <c r="AD141" s="2411"/>
      <c r="AE141" s="2411"/>
      <c r="AF141" s="2411"/>
      <c r="AG141" s="2411"/>
      <c r="AH141" s="2411"/>
      <c r="AI141" s="2411"/>
      <c r="AJ141" s="2411"/>
      <c r="AK141" s="2411"/>
      <c r="AL141" s="2411"/>
      <c r="AM141" s="2411"/>
      <c r="AN141" s="2411"/>
      <c r="AO141" s="2411"/>
      <c r="AP141" s="2411"/>
      <c r="AQ141" s="2411"/>
      <c r="AR141" s="2411"/>
      <c r="AS141" s="2411"/>
      <c r="AT141" s="2411"/>
      <c r="AU141" s="2411"/>
      <c r="AZ141" s="2411"/>
      <c r="CB141" s="2411"/>
      <c r="CC141" s="2411"/>
      <c r="CD141" s="2411"/>
    </row>
    <row r="142" spans="26:82" ht="14.25" customHeight="1" x14ac:dyDescent="0.25">
      <c r="Z142" s="2411"/>
      <c r="AA142" s="2411"/>
      <c r="AB142" s="2411"/>
      <c r="AC142" s="2411"/>
      <c r="AD142" s="2411"/>
      <c r="AE142" s="2411"/>
      <c r="AF142" s="2411"/>
      <c r="AG142" s="2411"/>
      <c r="AH142" s="2411"/>
      <c r="AI142" s="2411"/>
      <c r="AJ142" s="2411"/>
      <c r="AK142" s="2411"/>
      <c r="AL142" s="2411"/>
      <c r="AM142" s="2411"/>
      <c r="AN142" s="2411"/>
      <c r="AO142" s="2411"/>
      <c r="AP142" s="2411"/>
      <c r="AQ142" s="2411"/>
      <c r="AR142" s="2411"/>
      <c r="AS142" s="2411"/>
      <c r="AT142" s="2411"/>
      <c r="AU142" s="2411"/>
      <c r="AZ142" s="2411"/>
      <c r="CB142" s="2411"/>
      <c r="CC142" s="2411"/>
      <c r="CD142" s="2411"/>
    </row>
    <row r="143" spans="26:82" ht="14.25" customHeight="1" x14ac:dyDescent="0.25">
      <c r="Z143" s="2411"/>
      <c r="AA143" s="2411"/>
      <c r="AB143" s="2411"/>
      <c r="AC143" s="2411"/>
      <c r="AD143" s="2411"/>
      <c r="AE143" s="2411"/>
      <c r="AF143" s="2411"/>
      <c r="AG143" s="2411"/>
      <c r="AH143" s="2411"/>
      <c r="AI143" s="2411"/>
      <c r="AJ143" s="2411"/>
      <c r="AK143" s="2411"/>
      <c r="AL143" s="2411"/>
      <c r="AM143" s="2411"/>
      <c r="AN143" s="2411"/>
      <c r="AO143" s="2411"/>
      <c r="AP143" s="2411"/>
      <c r="AQ143" s="2411"/>
      <c r="AR143" s="2411"/>
      <c r="AS143" s="2411"/>
      <c r="AT143" s="2411"/>
      <c r="AU143" s="2411"/>
      <c r="AZ143" s="2411"/>
      <c r="CB143" s="2411"/>
      <c r="CC143" s="2411"/>
      <c r="CD143" s="2411"/>
    </row>
    <row r="144" spans="26:82" ht="14.25" customHeight="1" x14ac:dyDescent="0.25">
      <c r="Z144" s="2411"/>
      <c r="AA144" s="2411"/>
      <c r="AB144" s="2411"/>
      <c r="AC144" s="2411"/>
      <c r="AD144" s="2411"/>
      <c r="AE144" s="2411"/>
      <c r="AF144" s="2411"/>
      <c r="AG144" s="2411"/>
      <c r="AH144" s="2411"/>
      <c r="AI144" s="2411"/>
      <c r="AJ144" s="2411"/>
      <c r="AK144" s="2411"/>
      <c r="AL144" s="2411"/>
      <c r="AM144" s="2411"/>
      <c r="AN144" s="2411"/>
      <c r="AO144" s="2411"/>
      <c r="AP144" s="2411"/>
      <c r="AQ144" s="2411"/>
      <c r="AR144" s="2411"/>
      <c r="AS144" s="2411"/>
      <c r="AT144" s="2411"/>
      <c r="AU144" s="2411"/>
      <c r="AZ144" s="2411"/>
      <c r="CB144" s="2411"/>
      <c r="CC144" s="2411"/>
      <c r="CD144" s="2411"/>
    </row>
    <row r="145" spans="1:82" ht="14.25" customHeight="1" x14ac:dyDescent="0.25">
      <c r="Z145" s="2411"/>
      <c r="AA145" s="2411"/>
      <c r="AB145" s="2411"/>
      <c r="AC145" s="2411"/>
      <c r="AD145" s="2411"/>
      <c r="AE145" s="2411"/>
      <c r="AF145" s="2411"/>
      <c r="AG145" s="2411"/>
      <c r="AH145" s="2411"/>
      <c r="AI145" s="2411"/>
      <c r="AJ145" s="2411"/>
      <c r="AK145" s="2411"/>
      <c r="AL145" s="2411"/>
      <c r="AM145" s="2411"/>
      <c r="AN145" s="2411"/>
      <c r="AO145" s="2411"/>
      <c r="AP145" s="2411"/>
      <c r="AQ145" s="2411"/>
      <c r="AR145" s="2411"/>
      <c r="AS145" s="2411"/>
      <c r="AT145" s="2411"/>
      <c r="AU145" s="2411"/>
      <c r="AZ145" s="2411"/>
      <c r="CB145" s="2411"/>
      <c r="CC145" s="2411"/>
      <c r="CD145" s="2411"/>
    </row>
    <row r="146" spans="1:82" ht="14.25" customHeight="1" x14ac:dyDescent="0.25">
      <c r="Z146" s="2411"/>
      <c r="AA146" s="2411"/>
      <c r="AB146" s="2411"/>
      <c r="AC146" s="2411"/>
      <c r="AD146" s="2411"/>
      <c r="AE146" s="2411"/>
      <c r="AF146" s="2411"/>
      <c r="AG146" s="2411"/>
      <c r="AH146" s="2411"/>
      <c r="AI146" s="2411"/>
      <c r="AJ146" s="2411"/>
      <c r="AK146" s="2411"/>
      <c r="AL146" s="2411"/>
      <c r="AM146" s="2411"/>
      <c r="AN146" s="2411"/>
      <c r="AO146" s="2411"/>
      <c r="AP146" s="2411"/>
      <c r="AQ146" s="2411"/>
      <c r="AR146" s="2411"/>
      <c r="AS146" s="2411"/>
      <c r="AT146" s="2411"/>
      <c r="AU146" s="2411"/>
      <c r="AZ146" s="2411"/>
      <c r="CB146" s="2411"/>
      <c r="CC146" s="2411"/>
      <c r="CD146" s="2411"/>
    </row>
    <row r="147" spans="1:82" ht="14.25" customHeight="1" x14ac:dyDescent="0.25">
      <c r="Z147" s="2411"/>
      <c r="AA147" s="2411"/>
      <c r="AB147" s="2411"/>
      <c r="AC147" s="2411"/>
      <c r="AD147" s="2411"/>
      <c r="AE147" s="2411"/>
      <c r="AF147" s="2411"/>
      <c r="AG147" s="2411"/>
      <c r="AH147" s="2411"/>
      <c r="AI147" s="2411"/>
      <c r="AJ147" s="2411"/>
      <c r="AK147" s="2411"/>
      <c r="AL147" s="2411"/>
      <c r="AM147" s="2411"/>
      <c r="AN147" s="2411"/>
      <c r="AO147" s="2411"/>
      <c r="AP147" s="2411"/>
      <c r="AQ147" s="2411"/>
      <c r="AR147" s="2411"/>
      <c r="AS147" s="2411"/>
      <c r="AT147" s="2411"/>
      <c r="AU147" s="2411"/>
      <c r="AZ147" s="2411"/>
      <c r="CB147" s="2411"/>
      <c r="CC147" s="2411"/>
      <c r="CD147" s="2411"/>
    </row>
    <row r="148" spans="1:82" ht="14.25" customHeight="1" x14ac:dyDescent="0.25">
      <c r="Z148" s="2411"/>
      <c r="AA148" s="2411"/>
      <c r="AB148" s="2411"/>
      <c r="AC148" s="2411"/>
      <c r="AD148" s="2411"/>
      <c r="AE148" s="2411"/>
      <c r="AF148" s="2411"/>
      <c r="AG148" s="2411"/>
      <c r="AH148" s="2411"/>
      <c r="AI148" s="2411"/>
      <c r="AJ148" s="2411"/>
      <c r="AK148" s="2411"/>
      <c r="AL148" s="2411"/>
      <c r="AM148" s="2411"/>
      <c r="AN148" s="2411"/>
      <c r="AO148" s="2411"/>
      <c r="AP148" s="2411"/>
      <c r="AQ148" s="2411"/>
      <c r="AR148" s="2411"/>
      <c r="AS148" s="2411"/>
      <c r="AT148" s="2411"/>
      <c r="AU148" s="2411"/>
      <c r="AZ148" s="2411"/>
      <c r="CB148" s="2411"/>
      <c r="CC148" s="2411"/>
      <c r="CD148" s="2411"/>
    </row>
    <row r="149" spans="1:82" ht="14.25" customHeight="1" x14ac:dyDescent="0.25">
      <c r="Z149" s="2411"/>
      <c r="AA149" s="2411"/>
      <c r="AB149" s="2411"/>
      <c r="AC149" s="2411"/>
      <c r="AD149" s="2411"/>
      <c r="AE149" s="2411"/>
      <c r="AF149" s="2411"/>
      <c r="AG149" s="2411"/>
      <c r="AH149" s="2411"/>
      <c r="AI149" s="2411"/>
      <c r="AJ149" s="2411"/>
      <c r="AK149" s="2411"/>
      <c r="AL149" s="2411"/>
      <c r="AM149" s="2411"/>
      <c r="AN149" s="2411"/>
      <c r="AO149" s="2411"/>
      <c r="AP149" s="2411"/>
      <c r="AQ149" s="2411"/>
      <c r="AR149" s="2411"/>
      <c r="AS149" s="2411"/>
      <c r="AT149" s="2411"/>
      <c r="AU149" s="2411"/>
      <c r="AZ149" s="2411"/>
      <c r="CB149" s="2411"/>
      <c r="CC149" s="2411"/>
      <c r="CD149" s="2411"/>
    </row>
    <row r="150" spans="1:82" ht="14.25" hidden="1" customHeight="1" x14ac:dyDescent="0.25">
      <c r="A150" s="2048">
        <f>SUM(C13:C15,B21:B23,C29:C33,C35:C39,C41:C45,C47:C49,B55:B57,C64:C71,C75:I81,C86:C94,B97:B99,B104:X105,B108:D112,B117:G124)</f>
        <v>0</v>
      </c>
      <c r="B150" s="2048">
        <f>SUM(CL13:CL105)</f>
        <v>0</v>
      </c>
      <c r="Z150" s="2411"/>
      <c r="AA150" s="2411"/>
      <c r="AB150" s="2411"/>
      <c r="AC150" s="2411"/>
      <c r="AD150" s="2411"/>
      <c r="AE150" s="2411"/>
      <c r="AF150" s="2411"/>
      <c r="AG150" s="2411"/>
      <c r="AH150" s="2411"/>
      <c r="AI150" s="2411"/>
      <c r="AJ150" s="2411"/>
      <c r="AK150" s="2411"/>
      <c r="AL150" s="2411"/>
      <c r="AM150" s="2411"/>
      <c r="AN150" s="2411"/>
      <c r="AO150" s="2411"/>
      <c r="AP150" s="2411"/>
      <c r="AQ150" s="2411"/>
      <c r="AR150" s="2411"/>
      <c r="AS150" s="2411"/>
      <c r="AT150" s="2411"/>
      <c r="AU150" s="2411"/>
      <c r="AZ150" s="2411"/>
      <c r="CB150" s="2411"/>
      <c r="CC150" s="2411"/>
      <c r="CD150" s="2411"/>
    </row>
    <row r="151" spans="1:82" ht="14.25" customHeight="1" x14ac:dyDescent="0.25">
      <c r="Z151" s="2411"/>
      <c r="AA151" s="2411"/>
      <c r="AB151" s="2411"/>
      <c r="AC151" s="2411"/>
      <c r="AD151" s="2411"/>
      <c r="AE151" s="2411"/>
      <c r="AF151" s="2411"/>
      <c r="AG151" s="2411"/>
      <c r="AH151" s="2411"/>
      <c r="AI151" s="2411"/>
      <c r="AJ151" s="2411"/>
      <c r="AK151" s="2411"/>
      <c r="AL151" s="2411"/>
      <c r="AM151" s="2411"/>
      <c r="AN151" s="2411"/>
      <c r="AO151" s="2411"/>
      <c r="AP151" s="2411"/>
      <c r="AQ151" s="2411"/>
      <c r="AR151" s="2411"/>
      <c r="AS151" s="2411"/>
      <c r="AT151" s="2411"/>
      <c r="AU151" s="2411"/>
      <c r="AZ151" s="2411"/>
      <c r="CB151" s="2411"/>
      <c r="CC151" s="2411"/>
      <c r="CD151" s="2411"/>
    </row>
    <row r="152" spans="1:82" ht="14.25" customHeight="1" x14ac:dyDescent="0.25">
      <c r="Z152" s="2411"/>
      <c r="AA152" s="2411"/>
      <c r="AB152" s="2411"/>
      <c r="AC152" s="2411"/>
      <c r="AD152" s="2411"/>
      <c r="AE152" s="2411"/>
      <c r="AF152" s="2411"/>
      <c r="AG152" s="2411"/>
      <c r="AH152" s="2411"/>
      <c r="AI152" s="2411"/>
      <c r="AJ152" s="2411"/>
      <c r="AK152" s="2411"/>
      <c r="AL152" s="2411"/>
      <c r="AM152" s="2411"/>
      <c r="AN152" s="2411"/>
      <c r="AO152" s="2411"/>
      <c r="AP152" s="2411"/>
      <c r="AQ152" s="2411"/>
      <c r="AR152" s="2411"/>
      <c r="AS152" s="2411"/>
      <c r="AT152" s="2411"/>
      <c r="AU152" s="2411"/>
      <c r="AZ152" s="2411"/>
      <c r="CB152" s="2411"/>
      <c r="CC152" s="2411"/>
      <c r="CD152" s="2411"/>
    </row>
    <row r="153" spans="1:82" ht="14.25" customHeight="1" x14ac:dyDescent="0.25">
      <c r="Z153" s="2411"/>
      <c r="AA153" s="2411"/>
      <c r="AB153" s="2411"/>
      <c r="AC153" s="2411"/>
      <c r="AD153" s="2411"/>
      <c r="AE153" s="2411"/>
      <c r="AF153" s="2411"/>
      <c r="AG153" s="2411"/>
      <c r="AH153" s="2411"/>
      <c r="AI153" s="2411"/>
      <c r="AJ153" s="2411"/>
      <c r="AK153" s="2411"/>
      <c r="AL153" s="2411"/>
      <c r="AM153" s="2411"/>
      <c r="AN153" s="2411"/>
      <c r="AO153" s="2411"/>
      <c r="AP153" s="2411"/>
      <c r="AQ153" s="2411"/>
      <c r="AR153" s="2411"/>
      <c r="AS153" s="2411"/>
      <c r="AT153" s="2411"/>
      <c r="AU153" s="2411"/>
      <c r="AZ153" s="2411"/>
      <c r="CB153" s="2411"/>
      <c r="CC153" s="2411"/>
      <c r="CD153" s="2411"/>
    </row>
    <row r="154" spans="1:82" ht="14.25" customHeight="1" x14ac:dyDescent="0.25">
      <c r="Z154" s="2411"/>
      <c r="AA154" s="2411"/>
      <c r="AB154" s="2411"/>
      <c r="AC154" s="2411"/>
      <c r="AD154" s="2411"/>
      <c r="AE154" s="2411"/>
      <c r="AF154" s="2411"/>
      <c r="AG154" s="2411"/>
      <c r="AH154" s="2411"/>
      <c r="AI154" s="2411"/>
      <c r="AJ154" s="2411"/>
      <c r="AK154" s="2411"/>
      <c r="AL154" s="2411"/>
      <c r="AM154" s="2411"/>
      <c r="AN154" s="2411"/>
      <c r="AO154" s="2411"/>
      <c r="AP154" s="2411"/>
      <c r="AQ154" s="2411"/>
      <c r="AR154" s="2411"/>
      <c r="AS154" s="2411"/>
      <c r="AT154" s="2411"/>
      <c r="AU154" s="2411"/>
      <c r="AZ154" s="2411"/>
      <c r="CB154" s="2411"/>
      <c r="CC154" s="2411"/>
      <c r="CD154" s="2411"/>
    </row>
    <row r="155" spans="1:82" ht="14.25" customHeight="1" x14ac:dyDescent="0.25">
      <c r="Z155" s="2411"/>
      <c r="AA155" s="2411"/>
      <c r="AB155" s="2411"/>
      <c r="AC155" s="2411"/>
      <c r="AD155" s="2411"/>
      <c r="AE155" s="2411"/>
      <c r="AF155" s="2411"/>
      <c r="AG155" s="2411"/>
      <c r="AH155" s="2411"/>
      <c r="AI155" s="2411"/>
      <c r="AJ155" s="2411"/>
      <c r="AK155" s="2411"/>
      <c r="AL155" s="2411"/>
      <c r="AM155" s="2411"/>
      <c r="AN155" s="2411"/>
      <c r="AO155" s="2411"/>
      <c r="AP155" s="2411"/>
      <c r="AQ155" s="2411"/>
      <c r="AR155" s="2411"/>
      <c r="AS155" s="2411"/>
      <c r="AT155" s="2411"/>
      <c r="AU155" s="2411"/>
      <c r="AZ155" s="2411"/>
      <c r="CB155" s="2411"/>
      <c r="CC155" s="2411"/>
      <c r="CD155" s="2411"/>
    </row>
    <row r="156" spans="1:82" ht="14.25" customHeight="1" x14ac:dyDescent="0.25">
      <c r="Z156" s="2411"/>
      <c r="AA156" s="2411"/>
      <c r="AB156" s="2411"/>
      <c r="AC156" s="2411"/>
      <c r="AD156" s="2411"/>
      <c r="AE156" s="2411"/>
      <c r="AF156" s="2411"/>
      <c r="AG156" s="2411"/>
      <c r="AH156" s="2411"/>
      <c r="AI156" s="2411"/>
      <c r="AJ156" s="2411"/>
      <c r="AK156" s="2411"/>
      <c r="AL156" s="2411"/>
      <c r="AM156" s="2411"/>
      <c r="AN156" s="2411"/>
      <c r="AO156" s="2411"/>
      <c r="AP156" s="2411"/>
      <c r="AQ156" s="2411"/>
      <c r="AR156" s="2411"/>
      <c r="AS156" s="2411"/>
      <c r="AT156" s="2411"/>
      <c r="AU156" s="2411"/>
      <c r="AZ156" s="2411"/>
      <c r="CB156" s="2411"/>
      <c r="CC156" s="2411"/>
      <c r="CD156" s="2411"/>
    </row>
    <row r="157" spans="1:82" ht="14.25" customHeight="1" x14ac:dyDescent="0.25">
      <c r="Z157" s="2411"/>
      <c r="AA157" s="2411"/>
      <c r="AB157" s="2411"/>
      <c r="AC157" s="2411"/>
      <c r="AD157" s="2411"/>
      <c r="AE157" s="2411"/>
      <c r="AF157" s="2411"/>
      <c r="AG157" s="2411"/>
      <c r="AH157" s="2411"/>
      <c r="AI157" s="2411"/>
      <c r="AJ157" s="2411"/>
      <c r="AK157" s="2411"/>
      <c r="AL157" s="2411"/>
      <c r="AM157" s="2411"/>
      <c r="AN157" s="2411"/>
      <c r="AO157" s="2411"/>
      <c r="AP157" s="2411"/>
      <c r="AQ157" s="2411"/>
      <c r="AR157" s="2411"/>
      <c r="AS157" s="2411"/>
      <c r="AT157" s="2411"/>
      <c r="AU157" s="2411"/>
      <c r="AZ157" s="2411"/>
      <c r="CB157" s="2411"/>
      <c r="CC157" s="2411"/>
      <c r="CD157" s="2411"/>
    </row>
    <row r="158" spans="1:82" ht="14.25" customHeight="1" x14ac:dyDescent="0.25">
      <c r="Z158" s="2411"/>
      <c r="AA158" s="2411"/>
      <c r="AB158" s="2411"/>
      <c r="AC158" s="2411"/>
      <c r="AD158" s="2411"/>
      <c r="AE158" s="2411"/>
      <c r="AF158" s="2411"/>
      <c r="AG158" s="2411"/>
      <c r="AH158" s="2411"/>
      <c r="AI158" s="2411"/>
      <c r="AJ158" s="2411"/>
      <c r="AK158" s="2411"/>
      <c r="AL158" s="2411"/>
      <c r="AM158" s="2411"/>
      <c r="AN158" s="2411"/>
      <c r="AO158" s="2411"/>
      <c r="AP158" s="2411"/>
      <c r="AQ158" s="2411"/>
      <c r="AR158" s="2411"/>
      <c r="AS158" s="2411"/>
      <c r="AT158" s="2411"/>
      <c r="AU158" s="2411"/>
      <c r="AZ158" s="2411"/>
      <c r="CB158" s="2411"/>
      <c r="CC158" s="2411"/>
      <c r="CD158" s="2411"/>
    </row>
    <row r="159" spans="1:82" ht="14.25" customHeight="1" x14ac:dyDescent="0.25">
      <c r="Z159" s="2411"/>
      <c r="AA159" s="2411"/>
      <c r="AB159" s="2411"/>
      <c r="AC159" s="2411"/>
      <c r="AD159" s="2411"/>
      <c r="AE159" s="2411"/>
      <c r="AF159" s="2411"/>
      <c r="AG159" s="2411"/>
      <c r="AH159" s="2411"/>
      <c r="AI159" s="2411"/>
      <c r="AJ159" s="2411"/>
      <c r="AK159" s="2411"/>
      <c r="AL159" s="2411"/>
      <c r="AM159" s="2411"/>
      <c r="AN159" s="2411"/>
      <c r="AO159" s="2411"/>
      <c r="AP159" s="2411"/>
      <c r="AQ159" s="2411"/>
      <c r="AR159" s="2411"/>
      <c r="AS159" s="2411"/>
      <c r="AT159" s="2411"/>
      <c r="AU159" s="2411"/>
      <c r="AZ159" s="2411"/>
      <c r="CB159" s="2411"/>
      <c r="CC159" s="2411"/>
      <c r="CD159" s="2411"/>
    </row>
    <row r="160" spans="1:82" ht="14.25" customHeight="1" x14ac:dyDescent="0.25">
      <c r="Z160" s="2411"/>
      <c r="AA160" s="2411"/>
      <c r="AB160" s="2411"/>
      <c r="AC160" s="2411"/>
      <c r="AD160" s="2411"/>
      <c r="AE160" s="2411"/>
      <c r="AF160" s="2411"/>
      <c r="AG160" s="2411"/>
      <c r="AH160" s="2411"/>
      <c r="AI160" s="2411"/>
      <c r="AJ160" s="2411"/>
      <c r="AK160" s="2411"/>
      <c r="AL160" s="2411"/>
      <c r="AM160" s="2411"/>
      <c r="AN160" s="2411"/>
      <c r="AO160" s="2411"/>
      <c r="AP160" s="2411"/>
      <c r="AQ160" s="2411"/>
      <c r="AR160" s="2411"/>
      <c r="AS160" s="2411"/>
      <c r="AT160" s="2411"/>
      <c r="AU160" s="2411"/>
      <c r="AZ160" s="2411"/>
      <c r="CB160" s="2411"/>
      <c r="CC160" s="2411"/>
      <c r="CD160" s="2411"/>
    </row>
    <row r="161" spans="26:82" ht="14.25" customHeight="1" x14ac:dyDescent="0.25">
      <c r="Z161" s="2411"/>
      <c r="AA161" s="2411"/>
      <c r="AB161" s="2411"/>
      <c r="AC161" s="2411"/>
      <c r="AD161" s="2411"/>
      <c r="AE161" s="2411"/>
      <c r="AF161" s="2411"/>
      <c r="AG161" s="2411"/>
      <c r="AH161" s="2411"/>
      <c r="AI161" s="2411"/>
      <c r="AJ161" s="2411"/>
      <c r="AK161" s="2411"/>
      <c r="AL161" s="2411"/>
      <c r="AM161" s="2411"/>
      <c r="AN161" s="2411"/>
      <c r="AO161" s="2411"/>
      <c r="AP161" s="2411"/>
      <c r="AQ161" s="2411"/>
      <c r="AR161" s="2411"/>
      <c r="AS161" s="2411"/>
      <c r="AT161" s="2411"/>
      <c r="AU161" s="2411"/>
      <c r="AZ161" s="2411"/>
      <c r="CB161" s="2411"/>
      <c r="CC161" s="2411"/>
      <c r="CD161" s="2411"/>
    </row>
    <row r="162" spans="26:82" ht="14.25" customHeight="1" x14ac:dyDescent="0.25">
      <c r="Z162" s="2411"/>
      <c r="AA162" s="2411"/>
      <c r="AB162" s="2411"/>
      <c r="AC162" s="2411"/>
      <c r="AD162" s="2411"/>
      <c r="AE162" s="2411"/>
      <c r="AF162" s="2411"/>
      <c r="AG162" s="2411"/>
      <c r="AH162" s="2411"/>
      <c r="AI162" s="2411"/>
      <c r="AJ162" s="2411"/>
      <c r="AK162" s="2411"/>
      <c r="AL162" s="2411"/>
      <c r="AM162" s="2411"/>
      <c r="AN162" s="2411"/>
      <c r="AO162" s="2411"/>
      <c r="AP162" s="2411"/>
      <c r="AQ162" s="2411"/>
      <c r="AR162" s="2411"/>
      <c r="AS162" s="2411"/>
      <c r="AT162" s="2411"/>
      <c r="AU162" s="2411"/>
      <c r="AZ162" s="2411"/>
      <c r="CB162" s="2411"/>
      <c r="CC162" s="2411"/>
      <c r="CD162" s="2411"/>
    </row>
    <row r="163" spans="26:82" ht="14.25" customHeight="1" x14ac:dyDescent="0.25">
      <c r="Z163" s="2411"/>
      <c r="AA163" s="2411"/>
      <c r="AB163" s="2411"/>
      <c r="AC163" s="2411"/>
      <c r="AD163" s="2411"/>
      <c r="AE163" s="2411"/>
      <c r="AF163" s="2411"/>
      <c r="AG163" s="2411"/>
      <c r="AH163" s="2411"/>
      <c r="AI163" s="2411"/>
      <c r="AJ163" s="2411"/>
      <c r="AK163" s="2411"/>
      <c r="AL163" s="2411"/>
      <c r="AM163" s="2411"/>
      <c r="AN163" s="2411"/>
      <c r="AO163" s="2411"/>
      <c r="AP163" s="2411"/>
      <c r="AQ163" s="2411"/>
      <c r="AR163" s="2411"/>
      <c r="AS163" s="2411"/>
      <c r="AT163" s="2411"/>
      <c r="AU163" s="2411"/>
      <c r="AZ163" s="2411"/>
      <c r="CB163" s="2411"/>
      <c r="CC163" s="2411"/>
      <c r="CD163" s="2411"/>
    </row>
    <row r="164" spans="26:82" ht="14.25" customHeight="1" x14ac:dyDescent="0.25">
      <c r="Z164" s="2411"/>
      <c r="AA164" s="2411"/>
      <c r="AB164" s="2411"/>
      <c r="AC164" s="2411"/>
      <c r="AD164" s="2411"/>
      <c r="AE164" s="2411"/>
      <c r="AF164" s="2411"/>
      <c r="AG164" s="2411"/>
      <c r="AH164" s="2411"/>
      <c r="AI164" s="2411"/>
      <c r="AJ164" s="2411"/>
      <c r="AK164" s="2411"/>
      <c r="AL164" s="2411"/>
      <c r="AM164" s="2411"/>
      <c r="AN164" s="2411"/>
      <c r="AO164" s="2411"/>
      <c r="AP164" s="2411"/>
      <c r="AQ164" s="2411"/>
      <c r="AR164" s="2411"/>
      <c r="AS164" s="2411"/>
      <c r="AT164" s="2411"/>
      <c r="AU164" s="2411"/>
      <c r="AZ164" s="2411"/>
      <c r="CB164" s="2411"/>
      <c r="CC164" s="2411"/>
      <c r="CD164" s="2411"/>
    </row>
    <row r="165" spans="26:82" ht="14.25" customHeight="1" x14ac:dyDescent="0.25">
      <c r="Z165" s="2411"/>
      <c r="AA165" s="2411"/>
      <c r="AB165" s="2411"/>
      <c r="AC165" s="2411"/>
      <c r="AD165" s="2411"/>
      <c r="AE165" s="2411"/>
      <c r="AF165" s="2411"/>
      <c r="AG165" s="2411"/>
      <c r="AH165" s="2411"/>
      <c r="AI165" s="2411"/>
      <c r="AJ165" s="2411"/>
      <c r="AK165" s="2411"/>
      <c r="AL165" s="2411"/>
      <c r="AM165" s="2411"/>
      <c r="AN165" s="2411"/>
      <c r="AO165" s="2411"/>
      <c r="AP165" s="2411"/>
      <c r="AQ165" s="2411"/>
      <c r="AR165" s="2411"/>
      <c r="AS165" s="2411"/>
      <c r="AT165" s="2411"/>
      <c r="AU165" s="2411"/>
      <c r="AZ165" s="2411"/>
      <c r="CB165" s="2411"/>
      <c r="CC165" s="2411"/>
      <c r="CD165" s="2411"/>
    </row>
    <row r="166" spans="26:82" ht="14.25" customHeight="1" x14ac:dyDescent="0.25">
      <c r="Z166" s="2411"/>
      <c r="AA166" s="2411"/>
      <c r="AB166" s="2411"/>
      <c r="AC166" s="2411"/>
      <c r="AD166" s="2411"/>
      <c r="AE166" s="2411"/>
      <c r="AF166" s="2411"/>
      <c r="AG166" s="2411"/>
      <c r="AH166" s="2411"/>
      <c r="AI166" s="2411"/>
      <c r="AJ166" s="2411"/>
      <c r="AK166" s="2411"/>
      <c r="AL166" s="2411"/>
      <c r="AM166" s="2411"/>
      <c r="AN166" s="2411"/>
      <c r="AO166" s="2411"/>
      <c r="AP166" s="2411"/>
      <c r="AQ166" s="2411"/>
      <c r="AR166" s="2411"/>
      <c r="AS166" s="2411"/>
      <c r="AT166" s="2411"/>
      <c r="AU166" s="2411"/>
      <c r="AZ166" s="2411"/>
      <c r="CB166" s="2411"/>
      <c r="CC166" s="2411"/>
      <c r="CD166" s="2411"/>
    </row>
    <row r="167" spans="26:82" ht="14.25" customHeight="1" x14ac:dyDescent="0.25">
      <c r="Z167" s="2411"/>
      <c r="AA167" s="2411"/>
      <c r="AB167" s="2411"/>
      <c r="AC167" s="2411"/>
      <c r="AD167" s="2411"/>
      <c r="AE167" s="2411"/>
      <c r="AF167" s="2411"/>
      <c r="AG167" s="2411"/>
      <c r="AH167" s="2411"/>
      <c r="AI167" s="2411"/>
      <c r="AJ167" s="2411"/>
      <c r="AK167" s="2411"/>
      <c r="AL167" s="2411"/>
      <c r="AM167" s="2411"/>
      <c r="AN167" s="2411"/>
      <c r="AO167" s="2411"/>
      <c r="AP167" s="2411"/>
      <c r="AQ167" s="2411"/>
      <c r="AR167" s="2411"/>
      <c r="AS167" s="2411"/>
      <c r="AT167" s="2411"/>
      <c r="AU167" s="2411"/>
      <c r="AZ167" s="2411"/>
      <c r="CB167" s="2411"/>
      <c r="CC167" s="2411"/>
      <c r="CD167" s="2411"/>
    </row>
    <row r="168" spans="26:82" ht="14.25" customHeight="1" x14ac:dyDescent="0.25">
      <c r="Z168" s="2411"/>
      <c r="AA168" s="2411"/>
      <c r="AB168" s="2411"/>
      <c r="AC168" s="2411"/>
      <c r="AD168" s="2411"/>
      <c r="AE168" s="2411"/>
      <c r="AF168" s="2411"/>
      <c r="AG168" s="2411"/>
      <c r="AH168" s="2411"/>
      <c r="AI168" s="2411"/>
      <c r="AJ168" s="2411"/>
      <c r="AK168" s="2411"/>
      <c r="AL168" s="2411"/>
      <c r="AM168" s="2411"/>
      <c r="AN168" s="2411"/>
      <c r="AO168" s="2411"/>
      <c r="AP168" s="2411"/>
      <c r="AQ168" s="2411"/>
      <c r="AR168" s="2411"/>
      <c r="AS168" s="2411"/>
      <c r="AT168" s="2411"/>
      <c r="AU168" s="2411"/>
      <c r="AZ168" s="2411"/>
      <c r="CB168" s="2411"/>
      <c r="CC168" s="2411"/>
      <c r="CD168" s="2411"/>
    </row>
    <row r="169" spans="26:82" ht="14.25" customHeight="1" x14ac:dyDescent="0.25">
      <c r="Z169" s="2411"/>
      <c r="AA169" s="2411"/>
      <c r="AB169" s="2411"/>
      <c r="AC169" s="2411"/>
      <c r="AD169" s="2411"/>
      <c r="AE169" s="2411"/>
      <c r="AF169" s="2411"/>
      <c r="AG169" s="2411"/>
      <c r="AH169" s="2411"/>
      <c r="AI169" s="2411"/>
      <c r="AJ169" s="2411"/>
      <c r="AK169" s="2411"/>
      <c r="AL169" s="2411"/>
      <c r="AM169" s="2411"/>
      <c r="AN169" s="2411"/>
      <c r="AO169" s="2411"/>
      <c r="AP169" s="2411"/>
      <c r="AQ169" s="2411"/>
      <c r="AR169" s="2411"/>
      <c r="AS169" s="2411"/>
      <c r="AT169" s="2411"/>
      <c r="AU169" s="2411"/>
      <c r="AZ169" s="2411"/>
      <c r="CB169" s="2411"/>
      <c r="CC169" s="2411"/>
      <c r="CD169" s="2411"/>
    </row>
    <row r="170" spans="26:82" ht="14.25" customHeight="1" x14ac:dyDescent="0.25">
      <c r="Z170" s="2411"/>
      <c r="AA170" s="2411"/>
      <c r="AB170" s="2411"/>
      <c r="AC170" s="2411"/>
      <c r="AD170" s="2411"/>
      <c r="AE170" s="2411"/>
      <c r="AF170" s="2411"/>
      <c r="AG170" s="2411"/>
      <c r="AH170" s="2411"/>
      <c r="AI170" s="2411"/>
      <c r="AJ170" s="2411"/>
      <c r="AK170" s="2411"/>
      <c r="AL170" s="2411"/>
      <c r="AM170" s="2411"/>
      <c r="AN170" s="2411"/>
      <c r="AO170" s="2411"/>
      <c r="AP170" s="2411"/>
      <c r="AQ170" s="2411"/>
      <c r="AR170" s="2411"/>
      <c r="AS170" s="2411"/>
      <c r="AT170" s="2411"/>
      <c r="AU170" s="2411"/>
      <c r="AZ170" s="2411"/>
      <c r="CB170" s="2411"/>
      <c r="CC170" s="2411"/>
      <c r="CD170" s="2411"/>
    </row>
    <row r="171" spans="26:82" ht="14.25" customHeight="1" x14ac:dyDescent="0.25">
      <c r="Z171" s="2411"/>
      <c r="AA171" s="2411"/>
      <c r="AB171" s="2411"/>
      <c r="AC171" s="2411"/>
      <c r="AD171" s="2411"/>
      <c r="AE171" s="2411"/>
      <c r="AF171" s="2411"/>
      <c r="AG171" s="2411"/>
      <c r="AH171" s="2411"/>
      <c r="AI171" s="2411"/>
      <c r="AJ171" s="2411"/>
      <c r="AK171" s="2411"/>
      <c r="AL171" s="2411"/>
      <c r="AM171" s="2411"/>
      <c r="AN171" s="2411"/>
      <c r="AO171" s="2411"/>
      <c r="AP171" s="2411"/>
      <c r="AQ171" s="2411"/>
      <c r="AR171" s="2411"/>
      <c r="AS171" s="2411"/>
      <c r="AT171" s="2411"/>
      <c r="AU171" s="2411"/>
      <c r="AZ171" s="2411"/>
      <c r="CB171" s="2411"/>
      <c r="CC171" s="2411"/>
      <c r="CD171" s="2411"/>
    </row>
    <row r="172" spans="26:82" ht="14.25" customHeight="1" x14ac:dyDescent="0.25">
      <c r="Z172" s="2411"/>
      <c r="AA172" s="2411"/>
      <c r="AB172" s="2411"/>
      <c r="AC172" s="2411"/>
      <c r="AD172" s="2411"/>
      <c r="AE172" s="2411"/>
      <c r="AF172" s="2411"/>
      <c r="AG172" s="2411"/>
      <c r="AH172" s="2411"/>
      <c r="AI172" s="2411"/>
      <c r="AJ172" s="2411"/>
      <c r="AK172" s="2411"/>
      <c r="AL172" s="2411"/>
      <c r="AM172" s="2411"/>
      <c r="AN172" s="2411"/>
      <c r="AO172" s="2411"/>
      <c r="AP172" s="2411"/>
      <c r="AQ172" s="2411"/>
      <c r="AR172" s="2411"/>
      <c r="AS172" s="2411"/>
      <c r="AT172" s="2411"/>
      <c r="AU172" s="2411"/>
      <c r="AZ172" s="2411"/>
      <c r="CB172" s="2411"/>
      <c r="CC172" s="2411"/>
      <c r="CD172" s="2411"/>
    </row>
    <row r="173" spans="26:82" ht="14.25" customHeight="1" x14ac:dyDescent="0.25">
      <c r="Z173" s="2411"/>
      <c r="AA173" s="2411"/>
      <c r="AB173" s="2411"/>
      <c r="AC173" s="2411"/>
      <c r="AD173" s="2411"/>
      <c r="AE173" s="2411"/>
      <c r="AF173" s="2411"/>
      <c r="AG173" s="2411"/>
      <c r="AH173" s="2411"/>
      <c r="AI173" s="2411"/>
      <c r="AJ173" s="2411"/>
      <c r="AK173" s="2411"/>
      <c r="AL173" s="2411"/>
      <c r="AM173" s="2411"/>
      <c r="AN173" s="2411"/>
      <c r="AO173" s="2411"/>
      <c r="AP173" s="2411"/>
      <c r="AQ173" s="2411"/>
      <c r="AR173" s="2411"/>
      <c r="AS173" s="2411"/>
      <c r="AT173" s="2411"/>
      <c r="AU173" s="2411"/>
      <c r="AZ173" s="2411"/>
      <c r="CB173" s="2411"/>
      <c r="CC173" s="2411"/>
      <c r="CD173" s="2411"/>
    </row>
    <row r="174" spans="26:82" ht="14.25" customHeight="1" x14ac:dyDescent="0.25">
      <c r="Z174" s="2411"/>
      <c r="AA174" s="2411"/>
      <c r="AB174" s="2411"/>
      <c r="AC174" s="2411"/>
      <c r="AD174" s="2411"/>
      <c r="AE174" s="2411"/>
      <c r="AF174" s="2411"/>
      <c r="AG174" s="2411"/>
      <c r="AH174" s="2411"/>
      <c r="AI174" s="2411"/>
      <c r="AJ174" s="2411"/>
      <c r="AK174" s="2411"/>
      <c r="AL174" s="2411"/>
      <c r="AM174" s="2411"/>
      <c r="AN174" s="2411"/>
      <c r="AO174" s="2411"/>
      <c r="AP174" s="2411"/>
      <c r="AQ174" s="2411"/>
      <c r="AR174" s="2411"/>
      <c r="AS174" s="2411"/>
      <c r="AT174" s="2411"/>
      <c r="AU174" s="2411"/>
      <c r="AZ174" s="2411"/>
      <c r="CB174" s="2411"/>
      <c r="CC174" s="2411"/>
      <c r="CD174" s="2411"/>
    </row>
    <row r="175" spans="26:82" ht="14.25" customHeight="1" x14ac:dyDescent="0.25">
      <c r="Z175" s="2411"/>
      <c r="AA175" s="2411"/>
      <c r="AB175" s="2411"/>
      <c r="AC175" s="2411"/>
      <c r="AD175" s="2411"/>
      <c r="AE175" s="2411"/>
      <c r="AF175" s="2411"/>
      <c r="AG175" s="2411"/>
      <c r="AH175" s="2411"/>
      <c r="AI175" s="2411"/>
      <c r="AJ175" s="2411"/>
      <c r="AK175" s="2411"/>
      <c r="AL175" s="2411"/>
      <c r="AM175" s="2411"/>
      <c r="AN175" s="2411"/>
      <c r="AO175" s="2411"/>
      <c r="AP175" s="2411"/>
      <c r="AQ175" s="2411"/>
      <c r="AR175" s="2411"/>
      <c r="AS175" s="2411"/>
      <c r="AT175" s="2411"/>
      <c r="AU175" s="2411"/>
      <c r="AZ175" s="2411"/>
      <c r="CB175" s="2411"/>
      <c r="CC175" s="2411"/>
      <c r="CD175" s="2411"/>
    </row>
    <row r="176" spans="26:82" ht="14.25" customHeight="1" x14ac:dyDescent="0.25">
      <c r="Z176" s="2411"/>
      <c r="AA176" s="2411"/>
      <c r="AB176" s="2411"/>
      <c r="AC176" s="2411"/>
      <c r="AD176" s="2411"/>
      <c r="AE176" s="2411"/>
      <c r="AF176" s="2411"/>
      <c r="AG176" s="2411"/>
      <c r="AH176" s="2411"/>
      <c r="AI176" s="2411"/>
      <c r="AJ176" s="2411"/>
      <c r="AK176" s="2411"/>
      <c r="AL176" s="2411"/>
      <c r="AM176" s="2411"/>
      <c r="AN176" s="2411"/>
      <c r="AO176" s="2411"/>
      <c r="AP176" s="2411"/>
      <c r="AQ176" s="2411"/>
      <c r="AR176" s="2411"/>
      <c r="AS176" s="2411"/>
      <c r="AT176" s="2411"/>
      <c r="AU176" s="2411"/>
      <c r="AZ176" s="2411"/>
      <c r="CB176" s="2411"/>
      <c r="CC176" s="2411"/>
      <c r="CD176" s="2411"/>
    </row>
    <row r="177" spans="26:82" ht="14.25" customHeight="1" x14ac:dyDescent="0.25">
      <c r="Z177" s="2411"/>
      <c r="AA177" s="2411"/>
      <c r="AB177" s="2411"/>
      <c r="AC177" s="2411"/>
      <c r="AD177" s="2411"/>
      <c r="AE177" s="2411"/>
      <c r="AF177" s="2411"/>
      <c r="AG177" s="2411"/>
      <c r="AH177" s="2411"/>
      <c r="AI177" s="2411"/>
      <c r="AJ177" s="2411"/>
      <c r="AK177" s="2411"/>
      <c r="AL177" s="2411"/>
      <c r="AM177" s="2411"/>
      <c r="AN177" s="2411"/>
      <c r="AO177" s="2411"/>
      <c r="AP177" s="2411"/>
      <c r="AQ177" s="2411"/>
      <c r="AR177" s="2411"/>
      <c r="AS177" s="2411"/>
      <c r="AT177" s="2411"/>
      <c r="AU177" s="2411"/>
      <c r="AZ177" s="2411"/>
      <c r="CB177" s="2411"/>
      <c r="CC177" s="2411"/>
      <c r="CD177" s="2411"/>
    </row>
    <row r="178" spans="26:82" ht="14.25" customHeight="1" x14ac:dyDescent="0.25">
      <c r="Z178" s="2411"/>
      <c r="AA178" s="2411"/>
      <c r="AB178" s="2411"/>
      <c r="AC178" s="2411"/>
      <c r="AD178" s="2411"/>
      <c r="AE178" s="2411"/>
      <c r="AF178" s="2411"/>
      <c r="AG178" s="2411"/>
      <c r="AH178" s="2411"/>
      <c r="AI178" s="2411"/>
      <c r="AJ178" s="2411"/>
      <c r="AK178" s="2411"/>
      <c r="AL178" s="2411"/>
      <c r="AM178" s="2411"/>
      <c r="AN178" s="2411"/>
      <c r="AO178" s="2411"/>
      <c r="AP178" s="2411"/>
      <c r="AQ178" s="2411"/>
      <c r="AR178" s="2411"/>
      <c r="AS178" s="2411"/>
      <c r="AT178" s="2411"/>
      <c r="AU178" s="2411"/>
      <c r="AZ178" s="2411"/>
      <c r="CB178" s="2411"/>
      <c r="CC178" s="2411"/>
      <c r="CD178" s="2411"/>
    </row>
    <row r="179" spans="26:82" ht="14.25" customHeight="1" x14ac:dyDescent="0.25">
      <c r="Z179" s="2411"/>
      <c r="AA179" s="2411"/>
      <c r="AB179" s="2411"/>
      <c r="AC179" s="2411"/>
      <c r="AD179" s="2411"/>
      <c r="AE179" s="2411"/>
      <c r="AF179" s="2411"/>
      <c r="AG179" s="2411"/>
      <c r="AH179" s="2411"/>
      <c r="AI179" s="2411"/>
      <c r="AJ179" s="2411"/>
      <c r="AK179" s="2411"/>
      <c r="AL179" s="2411"/>
      <c r="AM179" s="2411"/>
      <c r="AN179" s="2411"/>
      <c r="AO179" s="2411"/>
      <c r="AP179" s="2411"/>
      <c r="AQ179" s="2411"/>
      <c r="AR179" s="2411"/>
      <c r="AS179" s="2411"/>
      <c r="AT179" s="2411"/>
      <c r="AU179" s="2411"/>
      <c r="AZ179" s="2411"/>
      <c r="CB179" s="2411"/>
      <c r="CC179" s="2411"/>
      <c r="CD179" s="2411"/>
    </row>
    <row r="180" spans="26:82" ht="14.25" customHeight="1" x14ac:dyDescent="0.25">
      <c r="Z180" s="2411"/>
      <c r="AA180" s="2411"/>
      <c r="AB180" s="2411"/>
      <c r="AC180" s="2411"/>
      <c r="AD180" s="2411"/>
      <c r="AE180" s="2411"/>
      <c r="AF180" s="2411"/>
      <c r="AG180" s="2411"/>
      <c r="AH180" s="2411"/>
      <c r="AI180" s="2411"/>
      <c r="AJ180" s="2411"/>
      <c r="AK180" s="2411"/>
      <c r="AL180" s="2411"/>
      <c r="AM180" s="2411"/>
      <c r="AN180" s="2411"/>
      <c r="AO180" s="2411"/>
      <c r="AP180" s="2411"/>
      <c r="AQ180" s="2411"/>
      <c r="AR180" s="2411"/>
      <c r="AS180" s="2411"/>
      <c r="AT180" s="2411"/>
      <c r="AU180" s="2411"/>
      <c r="AZ180" s="2411"/>
      <c r="CB180" s="2411"/>
      <c r="CC180" s="2411"/>
      <c r="CD180" s="2411"/>
    </row>
    <row r="181" spans="26:82" ht="14.25" customHeight="1" x14ac:dyDescent="0.25">
      <c r="Z181" s="2411"/>
      <c r="AA181" s="2411"/>
      <c r="AB181" s="2411"/>
      <c r="AC181" s="2411"/>
      <c r="AD181" s="2411"/>
      <c r="AE181" s="2411"/>
      <c r="AF181" s="2411"/>
      <c r="AG181" s="2411"/>
      <c r="AH181" s="2411"/>
      <c r="AI181" s="2411"/>
      <c r="AJ181" s="2411"/>
      <c r="AK181" s="2411"/>
      <c r="AL181" s="2411"/>
      <c r="AM181" s="2411"/>
      <c r="AN181" s="2411"/>
      <c r="AO181" s="2411"/>
      <c r="AP181" s="2411"/>
      <c r="AQ181" s="2411"/>
      <c r="AR181" s="2411"/>
      <c r="AS181" s="2411"/>
      <c r="AT181" s="2411"/>
      <c r="AU181" s="2411"/>
      <c r="AZ181" s="2411"/>
      <c r="CB181" s="2411"/>
      <c r="CC181" s="2411"/>
      <c r="CD181" s="2411"/>
    </row>
    <row r="182" spans="26:82" ht="14.25" customHeight="1" x14ac:dyDescent="0.25">
      <c r="Z182" s="2411"/>
      <c r="AA182" s="2411"/>
      <c r="AB182" s="2411"/>
      <c r="AC182" s="2411"/>
      <c r="AD182" s="2411"/>
      <c r="AE182" s="2411"/>
      <c r="AF182" s="2411"/>
      <c r="AG182" s="2411"/>
      <c r="AH182" s="2411"/>
      <c r="AI182" s="2411"/>
      <c r="AJ182" s="2411"/>
      <c r="AK182" s="2411"/>
      <c r="AL182" s="2411"/>
      <c r="AM182" s="2411"/>
      <c r="AN182" s="2411"/>
      <c r="AO182" s="2411"/>
      <c r="AP182" s="2411"/>
      <c r="AQ182" s="2411"/>
      <c r="AR182" s="2411"/>
      <c r="AS182" s="2411"/>
      <c r="AT182" s="2411"/>
      <c r="AU182" s="2411"/>
      <c r="AZ182" s="2411"/>
      <c r="CB182" s="2411"/>
      <c r="CC182" s="2411"/>
      <c r="CD182" s="2411"/>
    </row>
    <row r="183" spans="26:82" ht="14.25" customHeight="1" x14ac:dyDescent="0.25">
      <c r="Z183" s="2411"/>
      <c r="AA183" s="2411"/>
      <c r="AB183" s="2411"/>
      <c r="AC183" s="2411"/>
      <c r="AD183" s="2411"/>
      <c r="AE183" s="2411"/>
      <c r="AF183" s="2411"/>
      <c r="AG183" s="2411"/>
      <c r="AH183" s="2411"/>
      <c r="AI183" s="2411"/>
      <c r="AJ183" s="2411"/>
      <c r="AK183" s="2411"/>
      <c r="AL183" s="2411"/>
      <c r="AM183" s="2411"/>
      <c r="AN183" s="2411"/>
      <c r="AO183" s="2411"/>
      <c r="AP183" s="2411"/>
      <c r="AQ183" s="2411"/>
      <c r="AR183" s="2411"/>
      <c r="AS183" s="2411"/>
      <c r="AT183" s="2411"/>
      <c r="AU183" s="2411"/>
      <c r="AZ183" s="2411"/>
      <c r="CB183" s="2411"/>
      <c r="CC183" s="2411"/>
      <c r="CD183" s="2411"/>
    </row>
    <row r="184" spans="26:82" ht="14.25" customHeight="1" x14ac:dyDescent="0.25">
      <c r="Z184" s="2411"/>
      <c r="AA184" s="2411"/>
      <c r="AB184" s="2411"/>
      <c r="AC184" s="2411"/>
      <c r="AD184" s="2411"/>
      <c r="AE184" s="2411"/>
      <c r="AF184" s="2411"/>
      <c r="AG184" s="2411"/>
      <c r="AH184" s="2411"/>
      <c r="AI184" s="2411"/>
      <c r="AJ184" s="2411"/>
      <c r="AK184" s="2411"/>
      <c r="AL184" s="2411"/>
      <c r="AM184" s="2411"/>
      <c r="AN184" s="2411"/>
      <c r="AO184" s="2411"/>
      <c r="AP184" s="2411"/>
      <c r="AQ184" s="2411"/>
      <c r="AR184" s="2411"/>
      <c r="AS184" s="2411"/>
      <c r="AT184" s="2411"/>
      <c r="AU184" s="2411"/>
      <c r="AZ184" s="2411"/>
      <c r="CB184" s="2411"/>
      <c r="CC184" s="2411"/>
      <c r="CD184" s="2411"/>
    </row>
    <row r="185" spans="26:82" ht="14.25" customHeight="1" x14ac:dyDescent="0.25">
      <c r="Z185" s="2411"/>
      <c r="AA185" s="2411"/>
      <c r="AB185" s="2411"/>
      <c r="AC185" s="2411"/>
      <c r="AD185" s="2411"/>
      <c r="AE185" s="2411"/>
      <c r="AF185" s="2411"/>
      <c r="AG185" s="2411"/>
      <c r="AH185" s="2411"/>
      <c r="AI185" s="2411"/>
      <c r="AJ185" s="2411"/>
      <c r="AK185" s="2411"/>
      <c r="AL185" s="2411"/>
      <c r="AM185" s="2411"/>
      <c r="AN185" s="2411"/>
      <c r="AO185" s="2411"/>
      <c r="AP185" s="2411"/>
      <c r="AQ185" s="2411"/>
      <c r="AR185" s="2411"/>
      <c r="AS185" s="2411"/>
      <c r="AT185" s="2411"/>
      <c r="AU185" s="2411"/>
      <c r="AZ185" s="2411"/>
      <c r="CB185" s="2411"/>
      <c r="CC185" s="2411"/>
      <c r="CD185" s="2411"/>
    </row>
    <row r="186" spans="26:82" ht="14.25" customHeight="1" x14ac:dyDescent="0.25">
      <c r="Z186" s="2411"/>
      <c r="AA186" s="2411"/>
      <c r="AB186" s="2411"/>
      <c r="AC186" s="2411"/>
      <c r="AD186" s="2411"/>
      <c r="AE186" s="2411"/>
      <c r="AF186" s="2411"/>
      <c r="AG186" s="2411"/>
      <c r="AH186" s="2411"/>
      <c r="AI186" s="2411"/>
      <c r="AJ186" s="2411"/>
      <c r="AK186" s="2411"/>
      <c r="AL186" s="2411"/>
      <c r="AM186" s="2411"/>
      <c r="AN186" s="2411"/>
      <c r="AO186" s="2411"/>
      <c r="AP186" s="2411"/>
      <c r="AQ186" s="2411"/>
      <c r="AR186" s="2411"/>
      <c r="AS186" s="2411"/>
      <c r="AT186" s="2411"/>
      <c r="AU186" s="2411"/>
      <c r="AZ186" s="2411"/>
      <c r="CB186" s="2411"/>
      <c r="CC186" s="2411"/>
      <c r="CD186" s="2411"/>
    </row>
    <row r="187" spans="26:82" ht="14.25" customHeight="1" x14ac:dyDescent="0.25">
      <c r="Z187" s="2411"/>
      <c r="AA187" s="2411"/>
      <c r="AB187" s="2411"/>
      <c r="AC187" s="2411"/>
      <c r="AD187" s="2411"/>
      <c r="AE187" s="2411"/>
      <c r="AF187" s="2411"/>
      <c r="AG187" s="2411"/>
      <c r="AH187" s="2411"/>
      <c r="AI187" s="2411"/>
      <c r="AJ187" s="2411"/>
      <c r="AK187" s="2411"/>
      <c r="AL187" s="2411"/>
      <c r="AM187" s="2411"/>
      <c r="AN187" s="2411"/>
      <c r="AO187" s="2411"/>
      <c r="AP187" s="2411"/>
      <c r="AQ187" s="2411"/>
      <c r="AR187" s="2411"/>
      <c r="AS187" s="2411"/>
      <c r="AT187" s="2411"/>
      <c r="AU187" s="2411"/>
      <c r="AZ187" s="2411"/>
      <c r="CB187" s="2411"/>
      <c r="CC187" s="2411"/>
      <c r="CD187" s="2411"/>
    </row>
    <row r="188" spans="26:82" ht="14.25" customHeight="1" x14ac:dyDescent="0.25">
      <c r="Z188" s="2411"/>
      <c r="AA188" s="2411"/>
      <c r="AB188" s="2411"/>
      <c r="AC188" s="2411"/>
      <c r="AD188" s="2411"/>
      <c r="AE188" s="2411"/>
      <c r="AF188" s="2411"/>
      <c r="AG188" s="2411"/>
      <c r="AH188" s="2411"/>
      <c r="AI188" s="2411"/>
      <c r="AJ188" s="2411"/>
      <c r="AK188" s="2411"/>
      <c r="AL188" s="2411"/>
      <c r="AM188" s="2411"/>
      <c r="AN188" s="2411"/>
      <c r="AO188" s="2411"/>
      <c r="AP188" s="2411"/>
      <c r="AQ188" s="2411"/>
      <c r="AR188" s="2411"/>
      <c r="AS188" s="2411"/>
      <c r="AT188" s="2411"/>
      <c r="AU188" s="2411"/>
      <c r="AZ188" s="2411"/>
      <c r="CB188" s="2411"/>
      <c r="CC188" s="2411"/>
      <c r="CD188" s="2411"/>
    </row>
    <row r="189" spans="26:82" ht="14.25" customHeight="1" x14ac:dyDescent="0.25">
      <c r="Z189" s="2411"/>
      <c r="AA189" s="2411"/>
      <c r="AB189" s="2411"/>
      <c r="AC189" s="2411"/>
      <c r="AD189" s="2411"/>
      <c r="AE189" s="2411"/>
      <c r="AF189" s="2411"/>
      <c r="AG189" s="2411"/>
      <c r="AH189" s="2411"/>
      <c r="AI189" s="2411"/>
      <c r="AJ189" s="2411"/>
      <c r="AK189" s="2411"/>
      <c r="AL189" s="2411"/>
      <c r="AM189" s="2411"/>
      <c r="AN189" s="2411"/>
      <c r="AO189" s="2411"/>
      <c r="AP189" s="2411"/>
      <c r="AQ189" s="2411"/>
      <c r="AR189" s="2411"/>
      <c r="AS189" s="2411"/>
      <c r="AT189" s="2411"/>
      <c r="AU189" s="2411"/>
      <c r="AZ189" s="2411"/>
      <c r="CB189" s="2411"/>
      <c r="CC189" s="2411"/>
      <c r="CD189" s="2411"/>
    </row>
    <row r="190" spans="26:82" ht="14.25" customHeight="1" x14ac:dyDescent="0.25">
      <c r="Z190" s="2411"/>
      <c r="AA190" s="2411"/>
      <c r="AB190" s="2411"/>
      <c r="AC190" s="2411"/>
      <c r="AD190" s="2411"/>
      <c r="AE190" s="2411"/>
      <c r="AF190" s="2411"/>
      <c r="AG190" s="2411"/>
      <c r="AH190" s="2411"/>
      <c r="AI190" s="2411"/>
      <c r="AJ190" s="2411"/>
      <c r="AK190" s="2411"/>
      <c r="AL190" s="2411"/>
      <c r="AM190" s="2411"/>
      <c r="AN190" s="2411"/>
      <c r="AO190" s="2411"/>
      <c r="AP190" s="2411"/>
      <c r="AQ190" s="2411"/>
      <c r="AR190" s="2411"/>
      <c r="AS190" s="2411"/>
      <c r="AT190" s="2411"/>
      <c r="AU190" s="2411"/>
      <c r="AZ190" s="2411"/>
      <c r="CB190" s="2411"/>
      <c r="CC190" s="2411"/>
      <c r="CD190" s="2411"/>
    </row>
    <row r="191" spans="26:82" ht="14.25" customHeight="1" x14ac:dyDescent="0.25">
      <c r="Z191" s="2411"/>
      <c r="AA191" s="2411"/>
      <c r="AB191" s="2411"/>
      <c r="AC191" s="2411"/>
      <c r="AD191" s="2411"/>
      <c r="AE191" s="2411"/>
      <c r="AF191" s="2411"/>
      <c r="AG191" s="2411"/>
      <c r="AH191" s="2411"/>
      <c r="AI191" s="2411"/>
      <c r="AJ191" s="2411"/>
      <c r="AK191" s="2411"/>
      <c r="AL191" s="2411"/>
      <c r="AM191" s="2411"/>
      <c r="AN191" s="2411"/>
      <c r="AO191" s="2411"/>
      <c r="AP191" s="2411"/>
      <c r="AQ191" s="2411"/>
      <c r="AR191" s="2411"/>
      <c r="AS191" s="2411"/>
      <c r="AT191" s="2411"/>
      <c r="AU191" s="2411"/>
      <c r="AZ191" s="2411"/>
      <c r="CB191" s="2411"/>
      <c r="CC191" s="2411"/>
      <c r="CD191" s="2411"/>
    </row>
    <row r="192" spans="26:82" ht="14.25" customHeight="1" x14ac:dyDescent="0.25">
      <c r="Z192" s="2411"/>
      <c r="AA192" s="2411"/>
      <c r="AB192" s="2411"/>
      <c r="AC192" s="2411"/>
      <c r="AD192" s="2411"/>
      <c r="AE192" s="2411"/>
      <c r="AF192" s="2411"/>
      <c r="AG192" s="2411"/>
      <c r="AH192" s="2411"/>
      <c r="AI192" s="2411"/>
      <c r="AJ192" s="2411"/>
      <c r="AK192" s="2411"/>
      <c r="AL192" s="2411"/>
      <c r="AM192" s="2411"/>
      <c r="AN192" s="2411"/>
      <c r="AO192" s="2411"/>
      <c r="AP192" s="2411"/>
      <c r="AQ192" s="2411"/>
      <c r="AR192" s="2411"/>
      <c r="AS192" s="2411"/>
      <c r="AT192" s="2411"/>
      <c r="AU192" s="2411"/>
      <c r="AZ192" s="2411"/>
      <c r="CB192" s="2411"/>
      <c r="CC192" s="2411"/>
      <c r="CD192" s="2411"/>
    </row>
    <row r="193" spans="26:82" ht="14.25" customHeight="1" x14ac:dyDescent="0.25">
      <c r="Z193" s="2411"/>
      <c r="AA193" s="2411"/>
      <c r="AB193" s="2411"/>
      <c r="AC193" s="2411"/>
      <c r="AD193" s="2411"/>
      <c r="AE193" s="2411"/>
      <c r="AF193" s="2411"/>
      <c r="AG193" s="2411"/>
      <c r="AH193" s="2411"/>
      <c r="AI193" s="2411"/>
      <c r="AJ193" s="2411"/>
      <c r="AK193" s="2411"/>
      <c r="AL193" s="2411"/>
      <c r="AM193" s="2411"/>
      <c r="AN193" s="2411"/>
      <c r="AO193" s="2411"/>
      <c r="AP193" s="2411"/>
      <c r="AQ193" s="2411"/>
      <c r="AR193" s="2411"/>
      <c r="AS193" s="2411"/>
      <c r="AT193" s="2411"/>
      <c r="AU193" s="2411"/>
      <c r="AZ193" s="2411"/>
      <c r="CB193" s="2411"/>
      <c r="CC193" s="2411"/>
      <c r="CD193" s="2411"/>
    </row>
    <row r="194" spans="26:82" ht="14.25" customHeight="1" x14ac:dyDescent="0.25">
      <c r="Z194" s="2411"/>
      <c r="AA194" s="2411"/>
      <c r="AB194" s="2411"/>
      <c r="AC194" s="2411"/>
      <c r="AD194" s="2411"/>
      <c r="AE194" s="2411"/>
      <c r="AF194" s="2411"/>
      <c r="AG194" s="2411"/>
      <c r="AH194" s="2411"/>
      <c r="AI194" s="2411"/>
      <c r="AJ194" s="2411"/>
      <c r="AK194" s="2411"/>
      <c r="AL194" s="2411"/>
      <c r="AM194" s="2411"/>
      <c r="AN194" s="2411"/>
      <c r="AO194" s="2411"/>
      <c r="AP194" s="2411"/>
      <c r="AQ194" s="2411"/>
      <c r="AR194" s="2411"/>
      <c r="AS194" s="2411"/>
      <c r="AT194" s="2411"/>
      <c r="AU194" s="2411"/>
      <c r="AZ194" s="2411"/>
      <c r="CB194" s="2411"/>
      <c r="CC194" s="2411"/>
      <c r="CD194" s="2411"/>
    </row>
    <row r="195" spans="26:82" ht="14.25" customHeight="1" x14ac:dyDescent="0.25">
      <c r="Z195" s="2411"/>
      <c r="AA195" s="2411"/>
      <c r="AB195" s="2411"/>
      <c r="AC195" s="2411"/>
      <c r="AD195" s="2411"/>
      <c r="AE195" s="2411"/>
      <c r="AF195" s="2411"/>
      <c r="AG195" s="2411"/>
      <c r="AH195" s="2411"/>
      <c r="AI195" s="2411"/>
      <c r="AJ195" s="2411"/>
      <c r="AK195" s="2411"/>
      <c r="AL195" s="2411"/>
      <c r="AM195" s="2411"/>
      <c r="AN195" s="2411"/>
      <c r="AO195" s="2411"/>
      <c r="AP195" s="2411"/>
      <c r="AQ195" s="2411"/>
      <c r="AR195" s="2411"/>
      <c r="AS195" s="2411"/>
      <c r="AT195" s="2411"/>
      <c r="AU195" s="2411"/>
      <c r="AZ195" s="2411"/>
      <c r="CB195" s="2411"/>
      <c r="CC195" s="2411"/>
      <c r="CD195" s="2411"/>
    </row>
    <row r="196" spans="26:82" ht="14.25" customHeight="1" x14ac:dyDescent="0.25">
      <c r="Z196" s="2411"/>
      <c r="AA196" s="2411"/>
      <c r="AB196" s="2411"/>
      <c r="AC196" s="2411"/>
      <c r="AD196" s="2411"/>
      <c r="AE196" s="2411"/>
      <c r="AF196" s="2411"/>
      <c r="AG196" s="2411"/>
      <c r="AH196" s="2411"/>
      <c r="AI196" s="2411"/>
      <c r="AJ196" s="2411"/>
      <c r="AK196" s="2411"/>
      <c r="AL196" s="2411"/>
      <c r="AM196" s="2411"/>
      <c r="AN196" s="2411"/>
      <c r="AO196" s="2411"/>
      <c r="AP196" s="2411"/>
      <c r="AQ196" s="2411"/>
      <c r="AR196" s="2411"/>
      <c r="AS196" s="2411"/>
      <c r="AT196" s="2411"/>
      <c r="AU196" s="2411"/>
      <c r="AZ196" s="2411"/>
      <c r="CB196" s="2411"/>
      <c r="CC196" s="2411"/>
      <c r="CD196" s="2411"/>
    </row>
    <row r="197" spans="26:82" ht="14.25" customHeight="1" x14ac:dyDescent="0.25">
      <c r="Z197" s="2411"/>
      <c r="AA197" s="2411"/>
      <c r="AB197" s="2411"/>
      <c r="AC197" s="2411"/>
      <c r="AD197" s="2411"/>
      <c r="AE197" s="2411"/>
      <c r="AF197" s="2411"/>
      <c r="AG197" s="2411"/>
      <c r="AH197" s="2411"/>
      <c r="AI197" s="2411"/>
      <c r="AJ197" s="2411"/>
      <c r="AK197" s="2411"/>
      <c r="AL197" s="2411"/>
      <c r="AM197" s="2411"/>
      <c r="AN197" s="2411"/>
      <c r="AO197" s="2411"/>
      <c r="AP197" s="2411"/>
      <c r="AQ197" s="2411"/>
      <c r="AR197" s="2411"/>
      <c r="AS197" s="2411"/>
      <c r="AT197" s="2411"/>
      <c r="AU197" s="2411"/>
      <c r="AZ197" s="2411"/>
      <c r="CB197" s="2411"/>
      <c r="CC197" s="2411"/>
      <c r="CD197" s="2411"/>
    </row>
    <row r="198" spans="26:82" ht="14.25" customHeight="1" x14ac:dyDescent="0.25">
      <c r="Z198" s="2411"/>
      <c r="AA198" s="2411"/>
      <c r="AB198" s="2411"/>
      <c r="AC198" s="2411"/>
      <c r="AD198" s="2411"/>
      <c r="AE198" s="2411"/>
      <c r="AF198" s="2411"/>
      <c r="AG198" s="2411"/>
      <c r="AH198" s="2411"/>
      <c r="AI198" s="2411"/>
      <c r="AJ198" s="2411"/>
      <c r="AK198" s="2411"/>
      <c r="AL198" s="2411"/>
      <c r="AM198" s="2411"/>
      <c r="AN198" s="2411"/>
      <c r="AO198" s="2411"/>
      <c r="AP198" s="2411"/>
      <c r="AQ198" s="2411"/>
      <c r="AR198" s="2411"/>
      <c r="AS198" s="2411"/>
      <c r="AT198" s="2411"/>
      <c r="AU198" s="2411"/>
      <c r="AZ198" s="2411"/>
      <c r="CB198" s="2411"/>
      <c r="CC198" s="2411"/>
      <c r="CD198" s="2411"/>
    </row>
    <row r="199" spans="26:82" ht="14.25" customHeight="1" x14ac:dyDescent="0.25">
      <c r="Z199" s="2411"/>
      <c r="AA199" s="2411"/>
      <c r="AB199" s="2411"/>
      <c r="AC199" s="2411"/>
      <c r="AD199" s="2411"/>
      <c r="AE199" s="2411"/>
      <c r="AF199" s="2411"/>
      <c r="AG199" s="2411"/>
      <c r="AH199" s="2411"/>
      <c r="AI199" s="2411"/>
      <c r="AJ199" s="2411"/>
      <c r="AK199" s="2411"/>
      <c r="AL199" s="2411"/>
      <c r="AM199" s="2411"/>
      <c r="AN199" s="2411"/>
      <c r="AO199" s="2411"/>
      <c r="AP199" s="2411"/>
      <c r="AQ199" s="2411"/>
      <c r="AR199" s="2411"/>
      <c r="AS199" s="2411"/>
      <c r="AT199" s="2411"/>
      <c r="AU199" s="2411"/>
      <c r="AZ199" s="2411"/>
      <c r="CB199" s="2411"/>
      <c r="CC199" s="2411"/>
      <c r="CD199" s="2411"/>
    </row>
    <row r="200" spans="26:82" ht="14.25" customHeight="1" x14ac:dyDescent="0.25">
      <c r="Z200" s="2411"/>
      <c r="AA200" s="2411"/>
      <c r="AB200" s="2411"/>
      <c r="AC200" s="2411"/>
      <c r="AD200" s="2411"/>
      <c r="AE200" s="2411"/>
      <c r="AF200" s="2411"/>
      <c r="AG200" s="2411"/>
      <c r="AH200" s="2411"/>
      <c r="AI200" s="2411"/>
      <c r="AJ200" s="2411"/>
      <c r="AK200" s="2411"/>
      <c r="AL200" s="2411"/>
      <c r="AM200" s="2411"/>
      <c r="AN200" s="2411"/>
      <c r="AO200" s="2411"/>
      <c r="AP200" s="2411"/>
      <c r="AQ200" s="2411"/>
      <c r="AR200" s="2411"/>
      <c r="AS200" s="2411"/>
      <c r="AT200" s="2411"/>
      <c r="AU200" s="2411"/>
      <c r="AZ200" s="2411"/>
      <c r="CB200" s="2411"/>
      <c r="CC200" s="2411"/>
      <c r="CD200" s="2411"/>
    </row>
    <row r="201" spans="26:82" ht="14.25" customHeight="1" x14ac:dyDescent="0.25">
      <c r="Z201" s="2411"/>
      <c r="AA201" s="2411"/>
      <c r="AB201" s="2411"/>
      <c r="AC201" s="2411"/>
      <c r="AD201" s="2411"/>
      <c r="AE201" s="2411"/>
      <c r="AF201" s="2411"/>
      <c r="AG201" s="2411"/>
      <c r="AH201" s="2411"/>
      <c r="AI201" s="2411"/>
      <c r="AJ201" s="2411"/>
      <c r="AK201" s="2411"/>
      <c r="AL201" s="2411"/>
      <c r="AM201" s="2411"/>
      <c r="AN201" s="2411"/>
      <c r="AO201" s="2411"/>
      <c r="AP201" s="2411"/>
      <c r="AQ201" s="2411"/>
      <c r="AR201" s="2411"/>
      <c r="AS201" s="2411"/>
      <c r="AT201" s="2411"/>
      <c r="AU201" s="2411"/>
      <c r="AZ201" s="2411"/>
      <c r="CB201" s="2411"/>
      <c r="CC201" s="2411"/>
      <c r="CD201" s="2411"/>
    </row>
    <row r="202" spans="26:82" ht="14.25" customHeight="1" x14ac:dyDescent="0.25">
      <c r="Z202" s="2411"/>
      <c r="AA202" s="2411"/>
      <c r="AB202" s="2411"/>
      <c r="AC202" s="2411"/>
      <c r="AD202" s="2411"/>
      <c r="AE202" s="2411"/>
      <c r="AF202" s="2411"/>
      <c r="AG202" s="2411"/>
      <c r="AH202" s="2411"/>
      <c r="AI202" s="2411"/>
      <c r="AJ202" s="2411"/>
      <c r="AK202" s="2411"/>
      <c r="AL202" s="2411"/>
      <c r="AM202" s="2411"/>
      <c r="AN202" s="2411"/>
      <c r="AO202" s="2411"/>
      <c r="AP202" s="2411"/>
      <c r="AQ202" s="2411"/>
      <c r="AR202" s="2411"/>
      <c r="AS202" s="2411"/>
      <c r="AT202" s="2411"/>
      <c r="AU202" s="2411"/>
      <c r="AZ202" s="2411"/>
      <c r="CB202" s="2411"/>
      <c r="CC202" s="2411"/>
      <c r="CD202" s="2411"/>
    </row>
    <row r="203" spans="26:82" ht="14.25" customHeight="1" x14ac:dyDescent="0.25">
      <c r="Z203" s="2411"/>
      <c r="AA203" s="2411"/>
      <c r="AB203" s="2411"/>
      <c r="AC203" s="2411"/>
      <c r="AD203" s="2411"/>
      <c r="AE203" s="2411"/>
      <c r="AF203" s="2411"/>
      <c r="AG203" s="2411"/>
      <c r="AH203" s="2411"/>
      <c r="AI203" s="2411"/>
      <c r="AJ203" s="2411"/>
      <c r="AK203" s="2411"/>
      <c r="AL203" s="2411"/>
      <c r="AM203" s="2411"/>
      <c r="AN203" s="2411"/>
      <c r="AO203" s="2411"/>
      <c r="AP203" s="2411"/>
      <c r="AQ203" s="2411"/>
      <c r="AR203" s="2411"/>
      <c r="AS203" s="2411"/>
      <c r="AT203" s="2411"/>
      <c r="AU203" s="2411"/>
      <c r="AZ203" s="2411"/>
      <c r="CB203" s="2411"/>
      <c r="CC203" s="2411"/>
      <c r="CD203" s="2411"/>
    </row>
    <row r="204" spans="26:82" ht="14.25" customHeight="1" x14ac:dyDescent="0.25">
      <c r="Z204" s="2411"/>
      <c r="AA204" s="2411"/>
      <c r="AB204" s="2411"/>
      <c r="AC204" s="2411"/>
      <c r="AD204" s="2411"/>
      <c r="AE204" s="2411"/>
      <c r="AF204" s="2411"/>
      <c r="AG204" s="2411"/>
      <c r="AH204" s="2411"/>
      <c r="AI204" s="2411"/>
      <c r="AJ204" s="2411"/>
      <c r="AK204" s="2411"/>
      <c r="AL204" s="2411"/>
      <c r="AM204" s="2411"/>
      <c r="AN204" s="2411"/>
      <c r="AO204" s="2411"/>
      <c r="AP204" s="2411"/>
      <c r="AQ204" s="2411"/>
      <c r="AR204" s="2411"/>
      <c r="AS204" s="2411"/>
      <c r="AT204" s="2411"/>
      <c r="AU204" s="2411"/>
      <c r="AZ204" s="2411"/>
      <c r="CB204" s="2411"/>
      <c r="CC204" s="2411"/>
      <c r="CD204" s="2411"/>
    </row>
    <row r="205" spans="26:82" ht="14.25" customHeight="1" x14ac:dyDescent="0.25">
      <c r="Z205" s="2411"/>
      <c r="AA205" s="2411"/>
      <c r="AB205" s="2411"/>
      <c r="AC205" s="2411"/>
      <c r="AD205" s="2411"/>
      <c r="AE205" s="2411"/>
      <c r="AF205" s="2411"/>
      <c r="AG205" s="2411"/>
      <c r="AH205" s="2411"/>
      <c r="AI205" s="2411"/>
      <c r="AJ205" s="2411"/>
      <c r="AK205" s="2411"/>
      <c r="AL205" s="2411"/>
      <c r="AM205" s="2411"/>
      <c r="AN205" s="2411"/>
      <c r="AO205" s="2411"/>
      <c r="AP205" s="2411"/>
      <c r="AQ205" s="2411"/>
      <c r="AR205" s="2411"/>
      <c r="AS205" s="2411"/>
      <c r="AT205" s="2411"/>
      <c r="AU205" s="2411"/>
      <c r="AZ205" s="2411"/>
      <c r="CB205" s="2411"/>
      <c r="CC205" s="2411"/>
      <c r="CD205" s="2411"/>
    </row>
    <row r="206" spans="26:82" ht="14.25" customHeight="1" x14ac:dyDescent="0.25">
      <c r="Z206" s="2411"/>
      <c r="AA206" s="2411"/>
      <c r="AB206" s="2411"/>
      <c r="AC206" s="2411"/>
      <c r="AD206" s="2411"/>
      <c r="AE206" s="2411"/>
      <c r="AF206" s="2411"/>
      <c r="AG206" s="2411"/>
      <c r="AH206" s="2411"/>
      <c r="AI206" s="2411"/>
      <c r="AJ206" s="2411"/>
      <c r="AK206" s="2411"/>
      <c r="AL206" s="2411"/>
      <c r="AM206" s="2411"/>
      <c r="AN206" s="2411"/>
      <c r="AO206" s="2411"/>
      <c r="AP206" s="2411"/>
      <c r="AQ206" s="2411"/>
      <c r="AR206" s="2411"/>
      <c r="AS206" s="2411"/>
      <c r="AT206" s="2411"/>
      <c r="AU206" s="2411"/>
      <c r="AZ206" s="2411"/>
      <c r="CB206" s="2411"/>
      <c r="CC206" s="2411"/>
      <c r="CD206" s="2411"/>
    </row>
    <row r="207" spans="26:82" ht="14.25" customHeight="1" x14ac:dyDescent="0.25">
      <c r="Z207" s="2411"/>
      <c r="AA207" s="2411"/>
      <c r="AB207" s="2411"/>
      <c r="AC207" s="2411"/>
      <c r="AD207" s="2411"/>
      <c r="AE207" s="2411"/>
      <c r="AF207" s="2411"/>
      <c r="AG207" s="2411"/>
      <c r="AH207" s="2411"/>
      <c r="AI207" s="2411"/>
      <c r="AJ207" s="2411"/>
      <c r="AK207" s="2411"/>
      <c r="AL207" s="2411"/>
      <c r="AM207" s="2411"/>
      <c r="AN207" s="2411"/>
      <c r="AO207" s="2411"/>
      <c r="AP207" s="2411"/>
      <c r="AQ207" s="2411"/>
      <c r="AR207" s="2411"/>
      <c r="AS207" s="2411"/>
      <c r="AT207" s="2411"/>
      <c r="AU207" s="2411"/>
      <c r="AZ207" s="2411"/>
      <c r="CB207" s="2411"/>
      <c r="CC207" s="2411"/>
      <c r="CD207" s="2411"/>
    </row>
    <row r="208" spans="26:82" ht="14.25" customHeight="1" x14ac:dyDescent="0.25">
      <c r="Z208" s="2411"/>
      <c r="AA208" s="2411"/>
      <c r="AB208" s="2411"/>
      <c r="AC208" s="2411"/>
      <c r="AD208" s="2411"/>
      <c r="AE208" s="2411"/>
      <c r="AF208" s="2411"/>
      <c r="AG208" s="2411"/>
      <c r="AH208" s="2411"/>
      <c r="AI208" s="2411"/>
      <c r="AJ208" s="2411"/>
      <c r="AK208" s="2411"/>
      <c r="AL208" s="2411"/>
      <c r="AM208" s="2411"/>
      <c r="AN208" s="2411"/>
      <c r="AO208" s="2411"/>
      <c r="AP208" s="2411"/>
      <c r="AQ208" s="2411"/>
      <c r="AR208" s="2411"/>
      <c r="AS208" s="2411"/>
      <c r="AT208" s="2411"/>
      <c r="AU208" s="2411"/>
      <c r="AZ208" s="2411"/>
      <c r="CB208" s="2411"/>
      <c r="CC208" s="2411"/>
      <c r="CD208" s="2411"/>
    </row>
    <row r="209" spans="26:82" ht="14.25" customHeight="1" x14ac:dyDescent="0.25">
      <c r="Z209" s="2411"/>
      <c r="AA209" s="2411"/>
      <c r="AB209" s="2411"/>
      <c r="AC209" s="2411"/>
      <c r="AD209" s="2411"/>
      <c r="AE209" s="2411"/>
      <c r="AF209" s="2411"/>
      <c r="AG209" s="2411"/>
      <c r="AH209" s="2411"/>
      <c r="AI209" s="2411"/>
      <c r="AJ209" s="2411"/>
      <c r="AK209" s="2411"/>
      <c r="AL209" s="2411"/>
      <c r="AM209" s="2411"/>
      <c r="AN209" s="2411"/>
      <c r="AO209" s="2411"/>
      <c r="AP209" s="2411"/>
      <c r="AQ209" s="2411"/>
      <c r="AR209" s="2411"/>
      <c r="AS209" s="2411"/>
      <c r="AT209" s="2411"/>
      <c r="AU209" s="2411"/>
      <c r="AZ209" s="2411"/>
      <c r="CB209" s="2411"/>
      <c r="CC209" s="2411"/>
      <c r="CD209" s="2411"/>
    </row>
    <row r="210" spans="26:82" ht="14.25" customHeight="1" x14ac:dyDescent="0.25">
      <c r="Z210" s="2411"/>
      <c r="AA210" s="2411"/>
      <c r="AB210" s="2411"/>
      <c r="AC210" s="2411"/>
      <c r="AD210" s="2411"/>
      <c r="AE210" s="2411"/>
      <c r="AF210" s="2411"/>
      <c r="AG210" s="2411"/>
      <c r="AH210" s="2411"/>
      <c r="AI210" s="2411"/>
      <c r="AJ210" s="2411"/>
      <c r="AK210" s="2411"/>
      <c r="AL210" s="2411"/>
      <c r="AM210" s="2411"/>
      <c r="AN210" s="2411"/>
      <c r="AO210" s="2411"/>
      <c r="AP210" s="2411"/>
      <c r="AQ210" s="2411"/>
      <c r="AR210" s="2411"/>
      <c r="AS210" s="2411"/>
      <c r="AT210" s="2411"/>
      <c r="AU210" s="2411"/>
      <c r="AZ210" s="2411"/>
      <c r="CB210" s="2411"/>
      <c r="CC210" s="2411"/>
      <c r="CD210" s="2411"/>
    </row>
    <row r="211" spans="26:82" ht="14.25" customHeight="1" x14ac:dyDescent="0.25">
      <c r="Z211" s="2411"/>
      <c r="AA211" s="2411"/>
      <c r="AB211" s="2411"/>
      <c r="AC211" s="2411"/>
      <c r="AD211" s="2411"/>
      <c r="AE211" s="2411"/>
      <c r="AF211" s="2411"/>
      <c r="AG211" s="2411"/>
      <c r="AH211" s="2411"/>
      <c r="AI211" s="2411"/>
      <c r="AJ211" s="2411"/>
      <c r="AK211" s="2411"/>
      <c r="AL211" s="2411"/>
      <c r="AM211" s="2411"/>
      <c r="AN211" s="2411"/>
      <c r="AO211" s="2411"/>
      <c r="AP211" s="2411"/>
      <c r="AQ211" s="2411"/>
      <c r="AR211" s="2411"/>
      <c r="AS211" s="2411"/>
      <c r="AT211" s="2411"/>
      <c r="AU211" s="2411"/>
      <c r="AZ211" s="2411"/>
      <c r="CB211" s="2411"/>
      <c r="CC211" s="2411"/>
      <c r="CD211" s="2411"/>
    </row>
    <row r="212" spans="26:82" ht="14.25" customHeight="1" x14ac:dyDescent="0.25">
      <c r="Z212" s="2411"/>
      <c r="AA212" s="2411"/>
      <c r="AB212" s="2411"/>
      <c r="AC212" s="2411"/>
      <c r="AD212" s="2411"/>
      <c r="AE212" s="2411"/>
      <c r="AF212" s="2411"/>
      <c r="AG212" s="2411"/>
      <c r="AH212" s="2411"/>
      <c r="AI212" s="2411"/>
      <c r="AJ212" s="2411"/>
      <c r="AK212" s="2411"/>
      <c r="AL212" s="2411"/>
      <c r="AM212" s="2411"/>
      <c r="AN212" s="2411"/>
      <c r="AO212" s="2411"/>
      <c r="AP212" s="2411"/>
      <c r="AQ212" s="2411"/>
      <c r="AR212" s="2411"/>
      <c r="AS212" s="2411"/>
      <c r="AT212" s="2411"/>
      <c r="AU212" s="2411"/>
      <c r="AZ212" s="2411"/>
      <c r="CB212" s="2411"/>
      <c r="CC212" s="2411"/>
      <c r="CD212" s="2411"/>
    </row>
    <row r="213" spans="26:82" ht="14.25" customHeight="1" x14ac:dyDescent="0.25">
      <c r="Z213" s="2411"/>
      <c r="AA213" s="2411"/>
      <c r="AB213" s="2411"/>
      <c r="AC213" s="2411"/>
      <c r="AD213" s="2411"/>
      <c r="AE213" s="2411"/>
      <c r="AF213" s="2411"/>
      <c r="AG213" s="2411"/>
      <c r="AH213" s="2411"/>
      <c r="AI213" s="2411"/>
      <c r="AJ213" s="2411"/>
      <c r="AK213" s="2411"/>
      <c r="AL213" s="2411"/>
      <c r="AM213" s="2411"/>
      <c r="AN213" s="2411"/>
      <c r="AO213" s="2411"/>
      <c r="AP213" s="2411"/>
      <c r="AQ213" s="2411"/>
      <c r="AR213" s="2411"/>
      <c r="AS213" s="2411"/>
      <c r="AT213" s="2411"/>
      <c r="AU213" s="2411"/>
      <c r="AZ213" s="2411"/>
      <c r="CB213" s="2411"/>
      <c r="CC213" s="2411"/>
      <c r="CD213" s="2411"/>
    </row>
    <row r="214" spans="26:82" ht="14.25" customHeight="1" x14ac:dyDescent="0.25">
      <c r="Z214" s="2411"/>
      <c r="AA214" s="2411"/>
      <c r="AB214" s="2411"/>
      <c r="AC214" s="2411"/>
      <c r="AD214" s="2411"/>
      <c r="AE214" s="2411"/>
      <c r="AF214" s="2411"/>
      <c r="AG214" s="2411"/>
      <c r="AH214" s="2411"/>
      <c r="AI214" s="2411"/>
      <c r="AJ214" s="2411"/>
      <c r="AK214" s="2411"/>
      <c r="AL214" s="2411"/>
      <c r="AM214" s="2411"/>
      <c r="AN214" s="2411"/>
      <c r="AO214" s="2411"/>
      <c r="AP214" s="2411"/>
      <c r="AQ214" s="2411"/>
      <c r="AR214" s="2411"/>
      <c r="AS214" s="2411"/>
      <c r="AT214" s="2411"/>
      <c r="AU214" s="2411"/>
      <c r="AZ214" s="2411"/>
      <c r="CB214" s="2411"/>
      <c r="CC214" s="2411"/>
      <c r="CD214" s="2411"/>
    </row>
    <row r="215" spans="26:82" ht="14.25" customHeight="1" x14ac:dyDescent="0.25">
      <c r="Z215" s="2411"/>
      <c r="AA215" s="2411"/>
      <c r="AB215" s="2411"/>
      <c r="AC215" s="2411"/>
      <c r="AD215" s="2411"/>
      <c r="AE215" s="2411"/>
      <c r="AF215" s="2411"/>
      <c r="AG215" s="2411"/>
      <c r="AH215" s="2411"/>
      <c r="AI215" s="2411"/>
      <c r="AJ215" s="2411"/>
      <c r="AK215" s="2411"/>
      <c r="AL215" s="2411"/>
      <c r="AM215" s="2411"/>
      <c r="AN215" s="2411"/>
      <c r="AO215" s="2411"/>
      <c r="AP215" s="2411"/>
      <c r="AQ215" s="2411"/>
      <c r="AR215" s="2411"/>
      <c r="AS215" s="2411"/>
      <c r="AT215" s="2411"/>
      <c r="AU215" s="2411"/>
      <c r="AZ215" s="2411"/>
      <c r="CB215" s="2411"/>
      <c r="CC215" s="2411"/>
      <c r="CD215" s="2411"/>
    </row>
    <row r="216" spans="26:82" ht="14.25" customHeight="1" x14ac:dyDescent="0.25">
      <c r="Z216" s="2411"/>
      <c r="AA216" s="2411"/>
      <c r="AB216" s="2411"/>
      <c r="AC216" s="2411"/>
      <c r="AD216" s="2411"/>
      <c r="AE216" s="2411"/>
      <c r="AF216" s="2411"/>
      <c r="AG216" s="2411"/>
      <c r="AH216" s="2411"/>
      <c r="AI216" s="2411"/>
      <c r="AJ216" s="2411"/>
      <c r="AK216" s="2411"/>
      <c r="AL216" s="2411"/>
      <c r="AM216" s="2411"/>
      <c r="AN216" s="2411"/>
      <c r="AO216" s="2411"/>
      <c r="AP216" s="2411"/>
      <c r="AQ216" s="2411"/>
      <c r="AR216" s="2411"/>
      <c r="AS216" s="2411"/>
      <c r="AT216" s="2411"/>
      <c r="AU216" s="2411"/>
      <c r="AZ216" s="2411"/>
      <c r="CB216" s="2411"/>
      <c r="CC216" s="2411"/>
      <c r="CD216" s="2411"/>
    </row>
    <row r="217" spans="26:82" ht="14.25" customHeight="1" x14ac:dyDescent="0.25">
      <c r="Z217" s="2411"/>
      <c r="AA217" s="2411"/>
      <c r="AB217" s="2411"/>
      <c r="AC217" s="2411"/>
      <c r="AD217" s="2411"/>
      <c r="AE217" s="2411"/>
      <c r="AF217" s="2411"/>
      <c r="AG217" s="2411"/>
      <c r="AH217" s="2411"/>
      <c r="AI217" s="2411"/>
      <c r="AJ217" s="2411"/>
      <c r="AK217" s="2411"/>
      <c r="AL217" s="2411"/>
      <c r="AM217" s="2411"/>
      <c r="AN217" s="2411"/>
      <c r="AO217" s="2411"/>
      <c r="AP217" s="2411"/>
      <c r="AQ217" s="2411"/>
      <c r="AR217" s="2411"/>
      <c r="AS217" s="2411"/>
      <c r="AT217" s="2411"/>
      <c r="AU217" s="2411"/>
      <c r="AZ217" s="2411"/>
      <c r="CB217" s="2411"/>
      <c r="CC217" s="2411"/>
      <c r="CD217" s="2411"/>
    </row>
    <row r="218" spans="26:82" ht="14.25" customHeight="1" x14ac:dyDescent="0.25">
      <c r="Z218" s="2411"/>
      <c r="AA218" s="2411"/>
      <c r="AB218" s="2411"/>
      <c r="AC218" s="2411"/>
      <c r="AD218" s="2411"/>
      <c r="AE218" s="2411"/>
      <c r="AF218" s="2411"/>
      <c r="AG218" s="2411"/>
      <c r="AH218" s="2411"/>
      <c r="AI218" s="2411"/>
      <c r="AJ218" s="2411"/>
      <c r="AK218" s="2411"/>
      <c r="AL218" s="2411"/>
      <c r="AM218" s="2411"/>
      <c r="AN218" s="2411"/>
      <c r="AO218" s="2411"/>
      <c r="AP218" s="2411"/>
      <c r="AQ218" s="2411"/>
      <c r="AR218" s="2411"/>
      <c r="AS218" s="2411"/>
      <c r="AT218" s="2411"/>
      <c r="AU218" s="2411"/>
      <c r="AZ218" s="2411"/>
      <c r="CB218" s="2411"/>
      <c r="CC218" s="2411"/>
      <c r="CD218" s="2411"/>
    </row>
    <row r="219" spans="26:82" ht="14.25" customHeight="1" x14ac:dyDescent="0.25">
      <c r="Z219" s="2411"/>
      <c r="AA219" s="2411"/>
      <c r="AB219" s="2411"/>
      <c r="AC219" s="2411"/>
      <c r="AD219" s="2411"/>
      <c r="AE219" s="2411"/>
      <c r="AF219" s="2411"/>
      <c r="AG219" s="2411"/>
      <c r="AH219" s="2411"/>
      <c r="AI219" s="2411"/>
      <c r="AJ219" s="2411"/>
      <c r="AK219" s="2411"/>
      <c r="AL219" s="2411"/>
      <c r="AM219" s="2411"/>
      <c r="AN219" s="2411"/>
      <c r="AO219" s="2411"/>
      <c r="AP219" s="2411"/>
      <c r="AQ219" s="2411"/>
      <c r="AR219" s="2411"/>
      <c r="AS219" s="2411"/>
      <c r="AT219" s="2411"/>
      <c r="AU219" s="2411"/>
      <c r="AZ219" s="2411"/>
      <c r="CB219" s="2411"/>
      <c r="CC219" s="2411"/>
      <c r="CD219" s="2411"/>
    </row>
    <row r="220" spans="26:82" ht="14.25" customHeight="1" x14ac:dyDescent="0.25">
      <c r="Z220" s="2411"/>
      <c r="AA220" s="2411"/>
      <c r="AB220" s="2411"/>
      <c r="AC220" s="2411"/>
      <c r="AD220" s="2411"/>
      <c r="AE220" s="2411"/>
      <c r="AF220" s="2411"/>
      <c r="AG220" s="2411"/>
      <c r="AH220" s="2411"/>
      <c r="AI220" s="2411"/>
      <c r="AJ220" s="2411"/>
      <c r="AK220" s="2411"/>
      <c r="AL220" s="2411"/>
      <c r="AM220" s="2411"/>
      <c r="AN220" s="2411"/>
      <c r="AO220" s="2411"/>
      <c r="AP220" s="2411"/>
      <c r="AQ220" s="2411"/>
      <c r="AR220" s="2411"/>
      <c r="AS220" s="2411"/>
      <c r="AT220" s="2411"/>
      <c r="AU220" s="2411"/>
      <c r="AZ220" s="2411"/>
      <c r="CB220" s="2411"/>
      <c r="CC220" s="2411"/>
      <c r="CD220" s="2411"/>
    </row>
    <row r="221" spans="26:82" ht="14.25" customHeight="1" x14ac:dyDescent="0.25">
      <c r="Z221" s="2411"/>
      <c r="AA221" s="2411"/>
      <c r="AB221" s="2411"/>
      <c r="AC221" s="2411"/>
      <c r="AD221" s="2411"/>
      <c r="AE221" s="2411"/>
      <c r="AF221" s="2411"/>
      <c r="AG221" s="2411"/>
      <c r="AH221" s="2411"/>
      <c r="AI221" s="2411"/>
      <c r="AJ221" s="2411"/>
      <c r="AK221" s="2411"/>
      <c r="AL221" s="2411"/>
      <c r="AM221" s="2411"/>
      <c r="AN221" s="2411"/>
      <c r="AO221" s="2411"/>
      <c r="AP221" s="2411"/>
      <c r="AQ221" s="2411"/>
      <c r="AR221" s="2411"/>
      <c r="AS221" s="2411"/>
      <c r="AT221" s="2411"/>
      <c r="AU221" s="2411"/>
      <c r="AZ221" s="2411"/>
      <c r="CB221" s="2411"/>
      <c r="CC221" s="2411"/>
      <c r="CD221" s="2411"/>
    </row>
    <row r="222" spans="26:82" ht="14.25" customHeight="1" x14ac:dyDescent="0.25">
      <c r="Z222" s="2411"/>
      <c r="AA222" s="2411"/>
      <c r="AB222" s="2411"/>
      <c r="AC222" s="2411"/>
      <c r="AD222" s="2411"/>
      <c r="AE222" s="2411"/>
      <c r="AF222" s="2411"/>
      <c r="AG222" s="2411"/>
      <c r="AH222" s="2411"/>
      <c r="AI222" s="2411"/>
      <c r="AJ222" s="2411"/>
      <c r="AK222" s="2411"/>
      <c r="AL222" s="2411"/>
      <c r="AM222" s="2411"/>
      <c r="AN222" s="2411"/>
      <c r="AO222" s="2411"/>
      <c r="AP222" s="2411"/>
      <c r="AQ222" s="2411"/>
      <c r="AR222" s="2411"/>
      <c r="AS222" s="2411"/>
      <c r="AT222" s="2411"/>
      <c r="AU222" s="2411"/>
      <c r="AZ222" s="2411"/>
      <c r="CB222" s="2411"/>
      <c r="CC222" s="2411"/>
      <c r="CD222" s="2411"/>
    </row>
    <row r="223" spans="26:82" ht="14.25" customHeight="1" x14ac:dyDescent="0.25">
      <c r="Z223" s="2411"/>
      <c r="AA223" s="2411"/>
      <c r="AB223" s="2411"/>
      <c r="AC223" s="2411"/>
      <c r="AD223" s="2411"/>
      <c r="AE223" s="2411"/>
      <c r="AF223" s="2411"/>
      <c r="AG223" s="2411"/>
      <c r="AH223" s="2411"/>
      <c r="AI223" s="2411"/>
      <c r="AJ223" s="2411"/>
      <c r="AK223" s="2411"/>
      <c r="AL223" s="2411"/>
      <c r="AM223" s="2411"/>
      <c r="AN223" s="2411"/>
      <c r="AO223" s="2411"/>
      <c r="AP223" s="2411"/>
      <c r="AQ223" s="2411"/>
      <c r="AR223" s="2411"/>
      <c r="AS223" s="2411"/>
      <c r="AT223" s="2411"/>
      <c r="AU223" s="2411"/>
      <c r="AZ223" s="2411"/>
      <c r="CB223" s="2411"/>
      <c r="CC223" s="2411"/>
      <c r="CD223" s="2411"/>
    </row>
    <row r="224" spans="26:82" ht="14.25" customHeight="1" x14ac:dyDescent="0.25">
      <c r="Z224" s="2411"/>
      <c r="AA224" s="2411"/>
      <c r="AB224" s="2411"/>
      <c r="AC224" s="2411"/>
      <c r="AD224" s="2411"/>
      <c r="AE224" s="2411"/>
      <c r="AF224" s="2411"/>
      <c r="AG224" s="2411"/>
      <c r="AH224" s="2411"/>
      <c r="AI224" s="2411"/>
      <c r="AJ224" s="2411"/>
      <c r="AK224" s="2411"/>
      <c r="AL224" s="2411"/>
      <c r="AM224" s="2411"/>
      <c r="AN224" s="2411"/>
      <c r="AO224" s="2411"/>
      <c r="AP224" s="2411"/>
      <c r="AQ224" s="2411"/>
      <c r="AR224" s="2411"/>
      <c r="AS224" s="2411"/>
      <c r="AT224" s="2411"/>
      <c r="AU224" s="2411"/>
      <c r="AZ224" s="2411"/>
      <c r="CB224" s="2411"/>
      <c r="CC224" s="2411"/>
      <c r="CD224" s="2411"/>
    </row>
    <row r="225" spans="26:82" ht="14.25" customHeight="1" x14ac:dyDescent="0.25">
      <c r="Z225" s="2411"/>
      <c r="AA225" s="2411"/>
      <c r="AB225" s="2411"/>
      <c r="AC225" s="2411"/>
      <c r="AD225" s="2411"/>
      <c r="AE225" s="2411"/>
      <c r="AF225" s="2411"/>
      <c r="AG225" s="2411"/>
      <c r="AH225" s="2411"/>
      <c r="AI225" s="2411"/>
      <c r="AJ225" s="2411"/>
      <c r="AK225" s="2411"/>
      <c r="AL225" s="2411"/>
      <c r="AM225" s="2411"/>
      <c r="AN225" s="2411"/>
      <c r="AO225" s="2411"/>
      <c r="AP225" s="2411"/>
      <c r="AQ225" s="2411"/>
      <c r="AR225" s="2411"/>
      <c r="AS225" s="2411"/>
      <c r="AT225" s="2411"/>
      <c r="AU225" s="2411"/>
      <c r="AZ225" s="2411"/>
      <c r="CB225" s="2411"/>
      <c r="CC225" s="2411"/>
      <c r="CD225" s="2411"/>
    </row>
    <row r="226" spans="26:82" ht="14.25" customHeight="1" x14ac:dyDescent="0.25">
      <c r="Z226" s="2411"/>
      <c r="AA226" s="2411"/>
      <c r="AB226" s="2411"/>
      <c r="AC226" s="2411"/>
      <c r="AD226" s="2411"/>
      <c r="AE226" s="2411"/>
      <c r="AF226" s="2411"/>
      <c r="AG226" s="2411"/>
      <c r="AH226" s="2411"/>
      <c r="AI226" s="2411"/>
      <c r="AJ226" s="2411"/>
      <c r="AK226" s="2411"/>
      <c r="AL226" s="2411"/>
      <c r="AM226" s="2411"/>
      <c r="AN226" s="2411"/>
      <c r="AO226" s="2411"/>
      <c r="AP226" s="2411"/>
      <c r="AQ226" s="2411"/>
      <c r="AR226" s="2411"/>
      <c r="AS226" s="2411"/>
      <c r="AT226" s="2411"/>
      <c r="AU226" s="2411"/>
      <c r="AZ226" s="2411"/>
      <c r="CB226" s="2411"/>
      <c r="CC226" s="2411"/>
      <c r="CD226" s="2411"/>
    </row>
    <row r="227" spans="26:82" ht="14.25" customHeight="1" x14ac:dyDescent="0.25">
      <c r="Z227" s="2411"/>
      <c r="AA227" s="2411"/>
      <c r="AB227" s="2411"/>
      <c r="AC227" s="2411"/>
      <c r="AD227" s="2411"/>
      <c r="AE227" s="2411"/>
      <c r="AF227" s="2411"/>
      <c r="AG227" s="2411"/>
      <c r="AH227" s="2411"/>
      <c r="AI227" s="2411"/>
      <c r="AJ227" s="2411"/>
      <c r="AK227" s="2411"/>
      <c r="AL227" s="2411"/>
      <c r="AM227" s="2411"/>
      <c r="AN227" s="2411"/>
      <c r="AO227" s="2411"/>
      <c r="AP227" s="2411"/>
      <c r="AQ227" s="2411"/>
      <c r="AR227" s="2411"/>
      <c r="AS227" s="2411"/>
      <c r="AT227" s="2411"/>
      <c r="AU227" s="2411"/>
      <c r="AZ227" s="2411"/>
      <c r="CB227" s="2411"/>
      <c r="CC227" s="2411"/>
      <c r="CD227" s="2411"/>
    </row>
    <row r="228" spans="26:82" ht="14.25" customHeight="1" x14ac:dyDescent="0.25">
      <c r="Z228" s="2411"/>
      <c r="AA228" s="2411"/>
      <c r="AB228" s="2411"/>
      <c r="AC228" s="2411"/>
      <c r="AD228" s="2411"/>
      <c r="AE228" s="2411"/>
      <c r="AF228" s="2411"/>
      <c r="AG228" s="2411"/>
      <c r="AH228" s="2411"/>
      <c r="AI228" s="2411"/>
      <c r="AJ228" s="2411"/>
      <c r="AK228" s="2411"/>
      <c r="AL228" s="2411"/>
      <c r="AM228" s="2411"/>
      <c r="AN228" s="2411"/>
      <c r="AO228" s="2411"/>
      <c r="AP228" s="2411"/>
      <c r="AQ228" s="2411"/>
      <c r="AR228" s="2411"/>
      <c r="AS228" s="2411"/>
      <c r="AT228" s="2411"/>
      <c r="AU228" s="2411"/>
      <c r="AZ228" s="2411"/>
      <c r="CB228" s="2411"/>
      <c r="CC228" s="2411"/>
      <c r="CD228" s="2411"/>
    </row>
    <row r="229" spans="26:82" ht="14.25" customHeight="1" x14ac:dyDescent="0.25">
      <c r="Z229" s="2411"/>
      <c r="AA229" s="2411"/>
      <c r="AB229" s="2411"/>
      <c r="AC229" s="2411"/>
      <c r="AD229" s="2411"/>
      <c r="AE229" s="2411"/>
      <c r="AF229" s="2411"/>
      <c r="AG229" s="2411"/>
      <c r="AH229" s="2411"/>
      <c r="AI229" s="2411"/>
      <c r="AJ229" s="2411"/>
      <c r="AK229" s="2411"/>
      <c r="AL229" s="2411"/>
      <c r="AM229" s="2411"/>
      <c r="AN229" s="2411"/>
      <c r="AO229" s="2411"/>
      <c r="AP229" s="2411"/>
      <c r="AQ229" s="2411"/>
      <c r="AR229" s="2411"/>
      <c r="AS229" s="2411"/>
      <c r="AT229" s="2411"/>
      <c r="AU229" s="2411"/>
      <c r="AZ229" s="2411"/>
      <c r="CB229" s="2411"/>
      <c r="CC229" s="2411"/>
      <c r="CD229" s="2411"/>
    </row>
    <row r="230" spans="26:82" ht="14.25" customHeight="1" x14ac:dyDescent="0.25">
      <c r="Z230" s="2411"/>
      <c r="AA230" s="2411"/>
      <c r="AB230" s="2411"/>
      <c r="AC230" s="2411"/>
      <c r="AD230" s="2411"/>
      <c r="AE230" s="2411"/>
      <c r="AF230" s="2411"/>
      <c r="AG230" s="2411"/>
      <c r="AH230" s="2411"/>
      <c r="AI230" s="2411"/>
      <c r="AJ230" s="2411"/>
      <c r="AK230" s="2411"/>
      <c r="AL230" s="2411"/>
      <c r="AM230" s="2411"/>
      <c r="AN230" s="2411"/>
      <c r="AO230" s="2411"/>
      <c r="AP230" s="2411"/>
      <c r="AQ230" s="2411"/>
      <c r="AR230" s="2411"/>
      <c r="AS230" s="2411"/>
      <c r="AT230" s="2411"/>
      <c r="AU230" s="2411"/>
      <c r="AZ230" s="2411"/>
      <c r="CB230" s="2411"/>
      <c r="CC230" s="2411"/>
      <c r="CD230" s="2411"/>
    </row>
    <row r="231" spans="26:82" ht="14.25" customHeight="1" x14ac:dyDescent="0.25">
      <c r="Z231" s="2411"/>
      <c r="AA231" s="2411"/>
      <c r="AB231" s="2411"/>
      <c r="AC231" s="2411"/>
      <c r="AD231" s="2411"/>
      <c r="AE231" s="2411"/>
      <c r="AF231" s="2411"/>
      <c r="AG231" s="2411"/>
      <c r="AH231" s="2411"/>
      <c r="AI231" s="2411"/>
      <c r="AJ231" s="2411"/>
      <c r="AK231" s="2411"/>
      <c r="AL231" s="2411"/>
      <c r="AM231" s="2411"/>
      <c r="AN231" s="2411"/>
      <c r="AO231" s="2411"/>
      <c r="AP231" s="2411"/>
      <c r="AQ231" s="2411"/>
      <c r="AR231" s="2411"/>
      <c r="AS231" s="2411"/>
      <c r="AT231" s="2411"/>
      <c r="AU231" s="2411"/>
      <c r="AZ231" s="2411"/>
      <c r="CB231" s="2411"/>
      <c r="CC231" s="2411"/>
      <c r="CD231" s="2411"/>
    </row>
    <row r="232" spans="26:82" ht="14.25" customHeight="1" x14ac:dyDescent="0.25">
      <c r="Z232" s="2411"/>
      <c r="AA232" s="2411"/>
      <c r="AB232" s="2411"/>
      <c r="AC232" s="2411"/>
      <c r="AD232" s="2411"/>
      <c r="AE232" s="2411"/>
      <c r="AF232" s="2411"/>
      <c r="AG232" s="2411"/>
      <c r="AH232" s="2411"/>
      <c r="AI232" s="2411"/>
      <c r="AJ232" s="2411"/>
      <c r="AK232" s="2411"/>
      <c r="AL232" s="2411"/>
      <c r="AM232" s="2411"/>
      <c r="AN232" s="2411"/>
      <c r="AO232" s="2411"/>
      <c r="AP232" s="2411"/>
      <c r="AQ232" s="2411"/>
      <c r="AR232" s="2411"/>
      <c r="AS232" s="2411"/>
      <c r="AT232" s="2411"/>
      <c r="AU232" s="2411"/>
      <c r="AZ232" s="2411"/>
      <c r="CB232" s="2411"/>
      <c r="CC232" s="2411"/>
      <c r="CD232" s="2411"/>
    </row>
    <row r="233" spans="26:82" ht="14.25" customHeight="1" x14ac:dyDescent="0.25">
      <c r="Z233" s="2411"/>
      <c r="AA233" s="2411"/>
      <c r="AB233" s="2411"/>
      <c r="AC233" s="2411"/>
      <c r="AD233" s="2411"/>
      <c r="AE233" s="2411"/>
      <c r="AF233" s="2411"/>
      <c r="AG233" s="2411"/>
      <c r="AH233" s="2411"/>
      <c r="AI233" s="2411"/>
      <c r="AJ233" s="2411"/>
      <c r="AK233" s="2411"/>
      <c r="AL233" s="2411"/>
      <c r="AM233" s="2411"/>
      <c r="AN233" s="2411"/>
      <c r="AO233" s="2411"/>
      <c r="AP233" s="2411"/>
      <c r="AQ233" s="2411"/>
      <c r="AR233" s="2411"/>
      <c r="AS233" s="2411"/>
      <c r="AT233" s="2411"/>
      <c r="AU233" s="2411"/>
      <c r="AZ233" s="2411"/>
      <c r="CB233" s="2411"/>
      <c r="CC233" s="2411"/>
      <c r="CD233" s="2411"/>
    </row>
    <row r="234" spans="26:82" ht="14.25" customHeight="1" x14ac:dyDescent="0.25">
      <c r="Z234" s="2411"/>
      <c r="AA234" s="2411"/>
      <c r="AB234" s="2411"/>
      <c r="AC234" s="2411"/>
      <c r="AD234" s="2411"/>
      <c r="AE234" s="2411"/>
      <c r="AF234" s="2411"/>
      <c r="AG234" s="2411"/>
      <c r="AH234" s="2411"/>
      <c r="AI234" s="2411"/>
      <c r="AJ234" s="2411"/>
      <c r="AK234" s="2411"/>
      <c r="AL234" s="2411"/>
      <c r="AM234" s="2411"/>
      <c r="AN234" s="2411"/>
      <c r="AO234" s="2411"/>
      <c r="AP234" s="2411"/>
      <c r="AQ234" s="2411"/>
      <c r="AR234" s="2411"/>
      <c r="AS234" s="2411"/>
      <c r="AT234" s="2411"/>
      <c r="AU234" s="2411"/>
      <c r="AZ234" s="2411"/>
      <c r="CB234" s="2411"/>
      <c r="CC234" s="2411"/>
      <c r="CD234" s="2411"/>
    </row>
    <row r="235" spans="26:82" ht="14.25" customHeight="1" x14ac:dyDescent="0.25">
      <c r="Z235" s="2411"/>
      <c r="AA235" s="2411"/>
      <c r="AB235" s="2411"/>
      <c r="AC235" s="2411"/>
      <c r="AD235" s="2411"/>
      <c r="AE235" s="2411"/>
      <c r="AF235" s="2411"/>
      <c r="AG235" s="2411"/>
      <c r="AH235" s="2411"/>
      <c r="AI235" s="2411"/>
      <c r="AJ235" s="2411"/>
      <c r="AK235" s="2411"/>
      <c r="AL235" s="2411"/>
      <c r="AM235" s="2411"/>
      <c r="AN235" s="2411"/>
      <c r="AO235" s="2411"/>
      <c r="AP235" s="2411"/>
      <c r="AQ235" s="2411"/>
      <c r="AR235" s="2411"/>
      <c r="AS235" s="2411"/>
      <c r="AT235" s="2411"/>
      <c r="AU235" s="2411"/>
      <c r="AZ235" s="2411"/>
      <c r="CB235" s="2411"/>
      <c r="CC235" s="2411"/>
      <c r="CD235" s="2411"/>
    </row>
    <row r="236" spans="26:82" ht="14.25" customHeight="1" x14ac:dyDescent="0.25">
      <c r="Z236" s="2411"/>
      <c r="AA236" s="2411"/>
      <c r="AB236" s="2411"/>
      <c r="AC236" s="2411"/>
      <c r="AD236" s="2411"/>
      <c r="AE236" s="2411"/>
      <c r="AF236" s="2411"/>
      <c r="AG236" s="2411"/>
      <c r="AH236" s="2411"/>
      <c r="AI236" s="2411"/>
      <c r="AJ236" s="2411"/>
      <c r="AK236" s="2411"/>
      <c r="AL236" s="2411"/>
      <c r="AM236" s="2411"/>
      <c r="AN236" s="2411"/>
      <c r="AO236" s="2411"/>
      <c r="AP236" s="2411"/>
      <c r="AQ236" s="2411"/>
      <c r="AR236" s="2411"/>
      <c r="AS236" s="2411"/>
      <c r="AT236" s="2411"/>
      <c r="AU236" s="2411"/>
      <c r="AZ236" s="2411"/>
      <c r="CB236" s="2411"/>
      <c r="CC236" s="2411"/>
      <c r="CD236" s="2411"/>
    </row>
    <row r="237" spans="26:82" ht="14.25" customHeight="1" x14ac:dyDescent="0.25">
      <c r="Z237" s="2411"/>
      <c r="AA237" s="2411"/>
      <c r="AB237" s="2411"/>
      <c r="AC237" s="2411"/>
      <c r="AD237" s="2411"/>
      <c r="AE237" s="2411"/>
      <c r="AF237" s="2411"/>
      <c r="AG237" s="2411"/>
      <c r="AH237" s="2411"/>
      <c r="AI237" s="2411"/>
      <c r="AJ237" s="2411"/>
      <c r="AK237" s="2411"/>
      <c r="AL237" s="2411"/>
      <c r="AM237" s="2411"/>
      <c r="AN237" s="2411"/>
      <c r="AO237" s="2411"/>
      <c r="AP237" s="2411"/>
      <c r="AQ237" s="2411"/>
      <c r="AR237" s="2411"/>
      <c r="AS237" s="2411"/>
      <c r="AT237" s="2411"/>
      <c r="AU237" s="2411"/>
      <c r="AZ237" s="2411"/>
      <c r="CB237" s="2411"/>
      <c r="CC237" s="2411"/>
      <c r="CD237" s="2411"/>
    </row>
    <row r="238" spans="26:82" ht="14.25" customHeight="1" x14ac:dyDescent="0.25">
      <c r="Z238" s="2411"/>
      <c r="AA238" s="2411"/>
      <c r="AB238" s="2411"/>
      <c r="AC238" s="2411"/>
      <c r="AD238" s="2411"/>
      <c r="AE238" s="2411"/>
      <c r="AF238" s="2411"/>
      <c r="AG238" s="2411"/>
      <c r="AH238" s="2411"/>
      <c r="AI238" s="2411"/>
      <c r="AJ238" s="2411"/>
      <c r="AK238" s="2411"/>
      <c r="AL238" s="2411"/>
      <c r="AM238" s="2411"/>
      <c r="AN238" s="2411"/>
      <c r="AO238" s="2411"/>
      <c r="AP238" s="2411"/>
      <c r="AQ238" s="2411"/>
      <c r="AR238" s="2411"/>
      <c r="AS238" s="2411"/>
      <c r="AT238" s="2411"/>
      <c r="AU238" s="2411"/>
      <c r="AZ238" s="2411"/>
      <c r="CB238" s="2411"/>
      <c r="CC238" s="2411"/>
      <c r="CD238" s="2411"/>
    </row>
    <row r="239" spans="26:82" ht="14.25" customHeight="1" x14ac:dyDescent="0.25">
      <c r="Z239" s="2411"/>
      <c r="AA239" s="2411"/>
      <c r="AB239" s="2411"/>
      <c r="AC239" s="2411"/>
      <c r="AD239" s="2411"/>
      <c r="AE239" s="2411"/>
      <c r="AF239" s="2411"/>
      <c r="AG239" s="2411"/>
      <c r="AH239" s="2411"/>
      <c r="AI239" s="2411"/>
      <c r="AJ239" s="2411"/>
      <c r="AK239" s="2411"/>
      <c r="AL239" s="2411"/>
      <c r="AM239" s="2411"/>
      <c r="AN239" s="2411"/>
      <c r="AO239" s="2411"/>
      <c r="AP239" s="2411"/>
      <c r="AQ239" s="2411"/>
      <c r="AR239" s="2411"/>
      <c r="AS239" s="2411"/>
      <c r="AT239" s="2411"/>
      <c r="AU239" s="2411"/>
      <c r="AZ239" s="2411"/>
      <c r="CB239" s="2411"/>
      <c r="CC239" s="2411"/>
      <c r="CD239" s="2411"/>
    </row>
    <row r="240" spans="26:82" ht="14.25" customHeight="1" x14ac:dyDescent="0.25">
      <c r="Z240" s="2411"/>
      <c r="AA240" s="2411"/>
      <c r="AB240" s="2411"/>
      <c r="AC240" s="2411"/>
      <c r="AD240" s="2411"/>
      <c r="AE240" s="2411"/>
      <c r="AF240" s="2411"/>
      <c r="AG240" s="2411"/>
      <c r="AH240" s="2411"/>
      <c r="AI240" s="2411"/>
      <c r="AJ240" s="2411"/>
      <c r="AK240" s="2411"/>
      <c r="AL240" s="2411"/>
      <c r="AM240" s="2411"/>
      <c r="AN240" s="2411"/>
      <c r="AO240" s="2411"/>
      <c r="AP240" s="2411"/>
      <c r="AQ240" s="2411"/>
      <c r="AR240" s="2411"/>
      <c r="AS240" s="2411"/>
      <c r="AT240" s="2411"/>
      <c r="AU240" s="2411"/>
      <c r="AZ240" s="2411"/>
      <c r="CB240" s="2411"/>
      <c r="CC240" s="2411"/>
      <c r="CD240" s="2411"/>
    </row>
    <row r="241" spans="26:82" ht="14.25" customHeight="1" x14ac:dyDescent="0.25">
      <c r="Z241" s="2411"/>
      <c r="AA241" s="2411"/>
      <c r="AB241" s="2411"/>
      <c r="AC241" s="2411"/>
      <c r="AD241" s="2411"/>
      <c r="AE241" s="2411"/>
      <c r="AF241" s="2411"/>
      <c r="AG241" s="2411"/>
      <c r="AH241" s="2411"/>
      <c r="AI241" s="2411"/>
      <c r="AJ241" s="2411"/>
      <c r="AK241" s="2411"/>
      <c r="AL241" s="2411"/>
      <c r="AM241" s="2411"/>
      <c r="AN241" s="2411"/>
      <c r="AO241" s="2411"/>
      <c r="AP241" s="2411"/>
      <c r="AQ241" s="2411"/>
      <c r="AR241" s="2411"/>
      <c r="AS241" s="2411"/>
      <c r="AT241" s="2411"/>
      <c r="AU241" s="2411"/>
      <c r="AZ241" s="2411"/>
      <c r="CB241" s="2411"/>
      <c r="CC241" s="2411"/>
      <c r="CD241" s="2411"/>
    </row>
    <row r="242" spans="26:82" ht="14.25" customHeight="1" x14ac:dyDescent="0.25">
      <c r="Z242" s="2411"/>
      <c r="AA242" s="2411"/>
      <c r="AB242" s="2411"/>
      <c r="AC242" s="2411"/>
      <c r="AD242" s="2411"/>
      <c r="AE242" s="2411"/>
      <c r="AF242" s="2411"/>
      <c r="AG242" s="2411"/>
      <c r="AH242" s="2411"/>
      <c r="AI242" s="2411"/>
      <c r="AJ242" s="2411"/>
      <c r="AK242" s="2411"/>
      <c r="AL242" s="2411"/>
      <c r="AM242" s="2411"/>
      <c r="AN242" s="2411"/>
      <c r="AO242" s="2411"/>
      <c r="AP242" s="2411"/>
      <c r="AQ242" s="2411"/>
      <c r="AR242" s="2411"/>
      <c r="AS242" s="2411"/>
      <c r="AT242" s="2411"/>
      <c r="AU242" s="2411"/>
      <c r="AZ242" s="2411"/>
      <c r="CB242" s="2411"/>
      <c r="CC242" s="2411"/>
      <c r="CD242" s="2411"/>
    </row>
    <row r="243" spans="26:82" ht="14.25" customHeight="1" x14ac:dyDescent="0.25">
      <c r="Z243" s="2411"/>
      <c r="AA243" s="2411"/>
      <c r="AB243" s="2411"/>
      <c r="AC243" s="2411"/>
      <c r="AD243" s="2411"/>
      <c r="AE243" s="2411"/>
      <c r="AF243" s="2411"/>
      <c r="AG243" s="2411"/>
      <c r="AH243" s="2411"/>
      <c r="AI243" s="2411"/>
      <c r="AJ243" s="2411"/>
      <c r="AK243" s="2411"/>
      <c r="AL243" s="2411"/>
      <c r="AM243" s="2411"/>
      <c r="AN243" s="2411"/>
      <c r="AO243" s="2411"/>
      <c r="AP243" s="2411"/>
      <c r="AQ243" s="2411"/>
      <c r="AR243" s="2411"/>
      <c r="AS243" s="2411"/>
      <c r="AT243" s="2411"/>
      <c r="AU243" s="2411"/>
      <c r="AZ243" s="2411"/>
      <c r="CB243" s="2411"/>
      <c r="CC243" s="2411"/>
      <c r="CD243" s="2411"/>
    </row>
    <row r="244" spans="26:82" ht="14.25" customHeight="1" x14ac:dyDescent="0.25">
      <c r="Z244" s="2411"/>
      <c r="AA244" s="2411"/>
      <c r="AB244" s="2411"/>
      <c r="AC244" s="2411"/>
      <c r="AD244" s="2411"/>
      <c r="AE244" s="2411"/>
      <c r="AF244" s="2411"/>
      <c r="AG244" s="2411"/>
      <c r="AH244" s="2411"/>
      <c r="AI244" s="2411"/>
      <c r="AJ244" s="2411"/>
      <c r="AK244" s="2411"/>
      <c r="AL244" s="2411"/>
      <c r="AM244" s="2411"/>
      <c r="AN244" s="2411"/>
      <c r="AO244" s="2411"/>
      <c r="AP244" s="2411"/>
      <c r="AQ244" s="2411"/>
      <c r="AR244" s="2411"/>
      <c r="AS244" s="2411"/>
      <c r="AT244" s="2411"/>
      <c r="AU244" s="2411"/>
      <c r="AZ244" s="2411"/>
      <c r="CB244" s="2411"/>
      <c r="CC244" s="2411"/>
      <c r="CD244" s="2411"/>
    </row>
    <row r="245" spans="26:82" ht="14.25" customHeight="1" x14ac:dyDescent="0.25">
      <c r="Z245" s="2411"/>
      <c r="AA245" s="2411"/>
      <c r="AB245" s="2411"/>
      <c r="AC245" s="2411"/>
      <c r="AD245" s="2411"/>
      <c r="AE245" s="2411"/>
      <c r="AF245" s="2411"/>
      <c r="AG245" s="2411"/>
      <c r="AH245" s="2411"/>
      <c r="AI245" s="2411"/>
      <c r="AJ245" s="2411"/>
      <c r="AK245" s="2411"/>
      <c r="AL245" s="2411"/>
      <c r="AM245" s="2411"/>
      <c r="AN245" s="2411"/>
      <c r="AO245" s="2411"/>
      <c r="AP245" s="2411"/>
      <c r="AQ245" s="2411"/>
      <c r="AR245" s="2411"/>
      <c r="AS245" s="2411"/>
      <c r="AT245" s="2411"/>
      <c r="AU245" s="2411"/>
      <c r="AZ245" s="2411"/>
      <c r="CB245" s="2411"/>
      <c r="CC245" s="2411"/>
      <c r="CD245" s="2411"/>
    </row>
    <row r="246" spans="26:82" ht="14.25" customHeight="1" x14ac:dyDescent="0.25">
      <c r="Z246" s="2411"/>
      <c r="AA246" s="2411"/>
      <c r="AB246" s="2411"/>
      <c r="AC246" s="2411"/>
      <c r="AD246" s="2411"/>
      <c r="AE246" s="2411"/>
      <c r="AF246" s="2411"/>
      <c r="AG246" s="2411"/>
      <c r="AH246" s="2411"/>
      <c r="AI246" s="2411"/>
      <c r="AJ246" s="2411"/>
      <c r="AK246" s="2411"/>
      <c r="AL246" s="2411"/>
      <c r="AM246" s="2411"/>
      <c r="AN246" s="2411"/>
      <c r="AO246" s="2411"/>
      <c r="AP246" s="2411"/>
      <c r="AQ246" s="2411"/>
      <c r="AR246" s="2411"/>
      <c r="AS246" s="2411"/>
      <c r="AT246" s="2411"/>
      <c r="AU246" s="2411"/>
      <c r="AZ246" s="2411"/>
      <c r="CB246" s="2411"/>
      <c r="CC246" s="2411"/>
      <c r="CD246" s="2411"/>
    </row>
    <row r="247" spans="26:82" ht="14.25" customHeight="1" x14ac:dyDescent="0.25">
      <c r="Z247" s="2411"/>
      <c r="AA247" s="2411"/>
      <c r="AB247" s="2411"/>
      <c r="AC247" s="2411"/>
      <c r="AD247" s="2411"/>
      <c r="AE247" s="2411"/>
      <c r="AF247" s="2411"/>
      <c r="AG247" s="2411"/>
      <c r="AH247" s="2411"/>
      <c r="AI247" s="2411"/>
      <c r="AJ247" s="2411"/>
      <c r="AK247" s="2411"/>
      <c r="AL247" s="2411"/>
      <c r="AM247" s="2411"/>
      <c r="AN247" s="2411"/>
      <c r="AO247" s="2411"/>
      <c r="AP247" s="2411"/>
      <c r="AQ247" s="2411"/>
      <c r="AR247" s="2411"/>
      <c r="AS247" s="2411"/>
      <c r="AT247" s="2411"/>
      <c r="AU247" s="2411"/>
      <c r="AZ247" s="2411"/>
      <c r="CB247" s="2411"/>
      <c r="CC247" s="2411"/>
      <c r="CD247" s="2411"/>
    </row>
    <row r="248" spans="26:82" ht="14.25" customHeight="1" x14ac:dyDescent="0.25">
      <c r="Z248" s="2411"/>
      <c r="AA248" s="2411"/>
      <c r="AB248" s="2411"/>
      <c r="AC248" s="2411"/>
      <c r="AD248" s="2411"/>
      <c r="AE248" s="2411"/>
      <c r="AF248" s="2411"/>
      <c r="AG248" s="2411"/>
      <c r="AH248" s="2411"/>
      <c r="AI248" s="2411"/>
      <c r="AJ248" s="2411"/>
      <c r="AK248" s="2411"/>
      <c r="AL248" s="2411"/>
      <c r="AM248" s="2411"/>
      <c r="AN248" s="2411"/>
      <c r="AO248" s="2411"/>
      <c r="AP248" s="2411"/>
      <c r="AQ248" s="2411"/>
      <c r="AR248" s="2411"/>
      <c r="AS248" s="2411"/>
      <c r="AT248" s="2411"/>
      <c r="AU248" s="2411"/>
      <c r="AZ248" s="2411"/>
      <c r="CB248" s="2411"/>
      <c r="CC248" s="2411"/>
      <c r="CD248" s="2411"/>
    </row>
    <row r="249" spans="26:82" ht="14.25" customHeight="1" x14ac:dyDescent="0.25">
      <c r="Z249" s="2411"/>
      <c r="AA249" s="2411"/>
      <c r="AB249" s="2411"/>
      <c r="AC249" s="2411"/>
      <c r="AD249" s="2411"/>
      <c r="AE249" s="2411"/>
      <c r="AF249" s="2411"/>
      <c r="AG249" s="2411"/>
      <c r="AH249" s="2411"/>
      <c r="AI249" s="2411"/>
      <c r="AJ249" s="2411"/>
      <c r="AK249" s="2411"/>
      <c r="AL249" s="2411"/>
      <c r="AM249" s="2411"/>
      <c r="AN249" s="2411"/>
      <c r="AO249" s="2411"/>
      <c r="AP249" s="2411"/>
      <c r="AQ249" s="2411"/>
      <c r="AR249" s="2411"/>
      <c r="AS249" s="2411"/>
      <c r="AT249" s="2411"/>
      <c r="AU249" s="2411"/>
      <c r="AZ249" s="2411"/>
      <c r="CB249" s="2411"/>
      <c r="CC249" s="2411"/>
      <c r="CD249" s="2411"/>
    </row>
    <row r="250" spans="26:82" ht="14.25" customHeight="1" x14ac:dyDescent="0.25">
      <c r="Z250" s="2411"/>
      <c r="AA250" s="2411"/>
      <c r="AB250" s="2411"/>
      <c r="AC250" s="2411"/>
      <c r="AD250" s="2411"/>
      <c r="AE250" s="2411"/>
      <c r="AF250" s="2411"/>
      <c r="AG250" s="2411"/>
      <c r="AH250" s="2411"/>
      <c r="AI250" s="2411"/>
      <c r="AJ250" s="2411"/>
      <c r="AK250" s="2411"/>
      <c r="AL250" s="2411"/>
      <c r="AM250" s="2411"/>
      <c r="AN250" s="2411"/>
      <c r="AO250" s="2411"/>
      <c r="AP250" s="2411"/>
      <c r="AQ250" s="2411"/>
      <c r="AR250" s="2411"/>
      <c r="AS250" s="2411"/>
      <c r="AT250" s="2411"/>
      <c r="AU250" s="2411"/>
      <c r="AZ250" s="2411"/>
      <c r="CB250" s="2411"/>
      <c r="CC250" s="2411"/>
      <c r="CD250" s="2411"/>
    </row>
    <row r="251" spans="26:82" ht="14.25" customHeight="1" x14ac:dyDescent="0.25">
      <c r="Z251" s="2411"/>
      <c r="AA251" s="2411"/>
      <c r="AB251" s="2411"/>
      <c r="AC251" s="2411"/>
      <c r="AD251" s="2411"/>
      <c r="AE251" s="2411"/>
      <c r="AF251" s="2411"/>
      <c r="AG251" s="2411"/>
      <c r="AH251" s="2411"/>
      <c r="AI251" s="2411"/>
      <c r="AJ251" s="2411"/>
      <c r="AK251" s="2411"/>
      <c r="AL251" s="2411"/>
      <c r="AM251" s="2411"/>
      <c r="AN251" s="2411"/>
      <c r="AO251" s="2411"/>
      <c r="AP251" s="2411"/>
      <c r="AQ251" s="2411"/>
      <c r="AR251" s="2411"/>
      <c r="AS251" s="2411"/>
      <c r="AT251" s="2411"/>
      <c r="AU251" s="2411"/>
      <c r="AZ251" s="2411"/>
      <c r="CB251" s="2411"/>
      <c r="CC251" s="2411"/>
      <c r="CD251" s="2411"/>
    </row>
    <row r="252" spans="26:82" ht="14.25" customHeight="1" x14ac:dyDescent="0.25">
      <c r="Z252" s="2411"/>
      <c r="AA252" s="2411"/>
      <c r="AB252" s="2411"/>
      <c r="AC252" s="2411"/>
      <c r="AD252" s="2411"/>
      <c r="AE252" s="2411"/>
      <c r="AF252" s="2411"/>
      <c r="AG252" s="2411"/>
      <c r="AH252" s="2411"/>
      <c r="AI252" s="2411"/>
      <c r="AJ252" s="2411"/>
      <c r="AK252" s="2411"/>
      <c r="AL252" s="2411"/>
      <c r="AM252" s="2411"/>
      <c r="AN252" s="2411"/>
      <c r="AO252" s="2411"/>
      <c r="AP252" s="2411"/>
      <c r="AQ252" s="2411"/>
      <c r="AR252" s="2411"/>
      <c r="AS252" s="2411"/>
      <c r="AT252" s="2411"/>
      <c r="AU252" s="2411"/>
      <c r="AZ252" s="2411"/>
      <c r="CB252" s="2411"/>
      <c r="CC252" s="2411"/>
      <c r="CD252" s="2411"/>
    </row>
    <row r="253" spans="26:82" ht="14.25" customHeight="1" x14ac:dyDescent="0.25">
      <c r="Z253" s="2411"/>
      <c r="AA253" s="2411"/>
      <c r="AB253" s="2411"/>
      <c r="AC253" s="2411"/>
      <c r="AD253" s="2411"/>
      <c r="AE253" s="2411"/>
      <c r="AF253" s="2411"/>
      <c r="AG253" s="2411"/>
      <c r="AH253" s="2411"/>
      <c r="AI253" s="2411"/>
      <c r="AJ253" s="2411"/>
      <c r="AK253" s="2411"/>
      <c r="AL253" s="2411"/>
      <c r="AM253" s="2411"/>
      <c r="AN253" s="2411"/>
      <c r="AO253" s="2411"/>
      <c r="AP253" s="2411"/>
      <c r="AQ253" s="2411"/>
      <c r="AR253" s="2411"/>
      <c r="AS253" s="2411"/>
      <c r="AT253" s="2411"/>
      <c r="AU253" s="2411"/>
      <c r="AZ253" s="2411"/>
      <c r="CB253" s="2411"/>
      <c r="CC253" s="2411"/>
      <c r="CD253" s="2411"/>
    </row>
    <row r="254" spans="26:82" ht="14.25" customHeight="1" x14ac:dyDescent="0.25">
      <c r="Z254" s="2411"/>
      <c r="AA254" s="2411"/>
      <c r="AB254" s="2411"/>
      <c r="AC254" s="2411"/>
      <c r="AD254" s="2411"/>
      <c r="AE254" s="2411"/>
      <c r="AF254" s="2411"/>
      <c r="AG254" s="2411"/>
      <c r="AH254" s="2411"/>
      <c r="AI254" s="2411"/>
      <c r="AJ254" s="2411"/>
      <c r="AK254" s="2411"/>
      <c r="AL254" s="2411"/>
      <c r="AM254" s="2411"/>
      <c r="AN254" s="2411"/>
      <c r="AO254" s="2411"/>
      <c r="AP254" s="2411"/>
      <c r="AQ254" s="2411"/>
      <c r="AR254" s="2411"/>
      <c r="AS254" s="2411"/>
      <c r="AT254" s="2411"/>
      <c r="AU254" s="2411"/>
      <c r="AZ254" s="2411"/>
      <c r="CB254" s="2411"/>
      <c r="CC254" s="2411"/>
      <c r="CD254" s="2411"/>
    </row>
    <row r="255" spans="26:82" ht="14.25" customHeight="1" x14ac:dyDescent="0.25">
      <c r="Z255" s="2411"/>
      <c r="AA255" s="2411"/>
      <c r="AB255" s="2411"/>
      <c r="AC255" s="2411"/>
      <c r="AD255" s="2411"/>
      <c r="AE255" s="2411"/>
      <c r="AF255" s="2411"/>
      <c r="AG255" s="2411"/>
      <c r="AH255" s="2411"/>
      <c r="AI255" s="2411"/>
      <c r="AJ255" s="2411"/>
      <c r="AK255" s="2411"/>
      <c r="AL255" s="2411"/>
      <c r="AM255" s="2411"/>
      <c r="AN255" s="2411"/>
      <c r="AO255" s="2411"/>
      <c r="AP255" s="2411"/>
      <c r="AQ255" s="2411"/>
      <c r="AR255" s="2411"/>
      <c r="AS255" s="2411"/>
      <c r="AT255" s="2411"/>
      <c r="AU255" s="2411"/>
      <c r="AZ255" s="2411"/>
      <c r="CB255" s="2411"/>
      <c r="CC255" s="2411"/>
      <c r="CD255" s="2411"/>
    </row>
    <row r="256" spans="26:82" ht="14.25" customHeight="1" x14ac:dyDescent="0.25">
      <c r="Z256" s="2411"/>
      <c r="AA256" s="2411"/>
      <c r="AB256" s="2411"/>
      <c r="AC256" s="2411"/>
      <c r="AD256" s="2411"/>
      <c r="AE256" s="2411"/>
      <c r="AF256" s="2411"/>
      <c r="AG256" s="2411"/>
      <c r="AH256" s="2411"/>
      <c r="AI256" s="2411"/>
      <c r="AJ256" s="2411"/>
      <c r="AK256" s="2411"/>
      <c r="AL256" s="2411"/>
      <c r="AM256" s="2411"/>
      <c r="AN256" s="2411"/>
      <c r="AO256" s="2411"/>
      <c r="AP256" s="2411"/>
      <c r="AQ256" s="2411"/>
      <c r="AR256" s="2411"/>
      <c r="AS256" s="2411"/>
      <c r="AT256" s="2411"/>
      <c r="AU256" s="2411"/>
      <c r="AZ256" s="2411"/>
      <c r="CB256" s="2411"/>
      <c r="CC256" s="2411"/>
      <c r="CD256" s="2411"/>
    </row>
    <row r="257" spans="26:82" ht="14.25" customHeight="1" x14ac:dyDescent="0.25">
      <c r="Z257" s="2411"/>
      <c r="AA257" s="2411"/>
      <c r="AB257" s="2411"/>
      <c r="AC257" s="2411"/>
      <c r="AD257" s="2411"/>
      <c r="AE257" s="2411"/>
      <c r="AF257" s="2411"/>
      <c r="AG257" s="2411"/>
      <c r="AH257" s="2411"/>
      <c r="AI257" s="2411"/>
      <c r="AJ257" s="2411"/>
      <c r="AK257" s="2411"/>
      <c r="AL257" s="2411"/>
      <c r="AM257" s="2411"/>
      <c r="AN257" s="2411"/>
      <c r="AO257" s="2411"/>
      <c r="AP257" s="2411"/>
      <c r="AQ257" s="2411"/>
      <c r="AR257" s="2411"/>
      <c r="AS257" s="2411"/>
      <c r="AT257" s="2411"/>
      <c r="AU257" s="2411"/>
      <c r="AZ257" s="2411"/>
      <c r="CB257" s="2411"/>
      <c r="CC257" s="2411"/>
      <c r="CD257" s="2411"/>
    </row>
    <row r="258" spans="26:82" ht="14.25" customHeight="1" x14ac:dyDescent="0.25">
      <c r="Z258" s="2411"/>
      <c r="AA258" s="2411"/>
      <c r="AB258" s="2411"/>
      <c r="AC258" s="2411"/>
      <c r="AD258" s="2411"/>
      <c r="AE258" s="2411"/>
      <c r="AF258" s="2411"/>
      <c r="AG258" s="2411"/>
      <c r="AH258" s="2411"/>
      <c r="AI258" s="2411"/>
      <c r="AJ258" s="2411"/>
      <c r="AK258" s="2411"/>
      <c r="AL258" s="2411"/>
      <c r="AM258" s="2411"/>
      <c r="AN258" s="2411"/>
      <c r="AO258" s="2411"/>
      <c r="AP258" s="2411"/>
      <c r="AQ258" s="2411"/>
      <c r="AR258" s="2411"/>
      <c r="AS258" s="2411"/>
      <c r="AT258" s="2411"/>
      <c r="AU258" s="2411"/>
      <c r="AZ258" s="2411"/>
      <c r="CB258" s="2411"/>
      <c r="CC258" s="2411"/>
      <c r="CD258" s="2411"/>
    </row>
    <row r="259" spans="26:82" ht="14.25" customHeight="1" x14ac:dyDescent="0.25">
      <c r="Z259" s="2411"/>
      <c r="AA259" s="2411"/>
      <c r="AB259" s="2411"/>
      <c r="AC259" s="2411"/>
      <c r="AD259" s="2411"/>
      <c r="AE259" s="2411"/>
      <c r="AF259" s="2411"/>
      <c r="AG259" s="2411"/>
      <c r="AH259" s="2411"/>
      <c r="AI259" s="2411"/>
      <c r="AJ259" s="2411"/>
      <c r="AK259" s="2411"/>
      <c r="AL259" s="2411"/>
      <c r="AM259" s="2411"/>
      <c r="AN259" s="2411"/>
      <c r="AO259" s="2411"/>
      <c r="AP259" s="2411"/>
      <c r="AQ259" s="2411"/>
      <c r="AR259" s="2411"/>
      <c r="AS259" s="2411"/>
      <c r="AT259" s="2411"/>
      <c r="AU259" s="2411"/>
      <c r="AZ259" s="2411"/>
      <c r="CB259" s="2411"/>
      <c r="CC259" s="2411"/>
      <c r="CD259" s="2411"/>
    </row>
    <row r="260" spans="26:82" ht="14.25" customHeight="1" x14ac:dyDescent="0.25">
      <c r="Z260" s="2411"/>
      <c r="AA260" s="2411"/>
      <c r="AB260" s="2411"/>
      <c r="AC260" s="2411"/>
      <c r="AD260" s="2411"/>
      <c r="AE260" s="2411"/>
      <c r="AF260" s="2411"/>
      <c r="AG260" s="2411"/>
      <c r="AH260" s="2411"/>
      <c r="AI260" s="2411"/>
      <c r="AJ260" s="2411"/>
      <c r="AK260" s="2411"/>
      <c r="AL260" s="2411"/>
      <c r="AM260" s="2411"/>
      <c r="AN260" s="2411"/>
      <c r="AO260" s="2411"/>
      <c r="AP260" s="2411"/>
      <c r="AQ260" s="2411"/>
      <c r="AR260" s="2411"/>
      <c r="AS260" s="2411"/>
      <c r="AT260" s="2411"/>
      <c r="AU260" s="2411"/>
      <c r="AZ260" s="2411"/>
      <c r="CB260" s="2411"/>
      <c r="CC260" s="2411"/>
      <c r="CD260" s="2411"/>
    </row>
    <row r="261" spans="26:82" ht="14.25" customHeight="1" x14ac:dyDescent="0.25">
      <c r="Z261" s="2411"/>
      <c r="AA261" s="2411"/>
      <c r="AB261" s="2411"/>
      <c r="AC261" s="2411"/>
      <c r="AD261" s="2411"/>
      <c r="AE261" s="2411"/>
      <c r="AF261" s="2411"/>
      <c r="AG261" s="2411"/>
      <c r="AH261" s="2411"/>
      <c r="AI261" s="2411"/>
      <c r="AJ261" s="2411"/>
      <c r="AK261" s="2411"/>
      <c r="AL261" s="2411"/>
      <c r="AM261" s="2411"/>
      <c r="AN261" s="2411"/>
      <c r="AO261" s="2411"/>
      <c r="AP261" s="2411"/>
      <c r="AQ261" s="2411"/>
      <c r="AR261" s="2411"/>
      <c r="AS261" s="2411"/>
      <c r="AT261" s="2411"/>
      <c r="AU261" s="2411"/>
      <c r="AZ261" s="2411"/>
      <c r="CB261" s="2411"/>
      <c r="CC261" s="2411"/>
      <c r="CD261" s="2411"/>
    </row>
    <row r="262" spans="26:82" ht="14.25" customHeight="1" x14ac:dyDescent="0.25">
      <c r="Z262" s="2411"/>
      <c r="AA262" s="2411"/>
      <c r="AB262" s="2411"/>
      <c r="AC262" s="2411"/>
      <c r="AD262" s="2411"/>
      <c r="AE262" s="2411"/>
      <c r="AF262" s="2411"/>
      <c r="AG262" s="2411"/>
      <c r="AH262" s="2411"/>
      <c r="AI262" s="2411"/>
      <c r="AJ262" s="2411"/>
      <c r="AK262" s="2411"/>
      <c r="AL262" s="2411"/>
      <c r="AM262" s="2411"/>
      <c r="AN262" s="2411"/>
      <c r="AO262" s="2411"/>
      <c r="AP262" s="2411"/>
      <c r="AQ262" s="2411"/>
      <c r="AR262" s="2411"/>
      <c r="AS262" s="2411"/>
      <c r="AT262" s="2411"/>
      <c r="AU262" s="2411"/>
      <c r="AZ262" s="2411"/>
      <c r="CB262" s="2411"/>
      <c r="CC262" s="2411"/>
      <c r="CD262" s="2411"/>
    </row>
    <row r="263" spans="26:82" ht="14.25" customHeight="1" x14ac:dyDescent="0.25">
      <c r="Z263" s="2411"/>
      <c r="AA263" s="2411"/>
      <c r="AB263" s="2411"/>
      <c r="AC263" s="2411"/>
      <c r="AD263" s="2411"/>
      <c r="AE263" s="2411"/>
      <c r="AF263" s="2411"/>
      <c r="AG263" s="2411"/>
      <c r="AH263" s="2411"/>
      <c r="AI263" s="2411"/>
      <c r="AJ263" s="2411"/>
      <c r="AK263" s="2411"/>
      <c r="AL263" s="2411"/>
      <c r="AM263" s="2411"/>
      <c r="AN263" s="2411"/>
      <c r="AO263" s="2411"/>
      <c r="AP263" s="2411"/>
      <c r="AQ263" s="2411"/>
      <c r="AR263" s="2411"/>
      <c r="AS263" s="2411"/>
      <c r="AT263" s="2411"/>
      <c r="AU263" s="2411"/>
      <c r="AZ263" s="2411"/>
      <c r="CB263" s="2411"/>
      <c r="CC263" s="2411"/>
      <c r="CD263" s="2411"/>
    </row>
    <row r="264" spans="26:82" ht="14.25" customHeight="1" x14ac:dyDescent="0.25">
      <c r="Z264" s="2411"/>
      <c r="AA264" s="2411"/>
      <c r="AB264" s="2411"/>
      <c r="AC264" s="2411"/>
      <c r="AD264" s="2411"/>
      <c r="AE264" s="2411"/>
      <c r="AF264" s="2411"/>
      <c r="AG264" s="2411"/>
      <c r="AH264" s="2411"/>
      <c r="AI264" s="2411"/>
      <c r="AJ264" s="2411"/>
      <c r="AK264" s="2411"/>
      <c r="AL264" s="2411"/>
      <c r="AM264" s="2411"/>
      <c r="AN264" s="2411"/>
      <c r="AO264" s="2411"/>
      <c r="AP264" s="2411"/>
      <c r="AQ264" s="2411"/>
      <c r="AR264" s="2411"/>
      <c r="AS264" s="2411"/>
      <c r="AT264" s="2411"/>
      <c r="AU264" s="2411"/>
      <c r="AZ264" s="2411"/>
      <c r="CB264" s="2411"/>
      <c r="CC264" s="2411"/>
      <c r="CD264" s="2411"/>
    </row>
    <row r="265" spans="26:82" ht="14.25" customHeight="1" x14ac:dyDescent="0.25">
      <c r="Z265" s="2411"/>
      <c r="AA265" s="2411"/>
      <c r="AB265" s="2411"/>
      <c r="AC265" s="2411"/>
      <c r="AD265" s="2411"/>
      <c r="AE265" s="2411"/>
      <c r="AF265" s="2411"/>
      <c r="AG265" s="2411"/>
      <c r="AH265" s="2411"/>
      <c r="AI265" s="2411"/>
      <c r="AJ265" s="2411"/>
      <c r="AK265" s="2411"/>
      <c r="AL265" s="2411"/>
      <c r="AM265" s="2411"/>
      <c r="AN265" s="2411"/>
      <c r="AO265" s="2411"/>
      <c r="AP265" s="2411"/>
      <c r="AQ265" s="2411"/>
      <c r="AR265" s="2411"/>
      <c r="AS265" s="2411"/>
      <c r="AT265" s="2411"/>
      <c r="AU265" s="2411"/>
      <c r="AZ265" s="2411"/>
      <c r="CB265" s="2411"/>
      <c r="CC265" s="2411"/>
      <c r="CD265" s="2411"/>
    </row>
    <row r="266" spans="26:82" ht="14.25" customHeight="1" x14ac:dyDescent="0.25">
      <c r="Z266" s="2411"/>
      <c r="AA266" s="2411"/>
      <c r="AB266" s="2411"/>
      <c r="AC266" s="2411"/>
      <c r="AD266" s="2411"/>
      <c r="AE266" s="2411"/>
      <c r="AF266" s="2411"/>
      <c r="AG266" s="2411"/>
      <c r="AH266" s="2411"/>
      <c r="AI266" s="2411"/>
      <c r="AJ266" s="2411"/>
      <c r="AK266" s="2411"/>
      <c r="AL266" s="2411"/>
      <c r="AM266" s="2411"/>
      <c r="AN266" s="2411"/>
      <c r="AO266" s="2411"/>
      <c r="AP266" s="2411"/>
      <c r="AQ266" s="2411"/>
      <c r="AR266" s="2411"/>
      <c r="AS266" s="2411"/>
      <c r="AT266" s="2411"/>
      <c r="AU266" s="2411"/>
      <c r="AZ266" s="2411"/>
      <c r="CB266" s="2411"/>
      <c r="CC266" s="2411"/>
      <c r="CD266" s="2411"/>
    </row>
    <row r="267" spans="26:82" ht="14.25" customHeight="1" x14ac:dyDescent="0.25">
      <c r="Z267" s="2411"/>
      <c r="AA267" s="2411"/>
      <c r="AB267" s="2411"/>
      <c r="AC267" s="2411"/>
      <c r="AD267" s="2411"/>
      <c r="AE267" s="2411"/>
      <c r="AF267" s="2411"/>
      <c r="AG267" s="2411"/>
      <c r="AH267" s="2411"/>
      <c r="AI267" s="2411"/>
      <c r="AJ267" s="2411"/>
      <c r="AK267" s="2411"/>
      <c r="AL267" s="2411"/>
      <c r="AM267" s="2411"/>
      <c r="AN267" s="2411"/>
      <c r="AO267" s="2411"/>
      <c r="AP267" s="2411"/>
      <c r="AQ267" s="2411"/>
      <c r="AR267" s="2411"/>
      <c r="AS267" s="2411"/>
      <c r="AT267" s="2411"/>
      <c r="AU267" s="2411"/>
      <c r="AZ267" s="2411"/>
      <c r="CB267" s="2411"/>
      <c r="CC267" s="2411"/>
      <c r="CD267" s="2411"/>
    </row>
    <row r="268" spans="26:82" ht="14.25" customHeight="1" x14ac:dyDescent="0.25">
      <c r="Z268" s="2411"/>
      <c r="AA268" s="2411"/>
      <c r="AB268" s="2411"/>
      <c r="AC268" s="2411"/>
      <c r="AD268" s="2411"/>
      <c r="AE268" s="2411"/>
      <c r="AF268" s="2411"/>
      <c r="AG268" s="2411"/>
      <c r="AH268" s="2411"/>
      <c r="AI268" s="2411"/>
      <c r="AJ268" s="2411"/>
      <c r="AK268" s="2411"/>
      <c r="AL268" s="2411"/>
      <c r="AM268" s="2411"/>
      <c r="AN268" s="2411"/>
      <c r="AO268" s="2411"/>
      <c r="AP268" s="2411"/>
      <c r="AQ268" s="2411"/>
      <c r="AR268" s="2411"/>
      <c r="AS268" s="2411"/>
      <c r="AT268" s="2411"/>
      <c r="AU268" s="2411"/>
      <c r="AZ268" s="2411"/>
      <c r="CB268" s="2411"/>
      <c r="CC268" s="2411"/>
      <c r="CD268" s="2411"/>
    </row>
    <row r="269" spans="26:82" ht="14.25" customHeight="1" x14ac:dyDescent="0.25">
      <c r="Z269" s="2411"/>
      <c r="AA269" s="2411"/>
      <c r="AB269" s="2411"/>
      <c r="AC269" s="2411"/>
      <c r="AD269" s="2411"/>
      <c r="AE269" s="2411"/>
      <c r="AF269" s="2411"/>
      <c r="AG269" s="2411"/>
      <c r="AH269" s="2411"/>
      <c r="AI269" s="2411"/>
      <c r="AJ269" s="2411"/>
      <c r="AK269" s="2411"/>
      <c r="AL269" s="2411"/>
      <c r="AM269" s="2411"/>
      <c r="AN269" s="2411"/>
      <c r="AO269" s="2411"/>
      <c r="AP269" s="2411"/>
      <c r="AQ269" s="2411"/>
      <c r="AR269" s="2411"/>
      <c r="AS269" s="2411"/>
      <c r="AT269" s="2411"/>
      <c r="AU269" s="2411"/>
      <c r="AZ269" s="2411"/>
      <c r="CB269" s="2411"/>
      <c r="CC269" s="2411"/>
      <c r="CD269" s="2411"/>
    </row>
    <row r="270" spans="26:82" ht="14.25" customHeight="1" x14ac:dyDescent="0.25">
      <c r="Z270" s="2411"/>
      <c r="AA270" s="2411"/>
      <c r="AB270" s="2411"/>
      <c r="AC270" s="2411"/>
      <c r="AD270" s="2411"/>
      <c r="AE270" s="2411"/>
      <c r="AF270" s="2411"/>
      <c r="AG270" s="2411"/>
      <c r="AH270" s="2411"/>
      <c r="AI270" s="2411"/>
      <c r="AJ270" s="2411"/>
      <c r="AK270" s="2411"/>
      <c r="AL270" s="2411"/>
      <c r="AM270" s="2411"/>
      <c r="AN270" s="2411"/>
      <c r="AO270" s="2411"/>
      <c r="AP270" s="2411"/>
      <c r="AQ270" s="2411"/>
      <c r="AR270" s="2411"/>
      <c r="AS270" s="2411"/>
      <c r="AT270" s="2411"/>
      <c r="AU270" s="2411"/>
      <c r="AZ270" s="2411"/>
      <c r="CB270" s="2411"/>
      <c r="CC270" s="2411"/>
      <c r="CD270" s="2411"/>
    </row>
    <row r="271" spans="26:82" ht="14.25" customHeight="1" x14ac:dyDescent="0.25">
      <c r="Z271" s="2411"/>
      <c r="AA271" s="2411"/>
      <c r="AB271" s="2411"/>
      <c r="AC271" s="2411"/>
      <c r="AD271" s="2411"/>
      <c r="AE271" s="2411"/>
      <c r="AF271" s="2411"/>
      <c r="AG271" s="2411"/>
      <c r="AH271" s="2411"/>
      <c r="AI271" s="2411"/>
      <c r="AJ271" s="2411"/>
      <c r="AK271" s="2411"/>
      <c r="AL271" s="2411"/>
      <c r="AM271" s="2411"/>
      <c r="AN271" s="2411"/>
      <c r="AO271" s="2411"/>
      <c r="AP271" s="2411"/>
      <c r="AQ271" s="2411"/>
      <c r="AR271" s="2411"/>
      <c r="AS271" s="2411"/>
      <c r="AT271" s="2411"/>
      <c r="AU271" s="2411"/>
      <c r="AZ271" s="2411"/>
      <c r="CB271" s="2411"/>
      <c r="CC271" s="2411"/>
      <c r="CD271" s="2411"/>
    </row>
    <row r="272" spans="26:82" ht="14.25" customHeight="1" x14ac:dyDescent="0.25">
      <c r="Z272" s="2411"/>
      <c r="AA272" s="2411"/>
      <c r="AB272" s="2411"/>
      <c r="AC272" s="2411"/>
      <c r="AD272" s="2411"/>
      <c r="AE272" s="2411"/>
      <c r="AF272" s="2411"/>
      <c r="AG272" s="2411"/>
      <c r="AH272" s="2411"/>
      <c r="AI272" s="2411"/>
      <c r="AJ272" s="2411"/>
      <c r="AK272" s="2411"/>
      <c r="AL272" s="2411"/>
      <c r="AM272" s="2411"/>
      <c r="AN272" s="2411"/>
      <c r="AO272" s="2411"/>
      <c r="AP272" s="2411"/>
      <c r="AQ272" s="2411"/>
      <c r="AR272" s="2411"/>
      <c r="AS272" s="2411"/>
      <c r="AT272" s="2411"/>
      <c r="AU272" s="2411"/>
      <c r="AZ272" s="2411"/>
      <c r="CB272" s="2411"/>
      <c r="CC272" s="2411"/>
      <c r="CD272" s="2411"/>
    </row>
    <row r="273" spans="26:82" ht="14.25" customHeight="1" x14ac:dyDescent="0.25">
      <c r="Z273" s="2411"/>
      <c r="AA273" s="2411"/>
      <c r="AB273" s="2411"/>
      <c r="AC273" s="2411"/>
      <c r="AD273" s="2411"/>
      <c r="AE273" s="2411"/>
      <c r="AF273" s="2411"/>
      <c r="AG273" s="2411"/>
      <c r="AH273" s="2411"/>
      <c r="AI273" s="2411"/>
      <c r="AJ273" s="2411"/>
      <c r="AK273" s="2411"/>
      <c r="AL273" s="2411"/>
      <c r="AM273" s="2411"/>
      <c r="AN273" s="2411"/>
      <c r="AO273" s="2411"/>
      <c r="AP273" s="2411"/>
      <c r="AQ273" s="2411"/>
      <c r="AR273" s="2411"/>
      <c r="AS273" s="2411"/>
      <c r="AT273" s="2411"/>
      <c r="AU273" s="2411"/>
      <c r="AZ273" s="2411"/>
      <c r="CB273" s="2411"/>
      <c r="CC273" s="2411"/>
      <c r="CD273" s="2411"/>
    </row>
    <row r="274" spans="26:82" ht="14.25" customHeight="1" x14ac:dyDescent="0.25">
      <c r="Z274" s="2411"/>
      <c r="AA274" s="2411"/>
      <c r="AB274" s="2411"/>
      <c r="AC274" s="2411"/>
      <c r="AD274" s="2411"/>
      <c r="AE274" s="2411"/>
      <c r="AF274" s="2411"/>
      <c r="AG274" s="2411"/>
      <c r="AH274" s="2411"/>
      <c r="AI274" s="2411"/>
      <c r="AJ274" s="2411"/>
      <c r="AK274" s="2411"/>
      <c r="AL274" s="2411"/>
      <c r="AM274" s="2411"/>
      <c r="AN274" s="2411"/>
      <c r="AO274" s="2411"/>
      <c r="AP274" s="2411"/>
      <c r="AQ274" s="2411"/>
      <c r="AR274" s="2411"/>
      <c r="AS274" s="2411"/>
      <c r="AT274" s="2411"/>
      <c r="AU274" s="2411"/>
      <c r="AZ274" s="2411"/>
      <c r="CB274" s="2411"/>
      <c r="CC274" s="2411"/>
      <c r="CD274" s="2411"/>
    </row>
    <row r="275" spans="26:82" ht="14.25" customHeight="1" x14ac:dyDescent="0.25">
      <c r="Z275" s="2411"/>
      <c r="AA275" s="2411"/>
      <c r="AB275" s="2411"/>
      <c r="AC275" s="2411"/>
      <c r="AD275" s="2411"/>
      <c r="AE275" s="2411"/>
      <c r="AF275" s="2411"/>
      <c r="AG275" s="2411"/>
      <c r="AH275" s="2411"/>
      <c r="AI275" s="2411"/>
      <c r="AJ275" s="2411"/>
      <c r="AK275" s="2411"/>
      <c r="AL275" s="2411"/>
      <c r="AM275" s="2411"/>
      <c r="AN275" s="2411"/>
      <c r="AO275" s="2411"/>
      <c r="AP275" s="2411"/>
      <c r="AQ275" s="2411"/>
      <c r="AR275" s="2411"/>
      <c r="AS275" s="2411"/>
      <c r="AT275" s="2411"/>
      <c r="AU275" s="2411"/>
      <c r="AZ275" s="2411"/>
      <c r="CB275" s="2411"/>
      <c r="CC275" s="2411"/>
      <c r="CD275" s="2411"/>
    </row>
    <row r="276" spans="26:82" ht="14.25" customHeight="1" x14ac:dyDescent="0.25">
      <c r="Z276" s="2411"/>
      <c r="AA276" s="2411"/>
      <c r="AB276" s="2411"/>
      <c r="AC276" s="2411"/>
      <c r="AD276" s="2411"/>
      <c r="AE276" s="2411"/>
      <c r="AF276" s="2411"/>
      <c r="AG276" s="2411"/>
      <c r="AH276" s="2411"/>
      <c r="AI276" s="2411"/>
      <c r="AJ276" s="2411"/>
      <c r="AK276" s="2411"/>
      <c r="AL276" s="2411"/>
      <c r="AM276" s="2411"/>
      <c r="AN276" s="2411"/>
      <c r="AO276" s="2411"/>
      <c r="AP276" s="2411"/>
      <c r="AQ276" s="2411"/>
      <c r="AR276" s="2411"/>
      <c r="AS276" s="2411"/>
      <c r="AT276" s="2411"/>
      <c r="AU276" s="2411"/>
      <c r="AZ276" s="2411"/>
      <c r="CB276" s="2411"/>
      <c r="CC276" s="2411"/>
      <c r="CD276" s="2411"/>
    </row>
    <row r="277" spans="26:82" ht="14.25" customHeight="1" x14ac:dyDescent="0.25">
      <c r="Z277" s="2411"/>
      <c r="AA277" s="2411"/>
      <c r="AB277" s="2411"/>
      <c r="AC277" s="2411"/>
      <c r="AD277" s="2411"/>
      <c r="AE277" s="2411"/>
      <c r="AF277" s="2411"/>
      <c r="AG277" s="2411"/>
      <c r="AH277" s="2411"/>
      <c r="AI277" s="2411"/>
      <c r="AJ277" s="2411"/>
      <c r="AK277" s="2411"/>
      <c r="AL277" s="2411"/>
      <c r="AM277" s="2411"/>
      <c r="AN277" s="2411"/>
      <c r="AO277" s="2411"/>
      <c r="AP277" s="2411"/>
      <c r="AQ277" s="2411"/>
      <c r="AR277" s="2411"/>
      <c r="AS277" s="2411"/>
      <c r="AT277" s="2411"/>
      <c r="AU277" s="2411"/>
      <c r="AZ277" s="2411"/>
      <c r="CB277" s="2411"/>
      <c r="CC277" s="2411"/>
      <c r="CD277" s="2411"/>
    </row>
    <row r="278" spans="26:82" ht="14.25" customHeight="1" x14ac:dyDescent="0.25">
      <c r="Z278" s="2411"/>
      <c r="AA278" s="2411"/>
      <c r="AB278" s="2411"/>
      <c r="AC278" s="2411"/>
      <c r="AD278" s="2411"/>
      <c r="AE278" s="2411"/>
      <c r="AF278" s="2411"/>
      <c r="AG278" s="2411"/>
      <c r="AH278" s="2411"/>
      <c r="AI278" s="2411"/>
      <c r="AJ278" s="2411"/>
      <c r="AK278" s="2411"/>
      <c r="AL278" s="2411"/>
      <c r="AM278" s="2411"/>
      <c r="AN278" s="2411"/>
      <c r="AO278" s="2411"/>
      <c r="AP278" s="2411"/>
      <c r="AQ278" s="2411"/>
      <c r="AR278" s="2411"/>
      <c r="AS278" s="2411"/>
      <c r="AT278" s="2411"/>
      <c r="AU278" s="2411"/>
      <c r="AZ278" s="2411"/>
      <c r="CB278" s="2411"/>
      <c r="CC278" s="2411"/>
      <c r="CD278" s="2411"/>
    </row>
    <row r="279" spans="26:82" ht="14.25" customHeight="1" x14ac:dyDescent="0.25">
      <c r="Z279" s="2411"/>
      <c r="AA279" s="2411"/>
      <c r="AB279" s="2411"/>
      <c r="AC279" s="2411"/>
      <c r="AD279" s="2411"/>
      <c r="AE279" s="2411"/>
      <c r="AF279" s="2411"/>
      <c r="AG279" s="2411"/>
      <c r="AH279" s="2411"/>
      <c r="AI279" s="2411"/>
      <c r="AJ279" s="2411"/>
      <c r="AK279" s="2411"/>
      <c r="AL279" s="2411"/>
      <c r="AM279" s="2411"/>
      <c r="AN279" s="2411"/>
      <c r="AO279" s="2411"/>
      <c r="AP279" s="2411"/>
      <c r="AQ279" s="2411"/>
      <c r="AR279" s="2411"/>
      <c r="AS279" s="2411"/>
      <c r="AT279" s="2411"/>
      <c r="AU279" s="2411"/>
      <c r="AZ279" s="2411"/>
      <c r="CB279" s="2411"/>
      <c r="CC279" s="2411"/>
      <c r="CD279" s="2411"/>
    </row>
    <row r="280" spans="26:82" ht="14.25" customHeight="1" x14ac:dyDescent="0.25">
      <c r="Z280" s="2411"/>
      <c r="AA280" s="2411"/>
      <c r="AB280" s="2411"/>
      <c r="AC280" s="2411"/>
      <c r="AD280" s="2411"/>
      <c r="AE280" s="2411"/>
      <c r="AF280" s="2411"/>
      <c r="AG280" s="2411"/>
      <c r="AH280" s="2411"/>
      <c r="AI280" s="2411"/>
      <c r="AJ280" s="2411"/>
      <c r="AK280" s="2411"/>
      <c r="AL280" s="2411"/>
      <c r="AM280" s="2411"/>
      <c r="AN280" s="2411"/>
      <c r="AO280" s="2411"/>
      <c r="AP280" s="2411"/>
      <c r="AQ280" s="2411"/>
      <c r="AR280" s="2411"/>
      <c r="AS280" s="2411"/>
      <c r="AT280" s="2411"/>
      <c r="AU280" s="2411"/>
      <c r="AZ280" s="2411"/>
      <c r="CB280" s="2411"/>
      <c r="CC280" s="2411"/>
      <c r="CD280" s="2411"/>
    </row>
    <row r="281" spans="26:82" ht="14.25" customHeight="1" x14ac:dyDescent="0.25">
      <c r="Z281" s="2411"/>
      <c r="AA281" s="2411"/>
      <c r="AB281" s="2411"/>
      <c r="AC281" s="2411"/>
      <c r="AD281" s="2411"/>
      <c r="AE281" s="2411"/>
      <c r="AF281" s="2411"/>
      <c r="AG281" s="2411"/>
      <c r="AH281" s="2411"/>
      <c r="AI281" s="2411"/>
      <c r="AJ281" s="2411"/>
      <c r="AK281" s="2411"/>
      <c r="AL281" s="2411"/>
      <c r="AM281" s="2411"/>
      <c r="AN281" s="2411"/>
      <c r="AO281" s="2411"/>
      <c r="AP281" s="2411"/>
      <c r="AQ281" s="2411"/>
      <c r="AR281" s="2411"/>
      <c r="AS281" s="2411"/>
      <c r="AT281" s="2411"/>
      <c r="AU281" s="2411"/>
      <c r="AZ281" s="2411"/>
      <c r="CB281" s="2411"/>
      <c r="CC281" s="2411"/>
      <c r="CD281" s="2411"/>
    </row>
    <row r="282" spans="26:82" ht="14.25" customHeight="1" x14ac:dyDescent="0.25">
      <c r="Z282" s="2411"/>
      <c r="AA282" s="2411"/>
      <c r="AB282" s="2411"/>
      <c r="AC282" s="2411"/>
      <c r="AD282" s="2411"/>
      <c r="AE282" s="2411"/>
      <c r="AF282" s="2411"/>
      <c r="AG282" s="2411"/>
      <c r="AH282" s="2411"/>
      <c r="AI282" s="2411"/>
      <c r="AJ282" s="2411"/>
      <c r="AK282" s="2411"/>
      <c r="AL282" s="2411"/>
      <c r="AM282" s="2411"/>
      <c r="AN282" s="2411"/>
      <c r="AO282" s="2411"/>
      <c r="AP282" s="2411"/>
      <c r="AQ282" s="2411"/>
      <c r="AR282" s="2411"/>
      <c r="AS282" s="2411"/>
      <c r="AT282" s="2411"/>
      <c r="AU282" s="2411"/>
      <c r="AZ282" s="2411"/>
      <c r="CB282" s="2411"/>
      <c r="CC282" s="2411"/>
      <c r="CD282" s="2411"/>
    </row>
    <row r="283" spans="26:82" ht="14.25" customHeight="1" x14ac:dyDescent="0.25">
      <c r="Z283" s="2411"/>
      <c r="AA283" s="2411"/>
      <c r="AB283" s="2411"/>
      <c r="AC283" s="2411"/>
      <c r="AD283" s="2411"/>
      <c r="AE283" s="2411"/>
      <c r="AF283" s="2411"/>
      <c r="AG283" s="2411"/>
      <c r="AH283" s="2411"/>
      <c r="AI283" s="2411"/>
      <c r="AJ283" s="2411"/>
      <c r="AK283" s="2411"/>
      <c r="AL283" s="2411"/>
      <c r="AM283" s="2411"/>
      <c r="AN283" s="2411"/>
      <c r="AO283" s="2411"/>
      <c r="AP283" s="2411"/>
      <c r="AQ283" s="2411"/>
      <c r="AR283" s="2411"/>
      <c r="AS283" s="2411"/>
      <c r="AT283" s="2411"/>
      <c r="AU283" s="2411"/>
      <c r="AZ283" s="2411"/>
      <c r="CB283" s="2411"/>
      <c r="CC283" s="2411"/>
      <c r="CD283" s="2411"/>
    </row>
    <row r="284" spans="26:82" ht="14.25" customHeight="1" x14ac:dyDescent="0.25">
      <c r="Z284" s="2411"/>
      <c r="AA284" s="2411"/>
      <c r="AB284" s="2411"/>
      <c r="AC284" s="2411"/>
      <c r="AD284" s="2411"/>
      <c r="AE284" s="2411"/>
      <c r="AF284" s="2411"/>
      <c r="AG284" s="2411"/>
      <c r="AH284" s="2411"/>
      <c r="AI284" s="2411"/>
      <c r="AJ284" s="2411"/>
      <c r="AK284" s="2411"/>
      <c r="AL284" s="2411"/>
      <c r="AM284" s="2411"/>
      <c r="AN284" s="2411"/>
      <c r="AO284" s="2411"/>
      <c r="AP284" s="2411"/>
      <c r="AQ284" s="2411"/>
      <c r="AR284" s="2411"/>
      <c r="AS284" s="2411"/>
      <c r="AT284" s="2411"/>
      <c r="AU284" s="2411"/>
      <c r="AZ284" s="2411"/>
      <c r="CB284" s="2411"/>
      <c r="CC284" s="2411"/>
      <c r="CD284" s="2411"/>
    </row>
    <row r="285" spans="26:82" ht="14.25" customHeight="1" x14ac:dyDescent="0.25">
      <c r="Z285" s="2411"/>
      <c r="AA285" s="2411"/>
      <c r="AB285" s="2411"/>
      <c r="AC285" s="2411"/>
      <c r="AD285" s="2411"/>
      <c r="AE285" s="2411"/>
      <c r="AF285" s="2411"/>
      <c r="AG285" s="2411"/>
      <c r="AH285" s="2411"/>
      <c r="AI285" s="2411"/>
      <c r="AJ285" s="2411"/>
      <c r="AK285" s="2411"/>
      <c r="AL285" s="2411"/>
      <c r="AM285" s="2411"/>
      <c r="AN285" s="2411"/>
      <c r="AO285" s="2411"/>
      <c r="AP285" s="2411"/>
      <c r="AQ285" s="2411"/>
      <c r="AR285" s="2411"/>
      <c r="AS285" s="2411"/>
      <c r="AT285" s="2411"/>
      <c r="AU285" s="2411"/>
      <c r="AZ285" s="2411"/>
      <c r="CB285" s="2411"/>
      <c r="CC285" s="2411"/>
      <c r="CD285" s="2411"/>
    </row>
    <row r="286" spans="26:82" ht="14.25" customHeight="1" x14ac:dyDescent="0.25">
      <c r="Z286" s="2411"/>
      <c r="AA286" s="2411"/>
      <c r="AB286" s="2411"/>
      <c r="AC286" s="2411"/>
      <c r="AD286" s="2411"/>
      <c r="AE286" s="2411"/>
      <c r="AF286" s="2411"/>
      <c r="AG286" s="2411"/>
      <c r="AH286" s="2411"/>
      <c r="AI286" s="2411"/>
      <c r="AJ286" s="2411"/>
      <c r="AK286" s="2411"/>
      <c r="AL286" s="2411"/>
      <c r="AM286" s="2411"/>
      <c r="AN286" s="2411"/>
      <c r="AO286" s="2411"/>
      <c r="AP286" s="2411"/>
      <c r="AQ286" s="2411"/>
      <c r="AR286" s="2411"/>
      <c r="AS286" s="2411"/>
      <c r="AT286" s="2411"/>
      <c r="AU286" s="2411"/>
      <c r="AZ286" s="2411"/>
      <c r="CB286" s="2411"/>
      <c r="CC286" s="2411"/>
      <c r="CD286" s="2411"/>
    </row>
    <row r="287" spans="26:82" ht="14.25" customHeight="1" x14ac:dyDescent="0.25">
      <c r="Z287" s="2411"/>
      <c r="AA287" s="2411"/>
      <c r="AB287" s="2411"/>
      <c r="AC287" s="2411"/>
      <c r="AD287" s="2411"/>
      <c r="AE287" s="2411"/>
      <c r="AF287" s="2411"/>
      <c r="AG287" s="2411"/>
      <c r="AH287" s="2411"/>
      <c r="AI287" s="2411"/>
      <c r="AJ287" s="2411"/>
      <c r="AK287" s="2411"/>
      <c r="AL287" s="2411"/>
      <c r="AM287" s="2411"/>
      <c r="AN287" s="2411"/>
      <c r="AO287" s="2411"/>
      <c r="AP287" s="2411"/>
      <c r="AQ287" s="2411"/>
      <c r="AR287" s="2411"/>
      <c r="AS287" s="2411"/>
      <c r="AT287" s="2411"/>
      <c r="AU287" s="2411"/>
      <c r="AZ287" s="2411"/>
      <c r="CB287" s="2411"/>
      <c r="CC287" s="2411"/>
      <c r="CD287" s="2411"/>
    </row>
    <row r="288" spans="26:82" ht="14.25" customHeight="1" x14ac:dyDescent="0.25">
      <c r="Z288" s="2411"/>
      <c r="AA288" s="2411"/>
      <c r="AB288" s="2411"/>
      <c r="AC288" s="2411"/>
      <c r="AD288" s="2411"/>
      <c r="AE288" s="2411"/>
      <c r="AF288" s="2411"/>
      <c r="AG288" s="2411"/>
      <c r="AH288" s="2411"/>
      <c r="AI288" s="2411"/>
      <c r="AJ288" s="2411"/>
      <c r="AK288" s="2411"/>
      <c r="AL288" s="2411"/>
      <c r="AM288" s="2411"/>
      <c r="AN288" s="2411"/>
      <c r="AO288" s="2411"/>
      <c r="AP288" s="2411"/>
      <c r="AQ288" s="2411"/>
      <c r="AR288" s="2411"/>
      <c r="AS288" s="2411"/>
      <c r="AT288" s="2411"/>
      <c r="AU288" s="2411"/>
      <c r="AZ288" s="2411"/>
      <c r="CB288" s="2411"/>
      <c r="CC288" s="2411"/>
      <c r="CD288" s="2411"/>
    </row>
    <row r="289" spans="26:82" ht="14.25" customHeight="1" x14ac:dyDescent="0.25">
      <c r="Z289" s="2411"/>
      <c r="AA289" s="2411"/>
      <c r="AB289" s="2411"/>
      <c r="AC289" s="2411"/>
      <c r="AD289" s="2411"/>
      <c r="AE289" s="2411"/>
      <c r="AF289" s="2411"/>
      <c r="AG289" s="2411"/>
      <c r="AH289" s="2411"/>
      <c r="AI289" s="2411"/>
      <c r="AJ289" s="2411"/>
      <c r="AK289" s="2411"/>
      <c r="AL289" s="2411"/>
      <c r="AM289" s="2411"/>
      <c r="AN289" s="2411"/>
      <c r="AO289" s="2411"/>
      <c r="AP289" s="2411"/>
      <c r="AQ289" s="2411"/>
      <c r="AR289" s="2411"/>
      <c r="AS289" s="2411"/>
      <c r="AT289" s="2411"/>
      <c r="AU289" s="2411"/>
      <c r="AZ289" s="2411"/>
      <c r="CB289" s="2411"/>
      <c r="CC289" s="2411"/>
      <c r="CD289" s="2411"/>
    </row>
    <row r="290" spans="26:82" ht="14.25" customHeight="1" x14ac:dyDescent="0.25">
      <c r="Z290" s="2411"/>
      <c r="AA290" s="2411"/>
      <c r="AB290" s="2411"/>
      <c r="AC290" s="2411"/>
      <c r="AD290" s="2411"/>
      <c r="AE290" s="2411"/>
      <c r="AF290" s="2411"/>
      <c r="AG290" s="2411"/>
      <c r="AH290" s="2411"/>
      <c r="AI290" s="2411"/>
      <c r="AJ290" s="2411"/>
      <c r="AK290" s="2411"/>
      <c r="AL290" s="2411"/>
      <c r="AM290" s="2411"/>
      <c r="AN290" s="2411"/>
      <c r="AO290" s="2411"/>
      <c r="AP290" s="2411"/>
      <c r="AQ290" s="2411"/>
      <c r="AR290" s="2411"/>
      <c r="AS290" s="2411"/>
      <c r="AT290" s="2411"/>
      <c r="AU290" s="2411"/>
      <c r="AZ290" s="2411"/>
      <c r="CB290" s="2411"/>
      <c r="CC290" s="2411"/>
      <c r="CD290" s="2411"/>
    </row>
    <row r="291" spans="26:82" ht="14.25" customHeight="1" x14ac:dyDescent="0.25">
      <c r="Z291" s="2411"/>
      <c r="AA291" s="2411"/>
      <c r="AB291" s="2411"/>
      <c r="AC291" s="2411"/>
      <c r="AD291" s="2411"/>
      <c r="AE291" s="2411"/>
      <c r="AF291" s="2411"/>
      <c r="AG291" s="2411"/>
      <c r="AH291" s="2411"/>
      <c r="AI291" s="2411"/>
      <c r="AJ291" s="2411"/>
      <c r="AK291" s="2411"/>
      <c r="AL291" s="2411"/>
      <c r="AM291" s="2411"/>
      <c r="AN291" s="2411"/>
      <c r="AO291" s="2411"/>
      <c r="AP291" s="2411"/>
      <c r="AQ291" s="2411"/>
      <c r="AR291" s="2411"/>
      <c r="AS291" s="2411"/>
      <c r="AT291" s="2411"/>
      <c r="AU291" s="2411"/>
      <c r="AZ291" s="2411"/>
      <c r="CB291" s="2411"/>
      <c r="CC291" s="2411"/>
      <c r="CD291" s="2411"/>
    </row>
    <row r="292" spans="26:82" ht="14.25" customHeight="1" x14ac:dyDescent="0.25">
      <c r="Z292" s="2411"/>
      <c r="AA292" s="2411"/>
      <c r="AB292" s="2411"/>
      <c r="AC292" s="2411"/>
      <c r="AD292" s="2411"/>
      <c r="AE292" s="2411"/>
      <c r="AF292" s="2411"/>
      <c r="AG292" s="2411"/>
      <c r="AH292" s="2411"/>
      <c r="AI292" s="2411"/>
      <c r="AJ292" s="2411"/>
      <c r="AK292" s="2411"/>
      <c r="AL292" s="2411"/>
      <c r="AM292" s="2411"/>
      <c r="AN292" s="2411"/>
      <c r="AO292" s="2411"/>
      <c r="AP292" s="2411"/>
      <c r="AQ292" s="2411"/>
      <c r="AR292" s="2411"/>
      <c r="AS292" s="2411"/>
      <c r="AT292" s="2411"/>
      <c r="AU292" s="2411"/>
      <c r="AZ292" s="2411"/>
      <c r="CB292" s="2411"/>
      <c r="CC292" s="2411"/>
      <c r="CD292" s="2411"/>
    </row>
    <row r="293" spans="26:82" ht="14.25" customHeight="1" x14ac:dyDescent="0.25">
      <c r="Z293" s="2411"/>
      <c r="AA293" s="2411"/>
      <c r="AB293" s="2411"/>
      <c r="AC293" s="2411"/>
      <c r="AD293" s="2411"/>
      <c r="AE293" s="2411"/>
      <c r="AF293" s="2411"/>
      <c r="AG293" s="2411"/>
      <c r="AH293" s="2411"/>
      <c r="AI293" s="2411"/>
      <c r="AJ293" s="2411"/>
      <c r="AK293" s="2411"/>
      <c r="AL293" s="2411"/>
      <c r="AM293" s="2411"/>
      <c r="AN293" s="2411"/>
      <c r="AO293" s="2411"/>
      <c r="AP293" s="2411"/>
      <c r="AQ293" s="2411"/>
      <c r="AR293" s="2411"/>
      <c r="AS293" s="2411"/>
      <c r="AT293" s="2411"/>
      <c r="AU293" s="2411"/>
      <c r="AZ293" s="2411"/>
      <c r="CB293" s="2411"/>
      <c r="CC293" s="2411"/>
      <c r="CD293" s="2411"/>
    </row>
    <row r="294" spans="26:82" ht="14.25" customHeight="1" x14ac:dyDescent="0.25">
      <c r="Z294" s="2411"/>
      <c r="AA294" s="2411"/>
      <c r="AB294" s="2411"/>
      <c r="AC294" s="2411"/>
      <c r="AD294" s="2411"/>
      <c r="AE294" s="2411"/>
      <c r="AF294" s="2411"/>
      <c r="AG294" s="2411"/>
      <c r="AH294" s="2411"/>
      <c r="AI294" s="2411"/>
      <c r="AJ294" s="2411"/>
      <c r="AK294" s="2411"/>
      <c r="AL294" s="2411"/>
      <c r="AM294" s="2411"/>
      <c r="AN294" s="2411"/>
      <c r="AO294" s="2411"/>
      <c r="AP294" s="2411"/>
      <c r="AQ294" s="2411"/>
      <c r="AR294" s="2411"/>
      <c r="AS294" s="2411"/>
      <c r="AT294" s="2411"/>
      <c r="AU294" s="2411"/>
      <c r="AZ294" s="2411"/>
      <c r="CB294" s="2411"/>
      <c r="CC294" s="2411"/>
      <c r="CD294" s="2411"/>
    </row>
    <row r="295" spans="26:82" ht="14.25" customHeight="1" x14ac:dyDescent="0.25">
      <c r="Z295" s="2411"/>
      <c r="AA295" s="2411"/>
      <c r="AB295" s="2411"/>
      <c r="AC295" s="2411"/>
      <c r="AD295" s="2411"/>
      <c r="AE295" s="2411"/>
      <c r="AF295" s="2411"/>
      <c r="AG295" s="2411"/>
      <c r="AH295" s="2411"/>
      <c r="AI295" s="2411"/>
      <c r="AJ295" s="2411"/>
      <c r="AK295" s="2411"/>
      <c r="AL295" s="2411"/>
      <c r="AM295" s="2411"/>
      <c r="AN295" s="2411"/>
      <c r="AO295" s="2411"/>
      <c r="AP295" s="2411"/>
      <c r="AQ295" s="2411"/>
      <c r="AR295" s="2411"/>
      <c r="AS295" s="2411"/>
      <c r="AT295" s="2411"/>
      <c r="AU295" s="2411"/>
      <c r="AZ295" s="2411"/>
      <c r="CB295" s="2411"/>
      <c r="CC295" s="2411"/>
      <c r="CD295" s="2411"/>
    </row>
    <row r="296" spans="26:82" ht="14.25" customHeight="1" x14ac:dyDescent="0.25">
      <c r="Z296" s="2411"/>
      <c r="AA296" s="2411"/>
      <c r="AB296" s="2411"/>
      <c r="AC296" s="2411"/>
      <c r="AD296" s="2411"/>
      <c r="AE296" s="2411"/>
      <c r="AF296" s="2411"/>
      <c r="AG296" s="2411"/>
      <c r="AH296" s="2411"/>
      <c r="AI296" s="2411"/>
      <c r="AJ296" s="2411"/>
      <c r="AK296" s="2411"/>
      <c r="AL296" s="2411"/>
      <c r="AM296" s="2411"/>
      <c r="AN296" s="2411"/>
      <c r="AO296" s="2411"/>
      <c r="AP296" s="2411"/>
      <c r="AQ296" s="2411"/>
      <c r="AR296" s="2411"/>
      <c r="AS296" s="2411"/>
      <c r="AT296" s="2411"/>
      <c r="AU296" s="2411"/>
      <c r="AZ296" s="2411"/>
      <c r="CB296" s="2411"/>
      <c r="CC296" s="2411"/>
      <c r="CD296" s="2411"/>
    </row>
    <row r="297" spans="26:82" ht="14.25" customHeight="1" x14ac:dyDescent="0.25">
      <c r="Z297" s="2411"/>
      <c r="AA297" s="2411"/>
      <c r="AB297" s="2411"/>
      <c r="AC297" s="2411"/>
      <c r="AD297" s="2411"/>
      <c r="AE297" s="2411"/>
      <c r="AF297" s="2411"/>
      <c r="AG297" s="2411"/>
      <c r="AH297" s="2411"/>
      <c r="AI297" s="2411"/>
      <c r="AJ297" s="2411"/>
      <c r="AK297" s="2411"/>
      <c r="AL297" s="2411"/>
      <c r="AM297" s="2411"/>
      <c r="AN297" s="2411"/>
      <c r="AO297" s="2411"/>
      <c r="AP297" s="2411"/>
      <c r="AQ297" s="2411"/>
      <c r="AR297" s="2411"/>
      <c r="AS297" s="2411"/>
      <c r="AT297" s="2411"/>
      <c r="AU297" s="2411"/>
      <c r="AZ297" s="2411"/>
      <c r="CB297" s="2411"/>
      <c r="CC297" s="2411"/>
      <c r="CD297" s="2411"/>
    </row>
    <row r="298" spans="26:82" ht="14.25" customHeight="1" x14ac:dyDescent="0.25">
      <c r="Z298" s="2411"/>
      <c r="AA298" s="2411"/>
      <c r="AB298" s="2411"/>
      <c r="AC298" s="2411"/>
      <c r="AD298" s="2411"/>
      <c r="AE298" s="2411"/>
      <c r="AF298" s="2411"/>
      <c r="AG298" s="2411"/>
      <c r="AH298" s="2411"/>
      <c r="AI298" s="2411"/>
      <c r="AJ298" s="2411"/>
      <c r="AK298" s="2411"/>
      <c r="AL298" s="2411"/>
      <c r="AM298" s="2411"/>
      <c r="AN298" s="2411"/>
      <c r="AO298" s="2411"/>
      <c r="AP298" s="2411"/>
      <c r="AQ298" s="2411"/>
      <c r="AR298" s="2411"/>
      <c r="AS298" s="2411"/>
      <c r="AT298" s="2411"/>
      <c r="AU298" s="2411"/>
      <c r="AZ298" s="2411"/>
      <c r="CB298" s="2411"/>
      <c r="CC298" s="2411"/>
      <c r="CD298" s="2411"/>
    </row>
    <row r="299" spans="26:82" ht="14.25" customHeight="1" x14ac:dyDescent="0.25">
      <c r="Z299" s="2411"/>
      <c r="AA299" s="2411"/>
      <c r="AB299" s="2411"/>
      <c r="AC299" s="2411"/>
      <c r="AD299" s="2411"/>
      <c r="AE299" s="2411"/>
      <c r="AF299" s="2411"/>
      <c r="AG299" s="2411"/>
      <c r="AH299" s="2411"/>
      <c r="AI299" s="2411"/>
      <c r="AJ299" s="2411"/>
      <c r="AK299" s="2411"/>
      <c r="AL299" s="2411"/>
      <c r="AM299" s="2411"/>
      <c r="AN299" s="2411"/>
      <c r="AO299" s="2411"/>
      <c r="AP299" s="2411"/>
      <c r="AQ299" s="2411"/>
      <c r="AR299" s="2411"/>
      <c r="AS299" s="2411"/>
      <c r="AT299" s="2411"/>
      <c r="AU299" s="2411"/>
      <c r="AZ299" s="2411"/>
      <c r="CB299" s="2411"/>
      <c r="CC299" s="2411"/>
      <c r="CD299" s="2411"/>
    </row>
    <row r="300" spans="26:82" ht="14.25" customHeight="1" x14ac:dyDescent="0.25">
      <c r="Z300" s="2411"/>
      <c r="AA300" s="2411"/>
      <c r="AB300" s="2411"/>
      <c r="AC300" s="2411"/>
      <c r="AD300" s="2411"/>
      <c r="AE300" s="2411"/>
      <c r="AF300" s="2411"/>
      <c r="AG300" s="2411"/>
      <c r="AH300" s="2411"/>
      <c r="AI300" s="2411"/>
      <c r="AJ300" s="2411"/>
      <c r="AK300" s="2411"/>
      <c r="AL300" s="2411"/>
      <c r="AM300" s="2411"/>
      <c r="AN300" s="2411"/>
      <c r="AO300" s="2411"/>
      <c r="AP300" s="2411"/>
      <c r="AQ300" s="2411"/>
      <c r="AR300" s="2411"/>
      <c r="AS300" s="2411"/>
      <c r="AT300" s="2411"/>
      <c r="AU300" s="2411"/>
      <c r="AZ300" s="2411"/>
      <c r="CB300" s="2411"/>
      <c r="CC300" s="2411"/>
      <c r="CD300" s="2411"/>
    </row>
    <row r="301" spans="26:82" ht="14.25" customHeight="1" x14ac:dyDescent="0.25">
      <c r="Z301" s="2411"/>
      <c r="AA301" s="2411"/>
      <c r="AB301" s="2411"/>
      <c r="AC301" s="2411"/>
      <c r="AD301" s="2411"/>
      <c r="AE301" s="2411"/>
      <c r="AF301" s="2411"/>
      <c r="AG301" s="2411"/>
      <c r="AH301" s="2411"/>
      <c r="AI301" s="2411"/>
      <c r="AJ301" s="2411"/>
      <c r="AK301" s="2411"/>
      <c r="AL301" s="2411"/>
      <c r="AM301" s="2411"/>
      <c r="AN301" s="2411"/>
      <c r="AO301" s="2411"/>
      <c r="AP301" s="2411"/>
      <c r="AQ301" s="2411"/>
      <c r="AR301" s="2411"/>
      <c r="AS301" s="2411"/>
      <c r="AT301" s="2411"/>
      <c r="AU301" s="2411"/>
      <c r="AZ301" s="2411"/>
      <c r="CB301" s="2411"/>
      <c r="CC301" s="2411"/>
      <c r="CD301" s="2411"/>
    </row>
    <row r="302" spans="26:82" ht="14.25" customHeight="1" x14ac:dyDescent="0.25">
      <c r="Z302" s="2411"/>
      <c r="AA302" s="2411"/>
      <c r="AB302" s="2411"/>
      <c r="AC302" s="2411"/>
      <c r="AD302" s="2411"/>
      <c r="AE302" s="2411"/>
      <c r="AF302" s="2411"/>
      <c r="AG302" s="2411"/>
      <c r="AH302" s="2411"/>
      <c r="AI302" s="2411"/>
      <c r="AJ302" s="2411"/>
      <c r="AK302" s="2411"/>
      <c r="AL302" s="2411"/>
      <c r="AM302" s="2411"/>
      <c r="AN302" s="2411"/>
      <c r="AO302" s="2411"/>
      <c r="AP302" s="2411"/>
      <c r="AQ302" s="2411"/>
      <c r="AR302" s="2411"/>
      <c r="AS302" s="2411"/>
      <c r="AT302" s="2411"/>
      <c r="AU302" s="2411"/>
      <c r="AZ302" s="2411"/>
      <c r="CB302" s="2411"/>
      <c r="CC302" s="2411"/>
      <c r="CD302" s="2411"/>
    </row>
    <row r="303" spans="26:82" ht="14.25" customHeight="1" x14ac:dyDescent="0.25">
      <c r="Z303" s="2411"/>
      <c r="AA303" s="2411"/>
      <c r="AB303" s="2411"/>
      <c r="AC303" s="2411"/>
      <c r="AD303" s="2411"/>
      <c r="AE303" s="2411"/>
      <c r="AF303" s="2411"/>
      <c r="AG303" s="2411"/>
      <c r="AH303" s="2411"/>
      <c r="AI303" s="2411"/>
      <c r="AJ303" s="2411"/>
      <c r="AK303" s="2411"/>
      <c r="AL303" s="2411"/>
      <c r="AM303" s="2411"/>
      <c r="AN303" s="2411"/>
      <c r="AO303" s="2411"/>
      <c r="AP303" s="2411"/>
      <c r="AQ303" s="2411"/>
      <c r="AR303" s="2411"/>
      <c r="AS303" s="2411"/>
      <c r="AT303" s="2411"/>
      <c r="AU303" s="2411"/>
      <c r="AZ303" s="2411"/>
      <c r="CB303" s="2411"/>
      <c r="CC303" s="2411"/>
      <c r="CD303" s="2411"/>
    </row>
    <row r="304" spans="26:82" ht="14.25" customHeight="1" x14ac:dyDescent="0.25">
      <c r="Z304" s="2411"/>
      <c r="AA304" s="2411"/>
      <c r="AB304" s="2411"/>
      <c r="AC304" s="2411"/>
      <c r="AD304" s="2411"/>
      <c r="AE304" s="2411"/>
      <c r="AF304" s="2411"/>
      <c r="AG304" s="2411"/>
      <c r="AH304" s="2411"/>
      <c r="AI304" s="2411"/>
      <c r="AJ304" s="2411"/>
      <c r="AK304" s="2411"/>
      <c r="AL304" s="2411"/>
      <c r="AM304" s="2411"/>
      <c r="AN304" s="2411"/>
      <c r="AO304" s="2411"/>
      <c r="AP304" s="2411"/>
      <c r="AQ304" s="2411"/>
      <c r="AR304" s="2411"/>
      <c r="AS304" s="2411"/>
      <c r="AT304" s="2411"/>
      <c r="AU304" s="2411"/>
      <c r="AZ304" s="2411"/>
      <c r="CB304" s="2411"/>
      <c r="CC304" s="2411"/>
      <c r="CD304" s="2411"/>
    </row>
    <row r="305" spans="26:82" ht="14.25" customHeight="1" x14ac:dyDescent="0.25">
      <c r="Z305" s="2411"/>
      <c r="AA305" s="2411"/>
      <c r="AB305" s="2411"/>
      <c r="AC305" s="2411"/>
      <c r="AD305" s="2411"/>
      <c r="AE305" s="2411"/>
      <c r="AF305" s="2411"/>
      <c r="AG305" s="2411"/>
      <c r="AH305" s="2411"/>
      <c r="AI305" s="2411"/>
      <c r="AJ305" s="2411"/>
      <c r="AK305" s="2411"/>
      <c r="AL305" s="2411"/>
      <c r="AM305" s="2411"/>
      <c r="AN305" s="2411"/>
      <c r="AO305" s="2411"/>
      <c r="AP305" s="2411"/>
      <c r="AQ305" s="2411"/>
      <c r="AR305" s="2411"/>
      <c r="AS305" s="2411"/>
      <c r="AT305" s="2411"/>
      <c r="AU305" s="2411"/>
      <c r="AZ305" s="2411"/>
      <c r="CB305" s="2411"/>
      <c r="CC305" s="2411"/>
      <c r="CD305" s="2411"/>
    </row>
    <row r="306" spans="26:82" ht="14.25" customHeight="1" x14ac:dyDescent="0.25">
      <c r="Z306" s="2411"/>
      <c r="AA306" s="2411"/>
      <c r="AB306" s="2411"/>
      <c r="AC306" s="2411"/>
      <c r="AD306" s="2411"/>
      <c r="AE306" s="2411"/>
      <c r="AF306" s="2411"/>
      <c r="AG306" s="2411"/>
      <c r="AH306" s="2411"/>
      <c r="AI306" s="2411"/>
      <c r="AJ306" s="2411"/>
      <c r="AK306" s="2411"/>
      <c r="AL306" s="2411"/>
      <c r="AM306" s="2411"/>
      <c r="AN306" s="2411"/>
      <c r="AO306" s="2411"/>
      <c r="AP306" s="2411"/>
      <c r="AQ306" s="2411"/>
      <c r="AR306" s="2411"/>
      <c r="AS306" s="2411"/>
      <c r="AT306" s="2411"/>
      <c r="AU306" s="2411"/>
      <c r="AZ306" s="2411"/>
      <c r="CB306" s="2411"/>
      <c r="CC306" s="2411"/>
      <c r="CD306" s="2411"/>
    </row>
    <row r="307" spans="26:82" ht="14.25" customHeight="1" x14ac:dyDescent="0.25">
      <c r="Z307" s="2411"/>
      <c r="AA307" s="2411"/>
      <c r="AB307" s="2411"/>
      <c r="AC307" s="2411"/>
      <c r="AD307" s="2411"/>
      <c r="AE307" s="2411"/>
      <c r="AF307" s="2411"/>
      <c r="AG307" s="2411"/>
      <c r="AH307" s="2411"/>
      <c r="AI307" s="2411"/>
      <c r="AJ307" s="2411"/>
      <c r="AK307" s="2411"/>
      <c r="AL307" s="2411"/>
      <c r="AM307" s="2411"/>
      <c r="AN307" s="2411"/>
      <c r="AO307" s="2411"/>
      <c r="AP307" s="2411"/>
      <c r="AQ307" s="2411"/>
      <c r="AR307" s="2411"/>
      <c r="AS307" s="2411"/>
      <c r="AT307" s="2411"/>
      <c r="AU307" s="2411"/>
      <c r="AZ307" s="2411"/>
      <c r="CB307" s="2411"/>
      <c r="CC307" s="2411"/>
      <c r="CD307" s="2411"/>
    </row>
    <row r="308" spans="26:82" ht="14.25" customHeight="1" x14ac:dyDescent="0.25">
      <c r="Z308" s="2411"/>
      <c r="AA308" s="2411"/>
      <c r="AB308" s="2411"/>
      <c r="AC308" s="2411"/>
      <c r="AD308" s="2411"/>
      <c r="AE308" s="2411"/>
      <c r="AF308" s="2411"/>
      <c r="AG308" s="2411"/>
      <c r="AH308" s="2411"/>
      <c r="AI308" s="2411"/>
      <c r="AJ308" s="2411"/>
      <c r="AK308" s="2411"/>
      <c r="AL308" s="2411"/>
      <c r="AM308" s="2411"/>
      <c r="AN308" s="2411"/>
      <c r="AO308" s="2411"/>
      <c r="AP308" s="2411"/>
      <c r="AQ308" s="2411"/>
      <c r="AR308" s="2411"/>
      <c r="AS308" s="2411"/>
      <c r="AT308" s="2411"/>
      <c r="AU308" s="2411"/>
      <c r="AZ308" s="2411"/>
      <c r="CB308" s="2411"/>
      <c r="CC308" s="2411"/>
      <c r="CD308" s="2411"/>
    </row>
    <row r="309" spans="26:82" ht="14.25" customHeight="1" x14ac:dyDescent="0.25">
      <c r="Z309" s="2411"/>
      <c r="AA309" s="2411"/>
      <c r="AB309" s="2411"/>
      <c r="AC309" s="2411"/>
      <c r="AD309" s="2411"/>
      <c r="AE309" s="2411"/>
      <c r="AF309" s="2411"/>
      <c r="AG309" s="2411"/>
      <c r="AH309" s="2411"/>
      <c r="AI309" s="2411"/>
      <c r="AJ309" s="2411"/>
      <c r="AK309" s="2411"/>
      <c r="AL309" s="2411"/>
      <c r="AM309" s="2411"/>
      <c r="AN309" s="2411"/>
      <c r="AO309" s="2411"/>
      <c r="AP309" s="2411"/>
      <c r="AQ309" s="2411"/>
      <c r="AR309" s="2411"/>
      <c r="AS309" s="2411"/>
      <c r="AT309" s="2411"/>
      <c r="AU309" s="2411"/>
      <c r="AZ309" s="2411"/>
      <c r="CB309" s="2411"/>
      <c r="CC309" s="2411"/>
      <c r="CD309" s="2411"/>
    </row>
    <row r="310" spans="26:82" ht="14.25" customHeight="1" x14ac:dyDescent="0.25">
      <c r="Z310" s="2411"/>
      <c r="AA310" s="2411"/>
      <c r="AB310" s="2411"/>
      <c r="AC310" s="2411"/>
      <c r="AD310" s="2411"/>
      <c r="AE310" s="2411"/>
      <c r="AF310" s="2411"/>
      <c r="AG310" s="2411"/>
      <c r="AH310" s="2411"/>
      <c r="AI310" s="2411"/>
      <c r="AJ310" s="2411"/>
      <c r="AK310" s="2411"/>
      <c r="AL310" s="2411"/>
      <c r="AM310" s="2411"/>
      <c r="AN310" s="2411"/>
      <c r="AO310" s="2411"/>
      <c r="AP310" s="2411"/>
      <c r="AQ310" s="2411"/>
      <c r="AR310" s="2411"/>
      <c r="AS310" s="2411"/>
      <c r="AT310" s="2411"/>
      <c r="AU310" s="2411"/>
      <c r="AZ310" s="2411"/>
      <c r="CB310" s="2411"/>
      <c r="CC310" s="2411"/>
      <c r="CD310" s="2411"/>
    </row>
    <row r="311" spans="26:82" ht="14.25" customHeight="1" x14ac:dyDescent="0.25">
      <c r="Z311" s="2411"/>
      <c r="AA311" s="2411"/>
      <c r="AB311" s="2411"/>
      <c r="AC311" s="2411"/>
      <c r="AD311" s="2411"/>
      <c r="AE311" s="2411"/>
      <c r="AF311" s="2411"/>
      <c r="AG311" s="2411"/>
      <c r="AH311" s="2411"/>
      <c r="AI311" s="2411"/>
      <c r="AJ311" s="2411"/>
      <c r="AK311" s="2411"/>
      <c r="AL311" s="2411"/>
      <c r="AM311" s="2411"/>
      <c r="AN311" s="2411"/>
      <c r="AO311" s="2411"/>
      <c r="AP311" s="2411"/>
      <c r="AQ311" s="2411"/>
      <c r="AR311" s="2411"/>
      <c r="AS311" s="2411"/>
      <c r="AT311" s="2411"/>
      <c r="AU311" s="2411"/>
      <c r="AZ311" s="2411"/>
      <c r="CB311" s="2411"/>
      <c r="CC311" s="2411"/>
      <c r="CD311" s="2411"/>
    </row>
    <row r="312" spans="26:82" ht="14.25" customHeight="1" x14ac:dyDescent="0.25">
      <c r="Z312" s="2411"/>
      <c r="AA312" s="2411"/>
      <c r="AB312" s="2411"/>
      <c r="AC312" s="2411"/>
      <c r="AD312" s="2411"/>
      <c r="AE312" s="2411"/>
      <c r="AF312" s="2411"/>
      <c r="AG312" s="2411"/>
      <c r="AH312" s="2411"/>
      <c r="AI312" s="2411"/>
      <c r="AJ312" s="2411"/>
      <c r="AK312" s="2411"/>
      <c r="AL312" s="2411"/>
      <c r="AM312" s="2411"/>
      <c r="AN312" s="2411"/>
      <c r="AO312" s="2411"/>
      <c r="AP312" s="2411"/>
      <c r="AQ312" s="2411"/>
      <c r="AR312" s="2411"/>
      <c r="AS312" s="2411"/>
      <c r="AT312" s="2411"/>
      <c r="AU312" s="2411"/>
      <c r="AZ312" s="2411"/>
      <c r="CB312" s="2411"/>
      <c r="CC312" s="2411"/>
      <c r="CD312" s="2411"/>
    </row>
    <row r="313" spans="26:82" ht="14.25" customHeight="1" x14ac:dyDescent="0.25">
      <c r="Z313" s="2411"/>
      <c r="AA313" s="2411"/>
      <c r="AB313" s="2411"/>
      <c r="AC313" s="2411"/>
      <c r="AD313" s="2411"/>
      <c r="AE313" s="2411"/>
      <c r="AF313" s="2411"/>
      <c r="AG313" s="2411"/>
      <c r="AH313" s="2411"/>
      <c r="AI313" s="2411"/>
      <c r="AJ313" s="2411"/>
      <c r="AK313" s="2411"/>
      <c r="AL313" s="2411"/>
      <c r="AM313" s="2411"/>
      <c r="AN313" s="2411"/>
      <c r="AO313" s="2411"/>
      <c r="AP313" s="2411"/>
      <c r="AQ313" s="2411"/>
      <c r="AR313" s="2411"/>
      <c r="AS313" s="2411"/>
      <c r="AT313" s="2411"/>
      <c r="AU313" s="2411"/>
      <c r="AZ313" s="2411"/>
      <c r="CB313" s="2411"/>
      <c r="CC313" s="2411"/>
      <c r="CD313" s="2411"/>
    </row>
    <row r="314" spans="26:82" ht="14.25" customHeight="1" x14ac:dyDescent="0.25">
      <c r="Z314" s="2411"/>
      <c r="AA314" s="2411"/>
      <c r="AB314" s="2411"/>
      <c r="AC314" s="2411"/>
      <c r="AD314" s="2411"/>
      <c r="AE314" s="2411"/>
      <c r="AF314" s="2411"/>
      <c r="AG314" s="2411"/>
      <c r="AH314" s="2411"/>
      <c r="AI314" s="2411"/>
      <c r="AJ314" s="2411"/>
      <c r="AK314" s="2411"/>
      <c r="AL314" s="2411"/>
      <c r="AM314" s="2411"/>
      <c r="AN314" s="2411"/>
      <c r="AO314" s="2411"/>
      <c r="AP314" s="2411"/>
      <c r="AQ314" s="2411"/>
      <c r="AR314" s="2411"/>
      <c r="AS314" s="2411"/>
      <c r="AT314" s="2411"/>
      <c r="AU314" s="2411"/>
      <c r="AZ314" s="2411"/>
      <c r="CB314" s="2411"/>
      <c r="CC314" s="2411"/>
      <c r="CD314" s="2411"/>
    </row>
    <row r="315" spans="26:82" ht="14.25" customHeight="1" x14ac:dyDescent="0.25">
      <c r="Z315" s="2411"/>
      <c r="AA315" s="2411"/>
      <c r="AB315" s="2411"/>
      <c r="AC315" s="2411"/>
      <c r="AD315" s="2411"/>
      <c r="AE315" s="2411"/>
      <c r="AF315" s="2411"/>
      <c r="AG315" s="2411"/>
      <c r="AH315" s="2411"/>
      <c r="AI315" s="2411"/>
      <c r="AJ315" s="2411"/>
      <c r="AK315" s="2411"/>
      <c r="AL315" s="2411"/>
      <c r="AM315" s="2411"/>
      <c r="AN315" s="2411"/>
      <c r="AO315" s="2411"/>
      <c r="AP315" s="2411"/>
      <c r="AQ315" s="2411"/>
      <c r="AR315" s="2411"/>
      <c r="AS315" s="2411"/>
      <c r="AT315" s="2411"/>
      <c r="AU315" s="2411"/>
      <c r="AZ315" s="2411"/>
      <c r="CB315" s="2411"/>
      <c r="CC315" s="2411"/>
      <c r="CD315" s="2411"/>
    </row>
    <row r="316" spans="26:82" ht="14.25" customHeight="1" x14ac:dyDescent="0.25">
      <c r="Z316" s="2411"/>
      <c r="AA316" s="2411"/>
      <c r="AB316" s="2411"/>
      <c r="AC316" s="2411"/>
      <c r="AD316" s="2411"/>
      <c r="AE316" s="2411"/>
      <c r="AF316" s="2411"/>
      <c r="AG316" s="2411"/>
      <c r="AH316" s="2411"/>
      <c r="AI316" s="2411"/>
      <c r="AJ316" s="2411"/>
      <c r="AK316" s="2411"/>
      <c r="AL316" s="2411"/>
      <c r="AM316" s="2411"/>
      <c r="AN316" s="2411"/>
      <c r="AO316" s="2411"/>
      <c r="AP316" s="2411"/>
      <c r="AQ316" s="2411"/>
      <c r="AR316" s="2411"/>
      <c r="AS316" s="2411"/>
      <c r="AT316" s="2411"/>
      <c r="AU316" s="2411"/>
      <c r="AZ316" s="2411"/>
      <c r="CB316" s="2411"/>
      <c r="CC316" s="2411"/>
      <c r="CD316" s="2411"/>
    </row>
    <row r="317" spans="26:82" ht="14.25" customHeight="1" x14ac:dyDescent="0.25">
      <c r="Z317" s="2411"/>
      <c r="AA317" s="2411"/>
      <c r="AB317" s="2411"/>
      <c r="AC317" s="2411"/>
      <c r="AD317" s="2411"/>
      <c r="AE317" s="2411"/>
      <c r="AF317" s="2411"/>
      <c r="AG317" s="2411"/>
      <c r="AH317" s="2411"/>
      <c r="AI317" s="2411"/>
      <c r="AJ317" s="2411"/>
      <c r="AK317" s="2411"/>
      <c r="AL317" s="2411"/>
      <c r="AM317" s="2411"/>
      <c r="AN317" s="2411"/>
      <c r="AO317" s="2411"/>
      <c r="AP317" s="2411"/>
      <c r="AQ317" s="2411"/>
      <c r="AR317" s="2411"/>
      <c r="AS317" s="2411"/>
      <c r="AT317" s="2411"/>
      <c r="AU317" s="2411"/>
      <c r="AZ317" s="2411"/>
      <c r="CB317" s="2411"/>
      <c r="CC317" s="2411"/>
      <c r="CD317" s="2411"/>
    </row>
    <row r="318" spans="26:82" ht="14.25" customHeight="1" x14ac:dyDescent="0.25">
      <c r="Z318" s="2411"/>
      <c r="AA318" s="2411"/>
      <c r="AB318" s="2411"/>
      <c r="AC318" s="2411"/>
      <c r="AD318" s="2411"/>
      <c r="AE318" s="2411"/>
      <c r="AF318" s="2411"/>
      <c r="AG318" s="2411"/>
      <c r="AH318" s="2411"/>
      <c r="AI318" s="2411"/>
      <c r="AJ318" s="2411"/>
      <c r="AK318" s="2411"/>
      <c r="AL318" s="2411"/>
      <c r="AM318" s="2411"/>
      <c r="AN318" s="2411"/>
      <c r="AO318" s="2411"/>
      <c r="AP318" s="2411"/>
      <c r="AQ318" s="2411"/>
      <c r="AR318" s="2411"/>
      <c r="AS318" s="2411"/>
      <c r="AT318" s="2411"/>
      <c r="AU318" s="2411"/>
      <c r="AZ318" s="2411"/>
      <c r="CB318" s="2411"/>
      <c r="CC318" s="2411"/>
      <c r="CD318" s="2411"/>
    </row>
    <row r="319" spans="26:82" ht="14.25" customHeight="1" x14ac:dyDescent="0.25">
      <c r="Z319" s="2411"/>
      <c r="AA319" s="2411"/>
      <c r="AB319" s="2411"/>
      <c r="AC319" s="2411"/>
      <c r="AD319" s="2411"/>
      <c r="AE319" s="2411"/>
      <c r="AF319" s="2411"/>
      <c r="AG319" s="2411"/>
      <c r="AH319" s="2411"/>
      <c r="AI319" s="2411"/>
      <c r="AJ319" s="2411"/>
      <c r="AK319" s="2411"/>
      <c r="AL319" s="2411"/>
      <c r="AM319" s="2411"/>
      <c r="AN319" s="2411"/>
      <c r="AO319" s="2411"/>
      <c r="AP319" s="2411"/>
      <c r="AQ319" s="2411"/>
      <c r="AR319" s="2411"/>
      <c r="AS319" s="2411"/>
      <c r="AT319" s="2411"/>
      <c r="AU319" s="2411"/>
      <c r="AZ319" s="2411"/>
      <c r="CB319" s="2411"/>
      <c r="CC319" s="2411"/>
      <c r="CD319" s="2411"/>
    </row>
    <row r="320" spans="26:82" ht="14.25" customHeight="1" x14ac:dyDescent="0.25">
      <c r="Z320" s="2411"/>
      <c r="AA320" s="2411"/>
      <c r="AB320" s="2411"/>
      <c r="AC320" s="2411"/>
      <c r="AD320" s="2411"/>
      <c r="AE320" s="2411"/>
      <c r="AF320" s="2411"/>
      <c r="AG320" s="2411"/>
      <c r="AH320" s="2411"/>
      <c r="AI320" s="2411"/>
      <c r="AJ320" s="2411"/>
      <c r="AK320" s="2411"/>
      <c r="AL320" s="2411"/>
      <c r="AM320" s="2411"/>
      <c r="AN320" s="2411"/>
      <c r="AO320" s="2411"/>
      <c r="AP320" s="2411"/>
      <c r="AQ320" s="2411"/>
      <c r="AR320" s="2411"/>
      <c r="AS320" s="2411"/>
      <c r="AT320" s="2411"/>
      <c r="AU320" s="2411"/>
      <c r="AZ320" s="2411"/>
      <c r="CB320" s="2411"/>
      <c r="CC320" s="2411"/>
      <c r="CD320" s="2411"/>
    </row>
    <row r="321" spans="26:82" ht="14.25" customHeight="1" x14ac:dyDescent="0.25">
      <c r="Z321" s="2411"/>
      <c r="AA321" s="2411"/>
      <c r="AB321" s="2411"/>
      <c r="AC321" s="2411"/>
      <c r="AD321" s="2411"/>
      <c r="AE321" s="2411"/>
      <c r="AF321" s="2411"/>
      <c r="AG321" s="2411"/>
      <c r="AH321" s="2411"/>
      <c r="AI321" s="2411"/>
      <c r="AJ321" s="2411"/>
      <c r="AK321" s="2411"/>
      <c r="AL321" s="2411"/>
      <c r="AM321" s="2411"/>
      <c r="AN321" s="2411"/>
      <c r="AO321" s="2411"/>
      <c r="AP321" s="2411"/>
      <c r="AQ321" s="2411"/>
      <c r="AR321" s="2411"/>
      <c r="AS321" s="2411"/>
      <c r="AT321" s="2411"/>
      <c r="AU321" s="2411"/>
      <c r="AZ321" s="2411"/>
      <c r="CB321" s="2411"/>
      <c r="CC321" s="2411"/>
      <c r="CD321" s="2411"/>
    </row>
    <row r="322" spans="26:82" ht="14.25" customHeight="1" x14ac:dyDescent="0.25">
      <c r="Z322" s="2411"/>
      <c r="AA322" s="2411"/>
      <c r="AB322" s="2411"/>
      <c r="AC322" s="2411"/>
      <c r="AD322" s="2411"/>
      <c r="AE322" s="2411"/>
      <c r="AF322" s="2411"/>
      <c r="AG322" s="2411"/>
      <c r="AH322" s="2411"/>
      <c r="AI322" s="2411"/>
      <c r="AJ322" s="2411"/>
      <c r="AK322" s="2411"/>
      <c r="AL322" s="2411"/>
      <c r="AM322" s="2411"/>
      <c r="AN322" s="2411"/>
      <c r="AO322" s="2411"/>
      <c r="AP322" s="2411"/>
      <c r="AQ322" s="2411"/>
      <c r="AR322" s="2411"/>
      <c r="AS322" s="2411"/>
      <c r="AT322" s="2411"/>
      <c r="AU322" s="2411"/>
      <c r="AZ322" s="2411"/>
      <c r="CB322" s="2411"/>
      <c r="CC322" s="2411"/>
      <c r="CD322" s="2411"/>
    </row>
    <row r="323" spans="26:82" ht="14.25" customHeight="1" x14ac:dyDescent="0.25">
      <c r="Z323" s="2411"/>
      <c r="AA323" s="2411"/>
      <c r="AB323" s="2411"/>
      <c r="AC323" s="2411"/>
      <c r="AD323" s="2411"/>
      <c r="AE323" s="2411"/>
      <c r="AF323" s="2411"/>
      <c r="AG323" s="2411"/>
      <c r="AH323" s="2411"/>
      <c r="AI323" s="2411"/>
      <c r="AJ323" s="2411"/>
      <c r="AK323" s="2411"/>
      <c r="AL323" s="2411"/>
      <c r="AM323" s="2411"/>
      <c r="AN323" s="2411"/>
      <c r="AO323" s="2411"/>
      <c r="AP323" s="2411"/>
      <c r="AQ323" s="2411"/>
      <c r="AR323" s="2411"/>
      <c r="AS323" s="2411"/>
      <c r="AT323" s="2411"/>
      <c r="AU323" s="2411"/>
      <c r="AZ323" s="2411"/>
      <c r="CB323" s="2411"/>
      <c r="CC323" s="2411"/>
      <c r="CD323" s="2411"/>
    </row>
    <row r="324" spans="26:82" ht="14.25" customHeight="1" x14ac:dyDescent="0.25">
      <c r="Z324" s="2411"/>
      <c r="AA324" s="2411"/>
      <c r="AB324" s="2411"/>
      <c r="AC324" s="2411"/>
      <c r="AD324" s="2411"/>
      <c r="AE324" s="2411"/>
      <c r="AF324" s="2411"/>
      <c r="AG324" s="2411"/>
      <c r="AH324" s="2411"/>
      <c r="AI324" s="2411"/>
      <c r="AJ324" s="2411"/>
      <c r="AK324" s="2411"/>
      <c r="AL324" s="2411"/>
      <c r="AM324" s="2411"/>
      <c r="AN324" s="2411"/>
      <c r="AO324" s="2411"/>
      <c r="AP324" s="2411"/>
      <c r="AQ324" s="2411"/>
      <c r="AR324" s="2411"/>
      <c r="AS324" s="2411"/>
      <c r="AT324" s="2411"/>
      <c r="AU324" s="2411"/>
      <c r="AZ324" s="2411"/>
      <c r="CB324" s="2411"/>
      <c r="CC324" s="2411"/>
      <c r="CD324" s="2411"/>
    </row>
    <row r="325" spans="26:82" ht="14.25" customHeight="1" x14ac:dyDescent="0.25">
      <c r="Z325" s="2411"/>
      <c r="AA325" s="2411"/>
      <c r="AB325" s="2411"/>
      <c r="AC325" s="2411"/>
      <c r="AD325" s="2411"/>
      <c r="AE325" s="2411"/>
      <c r="AF325" s="2411"/>
      <c r="AG325" s="2411"/>
      <c r="AH325" s="2411"/>
      <c r="AI325" s="2411"/>
      <c r="AJ325" s="2411"/>
      <c r="AK325" s="2411"/>
      <c r="AL325" s="2411"/>
      <c r="AM325" s="2411"/>
      <c r="AN325" s="2411"/>
      <c r="AO325" s="2411"/>
      <c r="AP325" s="2411"/>
      <c r="AQ325" s="2411"/>
      <c r="AR325" s="2411"/>
      <c r="AS325" s="2411"/>
      <c r="AT325" s="2411"/>
      <c r="AU325" s="2411"/>
      <c r="AZ325" s="2411"/>
      <c r="CB325" s="2411"/>
      <c r="CC325" s="2411"/>
      <c r="CD325" s="2411"/>
    </row>
    <row r="326" spans="26:82" ht="14.25" customHeight="1" x14ac:dyDescent="0.25">
      <c r="Z326" s="2411"/>
      <c r="AA326" s="2411"/>
      <c r="AB326" s="2411"/>
      <c r="AC326" s="2411"/>
      <c r="AD326" s="2411"/>
      <c r="AE326" s="2411"/>
      <c r="AF326" s="2411"/>
      <c r="AG326" s="2411"/>
      <c r="AH326" s="2411"/>
      <c r="AI326" s="2411"/>
      <c r="AJ326" s="2411"/>
      <c r="AK326" s="2411"/>
      <c r="AL326" s="2411"/>
      <c r="AM326" s="2411"/>
      <c r="AN326" s="2411"/>
      <c r="AO326" s="2411"/>
      <c r="AP326" s="2411"/>
      <c r="AQ326" s="2411"/>
      <c r="AR326" s="2411"/>
      <c r="AS326" s="2411"/>
      <c r="AT326" s="2411"/>
      <c r="AU326" s="2411"/>
      <c r="AZ326" s="2411"/>
      <c r="CB326" s="2411"/>
      <c r="CC326" s="2411"/>
      <c r="CD326" s="2411"/>
    </row>
    <row r="327" spans="26:82" ht="14.25" customHeight="1" x14ac:dyDescent="0.25">
      <c r="Z327" s="2411"/>
      <c r="AA327" s="2411"/>
      <c r="AB327" s="2411"/>
      <c r="AC327" s="2411"/>
      <c r="AD327" s="2411"/>
      <c r="AE327" s="2411"/>
      <c r="AF327" s="2411"/>
      <c r="AG327" s="2411"/>
      <c r="AH327" s="2411"/>
      <c r="AI327" s="2411"/>
      <c r="AJ327" s="2411"/>
      <c r="AK327" s="2411"/>
      <c r="AL327" s="2411"/>
      <c r="AM327" s="2411"/>
      <c r="AN327" s="2411"/>
      <c r="AO327" s="2411"/>
      <c r="AP327" s="2411"/>
      <c r="AQ327" s="2411"/>
      <c r="AR327" s="2411"/>
      <c r="AS327" s="2411"/>
      <c r="AT327" s="2411"/>
      <c r="AU327" s="2411"/>
      <c r="AZ327" s="2411"/>
      <c r="CB327" s="2411"/>
      <c r="CC327" s="2411"/>
      <c r="CD327" s="2411"/>
    </row>
    <row r="328" spans="26:82" ht="14.25" customHeight="1" x14ac:dyDescent="0.25">
      <c r="Z328" s="2411"/>
      <c r="AA328" s="2411"/>
      <c r="AB328" s="2411"/>
      <c r="AC328" s="2411"/>
      <c r="AD328" s="2411"/>
      <c r="AE328" s="2411"/>
      <c r="AF328" s="2411"/>
      <c r="AG328" s="2411"/>
      <c r="AH328" s="2411"/>
      <c r="AI328" s="2411"/>
      <c r="AJ328" s="2411"/>
      <c r="AK328" s="2411"/>
      <c r="AL328" s="2411"/>
      <c r="AM328" s="2411"/>
      <c r="AN328" s="2411"/>
      <c r="AO328" s="2411"/>
      <c r="AP328" s="2411"/>
      <c r="AQ328" s="2411"/>
      <c r="AR328" s="2411"/>
      <c r="AS328" s="2411"/>
      <c r="AT328" s="2411"/>
      <c r="AU328" s="2411"/>
      <c r="AZ328" s="2411"/>
      <c r="CB328" s="2411"/>
      <c r="CC328" s="2411"/>
      <c r="CD328" s="2411"/>
    </row>
    <row r="329" spans="26:82" ht="14.25" customHeight="1" x14ac:dyDescent="0.25">
      <c r="Z329" s="2411"/>
      <c r="AA329" s="2411"/>
      <c r="AB329" s="2411"/>
      <c r="AC329" s="2411"/>
      <c r="AD329" s="2411"/>
      <c r="AE329" s="2411"/>
      <c r="AF329" s="2411"/>
      <c r="AG329" s="2411"/>
      <c r="AH329" s="2411"/>
      <c r="AI329" s="2411"/>
      <c r="AJ329" s="2411"/>
      <c r="AK329" s="2411"/>
      <c r="AL329" s="2411"/>
      <c r="AM329" s="2411"/>
      <c r="AN329" s="2411"/>
      <c r="AO329" s="2411"/>
      <c r="AP329" s="2411"/>
      <c r="AQ329" s="2411"/>
      <c r="AR329" s="2411"/>
      <c r="AS329" s="2411"/>
      <c r="AT329" s="2411"/>
      <c r="AU329" s="2411"/>
      <c r="AZ329" s="2411"/>
      <c r="CB329" s="2411"/>
      <c r="CC329" s="2411"/>
      <c r="CD329" s="2411"/>
    </row>
    <row r="330" spans="26:82" ht="14.25" customHeight="1" x14ac:dyDescent="0.25">
      <c r="Z330" s="2411"/>
      <c r="AA330" s="2411"/>
      <c r="AB330" s="2411"/>
      <c r="AC330" s="2411"/>
      <c r="AD330" s="2411"/>
      <c r="AE330" s="2411"/>
      <c r="AF330" s="2411"/>
      <c r="AG330" s="2411"/>
      <c r="AH330" s="2411"/>
      <c r="AI330" s="2411"/>
      <c r="AJ330" s="2411"/>
      <c r="AK330" s="2411"/>
      <c r="AL330" s="2411"/>
      <c r="AM330" s="2411"/>
      <c r="AN330" s="2411"/>
      <c r="AO330" s="2411"/>
      <c r="AP330" s="2411"/>
      <c r="AQ330" s="2411"/>
      <c r="AR330" s="2411"/>
      <c r="AS330" s="2411"/>
      <c r="AT330" s="2411"/>
      <c r="AU330" s="2411"/>
      <c r="AZ330" s="2411"/>
      <c r="CB330" s="2411"/>
      <c r="CC330" s="2411"/>
      <c r="CD330" s="2411"/>
    </row>
    <row r="331" spans="26:82" ht="14.25" customHeight="1" x14ac:dyDescent="0.25">
      <c r="Z331" s="2411"/>
      <c r="AA331" s="2411"/>
      <c r="AB331" s="2411"/>
      <c r="AC331" s="2411"/>
      <c r="AD331" s="2411"/>
      <c r="AE331" s="2411"/>
      <c r="AF331" s="2411"/>
      <c r="AG331" s="2411"/>
      <c r="AH331" s="2411"/>
      <c r="AI331" s="2411"/>
      <c r="AJ331" s="2411"/>
      <c r="AK331" s="2411"/>
      <c r="AL331" s="2411"/>
      <c r="AM331" s="2411"/>
      <c r="AN331" s="2411"/>
      <c r="AO331" s="2411"/>
      <c r="AP331" s="2411"/>
      <c r="AQ331" s="2411"/>
      <c r="AR331" s="2411"/>
      <c r="AS331" s="2411"/>
      <c r="AT331" s="2411"/>
      <c r="AU331" s="2411"/>
      <c r="AZ331" s="2411"/>
      <c r="CB331" s="2411"/>
      <c r="CC331" s="2411"/>
      <c r="CD331" s="2411"/>
    </row>
    <row r="332" spans="26:82" ht="14.25" customHeight="1" x14ac:dyDescent="0.25">
      <c r="Z332" s="2411"/>
      <c r="AA332" s="2411"/>
      <c r="AB332" s="2411"/>
      <c r="AC332" s="2411"/>
      <c r="AD332" s="2411"/>
      <c r="AE332" s="2411"/>
      <c r="AF332" s="2411"/>
      <c r="AG332" s="2411"/>
      <c r="AH332" s="2411"/>
      <c r="AI332" s="2411"/>
      <c r="AJ332" s="2411"/>
      <c r="AK332" s="2411"/>
      <c r="AL332" s="2411"/>
      <c r="AM332" s="2411"/>
      <c r="AN332" s="2411"/>
      <c r="AO332" s="2411"/>
      <c r="AP332" s="2411"/>
      <c r="AQ332" s="2411"/>
      <c r="AR332" s="2411"/>
      <c r="AS332" s="2411"/>
      <c r="AT332" s="2411"/>
      <c r="AU332" s="2411"/>
      <c r="AZ332" s="2411"/>
      <c r="CB332" s="2411"/>
      <c r="CC332" s="2411"/>
      <c r="CD332" s="2411"/>
    </row>
    <row r="333" spans="26:82" ht="14.25" customHeight="1" x14ac:dyDescent="0.25">
      <c r="Z333" s="2411"/>
      <c r="AA333" s="2411"/>
      <c r="AB333" s="2411"/>
      <c r="AC333" s="2411"/>
      <c r="AD333" s="2411"/>
      <c r="AE333" s="2411"/>
      <c r="AF333" s="2411"/>
      <c r="AG333" s="2411"/>
      <c r="AH333" s="2411"/>
      <c r="AI333" s="2411"/>
      <c r="AJ333" s="2411"/>
      <c r="AK333" s="2411"/>
      <c r="AL333" s="2411"/>
      <c r="AM333" s="2411"/>
      <c r="AN333" s="2411"/>
      <c r="AO333" s="2411"/>
      <c r="AP333" s="2411"/>
      <c r="AQ333" s="2411"/>
      <c r="AR333" s="2411"/>
      <c r="AS333" s="2411"/>
      <c r="AT333" s="2411"/>
      <c r="AU333" s="2411"/>
      <c r="AZ333" s="2411"/>
      <c r="CB333" s="2411"/>
      <c r="CC333" s="2411"/>
      <c r="CD333" s="2411"/>
    </row>
    <row r="334" spans="26:82" ht="14.25" customHeight="1" x14ac:dyDescent="0.25">
      <c r="Z334" s="2411"/>
      <c r="AA334" s="2411"/>
      <c r="AB334" s="2411"/>
      <c r="AC334" s="2411"/>
      <c r="AD334" s="2411"/>
      <c r="AE334" s="2411"/>
      <c r="AF334" s="2411"/>
      <c r="AG334" s="2411"/>
      <c r="AH334" s="2411"/>
      <c r="AI334" s="2411"/>
      <c r="AJ334" s="2411"/>
      <c r="AK334" s="2411"/>
      <c r="AL334" s="2411"/>
      <c r="AM334" s="2411"/>
      <c r="AN334" s="2411"/>
      <c r="AO334" s="2411"/>
      <c r="AP334" s="2411"/>
      <c r="AQ334" s="2411"/>
      <c r="AR334" s="2411"/>
      <c r="AS334" s="2411"/>
      <c r="AT334" s="2411"/>
      <c r="AU334" s="2411"/>
      <c r="AZ334" s="2411"/>
      <c r="CB334" s="2411"/>
      <c r="CC334" s="2411"/>
      <c r="CD334" s="2411"/>
    </row>
    <row r="335" spans="26:82" ht="14.25" customHeight="1" x14ac:dyDescent="0.25">
      <c r="Z335" s="2411"/>
      <c r="AA335" s="2411"/>
      <c r="AB335" s="2411"/>
      <c r="AC335" s="2411"/>
      <c r="AD335" s="2411"/>
      <c r="AE335" s="2411"/>
      <c r="AF335" s="2411"/>
      <c r="AG335" s="2411"/>
      <c r="AH335" s="2411"/>
      <c r="AI335" s="2411"/>
      <c r="AJ335" s="2411"/>
      <c r="AK335" s="2411"/>
      <c r="AL335" s="2411"/>
      <c r="AM335" s="2411"/>
      <c r="AN335" s="2411"/>
      <c r="AO335" s="2411"/>
      <c r="AP335" s="2411"/>
      <c r="AQ335" s="2411"/>
      <c r="AR335" s="2411"/>
      <c r="AS335" s="2411"/>
      <c r="AT335" s="2411"/>
      <c r="AU335" s="2411"/>
      <c r="AZ335" s="2411"/>
      <c r="CB335" s="2411"/>
      <c r="CC335" s="2411"/>
      <c r="CD335" s="2411"/>
    </row>
    <row r="336" spans="26:82" ht="14.25" customHeight="1" x14ac:dyDescent="0.25">
      <c r="Z336" s="2411"/>
      <c r="AA336" s="2411"/>
      <c r="AB336" s="2411"/>
      <c r="AC336" s="2411"/>
      <c r="AD336" s="2411"/>
      <c r="AE336" s="2411"/>
      <c r="AF336" s="2411"/>
      <c r="AG336" s="2411"/>
      <c r="AH336" s="2411"/>
      <c r="AI336" s="2411"/>
      <c r="AJ336" s="2411"/>
      <c r="AK336" s="2411"/>
      <c r="AL336" s="2411"/>
      <c r="AM336" s="2411"/>
      <c r="AN336" s="2411"/>
      <c r="AO336" s="2411"/>
      <c r="AP336" s="2411"/>
      <c r="AQ336" s="2411"/>
      <c r="AR336" s="2411"/>
      <c r="AS336" s="2411"/>
      <c r="AT336" s="2411"/>
      <c r="AU336" s="2411"/>
      <c r="AZ336" s="2411"/>
      <c r="CB336" s="2411"/>
      <c r="CC336" s="2411"/>
      <c r="CD336" s="2411"/>
    </row>
    <row r="337" spans="26:82" ht="14.25" customHeight="1" x14ac:dyDescent="0.25">
      <c r="Z337" s="2411"/>
      <c r="AA337" s="2411"/>
      <c r="AB337" s="2411"/>
      <c r="AC337" s="2411"/>
      <c r="AD337" s="2411"/>
      <c r="AE337" s="2411"/>
      <c r="AF337" s="2411"/>
      <c r="AG337" s="2411"/>
      <c r="AH337" s="2411"/>
      <c r="AI337" s="2411"/>
      <c r="AJ337" s="2411"/>
      <c r="AK337" s="2411"/>
      <c r="AL337" s="2411"/>
      <c r="AM337" s="2411"/>
      <c r="AN337" s="2411"/>
      <c r="AO337" s="2411"/>
      <c r="AP337" s="2411"/>
      <c r="AQ337" s="2411"/>
      <c r="AR337" s="2411"/>
      <c r="AS337" s="2411"/>
      <c r="AT337" s="2411"/>
      <c r="AU337" s="2411"/>
      <c r="AZ337" s="2411"/>
      <c r="CB337" s="2411"/>
      <c r="CC337" s="2411"/>
      <c r="CD337" s="2411"/>
    </row>
    <row r="338" spans="26:82" ht="14.25" customHeight="1" x14ac:dyDescent="0.25">
      <c r="Z338" s="2411"/>
      <c r="AA338" s="2411"/>
      <c r="AB338" s="2411"/>
      <c r="AC338" s="2411"/>
      <c r="AD338" s="2411"/>
      <c r="AE338" s="2411"/>
      <c r="AF338" s="2411"/>
      <c r="AG338" s="2411"/>
      <c r="AH338" s="2411"/>
      <c r="AI338" s="2411"/>
      <c r="AJ338" s="2411"/>
      <c r="AK338" s="2411"/>
      <c r="AL338" s="2411"/>
      <c r="AM338" s="2411"/>
      <c r="AN338" s="2411"/>
      <c r="AO338" s="2411"/>
      <c r="AP338" s="2411"/>
      <c r="AQ338" s="2411"/>
      <c r="AR338" s="2411"/>
      <c r="AS338" s="2411"/>
      <c r="AT338" s="2411"/>
      <c r="AU338" s="2411"/>
      <c r="AZ338" s="2411"/>
      <c r="CB338" s="2411"/>
      <c r="CC338" s="2411"/>
      <c r="CD338" s="2411"/>
    </row>
    <row r="339" spans="26:82" ht="14.25" customHeight="1" x14ac:dyDescent="0.25">
      <c r="Z339" s="2411"/>
      <c r="AA339" s="2411"/>
      <c r="AB339" s="2411"/>
      <c r="AC339" s="2411"/>
      <c r="AD339" s="2411"/>
      <c r="AE339" s="2411"/>
      <c r="AF339" s="2411"/>
      <c r="AG339" s="2411"/>
      <c r="AH339" s="2411"/>
      <c r="AI339" s="2411"/>
      <c r="AJ339" s="2411"/>
      <c r="AK339" s="2411"/>
      <c r="AL339" s="2411"/>
      <c r="AM339" s="2411"/>
      <c r="AN339" s="2411"/>
      <c r="AO339" s="2411"/>
      <c r="AP339" s="2411"/>
      <c r="AQ339" s="2411"/>
      <c r="AR339" s="2411"/>
      <c r="AS339" s="2411"/>
      <c r="AT339" s="2411"/>
      <c r="AU339" s="2411"/>
      <c r="AZ339" s="2411"/>
      <c r="CB339" s="2411"/>
      <c r="CC339" s="2411"/>
      <c r="CD339" s="2411"/>
    </row>
    <row r="340" spans="26:82" ht="14.25" customHeight="1" x14ac:dyDescent="0.25">
      <c r="Z340" s="2411"/>
      <c r="AA340" s="2411"/>
      <c r="AB340" s="2411"/>
      <c r="AC340" s="2411"/>
      <c r="AD340" s="2411"/>
      <c r="AE340" s="2411"/>
      <c r="AF340" s="2411"/>
      <c r="AG340" s="2411"/>
      <c r="AH340" s="2411"/>
      <c r="AI340" s="2411"/>
      <c r="AJ340" s="2411"/>
      <c r="AK340" s="2411"/>
      <c r="AL340" s="2411"/>
      <c r="AM340" s="2411"/>
      <c r="AN340" s="2411"/>
      <c r="AO340" s="2411"/>
      <c r="AP340" s="2411"/>
      <c r="AQ340" s="2411"/>
      <c r="AR340" s="2411"/>
      <c r="AS340" s="2411"/>
      <c r="AT340" s="2411"/>
      <c r="AU340" s="2411"/>
      <c r="AZ340" s="2411"/>
      <c r="CB340" s="2411"/>
      <c r="CC340" s="2411"/>
      <c r="CD340" s="2411"/>
    </row>
    <row r="341" spans="26:82" ht="14.25" customHeight="1" x14ac:dyDescent="0.25">
      <c r="Z341" s="2411"/>
      <c r="AA341" s="2411"/>
      <c r="AB341" s="2411"/>
      <c r="AC341" s="2411"/>
      <c r="AD341" s="2411"/>
      <c r="AE341" s="2411"/>
      <c r="AF341" s="2411"/>
      <c r="AG341" s="2411"/>
      <c r="AH341" s="2411"/>
      <c r="AI341" s="2411"/>
      <c r="AJ341" s="2411"/>
      <c r="AK341" s="2411"/>
      <c r="AL341" s="2411"/>
      <c r="AM341" s="2411"/>
      <c r="AN341" s="2411"/>
      <c r="AO341" s="2411"/>
      <c r="AP341" s="2411"/>
      <c r="AQ341" s="2411"/>
      <c r="AR341" s="2411"/>
      <c r="AS341" s="2411"/>
      <c r="AT341" s="2411"/>
      <c r="AU341" s="2411"/>
      <c r="AZ341" s="2411"/>
      <c r="CB341" s="2411"/>
      <c r="CC341" s="2411"/>
      <c r="CD341" s="2411"/>
    </row>
    <row r="342" spans="26:82" ht="14.25" customHeight="1" x14ac:dyDescent="0.25">
      <c r="Z342" s="2411"/>
      <c r="AA342" s="2411"/>
      <c r="AB342" s="2411"/>
      <c r="AC342" s="2411"/>
      <c r="AD342" s="2411"/>
      <c r="AE342" s="2411"/>
      <c r="AF342" s="2411"/>
      <c r="AG342" s="2411"/>
      <c r="AH342" s="2411"/>
      <c r="AI342" s="2411"/>
      <c r="AJ342" s="2411"/>
      <c r="AK342" s="2411"/>
      <c r="AL342" s="2411"/>
      <c r="AM342" s="2411"/>
      <c r="AN342" s="2411"/>
      <c r="AO342" s="2411"/>
      <c r="AP342" s="2411"/>
      <c r="AQ342" s="2411"/>
      <c r="AR342" s="2411"/>
      <c r="AS342" s="2411"/>
      <c r="AT342" s="2411"/>
      <c r="AU342" s="2411"/>
      <c r="AZ342" s="2411"/>
      <c r="CB342" s="2411"/>
      <c r="CC342" s="2411"/>
      <c r="CD342" s="2411"/>
    </row>
    <row r="343" spans="26:82" ht="14.25" customHeight="1" x14ac:dyDescent="0.25">
      <c r="Z343" s="2411"/>
      <c r="AA343" s="2411"/>
      <c r="AB343" s="2411"/>
      <c r="AC343" s="2411"/>
      <c r="AD343" s="2411"/>
      <c r="AE343" s="2411"/>
      <c r="AF343" s="2411"/>
      <c r="AG343" s="2411"/>
      <c r="AH343" s="2411"/>
      <c r="AI343" s="2411"/>
      <c r="AJ343" s="2411"/>
      <c r="AK343" s="2411"/>
      <c r="AL343" s="2411"/>
      <c r="AM343" s="2411"/>
      <c r="AN343" s="2411"/>
      <c r="AO343" s="2411"/>
      <c r="AP343" s="2411"/>
      <c r="AQ343" s="2411"/>
      <c r="AR343" s="2411"/>
      <c r="AS343" s="2411"/>
      <c r="AT343" s="2411"/>
      <c r="AU343" s="2411"/>
      <c r="AZ343" s="2411"/>
      <c r="CB343" s="2411"/>
      <c r="CC343" s="2411"/>
      <c r="CD343" s="2411"/>
    </row>
    <row r="344" spans="26:82" ht="14.25" customHeight="1" x14ac:dyDescent="0.25">
      <c r="Z344" s="2411"/>
      <c r="AA344" s="2411"/>
      <c r="AB344" s="2411"/>
      <c r="AC344" s="2411"/>
      <c r="AD344" s="2411"/>
      <c r="AE344" s="2411"/>
      <c r="AF344" s="2411"/>
      <c r="AG344" s="2411"/>
      <c r="AH344" s="2411"/>
      <c r="AI344" s="2411"/>
      <c r="AJ344" s="2411"/>
      <c r="AK344" s="2411"/>
      <c r="AL344" s="2411"/>
      <c r="AM344" s="2411"/>
      <c r="AN344" s="2411"/>
      <c r="AO344" s="2411"/>
      <c r="AP344" s="2411"/>
      <c r="AQ344" s="2411"/>
      <c r="AR344" s="2411"/>
      <c r="AS344" s="2411"/>
      <c r="AT344" s="2411"/>
      <c r="AU344" s="2411"/>
      <c r="AZ344" s="2411"/>
      <c r="CB344" s="2411"/>
      <c r="CC344" s="2411"/>
      <c r="CD344" s="2411"/>
    </row>
    <row r="345" spans="26:82" ht="14.25" customHeight="1" x14ac:dyDescent="0.25">
      <c r="Z345" s="2411"/>
      <c r="AA345" s="2411"/>
      <c r="AB345" s="2411"/>
      <c r="AC345" s="2411"/>
      <c r="AD345" s="2411"/>
      <c r="AE345" s="2411"/>
      <c r="AF345" s="2411"/>
      <c r="AG345" s="2411"/>
      <c r="AH345" s="2411"/>
      <c r="AI345" s="2411"/>
      <c r="AJ345" s="2411"/>
      <c r="AK345" s="2411"/>
      <c r="AL345" s="2411"/>
      <c r="AM345" s="2411"/>
      <c r="AN345" s="2411"/>
      <c r="AO345" s="2411"/>
      <c r="AP345" s="2411"/>
      <c r="AQ345" s="2411"/>
      <c r="AR345" s="2411"/>
      <c r="AS345" s="2411"/>
      <c r="AT345" s="2411"/>
      <c r="AU345" s="2411"/>
      <c r="AZ345" s="2411"/>
      <c r="CB345" s="2411"/>
      <c r="CC345" s="2411"/>
      <c r="CD345" s="2411"/>
    </row>
    <row r="346" spans="26:82" ht="14.25" customHeight="1" x14ac:dyDescent="0.25">
      <c r="Z346" s="2411"/>
      <c r="AA346" s="2411"/>
      <c r="AB346" s="2411"/>
      <c r="AC346" s="2411"/>
      <c r="AD346" s="2411"/>
      <c r="AE346" s="2411"/>
      <c r="AF346" s="2411"/>
      <c r="AG346" s="2411"/>
      <c r="AH346" s="2411"/>
      <c r="AI346" s="2411"/>
      <c r="AJ346" s="2411"/>
      <c r="AK346" s="2411"/>
      <c r="AL346" s="2411"/>
      <c r="AM346" s="2411"/>
      <c r="AN346" s="2411"/>
      <c r="AO346" s="2411"/>
      <c r="AP346" s="2411"/>
      <c r="AQ346" s="2411"/>
      <c r="AR346" s="2411"/>
      <c r="AS346" s="2411"/>
      <c r="AT346" s="2411"/>
      <c r="AU346" s="2411"/>
      <c r="AZ346" s="2411"/>
      <c r="CB346" s="2411"/>
      <c r="CC346" s="2411"/>
      <c r="CD346" s="2411"/>
    </row>
    <row r="347" spans="26:82" ht="14.25" customHeight="1" x14ac:dyDescent="0.25">
      <c r="Z347" s="2411"/>
      <c r="AA347" s="2411"/>
      <c r="AB347" s="2411"/>
      <c r="AC347" s="2411"/>
      <c r="AD347" s="2411"/>
      <c r="AE347" s="2411"/>
      <c r="AF347" s="2411"/>
      <c r="AG347" s="2411"/>
      <c r="AH347" s="2411"/>
      <c r="AI347" s="2411"/>
      <c r="AJ347" s="2411"/>
      <c r="AK347" s="2411"/>
      <c r="AL347" s="2411"/>
      <c r="AM347" s="2411"/>
      <c r="AN347" s="2411"/>
      <c r="AO347" s="2411"/>
      <c r="AP347" s="2411"/>
      <c r="AQ347" s="2411"/>
      <c r="AR347" s="2411"/>
      <c r="AS347" s="2411"/>
      <c r="AT347" s="2411"/>
      <c r="AU347" s="2411"/>
      <c r="AZ347" s="2411"/>
      <c r="CB347" s="2411"/>
      <c r="CC347" s="2411"/>
      <c r="CD347" s="2411"/>
    </row>
    <row r="348" spans="26:82" ht="14.25" customHeight="1" x14ac:dyDescent="0.25">
      <c r="Z348" s="2411"/>
      <c r="AA348" s="2411"/>
      <c r="AB348" s="2411"/>
      <c r="AC348" s="2411"/>
      <c r="AD348" s="2411"/>
      <c r="AE348" s="2411"/>
      <c r="AF348" s="2411"/>
      <c r="AG348" s="2411"/>
      <c r="AH348" s="2411"/>
      <c r="AI348" s="2411"/>
      <c r="AJ348" s="2411"/>
      <c r="AK348" s="2411"/>
      <c r="AL348" s="2411"/>
      <c r="AM348" s="2411"/>
      <c r="AN348" s="2411"/>
      <c r="AO348" s="2411"/>
      <c r="AP348" s="2411"/>
      <c r="AQ348" s="2411"/>
      <c r="AR348" s="2411"/>
      <c r="AS348" s="2411"/>
      <c r="AT348" s="2411"/>
      <c r="AU348" s="2411"/>
      <c r="AZ348" s="2411"/>
      <c r="CB348" s="2411"/>
      <c r="CC348" s="2411"/>
      <c r="CD348" s="2411"/>
    </row>
    <row r="349" spans="26:82" ht="14.25" customHeight="1" x14ac:dyDescent="0.25">
      <c r="Z349" s="2411"/>
      <c r="AA349" s="2411"/>
      <c r="AB349" s="2411"/>
      <c r="AC349" s="2411"/>
      <c r="AD349" s="2411"/>
      <c r="AE349" s="2411"/>
      <c r="AF349" s="2411"/>
      <c r="AG349" s="2411"/>
      <c r="AH349" s="2411"/>
      <c r="AI349" s="2411"/>
      <c r="AJ349" s="2411"/>
      <c r="AK349" s="2411"/>
      <c r="AL349" s="2411"/>
      <c r="AM349" s="2411"/>
      <c r="AN349" s="2411"/>
      <c r="AO349" s="2411"/>
      <c r="AP349" s="2411"/>
      <c r="AQ349" s="2411"/>
      <c r="AR349" s="2411"/>
      <c r="AS349" s="2411"/>
      <c r="AT349" s="2411"/>
      <c r="AU349" s="2411"/>
      <c r="AZ349" s="2411"/>
      <c r="CB349" s="2411"/>
      <c r="CC349" s="2411"/>
      <c r="CD349" s="2411"/>
    </row>
    <row r="350" spans="26:82" ht="14.25" customHeight="1" x14ac:dyDescent="0.25">
      <c r="Z350" s="2411"/>
      <c r="AA350" s="2411"/>
      <c r="AB350" s="2411"/>
      <c r="AC350" s="2411"/>
      <c r="AD350" s="2411"/>
      <c r="AE350" s="2411"/>
      <c r="AF350" s="2411"/>
      <c r="AG350" s="2411"/>
      <c r="AH350" s="2411"/>
      <c r="AI350" s="2411"/>
      <c r="AJ350" s="2411"/>
      <c r="AK350" s="2411"/>
      <c r="AL350" s="2411"/>
      <c r="AM350" s="2411"/>
      <c r="AN350" s="2411"/>
      <c r="AO350" s="2411"/>
      <c r="AP350" s="2411"/>
      <c r="AQ350" s="2411"/>
      <c r="AR350" s="2411"/>
      <c r="AS350" s="2411"/>
      <c r="AT350" s="2411"/>
      <c r="AU350" s="2411"/>
      <c r="AZ350" s="2411"/>
      <c r="CB350" s="2411"/>
      <c r="CC350" s="2411"/>
      <c r="CD350" s="2411"/>
    </row>
    <row r="351" spans="26:82" ht="14.25" customHeight="1" x14ac:dyDescent="0.25">
      <c r="Z351" s="2411"/>
      <c r="AA351" s="2411"/>
      <c r="AB351" s="2411"/>
      <c r="AC351" s="2411"/>
      <c r="AD351" s="2411"/>
      <c r="AE351" s="2411"/>
      <c r="AF351" s="2411"/>
      <c r="AG351" s="2411"/>
      <c r="AH351" s="2411"/>
      <c r="AI351" s="2411"/>
      <c r="AJ351" s="2411"/>
      <c r="AK351" s="2411"/>
      <c r="AL351" s="2411"/>
      <c r="AM351" s="2411"/>
      <c r="AN351" s="2411"/>
      <c r="AO351" s="2411"/>
      <c r="AP351" s="2411"/>
      <c r="AQ351" s="2411"/>
      <c r="AR351" s="2411"/>
      <c r="AS351" s="2411"/>
      <c r="AT351" s="2411"/>
      <c r="AU351" s="2411"/>
      <c r="AZ351" s="2411"/>
      <c r="CB351" s="2411"/>
      <c r="CC351" s="2411"/>
      <c r="CD351" s="2411"/>
    </row>
    <row r="352" spans="26:82" ht="14.25" customHeight="1" x14ac:dyDescent="0.25">
      <c r="Z352" s="2411"/>
      <c r="AA352" s="2411"/>
      <c r="AB352" s="2411"/>
      <c r="AC352" s="2411"/>
      <c r="AD352" s="2411"/>
      <c r="AE352" s="2411"/>
      <c r="AF352" s="2411"/>
      <c r="AG352" s="2411"/>
      <c r="AH352" s="2411"/>
      <c r="AI352" s="2411"/>
      <c r="AJ352" s="2411"/>
      <c r="AK352" s="2411"/>
      <c r="AL352" s="2411"/>
      <c r="AM352" s="2411"/>
      <c r="AN352" s="2411"/>
      <c r="AO352" s="2411"/>
      <c r="AP352" s="2411"/>
      <c r="AQ352" s="2411"/>
      <c r="AR352" s="2411"/>
      <c r="AS352" s="2411"/>
      <c r="AT352" s="2411"/>
      <c r="AU352" s="2411"/>
      <c r="AZ352" s="2411"/>
      <c r="CB352" s="2411"/>
      <c r="CC352" s="2411"/>
      <c r="CD352" s="2411"/>
    </row>
    <row r="353" spans="26:82" ht="14.25" customHeight="1" x14ac:dyDescent="0.25">
      <c r="Z353" s="2411"/>
      <c r="AA353" s="2411"/>
      <c r="AB353" s="2411"/>
      <c r="AC353" s="2411"/>
      <c r="AD353" s="2411"/>
      <c r="AE353" s="2411"/>
      <c r="AF353" s="2411"/>
      <c r="AG353" s="2411"/>
      <c r="AH353" s="2411"/>
      <c r="AI353" s="2411"/>
      <c r="AJ353" s="2411"/>
      <c r="AK353" s="2411"/>
      <c r="AL353" s="2411"/>
      <c r="AM353" s="2411"/>
      <c r="AN353" s="2411"/>
      <c r="AO353" s="2411"/>
      <c r="AP353" s="2411"/>
      <c r="AQ353" s="2411"/>
      <c r="AR353" s="2411"/>
      <c r="AS353" s="2411"/>
      <c r="AT353" s="2411"/>
      <c r="AU353" s="2411"/>
      <c r="AZ353" s="2411"/>
      <c r="CB353" s="2411"/>
      <c r="CC353" s="2411"/>
      <c r="CD353" s="2411"/>
    </row>
    <row r="354" spans="26:82" ht="14.25" customHeight="1" x14ac:dyDescent="0.25">
      <c r="Z354" s="2411"/>
      <c r="AA354" s="2411"/>
      <c r="AB354" s="2411"/>
      <c r="AC354" s="2411"/>
      <c r="AD354" s="2411"/>
      <c r="AE354" s="2411"/>
      <c r="AF354" s="2411"/>
      <c r="AG354" s="2411"/>
      <c r="AH354" s="2411"/>
      <c r="AI354" s="2411"/>
      <c r="AJ354" s="2411"/>
      <c r="AK354" s="2411"/>
      <c r="AL354" s="2411"/>
      <c r="AM354" s="2411"/>
      <c r="AN354" s="2411"/>
      <c r="AO354" s="2411"/>
      <c r="AP354" s="2411"/>
      <c r="AQ354" s="2411"/>
      <c r="AR354" s="2411"/>
      <c r="AS354" s="2411"/>
      <c r="AT354" s="2411"/>
      <c r="AU354" s="2411"/>
      <c r="AZ354" s="2411"/>
      <c r="CB354" s="2411"/>
      <c r="CC354" s="2411"/>
      <c r="CD354" s="2411"/>
    </row>
    <row r="355" spans="26:82" ht="14.25" customHeight="1" x14ac:dyDescent="0.25">
      <c r="Z355" s="2411"/>
      <c r="AA355" s="2411"/>
      <c r="AB355" s="2411"/>
      <c r="AC355" s="2411"/>
      <c r="AD355" s="2411"/>
      <c r="AE355" s="2411"/>
      <c r="AF355" s="2411"/>
      <c r="AG355" s="2411"/>
      <c r="AH355" s="2411"/>
      <c r="AI355" s="2411"/>
      <c r="AJ355" s="2411"/>
      <c r="AK355" s="2411"/>
      <c r="AL355" s="2411"/>
      <c r="AM355" s="2411"/>
      <c r="AN355" s="2411"/>
      <c r="AO355" s="2411"/>
      <c r="AP355" s="2411"/>
      <c r="AQ355" s="2411"/>
      <c r="AR355" s="2411"/>
      <c r="AS355" s="2411"/>
      <c r="AT355" s="2411"/>
      <c r="AU355" s="2411"/>
      <c r="AZ355" s="2411"/>
      <c r="CB355" s="2411"/>
      <c r="CC355" s="2411"/>
      <c r="CD355" s="2411"/>
    </row>
    <row r="356" spans="26:82" ht="14.25" customHeight="1" x14ac:dyDescent="0.25">
      <c r="Z356" s="2411"/>
      <c r="AA356" s="2411"/>
      <c r="AB356" s="2411"/>
      <c r="AC356" s="2411"/>
      <c r="AD356" s="2411"/>
      <c r="AE356" s="2411"/>
      <c r="AF356" s="2411"/>
      <c r="AG356" s="2411"/>
      <c r="AH356" s="2411"/>
      <c r="AI356" s="2411"/>
      <c r="AJ356" s="2411"/>
      <c r="AK356" s="2411"/>
      <c r="AL356" s="2411"/>
      <c r="AM356" s="2411"/>
      <c r="AN356" s="2411"/>
      <c r="AO356" s="2411"/>
      <c r="AP356" s="2411"/>
      <c r="AQ356" s="2411"/>
      <c r="AR356" s="2411"/>
      <c r="AS356" s="2411"/>
      <c r="AT356" s="2411"/>
      <c r="AU356" s="2411"/>
      <c r="AZ356" s="2411"/>
      <c r="CB356" s="2411"/>
      <c r="CC356" s="2411"/>
      <c r="CD356" s="2411"/>
    </row>
    <row r="357" spans="26:82" ht="14.25" customHeight="1" x14ac:dyDescent="0.25">
      <c r="Z357" s="2411"/>
      <c r="AA357" s="2411"/>
      <c r="AB357" s="2411"/>
      <c r="AC357" s="2411"/>
      <c r="AD357" s="2411"/>
      <c r="AE357" s="2411"/>
      <c r="AF357" s="2411"/>
      <c r="AG357" s="2411"/>
      <c r="AH357" s="2411"/>
      <c r="AI357" s="2411"/>
      <c r="AJ357" s="2411"/>
      <c r="AK357" s="2411"/>
      <c r="AL357" s="2411"/>
      <c r="AM357" s="2411"/>
      <c r="AN357" s="2411"/>
      <c r="AO357" s="2411"/>
      <c r="AP357" s="2411"/>
      <c r="AQ357" s="2411"/>
      <c r="AR357" s="2411"/>
      <c r="AS357" s="2411"/>
      <c r="AT357" s="2411"/>
      <c r="AU357" s="2411"/>
      <c r="AZ357" s="2411"/>
      <c r="CB357" s="2411"/>
      <c r="CC357" s="2411"/>
      <c r="CD357" s="2411"/>
    </row>
    <row r="358" spans="26:82" ht="14.25" customHeight="1" x14ac:dyDescent="0.25">
      <c r="Z358" s="2411"/>
      <c r="AA358" s="2411"/>
      <c r="AB358" s="2411"/>
      <c r="AC358" s="2411"/>
      <c r="AD358" s="2411"/>
      <c r="AE358" s="2411"/>
      <c r="AF358" s="2411"/>
      <c r="AG358" s="2411"/>
      <c r="AH358" s="2411"/>
      <c r="AI358" s="2411"/>
      <c r="AJ358" s="2411"/>
      <c r="AK358" s="2411"/>
      <c r="AL358" s="2411"/>
      <c r="AM358" s="2411"/>
      <c r="AN358" s="2411"/>
      <c r="AO358" s="2411"/>
      <c r="AP358" s="2411"/>
      <c r="AQ358" s="2411"/>
      <c r="AR358" s="2411"/>
      <c r="AS358" s="2411"/>
      <c r="AT358" s="2411"/>
      <c r="AU358" s="2411"/>
      <c r="AZ358" s="2411"/>
      <c r="CB358" s="2411"/>
      <c r="CC358" s="2411"/>
      <c r="CD358" s="2411"/>
    </row>
    <row r="359" spans="26:82" ht="14.25" customHeight="1" x14ac:dyDescent="0.25">
      <c r="Z359" s="2411"/>
      <c r="AA359" s="2411"/>
      <c r="AB359" s="2411"/>
      <c r="AC359" s="2411"/>
      <c r="AD359" s="2411"/>
      <c r="AE359" s="2411"/>
      <c r="AF359" s="2411"/>
      <c r="AG359" s="2411"/>
      <c r="AH359" s="2411"/>
      <c r="AI359" s="2411"/>
      <c r="AJ359" s="2411"/>
      <c r="AK359" s="2411"/>
      <c r="AL359" s="2411"/>
      <c r="AM359" s="2411"/>
      <c r="AN359" s="2411"/>
      <c r="AO359" s="2411"/>
      <c r="AP359" s="2411"/>
      <c r="AQ359" s="2411"/>
      <c r="AR359" s="2411"/>
      <c r="AS359" s="2411"/>
      <c r="AT359" s="2411"/>
      <c r="AU359" s="2411"/>
      <c r="AZ359" s="2411"/>
      <c r="CB359" s="2411"/>
      <c r="CC359" s="2411"/>
      <c r="CD359" s="2411"/>
    </row>
    <row r="360" spans="26:82" ht="14.25" customHeight="1" x14ac:dyDescent="0.25">
      <c r="Z360" s="2411"/>
      <c r="AA360" s="2411"/>
      <c r="AB360" s="2411"/>
      <c r="AC360" s="2411"/>
      <c r="AD360" s="2411"/>
      <c r="AE360" s="2411"/>
      <c r="AF360" s="2411"/>
      <c r="AG360" s="2411"/>
      <c r="AH360" s="2411"/>
      <c r="AI360" s="2411"/>
      <c r="AJ360" s="2411"/>
      <c r="AK360" s="2411"/>
      <c r="AL360" s="2411"/>
      <c r="AM360" s="2411"/>
      <c r="AN360" s="2411"/>
      <c r="AO360" s="2411"/>
      <c r="AP360" s="2411"/>
      <c r="AQ360" s="2411"/>
      <c r="AR360" s="2411"/>
      <c r="AS360" s="2411"/>
      <c r="AT360" s="2411"/>
      <c r="AU360" s="2411"/>
      <c r="AZ360" s="2411"/>
      <c r="CB360" s="2411"/>
      <c r="CC360" s="2411"/>
      <c r="CD360" s="2411"/>
    </row>
    <row r="361" spans="26:82" ht="14.25" customHeight="1" x14ac:dyDescent="0.25">
      <c r="Z361" s="2411"/>
      <c r="AA361" s="2411"/>
      <c r="AB361" s="2411"/>
      <c r="AC361" s="2411"/>
      <c r="AD361" s="2411"/>
      <c r="AE361" s="2411"/>
      <c r="AF361" s="2411"/>
      <c r="AG361" s="2411"/>
      <c r="AH361" s="2411"/>
      <c r="AI361" s="2411"/>
      <c r="AJ361" s="2411"/>
      <c r="AK361" s="2411"/>
      <c r="AL361" s="2411"/>
      <c r="AM361" s="2411"/>
      <c r="AN361" s="2411"/>
      <c r="AO361" s="2411"/>
      <c r="AP361" s="2411"/>
      <c r="AQ361" s="2411"/>
      <c r="AR361" s="2411"/>
      <c r="AS361" s="2411"/>
      <c r="AT361" s="2411"/>
      <c r="AU361" s="2411"/>
      <c r="AZ361" s="2411"/>
      <c r="CB361" s="2411"/>
      <c r="CC361" s="2411"/>
      <c r="CD361" s="2411"/>
    </row>
    <row r="362" spans="26:82" ht="14.25" customHeight="1" x14ac:dyDescent="0.25">
      <c r="Z362" s="2411"/>
      <c r="AA362" s="2411"/>
      <c r="AB362" s="2411"/>
      <c r="AC362" s="2411"/>
      <c r="AD362" s="2411"/>
      <c r="AE362" s="2411"/>
      <c r="AF362" s="2411"/>
      <c r="AG362" s="2411"/>
      <c r="AH362" s="2411"/>
      <c r="AI362" s="2411"/>
      <c r="AJ362" s="2411"/>
      <c r="AK362" s="2411"/>
      <c r="AL362" s="2411"/>
      <c r="AM362" s="2411"/>
      <c r="AN362" s="2411"/>
      <c r="AO362" s="2411"/>
      <c r="AP362" s="2411"/>
      <c r="AQ362" s="2411"/>
      <c r="AR362" s="2411"/>
      <c r="AS362" s="2411"/>
      <c r="AT362" s="2411"/>
      <c r="AU362" s="2411"/>
      <c r="AZ362" s="2411"/>
      <c r="CB362" s="2411"/>
      <c r="CC362" s="2411"/>
      <c r="CD362" s="2411"/>
    </row>
    <row r="363" spans="26:82" ht="14.25" customHeight="1" x14ac:dyDescent="0.25">
      <c r="Z363" s="2411"/>
      <c r="AA363" s="2411"/>
      <c r="AB363" s="2411"/>
      <c r="AC363" s="2411"/>
      <c r="AD363" s="2411"/>
      <c r="AE363" s="2411"/>
      <c r="AF363" s="2411"/>
      <c r="AG363" s="2411"/>
      <c r="AH363" s="2411"/>
      <c r="AI363" s="2411"/>
      <c r="AJ363" s="2411"/>
      <c r="AK363" s="2411"/>
      <c r="AL363" s="2411"/>
      <c r="AM363" s="2411"/>
      <c r="AN363" s="2411"/>
      <c r="AO363" s="2411"/>
      <c r="AP363" s="2411"/>
      <c r="AQ363" s="2411"/>
      <c r="AR363" s="2411"/>
      <c r="AS363" s="2411"/>
      <c r="AT363" s="2411"/>
      <c r="AU363" s="2411"/>
      <c r="AZ363" s="2411"/>
      <c r="CB363" s="2411"/>
      <c r="CC363" s="2411"/>
      <c r="CD363" s="2411"/>
    </row>
    <row r="364" spans="26:82" ht="14.25" customHeight="1" x14ac:dyDescent="0.25">
      <c r="Z364" s="2411"/>
      <c r="AA364" s="2411"/>
      <c r="AB364" s="2411"/>
      <c r="AC364" s="2411"/>
      <c r="AD364" s="2411"/>
      <c r="AE364" s="2411"/>
      <c r="AF364" s="2411"/>
      <c r="AG364" s="2411"/>
      <c r="AH364" s="2411"/>
      <c r="AI364" s="2411"/>
      <c r="AJ364" s="2411"/>
      <c r="AK364" s="2411"/>
      <c r="AL364" s="2411"/>
      <c r="AM364" s="2411"/>
      <c r="AN364" s="2411"/>
      <c r="AO364" s="2411"/>
      <c r="AP364" s="2411"/>
      <c r="AQ364" s="2411"/>
      <c r="AR364" s="2411"/>
      <c r="AS364" s="2411"/>
      <c r="AT364" s="2411"/>
      <c r="AU364" s="2411"/>
      <c r="AZ364" s="2411"/>
      <c r="CB364" s="2411"/>
      <c r="CC364" s="2411"/>
      <c r="CD364" s="2411"/>
    </row>
    <row r="365" spans="26:82" ht="14.25" customHeight="1" x14ac:dyDescent="0.25">
      <c r="Z365" s="2411"/>
      <c r="AA365" s="2411"/>
      <c r="AB365" s="2411"/>
      <c r="AC365" s="2411"/>
      <c r="AD365" s="2411"/>
      <c r="AE365" s="2411"/>
      <c r="AF365" s="2411"/>
      <c r="AG365" s="2411"/>
      <c r="AH365" s="2411"/>
      <c r="AI365" s="2411"/>
      <c r="AJ365" s="2411"/>
      <c r="AK365" s="2411"/>
      <c r="AL365" s="2411"/>
      <c r="AM365" s="2411"/>
      <c r="AN365" s="2411"/>
      <c r="AO365" s="2411"/>
      <c r="AP365" s="2411"/>
      <c r="AQ365" s="2411"/>
      <c r="AR365" s="2411"/>
      <c r="AS365" s="2411"/>
      <c r="AT365" s="2411"/>
      <c r="AU365" s="2411"/>
      <c r="AZ365" s="2411"/>
      <c r="CB365" s="2411"/>
      <c r="CC365" s="2411"/>
      <c r="CD365" s="2411"/>
    </row>
    <row r="366" spans="26:82" ht="14.25" customHeight="1" x14ac:dyDescent="0.25">
      <c r="Z366" s="2411"/>
      <c r="AA366" s="2411"/>
      <c r="AB366" s="2411"/>
      <c r="AC366" s="2411"/>
      <c r="AD366" s="2411"/>
      <c r="AE366" s="2411"/>
      <c r="AF366" s="2411"/>
      <c r="AG366" s="2411"/>
      <c r="AH366" s="2411"/>
      <c r="AI366" s="2411"/>
      <c r="AJ366" s="2411"/>
      <c r="AK366" s="2411"/>
      <c r="AL366" s="2411"/>
      <c r="AM366" s="2411"/>
      <c r="AN366" s="2411"/>
      <c r="AO366" s="2411"/>
      <c r="AP366" s="2411"/>
      <c r="AQ366" s="2411"/>
      <c r="AR366" s="2411"/>
      <c r="AS366" s="2411"/>
      <c r="AT366" s="2411"/>
      <c r="AU366" s="2411"/>
      <c r="AZ366" s="2411"/>
      <c r="CB366" s="2411"/>
      <c r="CC366" s="2411"/>
      <c r="CD366" s="2411"/>
    </row>
    <row r="367" spans="26:82" ht="14.25" customHeight="1" x14ac:dyDescent="0.25">
      <c r="Z367" s="2411"/>
      <c r="AA367" s="2411"/>
      <c r="AB367" s="2411"/>
      <c r="AC367" s="2411"/>
      <c r="AD367" s="2411"/>
      <c r="AE367" s="2411"/>
      <c r="AF367" s="2411"/>
      <c r="AG367" s="2411"/>
      <c r="AH367" s="2411"/>
      <c r="AI367" s="2411"/>
      <c r="AJ367" s="2411"/>
      <c r="AK367" s="2411"/>
      <c r="AL367" s="2411"/>
      <c r="AM367" s="2411"/>
      <c r="AN367" s="2411"/>
      <c r="AO367" s="2411"/>
      <c r="AP367" s="2411"/>
      <c r="AQ367" s="2411"/>
      <c r="AR367" s="2411"/>
      <c r="AS367" s="2411"/>
      <c r="AT367" s="2411"/>
      <c r="AU367" s="2411"/>
      <c r="AZ367" s="2411"/>
      <c r="CB367" s="2411"/>
      <c r="CC367" s="2411"/>
      <c r="CD367" s="2411"/>
    </row>
    <row r="368" spans="26:82" ht="14.25" customHeight="1" x14ac:dyDescent="0.25">
      <c r="Z368" s="2411"/>
      <c r="AA368" s="2411"/>
      <c r="AB368" s="2411"/>
      <c r="AC368" s="2411"/>
      <c r="AD368" s="2411"/>
      <c r="AE368" s="2411"/>
      <c r="AF368" s="2411"/>
      <c r="AG368" s="2411"/>
      <c r="AH368" s="2411"/>
      <c r="AI368" s="2411"/>
      <c r="AJ368" s="2411"/>
      <c r="AK368" s="2411"/>
      <c r="AL368" s="2411"/>
      <c r="AM368" s="2411"/>
      <c r="AN368" s="2411"/>
      <c r="AO368" s="2411"/>
      <c r="AP368" s="2411"/>
      <c r="AQ368" s="2411"/>
      <c r="AR368" s="2411"/>
      <c r="AS368" s="2411"/>
      <c r="AT368" s="2411"/>
      <c r="AU368" s="2411"/>
      <c r="AZ368" s="2411"/>
      <c r="CB368" s="2411"/>
      <c r="CC368" s="2411"/>
      <c r="CD368" s="2411"/>
    </row>
    <row r="369" spans="26:82" ht="14.25" customHeight="1" x14ac:dyDescent="0.25">
      <c r="Z369" s="2411"/>
      <c r="AA369" s="2411"/>
      <c r="AB369" s="2411"/>
      <c r="AC369" s="2411"/>
      <c r="AD369" s="2411"/>
      <c r="AE369" s="2411"/>
      <c r="AF369" s="2411"/>
      <c r="AG369" s="2411"/>
      <c r="AH369" s="2411"/>
      <c r="AI369" s="2411"/>
      <c r="AJ369" s="2411"/>
      <c r="AK369" s="2411"/>
      <c r="AL369" s="2411"/>
      <c r="AM369" s="2411"/>
      <c r="AN369" s="2411"/>
      <c r="AO369" s="2411"/>
      <c r="AP369" s="2411"/>
      <c r="AQ369" s="2411"/>
      <c r="AR369" s="2411"/>
      <c r="AS369" s="2411"/>
      <c r="AT369" s="2411"/>
      <c r="AU369" s="2411"/>
      <c r="AZ369" s="2411"/>
      <c r="CB369" s="2411"/>
      <c r="CC369" s="2411"/>
      <c r="CD369" s="2411"/>
    </row>
    <row r="370" spans="26:82" ht="14.25" customHeight="1" x14ac:dyDescent="0.25">
      <c r="Z370" s="2411"/>
      <c r="AA370" s="2411"/>
      <c r="AB370" s="2411"/>
      <c r="AC370" s="2411"/>
      <c r="AD370" s="2411"/>
      <c r="AE370" s="2411"/>
      <c r="AF370" s="2411"/>
      <c r="AG370" s="2411"/>
      <c r="AH370" s="2411"/>
      <c r="AI370" s="2411"/>
      <c r="AJ370" s="2411"/>
      <c r="AK370" s="2411"/>
      <c r="AL370" s="2411"/>
      <c r="AM370" s="2411"/>
      <c r="AN370" s="2411"/>
      <c r="AO370" s="2411"/>
      <c r="AP370" s="2411"/>
      <c r="AQ370" s="2411"/>
      <c r="AR370" s="2411"/>
      <c r="AS370" s="2411"/>
      <c r="AT370" s="2411"/>
      <c r="AU370" s="2411"/>
      <c r="AZ370" s="2411"/>
      <c r="CB370" s="2411"/>
      <c r="CC370" s="2411"/>
      <c r="CD370" s="2411"/>
    </row>
    <row r="371" spans="26:82" ht="14.25" customHeight="1" x14ac:dyDescent="0.25">
      <c r="Z371" s="2411"/>
      <c r="AA371" s="2411"/>
      <c r="AB371" s="2411"/>
      <c r="AC371" s="2411"/>
      <c r="AD371" s="2411"/>
      <c r="AE371" s="2411"/>
      <c r="AF371" s="2411"/>
      <c r="AG371" s="2411"/>
      <c r="AH371" s="2411"/>
      <c r="AI371" s="2411"/>
      <c r="AJ371" s="2411"/>
      <c r="AK371" s="2411"/>
      <c r="AL371" s="2411"/>
      <c r="AM371" s="2411"/>
      <c r="AN371" s="2411"/>
      <c r="AO371" s="2411"/>
      <c r="AP371" s="2411"/>
      <c r="AQ371" s="2411"/>
      <c r="AR371" s="2411"/>
      <c r="AS371" s="2411"/>
      <c r="AT371" s="2411"/>
      <c r="AU371" s="2411"/>
      <c r="AZ371" s="2411"/>
      <c r="CB371" s="2411"/>
      <c r="CC371" s="2411"/>
      <c r="CD371" s="2411"/>
    </row>
    <row r="372" spans="26:82" ht="14.25" customHeight="1" x14ac:dyDescent="0.25">
      <c r="Z372" s="2411"/>
      <c r="AA372" s="2411"/>
      <c r="AB372" s="2411"/>
      <c r="AC372" s="2411"/>
      <c r="AD372" s="2411"/>
      <c r="AE372" s="2411"/>
      <c r="AF372" s="2411"/>
      <c r="AG372" s="2411"/>
      <c r="AH372" s="2411"/>
      <c r="AI372" s="2411"/>
      <c r="AJ372" s="2411"/>
      <c r="AK372" s="2411"/>
      <c r="AL372" s="2411"/>
      <c r="AM372" s="2411"/>
      <c r="AN372" s="2411"/>
      <c r="AO372" s="2411"/>
      <c r="AP372" s="2411"/>
      <c r="AQ372" s="2411"/>
      <c r="AR372" s="2411"/>
      <c r="AS372" s="2411"/>
      <c r="AT372" s="2411"/>
      <c r="AU372" s="2411"/>
      <c r="AZ372" s="2411"/>
      <c r="CB372" s="2411"/>
      <c r="CC372" s="2411"/>
      <c r="CD372" s="2411"/>
    </row>
    <row r="373" spans="26:82" ht="14.25" customHeight="1" x14ac:dyDescent="0.25">
      <c r="Z373" s="2411"/>
      <c r="AA373" s="2411"/>
      <c r="AB373" s="2411"/>
      <c r="AC373" s="2411"/>
      <c r="AD373" s="2411"/>
      <c r="AE373" s="2411"/>
      <c r="AF373" s="2411"/>
      <c r="AG373" s="2411"/>
      <c r="AH373" s="2411"/>
      <c r="AI373" s="2411"/>
      <c r="AJ373" s="2411"/>
      <c r="AK373" s="2411"/>
      <c r="AL373" s="2411"/>
      <c r="AM373" s="2411"/>
      <c r="AN373" s="2411"/>
      <c r="AO373" s="2411"/>
      <c r="AP373" s="2411"/>
      <c r="AQ373" s="2411"/>
      <c r="AR373" s="2411"/>
      <c r="AS373" s="2411"/>
      <c r="AT373" s="2411"/>
      <c r="AU373" s="2411"/>
      <c r="AZ373" s="2411"/>
      <c r="CB373" s="2411"/>
      <c r="CC373" s="2411"/>
      <c r="CD373" s="2411"/>
    </row>
    <row r="374" spans="26:82" ht="14.25" customHeight="1" x14ac:dyDescent="0.25">
      <c r="Z374" s="2411"/>
      <c r="AA374" s="2411"/>
      <c r="AB374" s="2411"/>
      <c r="AC374" s="2411"/>
      <c r="AD374" s="2411"/>
      <c r="AE374" s="2411"/>
      <c r="AF374" s="2411"/>
      <c r="AG374" s="2411"/>
      <c r="AH374" s="2411"/>
      <c r="AI374" s="2411"/>
      <c r="AJ374" s="2411"/>
      <c r="AK374" s="2411"/>
      <c r="AL374" s="2411"/>
      <c r="AM374" s="2411"/>
      <c r="AN374" s="2411"/>
      <c r="AO374" s="2411"/>
      <c r="AP374" s="2411"/>
      <c r="AQ374" s="2411"/>
      <c r="AR374" s="2411"/>
      <c r="AS374" s="2411"/>
      <c r="AT374" s="2411"/>
      <c r="AU374" s="2411"/>
      <c r="AZ374" s="2411"/>
      <c r="CB374" s="2411"/>
      <c r="CC374" s="2411"/>
      <c r="CD374" s="2411"/>
    </row>
    <row r="375" spans="26:82" ht="14.25" customHeight="1" x14ac:dyDescent="0.25">
      <c r="Z375" s="2411"/>
      <c r="AA375" s="2411"/>
      <c r="AB375" s="2411"/>
      <c r="AC375" s="2411"/>
      <c r="AD375" s="2411"/>
      <c r="AE375" s="2411"/>
      <c r="AF375" s="2411"/>
      <c r="AG375" s="2411"/>
      <c r="AH375" s="2411"/>
      <c r="AI375" s="2411"/>
      <c r="AJ375" s="2411"/>
      <c r="AK375" s="2411"/>
      <c r="AL375" s="2411"/>
      <c r="AM375" s="2411"/>
      <c r="AN375" s="2411"/>
      <c r="AO375" s="2411"/>
      <c r="AP375" s="2411"/>
      <c r="AQ375" s="2411"/>
      <c r="AR375" s="2411"/>
      <c r="AS375" s="2411"/>
      <c r="AT375" s="2411"/>
      <c r="AU375" s="2411"/>
      <c r="AZ375" s="2411"/>
      <c r="CB375" s="2411"/>
      <c r="CC375" s="2411"/>
      <c r="CD375" s="2411"/>
    </row>
    <row r="376" spans="26:82" ht="14.25" customHeight="1" x14ac:dyDescent="0.25">
      <c r="Z376" s="2411"/>
      <c r="AA376" s="2411"/>
      <c r="AB376" s="2411"/>
      <c r="AC376" s="2411"/>
      <c r="AD376" s="2411"/>
      <c r="AE376" s="2411"/>
      <c r="AF376" s="2411"/>
      <c r="AG376" s="2411"/>
      <c r="AH376" s="2411"/>
      <c r="AI376" s="2411"/>
      <c r="AJ376" s="2411"/>
      <c r="AK376" s="2411"/>
      <c r="AL376" s="2411"/>
      <c r="AM376" s="2411"/>
      <c r="AN376" s="2411"/>
      <c r="AO376" s="2411"/>
      <c r="AP376" s="2411"/>
      <c r="AQ376" s="2411"/>
      <c r="AR376" s="2411"/>
      <c r="AS376" s="2411"/>
      <c r="AT376" s="2411"/>
      <c r="AU376" s="2411"/>
      <c r="AZ376" s="2411"/>
      <c r="CB376" s="2411"/>
      <c r="CC376" s="2411"/>
      <c r="CD376" s="2411"/>
    </row>
    <row r="377" spans="26:82" ht="14.25" customHeight="1" x14ac:dyDescent="0.25">
      <c r="Z377" s="2411"/>
      <c r="AA377" s="2411"/>
      <c r="AB377" s="2411"/>
      <c r="AC377" s="2411"/>
      <c r="AD377" s="2411"/>
      <c r="AE377" s="2411"/>
      <c r="AF377" s="2411"/>
      <c r="AG377" s="2411"/>
      <c r="AH377" s="2411"/>
      <c r="AI377" s="2411"/>
      <c r="AJ377" s="2411"/>
      <c r="AK377" s="2411"/>
      <c r="AL377" s="2411"/>
      <c r="AM377" s="2411"/>
      <c r="AN377" s="2411"/>
      <c r="AO377" s="2411"/>
      <c r="AP377" s="2411"/>
      <c r="AQ377" s="2411"/>
      <c r="AR377" s="2411"/>
      <c r="AS377" s="2411"/>
      <c r="AT377" s="2411"/>
      <c r="AU377" s="2411"/>
      <c r="AZ377" s="2411"/>
      <c r="CB377" s="2411"/>
      <c r="CC377" s="2411"/>
      <c r="CD377" s="2411"/>
    </row>
    <row r="378" spans="26:82" ht="14.25" customHeight="1" x14ac:dyDescent="0.25">
      <c r="Z378" s="2411"/>
      <c r="AA378" s="2411"/>
      <c r="AB378" s="2411"/>
      <c r="AC378" s="2411"/>
      <c r="AD378" s="2411"/>
      <c r="AE378" s="2411"/>
      <c r="AF378" s="2411"/>
      <c r="AG378" s="2411"/>
      <c r="AH378" s="2411"/>
      <c r="AI378" s="2411"/>
      <c r="AJ378" s="2411"/>
      <c r="AK378" s="2411"/>
      <c r="AL378" s="2411"/>
      <c r="AM378" s="2411"/>
      <c r="AN378" s="2411"/>
      <c r="AO378" s="2411"/>
      <c r="AP378" s="2411"/>
      <c r="AQ378" s="2411"/>
      <c r="AR378" s="2411"/>
      <c r="AS378" s="2411"/>
      <c r="AT378" s="2411"/>
      <c r="AU378" s="2411"/>
      <c r="AZ378" s="2411"/>
      <c r="CB378" s="2411"/>
      <c r="CC378" s="2411"/>
      <c r="CD378" s="2411"/>
    </row>
    <row r="379" spans="26:82" ht="14.25" customHeight="1" x14ac:dyDescent="0.25">
      <c r="Z379" s="2411"/>
      <c r="AA379" s="2411"/>
      <c r="AB379" s="2411"/>
      <c r="AC379" s="2411"/>
      <c r="AD379" s="2411"/>
      <c r="AE379" s="2411"/>
      <c r="AF379" s="2411"/>
      <c r="AG379" s="2411"/>
      <c r="AH379" s="2411"/>
      <c r="AI379" s="2411"/>
      <c r="AJ379" s="2411"/>
      <c r="AK379" s="2411"/>
      <c r="AL379" s="2411"/>
      <c r="AM379" s="2411"/>
      <c r="AN379" s="2411"/>
      <c r="AO379" s="2411"/>
      <c r="AP379" s="2411"/>
      <c r="AQ379" s="2411"/>
      <c r="AR379" s="2411"/>
      <c r="AS379" s="2411"/>
      <c r="AT379" s="2411"/>
      <c r="AU379" s="2411"/>
      <c r="AZ379" s="2411"/>
      <c r="CB379" s="2411"/>
      <c r="CC379" s="2411"/>
      <c r="CD379" s="2411"/>
    </row>
    <row r="380" spans="26:82" ht="14.25" customHeight="1" x14ac:dyDescent="0.25">
      <c r="Z380" s="2411"/>
      <c r="AA380" s="2411"/>
      <c r="AB380" s="2411"/>
      <c r="AC380" s="2411"/>
      <c r="AD380" s="2411"/>
      <c r="AE380" s="2411"/>
      <c r="AF380" s="2411"/>
      <c r="AG380" s="2411"/>
      <c r="AH380" s="2411"/>
      <c r="AI380" s="2411"/>
      <c r="AJ380" s="2411"/>
      <c r="AK380" s="2411"/>
      <c r="AL380" s="2411"/>
      <c r="AM380" s="2411"/>
      <c r="AN380" s="2411"/>
      <c r="AO380" s="2411"/>
      <c r="AP380" s="2411"/>
      <c r="AQ380" s="2411"/>
      <c r="AR380" s="2411"/>
      <c r="AS380" s="2411"/>
      <c r="AT380" s="2411"/>
      <c r="AU380" s="2411"/>
      <c r="AZ380" s="2411"/>
      <c r="CB380" s="2411"/>
      <c r="CC380" s="2411"/>
      <c r="CD380" s="2411"/>
    </row>
    <row r="381" spans="26:82" ht="14.25" customHeight="1" x14ac:dyDescent="0.25">
      <c r="Z381" s="2411"/>
      <c r="AA381" s="2411"/>
      <c r="AB381" s="2411"/>
      <c r="AC381" s="2411"/>
      <c r="AD381" s="2411"/>
      <c r="AE381" s="2411"/>
      <c r="AF381" s="2411"/>
      <c r="AG381" s="2411"/>
      <c r="AH381" s="2411"/>
      <c r="AI381" s="2411"/>
      <c r="AJ381" s="2411"/>
      <c r="AK381" s="2411"/>
      <c r="AL381" s="2411"/>
      <c r="AM381" s="2411"/>
      <c r="AN381" s="2411"/>
      <c r="AO381" s="2411"/>
      <c r="AP381" s="2411"/>
      <c r="AQ381" s="2411"/>
      <c r="AR381" s="2411"/>
      <c r="AS381" s="2411"/>
      <c r="AT381" s="2411"/>
      <c r="AU381" s="2411"/>
      <c r="AZ381" s="2411"/>
      <c r="CB381" s="2411"/>
      <c r="CC381" s="2411"/>
      <c r="CD381" s="2411"/>
    </row>
    <row r="382" spans="26:82" ht="14.25" customHeight="1" x14ac:dyDescent="0.25">
      <c r="Z382" s="2411"/>
      <c r="AA382" s="2411"/>
      <c r="AB382" s="2411"/>
      <c r="AC382" s="2411"/>
      <c r="AD382" s="2411"/>
      <c r="AE382" s="2411"/>
      <c r="AF382" s="2411"/>
      <c r="AG382" s="2411"/>
      <c r="AH382" s="2411"/>
      <c r="AI382" s="2411"/>
      <c r="AJ382" s="2411"/>
      <c r="AK382" s="2411"/>
      <c r="AL382" s="2411"/>
      <c r="AM382" s="2411"/>
      <c r="AN382" s="2411"/>
      <c r="AO382" s="2411"/>
      <c r="AP382" s="2411"/>
      <c r="AQ382" s="2411"/>
      <c r="AR382" s="2411"/>
      <c r="AS382" s="2411"/>
      <c r="AT382" s="2411"/>
      <c r="AU382" s="2411"/>
      <c r="AZ382" s="2411"/>
      <c r="CB382" s="2411"/>
      <c r="CC382" s="2411"/>
      <c r="CD382" s="2411"/>
    </row>
    <row r="383" spans="26:82" ht="14.25" customHeight="1" x14ac:dyDescent="0.25">
      <c r="Z383" s="2411"/>
      <c r="AA383" s="2411"/>
      <c r="AB383" s="2411"/>
      <c r="AC383" s="2411"/>
      <c r="AD383" s="2411"/>
      <c r="AE383" s="2411"/>
      <c r="AF383" s="2411"/>
      <c r="AG383" s="2411"/>
      <c r="AH383" s="2411"/>
      <c r="AI383" s="2411"/>
      <c r="AJ383" s="2411"/>
      <c r="AK383" s="2411"/>
      <c r="AL383" s="2411"/>
      <c r="AM383" s="2411"/>
      <c r="AN383" s="2411"/>
      <c r="AO383" s="2411"/>
      <c r="AP383" s="2411"/>
      <c r="AQ383" s="2411"/>
      <c r="AR383" s="2411"/>
      <c r="AS383" s="2411"/>
      <c r="AT383" s="2411"/>
      <c r="AU383" s="2411"/>
      <c r="AZ383" s="2411"/>
      <c r="CB383" s="2411"/>
      <c r="CC383" s="2411"/>
      <c r="CD383" s="2411"/>
    </row>
    <row r="384" spans="26:82" ht="14.25" customHeight="1" x14ac:dyDescent="0.25">
      <c r="Z384" s="2411"/>
      <c r="AA384" s="2411"/>
      <c r="AB384" s="2411"/>
      <c r="AC384" s="2411"/>
      <c r="AD384" s="2411"/>
      <c r="AE384" s="2411"/>
      <c r="AF384" s="2411"/>
      <c r="AG384" s="2411"/>
      <c r="AH384" s="2411"/>
      <c r="AI384" s="2411"/>
      <c r="AJ384" s="2411"/>
      <c r="AK384" s="2411"/>
      <c r="AL384" s="2411"/>
      <c r="AM384" s="2411"/>
      <c r="AN384" s="2411"/>
      <c r="AO384" s="2411"/>
      <c r="AP384" s="2411"/>
      <c r="AQ384" s="2411"/>
      <c r="AR384" s="2411"/>
      <c r="AS384" s="2411"/>
      <c r="AT384" s="2411"/>
      <c r="AU384" s="2411"/>
      <c r="AZ384" s="2411"/>
      <c r="CB384" s="2411"/>
      <c r="CC384" s="2411"/>
      <c r="CD384" s="2411"/>
    </row>
    <row r="385" spans="26:82" ht="14.25" customHeight="1" x14ac:dyDescent="0.25">
      <c r="Z385" s="2411"/>
      <c r="AA385" s="2411"/>
      <c r="AB385" s="2411"/>
      <c r="AC385" s="2411"/>
      <c r="AD385" s="2411"/>
      <c r="AE385" s="2411"/>
      <c r="AF385" s="2411"/>
      <c r="AG385" s="2411"/>
      <c r="AH385" s="2411"/>
      <c r="AI385" s="2411"/>
      <c r="AJ385" s="2411"/>
      <c r="AK385" s="2411"/>
      <c r="AL385" s="2411"/>
      <c r="AM385" s="2411"/>
      <c r="AN385" s="2411"/>
      <c r="AO385" s="2411"/>
      <c r="AP385" s="2411"/>
      <c r="AQ385" s="2411"/>
      <c r="AR385" s="2411"/>
      <c r="AS385" s="2411"/>
      <c r="AT385" s="2411"/>
      <c r="AU385" s="2411"/>
      <c r="AZ385" s="2411"/>
      <c r="CB385" s="2411"/>
      <c r="CC385" s="2411"/>
      <c r="CD385" s="2411"/>
    </row>
    <row r="386" spans="26:82" ht="14.25" customHeight="1" x14ac:dyDescent="0.25">
      <c r="Z386" s="2411"/>
      <c r="AA386" s="2411"/>
      <c r="AB386" s="2411"/>
      <c r="AC386" s="2411"/>
      <c r="AD386" s="2411"/>
      <c r="AE386" s="2411"/>
      <c r="AF386" s="2411"/>
      <c r="AG386" s="2411"/>
      <c r="AH386" s="2411"/>
      <c r="AI386" s="2411"/>
      <c r="AJ386" s="2411"/>
      <c r="AK386" s="2411"/>
      <c r="AL386" s="2411"/>
      <c r="AM386" s="2411"/>
      <c r="AN386" s="2411"/>
      <c r="AO386" s="2411"/>
      <c r="AP386" s="2411"/>
      <c r="AQ386" s="2411"/>
      <c r="AR386" s="2411"/>
      <c r="AS386" s="2411"/>
      <c r="AT386" s="2411"/>
      <c r="AU386" s="2411"/>
      <c r="AZ386" s="2411"/>
      <c r="CB386" s="2411"/>
      <c r="CC386" s="2411"/>
      <c r="CD386" s="2411"/>
    </row>
    <row r="387" spans="26:82" ht="14.25" customHeight="1" x14ac:dyDescent="0.25">
      <c r="Z387" s="2411"/>
      <c r="AA387" s="2411"/>
      <c r="AB387" s="2411"/>
      <c r="AC387" s="2411"/>
      <c r="AD387" s="2411"/>
      <c r="AE387" s="2411"/>
      <c r="AF387" s="2411"/>
      <c r="AG387" s="2411"/>
      <c r="AH387" s="2411"/>
      <c r="AI387" s="2411"/>
      <c r="AJ387" s="2411"/>
      <c r="AK387" s="2411"/>
      <c r="AL387" s="2411"/>
      <c r="AM387" s="2411"/>
      <c r="AN387" s="2411"/>
      <c r="AO387" s="2411"/>
      <c r="AP387" s="2411"/>
      <c r="AQ387" s="2411"/>
      <c r="AR387" s="2411"/>
      <c r="AS387" s="2411"/>
      <c r="AT387" s="2411"/>
      <c r="AU387" s="2411"/>
      <c r="AZ387" s="2411"/>
      <c r="CB387" s="2411"/>
      <c r="CC387" s="2411"/>
      <c r="CD387" s="2411"/>
    </row>
    <row r="388" spans="26:82" ht="14.25" customHeight="1" x14ac:dyDescent="0.25">
      <c r="Z388" s="2411"/>
      <c r="AA388" s="2411"/>
      <c r="AB388" s="2411"/>
      <c r="AC388" s="2411"/>
      <c r="AD388" s="2411"/>
      <c r="AE388" s="2411"/>
      <c r="AF388" s="2411"/>
      <c r="AG388" s="2411"/>
      <c r="AH388" s="2411"/>
      <c r="AI388" s="2411"/>
      <c r="AJ388" s="2411"/>
      <c r="AK388" s="2411"/>
      <c r="AL388" s="2411"/>
      <c r="AM388" s="2411"/>
      <c r="AN388" s="2411"/>
      <c r="AO388" s="2411"/>
      <c r="AP388" s="2411"/>
      <c r="AQ388" s="2411"/>
      <c r="AR388" s="2411"/>
      <c r="AS388" s="2411"/>
      <c r="AT388" s="2411"/>
      <c r="AU388" s="2411"/>
      <c r="AZ388" s="2411"/>
      <c r="CB388" s="2411"/>
      <c r="CC388" s="2411"/>
      <c r="CD388" s="2411"/>
    </row>
    <row r="389" spans="26:82" ht="14.25" customHeight="1" x14ac:dyDescent="0.25">
      <c r="Z389" s="2411"/>
      <c r="AA389" s="2411"/>
      <c r="AB389" s="2411"/>
      <c r="AC389" s="2411"/>
      <c r="AD389" s="2411"/>
      <c r="AE389" s="2411"/>
      <c r="AF389" s="2411"/>
      <c r="AG389" s="2411"/>
      <c r="AH389" s="2411"/>
      <c r="AI389" s="2411"/>
      <c r="AJ389" s="2411"/>
      <c r="AK389" s="2411"/>
      <c r="AL389" s="2411"/>
      <c r="AM389" s="2411"/>
      <c r="AN389" s="2411"/>
      <c r="AO389" s="2411"/>
      <c r="AP389" s="2411"/>
      <c r="AQ389" s="2411"/>
      <c r="AR389" s="2411"/>
      <c r="AS389" s="2411"/>
      <c r="AT389" s="2411"/>
      <c r="AU389" s="2411"/>
      <c r="AZ389" s="2411"/>
      <c r="CB389" s="2411"/>
      <c r="CC389" s="2411"/>
      <c r="CD389" s="2411"/>
    </row>
    <row r="390" spans="26:82" ht="14.25" customHeight="1" x14ac:dyDescent="0.25">
      <c r="Z390" s="2411"/>
      <c r="AA390" s="2411"/>
      <c r="AB390" s="2411"/>
      <c r="AC390" s="2411"/>
      <c r="AD390" s="2411"/>
      <c r="AE390" s="2411"/>
      <c r="AF390" s="2411"/>
      <c r="AG390" s="2411"/>
      <c r="AH390" s="2411"/>
      <c r="AI390" s="2411"/>
      <c r="AJ390" s="2411"/>
      <c r="AK390" s="2411"/>
      <c r="AL390" s="2411"/>
      <c r="AM390" s="2411"/>
      <c r="AN390" s="2411"/>
      <c r="AO390" s="2411"/>
      <c r="AP390" s="2411"/>
      <c r="AQ390" s="2411"/>
      <c r="AR390" s="2411"/>
      <c r="AS390" s="2411"/>
      <c r="AT390" s="2411"/>
      <c r="AU390" s="2411"/>
      <c r="AZ390" s="2411"/>
      <c r="CB390" s="2411"/>
      <c r="CC390" s="2411"/>
      <c r="CD390" s="2411"/>
    </row>
    <row r="391" spans="26:82" ht="14.25" customHeight="1" x14ac:dyDescent="0.25">
      <c r="Z391" s="2411"/>
      <c r="AA391" s="2411"/>
      <c r="AB391" s="2411"/>
      <c r="AC391" s="2411"/>
      <c r="AD391" s="2411"/>
      <c r="AE391" s="2411"/>
      <c r="AF391" s="2411"/>
      <c r="AG391" s="2411"/>
      <c r="AH391" s="2411"/>
      <c r="AI391" s="2411"/>
      <c r="AJ391" s="2411"/>
      <c r="AK391" s="2411"/>
      <c r="AL391" s="2411"/>
      <c r="AM391" s="2411"/>
      <c r="AN391" s="2411"/>
      <c r="AO391" s="2411"/>
      <c r="AP391" s="2411"/>
      <c r="AQ391" s="2411"/>
      <c r="AR391" s="2411"/>
      <c r="AS391" s="2411"/>
      <c r="AT391" s="2411"/>
      <c r="AU391" s="2411"/>
      <c r="AZ391" s="2411"/>
      <c r="CB391" s="2411"/>
      <c r="CC391" s="2411"/>
      <c r="CD391" s="2411"/>
    </row>
    <row r="392" spans="26:82" ht="14.25" customHeight="1" x14ac:dyDescent="0.25">
      <c r="Z392" s="2411"/>
      <c r="AA392" s="2411"/>
      <c r="AB392" s="2411"/>
      <c r="AC392" s="2411"/>
      <c r="AD392" s="2411"/>
      <c r="AE392" s="2411"/>
      <c r="AF392" s="2411"/>
      <c r="AG392" s="2411"/>
      <c r="AH392" s="2411"/>
      <c r="AI392" s="2411"/>
      <c r="AJ392" s="2411"/>
      <c r="AK392" s="2411"/>
      <c r="AL392" s="2411"/>
      <c r="AM392" s="2411"/>
      <c r="AN392" s="2411"/>
      <c r="AO392" s="2411"/>
      <c r="AP392" s="2411"/>
      <c r="AQ392" s="2411"/>
      <c r="AR392" s="2411"/>
      <c r="AS392" s="2411"/>
      <c r="AT392" s="2411"/>
      <c r="AU392" s="2411"/>
      <c r="AZ392" s="2411"/>
      <c r="CB392" s="2411"/>
      <c r="CC392" s="2411"/>
      <c r="CD392" s="2411"/>
    </row>
    <row r="393" spans="26:82" ht="14.25" customHeight="1" x14ac:dyDescent="0.25">
      <c r="Z393" s="2411"/>
      <c r="AA393" s="2411"/>
      <c r="AB393" s="2411"/>
      <c r="AC393" s="2411"/>
      <c r="AD393" s="2411"/>
      <c r="AE393" s="2411"/>
      <c r="AF393" s="2411"/>
      <c r="AG393" s="2411"/>
      <c r="AH393" s="2411"/>
      <c r="AI393" s="2411"/>
      <c r="AJ393" s="2411"/>
      <c r="AK393" s="2411"/>
      <c r="AL393" s="2411"/>
      <c r="AM393" s="2411"/>
      <c r="AN393" s="2411"/>
      <c r="AO393" s="2411"/>
      <c r="AP393" s="2411"/>
      <c r="AQ393" s="2411"/>
      <c r="AR393" s="2411"/>
      <c r="AS393" s="2411"/>
      <c r="AT393" s="2411"/>
      <c r="AU393" s="2411"/>
      <c r="AZ393" s="2411"/>
      <c r="CB393" s="2411"/>
      <c r="CC393" s="2411"/>
      <c r="CD393" s="2411"/>
    </row>
    <row r="394" spans="26:82" ht="14.25" customHeight="1" x14ac:dyDescent="0.25">
      <c r="Z394" s="2411"/>
      <c r="AA394" s="2411"/>
      <c r="AB394" s="2411"/>
      <c r="AC394" s="2411"/>
      <c r="AD394" s="2411"/>
      <c r="AE394" s="2411"/>
      <c r="AF394" s="2411"/>
      <c r="AG394" s="2411"/>
      <c r="AH394" s="2411"/>
      <c r="AI394" s="2411"/>
      <c r="AJ394" s="2411"/>
      <c r="AK394" s="2411"/>
      <c r="AL394" s="2411"/>
      <c r="AM394" s="2411"/>
      <c r="AN394" s="2411"/>
      <c r="AO394" s="2411"/>
      <c r="AP394" s="2411"/>
      <c r="AQ394" s="2411"/>
      <c r="AR394" s="2411"/>
      <c r="AS394" s="2411"/>
      <c r="AT394" s="2411"/>
      <c r="AU394" s="2411"/>
      <c r="AZ394" s="2411"/>
      <c r="CB394" s="2411"/>
      <c r="CC394" s="2411"/>
      <c r="CD394" s="2411"/>
    </row>
    <row r="395" spans="26:82" ht="14.25" customHeight="1" x14ac:dyDescent="0.25">
      <c r="Z395" s="2411"/>
      <c r="AA395" s="2411"/>
      <c r="AB395" s="2411"/>
      <c r="AC395" s="2411"/>
      <c r="AD395" s="2411"/>
      <c r="AE395" s="2411"/>
      <c r="AF395" s="2411"/>
      <c r="AG395" s="2411"/>
      <c r="AH395" s="2411"/>
      <c r="AI395" s="2411"/>
      <c r="AJ395" s="2411"/>
      <c r="AK395" s="2411"/>
      <c r="AL395" s="2411"/>
      <c r="AM395" s="2411"/>
      <c r="AN395" s="2411"/>
      <c r="AO395" s="2411"/>
      <c r="AP395" s="2411"/>
      <c r="AQ395" s="2411"/>
      <c r="AR395" s="2411"/>
      <c r="AS395" s="2411"/>
      <c r="AT395" s="2411"/>
      <c r="AU395" s="2411"/>
      <c r="AZ395" s="2411"/>
      <c r="CB395" s="2411"/>
      <c r="CC395" s="2411"/>
      <c r="CD395" s="2411"/>
    </row>
    <row r="396" spans="26:82" ht="14.25" customHeight="1" x14ac:dyDescent="0.25">
      <c r="Z396" s="2411"/>
      <c r="AA396" s="2411"/>
      <c r="AB396" s="2411"/>
      <c r="AC396" s="2411"/>
      <c r="AD396" s="2411"/>
      <c r="AE396" s="2411"/>
      <c r="AF396" s="2411"/>
      <c r="AG396" s="2411"/>
      <c r="AH396" s="2411"/>
      <c r="AI396" s="2411"/>
      <c r="AJ396" s="2411"/>
      <c r="AK396" s="2411"/>
      <c r="AL396" s="2411"/>
      <c r="AM396" s="2411"/>
      <c r="AN396" s="2411"/>
      <c r="AO396" s="2411"/>
      <c r="AP396" s="2411"/>
      <c r="AQ396" s="2411"/>
      <c r="AR396" s="2411"/>
      <c r="AS396" s="2411"/>
      <c r="AT396" s="2411"/>
      <c r="AU396" s="2411"/>
      <c r="AZ396" s="2411"/>
      <c r="CB396" s="2411"/>
      <c r="CC396" s="2411"/>
      <c r="CD396" s="2411"/>
    </row>
    <row r="397" spans="26:82" ht="14.25" customHeight="1" x14ac:dyDescent="0.25">
      <c r="Z397" s="2411"/>
      <c r="AA397" s="2411"/>
      <c r="AB397" s="2411"/>
      <c r="AC397" s="2411"/>
      <c r="AD397" s="2411"/>
      <c r="AE397" s="2411"/>
      <c r="AF397" s="2411"/>
      <c r="AG397" s="2411"/>
      <c r="AH397" s="2411"/>
      <c r="AI397" s="2411"/>
      <c r="AJ397" s="2411"/>
      <c r="AK397" s="2411"/>
      <c r="AL397" s="2411"/>
      <c r="AM397" s="2411"/>
      <c r="AN397" s="2411"/>
      <c r="AO397" s="2411"/>
      <c r="AP397" s="2411"/>
      <c r="AQ397" s="2411"/>
      <c r="AR397" s="2411"/>
      <c r="AS397" s="2411"/>
      <c r="AT397" s="2411"/>
      <c r="AU397" s="2411"/>
      <c r="AZ397" s="2411"/>
      <c r="CB397" s="2411"/>
      <c r="CC397" s="2411"/>
      <c r="CD397" s="2411"/>
    </row>
    <row r="398" spans="26:82" ht="14.25" customHeight="1" x14ac:dyDescent="0.25">
      <c r="Z398" s="2411"/>
      <c r="AA398" s="2411"/>
      <c r="AB398" s="2411"/>
      <c r="AC398" s="2411"/>
      <c r="AD398" s="2411"/>
      <c r="AE398" s="2411"/>
      <c r="AF398" s="2411"/>
      <c r="AG398" s="2411"/>
      <c r="AH398" s="2411"/>
      <c r="AI398" s="2411"/>
      <c r="AJ398" s="2411"/>
      <c r="AK398" s="2411"/>
      <c r="AL398" s="2411"/>
      <c r="AM398" s="2411"/>
      <c r="AN398" s="2411"/>
      <c r="AO398" s="2411"/>
      <c r="AP398" s="2411"/>
      <c r="AQ398" s="2411"/>
      <c r="AR398" s="2411"/>
      <c r="AS398" s="2411"/>
      <c r="AT398" s="2411"/>
      <c r="AU398" s="2411"/>
      <c r="AZ398" s="2411"/>
      <c r="CB398" s="2411"/>
      <c r="CC398" s="2411"/>
      <c r="CD398" s="2411"/>
    </row>
    <row r="399" spans="26:82" ht="14.25" customHeight="1" x14ac:dyDescent="0.25">
      <c r="Z399" s="2411"/>
      <c r="AA399" s="2411"/>
      <c r="AB399" s="2411"/>
      <c r="AC399" s="2411"/>
      <c r="AD399" s="2411"/>
      <c r="AE399" s="2411"/>
      <c r="AF399" s="2411"/>
      <c r="AG399" s="2411"/>
      <c r="AH399" s="2411"/>
      <c r="AI399" s="2411"/>
      <c r="AJ399" s="2411"/>
      <c r="AK399" s="2411"/>
      <c r="AL399" s="2411"/>
      <c r="AM399" s="2411"/>
      <c r="AN399" s="2411"/>
      <c r="AO399" s="2411"/>
      <c r="AP399" s="2411"/>
      <c r="AQ399" s="2411"/>
      <c r="AR399" s="2411"/>
      <c r="AS399" s="2411"/>
      <c r="AT399" s="2411"/>
      <c r="AU399" s="2411"/>
      <c r="AZ399" s="2411"/>
      <c r="CB399" s="2411"/>
      <c r="CC399" s="2411"/>
      <c r="CD399" s="2411"/>
    </row>
    <row r="400" spans="26:82" ht="14.25" customHeight="1" x14ac:dyDescent="0.25">
      <c r="Z400" s="2411"/>
      <c r="AA400" s="2411"/>
      <c r="AB400" s="2411"/>
      <c r="AC400" s="2411"/>
      <c r="AD400" s="2411"/>
      <c r="AE400" s="2411"/>
      <c r="AF400" s="2411"/>
      <c r="AG400" s="2411"/>
      <c r="AH400" s="2411"/>
      <c r="AI400" s="2411"/>
      <c r="AJ400" s="2411"/>
      <c r="AK400" s="2411"/>
      <c r="AL400" s="2411"/>
      <c r="AM400" s="2411"/>
      <c r="AN400" s="2411"/>
      <c r="AO400" s="2411"/>
      <c r="AP400" s="2411"/>
      <c r="AQ400" s="2411"/>
      <c r="AR400" s="2411"/>
      <c r="AS400" s="2411"/>
      <c r="AT400" s="2411"/>
      <c r="AU400" s="2411"/>
      <c r="AZ400" s="2411"/>
      <c r="CB400" s="2411"/>
      <c r="CC400" s="2411"/>
      <c r="CD400" s="2411"/>
    </row>
    <row r="401" spans="26:82" ht="14.25" customHeight="1" x14ac:dyDescent="0.25">
      <c r="Z401" s="2411"/>
      <c r="AA401" s="2411"/>
      <c r="AB401" s="2411"/>
      <c r="AC401" s="2411"/>
      <c r="AD401" s="2411"/>
      <c r="AE401" s="2411"/>
      <c r="AF401" s="2411"/>
      <c r="AG401" s="2411"/>
      <c r="AH401" s="2411"/>
      <c r="AI401" s="2411"/>
      <c r="AJ401" s="2411"/>
      <c r="AK401" s="2411"/>
      <c r="AL401" s="2411"/>
      <c r="AM401" s="2411"/>
      <c r="AN401" s="2411"/>
      <c r="AO401" s="2411"/>
      <c r="AP401" s="2411"/>
      <c r="AQ401" s="2411"/>
      <c r="AR401" s="2411"/>
      <c r="AS401" s="2411"/>
      <c r="AT401" s="2411"/>
      <c r="AU401" s="2411"/>
      <c r="AZ401" s="2411"/>
      <c r="CB401" s="2411"/>
      <c r="CC401" s="2411"/>
      <c r="CD401" s="2411"/>
    </row>
    <row r="402" spans="26:82" ht="14.25" customHeight="1" x14ac:dyDescent="0.25">
      <c r="Z402" s="2411"/>
      <c r="AA402" s="2411"/>
      <c r="AB402" s="2411"/>
      <c r="AC402" s="2411"/>
      <c r="AD402" s="2411"/>
      <c r="AE402" s="2411"/>
      <c r="AF402" s="2411"/>
      <c r="AG402" s="2411"/>
      <c r="AH402" s="2411"/>
      <c r="AI402" s="2411"/>
      <c r="AJ402" s="2411"/>
      <c r="AK402" s="2411"/>
      <c r="AL402" s="2411"/>
      <c r="AM402" s="2411"/>
      <c r="AN402" s="2411"/>
      <c r="AO402" s="2411"/>
      <c r="AP402" s="2411"/>
      <c r="AQ402" s="2411"/>
      <c r="AR402" s="2411"/>
      <c r="AS402" s="2411"/>
      <c r="AT402" s="2411"/>
      <c r="AU402" s="2411"/>
      <c r="AZ402" s="2411"/>
      <c r="CB402" s="2411"/>
      <c r="CC402" s="2411"/>
      <c r="CD402" s="2411"/>
    </row>
    <row r="403" spans="26:82" ht="14.25" customHeight="1" x14ac:dyDescent="0.25">
      <c r="Z403" s="2411"/>
      <c r="AA403" s="2411"/>
      <c r="AB403" s="2411"/>
      <c r="AC403" s="2411"/>
      <c r="AD403" s="2411"/>
      <c r="AE403" s="2411"/>
      <c r="AF403" s="2411"/>
      <c r="AG403" s="2411"/>
      <c r="AH403" s="2411"/>
      <c r="AI403" s="2411"/>
      <c r="AJ403" s="2411"/>
      <c r="AK403" s="2411"/>
      <c r="AL403" s="2411"/>
      <c r="AM403" s="2411"/>
      <c r="AN403" s="2411"/>
      <c r="AO403" s="2411"/>
      <c r="AP403" s="2411"/>
      <c r="AQ403" s="2411"/>
      <c r="AR403" s="2411"/>
      <c r="AS403" s="2411"/>
      <c r="AT403" s="2411"/>
      <c r="AU403" s="2411"/>
      <c r="AZ403" s="2411"/>
      <c r="CB403" s="2411"/>
      <c r="CC403" s="2411"/>
      <c r="CD403" s="2411"/>
    </row>
    <row r="404" spans="26:82" ht="14.25" customHeight="1" x14ac:dyDescent="0.25">
      <c r="Z404" s="2411"/>
      <c r="AA404" s="2411"/>
      <c r="AB404" s="2411"/>
      <c r="AC404" s="2411"/>
      <c r="AD404" s="2411"/>
      <c r="AE404" s="2411"/>
      <c r="AF404" s="2411"/>
      <c r="AG404" s="2411"/>
      <c r="AH404" s="2411"/>
      <c r="AI404" s="2411"/>
      <c r="AJ404" s="2411"/>
      <c r="AK404" s="2411"/>
      <c r="AL404" s="2411"/>
      <c r="AM404" s="2411"/>
      <c r="AN404" s="2411"/>
      <c r="AO404" s="2411"/>
      <c r="AP404" s="2411"/>
      <c r="AQ404" s="2411"/>
      <c r="AR404" s="2411"/>
      <c r="AS404" s="2411"/>
      <c r="AT404" s="2411"/>
      <c r="AU404" s="2411"/>
      <c r="AZ404" s="2411"/>
      <c r="CB404" s="2411"/>
      <c r="CC404" s="2411"/>
      <c r="CD404" s="2411"/>
    </row>
    <row r="405" spans="26:82" ht="14.25" customHeight="1" x14ac:dyDescent="0.25">
      <c r="Z405" s="2411"/>
      <c r="AA405" s="2411"/>
      <c r="AB405" s="2411"/>
      <c r="AC405" s="2411"/>
      <c r="AD405" s="2411"/>
      <c r="AE405" s="2411"/>
      <c r="AF405" s="2411"/>
      <c r="AG405" s="2411"/>
      <c r="AH405" s="2411"/>
      <c r="AI405" s="2411"/>
      <c r="AJ405" s="2411"/>
      <c r="AK405" s="2411"/>
      <c r="AL405" s="2411"/>
      <c r="AM405" s="2411"/>
      <c r="AN405" s="2411"/>
      <c r="AO405" s="2411"/>
      <c r="AP405" s="2411"/>
      <c r="AQ405" s="2411"/>
      <c r="AR405" s="2411"/>
      <c r="AS405" s="2411"/>
      <c r="AT405" s="2411"/>
      <c r="AU405" s="2411"/>
      <c r="AZ405" s="2411"/>
      <c r="CB405" s="2411"/>
      <c r="CC405" s="2411"/>
      <c r="CD405" s="2411"/>
    </row>
    <row r="406" spans="26:82" ht="14.25" customHeight="1" x14ac:dyDescent="0.25">
      <c r="Z406" s="2411"/>
      <c r="AA406" s="2411"/>
      <c r="AB406" s="2411"/>
      <c r="AC406" s="2411"/>
      <c r="AD406" s="2411"/>
      <c r="AE406" s="2411"/>
      <c r="AF406" s="2411"/>
      <c r="AG406" s="2411"/>
      <c r="AH406" s="2411"/>
      <c r="AI406" s="2411"/>
      <c r="AJ406" s="2411"/>
      <c r="AK406" s="2411"/>
      <c r="AL406" s="2411"/>
      <c r="AM406" s="2411"/>
      <c r="AN406" s="2411"/>
      <c r="AO406" s="2411"/>
      <c r="AP406" s="2411"/>
      <c r="AQ406" s="2411"/>
      <c r="AR406" s="2411"/>
      <c r="AS406" s="2411"/>
      <c r="AT406" s="2411"/>
      <c r="AU406" s="2411"/>
      <c r="AZ406" s="2411"/>
      <c r="CB406" s="2411"/>
      <c r="CC406" s="2411"/>
      <c r="CD406" s="2411"/>
    </row>
    <row r="407" spans="26:82" ht="14.25" customHeight="1" x14ac:dyDescent="0.25">
      <c r="Z407" s="2411"/>
      <c r="AA407" s="2411"/>
      <c r="AB407" s="2411"/>
      <c r="AC407" s="2411"/>
      <c r="AD407" s="2411"/>
      <c r="AE407" s="2411"/>
      <c r="AF407" s="2411"/>
      <c r="AG407" s="2411"/>
      <c r="AH407" s="2411"/>
      <c r="AI407" s="2411"/>
      <c r="AJ407" s="2411"/>
      <c r="AK407" s="2411"/>
      <c r="AL407" s="2411"/>
      <c r="AM407" s="2411"/>
      <c r="AN407" s="2411"/>
      <c r="AO407" s="2411"/>
      <c r="AP407" s="2411"/>
      <c r="AQ407" s="2411"/>
      <c r="AR407" s="2411"/>
      <c r="AS407" s="2411"/>
      <c r="AT407" s="2411"/>
      <c r="AU407" s="2411"/>
      <c r="AZ407" s="2411"/>
      <c r="CB407" s="2411"/>
      <c r="CC407" s="2411"/>
      <c r="CD407" s="2411"/>
    </row>
    <row r="408" spans="26:82" ht="14.25" customHeight="1" x14ac:dyDescent="0.25">
      <c r="Z408" s="2411"/>
      <c r="AA408" s="2411"/>
      <c r="AB408" s="2411"/>
      <c r="AC408" s="2411"/>
      <c r="AD408" s="2411"/>
      <c r="AE408" s="2411"/>
      <c r="AF408" s="2411"/>
      <c r="AG408" s="2411"/>
      <c r="AH408" s="2411"/>
      <c r="AI408" s="2411"/>
      <c r="AJ408" s="2411"/>
      <c r="AK408" s="2411"/>
      <c r="AL408" s="2411"/>
      <c r="AM408" s="2411"/>
      <c r="AN408" s="2411"/>
      <c r="AO408" s="2411"/>
      <c r="AP408" s="2411"/>
      <c r="AQ408" s="2411"/>
      <c r="AR408" s="2411"/>
      <c r="AS408" s="2411"/>
      <c r="AT408" s="2411"/>
      <c r="AU408" s="2411"/>
      <c r="AZ408" s="2411"/>
      <c r="CB408" s="2411"/>
      <c r="CC408" s="2411"/>
      <c r="CD408" s="2411"/>
    </row>
    <row r="409" spans="26:82" ht="14.25" customHeight="1" x14ac:dyDescent="0.25">
      <c r="Z409" s="2411"/>
      <c r="AA409" s="2411"/>
      <c r="AB409" s="2411"/>
      <c r="AC409" s="2411"/>
      <c r="AD409" s="2411"/>
      <c r="AE409" s="2411"/>
      <c r="AF409" s="2411"/>
      <c r="AG409" s="2411"/>
      <c r="AH409" s="2411"/>
      <c r="AI409" s="2411"/>
      <c r="AJ409" s="2411"/>
      <c r="AK409" s="2411"/>
      <c r="AL409" s="2411"/>
      <c r="AM409" s="2411"/>
      <c r="AN409" s="2411"/>
      <c r="AO409" s="2411"/>
      <c r="AP409" s="2411"/>
      <c r="AQ409" s="2411"/>
      <c r="AR409" s="2411"/>
      <c r="AS409" s="2411"/>
      <c r="AT409" s="2411"/>
      <c r="AU409" s="2411"/>
      <c r="AZ409" s="2411"/>
      <c r="CB409" s="2411"/>
      <c r="CC409" s="2411"/>
      <c r="CD409" s="2411"/>
    </row>
    <row r="410" spans="26:82" ht="14.25" customHeight="1" x14ac:dyDescent="0.25">
      <c r="Z410" s="2411"/>
      <c r="AA410" s="2411"/>
      <c r="AB410" s="2411"/>
      <c r="AC410" s="2411"/>
      <c r="AD410" s="2411"/>
      <c r="AE410" s="2411"/>
      <c r="AF410" s="2411"/>
      <c r="AG410" s="2411"/>
      <c r="AH410" s="2411"/>
      <c r="AI410" s="2411"/>
      <c r="AJ410" s="2411"/>
      <c r="AK410" s="2411"/>
      <c r="AL410" s="2411"/>
      <c r="AM410" s="2411"/>
      <c r="AN410" s="2411"/>
      <c r="AO410" s="2411"/>
      <c r="AP410" s="2411"/>
      <c r="AQ410" s="2411"/>
      <c r="AR410" s="2411"/>
      <c r="AS410" s="2411"/>
      <c r="AT410" s="2411"/>
      <c r="AU410" s="2411"/>
      <c r="AZ410" s="2411"/>
      <c r="CB410" s="2411"/>
      <c r="CC410" s="2411"/>
      <c r="CD410" s="2411"/>
    </row>
    <row r="411" spans="26:82" ht="14.25" customHeight="1" x14ac:dyDescent="0.25">
      <c r="Z411" s="2411"/>
      <c r="AA411" s="2411"/>
      <c r="AB411" s="2411"/>
      <c r="AC411" s="2411"/>
      <c r="AD411" s="2411"/>
      <c r="AE411" s="2411"/>
      <c r="AF411" s="2411"/>
      <c r="AG411" s="2411"/>
      <c r="AH411" s="2411"/>
      <c r="AI411" s="2411"/>
      <c r="AJ411" s="2411"/>
      <c r="AK411" s="2411"/>
      <c r="AL411" s="2411"/>
      <c r="AM411" s="2411"/>
      <c r="AN411" s="2411"/>
      <c r="AO411" s="2411"/>
      <c r="AP411" s="2411"/>
      <c r="AQ411" s="2411"/>
      <c r="AR411" s="2411"/>
      <c r="AS411" s="2411"/>
      <c r="AT411" s="2411"/>
      <c r="AU411" s="2411"/>
      <c r="AZ411" s="2411"/>
      <c r="CB411" s="2411"/>
      <c r="CC411" s="2411"/>
      <c r="CD411" s="2411"/>
    </row>
    <row r="412" spans="26:82" ht="14.25" customHeight="1" x14ac:dyDescent="0.25">
      <c r="Z412" s="2411"/>
      <c r="AA412" s="2411"/>
      <c r="AB412" s="2411"/>
      <c r="AC412" s="2411"/>
      <c r="AD412" s="2411"/>
      <c r="AE412" s="2411"/>
      <c r="AF412" s="2411"/>
      <c r="AG412" s="2411"/>
      <c r="AH412" s="2411"/>
      <c r="AI412" s="2411"/>
      <c r="AJ412" s="2411"/>
      <c r="AK412" s="2411"/>
      <c r="AL412" s="2411"/>
      <c r="AM412" s="2411"/>
      <c r="AN412" s="2411"/>
      <c r="AO412" s="2411"/>
      <c r="AP412" s="2411"/>
      <c r="AQ412" s="2411"/>
      <c r="AR412" s="2411"/>
      <c r="AS412" s="2411"/>
      <c r="AT412" s="2411"/>
      <c r="AU412" s="2411"/>
      <c r="AZ412" s="2411"/>
      <c r="CB412" s="2411"/>
      <c r="CC412" s="2411"/>
      <c r="CD412" s="2411"/>
    </row>
    <row r="413" spans="26:82" ht="14.25" customHeight="1" x14ac:dyDescent="0.25">
      <c r="Z413" s="2411"/>
      <c r="AA413" s="2411"/>
      <c r="AB413" s="2411"/>
      <c r="AC413" s="2411"/>
      <c r="AD413" s="2411"/>
      <c r="AE413" s="2411"/>
      <c r="AF413" s="2411"/>
      <c r="AG413" s="2411"/>
      <c r="AH413" s="2411"/>
      <c r="AI413" s="2411"/>
      <c r="AJ413" s="2411"/>
      <c r="AK413" s="2411"/>
      <c r="AL413" s="2411"/>
      <c r="AM413" s="2411"/>
      <c r="AN413" s="2411"/>
      <c r="AO413" s="2411"/>
      <c r="AP413" s="2411"/>
      <c r="AQ413" s="2411"/>
      <c r="AR413" s="2411"/>
      <c r="AS413" s="2411"/>
      <c r="AT413" s="2411"/>
      <c r="AU413" s="2411"/>
      <c r="AZ413" s="2411"/>
      <c r="CB413" s="2411"/>
      <c r="CC413" s="2411"/>
      <c r="CD413" s="2411"/>
    </row>
    <row r="414" spans="26:82" ht="14.25" customHeight="1" x14ac:dyDescent="0.25">
      <c r="Z414" s="2411"/>
      <c r="AA414" s="2411"/>
      <c r="AB414" s="2411"/>
      <c r="AC414" s="2411"/>
      <c r="AD414" s="2411"/>
      <c r="AE414" s="2411"/>
      <c r="AF414" s="2411"/>
      <c r="AG414" s="2411"/>
      <c r="AH414" s="2411"/>
      <c r="AI414" s="2411"/>
      <c r="AJ414" s="2411"/>
      <c r="AK414" s="2411"/>
      <c r="AL414" s="2411"/>
      <c r="AM414" s="2411"/>
      <c r="AN414" s="2411"/>
      <c r="AO414" s="2411"/>
      <c r="AP414" s="2411"/>
      <c r="AQ414" s="2411"/>
      <c r="AR414" s="2411"/>
      <c r="AS414" s="2411"/>
      <c r="AT414" s="2411"/>
      <c r="AU414" s="2411"/>
      <c r="AZ414" s="2411"/>
      <c r="CB414" s="2411"/>
      <c r="CC414" s="2411"/>
      <c r="CD414" s="2411"/>
    </row>
    <row r="415" spans="26:82" ht="14.25" customHeight="1" x14ac:dyDescent="0.25">
      <c r="Z415" s="2411"/>
      <c r="AA415" s="2411"/>
      <c r="AB415" s="2411"/>
      <c r="AC415" s="2411"/>
      <c r="AD415" s="2411"/>
      <c r="AE415" s="2411"/>
      <c r="AF415" s="2411"/>
      <c r="AG415" s="2411"/>
      <c r="AH415" s="2411"/>
      <c r="AI415" s="2411"/>
      <c r="AJ415" s="2411"/>
      <c r="AK415" s="2411"/>
      <c r="AL415" s="2411"/>
      <c r="AM415" s="2411"/>
      <c r="AN415" s="2411"/>
      <c r="AO415" s="2411"/>
      <c r="AP415" s="2411"/>
      <c r="AQ415" s="2411"/>
      <c r="AR415" s="2411"/>
      <c r="AS415" s="2411"/>
      <c r="AT415" s="2411"/>
      <c r="AU415" s="2411"/>
      <c r="AZ415" s="2411"/>
      <c r="CB415" s="2411"/>
      <c r="CC415" s="2411"/>
      <c r="CD415" s="2411"/>
    </row>
    <row r="416" spans="26:82" ht="14.25" customHeight="1" x14ac:dyDescent="0.25">
      <c r="Z416" s="2411"/>
      <c r="AA416" s="2411"/>
      <c r="AB416" s="2411"/>
      <c r="AC416" s="2411"/>
      <c r="AD416" s="2411"/>
      <c r="AE416" s="2411"/>
      <c r="AF416" s="2411"/>
      <c r="AG416" s="2411"/>
      <c r="AH416" s="2411"/>
      <c r="AI416" s="2411"/>
      <c r="AJ416" s="2411"/>
      <c r="AK416" s="2411"/>
      <c r="AL416" s="2411"/>
      <c r="AM416" s="2411"/>
      <c r="AN416" s="2411"/>
      <c r="AO416" s="2411"/>
      <c r="AP416" s="2411"/>
      <c r="AQ416" s="2411"/>
      <c r="AR416" s="2411"/>
      <c r="AS416" s="2411"/>
      <c r="AT416" s="2411"/>
      <c r="AU416" s="2411"/>
      <c r="AZ416" s="2411"/>
      <c r="CB416" s="2411"/>
      <c r="CC416" s="2411"/>
      <c r="CD416" s="2411"/>
    </row>
    <row r="417" spans="26:82" ht="14.25" customHeight="1" x14ac:dyDescent="0.25">
      <c r="Z417" s="2411"/>
      <c r="AA417" s="2411"/>
      <c r="AB417" s="2411"/>
      <c r="AC417" s="2411"/>
      <c r="AD417" s="2411"/>
      <c r="AE417" s="2411"/>
      <c r="AF417" s="2411"/>
      <c r="AG417" s="2411"/>
      <c r="AH417" s="2411"/>
      <c r="AI417" s="2411"/>
      <c r="AJ417" s="2411"/>
      <c r="AK417" s="2411"/>
      <c r="AL417" s="2411"/>
      <c r="AM417" s="2411"/>
      <c r="AN417" s="2411"/>
      <c r="AO417" s="2411"/>
      <c r="AP417" s="2411"/>
      <c r="AQ417" s="2411"/>
      <c r="AR417" s="2411"/>
      <c r="AS417" s="2411"/>
      <c r="AT417" s="2411"/>
      <c r="AU417" s="2411"/>
      <c r="AZ417" s="2411"/>
      <c r="CB417" s="2411"/>
      <c r="CC417" s="2411"/>
      <c r="CD417" s="2411"/>
    </row>
    <row r="418" spans="26:82" ht="14.25" customHeight="1" x14ac:dyDescent="0.25">
      <c r="Z418" s="2411"/>
      <c r="AA418" s="2411"/>
      <c r="AB418" s="2411"/>
      <c r="AC418" s="2411"/>
      <c r="AD418" s="2411"/>
      <c r="AE418" s="2411"/>
      <c r="AF418" s="2411"/>
      <c r="AG418" s="2411"/>
      <c r="AH418" s="2411"/>
      <c r="AI418" s="2411"/>
      <c r="AJ418" s="2411"/>
      <c r="AK418" s="2411"/>
      <c r="AL418" s="2411"/>
      <c r="AM418" s="2411"/>
      <c r="AN418" s="2411"/>
      <c r="AO418" s="2411"/>
      <c r="AP418" s="2411"/>
      <c r="AQ418" s="2411"/>
      <c r="AR418" s="2411"/>
      <c r="AS418" s="2411"/>
      <c r="AT418" s="2411"/>
      <c r="AU418" s="2411"/>
      <c r="AZ418" s="2411"/>
      <c r="CB418" s="2411"/>
      <c r="CC418" s="2411"/>
      <c r="CD418" s="2411"/>
    </row>
    <row r="419" spans="26:82" ht="14.25" customHeight="1" x14ac:dyDescent="0.25">
      <c r="Z419" s="2411"/>
      <c r="AA419" s="2411"/>
      <c r="AB419" s="2411"/>
      <c r="AC419" s="2411"/>
      <c r="AD419" s="2411"/>
      <c r="AE419" s="2411"/>
      <c r="AF419" s="2411"/>
      <c r="AG419" s="2411"/>
      <c r="AH419" s="2411"/>
      <c r="AI419" s="2411"/>
      <c r="AJ419" s="2411"/>
      <c r="AK419" s="2411"/>
      <c r="AL419" s="2411"/>
      <c r="AM419" s="2411"/>
      <c r="AN419" s="2411"/>
      <c r="AO419" s="2411"/>
      <c r="AP419" s="2411"/>
      <c r="AQ419" s="2411"/>
      <c r="AR419" s="2411"/>
      <c r="AS419" s="2411"/>
      <c r="AT419" s="2411"/>
      <c r="AU419" s="2411"/>
      <c r="AZ419" s="2411"/>
      <c r="CB419" s="2411"/>
      <c r="CC419" s="2411"/>
      <c r="CD419" s="2411"/>
    </row>
    <row r="420" spans="26:82" ht="14.25" customHeight="1" x14ac:dyDescent="0.25">
      <c r="Z420" s="2411"/>
      <c r="AA420" s="2411"/>
      <c r="AB420" s="2411"/>
      <c r="AC420" s="2411"/>
      <c r="AD420" s="2411"/>
      <c r="AE420" s="2411"/>
      <c r="AF420" s="2411"/>
      <c r="AG420" s="2411"/>
      <c r="AH420" s="2411"/>
      <c r="AI420" s="2411"/>
      <c r="AJ420" s="2411"/>
      <c r="AK420" s="2411"/>
      <c r="AL420" s="2411"/>
      <c r="AM420" s="2411"/>
      <c r="AN420" s="2411"/>
      <c r="AO420" s="2411"/>
      <c r="AP420" s="2411"/>
      <c r="AQ420" s="2411"/>
      <c r="AR420" s="2411"/>
      <c r="AS420" s="2411"/>
      <c r="AT420" s="2411"/>
      <c r="AU420" s="2411"/>
      <c r="AZ420" s="2411"/>
      <c r="CB420" s="2411"/>
      <c r="CC420" s="2411"/>
      <c r="CD420" s="2411"/>
    </row>
    <row r="421" spans="26:82" ht="14.25" customHeight="1" x14ac:dyDescent="0.25">
      <c r="Z421" s="2411"/>
      <c r="AA421" s="2411"/>
      <c r="AB421" s="2411"/>
      <c r="AC421" s="2411"/>
      <c r="AD421" s="2411"/>
      <c r="AE421" s="2411"/>
      <c r="AF421" s="2411"/>
      <c r="AG421" s="2411"/>
      <c r="AH421" s="2411"/>
      <c r="AI421" s="2411"/>
      <c r="AJ421" s="2411"/>
      <c r="AK421" s="2411"/>
      <c r="AL421" s="2411"/>
      <c r="AM421" s="2411"/>
      <c r="AN421" s="2411"/>
      <c r="AO421" s="2411"/>
      <c r="AP421" s="2411"/>
      <c r="AQ421" s="2411"/>
      <c r="AR421" s="2411"/>
      <c r="AS421" s="2411"/>
      <c r="AT421" s="2411"/>
      <c r="AU421" s="2411"/>
      <c r="AZ421" s="2411"/>
      <c r="CB421" s="2411"/>
      <c r="CC421" s="2411"/>
      <c r="CD421" s="2411"/>
    </row>
    <row r="422" spans="26:82" ht="14.25" customHeight="1" x14ac:dyDescent="0.25">
      <c r="Z422" s="2411"/>
      <c r="AA422" s="2411"/>
      <c r="AB422" s="2411"/>
      <c r="AC422" s="2411"/>
      <c r="AD422" s="2411"/>
      <c r="AE422" s="2411"/>
      <c r="AF422" s="2411"/>
      <c r="AG422" s="2411"/>
      <c r="AH422" s="2411"/>
      <c r="AI422" s="2411"/>
      <c r="AJ422" s="2411"/>
      <c r="AK422" s="2411"/>
      <c r="AL422" s="2411"/>
      <c r="AM422" s="2411"/>
      <c r="AN422" s="2411"/>
      <c r="AO422" s="2411"/>
      <c r="AP422" s="2411"/>
      <c r="AQ422" s="2411"/>
      <c r="AR422" s="2411"/>
      <c r="AS422" s="2411"/>
      <c r="AT422" s="2411"/>
      <c r="AU422" s="2411"/>
      <c r="AZ422" s="2411"/>
      <c r="CB422" s="2411"/>
      <c r="CC422" s="2411"/>
      <c r="CD422" s="2411"/>
    </row>
    <row r="423" spans="26:82" ht="14.25" customHeight="1" x14ac:dyDescent="0.25">
      <c r="Z423" s="2411"/>
      <c r="AA423" s="2411"/>
      <c r="AB423" s="2411"/>
      <c r="AC423" s="2411"/>
      <c r="AD423" s="2411"/>
      <c r="AE423" s="2411"/>
      <c r="AF423" s="2411"/>
      <c r="AG423" s="2411"/>
      <c r="AH423" s="2411"/>
      <c r="AI423" s="2411"/>
      <c r="AJ423" s="2411"/>
      <c r="AK423" s="2411"/>
      <c r="AL423" s="2411"/>
      <c r="AM423" s="2411"/>
      <c r="AN423" s="2411"/>
      <c r="AO423" s="2411"/>
      <c r="AP423" s="2411"/>
      <c r="AQ423" s="2411"/>
      <c r="AR423" s="2411"/>
      <c r="AS423" s="2411"/>
      <c r="AT423" s="2411"/>
      <c r="AU423" s="2411"/>
      <c r="AZ423" s="2411"/>
      <c r="CB423" s="2411"/>
      <c r="CC423" s="2411"/>
      <c r="CD423" s="2411"/>
    </row>
    <row r="424" spans="26:82" ht="14.25" customHeight="1" x14ac:dyDescent="0.25">
      <c r="Z424" s="2411"/>
      <c r="AA424" s="2411"/>
      <c r="AB424" s="2411"/>
      <c r="AC424" s="2411"/>
      <c r="AD424" s="2411"/>
      <c r="AE424" s="2411"/>
      <c r="AF424" s="2411"/>
      <c r="AG424" s="2411"/>
      <c r="AH424" s="2411"/>
      <c r="AI424" s="2411"/>
      <c r="AJ424" s="2411"/>
      <c r="AK424" s="2411"/>
      <c r="AL424" s="2411"/>
      <c r="AM424" s="2411"/>
      <c r="AN424" s="2411"/>
      <c r="AO424" s="2411"/>
      <c r="AP424" s="2411"/>
      <c r="AQ424" s="2411"/>
      <c r="AR424" s="2411"/>
      <c r="AS424" s="2411"/>
      <c r="AT424" s="2411"/>
      <c r="AU424" s="2411"/>
      <c r="AZ424" s="2411"/>
      <c r="CB424" s="2411"/>
      <c r="CC424" s="2411"/>
      <c r="CD424" s="2411"/>
    </row>
    <row r="425" spans="26:82" ht="14.25" customHeight="1" x14ac:dyDescent="0.25">
      <c r="Z425" s="2411"/>
      <c r="AA425" s="2411"/>
      <c r="AB425" s="2411"/>
      <c r="AC425" s="2411"/>
      <c r="AD425" s="2411"/>
      <c r="AE425" s="2411"/>
      <c r="AF425" s="2411"/>
      <c r="AG425" s="2411"/>
      <c r="AH425" s="2411"/>
      <c r="AI425" s="2411"/>
      <c r="AJ425" s="2411"/>
      <c r="AK425" s="2411"/>
      <c r="AL425" s="2411"/>
      <c r="AM425" s="2411"/>
      <c r="AN425" s="2411"/>
      <c r="AO425" s="2411"/>
      <c r="AP425" s="2411"/>
      <c r="AQ425" s="2411"/>
      <c r="AR425" s="2411"/>
      <c r="AS425" s="2411"/>
      <c r="AT425" s="2411"/>
      <c r="AU425" s="2411"/>
      <c r="AZ425" s="2411"/>
      <c r="CB425" s="2411"/>
      <c r="CC425" s="2411"/>
      <c r="CD425" s="2411"/>
    </row>
    <row r="426" spans="26:82" ht="14.25" customHeight="1" x14ac:dyDescent="0.25">
      <c r="Z426" s="2411"/>
      <c r="AA426" s="2411"/>
      <c r="AB426" s="2411"/>
      <c r="AC426" s="2411"/>
      <c r="AD426" s="2411"/>
      <c r="AE426" s="2411"/>
      <c r="AF426" s="2411"/>
      <c r="AG426" s="2411"/>
      <c r="AH426" s="2411"/>
      <c r="AI426" s="2411"/>
      <c r="AJ426" s="2411"/>
      <c r="AK426" s="2411"/>
      <c r="AL426" s="2411"/>
      <c r="AM426" s="2411"/>
      <c r="AN426" s="2411"/>
      <c r="AO426" s="2411"/>
      <c r="AP426" s="2411"/>
      <c r="AQ426" s="2411"/>
      <c r="AR426" s="2411"/>
      <c r="AS426" s="2411"/>
      <c r="AT426" s="2411"/>
      <c r="AU426" s="2411"/>
      <c r="AZ426" s="2411"/>
      <c r="CB426" s="2411"/>
      <c r="CC426" s="2411"/>
      <c r="CD426" s="2411"/>
    </row>
    <row r="427" spans="26:82" ht="14.25" customHeight="1" x14ac:dyDescent="0.25">
      <c r="Z427" s="2411"/>
      <c r="AA427" s="2411"/>
      <c r="AB427" s="2411"/>
      <c r="AC427" s="2411"/>
      <c r="AD427" s="2411"/>
      <c r="AE427" s="2411"/>
      <c r="AF427" s="2411"/>
      <c r="AG427" s="2411"/>
      <c r="AH427" s="2411"/>
      <c r="AI427" s="2411"/>
      <c r="AJ427" s="2411"/>
      <c r="AK427" s="2411"/>
      <c r="AL427" s="2411"/>
      <c r="AM427" s="2411"/>
      <c r="AN427" s="2411"/>
      <c r="AO427" s="2411"/>
      <c r="AP427" s="2411"/>
      <c r="AQ427" s="2411"/>
      <c r="AR427" s="2411"/>
      <c r="AS427" s="2411"/>
      <c r="AT427" s="2411"/>
      <c r="AU427" s="2411"/>
      <c r="AZ427" s="2411"/>
      <c r="CB427" s="2411"/>
      <c r="CC427" s="2411"/>
      <c r="CD427" s="2411"/>
    </row>
    <row r="428" spans="26:82" ht="14.25" customHeight="1" x14ac:dyDescent="0.25">
      <c r="Z428" s="2411"/>
      <c r="AA428" s="2411"/>
      <c r="AB428" s="2411"/>
      <c r="AC428" s="2411"/>
      <c r="AD428" s="2411"/>
      <c r="AE428" s="2411"/>
      <c r="AF428" s="2411"/>
      <c r="AG428" s="2411"/>
      <c r="AH428" s="2411"/>
      <c r="AI428" s="2411"/>
      <c r="AJ428" s="2411"/>
      <c r="AK428" s="2411"/>
      <c r="AL428" s="2411"/>
      <c r="AM428" s="2411"/>
      <c r="AN428" s="2411"/>
      <c r="AO428" s="2411"/>
      <c r="AP428" s="2411"/>
      <c r="AQ428" s="2411"/>
      <c r="AR428" s="2411"/>
      <c r="AS428" s="2411"/>
      <c r="AT428" s="2411"/>
      <c r="AU428" s="2411"/>
      <c r="AZ428" s="2411"/>
      <c r="CB428" s="2411"/>
      <c r="CC428" s="2411"/>
      <c r="CD428" s="2411"/>
    </row>
    <row r="429" spans="26:82" ht="14.25" customHeight="1" x14ac:dyDescent="0.25">
      <c r="Z429" s="2411"/>
      <c r="AA429" s="2411"/>
      <c r="AB429" s="2411"/>
      <c r="AC429" s="2411"/>
      <c r="AD429" s="2411"/>
      <c r="AE429" s="2411"/>
      <c r="AF429" s="2411"/>
      <c r="AG429" s="2411"/>
      <c r="AH429" s="2411"/>
      <c r="AI429" s="2411"/>
      <c r="AJ429" s="2411"/>
      <c r="AK429" s="2411"/>
      <c r="AL429" s="2411"/>
      <c r="AM429" s="2411"/>
      <c r="AN429" s="2411"/>
      <c r="AO429" s="2411"/>
      <c r="AP429" s="2411"/>
      <c r="AQ429" s="2411"/>
      <c r="AR429" s="2411"/>
      <c r="AS429" s="2411"/>
      <c r="AT429" s="2411"/>
      <c r="AU429" s="2411"/>
      <c r="AZ429" s="2411"/>
      <c r="CB429" s="2411"/>
      <c r="CC429" s="2411"/>
      <c r="CD429" s="2411"/>
    </row>
    <row r="430" spans="26:82" ht="14.25" customHeight="1" x14ac:dyDescent="0.25">
      <c r="Z430" s="2411"/>
      <c r="AA430" s="2411"/>
      <c r="AB430" s="2411"/>
      <c r="AC430" s="2411"/>
      <c r="AD430" s="2411"/>
      <c r="AE430" s="2411"/>
      <c r="AF430" s="2411"/>
      <c r="AG430" s="2411"/>
      <c r="AH430" s="2411"/>
      <c r="AI430" s="2411"/>
      <c r="AJ430" s="2411"/>
      <c r="AK430" s="2411"/>
      <c r="AL430" s="2411"/>
      <c r="AM430" s="2411"/>
      <c r="AN430" s="2411"/>
      <c r="AO430" s="2411"/>
      <c r="AP430" s="2411"/>
      <c r="AQ430" s="2411"/>
      <c r="AR430" s="2411"/>
      <c r="AS430" s="2411"/>
      <c r="AT430" s="2411"/>
      <c r="AU430" s="2411"/>
      <c r="AZ430" s="2411"/>
      <c r="CB430" s="2411"/>
      <c r="CC430" s="2411"/>
      <c r="CD430" s="2411"/>
    </row>
    <row r="431" spans="26:82" ht="14.25" customHeight="1" x14ac:dyDescent="0.25">
      <c r="Z431" s="2411"/>
      <c r="AA431" s="2411"/>
      <c r="AB431" s="2411"/>
      <c r="AC431" s="2411"/>
      <c r="AD431" s="2411"/>
      <c r="AE431" s="2411"/>
      <c r="AF431" s="2411"/>
      <c r="AG431" s="2411"/>
      <c r="AH431" s="2411"/>
      <c r="AI431" s="2411"/>
      <c r="AJ431" s="2411"/>
      <c r="AK431" s="2411"/>
      <c r="AL431" s="2411"/>
      <c r="AM431" s="2411"/>
      <c r="AN431" s="2411"/>
      <c r="AO431" s="2411"/>
      <c r="AP431" s="2411"/>
      <c r="AQ431" s="2411"/>
      <c r="AR431" s="2411"/>
      <c r="AS431" s="2411"/>
      <c r="AT431" s="2411"/>
      <c r="AU431" s="2411"/>
      <c r="AZ431" s="2411"/>
      <c r="CB431" s="2411"/>
      <c r="CC431" s="2411"/>
      <c r="CD431" s="2411"/>
    </row>
    <row r="432" spans="26:82" ht="14.25" customHeight="1" x14ac:dyDescent="0.25">
      <c r="Z432" s="2411"/>
      <c r="AA432" s="2411"/>
      <c r="AB432" s="2411"/>
      <c r="AC432" s="2411"/>
      <c r="AD432" s="2411"/>
      <c r="AE432" s="2411"/>
      <c r="AF432" s="2411"/>
      <c r="AG432" s="2411"/>
      <c r="AH432" s="2411"/>
      <c r="AI432" s="2411"/>
      <c r="AJ432" s="2411"/>
      <c r="AK432" s="2411"/>
      <c r="AL432" s="2411"/>
      <c r="AM432" s="2411"/>
      <c r="AN432" s="2411"/>
      <c r="AO432" s="2411"/>
      <c r="AP432" s="2411"/>
      <c r="AQ432" s="2411"/>
      <c r="AR432" s="2411"/>
      <c r="AS432" s="2411"/>
      <c r="AT432" s="2411"/>
      <c r="AU432" s="2411"/>
      <c r="AZ432" s="2411"/>
      <c r="CB432" s="2411"/>
      <c r="CC432" s="2411"/>
      <c r="CD432" s="2411"/>
    </row>
    <row r="433" spans="26:82" ht="14.25" customHeight="1" x14ac:dyDescent="0.25">
      <c r="Z433" s="2411"/>
      <c r="AA433" s="2411"/>
      <c r="AB433" s="2411"/>
      <c r="AC433" s="2411"/>
      <c r="AD433" s="2411"/>
      <c r="AE433" s="2411"/>
      <c r="AF433" s="2411"/>
      <c r="AG433" s="2411"/>
      <c r="AH433" s="2411"/>
      <c r="AI433" s="2411"/>
      <c r="AJ433" s="2411"/>
      <c r="AK433" s="2411"/>
      <c r="AL433" s="2411"/>
      <c r="AM433" s="2411"/>
      <c r="AN433" s="2411"/>
      <c r="AO433" s="2411"/>
      <c r="AP433" s="2411"/>
      <c r="AQ433" s="2411"/>
      <c r="AR433" s="2411"/>
      <c r="AS433" s="2411"/>
      <c r="AT433" s="2411"/>
      <c r="AU433" s="2411"/>
      <c r="AZ433" s="2411"/>
      <c r="CB433" s="2411"/>
      <c r="CC433" s="2411"/>
      <c r="CD433" s="2411"/>
    </row>
    <row r="434" spans="26:82" ht="14.25" customHeight="1" x14ac:dyDescent="0.25">
      <c r="Z434" s="2411"/>
      <c r="AA434" s="2411"/>
      <c r="AB434" s="2411"/>
      <c r="AC434" s="2411"/>
      <c r="AD434" s="2411"/>
      <c r="AE434" s="2411"/>
      <c r="AF434" s="2411"/>
      <c r="AG434" s="2411"/>
      <c r="AH434" s="2411"/>
      <c r="AI434" s="2411"/>
      <c r="AJ434" s="2411"/>
      <c r="AK434" s="2411"/>
      <c r="AL434" s="2411"/>
      <c r="AM434" s="2411"/>
      <c r="AN434" s="2411"/>
      <c r="AO434" s="2411"/>
      <c r="AP434" s="2411"/>
      <c r="AQ434" s="2411"/>
      <c r="AR434" s="2411"/>
      <c r="AS434" s="2411"/>
      <c r="AT434" s="2411"/>
      <c r="AU434" s="2411"/>
      <c r="AZ434" s="2411"/>
      <c r="CB434" s="2411"/>
      <c r="CC434" s="2411"/>
      <c r="CD434" s="2411"/>
    </row>
    <row r="435" spans="26:82" ht="14.25" customHeight="1" x14ac:dyDescent="0.25">
      <c r="Z435" s="2411"/>
      <c r="AA435" s="2411"/>
      <c r="AB435" s="2411"/>
      <c r="AC435" s="2411"/>
      <c r="AD435" s="2411"/>
      <c r="AE435" s="2411"/>
      <c r="AF435" s="2411"/>
      <c r="AG435" s="2411"/>
      <c r="AH435" s="2411"/>
      <c r="AI435" s="2411"/>
      <c r="AJ435" s="2411"/>
      <c r="AK435" s="2411"/>
      <c r="AL435" s="2411"/>
      <c r="AM435" s="2411"/>
      <c r="AN435" s="2411"/>
      <c r="AO435" s="2411"/>
      <c r="AP435" s="2411"/>
      <c r="AQ435" s="2411"/>
      <c r="AR435" s="2411"/>
      <c r="AS435" s="2411"/>
      <c r="AT435" s="2411"/>
      <c r="AU435" s="2411"/>
      <c r="AZ435" s="2411"/>
      <c r="CB435" s="2411"/>
      <c r="CC435" s="2411"/>
      <c r="CD435" s="2411"/>
    </row>
    <row r="436" spans="26:82" ht="14.25" customHeight="1" x14ac:dyDescent="0.25">
      <c r="Z436" s="2411"/>
      <c r="AA436" s="2411"/>
      <c r="AB436" s="2411"/>
      <c r="AC436" s="2411"/>
      <c r="AD436" s="2411"/>
      <c r="AE436" s="2411"/>
      <c r="AF436" s="2411"/>
      <c r="AG436" s="2411"/>
      <c r="AH436" s="2411"/>
      <c r="AI436" s="2411"/>
      <c r="AJ436" s="2411"/>
      <c r="AK436" s="2411"/>
      <c r="AL436" s="2411"/>
      <c r="AM436" s="2411"/>
      <c r="AN436" s="2411"/>
      <c r="AO436" s="2411"/>
      <c r="AP436" s="2411"/>
      <c r="AQ436" s="2411"/>
      <c r="AR436" s="2411"/>
      <c r="AS436" s="2411"/>
      <c r="AT436" s="2411"/>
      <c r="AU436" s="2411"/>
      <c r="AZ436" s="2411"/>
      <c r="CB436" s="2411"/>
      <c r="CC436" s="2411"/>
      <c r="CD436" s="2411"/>
    </row>
    <row r="437" spans="26:82" ht="14.25" customHeight="1" x14ac:dyDescent="0.25">
      <c r="Z437" s="2411"/>
      <c r="AA437" s="2411"/>
      <c r="AB437" s="2411"/>
      <c r="AC437" s="2411"/>
      <c r="AD437" s="2411"/>
      <c r="AE437" s="2411"/>
      <c r="AF437" s="2411"/>
      <c r="AG437" s="2411"/>
      <c r="AH437" s="2411"/>
      <c r="AI437" s="2411"/>
      <c r="AJ437" s="2411"/>
      <c r="AK437" s="2411"/>
      <c r="AL437" s="2411"/>
      <c r="AM437" s="2411"/>
      <c r="AN437" s="2411"/>
      <c r="AO437" s="2411"/>
      <c r="AP437" s="2411"/>
      <c r="AQ437" s="2411"/>
      <c r="AR437" s="2411"/>
      <c r="AS437" s="2411"/>
      <c r="AT437" s="2411"/>
      <c r="AU437" s="2411"/>
      <c r="AZ437" s="2411"/>
      <c r="CB437" s="2411"/>
      <c r="CC437" s="2411"/>
      <c r="CD437" s="2411"/>
    </row>
    <row r="438" spans="26:82" ht="14.25" customHeight="1" x14ac:dyDescent="0.25">
      <c r="Z438" s="2411"/>
      <c r="AA438" s="2411"/>
      <c r="AB438" s="2411"/>
      <c r="AC438" s="2411"/>
      <c r="AD438" s="2411"/>
      <c r="AE438" s="2411"/>
      <c r="AF438" s="2411"/>
      <c r="AG438" s="2411"/>
      <c r="AH438" s="2411"/>
      <c r="AI438" s="2411"/>
      <c r="AJ438" s="2411"/>
      <c r="AK438" s="2411"/>
      <c r="AL438" s="2411"/>
      <c r="AM438" s="2411"/>
      <c r="AN438" s="2411"/>
      <c r="AO438" s="2411"/>
      <c r="AP438" s="2411"/>
      <c r="AQ438" s="2411"/>
      <c r="AR438" s="2411"/>
      <c r="AS438" s="2411"/>
      <c r="AT438" s="2411"/>
      <c r="AU438" s="2411"/>
      <c r="AZ438" s="2411"/>
      <c r="CB438" s="2411"/>
      <c r="CC438" s="2411"/>
      <c r="CD438" s="2411"/>
    </row>
    <row r="439" spans="26:82" ht="14.25" customHeight="1" x14ac:dyDescent="0.25">
      <c r="Z439" s="2411"/>
      <c r="AA439" s="2411"/>
      <c r="AB439" s="2411"/>
      <c r="AC439" s="2411"/>
      <c r="AD439" s="2411"/>
      <c r="AE439" s="2411"/>
      <c r="AF439" s="2411"/>
      <c r="AG439" s="2411"/>
      <c r="AH439" s="2411"/>
      <c r="AI439" s="2411"/>
      <c r="AJ439" s="2411"/>
      <c r="AK439" s="2411"/>
      <c r="AL439" s="2411"/>
      <c r="AM439" s="2411"/>
      <c r="AN439" s="2411"/>
      <c r="AO439" s="2411"/>
      <c r="AP439" s="2411"/>
      <c r="AQ439" s="2411"/>
      <c r="AR439" s="2411"/>
      <c r="AS439" s="2411"/>
      <c r="AT439" s="2411"/>
      <c r="AU439" s="2411"/>
      <c r="AZ439" s="2411"/>
      <c r="CB439" s="2411"/>
      <c r="CC439" s="2411"/>
      <c r="CD439" s="2411"/>
    </row>
    <row r="440" spans="26:82" ht="14.25" customHeight="1" x14ac:dyDescent="0.25">
      <c r="Z440" s="2411"/>
      <c r="AA440" s="2411"/>
      <c r="AB440" s="2411"/>
      <c r="AC440" s="2411"/>
      <c r="AD440" s="2411"/>
      <c r="AE440" s="2411"/>
      <c r="AF440" s="2411"/>
      <c r="AG440" s="2411"/>
      <c r="AH440" s="2411"/>
      <c r="AI440" s="2411"/>
      <c r="AJ440" s="2411"/>
      <c r="AK440" s="2411"/>
      <c r="AL440" s="2411"/>
      <c r="AM440" s="2411"/>
      <c r="AN440" s="2411"/>
      <c r="AO440" s="2411"/>
      <c r="AP440" s="2411"/>
      <c r="AQ440" s="2411"/>
      <c r="AR440" s="2411"/>
      <c r="AS440" s="2411"/>
      <c r="AT440" s="2411"/>
      <c r="AU440" s="2411"/>
      <c r="AZ440" s="2411"/>
      <c r="CB440" s="2411"/>
      <c r="CC440" s="2411"/>
      <c r="CD440" s="2411"/>
    </row>
    <row r="441" spans="26:82" ht="14.25" customHeight="1" x14ac:dyDescent="0.25">
      <c r="Z441" s="2411"/>
      <c r="AA441" s="2411"/>
      <c r="AB441" s="2411"/>
      <c r="AC441" s="2411"/>
      <c r="AD441" s="2411"/>
      <c r="AE441" s="2411"/>
      <c r="AF441" s="2411"/>
      <c r="AG441" s="2411"/>
      <c r="AH441" s="2411"/>
      <c r="AI441" s="2411"/>
      <c r="AJ441" s="2411"/>
      <c r="AK441" s="2411"/>
      <c r="AL441" s="2411"/>
      <c r="AM441" s="2411"/>
      <c r="AN441" s="2411"/>
      <c r="AO441" s="2411"/>
      <c r="AP441" s="2411"/>
      <c r="AQ441" s="2411"/>
      <c r="AR441" s="2411"/>
      <c r="AS441" s="2411"/>
      <c r="AT441" s="2411"/>
      <c r="AU441" s="2411"/>
      <c r="AZ441" s="2411"/>
      <c r="CB441" s="2411"/>
      <c r="CC441" s="2411"/>
      <c r="CD441" s="2411"/>
    </row>
    <row r="442" spans="26:82" ht="14.25" customHeight="1" x14ac:dyDescent="0.25">
      <c r="Z442" s="2411"/>
      <c r="AA442" s="2411"/>
      <c r="AB442" s="2411"/>
      <c r="AC442" s="2411"/>
      <c r="AD442" s="2411"/>
      <c r="AE442" s="2411"/>
      <c r="AF442" s="2411"/>
      <c r="AG442" s="2411"/>
      <c r="AH442" s="2411"/>
      <c r="AI442" s="2411"/>
      <c r="AJ442" s="2411"/>
      <c r="AK442" s="2411"/>
      <c r="AL442" s="2411"/>
      <c r="AM442" s="2411"/>
      <c r="AN442" s="2411"/>
      <c r="AO442" s="2411"/>
      <c r="AP442" s="2411"/>
      <c r="AQ442" s="2411"/>
      <c r="AR442" s="2411"/>
      <c r="AS442" s="2411"/>
      <c r="AT442" s="2411"/>
      <c r="AU442" s="2411"/>
      <c r="AZ442" s="2411"/>
      <c r="CB442" s="2411"/>
      <c r="CC442" s="2411"/>
      <c r="CD442" s="2411"/>
    </row>
    <row r="443" spans="26:82" ht="14.25" customHeight="1" x14ac:dyDescent="0.25">
      <c r="Z443" s="2411"/>
      <c r="AA443" s="2411"/>
      <c r="AB443" s="2411"/>
      <c r="AC443" s="2411"/>
      <c r="AD443" s="2411"/>
      <c r="AE443" s="2411"/>
      <c r="AF443" s="2411"/>
      <c r="AG443" s="2411"/>
      <c r="AH443" s="2411"/>
      <c r="AI443" s="2411"/>
      <c r="AJ443" s="2411"/>
      <c r="AK443" s="2411"/>
      <c r="AL443" s="2411"/>
      <c r="AM443" s="2411"/>
      <c r="AN443" s="2411"/>
      <c r="AO443" s="2411"/>
      <c r="AP443" s="2411"/>
      <c r="AQ443" s="2411"/>
      <c r="AR443" s="2411"/>
      <c r="AS443" s="2411"/>
      <c r="AT443" s="2411"/>
      <c r="AU443" s="2411"/>
      <c r="AZ443" s="2411"/>
      <c r="CB443" s="2411"/>
      <c r="CC443" s="2411"/>
      <c r="CD443" s="2411"/>
    </row>
    <row r="444" spans="26:82" ht="14.25" customHeight="1" x14ac:dyDescent="0.25">
      <c r="Z444" s="2411"/>
      <c r="AA444" s="2411"/>
      <c r="AB444" s="2411"/>
      <c r="AC444" s="2411"/>
      <c r="AD444" s="2411"/>
      <c r="AE444" s="2411"/>
      <c r="AF444" s="2411"/>
      <c r="AG444" s="2411"/>
      <c r="AH444" s="2411"/>
      <c r="AI444" s="2411"/>
      <c r="AJ444" s="2411"/>
      <c r="AK444" s="2411"/>
      <c r="AL444" s="2411"/>
      <c r="AM444" s="2411"/>
      <c r="AN444" s="2411"/>
      <c r="AO444" s="2411"/>
      <c r="AP444" s="2411"/>
      <c r="AQ444" s="2411"/>
      <c r="AR444" s="2411"/>
      <c r="AS444" s="2411"/>
      <c r="AT444" s="2411"/>
      <c r="AU444" s="2411"/>
      <c r="AZ444" s="2411"/>
      <c r="CB444" s="2411"/>
      <c r="CC444" s="2411"/>
      <c r="CD444" s="2411"/>
    </row>
    <row r="445" spans="26:82" ht="14.25" customHeight="1" x14ac:dyDescent="0.25">
      <c r="Z445" s="2411"/>
      <c r="AA445" s="2411"/>
      <c r="AB445" s="2411"/>
      <c r="AC445" s="2411"/>
      <c r="AD445" s="2411"/>
      <c r="AE445" s="2411"/>
      <c r="AF445" s="2411"/>
      <c r="AG445" s="2411"/>
      <c r="AH445" s="2411"/>
      <c r="AI445" s="2411"/>
      <c r="AJ445" s="2411"/>
      <c r="AK445" s="2411"/>
      <c r="AL445" s="2411"/>
      <c r="AM445" s="2411"/>
      <c r="AN445" s="2411"/>
      <c r="AO445" s="2411"/>
      <c r="AP445" s="2411"/>
      <c r="AQ445" s="2411"/>
      <c r="AR445" s="2411"/>
      <c r="AS445" s="2411"/>
      <c r="AT445" s="2411"/>
      <c r="AU445" s="2411"/>
      <c r="AZ445" s="2411"/>
      <c r="CB445" s="2411"/>
      <c r="CC445" s="2411"/>
      <c r="CD445" s="2411"/>
    </row>
    <row r="446" spans="26:82" ht="14.25" customHeight="1" x14ac:dyDescent="0.25">
      <c r="Z446" s="2411"/>
      <c r="AA446" s="2411"/>
      <c r="AB446" s="2411"/>
      <c r="AC446" s="2411"/>
      <c r="AD446" s="2411"/>
      <c r="AE446" s="2411"/>
      <c r="AF446" s="2411"/>
      <c r="AG446" s="2411"/>
      <c r="AH446" s="2411"/>
      <c r="AI446" s="2411"/>
      <c r="AJ446" s="2411"/>
      <c r="AK446" s="2411"/>
      <c r="AL446" s="2411"/>
      <c r="AM446" s="2411"/>
      <c r="AN446" s="2411"/>
      <c r="AO446" s="2411"/>
      <c r="AP446" s="2411"/>
      <c r="AQ446" s="2411"/>
      <c r="AR446" s="2411"/>
      <c r="AS446" s="2411"/>
      <c r="AT446" s="2411"/>
      <c r="AU446" s="2411"/>
      <c r="AZ446" s="2411"/>
      <c r="CB446" s="2411"/>
      <c r="CC446" s="2411"/>
      <c r="CD446" s="2411"/>
    </row>
    <row r="447" spans="26:82" ht="14.25" customHeight="1" x14ac:dyDescent="0.25">
      <c r="Z447" s="2411"/>
      <c r="AA447" s="2411"/>
      <c r="AB447" s="2411"/>
      <c r="AC447" s="2411"/>
      <c r="AD447" s="2411"/>
      <c r="AE447" s="2411"/>
      <c r="AF447" s="2411"/>
      <c r="AG447" s="2411"/>
      <c r="AH447" s="2411"/>
      <c r="AI447" s="2411"/>
      <c r="AJ447" s="2411"/>
      <c r="AK447" s="2411"/>
      <c r="AL447" s="2411"/>
      <c r="AM447" s="2411"/>
      <c r="AN447" s="2411"/>
      <c r="AO447" s="2411"/>
      <c r="AP447" s="2411"/>
      <c r="AQ447" s="2411"/>
      <c r="AR447" s="2411"/>
      <c r="AS447" s="2411"/>
      <c r="AT447" s="2411"/>
      <c r="AU447" s="2411"/>
      <c r="AZ447" s="2411"/>
      <c r="CB447" s="2411"/>
      <c r="CC447" s="2411"/>
      <c r="CD447" s="2411"/>
    </row>
    <row r="448" spans="26:82" ht="14.25" customHeight="1" x14ac:dyDescent="0.25">
      <c r="Z448" s="2411"/>
      <c r="AA448" s="2411"/>
      <c r="AB448" s="2411"/>
      <c r="AC448" s="2411"/>
      <c r="AD448" s="2411"/>
      <c r="AE448" s="2411"/>
      <c r="AF448" s="2411"/>
      <c r="AG448" s="2411"/>
      <c r="AH448" s="2411"/>
      <c r="AI448" s="2411"/>
      <c r="AJ448" s="2411"/>
      <c r="AK448" s="2411"/>
      <c r="AL448" s="2411"/>
      <c r="AM448" s="2411"/>
      <c r="AN448" s="2411"/>
      <c r="AO448" s="2411"/>
      <c r="AP448" s="2411"/>
      <c r="AQ448" s="2411"/>
      <c r="AR448" s="2411"/>
      <c r="AS448" s="2411"/>
      <c r="AT448" s="2411"/>
      <c r="AU448" s="2411"/>
      <c r="AZ448" s="2411"/>
      <c r="CB448" s="2411"/>
      <c r="CC448" s="2411"/>
      <c r="CD448" s="2411"/>
    </row>
    <row r="449" spans="26:82" ht="14.25" customHeight="1" x14ac:dyDescent="0.25">
      <c r="Z449" s="2411"/>
      <c r="AA449" s="2411"/>
      <c r="AB449" s="2411"/>
      <c r="AC449" s="2411"/>
      <c r="AD449" s="2411"/>
      <c r="AE449" s="2411"/>
      <c r="AF449" s="2411"/>
      <c r="AG449" s="2411"/>
      <c r="AH449" s="2411"/>
      <c r="AI449" s="2411"/>
      <c r="AJ449" s="2411"/>
      <c r="AK449" s="2411"/>
      <c r="AL449" s="2411"/>
      <c r="AM449" s="2411"/>
      <c r="AN449" s="2411"/>
      <c r="AO449" s="2411"/>
      <c r="AP449" s="2411"/>
      <c r="AQ449" s="2411"/>
      <c r="AR449" s="2411"/>
      <c r="AS449" s="2411"/>
      <c r="AT449" s="2411"/>
      <c r="AU449" s="2411"/>
      <c r="AZ449" s="2411"/>
      <c r="CB449" s="2411"/>
      <c r="CC449" s="2411"/>
      <c r="CD449" s="2411"/>
    </row>
    <row r="450" spans="26:82" ht="14.25" customHeight="1" x14ac:dyDescent="0.25">
      <c r="Z450" s="2411"/>
      <c r="AA450" s="2411"/>
      <c r="AB450" s="2411"/>
      <c r="AC450" s="2411"/>
      <c r="AD450" s="2411"/>
      <c r="AE450" s="2411"/>
      <c r="AF450" s="2411"/>
      <c r="AG450" s="2411"/>
      <c r="AH450" s="2411"/>
      <c r="AI450" s="2411"/>
      <c r="AJ450" s="2411"/>
      <c r="AK450" s="2411"/>
      <c r="AL450" s="2411"/>
      <c r="AM450" s="2411"/>
      <c r="AN450" s="2411"/>
      <c r="AO450" s="2411"/>
      <c r="AP450" s="2411"/>
      <c r="AQ450" s="2411"/>
      <c r="AR450" s="2411"/>
      <c r="AS450" s="2411"/>
      <c r="AT450" s="2411"/>
      <c r="AU450" s="2411"/>
      <c r="AZ450" s="2411"/>
      <c r="CB450" s="2411"/>
      <c r="CC450" s="2411"/>
      <c r="CD450" s="2411"/>
    </row>
    <row r="451" spans="26:82" ht="14.25" customHeight="1" x14ac:dyDescent="0.25">
      <c r="Z451" s="2411"/>
      <c r="AA451" s="2411"/>
      <c r="AB451" s="2411"/>
      <c r="AC451" s="2411"/>
      <c r="AD451" s="2411"/>
      <c r="AE451" s="2411"/>
      <c r="AF451" s="2411"/>
      <c r="AG451" s="2411"/>
      <c r="AH451" s="2411"/>
      <c r="AI451" s="2411"/>
      <c r="AJ451" s="2411"/>
      <c r="AK451" s="2411"/>
      <c r="AL451" s="2411"/>
      <c r="AM451" s="2411"/>
      <c r="AN451" s="2411"/>
      <c r="AO451" s="2411"/>
      <c r="AP451" s="2411"/>
      <c r="AQ451" s="2411"/>
      <c r="AR451" s="2411"/>
      <c r="AS451" s="2411"/>
      <c r="AT451" s="2411"/>
      <c r="AU451" s="2411"/>
      <c r="AZ451" s="2411"/>
      <c r="CB451" s="2411"/>
      <c r="CC451" s="2411"/>
      <c r="CD451" s="2411"/>
    </row>
    <row r="452" spans="26:82" ht="14.25" customHeight="1" x14ac:dyDescent="0.25">
      <c r="Z452" s="2411"/>
      <c r="AA452" s="2411"/>
      <c r="AB452" s="2411"/>
      <c r="AC452" s="2411"/>
      <c r="AD452" s="2411"/>
      <c r="AE452" s="2411"/>
      <c r="AF452" s="2411"/>
      <c r="AG452" s="2411"/>
      <c r="AH452" s="2411"/>
      <c r="AI452" s="2411"/>
      <c r="AJ452" s="2411"/>
      <c r="AK452" s="2411"/>
      <c r="AL452" s="2411"/>
      <c r="AM452" s="2411"/>
      <c r="AN452" s="2411"/>
      <c r="AO452" s="2411"/>
      <c r="AP452" s="2411"/>
      <c r="AQ452" s="2411"/>
      <c r="AR452" s="2411"/>
      <c r="AS452" s="2411"/>
      <c r="AT452" s="2411"/>
      <c r="AU452" s="2411"/>
      <c r="AZ452" s="2411"/>
      <c r="CB452" s="2411"/>
      <c r="CC452" s="2411"/>
      <c r="CD452" s="2411"/>
    </row>
    <row r="453" spans="26:82" ht="14.25" customHeight="1" x14ac:dyDescent="0.25">
      <c r="Z453" s="2411"/>
      <c r="AA453" s="2411"/>
      <c r="AB453" s="2411"/>
      <c r="AC453" s="2411"/>
      <c r="AD453" s="2411"/>
      <c r="AE453" s="2411"/>
      <c r="AF453" s="2411"/>
      <c r="AG453" s="2411"/>
      <c r="AH453" s="2411"/>
      <c r="AI453" s="2411"/>
      <c r="AJ453" s="2411"/>
      <c r="AK453" s="2411"/>
      <c r="AL453" s="2411"/>
      <c r="AM453" s="2411"/>
      <c r="AN453" s="2411"/>
      <c r="AO453" s="2411"/>
      <c r="AP453" s="2411"/>
      <c r="AQ453" s="2411"/>
      <c r="AR453" s="2411"/>
      <c r="AS453" s="2411"/>
      <c r="AT453" s="2411"/>
      <c r="AU453" s="2411"/>
      <c r="AZ453" s="2411"/>
      <c r="CB453" s="2411"/>
      <c r="CC453" s="2411"/>
      <c r="CD453" s="2411"/>
    </row>
    <row r="454" spans="26:82" ht="14.25" customHeight="1" x14ac:dyDescent="0.25">
      <c r="Z454" s="2411"/>
      <c r="AA454" s="2411"/>
      <c r="AB454" s="2411"/>
      <c r="AC454" s="2411"/>
      <c r="AD454" s="2411"/>
      <c r="AE454" s="2411"/>
      <c r="AF454" s="2411"/>
      <c r="AG454" s="2411"/>
      <c r="AH454" s="2411"/>
      <c r="AI454" s="2411"/>
      <c r="AJ454" s="2411"/>
      <c r="AK454" s="2411"/>
      <c r="AL454" s="2411"/>
      <c r="AM454" s="2411"/>
      <c r="AN454" s="2411"/>
      <c r="AO454" s="2411"/>
      <c r="AP454" s="2411"/>
      <c r="AQ454" s="2411"/>
      <c r="AR454" s="2411"/>
      <c r="AS454" s="2411"/>
      <c r="AT454" s="2411"/>
      <c r="AU454" s="2411"/>
      <c r="AZ454" s="2411"/>
      <c r="CB454" s="2411"/>
      <c r="CC454" s="2411"/>
      <c r="CD454" s="2411"/>
    </row>
    <row r="455" spans="26:82" ht="14.25" customHeight="1" x14ac:dyDescent="0.25">
      <c r="Z455" s="2411"/>
      <c r="AA455" s="2411"/>
      <c r="AB455" s="2411"/>
      <c r="AC455" s="2411"/>
      <c r="AD455" s="2411"/>
      <c r="AE455" s="2411"/>
      <c r="AF455" s="2411"/>
      <c r="AG455" s="2411"/>
      <c r="AH455" s="2411"/>
      <c r="AI455" s="2411"/>
      <c r="AJ455" s="2411"/>
      <c r="AK455" s="2411"/>
      <c r="AL455" s="2411"/>
      <c r="AM455" s="2411"/>
      <c r="AN455" s="2411"/>
      <c r="AO455" s="2411"/>
      <c r="AP455" s="2411"/>
      <c r="AQ455" s="2411"/>
      <c r="AR455" s="2411"/>
      <c r="AS455" s="2411"/>
      <c r="AT455" s="2411"/>
      <c r="AU455" s="2411"/>
      <c r="AZ455" s="2411"/>
      <c r="CB455" s="2411"/>
      <c r="CC455" s="2411"/>
      <c r="CD455" s="2411"/>
    </row>
    <row r="456" spans="26:82" ht="14.25" customHeight="1" x14ac:dyDescent="0.25">
      <c r="Z456" s="2411"/>
      <c r="AA456" s="2411"/>
      <c r="AB456" s="2411"/>
      <c r="AC456" s="2411"/>
      <c r="AD456" s="2411"/>
      <c r="AE456" s="2411"/>
      <c r="AF456" s="2411"/>
      <c r="AG456" s="2411"/>
      <c r="AH456" s="2411"/>
      <c r="AI456" s="2411"/>
      <c r="AJ456" s="2411"/>
      <c r="AK456" s="2411"/>
      <c r="AL456" s="2411"/>
      <c r="AM456" s="2411"/>
      <c r="AN456" s="2411"/>
      <c r="AO456" s="2411"/>
      <c r="AP456" s="2411"/>
      <c r="AQ456" s="2411"/>
      <c r="AR456" s="2411"/>
      <c r="AS456" s="2411"/>
      <c r="AT456" s="2411"/>
      <c r="AU456" s="2411"/>
      <c r="AZ456" s="2411"/>
      <c r="CB456" s="2411"/>
      <c r="CC456" s="2411"/>
      <c r="CD456" s="2411"/>
    </row>
    <row r="457" spans="26:82" ht="14.25" customHeight="1" x14ac:dyDescent="0.25">
      <c r="Z457" s="2411"/>
      <c r="AA457" s="2411"/>
      <c r="AB457" s="2411"/>
      <c r="AC457" s="2411"/>
      <c r="AD457" s="2411"/>
      <c r="AE457" s="2411"/>
      <c r="AF457" s="2411"/>
      <c r="AG457" s="2411"/>
      <c r="AH457" s="2411"/>
      <c r="AI457" s="2411"/>
      <c r="AJ457" s="2411"/>
      <c r="AK457" s="2411"/>
      <c r="AL457" s="2411"/>
      <c r="AM457" s="2411"/>
      <c r="AN457" s="2411"/>
      <c r="AO457" s="2411"/>
      <c r="AP457" s="2411"/>
      <c r="AQ457" s="2411"/>
      <c r="AR457" s="2411"/>
      <c r="AS457" s="2411"/>
      <c r="AT457" s="2411"/>
      <c r="AU457" s="2411"/>
      <c r="AZ457" s="2411"/>
      <c r="CB457" s="2411"/>
      <c r="CC457" s="2411"/>
      <c r="CD457" s="2411"/>
    </row>
    <row r="458" spans="26:82" ht="14.25" customHeight="1" x14ac:dyDescent="0.25">
      <c r="Z458" s="2411"/>
      <c r="AA458" s="2411"/>
      <c r="AB458" s="2411"/>
      <c r="AC458" s="2411"/>
      <c r="AD458" s="2411"/>
      <c r="AE458" s="2411"/>
      <c r="AF458" s="2411"/>
      <c r="AG458" s="2411"/>
      <c r="AH458" s="2411"/>
      <c r="AI458" s="2411"/>
      <c r="AJ458" s="2411"/>
      <c r="AK458" s="2411"/>
      <c r="AL458" s="2411"/>
      <c r="AM458" s="2411"/>
      <c r="AN458" s="2411"/>
      <c r="AO458" s="2411"/>
      <c r="AP458" s="2411"/>
      <c r="AQ458" s="2411"/>
      <c r="AR458" s="2411"/>
      <c r="AS458" s="2411"/>
      <c r="AT458" s="2411"/>
      <c r="AU458" s="2411"/>
      <c r="AZ458" s="2411"/>
      <c r="CB458" s="2411"/>
      <c r="CC458" s="2411"/>
      <c r="CD458" s="2411"/>
    </row>
    <row r="459" spans="26:82" ht="14.25" customHeight="1" x14ac:dyDescent="0.25">
      <c r="Z459" s="2411"/>
      <c r="AA459" s="2411"/>
      <c r="AB459" s="2411"/>
      <c r="AC459" s="2411"/>
      <c r="AD459" s="2411"/>
      <c r="AE459" s="2411"/>
      <c r="AF459" s="2411"/>
      <c r="AG459" s="2411"/>
      <c r="AH459" s="2411"/>
      <c r="AI459" s="2411"/>
      <c r="AJ459" s="2411"/>
      <c r="AK459" s="2411"/>
      <c r="AL459" s="2411"/>
      <c r="AM459" s="2411"/>
      <c r="AN459" s="2411"/>
      <c r="AO459" s="2411"/>
      <c r="AP459" s="2411"/>
      <c r="AQ459" s="2411"/>
      <c r="AR459" s="2411"/>
      <c r="AS459" s="2411"/>
      <c r="AT459" s="2411"/>
      <c r="AU459" s="2411"/>
      <c r="AZ459" s="2411"/>
      <c r="CB459" s="2411"/>
      <c r="CC459" s="2411"/>
      <c r="CD459" s="2411"/>
    </row>
    <row r="460" spans="26:82" ht="14.25" customHeight="1" x14ac:dyDescent="0.25">
      <c r="Z460" s="2411"/>
      <c r="AA460" s="2411"/>
      <c r="AB460" s="2411"/>
      <c r="AC460" s="2411"/>
      <c r="AD460" s="2411"/>
      <c r="AE460" s="2411"/>
      <c r="AF460" s="2411"/>
      <c r="AG460" s="2411"/>
      <c r="AH460" s="2411"/>
      <c r="AI460" s="2411"/>
      <c r="AJ460" s="2411"/>
      <c r="AK460" s="2411"/>
      <c r="AL460" s="2411"/>
      <c r="AM460" s="2411"/>
      <c r="AN460" s="2411"/>
      <c r="AO460" s="2411"/>
      <c r="AP460" s="2411"/>
      <c r="AQ460" s="2411"/>
      <c r="AR460" s="2411"/>
      <c r="AS460" s="2411"/>
      <c r="AT460" s="2411"/>
      <c r="AU460" s="2411"/>
      <c r="AZ460" s="2411"/>
      <c r="CB460" s="2411"/>
      <c r="CC460" s="2411"/>
      <c r="CD460" s="2411"/>
    </row>
    <row r="461" spans="26:82" ht="14.25" customHeight="1" x14ac:dyDescent="0.25">
      <c r="Z461" s="2411"/>
      <c r="AA461" s="2411"/>
      <c r="AB461" s="2411"/>
      <c r="AC461" s="2411"/>
      <c r="AD461" s="2411"/>
      <c r="AE461" s="2411"/>
      <c r="AF461" s="2411"/>
      <c r="AG461" s="2411"/>
      <c r="AH461" s="2411"/>
      <c r="AI461" s="2411"/>
      <c r="AJ461" s="2411"/>
      <c r="AK461" s="2411"/>
      <c r="AL461" s="2411"/>
      <c r="AM461" s="2411"/>
      <c r="AN461" s="2411"/>
      <c r="AO461" s="2411"/>
      <c r="AP461" s="2411"/>
      <c r="AQ461" s="2411"/>
      <c r="AR461" s="2411"/>
      <c r="AS461" s="2411"/>
      <c r="AT461" s="2411"/>
      <c r="AU461" s="2411"/>
      <c r="AZ461" s="2411"/>
      <c r="CB461" s="2411"/>
      <c r="CC461" s="2411"/>
      <c r="CD461" s="2411"/>
    </row>
    <row r="462" spans="26:82" ht="14.25" customHeight="1" x14ac:dyDescent="0.25">
      <c r="Z462" s="2411"/>
      <c r="AA462" s="2411"/>
      <c r="AB462" s="2411"/>
      <c r="AC462" s="2411"/>
      <c r="AD462" s="2411"/>
      <c r="AE462" s="2411"/>
      <c r="AF462" s="2411"/>
      <c r="AG462" s="2411"/>
      <c r="AH462" s="2411"/>
      <c r="AI462" s="2411"/>
      <c r="AJ462" s="2411"/>
      <c r="AK462" s="2411"/>
      <c r="AL462" s="2411"/>
      <c r="AM462" s="2411"/>
      <c r="AN462" s="2411"/>
      <c r="AO462" s="2411"/>
      <c r="AP462" s="2411"/>
      <c r="AQ462" s="2411"/>
      <c r="AR462" s="2411"/>
      <c r="AS462" s="2411"/>
      <c r="AT462" s="2411"/>
      <c r="AU462" s="2411"/>
      <c r="AZ462" s="2411"/>
      <c r="CB462" s="2411"/>
      <c r="CC462" s="2411"/>
      <c r="CD462" s="2411"/>
    </row>
    <row r="463" spans="26:82" ht="14.25" customHeight="1" x14ac:dyDescent="0.25">
      <c r="Z463" s="2411"/>
      <c r="AA463" s="2411"/>
      <c r="AB463" s="2411"/>
      <c r="AC463" s="2411"/>
      <c r="AD463" s="2411"/>
      <c r="AE463" s="2411"/>
      <c r="AF463" s="2411"/>
      <c r="AG463" s="2411"/>
      <c r="AH463" s="2411"/>
      <c r="AI463" s="2411"/>
      <c r="AJ463" s="2411"/>
      <c r="AK463" s="2411"/>
      <c r="AL463" s="2411"/>
      <c r="AM463" s="2411"/>
      <c r="AN463" s="2411"/>
      <c r="AO463" s="2411"/>
      <c r="AP463" s="2411"/>
      <c r="AQ463" s="2411"/>
      <c r="AR463" s="2411"/>
      <c r="AS463" s="2411"/>
      <c r="AT463" s="2411"/>
      <c r="AU463" s="2411"/>
      <c r="AZ463" s="2411"/>
      <c r="CB463" s="2411"/>
      <c r="CC463" s="2411"/>
      <c r="CD463" s="2411"/>
    </row>
    <row r="464" spans="26:82" ht="14.25" customHeight="1" x14ac:dyDescent="0.25">
      <c r="Z464" s="2411"/>
      <c r="AA464" s="2411"/>
      <c r="AB464" s="2411"/>
      <c r="AC464" s="2411"/>
      <c r="AD464" s="2411"/>
      <c r="AE464" s="2411"/>
      <c r="AF464" s="2411"/>
      <c r="AG464" s="2411"/>
      <c r="AH464" s="2411"/>
      <c r="AI464" s="2411"/>
      <c r="AJ464" s="2411"/>
      <c r="AK464" s="2411"/>
      <c r="AL464" s="2411"/>
      <c r="AM464" s="2411"/>
      <c r="AN464" s="2411"/>
      <c r="AO464" s="2411"/>
      <c r="AP464" s="2411"/>
      <c r="AQ464" s="2411"/>
      <c r="AR464" s="2411"/>
      <c r="AS464" s="2411"/>
      <c r="AT464" s="2411"/>
      <c r="AU464" s="2411"/>
      <c r="AZ464" s="2411"/>
      <c r="CB464" s="2411"/>
      <c r="CC464" s="2411"/>
      <c r="CD464" s="2411"/>
    </row>
    <row r="465" spans="26:82" ht="14.25" customHeight="1" x14ac:dyDescent="0.25">
      <c r="Z465" s="2411"/>
      <c r="AA465" s="2411"/>
      <c r="AB465" s="2411"/>
      <c r="AC465" s="2411"/>
      <c r="AD465" s="2411"/>
      <c r="AE465" s="2411"/>
      <c r="AF465" s="2411"/>
      <c r="AG465" s="2411"/>
      <c r="AH465" s="2411"/>
      <c r="AI465" s="2411"/>
      <c r="AJ465" s="2411"/>
      <c r="AK465" s="2411"/>
      <c r="AL465" s="2411"/>
      <c r="AM465" s="2411"/>
      <c r="AN465" s="2411"/>
      <c r="AO465" s="2411"/>
      <c r="AP465" s="2411"/>
      <c r="AQ465" s="2411"/>
      <c r="AR465" s="2411"/>
      <c r="AS465" s="2411"/>
      <c r="AT465" s="2411"/>
      <c r="AU465" s="2411"/>
      <c r="AZ465" s="2411"/>
      <c r="CB465" s="2411"/>
      <c r="CC465" s="2411"/>
      <c r="CD465" s="2411"/>
    </row>
    <row r="466" spans="26:82" ht="14.25" customHeight="1" x14ac:dyDescent="0.25">
      <c r="Z466" s="2411"/>
      <c r="AA466" s="2411"/>
      <c r="AB466" s="2411"/>
      <c r="AC466" s="2411"/>
      <c r="AD466" s="2411"/>
      <c r="AE466" s="2411"/>
      <c r="AF466" s="2411"/>
      <c r="AG466" s="2411"/>
      <c r="AH466" s="2411"/>
      <c r="AI466" s="2411"/>
      <c r="AJ466" s="2411"/>
      <c r="AK466" s="2411"/>
      <c r="AL466" s="2411"/>
      <c r="AM466" s="2411"/>
      <c r="AN466" s="2411"/>
      <c r="AO466" s="2411"/>
      <c r="AP466" s="2411"/>
      <c r="AQ466" s="2411"/>
      <c r="AR466" s="2411"/>
      <c r="AS466" s="2411"/>
      <c r="AT466" s="2411"/>
      <c r="AU466" s="2411"/>
      <c r="AZ466" s="2411"/>
      <c r="CB466" s="2411"/>
      <c r="CC466" s="2411"/>
      <c r="CD466" s="2411"/>
    </row>
    <row r="467" spans="26:82" ht="14.25" customHeight="1" x14ac:dyDescent="0.25">
      <c r="Z467" s="2411"/>
      <c r="AA467" s="2411"/>
      <c r="AB467" s="2411"/>
      <c r="AC467" s="2411"/>
      <c r="AD467" s="2411"/>
      <c r="AE467" s="2411"/>
      <c r="AF467" s="2411"/>
      <c r="AG467" s="2411"/>
      <c r="AH467" s="2411"/>
      <c r="AI467" s="2411"/>
      <c r="AJ467" s="2411"/>
      <c r="AK467" s="2411"/>
      <c r="AL467" s="2411"/>
      <c r="AM467" s="2411"/>
      <c r="AN467" s="2411"/>
      <c r="AO467" s="2411"/>
      <c r="AP467" s="2411"/>
      <c r="AQ467" s="2411"/>
      <c r="AR467" s="2411"/>
      <c r="AS467" s="2411"/>
      <c r="AT467" s="2411"/>
      <c r="AU467" s="2411"/>
      <c r="AZ467" s="2411"/>
      <c r="CB467" s="2411"/>
      <c r="CC467" s="2411"/>
      <c r="CD467" s="2411"/>
    </row>
    <row r="468" spans="26:82" ht="14.25" customHeight="1" x14ac:dyDescent="0.25">
      <c r="Z468" s="2411"/>
      <c r="AA468" s="2411"/>
      <c r="AB468" s="2411"/>
      <c r="AC468" s="2411"/>
      <c r="AD468" s="2411"/>
      <c r="AE468" s="2411"/>
      <c r="AF468" s="2411"/>
      <c r="AG468" s="2411"/>
      <c r="AH468" s="2411"/>
      <c r="AI468" s="2411"/>
      <c r="AJ468" s="2411"/>
      <c r="AK468" s="2411"/>
      <c r="AL468" s="2411"/>
      <c r="AM468" s="2411"/>
      <c r="AN468" s="2411"/>
      <c r="AO468" s="2411"/>
      <c r="AP468" s="2411"/>
      <c r="AQ468" s="2411"/>
      <c r="AR468" s="2411"/>
      <c r="AS468" s="2411"/>
      <c r="AT468" s="2411"/>
      <c r="AU468" s="2411"/>
      <c r="AZ468" s="2411"/>
      <c r="CB468" s="2411"/>
      <c r="CC468" s="2411"/>
      <c r="CD468" s="2411"/>
    </row>
    <row r="469" spans="26:82" ht="14.25" customHeight="1" x14ac:dyDescent="0.25">
      <c r="Z469" s="2411"/>
      <c r="AA469" s="2411"/>
      <c r="AB469" s="2411"/>
      <c r="AC469" s="2411"/>
      <c r="AD469" s="2411"/>
      <c r="AE469" s="2411"/>
      <c r="AF469" s="2411"/>
      <c r="AG469" s="2411"/>
      <c r="AH469" s="2411"/>
      <c r="AI469" s="2411"/>
      <c r="AJ469" s="2411"/>
      <c r="AK469" s="2411"/>
      <c r="AL469" s="2411"/>
      <c r="AM469" s="2411"/>
      <c r="AN469" s="2411"/>
      <c r="AO469" s="2411"/>
      <c r="AP469" s="2411"/>
      <c r="AQ469" s="2411"/>
      <c r="AR469" s="2411"/>
      <c r="AS469" s="2411"/>
      <c r="AT469" s="2411"/>
      <c r="AU469" s="2411"/>
      <c r="AZ469" s="2411"/>
      <c r="CB469" s="2411"/>
      <c r="CC469" s="2411"/>
      <c r="CD469" s="2411"/>
    </row>
    <row r="470" spans="26:82" ht="14.25" customHeight="1" x14ac:dyDescent="0.25">
      <c r="Z470" s="2411"/>
      <c r="AA470" s="2411"/>
      <c r="AB470" s="2411"/>
      <c r="AC470" s="2411"/>
      <c r="AD470" s="2411"/>
      <c r="AE470" s="2411"/>
      <c r="AF470" s="2411"/>
      <c r="AG470" s="2411"/>
      <c r="AH470" s="2411"/>
      <c r="AI470" s="2411"/>
      <c r="AJ470" s="2411"/>
      <c r="AK470" s="2411"/>
      <c r="AL470" s="2411"/>
      <c r="AM470" s="2411"/>
      <c r="AN470" s="2411"/>
      <c r="AO470" s="2411"/>
      <c r="AP470" s="2411"/>
      <c r="AQ470" s="2411"/>
      <c r="AR470" s="2411"/>
      <c r="AS470" s="2411"/>
      <c r="AT470" s="2411"/>
      <c r="AU470" s="2411"/>
      <c r="AZ470" s="2411"/>
      <c r="CB470" s="2411"/>
      <c r="CC470" s="2411"/>
      <c r="CD470" s="2411"/>
    </row>
    <row r="471" spans="26:82" ht="14.25" customHeight="1" x14ac:dyDescent="0.25">
      <c r="Z471" s="2411"/>
      <c r="AA471" s="2411"/>
      <c r="AB471" s="2411"/>
      <c r="AC471" s="2411"/>
      <c r="AD471" s="2411"/>
      <c r="AE471" s="2411"/>
      <c r="AF471" s="2411"/>
      <c r="AG471" s="2411"/>
      <c r="AH471" s="2411"/>
      <c r="AI471" s="2411"/>
      <c r="AJ471" s="2411"/>
      <c r="AK471" s="2411"/>
      <c r="AL471" s="2411"/>
      <c r="AM471" s="2411"/>
      <c r="AN471" s="2411"/>
      <c r="AO471" s="2411"/>
      <c r="AP471" s="2411"/>
      <c r="AQ471" s="2411"/>
      <c r="AR471" s="2411"/>
      <c r="AS471" s="2411"/>
      <c r="AT471" s="2411"/>
      <c r="AU471" s="2411"/>
      <c r="AZ471" s="2411"/>
      <c r="CB471" s="2411"/>
      <c r="CC471" s="2411"/>
      <c r="CD471" s="2411"/>
    </row>
    <row r="472" spans="26:82" ht="14.25" customHeight="1" x14ac:dyDescent="0.25">
      <c r="Z472" s="2411"/>
      <c r="AA472" s="2411"/>
      <c r="AB472" s="2411"/>
      <c r="AC472" s="2411"/>
      <c r="AD472" s="2411"/>
      <c r="AE472" s="2411"/>
      <c r="AF472" s="2411"/>
      <c r="AG472" s="2411"/>
      <c r="AH472" s="2411"/>
      <c r="AI472" s="2411"/>
      <c r="AJ472" s="2411"/>
      <c r="AK472" s="2411"/>
      <c r="AL472" s="2411"/>
      <c r="AM472" s="2411"/>
      <c r="AN472" s="2411"/>
      <c r="AO472" s="2411"/>
      <c r="AP472" s="2411"/>
      <c r="AQ472" s="2411"/>
      <c r="AR472" s="2411"/>
      <c r="AS472" s="2411"/>
      <c r="AT472" s="2411"/>
      <c r="AU472" s="2411"/>
      <c r="AZ472" s="2411"/>
      <c r="CB472" s="2411"/>
      <c r="CC472" s="2411"/>
      <c r="CD472" s="2411"/>
    </row>
    <row r="473" spans="26:82" ht="14.25" customHeight="1" x14ac:dyDescent="0.25">
      <c r="Z473" s="2411"/>
      <c r="AA473" s="2411"/>
      <c r="AB473" s="2411"/>
      <c r="AC473" s="2411"/>
      <c r="AD473" s="2411"/>
      <c r="AE473" s="2411"/>
      <c r="AF473" s="2411"/>
      <c r="AG473" s="2411"/>
      <c r="AH473" s="2411"/>
      <c r="AI473" s="2411"/>
      <c r="AJ473" s="2411"/>
      <c r="AK473" s="2411"/>
      <c r="AL473" s="2411"/>
      <c r="AM473" s="2411"/>
      <c r="AN473" s="2411"/>
      <c r="AO473" s="2411"/>
      <c r="AP473" s="2411"/>
      <c r="AQ473" s="2411"/>
      <c r="AR473" s="2411"/>
      <c r="AS473" s="2411"/>
      <c r="AT473" s="2411"/>
      <c r="AU473" s="2411"/>
      <c r="AZ473" s="2411"/>
      <c r="CB473" s="2411"/>
      <c r="CC473" s="2411"/>
      <c r="CD473" s="2411"/>
    </row>
    <row r="474" spans="26:82" ht="14.25" customHeight="1" x14ac:dyDescent="0.25">
      <c r="Z474" s="2411"/>
      <c r="AA474" s="2411"/>
      <c r="AB474" s="2411"/>
      <c r="AC474" s="2411"/>
      <c r="AD474" s="2411"/>
      <c r="AE474" s="2411"/>
      <c r="AF474" s="2411"/>
      <c r="AG474" s="2411"/>
      <c r="AH474" s="2411"/>
      <c r="AI474" s="2411"/>
      <c r="AJ474" s="2411"/>
      <c r="AK474" s="2411"/>
      <c r="AL474" s="2411"/>
      <c r="AM474" s="2411"/>
      <c r="AN474" s="2411"/>
      <c r="AO474" s="2411"/>
      <c r="AP474" s="2411"/>
      <c r="AQ474" s="2411"/>
      <c r="AR474" s="2411"/>
      <c r="AS474" s="2411"/>
      <c r="AT474" s="2411"/>
      <c r="AU474" s="2411"/>
      <c r="AZ474" s="2411"/>
      <c r="CB474" s="2411"/>
      <c r="CC474" s="2411"/>
      <c r="CD474" s="2411"/>
    </row>
    <row r="475" spans="26:82" ht="14.25" customHeight="1" x14ac:dyDescent="0.25">
      <c r="Z475" s="2411"/>
      <c r="AA475" s="2411"/>
      <c r="AB475" s="2411"/>
      <c r="AC475" s="2411"/>
      <c r="AD475" s="2411"/>
      <c r="AE475" s="2411"/>
      <c r="AF475" s="2411"/>
      <c r="AG475" s="2411"/>
      <c r="AH475" s="2411"/>
      <c r="AI475" s="2411"/>
      <c r="AJ475" s="2411"/>
      <c r="AK475" s="2411"/>
      <c r="AL475" s="2411"/>
      <c r="AM475" s="2411"/>
      <c r="AN475" s="2411"/>
      <c r="AO475" s="2411"/>
      <c r="AP475" s="2411"/>
      <c r="AQ475" s="2411"/>
      <c r="AR475" s="2411"/>
      <c r="AS475" s="2411"/>
      <c r="AT475" s="2411"/>
      <c r="AU475" s="2411"/>
      <c r="AZ475" s="2411"/>
      <c r="CB475" s="2411"/>
      <c r="CC475" s="2411"/>
      <c r="CD475" s="2411"/>
    </row>
    <row r="476" spans="26:82" ht="14.25" customHeight="1" x14ac:dyDescent="0.25">
      <c r="Z476" s="2411"/>
      <c r="AA476" s="2411"/>
      <c r="AB476" s="2411"/>
      <c r="AC476" s="2411"/>
      <c r="AD476" s="2411"/>
      <c r="AE476" s="2411"/>
      <c r="AF476" s="2411"/>
      <c r="AG476" s="2411"/>
      <c r="AH476" s="2411"/>
      <c r="AI476" s="2411"/>
      <c r="AJ476" s="2411"/>
      <c r="AK476" s="2411"/>
      <c r="AL476" s="2411"/>
      <c r="AM476" s="2411"/>
      <c r="AN476" s="2411"/>
      <c r="AO476" s="2411"/>
      <c r="AP476" s="2411"/>
      <c r="AQ476" s="2411"/>
      <c r="AR476" s="2411"/>
      <c r="AS476" s="2411"/>
      <c r="AT476" s="2411"/>
      <c r="AU476" s="2411"/>
      <c r="AZ476" s="2411"/>
      <c r="CB476" s="2411"/>
      <c r="CC476" s="2411"/>
      <c r="CD476" s="2411"/>
    </row>
    <row r="477" spans="26:82" ht="14.25" customHeight="1" x14ac:dyDescent="0.25">
      <c r="Z477" s="2411"/>
      <c r="AA477" s="2411"/>
      <c r="AB477" s="2411"/>
      <c r="AC477" s="2411"/>
      <c r="AD477" s="2411"/>
      <c r="AE477" s="2411"/>
      <c r="AF477" s="2411"/>
      <c r="AG477" s="2411"/>
      <c r="AH477" s="2411"/>
      <c r="AI477" s="2411"/>
      <c r="AJ477" s="2411"/>
      <c r="AK477" s="2411"/>
      <c r="AL477" s="2411"/>
      <c r="AM477" s="2411"/>
      <c r="AN477" s="2411"/>
      <c r="AO477" s="2411"/>
      <c r="AP477" s="2411"/>
      <c r="AQ477" s="2411"/>
      <c r="AR477" s="2411"/>
      <c r="AS477" s="2411"/>
      <c r="AT477" s="2411"/>
      <c r="AU477" s="2411"/>
      <c r="AZ477" s="2411"/>
      <c r="CB477" s="2411"/>
      <c r="CC477" s="2411"/>
      <c r="CD477" s="2411"/>
    </row>
    <row r="478" spans="26:82" ht="14.25" customHeight="1" x14ac:dyDescent="0.25">
      <c r="Z478" s="2411"/>
      <c r="AA478" s="2411"/>
      <c r="AB478" s="2411"/>
      <c r="AC478" s="2411"/>
      <c r="AD478" s="2411"/>
      <c r="AE478" s="2411"/>
      <c r="AF478" s="2411"/>
      <c r="AG478" s="2411"/>
      <c r="AH478" s="2411"/>
      <c r="AI478" s="2411"/>
      <c r="AJ478" s="2411"/>
      <c r="AK478" s="2411"/>
      <c r="AL478" s="2411"/>
      <c r="AM478" s="2411"/>
      <c r="AN478" s="2411"/>
      <c r="AO478" s="2411"/>
      <c r="AP478" s="2411"/>
      <c r="AQ478" s="2411"/>
      <c r="AR478" s="2411"/>
      <c r="AS478" s="2411"/>
      <c r="AT478" s="2411"/>
      <c r="AU478" s="2411"/>
      <c r="AZ478" s="2411"/>
      <c r="CB478" s="2411"/>
      <c r="CC478" s="2411"/>
      <c r="CD478" s="2411"/>
    </row>
    <row r="479" spans="26:82" ht="14.25" customHeight="1" x14ac:dyDescent="0.25">
      <c r="Z479" s="2411"/>
      <c r="AA479" s="2411"/>
      <c r="AB479" s="2411"/>
      <c r="AC479" s="2411"/>
      <c r="AD479" s="2411"/>
      <c r="AE479" s="2411"/>
      <c r="AF479" s="2411"/>
      <c r="AG479" s="2411"/>
      <c r="AH479" s="2411"/>
      <c r="AI479" s="2411"/>
      <c r="AJ479" s="2411"/>
      <c r="AK479" s="2411"/>
      <c r="AL479" s="2411"/>
      <c r="AM479" s="2411"/>
      <c r="AN479" s="2411"/>
      <c r="AO479" s="2411"/>
      <c r="AP479" s="2411"/>
      <c r="AQ479" s="2411"/>
      <c r="AR479" s="2411"/>
      <c r="AS479" s="2411"/>
      <c r="AT479" s="2411"/>
      <c r="AU479" s="2411"/>
      <c r="AZ479" s="2411"/>
      <c r="CB479" s="2411"/>
      <c r="CC479" s="2411"/>
      <c r="CD479" s="2411"/>
    </row>
    <row r="480" spans="26:82" ht="14.25" customHeight="1" x14ac:dyDescent="0.25">
      <c r="Z480" s="2411"/>
      <c r="AA480" s="2411"/>
      <c r="AB480" s="2411"/>
      <c r="AC480" s="2411"/>
      <c r="AD480" s="2411"/>
      <c r="AE480" s="2411"/>
      <c r="AF480" s="2411"/>
      <c r="AG480" s="2411"/>
      <c r="AH480" s="2411"/>
      <c r="AI480" s="2411"/>
      <c r="AJ480" s="2411"/>
      <c r="AK480" s="2411"/>
      <c r="AL480" s="2411"/>
      <c r="AM480" s="2411"/>
      <c r="AN480" s="2411"/>
      <c r="AO480" s="2411"/>
      <c r="AP480" s="2411"/>
      <c r="AQ480" s="2411"/>
      <c r="AR480" s="2411"/>
      <c r="AS480" s="2411"/>
      <c r="AT480" s="2411"/>
      <c r="AU480" s="2411"/>
      <c r="AZ480" s="2411"/>
      <c r="CB480" s="2411"/>
      <c r="CC480" s="2411"/>
      <c r="CD480" s="2411"/>
    </row>
    <row r="481" spans="26:82" ht="14.25" customHeight="1" x14ac:dyDescent="0.25">
      <c r="Z481" s="2411"/>
      <c r="AA481" s="2411"/>
      <c r="AB481" s="2411"/>
      <c r="AC481" s="2411"/>
      <c r="AD481" s="2411"/>
      <c r="AE481" s="2411"/>
      <c r="AF481" s="2411"/>
      <c r="AG481" s="2411"/>
      <c r="AH481" s="2411"/>
      <c r="AI481" s="2411"/>
      <c r="AJ481" s="2411"/>
      <c r="AK481" s="2411"/>
      <c r="AL481" s="2411"/>
      <c r="AM481" s="2411"/>
      <c r="AN481" s="2411"/>
      <c r="AO481" s="2411"/>
      <c r="AP481" s="2411"/>
      <c r="AQ481" s="2411"/>
      <c r="AR481" s="2411"/>
      <c r="AS481" s="2411"/>
      <c r="AT481" s="2411"/>
      <c r="AU481" s="2411"/>
      <c r="AZ481" s="2411"/>
      <c r="CB481" s="2411"/>
      <c r="CC481" s="2411"/>
      <c r="CD481" s="2411"/>
    </row>
    <row r="482" spans="26:82" ht="14.25" customHeight="1" x14ac:dyDescent="0.25">
      <c r="Z482" s="2411"/>
      <c r="AA482" s="2411"/>
      <c r="AB482" s="2411"/>
      <c r="AC482" s="2411"/>
      <c r="AD482" s="2411"/>
      <c r="AE482" s="2411"/>
      <c r="AF482" s="2411"/>
      <c r="AG482" s="2411"/>
      <c r="AH482" s="2411"/>
      <c r="AI482" s="2411"/>
      <c r="AJ482" s="2411"/>
      <c r="AK482" s="2411"/>
      <c r="AL482" s="2411"/>
      <c r="AM482" s="2411"/>
      <c r="AN482" s="2411"/>
      <c r="AO482" s="2411"/>
      <c r="AP482" s="2411"/>
      <c r="AQ482" s="2411"/>
      <c r="AR482" s="2411"/>
      <c r="AS482" s="2411"/>
      <c r="AT482" s="2411"/>
      <c r="AU482" s="2411"/>
      <c r="AZ482" s="2411"/>
      <c r="CB482" s="2411"/>
      <c r="CC482" s="2411"/>
      <c r="CD482" s="2411"/>
    </row>
    <row r="483" spans="26:82" ht="14.25" customHeight="1" x14ac:dyDescent="0.25">
      <c r="Z483" s="2411"/>
      <c r="AA483" s="2411"/>
      <c r="AB483" s="2411"/>
      <c r="AC483" s="2411"/>
      <c r="AD483" s="2411"/>
      <c r="AE483" s="2411"/>
      <c r="AF483" s="2411"/>
      <c r="AG483" s="2411"/>
      <c r="AH483" s="2411"/>
      <c r="AI483" s="2411"/>
      <c r="AJ483" s="2411"/>
      <c r="AK483" s="2411"/>
      <c r="AL483" s="2411"/>
      <c r="AM483" s="2411"/>
      <c r="AN483" s="2411"/>
      <c r="AO483" s="2411"/>
      <c r="AP483" s="2411"/>
      <c r="AQ483" s="2411"/>
      <c r="AR483" s="2411"/>
      <c r="AS483" s="2411"/>
      <c r="AT483" s="2411"/>
      <c r="AU483" s="2411"/>
      <c r="AZ483" s="2411"/>
      <c r="CB483" s="2411"/>
      <c r="CC483" s="2411"/>
      <c r="CD483" s="2411"/>
    </row>
    <row r="484" spans="26:82" ht="14.25" customHeight="1" x14ac:dyDescent="0.25">
      <c r="Z484" s="2411"/>
      <c r="AA484" s="2411"/>
      <c r="AB484" s="2411"/>
      <c r="AC484" s="2411"/>
      <c r="AD484" s="2411"/>
      <c r="AE484" s="2411"/>
      <c r="AF484" s="2411"/>
      <c r="AG484" s="2411"/>
      <c r="AH484" s="2411"/>
      <c r="AI484" s="2411"/>
      <c r="AJ484" s="2411"/>
      <c r="AK484" s="2411"/>
      <c r="AL484" s="2411"/>
      <c r="AM484" s="2411"/>
      <c r="AN484" s="2411"/>
      <c r="AO484" s="2411"/>
      <c r="AP484" s="2411"/>
      <c r="AQ484" s="2411"/>
      <c r="AR484" s="2411"/>
      <c r="AS484" s="2411"/>
      <c r="AT484" s="2411"/>
      <c r="AU484" s="2411"/>
      <c r="AZ484" s="2411"/>
      <c r="CB484" s="2411"/>
      <c r="CC484" s="2411"/>
      <c r="CD484" s="2411"/>
    </row>
    <row r="485" spans="26:82" ht="14.25" customHeight="1" x14ac:dyDescent="0.25">
      <c r="Z485" s="2411"/>
      <c r="AA485" s="2411"/>
      <c r="AB485" s="2411"/>
      <c r="AC485" s="2411"/>
      <c r="AD485" s="2411"/>
      <c r="AE485" s="2411"/>
      <c r="AF485" s="2411"/>
      <c r="AG485" s="2411"/>
      <c r="AH485" s="2411"/>
      <c r="AI485" s="2411"/>
      <c r="AJ485" s="2411"/>
      <c r="AK485" s="2411"/>
      <c r="AL485" s="2411"/>
      <c r="AM485" s="2411"/>
      <c r="AN485" s="2411"/>
      <c r="AO485" s="2411"/>
      <c r="AP485" s="2411"/>
      <c r="AQ485" s="2411"/>
      <c r="AR485" s="2411"/>
      <c r="AS485" s="2411"/>
      <c r="AT485" s="2411"/>
      <c r="AU485" s="2411"/>
      <c r="AZ485" s="2411"/>
      <c r="CB485" s="2411"/>
      <c r="CC485" s="2411"/>
      <c r="CD485" s="2411"/>
    </row>
    <row r="486" spans="26:82" ht="14.25" customHeight="1" x14ac:dyDescent="0.25">
      <c r="Z486" s="2411"/>
      <c r="AA486" s="2411"/>
      <c r="AB486" s="2411"/>
      <c r="AC486" s="2411"/>
      <c r="AD486" s="2411"/>
      <c r="AE486" s="2411"/>
      <c r="AF486" s="2411"/>
      <c r="AG486" s="2411"/>
      <c r="AH486" s="2411"/>
      <c r="AI486" s="2411"/>
      <c r="AJ486" s="2411"/>
      <c r="AK486" s="2411"/>
      <c r="AL486" s="2411"/>
      <c r="AM486" s="2411"/>
      <c r="AN486" s="2411"/>
      <c r="AO486" s="2411"/>
      <c r="AP486" s="2411"/>
      <c r="AQ486" s="2411"/>
      <c r="AR486" s="2411"/>
      <c r="AS486" s="2411"/>
      <c r="AT486" s="2411"/>
      <c r="AU486" s="2411"/>
      <c r="AZ486" s="2411"/>
      <c r="CB486" s="2411"/>
      <c r="CC486" s="2411"/>
      <c r="CD486" s="2411"/>
    </row>
    <row r="487" spans="26:82" ht="14.25" customHeight="1" x14ac:dyDescent="0.25">
      <c r="Z487" s="2411"/>
      <c r="AA487" s="2411"/>
      <c r="AB487" s="2411"/>
      <c r="AC487" s="2411"/>
      <c r="AD487" s="2411"/>
      <c r="AE487" s="2411"/>
      <c r="AF487" s="2411"/>
      <c r="AG487" s="2411"/>
      <c r="AH487" s="2411"/>
      <c r="AI487" s="2411"/>
      <c r="AJ487" s="2411"/>
      <c r="AK487" s="2411"/>
      <c r="AL487" s="2411"/>
      <c r="AM487" s="2411"/>
      <c r="AN487" s="2411"/>
      <c r="AO487" s="2411"/>
      <c r="AP487" s="2411"/>
      <c r="AQ487" s="2411"/>
      <c r="AR487" s="2411"/>
      <c r="AS487" s="2411"/>
      <c r="AT487" s="2411"/>
      <c r="AU487" s="2411"/>
      <c r="AZ487" s="2411"/>
      <c r="CB487" s="2411"/>
      <c r="CC487" s="2411"/>
      <c r="CD487" s="2411"/>
    </row>
    <row r="488" spans="26:82" ht="14.25" customHeight="1" x14ac:dyDescent="0.25">
      <c r="Z488" s="2411"/>
      <c r="AA488" s="2411"/>
      <c r="AB488" s="2411"/>
      <c r="AC488" s="2411"/>
      <c r="AD488" s="2411"/>
      <c r="AE488" s="2411"/>
      <c r="AF488" s="2411"/>
      <c r="AG488" s="2411"/>
      <c r="AH488" s="2411"/>
      <c r="AI488" s="2411"/>
      <c r="AJ488" s="2411"/>
      <c r="AK488" s="2411"/>
      <c r="AL488" s="2411"/>
      <c r="AM488" s="2411"/>
      <c r="AN488" s="2411"/>
      <c r="AO488" s="2411"/>
      <c r="AP488" s="2411"/>
      <c r="AQ488" s="2411"/>
      <c r="AR488" s="2411"/>
      <c r="AS488" s="2411"/>
      <c r="AT488" s="2411"/>
      <c r="AU488" s="2411"/>
      <c r="AZ488" s="2411"/>
      <c r="CB488" s="2411"/>
      <c r="CC488" s="2411"/>
      <c r="CD488" s="2411"/>
    </row>
    <row r="489" spans="26:82" ht="14.25" customHeight="1" x14ac:dyDescent="0.25">
      <c r="Z489" s="2411"/>
      <c r="AA489" s="2411"/>
      <c r="AB489" s="2411"/>
      <c r="AC489" s="2411"/>
      <c r="AD489" s="2411"/>
      <c r="AE489" s="2411"/>
      <c r="AF489" s="2411"/>
      <c r="AG489" s="2411"/>
      <c r="AH489" s="2411"/>
      <c r="AI489" s="2411"/>
      <c r="AJ489" s="2411"/>
      <c r="AK489" s="2411"/>
      <c r="AL489" s="2411"/>
      <c r="AM489" s="2411"/>
      <c r="AN489" s="2411"/>
      <c r="AO489" s="2411"/>
      <c r="AP489" s="2411"/>
      <c r="AQ489" s="2411"/>
      <c r="AR489" s="2411"/>
      <c r="AS489" s="2411"/>
      <c r="AT489" s="2411"/>
      <c r="AU489" s="2411"/>
      <c r="AZ489" s="2411"/>
      <c r="CB489" s="2411"/>
      <c r="CC489" s="2411"/>
      <c r="CD489" s="2411"/>
    </row>
    <row r="490" spans="26:82" ht="14.25" customHeight="1" x14ac:dyDescent="0.25">
      <c r="Z490" s="2411"/>
      <c r="AA490" s="2411"/>
      <c r="AB490" s="2411"/>
      <c r="AC490" s="2411"/>
      <c r="AD490" s="2411"/>
      <c r="AE490" s="2411"/>
      <c r="AF490" s="2411"/>
      <c r="AG490" s="2411"/>
      <c r="AH490" s="2411"/>
      <c r="AI490" s="2411"/>
      <c r="AJ490" s="2411"/>
      <c r="AK490" s="2411"/>
      <c r="AL490" s="2411"/>
      <c r="AM490" s="2411"/>
      <c r="AN490" s="2411"/>
      <c r="AO490" s="2411"/>
      <c r="AP490" s="2411"/>
      <c r="AQ490" s="2411"/>
      <c r="AR490" s="2411"/>
      <c r="AS490" s="2411"/>
      <c r="AT490" s="2411"/>
      <c r="AU490" s="2411"/>
      <c r="AZ490" s="2411"/>
      <c r="CB490" s="2411"/>
      <c r="CC490" s="2411"/>
      <c r="CD490" s="2411"/>
    </row>
    <row r="491" spans="26:82" ht="14.25" customHeight="1" x14ac:dyDescent="0.25">
      <c r="Z491" s="2411"/>
      <c r="AA491" s="2411"/>
      <c r="AB491" s="2411"/>
      <c r="AC491" s="2411"/>
      <c r="AD491" s="2411"/>
      <c r="AE491" s="2411"/>
      <c r="AF491" s="2411"/>
      <c r="AG491" s="2411"/>
      <c r="AH491" s="2411"/>
      <c r="AI491" s="2411"/>
      <c r="AJ491" s="2411"/>
      <c r="AK491" s="2411"/>
      <c r="AL491" s="2411"/>
      <c r="AM491" s="2411"/>
      <c r="AN491" s="2411"/>
      <c r="AO491" s="2411"/>
      <c r="AP491" s="2411"/>
      <c r="AQ491" s="2411"/>
      <c r="AR491" s="2411"/>
      <c r="AS491" s="2411"/>
      <c r="AT491" s="2411"/>
      <c r="AU491" s="2411"/>
      <c r="AZ491" s="2411"/>
      <c r="CB491" s="2411"/>
      <c r="CC491" s="2411"/>
      <c r="CD491" s="2411"/>
    </row>
    <row r="492" spans="26:82" ht="14.25" customHeight="1" x14ac:dyDescent="0.25">
      <c r="Z492" s="2411"/>
      <c r="AA492" s="2411"/>
      <c r="AB492" s="2411"/>
      <c r="AC492" s="2411"/>
      <c r="AD492" s="2411"/>
      <c r="AE492" s="2411"/>
      <c r="AF492" s="2411"/>
      <c r="AG492" s="2411"/>
      <c r="AH492" s="2411"/>
      <c r="AI492" s="2411"/>
      <c r="AJ492" s="2411"/>
      <c r="AK492" s="2411"/>
      <c r="AL492" s="2411"/>
      <c r="AM492" s="2411"/>
      <c r="AN492" s="2411"/>
      <c r="AO492" s="2411"/>
      <c r="AP492" s="2411"/>
      <c r="AQ492" s="2411"/>
      <c r="AR492" s="2411"/>
      <c r="AS492" s="2411"/>
      <c r="AT492" s="2411"/>
      <c r="AU492" s="2411"/>
      <c r="AZ492" s="2411"/>
      <c r="CB492" s="2411"/>
      <c r="CC492" s="2411"/>
      <c r="CD492" s="2411"/>
    </row>
    <row r="493" spans="26:82" ht="14.25" customHeight="1" x14ac:dyDescent="0.25">
      <c r="Z493" s="2411"/>
      <c r="AA493" s="2411"/>
      <c r="AB493" s="2411"/>
      <c r="AC493" s="2411"/>
      <c r="AD493" s="2411"/>
      <c r="AE493" s="2411"/>
      <c r="AF493" s="2411"/>
      <c r="AG493" s="2411"/>
      <c r="AH493" s="2411"/>
      <c r="AI493" s="2411"/>
      <c r="AJ493" s="2411"/>
      <c r="AK493" s="2411"/>
      <c r="AL493" s="2411"/>
      <c r="AM493" s="2411"/>
      <c r="AN493" s="2411"/>
      <c r="AO493" s="2411"/>
      <c r="AP493" s="2411"/>
      <c r="AQ493" s="2411"/>
      <c r="AR493" s="2411"/>
      <c r="AS493" s="2411"/>
      <c r="AT493" s="2411"/>
      <c r="AU493" s="2411"/>
      <c r="AZ493" s="2411"/>
      <c r="CB493" s="2411"/>
      <c r="CC493" s="2411"/>
      <c r="CD493" s="2411"/>
    </row>
    <row r="494" spans="26:82" ht="14.25" customHeight="1" x14ac:dyDescent="0.25">
      <c r="Z494" s="2411"/>
      <c r="AA494" s="2411"/>
      <c r="AB494" s="2411"/>
      <c r="AC494" s="2411"/>
      <c r="AD494" s="2411"/>
      <c r="AE494" s="2411"/>
      <c r="AF494" s="2411"/>
      <c r="AG494" s="2411"/>
      <c r="AH494" s="2411"/>
      <c r="AI494" s="2411"/>
      <c r="AJ494" s="2411"/>
      <c r="AK494" s="2411"/>
      <c r="AL494" s="2411"/>
      <c r="AM494" s="2411"/>
      <c r="AN494" s="2411"/>
      <c r="AO494" s="2411"/>
      <c r="AP494" s="2411"/>
      <c r="AQ494" s="2411"/>
      <c r="AR494" s="2411"/>
      <c r="AS494" s="2411"/>
      <c r="AT494" s="2411"/>
      <c r="AU494" s="2411"/>
      <c r="AZ494" s="2411"/>
      <c r="CB494" s="2411"/>
      <c r="CC494" s="2411"/>
      <c r="CD494" s="2411"/>
    </row>
    <row r="495" spans="26:82" ht="14.25" customHeight="1" x14ac:dyDescent="0.25">
      <c r="Z495" s="2411"/>
      <c r="AA495" s="2411"/>
      <c r="AB495" s="2411"/>
      <c r="AC495" s="2411"/>
      <c r="AD495" s="2411"/>
      <c r="AE495" s="2411"/>
      <c r="AF495" s="2411"/>
      <c r="AG495" s="2411"/>
      <c r="AH495" s="2411"/>
      <c r="AI495" s="2411"/>
      <c r="AJ495" s="2411"/>
      <c r="AK495" s="2411"/>
      <c r="AL495" s="2411"/>
      <c r="AM495" s="2411"/>
      <c r="AN495" s="2411"/>
      <c r="AO495" s="2411"/>
      <c r="AP495" s="2411"/>
      <c r="AQ495" s="2411"/>
      <c r="AR495" s="2411"/>
      <c r="AS495" s="2411"/>
      <c r="AT495" s="2411"/>
      <c r="AU495" s="2411"/>
      <c r="AZ495" s="2411"/>
      <c r="CB495" s="2411"/>
      <c r="CC495" s="2411"/>
      <c r="CD495" s="2411"/>
    </row>
    <row r="496" spans="26:82" ht="14.25" customHeight="1" x14ac:dyDescent="0.25">
      <c r="Z496" s="2411"/>
      <c r="AA496" s="2411"/>
      <c r="AB496" s="2411"/>
      <c r="AC496" s="2411"/>
      <c r="AD496" s="2411"/>
      <c r="AE496" s="2411"/>
      <c r="AF496" s="2411"/>
      <c r="AG496" s="2411"/>
      <c r="AH496" s="2411"/>
      <c r="AI496" s="2411"/>
      <c r="AJ496" s="2411"/>
      <c r="AK496" s="2411"/>
      <c r="AL496" s="2411"/>
      <c r="AM496" s="2411"/>
      <c r="AN496" s="2411"/>
      <c r="AO496" s="2411"/>
      <c r="AP496" s="2411"/>
      <c r="AQ496" s="2411"/>
      <c r="AR496" s="2411"/>
      <c r="AS496" s="2411"/>
      <c r="AT496" s="2411"/>
      <c r="AU496" s="2411"/>
      <c r="AZ496" s="2411"/>
      <c r="CB496" s="2411"/>
      <c r="CC496" s="2411"/>
      <c r="CD496" s="2411"/>
    </row>
    <row r="497" spans="26:82" ht="14.25" customHeight="1" x14ac:dyDescent="0.25">
      <c r="Z497" s="2411"/>
      <c r="AA497" s="2411"/>
      <c r="AB497" s="2411"/>
      <c r="AC497" s="2411"/>
      <c r="AD497" s="2411"/>
      <c r="AE497" s="2411"/>
      <c r="AF497" s="2411"/>
      <c r="AG497" s="2411"/>
      <c r="AH497" s="2411"/>
      <c r="AI497" s="2411"/>
      <c r="AJ497" s="2411"/>
      <c r="AK497" s="2411"/>
      <c r="AL497" s="2411"/>
      <c r="AM497" s="2411"/>
      <c r="AN497" s="2411"/>
      <c r="AO497" s="2411"/>
      <c r="AP497" s="2411"/>
      <c r="AQ497" s="2411"/>
      <c r="AR497" s="2411"/>
      <c r="AS497" s="2411"/>
      <c r="AT497" s="2411"/>
      <c r="AU497" s="2411"/>
      <c r="AZ497" s="2411"/>
      <c r="CB497" s="2411"/>
      <c r="CC497" s="2411"/>
      <c r="CD497" s="2411"/>
    </row>
    <row r="498" spans="26:82" ht="14.25" customHeight="1" x14ac:dyDescent="0.25">
      <c r="Z498" s="2411"/>
      <c r="AA498" s="2411"/>
      <c r="AB498" s="2411"/>
      <c r="AC498" s="2411"/>
      <c r="AD498" s="2411"/>
      <c r="AE498" s="2411"/>
      <c r="AF498" s="2411"/>
      <c r="AG498" s="2411"/>
      <c r="AH498" s="2411"/>
      <c r="AI498" s="2411"/>
      <c r="AJ498" s="2411"/>
      <c r="AK498" s="2411"/>
      <c r="AL498" s="2411"/>
      <c r="AM498" s="2411"/>
      <c r="AN498" s="2411"/>
      <c r="AO498" s="2411"/>
      <c r="AP498" s="2411"/>
      <c r="AQ498" s="2411"/>
      <c r="AR498" s="2411"/>
      <c r="AS498" s="2411"/>
      <c r="AT498" s="2411"/>
      <c r="AU498" s="2411"/>
      <c r="AZ498" s="2411"/>
      <c r="CB498" s="2411"/>
      <c r="CC498" s="2411"/>
      <c r="CD498" s="2411"/>
    </row>
    <row r="499" spans="26:82" ht="14.25" customHeight="1" x14ac:dyDescent="0.25">
      <c r="Z499" s="2411"/>
      <c r="AA499" s="2411"/>
      <c r="AB499" s="2411"/>
      <c r="AC499" s="2411"/>
      <c r="AD499" s="2411"/>
      <c r="AE499" s="2411"/>
      <c r="AF499" s="2411"/>
      <c r="AG499" s="2411"/>
      <c r="AH499" s="2411"/>
      <c r="AI499" s="2411"/>
      <c r="AJ499" s="2411"/>
      <c r="AK499" s="2411"/>
      <c r="AL499" s="2411"/>
      <c r="AM499" s="2411"/>
      <c r="AN499" s="2411"/>
      <c r="AO499" s="2411"/>
      <c r="AP499" s="2411"/>
      <c r="AQ499" s="2411"/>
      <c r="AR499" s="2411"/>
      <c r="AS499" s="2411"/>
      <c r="AT499" s="2411"/>
      <c r="AU499" s="2411"/>
      <c r="AZ499" s="2411"/>
      <c r="CB499" s="2411"/>
      <c r="CC499" s="2411"/>
      <c r="CD499" s="2411"/>
    </row>
    <row r="500" spans="26:82" ht="14.25" customHeight="1" x14ac:dyDescent="0.25">
      <c r="Z500" s="2411"/>
      <c r="AA500" s="2411"/>
      <c r="AB500" s="2411"/>
      <c r="AC500" s="2411"/>
      <c r="AD500" s="2411"/>
      <c r="AE500" s="2411"/>
      <c r="AF500" s="2411"/>
      <c r="AG500" s="2411"/>
      <c r="AH500" s="2411"/>
      <c r="AI500" s="2411"/>
      <c r="AJ500" s="2411"/>
      <c r="AK500" s="2411"/>
      <c r="AL500" s="2411"/>
      <c r="AM500" s="2411"/>
      <c r="AN500" s="2411"/>
      <c r="AO500" s="2411"/>
      <c r="AP500" s="2411"/>
      <c r="AQ500" s="2411"/>
      <c r="AR500" s="2411"/>
      <c r="AS500" s="2411"/>
      <c r="AT500" s="2411"/>
      <c r="AU500" s="2411"/>
      <c r="AZ500" s="2411"/>
      <c r="CB500" s="2411"/>
      <c r="CC500" s="2411"/>
      <c r="CD500" s="2411"/>
    </row>
    <row r="501" spans="26:82" ht="14.25" customHeight="1" x14ac:dyDescent="0.25">
      <c r="Z501" s="2411"/>
      <c r="AA501" s="2411"/>
      <c r="AB501" s="2411"/>
      <c r="AC501" s="2411"/>
      <c r="AD501" s="2411"/>
      <c r="AE501" s="2411"/>
      <c r="AF501" s="2411"/>
      <c r="AG501" s="2411"/>
      <c r="AH501" s="2411"/>
      <c r="AI501" s="2411"/>
      <c r="AJ501" s="2411"/>
      <c r="AK501" s="2411"/>
      <c r="AL501" s="2411"/>
      <c r="AM501" s="2411"/>
      <c r="AN501" s="2411"/>
      <c r="AO501" s="2411"/>
      <c r="AP501" s="2411"/>
      <c r="AQ501" s="2411"/>
      <c r="AR501" s="2411"/>
      <c r="AS501" s="2411"/>
      <c r="AT501" s="2411"/>
      <c r="AU501" s="2411"/>
      <c r="AZ501" s="2411"/>
      <c r="CB501" s="2411"/>
      <c r="CC501" s="2411"/>
      <c r="CD501" s="2411"/>
    </row>
    <row r="502" spans="26:82" ht="14.25" customHeight="1" x14ac:dyDescent="0.25">
      <c r="Z502" s="2411"/>
      <c r="AA502" s="2411"/>
      <c r="AB502" s="2411"/>
      <c r="AC502" s="2411"/>
      <c r="AD502" s="2411"/>
      <c r="AE502" s="2411"/>
      <c r="AF502" s="2411"/>
      <c r="AG502" s="2411"/>
      <c r="AH502" s="2411"/>
      <c r="AI502" s="2411"/>
      <c r="AJ502" s="2411"/>
      <c r="AK502" s="2411"/>
      <c r="AL502" s="2411"/>
      <c r="AM502" s="2411"/>
      <c r="AN502" s="2411"/>
      <c r="AO502" s="2411"/>
      <c r="AP502" s="2411"/>
      <c r="AQ502" s="2411"/>
      <c r="AR502" s="2411"/>
      <c r="AS502" s="2411"/>
      <c r="AT502" s="2411"/>
      <c r="AU502" s="2411"/>
      <c r="AZ502" s="2411"/>
      <c r="CB502" s="2411"/>
      <c r="CC502" s="2411"/>
      <c r="CD502" s="2411"/>
    </row>
    <row r="503" spans="26:82" ht="14.25" customHeight="1" x14ac:dyDescent="0.25">
      <c r="Z503" s="2411"/>
      <c r="AA503" s="2411"/>
      <c r="AB503" s="2411"/>
      <c r="AC503" s="2411"/>
      <c r="AD503" s="2411"/>
      <c r="AE503" s="2411"/>
      <c r="AF503" s="2411"/>
      <c r="AG503" s="2411"/>
      <c r="AH503" s="2411"/>
      <c r="AI503" s="2411"/>
      <c r="AJ503" s="2411"/>
      <c r="AK503" s="2411"/>
      <c r="AL503" s="2411"/>
      <c r="AM503" s="2411"/>
      <c r="AN503" s="2411"/>
      <c r="AO503" s="2411"/>
      <c r="AP503" s="2411"/>
      <c r="AQ503" s="2411"/>
      <c r="AR503" s="2411"/>
      <c r="AS503" s="2411"/>
      <c r="AT503" s="2411"/>
      <c r="AU503" s="2411"/>
      <c r="AZ503" s="2411"/>
      <c r="CB503" s="2411"/>
      <c r="CC503" s="2411"/>
      <c r="CD503" s="2411"/>
    </row>
    <row r="504" spans="26:82" ht="14.25" customHeight="1" x14ac:dyDescent="0.25">
      <c r="Z504" s="2411"/>
      <c r="AA504" s="2411"/>
      <c r="AB504" s="2411"/>
      <c r="AC504" s="2411"/>
      <c r="AD504" s="2411"/>
      <c r="AE504" s="2411"/>
      <c r="AF504" s="2411"/>
      <c r="AG504" s="2411"/>
      <c r="AH504" s="2411"/>
      <c r="AI504" s="2411"/>
      <c r="AJ504" s="2411"/>
      <c r="AK504" s="2411"/>
      <c r="AL504" s="2411"/>
      <c r="AM504" s="2411"/>
      <c r="AN504" s="2411"/>
      <c r="AO504" s="2411"/>
      <c r="AP504" s="2411"/>
      <c r="AQ504" s="2411"/>
      <c r="AR504" s="2411"/>
      <c r="AS504" s="2411"/>
      <c r="AT504" s="2411"/>
      <c r="AU504" s="2411"/>
      <c r="AZ504" s="2411"/>
      <c r="CB504" s="2411"/>
      <c r="CC504" s="2411"/>
      <c r="CD504" s="2411"/>
    </row>
    <row r="505" spans="26:82" ht="14.25" customHeight="1" x14ac:dyDescent="0.25">
      <c r="Z505" s="2411"/>
      <c r="AA505" s="2411"/>
      <c r="AB505" s="2411"/>
      <c r="AC505" s="2411"/>
      <c r="AD505" s="2411"/>
      <c r="AE505" s="2411"/>
      <c r="AF505" s="2411"/>
      <c r="AG505" s="2411"/>
      <c r="AH505" s="2411"/>
      <c r="AI505" s="2411"/>
      <c r="AJ505" s="2411"/>
      <c r="AK505" s="2411"/>
      <c r="AL505" s="2411"/>
      <c r="AM505" s="2411"/>
      <c r="AN505" s="2411"/>
      <c r="AO505" s="2411"/>
      <c r="AP505" s="2411"/>
      <c r="AQ505" s="2411"/>
      <c r="AR505" s="2411"/>
      <c r="AS505" s="2411"/>
      <c r="AT505" s="2411"/>
      <c r="AU505" s="2411"/>
      <c r="AZ505" s="2411"/>
      <c r="CB505" s="2411"/>
      <c r="CC505" s="2411"/>
      <c r="CD505" s="2411"/>
    </row>
    <row r="506" spans="26:82" ht="14.25" customHeight="1" x14ac:dyDescent="0.25">
      <c r="Z506" s="2411"/>
      <c r="AA506" s="2411"/>
      <c r="AB506" s="2411"/>
      <c r="AC506" s="2411"/>
      <c r="AD506" s="2411"/>
      <c r="AE506" s="2411"/>
      <c r="AF506" s="2411"/>
      <c r="AG506" s="2411"/>
      <c r="AH506" s="2411"/>
      <c r="AI506" s="2411"/>
      <c r="AJ506" s="2411"/>
      <c r="AK506" s="2411"/>
      <c r="AL506" s="2411"/>
      <c r="AM506" s="2411"/>
      <c r="AN506" s="2411"/>
      <c r="AO506" s="2411"/>
      <c r="AP506" s="2411"/>
      <c r="AQ506" s="2411"/>
      <c r="AR506" s="2411"/>
      <c r="AS506" s="2411"/>
      <c r="AT506" s="2411"/>
      <c r="AU506" s="2411"/>
      <c r="AZ506" s="2411"/>
      <c r="CB506" s="2411"/>
      <c r="CC506" s="2411"/>
      <c r="CD506" s="2411"/>
    </row>
    <row r="507" spans="26:82" ht="14.25" customHeight="1" x14ac:dyDescent="0.25">
      <c r="Z507" s="2411"/>
      <c r="AA507" s="2411"/>
      <c r="AB507" s="2411"/>
      <c r="AC507" s="2411"/>
      <c r="AD507" s="2411"/>
      <c r="AE507" s="2411"/>
      <c r="AF507" s="2411"/>
      <c r="AG507" s="2411"/>
      <c r="AH507" s="2411"/>
      <c r="AI507" s="2411"/>
      <c r="AJ507" s="2411"/>
      <c r="AK507" s="2411"/>
      <c r="AL507" s="2411"/>
      <c r="AM507" s="2411"/>
      <c r="AN507" s="2411"/>
      <c r="AO507" s="2411"/>
      <c r="AP507" s="2411"/>
      <c r="AQ507" s="2411"/>
      <c r="AR507" s="2411"/>
      <c r="AS507" s="2411"/>
      <c r="AT507" s="2411"/>
      <c r="AU507" s="2411"/>
      <c r="AZ507" s="2411"/>
      <c r="CB507" s="2411"/>
      <c r="CC507" s="2411"/>
      <c r="CD507" s="2411"/>
    </row>
    <row r="508" spans="26:82" ht="14.25" customHeight="1" x14ac:dyDescent="0.25">
      <c r="Z508" s="2411"/>
      <c r="AA508" s="2411"/>
      <c r="AB508" s="2411"/>
      <c r="AC508" s="2411"/>
      <c r="AD508" s="2411"/>
      <c r="AE508" s="2411"/>
      <c r="AF508" s="2411"/>
      <c r="AG508" s="2411"/>
      <c r="AH508" s="2411"/>
      <c r="AI508" s="2411"/>
      <c r="AJ508" s="2411"/>
      <c r="AK508" s="2411"/>
      <c r="AL508" s="2411"/>
      <c r="AM508" s="2411"/>
      <c r="AN508" s="2411"/>
      <c r="AO508" s="2411"/>
      <c r="AP508" s="2411"/>
      <c r="AQ508" s="2411"/>
      <c r="AR508" s="2411"/>
      <c r="AS508" s="2411"/>
      <c r="AT508" s="2411"/>
      <c r="AU508" s="2411"/>
      <c r="AZ508" s="2411"/>
      <c r="CB508" s="2411"/>
      <c r="CC508" s="2411"/>
      <c r="CD508" s="2411"/>
    </row>
    <row r="509" spans="26:82" ht="14.25" customHeight="1" x14ac:dyDescent="0.25">
      <c r="Z509" s="2411"/>
      <c r="AA509" s="2411"/>
      <c r="AB509" s="2411"/>
      <c r="AC509" s="2411"/>
      <c r="AD509" s="2411"/>
      <c r="AE509" s="2411"/>
      <c r="AF509" s="2411"/>
      <c r="AG509" s="2411"/>
      <c r="AH509" s="2411"/>
      <c r="AI509" s="2411"/>
      <c r="AJ509" s="2411"/>
      <c r="AK509" s="2411"/>
      <c r="AL509" s="2411"/>
      <c r="AM509" s="2411"/>
      <c r="AN509" s="2411"/>
      <c r="AO509" s="2411"/>
      <c r="AP509" s="2411"/>
      <c r="AQ509" s="2411"/>
      <c r="AR509" s="2411"/>
      <c r="AS509" s="2411"/>
      <c r="AT509" s="2411"/>
      <c r="AU509" s="2411"/>
      <c r="AZ509" s="2411"/>
      <c r="CB509" s="2411"/>
      <c r="CC509" s="2411"/>
      <c r="CD509" s="2411"/>
    </row>
    <row r="510" spans="26:82" ht="14.25" customHeight="1" x14ac:dyDescent="0.25">
      <c r="Z510" s="2411"/>
      <c r="AA510" s="2411"/>
      <c r="AB510" s="2411"/>
      <c r="AC510" s="2411"/>
      <c r="AD510" s="2411"/>
      <c r="AE510" s="2411"/>
      <c r="AF510" s="2411"/>
      <c r="AG510" s="2411"/>
      <c r="AH510" s="2411"/>
      <c r="AI510" s="2411"/>
      <c r="AJ510" s="2411"/>
      <c r="AK510" s="2411"/>
      <c r="AL510" s="2411"/>
      <c r="AM510" s="2411"/>
      <c r="AN510" s="2411"/>
      <c r="AO510" s="2411"/>
      <c r="AP510" s="2411"/>
      <c r="AQ510" s="2411"/>
      <c r="AR510" s="2411"/>
      <c r="AS510" s="2411"/>
      <c r="AT510" s="2411"/>
      <c r="AU510" s="2411"/>
      <c r="AZ510" s="2411"/>
      <c r="CB510" s="2411"/>
      <c r="CC510" s="2411"/>
      <c r="CD510" s="2411"/>
    </row>
    <row r="511" spans="26:82" ht="14.25" customHeight="1" x14ac:dyDescent="0.25">
      <c r="Z511" s="2411"/>
      <c r="AA511" s="2411"/>
      <c r="AB511" s="2411"/>
      <c r="AC511" s="2411"/>
      <c r="AD511" s="2411"/>
      <c r="AE511" s="2411"/>
      <c r="AF511" s="2411"/>
      <c r="AG511" s="2411"/>
      <c r="AH511" s="2411"/>
      <c r="AI511" s="2411"/>
      <c r="AJ511" s="2411"/>
      <c r="AK511" s="2411"/>
      <c r="AL511" s="2411"/>
      <c r="AM511" s="2411"/>
      <c r="AN511" s="2411"/>
      <c r="AO511" s="2411"/>
      <c r="AP511" s="2411"/>
      <c r="AQ511" s="2411"/>
      <c r="AR511" s="2411"/>
      <c r="AS511" s="2411"/>
      <c r="AT511" s="2411"/>
      <c r="AU511" s="2411"/>
      <c r="AZ511" s="2411"/>
      <c r="CB511" s="2411"/>
      <c r="CC511" s="2411"/>
      <c r="CD511" s="2411"/>
    </row>
    <row r="512" spans="26:82" ht="14.25" customHeight="1" x14ac:dyDescent="0.25">
      <c r="Z512" s="2411"/>
      <c r="AA512" s="2411"/>
      <c r="AB512" s="2411"/>
      <c r="AC512" s="2411"/>
      <c r="AD512" s="2411"/>
      <c r="AE512" s="2411"/>
      <c r="AF512" s="2411"/>
      <c r="AG512" s="2411"/>
      <c r="AH512" s="2411"/>
      <c r="AI512" s="2411"/>
      <c r="AJ512" s="2411"/>
      <c r="AK512" s="2411"/>
      <c r="AL512" s="2411"/>
      <c r="AM512" s="2411"/>
      <c r="AN512" s="2411"/>
      <c r="AO512" s="2411"/>
      <c r="AP512" s="2411"/>
      <c r="AQ512" s="2411"/>
      <c r="AR512" s="2411"/>
      <c r="AS512" s="2411"/>
      <c r="AT512" s="2411"/>
      <c r="AU512" s="2411"/>
      <c r="AZ512" s="2411"/>
      <c r="CB512" s="2411"/>
      <c r="CC512" s="2411"/>
      <c r="CD512" s="2411"/>
    </row>
    <row r="513" spans="26:82" ht="14.25" customHeight="1" x14ac:dyDescent="0.25">
      <c r="Z513" s="2411"/>
      <c r="AA513" s="2411"/>
      <c r="AB513" s="2411"/>
      <c r="AC513" s="2411"/>
      <c r="AD513" s="2411"/>
      <c r="AE513" s="2411"/>
      <c r="AF513" s="2411"/>
      <c r="AG513" s="2411"/>
      <c r="AH513" s="2411"/>
      <c r="AI513" s="2411"/>
      <c r="AJ513" s="2411"/>
      <c r="AK513" s="2411"/>
      <c r="AL513" s="2411"/>
      <c r="AM513" s="2411"/>
      <c r="AN513" s="2411"/>
      <c r="AO513" s="2411"/>
      <c r="AP513" s="2411"/>
      <c r="AQ513" s="2411"/>
      <c r="AR513" s="2411"/>
      <c r="AS513" s="2411"/>
      <c r="AT513" s="2411"/>
      <c r="AU513" s="2411"/>
      <c r="AZ513" s="2411"/>
      <c r="CB513" s="2411"/>
      <c r="CC513" s="2411"/>
      <c r="CD513" s="2411"/>
    </row>
    <row r="514" spans="26:82" ht="14.25" customHeight="1" x14ac:dyDescent="0.25">
      <c r="Z514" s="2411"/>
      <c r="AA514" s="2411"/>
      <c r="AB514" s="2411"/>
      <c r="AC514" s="2411"/>
      <c r="AD514" s="2411"/>
      <c r="AE514" s="2411"/>
      <c r="AF514" s="2411"/>
      <c r="AG514" s="2411"/>
      <c r="AH514" s="2411"/>
      <c r="AI514" s="2411"/>
      <c r="AJ514" s="2411"/>
      <c r="AK514" s="2411"/>
      <c r="AL514" s="2411"/>
      <c r="AM514" s="2411"/>
      <c r="AN514" s="2411"/>
      <c r="AO514" s="2411"/>
      <c r="AP514" s="2411"/>
      <c r="AQ514" s="2411"/>
      <c r="AR514" s="2411"/>
      <c r="AS514" s="2411"/>
      <c r="AT514" s="2411"/>
      <c r="AU514" s="2411"/>
      <c r="AZ514" s="2411"/>
      <c r="CB514" s="2411"/>
      <c r="CC514" s="2411"/>
      <c r="CD514" s="2411"/>
    </row>
    <row r="515" spans="26:82" ht="14.25" customHeight="1" x14ac:dyDescent="0.25">
      <c r="Z515" s="2411"/>
      <c r="AA515" s="2411"/>
      <c r="AB515" s="2411"/>
      <c r="AC515" s="2411"/>
      <c r="AD515" s="2411"/>
      <c r="AE515" s="2411"/>
      <c r="AF515" s="2411"/>
      <c r="AG515" s="2411"/>
      <c r="AH515" s="2411"/>
      <c r="AI515" s="2411"/>
      <c r="AJ515" s="2411"/>
      <c r="AK515" s="2411"/>
      <c r="AL515" s="2411"/>
      <c r="AM515" s="2411"/>
      <c r="AN515" s="2411"/>
      <c r="AO515" s="2411"/>
      <c r="AP515" s="2411"/>
      <c r="AQ515" s="2411"/>
      <c r="AR515" s="2411"/>
      <c r="AS515" s="2411"/>
      <c r="AT515" s="2411"/>
      <c r="AU515" s="2411"/>
      <c r="AZ515" s="2411"/>
      <c r="CB515" s="2411"/>
      <c r="CC515" s="2411"/>
      <c r="CD515" s="2411"/>
    </row>
    <row r="516" spans="26:82" ht="14.25" customHeight="1" x14ac:dyDescent="0.25">
      <c r="Z516" s="2411"/>
      <c r="AA516" s="2411"/>
      <c r="AB516" s="2411"/>
      <c r="AC516" s="2411"/>
      <c r="AD516" s="2411"/>
      <c r="AE516" s="2411"/>
      <c r="AF516" s="2411"/>
      <c r="AG516" s="2411"/>
      <c r="AH516" s="2411"/>
      <c r="AI516" s="2411"/>
      <c r="AJ516" s="2411"/>
      <c r="AK516" s="2411"/>
      <c r="AL516" s="2411"/>
      <c r="AM516" s="2411"/>
      <c r="AN516" s="2411"/>
      <c r="AO516" s="2411"/>
      <c r="AP516" s="2411"/>
      <c r="AQ516" s="2411"/>
      <c r="AR516" s="2411"/>
      <c r="AS516" s="2411"/>
      <c r="AT516" s="2411"/>
      <c r="AU516" s="2411"/>
      <c r="AZ516" s="2411"/>
      <c r="CB516" s="2411"/>
      <c r="CC516" s="2411"/>
      <c r="CD516" s="2411"/>
    </row>
    <row r="517" spans="26:82" ht="14.25" customHeight="1" x14ac:dyDescent="0.25">
      <c r="Z517" s="2411"/>
      <c r="AA517" s="2411"/>
      <c r="AB517" s="2411"/>
      <c r="AC517" s="2411"/>
      <c r="AD517" s="2411"/>
      <c r="AE517" s="2411"/>
      <c r="AF517" s="2411"/>
      <c r="AG517" s="2411"/>
      <c r="AH517" s="2411"/>
      <c r="AI517" s="2411"/>
      <c r="AJ517" s="2411"/>
      <c r="AK517" s="2411"/>
      <c r="AL517" s="2411"/>
      <c r="AM517" s="2411"/>
      <c r="AN517" s="2411"/>
      <c r="AO517" s="2411"/>
      <c r="AP517" s="2411"/>
      <c r="AQ517" s="2411"/>
      <c r="AR517" s="2411"/>
      <c r="AS517" s="2411"/>
      <c r="AT517" s="2411"/>
      <c r="AU517" s="2411"/>
      <c r="AZ517" s="2411"/>
      <c r="CB517" s="2411"/>
      <c r="CC517" s="2411"/>
      <c r="CD517" s="2411"/>
    </row>
    <row r="518" spans="26:82" ht="14.25" customHeight="1" x14ac:dyDescent="0.25">
      <c r="Z518" s="2411"/>
      <c r="AA518" s="2411"/>
      <c r="AB518" s="2411"/>
      <c r="AC518" s="2411"/>
      <c r="AD518" s="2411"/>
      <c r="AE518" s="2411"/>
      <c r="AF518" s="2411"/>
      <c r="AG518" s="2411"/>
      <c r="AH518" s="2411"/>
      <c r="AI518" s="2411"/>
      <c r="AJ518" s="2411"/>
      <c r="AK518" s="2411"/>
      <c r="AL518" s="2411"/>
      <c r="AM518" s="2411"/>
      <c r="AN518" s="2411"/>
      <c r="AO518" s="2411"/>
      <c r="AP518" s="2411"/>
      <c r="AQ518" s="2411"/>
      <c r="AR518" s="2411"/>
      <c r="AS518" s="2411"/>
      <c r="AT518" s="2411"/>
      <c r="AU518" s="2411"/>
      <c r="AZ518" s="2411"/>
      <c r="CB518" s="2411"/>
      <c r="CC518" s="2411"/>
      <c r="CD518" s="2411"/>
    </row>
    <row r="519" spans="26:82" ht="14.25" customHeight="1" x14ac:dyDescent="0.25">
      <c r="Z519" s="2411"/>
      <c r="AA519" s="2411"/>
      <c r="AB519" s="2411"/>
      <c r="AC519" s="2411"/>
      <c r="AD519" s="2411"/>
      <c r="AE519" s="2411"/>
      <c r="AF519" s="2411"/>
      <c r="AG519" s="2411"/>
      <c r="AH519" s="2411"/>
      <c r="AI519" s="2411"/>
      <c r="AJ519" s="2411"/>
      <c r="AK519" s="2411"/>
      <c r="AL519" s="2411"/>
      <c r="AM519" s="2411"/>
      <c r="AN519" s="2411"/>
      <c r="AO519" s="2411"/>
      <c r="AP519" s="2411"/>
      <c r="AQ519" s="2411"/>
      <c r="AR519" s="2411"/>
      <c r="AS519" s="2411"/>
      <c r="AT519" s="2411"/>
      <c r="AU519" s="2411"/>
      <c r="AZ519" s="2411"/>
      <c r="CB519" s="2411"/>
      <c r="CC519" s="2411"/>
      <c r="CD519" s="2411"/>
    </row>
    <row r="520" spans="26:82" ht="14.25" customHeight="1" x14ac:dyDescent="0.25">
      <c r="Z520" s="2411"/>
      <c r="AA520" s="2411"/>
      <c r="AB520" s="2411"/>
      <c r="AC520" s="2411"/>
      <c r="AD520" s="2411"/>
      <c r="AE520" s="2411"/>
      <c r="AF520" s="2411"/>
      <c r="AG520" s="2411"/>
      <c r="AH520" s="2411"/>
      <c r="AI520" s="2411"/>
      <c r="AJ520" s="2411"/>
      <c r="AK520" s="2411"/>
      <c r="AL520" s="2411"/>
      <c r="AM520" s="2411"/>
      <c r="AN520" s="2411"/>
      <c r="AO520" s="2411"/>
      <c r="AP520" s="2411"/>
      <c r="AQ520" s="2411"/>
      <c r="AR520" s="2411"/>
      <c r="AS520" s="2411"/>
      <c r="AT520" s="2411"/>
      <c r="AU520" s="2411"/>
      <c r="AZ520" s="2411"/>
      <c r="CB520" s="2411"/>
      <c r="CC520" s="2411"/>
      <c r="CD520" s="2411"/>
    </row>
    <row r="521" spans="26:82" ht="14.25" customHeight="1" x14ac:dyDescent="0.25">
      <c r="Z521" s="2411"/>
      <c r="AA521" s="2411"/>
      <c r="AB521" s="2411"/>
      <c r="AC521" s="2411"/>
      <c r="AD521" s="2411"/>
      <c r="AE521" s="2411"/>
      <c r="AF521" s="2411"/>
      <c r="AG521" s="2411"/>
      <c r="AH521" s="2411"/>
      <c r="AI521" s="2411"/>
      <c r="AJ521" s="2411"/>
      <c r="AK521" s="2411"/>
      <c r="AL521" s="2411"/>
      <c r="AM521" s="2411"/>
      <c r="AN521" s="2411"/>
      <c r="AO521" s="2411"/>
      <c r="AP521" s="2411"/>
      <c r="AQ521" s="2411"/>
      <c r="AR521" s="2411"/>
      <c r="AS521" s="2411"/>
      <c r="AT521" s="2411"/>
      <c r="AU521" s="2411"/>
      <c r="AZ521" s="2411"/>
      <c r="CB521" s="2411"/>
      <c r="CC521" s="2411"/>
      <c r="CD521" s="2411"/>
    </row>
    <row r="522" spans="26:82" ht="14.25" customHeight="1" x14ac:dyDescent="0.25">
      <c r="Z522" s="2411"/>
      <c r="AA522" s="2411"/>
      <c r="AB522" s="2411"/>
      <c r="AC522" s="2411"/>
      <c r="AD522" s="2411"/>
      <c r="AE522" s="2411"/>
      <c r="AF522" s="2411"/>
      <c r="AG522" s="2411"/>
      <c r="AH522" s="2411"/>
      <c r="AI522" s="2411"/>
      <c r="AJ522" s="2411"/>
      <c r="AK522" s="2411"/>
      <c r="AL522" s="2411"/>
      <c r="AM522" s="2411"/>
      <c r="AN522" s="2411"/>
      <c r="AO522" s="2411"/>
      <c r="AP522" s="2411"/>
      <c r="AQ522" s="2411"/>
      <c r="AR522" s="2411"/>
      <c r="AS522" s="2411"/>
      <c r="AT522" s="2411"/>
      <c r="AU522" s="2411"/>
      <c r="AZ522" s="2411"/>
      <c r="CB522" s="2411"/>
      <c r="CC522" s="2411"/>
      <c r="CD522" s="2411"/>
    </row>
    <row r="523" spans="26:82" ht="14.25" customHeight="1" x14ac:dyDescent="0.25">
      <c r="Z523" s="2411"/>
      <c r="AA523" s="2411"/>
      <c r="AB523" s="2411"/>
      <c r="AC523" s="2411"/>
      <c r="AD523" s="2411"/>
      <c r="AE523" s="2411"/>
      <c r="AF523" s="2411"/>
      <c r="AG523" s="2411"/>
      <c r="AH523" s="2411"/>
      <c r="AI523" s="2411"/>
      <c r="AJ523" s="2411"/>
      <c r="AK523" s="2411"/>
      <c r="AL523" s="2411"/>
      <c r="AM523" s="2411"/>
      <c r="AN523" s="2411"/>
      <c r="AO523" s="2411"/>
      <c r="AP523" s="2411"/>
      <c r="AQ523" s="2411"/>
      <c r="AR523" s="2411"/>
      <c r="AS523" s="2411"/>
      <c r="AT523" s="2411"/>
      <c r="AU523" s="2411"/>
      <c r="AZ523" s="2411"/>
      <c r="CB523" s="2411"/>
      <c r="CC523" s="2411"/>
      <c r="CD523" s="2411"/>
    </row>
    <row r="524" spans="26:82" ht="14.25" customHeight="1" x14ac:dyDescent="0.25">
      <c r="Z524" s="2411"/>
      <c r="AA524" s="2411"/>
      <c r="AB524" s="2411"/>
      <c r="AC524" s="2411"/>
      <c r="AD524" s="2411"/>
      <c r="AE524" s="2411"/>
      <c r="AF524" s="2411"/>
      <c r="AG524" s="2411"/>
      <c r="AH524" s="2411"/>
      <c r="AI524" s="2411"/>
      <c r="AJ524" s="2411"/>
      <c r="AK524" s="2411"/>
      <c r="AL524" s="2411"/>
      <c r="AM524" s="2411"/>
      <c r="AN524" s="2411"/>
      <c r="AO524" s="2411"/>
      <c r="AP524" s="2411"/>
      <c r="AQ524" s="2411"/>
      <c r="AR524" s="2411"/>
      <c r="AS524" s="2411"/>
      <c r="AT524" s="2411"/>
      <c r="AU524" s="2411"/>
      <c r="AZ524" s="2411"/>
      <c r="CB524" s="2411"/>
      <c r="CC524" s="2411"/>
      <c r="CD524" s="2411"/>
    </row>
    <row r="525" spans="26:82" ht="14.25" customHeight="1" x14ac:dyDescent="0.25">
      <c r="Z525" s="2411"/>
      <c r="AA525" s="2411"/>
      <c r="AB525" s="2411"/>
      <c r="AC525" s="2411"/>
      <c r="AD525" s="2411"/>
      <c r="AE525" s="2411"/>
      <c r="AF525" s="2411"/>
      <c r="AG525" s="2411"/>
      <c r="AH525" s="2411"/>
      <c r="AI525" s="2411"/>
      <c r="AJ525" s="2411"/>
      <c r="AK525" s="2411"/>
      <c r="AL525" s="2411"/>
      <c r="AM525" s="2411"/>
      <c r="AN525" s="2411"/>
      <c r="AO525" s="2411"/>
      <c r="AP525" s="2411"/>
      <c r="AQ525" s="2411"/>
      <c r="AR525" s="2411"/>
      <c r="AS525" s="2411"/>
      <c r="AT525" s="2411"/>
      <c r="AU525" s="2411"/>
      <c r="AZ525" s="2411"/>
      <c r="CB525" s="2411"/>
      <c r="CC525" s="2411"/>
      <c r="CD525" s="2411"/>
    </row>
    <row r="526" spans="26:82" ht="14.25" customHeight="1" x14ac:dyDescent="0.25">
      <c r="Z526" s="2411"/>
      <c r="AA526" s="2411"/>
      <c r="AB526" s="2411"/>
      <c r="AC526" s="2411"/>
      <c r="AD526" s="2411"/>
      <c r="AE526" s="2411"/>
      <c r="AF526" s="2411"/>
      <c r="AG526" s="2411"/>
      <c r="AH526" s="2411"/>
      <c r="AI526" s="2411"/>
      <c r="AJ526" s="2411"/>
      <c r="AK526" s="2411"/>
      <c r="AL526" s="2411"/>
      <c r="AM526" s="2411"/>
      <c r="AN526" s="2411"/>
      <c r="AO526" s="2411"/>
      <c r="AP526" s="2411"/>
      <c r="AQ526" s="2411"/>
      <c r="AR526" s="2411"/>
      <c r="AS526" s="2411"/>
      <c r="AT526" s="2411"/>
      <c r="AU526" s="2411"/>
      <c r="AZ526" s="2411"/>
      <c r="CB526" s="2411"/>
      <c r="CC526" s="2411"/>
      <c r="CD526" s="2411"/>
    </row>
    <row r="527" spans="26:82" ht="14.25" customHeight="1" x14ac:dyDescent="0.25">
      <c r="Z527" s="2411"/>
      <c r="AA527" s="2411"/>
      <c r="AB527" s="2411"/>
      <c r="AC527" s="2411"/>
      <c r="AD527" s="2411"/>
      <c r="AE527" s="2411"/>
      <c r="AF527" s="2411"/>
      <c r="AG527" s="2411"/>
      <c r="AH527" s="2411"/>
      <c r="AI527" s="2411"/>
      <c r="AJ527" s="2411"/>
      <c r="AK527" s="2411"/>
      <c r="AL527" s="2411"/>
      <c r="AM527" s="2411"/>
      <c r="AN527" s="2411"/>
      <c r="AO527" s="2411"/>
      <c r="AP527" s="2411"/>
      <c r="AQ527" s="2411"/>
      <c r="AR527" s="2411"/>
      <c r="AS527" s="2411"/>
      <c r="AT527" s="2411"/>
      <c r="AU527" s="2411"/>
      <c r="AZ527" s="2411"/>
      <c r="CB527" s="2411"/>
      <c r="CC527" s="2411"/>
      <c r="CD527" s="2411"/>
    </row>
    <row r="528" spans="26:82" ht="14.25" customHeight="1" x14ac:dyDescent="0.25">
      <c r="Z528" s="2411"/>
      <c r="AA528" s="2411"/>
      <c r="AB528" s="2411"/>
      <c r="AC528" s="2411"/>
      <c r="AD528" s="2411"/>
      <c r="AE528" s="2411"/>
      <c r="AF528" s="2411"/>
      <c r="AG528" s="2411"/>
      <c r="AH528" s="2411"/>
      <c r="AI528" s="2411"/>
      <c r="AJ528" s="2411"/>
      <c r="AK528" s="2411"/>
      <c r="AL528" s="2411"/>
      <c r="AM528" s="2411"/>
      <c r="AN528" s="2411"/>
      <c r="AO528" s="2411"/>
      <c r="AP528" s="2411"/>
      <c r="AQ528" s="2411"/>
      <c r="AR528" s="2411"/>
      <c r="AS528" s="2411"/>
      <c r="AT528" s="2411"/>
      <c r="AU528" s="2411"/>
      <c r="AZ528" s="2411"/>
      <c r="CB528" s="2411"/>
      <c r="CC528" s="2411"/>
      <c r="CD528" s="2411"/>
    </row>
    <row r="529" spans="26:82" ht="14.25" customHeight="1" x14ac:dyDescent="0.25">
      <c r="Z529" s="2411"/>
      <c r="AA529" s="2411"/>
      <c r="AB529" s="2411"/>
      <c r="AC529" s="2411"/>
      <c r="AD529" s="2411"/>
      <c r="AE529" s="2411"/>
      <c r="AF529" s="2411"/>
      <c r="AG529" s="2411"/>
      <c r="AH529" s="2411"/>
      <c r="AI529" s="2411"/>
      <c r="AJ529" s="2411"/>
      <c r="AK529" s="2411"/>
      <c r="AL529" s="2411"/>
      <c r="AM529" s="2411"/>
      <c r="AN529" s="2411"/>
      <c r="AO529" s="2411"/>
      <c r="AP529" s="2411"/>
      <c r="AQ529" s="2411"/>
      <c r="AR529" s="2411"/>
      <c r="AS529" s="2411"/>
      <c r="AT529" s="2411"/>
      <c r="AU529" s="2411"/>
      <c r="AZ529" s="2411"/>
      <c r="CB529" s="2411"/>
      <c r="CC529" s="2411"/>
      <c r="CD529" s="2411"/>
    </row>
    <row r="530" spans="26:82" ht="14.25" customHeight="1" x14ac:dyDescent="0.25">
      <c r="Z530" s="2411"/>
      <c r="AA530" s="2411"/>
      <c r="AB530" s="2411"/>
      <c r="AC530" s="2411"/>
      <c r="AD530" s="2411"/>
      <c r="AE530" s="2411"/>
      <c r="AF530" s="2411"/>
      <c r="AG530" s="2411"/>
      <c r="AH530" s="2411"/>
      <c r="AI530" s="2411"/>
      <c r="AJ530" s="2411"/>
      <c r="AK530" s="2411"/>
      <c r="AL530" s="2411"/>
      <c r="AM530" s="2411"/>
      <c r="AN530" s="2411"/>
      <c r="AO530" s="2411"/>
      <c r="AP530" s="2411"/>
      <c r="AQ530" s="2411"/>
      <c r="AR530" s="2411"/>
      <c r="AS530" s="2411"/>
      <c r="AT530" s="2411"/>
      <c r="AU530" s="2411"/>
      <c r="AZ530" s="2411"/>
      <c r="CB530" s="2411"/>
      <c r="CC530" s="2411"/>
      <c r="CD530" s="2411"/>
    </row>
    <row r="531" spans="26:82" ht="14.25" customHeight="1" x14ac:dyDescent="0.25">
      <c r="Z531" s="2411"/>
      <c r="AA531" s="2411"/>
      <c r="AB531" s="2411"/>
      <c r="AC531" s="2411"/>
      <c r="AD531" s="2411"/>
      <c r="AE531" s="2411"/>
      <c r="AF531" s="2411"/>
      <c r="AG531" s="2411"/>
      <c r="AH531" s="2411"/>
      <c r="AI531" s="2411"/>
      <c r="AJ531" s="2411"/>
      <c r="AK531" s="2411"/>
      <c r="AL531" s="2411"/>
      <c r="AM531" s="2411"/>
      <c r="AN531" s="2411"/>
      <c r="AO531" s="2411"/>
      <c r="AP531" s="2411"/>
      <c r="AQ531" s="2411"/>
      <c r="AR531" s="2411"/>
      <c r="AS531" s="2411"/>
      <c r="AT531" s="2411"/>
      <c r="AU531" s="2411"/>
      <c r="AZ531" s="2411"/>
      <c r="CB531" s="2411"/>
      <c r="CC531" s="2411"/>
      <c r="CD531" s="2411"/>
    </row>
    <row r="532" spans="26:82" ht="14.25" customHeight="1" x14ac:dyDescent="0.25">
      <c r="Z532" s="2411"/>
      <c r="AA532" s="2411"/>
      <c r="AB532" s="2411"/>
      <c r="AC532" s="2411"/>
      <c r="AD532" s="2411"/>
      <c r="AE532" s="2411"/>
      <c r="AF532" s="2411"/>
      <c r="AG532" s="2411"/>
      <c r="AH532" s="2411"/>
      <c r="AI532" s="2411"/>
      <c r="AJ532" s="2411"/>
      <c r="AK532" s="2411"/>
      <c r="AL532" s="2411"/>
      <c r="AM532" s="2411"/>
      <c r="AN532" s="2411"/>
      <c r="AO532" s="2411"/>
      <c r="AP532" s="2411"/>
      <c r="AQ532" s="2411"/>
      <c r="AR532" s="2411"/>
      <c r="AS532" s="2411"/>
      <c r="AT532" s="2411"/>
      <c r="AU532" s="2411"/>
      <c r="AZ532" s="2411"/>
      <c r="CB532" s="2411"/>
      <c r="CC532" s="2411"/>
      <c r="CD532" s="2411"/>
    </row>
    <row r="533" spans="26:82" ht="14.25" customHeight="1" x14ac:dyDescent="0.25">
      <c r="Z533" s="2411"/>
      <c r="AA533" s="2411"/>
      <c r="AB533" s="2411"/>
      <c r="AC533" s="2411"/>
      <c r="AD533" s="2411"/>
      <c r="AE533" s="2411"/>
      <c r="AF533" s="2411"/>
      <c r="AG533" s="2411"/>
      <c r="AH533" s="2411"/>
      <c r="AI533" s="2411"/>
      <c r="AJ533" s="2411"/>
      <c r="AK533" s="2411"/>
      <c r="AL533" s="2411"/>
      <c r="AM533" s="2411"/>
      <c r="AN533" s="2411"/>
      <c r="AO533" s="2411"/>
      <c r="AP533" s="2411"/>
      <c r="AQ533" s="2411"/>
      <c r="AR533" s="2411"/>
      <c r="AS533" s="2411"/>
      <c r="AT533" s="2411"/>
      <c r="AU533" s="2411"/>
      <c r="AZ533" s="2411"/>
      <c r="CB533" s="2411"/>
      <c r="CC533" s="2411"/>
      <c r="CD533" s="2411"/>
    </row>
    <row r="534" spans="26:82" ht="14.25" customHeight="1" x14ac:dyDescent="0.25">
      <c r="Z534" s="2411"/>
      <c r="AA534" s="2411"/>
      <c r="AB534" s="2411"/>
      <c r="AC534" s="2411"/>
      <c r="AD534" s="2411"/>
      <c r="AE534" s="2411"/>
      <c r="AF534" s="2411"/>
      <c r="AG534" s="2411"/>
      <c r="AH534" s="2411"/>
      <c r="AI534" s="2411"/>
      <c r="AJ534" s="2411"/>
      <c r="AK534" s="2411"/>
      <c r="AL534" s="2411"/>
      <c r="AM534" s="2411"/>
      <c r="AN534" s="2411"/>
      <c r="AO534" s="2411"/>
      <c r="AP534" s="2411"/>
      <c r="AQ534" s="2411"/>
      <c r="AR534" s="2411"/>
      <c r="AS534" s="2411"/>
      <c r="AT534" s="2411"/>
      <c r="AU534" s="2411"/>
      <c r="AZ534" s="2411"/>
      <c r="CB534" s="2411"/>
      <c r="CC534" s="2411"/>
      <c r="CD534" s="2411"/>
    </row>
    <row r="535" spans="26:82" ht="14.25" customHeight="1" x14ac:dyDescent="0.25">
      <c r="Z535" s="2411"/>
      <c r="AA535" s="2411"/>
      <c r="AB535" s="2411"/>
      <c r="AC535" s="2411"/>
      <c r="AD535" s="2411"/>
      <c r="AE535" s="2411"/>
      <c r="AF535" s="2411"/>
      <c r="AG535" s="2411"/>
      <c r="AH535" s="2411"/>
      <c r="AI535" s="2411"/>
      <c r="AJ535" s="2411"/>
      <c r="AK535" s="2411"/>
      <c r="AL535" s="2411"/>
      <c r="AM535" s="2411"/>
      <c r="AN535" s="2411"/>
      <c r="AO535" s="2411"/>
      <c r="AP535" s="2411"/>
      <c r="AQ535" s="2411"/>
      <c r="AR535" s="2411"/>
      <c r="AS535" s="2411"/>
      <c r="AT535" s="2411"/>
      <c r="AU535" s="2411"/>
      <c r="AZ535" s="2411"/>
      <c r="CB535" s="2411"/>
      <c r="CC535" s="2411"/>
      <c r="CD535" s="2411"/>
    </row>
    <row r="536" spans="26:82" ht="14.25" customHeight="1" x14ac:dyDescent="0.25">
      <c r="Z536" s="2411"/>
      <c r="AA536" s="2411"/>
      <c r="AB536" s="2411"/>
      <c r="AC536" s="2411"/>
      <c r="AD536" s="2411"/>
      <c r="AE536" s="2411"/>
      <c r="AF536" s="2411"/>
      <c r="AG536" s="2411"/>
      <c r="AH536" s="2411"/>
      <c r="AI536" s="2411"/>
      <c r="AJ536" s="2411"/>
      <c r="AK536" s="2411"/>
      <c r="AL536" s="2411"/>
      <c r="AM536" s="2411"/>
      <c r="AN536" s="2411"/>
      <c r="AO536" s="2411"/>
      <c r="AP536" s="2411"/>
      <c r="AQ536" s="2411"/>
      <c r="AR536" s="2411"/>
      <c r="AS536" s="2411"/>
      <c r="AT536" s="2411"/>
      <c r="AU536" s="2411"/>
      <c r="AZ536" s="2411"/>
      <c r="CB536" s="2411"/>
      <c r="CC536" s="2411"/>
      <c r="CD536" s="2411"/>
    </row>
    <row r="537" spans="26:82" ht="14.25" customHeight="1" x14ac:dyDescent="0.25">
      <c r="Z537" s="2411"/>
      <c r="AA537" s="2411"/>
      <c r="AB537" s="2411"/>
      <c r="AC537" s="2411"/>
      <c r="AD537" s="2411"/>
      <c r="AE537" s="2411"/>
      <c r="AF537" s="2411"/>
      <c r="AG537" s="2411"/>
      <c r="AH537" s="2411"/>
      <c r="AI537" s="2411"/>
      <c r="AJ537" s="2411"/>
      <c r="AK537" s="2411"/>
      <c r="AL537" s="2411"/>
      <c r="AM537" s="2411"/>
      <c r="AN537" s="2411"/>
      <c r="AO537" s="2411"/>
      <c r="AP537" s="2411"/>
      <c r="AQ537" s="2411"/>
      <c r="AR537" s="2411"/>
      <c r="AS537" s="2411"/>
      <c r="AT537" s="2411"/>
      <c r="AU537" s="2411"/>
      <c r="AZ537" s="2411"/>
      <c r="CB537" s="2411"/>
      <c r="CC537" s="2411"/>
      <c r="CD537" s="2411"/>
    </row>
    <row r="538" spans="26:82" ht="14.25" customHeight="1" x14ac:dyDescent="0.25">
      <c r="Z538" s="2411"/>
      <c r="AA538" s="2411"/>
      <c r="AB538" s="2411"/>
      <c r="AC538" s="2411"/>
      <c r="AD538" s="2411"/>
      <c r="AE538" s="2411"/>
      <c r="AF538" s="2411"/>
      <c r="AG538" s="2411"/>
      <c r="AH538" s="2411"/>
      <c r="AI538" s="2411"/>
      <c r="AJ538" s="2411"/>
      <c r="AK538" s="2411"/>
      <c r="AL538" s="2411"/>
      <c r="AM538" s="2411"/>
      <c r="AN538" s="2411"/>
      <c r="AO538" s="2411"/>
      <c r="AP538" s="2411"/>
      <c r="AQ538" s="2411"/>
      <c r="AR538" s="2411"/>
      <c r="AS538" s="2411"/>
      <c r="AT538" s="2411"/>
      <c r="AU538" s="2411"/>
      <c r="AZ538" s="2411"/>
      <c r="CB538" s="2411"/>
      <c r="CC538" s="2411"/>
      <c r="CD538" s="2411"/>
    </row>
    <row r="539" spans="26:82" ht="14.25" customHeight="1" x14ac:dyDescent="0.25">
      <c r="Z539" s="2411"/>
      <c r="AA539" s="2411"/>
      <c r="AB539" s="2411"/>
      <c r="AC539" s="2411"/>
      <c r="AD539" s="2411"/>
      <c r="AE539" s="2411"/>
      <c r="AF539" s="2411"/>
      <c r="AG539" s="2411"/>
      <c r="AH539" s="2411"/>
      <c r="AI539" s="2411"/>
      <c r="AJ539" s="2411"/>
      <c r="AK539" s="2411"/>
      <c r="AL539" s="2411"/>
      <c r="AM539" s="2411"/>
      <c r="AN539" s="2411"/>
      <c r="AO539" s="2411"/>
      <c r="AP539" s="2411"/>
      <c r="AQ539" s="2411"/>
      <c r="AR539" s="2411"/>
      <c r="AS539" s="2411"/>
      <c r="AT539" s="2411"/>
      <c r="AU539" s="2411"/>
      <c r="AZ539" s="2411"/>
      <c r="CB539" s="2411"/>
      <c r="CC539" s="2411"/>
      <c r="CD539" s="2411"/>
    </row>
    <row r="540" spans="26:82" ht="14.25" customHeight="1" x14ac:dyDescent="0.25">
      <c r="Z540" s="2411"/>
      <c r="AA540" s="2411"/>
      <c r="AB540" s="2411"/>
      <c r="AC540" s="2411"/>
      <c r="AD540" s="2411"/>
      <c r="AE540" s="2411"/>
      <c r="AF540" s="2411"/>
      <c r="AG540" s="2411"/>
      <c r="AH540" s="2411"/>
      <c r="AI540" s="2411"/>
      <c r="AJ540" s="2411"/>
      <c r="AK540" s="2411"/>
      <c r="AL540" s="2411"/>
      <c r="AM540" s="2411"/>
      <c r="AN540" s="2411"/>
      <c r="AO540" s="2411"/>
      <c r="AP540" s="2411"/>
      <c r="AQ540" s="2411"/>
      <c r="AR540" s="2411"/>
      <c r="AS540" s="2411"/>
      <c r="AT540" s="2411"/>
      <c r="AU540" s="2411"/>
      <c r="AZ540" s="2411"/>
      <c r="CB540" s="2411"/>
      <c r="CC540" s="2411"/>
      <c r="CD540" s="2411"/>
    </row>
    <row r="541" spans="26:82" ht="14.25" customHeight="1" x14ac:dyDescent="0.25">
      <c r="Z541" s="2411"/>
      <c r="AA541" s="2411"/>
      <c r="AB541" s="2411"/>
      <c r="AC541" s="2411"/>
      <c r="AD541" s="2411"/>
      <c r="AE541" s="2411"/>
      <c r="AF541" s="2411"/>
      <c r="AG541" s="2411"/>
      <c r="AH541" s="2411"/>
      <c r="AI541" s="2411"/>
      <c r="AJ541" s="2411"/>
      <c r="AK541" s="2411"/>
      <c r="AL541" s="2411"/>
      <c r="AM541" s="2411"/>
      <c r="AN541" s="2411"/>
      <c r="AO541" s="2411"/>
      <c r="AP541" s="2411"/>
      <c r="AQ541" s="2411"/>
      <c r="AR541" s="2411"/>
      <c r="AS541" s="2411"/>
      <c r="AT541" s="2411"/>
      <c r="AU541" s="2411"/>
      <c r="AZ541" s="2411"/>
      <c r="CB541" s="2411"/>
      <c r="CC541" s="2411"/>
      <c r="CD541" s="2411"/>
    </row>
    <row r="542" spans="26:82" ht="14.25" customHeight="1" x14ac:dyDescent="0.25">
      <c r="Z542" s="2411"/>
      <c r="AA542" s="2411"/>
      <c r="AB542" s="2411"/>
      <c r="AC542" s="2411"/>
      <c r="AD542" s="2411"/>
      <c r="AE542" s="2411"/>
      <c r="AF542" s="2411"/>
      <c r="AG542" s="2411"/>
      <c r="AH542" s="2411"/>
      <c r="AI542" s="2411"/>
      <c r="AJ542" s="2411"/>
      <c r="AK542" s="2411"/>
      <c r="AL542" s="2411"/>
      <c r="AM542" s="2411"/>
      <c r="AN542" s="2411"/>
      <c r="AO542" s="2411"/>
      <c r="AP542" s="2411"/>
      <c r="AQ542" s="2411"/>
      <c r="AR542" s="2411"/>
      <c r="AS542" s="2411"/>
      <c r="AT542" s="2411"/>
      <c r="AU542" s="2411"/>
      <c r="AZ542" s="2411"/>
      <c r="CB542" s="2411"/>
      <c r="CC542" s="2411"/>
      <c r="CD542" s="2411"/>
    </row>
    <row r="543" spans="26:82" ht="14.25" customHeight="1" x14ac:dyDescent="0.25">
      <c r="Z543" s="2411"/>
      <c r="AA543" s="2411"/>
      <c r="AB543" s="2411"/>
      <c r="AC543" s="2411"/>
      <c r="AD543" s="2411"/>
      <c r="AE543" s="2411"/>
      <c r="AF543" s="2411"/>
      <c r="AG543" s="2411"/>
      <c r="AH543" s="2411"/>
      <c r="AI543" s="2411"/>
      <c r="AJ543" s="2411"/>
      <c r="AK543" s="2411"/>
      <c r="AL543" s="2411"/>
      <c r="AM543" s="2411"/>
      <c r="AN543" s="2411"/>
      <c r="AO543" s="2411"/>
      <c r="AP543" s="2411"/>
      <c r="AQ543" s="2411"/>
      <c r="AR543" s="2411"/>
      <c r="AS543" s="2411"/>
      <c r="AT543" s="2411"/>
      <c r="AU543" s="2411"/>
      <c r="AZ543" s="2411"/>
      <c r="CB543" s="2411"/>
      <c r="CC543" s="2411"/>
      <c r="CD543" s="2411"/>
    </row>
    <row r="544" spans="26:82" ht="14.25" customHeight="1" x14ac:dyDescent="0.25">
      <c r="Z544" s="2411"/>
      <c r="AA544" s="2411"/>
      <c r="AB544" s="2411"/>
      <c r="AC544" s="2411"/>
      <c r="AD544" s="2411"/>
      <c r="AE544" s="2411"/>
      <c r="AF544" s="2411"/>
      <c r="AG544" s="2411"/>
      <c r="AH544" s="2411"/>
      <c r="AI544" s="2411"/>
      <c r="AJ544" s="2411"/>
      <c r="AK544" s="2411"/>
      <c r="AL544" s="2411"/>
      <c r="AM544" s="2411"/>
      <c r="AN544" s="2411"/>
      <c r="AO544" s="2411"/>
      <c r="AP544" s="2411"/>
      <c r="AQ544" s="2411"/>
      <c r="AR544" s="2411"/>
      <c r="AS544" s="2411"/>
      <c r="AT544" s="2411"/>
      <c r="AU544" s="2411"/>
      <c r="AZ544" s="2411"/>
      <c r="CB544" s="2411"/>
      <c r="CC544" s="2411"/>
      <c r="CD544" s="2411"/>
    </row>
    <row r="545" spans="26:82" ht="14.25" customHeight="1" x14ac:dyDescent="0.25">
      <c r="Z545" s="2411"/>
      <c r="AA545" s="2411"/>
      <c r="AB545" s="2411"/>
      <c r="AC545" s="2411"/>
      <c r="AD545" s="2411"/>
      <c r="AE545" s="2411"/>
      <c r="AF545" s="2411"/>
      <c r="AG545" s="2411"/>
      <c r="AH545" s="2411"/>
      <c r="AI545" s="2411"/>
      <c r="AJ545" s="2411"/>
      <c r="AK545" s="2411"/>
      <c r="AL545" s="2411"/>
      <c r="AM545" s="2411"/>
      <c r="AN545" s="2411"/>
      <c r="AO545" s="2411"/>
      <c r="AP545" s="2411"/>
      <c r="AQ545" s="2411"/>
      <c r="AR545" s="2411"/>
      <c r="AS545" s="2411"/>
      <c r="AT545" s="2411"/>
      <c r="AU545" s="2411"/>
      <c r="AZ545" s="2411"/>
      <c r="CB545" s="2411"/>
      <c r="CC545" s="2411"/>
      <c r="CD545" s="2411"/>
    </row>
    <row r="546" spans="26:82" ht="14.25" customHeight="1" x14ac:dyDescent="0.25">
      <c r="Z546" s="2411"/>
      <c r="AA546" s="2411"/>
      <c r="AB546" s="2411"/>
      <c r="AC546" s="2411"/>
      <c r="AD546" s="2411"/>
      <c r="AE546" s="2411"/>
      <c r="AF546" s="2411"/>
      <c r="AG546" s="2411"/>
      <c r="AH546" s="2411"/>
      <c r="AI546" s="2411"/>
      <c r="AJ546" s="2411"/>
      <c r="AK546" s="2411"/>
      <c r="AL546" s="2411"/>
      <c r="AM546" s="2411"/>
      <c r="AN546" s="2411"/>
      <c r="AO546" s="2411"/>
      <c r="AP546" s="2411"/>
      <c r="AQ546" s="2411"/>
      <c r="AR546" s="2411"/>
      <c r="AS546" s="2411"/>
      <c r="AT546" s="2411"/>
      <c r="AU546" s="2411"/>
      <c r="AZ546" s="2411"/>
      <c r="CB546" s="2411"/>
      <c r="CC546" s="2411"/>
      <c r="CD546" s="2411"/>
    </row>
    <row r="547" spans="26:82" ht="14.25" customHeight="1" x14ac:dyDescent="0.25">
      <c r="Z547" s="2411"/>
      <c r="AA547" s="2411"/>
      <c r="AB547" s="2411"/>
      <c r="AC547" s="2411"/>
      <c r="AD547" s="2411"/>
      <c r="AE547" s="2411"/>
      <c r="AF547" s="2411"/>
      <c r="AG547" s="2411"/>
      <c r="AH547" s="2411"/>
      <c r="AI547" s="2411"/>
      <c r="AJ547" s="2411"/>
      <c r="AK547" s="2411"/>
      <c r="AL547" s="2411"/>
      <c r="AM547" s="2411"/>
      <c r="AN547" s="2411"/>
      <c r="AO547" s="2411"/>
      <c r="AP547" s="2411"/>
      <c r="AQ547" s="2411"/>
      <c r="AR547" s="2411"/>
      <c r="AS547" s="2411"/>
      <c r="AT547" s="2411"/>
      <c r="AU547" s="2411"/>
      <c r="AZ547" s="2411"/>
      <c r="CB547" s="2411"/>
      <c r="CC547" s="2411"/>
      <c r="CD547" s="2411"/>
    </row>
    <row r="548" spans="26:82" ht="14.25" customHeight="1" x14ac:dyDescent="0.25">
      <c r="Z548" s="2411"/>
      <c r="AA548" s="2411"/>
      <c r="AB548" s="2411"/>
      <c r="AC548" s="2411"/>
      <c r="AD548" s="2411"/>
      <c r="AE548" s="2411"/>
      <c r="AF548" s="2411"/>
      <c r="AG548" s="2411"/>
      <c r="AH548" s="2411"/>
      <c r="AI548" s="2411"/>
      <c r="AJ548" s="2411"/>
      <c r="AK548" s="2411"/>
      <c r="AL548" s="2411"/>
      <c r="AM548" s="2411"/>
      <c r="AN548" s="2411"/>
      <c r="AO548" s="2411"/>
      <c r="AP548" s="2411"/>
      <c r="AQ548" s="2411"/>
      <c r="AR548" s="2411"/>
      <c r="AS548" s="2411"/>
      <c r="AT548" s="2411"/>
      <c r="AU548" s="2411"/>
      <c r="AZ548" s="2411"/>
      <c r="CB548" s="2411"/>
      <c r="CC548" s="2411"/>
      <c r="CD548" s="2411"/>
    </row>
    <row r="549" spans="26:82" ht="14.25" customHeight="1" x14ac:dyDescent="0.25">
      <c r="Z549" s="2411"/>
      <c r="AA549" s="2411"/>
      <c r="AB549" s="2411"/>
      <c r="AC549" s="2411"/>
      <c r="AD549" s="2411"/>
      <c r="AE549" s="2411"/>
      <c r="AF549" s="2411"/>
      <c r="AG549" s="2411"/>
      <c r="AH549" s="2411"/>
      <c r="AI549" s="2411"/>
      <c r="AJ549" s="2411"/>
      <c r="AK549" s="2411"/>
      <c r="AL549" s="2411"/>
      <c r="AM549" s="2411"/>
      <c r="AN549" s="2411"/>
      <c r="AO549" s="2411"/>
      <c r="AP549" s="2411"/>
      <c r="AQ549" s="2411"/>
      <c r="AR549" s="2411"/>
      <c r="AS549" s="2411"/>
      <c r="AT549" s="2411"/>
      <c r="AU549" s="2411"/>
      <c r="AZ549" s="2411"/>
      <c r="CB549" s="2411"/>
      <c r="CC549" s="2411"/>
      <c r="CD549" s="2411"/>
    </row>
    <row r="550" spans="26:82" ht="14.25" customHeight="1" x14ac:dyDescent="0.25">
      <c r="Z550" s="2411"/>
      <c r="AA550" s="2411"/>
      <c r="AB550" s="2411"/>
      <c r="AC550" s="2411"/>
      <c r="AD550" s="2411"/>
      <c r="AE550" s="2411"/>
      <c r="AF550" s="2411"/>
      <c r="AG550" s="2411"/>
      <c r="AH550" s="2411"/>
      <c r="AI550" s="2411"/>
      <c r="AJ550" s="2411"/>
      <c r="AK550" s="2411"/>
      <c r="AL550" s="2411"/>
      <c r="AM550" s="2411"/>
      <c r="AN550" s="2411"/>
      <c r="AO550" s="2411"/>
      <c r="AP550" s="2411"/>
      <c r="AQ550" s="2411"/>
      <c r="AR550" s="2411"/>
      <c r="AS550" s="2411"/>
      <c r="AT550" s="2411"/>
      <c r="AU550" s="2411"/>
      <c r="AZ550" s="2411"/>
      <c r="CB550" s="2411"/>
      <c r="CC550" s="2411"/>
      <c r="CD550" s="2411"/>
    </row>
    <row r="551" spans="26:82" ht="14.25" customHeight="1" x14ac:dyDescent="0.25">
      <c r="Z551" s="2411"/>
      <c r="AA551" s="2411"/>
      <c r="AB551" s="2411"/>
      <c r="AC551" s="2411"/>
      <c r="AD551" s="2411"/>
      <c r="AE551" s="2411"/>
      <c r="AF551" s="2411"/>
      <c r="AG551" s="2411"/>
      <c r="AH551" s="2411"/>
      <c r="AI551" s="2411"/>
      <c r="AJ551" s="2411"/>
      <c r="AK551" s="2411"/>
      <c r="AL551" s="2411"/>
      <c r="AM551" s="2411"/>
      <c r="AN551" s="2411"/>
      <c r="AO551" s="2411"/>
      <c r="AP551" s="2411"/>
      <c r="AQ551" s="2411"/>
      <c r="AR551" s="2411"/>
      <c r="AS551" s="2411"/>
      <c r="AT551" s="2411"/>
      <c r="AU551" s="2411"/>
      <c r="AZ551" s="2411"/>
      <c r="CB551" s="2411"/>
      <c r="CC551" s="2411"/>
      <c r="CD551" s="2411"/>
    </row>
    <row r="552" spans="26:82" ht="14.25" customHeight="1" x14ac:dyDescent="0.25">
      <c r="Z552" s="2411"/>
      <c r="AA552" s="2411"/>
      <c r="AB552" s="2411"/>
      <c r="AC552" s="2411"/>
      <c r="AD552" s="2411"/>
      <c r="AE552" s="2411"/>
      <c r="AF552" s="2411"/>
      <c r="AG552" s="2411"/>
      <c r="AH552" s="2411"/>
      <c r="AI552" s="2411"/>
      <c r="AJ552" s="2411"/>
      <c r="AK552" s="2411"/>
      <c r="AL552" s="2411"/>
      <c r="AM552" s="2411"/>
      <c r="AN552" s="2411"/>
      <c r="AO552" s="2411"/>
      <c r="AP552" s="2411"/>
      <c r="AQ552" s="2411"/>
      <c r="AR552" s="2411"/>
      <c r="AS552" s="2411"/>
      <c r="AT552" s="2411"/>
      <c r="AU552" s="2411"/>
      <c r="AZ552" s="2411"/>
      <c r="CB552" s="2411"/>
      <c r="CC552" s="2411"/>
      <c r="CD552" s="2411"/>
    </row>
    <row r="553" spans="26:82" ht="14.25" customHeight="1" x14ac:dyDescent="0.25">
      <c r="Z553" s="2411"/>
      <c r="AA553" s="2411"/>
      <c r="AB553" s="2411"/>
      <c r="AC553" s="2411"/>
      <c r="AD553" s="2411"/>
      <c r="AE553" s="2411"/>
      <c r="AF553" s="2411"/>
      <c r="AG553" s="2411"/>
      <c r="AH553" s="2411"/>
      <c r="AI553" s="2411"/>
      <c r="AJ553" s="2411"/>
      <c r="AK553" s="2411"/>
      <c r="AL553" s="2411"/>
      <c r="AM553" s="2411"/>
      <c r="AN553" s="2411"/>
      <c r="AO553" s="2411"/>
      <c r="AP553" s="2411"/>
      <c r="AQ553" s="2411"/>
      <c r="AR553" s="2411"/>
      <c r="AS553" s="2411"/>
      <c r="AT553" s="2411"/>
      <c r="AU553" s="2411"/>
      <c r="AZ553" s="2411"/>
      <c r="CB553" s="2411"/>
      <c r="CC553" s="2411"/>
      <c r="CD553" s="2411"/>
    </row>
    <row r="554" spans="26:82" ht="14.25" customHeight="1" x14ac:dyDescent="0.25">
      <c r="Z554" s="2411"/>
      <c r="AA554" s="2411"/>
      <c r="AB554" s="2411"/>
      <c r="AC554" s="2411"/>
      <c r="AD554" s="2411"/>
      <c r="AE554" s="2411"/>
      <c r="AF554" s="2411"/>
      <c r="AG554" s="2411"/>
      <c r="AH554" s="2411"/>
      <c r="AI554" s="2411"/>
      <c r="AJ554" s="2411"/>
      <c r="AK554" s="2411"/>
      <c r="AL554" s="2411"/>
      <c r="AM554" s="2411"/>
      <c r="AN554" s="2411"/>
      <c r="AO554" s="2411"/>
      <c r="AP554" s="2411"/>
      <c r="AQ554" s="2411"/>
      <c r="AR554" s="2411"/>
      <c r="AS554" s="2411"/>
      <c r="AT554" s="2411"/>
      <c r="AU554" s="2411"/>
      <c r="AZ554" s="2411"/>
      <c r="CB554" s="2411"/>
      <c r="CC554" s="2411"/>
      <c r="CD554" s="2411"/>
    </row>
    <row r="555" spans="26:82" ht="14.25" customHeight="1" x14ac:dyDescent="0.25">
      <c r="Z555" s="2411"/>
      <c r="AA555" s="2411"/>
      <c r="AB555" s="2411"/>
      <c r="AC555" s="2411"/>
      <c r="AD555" s="2411"/>
      <c r="AE555" s="2411"/>
      <c r="AF555" s="2411"/>
      <c r="AG555" s="2411"/>
      <c r="AH555" s="2411"/>
      <c r="AI555" s="2411"/>
      <c r="AJ555" s="2411"/>
      <c r="AK555" s="2411"/>
      <c r="AL555" s="2411"/>
      <c r="AM555" s="2411"/>
      <c r="AN555" s="2411"/>
      <c r="AO555" s="2411"/>
      <c r="AP555" s="2411"/>
      <c r="AQ555" s="2411"/>
      <c r="AR555" s="2411"/>
      <c r="AS555" s="2411"/>
      <c r="AT555" s="2411"/>
      <c r="AU555" s="2411"/>
      <c r="AZ555" s="2411"/>
      <c r="CB555" s="2411"/>
      <c r="CC555" s="2411"/>
      <c r="CD555" s="2411"/>
    </row>
    <row r="556" spans="26:82" ht="14.25" customHeight="1" x14ac:dyDescent="0.25">
      <c r="Z556" s="2411"/>
      <c r="AA556" s="2411"/>
      <c r="AB556" s="2411"/>
      <c r="AC556" s="2411"/>
      <c r="AD556" s="2411"/>
      <c r="AE556" s="2411"/>
      <c r="AF556" s="2411"/>
      <c r="AG556" s="2411"/>
      <c r="AH556" s="2411"/>
      <c r="AI556" s="2411"/>
      <c r="AJ556" s="2411"/>
      <c r="AK556" s="2411"/>
      <c r="AL556" s="2411"/>
      <c r="AM556" s="2411"/>
      <c r="AN556" s="2411"/>
      <c r="AO556" s="2411"/>
      <c r="AP556" s="2411"/>
      <c r="AQ556" s="2411"/>
      <c r="AR556" s="2411"/>
      <c r="AS556" s="2411"/>
      <c r="AT556" s="2411"/>
      <c r="AU556" s="2411"/>
      <c r="AZ556" s="2411"/>
      <c r="CB556" s="2411"/>
      <c r="CC556" s="2411"/>
      <c r="CD556" s="2411"/>
    </row>
    <row r="557" spans="26:82" ht="14.25" customHeight="1" x14ac:dyDescent="0.25">
      <c r="Z557" s="2411"/>
      <c r="AA557" s="2411"/>
      <c r="AB557" s="2411"/>
      <c r="AC557" s="2411"/>
      <c r="AD557" s="2411"/>
      <c r="AE557" s="2411"/>
      <c r="AF557" s="2411"/>
      <c r="AG557" s="2411"/>
      <c r="AH557" s="2411"/>
      <c r="AI557" s="2411"/>
      <c r="AJ557" s="2411"/>
      <c r="AK557" s="2411"/>
      <c r="AL557" s="2411"/>
      <c r="AM557" s="2411"/>
      <c r="AN557" s="2411"/>
      <c r="AO557" s="2411"/>
      <c r="AP557" s="2411"/>
      <c r="AQ557" s="2411"/>
      <c r="AR557" s="2411"/>
      <c r="AS557" s="2411"/>
      <c r="AT557" s="2411"/>
      <c r="AU557" s="2411"/>
      <c r="AZ557" s="2411"/>
      <c r="CB557" s="2411"/>
      <c r="CC557" s="2411"/>
      <c r="CD557" s="2411"/>
    </row>
    <row r="558" spans="26:82" ht="14.25" customHeight="1" x14ac:dyDescent="0.25">
      <c r="Z558" s="2411"/>
      <c r="AA558" s="2411"/>
      <c r="AB558" s="2411"/>
      <c r="AC558" s="2411"/>
      <c r="AD558" s="2411"/>
      <c r="AE558" s="2411"/>
      <c r="AF558" s="2411"/>
      <c r="AG558" s="2411"/>
      <c r="AH558" s="2411"/>
      <c r="AI558" s="2411"/>
      <c r="AJ558" s="2411"/>
      <c r="AK558" s="2411"/>
      <c r="AL558" s="2411"/>
      <c r="AM558" s="2411"/>
      <c r="AN558" s="2411"/>
      <c r="AO558" s="2411"/>
      <c r="AP558" s="2411"/>
      <c r="AQ558" s="2411"/>
      <c r="AR558" s="2411"/>
      <c r="AS558" s="2411"/>
      <c r="AT558" s="2411"/>
      <c r="AU558" s="2411"/>
      <c r="AZ558" s="2411"/>
      <c r="CB558" s="2411"/>
      <c r="CC558" s="2411"/>
      <c r="CD558" s="2411"/>
    </row>
    <row r="559" spans="26:82" ht="14.25" customHeight="1" x14ac:dyDescent="0.25">
      <c r="Z559" s="2411"/>
      <c r="AA559" s="2411"/>
      <c r="AB559" s="2411"/>
      <c r="AC559" s="2411"/>
      <c r="AD559" s="2411"/>
      <c r="AE559" s="2411"/>
      <c r="AF559" s="2411"/>
      <c r="AG559" s="2411"/>
      <c r="AH559" s="2411"/>
      <c r="AI559" s="2411"/>
      <c r="AJ559" s="2411"/>
      <c r="AK559" s="2411"/>
      <c r="AL559" s="2411"/>
      <c r="AM559" s="2411"/>
      <c r="AN559" s="2411"/>
      <c r="AO559" s="2411"/>
      <c r="AP559" s="2411"/>
      <c r="AQ559" s="2411"/>
      <c r="AR559" s="2411"/>
      <c r="AS559" s="2411"/>
      <c r="AT559" s="2411"/>
      <c r="AU559" s="2411"/>
      <c r="AZ559" s="2411"/>
      <c r="CB559" s="2411"/>
      <c r="CC559" s="2411"/>
      <c r="CD559" s="2411"/>
    </row>
    <row r="560" spans="26:82" ht="14.25" customHeight="1" x14ac:dyDescent="0.25">
      <c r="Z560" s="2411"/>
      <c r="AA560" s="2411"/>
      <c r="AB560" s="2411"/>
      <c r="AC560" s="2411"/>
      <c r="AD560" s="2411"/>
      <c r="AE560" s="2411"/>
      <c r="AF560" s="2411"/>
      <c r="AG560" s="2411"/>
      <c r="AH560" s="2411"/>
      <c r="AI560" s="2411"/>
      <c r="AJ560" s="2411"/>
      <c r="AK560" s="2411"/>
      <c r="AL560" s="2411"/>
      <c r="AM560" s="2411"/>
      <c r="AN560" s="2411"/>
      <c r="AO560" s="2411"/>
      <c r="AP560" s="2411"/>
      <c r="AQ560" s="2411"/>
      <c r="AR560" s="2411"/>
      <c r="AS560" s="2411"/>
      <c r="AT560" s="2411"/>
      <c r="AU560" s="2411"/>
      <c r="AZ560" s="2411"/>
      <c r="CB560" s="2411"/>
      <c r="CC560" s="2411"/>
      <c r="CD560" s="2411"/>
    </row>
    <row r="561" spans="26:82" ht="14.25" customHeight="1" x14ac:dyDescent="0.25">
      <c r="Z561" s="2411"/>
      <c r="AA561" s="2411"/>
      <c r="AB561" s="2411"/>
      <c r="AC561" s="2411"/>
      <c r="AD561" s="2411"/>
      <c r="AE561" s="2411"/>
      <c r="AF561" s="2411"/>
      <c r="AG561" s="2411"/>
      <c r="AH561" s="2411"/>
      <c r="AI561" s="2411"/>
      <c r="AJ561" s="2411"/>
      <c r="AK561" s="2411"/>
      <c r="AL561" s="2411"/>
      <c r="AM561" s="2411"/>
      <c r="AN561" s="2411"/>
      <c r="AO561" s="2411"/>
      <c r="AP561" s="2411"/>
      <c r="AQ561" s="2411"/>
      <c r="AR561" s="2411"/>
      <c r="AS561" s="2411"/>
      <c r="AT561" s="2411"/>
      <c r="AU561" s="2411"/>
      <c r="AZ561" s="2411"/>
      <c r="CB561" s="2411"/>
      <c r="CC561" s="2411"/>
      <c r="CD561" s="2411"/>
    </row>
    <row r="562" spans="26:82" ht="14.25" customHeight="1" x14ac:dyDescent="0.25">
      <c r="Z562" s="2411"/>
      <c r="AA562" s="2411"/>
      <c r="AB562" s="2411"/>
      <c r="AC562" s="2411"/>
      <c r="AD562" s="2411"/>
      <c r="AE562" s="2411"/>
      <c r="AF562" s="2411"/>
      <c r="AG562" s="2411"/>
      <c r="AH562" s="2411"/>
      <c r="AI562" s="2411"/>
      <c r="AJ562" s="2411"/>
      <c r="AK562" s="2411"/>
      <c r="AL562" s="2411"/>
      <c r="AM562" s="2411"/>
      <c r="AN562" s="2411"/>
      <c r="AO562" s="2411"/>
      <c r="AP562" s="2411"/>
      <c r="AQ562" s="2411"/>
      <c r="AR562" s="2411"/>
      <c r="AS562" s="2411"/>
      <c r="AT562" s="2411"/>
      <c r="AU562" s="2411"/>
      <c r="AZ562" s="2411"/>
      <c r="CB562" s="2411"/>
      <c r="CC562" s="2411"/>
      <c r="CD562" s="2411"/>
    </row>
    <row r="563" spans="26:82" ht="14.25" customHeight="1" x14ac:dyDescent="0.25">
      <c r="Z563" s="2411"/>
      <c r="AA563" s="2411"/>
      <c r="AB563" s="2411"/>
      <c r="AC563" s="2411"/>
      <c r="AD563" s="2411"/>
      <c r="AE563" s="2411"/>
      <c r="AF563" s="2411"/>
      <c r="AG563" s="2411"/>
      <c r="AH563" s="2411"/>
      <c r="AI563" s="2411"/>
      <c r="AJ563" s="2411"/>
      <c r="AK563" s="2411"/>
      <c r="AL563" s="2411"/>
      <c r="AM563" s="2411"/>
      <c r="AN563" s="2411"/>
      <c r="AO563" s="2411"/>
      <c r="AP563" s="2411"/>
      <c r="AQ563" s="2411"/>
      <c r="AR563" s="2411"/>
      <c r="AS563" s="2411"/>
      <c r="AT563" s="2411"/>
      <c r="AU563" s="2411"/>
      <c r="AZ563" s="2411"/>
      <c r="CB563" s="2411"/>
      <c r="CC563" s="2411"/>
      <c r="CD563" s="2411"/>
    </row>
    <row r="564" spans="26:82" ht="14.25" customHeight="1" x14ac:dyDescent="0.25">
      <c r="Z564" s="2411"/>
      <c r="AA564" s="2411"/>
      <c r="AB564" s="2411"/>
      <c r="AC564" s="2411"/>
      <c r="AD564" s="2411"/>
      <c r="AE564" s="2411"/>
      <c r="AF564" s="2411"/>
      <c r="AG564" s="2411"/>
      <c r="AH564" s="2411"/>
      <c r="AI564" s="2411"/>
      <c r="AJ564" s="2411"/>
      <c r="AK564" s="2411"/>
      <c r="AL564" s="2411"/>
      <c r="AM564" s="2411"/>
      <c r="AN564" s="2411"/>
      <c r="AO564" s="2411"/>
      <c r="AP564" s="2411"/>
      <c r="AQ564" s="2411"/>
      <c r="AR564" s="2411"/>
      <c r="AS564" s="2411"/>
      <c r="AT564" s="2411"/>
      <c r="AU564" s="2411"/>
      <c r="AZ564" s="2411"/>
      <c r="CB564" s="2411"/>
      <c r="CC564" s="2411"/>
      <c r="CD564" s="2411"/>
    </row>
    <row r="565" spans="26:82" ht="14.25" customHeight="1" x14ac:dyDescent="0.25">
      <c r="Z565" s="2411"/>
      <c r="AA565" s="2411"/>
      <c r="AB565" s="2411"/>
      <c r="AC565" s="2411"/>
      <c r="AD565" s="2411"/>
      <c r="AE565" s="2411"/>
      <c r="AF565" s="2411"/>
      <c r="AG565" s="2411"/>
      <c r="AH565" s="2411"/>
      <c r="AI565" s="2411"/>
      <c r="AJ565" s="2411"/>
      <c r="AK565" s="2411"/>
      <c r="AL565" s="2411"/>
      <c r="AM565" s="2411"/>
      <c r="AN565" s="2411"/>
      <c r="AO565" s="2411"/>
      <c r="AP565" s="2411"/>
      <c r="AQ565" s="2411"/>
      <c r="AR565" s="2411"/>
      <c r="AS565" s="2411"/>
      <c r="AT565" s="2411"/>
      <c r="AU565" s="2411"/>
      <c r="AZ565" s="2411"/>
      <c r="CB565" s="2411"/>
      <c r="CC565" s="2411"/>
      <c r="CD565" s="2411"/>
    </row>
    <row r="566" spans="26:82" ht="14.25" customHeight="1" x14ac:dyDescent="0.25">
      <c r="Z566" s="2411"/>
      <c r="AA566" s="2411"/>
      <c r="AB566" s="2411"/>
      <c r="AC566" s="2411"/>
      <c r="AD566" s="2411"/>
      <c r="AE566" s="2411"/>
      <c r="AF566" s="2411"/>
      <c r="AG566" s="2411"/>
      <c r="AH566" s="2411"/>
      <c r="AI566" s="2411"/>
      <c r="AJ566" s="2411"/>
      <c r="AK566" s="2411"/>
      <c r="AL566" s="2411"/>
      <c r="AM566" s="2411"/>
      <c r="AN566" s="2411"/>
      <c r="AO566" s="2411"/>
      <c r="AP566" s="2411"/>
      <c r="AQ566" s="2411"/>
      <c r="AR566" s="2411"/>
      <c r="AS566" s="2411"/>
      <c r="AT566" s="2411"/>
      <c r="AU566" s="2411"/>
      <c r="AZ566" s="2411"/>
      <c r="CB566" s="2411"/>
      <c r="CC566" s="2411"/>
      <c r="CD566" s="2411"/>
    </row>
    <row r="567" spans="26:82" ht="14.25" customHeight="1" x14ac:dyDescent="0.25">
      <c r="Z567" s="2411"/>
      <c r="AA567" s="2411"/>
      <c r="AB567" s="2411"/>
      <c r="AC567" s="2411"/>
      <c r="AD567" s="2411"/>
      <c r="AE567" s="2411"/>
      <c r="AF567" s="2411"/>
      <c r="AG567" s="2411"/>
      <c r="AH567" s="2411"/>
      <c r="AI567" s="2411"/>
      <c r="AJ567" s="2411"/>
      <c r="AK567" s="2411"/>
      <c r="AL567" s="2411"/>
      <c r="AM567" s="2411"/>
      <c r="AN567" s="2411"/>
      <c r="AO567" s="2411"/>
      <c r="AP567" s="2411"/>
      <c r="AQ567" s="2411"/>
      <c r="AR567" s="2411"/>
      <c r="AS567" s="2411"/>
      <c r="AT567" s="2411"/>
      <c r="AU567" s="2411"/>
      <c r="AZ567" s="2411"/>
      <c r="CB567" s="2411"/>
      <c r="CC567" s="2411"/>
      <c r="CD567" s="2411"/>
    </row>
    <row r="568" spans="26:82" ht="14.25" customHeight="1" x14ac:dyDescent="0.25">
      <c r="Z568" s="2411"/>
      <c r="AA568" s="2411"/>
      <c r="AB568" s="2411"/>
      <c r="AC568" s="2411"/>
      <c r="AD568" s="2411"/>
      <c r="AE568" s="2411"/>
      <c r="AF568" s="2411"/>
      <c r="AG568" s="2411"/>
      <c r="AH568" s="2411"/>
      <c r="AI568" s="2411"/>
      <c r="AJ568" s="2411"/>
      <c r="AK568" s="2411"/>
      <c r="AL568" s="2411"/>
      <c r="AM568" s="2411"/>
      <c r="AN568" s="2411"/>
      <c r="AO568" s="2411"/>
      <c r="AP568" s="2411"/>
      <c r="AQ568" s="2411"/>
      <c r="AR568" s="2411"/>
      <c r="AS568" s="2411"/>
      <c r="AT568" s="2411"/>
      <c r="AU568" s="2411"/>
      <c r="AZ568" s="2411"/>
      <c r="CB568" s="2411"/>
      <c r="CC568" s="2411"/>
      <c r="CD568" s="2411"/>
    </row>
    <row r="569" spans="26:82" ht="14.25" customHeight="1" x14ac:dyDescent="0.25">
      <c r="Z569" s="2411"/>
      <c r="AA569" s="2411"/>
      <c r="AB569" s="2411"/>
      <c r="AC569" s="2411"/>
      <c r="AD569" s="2411"/>
      <c r="AE569" s="2411"/>
      <c r="AF569" s="2411"/>
      <c r="AG569" s="2411"/>
      <c r="AH569" s="2411"/>
      <c r="AI569" s="2411"/>
      <c r="AJ569" s="2411"/>
      <c r="AK569" s="2411"/>
      <c r="AL569" s="2411"/>
      <c r="AM569" s="2411"/>
      <c r="AN569" s="2411"/>
      <c r="AO569" s="2411"/>
      <c r="AP569" s="2411"/>
      <c r="AQ569" s="2411"/>
      <c r="AR569" s="2411"/>
      <c r="AS569" s="2411"/>
      <c r="AT569" s="2411"/>
      <c r="AU569" s="2411"/>
      <c r="AZ569" s="2411"/>
      <c r="CB569" s="2411"/>
      <c r="CC569" s="2411"/>
      <c r="CD569" s="2411"/>
    </row>
    <row r="570" spans="26:82" ht="14.25" customHeight="1" x14ac:dyDescent="0.25">
      <c r="Z570" s="2411"/>
      <c r="AA570" s="2411"/>
      <c r="AB570" s="2411"/>
      <c r="AC570" s="2411"/>
      <c r="AD570" s="2411"/>
      <c r="AE570" s="2411"/>
      <c r="AF570" s="2411"/>
      <c r="AG570" s="2411"/>
      <c r="AH570" s="2411"/>
      <c r="AI570" s="2411"/>
      <c r="AJ570" s="2411"/>
      <c r="AK570" s="2411"/>
      <c r="AL570" s="2411"/>
      <c r="AM570" s="2411"/>
      <c r="AN570" s="2411"/>
      <c r="AO570" s="2411"/>
      <c r="AP570" s="2411"/>
      <c r="AQ570" s="2411"/>
      <c r="AR570" s="2411"/>
      <c r="AS570" s="2411"/>
      <c r="AT570" s="2411"/>
      <c r="AU570" s="2411"/>
      <c r="AZ570" s="2411"/>
      <c r="CB570" s="2411"/>
      <c r="CC570" s="2411"/>
      <c r="CD570" s="2411"/>
    </row>
    <row r="571" spans="26:82" ht="14.25" customHeight="1" x14ac:dyDescent="0.25">
      <c r="Z571" s="2411"/>
      <c r="AA571" s="2411"/>
      <c r="AB571" s="2411"/>
      <c r="AC571" s="2411"/>
      <c r="AD571" s="2411"/>
      <c r="AE571" s="2411"/>
      <c r="AF571" s="2411"/>
      <c r="AG571" s="2411"/>
      <c r="AH571" s="2411"/>
      <c r="AI571" s="2411"/>
      <c r="AJ571" s="2411"/>
      <c r="AK571" s="2411"/>
      <c r="AL571" s="2411"/>
      <c r="AM571" s="2411"/>
      <c r="AN571" s="2411"/>
      <c r="AO571" s="2411"/>
      <c r="AP571" s="2411"/>
      <c r="AQ571" s="2411"/>
      <c r="AR571" s="2411"/>
      <c r="AS571" s="2411"/>
      <c r="AT571" s="2411"/>
      <c r="AU571" s="2411"/>
      <c r="AZ571" s="2411"/>
      <c r="CB571" s="2411"/>
      <c r="CC571" s="2411"/>
      <c r="CD571" s="2411"/>
    </row>
    <row r="572" spans="26:82" ht="14.25" customHeight="1" x14ac:dyDescent="0.25">
      <c r="Z572" s="2411"/>
      <c r="AA572" s="2411"/>
      <c r="AB572" s="2411"/>
      <c r="AC572" s="2411"/>
      <c r="AD572" s="2411"/>
      <c r="AE572" s="2411"/>
      <c r="AF572" s="2411"/>
      <c r="AG572" s="2411"/>
      <c r="AH572" s="2411"/>
      <c r="AI572" s="2411"/>
      <c r="AJ572" s="2411"/>
      <c r="AK572" s="2411"/>
      <c r="AL572" s="2411"/>
      <c r="AM572" s="2411"/>
      <c r="AN572" s="2411"/>
      <c r="AO572" s="2411"/>
      <c r="AP572" s="2411"/>
      <c r="AQ572" s="2411"/>
      <c r="AR572" s="2411"/>
      <c r="AS572" s="2411"/>
      <c r="AT572" s="2411"/>
      <c r="AU572" s="2411"/>
      <c r="AZ572" s="2411"/>
      <c r="CB572" s="2411"/>
      <c r="CC572" s="2411"/>
      <c r="CD572" s="2411"/>
    </row>
    <row r="573" spans="26:82" ht="14.25" customHeight="1" x14ac:dyDescent="0.25">
      <c r="Z573" s="2411"/>
      <c r="AA573" s="2411"/>
      <c r="AB573" s="2411"/>
      <c r="AC573" s="2411"/>
      <c r="AD573" s="2411"/>
      <c r="AE573" s="2411"/>
      <c r="AF573" s="2411"/>
      <c r="AG573" s="2411"/>
      <c r="AH573" s="2411"/>
      <c r="AI573" s="2411"/>
      <c r="AJ573" s="2411"/>
      <c r="AK573" s="2411"/>
      <c r="AL573" s="2411"/>
      <c r="AM573" s="2411"/>
      <c r="AN573" s="2411"/>
      <c r="AO573" s="2411"/>
      <c r="AP573" s="2411"/>
      <c r="AQ573" s="2411"/>
      <c r="AR573" s="2411"/>
      <c r="AS573" s="2411"/>
      <c r="AT573" s="2411"/>
      <c r="AU573" s="2411"/>
      <c r="AZ573" s="2411"/>
      <c r="CB573" s="2411"/>
      <c r="CC573" s="2411"/>
      <c r="CD573" s="2411"/>
    </row>
    <row r="574" spans="26:82" ht="14.25" customHeight="1" x14ac:dyDescent="0.25">
      <c r="Z574" s="2411"/>
      <c r="AA574" s="2411"/>
      <c r="AB574" s="2411"/>
      <c r="AC574" s="2411"/>
      <c r="AD574" s="2411"/>
      <c r="AE574" s="2411"/>
      <c r="AF574" s="2411"/>
      <c r="AG574" s="2411"/>
      <c r="AH574" s="2411"/>
      <c r="AI574" s="2411"/>
      <c r="AJ574" s="2411"/>
      <c r="AK574" s="2411"/>
      <c r="AL574" s="2411"/>
      <c r="AM574" s="2411"/>
      <c r="AN574" s="2411"/>
      <c r="AO574" s="2411"/>
      <c r="AP574" s="2411"/>
      <c r="AQ574" s="2411"/>
      <c r="AR574" s="2411"/>
      <c r="AS574" s="2411"/>
      <c r="AT574" s="2411"/>
      <c r="AU574" s="2411"/>
      <c r="AZ574" s="2411"/>
      <c r="CB574" s="2411"/>
      <c r="CC574" s="2411"/>
      <c r="CD574" s="2411"/>
    </row>
    <row r="575" spans="26:82" ht="14.25" customHeight="1" x14ac:dyDescent="0.25">
      <c r="Z575" s="2411"/>
      <c r="AA575" s="2411"/>
      <c r="AB575" s="2411"/>
      <c r="AC575" s="2411"/>
      <c r="AD575" s="2411"/>
      <c r="AE575" s="2411"/>
      <c r="AF575" s="2411"/>
      <c r="AG575" s="2411"/>
      <c r="AH575" s="2411"/>
      <c r="AI575" s="2411"/>
      <c r="AJ575" s="2411"/>
      <c r="AK575" s="2411"/>
      <c r="AL575" s="2411"/>
      <c r="AM575" s="2411"/>
      <c r="AN575" s="2411"/>
      <c r="AO575" s="2411"/>
      <c r="AP575" s="2411"/>
      <c r="AQ575" s="2411"/>
      <c r="AR575" s="2411"/>
      <c r="AS575" s="2411"/>
      <c r="AT575" s="2411"/>
      <c r="AU575" s="2411"/>
      <c r="AZ575" s="2411"/>
      <c r="CB575" s="2411"/>
      <c r="CC575" s="2411"/>
      <c r="CD575" s="2411"/>
    </row>
    <row r="576" spans="26:82" ht="14.25" customHeight="1" x14ac:dyDescent="0.25">
      <c r="Z576" s="2411"/>
      <c r="AA576" s="2411"/>
      <c r="AB576" s="2411"/>
      <c r="AC576" s="2411"/>
      <c r="AD576" s="2411"/>
      <c r="AE576" s="2411"/>
      <c r="AF576" s="2411"/>
      <c r="AG576" s="2411"/>
      <c r="AH576" s="2411"/>
      <c r="AI576" s="2411"/>
      <c r="AJ576" s="2411"/>
      <c r="AK576" s="2411"/>
      <c r="AL576" s="2411"/>
      <c r="AM576" s="2411"/>
      <c r="AN576" s="2411"/>
      <c r="AO576" s="2411"/>
      <c r="AP576" s="2411"/>
      <c r="AQ576" s="2411"/>
      <c r="AR576" s="2411"/>
      <c r="AS576" s="2411"/>
      <c r="AT576" s="2411"/>
      <c r="AU576" s="2411"/>
      <c r="AZ576" s="2411"/>
      <c r="CB576" s="2411"/>
      <c r="CC576" s="2411"/>
      <c r="CD576" s="2411"/>
    </row>
    <row r="577" spans="26:82" ht="14.25" customHeight="1" x14ac:dyDescent="0.25">
      <c r="Z577" s="2411"/>
      <c r="AA577" s="2411"/>
      <c r="AB577" s="2411"/>
      <c r="AC577" s="2411"/>
      <c r="AD577" s="2411"/>
      <c r="AE577" s="2411"/>
      <c r="AF577" s="2411"/>
      <c r="AG577" s="2411"/>
      <c r="AH577" s="2411"/>
      <c r="AI577" s="2411"/>
      <c r="AJ577" s="2411"/>
      <c r="AK577" s="2411"/>
      <c r="AL577" s="2411"/>
      <c r="AM577" s="2411"/>
      <c r="AN577" s="2411"/>
      <c r="AO577" s="2411"/>
      <c r="AP577" s="2411"/>
      <c r="AQ577" s="2411"/>
      <c r="AR577" s="2411"/>
      <c r="AS577" s="2411"/>
      <c r="AT577" s="2411"/>
      <c r="AU577" s="2411"/>
      <c r="AZ577" s="2411"/>
      <c r="CB577" s="2411"/>
      <c r="CC577" s="2411"/>
      <c r="CD577" s="2411"/>
    </row>
    <row r="578" spans="26:82" ht="14.25" customHeight="1" x14ac:dyDescent="0.25">
      <c r="Z578" s="2411"/>
      <c r="AA578" s="2411"/>
      <c r="AB578" s="2411"/>
      <c r="AC578" s="2411"/>
      <c r="AD578" s="2411"/>
      <c r="AE578" s="2411"/>
      <c r="AF578" s="2411"/>
      <c r="AG578" s="2411"/>
      <c r="AH578" s="2411"/>
      <c r="AI578" s="2411"/>
      <c r="AJ578" s="2411"/>
      <c r="AK578" s="2411"/>
      <c r="AL578" s="2411"/>
      <c r="AM578" s="2411"/>
      <c r="AN578" s="2411"/>
      <c r="AO578" s="2411"/>
      <c r="AP578" s="2411"/>
      <c r="AQ578" s="2411"/>
      <c r="AR578" s="2411"/>
      <c r="AS578" s="2411"/>
      <c r="AT578" s="2411"/>
      <c r="AU578" s="2411"/>
      <c r="AZ578" s="2411"/>
      <c r="CB578" s="2411"/>
      <c r="CC578" s="2411"/>
      <c r="CD578" s="2411"/>
    </row>
    <row r="579" spans="26:82" ht="14.25" customHeight="1" x14ac:dyDescent="0.25">
      <c r="Z579" s="2411"/>
      <c r="AA579" s="2411"/>
      <c r="AB579" s="2411"/>
      <c r="AC579" s="2411"/>
      <c r="AD579" s="2411"/>
      <c r="AE579" s="2411"/>
      <c r="AF579" s="2411"/>
      <c r="AG579" s="2411"/>
      <c r="AH579" s="2411"/>
      <c r="AI579" s="2411"/>
      <c r="AJ579" s="2411"/>
      <c r="AK579" s="2411"/>
      <c r="AL579" s="2411"/>
      <c r="AM579" s="2411"/>
      <c r="AN579" s="2411"/>
      <c r="AO579" s="2411"/>
      <c r="AP579" s="2411"/>
      <c r="AQ579" s="2411"/>
      <c r="AR579" s="2411"/>
      <c r="AS579" s="2411"/>
      <c r="AT579" s="2411"/>
      <c r="AU579" s="2411"/>
      <c r="AZ579" s="2411"/>
      <c r="CB579" s="2411"/>
      <c r="CC579" s="2411"/>
      <c r="CD579" s="2411"/>
    </row>
    <row r="580" spans="26:82" ht="14.25" customHeight="1" x14ac:dyDescent="0.25">
      <c r="Z580" s="2411"/>
      <c r="AA580" s="2411"/>
      <c r="AB580" s="2411"/>
      <c r="AC580" s="2411"/>
      <c r="AD580" s="2411"/>
      <c r="AE580" s="2411"/>
      <c r="AF580" s="2411"/>
      <c r="AG580" s="2411"/>
      <c r="AH580" s="2411"/>
      <c r="AI580" s="2411"/>
      <c r="AJ580" s="2411"/>
      <c r="AK580" s="2411"/>
      <c r="AL580" s="2411"/>
      <c r="AM580" s="2411"/>
      <c r="AN580" s="2411"/>
      <c r="AO580" s="2411"/>
      <c r="AP580" s="2411"/>
      <c r="AQ580" s="2411"/>
      <c r="AR580" s="2411"/>
      <c r="AS580" s="2411"/>
      <c r="AT580" s="2411"/>
      <c r="AU580" s="2411"/>
      <c r="AZ580" s="2411"/>
      <c r="CB580" s="2411"/>
      <c r="CC580" s="2411"/>
      <c r="CD580" s="2411"/>
    </row>
    <row r="581" spans="26:82" ht="14.25" customHeight="1" x14ac:dyDescent="0.25">
      <c r="Z581" s="2411"/>
      <c r="AA581" s="2411"/>
      <c r="AB581" s="2411"/>
      <c r="AC581" s="2411"/>
      <c r="AD581" s="2411"/>
      <c r="AE581" s="2411"/>
      <c r="AF581" s="2411"/>
      <c r="AG581" s="2411"/>
      <c r="AH581" s="2411"/>
      <c r="AI581" s="2411"/>
      <c r="AJ581" s="2411"/>
      <c r="AK581" s="2411"/>
      <c r="AL581" s="2411"/>
      <c r="AM581" s="2411"/>
      <c r="AN581" s="2411"/>
      <c r="AO581" s="2411"/>
      <c r="AP581" s="2411"/>
      <c r="AQ581" s="2411"/>
      <c r="AR581" s="2411"/>
      <c r="AS581" s="2411"/>
      <c r="AT581" s="2411"/>
      <c r="AU581" s="2411"/>
      <c r="AZ581" s="2411"/>
      <c r="CB581" s="2411"/>
      <c r="CC581" s="2411"/>
      <c r="CD581" s="2411"/>
    </row>
    <row r="582" spans="26:82" ht="14.25" customHeight="1" x14ac:dyDescent="0.25">
      <c r="Z582" s="2411"/>
      <c r="AA582" s="2411"/>
      <c r="AB582" s="2411"/>
      <c r="AC582" s="2411"/>
      <c r="AD582" s="2411"/>
      <c r="AE582" s="2411"/>
      <c r="AF582" s="2411"/>
      <c r="AG582" s="2411"/>
      <c r="AH582" s="2411"/>
      <c r="AI582" s="2411"/>
      <c r="AJ582" s="2411"/>
      <c r="AK582" s="2411"/>
      <c r="AL582" s="2411"/>
      <c r="AM582" s="2411"/>
      <c r="AN582" s="2411"/>
      <c r="AO582" s="2411"/>
      <c r="AP582" s="2411"/>
      <c r="AQ582" s="2411"/>
      <c r="AR582" s="2411"/>
      <c r="AS582" s="2411"/>
      <c r="AT582" s="2411"/>
      <c r="AU582" s="2411"/>
      <c r="AZ582" s="2411"/>
      <c r="CB582" s="2411"/>
      <c r="CC582" s="2411"/>
      <c r="CD582" s="2411"/>
    </row>
    <row r="583" spans="26:82" ht="14.25" customHeight="1" x14ac:dyDescent="0.25">
      <c r="Z583" s="2411"/>
      <c r="AA583" s="2411"/>
      <c r="AB583" s="2411"/>
      <c r="AC583" s="2411"/>
      <c r="AD583" s="2411"/>
      <c r="AE583" s="2411"/>
      <c r="AF583" s="2411"/>
      <c r="AG583" s="2411"/>
      <c r="AH583" s="2411"/>
      <c r="AI583" s="2411"/>
      <c r="AJ583" s="2411"/>
      <c r="AK583" s="2411"/>
      <c r="AL583" s="2411"/>
      <c r="AM583" s="2411"/>
      <c r="AN583" s="2411"/>
      <c r="AO583" s="2411"/>
      <c r="AP583" s="2411"/>
      <c r="AQ583" s="2411"/>
      <c r="AR583" s="2411"/>
      <c r="AS583" s="2411"/>
      <c r="AT583" s="2411"/>
      <c r="AU583" s="2411"/>
      <c r="AZ583" s="2411"/>
      <c r="CB583" s="2411"/>
      <c r="CC583" s="2411"/>
      <c r="CD583" s="2411"/>
    </row>
    <row r="584" spans="26:82" ht="14.25" customHeight="1" x14ac:dyDescent="0.25">
      <c r="Z584" s="2411"/>
      <c r="AA584" s="2411"/>
      <c r="AB584" s="2411"/>
      <c r="AC584" s="2411"/>
      <c r="AD584" s="2411"/>
      <c r="AE584" s="2411"/>
      <c r="AF584" s="2411"/>
      <c r="AG584" s="2411"/>
      <c r="AH584" s="2411"/>
      <c r="AI584" s="2411"/>
      <c r="AJ584" s="2411"/>
      <c r="AK584" s="2411"/>
      <c r="AL584" s="2411"/>
      <c r="AM584" s="2411"/>
      <c r="AN584" s="2411"/>
      <c r="AO584" s="2411"/>
      <c r="AP584" s="2411"/>
      <c r="AQ584" s="2411"/>
      <c r="AR584" s="2411"/>
      <c r="AS584" s="2411"/>
      <c r="AT584" s="2411"/>
      <c r="AU584" s="2411"/>
      <c r="AZ584" s="2411"/>
      <c r="CB584" s="2411"/>
      <c r="CC584" s="2411"/>
      <c r="CD584" s="2411"/>
    </row>
    <row r="585" spans="26:82" ht="14.25" customHeight="1" x14ac:dyDescent="0.25">
      <c r="Z585" s="2411"/>
      <c r="AA585" s="2411"/>
      <c r="AB585" s="2411"/>
      <c r="AC585" s="2411"/>
      <c r="AD585" s="2411"/>
      <c r="AE585" s="2411"/>
      <c r="AF585" s="2411"/>
      <c r="AG585" s="2411"/>
      <c r="AH585" s="2411"/>
      <c r="AI585" s="2411"/>
      <c r="AJ585" s="2411"/>
      <c r="AK585" s="2411"/>
      <c r="AL585" s="2411"/>
      <c r="AM585" s="2411"/>
      <c r="AN585" s="2411"/>
      <c r="AO585" s="2411"/>
      <c r="AP585" s="2411"/>
      <c r="AQ585" s="2411"/>
      <c r="AR585" s="2411"/>
      <c r="AS585" s="2411"/>
      <c r="AT585" s="2411"/>
      <c r="AU585" s="2411"/>
      <c r="AZ585" s="2411"/>
      <c r="CB585" s="2411"/>
      <c r="CC585" s="2411"/>
      <c r="CD585" s="2411"/>
    </row>
    <row r="586" spans="26:82" ht="14.25" customHeight="1" x14ac:dyDescent="0.25">
      <c r="Z586" s="2411"/>
      <c r="AA586" s="2411"/>
      <c r="AB586" s="2411"/>
      <c r="AC586" s="2411"/>
      <c r="AD586" s="2411"/>
      <c r="AE586" s="2411"/>
      <c r="AF586" s="2411"/>
      <c r="AG586" s="2411"/>
      <c r="AH586" s="2411"/>
      <c r="AI586" s="2411"/>
      <c r="AJ586" s="2411"/>
      <c r="AK586" s="2411"/>
      <c r="AL586" s="2411"/>
      <c r="AM586" s="2411"/>
      <c r="AN586" s="2411"/>
      <c r="AO586" s="2411"/>
      <c r="AP586" s="2411"/>
      <c r="AQ586" s="2411"/>
      <c r="AR586" s="2411"/>
      <c r="AS586" s="2411"/>
      <c r="AT586" s="2411"/>
      <c r="AU586" s="2411"/>
      <c r="AZ586" s="2411"/>
      <c r="CB586" s="2411"/>
      <c r="CC586" s="2411"/>
      <c r="CD586" s="2411"/>
    </row>
    <row r="587" spans="26:82" ht="14.25" customHeight="1" x14ac:dyDescent="0.25">
      <c r="Z587" s="2411"/>
      <c r="AA587" s="2411"/>
      <c r="AB587" s="2411"/>
      <c r="AC587" s="2411"/>
      <c r="AD587" s="2411"/>
      <c r="AE587" s="2411"/>
      <c r="AF587" s="2411"/>
      <c r="AG587" s="2411"/>
      <c r="AH587" s="2411"/>
      <c r="AI587" s="2411"/>
      <c r="AJ587" s="2411"/>
      <c r="AK587" s="2411"/>
      <c r="AL587" s="2411"/>
      <c r="AM587" s="2411"/>
      <c r="AN587" s="2411"/>
      <c r="AO587" s="2411"/>
      <c r="AP587" s="2411"/>
      <c r="AQ587" s="2411"/>
      <c r="AR587" s="2411"/>
      <c r="AS587" s="2411"/>
      <c r="AT587" s="2411"/>
      <c r="AU587" s="2411"/>
      <c r="AZ587" s="2411"/>
      <c r="CB587" s="2411"/>
      <c r="CC587" s="2411"/>
      <c r="CD587" s="2411"/>
    </row>
    <row r="588" spans="26:82" ht="14.25" customHeight="1" x14ac:dyDescent="0.25">
      <c r="Z588" s="2411"/>
      <c r="AA588" s="2411"/>
      <c r="AB588" s="2411"/>
      <c r="AC588" s="2411"/>
      <c r="AD588" s="2411"/>
      <c r="AE588" s="2411"/>
      <c r="AF588" s="2411"/>
      <c r="AG588" s="2411"/>
      <c r="AH588" s="2411"/>
      <c r="AI588" s="2411"/>
      <c r="AJ588" s="2411"/>
      <c r="AK588" s="2411"/>
      <c r="AL588" s="2411"/>
      <c r="AM588" s="2411"/>
      <c r="AN588" s="2411"/>
      <c r="AO588" s="2411"/>
      <c r="AP588" s="2411"/>
      <c r="AQ588" s="2411"/>
      <c r="AR588" s="2411"/>
      <c r="AS588" s="2411"/>
      <c r="AT588" s="2411"/>
      <c r="AU588" s="2411"/>
      <c r="AZ588" s="2411"/>
      <c r="CB588" s="2411"/>
      <c r="CC588" s="2411"/>
      <c r="CD588" s="2411"/>
    </row>
    <row r="589" spans="26:82" ht="14.25" customHeight="1" x14ac:dyDescent="0.25">
      <c r="Z589" s="2411"/>
      <c r="AA589" s="2411"/>
      <c r="AB589" s="2411"/>
      <c r="AC589" s="2411"/>
      <c r="AD589" s="2411"/>
      <c r="AE589" s="2411"/>
      <c r="AF589" s="2411"/>
      <c r="AG589" s="2411"/>
      <c r="AH589" s="2411"/>
      <c r="AI589" s="2411"/>
      <c r="AJ589" s="2411"/>
      <c r="AK589" s="2411"/>
      <c r="AL589" s="2411"/>
      <c r="AM589" s="2411"/>
      <c r="AN589" s="2411"/>
      <c r="AO589" s="2411"/>
      <c r="AP589" s="2411"/>
      <c r="AQ589" s="2411"/>
      <c r="AR589" s="2411"/>
      <c r="AS589" s="2411"/>
      <c r="AT589" s="2411"/>
      <c r="AU589" s="2411"/>
      <c r="AZ589" s="2411"/>
      <c r="CB589" s="2411"/>
      <c r="CC589" s="2411"/>
      <c r="CD589" s="2411"/>
    </row>
    <row r="590" spans="26:82" ht="14.25" customHeight="1" x14ac:dyDescent="0.25">
      <c r="Z590" s="2411"/>
      <c r="AA590" s="2411"/>
      <c r="AB590" s="2411"/>
      <c r="AC590" s="2411"/>
      <c r="AD590" s="2411"/>
      <c r="AE590" s="2411"/>
      <c r="AF590" s="2411"/>
      <c r="AG590" s="2411"/>
      <c r="AH590" s="2411"/>
      <c r="AI590" s="2411"/>
      <c r="AJ590" s="2411"/>
      <c r="AK590" s="2411"/>
      <c r="AL590" s="2411"/>
      <c r="AM590" s="2411"/>
      <c r="AN590" s="2411"/>
      <c r="AO590" s="2411"/>
      <c r="AP590" s="2411"/>
      <c r="AQ590" s="2411"/>
      <c r="AR590" s="2411"/>
      <c r="AS590" s="2411"/>
      <c r="AT590" s="2411"/>
      <c r="AU590" s="2411"/>
      <c r="AZ590" s="2411"/>
      <c r="CB590" s="2411"/>
      <c r="CC590" s="2411"/>
      <c r="CD590" s="2411"/>
    </row>
    <row r="591" spans="26:82" ht="14.25" customHeight="1" x14ac:dyDescent="0.25">
      <c r="Z591" s="2411"/>
      <c r="AA591" s="2411"/>
      <c r="AB591" s="2411"/>
      <c r="AC591" s="2411"/>
      <c r="AD591" s="2411"/>
      <c r="AE591" s="2411"/>
      <c r="AF591" s="2411"/>
      <c r="AG591" s="2411"/>
      <c r="AH591" s="2411"/>
      <c r="AI591" s="2411"/>
      <c r="AJ591" s="2411"/>
      <c r="AK591" s="2411"/>
      <c r="AL591" s="2411"/>
      <c r="AM591" s="2411"/>
      <c r="AN591" s="2411"/>
      <c r="AO591" s="2411"/>
      <c r="AP591" s="2411"/>
      <c r="AQ591" s="2411"/>
      <c r="AR591" s="2411"/>
      <c r="AS591" s="2411"/>
      <c r="AT591" s="2411"/>
      <c r="AU591" s="2411"/>
      <c r="AZ591" s="2411"/>
      <c r="CB591" s="2411"/>
      <c r="CC591" s="2411"/>
      <c r="CD591" s="2411"/>
    </row>
    <row r="592" spans="26:82" ht="14.25" customHeight="1" x14ac:dyDescent="0.25">
      <c r="Z592" s="2411"/>
      <c r="AA592" s="2411"/>
      <c r="AB592" s="2411"/>
      <c r="AC592" s="2411"/>
      <c r="AD592" s="2411"/>
      <c r="AE592" s="2411"/>
      <c r="AF592" s="2411"/>
      <c r="AG592" s="2411"/>
      <c r="AH592" s="2411"/>
      <c r="AI592" s="2411"/>
      <c r="AJ592" s="2411"/>
      <c r="AK592" s="2411"/>
      <c r="AL592" s="2411"/>
      <c r="AM592" s="2411"/>
      <c r="AN592" s="2411"/>
      <c r="AO592" s="2411"/>
      <c r="AP592" s="2411"/>
      <c r="AQ592" s="2411"/>
      <c r="AR592" s="2411"/>
      <c r="AS592" s="2411"/>
      <c r="AT592" s="2411"/>
      <c r="AU592" s="2411"/>
      <c r="AZ592" s="2411"/>
      <c r="CB592" s="2411"/>
      <c r="CC592" s="2411"/>
      <c r="CD592" s="2411"/>
    </row>
    <row r="593" spans="26:82" ht="14.25" customHeight="1" x14ac:dyDescent="0.25">
      <c r="Z593" s="2411"/>
      <c r="AA593" s="2411"/>
      <c r="AB593" s="2411"/>
      <c r="AC593" s="2411"/>
      <c r="AD593" s="2411"/>
      <c r="AE593" s="2411"/>
      <c r="AF593" s="2411"/>
      <c r="AG593" s="2411"/>
      <c r="AH593" s="2411"/>
      <c r="AI593" s="2411"/>
      <c r="AJ593" s="2411"/>
      <c r="AK593" s="2411"/>
      <c r="AL593" s="2411"/>
      <c r="AM593" s="2411"/>
      <c r="AN593" s="2411"/>
      <c r="AO593" s="2411"/>
      <c r="AP593" s="2411"/>
      <c r="AQ593" s="2411"/>
      <c r="AR593" s="2411"/>
      <c r="AS593" s="2411"/>
      <c r="AT593" s="2411"/>
      <c r="AU593" s="2411"/>
      <c r="AZ593" s="2411"/>
      <c r="CB593" s="2411"/>
      <c r="CC593" s="2411"/>
      <c r="CD593" s="2411"/>
    </row>
    <row r="594" spans="26:82" ht="14.25" customHeight="1" x14ac:dyDescent="0.25">
      <c r="Z594" s="2411"/>
      <c r="AA594" s="2411"/>
      <c r="AB594" s="2411"/>
      <c r="AC594" s="2411"/>
      <c r="AD594" s="2411"/>
      <c r="AE594" s="2411"/>
      <c r="AF594" s="2411"/>
      <c r="AG594" s="2411"/>
      <c r="AH594" s="2411"/>
      <c r="AI594" s="2411"/>
      <c r="AJ594" s="2411"/>
      <c r="AK594" s="2411"/>
      <c r="AL594" s="2411"/>
      <c r="AM594" s="2411"/>
      <c r="AN594" s="2411"/>
      <c r="AO594" s="2411"/>
      <c r="AP594" s="2411"/>
      <c r="AQ594" s="2411"/>
      <c r="AR594" s="2411"/>
      <c r="AS594" s="2411"/>
      <c r="AT594" s="2411"/>
      <c r="AU594" s="2411"/>
      <c r="AZ594" s="2411"/>
      <c r="CB594" s="2411"/>
      <c r="CC594" s="2411"/>
      <c r="CD594" s="2411"/>
    </row>
    <row r="595" spans="26:82" ht="14.25" customHeight="1" x14ac:dyDescent="0.25">
      <c r="Z595" s="2411"/>
      <c r="AA595" s="2411"/>
      <c r="AB595" s="2411"/>
      <c r="AC595" s="2411"/>
      <c r="AD595" s="2411"/>
      <c r="AE595" s="2411"/>
      <c r="AF595" s="2411"/>
      <c r="AG595" s="2411"/>
      <c r="AH595" s="2411"/>
      <c r="AI595" s="2411"/>
      <c r="AJ595" s="2411"/>
      <c r="AK595" s="2411"/>
      <c r="AL595" s="2411"/>
      <c r="AM595" s="2411"/>
      <c r="AN595" s="2411"/>
      <c r="AO595" s="2411"/>
      <c r="AP595" s="2411"/>
      <c r="AQ595" s="2411"/>
      <c r="AR595" s="2411"/>
      <c r="AS595" s="2411"/>
      <c r="AT595" s="2411"/>
      <c r="AU595" s="2411"/>
      <c r="AZ595" s="2411"/>
      <c r="CB595" s="2411"/>
      <c r="CC595" s="2411"/>
      <c r="CD595" s="2411"/>
    </row>
    <row r="596" spans="26:82" ht="14.25" customHeight="1" x14ac:dyDescent="0.25">
      <c r="Z596" s="2411"/>
      <c r="AA596" s="2411"/>
      <c r="AB596" s="2411"/>
      <c r="AC596" s="2411"/>
      <c r="AD596" s="2411"/>
      <c r="AE596" s="2411"/>
      <c r="AF596" s="2411"/>
      <c r="AG596" s="2411"/>
      <c r="AH596" s="2411"/>
      <c r="AI596" s="2411"/>
      <c r="AJ596" s="2411"/>
      <c r="AK596" s="2411"/>
      <c r="AL596" s="2411"/>
      <c r="AM596" s="2411"/>
      <c r="AN596" s="2411"/>
      <c r="AO596" s="2411"/>
      <c r="AP596" s="2411"/>
      <c r="AQ596" s="2411"/>
      <c r="AR596" s="2411"/>
      <c r="AS596" s="2411"/>
      <c r="AT596" s="2411"/>
      <c r="AU596" s="2411"/>
      <c r="AZ596" s="2411"/>
      <c r="CB596" s="2411"/>
      <c r="CC596" s="2411"/>
      <c r="CD596" s="2411"/>
    </row>
    <row r="597" spans="26:82" ht="14.25" customHeight="1" x14ac:dyDescent="0.25">
      <c r="Z597" s="2411"/>
      <c r="AA597" s="2411"/>
      <c r="AB597" s="2411"/>
      <c r="AC597" s="2411"/>
      <c r="AD597" s="2411"/>
      <c r="AE597" s="2411"/>
      <c r="AF597" s="2411"/>
      <c r="AG597" s="2411"/>
      <c r="AH597" s="2411"/>
      <c r="AI597" s="2411"/>
      <c r="AJ597" s="2411"/>
      <c r="AK597" s="2411"/>
      <c r="AL597" s="2411"/>
      <c r="AM597" s="2411"/>
      <c r="AN597" s="2411"/>
      <c r="AO597" s="2411"/>
      <c r="AP597" s="2411"/>
      <c r="AQ597" s="2411"/>
      <c r="AR597" s="2411"/>
      <c r="AS597" s="2411"/>
      <c r="AT597" s="2411"/>
      <c r="AU597" s="2411"/>
      <c r="AZ597" s="2411"/>
      <c r="CB597" s="2411"/>
      <c r="CC597" s="2411"/>
      <c r="CD597" s="2411"/>
    </row>
    <row r="598" spans="26:82" ht="14.25" customHeight="1" x14ac:dyDescent="0.25">
      <c r="Z598" s="2411"/>
      <c r="AA598" s="2411"/>
      <c r="AB598" s="2411"/>
      <c r="AC598" s="2411"/>
      <c r="AD598" s="2411"/>
      <c r="AE598" s="2411"/>
      <c r="AF598" s="2411"/>
      <c r="AG598" s="2411"/>
      <c r="AH598" s="2411"/>
      <c r="AI598" s="2411"/>
      <c r="AJ598" s="2411"/>
      <c r="AK598" s="2411"/>
      <c r="AL598" s="2411"/>
      <c r="AM598" s="2411"/>
      <c r="AN598" s="2411"/>
      <c r="AO598" s="2411"/>
      <c r="AP598" s="2411"/>
      <c r="AQ598" s="2411"/>
      <c r="AR598" s="2411"/>
      <c r="AS598" s="2411"/>
      <c r="AT598" s="2411"/>
      <c r="AU598" s="2411"/>
      <c r="AZ598" s="2411"/>
      <c r="CB598" s="2411"/>
      <c r="CC598" s="2411"/>
      <c r="CD598" s="2411"/>
    </row>
    <row r="599" spans="26:82" ht="14.25" customHeight="1" x14ac:dyDescent="0.25">
      <c r="Z599" s="2411"/>
      <c r="AA599" s="2411"/>
      <c r="AB599" s="2411"/>
      <c r="AC599" s="2411"/>
      <c r="AD599" s="2411"/>
      <c r="AE599" s="2411"/>
      <c r="AF599" s="2411"/>
      <c r="AG599" s="2411"/>
      <c r="AH599" s="2411"/>
      <c r="AI599" s="2411"/>
      <c r="AJ599" s="2411"/>
      <c r="AK599" s="2411"/>
      <c r="AL599" s="2411"/>
      <c r="AM599" s="2411"/>
      <c r="AN599" s="2411"/>
      <c r="AO599" s="2411"/>
      <c r="AP599" s="2411"/>
      <c r="AQ599" s="2411"/>
      <c r="AR599" s="2411"/>
      <c r="AS599" s="2411"/>
      <c r="AT599" s="2411"/>
      <c r="AU599" s="2411"/>
      <c r="AZ599" s="2411"/>
      <c r="CB599" s="2411"/>
      <c r="CC599" s="2411"/>
      <c r="CD599" s="2411"/>
    </row>
    <row r="600" spans="26:82" ht="14.25" customHeight="1" x14ac:dyDescent="0.25">
      <c r="Z600" s="2411"/>
      <c r="AA600" s="2411"/>
      <c r="AB600" s="2411"/>
      <c r="AC600" s="2411"/>
      <c r="AD600" s="2411"/>
      <c r="AE600" s="2411"/>
      <c r="AF600" s="2411"/>
      <c r="AG600" s="2411"/>
      <c r="AH600" s="2411"/>
      <c r="AI600" s="2411"/>
      <c r="AJ600" s="2411"/>
      <c r="AK600" s="2411"/>
      <c r="AL600" s="2411"/>
      <c r="AM600" s="2411"/>
      <c r="AN600" s="2411"/>
      <c r="AO600" s="2411"/>
      <c r="AP600" s="2411"/>
      <c r="AQ600" s="2411"/>
      <c r="AR600" s="2411"/>
      <c r="AS600" s="2411"/>
      <c r="AT600" s="2411"/>
      <c r="AU600" s="2411"/>
      <c r="AZ600" s="2411"/>
      <c r="CB600" s="2411"/>
      <c r="CC600" s="2411"/>
      <c r="CD600" s="2411"/>
    </row>
    <row r="601" spans="26:82" ht="14.25" customHeight="1" x14ac:dyDescent="0.25">
      <c r="Z601" s="2411"/>
      <c r="AA601" s="2411"/>
      <c r="AB601" s="2411"/>
      <c r="AC601" s="2411"/>
      <c r="AD601" s="2411"/>
      <c r="AE601" s="2411"/>
      <c r="AF601" s="2411"/>
      <c r="AG601" s="2411"/>
      <c r="AH601" s="2411"/>
      <c r="AI601" s="2411"/>
      <c r="AJ601" s="2411"/>
      <c r="AK601" s="2411"/>
      <c r="AL601" s="2411"/>
      <c r="AM601" s="2411"/>
      <c r="AN601" s="2411"/>
      <c r="AO601" s="2411"/>
      <c r="AP601" s="2411"/>
      <c r="AQ601" s="2411"/>
      <c r="AR601" s="2411"/>
      <c r="AS601" s="2411"/>
      <c r="AT601" s="2411"/>
      <c r="AU601" s="2411"/>
      <c r="AZ601" s="2411"/>
      <c r="CB601" s="2411"/>
      <c r="CC601" s="2411"/>
      <c r="CD601" s="2411"/>
    </row>
    <row r="602" spans="26:82" ht="14.25" customHeight="1" x14ac:dyDescent="0.25">
      <c r="Z602" s="2411"/>
      <c r="AA602" s="2411"/>
      <c r="AB602" s="2411"/>
      <c r="AC602" s="2411"/>
      <c r="AD602" s="2411"/>
      <c r="AE602" s="2411"/>
      <c r="AF602" s="2411"/>
      <c r="AG602" s="2411"/>
      <c r="AH602" s="2411"/>
      <c r="AI602" s="2411"/>
      <c r="AJ602" s="2411"/>
      <c r="AK602" s="2411"/>
      <c r="AL602" s="2411"/>
      <c r="AM602" s="2411"/>
      <c r="AN602" s="2411"/>
      <c r="AO602" s="2411"/>
      <c r="AP602" s="2411"/>
      <c r="AQ602" s="2411"/>
      <c r="AR602" s="2411"/>
      <c r="AS602" s="2411"/>
      <c r="AT602" s="2411"/>
      <c r="AU602" s="2411"/>
      <c r="AZ602" s="2411"/>
      <c r="CB602" s="2411"/>
      <c r="CC602" s="2411"/>
      <c r="CD602" s="2411"/>
    </row>
    <row r="603" spans="26:82" ht="14.25" customHeight="1" x14ac:dyDescent="0.25">
      <c r="Z603" s="2411"/>
      <c r="AA603" s="2411"/>
      <c r="AB603" s="2411"/>
      <c r="AC603" s="2411"/>
      <c r="AD603" s="2411"/>
      <c r="AE603" s="2411"/>
      <c r="AF603" s="2411"/>
      <c r="AG603" s="2411"/>
      <c r="AH603" s="2411"/>
      <c r="AI603" s="2411"/>
      <c r="AJ603" s="2411"/>
      <c r="AK603" s="2411"/>
      <c r="AL603" s="2411"/>
      <c r="AM603" s="2411"/>
      <c r="AN603" s="2411"/>
      <c r="AO603" s="2411"/>
      <c r="AP603" s="2411"/>
      <c r="AQ603" s="2411"/>
      <c r="AR603" s="2411"/>
      <c r="AS603" s="2411"/>
      <c r="AT603" s="2411"/>
      <c r="AU603" s="2411"/>
      <c r="AZ603" s="2411"/>
      <c r="CB603" s="2411"/>
      <c r="CC603" s="2411"/>
      <c r="CD603" s="2411"/>
    </row>
    <row r="604" spans="26:82" ht="14.25" customHeight="1" x14ac:dyDescent="0.25">
      <c r="Z604" s="2411"/>
      <c r="AA604" s="2411"/>
      <c r="AB604" s="2411"/>
      <c r="AC604" s="2411"/>
      <c r="AD604" s="2411"/>
      <c r="AE604" s="2411"/>
      <c r="AF604" s="2411"/>
      <c r="AG604" s="2411"/>
      <c r="AH604" s="2411"/>
      <c r="AI604" s="2411"/>
      <c r="AJ604" s="2411"/>
      <c r="AK604" s="2411"/>
      <c r="AL604" s="2411"/>
      <c r="AM604" s="2411"/>
      <c r="AN604" s="2411"/>
      <c r="AO604" s="2411"/>
      <c r="AP604" s="2411"/>
      <c r="AQ604" s="2411"/>
      <c r="AR604" s="2411"/>
      <c r="AS604" s="2411"/>
      <c r="AT604" s="2411"/>
      <c r="AU604" s="2411"/>
      <c r="AZ604" s="2411"/>
      <c r="CB604" s="2411"/>
      <c r="CC604" s="2411"/>
      <c r="CD604" s="2411"/>
    </row>
    <row r="605" spans="26:82" ht="14.25" customHeight="1" x14ac:dyDescent="0.25">
      <c r="Z605" s="2411"/>
      <c r="AA605" s="2411"/>
      <c r="AB605" s="2411"/>
      <c r="AC605" s="2411"/>
      <c r="AD605" s="2411"/>
      <c r="AE605" s="2411"/>
      <c r="AF605" s="2411"/>
      <c r="AG605" s="2411"/>
      <c r="AH605" s="2411"/>
      <c r="AI605" s="2411"/>
      <c r="AJ605" s="2411"/>
      <c r="AK605" s="2411"/>
      <c r="AL605" s="2411"/>
      <c r="AM605" s="2411"/>
      <c r="AN605" s="2411"/>
      <c r="AO605" s="2411"/>
      <c r="AP605" s="2411"/>
      <c r="AQ605" s="2411"/>
      <c r="AR605" s="2411"/>
      <c r="AS605" s="2411"/>
      <c r="AT605" s="2411"/>
      <c r="AU605" s="2411"/>
      <c r="AZ605" s="2411"/>
      <c r="CB605" s="2411"/>
      <c r="CC605" s="2411"/>
      <c r="CD605" s="2411"/>
    </row>
    <row r="606" spans="26:82" ht="14.25" customHeight="1" x14ac:dyDescent="0.25">
      <c r="Z606" s="2411"/>
      <c r="AA606" s="2411"/>
      <c r="AB606" s="2411"/>
      <c r="AC606" s="2411"/>
      <c r="AD606" s="2411"/>
      <c r="AE606" s="2411"/>
      <c r="AF606" s="2411"/>
      <c r="AG606" s="2411"/>
      <c r="AH606" s="2411"/>
      <c r="AI606" s="2411"/>
      <c r="AJ606" s="2411"/>
      <c r="AK606" s="2411"/>
      <c r="AL606" s="2411"/>
      <c r="AM606" s="2411"/>
      <c r="AN606" s="2411"/>
      <c r="AO606" s="2411"/>
      <c r="AP606" s="2411"/>
      <c r="AQ606" s="2411"/>
      <c r="AR606" s="2411"/>
      <c r="AS606" s="2411"/>
      <c r="AT606" s="2411"/>
      <c r="AU606" s="2411"/>
      <c r="AZ606" s="2411"/>
      <c r="CB606" s="2411"/>
      <c r="CC606" s="2411"/>
      <c r="CD606" s="2411"/>
    </row>
    <row r="607" spans="26:82" ht="14.25" customHeight="1" x14ac:dyDescent="0.25">
      <c r="Z607" s="2411"/>
      <c r="AA607" s="2411"/>
      <c r="AB607" s="2411"/>
      <c r="AC607" s="2411"/>
      <c r="AD607" s="2411"/>
      <c r="AE607" s="2411"/>
      <c r="AF607" s="2411"/>
      <c r="AG607" s="2411"/>
      <c r="AH607" s="2411"/>
      <c r="AI607" s="2411"/>
      <c r="AJ607" s="2411"/>
      <c r="AK607" s="2411"/>
      <c r="AL607" s="2411"/>
      <c r="AM607" s="2411"/>
      <c r="AN607" s="2411"/>
      <c r="AO607" s="2411"/>
      <c r="AP607" s="2411"/>
      <c r="AQ607" s="2411"/>
      <c r="AR607" s="2411"/>
      <c r="AS607" s="2411"/>
      <c r="AT607" s="2411"/>
      <c r="AU607" s="2411"/>
      <c r="AZ607" s="2411"/>
      <c r="CB607" s="2411"/>
      <c r="CC607" s="2411"/>
      <c r="CD607" s="2411"/>
    </row>
    <row r="608" spans="26:82" ht="14.25" customHeight="1" x14ac:dyDescent="0.25">
      <c r="Z608" s="2411"/>
      <c r="AA608" s="2411"/>
      <c r="AB608" s="2411"/>
      <c r="AC608" s="2411"/>
      <c r="AD608" s="2411"/>
      <c r="AE608" s="2411"/>
      <c r="AF608" s="2411"/>
      <c r="AG608" s="2411"/>
      <c r="AH608" s="2411"/>
      <c r="AI608" s="2411"/>
      <c r="AJ608" s="2411"/>
      <c r="AK608" s="2411"/>
      <c r="AL608" s="2411"/>
      <c r="AM608" s="2411"/>
      <c r="AN608" s="2411"/>
      <c r="AO608" s="2411"/>
      <c r="AP608" s="2411"/>
      <c r="AQ608" s="2411"/>
      <c r="AR608" s="2411"/>
      <c r="AS608" s="2411"/>
      <c r="AT608" s="2411"/>
      <c r="AU608" s="2411"/>
      <c r="AZ608" s="2411"/>
      <c r="CB608" s="2411"/>
      <c r="CC608" s="2411"/>
      <c r="CD608" s="2411"/>
    </row>
    <row r="609" spans="26:82" ht="14.25" customHeight="1" x14ac:dyDescent="0.25">
      <c r="Z609" s="2411"/>
      <c r="AA609" s="2411"/>
      <c r="AB609" s="2411"/>
      <c r="AC609" s="2411"/>
      <c r="AD609" s="2411"/>
      <c r="AE609" s="2411"/>
      <c r="AF609" s="2411"/>
      <c r="AG609" s="2411"/>
      <c r="AH609" s="2411"/>
      <c r="AI609" s="2411"/>
      <c r="AJ609" s="2411"/>
      <c r="AK609" s="2411"/>
      <c r="AL609" s="2411"/>
      <c r="AM609" s="2411"/>
      <c r="AN609" s="2411"/>
      <c r="AO609" s="2411"/>
      <c r="AP609" s="2411"/>
      <c r="AQ609" s="2411"/>
      <c r="AR609" s="2411"/>
      <c r="AS609" s="2411"/>
      <c r="AT609" s="2411"/>
      <c r="AU609" s="2411"/>
      <c r="AZ609" s="2411"/>
      <c r="CB609" s="2411"/>
      <c r="CC609" s="2411"/>
      <c r="CD609" s="2411"/>
    </row>
    <row r="610" spans="26:82" ht="14.25" customHeight="1" x14ac:dyDescent="0.25">
      <c r="Z610" s="2411"/>
      <c r="AA610" s="2411"/>
      <c r="AB610" s="2411"/>
      <c r="AC610" s="2411"/>
      <c r="AD610" s="2411"/>
      <c r="AE610" s="2411"/>
      <c r="AF610" s="2411"/>
      <c r="AG610" s="2411"/>
      <c r="AH610" s="2411"/>
      <c r="AI610" s="2411"/>
      <c r="AJ610" s="2411"/>
      <c r="AK610" s="2411"/>
      <c r="AL610" s="2411"/>
      <c r="AM610" s="2411"/>
      <c r="AN610" s="2411"/>
      <c r="AO610" s="2411"/>
      <c r="AP610" s="2411"/>
      <c r="AQ610" s="2411"/>
      <c r="AR610" s="2411"/>
      <c r="AS610" s="2411"/>
      <c r="AT610" s="2411"/>
      <c r="AU610" s="2411"/>
      <c r="AZ610" s="2411"/>
      <c r="CB610" s="2411"/>
      <c r="CC610" s="2411"/>
      <c r="CD610" s="2411"/>
    </row>
    <row r="611" spans="26:82" ht="14.25" customHeight="1" x14ac:dyDescent="0.25">
      <c r="Z611" s="2411"/>
      <c r="AA611" s="2411"/>
      <c r="AB611" s="2411"/>
      <c r="AC611" s="2411"/>
      <c r="AD611" s="2411"/>
      <c r="AE611" s="2411"/>
      <c r="AF611" s="2411"/>
      <c r="AG611" s="2411"/>
      <c r="AH611" s="2411"/>
      <c r="AI611" s="2411"/>
      <c r="AJ611" s="2411"/>
      <c r="AK611" s="2411"/>
      <c r="AL611" s="2411"/>
      <c r="AM611" s="2411"/>
      <c r="AN611" s="2411"/>
      <c r="AO611" s="2411"/>
      <c r="AP611" s="2411"/>
      <c r="AQ611" s="2411"/>
      <c r="AR611" s="2411"/>
      <c r="AS611" s="2411"/>
      <c r="AT611" s="2411"/>
      <c r="AU611" s="2411"/>
      <c r="AZ611" s="2411"/>
      <c r="CB611" s="2411"/>
      <c r="CC611" s="2411"/>
      <c r="CD611" s="2411"/>
    </row>
    <row r="612" spans="26:82" ht="14.25" customHeight="1" x14ac:dyDescent="0.25">
      <c r="Z612" s="2411"/>
      <c r="AA612" s="2411"/>
      <c r="AB612" s="2411"/>
      <c r="AC612" s="2411"/>
      <c r="AD612" s="2411"/>
      <c r="AE612" s="2411"/>
      <c r="AF612" s="2411"/>
      <c r="AG612" s="2411"/>
      <c r="AH612" s="2411"/>
      <c r="AI612" s="2411"/>
      <c r="AJ612" s="2411"/>
      <c r="AK612" s="2411"/>
      <c r="AL612" s="2411"/>
      <c r="AM612" s="2411"/>
      <c r="AN612" s="2411"/>
      <c r="AO612" s="2411"/>
      <c r="AP612" s="2411"/>
      <c r="AQ612" s="2411"/>
      <c r="AR612" s="2411"/>
      <c r="AS612" s="2411"/>
      <c r="AT612" s="2411"/>
      <c r="AU612" s="2411"/>
      <c r="AZ612" s="2411"/>
      <c r="CB612" s="2411"/>
      <c r="CC612" s="2411"/>
      <c r="CD612" s="2411"/>
    </row>
    <row r="613" spans="26:82" ht="14.25" customHeight="1" x14ac:dyDescent="0.25">
      <c r="Z613" s="2411"/>
      <c r="AA613" s="2411"/>
      <c r="AB613" s="2411"/>
      <c r="AC613" s="2411"/>
      <c r="AD613" s="2411"/>
      <c r="AE613" s="2411"/>
      <c r="AF613" s="2411"/>
      <c r="AG613" s="2411"/>
      <c r="AH613" s="2411"/>
      <c r="AI613" s="2411"/>
      <c r="AJ613" s="2411"/>
      <c r="AK613" s="2411"/>
      <c r="AL613" s="2411"/>
      <c r="AM613" s="2411"/>
      <c r="AN613" s="2411"/>
      <c r="AO613" s="2411"/>
      <c r="AP613" s="2411"/>
      <c r="AQ613" s="2411"/>
      <c r="AR613" s="2411"/>
      <c r="AS613" s="2411"/>
      <c r="AT613" s="2411"/>
      <c r="AU613" s="2411"/>
      <c r="AZ613" s="2411"/>
      <c r="CB613" s="2411"/>
      <c r="CC613" s="2411"/>
      <c r="CD613" s="2411"/>
    </row>
    <row r="614" spans="26:82" ht="14.25" customHeight="1" x14ac:dyDescent="0.25">
      <c r="Z614" s="2411"/>
      <c r="AA614" s="2411"/>
      <c r="AB614" s="2411"/>
      <c r="AC614" s="2411"/>
      <c r="AD614" s="2411"/>
      <c r="AE614" s="2411"/>
      <c r="AF614" s="2411"/>
      <c r="AG614" s="2411"/>
      <c r="AH614" s="2411"/>
      <c r="AI614" s="2411"/>
      <c r="AJ614" s="2411"/>
      <c r="AK614" s="2411"/>
      <c r="AL614" s="2411"/>
      <c r="AM614" s="2411"/>
      <c r="AN614" s="2411"/>
      <c r="AO614" s="2411"/>
      <c r="AP614" s="2411"/>
      <c r="AQ614" s="2411"/>
      <c r="AR614" s="2411"/>
      <c r="AS614" s="2411"/>
      <c r="AT614" s="2411"/>
      <c r="AU614" s="2411"/>
      <c r="AZ614" s="2411"/>
      <c r="CB614" s="2411"/>
      <c r="CC614" s="2411"/>
      <c r="CD614" s="2411"/>
    </row>
    <row r="615" spans="26:82" ht="14.25" customHeight="1" x14ac:dyDescent="0.25">
      <c r="Z615" s="2411"/>
      <c r="AA615" s="2411"/>
      <c r="AB615" s="2411"/>
      <c r="AC615" s="2411"/>
      <c r="AD615" s="2411"/>
      <c r="AE615" s="2411"/>
      <c r="AF615" s="2411"/>
      <c r="AG615" s="2411"/>
      <c r="AH615" s="2411"/>
      <c r="AI615" s="2411"/>
      <c r="AJ615" s="2411"/>
      <c r="AK615" s="2411"/>
      <c r="AL615" s="2411"/>
      <c r="AM615" s="2411"/>
      <c r="AN615" s="2411"/>
      <c r="AO615" s="2411"/>
      <c r="AP615" s="2411"/>
      <c r="AQ615" s="2411"/>
      <c r="AR615" s="2411"/>
      <c r="AS615" s="2411"/>
      <c r="AT615" s="2411"/>
      <c r="AU615" s="2411"/>
      <c r="AZ615" s="2411"/>
      <c r="CB615" s="2411"/>
      <c r="CC615" s="2411"/>
      <c r="CD615" s="2411"/>
    </row>
    <row r="616" spans="26:82" ht="14.25" customHeight="1" x14ac:dyDescent="0.25">
      <c r="Z616" s="2411"/>
      <c r="AA616" s="2411"/>
      <c r="AB616" s="2411"/>
      <c r="AC616" s="2411"/>
      <c r="AD616" s="2411"/>
      <c r="AE616" s="2411"/>
      <c r="AF616" s="2411"/>
      <c r="AG616" s="2411"/>
      <c r="AH616" s="2411"/>
      <c r="AI616" s="2411"/>
      <c r="AJ616" s="2411"/>
      <c r="AK616" s="2411"/>
      <c r="AL616" s="2411"/>
      <c r="AM616" s="2411"/>
      <c r="AN616" s="2411"/>
      <c r="AO616" s="2411"/>
      <c r="AP616" s="2411"/>
      <c r="AQ616" s="2411"/>
      <c r="AR616" s="2411"/>
      <c r="AS616" s="2411"/>
      <c r="AT616" s="2411"/>
      <c r="AU616" s="2411"/>
      <c r="AZ616" s="2411"/>
      <c r="CB616" s="2411"/>
      <c r="CC616" s="2411"/>
      <c r="CD616" s="2411"/>
    </row>
    <row r="617" spans="26:82" ht="14.25" customHeight="1" x14ac:dyDescent="0.25">
      <c r="Z617" s="2411"/>
      <c r="AA617" s="2411"/>
      <c r="AB617" s="2411"/>
      <c r="AC617" s="2411"/>
      <c r="AD617" s="2411"/>
      <c r="AE617" s="2411"/>
      <c r="AF617" s="2411"/>
      <c r="AG617" s="2411"/>
      <c r="AH617" s="2411"/>
      <c r="AI617" s="2411"/>
      <c r="AJ617" s="2411"/>
      <c r="AK617" s="2411"/>
      <c r="AL617" s="2411"/>
      <c r="AM617" s="2411"/>
      <c r="AN617" s="2411"/>
      <c r="AO617" s="2411"/>
      <c r="AP617" s="2411"/>
      <c r="AQ617" s="2411"/>
      <c r="AR617" s="2411"/>
      <c r="AS617" s="2411"/>
      <c r="AT617" s="2411"/>
      <c r="AU617" s="2411"/>
      <c r="AZ617" s="2411"/>
      <c r="CB617" s="2411"/>
      <c r="CC617" s="2411"/>
      <c r="CD617" s="2411"/>
    </row>
    <row r="618" spans="26:82" ht="14.25" customHeight="1" x14ac:dyDescent="0.25">
      <c r="Z618" s="2411"/>
      <c r="AA618" s="2411"/>
      <c r="AB618" s="2411"/>
      <c r="AC618" s="2411"/>
      <c r="AD618" s="2411"/>
      <c r="AE618" s="2411"/>
      <c r="AF618" s="2411"/>
      <c r="AG618" s="2411"/>
      <c r="AH618" s="2411"/>
      <c r="AI618" s="2411"/>
      <c r="AJ618" s="2411"/>
      <c r="AK618" s="2411"/>
      <c r="AL618" s="2411"/>
      <c r="AM618" s="2411"/>
      <c r="AN618" s="2411"/>
      <c r="AO618" s="2411"/>
      <c r="AP618" s="2411"/>
      <c r="AQ618" s="2411"/>
      <c r="AR618" s="2411"/>
      <c r="AS618" s="2411"/>
      <c r="AT618" s="2411"/>
      <c r="AU618" s="2411"/>
      <c r="AZ618" s="2411"/>
      <c r="CB618" s="2411"/>
      <c r="CC618" s="2411"/>
      <c r="CD618" s="2411"/>
    </row>
    <row r="619" spans="26:82" ht="14.25" customHeight="1" x14ac:dyDescent="0.25">
      <c r="Z619" s="2411"/>
      <c r="AA619" s="2411"/>
      <c r="AB619" s="2411"/>
      <c r="AC619" s="2411"/>
      <c r="AD619" s="2411"/>
      <c r="AE619" s="2411"/>
      <c r="AF619" s="2411"/>
      <c r="AG619" s="2411"/>
      <c r="AH619" s="2411"/>
      <c r="AI619" s="2411"/>
      <c r="AJ619" s="2411"/>
      <c r="AK619" s="2411"/>
      <c r="AL619" s="2411"/>
      <c r="AM619" s="2411"/>
      <c r="AN619" s="2411"/>
      <c r="AO619" s="2411"/>
      <c r="AP619" s="2411"/>
      <c r="AQ619" s="2411"/>
      <c r="AR619" s="2411"/>
      <c r="AS619" s="2411"/>
      <c r="AT619" s="2411"/>
      <c r="AU619" s="2411"/>
      <c r="AZ619" s="2411"/>
      <c r="CB619" s="2411"/>
      <c r="CC619" s="2411"/>
      <c r="CD619" s="2411"/>
    </row>
    <row r="620" spans="26:82" ht="14.25" customHeight="1" x14ac:dyDescent="0.25">
      <c r="Z620" s="2411"/>
      <c r="AA620" s="2411"/>
      <c r="AB620" s="2411"/>
      <c r="AC620" s="2411"/>
      <c r="AD620" s="2411"/>
      <c r="AE620" s="2411"/>
      <c r="AF620" s="2411"/>
      <c r="AG620" s="2411"/>
      <c r="AH620" s="2411"/>
      <c r="AI620" s="2411"/>
      <c r="AJ620" s="2411"/>
      <c r="AK620" s="2411"/>
      <c r="AL620" s="2411"/>
      <c r="AM620" s="2411"/>
      <c r="AN620" s="2411"/>
      <c r="AO620" s="2411"/>
      <c r="AP620" s="2411"/>
      <c r="AQ620" s="2411"/>
      <c r="AR620" s="2411"/>
      <c r="AS620" s="2411"/>
      <c r="AT620" s="2411"/>
      <c r="AU620" s="2411"/>
      <c r="AZ620" s="2411"/>
      <c r="CB620" s="2411"/>
      <c r="CC620" s="2411"/>
      <c r="CD620" s="2411"/>
    </row>
    <row r="621" spans="26:82" ht="14.25" customHeight="1" x14ac:dyDescent="0.25">
      <c r="Z621" s="2411"/>
      <c r="AA621" s="2411"/>
      <c r="AB621" s="2411"/>
      <c r="AC621" s="2411"/>
      <c r="AD621" s="2411"/>
      <c r="AE621" s="2411"/>
      <c r="AF621" s="2411"/>
      <c r="AG621" s="2411"/>
      <c r="AH621" s="2411"/>
      <c r="AI621" s="2411"/>
      <c r="AJ621" s="2411"/>
      <c r="AK621" s="2411"/>
      <c r="AL621" s="2411"/>
      <c r="AM621" s="2411"/>
      <c r="AN621" s="2411"/>
      <c r="AO621" s="2411"/>
      <c r="AP621" s="2411"/>
      <c r="AQ621" s="2411"/>
      <c r="AR621" s="2411"/>
      <c r="AS621" s="2411"/>
      <c r="AT621" s="2411"/>
      <c r="AU621" s="2411"/>
      <c r="AZ621" s="2411"/>
      <c r="CB621" s="2411"/>
      <c r="CC621" s="2411"/>
      <c r="CD621" s="2411"/>
    </row>
    <row r="622" spans="26:82" ht="14.25" customHeight="1" x14ac:dyDescent="0.25">
      <c r="Z622" s="2411"/>
      <c r="AA622" s="2411"/>
      <c r="AB622" s="2411"/>
      <c r="AC622" s="2411"/>
      <c r="AD622" s="2411"/>
      <c r="AE622" s="2411"/>
      <c r="AF622" s="2411"/>
      <c r="AG622" s="2411"/>
      <c r="AH622" s="2411"/>
      <c r="AI622" s="2411"/>
      <c r="AJ622" s="2411"/>
      <c r="AK622" s="2411"/>
      <c r="AL622" s="2411"/>
      <c r="AM622" s="2411"/>
      <c r="AN622" s="2411"/>
      <c r="AO622" s="2411"/>
      <c r="AP622" s="2411"/>
      <c r="AQ622" s="2411"/>
      <c r="AR622" s="2411"/>
      <c r="AS622" s="2411"/>
      <c r="AT622" s="2411"/>
      <c r="AU622" s="2411"/>
      <c r="AZ622" s="2411"/>
      <c r="CB622" s="2411"/>
      <c r="CC622" s="2411"/>
      <c r="CD622" s="2411"/>
    </row>
    <row r="623" spans="26:82" ht="14.25" customHeight="1" x14ac:dyDescent="0.25">
      <c r="Z623" s="2411"/>
      <c r="AA623" s="2411"/>
      <c r="AB623" s="2411"/>
      <c r="AC623" s="2411"/>
      <c r="AD623" s="2411"/>
      <c r="AE623" s="2411"/>
      <c r="AF623" s="2411"/>
      <c r="AG623" s="2411"/>
      <c r="AH623" s="2411"/>
      <c r="AI623" s="2411"/>
      <c r="AJ623" s="2411"/>
      <c r="AK623" s="2411"/>
      <c r="AL623" s="2411"/>
      <c r="AM623" s="2411"/>
      <c r="AN623" s="2411"/>
      <c r="AO623" s="2411"/>
      <c r="AP623" s="2411"/>
      <c r="AQ623" s="2411"/>
      <c r="AR623" s="2411"/>
      <c r="AS623" s="2411"/>
      <c r="AT623" s="2411"/>
      <c r="AU623" s="2411"/>
      <c r="AZ623" s="2411"/>
      <c r="CB623" s="2411"/>
      <c r="CC623" s="2411"/>
      <c r="CD623" s="2411"/>
    </row>
    <row r="624" spans="26:82" ht="14.25" customHeight="1" x14ac:dyDescent="0.25">
      <c r="Z624" s="2411"/>
      <c r="AA624" s="2411"/>
      <c r="AB624" s="2411"/>
      <c r="AC624" s="2411"/>
      <c r="AD624" s="2411"/>
      <c r="AE624" s="2411"/>
      <c r="AF624" s="2411"/>
      <c r="AG624" s="2411"/>
      <c r="AH624" s="2411"/>
      <c r="AI624" s="2411"/>
      <c r="AJ624" s="2411"/>
      <c r="AK624" s="2411"/>
      <c r="AL624" s="2411"/>
      <c r="AM624" s="2411"/>
      <c r="AN624" s="2411"/>
      <c r="AO624" s="2411"/>
      <c r="AP624" s="2411"/>
      <c r="AQ624" s="2411"/>
      <c r="AR624" s="2411"/>
      <c r="AS624" s="2411"/>
      <c r="AT624" s="2411"/>
      <c r="AU624" s="2411"/>
      <c r="AZ624" s="2411"/>
      <c r="CB624" s="2411"/>
      <c r="CC624" s="2411"/>
      <c r="CD624" s="2411"/>
    </row>
    <row r="625" spans="26:82" ht="14.25" customHeight="1" x14ac:dyDescent="0.25">
      <c r="Z625" s="2411"/>
      <c r="AA625" s="2411"/>
      <c r="AB625" s="2411"/>
      <c r="AC625" s="2411"/>
      <c r="AD625" s="2411"/>
      <c r="AE625" s="2411"/>
      <c r="AF625" s="2411"/>
      <c r="AG625" s="2411"/>
      <c r="AH625" s="2411"/>
      <c r="AI625" s="2411"/>
      <c r="AJ625" s="2411"/>
      <c r="AK625" s="2411"/>
      <c r="AL625" s="2411"/>
      <c r="AM625" s="2411"/>
      <c r="AN625" s="2411"/>
      <c r="AO625" s="2411"/>
      <c r="AP625" s="2411"/>
      <c r="AQ625" s="2411"/>
      <c r="AR625" s="2411"/>
      <c r="AS625" s="2411"/>
      <c r="AT625" s="2411"/>
      <c r="AU625" s="2411"/>
      <c r="AZ625" s="2411"/>
      <c r="CB625" s="2411"/>
      <c r="CC625" s="2411"/>
      <c r="CD625" s="2411"/>
    </row>
    <row r="626" spans="26:82" ht="14.25" customHeight="1" x14ac:dyDescent="0.25">
      <c r="Z626" s="2411"/>
      <c r="AA626" s="2411"/>
      <c r="AB626" s="2411"/>
      <c r="AC626" s="2411"/>
      <c r="AD626" s="2411"/>
      <c r="AE626" s="2411"/>
      <c r="AF626" s="2411"/>
      <c r="AG626" s="2411"/>
      <c r="AH626" s="2411"/>
      <c r="AI626" s="2411"/>
      <c r="AJ626" s="2411"/>
      <c r="AK626" s="2411"/>
      <c r="AL626" s="2411"/>
      <c r="AM626" s="2411"/>
      <c r="AN626" s="2411"/>
      <c r="AO626" s="2411"/>
      <c r="AP626" s="2411"/>
      <c r="AQ626" s="2411"/>
      <c r="AR626" s="2411"/>
      <c r="AS626" s="2411"/>
      <c r="AT626" s="2411"/>
      <c r="AU626" s="2411"/>
      <c r="AZ626" s="2411"/>
      <c r="CB626" s="2411"/>
      <c r="CC626" s="2411"/>
      <c r="CD626" s="2411"/>
    </row>
    <row r="627" spans="26:82" ht="14.25" customHeight="1" x14ac:dyDescent="0.25">
      <c r="Z627" s="2411"/>
      <c r="AA627" s="2411"/>
      <c r="AB627" s="2411"/>
      <c r="AC627" s="2411"/>
      <c r="AD627" s="2411"/>
      <c r="AE627" s="2411"/>
      <c r="AF627" s="2411"/>
      <c r="AG627" s="2411"/>
      <c r="AH627" s="2411"/>
      <c r="AI627" s="2411"/>
      <c r="AJ627" s="2411"/>
      <c r="AK627" s="2411"/>
      <c r="AL627" s="2411"/>
      <c r="AM627" s="2411"/>
      <c r="AN627" s="2411"/>
      <c r="AO627" s="2411"/>
      <c r="AP627" s="2411"/>
      <c r="AQ627" s="2411"/>
      <c r="AR627" s="2411"/>
      <c r="AS627" s="2411"/>
      <c r="AT627" s="2411"/>
      <c r="AU627" s="2411"/>
      <c r="AZ627" s="2411"/>
      <c r="CB627" s="2411"/>
      <c r="CC627" s="2411"/>
      <c r="CD627" s="2411"/>
    </row>
    <row r="628" spans="26:82" ht="14.25" customHeight="1" x14ac:dyDescent="0.25">
      <c r="Z628" s="2411"/>
      <c r="AA628" s="2411"/>
      <c r="AB628" s="2411"/>
      <c r="AC628" s="2411"/>
      <c r="AD628" s="2411"/>
      <c r="AE628" s="2411"/>
      <c r="AF628" s="2411"/>
      <c r="AG628" s="2411"/>
      <c r="AH628" s="2411"/>
      <c r="AI628" s="2411"/>
      <c r="AJ628" s="2411"/>
      <c r="AK628" s="2411"/>
      <c r="AL628" s="2411"/>
      <c r="AM628" s="2411"/>
      <c r="AN628" s="2411"/>
      <c r="AO628" s="2411"/>
      <c r="AP628" s="2411"/>
      <c r="AQ628" s="2411"/>
      <c r="AR628" s="2411"/>
      <c r="AS628" s="2411"/>
      <c r="AT628" s="2411"/>
      <c r="AU628" s="2411"/>
      <c r="AZ628" s="2411"/>
      <c r="CB628" s="2411"/>
      <c r="CC628" s="2411"/>
      <c r="CD628" s="2411"/>
    </row>
    <row r="629" spans="26:82" ht="14.25" customHeight="1" x14ac:dyDescent="0.25">
      <c r="Z629" s="2411"/>
      <c r="AA629" s="2411"/>
      <c r="AB629" s="2411"/>
      <c r="AC629" s="2411"/>
      <c r="AD629" s="2411"/>
      <c r="AE629" s="2411"/>
      <c r="AF629" s="2411"/>
      <c r="AG629" s="2411"/>
      <c r="AH629" s="2411"/>
      <c r="AI629" s="2411"/>
      <c r="AJ629" s="2411"/>
      <c r="AK629" s="2411"/>
      <c r="AL629" s="2411"/>
      <c r="AM629" s="2411"/>
      <c r="AN629" s="2411"/>
      <c r="AO629" s="2411"/>
      <c r="AP629" s="2411"/>
      <c r="AQ629" s="2411"/>
      <c r="AR629" s="2411"/>
      <c r="AS629" s="2411"/>
      <c r="AT629" s="2411"/>
      <c r="AU629" s="2411"/>
      <c r="AZ629" s="2411"/>
      <c r="CB629" s="2411"/>
      <c r="CC629" s="2411"/>
      <c r="CD629" s="2411"/>
    </row>
    <row r="630" spans="26:82" ht="14.25" customHeight="1" x14ac:dyDescent="0.25">
      <c r="Z630" s="2411"/>
      <c r="AA630" s="2411"/>
      <c r="AB630" s="2411"/>
      <c r="AC630" s="2411"/>
      <c r="AD630" s="2411"/>
      <c r="AE630" s="2411"/>
      <c r="AF630" s="2411"/>
      <c r="AG630" s="2411"/>
      <c r="AH630" s="2411"/>
      <c r="AI630" s="2411"/>
      <c r="AJ630" s="2411"/>
      <c r="AK630" s="2411"/>
      <c r="AL630" s="2411"/>
      <c r="AM630" s="2411"/>
      <c r="AN630" s="2411"/>
      <c r="AO630" s="2411"/>
      <c r="AP630" s="2411"/>
      <c r="AQ630" s="2411"/>
      <c r="AR630" s="2411"/>
      <c r="AS630" s="2411"/>
      <c r="AT630" s="2411"/>
      <c r="AU630" s="2411"/>
      <c r="AZ630" s="2411"/>
      <c r="CB630" s="2411"/>
      <c r="CC630" s="2411"/>
      <c r="CD630" s="2411"/>
    </row>
    <row r="631" spans="26:82" ht="14.25" customHeight="1" x14ac:dyDescent="0.25">
      <c r="Z631" s="2411"/>
      <c r="AA631" s="2411"/>
      <c r="AB631" s="2411"/>
      <c r="AC631" s="2411"/>
      <c r="AD631" s="2411"/>
      <c r="AE631" s="2411"/>
      <c r="AF631" s="2411"/>
      <c r="AG631" s="2411"/>
      <c r="AH631" s="2411"/>
      <c r="AI631" s="2411"/>
      <c r="AJ631" s="2411"/>
      <c r="AK631" s="2411"/>
      <c r="AL631" s="2411"/>
      <c r="AM631" s="2411"/>
      <c r="AN631" s="2411"/>
      <c r="AO631" s="2411"/>
      <c r="AP631" s="2411"/>
      <c r="AQ631" s="2411"/>
      <c r="AR631" s="2411"/>
      <c r="AS631" s="2411"/>
      <c r="AT631" s="2411"/>
      <c r="AU631" s="2411"/>
      <c r="AZ631" s="2411"/>
      <c r="CB631" s="2411"/>
      <c r="CC631" s="2411"/>
      <c r="CD631" s="2411"/>
    </row>
    <row r="632" spans="26:82" ht="14.25" customHeight="1" x14ac:dyDescent="0.25">
      <c r="Z632" s="2411"/>
      <c r="AA632" s="2411"/>
      <c r="AB632" s="2411"/>
      <c r="AC632" s="2411"/>
      <c r="AD632" s="2411"/>
      <c r="AE632" s="2411"/>
      <c r="AF632" s="2411"/>
      <c r="AG632" s="2411"/>
      <c r="AH632" s="2411"/>
      <c r="AI632" s="2411"/>
      <c r="AJ632" s="2411"/>
      <c r="AK632" s="2411"/>
      <c r="AL632" s="2411"/>
      <c r="AM632" s="2411"/>
      <c r="AN632" s="2411"/>
      <c r="AO632" s="2411"/>
      <c r="AP632" s="2411"/>
      <c r="AQ632" s="2411"/>
      <c r="AR632" s="2411"/>
      <c r="AS632" s="2411"/>
      <c r="AT632" s="2411"/>
      <c r="AU632" s="2411"/>
      <c r="AZ632" s="2411"/>
      <c r="CB632" s="2411"/>
      <c r="CC632" s="2411"/>
      <c r="CD632" s="2411"/>
    </row>
    <row r="633" spans="26:82" ht="14.25" customHeight="1" x14ac:dyDescent="0.25">
      <c r="Z633" s="2411"/>
      <c r="AA633" s="2411"/>
      <c r="AB633" s="2411"/>
      <c r="AC633" s="2411"/>
      <c r="AD633" s="2411"/>
      <c r="AE633" s="2411"/>
      <c r="AF633" s="2411"/>
      <c r="AG633" s="2411"/>
      <c r="AH633" s="2411"/>
      <c r="AI633" s="2411"/>
      <c r="AJ633" s="2411"/>
      <c r="AK633" s="2411"/>
      <c r="AL633" s="2411"/>
      <c r="AM633" s="2411"/>
      <c r="AN633" s="2411"/>
      <c r="AO633" s="2411"/>
      <c r="AP633" s="2411"/>
      <c r="AQ633" s="2411"/>
      <c r="AR633" s="2411"/>
      <c r="AS633" s="2411"/>
      <c r="AT633" s="2411"/>
      <c r="AU633" s="2411"/>
      <c r="AZ633" s="2411"/>
      <c r="CB633" s="2411"/>
      <c r="CC633" s="2411"/>
      <c r="CD633" s="2411"/>
    </row>
    <row r="634" spans="26:82" ht="14.25" customHeight="1" x14ac:dyDescent="0.25">
      <c r="Z634" s="2411"/>
      <c r="AA634" s="2411"/>
      <c r="AB634" s="2411"/>
      <c r="AC634" s="2411"/>
      <c r="AD634" s="2411"/>
      <c r="AE634" s="2411"/>
      <c r="AF634" s="2411"/>
      <c r="AG634" s="2411"/>
      <c r="AH634" s="2411"/>
      <c r="AI634" s="2411"/>
      <c r="AJ634" s="2411"/>
      <c r="AK634" s="2411"/>
      <c r="AL634" s="2411"/>
      <c r="AM634" s="2411"/>
      <c r="AN634" s="2411"/>
      <c r="AO634" s="2411"/>
      <c r="AP634" s="2411"/>
      <c r="AQ634" s="2411"/>
      <c r="AR634" s="2411"/>
      <c r="AS634" s="2411"/>
      <c r="AT634" s="2411"/>
      <c r="AU634" s="2411"/>
      <c r="AZ634" s="2411"/>
      <c r="CB634" s="2411"/>
      <c r="CC634" s="2411"/>
      <c r="CD634" s="2411"/>
    </row>
    <row r="635" spans="26:82" ht="14.25" customHeight="1" x14ac:dyDescent="0.25">
      <c r="Z635" s="2411"/>
      <c r="AA635" s="2411"/>
      <c r="AB635" s="2411"/>
      <c r="AC635" s="2411"/>
      <c r="AD635" s="2411"/>
      <c r="AE635" s="2411"/>
      <c r="AF635" s="2411"/>
      <c r="AG635" s="2411"/>
      <c r="AH635" s="2411"/>
      <c r="AI635" s="2411"/>
      <c r="AJ635" s="2411"/>
      <c r="AK635" s="2411"/>
      <c r="AL635" s="2411"/>
      <c r="AM635" s="2411"/>
      <c r="AN635" s="2411"/>
      <c r="AO635" s="2411"/>
      <c r="AP635" s="2411"/>
      <c r="AQ635" s="2411"/>
      <c r="AR635" s="2411"/>
      <c r="AS635" s="2411"/>
      <c r="AT635" s="2411"/>
      <c r="AU635" s="2411"/>
      <c r="AZ635" s="2411"/>
      <c r="CB635" s="2411"/>
      <c r="CC635" s="2411"/>
      <c r="CD635" s="2411"/>
    </row>
    <row r="636" spans="26:82" ht="14.25" customHeight="1" x14ac:dyDescent="0.25">
      <c r="Z636" s="2411"/>
      <c r="AA636" s="2411"/>
      <c r="AB636" s="2411"/>
      <c r="AC636" s="2411"/>
      <c r="AD636" s="2411"/>
      <c r="AE636" s="2411"/>
      <c r="AF636" s="2411"/>
      <c r="AG636" s="2411"/>
      <c r="AH636" s="2411"/>
      <c r="AI636" s="2411"/>
      <c r="AJ636" s="2411"/>
      <c r="AK636" s="2411"/>
      <c r="AL636" s="2411"/>
      <c r="AM636" s="2411"/>
      <c r="AN636" s="2411"/>
      <c r="AO636" s="2411"/>
      <c r="AP636" s="2411"/>
      <c r="AQ636" s="2411"/>
      <c r="AR636" s="2411"/>
      <c r="AS636" s="2411"/>
      <c r="AT636" s="2411"/>
      <c r="AU636" s="2411"/>
      <c r="AZ636" s="2411"/>
      <c r="CB636" s="2411"/>
      <c r="CC636" s="2411"/>
      <c r="CD636" s="2411"/>
    </row>
    <row r="637" spans="26:82" ht="14.25" customHeight="1" x14ac:dyDescent="0.25">
      <c r="Z637" s="2411"/>
      <c r="AA637" s="2411"/>
      <c r="AB637" s="2411"/>
      <c r="AC637" s="2411"/>
      <c r="AD637" s="2411"/>
      <c r="AE637" s="2411"/>
      <c r="AF637" s="2411"/>
      <c r="AG637" s="2411"/>
      <c r="AH637" s="2411"/>
      <c r="AI637" s="2411"/>
      <c r="AJ637" s="2411"/>
      <c r="AK637" s="2411"/>
      <c r="AL637" s="2411"/>
      <c r="AM637" s="2411"/>
      <c r="AN637" s="2411"/>
      <c r="AO637" s="2411"/>
      <c r="AP637" s="2411"/>
      <c r="AQ637" s="2411"/>
      <c r="AR637" s="2411"/>
      <c r="AS637" s="2411"/>
      <c r="AT637" s="2411"/>
      <c r="AU637" s="2411"/>
      <c r="AZ637" s="2411"/>
      <c r="CB637" s="2411"/>
      <c r="CC637" s="2411"/>
      <c r="CD637" s="2411"/>
    </row>
    <row r="638" spans="26:82" ht="14.25" customHeight="1" x14ac:dyDescent="0.25">
      <c r="Z638" s="2411"/>
      <c r="AA638" s="2411"/>
      <c r="AB638" s="2411"/>
      <c r="AC638" s="2411"/>
      <c r="AD638" s="2411"/>
      <c r="AE638" s="2411"/>
      <c r="AF638" s="2411"/>
      <c r="AG638" s="2411"/>
      <c r="AH638" s="2411"/>
      <c r="AI638" s="2411"/>
      <c r="AJ638" s="2411"/>
      <c r="AK638" s="2411"/>
      <c r="AL638" s="2411"/>
      <c r="AM638" s="2411"/>
      <c r="AN638" s="2411"/>
      <c r="AO638" s="2411"/>
      <c r="AP638" s="2411"/>
      <c r="AQ638" s="2411"/>
      <c r="AR638" s="2411"/>
      <c r="AS638" s="2411"/>
      <c r="AT638" s="2411"/>
      <c r="AU638" s="2411"/>
      <c r="AZ638" s="2411"/>
      <c r="CB638" s="2411"/>
      <c r="CC638" s="2411"/>
      <c r="CD638" s="2411"/>
    </row>
    <row r="639" spans="26:82" ht="14.25" customHeight="1" x14ac:dyDescent="0.25">
      <c r="Z639" s="2411"/>
      <c r="AA639" s="2411"/>
      <c r="AB639" s="2411"/>
      <c r="AC639" s="2411"/>
      <c r="AD639" s="2411"/>
      <c r="AE639" s="2411"/>
      <c r="AF639" s="2411"/>
      <c r="AG639" s="2411"/>
      <c r="AH639" s="2411"/>
      <c r="AI639" s="2411"/>
      <c r="AJ639" s="2411"/>
      <c r="AK639" s="2411"/>
      <c r="AL639" s="2411"/>
      <c r="AM639" s="2411"/>
      <c r="AN639" s="2411"/>
      <c r="AO639" s="2411"/>
      <c r="AP639" s="2411"/>
      <c r="AQ639" s="2411"/>
      <c r="AR639" s="2411"/>
      <c r="AS639" s="2411"/>
      <c r="AT639" s="2411"/>
      <c r="AU639" s="2411"/>
      <c r="AZ639" s="2411"/>
      <c r="CB639" s="2411"/>
      <c r="CC639" s="2411"/>
      <c r="CD639" s="2411"/>
    </row>
    <row r="640" spans="26:82" ht="14.25" customHeight="1" x14ac:dyDescent="0.25">
      <c r="Z640" s="2411"/>
      <c r="AA640" s="2411"/>
      <c r="AB640" s="2411"/>
      <c r="AC640" s="2411"/>
      <c r="AD640" s="2411"/>
      <c r="AE640" s="2411"/>
      <c r="AF640" s="2411"/>
      <c r="AG640" s="2411"/>
      <c r="AH640" s="2411"/>
      <c r="AI640" s="2411"/>
      <c r="AJ640" s="2411"/>
      <c r="AK640" s="2411"/>
      <c r="AL640" s="2411"/>
      <c r="AM640" s="2411"/>
      <c r="AN640" s="2411"/>
      <c r="AO640" s="2411"/>
      <c r="AP640" s="2411"/>
      <c r="AQ640" s="2411"/>
      <c r="AR640" s="2411"/>
      <c r="AS640" s="2411"/>
      <c r="AT640" s="2411"/>
      <c r="AU640" s="2411"/>
      <c r="AZ640" s="2411"/>
      <c r="CB640" s="2411"/>
      <c r="CC640" s="2411"/>
      <c r="CD640" s="2411"/>
    </row>
    <row r="641" spans="26:82" ht="14.25" customHeight="1" x14ac:dyDescent="0.25">
      <c r="Z641" s="2411"/>
      <c r="AA641" s="2411"/>
      <c r="AB641" s="2411"/>
      <c r="AC641" s="2411"/>
      <c r="AD641" s="2411"/>
      <c r="AE641" s="2411"/>
      <c r="AF641" s="2411"/>
      <c r="AG641" s="2411"/>
      <c r="AH641" s="2411"/>
      <c r="AI641" s="2411"/>
      <c r="AJ641" s="2411"/>
      <c r="AK641" s="2411"/>
      <c r="AL641" s="2411"/>
      <c r="AM641" s="2411"/>
      <c r="AN641" s="2411"/>
      <c r="AO641" s="2411"/>
      <c r="AP641" s="2411"/>
      <c r="AQ641" s="2411"/>
      <c r="AR641" s="2411"/>
      <c r="AS641" s="2411"/>
      <c r="AT641" s="2411"/>
      <c r="AU641" s="2411"/>
      <c r="AZ641" s="2411"/>
      <c r="CB641" s="2411"/>
      <c r="CC641" s="2411"/>
      <c r="CD641" s="2411"/>
    </row>
    <row r="642" spans="26:82" ht="14.25" customHeight="1" x14ac:dyDescent="0.25">
      <c r="Z642" s="2411"/>
      <c r="AA642" s="2411"/>
      <c r="AB642" s="2411"/>
      <c r="AC642" s="2411"/>
      <c r="AD642" s="2411"/>
      <c r="AE642" s="2411"/>
      <c r="AF642" s="2411"/>
      <c r="AG642" s="2411"/>
      <c r="AH642" s="2411"/>
      <c r="AI642" s="2411"/>
      <c r="AJ642" s="2411"/>
      <c r="AK642" s="2411"/>
      <c r="AL642" s="2411"/>
      <c r="AM642" s="2411"/>
      <c r="AN642" s="2411"/>
      <c r="AO642" s="2411"/>
      <c r="AP642" s="2411"/>
      <c r="AQ642" s="2411"/>
      <c r="AR642" s="2411"/>
      <c r="AS642" s="2411"/>
      <c r="AT642" s="2411"/>
      <c r="AU642" s="2411"/>
      <c r="AZ642" s="2411"/>
      <c r="CB642" s="2411"/>
      <c r="CC642" s="2411"/>
      <c r="CD642" s="2411"/>
    </row>
    <row r="643" spans="26:82" ht="14.25" customHeight="1" x14ac:dyDescent="0.25">
      <c r="Z643" s="2411"/>
      <c r="AA643" s="2411"/>
      <c r="AB643" s="2411"/>
      <c r="AC643" s="2411"/>
      <c r="AD643" s="2411"/>
      <c r="AE643" s="2411"/>
      <c r="AF643" s="2411"/>
      <c r="AG643" s="2411"/>
      <c r="AH643" s="2411"/>
      <c r="AI643" s="2411"/>
      <c r="AJ643" s="2411"/>
      <c r="AK643" s="2411"/>
      <c r="AL643" s="2411"/>
      <c r="AM643" s="2411"/>
      <c r="AN643" s="2411"/>
      <c r="AO643" s="2411"/>
      <c r="AP643" s="2411"/>
      <c r="AQ643" s="2411"/>
      <c r="AR643" s="2411"/>
      <c r="AS643" s="2411"/>
      <c r="AT643" s="2411"/>
      <c r="AU643" s="2411"/>
      <c r="AZ643" s="2411"/>
      <c r="CB643" s="2411"/>
      <c r="CC643" s="2411"/>
      <c r="CD643" s="2411"/>
    </row>
    <row r="644" spans="26:82" ht="14.25" customHeight="1" x14ac:dyDescent="0.25">
      <c r="Z644" s="2411"/>
      <c r="AA644" s="2411"/>
      <c r="AB644" s="2411"/>
      <c r="AC644" s="2411"/>
      <c r="AD644" s="2411"/>
      <c r="AE644" s="2411"/>
      <c r="AF644" s="2411"/>
      <c r="AG644" s="2411"/>
      <c r="AH644" s="2411"/>
      <c r="AI644" s="2411"/>
      <c r="AJ644" s="2411"/>
      <c r="AK644" s="2411"/>
      <c r="AL644" s="2411"/>
      <c r="AM644" s="2411"/>
      <c r="AN644" s="2411"/>
      <c r="AO644" s="2411"/>
      <c r="AP644" s="2411"/>
      <c r="AQ644" s="2411"/>
      <c r="AR644" s="2411"/>
      <c r="AS644" s="2411"/>
      <c r="AT644" s="2411"/>
      <c r="AU644" s="2411"/>
      <c r="AZ644" s="2411"/>
      <c r="CB644" s="2411"/>
      <c r="CC644" s="2411"/>
      <c r="CD644" s="2411"/>
    </row>
    <row r="645" spans="26:82" ht="14.25" customHeight="1" x14ac:dyDescent="0.25">
      <c r="Z645" s="2411"/>
      <c r="AA645" s="2411"/>
      <c r="AB645" s="2411"/>
      <c r="AC645" s="2411"/>
      <c r="AD645" s="2411"/>
      <c r="AE645" s="2411"/>
      <c r="AF645" s="2411"/>
      <c r="AG645" s="2411"/>
      <c r="AH645" s="2411"/>
      <c r="AI645" s="2411"/>
      <c r="AJ645" s="2411"/>
      <c r="AK645" s="2411"/>
      <c r="AL645" s="2411"/>
      <c r="AM645" s="2411"/>
      <c r="AN645" s="2411"/>
      <c r="AO645" s="2411"/>
      <c r="AP645" s="2411"/>
      <c r="AQ645" s="2411"/>
      <c r="AR645" s="2411"/>
      <c r="AS645" s="2411"/>
      <c r="AT645" s="2411"/>
      <c r="AU645" s="2411"/>
      <c r="AZ645" s="2411"/>
      <c r="CB645" s="2411"/>
      <c r="CC645" s="2411"/>
      <c r="CD645" s="2411"/>
    </row>
    <row r="646" spans="26:82" ht="14.25" customHeight="1" x14ac:dyDescent="0.25">
      <c r="Z646" s="2411"/>
      <c r="AA646" s="2411"/>
      <c r="AB646" s="2411"/>
      <c r="AC646" s="2411"/>
      <c r="AD646" s="2411"/>
      <c r="AE646" s="2411"/>
      <c r="AF646" s="2411"/>
      <c r="AG646" s="2411"/>
      <c r="AH646" s="2411"/>
      <c r="AI646" s="2411"/>
      <c r="AJ646" s="2411"/>
      <c r="AK646" s="2411"/>
      <c r="AL646" s="2411"/>
      <c r="AM646" s="2411"/>
      <c r="AN646" s="2411"/>
      <c r="AO646" s="2411"/>
      <c r="AP646" s="2411"/>
      <c r="AQ646" s="2411"/>
      <c r="AR646" s="2411"/>
      <c r="AS646" s="2411"/>
      <c r="AT646" s="2411"/>
      <c r="AU646" s="2411"/>
      <c r="AZ646" s="2411"/>
      <c r="CB646" s="2411"/>
      <c r="CC646" s="2411"/>
      <c r="CD646" s="2411"/>
    </row>
    <row r="647" spans="26:82" ht="14.25" customHeight="1" x14ac:dyDescent="0.25">
      <c r="Z647" s="2411"/>
      <c r="AA647" s="2411"/>
      <c r="AB647" s="2411"/>
      <c r="AC647" s="2411"/>
      <c r="AD647" s="2411"/>
      <c r="AE647" s="2411"/>
      <c r="AF647" s="2411"/>
      <c r="AG647" s="2411"/>
      <c r="AH647" s="2411"/>
      <c r="AI647" s="2411"/>
      <c r="AJ647" s="2411"/>
      <c r="AK647" s="2411"/>
      <c r="AL647" s="2411"/>
      <c r="AM647" s="2411"/>
      <c r="AN647" s="2411"/>
      <c r="AO647" s="2411"/>
      <c r="AP647" s="2411"/>
      <c r="AQ647" s="2411"/>
      <c r="AR647" s="2411"/>
      <c r="AS647" s="2411"/>
      <c r="AT647" s="2411"/>
      <c r="AU647" s="2411"/>
      <c r="AZ647" s="2411"/>
      <c r="CB647" s="2411"/>
      <c r="CC647" s="2411"/>
      <c r="CD647" s="2411"/>
    </row>
    <row r="648" spans="26:82" ht="14.25" customHeight="1" x14ac:dyDescent="0.25">
      <c r="Z648" s="2411"/>
      <c r="AA648" s="2411"/>
      <c r="AB648" s="2411"/>
      <c r="AC648" s="2411"/>
      <c r="AD648" s="2411"/>
      <c r="AE648" s="2411"/>
      <c r="AF648" s="2411"/>
      <c r="AG648" s="2411"/>
      <c r="AH648" s="2411"/>
      <c r="AI648" s="2411"/>
      <c r="AJ648" s="2411"/>
      <c r="AK648" s="2411"/>
      <c r="AL648" s="2411"/>
      <c r="AM648" s="2411"/>
      <c r="AN648" s="2411"/>
      <c r="AO648" s="2411"/>
      <c r="AP648" s="2411"/>
      <c r="AQ648" s="2411"/>
      <c r="AR648" s="2411"/>
      <c r="AS648" s="2411"/>
      <c r="AT648" s="2411"/>
      <c r="AU648" s="2411"/>
      <c r="AZ648" s="2411"/>
      <c r="CB648" s="2411"/>
      <c r="CC648" s="2411"/>
      <c r="CD648" s="2411"/>
    </row>
    <row r="649" spans="26:82" ht="14.25" customHeight="1" x14ac:dyDescent="0.25">
      <c r="Z649" s="2411"/>
      <c r="AA649" s="2411"/>
      <c r="AB649" s="2411"/>
      <c r="AC649" s="2411"/>
      <c r="AD649" s="2411"/>
      <c r="AE649" s="2411"/>
      <c r="AF649" s="2411"/>
      <c r="AG649" s="2411"/>
      <c r="AH649" s="2411"/>
      <c r="AI649" s="2411"/>
      <c r="AJ649" s="2411"/>
      <c r="AK649" s="2411"/>
      <c r="AL649" s="2411"/>
      <c r="AM649" s="2411"/>
      <c r="AN649" s="2411"/>
      <c r="AO649" s="2411"/>
      <c r="AP649" s="2411"/>
      <c r="AQ649" s="2411"/>
      <c r="AR649" s="2411"/>
      <c r="AS649" s="2411"/>
      <c r="AT649" s="2411"/>
      <c r="AU649" s="2411"/>
      <c r="AZ649" s="2411"/>
      <c r="CB649" s="2411"/>
      <c r="CC649" s="2411"/>
      <c r="CD649" s="2411"/>
    </row>
    <row r="650" spans="26:82" ht="14.25" customHeight="1" x14ac:dyDescent="0.25">
      <c r="Z650" s="2411"/>
      <c r="AA650" s="2411"/>
      <c r="AB650" s="2411"/>
      <c r="AC650" s="2411"/>
      <c r="AD650" s="2411"/>
      <c r="AE650" s="2411"/>
      <c r="AF650" s="2411"/>
      <c r="AG650" s="2411"/>
      <c r="AH650" s="2411"/>
      <c r="AI650" s="2411"/>
      <c r="AJ650" s="2411"/>
      <c r="AK650" s="2411"/>
      <c r="AL650" s="2411"/>
      <c r="AM650" s="2411"/>
      <c r="AN650" s="2411"/>
      <c r="AO650" s="2411"/>
      <c r="AP650" s="2411"/>
      <c r="AQ650" s="2411"/>
      <c r="AR650" s="2411"/>
      <c r="AS650" s="2411"/>
      <c r="AT650" s="2411"/>
      <c r="AU650" s="2411"/>
      <c r="AZ650" s="2411"/>
      <c r="CB650" s="2411"/>
      <c r="CC650" s="2411"/>
      <c r="CD650" s="2411"/>
    </row>
    <row r="651" spans="26:82" ht="14.25" customHeight="1" x14ac:dyDescent="0.25">
      <c r="Z651" s="2411"/>
      <c r="AA651" s="2411"/>
      <c r="AB651" s="2411"/>
      <c r="AC651" s="2411"/>
      <c r="AD651" s="2411"/>
      <c r="AE651" s="2411"/>
      <c r="AF651" s="2411"/>
      <c r="AG651" s="2411"/>
      <c r="AH651" s="2411"/>
      <c r="AI651" s="2411"/>
      <c r="AJ651" s="2411"/>
      <c r="AK651" s="2411"/>
      <c r="AL651" s="2411"/>
      <c r="AM651" s="2411"/>
      <c r="AN651" s="2411"/>
      <c r="AO651" s="2411"/>
      <c r="AP651" s="2411"/>
      <c r="AQ651" s="2411"/>
      <c r="AR651" s="2411"/>
      <c r="AS651" s="2411"/>
      <c r="AT651" s="2411"/>
      <c r="AU651" s="2411"/>
      <c r="AZ651" s="2411"/>
      <c r="CB651" s="2411"/>
      <c r="CC651" s="2411"/>
      <c r="CD651" s="2411"/>
    </row>
    <row r="652" spans="26:82" ht="14.25" customHeight="1" x14ac:dyDescent="0.25">
      <c r="Z652" s="2411"/>
      <c r="AA652" s="2411"/>
      <c r="AB652" s="2411"/>
      <c r="AC652" s="2411"/>
      <c r="AD652" s="2411"/>
      <c r="AE652" s="2411"/>
      <c r="AF652" s="2411"/>
      <c r="AG652" s="2411"/>
      <c r="AH652" s="2411"/>
      <c r="AI652" s="2411"/>
      <c r="AJ652" s="2411"/>
      <c r="AK652" s="2411"/>
      <c r="AL652" s="2411"/>
      <c r="AM652" s="2411"/>
      <c r="AN652" s="2411"/>
      <c r="AO652" s="2411"/>
      <c r="AP652" s="2411"/>
      <c r="AQ652" s="2411"/>
      <c r="AR652" s="2411"/>
      <c r="AS652" s="2411"/>
      <c r="AT652" s="2411"/>
      <c r="AU652" s="2411"/>
      <c r="AZ652" s="2411"/>
      <c r="CB652" s="2411"/>
      <c r="CC652" s="2411"/>
      <c r="CD652" s="2411"/>
    </row>
    <row r="653" spans="26:82" ht="14.25" customHeight="1" x14ac:dyDescent="0.25">
      <c r="Z653" s="2411"/>
      <c r="AA653" s="2411"/>
      <c r="AB653" s="2411"/>
      <c r="AC653" s="2411"/>
      <c r="AD653" s="2411"/>
      <c r="AE653" s="2411"/>
      <c r="AF653" s="2411"/>
      <c r="AG653" s="2411"/>
      <c r="AH653" s="2411"/>
      <c r="AI653" s="2411"/>
      <c r="AJ653" s="2411"/>
      <c r="AK653" s="2411"/>
      <c r="AL653" s="2411"/>
      <c r="AM653" s="2411"/>
      <c r="AN653" s="2411"/>
      <c r="AO653" s="2411"/>
      <c r="AP653" s="2411"/>
      <c r="AQ653" s="2411"/>
      <c r="AR653" s="2411"/>
      <c r="AS653" s="2411"/>
      <c r="AT653" s="2411"/>
      <c r="AU653" s="2411"/>
      <c r="AZ653" s="2411"/>
      <c r="CB653" s="2411"/>
      <c r="CC653" s="2411"/>
      <c r="CD653" s="2411"/>
    </row>
    <row r="654" spans="26:82" ht="14.25" customHeight="1" x14ac:dyDescent="0.25">
      <c r="Z654" s="2411"/>
      <c r="AA654" s="2411"/>
      <c r="AB654" s="2411"/>
      <c r="AC654" s="2411"/>
      <c r="AD654" s="2411"/>
      <c r="AE654" s="2411"/>
      <c r="AF654" s="2411"/>
      <c r="AG654" s="2411"/>
      <c r="AH654" s="2411"/>
      <c r="AI654" s="2411"/>
      <c r="AJ654" s="2411"/>
      <c r="AK654" s="2411"/>
      <c r="AL654" s="2411"/>
      <c r="AM654" s="2411"/>
      <c r="AN654" s="2411"/>
      <c r="AO654" s="2411"/>
      <c r="AP654" s="2411"/>
      <c r="AQ654" s="2411"/>
      <c r="AR654" s="2411"/>
      <c r="AS654" s="2411"/>
      <c r="AT654" s="2411"/>
      <c r="AU654" s="2411"/>
      <c r="AZ654" s="2411"/>
      <c r="CB654" s="2411"/>
      <c r="CC654" s="2411"/>
      <c r="CD654" s="2411"/>
    </row>
    <row r="655" spans="26:82" ht="14.25" customHeight="1" x14ac:dyDescent="0.25">
      <c r="Z655" s="2411"/>
      <c r="AA655" s="2411"/>
      <c r="AB655" s="2411"/>
      <c r="AC655" s="2411"/>
      <c r="AD655" s="2411"/>
      <c r="AE655" s="2411"/>
      <c r="AF655" s="2411"/>
      <c r="AG655" s="2411"/>
      <c r="AH655" s="2411"/>
      <c r="AI655" s="2411"/>
      <c r="AJ655" s="2411"/>
      <c r="AK655" s="2411"/>
      <c r="AL655" s="2411"/>
      <c r="AM655" s="2411"/>
      <c r="AN655" s="2411"/>
      <c r="AO655" s="2411"/>
      <c r="AP655" s="2411"/>
      <c r="AQ655" s="2411"/>
      <c r="AR655" s="2411"/>
      <c r="AS655" s="2411"/>
      <c r="AT655" s="2411"/>
      <c r="AU655" s="2411"/>
      <c r="AZ655" s="2411"/>
      <c r="CB655" s="2411"/>
      <c r="CC655" s="2411"/>
      <c r="CD655" s="2411"/>
    </row>
    <row r="656" spans="26:82" ht="14.25" customHeight="1" x14ac:dyDescent="0.25">
      <c r="Z656" s="2411"/>
      <c r="AA656" s="2411"/>
      <c r="AB656" s="2411"/>
      <c r="AC656" s="2411"/>
      <c r="AD656" s="2411"/>
      <c r="AE656" s="2411"/>
      <c r="AF656" s="2411"/>
      <c r="AG656" s="2411"/>
      <c r="AH656" s="2411"/>
      <c r="AI656" s="2411"/>
      <c r="AJ656" s="2411"/>
      <c r="AK656" s="2411"/>
      <c r="AL656" s="2411"/>
      <c r="AM656" s="2411"/>
      <c r="AN656" s="2411"/>
      <c r="AO656" s="2411"/>
      <c r="AP656" s="2411"/>
      <c r="AQ656" s="2411"/>
      <c r="AR656" s="2411"/>
      <c r="AS656" s="2411"/>
      <c r="AT656" s="2411"/>
      <c r="AU656" s="2411"/>
      <c r="AZ656" s="2411"/>
      <c r="CB656" s="2411"/>
      <c r="CC656" s="2411"/>
      <c r="CD656" s="2411"/>
    </row>
    <row r="657" spans="26:82" ht="14.25" customHeight="1" x14ac:dyDescent="0.25">
      <c r="Z657" s="2411"/>
      <c r="AA657" s="2411"/>
      <c r="AB657" s="2411"/>
      <c r="AC657" s="2411"/>
      <c r="AD657" s="2411"/>
      <c r="AE657" s="2411"/>
      <c r="AF657" s="2411"/>
      <c r="AG657" s="2411"/>
      <c r="AH657" s="2411"/>
      <c r="AI657" s="2411"/>
      <c r="AJ657" s="2411"/>
      <c r="AK657" s="2411"/>
      <c r="AL657" s="2411"/>
      <c r="AM657" s="2411"/>
      <c r="AN657" s="2411"/>
      <c r="AO657" s="2411"/>
      <c r="AP657" s="2411"/>
      <c r="AQ657" s="2411"/>
      <c r="AR657" s="2411"/>
      <c r="AS657" s="2411"/>
      <c r="AT657" s="2411"/>
      <c r="AU657" s="2411"/>
      <c r="AZ657" s="2411"/>
      <c r="CB657" s="2411"/>
      <c r="CC657" s="2411"/>
      <c r="CD657" s="2411"/>
    </row>
    <row r="658" spans="26:82" ht="14.25" customHeight="1" x14ac:dyDescent="0.25">
      <c r="Z658" s="2411"/>
      <c r="AA658" s="2411"/>
      <c r="AB658" s="2411"/>
      <c r="AC658" s="2411"/>
      <c r="AD658" s="2411"/>
      <c r="AE658" s="2411"/>
      <c r="AF658" s="2411"/>
      <c r="AG658" s="2411"/>
      <c r="AH658" s="2411"/>
      <c r="AI658" s="2411"/>
      <c r="AJ658" s="2411"/>
      <c r="AK658" s="2411"/>
      <c r="AL658" s="2411"/>
      <c r="AM658" s="2411"/>
      <c r="AN658" s="2411"/>
      <c r="AO658" s="2411"/>
      <c r="AP658" s="2411"/>
      <c r="AQ658" s="2411"/>
      <c r="AR658" s="2411"/>
      <c r="AS658" s="2411"/>
      <c r="AT658" s="2411"/>
      <c r="AU658" s="2411"/>
      <c r="AZ658" s="2411"/>
      <c r="CB658" s="2411"/>
      <c r="CC658" s="2411"/>
      <c r="CD658" s="2411"/>
    </row>
    <row r="659" spans="26:82" ht="14.25" customHeight="1" x14ac:dyDescent="0.25">
      <c r="Z659" s="2411"/>
      <c r="AA659" s="2411"/>
      <c r="AB659" s="2411"/>
      <c r="AC659" s="2411"/>
      <c r="AD659" s="2411"/>
      <c r="AE659" s="2411"/>
      <c r="AF659" s="2411"/>
      <c r="AG659" s="2411"/>
      <c r="AH659" s="2411"/>
      <c r="AI659" s="2411"/>
      <c r="AJ659" s="2411"/>
      <c r="AK659" s="2411"/>
      <c r="AL659" s="2411"/>
      <c r="AM659" s="2411"/>
      <c r="AN659" s="2411"/>
      <c r="AO659" s="2411"/>
      <c r="AP659" s="2411"/>
      <c r="AQ659" s="2411"/>
      <c r="AR659" s="2411"/>
      <c r="AS659" s="2411"/>
      <c r="AT659" s="2411"/>
      <c r="AU659" s="2411"/>
      <c r="AZ659" s="2411"/>
      <c r="CB659" s="2411"/>
      <c r="CC659" s="2411"/>
      <c r="CD659" s="2411"/>
    </row>
    <row r="660" spans="26:82" ht="14.25" customHeight="1" x14ac:dyDescent="0.25">
      <c r="Z660" s="2411"/>
      <c r="AA660" s="2411"/>
      <c r="AB660" s="2411"/>
      <c r="AC660" s="2411"/>
      <c r="AD660" s="2411"/>
      <c r="AE660" s="2411"/>
      <c r="AF660" s="2411"/>
      <c r="AG660" s="2411"/>
      <c r="AH660" s="2411"/>
      <c r="AI660" s="2411"/>
      <c r="AJ660" s="2411"/>
      <c r="AK660" s="2411"/>
      <c r="AL660" s="2411"/>
      <c r="AM660" s="2411"/>
      <c r="AN660" s="2411"/>
      <c r="AO660" s="2411"/>
      <c r="AP660" s="2411"/>
      <c r="AQ660" s="2411"/>
      <c r="AR660" s="2411"/>
      <c r="AS660" s="2411"/>
      <c r="AT660" s="2411"/>
      <c r="AU660" s="2411"/>
      <c r="AZ660" s="2411"/>
      <c r="CB660" s="2411"/>
      <c r="CC660" s="2411"/>
      <c r="CD660" s="2411"/>
    </row>
    <row r="661" spans="26:82" ht="14.25" customHeight="1" x14ac:dyDescent="0.25">
      <c r="Z661" s="2411"/>
      <c r="AA661" s="2411"/>
      <c r="AB661" s="2411"/>
      <c r="AC661" s="2411"/>
      <c r="AD661" s="2411"/>
      <c r="AE661" s="2411"/>
      <c r="AF661" s="2411"/>
      <c r="AG661" s="2411"/>
      <c r="AH661" s="2411"/>
      <c r="AI661" s="2411"/>
      <c r="AJ661" s="2411"/>
      <c r="AK661" s="2411"/>
      <c r="AL661" s="2411"/>
      <c r="AM661" s="2411"/>
      <c r="AN661" s="2411"/>
      <c r="AO661" s="2411"/>
      <c r="AP661" s="2411"/>
      <c r="AQ661" s="2411"/>
      <c r="AR661" s="2411"/>
      <c r="AS661" s="2411"/>
      <c r="AT661" s="2411"/>
      <c r="AU661" s="2411"/>
      <c r="AZ661" s="2411"/>
      <c r="CB661" s="2411"/>
      <c r="CC661" s="2411"/>
      <c r="CD661" s="2411"/>
    </row>
    <row r="662" spans="26:82" ht="14.25" customHeight="1" x14ac:dyDescent="0.25">
      <c r="Z662" s="2411"/>
      <c r="AA662" s="2411"/>
      <c r="AB662" s="2411"/>
      <c r="AC662" s="2411"/>
      <c r="AD662" s="2411"/>
      <c r="AE662" s="2411"/>
      <c r="AF662" s="2411"/>
      <c r="AG662" s="2411"/>
      <c r="AH662" s="2411"/>
      <c r="AI662" s="2411"/>
      <c r="AJ662" s="2411"/>
      <c r="AK662" s="2411"/>
      <c r="AL662" s="2411"/>
      <c r="AM662" s="2411"/>
      <c r="AN662" s="2411"/>
      <c r="AO662" s="2411"/>
      <c r="AP662" s="2411"/>
      <c r="AQ662" s="2411"/>
      <c r="AR662" s="2411"/>
      <c r="AS662" s="2411"/>
      <c r="AT662" s="2411"/>
      <c r="AU662" s="2411"/>
      <c r="AZ662" s="2411"/>
      <c r="CB662" s="2411"/>
      <c r="CC662" s="2411"/>
      <c r="CD662" s="2411"/>
    </row>
    <row r="663" spans="26:82" ht="14.25" customHeight="1" x14ac:dyDescent="0.25">
      <c r="Z663" s="2411"/>
      <c r="AA663" s="2411"/>
      <c r="AB663" s="2411"/>
      <c r="AC663" s="2411"/>
      <c r="AD663" s="2411"/>
      <c r="AE663" s="2411"/>
      <c r="AF663" s="2411"/>
      <c r="AG663" s="2411"/>
      <c r="AH663" s="2411"/>
      <c r="AI663" s="2411"/>
      <c r="AJ663" s="2411"/>
      <c r="AK663" s="2411"/>
      <c r="AL663" s="2411"/>
      <c r="AM663" s="2411"/>
      <c r="AN663" s="2411"/>
      <c r="AO663" s="2411"/>
      <c r="AP663" s="2411"/>
      <c r="AQ663" s="2411"/>
      <c r="AR663" s="2411"/>
      <c r="AS663" s="2411"/>
      <c r="AT663" s="2411"/>
      <c r="AU663" s="2411"/>
      <c r="AZ663" s="2411"/>
      <c r="CB663" s="2411"/>
      <c r="CC663" s="2411"/>
      <c r="CD663" s="2411"/>
    </row>
    <row r="664" spans="26:82" ht="14.25" customHeight="1" x14ac:dyDescent="0.25">
      <c r="Z664" s="2411"/>
      <c r="AA664" s="2411"/>
      <c r="AB664" s="2411"/>
      <c r="AC664" s="2411"/>
      <c r="AD664" s="2411"/>
      <c r="AE664" s="2411"/>
      <c r="AF664" s="2411"/>
      <c r="AG664" s="2411"/>
      <c r="AH664" s="2411"/>
      <c r="AI664" s="2411"/>
      <c r="AJ664" s="2411"/>
      <c r="AK664" s="2411"/>
      <c r="AL664" s="2411"/>
      <c r="AM664" s="2411"/>
      <c r="AN664" s="2411"/>
      <c r="AO664" s="2411"/>
      <c r="AP664" s="2411"/>
      <c r="AQ664" s="2411"/>
      <c r="AR664" s="2411"/>
      <c r="AS664" s="2411"/>
      <c r="AT664" s="2411"/>
      <c r="AU664" s="2411"/>
      <c r="AZ664" s="2411"/>
      <c r="CB664" s="2411"/>
      <c r="CC664" s="2411"/>
      <c r="CD664" s="2411"/>
    </row>
    <row r="665" spans="26:82" ht="14.25" customHeight="1" x14ac:dyDescent="0.25">
      <c r="Z665" s="2411"/>
      <c r="AA665" s="2411"/>
      <c r="AB665" s="2411"/>
      <c r="AC665" s="2411"/>
      <c r="AD665" s="2411"/>
      <c r="AE665" s="2411"/>
      <c r="AF665" s="2411"/>
      <c r="AG665" s="2411"/>
      <c r="AH665" s="2411"/>
      <c r="AI665" s="2411"/>
      <c r="AJ665" s="2411"/>
      <c r="AK665" s="2411"/>
      <c r="AL665" s="2411"/>
      <c r="AM665" s="2411"/>
      <c r="AN665" s="2411"/>
      <c r="AO665" s="2411"/>
      <c r="AP665" s="2411"/>
      <c r="AQ665" s="2411"/>
      <c r="AR665" s="2411"/>
      <c r="AS665" s="2411"/>
      <c r="AT665" s="2411"/>
      <c r="AU665" s="2411"/>
      <c r="AZ665" s="2411"/>
      <c r="CB665" s="2411"/>
      <c r="CC665" s="2411"/>
      <c r="CD665" s="2411"/>
    </row>
    <row r="666" spans="26:82" ht="14.25" customHeight="1" x14ac:dyDescent="0.25">
      <c r="Z666" s="2411"/>
      <c r="AA666" s="2411"/>
      <c r="AB666" s="2411"/>
      <c r="AC666" s="2411"/>
      <c r="AD666" s="2411"/>
      <c r="AE666" s="2411"/>
      <c r="AF666" s="2411"/>
      <c r="AG666" s="2411"/>
      <c r="AH666" s="2411"/>
      <c r="AI666" s="2411"/>
      <c r="AJ666" s="2411"/>
      <c r="AK666" s="2411"/>
      <c r="AL666" s="2411"/>
      <c r="AM666" s="2411"/>
      <c r="AN666" s="2411"/>
      <c r="AO666" s="2411"/>
      <c r="AP666" s="2411"/>
      <c r="AQ666" s="2411"/>
      <c r="AR666" s="2411"/>
      <c r="AS666" s="2411"/>
      <c r="AT666" s="2411"/>
      <c r="AU666" s="2411"/>
      <c r="AZ666" s="2411"/>
      <c r="CB666" s="2411"/>
      <c r="CC666" s="2411"/>
      <c r="CD666" s="2411"/>
    </row>
    <row r="667" spans="26:82" ht="14.25" customHeight="1" x14ac:dyDescent="0.25">
      <c r="Z667" s="2411"/>
      <c r="AA667" s="2411"/>
      <c r="AB667" s="2411"/>
      <c r="AC667" s="2411"/>
      <c r="AD667" s="2411"/>
      <c r="AE667" s="2411"/>
      <c r="AF667" s="2411"/>
      <c r="AG667" s="2411"/>
      <c r="AH667" s="2411"/>
      <c r="AI667" s="2411"/>
      <c r="AJ667" s="2411"/>
      <c r="AK667" s="2411"/>
      <c r="AL667" s="2411"/>
      <c r="AM667" s="2411"/>
      <c r="AN667" s="2411"/>
      <c r="AO667" s="2411"/>
      <c r="AP667" s="2411"/>
      <c r="AQ667" s="2411"/>
      <c r="AR667" s="2411"/>
      <c r="AS667" s="2411"/>
      <c r="AT667" s="2411"/>
      <c r="AU667" s="2411"/>
      <c r="AZ667" s="2411"/>
      <c r="CB667" s="2411"/>
      <c r="CC667" s="2411"/>
      <c r="CD667" s="2411"/>
    </row>
    <row r="668" spans="26:82" ht="14.25" customHeight="1" x14ac:dyDescent="0.25">
      <c r="Z668" s="2411"/>
      <c r="AA668" s="2411"/>
      <c r="AB668" s="2411"/>
      <c r="AC668" s="2411"/>
      <c r="AD668" s="2411"/>
      <c r="AE668" s="2411"/>
      <c r="AF668" s="2411"/>
      <c r="AG668" s="2411"/>
      <c r="AH668" s="2411"/>
      <c r="AI668" s="2411"/>
      <c r="AJ668" s="2411"/>
      <c r="AK668" s="2411"/>
      <c r="AL668" s="2411"/>
      <c r="AM668" s="2411"/>
      <c r="AN668" s="2411"/>
      <c r="AO668" s="2411"/>
      <c r="AP668" s="2411"/>
      <c r="AQ668" s="2411"/>
      <c r="AR668" s="2411"/>
      <c r="AS668" s="2411"/>
      <c r="AT668" s="2411"/>
      <c r="AU668" s="2411"/>
      <c r="AZ668" s="2411"/>
      <c r="CB668" s="2411"/>
      <c r="CC668" s="2411"/>
      <c r="CD668" s="2411"/>
    </row>
    <row r="669" spans="26:82" ht="14.25" customHeight="1" x14ac:dyDescent="0.25">
      <c r="Z669" s="2411"/>
      <c r="AA669" s="2411"/>
      <c r="AB669" s="2411"/>
      <c r="AC669" s="2411"/>
      <c r="AD669" s="2411"/>
      <c r="AE669" s="2411"/>
      <c r="AF669" s="2411"/>
      <c r="AG669" s="2411"/>
      <c r="AH669" s="2411"/>
      <c r="AI669" s="2411"/>
      <c r="AJ669" s="2411"/>
      <c r="AK669" s="2411"/>
      <c r="AL669" s="2411"/>
      <c r="AM669" s="2411"/>
      <c r="AN669" s="2411"/>
      <c r="AO669" s="2411"/>
      <c r="AP669" s="2411"/>
      <c r="AQ669" s="2411"/>
      <c r="AR669" s="2411"/>
      <c r="AS669" s="2411"/>
      <c r="AT669" s="2411"/>
      <c r="AU669" s="2411"/>
      <c r="AZ669" s="2411"/>
      <c r="CB669" s="2411"/>
      <c r="CC669" s="2411"/>
      <c r="CD669" s="2411"/>
    </row>
    <row r="670" spans="26:82" ht="14.25" customHeight="1" x14ac:dyDescent="0.25">
      <c r="Z670" s="2411"/>
      <c r="AA670" s="2411"/>
      <c r="AB670" s="2411"/>
      <c r="AC670" s="2411"/>
      <c r="AD670" s="2411"/>
      <c r="AE670" s="2411"/>
      <c r="AF670" s="2411"/>
      <c r="AG670" s="2411"/>
      <c r="AH670" s="2411"/>
      <c r="AI670" s="2411"/>
      <c r="AJ670" s="2411"/>
      <c r="AK670" s="2411"/>
      <c r="AL670" s="2411"/>
      <c r="AM670" s="2411"/>
      <c r="AN670" s="2411"/>
      <c r="AO670" s="2411"/>
      <c r="AP670" s="2411"/>
      <c r="AQ670" s="2411"/>
      <c r="AR670" s="2411"/>
      <c r="AS670" s="2411"/>
      <c r="AT670" s="2411"/>
      <c r="AU670" s="2411"/>
      <c r="AZ670" s="2411"/>
      <c r="CB670" s="2411"/>
      <c r="CC670" s="2411"/>
      <c r="CD670" s="2411"/>
    </row>
    <row r="671" spans="26:82" ht="14.25" customHeight="1" x14ac:dyDescent="0.25">
      <c r="Z671" s="2411"/>
      <c r="AA671" s="2411"/>
      <c r="AB671" s="2411"/>
      <c r="AC671" s="2411"/>
      <c r="AD671" s="2411"/>
      <c r="AE671" s="2411"/>
      <c r="AF671" s="2411"/>
      <c r="AG671" s="2411"/>
      <c r="AH671" s="2411"/>
      <c r="AI671" s="2411"/>
      <c r="AJ671" s="2411"/>
      <c r="AK671" s="2411"/>
      <c r="AL671" s="2411"/>
      <c r="AM671" s="2411"/>
      <c r="AN671" s="2411"/>
      <c r="AO671" s="2411"/>
      <c r="AP671" s="2411"/>
      <c r="AQ671" s="2411"/>
      <c r="AR671" s="2411"/>
      <c r="AS671" s="2411"/>
      <c r="AT671" s="2411"/>
      <c r="AU671" s="2411"/>
      <c r="AZ671" s="2411"/>
      <c r="CB671" s="2411"/>
      <c r="CC671" s="2411"/>
      <c r="CD671" s="2411"/>
    </row>
    <row r="672" spans="26:82" ht="14.25" customHeight="1" x14ac:dyDescent="0.25">
      <c r="Z672" s="2411"/>
      <c r="AA672" s="2411"/>
      <c r="AB672" s="2411"/>
      <c r="AC672" s="2411"/>
      <c r="AD672" s="2411"/>
      <c r="AE672" s="2411"/>
      <c r="AF672" s="2411"/>
      <c r="AG672" s="2411"/>
      <c r="AH672" s="2411"/>
      <c r="AI672" s="2411"/>
      <c r="AJ672" s="2411"/>
      <c r="AK672" s="2411"/>
      <c r="AL672" s="2411"/>
      <c r="AM672" s="2411"/>
      <c r="AN672" s="2411"/>
      <c r="AO672" s="2411"/>
      <c r="AP672" s="2411"/>
      <c r="AQ672" s="2411"/>
      <c r="AR672" s="2411"/>
      <c r="AS672" s="2411"/>
      <c r="AT672" s="2411"/>
      <c r="AU672" s="2411"/>
      <c r="AZ672" s="2411"/>
      <c r="CB672" s="2411"/>
      <c r="CC672" s="2411"/>
      <c r="CD672" s="2411"/>
    </row>
    <row r="673" spans="26:82" ht="14.25" customHeight="1" x14ac:dyDescent="0.25">
      <c r="Z673" s="2411"/>
      <c r="AA673" s="2411"/>
      <c r="AB673" s="2411"/>
      <c r="AC673" s="2411"/>
      <c r="AD673" s="2411"/>
      <c r="AE673" s="2411"/>
      <c r="AF673" s="2411"/>
      <c r="AG673" s="2411"/>
      <c r="AH673" s="2411"/>
      <c r="AI673" s="2411"/>
      <c r="AJ673" s="2411"/>
      <c r="AK673" s="2411"/>
      <c r="AL673" s="2411"/>
      <c r="AM673" s="2411"/>
      <c r="AN673" s="2411"/>
      <c r="AO673" s="2411"/>
      <c r="AP673" s="2411"/>
      <c r="AQ673" s="2411"/>
      <c r="AR673" s="2411"/>
      <c r="AS673" s="2411"/>
      <c r="AT673" s="2411"/>
      <c r="AU673" s="2411"/>
      <c r="AZ673" s="2411"/>
      <c r="CB673" s="2411"/>
      <c r="CC673" s="2411"/>
      <c r="CD673" s="2411"/>
    </row>
    <row r="674" spans="26:82" ht="14.25" customHeight="1" x14ac:dyDescent="0.25">
      <c r="Z674" s="2411"/>
      <c r="AA674" s="2411"/>
      <c r="AB674" s="2411"/>
      <c r="AC674" s="2411"/>
      <c r="AD674" s="2411"/>
      <c r="AE674" s="2411"/>
      <c r="AF674" s="2411"/>
      <c r="AG674" s="2411"/>
      <c r="AH674" s="2411"/>
      <c r="AI674" s="2411"/>
      <c r="AJ674" s="2411"/>
      <c r="AK674" s="2411"/>
      <c r="AL674" s="2411"/>
      <c r="AM674" s="2411"/>
      <c r="AN674" s="2411"/>
      <c r="AO674" s="2411"/>
      <c r="AP674" s="2411"/>
      <c r="AQ674" s="2411"/>
      <c r="AR674" s="2411"/>
      <c r="AS674" s="2411"/>
      <c r="AT674" s="2411"/>
      <c r="AU674" s="2411"/>
      <c r="AZ674" s="2411"/>
      <c r="CB674" s="2411"/>
      <c r="CC674" s="2411"/>
      <c r="CD674" s="2411"/>
    </row>
    <row r="675" spans="26:82" ht="14.25" customHeight="1" x14ac:dyDescent="0.25">
      <c r="Z675" s="2411"/>
      <c r="AA675" s="2411"/>
      <c r="AB675" s="2411"/>
      <c r="AC675" s="2411"/>
      <c r="AD675" s="2411"/>
      <c r="AE675" s="2411"/>
      <c r="AF675" s="2411"/>
      <c r="AG675" s="2411"/>
      <c r="AH675" s="2411"/>
      <c r="AI675" s="2411"/>
      <c r="AJ675" s="2411"/>
      <c r="AK675" s="2411"/>
      <c r="AL675" s="2411"/>
      <c r="AM675" s="2411"/>
      <c r="AN675" s="2411"/>
      <c r="AO675" s="2411"/>
      <c r="AP675" s="2411"/>
      <c r="AQ675" s="2411"/>
      <c r="AR675" s="2411"/>
      <c r="AS675" s="2411"/>
      <c r="AT675" s="2411"/>
      <c r="AU675" s="2411"/>
      <c r="AZ675" s="2411"/>
      <c r="CB675" s="2411"/>
      <c r="CC675" s="2411"/>
      <c r="CD675" s="2411"/>
    </row>
    <row r="676" spans="26:82" ht="14.25" customHeight="1" x14ac:dyDescent="0.25">
      <c r="Z676" s="2411"/>
      <c r="AA676" s="2411"/>
      <c r="AB676" s="2411"/>
      <c r="AC676" s="2411"/>
      <c r="AD676" s="2411"/>
      <c r="AE676" s="2411"/>
      <c r="AF676" s="2411"/>
      <c r="AG676" s="2411"/>
      <c r="AH676" s="2411"/>
      <c r="AI676" s="2411"/>
      <c r="AJ676" s="2411"/>
      <c r="AK676" s="2411"/>
      <c r="AL676" s="2411"/>
      <c r="AM676" s="2411"/>
      <c r="AN676" s="2411"/>
      <c r="AO676" s="2411"/>
      <c r="AP676" s="2411"/>
      <c r="AQ676" s="2411"/>
      <c r="AR676" s="2411"/>
      <c r="AS676" s="2411"/>
      <c r="AT676" s="2411"/>
      <c r="AU676" s="2411"/>
      <c r="AZ676" s="2411"/>
      <c r="CB676" s="2411"/>
      <c r="CC676" s="2411"/>
      <c r="CD676" s="2411"/>
    </row>
    <row r="677" spans="26:82" ht="14.25" customHeight="1" x14ac:dyDescent="0.25">
      <c r="Z677" s="2411"/>
      <c r="AA677" s="2411"/>
      <c r="AB677" s="2411"/>
      <c r="AC677" s="2411"/>
      <c r="AD677" s="2411"/>
      <c r="AE677" s="2411"/>
      <c r="AF677" s="2411"/>
      <c r="AG677" s="2411"/>
      <c r="AH677" s="2411"/>
      <c r="AI677" s="2411"/>
      <c r="AJ677" s="2411"/>
      <c r="AK677" s="2411"/>
      <c r="AL677" s="2411"/>
      <c r="AM677" s="2411"/>
      <c r="AN677" s="2411"/>
      <c r="AO677" s="2411"/>
      <c r="AP677" s="2411"/>
      <c r="AQ677" s="2411"/>
      <c r="AR677" s="2411"/>
      <c r="AS677" s="2411"/>
      <c r="AT677" s="2411"/>
      <c r="AU677" s="2411"/>
      <c r="AZ677" s="2411"/>
      <c r="CB677" s="2411"/>
      <c r="CC677" s="2411"/>
      <c r="CD677" s="2411"/>
    </row>
    <row r="678" spans="26:82" ht="14.25" customHeight="1" x14ac:dyDescent="0.25">
      <c r="Z678" s="2411"/>
      <c r="AA678" s="2411"/>
      <c r="AB678" s="2411"/>
      <c r="AC678" s="2411"/>
      <c r="AD678" s="2411"/>
      <c r="AE678" s="2411"/>
      <c r="AF678" s="2411"/>
      <c r="AG678" s="2411"/>
      <c r="AH678" s="2411"/>
      <c r="AI678" s="2411"/>
      <c r="AJ678" s="2411"/>
      <c r="AK678" s="2411"/>
      <c r="AL678" s="2411"/>
      <c r="AM678" s="2411"/>
      <c r="AN678" s="2411"/>
      <c r="AO678" s="2411"/>
      <c r="AP678" s="2411"/>
      <c r="AQ678" s="2411"/>
      <c r="AR678" s="2411"/>
      <c r="AS678" s="2411"/>
      <c r="AT678" s="2411"/>
      <c r="AU678" s="2411"/>
      <c r="AZ678" s="2411"/>
      <c r="CB678" s="2411"/>
      <c r="CC678" s="2411"/>
      <c r="CD678" s="2411"/>
    </row>
    <row r="679" spans="26:82" ht="14.25" customHeight="1" x14ac:dyDescent="0.25">
      <c r="Z679" s="2411"/>
      <c r="AA679" s="2411"/>
      <c r="AB679" s="2411"/>
      <c r="AC679" s="2411"/>
      <c r="AD679" s="2411"/>
      <c r="AE679" s="2411"/>
      <c r="AF679" s="2411"/>
      <c r="AG679" s="2411"/>
      <c r="AH679" s="2411"/>
      <c r="AI679" s="2411"/>
      <c r="AJ679" s="2411"/>
      <c r="AK679" s="2411"/>
      <c r="AL679" s="2411"/>
      <c r="AM679" s="2411"/>
      <c r="AN679" s="2411"/>
      <c r="AO679" s="2411"/>
      <c r="AP679" s="2411"/>
      <c r="AQ679" s="2411"/>
      <c r="AR679" s="2411"/>
      <c r="AS679" s="2411"/>
      <c r="AT679" s="2411"/>
      <c r="AU679" s="2411"/>
      <c r="AZ679" s="2411"/>
      <c r="CB679" s="2411"/>
      <c r="CC679" s="2411"/>
      <c r="CD679" s="2411"/>
    </row>
    <row r="680" spans="26:82" ht="14.25" customHeight="1" x14ac:dyDescent="0.25">
      <c r="Z680" s="2411"/>
      <c r="AA680" s="2411"/>
      <c r="AB680" s="2411"/>
      <c r="AC680" s="2411"/>
      <c r="AD680" s="2411"/>
      <c r="AE680" s="2411"/>
      <c r="AF680" s="2411"/>
      <c r="AG680" s="2411"/>
      <c r="AH680" s="2411"/>
      <c r="AI680" s="2411"/>
      <c r="AJ680" s="2411"/>
      <c r="AK680" s="2411"/>
      <c r="AL680" s="2411"/>
      <c r="AM680" s="2411"/>
      <c r="AN680" s="2411"/>
      <c r="AO680" s="2411"/>
      <c r="AP680" s="2411"/>
      <c r="AQ680" s="2411"/>
      <c r="AR680" s="2411"/>
      <c r="AS680" s="2411"/>
      <c r="AT680" s="2411"/>
      <c r="AU680" s="2411"/>
      <c r="AZ680" s="2411"/>
      <c r="CB680" s="2411"/>
      <c r="CC680" s="2411"/>
      <c r="CD680" s="2411"/>
    </row>
    <row r="681" spans="26:82" ht="14.25" customHeight="1" x14ac:dyDescent="0.25">
      <c r="Z681" s="2411"/>
      <c r="AA681" s="2411"/>
      <c r="AB681" s="2411"/>
      <c r="AC681" s="2411"/>
      <c r="AD681" s="2411"/>
      <c r="AE681" s="2411"/>
      <c r="AF681" s="2411"/>
      <c r="AG681" s="2411"/>
      <c r="AH681" s="2411"/>
      <c r="AI681" s="2411"/>
      <c r="AJ681" s="2411"/>
      <c r="AK681" s="2411"/>
      <c r="AL681" s="2411"/>
      <c r="AM681" s="2411"/>
      <c r="AN681" s="2411"/>
      <c r="AO681" s="2411"/>
      <c r="AP681" s="2411"/>
      <c r="AQ681" s="2411"/>
      <c r="AR681" s="2411"/>
      <c r="AS681" s="2411"/>
      <c r="AT681" s="2411"/>
      <c r="AU681" s="2411"/>
      <c r="AZ681" s="2411"/>
      <c r="CB681" s="2411"/>
      <c r="CC681" s="2411"/>
      <c r="CD681" s="2411"/>
    </row>
    <row r="682" spans="26:82" ht="14.25" customHeight="1" x14ac:dyDescent="0.25">
      <c r="Z682" s="2411"/>
      <c r="AA682" s="2411"/>
      <c r="AB682" s="2411"/>
      <c r="AC682" s="2411"/>
      <c r="AD682" s="2411"/>
      <c r="AE682" s="2411"/>
      <c r="AF682" s="2411"/>
      <c r="AG682" s="2411"/>
      <c r="AH682" s="2411"/>
      <c r="AI682" s="2411"/>
      <c r="AJ682" s="2411"/>
      <c r="AK682" s="2411"/>
      <c r="AL682" s="2411"/>
      <c r="AM682" s="2411"/>
      <c r="AN682" s="2411"/>
      <c r="AO682" s="2411"/>
      <c r="AP682" s="2411"/>
      <c r="AQ682" s="2411"/>
      <c r="AR682" s="2411"/>
      <c r="AS682" s="2411"/>
      <c r="AT682" s="2411"/>
      <c r="AU682" s="2411"/>
      <c r="AZ682" s="2411"/>
      <c r="CB682" s="2411"/>
      <c r="CC682" s="2411"/>
      <c r="CD682" s="2411"/>
    </row>
    <row r="683" spans="26:82" ht="14.25" customHeight="1" x14ac:dyDescent="0.25">
      <c r="Z683" s="2411"/>
      <c r="AA683" s="2411"/>
      <c r="AB683" s="2411"/>
      <c r="AC683" s="2411"/>
      <c r="AD683" s="2411"/>
      <c r="AE683" s="2411"/>
      <c r="AF683" s="2411"/>
      <c r="AG683" s="2411"/>
      <c r="AH683" s="2411"/>
      <c r="AI683" s="2411"/>
      <c r="AJ683" s="2411"/>
      <c r="AK683" s="2411"/>
      <c r="AL683" s="2411"/>
      <c r="AM683" s="2411"/>
      <c r="AN683" s="2411"/>
      <c r="AO683" s="2411"/>
      <c r="AP683" s="2411"/>
      <c r="AQ683" s="2411"/>
      <c r="AR683" s="2411"/>
      <c r="AS683" s="2411"/>
      <c r="AT683" s="2411"/>
      <c r="AU683" s="2411"/>
      <c r="AZ683" s="2411"/>
      <c r="CB683" s="2411"/>
      <c r="CC683" s="2411"/>
      <c r="CD683" s="2411"/>
    </row>
    <row r="684" spans="26:82" ht="14.25" customHeight="1" x14ac:dyDescent="0.25">
      <c r="Z684" s="2411"/>
      <c r="AA684" s="2411"/>
      <c r="AB684" s="2411"/>
      <c r="AC684" s="2411"/>
      <c r="AD684" s="2411"/>
      <c r="AE684" s="2411"/>
      <c r="AF684" s="2411"/>
      <c r="AG684" s="2411"/>
      <c r="AH684" s="2411"/>
      <c r="AI684" s="2411"/>
      <c r="AJ684" s="2411"/>
      <c r="AK684" s="2411"/>
      <c r="AL684" s="2411"/>
      <c r="AM684" s="2411"/>
      <c r="AN684" s="2411"/>
      <c r="AO684" s="2411"/>
      <c r="AP684" s="2411"/>
      <c r="AQ684" s="2411"/>
      <c r="AR684" s="2411"/>
      <c r="AS684" s="2411"/>
      <c r="AT684" s="2411"/>
      <c r="AU684" s="2411"/>
      <c r="AZ684" s="2411"/>
      <c r="CB684" s="2411"/>
      <c r="CC684" s="2411"/>
      <c r="CD684" s="2411"/>
    </row>
    <row r="685" spans="26:82" ht="14.25" customHeight="1" x14ac:dyDescent="0.25">
      <c r="Z685" s="2411"/>
      <c r="AA685" s="2411"/>
      <c r="AB685" s="2411"/>
      <c r="AC685" s="2411"/>
      <c r="AD685" s="2411"/>
      <c r="AE685" s="2411"/>
      <c r="AF685" s="2411"/>
      <c r="AG685" s="2411"/>
      <c r="AH685" s="2411"/>
      <c r="AI685" s="2411"/>
      <c r="AJ685" s="2411"/>
      <c r="AK685" s="2411"/>
      <c r="AL685" s="2411"/>
      <c r="AM685" s="2411"/>
      <c r="AN685" s="2411"/>
      <c r="AO685" s="2411"/>
      <c r="AP685" s="2411"/>
      <c r="AQ685" s="2411"/>
      <c r="AR685" s="2411"/>
      <c r="AS685" s="2411"/>
      <c r="AT685" s="2411"/>
      <c r="AU685" s="2411"/>
      <c r="AZ685" s="2411"/>
      <c r="CB685" s="2411"/>
      <c r="CC685" s="2411"/>
      <c r="CD685" s="2411"/>
    </row>
    <row r="686" spans="26:82" ht="14.25" customHeight="1" x14ac:dyDescent="0.25">
      <c r="Z686" s="2411"/>
      <c r="AA686" s="2411"/>
      <c r="AB686" s="2411"/>
      <c r="AC686" s="2411"/>
      <c r="AD686" s="2411"/>
      <c r="AE686" s="2411"/>
      <c r="AF686" s="2411"/>
      <c r="AG686" s="2411"/>
      <c r="AH686" s="2411"/>
      <c r="AI686" s="2411"/>
      <c r="AJ686" s="2411"/>
      <c r="AK686" s="2411"/>
      <c r="AL686" s="2411"/>
      <c r="AM686" s="2411"/>
      <c r="AN686" s="2411"/>
      <c r="AO686" s="2411"/>
      <c r="AP686" s="2411"/>
      <c r="AQ686" s="2411"/>
      <c r="AR686" s="2411"/>
      <c r="AS686" s="2411"/>
      <c r="AT686" s="2411"/>
      <c r="AU686" s="2411"/>
      <c r="AZ686" s="2411"/>
      <c r="CB686" s="2411"/>
      <c r="CC686" s="2411"/>
      <c r="CD686" s="2411"/>
    </row>
    <row r="687" spans="26:82" ht="14.25" customHeight="1" x14ac:dyDescent="0.25">
      <c r="Z687" s="2411"/>
      <c r="AA687" s="2411"/>
      <c r="AB687" s="2411"/>
      <c r="AC687" s="2411"/>
      <c r="AD687" s="2411"/>
      <c r="AE687" s="2411"/>
      <c r="AF687" s="2411"/>
      <c r="AG687" s="2411"/>
      <c r="AH687" s="2411"/>
      <c r="AI687" s="2411"/>
      <c r="AJ687" s="2411"/>
      <c r="AK687" s="2411"/>
      <c r="AL687" s="2411"/>
      <c r="AM687" s="2411"/>
      <c r="AN687" s="2411"/>
      <c r="AO687" s="2411"/>
      <c r="AP687" s="2411"/>
      <c r="AQ687" s="2411"/>
      <c r="AR687" s="2411"/>
      <c r="AS687" s="2411"/>
      <c r="AT687" s="2411"/>
      <c r="AU687" s="2411"/>
      <c r="AZ687" s="2411"/>
      <c r="CB687" s="2411"/>
      <c r="CC687" s="2411"/>
      <c r="CD687" s="2411"/>
    </row>
    <row r="688" spans="26:82" ht="14.25" customHeight="1" x14ac:dyDescent="0.25">
      <c r="Z688" s="2411"/>
      <c r="AA688" s="2411"/>
      <c r="AB688" s="2411"/>
      <c r="AC688" s="2411"/>
      <c r="AD688" s="2411"/>
      <c r="AE688" s="2411"/>
      <c r="AF688" s="2411"/>
      <c r="AG688" s="2411"/>
      <c r="AH688" s="2411"/>
      <c r="AI688" s="2411"/>
      <c r="AJ688" s="2411"/>
      <c r="AK688" s="2411"/>
      <c r="AL688" s="2411"/>
      <c r="AM688" s="2411"/>
      <c r="AN688" s="2411"/>
      <c r="AO688" s="2411"/>
      <c r="AP688" s="2411"/>
      <c r="AQ688" s="2411"/>
      <c r="AR688" s="2411"/>
      <c r="AS688" s="2411"/>
      <c r="AT688" s="2411"/>
      <c r="AU688" s="2411"/>
      <c r="AZ688" s="2411"/>
      <c r="CB688" s="2411"/>
      <c r="CC688" s="2411"/>
      <c r="CD688" s="2411"/>
    </row>
    <row r="689" spans="26:82" ht="14.25" customHeight="1" x14ac:dyDescent="0.25">
      <c r="Z689" s="2411"/>
      <c r="AA689" s="2411"/>
      <c r="AB689" s="2411"/>
      <c r="AC689" s="2411"/>
      <c r="AD689" s="2411"/>
      <c r="AE689" s="2411"/>
      <c r="AF689" s="2411"/>
      <c r="AG689" s="2411"/>
      <c r="AH689" s="2411"/>
      <c r="AI689" s="2411"/>
      <c r="AJ689" s="2411"/>
      <c r="AK689" s="2411"/>
      <c r="AL689" s="2411"/>
      <c r="AM689" s="2411"/>
      <c r="AN689" s="2411"/>
      <c r="AO689" s="2411"/>
      <c r="AP689" s="2411"/>
      <c r="AQ689" s="2411"/>
      <c r="AR689" s="2411"/>
      <c r="AS689" s="2411"/>
      <c r="AT689" s="2411"/>
      <c r="AU689" s="2411"/>
      <c r="AZ689" s="2411"/>
      <c r="CB689" s="2411"/>
      <c r="CC689" s="2411"/>
      <c r="CD689" s="2411"/>
    </row>
    <row r="690" spans="26:82" ht="14.25" customHeight="1" x14ac:dyDescent="0.25">
      <c r="Z690" s="2411"/>
      <c r="AA690" s="2411"/>
      <c r="AB690" s="2411"/>
      <c r="AC690" s="2411"/>
      <c r="AD690" s="2411"/>
      <c r="AE690" s="2411"/>
      <c r="AF690" s="2411"/>
      <c r="AG690" s="2411"/>
      <c r="AH690" s="2411"/>
      <c r="AI690" s="2411"/>
      <c r="AJ690" s="2411"/>
      <c r="AK690" s="2411"/>
      <c r="AL690" s="2411"/>
      <c r="AM690" s="2411"/>
      <c r="AN690" s="2411"/>
      <c r="AO690" s="2411"/>
      <c r="AP690" s="2411"/>
      <c r="AQ690" s="2411"/>
      <c r="AR690" s="2411"/>
      <c r="AS690" s="2411"/>
      <c r="AT690" s="2411"/>
      <c r="AU690" s="2411"/>
      <c r="AZ690" s="2411"/>
      <c r="CB690" s="2411"/>
      <c r="CC690" s="2411"/>
      <c r="CD690" s="2411"/>
    </row>
    <row r="691" spans="26:82" ht="14.25" customHeight="1" x14ac:dyDescent="0.25">
      <c r="Z691" s="2411"/>
      <c r="AA691" s="2411"/>
      <c r="AB691" s="2411"/>
      <c r="AC691" s="2411"/>
      <c r="AD691" s="2411"/>
      <c r="AE691" s="2411"/>
      <c r="AF691" s="2411"/>
      <c r="AG691" s="2411"/>
      <c r="AH691" s="2411"/>
      <c r="AI691" s="2411"/>
      <c r="AJ691" s="2411"/>
      <c r="AK691" s="2411"/>
      <c r="AL691" s="2411"/>
      <c r="AM691" s="2411"/>
      <c r="AN691" s="2411"/>
      <c r="AO691" s="2411"/>
      <c r="AP691" s="2411"/>
      <c r="AQ691" s="2411"/>
      <c r="AR691" s="2411"/>
      <c r="AS691" s="2411"/>
      <c r="AT691" s="2411"/>
      <c r="AU691" s="2411"/>
      <c r="AZ691" s="2411"/>
      <c r="CB691" s="2411"/>
      <c r="CC691" s="2411"/>
      <c r="CD691" s="2411"/>
    </row>
    <row r="692" spans="26:82" ht="14.25" customHeight="1" x14ac:dyDescent="0.25">
      <c r="Z692" s="2411"/>
      <c r="AA692" s="2411"/>
      <c r="AB692" s="2411"/>
      <c r="AC692" s="2411"/>
      <c r="AD692" s="2411"/>
      <c r="AE692" s="2411"/>
      <c r="AF692" s="2411"/>
      <c r="AG692" s="2411"/>
      <c r="AH692" s="2411"/>
      <c r="AI692" s="2411"/>
      <c r="AJ692" s="2411"/>
      <c r="AK692" s="2411"/>
      <c r="AL692" s="2411"/>
      <c r="AM692" s="2411"/>
      <c r="AN692" s="2411"/>
      <c r="AO692" s="2411"/>
      <c r="AP692" s="2411"/>
      <c r="AQ692" s="2411"/>
      <c r="AR692" s="2411"/>
      <c r="AS692" s="2411"/>
      <c r="AT692" s="2411"/>
      <c r="AU692" s="2411"/>
      <c r="AZ692" s="2411"/>
      <c r="CB692" s="2411"/>
      <c r="CC692" s="2411"/>
      <c r="CD692" s="2411"/>
    </row>
    <row r="693" spans="26:82" ht="14.25" customHeight="1" x14ac:dyDescent="0.25">
      <c r="Z693" s="2411"/>
      <c r="AA693" s="2411"/>
      <c r="AB693" s="2411"/>
      <c r="AC693" s="2411"/>
      <c r="AD693" s="2411"/>
      <c r="AE693" s="2411"/>
      <c r="AF693" s="2411"/>
      <c r="AG693" s="2411"/>
      <c r="AH693" s="2411"/>
      <c r="AI693" s="2411"/>
      <c r="AJ693" s="2411"/>
      <c r="AK693" s="2411"/>
      <c r="AL693" s="2411"/>
      <c r="AM693" s="2411"/>
      <c r="AN693" s="2411"/>
      <c r="AO693" s="2411"/>
      <c r="AP693" s="2411"/>
      <c r="AQ693" s="2411"/>
      <c r="AR693" s="2411"/>
      <c r="AS693" s="2411"/>
      <c r="AT693" s="2411"/>
      <c r="AU693" s="2411"/>
      <c r="AZ693" s="2411"/>
      <c r="CB693" s="2411"/>
      <c r="CC693" s="2411"/>
      <c r="CD693" s="2411"/>
    </row>
    <row r="694" spans="26:82" ht="14.25" customHeight="1" x14ac:dyDescent="0.25">
      <c r="Z694" s="2411"/>
      <c r="AA694" s="2411"/>
      <c r="AB694" s="2411"/>
      <c r="AC694" s="2411"/>
      <c r="AD694" s="2411"/>
      <c r="AE694" s="2411"/>
      <c r="AF694" s="2411"/>
      <c r="AG694" s="2411"/>
      <c r="AH694" s="2411"/>
      <c r="AI694" s="2411"/>
      <c r="AJ694" s="2411"/>
      <c r="AK694" s="2411"/>
      <c r="AL694" s="2411"/>
      <c r="AM694" s="2411"/>
      <c r="AN694" s="2411"/>
      <c r="AO694" s="2411"/>
      <c r="AP694" s="2411"/>
      <c r="AQ694" s="2411"/>
      <c r="AR694" s="2411"/>
      <c r="AS694" s="2411"/>
      <c r="AT694" s="2411"/>
      <c r="AU694" s="2411"/>
      <c r="AZ694" s="2411"/>
      <c r="CB694" s="2411"/>
      <c r="CC694" s="2411"/>
      <c r="CD694" s="2411"/>
    </row>
    <row r="695" spans="26:82" ht="14.25" customHeight="1" x14ac:dyDescent="0.25">
      <c r="Z695" s="2411"/>
      <c r="AA695" s="2411"/>
      <c r="AB695" s="2411"/>
      <c r="AC695" s="2411"/>
      <c r="AD695" s="2411"/>
      <c r="AE695" s="2411"/>
      <c r="AF695" s="2411"/>
      <c r="AG695" s="2411"/>
      <c r="AH695" s="2411"/>
      <c r="AI695" s="2411"/>
      <c r="AJ695" s="2411"/>
      <c r="AK695" s="2411"/>
      <c r="AL695" s="2411"/>
      <c r="AM695" s="2411"/>
      <c r="AN695" s="2411"/>
      <c r="AO695" s="2411"/>
      <c r="AP695" s="2411"/>
      <c r="AQ695" s="2411"/>
      <c r="AR695" s="2411"/>
      <c r="AS695" s="2411"/>
      <c r="AT695" s="2411"/>
      <c r="AU695" s="2411"/>
      <c r="AZ695" s="2411"/>
      <c r="CB695" s="2411"/>
      <c r="CC695" s="2411"/>
      <c r="CD695" s="2411"/>
    </row>
    <row r="696" spans="26:82" ht="14.25" customHeight="1" x14ac:dyDescent="0.25">
      <c r="Z696" s="2411"/>
      <c r="AA696" s="2411"/>
      <c r="AB696" s="2411"/>
      <c r="AC696" s="2411"/>
      <c r="AD696" s="2411"/>
      <c r="AE696" s="2411"/>
      <c r="AF696" s="2411"/>
      <c r="AG696" s="2411"/>
      <c r="AH696" s="2411"/>
      <c r="AI696" s="2411"/>
      <c r="AJ696" s="2411"/>
      <c r="AK696" s="2411"/>
      <c r="AL696" s="2411"/>
      <c r="AM696" s="2411"/>
      <c r="AN696" s="2411"/>
      <c r="AO696" s="2411"/>
      <c r="AP696" s="2411"/>
      <c r="AQ696" s="2411"/>
      <c r="AR696" s="2411"/>
      <c r="AS696" s="2411"/>
      <c r="AT696" s="2411"/>
      <c r="AU696" s="2411"/>
      <c r="AZ696" s="2411"/>
      <c r="CB696" s="2411"/>
      <c r="CC696" s="2411"/>
      <c r="CD696" s="2411"/>
    </row>
    <row r="697" spans="26:82" ht="14.25" customHeight="1" x14ac:dyDescent="0.25">
      <c r="Z697" s="2411"/>
      <c r="AA697" s="2411"/>
      <c r="AB697" s="2411"/>
      <c r="AC697" s="2411"/>
      <c r="AD697" s="2411"/>
      <c r="AE697" s="2411"/>
      <c r="AF697" s="2411"/>
      <c r="AG697" s="2411"/>
      <c r="AH697" s="2411"/>
      <c r="AI697" s="2411"/>
      <c r="AJ697" s="2411"/>
      <c r="AK697" s="2411"/>
      <c r="AL697" s="2411"/>
      <c r="AM697" s="2411"/>
      <c r="AN697" s="2411"/>
      <c r="AO697" s="2411"/>
      <c r="AP697" s="2411"/>
      <c r="AQ697" s="2411"/>
      <c r="AR697" s="2411"/>
      <c r="AS697" s="2411"/>
      <c r="AT697" s="2411"/>
      <c r="AU697" s="2411"/>
      <c r="AZ697" s="2411"/>
      <c r="CB697" s="2411"/>
      <c r="CC697" s="2411"/>
      <c r="CD697" s="2411"/>
    </row>
    <row r="698" spans="26:82" ht="14.25" customHeight="1" x14ac:dyDescent="0.25">
      <c r="Z698" s="2411"/>
      <c r="AA698" s="2411"/>
      <c r="AB698" s="2411"/>
      <c r="AC698" s="2411"/>
      <c r="AD698" s="2411"/>
      <c r="AE698" s="2411"/>
      <c r="AF698" s="2411"/>
      <c r="AG698" s="2411"/>
      <c r="AH698" s="2411"/>
      <c r="AI698" s="2411"/>
      <c r="AJ698" s="2411"/>
      <c r="AK698" s="2411"/>
      <c r="AL698" s="2411"/>
      <c r="AM698" s="2411"/>
      <c r="AN698" s="2411"/>
      <c r="AO698" s="2411"/>
      <c r="AP698" s="2411"/>
      <c r="AQ698" s="2411"/>
      <c r="AR698" s="2411"/>
      <c r="AS698" s="2411"/>
      <c r="AT698" s="2411"/>
      <c r="AU698" s="2411"/>
      <c r="AZ698" s="2411"/>
      <c r="CB698" s="2411"/>
      <c r="CC698" s="2411"/>
      <c r="CD698" s="2411"/>
    </row>
    <row r="699" spans="26:82" ht="14.25" customHeight="1" x14ac:dyDescent="0.25">
      <c r="Z699" s="2411"/>
      <c r="AA699" s="2411"/>
      <c r="AB699" s="2411"/>
      <c r="AC699" s="2411"/>
      <c r="AD699" s="2411"/>
      <c r="AE699" s="2411"/>
      <c r="AF699" s="2411"/>
      <c r="AG699" s="2411"/>
      <c r="AH699" s="2411"/>
      <c r="AI699" s="2411"/>
      <c r="AJ699" s="2411"/>
      <c r="AK699" s="2411"/>
      <c r="AL699" s="2411"/>
      <c r="AM699" s="2411"/>
      <c r="AN699" s="2411"/>
      <c r="AO699" s="2411"/>
      <c r="AP699" s="2411"/>
      <c r="AQ699" s="2411"/>
      <c r="AR699" s="2411"/>
      <c r="AS699" s="2411"/>
      <c r="AT699" s="2411"/>
      <c r="AU699" s="2411"/>
      <c r="AZ699" s="2411"/>
      <c r="CB699" s="2411"/>
      <c r="CC699" s="2411"/>
      <c r="CD699" s="2411"/>
    </row>
    <row r="700" spans="26:82" ht="14.25" customHeight="1" x14ac:dyDescent="0.25">
      <c r="Z700" s="2411"/>
      <c r="AA700" s="2411"/>
      <c r="AB700" s="2411"/>
      <c r="AC700" s="2411"/>
      <c r="AD700" s="2411"/>
      <c r="AE700" s="2411"/>
      <c r="AF700" s="2411"/>
      <c r="AG700" s="2411"/>
      <c r="AH700" s="2411"/>
      <c r="AI700" s="2411"/>
      <c r="AJ700" s="2411"/>
      <c r="AK700" s="2411"/>
      <c r="AL700" s="2411"/>
      <c r="AM700" s="2411"/>
      <c r="AN700" s="2411"/>
      <c r="AO700" s="2411"/>
      <c r="AP700" s="2411"/>
      <c r="AQ700" s="2411"/>
      <c r="AR700" s="2411"/>
      <c r="AS700" s="2411"/>
      <c r="AT700" s="2411"/>
      <c r="AU700" s="2411"/>
      <c r="AZ700" s="2411"/>
      <c r="CB700" s="2411"/>
      <c r="CC700" s="2411"/>
      <c r="CD700" s="2411"/>
    </row>
    <row r="701" spans="26:82" ht="14.25" customHeight="1" x14ac:dyDescent="0.25">
      <c r="Z701" s="2411"/>
      <c r="AA701" s="2411"/>
      <c r="AB701" s="2411"/>
      <c r="AC701" s="2411"/>
      <c r="AD701" s="2411"/>
      <c r="AE701" s="2411"/>
      <c r="AF701" s="2411"/>
      <c r="AG701" s="2411"/>
      <c r="AH701" s="2411"/>
      <c r="AI701" s="2411"/>
      <c r="AJ701" s="2411"/>
      <c r="AK701" s="2411"/>
      <c r="AL701" s="2411"/>
      <c r="AM701" s="2411"/>
      <c r="AN701" s="2411"/>
      <c r="AO701" s="2411"/>
      <c r="AP701" s="2411"/>
      <c r="AQ701" s="2411"/>
      <c r="AR701" s="2411"/>
      <c r="AS701" s="2411"/>
      <c r="AT701" s="2411"/>
      <c r="AU701" s="2411"/>
      <c r="AZ701" s="2411"/>
      <c r="CB701" s="2411"/>
      <c r="CC701" s="2411"/>
      <c r="CD701" s="2411"/>
    </row>
    <row r="702" spans="26:82" ht="14.25" customHeight="1" x14ac:dyDescent="0.25">
      <c r="Z702" s="2411"/>
      <c r="AA702" s="2411"/>
      <c r="AB702" s="2411"/>
      <c r="AC702" s="2411"/>
      <c r="AD702" s="2411"/>
      <c r="AE702" s="2411"/>
      <c r="AF702" s="2411"/>
      <c r="AG702" s="2411"/>
      <c r="AH702" s="2411"/>
      <c r="AI702" s="2411"/>
      <c r="AJ702" s="2411"/>
      <c r="AK702" s="2411"/>
      <c r="AL702" s="2411"/>
      <c r="AM702" s="2411"/>
      <c r="AN702" s="2411"/>
      <c r="AO702" s="2411"/>
      <c r="AP702" s="2411"/>
      <c r="AQ702" s="2411"/>
      <c r="AR702" s="2411"/>
      <c r="AS702" s="2411"/>
      <c r="AT702" s="2411"/>
      <c r="AU702" s="2411"/>
      <c r="AZ702" s="2411"/>
      <c r="CB702" s="2411"/>
      <c r="CC702" s="2411"/>
      <c r="CD702" s="2411"/>
    </row>
    <row r="703" spans="26:82" ht="14.25" customHeight="1" x14ac:dyDescent="0.25">
      <c r="Z703" s="2411"/>
      <c r="AA703" s="2411"/>
      <c r="AB703" s="2411"/>
      <c r="AC703" s="2411"/>
      <c r="AD703" s="2411"/>
      <c r="AE703" s="2411"/>
      <c r="AF703" s="2411"/>
      <c r="AG703" s="2411"/>
      <c r="AH703" s="2411"/>
      <c r="AI703" s="2411"/>
      <c r="AJ703" s="2411"/>
      <c r="AK703" s="2411"/>
      <c r="AL703" s="2411"/>
      <c r="AM703" s="2411"/>
      <c r="AN703" s="2411"/>
      <c r="AO703" s="2411"/>
      <c r="AP703" s="2411"/>
      <c r="AQ703" s="2411"/>
      <c r="AR703" s="2411"/>
      <c r="AS703" s="2411"/>
      <c r="AT703" s="2411"/>
      <c r="AU703" s="2411"/>
      <c r="AZ703" s="2411"/>
      <c r="CB703" s="2411"/>
      <c r="CC703" s="2411"/>
      <c r="CD703" s="2411"/>
    </row>
    <row r="704" spans="26:82" ht="14.25" customHeight="1" x14ac:dyDescent="0.25">
      <c r="Z704" s="2411"/>
      <c r="AA704" s="2411"/>
      <c r="AB704" s="2411"/>
      <c r="AC704" s="2411"/>
      <c r="AD704" s="2411"/>
      <c r="AE704" s="2411"/>
      <c r="AF704" s="2411"/>
      <c r="AG704" s="2411"/>
      <c r="AH704" s="2411"/>
      <c r="AI704" s="2411"/>
      <c r="AJ704" s="2411"/>
      <c r="AK704" s="2411"/>
      <c r="AL704" s="2411"/>
      <c r="AM704" s="2411"/>
      <c r="AN704" s="2411"/>
      <c r="AO704" s="2411"/>
      <c r="AP704" s="2411"/>
      <c r="AQ704" s="2411"/>
      <c r="AR704" s="2411"/>
      <c r="AS704" s="2411"/>
      <c r="AT704" s="2411"/>
      <c r="AU704" s="2411"/>
      <c r="AZ704" s="2411"/>
      <c r="CB704" s="2411"/>
      <c r="CC704" s="2411"/>
      <c r="CD704" s="2411"/>
    </row>
    <row r="705" spans="26:82" ht="14.25" customHeight="1" x14ac:dyDescent="0.25">
      <c r="Z705" s="2411"/>
      <c r="AA705" s="2411"/>
      <c r="AB705" s="2411"/>
      <c r="AC705" s="2411"/>
      <c r="AD705" s="2411"/>
      <c r="AE705" s="2411"/>
      <c r="AF705" s="2411"/>
      <c r="AG705" s="2411"/>
      <c r="AH705" s="2411"/>
      <c r="AI705" s="2411"/>
      <c r="AJ705" s="2411"/>
      <c r="AK705" s="2411"/>
      <c r="AL705" s="2411"/>
      <c r="AM705" s="2411"/>
      <c r="AN705" s="2411"/>
      <c r="AO705" s="2411"/>
      <c r="AP705" s="2411"/>
      <c r="AQ705" s="2411"/>
      <c r="AR705" s="2411"/>
      <c r="AS705" s="2411"/>
      <c r="AT705" s="2411"/>
      <c r="AU705" s="2411"/>
      <c r="AZ705" s="2411"/>
      <c r="CB705" s="2411"/>
      <c r="CC705" s="2411"/>
      <c r="CD705" s="2411"/>
    </row>
    <row r="706" spans="26:82" ht="14.25" customHeight="1" x14ac:dyDescent="0.25">
      <c r="Z706" s="2411"/>
      <c r="AA706" s="2411"/>
      <c r="AB706" s="2411"/>
      <c r="AC706" s="2411"/>
      <c r="AD706" s="2411"/>
      <c r="AE706" s="2411"/>
      <c r="AF706" s="2411"/>
      <c r="AG706" s="2411"/>
      <c r="AH706" s="2411"/>
      <c r="AI706" s="2411"/>
      <c r="AJ706" s="2411"/>
      <c r="AK706" s="2411"/>
      <c r="AL706" s="2411"/>
      <c r="AM706" s="2411"/>
      <c r="AN706" s="2411"/>
      <c r="AO706" s="2411"/>
      <c r="AP706" s="2411"/>
      <c r="AQ706" s="2411"/>
      <c r="AR706" s="2411"/>
      <c r="AS706" s="2411"/>
      <c r="AT706" s="2411"/>
      <c r="AU706" s="2411"/>
      <c r="AZ706" s="2411"/>
      <c r="CB706" s="2411"/>
      <c r="CC706" s="2411"/>
      <c r="CD706" s="2411"/>
    </row>
    <row r="707" spans="26:82" ht="14.25" customHeight="1" x14ac:dyDescent="0.25">
      <c r="Z707" s="2411"/>
      <c r="AA707" s="2411"/>
      <c r="AB707" s="2411"/>
      <c r="AC707" s="2411"/>
      <c r="AD707" s="2411"/>
      <c r="AE707" s="2411"/>
      <c r="AF707" s="2411"/>
      <c r="AG707" s="2411"/>
      <c r="AH707" s="2411"/>
      <c r="AI707" s="2411"/>
      <c r="AJ707" s="2411"/>
      <c r="AK707" s="2411"/>
      <c r="AL707" s="2411"/>
      <c r="AM707" s="2411"/>
      <c r="AN707" s="2411"/>
      <c r="AO707" s="2411"/>
      <c r="AP707" s="2411"/>
      <c r="AQ707" s="2411"/>
      <c r="AR707" s="2411"/>
      <c r="AS707" s="2411"/>
      <c r="AT707" s="2411"/>
      <c r="AU707" s="2411"/>
      <c r="AZ707" s="2411"/>
      <c r="CB707" s="2411"/>
      <c r="CC707" s="2411"/>
      <c r="CD707" s="2411"/>
    </row>
    <row r="708" spans="26:82" ht="14.25" customHeight="1" x14ac:dyDescent="0.25">
      <c r="Z708" s="2411"/>
      <c r="AA708" s="2411"/>
      <c r="AB708" s="2411"/>
      <c r="AC708" s="2411"/>
      <c r="AD708" s="2411"/>
      <c r="AE708" s="2411"/>
      <c r="AF708" s="2411"/>
      <c r="AG708" s="2411"/>
      <c r="AH708" s="2411"/>
      <c r="AI708" s="2411"/>
      <c r="AJ708" s="2411"/>
      <c r="AK708" s="2411"/>
      <c r="AL708" s="2411"/>
      <c r="AM708" s="2411"/>
      <c r="AN708" s="2411"/>
      <c r="AO708" s="2411"/>
      <c r="AP708" s="2411"/>
      <c r="AQ708" s="2411"/>
      <c r="AR708" s="2411"/>
      <c r="AS708" s="2411"/>
      <c r="AT708" s="2411"/>
      <c r="AU708" s="2411"/>
      <c r="AZ708" s="2411"/>
      <c r="CB708" s="2411"/>
      <c r="CC708" s="2411"/>
      <c r="CD708" s="2411"/>
    </row>
    <row r="709" spans="26:82" ht="14.25" customHeight="1" x14ac:dyDescent="0.25">
      <c r="Z709" s="2411"/>
      <c r="AA709" s="2411"/>
      <c r="AB709" s="2411"/>
      <c r="AC709" s="2411"/>
      <c r="AD709" s="2411"/>
      <c r="AE709" s="2411"/>
      <c r="AF709" s="2411"/>
      <c r="AG709" s="2411"/>
      <c r="AH709" s="2411"/>
      <c r="AI709" s="2411"/>
      <c r="AJ709" s="2411"/>
      <c r="AK709" s="2411"/>
      <c r="AL709" s="2411"/>
      <c r="AM709" s="2411"/>
      <c r="AN709" s="2411"/>
      <c r="AO709" s="2411"/>
      <c r="AP709" s="2411"/>
      <c r="AQ709" s="2411"/>
      <c r="AR709" s="2411"/>
      <c r="AS709" s="2411"/>
      <c r="AT709" s="2411"/>
      <c r="AU709" s="2411"/>
      <c r="AZ709" s="2411"/>
      <c r="CB709" s="2411"/>
      <c r="CC709" s="2411"/>
      <c r="CD709" s="2411"/>
    </row>
    <row r="710" spans="26:82" ht="14.25" customHeight="1" x14ac:dyDescent="0.25">
      <c r="Z710" s="2411"/>
      <c r="AA710" s="2411"/>
      <c r="AB710" s="2411"/>
      <c r="AC710" s="2411"/>
      <c r="AD710" s="2411"/>
      <c r="AE710" s="2411"/>
      <c r="AF710" s="2411"/>
      <c r="AG710" s="2411"/>
      <c r="AH710" s="2411"/>
      <c r="AI710" s="2411"/>
      <c r="AJ710" s="2411"/>
      <c r="AK710" s="2411"/>
      <c r="AL710" s="2411"/>
      <c r="AM710" s="2411"/>
      <c r="AN710" s="2411"/>
      <c r="AO710" s="2411"/>
      <c r="AP710" s="2411"/>
      <c r="AQ710" s="2411"/>
      <c r="AR710" s="2411"/>
      <c r="AS710" s="2411"/>
      <c r="AT710" s="2411"/>
      <c r="AU710" s="2411"/>
      <c r="AZ710" s="2411"/>
      <c r="CB710" s="2411"/>
      <c r="CC710" s="2411"/>
      <c r="CD710" s="2411"/>
    </row>
    <row r="711" spans="26:82" ht="14.25" customHeight="1" x14ac:dyDescent="0.25">
      <c r="Z711" s="2411"/>
      <c r="AA711" s="2411"/>
      <c r="AB711" s="2411"/>
      <c r="AC711" s="2411"/>
      <c r="AD711" s="2411"/>
      <c r="AE711" s="2411"/>
      <c r="AF711" s="2411"/>
      <c r="AG711" s="2411"/>
      <c r="AH711" s="2411"/>
      <c r="AI711" s="2411"/>
      <c r="AJ711" s="2411"/>
      <c r="AK711" s="2411"/>
      <c r="AL711" s="2411"/>
      <c r="AM711" s="2411"/>
      <c r="AN711" s="2411"/>
      <c r="AO711" s="2411"/>
      <c r="AP711" s="2411"/>
      <c r="AQ711" s="2411"/>
      <c r="AR711" s="2411"/>
      <c r="AS711" s="2411"/>
      <c r="AT711" s="2411"/>
      <c r="AU711" s="2411"/>
      <c r="AZ711" s="2411"/>
      <c r="CB711" s="2411"/>
      <c r="CC711" s="2411"/>
      <c r="CD711" s="2411"/>
    </row>
    <row r="712" spans="26:82" ht="14.25" customHeight="1" x14ac:dyDescent="0.25">
      <c r="Z712" s="2411"/>
      <c r="AA712" s="2411"/>
      <c r="AB712" s="2411"/>
      <c r="AC712" s="2411"/>
      <c r="AD712" s="2411"/>
      <c r="AE712" s="2411"/>
      <c r="AF712" s="2411"/>
      <c r="AG712" s="2411"/>
      <c r="AH712" s="2411"/>
      <c r="AI712" s="2411"/>
      <c r="AJ712" s="2411"/>
      <c r="AK712" s="2411"/>
      <c r="AL712" s="2411"/>
      <c r="AM712" s="2411"/>
      <c r="AN712" s="2411"/>
      <c r="AO712" s="2411"/>
      <c r="AP712" s="2411"/>
      <c r="AQ712" s="2411"/>
      <c r="AR712" s="2411"/>
      <c r="AS712" s="2411"/>
      <c r="AT712" s="2411"/>
      <c r="AU712" s="2411"/>
      <c r="AZ712" s="2411"/>
      <c r="CB712" s="2411"/>
      <c r="CC712" s="2411"/>
      <c r="CD712" s="2411"/>
    </row>
    <row r="713" spans="26:82" ht="14.25" customHeight="1" x14ac:dyDescent="0.25">
      <c r="Z713" s="2411"/>
      <c r="AA713" s="2411"/>
      <c r="AB713" s="2411"/>
      <c r="AC713" s="2411"/>
      <c r="AD713" s="2411"/>
      <c r="AE713" s="2411"/>
      <c r="AF713" s="2411"/>
      <c r="AG713" s="2411"/>
      <c r="AH713" s="2411"/>
      <c r="AI713" s="2411"/>
      <c r="AJ713" s="2411"/>
      <c r="AK713" s="2411"/>
      <c r="AL713" s="2411"/>
      <c r="AM713" s="2411"/>
      <c r="AN713" s="2411"/>
      <c r="AO713" s="2411"/>
      <c r="AP713" s="2411"/>
      <c r="AQ713" s="2411"/>
      <c r="AR713" s="2411"/>
      <c r="AS713" s="2411"/>
      <c r="AT713" s="2411"/>
      <c r="AU713" s="2411"/>
      <c r="AZ713" s="2411"/>
      <c r="CB713" s="2411"/>
      <c r="CC713" s="2411"/>
      <c r="CD713" s="2411"/>
    </row>
    <row r="714" spans="26:82" ht="14.25" customHeight="1" x14ac:dyDescent="0.25">
      <c r="Z714" s="2411"/>
      <c r="AA714" s="2411"/>
      <c r="AB714" s="2411"/>
      <c r="AC714" s="2411"/>
      <c r="AD714" s="2411"/>
      <c r="AE714" s="2411"/>
      <c r="AF714" s="2411"/>
      <c r="AG714" s="2411"/>
      <c r="AH714" s="2411"/>
      <c r="AI714" s="2411"/>
      <c r="AJ714" s="2411"/>
      <c r="AK714" s="2411"/>
      <c r="AL714" s="2411"/>
      <c r="AM714" s="2411"/>
      <c r="AN714" s="2411"/>
      <c r="AO714" s="2411"/>
      <c r="AP714" s="2411"/>
      <c r="AQ714" s="2411"/>
      <c r="AR714" s="2411"/>
      <c r="AS714" s="2411"/>
      <c r="AT714" s="2411"/>
      <c r="AU714" s="2411"/>
      <c r="AZ714" s="2411"/>
      <c r="CB714" s="2411"/>
      <c r="CC714" s="2411"/>
      <c r="CD714" s="2411"/>
    </row>
    <row r="715" spans="26:82" ht="14.25" customHeight="1" x14ac:dyDescent="0.25">
      <c r="Z715" s="2411"/>
      <c r="AA715" s="2411"/>
      <c r="AB715" s="2411"/>
      <c r="AC715" s="2411"/>
      <c r="AD715" s="2411"/>
      <c r="AE715" s="2411"/>
      <c r="AF715" s="2411"/>
      <c r="AG715" s="2411"/>
      <c r="AH715" s="2411"/>
      <c r="AI715" s="2411"/>
      <c r="AJ715" s="2411"/>
      <c r="AK715" s="2411"/>
      <c r="AL715" s="2411"/>
      <c r="AM715" s="2411"/>
      <c r="AN715" s="2411"/>
      <c r="AO715" s="2411"/>
      <c r="AP715" s="2411"/>
      <c r="AQ715" s="2411"/>
      <c r="AR715" s="2411"/>
      <c r="AS715" s="2411"/>
      <c r="AT715" s="2411"/>
      <c r="AU715" s="2411"/>
      <c r="AZ715" s="2411"/>
      <c r="CB715" s="2411"/>
      <c r="CC715" s="2411"/>
      <c r="CD715" s="2411"/>
    </row>
    <row r="716" spans="26:82" ht="14.25" customHeight="1" x14ac:dyDescent="0.25">
      <c r="Z716" s="2411"/>
      <c r="AA716" s="2411"/>
      <c r="AB716" s="2411"/>
      <c r="AC716" s="2411"/>
      <c r="AD716" s="2411"/>
      <c r="AE716" s="2411"/>
      <c r="AF716" s="2411"/>
      <c r="AG716" s="2411"/>
      <c r="AH716" s="2411"/>
      <c r="AI716" s="2411"/>
      <c r="AJ716" s="2411"/>
      <c r="AK716" s="2411"/>
      <c r="AL716" s="2411"/>
      <c r="AM716" s="2411"/>
      <c r="AN716" s="2411"/>
      <c r="AO716" s="2411"/>
      <c r="AP716" s="2411"/>
      <c r="AQ716" s="2411"/>
      <c r="AR716" s="2411"/>
      <c r="AS716" s="2411"/>
      <c r="AT716" s="2411"/>
      <c r="AU716" s="2411"/>
      <c r="AZ716" s="2411"/>
      <c r="CB716" s="2411"/>
      <c r="CC716" s="2411"/>
      <c r="CD716" s="2411"/>
    </row>
    <row r="717" spans="26:82" ht="14.25" customHeight="1" x14ac:dyDescent="0.25">
      <c r="Z717" s="2411"/>
      <c r="AA717" s="2411"/>
      <c r="AB717" s="2411"/>
      <c r="AC717" s="2411"/>
      <c r="AD717" s="2411"/>
      <c r="AE717" s="2411"/>
      <c r="AF717" s="2411"/>
      <c r="AG717" s="2411"/>
      <c r="AH717" s="2411"/>
      <c r="AI717" s="2411"/>
      <c r="AJ717" s="2411"/>
      <c r="AK717" s="2411"/>
      <c r="AL717" s="2411"/>
      <c r="AM717" s="2411"/>
      <c r="AN717" s="2411"/>
      <c r="AO717" s="2411"/>
      <c r="AP717" s="2411"/>
      <c r="AQ717" s="2411"/>
      <c r="AR717" s="2411"/>
      <c r="AS717" s="2411"/>
      <c r="AT717" s="2411"/>
      <c r="AU717" s="2411"/>
      <c r="AZ717" s="2411"/>
      <c r="CB717" s="2411"/>
      <c r="CC717" s="2411"/>
      <c r="CD717" s="2411"/>
    </row>
    <row r="718" spans="26:82" ht="14.25" customHeight="1" x14ac:dyDescent="0.25">
      <c r="Z718" s="2411"/>
      <c r="AA718" s="2411"/>
      <c r="AB718" s="2411"/>
      <c r="AC718" s="2411"/>
      <c r="AD718" s="2411"/>
      <c r="AE718" s="2411"/>
      <c r="AF718" s="2411"/>
      <c r="AG718" s="2411"/>
      <c r="AH718" s="2411"/>
      <c r="AI718" s="2411"/>
      <c r="AJ718" s="2411"/>
      <c r="AK718" s="2411"/>
      <c r="AL718" s="2411"/>
      <c r="AM718" s="2411"/>
      <c r="AN718" s="2411"/>
      <c r="AO718" s="2411"/>
      <c r="AP718" s="2411"/>
      <c r="AQ718" s="2411"/>
      <c r="AR718" s="2411"/>
      <c r="AS718" s="2411"/>
      <c r="AT718" s="2411"/>
      <c r="AU718" s="2411"/>
      <c r="AZ718" s="2411"/>
      <c r="CB718" s="2411"/>
      <c r="CC718" s="2411"/>
      <c r="CD718" s="2411"/>
    </row>
    <row r="719" spans="26:82" ht="14.25" customHeight="1" x14ac:dyDescent="0.25">
      <c r="Z719" s="2411"/>
      <c r="AA719" s="2411"/>
      <c r="AB719" s="2411"/>
      <c r="AC719" s="2411"/>
      <c r="AD719" s="2411"/>
      <c r="AE719" s="2411"/>
      <c r="AF719" s="2411"/>
      <c r="AG719" s="2411"/>
      <c r="AH719" s="2411"/>
      <c r="AI719" s="2411"/>
      <c r="AJ719" s="2411"/>
      <c r="AK719" s="2411"/>
      <c r="AL719" s="2411"/>
      <c r="AM719" s="2411"/>
      <c r="AN719" s="2411"/>
      <c r="AO719" s="2411"/>
      <c r="AP719" s="2411"/>
      <c r="AQ719" s="2411"/>
      <c r="AR719" s="2411"/>
      <c r="AS719" s="2411"/>
      <c r="AT719" s="2411"/>
      <c r="AU719" s="2411"/>
      <c r="AZ719" s="2411"/>
      <c r="CB719" s="2411"/>
      <c r="CC719" s="2411"/>
      <c r="CD719" s="2411"/>
    </row>
    <row r="720" spans="26:82" ht="14.25" customHeight="1" x14ac:dyDescent="0.25">
      <c r="Z720" s="2411"/>
      <c r="AA720" s="2411"/>
      <c r="AB720" s="2411"/>
      <c r="AC720" s="2411"/>
      <c r="AD720" s="2411"/>
      <c r="AE720" s="2411"/>
      <c r="AF720" s="2411"/>
      <c r="AG720" s="2411"/>
      <c r="AH720" s="2411"/>
      <c r="AI720" s="2411"/>
      <c r="AJ720" s="2411"/>
      <c r="AK720" s="2411"/>
      <c r="AL720" s="2411"/>
      <c r="AM720" s="2411"/>
      <c r="AN720" s="2411"/>
      <c r="AO720" s="2411"/>
      <c r="AP720" s="2411"/>
      <c r="AQ720" s="2411"/>
      <c r="AR720" s="2411"/>
      <c r="AS720" s="2411"/>
      <c r="AT720" s="2411"/>
      <c r="AU720" s="2411"/>
      <c r="AZ720" s="2411"/>
      <c r="CB720" s="2411"/>
      <c r="CC720" s="2411"/>
      <c r="CD720" s="2411"/>
    </row>
    <row r="721" spans="26:82" ht="14.25" customHeight="1" x14ac:dyDescent="0.25">
      <c r="Z721" s="2411"/>
      <c r="AA721" s="2411"/>
      <c r="AB721" s="2411"/>
      <c r="AC721" s="2411"/>
      <c r="AD721" s="2411"/>
      <c r="AE721" s="2411"/>
      <c r="AF721" s="2411"/>
      <c r="AG721" s="2411"/>
      <c r="AH721" s="2411"/>
      <c r="AI721" s="2411"/>
      <c r="AJ721" s="2411"/>
      <c r="AK721" s="2411"/>
      <c r="AL721" s="2411"/>
      <c r="AM721" s="2411"/>
      <c r="AN721" s="2411"/>
      <c r="AO721" s="2411"/>
      <c r="AP721" s="2411"/>
      <c r="AQ721" s="2411"/>
      <c r="AR721" s="2411"/>
      <c r="AS721" s="2411"/>
      <c r="AT721" s="2411"/>
      <c r="AU721" s="2411"/>
      <c r="AZ721" s="2411"/>
      <c r="CB721" s="2411"/>
      <c r="CC721" s="2411"/>
      <c r="CD721" s="2411"/>
    </row>
    <row r="722" spans="26:82" ht="14.25" customHeight="1" x14ac:dyDescent="0.25">
      <c r="Z722" s="2411"/>
      <c r="AA722" s="2411"/>
      <c r="AB722" s="2411"/>
      <c r="AC722" s="2411"/>
      <c r="AD722" s="2411"/>
      <c r="AE722" s="2411"/>
      <c r="AF722" s="2411"/>
      <c r="AG722" s="2411"/>
      <c r="AH722" s="2411"/>
      <c r="AI722" s="2411"/>
      <c r="AJ722" s="2411"/>
      <c r="AK722" s="2411"/>
      <c r="AL722" s="2411"/>
      <c r="AM722" s="2411"/>
      <c r="AN722" s="2411"/>
      <c r="AO722" s="2411"/>
      <c r="AP722" s="2411"/>
      <c r="AQ722" s="2411"/>
      <c r="AR722" s="2411"/>
      <c r="AS722" s="2411"/>
      <c r="AT722" s="2411"/>
      <c r="AU722" s="2411"/>
      <c r="AZ722" s="2411"/>
      <c r="CB722" s="2411"/>
      <c r="CC722" s="2411"/>
      <c r="CD722" s="2411"/>
    </row>
    <row r="723" spans="26:82" ht="14.25" customHeight="1" x14ac:dyDescent="0.25">
      <c r="Z723" s="2411"/>
      <c r="AA723" s="2411"/>
      <c r="AB723" s="2411"/>
      <c r="AC723" s="2411"/>
      <c r="AD723" s="2411"/>
      <c r="AE723" s="2411"/>
      <c r="AF723" s="2411"/>
      <c r="AG723" s="2411"/>
      <c r="AH723" s="2411"/>
      <c r="AI723" s="2411"/>
      <c r="AJ723" s="2411"/>
      <c r="AK723" s="2411"/>
      <c r="AL723" s="2411"/>
      <c r="AM723" s="2411"/>
      <c r="AN723" s="2411"/>
      <c r="AO723" s="2411"/>
      <c r="AP723" s="2411"/>
      <c r="AQ723" s="2411"/>
      <c r="AR723" s="2411"/>
      <c r="AS723" s="2411"/>
      <c r="AT723" s="2411"/>
      <c r="AU723" s="2411"/>
      <c r="AZ723" s="2411"/>
      <c r="CB723" s="2411"/>
      <c r="CC723" s="2411"/>
      <c r="CD723" s="2411"/>
    </row>
    <row r="724" spans="26:82" ht="14.25" customHeight="1" x14ac:dyDescent="0.25">
      <c r="Z724" s="2411"/>
      <c r="AA724" s="2411"/>
      <c r="AB724" s="2411"/>
      <c r="AC724" s="2411"/>
      <c r="AD724" s="2411"/>
      <c r="AE724" s="2411"/>
      <c r="AF724" s="2411"/>
      <c r="AG724" s="2411"/>
      <c r="AH724" s="2411"/>
      <c r="AI724" s="2411"/>
      <c r="AJ724" s="2411"/>
      <c r="AK724" s="2411"/>
      <c r="AL724" s="2411"/>
      <c r="AM724" s="2411"/>
      <c r="AN724" s="2411"/>
      <c r="AO724" s="2411"/>
      <c r="AP724" s="2411"/>
      <c r="AQ724" s="2411"/>
      <c r="AR724" s="2411"/>
      <c r="AS724" s="2411"/>
      <c r="AT724" s="2411"/>
      <c r="AU724" s="2411"/>
      <c r="AZ724" s="2411"/>
      <c r="CB724" s="2411"/>
      <c r="CC724" s="2411"/>
      <c r="CD724" s="2411"/>
    </row>
    <row r="725" spans="26:82" ht="14.25" customHeight="1" x14ac:dyDescent="0.25">
      <c r="Z725" s="2411"/>
      <c r="AA725" s="2411"/>
      <c r="AB725" s="2411"/>
      <c r="AC725" s="2411"/>
      <c r="AD725" s="2411"/>
      <c r="AE725" s="2411"/>
      <c r="AF725" s="2411"/>
      <c r="AG725" s="2411"/>
      <c r="AH725" s="2411"/>
      <c r="AI725" s="2411"/>
      <c r="AJ725" s="2411"/>
      <c r="AK725" s="2411"/>
      <c r="AL725" s="2411"/>
      <c r="AM725" s="2411"/>
      <c r="AN725" s="2411"/>
      <c r="AO725" s="2411"/>
      <c r="AP725" s="2411"/>
      <c r="AQ725" s="2411"/>
      <c r="AR725" s="2411"/>
      <c r="AS725" s="2411"/>
      <c r="AT725" s="2411"/>
      <c r="AU725" s="2411"/>
      <c r="AZ725" s="2411"/>
      <c r="CB725" s="2411"/>
      <c r="CC725" s="2411"/>
      <c r="CD725" s="2411"/>
    </row>
    <row r="726" spans="26:82" ht="14.25" customHeight="1" x14ac:dyDescent="0.25">
      <c r="Z726" s="2411"/>
      <c r="AA726" s="2411"/>
      <c r="AB726" s="2411"/>
      <c r="AC726" s="2411"/>
      <c r="AD726" s="2411"/>
      <c r="AE726" s="2411"/>
      <c r="AF726" s="2411"/>
      <c r="AG726" s="2411"/>
      <c r="AH726" s="2411"/>
      <c r="AI726" s="2411"/>
      <c r="AJ726" s="2411"/>
      <c r="AK726" s="2411"/>
      <c r="AL726" s="2411"/>
      <c r="AM726" s="2411"/>
      <c r="AN726" s="2411"/>
      <c r="AO726" s="2411"/>
      <c r="AP726" s="2411"/>
      <c r="AQ726" s="2411"/>
      <c r="AR726" s="2411"/>
      <c r="AS726" s="2411"/>
      <c r="AT726" s="2411"/>
      <c r="AU726" s="2411"/>
      <c r="AZ726" s="2411"/>
      <c r="CB726" s="2411"/>
      <c r="CC726" s="2411"/>
      <c r="CD726" s="2411"/>
    </row>
    <row r="727" spans="26:82" ht="14.25" customHeight="1" x14ac:dyDescent="0.25">
      <c r="Z727" s="2411"/>
      <c r="AA727" s="2411"/>
      <c r="AB727" s="2411"/>
      <c r="AC727" s="2411"/>
      <c r="AD727" s="2411"/>
      <c r="AE727" s="2411"/>
      <c r="AF727" s="2411"/>
      <c r="AG727" s="2411"/>
      <c r="AH727" s="2411"/>
      <c r="AI727" s="2411"/>
      <c r="AJ727" s="2411"/>
      <c r="AK727" s="2411"/>
      <c r="AL727" s="2411"/>
      <c r="AM727" s="2411"/>
      <c r="AN727" s="2411"/>
      <c r="AO727" s="2411"/>
      <c r="AP727" s="2411"/>
      <c r="AQ727" s="2411"/>
      <c r="AR727" s="2411"/>
      <c r="AS727" s="2411"/>
      <c r="AT727" s="2411"/>
      <c r="AU727" s="2411"/>
      <c r="AZ727" s="2411"/>
      <c r="CB727" s="2411"/>
      <c r="CC727" s="2411"/>
      <c r="CD727" s="2411"/>
    </row>
    <row r="728" spans="26:82" ht="14.25" customHeight="1" x14ac:dyDescent="0.25">
      <c r="Z728" s="2411"/>
      <c r="AA728" s="2411"/>
      <c r="AB728" s="2411"/>
      <c r="AC728" s="2411"/>
      <c r="AD728" s="2411"/>
      <c r="AE728" s="2411"/>
      <c r="AF728" s="2411"/>
      <c r="AG728" s="2411"/>
      <c r="AH728" s="2411"/>
      <c r="AI728" s="2411"/>
      <c r="AJ728" s="2411"/>
      <c r="AK728" s="2411"/>
      <c r="AL728" s="2411"/>
      <c r="AM728" s="2411"/>
      <c r="AN728" s="2411"/>
      <c r="AO728" s="2411"/>
      <c r="AP728" s="2411"/>
      <c r="AQ728" s="2411"/>
      <c r="AR728" s="2411"/>
      <c r="AS728" s="2411"/>
      <c r="AT728" s="2411"/>
      <c r="AU728" s="2411"/>
      <c r="AZ728" s="2411"/>
      <c r="CB728" s="2411"/>
      <c r="CC728" s="2411"/>
      <c r="CD728" s="2411"/>
    </row>
    <row r="729" spans="26:82" ht="14.25" customHeight="1" x14ac:dyDescent="0.25">
      <c r="Z729" s="2411"/>
      <c r="AA729" s="2411"/>
      <c r="AB729" s="2411"/>
      <c r="AC729" s="2411"/>
      <c r="AD729" s="2411"/>
      <c r="AE729" s="2411"/>
      <c r="AF729" s="2411"/>
      <c r="AG729" s="2411"/>
      <c r="AH729" s="2411"/>
      <c r="AI729" s="2411"/>
      <c r="AJ729" s="2411"/>
      <c r="AK729" s="2411"/>
      <c r="AL729" s="2411"/>
      <c r="AM729" s="2411"/>
      <c r="AN729" s="2411"/>
      <c r="AO729" s="2411"/>
      <c r="AP729" s="2411"/>
      <c r="AQ729" s="2411"/>
      <c r="AR729" s="2411"/>
      <c r="AS729" s="2411"/>
      <c r="AT729" s="2411"/>
      <c r="AU729" s="2411"/>
      <c r="AZ729" s="2411"/>
      <c r="CB729" s="2411"/>
      <c r="CC729" s="2411"/>
      <c r="CD729" s="2411"/>
    </row>
    <row r="730" spans="26:82" ht="14.25" customHeight="1" x14ac:dyDescent="0.25">
      <c r="Z730" s="2411"/>
      <c r="AA730" s="2411"/>
      <c r="AB730" s="2411"/>
      <c r="AC730" s="2411"/>
      <c r="AD730" s="2411"/>
      <c r="AE730" s="2411"/>
      <c r="AF730" s="2411"/>
      <c r="AG730" s="2411"/>
      <c r="AH730" s="2411"/>
      <c r="AI730" s="2411"/>
      <c r="AJ730" s="2411"/>
      <c r="AK730" s="2411"/>
      <c r="AL730" s="2411"/>
      <c r="AM730" s="2411"/>
      <c r="AN730" s="2411"/>
      <c r="AO730" s="2411"/>
      <c r="AP730" s="2411"/>
      <c r="AQ730" s="2411"/>
      <c r="AR730" s="2411"/>
      <c r="AS730" s="2411"/>
      <c r="AT730" s="2411"/>
      <c r="AU730" s="2411"/>
      <c r="AZ730" s="2411"/>
      <c r="CB730" s="2411"/>
      <c r="CC730" s="2411"/>
      <c r="CD730" s="2411"/>
    </row>
    <row r="731" spans="26:82" ht="14.25" customHeight="1" x14ac:dyDescent="0.25">
      <c r="Z731" s="2411"/>
      <c r="AA731" s="2411"/>
      <c r="AB731" s="2411"/>
      <c r="AC731" s="2411"/>
      <c r="AD731" s="2411"/>
      <c r="AE731" s="2411"/>
      <c r="AF731" s="2411"/>
      <c r="AG731" s="2411"/>
      <c r="AH731" s="2411"/>
      <c r="AI731" s="2411"/>
      <c r="AJ731" s="2411"/>
      <c r="AK731" s="2411"/>
      <c r="AL731" s="2411"/>
      <c r="AM731" s="2411"/>
      <c r="AN731" s="2411"/>
      <c r="AO731" s="2411"/>
      <c r="AP731" s="2411"/>
      <c r="AQ731" s="2411"/>
      <c r="AR731" s="2411"/>
      <c r="AS731" s="2411"/>
      <c r="AT731" s="2411"/>
      <c r="AU731" s="2411"/>
      <c r="AZ731" s="2411"/>
      <c r="CB731" s="2411"/>
      <c r="CC731" s="2411"/>
      <c r="CD731" s="2411"/>
    </row>
    <row r="732" spans="26:82" ht="14.25" customHeight="1" x14ac:dyDescent="0.25">
      <c r="Z732" s="2411"/>
      <c r="AA732" s="2411"/>
      <c r="AB732" s="2411"/>
      <c r="AC732" s="2411"/>
      <c r="AD732" s="2411"/>
      <c r="AE732" s="2411"/>
      <c r="AF732" s="2411"/>
      <c r="AG732" s="2411"/>
      <c r="AH732" s="2411"/>
      <c r="AI732" s="2411"/>
      <c r="AJ732" s="2411"/>
      <c r="AK732" s="2411"/>
      <c r="AL732" s="2411"/>
      <c r="AM732" s="2411"/>
      <c r="AN732" s="2411"/>
      <c r="AO732" s="2411"/>
      <c r="AP732" s="2411"/>
      <c r="AQ732" s="2411"/>
      <c r="AR732" s="2411"/>
      <c r="AS732" s="2411"/>
      <c r="AT732" s="2411"/>
      <c r="AU732" s="2411"/>
      <c r="AZ732" s="2411"/>
      <c r="CB732" s="2411"/>
      <c r="CC732" s="2411"/>
      <c r="CD732" s="2411"/>
    </row>
    <row r="733" spans="26:82" ht="14.25" customHeight="1" x14ac:dyDescent="0.25">
      <c r="Z733" s="2411"/>
      <c r="AA733" s="2411"/>
      <c r="AB733" s="2411"/>
      <c r="AC733" s="2411"/>
      <c r="AD733" s="2411"/>
      <c r="AE733" s="2411"/>
      <c r="AF733" s="2411"/>
      <c r="AG733" s="2411"/>
      <c r="AH733" s="2411"/>
      <c r="AI733" s="2411"/>
      <c r="AJ733" s="2411"/>
      <c r="AK733" s="2411"/>
      <c r="AL733" s="2411"/>
      <c r="AM733" s="2411"/>
      <c r="AN733" s="2411"/>
      <c r="AO733" s="2411"/>
      <c r="AP733" s="2411"/>
      <c r="AQ733" s="2411"/>
      <c r="AR733" s="2411"/>
      <c r="AS733" s="2411"/>
      <c r="AT733" s="2411"/>
      <c r="AU733" s="2411"/>
      <c r="AZ733" s="2411"/>
      <c r="CB733" s="2411"/>
      <c r="CC733" s="2411"/>
      <c r="CD733" s="2411"/>
    </row>
    <row r="734" spans="26:82" ht="14.25" customHeight="1" x14ac:dyDescent="0.25">
      <c r="Z734" s="2411"/>
      <c r="AA734" s="2411"/>
      <c r="AB734" s="2411"/>
      <c r="AC734" s="2411"/>
      <c r="AD734" s="2411"/>
      <c r="AE734" s="2411"/>
      <c r="AF734" s="2411"/>
      <c r="AG734" s="2411"/>
      <c r="AH734" s="2411"/>
      <c r="AI734" s="2411"/>
      <c r="AJ734" s="2411"/>
      <c r="AK734" s="2411"/>
      <c r="AL734" s="2411"/>
      <c r="AM734" s="2411"/>
      <c r="AN734" s="2411"/>
      <c r="AO734" s="2411"/>
      <c r="AP734" s="2411"/>
      <c r="AQ734" s="2411"/>
      <c r="AR734" s="2411"/>
      <c r="AS734" s="2411"/>
      <c r="AT734" s="2411"/>
      <c r="AU734" s="2411"/>
      <c r="AZ734" s="2411"/>
      <c r="CB734" s="2411"/>
      <c r="CC734" s="2411"/>
      <c r="CD734" s="2411"/>
    </row>
    <row r="735" spans="26:82" ht="14.25" customHeight="1" x14ac:dyDescent="0.25">
      <c r="Z735" s="2411"/>
      <c r="AA735" s="2411"/>
      <c r="AB735" s="2411"/>
      <c r="AC735" s="2411"/>
      <c r="AD735" s="2411"/>
      <c r="AE735" s="2411"/>
      <c r="AF735" s="2411"/>
      <c r="AG735" s="2411"/>
      <c r="AH735" s="2411"/>
      <c r="AI735" s="2411"/>
      <c r="AJ735" s="2411"/>
      <c r="AK735" s="2411"/>
      <c r="AL735" s="2411"/>
      <c r="AM735" s="2411"/>
      <c r="AN735" s="2411"/>
      <c r="AO735" s="2411"/>
      <c r="AP735" s="2411"/>
      <c r="AQ735" s="2411"/>
      <c r="AR735" s="2411"/>
      <c r="AS735" s="2411"/>
      <c r="AT735" s="2411"/>
      <c r="AU735" s="2411"/>
      <c r="AZ735" s="2411"/>
      <c r="CB735" s="2411"/>
      <c r="CC735" s="2411"/>
      <c r="CD735" s="2411"/>
    </row>
    <row r="736" spans="26:82" ht="14.25" customHeight="1" x14ac:dyDescent="0.25">
      <c r="Z736" s="2411"/>
      <c r="AA736" s="2411"/>
      <c r="AB736" s="2411"/>
      <c r="AC736" s="2411"/>
      <c r="AD736" s="2411"/>
      <c r="AE736" s="2411"/>
      <c r="AF736" s="2411"/>
      <c r="AG736" s="2411"/>
      <c r="AH736" s="2411"/>
      <c r="AI736" s="2411"/>
      <c r="AJ736" s="2411"/>
      <c r="AK736" s="2411"/>
      <c r="AL736" s="2411"/>
      <c r="AM736" s="2411"/>
      <c r="AN736" s="2411"/>
      <c r="AO736" s="2411"/>
      <c r="AP736" s="2411"/>
      <c r="AQ736" s="2411"/>
      <c r="AR736" s="2411"/>
      <c r="AS736" s="2411"/>
      <c r="AT736" s="2411"/>
      <c r="AU736" s="2411"/>
      <c r="AZ736" s="2411"/>
      <c r="CB736" s="2411"/>
      <c r="CC736" s="2411"/>
      <c r="CD736" s="2411"/>
    </row>
    <row r="737" spans="26:82" ht="14.25" customHeight="1" x14ac:dyDescent="0.25">
      <c r="Z737" s="2411"/>
      <c r="AA737" s="2411"/>
      <c r="AB737" s="2411"/>
      <c r="AC737" s="2411"/>
      <c r="AD737" s="2411"/>
      <c r="AE737" s="2411"/>
      <c r="AF737" s="2411"/>
      <c r="AG737" s="2411"/>
      <c r="AH737" s="2411"/>
      <c r="AI737" s="2411"/>
      <c r="AJ737" s="2411"/>
      <c r="AK737" s="2411"/>
      <c r="AL737" s="2411"/>
      <c r="AM737" s="2411"/>
      <c r="AN737" s="2411"/>
      <c r="AO737" s="2411"/>
      <c r="AP737" s="2411"/>
      <c r="AQ737" s="2411"/>
      <c r="AR737" s="2411"/>
      <c r="AS737" s="2411"/>
      <c r="AT737" s="2411"/>
      <c r="AU737" s="2411"/>
      <c r="AZ737" s="2411"/>
      <c r="CB737" s="2411"/>
      <c r="CC737" s="2411"/>
      <c r="CD737" s="2411"/>
    </row>
    <row r="738" spans="26:82" ht="14.25" customHeight="1" x14ac:dyDescent="0.25">
      <c r="Z738" s="2411"/>
      <c r="AA738" s="2411"/>
      <c r="AB738" s="2411"/>
      <c r="AC738" s="2411"/>
      <c r="AD738" s="2411"/>
      <c r="AE738" s="2411"/>
      <c r="AF738" s="2411"/>
      <c r="AG738" s="2411"/>
      <c r="AH738" s="2411"/>
      <c r="AI738" s="2411"/>
      <c r="AJ738" s="2411"/>
      <c r="AK738" s="2411"/>
      <c r="AL738" s="2411"/>
      <c r="AM738" s="2411"/>
      <c r="AN738" s="2411"/>
      <c r="AO738" s="2411"/>
      <c r="AP738" s="2411"/>
      <c r="AQ738" s="2411"/>
      <c r="AR738" s="2411"/>
      <c r="AS738" s="2411"/>
      <c r="AT738" s="2411"/>
      <c r="AU738" s="2411"/>
      <c r="AZ738" s="2411"/>
      <c r="CB738" s="2411"/>
      <c r="CC738" s="2411"/>
      <c r="CD738" s="2411"/>
    </row>
    <row r="739" spans="26:82" ht="14.25" customHeight="1" x14ac:dyDescent="0.25">
      <c r="Z739" s="2411"/>
      <c r="AA739" s="2411"/>
      <c r="AB739" s="2411"/>
      <c r="AC739" s="2411"/>
      <c r="AD739" s="2411"/>
      <c r="AE739" s="2411"/>
      <c r="AF739" s="2411"/>
      <c r="AG739" s="2411"/>
      <c r="AH739" s="2411"/>
      <c r="AI739" s="2411"/>
      <c r="AJ739" s="2411"/>
      <c r="AK739" s="2411"/>
      <c r="AL739" s="2411"/>
      <c r="AM739" s="2411"/>
      <c r="AN739" s="2411"/>
      <c r="AO739" s="2411"/>
      <c r="AP739" s="2411"/>
      <c r="AQ739" s="2411"/>
      <c r="AR739" s="2411"/>
      <c r="AS739" s="2411"/>
      <c r="AT739" s="2411"/>
      <c r="AU739" s="2411"/>
      <c r="AZ739" s="2411"/>
      <c r="CB739" s="2411"/>
      <c r="CC739" s="2411"/>
      <c r="CD739" s="2411"/>
    </row>
    <row r="740" spans="26:82" ht="14.25" customHeight="1" x14ac:dyDescent="0.25">
      <c r="Z740" s="2411"/>
      <c r="AA740" s="2411"/>
      <c r="AB740" s="2411"/>
      <c r="AC740" s="2411"/>
      <c r="AD740" s="2411"/>
      <c r="AE740" s="2411"/>
      <c r="AF740" s="2411"/>
      <c r="AG740" s="2411"/>
      <c r="AH740" s="2411"/>
      <c r="AI740" s="2411"/>
      <c r="AJ740" s="2411"/>
      <c r="AK740" s="2411"/>
      <c r="AL740" s="2411"/>
      <c r="AM740" s="2411"/>
      <c r="AN740" s="2411"/>
      <c r="AO740" s="2411"/>
      <c r="AP740" s="2411"/>
      <c r="AQ740" s="2411"/>
      <c r="AR740" s="2411"/>
      <c r="AS740" s="2411"/>
      <c r="AT740" s="2411"/>
      <c r="AU740" s="2411"/>
      <c r="AZ740" s="2411"/>
      <c r="CB740" s="2411"/>
      <c r="CC740" s="2411"/>
      <c r="CD740" s="2411"/>
    </row>
    <row r="741" spans="26:82" ht="14.25" customHeight="1" x14ac:dyDescent="0.25">
      <c r="Z741" s="2411"/>
      <c r="AA741" s="2411"/>
      <c r="AB741" s="2411"/>
      <c r="AC741" s="2411"/>
      <c r="AD741" s="2411"/>
      <c r="AE741" s="2411"/>
      <c r="AF741" s="2411"/>
      <c r="AG741" s="2411"/>
      <c r="AH741" s="2411"/>
      <c r="AI741" s="2411"/>
      <c r="AJ741" s="2411"/>
      <c r="AK741" s="2411"/>
      <c r="AL741" s="2411"/>
      <c r="AM741" s="2411"/>
      <c r="AN741" s="2411"/>
      <c r="AO741" s="2411"/>
      <c r="AP741" s="2411"/>
      <c r="AQ741" s="2411"/>
      <c r="AR741" s="2411"/>
      <c r="AS741" s="2411"/>
      <c r="AT741" s="2411"/>
      <c r="AU741" s="2411"/>
      <c r="AZ741" s="2411"/>
      <c r="CB741" s="2411"/>
      <c r="CC741" s="2411"/>
      <c r="CD741" s="2411"/>
    </row>
    <row r="742" spans="26:82" ht="14.25" customHeight="1" x14ac:dyDescent="0.25">
      <c r="Z742" s="2411"/>
      <c r="AA742" s="2411"/>
      <c r="AB742" s="2411"/>
      <c r="AC742" s="2411"/>
      <c r="AD742" s="2411"/>
      <c r="AE742" s="2411"/>
      <c r="AF742" s="2411"/>
      <c r="AG742" s="2411"/>
      <c r="AH742" s="2411"/>
      <c r="AI742" s="2411"/>
      <c r="AJ742" s="2411"/>
      <c r="AK742" s="2411"/>
      <c r="AL742" s="2411"/>
      <c r="AM742" s="2411"/>
      <c r="AN742" s="2411"/>
      <c r="AO742" s="2411"/>
      <c r="AP742" s="2411"/>
      <c r="AQ742" s="2411"/>
      <c r="AR742" s="2411"/>
      <c r="AS742" s="2411"/>
      <c r="AT742" s="2411"/>
      <c r="AU742" s="2411"/>
      <c r="AZ742" s="2411"/>
      <c r="CB742" s="2411"/>
      <c r="CC742" s="2411"/>
      <c r="CD742" s="2411"/>
    </row>
    <row r="743" spans="26:82" ht="14.25" customHeight="1" x14ac:dyDescent="0.25">
      <c r="Z743" s="2411"/>
      <c r="AA743" s="2411"/>
      <c r="AB743" s="2411"/>
      <c r="AC743" s="2411"/>
      <c r="AD743" s="2411"/>
      <c r="AE743" s="2411"/>
      <c r="AF743" s="2411"/>
      <c r="AG743" s="2411"/>
      <c r="AH743" s="2411"/>
      <c r="AI743" s="2411"/>
      <c r="AJ743" s="2411"/>
      <c r="AK743" s="2411"/>
      <c r="AL743" s="2411"/>
      <c r="AM743" s="2411"/>
      <c r="AN743" s="2411"/>
      <c r="AO743" s="2411"/>
      <c r="AP743" s="2411"/>
      <c r="AQ743" s="2411"/>
      <c r="AR743" s="2411"/>
      <c r="AS743" s="2411"/>
      <c r="AT743" s="2411"/>
      <c r="AU743" s="2411"/>
      <c r="AZ743" s="2411"/>
      <c r="CB743" s="2411"/>
      <c r="CC743" s="2411"/>
      <c r="CD743" s="2411"/>
    </row>
    <row r="744" spans="26:82" ht="14.25" customHeight="1" x14ac:dyDescent="0.25">
      <c r="Z744" s="2411"/>
      <c r="AA744" s="2411"/>
      <c r="AB744" s="2411"/>
      <c r="AC744" s="2411"/>
      <c r="AD744" s="2411"/>
      <c r="AE744" s="2411"/>
      <c r="AF744" s="2411"/>
      <c r="AG744" s="2411"/>
      <c r="AH744" s="2411"/>
      <c r="AI744" s="2411"/>
      <c r="AJ744" s="2411"/>
      <c r="AK744" s="2411"/>
      <c r="AL744" s="2411"/>
      <c r="AM744" s="2411"/>
      <c r="AN744" s="2411"/>
      <c r="AO744" s="2411"/>
      <c r="AP744" s="2411"/>
      <c r="AQ744" s="2411"/>
      <c r="AR744" s="2411"/>
      <c r="AS744" s="2411"/>
      <c r="AT744" s="2411"/>
      <c r="AU744" s="2411"/>
      <c r="AZ744" s="2411"/>
      <c r="CB744" s="2411"/>
      <c r="CC744" s="2411"/>
      <c r="CD744" s="2411"/>
    </row>
    <row r="745" spans="26:82" ht="14.25" customHeight="1" x14ac:dyDescent="0.25">
      <c r="Z745" s="2411"/>
      <c r="AA745" s="2411"/>
      <c r="AB745" s="2411"/>
      <c r="AC745" s="2411"/>
      <c r="AD745" s="2411"/>
      <c r="AE745" s="2411"/>
      <c r="AF745" s="2411"/>
      <c r="AG745" s="2411"/>
      <c r="AH745" s="2411"/>
      <c r="AI745" s="2411"/>
      <c r="AJ745" s="2411"/>
      <c r="AK745" s="2411"/>
      <c r="AL745" s="2411"/>
      <c r="AM745" s="2411"/>
      <c r="AN745" s="2411"/>
      <c r="AO745" s="2411"/>
      <c r="AP745" s="2411"/>
      <c r="AQ745" s="2411"/>
      <c r="AR745" s="2411"/>
      <c r="AS745" s="2411"/>
      <c r="AT745" s="2411"/>
      <c r="AU745" s="2411"/>
      <c r="AZ745" s="2411"/>
      <c r="CB745" s="2411"/>
      <c r="CC745" s="2411"/>
      <c r="CD745" s="2411"/>
    </row>
    <row r="746" spans="26:82" ht="14.25" customHeight="1" x14ac:dyDescent="0.25">
      <c r="Z746" s="2411"/>
      <c r="AA746" s="2411"/>
      <c r="AB746" s="2411"/>
      <c r="AC746" s="2411"/>
      <c r="AD746" s="2411"/>
      <c r="AE746" s="2411"/>
      <c r="AF746" s="2411"/>
      <c r="AG746" s="2411"/>
      <c r="AH746" s="2411"/>
      <c r="AI746" s="2411"/>
      <c r="AJ746" s="2411"/>
      <c r="AK746" s="2411"/>
      <c r="AL746" s="2411"/>
      <c r="AM746" s="2411"/>
      <c r="AN746" s="2411"/>
      <c r="AO746" s="2411"/>
      <c r="AP746" s="2411"/>
      <c r="AQ746" s="2411"/>
      <c r="AR746" s="2411"/>
      <c r="AS746" s="2411"/>
      <c r="AT746" s="2411"/>
      <c r="AU746" s="2411"/>
      <c r="AZ746" s="2411"/>
      <c r="CB746" s="2411"/>
      <c r="CC746" s="2411"/>
      <c r="CD746" s="2411"/>
    </row>
    <row r="747" spans="26:82" ht="14.25" customHeight="1" x14ac:dyDescent="0.25">
      <c r="Z747" s="2411"/>
      <c r="AA747" s="2411"/>
      <c r="AB747" s="2411"/>
      <c r="AC747" s="2411"/>
      <c r="AD747" s="2411"/>
      <c r="AE747" s="2411"/>
      <c r="AF747" s="2411"/>
      <c r="AG747" s="2411"/>
      <c r="AH747" s="2411"/>
      <c r="AI747" s="2411"/>
      <c r="AJ747" s="2411"/>
      <c r="AK747" s="2411"/>
      <c r="AL747" s="2411"/>
      <c r="AM747" s="2411"/>
      <c r="AN747" s="2411"/>
      <c r="AO747" s="2411"/>
      <c r="AP747" s="2411"/>
      <c r="AQ747" s="2411"/>
      <c r="AR747" s="2411"/>
      <c r="AS747" s="2411"/>
      <c r="AT747" s="2411"/>
      <c r="AU747" s="2411"/>
      <c r="AZ747" s="2411"/>
      <c r="CB747" s="2411"/>
      <c r="CC747" s="2411"/>
      <c r="CD747" s="2411"/>
    </row>
    <row r="748" spans="26:82" ht="14.25" customHeight="1" x14ac:dyDescent="0.25">
      <c r="Z748" s="2411"/>
      <c r="AA748" s="2411"/>
      <c r="AB748" s="2411"/>
      <c r="AC748" s="2411"/>
      <c r="AD748" s="2411"/>
      <c r="AE748" s="2411"/>
      <c r="AF748" s="2411"/>
      <c r="AG748" s="2411"/>
      <c r="AH748" s="2411"/>
      <c r="AI748" s="2411"/>
      <c r="AJ748" s="2411"/>
      <c r="AK748" s="2411"/>
      <c r="AL748" s="2411"/>
      <c r="AM748" s="2411"/>
      <c r="AN748" s="2411"/>
      <c r="AO748" s="2411"/>
      <c r="AP748" s="2411"/>
      <c r="AQ748" s="2411"/>
      <c r="AR748" s="2411"/>
      <c r="AS748" s="2411"/>
      <c r="AT748" s="2411"/>
      <c r="AU748" s="2411"/>
      <c r="AZ748" s="2411"/>
      <c r="CB748" s="2411"/>
      <c r="CC748" s="2411"/>
      <c r="CD748" s="2411"/>
    </row>
    <row r="749" spans="26:82" ht="14.25" customHeight="1" x14ac:dyDescent="0.25">
      <c r="Z749" s="2411"/>
      <c r="AA749" s="2411"/>
      <c r="AB749" s="2411"/>
      <c r="AC749" s="2411"/>
      <c r="AD749" s="2411"/>
      <c r="AE749" s="2411"/>
      <c r="AF749" s="2411"/>
      <c r="AG749" s="2411"/>
      <c r="AH749" s="2411"/>
      <c r="AI749" s="2411"/>
      <c r="AJ749" s="2411"/>
      <c r="AK749" s="2411"/>
      <c r="AL749" s="2411"/>
      <c r="AM749" s="2411"/>
      <c r="AN749" s="2411"/>
      <c r="AO749" s="2411"/>
      <c r="AP749" s="2411"/>
      <c r="AQ749" s="2411"/>
      <c r="AR749" s="2411"/>
      <c r="AS749" s="2411"/>
      <c r="AT749" s="2411"/>
      <c r="AU749" s="2411"/>
      <c r="AZ749" s="2411"/>
      <c r="CB749" s="2411"/>
      <c r="CC749" s="2411"/>
      <c r="CD749" s="2411"/>
    </row>
    <row r="750" spans="26:82" ht="14.25" customHeight="1" x14ac:dyDescent="0.25">
      <c r="Z750" s="2411"/>
      <c r="AA750" s="2411"/>
      <c r="AB750" s="2411"/>
      <c r="AC750" s="2411"/>
      <c r="AD750" s="2411"/>
      <c r="AE750" s="2411"/>
      <c r="AF750" s="2411"/>
      <c r="AG750" s="2411"/>
      <c r="AH750" s="2411"/>
      <c r="AI750" s="2411"/>
      <c r="AJ750" s="2411"/>
      <c r="AK750" s="2411"/>
      <c r="AL750" s="2411"/>
      <c r="AM750" s="2411"/>
      <c r="AN750" s="2411"/>
      <c r="AO750" s="2411"/>
      <c r="AP750" s="2411"/>
      <c r="AQ750" s="2411"/>
      <c r="AR750" s="2411"/>
      <c r="AS750" s="2411"/>
      <c r="AT750" s="2411"/>
      <c r="AU750" s="2411"/>
      <c r="AZ750" s="2411"/>
      <c r="CB750" s="2411"/>
      <c r="CC750" s="2411"/>
      <c r="CD750" s="2411"/>
    </row>
    <row r="751" spans="26:82" ht="14.25" customHeight="1" x14ac:dyDescent="0.25">
      <c r="Z751" s="2411"/>
      <c r="AA751" s="2411"/>
      <c r="AB751" s="2411"/>
      <c r="AC751" s="2411"/>
      <c r="AD751" s="2411"/>
      <c r="AE751" s="2411"/>
      <c r="AF751" s="2411"/>
      <c r="AG751" s="2411"/>
      <c r="AH751" s="2411"/>
      <c r="AI751" s="2411"/>
      <c r="AJ751" s="2411"/>
      <c r="AK751" s="2411"/>
      <c r="AL751" s="2411"/>
      <c r="AM751" s="2411"/>
      <c r="AN751" s="2411"/>
      <c r="AO751" s="2411"/>
      <c r="AP751" s="2411"/>
      <c r="AQ751" s="2411"/>
      <c r="AR751" s="2411"/>
      <c r="AS751" s="2411"/>
      <c r="AT751" s="2411"/>
      <c r="AU751" s="2411"/>
      <c r="AZ751" s="2411"/>
      <c r="CB751" s="2411"/>
      <c r="CC751" s="2411"/>
      <c r="CD751" s="2411"/>
    </row>
    <row r="752" spans="26:82" ht="14.25" customHeight="1" x14ac:dyDescent="0.25">
      <c r="Z752" s="2411"/>
      <c r="AA752" s="2411"/>
      <c r="AB752" s="2411"/>
      <c r="AC752" s="2411"/>
      <c r="AD752" s="2411"/>
      <c r="AE752" s="2411"/>
      <c r="AF752" s="2411"/>
      <c r="AG752" s="2411"/>
      <c r="AH752" s="2411"/>
      <c r="AI752" s="2411"/>
      <c r="AJ752" s="2411"/>
      <c r="AK752" s="2411"/>
      <c r="AL752" s="2411"/>
      <c r="AM752" s="2411"/>
      <c r="AN752" s="2411"/>
      <c r="AO752" s="2411"/>
      <c r="AP752" s="2411"/>
      <c r="AQ752" s="2411"/>
      <c r="AR752" s="2411"/>
      <c r="AS752" s="2411"/>
      <c r="AT752" s="2411"/>
      <c r="AU752" s="2411"/>
      <c r="AZ752" s="2411"/>
      <c r="CB752" s="2411"/>
      <c r="CC752" s="2411"/>
      <c r="CD752" s="2411"/>
    </row>
    <row r="753" spans="26:82" ht="14.25" customHeight="1" x14ac:dyDescent="0.25">
      <c r="Z753" s="2411"/>
      <c r="AA753" s="2411"/>
      <c r="AB753" s="2411"/>
      <c r="AC753" s="2411"/>
      <c r="AD753" s="2411"/>
      <c r="AE753" s="2411"/>
      <c r="AF753" s="2411"/>
      <c r="AG753" s="2411"/>
      <c r="AH753" s="2411"/>
      <c r="AI753" s="2411"/>
      <c r="AJ753" s="2411"/>
      <c r="AK753" s="2411"/>
      <c r="AL753" s="2411"/>
      <c r="AM753" s="2411"/>
      <c r="AN753" s="2411"/>
      <c r="AO753" s="2411"/>
      <c r="AP753" s="2411"/>
      <c r="AQ753" s="2411"/>
      <c r="AR753" s="2411"/>
      <c r="AS753" s="2411"/>
      <c r="AT753" s="2411"/>
      <c r="AU753" s="2411"/>
      <c r="AZ753" s="2411"/>
      <c r="CB753" s="2411"/>
      <c r="CC753" s="2411"/>
      <c r="CD753" s="2411"/>
    </row>
    <row r="754" spans="26:82" ht="14.25" customHeight="1" x14ac:dyDescent="0.25">
      <c r="Z754" s="2411"/>
      <c r="AA754" s="2411"/>
      <c r="AB754" s="2411"/>
      <c r="AC754" s="2411"/>
      <c r="AD754" s="2411"/>
      <c r="AE754" s="2411"/>
      <c r="AF754" s="2411"/>
      <c r="AG754" s="2411"/>
      <c r="AH754" s="2411"/>
      <c r="AI754" s="2411"/>
      <c r="AJ754" s="2411"/>
      <c r="AK754" s="2411"/>
      <c r="AL754" s="2411"/>
      <c r="AM754" s="2411"/>
      <c r="AN754" s="2411"/>
      <c r="AO754" s="2411"/>
      <c r="AP754" s="2411"/>
      <c r="AQ754" s="2411"/>
      <c r="AR754" s="2411"/>
      <c r="AS754" s="2411"/>
      <c r="AT754" s="2411"/>
      <c r="AU754" s="2411"/>
      <c r="AZ754" s="2411"/>
      <c r="CB754" s="2411"/>
      <c r="CC754" s="2411"/>
      <c r="CD754" s="2411"/>
    </row>
    <row r="755" spans="26:82" ht="14.25" customHeight="1" x14ac:dyDescent="0.25">
      <c r="Z755" s="2411"/>
      <c r="AA755" s="2411"/>
      <c r="AB755" s="2411"/>
      <c r="AC755" s="2411"/>
      <c r="AD755" s="2411"/>
      <c r="AE755" s="2411"/>
      <c r="AF755" s="2411"/>
      <c r="AG755" s="2411"/>
      <c r="AH755" s="2411"/>
      <c r="AI755" s="2411"/>
      <c r="AJ755" s="2411"/>
      <c r="AK755" s="2411"/>
      <c r="AL755" s="2411"/>
      <c r="AM755" s="2411"/>
      <c r="AN755" s="2411"/>
      <c r="AO755" s="2411"/>
      <c r="AP755" s="2411"/>
      <c r="AQ755" s="2411"/>
      <c r="AR755" s="2411"/>
      <c r="AS755" s="2411"/>
      <c r="AT755" s="2411"/>
      <c r="AU755" s="2411"/>
      <c r="AZ755" s="2411"/>
      <c r="CB755" s="2411"/>
      <c r="CC755" s="2411"/>
      <c r="CD755" s="2411"/>
    </row>
    <row r="756" spans="26:82" ht="14.25" customHeight="1" x14ac:dyDescent="0.25">
      <c r="Z756" s="2411"/>
      <c r="AA756" s="2411"/>
      <c r="AB756" s="2411"/>
      <c r="AC756" s="2411"/>
      <c r="AD756" s="2411"/>
      <c r="AE756" s="2411"/>
      <c r="AF756" s="2411"/>
      <c r="AG756" s="2411"/>
      <c r="AH756" s="2411"/>
      <c r="AI756" s="2411"/>
      <c r="AJ756" s="2411"/>
      <c r="AK756" s="2411"/>
      <c r="AL756" s="2411"/>
      <c r="AM756" s="2411"/>
      <c r="AN756" s="2411"/>
      <c r="AO756" s="2411"/>
      <c r="AP756" s="2411"/>
      <c r="AQ756" s="2411"/>
      <c r="AR756" s="2411"/>
      <c r="AS756" s="2411"/>
      <c r="AT756" s="2411"/>
      <c r="AU756" s="2411"/>
      <c r="AZ756" s="2411"/>
      <c r="CB756" s="2411"/>
      <c r="CC756" s="2411"/>
      <c r="CD756" s="2411"/>
    </row>
    <row r="757" spans="26:82" ht="14.25" customHeight="1" x14ac:dyDescent="0.25">
      <c r="Z757" s="2411"/>
      <c r="AA757" s="2411"/>
      <c r="AB757" s="2411"/>
      <c r="AC757" s="2411"/>
      <c r="AD757" s="2411"/>
      <c r="AE757" s="2411"/>
      <c r="AF757" s="2411"/>
      <c r="AG757" s="2411"/>
      <c r="AH757" s="2411"/>
      <c r="AI757" s="2411"/>
      <c r="AJ757" s="2411"/>
      <c r="AK757" s="2411"/>
      <c r="AL757" s="2411"/>
      <c r="AM757" s="2411"/>
      <c r="AN757" s="2411"/>
      <c r="AO757" s="2411"/>
      <c r="AP757" s="2411"/>
      <c r="AQ757" s="2411"/>
      <c r="AR757" s="2411"/>
      <c r="AS757" s="2411"/>
      <c r="AT757" s="2411"/>
      <c r="AU757" s="2411"/>
      <c r="AZ757" s="2411"/>
      <c r="CB757" s="2411"/>
      <c r="CC757" s="2411"/>
      <c r="CD757" s="2411"/>
    </row>
    <row r="758" spans="26:82" ht="14.25" customHeight="1" x14ac:dyDescent="0.25">
      <c r="Z758" s="2411"/>
      <c r="AA758" s="2411"/>
      <c r="AB758" s="2411"/>
      <c r="AC758" s="2411"/>
      <c r="AD758" s="2411"/>
      <c r="AE758" s="2411"/>
      <c r="AF758" s="2411"/>
      <c r="AG758" s="2411"/>
      <c r="AH758" s="2411"/>
      <c r="AI758" s="2411"/>
      <c r="AJ758" s="2411"/>
      <c r="AK758" s="2411"/>
      <c r="AL758" s="2411"/>
      <c r="AM758" s="2411"/>
      <c r="AN758" s="2411"/>
      <c r="AO758" s="2411"/>
      <c r="AP758" s="2411"/>
      <c r="AQ758" s="2411"/>
      <c r="AR758" s="2411"/>
      <c r="AS758" s="2411"/>
      <c r="AT758" s="2411"/>
      <c r="AU758" s="2411"/>
      <c r="AZ758" s="2411"/>
      <c r="CB758" s="2411"/>
      <c r="CC758" s="2411"/>
      <c r="CD758" s="2411"/>
    </row>
    <row r="759" spans="26:82" ht="14.25" customHeight="1" x14ac:dyDescent="0.25">
      <c r="Z759" s="2411"/>
      <c r="AA759" s="2411"/>
      <c r="AB759" s="2411"/>
      <c r="AC759" s="2411"/>
      <c r="AD759" s="2411"/>
      <c r="AE759" s="2411"/>
      <c r="AF759" s="2411"/>
      <c r="AG759" s="2411"/>
      <c r="AH759" s="2411"/>
      <c r="AI759" s="2411"/>
      <c r="AJ759" s="2411"/>
      <c r="AK759" s="2411"/>
      <c r="AL759" s="2411"/>
      <c r="AM759" s="2411"/>
      <c r="AN759" s="2411"/>
      <c r="AO759" s="2411"/>
      <c r="AP759" s="2411"/>
      <c r="AQ759" s="2411"/>
      <c r="AR759" s="2411"/>
      <c r="AS759" s="2411"/>
      <c r="AT759" s="2411"/>
      <c r="AU759" s="2411"/>
      <c r="AZ759" s="2411"/>
      <c r="CB759" s="2411"/>
      <c r="CC759" s="2411"/>
      <c r="CD759" s="2411"/>
    </row>
    <row r="760" spans="26:82" ht="14.25" customHeight="1" x14ac:dyDescent="0.25">
      <c r="Z760" s="2411"/>
      <c r="AA760" s="2411"/>
      <c r="AB760" s="2411"/>
      <c r="AC760" s="2411"/>
      <c r="AD760" s="2411"/>
      <c r="AE760" s="2411"/>
      <c r="AF760" s="2411"/>
      <c r="AG760" s="2411"/>
      <c r="AH760" s="2411"/>
      <c r="AI760" s="2411"/>
      <c r="AJ760" s="2411"/>
      <c r="AK760" s="2411"/>
      <c r="AL760" s="2411"/>
      <c r="AM760" s="2411"/>
      <c r="AN760" s="2411"/>
      <c r="AO760" s="2411"/>
      <c r="AP760" s="2411"/>
      <c r="AQ760" s="2411"/>
      <c r="AR760" s="2411"/>
      <c r="AS760" s="2411"/>
      <c r="AT760" s="2411"/>
      <c r="AU760" s="2411"/>
      <c r="AZ760" s="2411"/>
      <c r="CB760" s="2411"/>
      <c r="CC760" s="2411"/>
      <c r="CD760" s="2411"/>
    </row>
    <row r="761" spans="26:82" ht="14.25" customHeight="1" x14ac:dyDescent="0.25">
      <c r="Z761" s="2411"/>
      <c r="AA761" s="2411"/>
      <c r="AB761" s="2411"/>
      <c r="AC761" s="2411"/>
      <c r="AD761" s="2411"/>
      <c r="AE761" s="2411"/>
      <c r="AF761" s="2411"/>
      <c r="AG761" s="2411"/>
      <c r="AH761" s="2411"/>
      <c r="AI761" s="2411"/>
      <c r="AJ761" s="2411"/>
      <c r="AK761" s="2411"/>
      <c r="AL761" s="2411"/>
      <c r="AM761" s="2411"/>
      <c r="AN761" s="2411"/>
      <c r="AO761" s="2411"/>
      <c r="AP761" s="2411"/>
      <c r="AQ761" s="2411"/>
      <c r="AR761" s="2411"/>
      <c r="AS761" s="2411"/>
      <c r="AT761" s="2411"/>
      <c r="AU761" s="2411"/>
      <c r="AZ761" s="2411"/>
      <c r="CB761" s="2411"/>
      <c r="CC761" s="2411"/>
      <c r="CD761" s="2411"/>
    </row>
    <row r="762" spans="26:82" ht="14.25" customHeight="1" x14ac:dyDescent="0.25">
      <c r="Z762" s="2411"/>
      <c r="AA762" s="2411"/>
      <c r="AB762" s="2411"/>
      <c r="AC762" s="2411"/>
      <c r="AD762" s="2411"/>
      <c r="AE762" s="2411"/>
      <c r="AF762" s="2411"/>
      <c r="AG762" s="2411"/>
      <c r="AH762" s="2411"/>
      <c r="AI762" s="2411"/>
      <c r="AJ762" s="2411"/>
      <c r="AK762" s="2411"/>
      <c r="AL762" s="2411"/>
      <c r="AM762" s="2411"/>
      <c r="AN762" s="2411"/>
      <c r="AO762" s="2411"/>
      <c r="AP762" s="2411"/>
      <c r="AQ762" s="2411"/>
      <c r="AR762" s="2411"/>
      <c r="AS762" s="2411"/>
      <c r="AT762" s="2411"/>
      <c r="AU762" s="2411"/>
      <c r="AZ762" s="2411"/>
      <c r="CB762" s="2411"/>
      <c r="CC762" s="2411"/>
      <c r="CD762" s="2411"/>
    </row>
    <row r="763" spans="26:82" ht="14.25" customHeight="1" x14ac:dyDescent="0.25">
      <c r="Z763" s="2411"/>
      <c r="AA763" s="2411"/>
      <c r="AB763" s="2411"/>
      <c r="AC763" s="2411"/>
      <c r="AD763" s="2411"/>
      <c r="AE763" s="2411"/>
      <c r="AF763" s="2411"/>
      <c r="AG763" s="2411"/>
      <c r="AH763" s="2411"/>
      <c r="AI763" s="2411"/>
      <c r="AJ763" s="2411"/>
      <c r="AK763" s="2411"/>
      <c r="AL763" s="2411"/>
      <c r="AM763" s="2411"/>
      <c r="AN763" s="2411"/>
      <c r="AO763" s="2411"/>
      <c r="AP763" s="2411"/>
      <c r="AQ763" s="2411"/>
      <c r="AR763" s="2411"/>
      <c r="AS763" s="2411"/>
      <c r="AT763" s="2411"/>
      <c r="AU763" s="2411"/>
      <c r="AZ763" s="2411"/>
      <c r="CB763" s="2411"/>
      <c r="CC763" s="2411"/>
      <c r="CD763" s="2411"/>
    </row>
    <row r="764" spans="26:82" ht="14.25" customHeight="1" x14ac:dyDescent="0.25">
      <c r="Z764" s="2411"/>
      <c r="AA764" s="2411"/>
      <c r="AB764" s="2411"/>
      <c r="AC764" s="2411"/>
      <c r="AD764" s="2411"/>
      <c r="AE764" s="2411"/>
      <c r="AF764" s="2411"/>
      <c r="AG764" s="2411"/>
      <c r="AH764" s="2411"/>
      <c r="AI764" s="2411"/>
      <c r="AJ764" s="2411"/>
      <c r="AK764" s="2411"/>
      <c r="AL764" s="2411"/>
      <c r="AM764" s="2411"/>
      <c r="AN764" s="2411"/>
      <c r="AO764" s="2411"/>
      <c r="AP764" s="2411"/>
      <c r="AQ764" s="2411"/>
      <c r="AR764" s="2411"/>
      <c r="AS764" s="2411"/>
      <c r="AT764" s="2411"/>
      <c r="AU764" s="2411"/>
      <c r="AZ764" s="2411"/>
      <c r="CB764" s="2411"/>
      <c r="CC764" s="2411"/>
      <c r="CD764" s="2411"/>
    </row>
    <row r="765" spans="26:82" ht="14.25" customHeight="1" x14ac:dyDescent="0.25">
      <c r="Z765" s="2411"/>
      <c r="AA765" s="2411"/>
      <c r="AB765" s="2411"/>
      <c r="AC765" s="2411"/>
      <c r="AD765" s="2411"/>
      <c r="AE765" s="2411"/>
      <c r="AF765" s="2411"/>
      <c r="AG765" s="2411"/>
      <c r="AH765" s="2411"/>
      <c r="AI765" s="2411"/>
      <c r="AJ765" s="2411"/>
      <c r="AK765" s="2411"/>
      <c r="AL765" s="2411"/>
      <c r="AM765" s="2411"/>
      <c r="AN765" s="2411"/>
      <c r="AO765" s="2411"/>
      <c r="AP765" s="2411"/>
      <c r="AQ765" s="2411"/>
      <c r="AR765" s="2411"/>
      <c r="AS765" s="2411"/>
      <c r="AT765" s="2411"/>
      <c r="AU765" s="2411"/>
      <c r="AZ765" s="2411"/>
      <c r="CB765" s="2411"/>
      <c r="CC765" s="2411"/>
      <c r="CD765" s="2411"/>
    </row>
    <row r="766" spans="26:82" ht="14.25" customHeight="1" x14ac:dyDescent="0.25">
      <c r="Z766" s="2411"/>
      <c r="AA766" s="2411"/>
      <c r="AB766" s="2411"/>
      <c r="AC766" s="2411"/>
      <c r="AD766" s="2411"/>
      <c r="AE766" s="2411"/>
      <c r="AF766" s="2411"/>
      <c r="AG766" s="2411"/>
      <c r="AH766" s="2411"/>
      <c r="AI766" s="2411"/>
      <c r="AJ766" s="2411"/>
      <c r="AK766" s="2411"/>
      <c r="AL766" s="2411"/>
      <c r="AM766" s="2411"/>
      <c r="AN766" s="2411"/>
      <c r="AO766" s="2411"/>
      <c r="AP766" s="2411"/>
      <c r="AQ766" s="2411"/>
      <c r="AR766" s="2411"/>
      <c r="AS766" s="2411"/>
      <c r="AT766" s="2411"/>
      <c r="AU766" s="2411"/>
      <c r="AZ766" s="2411"/>
      <c r="CB766" s="2411"/>
      <c r="CC766" s="2411"/>
      <c r="CD766" s="2411"/>
    </row>
    <row r="767" spans="26:82" ht="14.25" customHeight="1" x14ac:dyDescent="0.25">
      <c r="Z767" s="2411"/>
      <c r="AA767" s="2411"/>
      <c r="AB767" s="2411"/>
      <c r="AC767" s="2411"/>
      <c r="AD767" s="2411"/>
      <c r="AE767" s="2411"/>
      <c r="AF767" s="2411"/>
      <c r="AG767" s="2411"/>
      <c r="AH767" s="2411"/>
      <c r="AI767" s="2411"/>
      <c r="AJ767" s="2411"/>
      <c r="AK767" s="2411"/>
      <c r="AL767" s="2411"/>
      <c r="AM767" s="2411"/>
      <c r="AN767" s="2411"/>
      <c r="AO767" s="2411"/>
      <c r="AP767" s="2411"/>
      <c r="AQ767" s="2411"/>
      <c r="AR767" s="2411"/>
      <c r="AS767" s="2411"/>
      <c r="AT767" s="2411"/>
      <c r="AU767" s="2411"/>
      <c r="AZ767" s="2411"/>
      <c r="CB767" s="2411"/>
      <c r="CC767" s="2411"/>
      <c r="CD767" s="2411"/>
    </row>
    <row r="768" spans="26:82" ht="14.25" customHeight="1" x14ac:dyDescent="0.25">
      <c r="Z768" s="2411"/>
      <c r="AA768" s="2411"/>
      <c r="AB768" s="2411"/>
      <c r="AC768" s="2411"/>
      <c r="AD768" s="2411"/>
      <c r="AE768" s="2411"/>
      <c r="AF768" s="2411"/>
      <c r="AG768" s="2411"/>
      <c r="AH768" s="2411"/>
      <c r="AI768" s="2411"/>
      <c r="AJ768" s="2411"/>
      <c r="AK768" s="2411"/>
      <c r="AL768" s="2411"/>
      <c r="AM768" s="2411"/>
      <c r="AN768" s="2411"/>
      <c r="AO768" s="2411"/>
      <c r="AP768" s="2411"/>
      <c r="AQ768" s="2411"/>
      <c r="AR768" s="2411"/>
      <c r="AS768" s="2411"/>
      <c r="AT768" s="2411"/>
      <c r="AU768" s="2411"/>
      <c r="AZ768" s="2411"/>
      <c r="CB768" s="2411"/>
      <c r="CC768" s="2411"/>
      <c r="CD768" s="2411"/>
    </row>
    <row r="769" spans="26:82" ht="14.25" customHeight="1" x14ac:dyDescent="0.25">
      <c r="Z769" s="2411"/>
      <c r="AA769" s="2411"/>
      <c r="AB769" s="2411"/>
      <c r="AC769" s="2411"/>
      <c r="AD769" s="2411"/>
      <c r="AE769" s="2411"/>
      <c r="AF769" s="2411"/>
      <c r="AG769" s="2411"/>
      <c r="AH769" s="2411"/>
      <c r="AI769" s="2411"/>
      <c r="AJ769" s="2411"/>
      <c r="AK769" s="2411"/>
      <c r="AL769" s="2411"/>
      <c r="AM769" s="2411"/>
      <c r="AN769" s="2411"/>
      <c r="AO769" s="2411"/>
      <c r="AP769" s="2411"/>
      <c r="AQ769" s="2411"/>
      <c r="AR769" s="2411"/>
      <c r="AS769" s="2411"/>
      <c r="AT769" s="2411"/>
      <c r="AU769" s="2411"/>
      <c r="AZ769" s="2411"/>
      <c r="CB769" s="2411"/>
      <c r="CC769" s="2411"/>
      <c r="CD769" s="2411"/>
    </row>
    <row r="770" spans="26:82" ht="14.25" customHeight="1" x14ac:dyDescent="0.25">
      <c r="Z770" s="2411"/>
      <c r="AA770" s="2411"/>
      <c r="AB770" s="2411"/>
      <c r="AC770" s="2411"/>
      <c r="AD770" s="2411"/>
      <c r="AE770" s="2411"/>
      <c r="AF770" s="2411"/>
      <c r="AG770" s="2411"/>
      <c r="AH770" s="2411"/>
      <c r="AI770" s="2411"/>
      <c r="AJ770" s="2411"/>
      <c r="AK770" s="2411"/>
      <c r="AL770" s="2411"/>
      <c r="AM770" s="2411"/>
      <c r="AN770" s="2411"/>
      <c r="AO770" s="2411"/>
      <c r="AP770" s="2411"/>
      <c r="AQ770" s="2411"/>
      <c r="AR770" s="2411"/>
      <c r="AS770" s="2411"/>
      <c r="AT770" s="2411"/>
      <c r="AU770" s="2411"/>
      <c r="AZ770" s="2411"/>
      <c r="CB770" s="2411"/>
      <c r="CC770" s="2411"/>
      <c r="CD770" s="2411"/>
    </row>
    <row r="771" spans="26:82" ht="14.25" customHeight="1" x14ac:dyDescent="0.25">
      <c r="Z771" s="2411"/>
      <c r="AA771" s="2411"/>
      <c r="AB771" s="2411"/>
      <c r="AC771" s="2411"/>
      <c r="AD771" s="2411"/>
      <c r="AE771" s="2411"/>
      <c r="AF771" s="2411"/>
      <c r="AG771" s="2411"/>
      <c r="AH771" s="2411"/>
      <c r="AI771" s="2411"/>
      <c r="AJ771" s="2411"/>
      <c r="AK771" s="2411"/>
      <c r="AL771" s="2411"/>
      <c r="AM771" s="2411"/>
      <c r="AN771" s="2411"/>
      <c r="AO771" s="2411"/>
      <c r="AP771" s="2411"/>
      <c r="AQ771" s="2411"/>
      <c r="AR771" s="2411"/>
      <c r="AS771" s="2411"/>
      <c r="AT771" s="2411"/>
      <c r="AU771" s="2411"/>
      <c r="AZ771" s="2411"/>
      <c r="CB771" s="2411"/>
      <c r="CC771" s="2411"/>
      <c r="CD771" s="2411"/>
    </row>
    <row r="772" spans="26:82" ht="14.25" customHeight="1" x14ac:dyDescent="0.25">
      <c r="Z772" s="2411"/>
      <c r="AA772" s="2411"/>
      <c r="AB772" s="2411"/>
      <c r="AC772" s="2411"/>
      <c r="AD772" s="2411"/>
      <c r="AE772" s="2411"/>
      <c r="AF772" s="2411"/>
      <c r="AG772" s="2411"/>
      <c r="AH772" s="2411"/>
      <c r="AI772" s="2411"/>
      <c r="AJ772" s="2411"/>
      <c r="AK772" s="2411"/>
      <c r="AL772" s="2411"/>
      <c r="AM772" s="2411"/>
      <c r="AN772" s="2411"/>
      <c r="AO772" s="2411"/>
      <c r="AP772" s="2411"/>
      <c r="AQ772" s="2411"/>
      <c r="AR772" s="2411"/>
      <c r="AS772" s="2411"/>
      <c r="AT772" s="2411"/>
      <c r="AU772" s="2411"/>
      <c r="AZ772" s="2411"/>
      <c r="CB772" s="2411"/>
      <c r="CC772" s="2411"/>
      <c r="CD772" s="2411"/>
    </row>
    <row r="773" spans="26:82" ht="14.25" customHeight="1" x14ac:dyDescent="0.25">
      <c r="Z773" s="2411"/>
      <c r="AA773" s="2411"/>
      <c r="AB773" s="2411"/>
      <c r="AC773" s="2411"/>
      <c r="AD773" s="2411"/>
      <c r="AE773" s="2411"/>
      <c r="AF773" s="2411"/>
      <c r="AG773" s="2411"/>
      <c r="AH773" s="2411"/>
      <c r="AI773" s="2411"/>
      <c r="AJ773" s="2411"/>
      <c r="AK773" s="2411"/>
      <c r="AL773" s="2411"/>
      <c r="AM773" s="2411"/>
      <c r="AN773" s="2411"/>
      <c r="AO773" s="2411"/>
      <c r="AP773" s="2411"/>
      <c r="AQ773" s="2411"/>
      <c r="AR773" s="2411"/>
      <c r="AS773" s="2411"/>
      <c r="AT773" s="2411"/>
      <c r="AU773" s="2411"/>
      <c r="AZ773" s="2411"/>
      <c r="CB773" s="2411"/>
      <c r="CC773" s="2411"/>
      <c r="CD773" s="2411"/>
    </row>
    <row r="774" spans="26:82" ht="14.25" customHeight="1" x14ac:dyDescent="0.25">
      <c r="Z774" s="2411"/>
      <c r="AA774" s="2411"/>
      <c r="AB774" s="2411"/>
      <c r="AC774" s="2411"/>
      <c r="AD774" s="2411"/>
      <c r="AE774" s="2411"/>
      <c r="AF774" s="2411"/>
      <c r="AG774" s="2411"/>
      <c r="AH774" s="2411"/>
      <c r="AI774" s="2411"/>
      <c r="AJ774" s="2411"/>
      <c r="AK774" s="2411"/>
      <c r="AL774" s="2411"/>
      <c r="AM774" s="2411"/>
      <c r="AN774" s="2411"/>
      <c r="AO774" s="2411"/>
      <c r="AP774" s="2411"/>
      <c r="AQ774" s="2411"/>
      <c r="AR774" s="2411"/>
      <c r="AS774" s="2411"/>
      <c r="AT774" s="2411"/>
      <c r="AU774" s="2411"/>
      <c r="AZ774" s="2411"/>
      <c r="CB774" s="2411"/>
      <c r="CC774" s="2411"/>
      <c r="CD774" s="2411"/>
    </row>
    <row r="775" spans="26:82" ht="14.25" customHeight="1" x14ac:dyDescent="0.25">
      <c r="Z775" s="2411"/>
      <c r="AA775" s="2411"/>
      <c r="AB775" s="2411"/>
      <c r="AC775" s="2411"/>
      <c r="AD775" s="2411"/>
      <c r="AE775" s="2411"/>
      <c r="AF775" s="2411"/>
      <c r="AG775" s="2411"/>
      <c r="AH775" s="2411"/>
      <c r="AI775" s="2411"/>
      <c r="AJ775" s="2411"/>
      <c r="AK775" s="2411"/>
      <c r="AL775" s="2411"/>
      <c r="AM775" s="2411"/>
      <c r="AN775" s="2411"/>
      <c r="AO775" s="2411"/>
      <c r="AP775" s="2411"/>
      <c r="AQ775" s="2411"/>
      <c r="AR775" s="2411"/>
      <c r="AS775" s="2411"/>
      <c r="AT775" s="2411"/>
      <c r="AU775" s="2411"/>
      <c r="AZ775" s="2411"/>
      <c r="CB775" s="2411"/>
      <c r="CC775" s="2411"/>
      <c r="CD775" s="2411"/>
    </row>
    <row r="776" spans="26:82" ht="14.25" customHeight="1" x14ac:dyDescent="0.25">
      <c r="Z776" s="2411"/>
      <c r="AA776" s="2411"/>
      <c r="AB776" s="2411"/>
      <c r="AC776" s="2411"/>
      <c r="AD776" s="2411"/>
      <c r="AE776" s="2411"/>
      <c r="AF776" s="2411"/>
      <c r="AG776" s="2411"/>
      <c r="AH776" s="2411"/>
      <c r="AI776" s="2411"/>
      <c r="AJ776" s="2411"/>
      <c r="AK776" s="2411"/>
      <c r="AL776" s="2411"/>
      <c r="AM776" s="2411"/>
      <c r="AN776" s="2411"/>
      <c r="AO776" s="2411"/>
      <c r="AP776" s="2411"/>
      <c r="AQ776" s="2411"/>
      <c r="AR776" s="2411"/>
      <c r="AS776" s="2411"/>
      <c r="AT776" s="2411"/>
      <c r="AU776" s="2411"/>
      <c r="AZ776" s="2411"/>
      <c r="CB776" s="2411"/>
      <c r="CC776" s="2411"/>
      <c r="CD776" s="2411"/>
    </row>
    <row r="777" spans="26:82" ht="14.25" customHeight="1" x14ac:dyDescent="0.25">
      <c r="Z777" s="2411"/>
      <c r="AA777" s="2411"/>
      <c r="AB777" s="2411"/>
      <c r="AC777" s="2411"/>
      <c r="AD777" s="2411"/>
      <c r="AE777" s="2411"/>
      <c r="AF777" s="2411"/>
      <c r="AG777" s="2411"/>
      <c r="AH777" s="2411"/>
      <c r="AI777" s="2411"/>
      <c r="AJ777" s="2411"/>
      <c r="AK777" s="2411"/>
      <c r="AL777" s="2411"/>
      <c r="AM777" s="2411"/>
      <c r="AN777" s="2411"/>
      <c r="AO777" s="2411"/>
      <c r="AP777" s="2411"/>
      <c r="AQ777" s="2411"/>
      <c r="AR777" s="2411"/>
      <c r="AS777" s="2411"/>
      <c r="AT777" s="2411"/>
      <c r="AU777" s="2411"/>
      <c r="AZ777" s="2411"/>
      <c r="CB777" s="2411"/>
      <c r="CC777" s="2411"/>
      <c r="CD777" s="2411"/>
    </row>
    <row r="778" spans="26:82" ht="14.25" customHeight="1" x14ac:dyDescent="0.25">
      <c r="Z778" s="2411"/>
      <c r="AA778" s="2411"/>
      <c r="AB778" s="2411"/>
      <c r="AC778" s="2411"/>
      <c r="AD778" s="2411"/>
      <c r="AE778" s="2411"/>
      <c r="AF778" s="2411"/>
      <c r="AG778" s="2411"/>
      <c r="AH778" s="2411"/>
      <c r="AI778" s="2411"/>
      <c r="AJ778" s="2411"/>
      <c r="AK778" s="2411"/>
      <c r="AL778" s="2411"/>
      <c r="AM778" s="2411"/>
      <c r="AN778" s="2411"/>
      <c r="AO778" s="2411"/>
      <c r="AP778" s="2411"/>
      <c r="AQ778" s="2411"/>
      <c r="AR778" s="2411"/>
      <c r="AS778" s="2411"/>
      <c r="AT778" s="2411"/>
      <c r="AU778" s="2411"/>
      <c r="AZ778" s="2411"/>
      <c r="CB778" s="2411"/>
      <c r="CC778" s="2411"/>
      <c r="CD778" s="2411"/>
    </row>
    <row r="779" spans="26:82" ht="14.25" customHeight="1" x14ac:dyDescent="0.25">
      <c r="Z779" s="2411"/>
      <c r="AA779" s="2411"/>
      <c r="AB779" s="2411"/>
      <c r="AC779" s="2411"/>
      <c r="AD779" s="2411"/>
      <c r="AE779" s="2411"/>
      <c r="AF779" s="2411"/>
      <c r="AG779" s="2411"/>
      <c r="AH779" s="2411"/>
      <c r="AI779" s="2411"/>
      <c r="AJ779" s="2411"/>
      <c r="AK779" s="2411"/>
      <c r="AL779" s="2411"/>
      <c r="AM779" s="2411"/>
      <c r="AN779" s="2411"/>
      <c r="AO779" s="2411"/>
      <c r="AP779" s="2411"/>
      <c r="AQ779" s="2411"/>
      <c r="AR779" s="2411"/>
      <c r="AS779" s="2411"/>
      <c r="AT779" s="2411"/>
      <c r="AU779" s="2411"/>
      <c r="AZ779" s="2411"/>
      <c r="CB779" s="2411"/>
      <c r="CC779" s="2411"/>
      <c r="CD779" s="2411"/>
    </row>
    <row r="780" spans="26:82" ht="14.25" customHeight="1" x14ac:dyDescent="0.25">
      <c r="Z780" s="2411"/>
      <c r="AA780" s="2411"/>
      <c r="AB780" s="2411"/>
      <c r="AC780" s="2411"/>
      <c r="AD780" s="2411"/>
      <c r="AE780" s="2411"/>
      <c r="AF780" s="2411"/>
      <c r="AG780" s="2411"/>
      <c r="AH780" s="2411"/>
      <c r="AI780" s="2411"/>
      <c r="AJ780" s="2411"/>
      <c r="AK780" s="2411"/>
      <c r="AL780" s="2411"/>
      <c r="AM780" s="2411"/>
      <c r="AN780" s="2411"/>
      <c r="AO780" s="2411"/>
      <c r="AP780" s="2411"/>
      <c r="AQ780" s="2411"/>
      <c r="AR780" s="2411"/>
      <c r="AS780" s="2411"/>
      <c r="AT780" s="2411"/>
      <c r="AU780" s="2411"/>
      <c r="AZ780" s="2411"/>
      <c r="CB780" s="2411"/>
      <c r="CC780" s="2411"/>
      <c r="CD780" s="2411"/>
    </row>
    <row r="781" spans="26:82" ht="14.25" customHeight="1" x14ac:dyDescent="0.25">
      <c r="Z781" s="2411"/>
      <c r="AA781" s="2411"/>
      <c r="AB781" s="2411"/>
      <c r="AC781" s="2411"/>
      <c r="AD781" s="2411"/>
      <c r="AE781" s="2411"/>
      <c r="AF781" s="2411"/>
      <c r="AG781" s="2411"/>
      <c r="AH781" s="2411"/>
      <c r="AI781" s="2411"/>
      <c r="AJ781" s="2411"/>
      <c r="AK781" s="2411"/>
      <c r="AL781" s="2411"/>
      <c r="AM781" s="2411"/>
      <c r="AN781" s="2411"/>
      <c r="AO781" s="2411"/>
      <c r="AP781" s="2411"/>
      <c r="AQ781" s="2411"/>
      <c r="AR781" s="2411"/>
      <c r="AS781" s="2411"/>
      <c r="AT781" s="2411"/>
      <c r="AU781" s="2411"/>
      <c r="AZ781" s="2411"/>
      <c r="CB781" s="2411"/>
      <c r="CC781" s="2411"/>
      <c r="CD781" s="2411"/>
    </row>
    <row r="782" spans="26:82" ht="14.25" customHeight="1" x14ac:dyDescent="0.25">
      <c r="Z782" s="2411"/>
      <c r="AA782" s="2411"/>
      <c r="AB782" s="2411"/>
      <c r="AC782" s="2411"/>
      <c r="AD782" s="2411"/>
      <c r="AE782" s="2411"/>
      <c r="AF782" s="2411"/>
      <c r="AG782" s="2411"/>
      <c r="AH782" s="2411"/>
      <c r="AI782" s="2411"/>
      <c r="AJ782" s="2411"/>
      <c r="AK782" s="2411"/>
      <c r="AL782" s="2411"/>
      <c r="AM782" s="2411"/>
      <c r="AN782" s="2411"/>
      <c r="AO782" s="2411"/>
      <c r="AP782" s="2411"/>
      <c r="AQ782" s="2411"/>
      <c r="AR782" s="2411"/>
      <c r="AS782" s="2411"/>
      <c r="AT782" s="2411"/>
      <c r="AU782" s="2411"/>
      <c r="AZ782" s="2411"/>
      <c r="CB782" s="2411"/>
      <c r="CC782" s="2411"/>
      <c r="CD782" s="2411"/>
    </row>
    <row r="783" spans="26:82" ht="14.25" customHeight="1" x14ac:dyDescent="0.25">
      <c r="Z783" s="2411"/>
      <c r="AA783" s="2411"/>
      <c r="AB783" s="2411"/>
      <c r="AC783" s="2411"/>
      <c r="AD783" s="2411"/>
      <c r="AE783" s="2411"/>
      <c r="AF783" s="2411"/>
      <c r="AG783" s="2411"/>
      <c r="AH783" s="2411"/>
      <c r="AI783" s="2411"/>
      <c r="AJ783" s="2411"/>
      <c r="AK783" s="2411"/>
      <c r="AL783" s="2411"/>
      <c r="AM783" s="2411"/>
      <c r="AN783" s="2411"/>
      <c r="AO783" s="2411"/>
      <c r="AP783" s="2411"/>
      <c r="AQ783" s="2411"/>
      <c r="AR783" s="2411"/>
      <c r="AS783" s="2411"/>
      <c r="AT783" s="2411"/>
      <c r="AU783" s="2411"/>
      <c r="AZ783" s="2411"/>
      <c r="CB783" s="2411"/>
      <c r="CC783" s="2411"/>
      <c r="CD783" s="2411"/>
    </row>
    <row r="784" spans="26:82" ht="14.25" customHeight="1" x14ac:dyDescent="0.25">
      <c r="Z784" s="2411"/>
      <c r="AA784" s="2411"/>
      <c r="AB784" s="2411"/>
      <c r="AC784" s="2411"/>
      <c r="AD784" s="2411"/>
      <c r="AE784" s="2411"/>
      <c r="AF784" s="2411"/>
      <c r="AG784" s="2411"/>
      <c r="AH784" s="2411"/>
      <c r="AI784" s="2411"/>
      <c r="AJ784" s="2411"/>
      <c r="AK784" s="2411"/>
      <c r="AL784" s="2411"/>
      <c r="AM784" s="2411"/>
      <c r="AN784" s="2411"/>
      <c r="AO784" s="2411"/>
      <c r="AP784" s="2411"/>
      <c r="AQ784" s="2411"/>
      <c r="AR784" s="2411"/>
      <c r="AS784" s="2411"/>
      <c r="AT784" s="2411"/>
      <c r="AU784" s="2411"/>
      <c r="AZ784" s="2411"/>
      <c r="CB784" s="2411"/>
      <c r="CC784" s="2411"/>
      <c r="CD784" s="2411"/>
    </row>
    <row r="785" spans="26:82" ht="14.25" customHeight="1" x14ac:dyDescent="0.25">
      <c r="Z785" s="2411"/>
      <c r="AA785" s="2411"/>
      <c r="AB785" s="2411"/>
      <c r="AC785" s="2411"/>
      <c r="AD785" s="2411"/>
      <c r="AE785" s="2411"/>
      <c r="AF785" s="2411"/>
      <c r="AG785" s="2411"/>
      <c r="AH785" s="2411"/>
      <c r="AI785" s="2411"/>
      <c r="AJ785" s="2411"/>
      <c r="AK785" s="2411"/>
      <c r="AL785" s="2411"/>
      <c r="AM785" s="2411"/>
      <c r="AN785" s="2411"/>
      <c r="AO785" s="2411"/>
      <c r="AP785" s="2411"/>
      <c r="AQ785" s="2411"/>
      <c r="AR785" s="2411"/>
      <c r="AS785" s="2411"/>
      <c r="AT785" s="2411"/>
      <c r="AU785" s="2411"/>
      <c r="AZ785" s="2411"/>
      <c r="CB785" s="2411"/>
      <c r="CC785" s="2411"/>
      <c r="CD785" s="2411"/>
    </row>
    <row r="786" spans="26:82" ht="14.25" customHeight="1" x14ac:dyDescent="0.25">
      <c r="Z786" s="2411"/>
      <c r="AA786" s="2411"/>
      <c r="AB786" s="2411"/>
      <c r="AC786" s="2411"/>
      <c r="AD786" s="2411"/>
      <c r="AE786" s="2411"/>
      <c r="AF786" s="2411"/>
      <c r="AG786" s="2411"/>
      <c r="AH786" s="2411"/>
      <c r="AI786" s="2411"/>
      <c r="AJ786" s="2411"/>
      <c r="AK786" s="2411"/>
      <c r="AL786" s="2411"/>
      <c r="AM786" s="2411"/>
      <c r="AN786" s="2411"/>
      <c r="AO786" s="2411"/>
      <c r="AP786" s="2411"/>
      <c r="AQ786" s="2411"/>
      <c r="AR786" s="2411"/>
      <c r="AS786" s="2411"/>
      <c r="AT786" s="2411"/>
      <c r="AU786" s="2411"/>
      <c r="AZ786" s="2411"/>
      <c r="CB786" s="2411"/>
      <c r="CC786" s="2411"/>
      <c r="CD786" s="2411"/>
    </row>
    <row r="787" spans="26:82" ht="14.25" customHeight="1" x14ac:dyDescent="0.25">
      <c r="Z787" s="2411"/>
      <c r="AA787" s="2411"/>
      <c r="AB787" s="2411"/>
      <c r="AC787" s="2411"/>
      <c r="AD787" s="2411"/>
      <c r="AE787" s="2411"/>
      <c r="AF787" s="2411"/>
      <c r="AG787" s="2411"/>
      <c r="AH787" s="2411"/>
      <c r="AI787" s="2411"/>
      <c r="AJ787" s="2411"/>
      <c r="AK787" s="2411"/>
      <c r="AL787" s="2411"/>
      <c r="AM787" s="2411"/>
      <c r="AN787" s="2411"/>
      <c r="AO787" s="2411"/>
      <c r="AP787" s="2411"/>
      <c r="AQ787" s="2411"/>
      <c r="AR787" s="2411"/>
      <c r="AS787" s="2411"/>
      <c r="AT787" s="2411"/>
      <c r="AU787" s="2411"/>
      <c r="AZ787" s="2411"/>
      <c r="CB787" s="2411"/>
      <c r="CC787" s="2411"/>
      <c r="CD787" s="2411"/>
    </row>
    <row r="788" spans="26:82" ht="14.25" customHeight="1" x14ac:dyDescent="0.25">
      <c r="Z788" s="2411"/>
      <c r="AA788" s="2411"/>
      <c r="AB788" s="2411"/>
      <c r="AC788" s="2411"/>
      <c r="AD788" s="2411"/>
      <c r="AE788" s="2411"/>
      <c r="AF788" s="2411"/>
      <c r="AG788" s="2411"/>
      <c r="AH788" s="2411"/>
      <c r="AI788" s="2411"/>
      <c r="AJ788" s="2411"/>
      <c r="AK788" s="2411"/>
      <c r="AL788" s="2411"/>
      <c r="AM788" s="2411"/>
      <c r="AN788" s="2411"/>
      <c r="AO788" s="2411"/>
      <c r="AP788" s="2411"/>
      <c r="AQ788" s="2411"/>
      <c r="AR788" s="2411"/>
      <c r="AS788" s="2411"/>
      <c r="AT788" s="2411"/>
      <c r="AU788" s="2411"/>
      <c r="AZ788" s="2411"/>
      <c r="CB788" s="2411"/>
      <c r="CC788" s="2411"/>
      <c r="CD788" s="2411"/>
    </row>
    <row r="789" spans="26:82" ht="14.25" customHeight="1" x14ac:dyDescent="0.25">
      <c r="Z789" s="2411"/>
      <c r="AA789" s="2411"/>
      <c r="AB789" s="2411"/>
      <c r="AC789" s="2411"/>
      <c r="AD789" s="2411"/>
      <c r="AE789" s="2411"/>
      <c r="AF789" s="2411"/>
      <c r="AG789" s="2411"/>
      <c r="AH789" s="2411"/>
      <c r="AI789" s="2411"/>
      <c r="AJ789" s="2411"/>
      <c r="AK789" s="2411"/>
      <c r="AL789" s="2411"/>
      <c r="AM789" s="2411"/>
      <c r="AN789" s="2411"/>
      <c r="AO789" s="2411"/>
      <c r="AP789" s="2411"/>
      <c r="AQ789" s="2411"/>
      <c r="AR789" s="2411"/>
      <c r="AS789" s="2411"/>
      <c r="AT789" s="2411"/>
      <c r="AU789" s="2411"/>
      <c r="AZ789" s="2411"/>
      <c r="CB789" s="2411"/>
      <c r="CC789" s="2411"/>
      <c r="CD789" s="2411"/>
    </row>
    <row r="790" spans="26:82" ht="14.25" customHeight="1" x14ac:dyDescent="0.25">
      <c r="Z790" s="2411"/>
      <c r="AA790" s="2411"/>
      <c r="AB790" s="2411"/>
      <c r="AC790" s="2411"/>
      <c r="AD790" s="2411"/>
      <c r="AE790" s="2411"/>
      <c r="AF790" s="2411"/>
      <c r="AG790" s="2411"/>
      <c r="AH790" s="2411"/>
      <c r="AI790" s="2411"/>
      <c r="AJ790" s="2411"/>
      <c r="AK790" s="2411"/>
      <c r="AL790" s="2411"/>
      <c r="AM790" s="2411"/>
      <c r="AN790" s="2411"/>
      <c r="AO790" s="2411"/>
      <c r="AP790" s="2411"/>
      <c r="AQ790" s="2411"/>
      <c r="AR790" s="2411"/>
      <c r="AS790" s="2411"/>
      <c r="AT790" s="2411"/>
      <c r="AU790" s="2411"/>
      <c r="AZ790" s="2411"/>
      <c r="CB790" s="2411"/>
      <c r="CC790" s="2411"/>
      <c r="CD790" s="2411"/>
    </row>
    <row r="791" spans="26:82" ht="14.25" customHeight="1" x14ac:dyDescent="0.25">
      <c r="Z791" s="2411"/>
      <c r="AA791" s="2411"/>
      <c r="AB791" s="2411"/>
      <c r="AC791" s="2411"/>
      <c r="AD791" s="2411"/>
      <c r="AE791" s="2411"/>
      <c r="AF791" s="2411"/>
      <c r="AG791" s="2411"/>
      <c r="AH791" s="2411"/>
      <c r="AI791" s="2411"/>
      <c r="AJ791" s="2411"/>
      <c r="AK791" s="2411"/>
      <c r="AL791" s="2411"/>
      <c r="AM791" s="2411"/>
      <c r="AN791" s="2411"/>
      <c r="AO791" s="2411"/>
      <c r="AP791" s="2411"/>
      <c r="AQ791" s="2411"/>
      <c r="AR791" s="2411"/>
      <c r="AS791" s="2411"/>
      <c r="AT791" s="2411"/>
      <c r="AU791" s="2411"/>
      <c r="AZ791" s="2411"/>
      <c r="CB791" s="2411"/>
      <c r="CC791" s="2411"/>
      <c r="CD791" s="2411"/>
    </row>
    <row r="792" spans="26:82" ht="14.25" customHeight="1" x14ac:dyDescent="0.25">
      <c r="Z792" s="2411"/>
      <c r="AA792" s="2411"/>
      <c r="AB792" s="2411"/>
      <c r="AC792" s="2411"/>
      <c r="AD792" s="2411"/>
      <c r="AE792" s="2411"/>
      <c r="AF792" s="2411"/>
      <c r="AG792" s="2411"/>
      <c r="AH792" s="2411"/>
      <c r="AI792" s="2411"/>
      <c r="AJ792" s="2411"/>
      <c r="AK792" s="2411"/>
      <c r="AL792" s="2411"/>
      <c r="AM792" s="2411"/>
      <c r="AN792" s="2411"/>
      <c r="AO792" s="2411"/>
      <c r="AP792" s="2411"/>
      <c r="AQ792" s="2411"/>
      <c r="AR792" s="2411"/>
      <c r="AS792" s="2411"/>
      <c r="AT792" s="2411"/>
      <c r="AU792" s="2411"/>
      <c r="AZ792" s="2411"/>
      <c r="CB792" s="2411"/>
      <c r="CC792" s="2411"/>
      <c r="CD792" s="2411"/>
    </row>
    <row r="793" spans="26:82" ht="14.25" customHeight="1" x14ac:dyDescent="0.25">
      <c r="Z793" s="2411"/>
      <c r="AA793" s="2411"/>
      <c r="AB793" s="2411"/>
      <c r="AC793" s="2411"/>
      <c r="AD793" s="2411"/>
      <c r="AE793" s="2411"/>
      <c r="AF793" s="2411"/>
      <c r="AG793" s="2411"/>
      <c r="AH793" s="2411"/>
      <c r="AI793" s="2411"/>
      <c r="AJ793" s="2411"/>
      <c r="AK793" s="2411"/>
      <c r="AL793" s="2411"/>
      <c r="AM793" s="2411"/>
      <c r="AN793" s="2411"/>
      <c r="AO793" s="2411"/>
      <c r="AP793" s="2411"/>
      <c r="AQ793" s="2411"/>
      <c r="AR793" s="2411"/>
      <c r="AS793" s="2411"/>
      <c r="AT793" s="2411"/>
      <c r="AU793" s="2411"/>
      <c r="AZ793" s="2411"/>
      <c r="CB793" s="2411"/>
      <c r="CC793" s="2411"/>
      <c r="CD793" s="2411"/>
    </row>
    <row r="794" spans="26:82" ht="14.25" customHeight="1" x14ac:dyDescent="0.25">
      <c r="Z794" s="2411"/>
      <c r="AA794" s="2411"/>
      <c r="AB794" s="2411"/>
      <c r="AC794" s="2411"/>
      <c r="AD794" s="2411"/>
      <c r="AE794" s="2411"/>
      <c r="AF794" s="2411"/>
      <c r="AG794" s="2411"/>
      <c r="AH794" s="2411"/>
      <c r="AI794" s="2411"/>
      <c r="AJ794" s="2411"/>
      <c r="AK794" s="2411"/>
      <c r="AL794" s="2411"/>
      <c r="AM794" s="2411"/>
      <c r="AN794" s="2411"/>
      <c r="AO794" s="2411"/>
      <c r="AP794" s="2411"/>
      <c r="AQ794" s="2411"/>
      <c r="AR794" s="2411"/>
      <c r="AS794" s="2411"/>
      <c r="AT794" s="2411"/>
      <c r="AU794" s="2411"/>
      <c r="AZ794" s="2411"/>
      <c r="CB794" s="2411"/>
      <c r="CC794" s="2411"/>
      <c r="CD794" s="2411"/>
    </row>
    <row r="795" spans="26:82" ht="14.25" customHeight="1" x14ac:dyDescent="0.25">
      <c r="Z795" s="2411"/>
      <c r="AA795" s="2411"/>
      <c r="AB795" s="2411"/>
      <c r="AC795" s="2411"/>
      <c r="AD795" s="2411"/>
      <c r="AE795" s="2411"/>
      <c r="AF795" s="2411"/>
      <c r="AG795" s="2411"/>
      <c r="AH795" s="2411"/>
      <c r="AI795" s="2411"/>
      <c r="AJ795" s="2411"/>
      <c r="AK795" s="2411"/>
      <c r="AL795" s="2411"/>
      <c r="AM795" s="2411"/>
      <c r="AN795" s="2411"/>
      <c r="AO795" s="2411"/>
      <c r="AP795" s="2411"/>
      <c r="AQ795" s="2411"/>
      <c r="AR795" s="2411"/>
      <c r="AS795" s="2411"/>
      <c r="AT795" s="2411"/>
      <c r="AU795" s="2411"/>
      <c r="AZ795" s="2411"/>
      <c r="CB795" s="2411"/>
      <c r="CC795" s="2411"/>
      <c r="CD795" s="2411"/>
    </row>
    <row r="796" spans="26:82" ht="14.25" customHeight="1" x14ac:dyDescent="0.25">
      <c r="Z796" s="2411"/>
      <c r="AA796" s="2411"/>
      <c r="AB796" s="2411"/>
      <c r="AC796" s="2411"/>
      <c r="AD796" s="2411"/>
      <c r="AE796" s="2411"/>
      <c r="AF796" s="2411"/>
      <c r="AG796" s="2411"/>
      <c r="AH796" s="2411"/>
      <c r="AI796" s="2411"/>
      <c r="AJ796" s="2411"/>
      <c r="AK796" s="2411"/>
      <c r="AL796" s="2411"/>
      <c r="AM796" s="2411"/>
      <c r="AN796" s="2411"/>
      <c r="AO796" s="2411"/>
      <c r="AP796" s="2411"/>
      <c r="AQ796" s="2411"/>
      <c r="AR796" s="2411"/>
      <c r="AS796" s="2411"/>
      <c r="AT796" s="2411"/>
      <c r="AU796" s="2411"/>
      <c r="AZ796" s="2411"/>
      <c r="CB796" s="2411"/>
      <c r="CC796" s="2411"/>
      <c r="CD796" s="2411"/>
    </row>
    <row r="797" spans="26:82" ht="14.25" customHeight="1" x14ac:dyDescent="0.25">
      <c r="Z797" s="2411"/>
      <c r="AA797" s="2411"/>
      <c r="AB797" s="2411"/>
      <c r="AC797" s="2411"/>
      <c r="AD797" s="2411"/>
      <c r="AE797" s="2411"/>
      <c r="AF797" s="2411"/>
      <c r="AG797" s="2411"/>
      <c r="AH797" s="2411"/>
      <c r="AI797" s="2411"/>
      <c r="AJ797" s="2411"/>
      <c r="AK797" s="2411"/>
      <c r="AL797" s="2411"/>
      <c r="AM797" s="2411"/>
      <c r="AN797" s="2411"/>
      <c r="AO797" s="2411"/>
      <c r="AP797" s="2411"/>
      <c r="AQ797" s="2411"/>
      <c r="AR797" s="2411"/>
      <c r="AS797" s="2411"/>
      <c r="AT797" s="2411"/>
      <c r="AU797" s="2411"/>
      <c r="AZ797" s="2411"/>
      <c r="CB797" s="2411"/>
      <c r="CC797" s="2411"/>
      <c r="CD797" s="2411"/>
    </row>
    <row r="798" spans="26:82" ht="14.25" customHeight="1" x14ac:dyDescent="0.25">
      <c r="Z798" s="2411"/>
      <c r="AA798" s="2411"/>
      <c r="AB798" s="2411"/>
      <c r="AC798" s="2411"/>
      <c r="AD798" s="2411"/>
      <c r="AE798" s="2411"/>
      <c r="AF798" s="2411"/>
      <c r="AG798" s="2411"/>
      <c r="AH798" s="2411"/>
      <c r="AI798" s="2411"/>
      <c r="AJ798" s="2411"/>
      <c r="AK798" s="2411"/>
      <c r="AL798" s="2411"/>
      <c r="AM798" s="2411"/>
      <c r="AN798" s="2411"/>
      <c r="AO798" s="2411"/>
      <c r="AP798" s="2411"/>
      <c r="AQ798" s="2411"/>
      <c r="AR798" s="2411"/>
      <c r="AS798" s="2411"/>
      <c r="AT798" s="2411"/>
      <c r="AU798" s="2411"/>
      <c r="AZ798" s="2411"/>
      <c r="CB798" s="2411"/>
      <c r="CC798" s="2411"/>
      <c r="CD798" s="2411"/>
    </row>
    <row r="799" spans="26:82" ht="14.25" customHeight="1" x14ac:dyDescent="0.25">
      <c r="Z799" s="2411"/>
      <c r="AA799" s="2411"/>
      <c r="AB799" s="2411"/>
      <c r="AC799" s="2411"/>
      <c r="AD799" s="2411"/>
      <c r="AE799" s="2411"/>
      <c r="AF799" s="2411"/>
      <c r="AG799" s="2411"/>
      <c r="AH799" s="2411"/>
      <c r="AI799" s="2411"/>
      <c r="AJ799" s="2411"/>
      <c r="AK799" s="2411"/>
      <c r="AL799" s="2411"/>
      <c r="AM799" s="2411"/>
      <c r="AN799" s="2411"/>
      <c r="AO799" s="2411"/>
      <c r="AP799" s="2411"/>
      <c r="AQ799" s="2411"/>
      <c r="AR799" s="2411"/>
      <c r="AS799" s="2411"/>
      <c r="AT799" s="2411"/>
      <c r="AU799" s="2411"/>
      <c r="AZ799" s="2411"/>
      <c r="CB799" s="2411"/>
      <c r="CC799" s="2411"/>
      <c r="CD799" s="2411"/>
    </row>
    <row r="800" spans="26:82" ht="14.25" customHeight="1" x14ac:dyDescent="0.25">
      <c r="Z800" s="2411"/>
      <c r="AA800" s="2411"/>
      <c r="AB800" s="2411"/>
      <c r="AC800" s="2411"/>
      <c r="AD800" s="2411"/>
      <c r="AE800" s="2411"/>
      <c r="AF800" s="2411"/>
      <c r="AG800" s="2411"/>
      <c r="AH800" s="2411"/>
      <c r="AI800" s="2411"/>
      <c r="AJ800" s="2411"/>
      <c r="AK800" s="2411"/>
      <c r="AL800" s="2411"/>
      <c r="AM800" s="2411"/>
      <c r="AN800" s="2411"/>
      <c r="AO800" s="2411"/>
      <c r="AP800" s="2411"/>
      <c r="AQ800" s="2411"/>
      <c r="AR800" s="2411"/>
      <c r="AS800" s="2411"/>
      <c r="AT800" s="2411"/>
      <c r="AU800" s="2411"/>
      <c r="AZ800" s="2411"/>
      <c r="CB800" s="2411"/>
      <c r="CC800" s="2411"/>
      <c r="CD800" s="2411"/>
    </row>
    <row r="801" spans="26:82" ht="14.25" customHeight="1" x14ac:dyDescent="0.25">
      <c r="Z801" s="2411"/>
      <c r="AA801" s="2411"/>
      <c r="AB801" s="2411"/>
      <c r="AC801" s="2411"/>
      <c r="AD801" s="2411"/>
      <c r="AE801" s="2411"/>
      <c r="AF801" s="2411"/>
      <c r="AG801" s="2411"/>
      <c r="AH801" s="2411"/>
      <c r="AI801" s="2411"/>
      <c r="AJ801" s="2411"/>
      <c r="AK801" s="2411"/>
      <c r="AL801" s="2411"/>
      <c r="AM801" s="2411"/>
      <c r="AN801" s="2411"/>
      <c r="AO801" s="2411"/>
      <c r="AP801" s="2411"/>
      <c r="AQ801" s="2411"/>
      <c r="AR801" s="2411"/>
      <c r="AS801" s="2411"/>
      <c r="AT801" s="2411"/>
      <c r="AU801" s="2411"/>
      <c r="AZ801" s="2411"/>
      <c r="CB801" s="2411"/>
      <c r="CC801" s="2411"/>
      <c r="CD801" s="2411"/>
    </row>
    <row r="802" spans="26:82" ht="14.25" customHeight="1" x14ac:dyDescent="0.25">
      <c r="Z802" s="2411"/>
      <c r="AA802" s="2411"/>
      <c r="AB802" s="2411"/>
      <c r="AC802" s="2411"/>
      <c r="AD802" s="2411"/>
      <c r="AE802" s="2411"/>
      <c r="AF802" s="2411"/>
      <c r="AG802" s="2411"/>
      <c r="AH802" s="2411"/>
      <c r="AI802" s="2411"/>
      <c r="AJ802" s="2411"/>
      <c r="AK802" s="2411"/>
      <c r="AL802" s="2411"/>
      <c r="AM802" s="2411"/>
      <c r="AN802" s="2411"/>
      <c r="AO802" s="2411"/>
      <c r="AP802" s="2411"/>
      <c r="AQ802" s="2411"/>
      <c r="AR802" s="2411"/>
      <c r="AS802" s="2411"/>
      <c r="AT802" s="2411"/>
      <c r="AU802" s="2411"/>
      <c r="AZ802" s="2411"/>
      <c r="CB802" s="2411"/>
      <c r="CC802" s="2411"/>
      <c r="CD802" s="2411"/>
    </row>
    <row r="803" spans="26:82" ht="14.25" customHeight="1" x14ac:dyDescent="0.25">
      <c r="Z803" s="2411"/>
      <c r="AA803" s="2411"/>
      <c r="AB803" s="2411"/>
      <c r="AC803" s="2411"/>
      <c r="AD803" s="2411"/>
      <c r="AE803" s="2411"/>
      <c r="AF803" s="2411"/>
      <c r="AG803" s="2411"/>
      <c r="AH803" s="2411"/>
      <c r="AI803" s="2411"/>
      <c r="AJ803" s="2411"/>
      <c r="AK803" s="2411"/>
      <c r="AL803" s="2411"/>
      <c r="AM803" s="2411"/>
      <c r="AN803" s="2411"/>
      <c r="AO803" s="2411"/>
      <c r="AP803" s="2411"/>
      <c r="AQ803" s="2411"/>
      <c r="AR803" s="2411"/>
      <c r="AS803" s="2411"/>
      <c r="AT803" s="2411"/>
      <c r="AU803" s="2411"/>
      <c r="AZ803" s="2411"/>
      <c r="CB803" s="2411"/>
      <c r="CC803" s="2411"/>
      <c r="CD803" s="2411"/>
    </row>
    <row r="804" spans="26:82" ht="14.25" customHeight="1" x14ac:dyDescent="0.25">
      <c r="Z804" s="2411"/>
      <c r="AA804" s="2411"/>
      <c r="AB804" s="2411"/>
      <c r="AC804" s="2411"/>
      <c r="AD804" s="2411"/>
      <c r="AE804" s="2411"/>
      <c r="AF804" s="2411"/>
      <c r="AG804" s="2411"/>
      <c r="AH804" s="2411"/>
      <c r="AI804" s="2411"/>
      <c r="AJ804" s="2411"/>
      <c r="AK804" s="2411"/>
      <c r="AL804" s="2411"/>
      <c r="AM804" s="2411"/>
      <c r="AN804" s="2411"/>
      <c r="AO804" s="2411"/>
      <c r="AP804" s="2411"/>
      <c r="AQ804" s="2411"/>
      <c r="AR804" s="2411"/>
      <c r="AS804" s="2411"/>
      <c r="AT804" s="2411"/>
      <c r="AU804" s="2411"/>
      <c r="AZ804" s="2411"/>
      <c r="CB804" s="2411"/>
      <c r="CC804" s="2411"/>
      <c r="CD804" s="2411"/>
    </row>
    <row r="805" spans="26:82" ht="14.25" customHeight="1" x14ac:dyDescent="0.25">
      <c r="Z805" s="2411"/>
      <c r="AA805" s="2411"/>
      <c r="AB805" s="2411"/>
      <c r="AC805" s="2411"/>
      <c r="AD805" s="2411"/>
      <c r="AE805" s="2411"/>
      <c r="AF805" s="2411"/>
      <c r="AG805" s="2411"/>
      <c r="AH805" s="2411"/>
      <c r="AI805" s="2411"/>
      <c r="AJ805" s="2411"/>
      <c r="AK805" s="2411"/>
      <c r="AL805" s="2411"/>
      <c r="AM805" s="2411"/>
      <c r="AN805" s="2411"/>
      <c r="AO805" s="2411"/>
      <c r="AP805" s="2411"/>
      <c r="AQ805" s="2411"/>
      <c r="AR805" s="2411"/>
      <c r="AS805" s="2411"/>
      <c r="AT805" s="2411"/>
      <c r="AU805" s="2411"/>
      <c r="AZ805" s="2411"/>
      <c r="CB805" s="2411"/>
      <c r="CC805" s="2411"/>
      <c r="CD805" s="2411"/>
    </row>
    <row r="806" spans="26:82" ht="14.25" customHeight="1" x14ac:dyDescent="0.25">
      <c r="Z806" s="2411"/>
      <c r="AA806" s="2411"/>
      <c r="AB806" s="2411"/>
      <c r="AC806" s="2411"/>
      <c r="AD806" s="2411"/>
      <c r="AE806" s="2411"/>
      <c r="AF806" s="2411"/>
      <c r="AG806" s="2411"/>
      <c r="AH806" s="2411"/>
      <c r="AI806" s="2411"/>
      <c r="AJ806" s="2411"/>
      <c r="AK806" s="2411"/>
      <c r="AL806" s="2411"/>
      <c r="AM806" s="2411"/>
      <c r="AN806" s="2411"/>
      <c r="AO806" s="2411"/>
      <c r="AP806" s="2411"/>
      <c r="AQ806" s="2411"/>
      <c r="AR806" s="2411"/>
      <c r="AS806" s="2411"/>
      <c r="AT806" s="2411"/>
      <c r="AU806" s="2411"/>
      <c r="AZ806" s="2411"/>
      <c r="CB806" s="2411"/>
      <c r="CC806" s="2411"/>
      <c r="CD806" s="2411"/>
    </row>
    <row r="807" spans="26:82" ht="14.25" customHeight="1" x14ac:dyDescent="0.25">
      <c r="Z807" s="2411"/>
      <c r="AA807" s="2411"/>
      <c r="AB807" s="2411"/>
      <c r="AC807" s="2411"/>
      <c r="AD807" s="2411"/>
      <c r="AE807" s="2411"/>
      <c r="AF807" s="2411"/>
      <c r="AG807" s="2411"/>
      <c r="AH807" s="2411"/>
      <c r="AI807" s="2411"/>
      <c r="AJ807" s="2411"/>
      <c r="AK807" s="2411"/>
      <c r="AL807" s="2411"/>
      <c r="AM807" s="2411"/>
      <c r="AN807" s="2411"/>
      <c r="AO807" s="2411"/>
      <c r="AP807" s="2411"/>
      <c r="AQ807" s="2411"/>
      <c r="AR807" s="2411"/>
      <c r="AS807" s="2411"/>
      <c r="AT807" s="2411"/>
      <c r="AU807" s="2411"/>
      <c r="AZ807" s="2411"/>
      <c r="CB807" s="2411"/>
      <c r="CC807" s="2411"/>
      <c r="CD807" s="2411"/>
    </row>
    <row r="808" spans="26:82" ht="14.25" customHeight="1" x14ac:dyDescent="0.25">
      <c r="Z808" s="2411"/>
      <c r="AA808" s="2411"/>
      <c r="AB808" s="2411"/>
      <c r="AC808" s="2411"/>
      <c r="AD808" s="2411"/>
      <c r="AE808" s="2411"/>
      <c r="AF808" s="2411"/>
      <c r="AG808" s="2411"/>
      <c r="AH808" s="2411"/>
      <c r="AI808" s="2411"/>
      <c r="AJ808" s="2411"/>
      <c r="AK808" s="2411"/>
      <c r="AL808" s="2411"/>
      <c r="AM808" s="2411"/>
      <c r="AN808" s="2411"/>
      <c r="AO808" s="2411"/>
      <c r="AP808" s="2411"/>
      <c r="AQ808" s="2411"/>
      <c r="AR808" s="2411"/>
      <c r="AS808" s="2411"/>
      <c r="AT808" s="2411"/>
      <c r="AU808" s="2411"/>
      <c r="AZ808" s="2411"/>
      <c r="CB808" s="2411"/>
      <c r="CC808" s="2411"/>
      <c r="CD808" s="2411"/>
    </row>
    <row r="809" spans="26:82" ht="14.25" customHeight="1" x14ac:dyDescent="0.25">
      <c r="Z809" s="2411"/>
      <c r="AA809" s="2411"/>
      <c r="AB809" s="2411"/>
      <c r="AC809" s="2411"/>
      <c r="AD809" s="2411"/>
      <c r="AE809" s="2411"/>
      <c r="AF809" s="2411"/>
      <c r="AG809" s="2411"/>
      <c r="AH809" s="2411"/>
      <c r="AI809" s="2411"/>
      <c r="AJ809" s="2411"/>
      <c r="AK809" s="2411"/>
      <c r="AL809" s="2411"/>
      <c r="AM809" s="2411"/>
      <c r="AN809" s="2411"/>
      <c r="AO809" s="2411"/>
      <c r="AP809" s="2411"/>
      <c r="AQ809" s="2411"/>
      <c r="AR809" s="2411"/>
      <c r="AS809" s="2411"/>
      <c r="AT809" s="2411"/>
      <c r="AU809" s="2411"/>
      <c r="AZ809" s="2411"/>
      <c r="CB809" s="2411"/>
      <c r="CC809" s="2411"/>
      <c r="CD809" s="2411"/>
    </row>
    <row r="810" spans="26:82" ht="14.25" customHeight="1" x14ac:dyDescent="0.25">
      <c r="Z810" s="2411"/>
      <c r="AA810" s="2411"/>
      <c r="AB810" s="2411"/>
      <c r="AC810" s="2411"/>
      <c r="AD810" s="2411"/>
      <c r="AE810" s="2411"/>
      <c r="AF810" s="2411"/>
      <c r="AG810" s="2411"/>
      <c r="AH810" s="2411"/>
      <c r="AI810" s="2411"/>
      <c r="AJ810" s="2411"/>
      <c r="AK810" s="2411"/>
      <c r="AL810" s="2411"/>
      <c r="AM810" s="2411"/>
      <c r="AN810" s="2411"/>
      <c r="AO810" s="2411"/>
      <c r="AP810" s="2411"/>
      <c r="AQ810" s="2411"/>
      <c r="AR810" s="2411"/>
      <c r="AS810" s="2411"/>
      <c r="AT810" s="2411"/>
      <c r="AU810" s="2411"/>
      <c r="AZ810" s="2411"/>
      <c r="CB810" s="2411"/>
      <c r="CC810" s="2411"/>
      <c r="CD810" s="2411"/>
    </row>
    <row r="811" spans="26:82" ht="14.25" customHeight="1" x14ac:dyDescent="0.25">
      <c r="Z811" s="2411"/>
      <c r="AA811" s="2411"/>
      <c r="AB811" s="2411"/>
      <c r="AC811" s="2411"/>
      <c r="AD811" s="2411"/>
      <c r="AE811" s="2411"/>
      <c r="AF811" s="2411"/>
      <c r="AG811" s="2411"/>
      <c r="AH811" s="2411"/>
      <c r="AI811" s="2411"/>
      <c r="AJ811" s="2411"/>
      <c r="AK811" s="2411"/>
      <c r="AL811" s="2411"/>
      <c r="AM811" s="2411"/>
      <c r="AN811" s="2411"/>
      <c r="AO811" s="2411"/>
      <c r="AP811" s="2411"/>
      <c r="AQ811" s="2411"/>
      <c r="AR811" s="2411"/>
      <c r="AS811" s="2411"/>
      <c r="AT811" s="2411"/>
      <c r="AU811" s="2411"/>
      <c r="AZ811" s="2411"/>
      <c r="CB811" s="2411"/>
      <c r="CC811" s="2411"/>
      <c r="CD811" s="2411"/>
    </row>
    <row r="812" spans="26:82" ht="14.25" customHeight="1" x14ac:dyDescent="0.25">
      <c r="Z812" s="2411"/>
      <c r="AA812" s="2411"/>
      <c r="AB812" s="2411"/>
      <c r="AC812" s="2411"/>
      <c r="AD812" s="2411"/>
      <c r="AE812" s="2411"/>
      <c r="AF812" s="2411"/>
      <c r="AG812" s="2411"/>
      <c r="AH812" s="2411"/>
      <c r="AI812" s="2411"/>
      <c r="AJ812" s="2411"/>
      <c r="AK812" s="2411"/>
      <c r="AL812" s="2411"/>
      <c r="AM812" s="2411"/>
      <c r="AN812" s="2411"/>
      <c r="AO812" s="2411"/>
      <c r="AP812" s="2411"/>
      <c r="AQ812" s="2411"/>
      <c r="AR812" s="2411"/>
      <c r="AS812" s="2411"/>
      <c r="AT812" s="2411"/>
      <c r="AU812" s="2411"/>
      <c r="AZ812" s="2411"/>
      <c r="CB812" s="2411"/>
      <c r="CC812" s="2411"/>
      <c r="CD812" s="2411"/>
    </row>
    <row r="813" spans="26:82" ht="14.25" customHeight="1" x14ac:dyDescent="0.25">
      <c r="Z813" s="2411"/>
      <c r="AA813" s="2411"/>
      <c r="AB813" s="2411"/>
      <c r="AC813" s="2411"/>
      <c r="AD813" s="2411"/>
      <c r="AE813" s="2411"/>
      <c r="AF813" s="2411"/>
      <c r="AG813" s="2411"/>
      <c r="AH813" s="2411"/>
      <c r="AI813" s="2411"/>
      <c r="AJ813" s="2411"/>
      <c r="AK813" s="2411"/>
      <c r="AL813" s="2411"/>
      <c r="AM813" s="2411"/>
      <c r="AN813" s="2411"/>
      <c r="AO813" s="2411"/>
      <c r="AP813" s="2411"/>
      <c r="AQ813" s="2411"/>
      <c r="AR813" s="2411"/>
      <c r="AS813" s="2411"/>
      <c r="AT813" s="2411"/>
      <c r="AU813" s="2411"/>
      <c r="AZ813" s="2411"/>
      <c r="CB813" s="2411"/>
      <c r="CC813" s="2411"/>
      <c r="CD813" s="2411"/>
    </row>
    <row r="814" spans="26:82" ht="14.25" customHeight="1" x14ac:dyDescent="0.25">
      <c r="Z814" s="2411"/>
      <c r="AA814" s="2411"/>
      <c r="AB814" s="2411"/>
      <c r="AC814" s="2411"/>
      <c r="AD814" s="2411"/>
      <c r="AE814" s="2411"/>
      <c r="AF814" s="2411"/>
      <c r="AG814" s="2411"/>
      <c r="AH814" s="2411"/>
      <c r="AI814" s="2411"/>
      <c r="AJ814" s="2411"/>
      <c r="AK814" s="2411"/>
      <c r="AL814" s="2411"/>
      <c r="AM814" s="2411"/>
      <c r="AN814" s="2411"/>
      <c r="AO814" s="2411"/>
      <c r="AP814" s="2411"/>
      <c r="AQ814" s="2411"/>
      <c r="AR814" s="2411"/>
      <c r="AS814" s="2411"/>
      <c r="AT814" s="2411"/>
      <c r="AU814" s="2411"/>
      <c r="AZ814" s="2411"/>
      <c r="CB814" s="2411"/>
      <c r="CC814" s="2411"/>
      <c r="CD814" s="2411"/>
    </row>
    <row r="815" spans="26:82" ht="14.25" customHeight="1" x14ac:dyDescent="0.25">
      <c r="Z815" s="2411"/>
      <c r="AA815" s="2411"/>
      <c r="AB815" s="2411"/>
      <c r="AC815" s="2411"/>
      <c r="AD815" s="2411"/>
      <c r="AE815" s="2411"/>
      <c r="AF815" s="2411"/>
      <c r="AG815" s="2411"/>
      <c r="AH815" s="2411"/>
      <c r="AI815" s="2411"/>
      <c r="AJ815" s="2411"/>
      <c r="AK815" s="2411"/>
      <c r="AL815" s="2411"/>
      <c r="AM815" s="2411"/>
      <c r="AN815" s="2411"/>
      <c r="AO815" s="2411"/>
      <c r="AP815" s="2411"/>
      <c r="AQ815" s="2411"/>
      <c r="AR815" s="2411"/>
      <c r="AS815" s="2411"/>
      <c r="AT815" s="2411"/>
      <c r="AU815" s="2411"/>
      <c r="AZ815" s="2411"/>
      <c r="CB815" s="2411"/>
      <c r="CC815" s="2411"/>
      <c r="CD815" s="2411"/>
    </row>
    <row r="816" spans="26:82" ht="14.25" customHeight="1" x14ac:dyDescent="0.25">
      <c r="Z816" s="2411"/>
      <c r="AA816" s="2411"/>
      <c r="AB816" s="2411"/>
      <c r="AC816" s="2411"/>
      <c r="AD816" s="2411"/>
      <c r="AE816" s="2411"/>
      <c r="AF816" s="2411"/>
      <c r="AG816" s="2411"/>
      <c r="AH816" s="2411"/>
      <c r="AI816" s="2411"/>
      <c r="AJ816" s="2411"/>
      <c r="AK816" s="2411"/>
      <c r="AL816" s="2411"/>
      <c r="AM816" s="2411"/>
      <c r="AN816" s="2411"/>
      <c r="AO816" s="2411"/>
      <c r="AP816" s="2411"/>
      <c r="AQ816" s="2411"/>
      <c r="AR816" s="2411"/>
      <c r="AS816" s="2411"/>
      <c r="AT816" s="2411"/>
      <c r="AU816" s="2411"/>
      <c r="AZ816" s="2411"/>
      <c r="CB816" s="2411"/>
      <c r="CC816" s="2411"/>
      <c r="CD816" s="2411"/>
    </row>
    <row r="817" spans="26:82" ht="14.25" customHeight="1" x14ac:dyDescent="0.25">
      <c r="Z817" s="2411"/>
      <c r="AA817" s="2411"/>
      <c r="AB817" s="2411"/>
      <c r="AC817" s="2411"/>
      <c r="AD817" s="2411"/>
      <c r="AE817" s="2411"/>
      <c r="AF817" s="2411"/>
      <c r="AG817" s="2411"/>
      <c r="AH817" s="2411"/>
      <c r="AI817" s="2411"/>
      <c r="AJ817" s="2411"/>
      <c r="AK817" s="2411"/>
      <c r="AL817" s="2411"/>
      <c r="AM817" s="2411"/>
      <c r="AN817" s="2411"/>
      <c r="AO817" s="2411"/>
      <c r="AP817" s="2411"/>
      <c r="AQ817" s="2411"/>
      <c r="AR817" s="2411"/>
      <c r="AS817" s="2411"/>
      <c r="AT817" s="2411"/>
      <c r="AU817" s="2411"/>
      <c r="AZ817" s="2411"/>
      <c r="CB817" s="2411"/>
      <c r="CC817" s="2411"/>
      <c r="CD817" s="2411"/>
    </row>
    <row r="818" spans="26:82" ht="14.25" customHeight="1" x14ac:dyDescent="0.25">
      <c r="Z818" s="2411"/>
      <c r="AA818" s="2411"/>
      <c r="AB818" s="2411"/>
      <c r="AC818" s="2411"/>
      <c r="AD818" s="2411"/>
      <c r="AE818" s="2411"/>
      <c r="AF818" s="2411"/>
      <c r="AG818" s="2411"/>
      <c r="AH818" s="2411"/>
      <c r="AI818" s="2411"/>
      <c r="AJ818" s="2411"/>
      <c r="AK818" s="2411"/>
      <c r="AL818" s="2411"/>
      <c r="AM818" s="2411"/>
      <c r="AN818" s="2411"/>
      <c r="AO818" s="2411"/>
      <c r="AP818" s="2411"/>
      <c r="AQ818" s="2411"/>
      <c r="AR818" s="2411"/>
      <c r="AS818" s="2411"/>
      <c r="AT818" s="2411"/>
      <c r="AU818" s="2411"/>
      <c r="AZ818" s="2411"/>
      <c r="CB818" s="2411"/>
      <c r="CC818" s="2411"/>
      <c r="CD818" s="2411"/>
    </row>
    <row r="819" spans="26:82" ht="14.25" customHeight="1" x14ac:dyDescent="0.25">
      <c r="Z819" s="2411"/>
      <c r="AA819" s="2411"/>
      <c r="AB819" s="2411"/>
      <c r="AC819" s="2411"/>
      <c r="AD819" s="2411"/>
      <c r="AE819" s="2411"/>
      <c r="AF819" s="2411"/>
      <c r="AG819" s="2411"/>
      <c r="AH819" s="2411"/>
      <c r="AI819" s="2411"/>
      <c r="AJ819" s="2411"/>
      <c r="AK819" s="2411"/>
      <c r="AL819" s="2411"/>
      <c r="AM819" s="2411"/>
      <c r="AN819" s="2411"/>
      <c r="AO819" s="2411"/>
      <c r="AP819" s="2411"/>
      <c r="AQ819" s="2411"/>
      <c r="AR819" s="2411"/>
      <c r="AS819" s="2411"/>
      <c r="AT819" s="2411"/>
      <c r="AU819" s="2411"/>
      <c r="AZ819" s="2411"/>
      <c r="CB819" s="2411"/>
      <c r="CC819" s="2411"/>
      <c r="CD819" s="2411"/>
    </row>
    <row r="820" spans="26:82" ht="14.25" customHeight="1" x14ac:dyDescent="0.25">
      <c r="Z820" s="2411"/>
      <c r="AA820" s="2411"/>
      <c r="AB820" s="2411"/>
      <c r="AC820" s="2411"/>
      <c r="AD820" s="2411"/>
      <c r="AE820" s="2411"/>
      <c r="AF820" s="2411"/>
      <c r="AG820" s="2411"/>
      <c r="AH820" s="2411"/>
      <c r="AI820" s="2411"/>
      <c r="AJ820" s="2411"/>
      <c r="AK820" s="2411"/>
      <c r="AL820" s="2411"/>
      <c r="AM820" s="2411"/>
      <c r="AN820" s="2411"/>
      <c r="AO820" s="2411"/>
      <c r="AP820" s="2411"/>
      <c r="AQ820" s="2411"/>
      <c r="AR820" s="2411"/>
      <c r="AS820" s="2411"/>
      <c r="AT820" s="2411"/>
      <c r="AU820" s="2411"/>
      <c r="AZ820" s="2411"/>
      <c r="CB820" s="2411"/>
      <c r="CC820" s="2411"/>
      <c r="CD820" s="2411"/>
    </row>
    <row r="821" spans="26:82" ht="14.25" customHeight="1" x14ac:dyDescent="0.25">
      <c r="Z821" s="2411"/>
      <c r="AA821" s="2411"/>
      <c r="AB821" s="2411"/>
      <c r="AC821" s="2411"/>
      <c r="AD821" s="2411"/>
      <c r="AE821" s="2411"/>
      <c r="AF821" s="2411"/>
      <c r="AG821" s="2411"/>
      <c r="AH821" s="2411"/>
      <c r="AI821" s="2411"/>
      <c r="AJ821" s="2411"/>
      <c r="AK821" s="2411"/>
      <c r="AL821" s="2411"/>
      <c r="AM821" s="2411"/>
      <c r="AN821" s="2411"/>
      <c r="AO821" s="2411"/>
      <c r="AP821" s="2411"/>
      <c r="AQ821" s="2411"/>
      <c r="AR821" s="2411"/>
      <c r="AS821" s="2411"/>
      <c r="AT821" s="2411"/>
      <c r="AU821" s="2411"/>
      <c r="AZ821" s="2411"/>
      <c r="CB821" s="2411"/>
      <c r="CC821" s="2411"/>
      <c r="CD821" s="2411"/>
    </row>
    <row r="822" spans="26:82" ht="14.25" customHeight="1" x14ac:dyDescent="0.25">
      <c r="Z822" s="2411"/>
      <c r="AA822" s="2411"/>
      <c r="AB822" s="2411"/>
      <c r="AC822" s="2411"/>
      <c r="AD822" s="2411"/>
      <c r="AE822" s="2411"/>
      <c r="AF822" s="2411"/>
      <c r="AG822" s="2411"/>
      <c r="AH822" s="2411"/>
      <c r="AI822" s="2411"/>
      <c r="AJ822" s="2411"/>
      <c r="AK822" s="2411"/>
      <c r="AL822" s="2411"/>
      <c r="AM822" s="2411"/>
      <c r="AN822" s="2411"/>
      <c r="AO822" s="2411"/>
      <c r="AP822" s="2411"/>
      <c r="AQ822" s="2411"/>
      <c r="AR822" s="2411"/>
      <c r="AS822" s="2411"/>
      <c r="AT822" s="2411"/>
      <c r="AU822" s="2411"/>
      <c r="AZ822" s="2411"/>
      <c r="CB822" s="2411"/>
      <c r="CC822" s="2411"/>
      <c r="CD822" s="2411"/>
    </row>
    <row r="823" spans="26:82" ht="14.25" customHeight="1" x14ac:dyDescent="0.25">
      <c r="Z823" s="2411"/>
      <c r="AA823" s="2411"/>
      <c r="AB823" s="2411"/>
      <c r="AC823" s="2411"/>
      <c r="AD823" s="2411"/>
      <c r="AE823" s="2411"/>
      <c r="AF823" s="2411"/>
      <c r="AG823" s="2411"/>
      <c r="AH823" s="2411"/>
      <c r="AI823" s="2411"/>
      <c r="AJ823" s="2411"/>
      <c r="AK823" s="2411"/>
      <c r="AL823" s="2411"/>
      <c r="AM823" s="2411"/>
      <c r="AN823" s="2411"/>
      <c r="AO823" s="2411"/>
      <c r="AP823" s="2411"/>
      <c r="AQ823" s="2411"/>
      <c r="AR823" s="2411"/>
      <c r="AS823" s="2411"/>
      <c r="AT823" s="2411"/>
      <c r="AU823" s="2411"/>
      <c r="AZ823" s="2411"/>
      <c r="CB823" s="2411"/>
      <c r="CC823" s="2411"/>
      <c r="CD823" s="2411"/>
    </row>
    <row r="824" spans="26:82" ht="14.25" customHeight="1" x14ac:dyDescent="0.25">
      <c r="Z824" s="2411"/>
      <c r="AA824" s="2411"/>
      <c r="AB824" s="2411"/>
      <c r="AC824" s="2411"/>
      <c r="AD824" s="2411"/>
      <c r="AE824" s="2411"/>
      <c r="AF824" s="2411"/>
      <c r="AG824" s="2411"/>
      <c r="AH824" s="2411"/>
      <c r="AI824" s="2411"/>
      <c r="AJ824" s="2411"/>
      <c r="AK824" s="2411"/>
      <c r="AL824" s="2411"/>
      <c r="AM824" s="2411"/>
      <c r="AN824" s="2411"/>
      <c r="AO824" s="2411"/>
      <c r="AP824" s="2411"/>
      <c r="AQ824" s="2411"/>
      <c r="AR824" s="2411"/>
      <c r="AS824" s="2411"/>
      <c r="AT824" s="2411"/>
      <c r="AU824" s="2411"/>
      <c r="AZ824" s="2411"/>
      <c r="CB824" s="2411"/>
      <c r="CC824" s="2411"/>
      <c r="CD824" s="2411"/>
    </row>
    <row r="825" spans="26:82" ht="14.25" customHeight="1" x14ac:dyDescent="0.25">
      <c r="Z825" s="2411"/>
      <c r="AA825" s="2411"/>
      <c r="AB825" s="2411"/>
      <c r="AC825" s="2411"/>
      <c r="AD825" s="2411"/>
      <c r="AE825" s="2411"/>
      <c r="AF825" s="2411"/>
      <c r="AG825" s="2411"/>
      <c r="AH825" s="2411"/>
      <c r="AI825" s="2411"/>
      <c r="AJ825" s="2411"/>
      <c r="AK825" s="2411"/>
      <c r="AL825" s="2411"/>
      <c r="AM825" s="2411"/>
      <c r="AN825" s="2411"/>
      <c r="AO825" s="2411"/>
      <c r="AP825" s="2411"/>
      <c r="AQ825" s="2411"/>
      <c r="AR825" s="2411"/>
      <c r="AS825" s="2411"/>
      <c r="AT825" s="2411"/>
      <c r="AU825" s="2411"/>
      <c r="AZ825" s="2411"/>
      <c r="CB825" s="2411"/>
      <c r="CC825" s="2411"/>
      <c r="CD825" s="2411"/>
    </row>
    <row r="826" spans="26:82" ht="14.25" customHeight="1" x14ac:dyDescent="0.25">
      <c r="Z826" s="2411"/>
      <c r="AA826" s="2411"/>
      <c r="AB826" s="2411"/>
      <c r="AC826" s="2411"/>
      <c r="AD826" s="2411"/>
      <c r="AE826" s="2411"/>
      <c r="AF826" s="2411"/>
      <c r="AG826" s="2411"/>
      <c r="AH826" s="2411"/>
      <c r="AI826" s="2411"/>
      <c r="AJ826" s="2411"/>
      <c r="AK826" s="2411"/>
      <c r="AL826" s="2411"/>
      <c r="AM826" s="2411"/>
      <c r="AN826" s="2411"/>
      <c r="AO826" s="2411"/>
      <c r="AP826" s="2411"/>
      <c r="AQ826" s="2411"/>
      <c r="AR826" s="2411"/>
      <c r="AS826" s="2411"/>
      <c r="AT826" s="2411"/>
      <c r="AU826" s="2411"/>
      <c r="AZ826" s="2411"/>
      <c r="CB826" s="2411"/>
      <c r="CC826" s="2411"/>
      <c r="CD826" s="2411"/>
    </row>
    <row r="827" spans="26:82" ht="14.25" customHeight="1" x14ac:dyDescent="0.25">
      <c r="Z827" s="2411"/>
      <c r="AA827" s="2411"/>
      <c r="AB827" s="2411"/>
      <c r="AC827" s="2411"/>
      <c r="AD827" s="2411"/>
      <c r="AE827" s="2411"/>
      <c r="AF827" s="2411"/>
      <c r="AG827" s="2411"/>
      <c r="AH827" s="2411"/>
      <c r="AI827" s="2411"/>
      <c r="AJ827" s="2411"/>
      <c r="AK827" s="2411"/>
      <c r="AL827" s="2411"/>
      <c r="AM827" s="2411"/>
      <c r="AN827" s="2411"/>
      <c r="AO827" s="2411"/>
      <c r="AP827" s="2411"/>
      <c r="AQ827" s="2411"/>
      <c r="AR827" s="2411"/>
      <c r="AS827" s="2411"/>
      <c r="AT827" s="2411"/>
      <c r="AU827" s="2411"/>
      <c r="AZ827" s="2411"/>
      <c r="CB827" s="2411"/>
      <c r="CC827" s="2411"/>
      <c r="CD827" s="2411"/>
    </row>
    <row r="828" spans="26:82" ht="14.25" customHeight="1" x14ac:dyDescent="0.25">
      <c r="Z828" s="2411"/>
      <c r="AA828" s="2411"/>
      <c r="AB828" s="2411"/>
      <c r="AC828" s="2411"/>
      <c r="AD828" s="2411"/>
      <c r="AE828" s="2411"/>
      <c r="AF828" s="2411"/>
      <c r="AG828" s="2411"/>
      <c r="AH828" s="2411"/>
      <c r="AI828" s="2411"/>
      <c r="AJ828" s="2411"/>
      <c r="AK828" s="2411"/>
      <c r="AL828" s="2411"/>
      <c r="AM828" s="2411"/>
      <c r="AN828" s="2411"/>
      <c r="AO828" s="2411"/>
      <c r="AP828" s="2411"/>
      <c r="AQ828" s="2411"/>
      <c r="AR828" s="2411"/>
      <c r="AS828" s="2411"/>
      <c r="AT828" s="2411"/>
      <c r="AU828" s="2411"/>
      <c r="AZ828" s="2411"/>
      <c r="CB828" s="2411"/>
      <c r="CC828" s="2411"/>
      <c r="CD828" s="2411"/>
    </row>
    <row r="829" spans="26:82" ht="14.25" customHeight="1" x14ac:dyDescent="0.25">
      <c r="Z829" s="2411"/>
      <c r="AA829" s="2411"/>
      <c r="AB829" s="2411"/>
      <c r="AC829" s="2411"/>
      <c r="AD829" s="2411"/>
      <c r="AE829" s="2411"/>
      <c r="AF829" s="2411"/>
      <c r="AG829" s="2411"/>
      <c r="AH829" s="2411"/>
      <c r="AI829" s="2411"/>
      <c r="AJ829" s="2411"/>
      <c r="AK829" s="2411"/>
      <c r="AL829" s="2411"/>
      <c r="AM829" s="2411"/>
      <c r="AN829" s="2411"/>
      <c r="AO829" s="2411"/>
      <c r="AP829" s="2411"/>
      <c r="AQ829" s="2411"/>
      <c r="AR829" s="2411"/>
      <c r="AS829" s="2411"/>
      <c r="AT829" s="2411"/>
      <c r="AU829" s="2411"/>
      <c r="AZ829" s="2411"/>
      <c r="CB829" s="2411"/>
      <c r="CC829" s="2411"/>
      <c r="CD829" s="2411"/>
    </row>
    <row r="830" spans="26:82" ht="14.25" customHeight="1" x14ac:dyDescent="0.25">
      <c r="Z830" s="2411"/>
      <c r="AA830" s="2411"/>
      <c r="AB830" s="2411"/>
      <c r="AC830" s="2411"/>
      <c r="AD830" s="2411"/>
      <c r="AE830" s="2411"/>
      <c r="AF830" s="2411"/>
      <c r="AG830" s="2411"/>
      <c r="AH830" s="2411"/>
      <c r="AI830" s="2411"/>
      <c r="AJ830" s="2411"/>
      <c r="AK830" s="2411"/>
      <c r="AL830" s="2411"/>
      <c r="AM830" s="2411"/>
      <c r="AN830" s="2411"/>
      <c r="AO830" s="2411"/>
      <c r="AP830" s="2411"/>
      <c r="AQ830" s="2411"/>
      <c r="AR830" s="2411"/>
      <c r="AS830" s="2411"/>
      <c r="AT830" s="2411"/>
      <c r="AU830" s="2411"/>
      <c r="AZ830" s="2411"/>
      <c r="CB830" s="2411"/>
      <c r="CC830" s="2411"/>
      <c r="CD830" s="2411"/>
    </row>
    <row r="831" spans="26:82" ht="14.25" customHeight="1" x14ac:dyDescent="0.25">
      <c r="Z831" s="2411"/>
      <c r="AA831" s="2411"/>
      <c r="AB831" s="2411"/>
      <c r="AC831" s="2411"/>
      <c r="AD831" s="2411"/>
      <c r="AE831" s="2411"/>
      <c r="AF831" s="2411"/>
      <c r="AG831" s="2411"/>
      <c r="AH831" s="2411"/>
      <c r="AI831" s="2411"/>
      <c r="AJ831" s="2411"/>
      <c r="AK831" s="2411"/>
      <c r="AL831" s="2411"/>
      <c r="AM831" s="2411"/>
      <c r="AN831" s="2411"/>
      <c r="AO831" s="2411"/>
      <c r="AP831" s="2411"/>
      <c r="AQ831" s="2411"/>
      <c r="AR831" s="2411"/>
      <c r="AS831" s="2411"/>
      <c r="AT831" s="2411"/>
      <c r="AU831" s="2411"/>
      <c r="AZ831" s="2411"/>
      <c r="CB831" s="2411"/>
      <c r="CC831" s="2411"/>
      <c r="CD831" s="2411"/>
    </row>
    <row r="832" spans="26:82" ht="14.25" customHeight="1" x14ac:dyDescent="0.25">
      <c r="Z832" s="2411"/>
      <c r="AA832" s="2411"/>
      <c r="AB832" s="2411"/>
      <c r="AC832" s="2411"/>
      <c r="AD832" s="2411"/>
      <c r="AE832" s="2411"/>
      <c r="AF832" s="2411"/>
      <c r="AG832" s="2411"/>
      <c r="AH832" s="2411"/>
      <c r="AI832" s="2411"/>
      <c r="AJ832" s="2411"/>
      <c r="AK832" s="2411"/>
      <c r="AL832" s="2411"/>
      <c r="AM832" s="2411"/>
      <c r="AN832" s="2411"/>
      <c r="AO832" s="2411"/>
      <c r="AP832" s="2411"/>
      <c r="AQ832" s="2411"/>
      <c r="AR832" s="2411"/>
      <c r="AS832" s="2411"/>
      <c r="AT832" s="2411"/>
      <c r="AU832" s="2411"/>
      <c r="AZ832" s="2411"/>
      <c r="CB832" s="2411"/>
      <c r="CC832" s="2411"/>
      <c r="CD832" s="2411"/>
    </row>
    <row r="833" spans="26:82" ht="14.25" customHeight="1" x14ac:dyDescent="0.25">
      <c r="Z833" s="2411"/>
      <c r="AA833" s="2411"/>
      <c r="AB833" s="2411"/>
      <c r="AC833" s="2411"/>
      <c r="AD833" s="2411"/>
      <c r="AE833" s="2411"/>
      <c r="AF833" s="2411"/>
      <c r="AG833" s="2411"/>
      <c r="AH833" s="2411"/>
      <c r="AI833" s="2411"/>
      <c r="AJ833" s="2411"/>
      <c r="AK833" s="2411"/>
      <c r="AL833" s="2411"/>
      <c r="AM833" s="2411"/>
      <c r="AN833" s="2411"/>
      <c r="AO833" s="2411"/>
      <c r="AP833" s="2411"/>
      <c r="AQ833" s="2411"/>
      <c r="AR833" s="2411"/>
      <c r="AS833" s="2411"/>
      <c r="AT833" s="2411"/>
      <c r="AU833" s="2411"/>
      <c r="AZ833" s="2411"/>
      <c r="CB833" s="2411"/>
      <c r="CC833" s="2411"/>
      <c r="CD833" s="2411"/>
    </row>
    <row r="834" spans="26:82" ht="14.25" customHeight="1" x14ac:dyDescent="0.25">
      <c r="Z834" s="2411"/>
      <c r="AA834" s="2411"/>
      <c r="AB834" s="2411"/>
      <c r="AC834" s="2411"/>
      <c r="AD834" s="2411"/>
      <c r="AE834" s="2411"/>
      <c r="AF834" s="2411"/>
      <c r="AG834" s="2411"/>
      <c r="AH834" s="2411"/>
      <c r="AI834" s="2411"/>
      <c r="AJ834" s="2411"/>
      <c r="AK834" s="2411"/>
      <c r="AL834" s="2411"/>
      <c r="AM834" s="2411"/>
      <c r="AN834" s="2411"/>
      <c r="AO834" s="2411"/>
      <c r="AP834" s="2411"/>
      <c r="AQ834" s="2411"/>
      <c r="AR834" s="2411"/>
      <c r="AS834" s="2411"/>
      <c r="AT834" s="2411"/>
      <c r="AU834" s="2411"/>
      <c r="AZ834" s="2411"/>
      <c r="CB834" s="2411"/>
      <c r="CC834" s="2411"/>
      <c r="CD834" s="2411"/>
    </row>
    <row r="835" spans="26:82" ht="14.25" customHeight="1" x14ac:dyDescent="0.25">
      <c r="Z835" s="2411"/>
      <c r="AA835" s="2411"/>
      <c r="AB835" s="2411"/>
      <c r="AC835" s="2411"/>
      <c r="AD835" s="2411"/>
      <c r="AE835" s="2411"/>
      <c r="AF835" s="2411"/>
      <c r="AG835" s="2411"/>
      <c r="AH835" s="2411"/>
      <c r="AI835" s="2411"/>
      <c r="AJ835" s="2411"/>
      <c r="AK835" s="2411"/>
      <c r="AL835" s="2411"/>
      <c r="AM835" s="2411"/>
      <c r="AN835" s="2411"/>
      <c r="AO835" s="2411"/>
      <c r="AP835" s="2411"/>
      <c r="AQ835" s="2411"/>
      <c r="AR835" s="2411"/>
      <c r="AS835" s="2411"/>
      <c r="AT835" s="2411"/>
      <c r="AU835" s="2411"/>
      <c r="AZ835" s="2411"/>
      <c r="CB835" s="2411"/>
      <c r="CC835" s="2411"/>
      <c r="CD835" s="2411"/>
    </row>
    <row r="836" spans="26:82" ht="14.25" customHeight="1" x14ac:dyDescent="0.25">
      <c r="Z836" s="2411"/>
      <c r="AA836" s="2411"/>
      <c r="AB836" s="2411"/>
      <c r="AC836" s="2411"/>
      <c r="AD836" s="2411"/>
      <c r="AE836" s="2411"/>
      <c r="AF836" s="2411"/>
      <c r="AG836" s="2411"/>
      <c r="AH836" s="2411"/>
      <c r="AI836" s="2411"/>
      <c r="AJ836" s="2411"/>
      <c r="AK836" s="2411"/>
      <c r="AL836" s="2411"/>
      <c r="AM836" s="2411"/>
      <c r="AN836" s="2411"/>
      <c r="AO836" s="2411"/>
      <c r="AP836" s="2411"/>
      <c r="AQ836" s="2411"/>
      <c r="AR836" s="2411"/>
      <c r="AS836" s="2411"/>
      <c r="AT836" s="2411"/>
      <c r="AU836" s="2411"/>
      <c r="AZ836" s="2411"/>
      <c r="CB836" s="2411"/>
      <c r="CC836" s="2411"/>
      <c r="CD836" s="2411"/>
    </row>
    <row r="837" spans="26:82" ht="14.25" customHeight="1" x14ac:dyDescent="0.25">
      <c r="Z837" s="2411"/>
      <c r="AA837" s="2411"/>
      <c r="AB837" s="2411"/>
      <c r="AC837" s="2411"/>
      <c r="AD837" s="2411"/>
      <c r="AE837" s="2411"/>
      <c r="AF837" s="2411"/>
      <c r="AG837" s="2411"/>
      <c r="AH837" s="2411"/>
      <c r="AI837" s="2411"/>
      <c r="AJ837" s="2411"/>
      <c r="AK837" s="2411"/>
      <c r="AL837" s="2411"/>
      <c r="AM837" s="2411"/>
      <c r="AN837" s="2411"/>
      <c r="AO837" s="2411"/>
      <c r="AP837" s="2411"/>
      <c r="AQ837" s="2411"/>
      <c r="AR837" s="2411"/>
      <c r="AS837" s="2411"/>
      <c r="AT837" s="2411"/>
      <c r="AU837" s="2411"/>
      <c r="AZ837" s="2411"/>
      <c r="CB837" s="2411"/>
      <c r="CC837" s="2411"/>
      <c r="CD837" s="2411"/>
    </row>
    <row r="838" spans="26:82" ht="14.25" customHeight="1" x14ac:dyDescent="0.25">
      <c r="Z838" s="2411"/>
      <c r="AA838" s="2411"/>
      <c r="AB838" s="2411"/>
      <c r="AC838" s="2411"/>
      <c r="AD838" s="2411"/>
      <c r="AE838" s="2411"/>
      <c r="AF838" s="2411"/>
      <c r="AG838" s="2411"/>
      <c r="AH838" s="2411"/>
      <c r="AI838" s="2411"/>
      <c r="AJ838" s="2411"/>
      <c r="AK838" s="2411"/>
      <c r="AL838" s="2411"/>
      <c r="AM838" s="2411"/>
      <c r="AN838" s="2411"/>
      <c r="AO838" s="2411"/>
      <c r="AP838" s="2411"/>
      <c r="AQ838" s="2411"/>
      <c r="AR838" s="2411"/>
      <c r="AS838" s="2411"/>
      <c r="AT838" s="2411"/>
      <c r="AU838" s="2411"/>
      <c r="AZ838" s="2411"/>
      <c r="CB838" s="2411"/>
      <c r="CC838" s="2411"/>
      <c r="CD838" s="2411"/>
    </row>
    <row r="839" spans="26:82" ht="14.25" customHeight="1" x14ac:dyDescent="0.25">
      <c r="Z839" s="2411"/>
      <c r="AA839" s="2411"/>
      <c r="AB839" s="2411"/>
      <c r="AC839" s="2411"/>
      <c r="AD839" s="2411"/>
      <c r="AE839" s="2411"/>
      <c r="AF839" s="2411"/>
      <c r="AG839" s="2411"/>
      <c r="AH839" s="2411"/>
      <c r="AI839" s="2411"/>
      <c r="AJ839" s="2411"/>
      <c r="AK839" s="2411"/>
      <c r="AL839" s="2411"/>
      <c r="AM839" s="2411"/>
      <c r="AN839" s="2411"/>
      <c r="AO839" s="2411"/>
      <c r="AP839" s="2411"/>
      <c r="AQ839" s="2411"/>
      <c r="AR839" s="2411"/>
      <c r="AS839" s="2411"/>
      <c r="AT839" s="2411"/>
      <c r="AU839" s="2411"/>
      <c r="AZ839" s="2411"/>
      <c r="CB839" s="2411"/>
      <c r="CC839" s="2411"/>
      <c r="CD839" s="2411"/>
    </row>
    <row r="840" spans="26:82" ht="14.25" customHeight="1" x14ac:dyDescent="0.25">
      <c r="Z840" s="2411"/>
      <c r="AA840" s="2411"/>
      <c r="AB840" s="2411"/>
      <c r="AC840" s="2411"/>
      <c r="AD840" s="2411"/>
      <c r="AE840" s="2411"/>
      <c r="AF840" s="2411"/>
      <c r="AG840" s="2411"/>
      <c r="AH840" s="2411"/>
      <c r="AI840" s="2411"/>
      <c r="AJ840" s="2411"/>
      <c r="AK840" s="2411"/>
      <c r="AL840" s="2411"/>
      <c r="AM840" s="2411"/>
      <c r="AN840" s="2411"/>
      <c r="AO840" s="2411"/>
      <c r="AP840" s="2411"/>
      <c r="AQ840" s="2411"/>
      <c r="AR840" s="2411"/>
      <c r="AS840" s="2411"/>
      <c r="AT840" s="2411"/>
      <c r="AU840" s="2411"/>
      <c r="AZ840" s="2411"/>
      <c r="CB840" s="2411"/>
      <c r="CC840" s="2411"/>
      <c r="CD840" s="2411"/>
    </row>
    <row r="841" spans="26:82" ht="14.25" customHeight="1" x14ac:dyDescent="0.25">
      <c r="Z841" s="2411"/>
      <c r="AA841" s="2411"/>
      <c r="AB841" s="2411"/>
      <c r="AC841" s="2411"/>
      <c r="AD841" s="2411"/>
      <c r="AE841" s="2411"/>
      <c r="AF841" s="2411"/>
      <c r="AG841" s="2411"/>
      <c r="AH841" s="2411"/>
      <c r="AI841" s="2411"/>
      <c r="AJ841" s="2411"/>
      <c r="AK841" s="2411"/>
      <c r="AL841" s="2411"/>
      <c r="AM841" s="2411"/>
      <c r="AN841" s="2411"/>
      <c r="AO841" s="2411"/>
      <c r="AP841" s="2411"/>
      <c r="AQ841" s="2411"/>
      <c r="AR841" s="2411"/>
      <c r="AS841" s="2411"/>
      <c r="AT841" s="2411"/>
      <c r="AU841" s="2411"/>
      <c r="AZ841" s="2411"/>
      <c r="CB841" s="2411"/>
      <c r="CC841" s="2411"/>
      <c r="CD841" s="2411"/>
    </row>
    <row r="842" spans="26:82" ht="14.25" customHeight="1" x14ac:dyDescent="0.25">
      <c r="Z842" s="2411"/>
      <c r="AA842" s="2411"/>
      <c r="AB842" s="2411"/>
      <c r="AC842" s="2411"/>
      <c r="AD842" s="2411"/>
      <c r="AE842" s="2411"/>
      <c r="AF842" s="2411"/>
      <c r="AG842" s="2411"/>
      <c r="AH842" s="2411"/>
      <c r="AI842" s="2411"/>
      <c r="AJ842" s="2411"/>
      <c r="AK842" s="2411"/>
      <c r="AL842" s="2411"/>
      <c r="AM842" s="2411"/>
      <c r="AN842" s="2411"/>
      <c r="AO842" s="2411"/>
      <c r="AP842" s="2411"/>
      <c r="AQ842" s="2411"/>
      <c r="AR842" s="2411"/>
      <c r="AS842" s="2411"/>
      <c r="AT842" s="2411"/>
      <c r="AU842" s="2411"/>
      <c r="AZ842" s="2411"/>
      <c r="CB842" s="2411"/>
      <c r="CC842" s="2411"/>
      <c r="CD842" s="2411"/>
    </row>
    <row r="843" spans="26:82" ht="14.25" customHeight="1" x14ac:dyDescent="0.25">
      <c r="Z843" s="2411"/>
      <c r="AA843" s="2411"/>
      <c r="AB843" s="2411"/>
      <c r="AC843" s="2411"/>
      <c r="AD843" s="2411"/>
      <c r="AE843" s="2411"/>
      <c r="AF843" s="2411"/>
      <c r="AG843" s="2411"/>
      <c r="AH843" s="2411"/>
      <c r="AI843" s="2411"/>
      <c r="AJ843" s="2411"/>
      <c r="AK843" s="2411"/>
      <c r="AL843" s="2411"/>
      <c r="AM843" s="2411"/>
      <c r="AN843" s="2411"/>
      <c r="AO843" s="2411"/>
      <c r="AP843" s="2411"/>
      <c r="AQ843" s="2411"/>
      <c r="AR843" s="2411"/>
      <c r="AS843" s="2411"/>
      <c r="AT843" s="2411"/>
      <c r="AU843" s="2411"/>
      <c r="AZ843" s="2411"/>
      <c r="CB843" s="2411"/>
      <c r="CC843" s="2411"/>
      <c r="CD843" s="2411"/>
    </row>
    <row r="844" spans="26:82" ht="14.25" customHeight="1" x14ac:dyDescent="0.25">
      <c r="Z844" s="2411"/>
      <c r="AA844" s="2411"/>
      <c r="AB844" s="2411"/>
      <c r="AC844" s="2411"/>
      <c r="AD844" s="2411"/>
      <c r="AE844" s="2411"/>
      <c r="AF844" s="2411"/>
      <c r="AG844" s="2411"/>
      <c r="AH844" s="2411"/>
      <c r="AI844" s="2411"/>
      <c r="AJ844" s="2411"/>
      <c r="AK844" s="2411"/>
      <c r="AL844" s="2411"/>
      <c r="AM844" s="2411"/>
      <c r="AN844" s="2411"/>
      <c r="AO844" s="2411"/>
      <c r="AP844" s="2411"/>
      <c r="AQ844" s="2411"/>
      <c r="AR844" s="2411"/>
      <c r="AS844" s="2411"/>
      <c r="AT844" s="2411"/>
      <c r="AU844" s="2411"/>
      <c r="AZ844" s="2411"/>
      <c r="CB844" s="2411"/>
      <c r="CC844" s="2411"/>
      <c r="CD844" s="2411"/>
    </row>
    <row r="845" spans="26:82" ht="14.25" customHeight="1" x14ac:dyDescent="0.25">
      <c r="Z845" s="2411"/>
      <c r="AA845" s="2411"/>
      <c r="AB845" s="2411"/>
      <c r="AC845" s="2411"/>
      <c r="AD845" s="2411"/>
      <c r="AE845" s="2411"/>
      <c r="AF845" s="2411"/>
      <c r="AG845" s="2411"/>
      <c r="AH845" s="2411"/>
      <c r="AI845" s="2411"/>
      <c r="AJ845" s="2411"/>
      <c r="AK845" s="2411"/>
      <c r="AL845" s="2411"/>
      <c r="AM845" s="2411"/>
      <c r="AN845" s="2411"/>
      <c r="AO845" s="2411"/>
      <c r="AP845" s="2411"/>
      <c r="AQ845" s="2411"/>
      <c r="AR845" s="2411"/>
      <c r="AS845" s="2411"/>
      <c r="AT845" s="2411"/>
      <c r="AU845" s="2411"/>
      <c r="AZ845" s="2411"/>
      <c r="CB845" s="2411"/>
      <c r="CC845" s="2411"/>
      <c r="CD845" s="2411"/>
    </row>
    <row r="846" spans="26:82" ht="14.25" customHeight="1" x14ac:dyDescent="0.25">
      <c r="Z846" s="2411"/>
      <c r="AA846" s="2411"/>
      <c r="AB846" s="2411"/>
      <c r="AC846" s="2411"/>
      <c r="AD846" s="2411"/>
      <c r="AE846" s="2411"/>
      <c r="AF846" s="2411"/>
      <c r="AG846" s="2411"/>
      <c r="AH846" s="2411"/>
      <c r="AI846" s="2411"/>
      <c r="AJ846" s="2411"/>
      <c r="AK846" s="2411"/>
      <c r="AL846" s="2411"/>
      <c r="AM846" s="2411"/>
      <c r="AN846" s="2411"/>
      <c r="AO846" s="2411"/>
      <c r="AP846" s="2411"/>
      <c r="AQ846" s="2411"/>
      <c r="AR846" s="2411"/>
      <c r="AS846" s="2411"/>
      <c r="AT846" s="2411"/>
      <c r="AU846" s="2411"/>
      <c r="AZ846" s="2411"/>
      <c r="CB846" s="2411"/>
      <c r="CC846" s="2411"/>
      <c r="CD846" s="2411"/>
    </row>
    <row r="847" spans="26:82" ht="14.25" customHeight="1" x14ac:dyDescent="0.25">
      <c r="Z847" s="2411"/>
      <c r="AA847" s="2411"/>
      <c r="AB847" s="2411"/>
      <c r="AC847" s="2411"/>
      <c r="AD847" s="2411"/>
      <c r="AE847" s="2411"/>
      <c r="AF847" s="2411"/>
      <c r="AG847" s="2411"/>
      <c r="AH847" s="2411"/>
      <c r="AI847" s="2411"/>
      <c r="AJ847" s="2411"/>
      <c r="AK847" s="2411"/>
      <c r="AL847" s="2411"/>
      <c r="AM847" s="2411"/>
      <c r="AN847" s="2411"/>
      <c r="AO847" s="2411"/>
      <c r="AP847" s="2411"/>
      <c r="AQ847" s="2411"/>
      <c r="AR847" s="2411"/>
      <c r="AS847" s="2411"/>
      <c r="AT847" s="2411"/>
      <c r="AU847" s="2411"/>
      <c r="AZ847" s="2411"/>
      <c r="CB847" s="2411"/>
      <c r="CC847" s="2411"/>
      <c r="CD847" s="2411"/>
    </row>
    <row r="848" spans="26:82" ht="14.25" customHeight="1" x14ac:dyDescent="0.25">
      <c r="Z848" s="2411"/>
      <c r="AA848" s="2411"/>
      <c r="AB848" s="2411"/>
      <c r="AC848" s="2411"/>
      <c r="AD848" s="2411"/>
      <c r="AE848" s="2411"/>
      <c r="AF848" s="2411"/>
      <c r="AG848" s="2411"/>
      <c r="AH848" s="2411"/>
      <c r="AI848" s="2411"/>
      <c r="AJ848" s="2411"/>
      <c r="AK848" s="2411"/>
      <c r="AL848" s="2411"/>
      <c r="AM848" s="2411"/>
      <c r="AN848" s="2411"/>
      <c r="AO848" s="2411"/>
      <c r="AP848" s="2411"/>
      <c r="AQ848" s="2411"/>
      <c r="AR848" s="2411"/>
      <c r="AS848" s="2411"/>
      <c r="AT848" s="2411"/>
      <c r="AU848" s="2411"/>
      <c r="AZ848" s="2411"/>
      <c r="CB848" s="2411"/>
      <c r="CC848" s="2411"/>
      <c r="CD848" s="2411"/>
    </row>
    <row r="849" spans="26:82" ht="14.25" customHeight="1" x14ac:dyDescent="0.25">
      <c r="Z849" s="2411"/>
      <c r="AA849" s="2411"/>
      <c r="AB849" s="2411"/>
      <c r="AC849" s="2411"/>
      <c r="AD849" s="2411"/>
      <c r="AE849" s="2411"/>
      <c r="AF849" s="2411"/>
      <c r="AG849" s="2411"/>
      <c r="AH849" s="2411"/>
      <c r="AI849" s="2411"/>
      <c r="AJ849" s="2411"/>
      <c r="AK849" s="2411"/>
      <c r="AL849" s="2411"/>
      <c r="AM849" s="2411"/>
      <c r="AN849" s="2411"/>
      <c r="AO849" s="2411"/>
      <c r="AP849" s="2411"/>
      <c r="AQ849" s="2411"/>
      <c r="AR849" s="2411"/>
      <c r="AS849" s="2411"/>
      <c r="AT849" s="2411"/>
      <c r="AU849" s="2411"/>
      <c r="AZ849" s="2411"/>
      <c r="CB849" s="2411"/>
      <c r="CC849" s="2411"/>
      <c r="CD849" s="2411"/>
    </row>
    <row r="850" spans="26:82" ht="14.25" customHeight="1" x14ac:dyDescent="0.25">
      <c r="Z850" s="2411"/>
      <c r="AA850" s="2411"/>
      <c r="AB850" s="2411"/>
      <c r="AC850" s="2411"/>
      <c r="AD850" s="2411"/>
      <c r="AE850" s="2411"/>
      <c r="AF850" s="2411"/>
      <c r="AG850" s="2411"/>
      <c r="AH850" s="2411"/>
      <c r="AI850" s="2411"/>
      <c r="AJ850" s="2411"/>
      <c r="AK850" s="2411"/>
      <c r="AL850" s="2411"/>
      <c r="AM850" s="2411"/>
      <c r="AN850" s="2411"/>
      <c r="AO850" s="2411"/>
      <c r="AP850" s="2411"/>
      <c r="AQ850" s="2411"/>
      <c r="AR850" s="2411"/>
      <c r="AS850" s="2411"/>
      <c r="AT850" s="2411"/>
      <c r="AU850" s="2411"/>
      <c r="AZ850" s="2411"/>
      <c r="CB850" s="2411"/>
      <c r="CC850" s="2411"/>
      <c r="CD850" s="2411"/>
    </row>
    <row r="851" spans="26:82" ht="14.25" customHeight="1" x14ac:dyDescent="0.25">
      <c r="Z851" s="2411"/>
      <c r="AA851" s="2411"/>
      <c r="AB851" s="2411"/>
      <c r="AC851" s="2411"/>
      <c r="AD851" s="2411"/>
      <c r="AE851" s="2411"/>
      <c r="AF851" s="2411"/>
      <c r="AG851" s="2411"/>
      <c r="AH851" s="2411"/>
      <c r="AI851" s="2411"/>
      <c r="AJ851" s="2411"/>
      <c r="AK851" s="2411"/>
      <c r="AL851" s="2411"/>
      <c r="AM851" s="2411"/>
      <c r="AN851" s="2411"/>
      <c r="AO851" s="2411"/>
      <c r="AP851" s="2411"/>
      <c r="AQ851" s="2411"/>
      <c r="AR851" s="2411"/>
      <c r="AS851" s="2411"/>
      <c r="AT851" s="2411"/>
      <c r="AU851" s="2411"/>
      <c r="AZ851" s="2411"/>
      <c r="CB851" s="2411"/>
      <c r="CC851" s="2411"/>
      <c r="CD851" s="2411"/>
    </row>
    <row r="852" spans="26:82" ht="14.25" customHeight="1" x14ac:dyDescent="0.25">
      <c r="Z852" s="2411"/>
      <c r="AA852" s="2411"/>
      <c r="AB852" s="2411"/>
      <c r="AC852" s="2411"/>
      <c r="AD852" s="2411"/>
      <c r="AE852" s="2411"/>
      <c r="AF852" s="2411"/>
      <c r="AG852" s="2411"/>
      <c r="AH852" s="2411"/>
      <c r="AI852" s="2411"/>
      <c r="AJ852" s="2411"/>
      <c r="AK852" s="2411"/>
      <c r="AL852" s="2411"/>
      <c r="AM852" s="2411"/>
      <c r="AN852" s="2411"/>
      <c r="AO852" s="2411"/>
      <c r="AP852" s="2411"/>
      <c r="AQ852" s="2411"/>
      <c r="AR852" s="2411"/>
      <c r="AS852" s="2411"/>
      <c r="AT852" s="2411"/>
      <c r="AU852" s="2411"/>
      <c r="AZ852" s="2411"/>
      <c r="CB852" s="2411"/>
      <c r="CC852" s="2411"/>
      <c r="CD852" s="2411"/>
    </row>
    <row r="853" spans="26:82" ht="14.25" customHeight="1" x14ac:dyDescent="0.25">
      <c r="Z853" s="2411"/>
      <c r="AA853" s="2411"/>
      <c r="AB853" s="2411"/>
      <c r="AC853" s="2411"/>
      <c r="AD853" s="2411"/>
      <c r="AE853" s="2411"/>
      <c r="AF853" s="2411"/>
      <c r="AG853" s="2411"/>
      <c r="AH853" s="2411"/>
      <c r="AI853" s="2411"/>
      <c r="AJ853" s="2411"/>
      <c r="AK853" s="2411"/>
      <c r="AL853" s="2411"/>
      <c r="AM853" s="2411"/>
      <c r="AN853" s="2411"/>
      <c r="AO853" s="2411"/>
      <c r="AP853" s="2411"/>
      <c r="AQ853" s="2411"/>
      <c r="AR853" s="2411"/>
      <c r="AS853" s="2411"/>
      <c r="AT853" s="2411"/>
      <c r="AU853" s="2411"/>
      <c r="AZ853" s="2411"/>
      <c r="CB853" s="2411"/>
      <c r="CC853" s="2411"/>
      <c r="CD853" s="2411"/>
    </row>
    <row r="854" spans="26:82" ht="14.25" customHeight="1" x14ac:dyDescent="0.25">
      <c r="Z854" s="2411"/>
      <c r="AA854" s="2411"/>
      <c r="AB854" s="2411"/>
      <c r="AC854" s="2411"/>
      <c r="AD854" s="2411"/>
      <c r="AE854" s="2411"/>
      <c r="AF854" s="2411"/>
      <c r="AG854" s="2411"/>
      <c r="AH854" s="2411"/>
      <c r="AI854" s="2411"/>
      <c r="AJ854" s="2411"/>
      <c r="AK854" s="2411"/>
      <c r="AL854" s="2411"/>
      <c r="AM854" s="2411"/>
      <c r="AN854" s="2411"/>
      <c r="AO854" s="2411"/>
      <c r="AP854" s="2411"/>
      <c r="AQ854" s="2411"/>
      <c r="AR854" s="2411"/>
      <c r="AS854" s="2411"/>
      <c r="AT854" s="2411"/>
      <c r="AU854" s="2411"/>
      <c r="AZ854" s="2411"/>
      <c r="CB854" s="2411"/>
      <c r="CC854" s="2411"/>
      <c r="CD854" s="2411"/>
    </row>
    <row r="855" spans="26:82" ht="14.25" customHeight="1" x14ac:dyDescent="0.25">
      <c r="Z855" s="2411"/>
      <c r="AA855" s="2411"/>
      <c r="AB855" s="2411"/>
      <c r="AC855" s="2411"/>
      <c r="AD855" s="2411"/>
      <c r="AE855" s="2411"/>
      <c r="AF855" s="2411"/>
      <c r="AG855" s="2411"/>
      <c r="AH855" s="2411"/>
      <c r="AI855" s="2411"/>
      <c r="AJ855" s="2411"/>
      <c r="AK855" s="2411"/>
      <c r="AL855" s="2411"/>
      <c r="AM855" s="2411"/>
      <c r="AN855" s="2411"/>
      <c r="AO855" s="2411"/>
      <c r="AP855" s="2411"/>
      <c r="AQ855" s="2411"/>
      <c r="AR855" s="2411"/>
      <c r="AS855" s="2411"/>
      <c r="AT855" s="2411"/>
      <c r="AU855" s="2411"/>
      <c r="AZ855" s="2411"/>
      <c r="CB855" s="2411"/>
      <c r="CC855" s="2411"/>
      <c r="CD855" s="2411"/>
    </row>
    <row r="856" spans="26:82" ht="14.25" customHeight="1" x14ac:dyDescent="0.25">
      <c r="Z856" s="2411"/>
      <c r="AA856" s="2411"/>
      <c r="AB856" s="2411"/>
      <c r="AC856" s="2411"/>
      <c r="AD856" s="2411"/>
      <c r="AE856" s="2411"/>
      <c r="AF856" s="2411"/>
      <c r="AG856" s="2411"/>
      <c r="AH856" s="2411"/>
      <c r="AI856" s="2411"/>
      <c r="AJ856" s="2411"/>
      <c r="AK856" s="2411"/>
      <c r="AL856" s="2411"/>
      <c r="AM856" s="2411"/>
      <c r="AN856" s="2411"/>
      <c r="AO856" s="2411"/>
      <c r="AP856" s="2411"/>
      <c r="AQ856" s="2411"/>
      <c r="AR856" s="2411"/>
      <c r="AS856" s="2411"/>
      <c r="AT856" s="2411"/>
      <c r="AU856" s="2411"/>
      <c r="AZ856" s="2411"/>
      <c r="CB856" s="2411"/>
      <c r="CC856" s="2411"/>
      <c r="CD856" s="2411"/>
    </row>
    <row r="857" spans="26:82" ht="14.25" customHeight="1" x14ac:dyDescent="0.25">
      <c r="Z857" s="2411"/>
      <c r="AA857" s="2411"/>
      <c r="AB857" s="2411"/>
      <c r="AC857" s="2411"/>
      <c r="AD857" s="2411"/>
      <c r="AE857" s="2411"/>
      <c r="AF857" s="2411"/>
      <c r="AG857" s="2411"/>
      <c r="AH857" s="2411"/>
      <c r="AI857" s="2411"/>
      <c r="AJ857" s="2411"/>
      <c r="AK857" s="2411"/>
      <c r="AL857" s="2411"/>
      <c r="AM857" s="2411"/>
      <c r="AN857" s="2411"/>
      <c r="AO857" s="2411"/>
      <c r="AP857" s="2411"/>
      <c r="AQ857" s="2411"/>
      <c r="AR857" s="2411"/>
      <c r="AS857" s="2411"/>
      <c r="AT857" s="2411"/>
      <c r="AU857" s="2411"/>
      <c r="AZ857" s="2411"/>
      <c r="CB857" s="2411"/>
      <c r="CC857" s="2411"/>
      <c r="CD857" s="2411"/>
    </row>
    <row r="858" spans="26:82" ht="14.25" customHeight="1" x14ac:dyDescent="0.25">
      <c r="Z858" s="2411"/>
      <c r="AA858" s="2411"/>
      <c r="AB858" s="2411"/>
      <c r="AC858" s="2411"/>
      <c r="AD858" s="2411"/>
      <c r="AE858" s="2411"/>
      <c r="AF858" s="2411"/>
      <c r="AG858" s="2411"/>
      <c r="AH858" s="2411"/>
      <c r="AI858" s="2411"/>
      <c r="AJ858" s="2411"/>
      <c r="AK858" s="2411"/>
      <c r="AL858" s="2411"/>
      <c r="AM858" s="2411"/>
      <c r="AN858" s="2411"/>
      <c r="AO858" s="2411"/>
      <c r="AP858" s="2411"/>
      <c r="AQ858" s="2411"/>
      <c r="AR858" s="2411"/>
      <c r="AS858" s="2411"/>
      <c r="AT858" s="2411"/>
      <c r="AU858" s="2411"/>
      <c r="AZ858" s="2411"/>
      <c r="CB858" s="2411"/>
      <c r="CC858" s="2411"/>
      <c r="CD858" s="2411"/>
    </row>
    <row r="859" spans="26:82" ht="14.25" customHeight="1" x14ac:dyDescent="0.25">
      <c r="Z859" s="2411"/>
      <c r="AA859" s="2411"/>
      <c r="AB859" s="2411"/>
      <c r="AC859" s="2411"/>
      <c r="AD859" s="2411"/>
      <c r="AE859" s="2411"/>
      <c r="AF859" s="2411"/>
      <c r="AG859" s="2411"/>
      <c r="AH859" s="2411"/>
      <c r="AI859" s="2411"/>
      <c r="AJ859" s="2411"/>
      <c r="AK859" s="2411"/>
      <c r="AL859" s="2411"/>
      <c r="AM859" s="2411"/>
      <c r="AN859" s="2411"/>
      <c r="AO859" s="2411"/>
      <c r="AP859" s="2411"/>
      <c r="AQ859" s="2411"/>
      <c r="AR859" s="2411"/>
      <c r="AS859" s="2411"/>
      <c r="AT859" s="2411"/>
      <c r="AU859" s="2411"/>
      <c r="AZ859" s="2411"/>
      <c r="CB859" s="2411"/>
      <c r="CC859" s="2411"/>
      <c r="CD859" s="2411"/>
    </row>
    <row r="860" spans="26:82" ht="14.25" customHeight="1" x14ac:dyDescent="0.25">
      <c r="Z860" s="2411"/>
      <c r="AA860" s="2411"/>
      <c r="AB860" s="2411"/>
      <c r="AC860" s="2411"/>
      <c r="AD860" s="2411"/>
      <c r="AE860" s="2411"/>
      <c r="AF860" s="2411"/>
      <c r="AG860" s="2411"/>
      <c r="AH860" s="2411"/>
      <c r="AI860" s="2411"/>
      <c r="AJ860" s="2411"/>
      <c r="AK860" s="2411"/>
      <c r="AL860" s="2411"/>
      <c r="AM860" s="2411"/>
      <c r="AN860" s="2411"/>
      <c r="AO860" s="2411"/>
      <c r="AP860" s="2411"/>
      <c r="AQ860" s="2411"/>
      <c r="AR860" s="2411"/>
      <c r="AS860" s="2411"/>
      <c r="AT860" s="2411"/>
      <c r="AU860" s="2411"/>
      <c r="AZ860" s="2411"/>
      <c r="CB860" s="2411"/>
      <c r="CC860" s="2411"/>
      <c r="CD860" s="2411"/>
    </row>
    <row r="861" spans="26:82" ht="14.25" customHeight="1" x14ac:dyDescent="0.25">
      <c r="Z861" s="2411"/>
      <c r="AA861" s="2411"/>
      <c r="AB861" s="2411"/>
      <c r="AC861" s="2411"/>
      <c r="AD861" s="2411"/>
      <c r="AE861" s="2411"/>
      <c r="AF861" s="2411"/>
      <c r="AG861" s="2411"/>
      <c r="AH861" s="2411"/>
      <c r="AI861" s="2411"/>
      <c r="AJ861" s="2411"/>
      <c r="AK861" s="2411"/>
      <c r="AL861" s="2411"/>
      <c r="AM861" s="2411"/>
      <c r="AN861" s="2411"/>
      <c r="AO861" s="2411"/>
      <c r="AP861" s="2411"/>
      <c r="AQ861" s="2411"/>
      <c r="AR861" s="2411"/>
      <c r="AS861" s="2411"/>
      <c r="AT861" s="2411"/>
      <c r="AU861" s="2411"/>
      <c r="AZ861" s="2411"/>
      <c r="CB861" s="2411"/>
      <c r="CC861" s="2411"/>
      <c r="CD861" s="2411"/>
    </row>
    <row r="862" spans="26:82" ht="14.25" customHeight="1" x14ac:dyDescent="0.25">
      <c r="Z862" s="2411"/>
      <c r="AA862" s="2411"/>
      <c r="AB862" s="2411"/>
      <c r="AC862" s="2411"/>
      <c r="AD862" s="2411"/>
      <c r="AE862" s="2411"/>
      <c r="AF862" s="2411"/>
      <c r="AG862" s="2411"/>
      <c r="AH862" s="2411"/>
      <c r="AI862" s="2411"/>
      <c r="AJ862" s="2411"/>
      <c r="AK862" s="2411"/>
      <c r="AL862" s="2411"/>
      <c r="AM862" s="2411"/>
      <c r="AN862" s="2411"/>
      <c r="AO862" s="2411"/>
      <c r="AP862" s="2411"/>
      <c r="AQ862" s="2411"/>
      <c r="AR862" s="2411"/>
      <c r="AS862" s="2411"/>
      <c r="AT862" s="2411"/>
      <c r="AU862" s="2411"/>
      <c r="AZ862" s="2411"/>
      <c r="CB862" s="2411"/>
      <c r="CC862" s="2411"/>
      <c r="CD862" s="2411"/>
    </row>
    <row r="863" spans="26:82" ht="14.25" customHeight="1" x14ac:dyDescent="0.25">
      <c r="Z863" s="2411"/>
      <c r="AA863" s="2411"/>
      <c r="AB863" s="2411"/>
      <c r="AC863" s="2411"/>
      <c r="AD863" s="2411"/>
      <c r="AE863" s="2411"/>
      <c r="AF863" s="2411"/>
      <c r="AG863" s="2411"/>
      <c r="AH863" s="2411"/>
      <c r="AI863" s="2411"/>
      <c r="AJ863" s="2411"/>
      <c r="AK863" s="2411"/>
      <c r="AL863" s="2411"/>
      <c r="AM863" s="2411"/>
      <c r="AN863" s="2411"/>
      <c r="AO863" s="2411"/>
      <c r="AP863" s="2411"/>
      <c r="AQ863" s="2411"/>
      <c r="AR863" s="2411"/>
      <c r="AS863" s="2411"/>
      <c r="AT863" s="2411"/>
      <c r="AU863" s="2411"/>
      <c r="AZ863" s="2411"/>
      <c r="CB863" s="2411"/>
      <c r="CC863" s="2411"/>
      <c r="CD863" s="2411"/>
    </row>
    <row r="864" spans="26:82" ht="14.25" customHeight="1" x14ac:dyDescent="0.25">
      <c r="Z864" s="2411"/>
      <c r="AA864" s="2411"/>
      <c r="AB864" s="2411"/>
      <c r="AC864" s="2411"/>
      <c r="AD864" s="2411"/>
      <c r="AE864" s="2411"/>
      <c r="AF864" s="2411"/>
      <c r="AG864" s="2411"/>
      <c r="AH864" s="2411"/>
      <c r="AI864" s="2411"/>
      <c r="AJ864" s="2411"/>
      <c r="AK864" s="2411"/>
      <c r="AL864" s="2411"/>
      <c r="AM864" s="2411"/>
      <c r="AN864" s="2411"/>
      <c r="AO864" s="2411"/>
      <c r="AP864" s="2411"/>
      <c r="AQ864" s="2411"/>
      <c r="AR864" s="2411"/>
      <c r="AS864" s="2411"/>
      <c r="AT864" s="2411"/>
      <c r="AU864" s="2411"/>
      <c r="AZ864" s="2411"/>
      <c r="CB864" s="2411"/>
      <c r="CC864" s="2411"/>
      <c r="CD864" s="2411"/>
    </row>
    <row r="865" spans="26:82" ht="14.25" customHeight="1" x14ac:dyDescent="0.25">
      <c r="Z865" s="2411"/>
      <c r="AA865" s="2411"/>
      <c r="AB865" s="2411"/>
      <c r="AC865" s="2411"/>
      <c r="AD865" s="2411"/>
      <c r="AE865" s="2411"/>
      <c r="AF865" s="2411"/>
      <c r="AG865" s="2411"/>
      <c r="AH865" s="2411"/>
      <c r="AI865" s="2411"/>
      <c r="AJ865" s="2411"/>
      <c r="AK865" s="2411"/>
      <c r="AL865" s="2411"/>
      <c r="AM865" s="2411"/>
      <c r="AN865" s="2411"/>
      <c r="AO865" s="2411"/>
      <c r="AP865" s="2411"/>
      <c r="AQ865" s="2411"/>
      <c r="AR865" s="2411"/>
      <c r="AS865" s="2411"/>
      <c r="AT865" s="2411"/>
      <c r="AU865" s="2411"/>
      <c r="AZ865" s="2411"/>
      <c r="CB865" s="2411"/>
      <c r="CC865" s="2411"/>
      <c r="CD865" s="2411"/>
    </row>
    <row r="866" spans="26:82" ht="14.25" customHeight="1" x14ac:dyDescent="0.25">
      <c r="Z866" s="2411"/>
      <c r="AA866" s="2411"/>
      <c r="AB866" s="2411"/>
      <c r="AC866" s="2411"/>
      <c r="AD866" s="2411"/>
      <c r="AE866" s="2411"/>
      <c r="AF866" s="2411"/>
      <c r="AG866" s="2411"/>
      <c r="AH866" s="2411"/>
      <c r="AI866" s="2411"/>
      <c r="AJ866" s="2411"/>
      <c r="AK866" s="2411"/>
      <c r="AL866" s="2411"/>
      <c r="AM866" s="2411"/>
      <c r="AN866" s="2411"/>
      <c r="AO866" s="2411"/>
      <c r="AP866" s="2411"/>
      <c r="AQ866" s="2411"/>
      <c r="AR866" s="2411"/>
      <c r="AS866" s="2411"/>
      <c r="AT866" s="2411"/>
      <c r="AU866" s="2411"/>
      <c r="AZ866" s="2411"/>
      <c r="CB866" s="2411"/>
      <c r="CC866" s="2411"/>
      <c r="CD866" s="2411"/>
    </row>
    <row r="867" spans="26:82" ht="14.25" customHeight="1" x14ac:dyDescent="0.25">
      <c r="Z867" s="2411"/>
      <c r="AA867" s="2411"/>
      <c r="AB867" s="2411"/>
      <c r="AC867" s="2411"/>
      <c r="AD867" s="2411"/>
      <c r="AE867" s="2411"/>
      <c r="AF867" s="2411"/>
      <c r="AG867" s="2411"/>
      <c r="AH867" s="2411"/>
      <c r="AI867" s="2411"/>
      <c r="AJ867" s="2411"/>
      <c r="AK867" s="2411"/>
      <c r="AL867" s="2411"/>
      <c r="AM867" s="2411"/>
      <c r="AN867" s="2411"/>
      <c r="AO867" s="2411"/>
      <c r="AP867" s="2411"/>
      <c r="AQ867" s="2411"/>
      <c r="AR867" s="2411"/>
      <c r="AS867" s="2411"/>
      <c r="AT867" s="2411"/>
      <c r="AU867" s="2411"/>
      <c r="AZ867" s="2411"/>
      <c r="CB867" s="2411"/>
      <c r="CC867" s="2411"/>
      <c r="CD867" s="2411"/>
    </row>
    <row r="868" spans="26:82" ht="14.25" customHeight="1" x14ac:dyDescent="0.25">
      <c r="Z868" s="2411"/>
      <c r="AA868" s="2411"/>
      <c r="AB868" s="2411"/>
      <c r="AC868" s="2411"/>
      <c r="AD868" s="2411"/>
      <c r="AE868" s="2411"/>
      <c r="AF868" s="2411"/>
      <c r="AG868" s="2411"/>
      <c r="AH868" s="2411"/>
      <c r="AI868" s="2411"/>
      <c r="AJ868" s="2411"/>
      <c r="AK868" s="2411"/>
      <c r="AL868" s="2411"/>
      <c r="AM868" s="2411"/>
      <c r="AN868" s="2411"/>
      <c r="AO868" s="2411"/>
      <c r="AP868" s="2411"/>
      <c r="AQ868" s="2411"/>
      <c r="AR868" s="2411"/>
      <c r="AS868" s="2411"/>
      <c r="AT868" s="2411"/>
      <c r="AU868" s="2411"/>
      <c r="AZ868" s="2411"/>
      <c r="CB868" s="2411"/>
      <c r="CC868" s="2411"/>
      <c r="CD868" s="2411"/>
    </row>
    <row r="869" spans="26:82" ht="14.25" customHeight="1" x14ac:dyDescent="0.25">
      <c r="Z869" s="2411"/>
      <c r="AA869" s="2411"/>
      <c r="AB869" s="2411"/>
      <c r="AC869" s="2411"/>
      <c r="AD869" s="2411"/>
      <c r="AE869" s="2411"/>
      <c r="AF869" s="2411"/>
      <c r="AG869" s="2411"/>
      <c r="AH869" s="2411"/>
      <c r="AI869" s="2411"/>
      <c r="AJ869" s="2411"/>
      <c r="AK869" s="2411"/>
      <c r="AL869" s="2411"/>
      <c r="AM869" s="2411"/>
      <c r="AN869" s="2411"/>
      <c r="AO869" s="2411"/>
      <c r="AP869" s="2411"/>
      <c r="AQ869" s="2411"/>
      <c r="AR869" s="2411"/>
      <c r="AS869" s="2411"/>
      <c r="AT869" s="2411"/>
      <c r="AU869" s="2411"/>
      <c r="AZ869" s="2411"/>
      <c r="CB869" s="2411"/>
      <c r="CC869" s="2411"/>
      <c r="CD869" s="2411"/>
    </row>
    <row r="870" spans="26:82" ht="14.25" customHeight="1" x14ac:dyDescent="0.25">
      <c r="Z870" s="2411"/>
      <c r="AA870" s="2411"/>
      <c r="AB870" s="2411"/>
      <c r="AC870" s="2411"/>
      <c r="AD870" s="2411"/>
      <c r="AE870" s="2411"/>
      <c r="AF870" s="2411"/>
      <c r="AG870" s="2411"/>
      <c r="AH870" s="2411"/>
      <c r="AI870" s="2411"/>
      <c r="AJ870" s="2411"/>
      <c r="AK870" s="2411"/>
      <c r="AL870" s="2411"/>
      <c r="AM870" s="2411"/>
      <c r="AN870" s="2411"/>
      <c r="AO870" s="2411"/>
      <c r="AP870" s="2411"/>
      <c r="AQ870" s="2411"/>
      <c r="AR870" s="2411"/>
      <c r="AS870" s="2411"/>
      <c r="AT870" s="2411"/>
      <c r="AU870" s="2411"/>
      <c r="AZ870" s="2411"/>
      <c r="CB870" s="2411"/>
      <c r="CC870" s="2411"/>
      <c r="CD870" s="2411"/>
    </row>
    <row r="871" spans="26:82" ht="14.25" customHeight="1" x14ac:dyDescent="0.25">
      <c r="Z871" s="2411"/>
      <c r="AA871" s="2411"/>
      <c r="AB871" s="2411"/>
      <c r="AC871" s="2411"/>
      <c r="AD871" s="2411"/>
      <c r="AE871" s="2411"/>
      <c r="AF871" s="2411"/>
      <c r="AG871" s="2411"/>
      <c r="AH871" s="2411"/>
      <c r="AI871" s="2411"/>
      <c r="AJ871" s="2411"/>
      <c r="AK871" s="2411"/>
      <c r="AL871" s="2411"/>
      <c r="AM871" s="2411"/>
      <c r="AN871" s="2411"/>
      <c r="AO871" s="2411"/>
      <c r="AP871" s="2411"/>
      <c r="AQ871" s="2411"/>
      <c r="AR871" s="2411"/>
      <c r="AS871" s="2411"/>
      <c r="AT871" s="2411"/>
      <c r="AU871" s="2411"/>
      <c r="AZ871" s="2411"/>
      <c r="CB871" s="2411"/>
      <c r="CC871" s="2411"/>
      <c r="CD871" s="2411"/>
    </row>
    <row r="872" spans="26:82" ht="14.25" customHeight="1" x14ac:dyDescent="0.25">
      <c r="Z872" s="2411"/>
      <c r="AA872" s="2411"/>
      <c r="AB872" s="2411"/>
      <c r="AC872" s="2411"/>
      <c r="AD872" s="2411"/>
      <c r="AE872" s="2411"/>
      <c r="AF872" s="2411"/>
      <c r="AG872" s="2411"/>
      <c r="AH872" s="2411"/>
      <c r="AI872" s="2411"/>
      <c r="AJ872" s="2411"/>
      <c r="AK872" s="2411"/>
      <c r="AL872" s="2411"/>
      <c r="AM872" s="2411"/>
      <c r="AN872" s="2411"/>
      <c r="AO872" s="2411"/>
      <c r="AP872" s="2411"/>
      <c r="AQ872" s="2411"/>
      <c r="AR872" s="2411"/>
      <c r="AS872" s="2411"/>
      <c r="AT872" s="2411"/>
      <c r="AU872" s="2411"/>
      <c r="AZ872" s="2411"/>
      <c r="CB872" s="2411"/>
      <c r="CC872" s="2411"/>
      <c r="CD872" s="2411"/>
    </row>
    <row r="873" spans="26:82" ht="14.25" customHeight="1" x14ac:dyDescent="0.25">
      <c r="Z873" s="2411"/>
      <c r="AA873" s="2411"/>
      <c r="AB873" s="2411"/>
      <c r="AC873" s="2411"/>
      <c r="AD873" s="2411"/>
      <c r="AE873" s="2411"/>
      <c r="AF873" s="2411"/>
      <c r="AG873" s="2411"/>
      <c r="AH873" s="2411"/>
      <c r="AI873" s="2411"/>
      <c r="AJ873" s="2411"/>
      <c r="AK873" s="2411"/>
      <c r="AL873" s="2411"/>
      <c r="AM873" s="2411"/>
      <c r="AN873" s="2411"/>
      <c r="AO873" s="2411"/>
      <c r="AP873" s="2411"/>
      <c r="AQ873" s="2411"/>
      <c r="AR873" s="2411"/>
      <c r="AS873" s="2411"/>
      <c r="AT873" s="2411"/>
      <c r="AU873" s="2411"/>
      <c r="AZ873" s="2411"/>
      <c r="CB873" s="2411"/>
      <c r="CC873" s="2411"/>
      <c r="CD873" s="2411"/>
    </row>
    <row r="874" spans="26:82" ht="14.25" customHeight="1" x14ac:dyDescent="0.25">
      <c r="Z874" s="2411"/>
      <c r="AA874" s="2411"/>
      <c r="AB874" s="2411"/>
      <c r="AC874" s="2411"/>
      <c r="AD874" s="2411"/>
      <c r="AE874" s="2411"/>
      <c r="AF874" s="2411"/>
      <c r="AG874" s="2411"/>
      <c r="AH874" s="2411"/>
      <c r="AI874" s="2411"/>
      <c r="AJ874" s="2411"/>
      <c r="AK874" s="2411"/>
      <c r="AL874" s="2411"/>
      <c r="AM874" s="2411"/>
      <c r="AN874" s="2411"/>
      <c r="AO874" s="2411"/>
      <c r="AP874" s="2411"/>
      <c r="AQ874" s="2411"/>
      <c r="AR874" s="2411"/>
      <c r="AS874" s="2411"/>
      <c r="AT874" s="2411"/>
      <c r="AU874" s="2411"/>
      <c r="AZ874" s="2411"/>
      <c r="CB874" s="2411"/>
      <c r="CC874" s="2411"/>
      <c r="CD874" s="2411"/>
    </row>
    <row r="875" spans="26:82" ht="14.25" customHeight="1" x14ac:dyDescent="0.25">
      <c r="Z875" s="2411"/>
      <c r="AA875" s="2411"/>
      <c r="AB875" s="2411"/>
      <c r="AC875" s="2411"/>
      <c r="AD875" s="2411"/>
      <c r="AE875" s="2411"/>
      <c r="AF875" s="2411"/>
      <c r="AG875" s="2411"/>
      <c r="AH875" s="2411"/>
      <c r="AI875" s="2411"/>
      <c r="AJ875" s="2411"/>
      <c r="AK875" s="2411"/>
      <c r="AL875" s="2411"/>
      <c r="AM875" s="2411"/>
      <c r="AN875" s="2411"/>
      <c r="AO875" s="2411"/>
      <c r="AP875" s="2411"/>
      <c r="AQ875" s="2411"/>
      <c r="AR875" s="2411"/>
      <c r="AS875" s="2411"/>
      <c r="AT875" s="2411"/>
      <c r="AU875" s="2411"/>
      <c r="AZ875" s="2411"/>
      <c r="CB875" s="2411"/>
      <c r="CC875" s="2411"/>
      <c r="CD875" s="2411"/>
    </row>
    <row r="876" spans="26:82" ht="14.25" customHeight="1" x14ac:dyDescent="0.25">
      <c r="Z876" s="2411"/>
      <c r="AA876" s="2411"/>
      <c r="AB876" s="2411"/>
      <c r="AC876" s="2411"/>
      <c r="AD876" s="2411"/>
      <c r="AE876" s="2411"/>
      <c r="AF876" s="2411"/>
      <c r="AG876" s="2411"/>
      <c r="AH876" s="2411"/>
      <c r="AI876" s="2411"/>
      <c r="AJ876" s="2411"/>
      <c r="AK876" s="2411"/>
      <c r="AL876" s="2411"/>
      <c r="AM876" s="2411"/>
      <c r="AN876" s="2411"/>
      <c r="AO876" s="2411"/>
      <c r="AP876" s="2411"/>
      <c r="AQ876" s="2411"/>
      <c r="AR876" s="2411"/>
      <c r="AS876" s="2411"/>
      <c r="AT876" s="2411"/>
      <c r="AU876" s="2411"/>
      <c r="AZ876" s="2411"/>
      <c r="CB876" s="2411"/>
      <c r="CC876" s="2411"/>
      <c r="CD876" s="2411"/>
    </row>
    <row r="877" spans="26:82" ht="14.25" customHeight="1" x14ac:dyDescent="0.25">
      <c r="Z877" s="2411"/>
      <c r="AA877" s="2411"/>
      <c r="AB877" s="2411"/>
      <c r="AC877" s="2411"/>
      <c r="AD877" s="2411"/>
      <c r="AE877" s="2411"/>
      <c r="AF877" s="2411"/>
      <c r="AG877" s="2411"/>
      <c r="AH877" s="2411"/>
      <c r="AI877" s="2411"/>
      <c r="AJ877" s="2411"/>
      <c r="AK877" s="2411"/>
      <c r="AL877" s="2411"/>
      <c r="AM877" s="2411"/>
      <c r="AN877" s="2411"/>
      <c r="AO877" s="2411"/>
      <c r="AP877" s="2411"/>
      <c r="AQ877" s="2411"/>
      <c r="AR877" s="2411"/>
      <c r="AS877" s="2411"/>
      <c r="AT877" s="2411"/>
      <c r="AU877" s="2411"/>
      <c r="AZ877" s="2411"/>
      <c r="CB877" s="2411"/>
      <c r="CC877" s="2411"/>
      <c r="CD877" s="2411"/>
    </row>
    <row r="878" spans="26:82" ht="14.25" customHeight="1" x14ac:dyDescent="0.25">
      <c r="Z878" s="2411"/>
      <c r="AA878" s="2411"/>
      <c r="AB878" s="2411"/>
      <c r="AC878" s="2411"/>
      <c r="AD878" s="2411"/>
      <c r="AE878" s="2411"/>
      <c r="AF878" s="2411"/>
      <c r="AG878" s="2411"/>
      <c r="AH878" s="2411"/>
      <c r="AI878" s="2411"/>
      <c r="AJ878" s="2411"/>
      <c r="AK878" s="2411"/>
      <c r="AL878" s="2411"/>
      <c r="AM878" s="2411"/>
      <c r="AN878" s="2411"/>
      <c r="AO878" s="2411"/>
      <c r="AP878" s="2411"/>
      <c r="AQ878" s="2411"/>
      <c r="AR878" s="2411"/>
      <c r="AS878" s="2411"/>
      <c r="AT878" s="2411"/>
      <c r="AU878" s="2411"/>
      <c r="AZ878" s="2411"/>
      <c r="CB878" s="2411"/>
      <c r="CC878" s="2411"/>
      <c r="CD878" s="2411"/>
    </row>
    <row r="879" spans="26:82" ht="14.25" customHeight="1" x14ac:dyDescent="0.25">
      <c r="Z879" s="2411"/>
      <c r="AA879" s="2411"/>
      <c r="AB879" s="2411"/>
      <c r="AC879" s="2411"/>
      <c r="AD879" s="2411"/>
      <c r="AE879" s="2411"/>
      <c r="AF879" s="2411"/>
      <c r="AG879" s="2411"/>
      <c r="AH879" s="2411"/>
      <c r="AI879" s="2411"/>
      <c r="AJ879" s="2411"/>
      <c r="AK879" s="2411"/>
      <c r="AL879" s="2411"/>
      <c r="AM879" s="2411"/>
      <c r="AN879" s="2411"/>
      <c r="AO879" s="2411"/>
      <c r="AP879" s="2411"/>
      <c r="AQ879" s="2411"/>
      <c r="AR879" s="2411"/>
      <c r="AS879" s="2411"/>
      <c r="AT879" s="2411"/>
      <c r="AU879" s="2411"/>
      <c r="AZ879" s="2411"/>
      <c r="CB879" s="2411"/>
      <c r="CC879" s="2411"/>
      <c r="CD879" s="2411"/>
    </row>
    <row r="880" spans="26:82" ht="14.25" customHeight="1" x14ac:dyDescent="0.25">
      <c r="Z880" s="2411"/>
      <c r="AA880" s="2411"/>
      <c r="AB880" s="2411"/>
      <c r="AC880" s="2411"/>
      <c r="AD880" s="2411"/>
      <c r="AE880" s="2411"/>
      <c r="AF880" s="2411"/>
      <c r="AG880" s="2411"/>
      <c r="AH880" s="2411"/>
      <c r="AI880" s="2411"/>
      <c r="AJ880" s="2411"/>
      <c r="AK880" s="2411"/>
      <c r="AL880" s="2411"/>
      <c r="AM880" s="2411"/>
      <c r="AN880" s="2411"/>
      <c r="AO880" s="2411"/>
      <c r="AP880" s="2411"/>
      <c r="AQ880" s="2411"/>
      <c r="AR880" s="2411"/>
      <c r="AS880" s="2411"/>
      <c r="AT880" s="2411"/>
      <c r="AU880" s="2411"/>
      <c r="AZ880" s="2411"/>
      <c r="CB880" s="2411"/>
      <c r="CC880" s="2411"/>
      <c r="CD880" s="2411"/>
    </row>
    <row r="881" spans="26:82" ht="14.25" customHeight="1" x14ac:dyDescent="0.25">
      <c r="Z881" s="2411"/>
      <c r="AA881" s="2411"/>
      <c r="AB881" s="2411"/>
      <c r="AC881" s="2411"/>
      <c r="AD881" s="2411"/>
      <c r="AE881" s="2411"/>
      <c r="AF881" s="2411"/>
      <c r="AG881" s="2411"/>
      <c r="AH881" s="2411"/>
      <c r="AI881" s="2411"/>
      <c r="AJ881" s="2411"/>
      <c r="AK881" s="2411"/>
      <c r="AL881" s="2411"/>
      <c r="AM881" s="2411"/>
      <c r="AN881" s="2411"/>
      <c r="AO881" s="2411"/>
      <c r="AP881" s="2411"/>
      <c r="AQ881" s="2411"/>
      <c r="AR881" s="2411"/>
      <c r="AS881" s="2411"/>
      <c r="AT881" s="2411"/>
      <c r="AU881" s="2411"/>
      <c r="AZ881" s="2411"/>
      <c r="CB881" s="2411"/>
      <c r="CC881" s="2411"/>
      <c r="CD881" s="2411"/>
    </row>
    <row r="882" spans="26:82" ht="14.25" customHeight="1" x14ac:dyDescent="0.25">
      <c r="Z882" s="2411"/>
      <c r="AA882" s="2411"/>
      <c r="AB882" s="2411"/>
      <c r="AC882" s="2411"/>
      <c r="AD882" s="2411"/>
      <c r="AE882" s="2411"/>
      <c r="AF882" s="2411"/>
      <c r="AG882" s="2411"/>
      <c r="AH882" s="2411"/>
      <c r="AI882" s="2411"/>
      <c r="AJ882" s="2411"/>
      <c r="AK882" s="2411"/>
      <c r="AL882" s="2411"/>
      <c r="AM882" s="2411"/>
      <c r="AN882" s="2411"/>
      <c r="AO882" s="2411"/>
      <c r="AP882" s="2411"/>
      <c r="AQ882" s="2411"/>
      <c r="AR882" s="2411"/>
      <c r="AS882" s="2411"/>
      <c r="AT882" s="2411"/>
      <c r="AU882" s="2411"/>
      <c r="AZ882" s="2411"/>
      <c r="CB882" s="2411"/>
      <c r="CC882" s="2411"/>
      <c r="CD882" s="2411"/>
    </row>
    <row r="883" spans="26:82" ht="14.25" customHeight="1" x14ac:dyDescent="0.25">
      <c r="Z883" s="2411"/>
      <c r="AA883" s="2411"/>
      <c r="AB883" s="2411"/>
      <c r="AC883" s="2411"/>
      <c r="AD883" s="2411"/>
      <c r="AE883" s="2411"/>
      <c r="AF883" s="2411"/>
      <c r="AG883" s="2411"/>
      <c r="AH883" s="2411"/>
      <c r="AI883" s="2411"/>
      <c r="AJ883" s="2411"/>
      <c r="AK883" s="2411"/>
      <c r="AL883" s="2411"/>
      <c r="AM883" s="2411"/>
      <c r="AN883" s="2411"/>
      <c r="AO883" s="2411"/>
      <c r="AP883" s="2411"/>
      <c r="AQ883" s="2411"/>
      <c r="AR883" s="2411"/>
      <c r="AS883" s="2411"/>
      <c r="AT883" s="2411"/>
      <c r="AU883" s="2411"/>
      <c r="AZ883" s="2411"/>
      <c r="CB883" s="2411"/>
      <c r="CC883" s="2411"/>
      <c r="CD883" s="2411"/>
    </row>
    <row r="884" spans="26:82" ht="14.25" customHeight="1" x14ac:dyDescent="0.25">
      <c r="Z884" s="2411"/>
      <c r="AA884" s="2411"/>
      <c r="AB884" s="2411"/>
      <c r="AC884" s="2411"/>
      <c r="AD884" s="2411"/>
      <c r="AE884" s="2411"/>
      <c r="AF884" s="2411"/>
      <c r="AG884" s="2411"/>
      <c r="AH884" s="2411"/>
      <c r="AI884" s="2411"/>
      <c r="AJ884" s="2411"/>
      <c r="AK884" s="2411"/>
      <c r="AL884" s="2411"/>
      <c r="AM884" s="2411"/>
      <c r="AN884" s="2411"/>
      <c r="AO884" s="2411"/>
      <c r="AP884" s="2411"/>
      <c r="AQ884" s="2411"/>
      <c r="AR884" s="2411"/>
      <c r="AS884" s="2411"/>
      <c r="AT884" s="2411"/>
      <c r="AU884" s="2411"/>
      <c r="AZ884" s="2411"/>
      <c r="CB884" s="2411"/>
      <c r="CC884" s="2411"/>
      <c r="CD884" s="2411"/>
    </row>
    <row r="885" spans="26:82" ht="14.25" customHeight="1" x14ac:dyDescent="0.25">
      <c r="Z885" s="2411"/>
      <c r="AA885" s="2411"/>
      <c r="AB885" s="2411"/>
      <c r="AC885" s="2411"/>
      <c r="AD885" s="2411"/>
      <c r="AE885" s="2411"/>
      <c r="AF885" s="2411"/>
      <c r="AG885" s="2411"/>
      <c r="AH885" s="2411"/>
      <c r="AI885" s="2411"/>
      <c r="AJ885" s="2411"/>
      <c r="AK885" s="2411"/>
      <c r="AL885" s="2411"/>
      <c r="AM885" s="2411"/>
      <c r="AN885" s="2411"/>
      <c r="AO885" s="2411"/>
      <c r="AP885" s="2411"/>
      <c r="AQ885" s="2411"/>
      <c r="AR885" s="2411"/>
      <c r="AS885" s="2411"/>
      <c r="AT885" s="2411"/>
      <c r="AU885" s="2411"/>
      <c r="AZ885" s="2411"/>
      <c r="CB885" s="2411"/>
      <c r="CC885" s="2411"/>
      <c r="CD885" s="2411"/>
    </row>
    <row r="886" spans="26:82" ht="14.25" customHeight="1" x14ac:dyDescent="0.25">
      <c r="Z886" s="2411"/>
      <c r="AA886" s="2411"/>
      <c r="AB886" s="2411"/>
      <c r="AC886" s="2411"/>
      <c r="AD886" s="2411"/>
      <c r="AE886" s="2411"/>
      <c r="AF886" s="2411"/>
      <c r="AG886" s="2411"/>
      <c r="AH886" s="2411"/>
      <c r="AI886" s="2411"/>
      <c r="AJ886" s="2411"/>
      <c r="AK886" s="2411"/>
      <c r="AL886" s="2411"/>
      <c r="AM886" s="2411"/>
      <c r="AN886" s="2411"/>
      <c r="AO886" s="2411"/>
      <c r="AP886" s="2411"/>
      <c r="AQ886" s="2411"/>
      <c r="AR886" s="2411"/>
      <c r="AS886" s="2411"/>
      <c r="AT886" s="2411"/>
      <c r="AU886" s="2411"/>
      <c r="AZ886" s="2411"/>
      <c r="CB886" s="2411"/>
      <c r="CC886" s="2411"/>
      <c r="CD886" s="2411"/>
    </row>
    <row r="887" spans="26:82" ht="14.25" customHeight="1" x14ac:dyDescent="0.25">
      <c r="Z887" s="2411"/>
      <c r="AA887" s="2411"/>
      <c r="AB887" s="2411"/>
      <c r="AC887" s="2411"/>
      <c r="AD887" s="2411"/>
      <c r="AE887" s="2411"/>
      <c r="AF887" s="2411"/>
      <c r="AG887" s="2411"/>
      <c r="AH887" s="2411"/>
      <c r="AI887" s="2411"/>
      <c r="AJ887" s="2411"/>
      <c r="AK887" s="2411"/>
      <c r="AL887" s="2411"/>
      <c r="AM887" s="2411"/>
      <c r="AN887" s="2411"/>
      <c r="AO887" s="2411"/>
      <c r="AP887" s="2411"/>
      <c r="AQ887" s="2411"/>
      <c r="AR887" s="2411"/>
      <c r="AS887" s="2411"/>
      <c r="AT887" s="2411"/>
      <c r="AU887" s="2411"/>
      <c r="AZ887" s="2411"/>
      <c r="CB887" s="2411"/>
      <c r="CC887" s="2411"/>
      <c r="CD887" s="2411"/>
    </row>
    <row r="888" spans="26:82" ht="14.25" customHeight="1" x14ac:dyDescent="0.25">
      <c r="Z888" s="2411"/>
      <c r="AA888" s="2411"/>
      <c r="AB888" s="2411"/>
      <c r="AC888" s="2411"/>
      <c r="AD888" s="2411"/>
      <c r="AE888" s="2411"/>
      <c r="AF888" s="2411"/>
      <c r="AG888" s="2411"/>
      <c r="AH888" s="2411"/>
      <c r="AI888" s="2411"/>
      <c r="AJ888" s="2411"/>
      <c r="AK888" s="2411"/>
      <c r="AL888" s="2411"/>
      <c r="AM888" s="2411"/>
      <c r="AN888" s="2411"/>
      <c r="AO888" s="2411"/>
      <c r="AP888" s="2411"/>
      <c r="AQ888" s="2411"/>
      <c r="AR888" s="2411"/>
      <c r="AS888" s="2411"/>
      <c r="AT888" s="2411"/>
      <c r="AU888" s="2411"/>
      <c r="AZ888" s="2411"/>
      <c r="CB888" s="2411"/>
      <c r="CC888" s="2411"/>
      <c r="CD888" s="2411"/>
    </row>
    <row r="889" spans="26:82" ht="14.25" customHeight="1" x14ac:dyDescent="0.25">
      <c r="Z889" s="2411"/>
      <c r="AA889" s="2411"/>
      <c r="AB889" s="2411"/>
      <c r="AC889" s="2411"/>
      <c r="AD889" s="2411"/>
      <c r="AE889" s="2411"/>
      <c r="AF889" s="2411"/>
      <c r="AG889" s="2411"/>
      <c r="AH889" s="2411"/>
      <c r="AI889" s="2411"/>
      <c r="AJ889" s="2411"/>
      <c r="AK889" s="2411"/>
      <c r="AL889" s="2411"/>
      <c r="AM889" s="2411"/>
      <c r="AN889" s="2411"/>
      <c r="AO889" s="2411"/>
      <c r="AP889" s="2411"/>
      <c r="AQ889" s="2411"/>
      <c r="AR889" s="2411"/>
      <c r="AS889" s="2411"/>
      <c r="AT889" s="2411"/>
      <c r="AU889" s="2411"/>
      <c r="AZ889" s="2411"/>
      <c r="CB889" s="2411"/>
      <c r="CC889" s="2411"/>
      <c r="CD889" s="2411"/>
    </row>
    <row r="890" spans="26:82" ht="14.25" customHeight="1" x14ac:dyDescent="0.25">
      <c r="Z890" s="2411"/>
      <c r="AA890" s="2411"/>
      <c r="AB890" s="2411"/>
      <c r="AC890" s="2411"/>
      <c r="AD890" s="2411"/>
      <c r="AE890" s="2411"/>
      <c r="AF890" s="2411"/>
      <c r="AG890" s="2411"/>
      <c r="AH890" s="2411"/>
      <c r="AI890" s="2411"/>
      <c r="AJ890" s="2411"/>
      <c r="AK890" s="2411"/>
      <c r="AL890" s="2411"/>
      <c r="AM890" s="2411"/>
      <c r="AN890" s="2411"/>
      <c r="AO890" s="2411"/>
      <c r="AP890" s="2411"/>
      <c r="AQ890" s="2411"/>
      <c r="AR890" s="2411"/>
      <c r="AS890" s="2411"/>
      <c r="AT890" s="2411"/>
      <c r="AU890" s="2411"/>
      <c r="AZ890" s="2411"/>
      <c r="CB890" s="2411"/>
      <c r="CC890" s="2411"/>
      <c r="CD890" s="2411"/>
    </row>
    <row r="891" spans="26:82" ht="14.25" customHeight="1" x14ac:dyDescent="0.25">
      <c r="Z891" s="2411"/>
      <c r="AA891" s="2411"/>
      <c r="AB891" s="2411"/>
      <c r="AC891" s="2411"/>
      <c r="AD891" s="2411"/>
      <c r="AE891" s="2411"/>
      <c r="AF891" s="2411"/>
      <c r="AG891" s="2411"/>
      <c r="AH891" s="2411"/>
      <c r="AI891" s="2411"/>
      <c r="AJ891" s="2411"/>
      <c r="AK891" s="2411"/>
      <c r="AL891" s="2411"/>
      <c r="AM891" s="2411"/>
      <c r="AN891" s="2411"/>
      <c r="AO891" s="2411"/>
      <c r="AP891" s="2411"/>
      <c r="AQ891" s="2411"/>
      <c r="AR891" s="2411"/>
      <c r="AS891" s="2411"/>
      <c r="AT891" s="2411"/>
      <c r="AU891" s="2411"/>
      <c r="AZ891" s="2411"/>
      <c r="CB891" s="2411"/>
      <c r="CC891" s="2411"/>
      <c r="CD891" s="2411"/>
    </row>
    <row r="892" spans="26:82" ht="14.25" customHeight="1" x14ac:dyDescent="0.25">
      <c r="Z892" s="2411"/>
      <c r="AA892" s="2411"/>
      <c r="AB892" s="2411"/>
      <c r="AC892" s="2411"/>
      <c r="AD892" s="2411"/>
      <c r="AE892" s="2411"/>
      <c r="AF892" s="2411"/>
      <c r="AG892" s="2411"/>
      <c r="AH892" s="2411"/>
      <c r="AI892" s="2411"/>
      <c r="AJ892" s="2411"/>
      <c r="AK892" s="2411"/>
      <c r="AL892" s="2411"/>
      <c r="AM892" s="2411"/>
      <c r="AN892" s="2411"/>
      <c r="AO892" s="2411"/>
      <c r="AP892" s="2411"/>
      <c r="AQ892" s="2411"/>
      <c r="AR892" s="2411"/>
      <c r="AS892" s="2411"/>
      <c r="AT892" s="2411"/>
      <c r="AU892" s="2411"/>
      <c r="AZ892" s="2411"/>
      <c r="CB892" s="2411"/>
      <c r="CC892" s="2411"/>
      <c r="CD892" s="2411"/>
    </row>
    <row r="893" spans="26:82" ht="14.25" customHeight="1" x14ac:dyDescent="0.25">
      <c r="Z893" s="2411"/>
      <c r="AA893" s="2411"/>
      <c r="AB893" s="2411"/>
      <c r="AC893" s="2411"/>
      <c r="AD893" s="2411"/>
      <c r="AE893" s="2411"/>
      <c r="AF893" s="2411"/>
      <c r="AG893" s="2411"/>
      <c r="AH893" s="2411"/>
      <c r="AI893" s="2411"/>
      <c r="AJ893" s="2411"/>
      <c r="AK893" s="2411"/>
      <c r="AL893" s="2411"/>
      <c r="AM893" s="2411"/>
      <c r="AN893" s="2411"/>
      <c r="AO893" s="2411"/>
      <c r="AP893" s="2411"/>
      <c r="AQ893" s="2411"/>
      <c r="AR893" s="2411"/>
      <c r="AS893" s="2411"/>
      <c r="AT893" s="2411"/>
      <c r="AU893" s="2411"/>
      <c r="AZ893" s="2411"/>
      <c r="CB893" s="2411"/>
      <c r="CC893" s="2411"/>
      <c r="CD893" s="2411"/>
    </row>
    <row r="894" spans="26:82" ht="14.25" customHeight="1" x14ac:dyDescent="0.25">
      <c r="Z894" s="2411"/>
      <c r="AA894" s="2411"/>
      <c r="AB894" s="2411"/>
      <c r="AC894" s="2411"/>
      <c r="AD894" s="2411"/>
      <c r="AE894" s="2411"/>
      <c r="AF894" s="2411"/>
      <c r="AG894" s="2411"/>
      <c r="AH894" s="2411"/>
      <c r="AI894" s="2411"/>
      <c r="AJ894" s="2411"/>
      <c r="AK894" s="2411"/>
      <c r="AL894" s="2411"/>
      <c r="AM894" s="2411"/>
      <c r="AN894" s="2411"/>
      <c r="AO894" s="2411"/>
      <c r="AP894" s="2411"/>
      <c r="AQ894" s="2411"/>
      <c r="AR894" s="2411"/>
      <c r="AS894" s="2411"/>
      <c r="AT894" s="2411"/>
      <c r="AU894" s="2411"/>
      <c r="AZ894" s="2411"/>
      <c r="CB894" s="2411"/>
      <c r="CC894" s="2411"/>
      <c r="CD894" s="2411"/>
    </row>
    <row r="895" spans="26:82" ht="14.25" customHeight="1" x14ac:dyDescent="0.25">
      <c r="Z895" s="2411"/>
      <c r="AA895" s="2411"/>
      <c r="AB895" s="2411"/>
      <c r="AC895" s="2411"/>
      <c r="AD895" s="2411"/>
      <c r="AE895" s="2411"/>
      <c r="AF895" s="2411"/>
      <c r="AG895" s="2411"/>
      <c r="AH895" s="2411"/>
      <c r="AI895" s="2411"/>
      <c r="AJ895" s="2411"/>
      <c r="AK895" s="2411"/>
      <c r="AL895" s="2411"/>
      <c r="AM895" s="2411"/>
      <c r="AN895" s="2411"/>
      <c r="AO895" s="2411"/>
      <c r="AP895" s="2411"/>
      <c r="AQ895" s="2411"/>
      <c r="AR895" s="2411"/>
      <c r="AS895" s="2411"/>
      <c r="AT895" s="2411"/>
      <c r="AU895" s="2411"/>
      <c r="AZ895" s="2411"/>
      <c r="CB895" s="2411"/>
      <c r="CC895" s="2411"/>
      <c r="CD895" s="2411"/>
    </row>
    <row r="896" spans="26:82" ht="14.25" customHeight="1" x14ac:dyDescent="0.25">
      <c r="Z896" s="2411"/>
      <c r="AA896" s="2411"/>
      <c r="AB896" s="2411"/>
      <c r="AC896" s="2411"/>
      <c r="AD896" s="2411"/>
      <c r="AE896" s="2411"/>
      <c r="AF896" s="2411"/>
      <c r="AG896" s="2411"/>
      <c r="AH896" s="2411"/>
      <c r="AI896" s="2411"/>
      <c r="AJ896" s="2411"/>
      <c r="AK896" s="2411"/>
      <c r="AL896" s="2411"/>
      <c r="AM896" s="2411"/>
      <c r="AN896" s="2411"/>
      <c r="AO896" s="2411"/>
      <c r="AP896" s="2411"/>
      <c r="AQ896" s="2411"/>
      <c r="AR896" s="2411"/>
      <c r="AS896" s="2411"/>
      <c r="AT896" s="2411"/>
      <c r="AU896" s="2411"/>
      <c r="AZ896" s="2411"/>
      <c r="CB896" s="2411"/>
      <c r="CC896" s="2411"/>
      <c r="CD896" s="2411"/>
    </row>
    <row r="897" spans="26:82" ht="14.25" customHeight="1" x14ac:dyDescent="0.25">
      <c r="Z897" s="2411"/>
      <c r="AA897" s="2411"/>
      <c r="AB897" s="2411"/>
      <c r="AC897" s="2411"/>
      <c r="AD897" s="2411"/>
      <c r="AE897" s="2411"/>
      <c r="AF897" s="2411"/>
      <c r="AG897" s="2411"/>
      <c r="AH897" s="2411"/>
      <c r="AI897" s="2411"/>
      <c r="AJ897" s="2411"/>
      <c r="AK897" s="2411"/>
      <c r="AL897" s="2411"/>
      <c r="AM897" s="2411"/>
      <c r="AN897" s="2411"/>
      <c r="AO897" s="2411"/>
      <c r="AP897" s="2411"/>
      <c r="AQ897" s="2411"/>
      <c r="AR897" s="2411"/>
      <c r="AS897" s="2411"/>
      <c r="AT897" s="2411"/>
      <c r="AU897" s="2411"/>
      <c r="AZ897" s="2411"/>
      <c r="CB897" s="2411"/>
      <c r="CC897" s="2411"/>
      <c r="CD897" s="2411"/>
    </row>
    <row r="898" spans="26:82" ht="14.25" customHeight="1" x14ac:dyDescent="0.25">
      <c r="Z898" s="2411"/>
      <c r="AA898" s="2411"/>
      <c r="AB898" s="2411"/>
      <c r="AC898" s="2411"/>
      <c r="AD898" s="2411"/>
      <c r="AE898" s="2411"/>
      <c r="AF898" s="2411"/>
      <c r="AG898" s="2411"/>
      <c r="AH898" s="2411"/>
      <c r="AI898" s="2411"/>
      <c r="AJ898" s="2411"/>
      <c r="AK898" s="2411"/>
      <c r="AL898" s="2411"/>
      <c r="AM898" s="2411"/>
      <c r="AN898" s="2411"/>
      <c r="AO898" s="2411"/>
      <c r="AP898" s="2411"/>
      <c r="AQ898" s="2411"/>
      <c r="AR898" s="2411"/>
      <c r="AS898" s="2411"/>
      <c r="AT898" s="2411"/>
      <c r="AU898" s="2411"/>
      <c r="AZ898" s="2411"/>
      <c r="CB898" s="2411"/>
      <c r="CC898" s="2411"/>
      <c r="CD898" s="2411"/>
    </row>
    <row r="899" spans="26:82" ht="14.25" customHeight="1" x14ac:dyDescent="0.25">
      <c r="Z899" s="2411"/>
      <c r="AA899" s="2411"/>
      <c r="AB899" s="2411"/>
      <c r="AC899" s="2411"/>
      <c r="AD899" s="2411"/>
      <c r="AE899" s="2411"/>
      <c r="AF899" s="2411"/>
      <c r="AG899" s="2411"/>
      <c r="AH899" s="2411"/>
      <c r="AI899" s="2411"/>
      <c r="AJ899" s="2411"/>
      <c r="AK899" s="2411"/>
      <c r="AL899" s="2411"/>
      <c r="AM899" s="2411"/>
      <c r="AN899" s="2411"/>
      <c r="AO899" s="2411"/>
      <c r="AP899" s="2411"/>
      <c r="AQ899" s="2411"/>
      <c r="AR899" s="2411"/>
      <c r="AS899" s="2411"/>
      <c r="AT899" s="2411"/>
      <c r="AU899" s="2411"/>
      <c r="AZ899" s="2411"/>
      <c r="CB899" s="2411"/>
      <c r="CC899" s="2411"/>
      <c r="CD899" s="2411"/>
    </row>
    <row r="900" spans="26:82" ht="14.25" customHeight="1" x14ac:dyDescent="0.25">
      <c r="Z900" s="2411"/>
      <c r="AA900" s="2411"/>
      <c r="AB900" s="2411"/>
      <c r="AC900" s="2411"/>
      <c r="AD900" s="2411"/>
      <c r="AE900" s="2411"/>
      <c r="AF900" s="2411"/>
      <c r="AG900" s="2411"/>
      <c r="AH900" s="2411"/>
      <c r="AI900" s="2411"/>
      <c r="AJ900" s="2411"/>
      <c r="AK900" s="2411"/>
      <c r="AL900" s="2411"/>
      <c r="AM900" s="2411"/>
      <c r="AN900" s="2411"/>
      <c r="AO900" s="2411"/>
      <c r="AP900" s="2411"/>
      <c r="AQ900" s="2411"/>
      <c r="AR900" s="2411"/>
      <c r="AS900" s="2411"/>
      <c r="AT900" s="2411"/>
      <c r="AU900" s="2411"/>
      <c r="AZ900" s="2411"/>
      <c r="CB900" s="2411"/>
      <c r="CC900" s="2411"/>
      <c r="CD900" s="2411"/>
    </row>
    <row r="901" spans="26:82" ht="14.25" customHeight="1" x14ac:dyDescent="0.25">
      <c r="Z901" s="2411"/>
      <c r="AA901" s="2411"/>
      <c r="AB901" s="2411"/>
      <c r="AC901" s="2411"/>
      <c r="AD901" s="2411"/>
      <c r="AE901" s="2411"/>
      <c r="AF901" s="2411"/>
      <c r="AG901" s="2411"/>
      <c r="AH901" s="2411"/>
      <c r="AI901" s="2411"/>
      <c r="AJ901" s="2411"/>
      <c r="AK901" s="2411"/>
      <c r="AL901" s="2411"/>
      <c r="AM901" s="2411"/>
      <c r="AN901" s="2411"/>
      <c r="AO901" s="2411"/>
      <c r="AP901" s="2411"/>
      <c r="AQ901" s="2411"/>
      <c r="AR901" s="2411"/>
      <c r="AS901" s="2411"/>
      <c r="AT901" s="2411"/>
      <c r="AU901" s="2411"/>
      <c r="AZ901" s="2411"/>
      <c r="CB901" s="2411"/>
      <c r="CC901" s="2411"/>
      <c r="CD901" s="2411"/>
    </row>
    <row r="902" spans="26:82" ht="14.25" customHeight="1" x14ac:dyDescent="0.25">
      <c r="Z902" s="2411"/>
      <c r="AA902" s="2411"/>
      <c r="AB902" s="2411"/>
      <c r="AC902" s="2411"/>
      <c r="AD902" s="2411"/>
      <c r="AE902" s="2411"/>
      <c r="AF902" s="2411"/>
      <c r="AG902" s="2411"/>
      <c r="AH902" s="2411"/>
      <c r="AI902" s="2411"/>
      <c r="AJ902" s="2411"/>
      <c r="AK902" s="2411"/>
      <c r="AL902" s="2411"/>
      <c r="AM902" s="2411"/>
      <c r="AN902" s="2411"/>
      <c r="AO902" s="2411"/>
      <c r="AP902" s="2411"/>
      <c r="AQ902" s="2411"/>
      <c r="AR902" s="2411"/>
      <c r="AS902" s="2411"/>
      <c r="AT902" s="2411"/>
      <c r="AU902" s="2411"/>
      <c r="AZ902" s="2411"/>
      <c r="CB902" s="2411"/>
      <c r="CC902" s="2411"/>
      <c r="CD902" s="2411"/>
    </row>
    <row r="903" spans="26:82" ht="14.25" customHeight="1" x14ac:dyDescent="0.25">
      <c r="Z903" s="2411"/>
      <c r="AA903" s="2411"/>
      <c r="AB903" s="2411"/>
      <c r="AC903" s="2411"/>
      <c r="AD903" s="2411"/>
      <c r="AE903" s="2411"/>
      <c r="AF903" s="2411"/>
      <c r="AG903" s="2411"/>
      <c r="AH903" s="2411"/>
      <c r="AI903" s="2411"/>
      <c r="AJ903" s="2411"/>
      <c r="AK903" s="2411"/>
      <c r="AL903" s="2411"/>
      <c r="AM903" s="2411"/>
      <c r="AN903" s="2411"/>
      <c r="AO903" s="2411"/>
      <c r="AP903" s="2411"/>
      <c r="AQ903" s="2411"/>
      <c r="AR903" s="2411"/>
      <c r="AS903" s="2411"/>
      <c r="AT903" s="2411"/>
      <c r="AU903" s="2411"/>
      <c r="AZ903" s="2411"/>
      <c r="CB903" s="2411"/>
      <c r="CC903" s="2411"/>
      <c r="CD903" s="2411"/>
    </row>
    <row r="904" spans="26:82" ht="14.25" customHeight="1" x14ac:dyDescent="0.25">
      <c r="Z904" s="2411"/>
      <c r="AA904" s="2411"/>
      <c r="AB904" s="2411"/>
      <c r="AC904" s="2411"/>
      <c r="AD904" s="2411"/>
      <c r="AE904" s="2411"/>
      <c r="AF904" s="2411"/>
      <c r="AG904" s="2411"/>
      <c r="AH904" s="2411"/>
      <c r="AI904" s="2411"/>
      <c r="AJ904" s="2411"/>
      <c r="AK904" s="2411"/>
      <c r="AL904" s="2411"/>
      <c r="AM904" s="2411"/>
      <c r="AN904" s="2411"/>
      <c r="AO904" s="2411"/>
      <c r="AP904" s="2411"/>
      <c r="AQ904" s="2411"/>
      <c r="AR904" s="2411"/>
      <c r="AS904" s="2411"/>
      <c r="AT904" s="2411"/>
      <c r="AU904" s="2411"/>
      <c r="AZ904" s="2411"/>
      <c r="CB904" s="2411"/>
      <c r="CC904" s="2411"/>
      <c r="CD904" s="2411"/>
    </row>
    <row r="905" spans="26:82" ht="14.25" customHeight="1" x14ac:dyDescent="0.25">
      <c r="Z905" s="2411"/>
      <c r="AA905" s="2411"/>
      <c r="AB905" s="2411"/>
      <c r="AC905" s="2411"/>
      <c r="AD905" s="2411"/>
      <c r="AE905" s="2411"/>
      <c r="AF905" s="2411"/>
      <c r="AG905" s="2411"/>
      <c r="AH905" s="2411"/>
      <c r="AI905" s="2411"/>
      <c r="AJ905" s="2411"/>
      <c r="AK905" s="2411"/>
      <c r="AL905" s="2411"/>
      <c r="AM905" s="2411"/>
      <c r="AN905" s="2411"/>
      <c r="AO905" s="2411"/>
      <c r="AP905" s="2411"/>
      <c r="AQ905" s="2411"/>
      <c r="AR905" s="2411"/>
      <c r="AS905" s="2411"/>
      <c r="AT905" s="2411"/>
      <c r="AU905" s="2411"/>
      <c r="AZ905" s="2411"/>
      <c r="CB905" s="2411"/>
      <c r="CC905" s="2411"/>
      <c r="CD905" s="2411"/>
    </row>
    <row r="906" spans="26:82" ht="14.25" customHeight="1" x14ac:dyDescent="0.25">
      <c r="Z906" s="2411"/>
      <c r="AA906" s="2411"/>
      <c r="AB906" s="2411"/>
      <c r="AC906" s="2411"/>
      <c r="AD906" s="2411"/>
      <c r="AE906" s="2411"/>
      <c r="AF906" s="2411"/>
      <c r="AG906" s="2411"/>
      <c r="AH906" s="2411"/>
      <c r="AI906" s="2411"/>
      <c r="AJ906" s="2411"/>
      <c r="AK906" s="2411"/>
      <c r="AL906" s="2411"/>
      <c r="AM906" s="2411"/>
      <c r="AN906" s="2411"/>
      <c r="AO906" s="2411"/>
      <c r="AP906" s="2411"/>
      <c r="AQ906" s="2411"/>
      <c r="AR906" s="2411"/>
      <c r="AS906" s="2411"/>
      <c r="AT906" s="2411"/>
      <c r="AU906" s="2411"/>
      <c r="AZ906" s="2411"/>
      <c r="CB906" s="2411"/>
      <c r="CC906" s="2411"/>
      <c r="CD906" s="2411"/>
    </row>
    <row r="907" spans="26:82" ht="14.25" customHeight="1" x14ac:dyDescent="0.25">
      <c r="Z907" s="2411"/>
      <c r="AA907" s="2411"/>
      <c r="AB907" s="2411"/>
      <c r="AC907" s="2411"/>
      <c r="AD907" s="2411"/>
      <c r="AE907" s="2411"/>
      <c r="AF907" s="2411"/>
      <c r="AG907" s="2411"/>
      <c r="AH907" s="2411"/>
      <c r="AI907" s="2411"/>
      <c r="AJ907" s="2411"/>
      <c r="AK907" s="2411"/>
      <c r="AL907" s="2411"/>
      <c r="AM907" s="2411"/>
      <c r="AN907" s="2411"/>
      <c r="AO907" s="2411"/>
      <c r="AP907" s="2411"/>
      <c r="AQ907" s="2411"/>
      <c r="AR907" s="2411"/>
      <c r="AS907" s="2411"/>
      <c r="AT907" s="2411"/>
      <c r="AU907" s="2411"/>
      <c r="AZ907" s="2411"/>
      <c r="CB907" s="2411"/>
      <c r="CC907" s="2411"/>
      <c r="CD907" s="2411"/>
    </row>
    <row r="908" spans="26:82" ht="14.25" customHeight="1" x14ac:dyDescent="0.25">
      <c r="Z908" s="2411"/>
      <c r="AA908" s="2411"/>
      <c r="AB908" s="2411"/>
      <c r="AC908" s="2411"/>
      <c r="AD908" s="2411"/>
      <c r="AE908" s="2411"/>
      <c r="AF908" s="2411"/>
      <c r="AG908" s="2411"/>
      <c r="AH908" s="2411"/>
      <c r="AI908" s="2411"/>
      <c r="AJ908" s="2411"/>
      <c r="AK908" s="2411"/>
      <c r="AL908" s="2411"/>
      <c r="AM908" s="2411"/>
      <c r="AN908" s="2411"/>
      <c r="AO908" s="2411"/>
      <c r="AP908" s="2411"/>
      <c r="AQ908" s="2411"/>
      <c r="AR908" s="2411"/>
      <c r="AS908" s="2411"/>
      <c r="AT908" s="2411"/>
      <c r="AU908" s="2411"/>
      <c r="AZ908" s="2411"/>
      <c r="CB908" s="2411"/>
      <c r="CC908" s="2411"/>
      <c r="CD908" s="2411"/>
    </row>
    <row r="909" spans="26:82" ht="14.25" customHeight="1" x14ac:dyDescent="0.25">
      <c r="Z909" s="2411"/>
      <c r="AA909" s="2411"/>
      <c r="AB909" s="2411"/>
      <c r="AC909" s="2411"/>
      <c r="AD909" s="2411"/>
      <c r="AE909" s="2411"/>
      <c r="AF909" s="2411"/>
      <c r="AG909" s="2411"/>
      <c r="AH909" s="2411"/>
      <c r="AI909" s="2411"/>
      <c r="AJ909" s="2411"/>
      <c r="AK909" s="2411"/>
      <c r="AL909" s="2411"/>
      <c r="AM909" s="2411"/>
      <c r="AN909" s="2411"/>
      <c r="AO909" s="2411"/>
      <c r="AP909" s="2411"/>
      <c r="AQ909" s="2411"/>
      <c r="AR909" s="2411"/>
      <c r="AS909" s="2411"/>
      <c r="AT909" s="2411"/>
      <c r="AU909" s="2411"/>
      <c r="AZ909" s="2411"/>
      <c r="CB909" s="2411"/>
      <c r="CC909" s="2411"/>
      <c r="CD909" s="2411"/>
    </row>
    <row r="910" spans="26:82" ht="14.25" customHeight="1" x14ac:dyDescent="0.25">
      <c r="Z910" s="2411"/>
      <c r="AA910" s="2411"/>
      <c r="AB910" s="2411"/>
      <c r="AC910" s="2411"/>
      <c r="AD910" s="2411"/>
      <c r="AE910" s="2411"/>
      <c r="AF910" s="2411"/>
      <c r="AG910" s="2411"/>
      <c r="AH910" s="2411"/>
      <c r="AI910" s="2411"/>
      <c r="AJ910" s="2411"/>
      <c r="AK910" s="2411"/>
      <c r="AL910" s="2411"/>
      <c r="AM910" s="2411"/>
      <c r="AN910" s="2411"/>
      <c r="AO910" s="2411"/>
      <c r="AP910" s="2411"/>
      <c r="AQ910" s="2411"/>
      <c r="AR910" s="2411"/>
      <c r="AS910" s="2411"/>
      <c r="AT910" s="2411"/>
      <c r="AU910" s="2411"/>
      <c r="AZ910" s="2411"/>
      <c r="CB910" s="2411"/>
      <c r="CC910" s="2411"/>
      <c r="CD910" s="2411"/>
    </row>
    <row r="911" spans="26:82" ht="14.25" customHeight="1" x14ac:dyDescent="0.25">
      <c r="Z911" s="2411"/>
      <c r="AA911" s="2411"/>
      <c r="AB911" s="2411"/>
      <c r="AC911" s="2411"/>
      <c r="AD911" s="2411"/>
      <c r="AE911" s="2411"/>
      <c r="AF911" s="2411"/>
      <c r="AG911" s="2411"/>
      <c r="AH911" s="2411"/>
      <c r="AI911" s="2411"/>
      <c r="AJ911" s="2411"/>
      <c r="AK911" s="2411"/>
      <c r="AL911" s="2411"/>
      <c r="AM911" s="2411"/>
      <c r="AN911" s="2411"/>
      <c r="AO911" s="2411"/>
      <c r="AP911" s="2411"/>
      <c r="AQ911" s="2411"/>
      <c r="AR911" s="2411"/>
      <c r="AS911" s="2411"/>
      <c r="AT911" s="2411"/>
      <c r="AU911" s="2411"/>
      <c r="AZ911" s="2411"/>
      <c r="CB911" s="2411"/>
      <c r="CC911" s="2411"/>
      <c r="CD911" s="2411"/>
    </row>
    <row r="912" spans="26:82" ht="14.25" customHeight="1" x14ac:dyDescent="0.25">
      <c r="Z912" s="2411"/>
      <c r="AA912" s="2411"/>
      <c r="AB912" s="2411"/>
      <c r="AC912" s="2411"/>
      <c r="AD912" s="2411"/>
      <c r="AE912" s="2411"/>
      <c r="AF912" s="2411"/>
      <c r="AG912" s="2411"/>
      <c r="AH912" s="2411"/>
      <c r="AI912" s="2411"/>
      <c r="AJ912" s="2411"/>
      <c r="AK912" s="2411"/>
      <c r="AL912" s="2411"/>
      <c r="AM912" s="2411"/>
      <c r="AN912" s="2411"/>
      <c r="AO912" s="2411"/>
      <c r="AP912" s="2411"/>
      <c r="AQ912" s="2411"/>
      <c r="AR912" s="2411"/>
      <c r="AS912" s="2411"/>
      <c r="AT912" s="2411"/>
      <c r="AU912" s="2411"/>
      <c r="AZ912" s="2411"/>
      <c r="CB912" s="2411"/>
      <c r="CC912" s="2411"/>
      <c r="CD912" s="2411"/>
    </row>
    <row r="913" spans="26:82" ht="14.25" customHeight="1" x14ac:dyDescent="0.25">
      <c r="Z913" s="2411"/>
      <c r="AA913" s="2411"/>
      <c r="AB913" s="2411"/>
      <c r="AC913" s="2411"/>
      <c r="AD913" s="2411"/>
      <c r="AE913" s="2411"/>
      <c r="AF913" s="2411"/>
      <c r="AG913" s="2411"/>
      <c r="AH913" s="2411"/>
      <c r="AI913" s="2411"/>
      <c r="AJ913" s="2411"/>
      <c r="AK913" s="2411"/>
      <c r="AL913" s="2411"/>
      <c r="AM913" s="2411"/>
      <c r="AN913" s="2411"/>
      <c r="AO913" s="2411"/>
      <c r="AP913" s="2411"/>
      <c r="AQ913" s="2411"/>
      <c r="AR913" s="2411"/>
      <c r="AS913" s="2411"/>
      <c r="AT913" s="2411"/>
      <c r="AU913" s="2411"/>
      <c r="AZ913" s="2411"/>
      <c r="CB913" s="2411"/>
      <c r="CC913" s="2411"/>
      <c r="CD913" s="2411"/>
    </row>
    <row r="914" spans="26:82" ht="14.25" customHeight="1" x14ac:dyDescent="0.25">
      <c r="Z914" s="2411"/>
      <c r="AA914" s="2411"/>
      <c r="AB914" s="2411"/>
      <c r="AC914" s="2411"/>
      <c r="AD914" s="2411"/>
      <c r="AE914" s="2411"/>
      <c r="AF914" s="2411"/>
      <c r="AG914" s="2411"/>
      <c r="AH914" s="2411"/>
      <c r="AI914" s="2411"/>
      <c r="AJ914" s="2411"/>
      <c r="AK914" s="2411"/>
      <c r="AL914" s="2411"/>
      <c r="AM914" s="2411"/>
      <c r="AN914" s="2411"/>
      <c r="AO914" s="2411"/>
      <c r="AP914" s="2411"/>
      <c r="AQ914" s="2411"/>
      <c r="AR914" s="2411"/>
      <c r="AS914" s="2411"/>
      <c r="AT914" s="2411"/>
      <c r="AU914" s="2411"/>
      <c r="AZ914" s="2411"/>
      <c r="CB914" s="2411"/>
      <c r="CC914" s="2411"/>
      <c r="CD914" s="2411"/>
    </row>
    <row r="915" spans="26:82" ht="14.25" customHeight="1" x14ac:dyDescent="0.25">
      <c r="Z915" s="2411"/>
      <c r="AA915" s="2411"/>
      <c r="AB915" s="2411"/>
      <c r="AC915" s="2411"/>
      <c r="AD915" s="2411"/>
      <c r="AE915" s="2411"/>
      <c r="AF915" s="2411"/>
      <c r="AG915" s="2411"/>
      <c r="AH915" s="2411"/>
      <c r="AI915" s="2411"/>
      <c r="AJ915" s="2411"/>
      <c r="AK915" s="2411"/>
      <c r="AL915" s="2411"/>
      <c r="AM915" s="2411"/>
      <c r="AN915" s="2411"/>
      <c r="AO915" s="2411"/>
      <c r="AP915" s="2411"/>
      <c r="AQ915" s="2411"/>
      <c r="AR915" s="2411"/>
      <c r="AS915" s="2411"/>
      <c r="AT915" s="2411"/>
      <c r="AU915" s="2411"/>
      <c r="AZ915" s="2411"/>
      <c r="CB915" s="2411"/>
      <c r="CC915" s="2411"/>
      <c r="CD915" s="2411"/>
    </row>
    <row r="916" spans="26:82" ht="14.25" customHeight="1" x14ac:dyDescent="0.25">
      <c r="Z916" s="2411"/>
      <c r="AA916" s="2411"/>
      <c r="AB916" s="2411"/>
      <c r="AC916" s="2411"/>
      <c r="AD916" s="2411"/>
      <c r="AE916" s="2411"/>
      <c r="AF916" s="2411"/>
      <c r="AG916" s="2411"/>
      <c r="AH916" s="2411"/>
      <c r="AI916" s="2411"/>
      <c r="AJ916" s="2411"/>
      <c r="AK916" s="2411"/>
      <c r="AL916" s="2411"/>
      <c r="AM916" s="2411"/>
      <c r="AN916" s="2411"/>
      <c r="AO916" s="2411"/>
      <c r="AP916" s="2411"/>
      <c r="AQ916" s="2411"/>
      <c r="AR916" s="2411"/>
      <c r="AS916" s="2411"/>
      <c r="AT916" s="2411"/>
      <c r="AU916" s="2411"/>
      <c r="AZ916" s="2411"/>
      <c r="CB916" s="2411"/>
      <c r="CC916" s="2411"/>
      <c r="CD916" s="2411"/>
    </row>
    <row r="917" spans="26:82" ht="14.25" customHeight="1" x14ac:dyDescent="0.25">
      <c r="Z917" s="2411"/>
      <c r="AA917" s="2411"/>
      <c r="AB917" s="2411"/>
      <c r="AC917" s="2411"/>
      <c r="AD917" s="2411"/>
      <c r="AE917" s="2411"/>
      <c r="AF917" s="2411"/>
      <c r="AG917" s="2411"/>
      <c r="AH917" s="2411"/>
      <c r="AI917" s="2411"/>
      <c r="AJ917" s="2411"/>
      <c r="AK917" s="2411"/>
      <c r="AL917" s="2411"/>
      <c r="AM917" s="2411"/>
      <c r="AN917" s="2411"/>
      <c r="AO917" s="2411"/>
      <c r="AP917" s="2411"/>
      <c r="AQ917" s="2411"/>
      <c r="AR917" s="2411"/>
      <c r="AS917" s="2411"/>
      <c r="AT917" s="2411"/>
      <c r="AU917" s="2411"/>
      <c r="AZ917" s="2411"/>
      <c r="CB917" s="2411"/>
      <c r="CC917" s="2411"/>
      <c r="CD917" s="2411"/>
    </row>
    <row r="918" spans="26:82" ht="14.25" customHeight="1" x14ac:dyDescent="0.25">
      <c r="Z918" s="2411"/>
      <c r="AA918" s="2411"/>
      <c r="AB918" s="2411"/>
      <c r="AC918" s="2411"/>
      <c r="AD918" s="2411"/>
      <c r="AE918" s="2411"/>
      <c r="AF918" s="2411"/>
      <c r="AG918" s="2411"/>
      <c r="AH918" s="2411"/>
      <c r="AI918" s="2411"/>
      <c r="AJ918" s="2411"/>
      <c r="AK918" s="2411"/>
      <c r="AL918" s="2411"/>
      <c r="AM918" s="2411"/>
      <c r="AN918" s="2411"/>
      <c r="AO918" s="2411"/>
      <c r="AP918" s="2411"/>
      <c r="AQ918" s="2411"/>
      <c r="AR918" s="2411"/>
      <c r="AS918" s="2411"/>
      <c r="AT918" s="2411"/>
      <c r="AU918" s="2411"/>
      <c r="AZ918" s="2411"/>
      <c r="CB918" s="2411"/>
      <c r="CC918" s="2411"/>
      <c r="CD918" s="2411"/>
    </row>
    <row r="919" spans="26:82" ht="14.25" customHeight="1" x14ac:dyDescent="0.25">
      <c r="Z919" s="2411"/>
      <c r="AA919" s="2411"/>
      <c r="AB919" s="2411"/>
      <c r="AC919" s="2411"/>
      <c r="AD919" s="2411"/>
      <c r="AE919" s="2411"/>
      <c r="AF919" s="2411"/>
      <c r="AG919" s="2411"/>
      <c r="AH919" s="2411"/>
      <c r="AI919" s="2411"/>
      <c r="AJ919" s="2411"/>
      <c r="AK919" s="2411"/>
      <c r="AL919" s="2411"/>
      <c r="AM919" s="2411"/>
      <c r="AN919" s="2411"/>
      <c r="AO919" s="2411"/>
      <c r="AP919" s="2411"/>
      <c r="AQ919" s="2411"/>
      <c r="AR919" s="2411"/>
      <c r="AS919" s="2411"/>
      <c r="AT919" s="2411"/>
      <c r="AU919" s="2411"/>
      <c r="AZ919" s="2411"/>
      <c r="CB919" s="2411"/>
      <c r="CC919" s="2411"/>
      <c r="CD919" s="2411"/>
    </row>
    <row r="920" spans="26:82" ht="14.25" customHeight="1" x14ac:dyDescent="0.25">
      <c r="Z920" s="2411"/>
      <c r="AA920" s="2411"/>
      <c r="AB920" s="2411"/>
      <c r="AC920" s="2411"/>
      <c r="AD920" s="2411"/>
      <c r="AE920" s="2411"/>
      <c r="AF920" s="2411"/>
      <c r="AG920" s="2411"/>
      <c r="AH920" s="2411"/>
      <c r="AI920" s="2411"/>
      <c r="AJ920" s="2411"/>
      <c r="AK920" s="2411"/>
      <c r="AL920" s="2411"/>
      <c r="AM920" s="2411"/>
      <c r="AN920" s="2411"/>
      <c r="AO920" s="2411"/>
      <c r="AP920" s="2411"/>
      <c r="AQ920" s="2411"/>
      <c r="AR920" s="2411"/>
      <c r="AS920" s="2411"/>
      <c r="AT920" s="2411"/>
      <c r="AU920" s="2411"/>
      <c r="AZ920" s="2411"/>
      <c r="CB920" s="2411"/>
      <c r="CC920" s="2411"/>
      <c r="CD920" s="2411"/>
    </row>
    <row r="921" spans="26:82" ht="14.25" customHeight="1" x14ac:dyDescent="0.25">
      <c r="Z921" s="2411"/>
      <c r="AA921" s="2411"/>
      <c r="AB921" s="2411"/>
      <c r="AC921" s="2411"/>
      <c r="AD921" s="2411"/>
      <c r="AE921" s="2411"/>
      <c r="AF921" s="2411"/>
      <c r="AG921" s="2411"/>
      <c r="AH921" s="2411"/>
      <c r="AI921" s="2411"/>
      <c r="AJ921" s="2411"/>
      <c r="AK921" s="2411"/>
      <c r="AL921" s="2411"/>
      <c r="AM921" s="2411"/>
      <c r="AN921" s="2411"/>
      <c r="AO921" s="2411"/>
      <c r="AP921" s="2411"/>
      <c r="AQ921" s="2411"/>
      <c r="AR921" s="2411"/>
      <c r="AS921" s="2411"/>
      <c r="AT921" s="2411"/>
      <c r="AU921" s="2411"/>
      <c r="AZ921" s="2411"/>
      <c r="CB921" s="2411"/>
      <c r="CC921" s="2411"/>
      <c r="CD921" s="2411"/>
    </row>
    <row r="922" spans="26:82" ht="14.25" customHeight="1" x14ac:dyDescent="0.25">
      <c r="Z922" s="2411"/>
      <c r="AA922" s="2411"/>
      <c r="AB922" s="2411"/>
      <c r="AC922" s="2411"/>
      <c r="AD922" s="2411"/>
      <c r="AE922" s="2411"/>
      <c r="AF922" s="2411"/>
      <c r="AG922" s="2411"/>
      <c r="AH922" s="2411"/>
      <c r="AI922" s="2411"/>
      <c r="AJ922" s="2411"/>
      <c r="AK922" s="2411"/>
      <c r="AL922" s="2411"/>
      <c r="AM922" s="2411"/>
      <c r="AN922" s="2411"/>
      <c r="AO922" s="2411"/>
      <c r="AP922" s="2411"/>
      <c r="AQ922" s="2411"/>
      <c r="AR922" s="2411"/>
      <c r="AS922" s="2411"/>
      <c r="AT922" s="2411"/>
      <c r="AU922" s="2411"/>
      <c r="AZ922" s="2411"/>
      <c r="CB922" s="2411"/>
      <c r="CC922" s="2411"/>
      <c r="CD922" s="2411"/>
    </row>
    <row r="923" spans="26:82" ht="14.25" customHeight="1" x14ac:dyDescent="0.25">
      <c r="Z923" s="2411"/>
      <c r="AA923" s="2411"/>
      <c r="AB923" s="2411"/>
      <c r="AC923" s="2411"/>
      <c r="AD923" s="2411"/>
      <c r="AE923" s="2411"/>
      <c r="AF923" s="2411"/>
      <c r="AG923" s="2411"/>
      <c r="AH923" s="2411"/>
      <c r="AI923" s="2411"/>
      <c r="AJ923" s="2411"/>
      <c r="AK923" s="2411"/>
      <c r="AL923" s="2411"/>
      <c r="AM923" s="2411"/>
      <c r="AN923" s="2411"/>
      <c r="AO923" s="2411"/>
      <c r="AP923" s="2411"/>
      <c r="AQ923" s="2411"/>
      <c r="AR923" s="2411"/>
      <c r="AS923" s="2411"/>
      <c r="AT923" s="2411"/>
      <c r="AU923" s="2411"/>
      <c r="AZ923" s="2411"/>
      <c r="CB923" s="2411"/>
      <c r="CC923" s="2411"/>
      <c r="CD923" s="2411"/>
    </row>
    <row r="924" spans="26:82" ht="14.25" customHeight="1" x14ac:dyDescent="0.25">
      <c r="Z924" s="2411"/>
      <c r="AA924" s="2411"/>
      <c r="AB924" s="2411"/>
      <c r="AC924" s="2411"/>
      <c r="AD924" s="2411"/>
      <c r="AE924" s="2411"/>
      <c r="AF924" s="2411"/>
      <c r="AG924" s="2411"/>
      <c r="AH924" s="2411"/>
      <c r="AI924" s="2411"/>
      <c r="AJ924" s="2411"/>
      <c r="AK924" s="2411"/>
      <c r="AL924" s="2411"/>
      <c r="AM924" s="2411"/>
      <c r="AN924" s="2411"/>
      <c r="AO924" s="2411"/>
      <c r="AP924" s="2411"/>
      <c r="AQ924" s="2411"/>
      <c r="AR924" s="2411"/>
      <c r="AS924" s="2411"/>
      <c r="AT924" s="2411"/>
      <c r="AU924" s="2411"/>
      <c r="AZ924" s="2411"/>
      <c r="CB924" s="2411"/>
      <c r="CC924" s="2411"/>
      <c r="CD924" s="2411"/>
    </row>
    <row r="925" spans="26:82" ht="14.25" customHeight="1" x14ac:dyDescent="0.25">
      <c r="Z925" s="2411"/>
      <c r="AA925" s="2411"/>
      <c r="AB925" s="2411"/>
      <c r="AC925" s="2411"/>
      <c r="AD925" s="2411"/>
      <c r="AE925" s="2411"/>
      <c r="AF925" s="2411"/>
      <c r="AG925" s="2411"/>
      <c r="AH925" s="2411"/>
      <c r="AI925" s="2411"/>
      <c r="AJ925" s="2411"/>
      <c r="AK925" s="2411"/>
      <c r="AL925" s="2411"/>
      <c r="AM925" s="2411"/>
      <c r="AN925" s="2411"/>
      <c r="AO925" s="2411"/>
      <c r="AP925" s="2411"/>
      <c r="AQ925" s="2411"/>
      <c r="AR925" s="2411"/>
      <c r="AS925" s="2411"/>
      <c r="AT925" s="2411"/>
      <c r="AU925" s="2411"/>
      <c r="AZ925" s="2411"/>
      <c r="CB925" s="2411"/>
      <c r="CC925" s="2411"/>
      <c r="CD925" s="2411"/>
    </row>
    <row r="926" spans="26:82" ht="14.25" customHeight="1" x14ac:dyDescent="0.25">
      <c r="Z926" s="2411"/>
      <c r="AA926" s="2411"/>
      <c r="AB926" s="2411"/>
      <c r="AC926" s="2411"/>
      <c r="AD926" s="2411"/>
      <c r="AE926" s="2411"/>
      <c r="AF926" s="2411"/>
      <c r="AG926" s="2411"/>
      <c r="AH926" s="2411"/>
      <c r="AI926" s="2411"/>
      <c r="AJ926" s="2411"/>
      <c r="AK926" s="2411"/>
      <c r="AL926" s="2411"/>
      <c r="AM926" s="2411"/>
      <c r="AN926" s="2411"/>
      <c r="AO926" s="2411"/>
      <c r="AP926" s="2411"/>
      <c r="AQ926" s="2411"/>
      <c r="AR926" s="2411"/>
      <c r="AS926" s="2411"/>
      <c r="AT926" s="2411"/>
      <c r="AU926" s="2411"/>
      <c r="AZ926" s="2411"/>
      <c r="CB926" s="2411"/>
      <c r="CC926" s="2411"/>
      <c r="CD926" s="2411"/>
    </row>
    <row r="927" spans="26:82" ht="14.25" customHeight="1" x14ac:dyDescent="0.25">
      <c r="Z927" s="2411"/>
      <c r="AA927" s="2411"/>
      <c r="AB927" s="2411"/>
      <c r="AC927" s="2411"/>
      <c r="AD927" s="2411"/>
      <c r="AE927" s="2411"/>
      <c r="AF927" s="2411"/>
      <c r="AG927" s="2411"/>
      <c r="AH927" s="2411"/>
      <c r="AI927" s="2411"/>
      <c r="AJ927" s="2411"/>
      <c r="AK927" s="2411"/>
      <c r="AL927" s="2411"/>
      <c r="AM927" s="2411"/>
      <c r="AN927" s="2411"/>
      <c r="AO927" s="2411"/>
      <c r="AP927" s="2411"/>
      <c r="AQ927" s="2411"/>
      <c r="AR927" s="2411"/>
      <c r="AS927" s="2411"/>
      <c r="AT927" s="2411"/>
      <c r="AU927" s="2411"/>
      <c r="AZ927" s="2411"/>
      <c r="CB927" s="2411"/>
      <c r="CC927" s="2411"/>
      <c r="CD927" s="2411"/>
    </row>
    <row r="928" spans="26:82" ht="14.25" customHeight="1" x14ac:dyDescent="0.25">
      <c r="Z928" s="2411"/>
      <c r="AA928" s="2411"/>
      <c r="AB928" s="2411"/>
      <c r="AC928" s="2411"/>
      <c r="AD928" s="2411"/>
      <c r="AE928" s="2411"/>
      <c r="AF928" s="2411"/>
      <c r="AG928" s="2411"/>
      <c r="AH928" s="2411"/>
      <c r="AI928" s="2411"/>
      <c r="AJ928" s="2411"/>
      <c r="AK928" s="2411"/>
      <c r="AL928" s="2411"/>
      <c r="AM928" s="2411"/>
      <c r="AN928" s="2411"/>
      <c r="AO928" s="2411"/>
      <c r="AP928" s="2411"/>
      <c r="AQ928" s="2411"/>
      <c r="AR928" s="2411"/>
      <c r="AS928" s="2411"/>
      <c r="AT928" s="2411"/>
      <c r="AU928" s="2411"/>
      <c r="AZ928" s="2411"/>
      <c r="CB928" s="2411"/>
      <c r="CC928" s="2411"/>
      <c r="CD928" s="2411"/>
    </row>
    <row r="929" spans="26:82" ht="14.25" customHeight="1" x14ac:dyDescent="0.25">
      <c r="Z929" s="2411"/>
      <c r="AA929" s="2411"/>
      <c r="AB929" s="2411"/>
      <c r="AC929" s="2411"/>
      <c r="AD929" s="2411"/>
      <c r="AE929" s="2411"/>
      <c r="AF929" s="2411"/>
      <c r="AG929" s="2411"/>
      <c r="AH929" s="2411"/>
      <c r="AI929" s="2411"/>
      <c r="AJ929" s="2411"/>
      <c r="AK929" s="2411"/>
      <c r="AL929" s="2411"/>
      <c r="AM929" s="2411"/>
      <c r="AN929" s="2411"/>
      <c r="AO929" s="2411"/>
      <c r="AP929" s="2411"/>
      <c r="AQ929" s="2411"/>
      <c r="AR929" s="2411"/>
      <c r="AS929" s="2411"/>
      <c r="AT929" s="2411"/>
      <c r="AU929" s="2411"/>
      <c r="AZ929" s="2411"/>
      <c r="CB929" s="2411"/>
      <c r="CC929" s="2411"/>
      <c r="CD929" s="2411"/>
    </row>
    <row r="930" spans="26:82" ht="14.25" customHeight="1" x14ac:dyDescent="0.25">
      <c r="Z930" s="2411"/>
      <c r="AA930" s="2411"/>
      <c r="AB930" s="2411"/>
      <c r="AC930" s="2411"/>
      <c r="AD930" s="2411"/>
      <c r="AE930" s="2411"/>
      <c r="AF930" s="2411"/>
      <c r="AG930" s="2411"/>
      <c r="AH930" s="2411"/>
      <c r="AI930" s="2411"/>
      <c r="AJ930" s="2411"/>
      <c r="AK930" s="2411"/>
      <c r="AL930" s="2411"/>
      <c r="AM930" s="2411"/>
      <c r="AN930" s="2411"/>
      <c r="AO930" s="2411"/>
      <c r="AP930" s="2411"/>
      <c r="AQ930" s="2411"/>
      <c r="AR930" s="2411"/>
      <c r="AS930" s="2411"/>
      <c r="AT930" s="2411"/>
      <c r="AU930" s="2411"/>
      <c r="AZ930" s="2411"/>
      <c r="CB930" s="2411"/>
      <c r="CC930" s="2411"/>
      <c r="CD930" s="2411"/>
    </row>
    <row r="931" spans="26:82" ht="14.25" customHeight="1" x14ac:dyDescent="0.25">
      <c r="Z931" s="2411"/>
      <c r="AA931" s="2411"/>
      <c r="AB931" s="2411"/>
      <c r="AC931" s="2411"/>
      <c r="AD931" s="2411"/>
      <c r="AE931" s="2411"/>
      <c r="AF931" s="2411"/>
      <c r="AG931" s="2411"/>
      <c r="AH931" s="2411"/>
      <c r="AI931" s="2411"/>
      <c r="AJ931" s="2411"/>
      <c r="AK931" s="2411"/>
      <c r="AL931" s="2411"/>
      <c r="AM931" s="2411"/>
      <c r="AN931" s="2411"/>
      <c r="AO931" s="2411"/>
      <c r="AP931" s="2411"/>
      <c r="AQ931" s="2411"/>
      <c r="AR931" s="2411"/>
      <c r="AS931" s="2411"/>
      <c r="AT931" s="2411"/>
      <c r="AU931" s="2411"/>
      <c r="AZ931" s="2411"/>
      <c r="CB931" s="2411"/>
      <c r="CC931" s="2411"/>
      <c r="CD931" s="2411"/>
    </row>
    <row r="932" spans="26:82" ht="14.25" customHeight="1" x14ac:dyDescent="0.25">
      <c r="Z932" s="2411"/>
      <c r="AA932" s="2411"/>
      <c r="AB932" s="2411"/>
      <c r="AC932" s="2411"/>
      <c r="AD932" s="2411"/>
      <c r="AE932" s="2411"/>
      <c r="AF932" s="2411"/>
      <c r="AG932" s="2411"/>
      <c r="AH932" s="2411"/>
      <c r="AI932" s="2411"/>
      <c r="AJ932" s="2411"/>
      <c r="AK932" s="2411"/>
      <c r="AL932" s="2411"/>
      <c r="AM932" s="2411"/>
      <c r="AN932" s="2411"/>
      <c r="AO932" s="2411"/>
      <c r="AP932" s="2411"/>
      <c r="AQ932" s="2411"/>
      <c r="AR932" s="2411"/>
      <c r="AS932" s="2411"/>
      <c r="AT932" s="2411"/>
      <c r="AU932" s="2411"/>
      <c r="AZ932" s="2411"/>
      <c r="CB932" s="2411"/>
      <c r="CC932" s="2411"/>
      <c r="CD932" s="2411"/>
    </row>
    <row r="933" spans="26:82" ht="14.25" customHeight="1" x14ac:dyDescent="0.25">
      <c r="Z933" s="2411"/>
      <c r="AA933" s="2411"/>
      <c r="AB933" s="2411"/>
      <c r="AC933" s="2411"/>
      <c r="AD933" s="2411"/>
      <c r="AE933" s="2411"/>
      <c r="AF933" s="2411"/>
      <c r="AG933" s="2411"/>
      <c r="AH933" s="2411"/>
      <c r="AI933" s="2411"/>
      <c r="AJ933" s="2411"/>
      <c r="AK933" s="2411"/>
      <c r="AL933" s="2411"/>
      <c r="AM933" s="2411"/>
      <c r="AN933" s="2411"/>
      <c r="AO933" s="2411"/>
      <c r="AP933" s="2411"/>
      <c r="AQ933" s="2411"/>
      <c r="AR933" s="2411"/>
      <c r="AS933" s="2411"/>
      <c r="AT933" s="2411"/>
      <c r="AU933" s="2411"/>
      <c r="AZ933" s="2411"/>
      <c r="CB933" s="2411"/>
      <c r="CC933" s="2411"/>
      <c r="CD933" s="2411"/>
    </row>
    <row r="934" spans="26:82" ht="14.25" customHeight="1" x14ac:dyDescent="0.25">
      <c r="Z934" s="2411"/>
      <c r="AA934" s="2411"/>
      <c r="AB934" s="2411"/>
      <c r="AC934" s="2411"/>
      <c r="AD934" s="2411"/>
      <c r="AE934" s="2411"/>
      <c r="AF934" s="2411"/>
      <c r="AG934" s="2411"/>
      <c r="AH934" s="2411"/>
      <c r="AI934" s="2411"/>
      <c r="AJ934" s="2411"/>
      <c r="AK934" s="2411"/>
      <c r="AL934" s="2411"/>
      <c r="AM934" s="2411"/>
      <c r="AN934" s="2411"/>
      <c r="AO934" s="2411"/>
      <c r="AP934" s="2411"/>
      <c r="AQ934" s="2411"/>
      <c r="AR934" s="2411"/>
      <c r="AS934" s="2411"/>
      <c r="AT934" s="2411"/>
      <c r="AU934" s="2411"/>
      <c r="AZ934" s="2411"/>
      <c r="CB934" s="2411"/>
      <c r="CC934" s="2411"/>
      <c r="CD934" s="2411"/>
    </row>
    <row r="935" spans="26:82" ht="14.25" customHeight="1" x14ac:dyDescent="0.25">
      <c r="Z935" s="2411"/>
      <c r="AA935" s="2411"/>
      <c r="AB935" s="2411"/>
      <c r="AC935" s="2411"/>
      <c r="AD935" s="2411"/>
      <c r="AE935" s="2411"/>
      <c r="AF935" s="2411"/>
      <c r="AG935" s="2411"/>
      <c r="AH935" s="2411"/>
      <c r="AI935" s="2411"/>
      <c r="AJ935" s="2411"/>
      <c r="AK935" s="2411"/>
      <c r="AL935" s="2411"/>
      <c r="AM935" s="2411"/>
      <c r="AN935" s="2411"/>
      <c r="AO935" s="2411"/>
      <c r="AP935" s="2411"/>
      <c r="AQ935" s="2411"/>
      <c r="AR935" s="2411"/>
      <c r="AS935" s="2411"/>
      <c r="AT935" s="2411"/>
      <c r="AU935" s="2411"/>
      <c r="AZ935" s="2411"/>
      <c r="CB935" s="2411"/>
      <c r="CC935" s="2411"/>
      <c r="CD935" s="2411"/>
    </row>
    <row r="936" spans="26:82" ht="14.25" customHeight="1" x14ac:dyDescent="0.25">
      <c r="Z936" s="2411"/>
      <c r="AA936" s="2411"/>
      <c r="AB936" s="2411"/>
      <c r="AC936" s="2411"/>
      <c r="AD936" s="2411"/>
      <c r="AE936" s="2411"/>
      <c r="AF936" s="2411"/>
      <c r="AG936" s="2411"/>
      <c r="AH936" s="2411"/>
      <c r="AI936" s="2411"/>
      <c r="AJ936" s="2411"/>
      <c r="AK936" s="2411"/>
      <c r="AL936" s="2411"/>
      <c r="AM936" s="2411"/>
      <c r="AN936" s="2411"/>
      <c r="AO936" s="2411"/>
      <c r="AP936" s="2411"/>
      <c r="AQ936" s="2411"/>
      <c r="AR936" s="2411"/>
      <c r="AS936" s="2411"/>
      <c r="AT936" s="2411"/>
      <c r="AU936" s="2411"/>
      <c r="AZ936" s="2411"/>
      <c r="CB936" s="2411"/>
      <c r="CC936" s="2411"/>
      <c r="CD936" s="2411"/>
    </row>
    <row r="937" spans="26:82" ht="14.25" customHeight="1" x14ac:dyDescent="0.25">
      <c r="Z937" s="2411"/>
      <c r="AA937" s="2411"/>
      <c r="AB937" s="2411"/>
      <c r="AC937" s="2411"/>
      <c r="AD937" s="2411"/>
      <c r="AE937" s="2411"/>
      <c r="AF937" s="2411"/>
      <c r="AG937" s="2411"/>
      <c r="AH937" s="2411"/>
      <c r="AI937" s="2411"/>
      <c r="AJ937" s="2411"/>
      <c r="AK937" s="2411"/>
      <c r="AL937" s="2411"/>
      <c r="AM937" s="2411"/>
      <c r="AN937" s="2411"/>
      <c r="AO937" s="2411"/>
      <c r="AP937" s="2411"/>
      <c r="AQ937" s="2411"/>
      <c r="AR937" s="2411"/>
      <c r="AS937" s="2411"/>
      <c r="AT937" s="2411"/>
      <c r="AU937" s="2411"/>
      <c r="AZ937" s="2411"/>
      <c r="CB937" s="2411"/>
      <c r="CC937" s="2411"/>
      <c r="CD937" s="2411"/>
    </row>
    <row r="938" spans="26:82" ht="14.25" customHeight="1" x14ac:dyDescent="0.25">
      <c r="Z938" s="2411"/>
      <c r="AA938" s="2411"/>
      <c r="AB938" s="2411"/>
      <c r="AC938" s="2411"/>
      <c r="AD938" s="2411"/>
      <c r="AE938" s="2411"/>
      <c r="AF938" s="2411"/>
      <c r="AG938" s="2411"/>
      <c r="AH938" s="2411"/>
      <c r="AI938" s="2411"/>
      <c r="AJ938" s="2411"/>
      <c r="AK938" s="2411"/>
      <c r="AL938" s="2411"/>
      <c r="AM938" s="2411"/>
      <c r="AN938" s="2411"/>
      <c r="AO938" s="2411"/>
      <c r="AP938" s="2411"/>
      <c r="AQ938" s="2411"/>
      <c r="AR938" s="2411"/>
      <c r="AS938" s="2411"/>
      <c r="AT938" s="2411"/>
      <c r="AU938" s="2411"/>
      <c r="AZ938" s="2411"/>
      <c r="CB938" s="2411"/>
      <c r="CC938" s="2411"/>
      <c r="CD938" s="2411"/>
    </row>
    <row r="939" spans="26:82" ht="14.25" customHeight="1" x14ac:dyDescent="0.25">
      <c r="Z939" s="2411"/>
      <c r="AA939" s="2411"/>
      <c r="AB939" s="2411"/>
      <c r="AC939" s="2411"/>
      <c r="AD939" s="2411"/>
      <c r="AE939" s="2411"/>
      <c r="AF939" s="2411"/>
      <c r="AG939" s="2411"/>
      <c r="AH939" s="2411"/>
      <c r="AI939" s="2411"/>
      <c r="AJ939" s="2411"/>
      <c r="AK939" s="2411"/>
      <c r="AL939" s="2411"/>
      <c r="AM939" s="2411"/>
      <c r="AN939" s="2411"/>
      <c r="AO939" s="2411"/>
      <c r="AP939" s="2411"/>
      <c r="AQ939" s="2411"/>
      <c r="AR939" s="2411"/>
      <c r="AS939" s="2411"/>
      <c r="AT939" s="2411"/>
      <c r="AU939" s="2411"/>
      <c r="AZ939" s="2411"/>
      <c r="CB939" s="2411"/>
      <c r="CC939" s="2411"/>
      <c r="CD939" s="2411"/>
    </row>
    <row r="940" spans="26:82" ht="14.25" customHeight="1" x14ac:dyDescent="0.25">
      <c r="Z940" s="2411"/>
      <c r="AA940" s="2411"/>
      <c r="AB940" s="2411"/>
      <c r="AC940" s="2411"/>
      <c r="AD940" s="2411"/>
      <c r="AE940" s="2411"/>
      <c r="AF940" s="2411"/>
      <c r="AG940" s="2411"/>
      <c r="AH940" s="2411"/>
      <c r="AI940" s="2411"/>
      <c r="AJ940" s="2411"/>
      <c r="AK940" s="2411"/>
      <c r="AL940" s="2411"/>
      <c r="AM940" s="2411"/>
      <c r="AN940" s="2411"/>
      <c r="AO940" s="2411"/>
      <c r="AP940" s="2411"/>
      <c r="AQ940" s="2411"/>
      <c r="AR940" s="2411"/>
      <c r="AS940" s="2411"/>
      <c r="AT940" s="2411"/>
      <c r="AU940" s="2411"/>
      <c r="AZ940" s="2411"/>
      <c r="CB940" s="2411"/>
      <c r="CC940" s="2411"/>
      <c r="CD940" s="2411"/>
    </row>
    <row r="941" spans="26:82" ht="14.25" customHeight="1" x14ac:dyDescent="0.25">
      <c r="Z941" s="2411"/>
      <c r="AA941" s="2411"/>
      <c r="AB941" s="2411"/>
      <c r="AC941" s="2411"/>
      <c r="AD941" s="2411"/>
      <c r="AE941" s="2411"/>
      <c r="AF941" s="2411"/>
      <c r="AG941" s="2411"/>
      <c r="AH941" s="2411"/>
      <c r="AI941" s="2411"/>
      <c r="AJ941" s="2411"/>
      <c r="AK941" s="2411"/>
      <c r="AL941" s="2411"/>
      <c r="AM941" s="2411"/>
      <c r="AN941" s="2411"/>
      <c r="AO941" s="2411"/>
      <c r="AP941" s="2411"/>
      <c r="AQ941" s="2411"/>
      <c r="AR941" s="2411"/>
      <c r="AS941" s="2411"/>
      <c r="AT941" s="2411"/>
      <c r="AU941" s="2411"/>
      <c r="AZ941" s="2411"/>
      <c r="CB941" s="2411"/>
      <c r="CC941" s="2411"/>
      <c r="CD941" s="2411"/>
    </row>
    <row r="942" spans="26:82" ht="14.25" customHeight="1" x14ac:dyDescent="0.25">
      <c r="Z942" s="2411"/>
      <c r="AA942" s="2411"/>
      <c r="AB942" s="2411"/>
      <c r="AC942" s="2411"/>
      <c r="AD942" s="2411"/>
      <c r="AE942" s="2411"/>
      <c r="AF942" s="2411"/>
      <c r="AG942" s="2411"/>
      <c r="AH942" s="2411"/>
      <c r="AI942" s="2411"/>
      <c r="AJ942" s="2411"/>
      <c r="AK942" s="2411"/>
      <c r="AL942" s="2411"/>
      <c r="AM942" s="2411"/>
      <c r="AN942" s="2411"/>
      <c r="AO942" s="2411"/>
      <c r="AP942" s="2411"/>
      <c r="AQ942" s="2411"/>
      <c r="AR942" s="2411"/>
      <c r="AS942" s="2411"/>
      <c r="AT942" s="2411"/>
      <c r="AU942" s="2411"/>
      <c r="AZ942" s="2411"/>
      <c r="CB942" s="2411"/>
      <c r="CC942" s="2411"/>
      <c r="CD942" s="2411"/>
    </row>
    <row r="943" spans="26:82" ht="14.25" customHeight="1" x14ac:dyDescent="0.25">
      <c r="Z943" s="2411"/>
      <c r="AA943" s="2411"/>
      <c r="AB943" s="2411"/>
      <c r="AC943" s="2411"/>
      <c r="AD943" s="2411"/>
      <c r="AE943" s="2411"/>
      <c r="AF943" s="2411"/>
      <c r="AG943" s="2411"/>
      <c r="AH943" s="2411"/>
      <c r="AI943" s="2411"/>
      <c r="AJ943" s="2411"/>
      <c r="AK943" s="2411"/>
      <c r="AL943" s="2411"/>
      <c r="AM943" s="2411"/>
      <c r="AN943" s="2411"/>
      <c r="AO943" s="2411"/>
      <c r="AP943" s="2411"/>
      <c r="AQ943" s="2411"/>
      <c r="AR943" s="2411"/>
      <c r="AS943" s="2411"/>
      <c r="AT943" s="2411"/>
      <c r="AU943" s="2411"/>
      <c r="AZ943" s="2411"/>
      <c r="CB943" s="2411"/>
      <c r="CC943" s="2411"/>
      <c r="CD943" s="2411"/>
    </row>
    <row r="944" spans="26:82" ht="14.25" customHeight="1" x14ac:dyDescent="0.25">
      <c r="Z944" s="2411"/>
      <c r="AA944" s="2411"/>
      <c r="AB944" s="2411"/>
      <c r="AC944" s="2411"/>
      <c r="AD944" s="2411"/>
      <c r="AE944" s="2411"/>
      <c r="AF944" s="2411"/>
      <c r="AG944" s="2411"/>
      <c r="AH944" s="2411"/>
      <c r="AI944" s="2411"/>
      <c r="AJ944" s="2411"/>
      <c r="AK944" s="2411"/>
      <c r="AL944" s="2411"/>
      <c r="AM944" s="2411"/>
      <c r="AN944" s="2411"/>
      <c r="AO944" s="2411"/>
      <c r="AP944" s="2411"/>
      <c r="AQ944" s="2411"/>
      <c r="AR944" s="2411"/>
      <c r="AS944" s="2411"/>
      <c r="AT944" s="2411"/>
      <c r="AU944" s="2411"/>
      <c r="AZ944" s="2411"/>
      <c r="CB944" s="2411"/>
      <c r="CC944" s="2411"/>
      <c r="CD944" s="2411"/>
    </row>
    <row r="945" spans="26:82" ht="14.25" customHeight="1" x14ac:dyDescent="0.25">
      <c r="Z945" s="2411"/>
      <c r="AA945" s="2411"/>
      <c r="AB945" s="2411"/>
      <c r="AC945" s="2411"/>
      <c r="AD945" s="2411"/>
      <c r="AE945" s="2411"/>
      <c r="AF945" s="2411"/>
      <c r="AG945" s="2411"/>
      <c r="AH945" s="2411"/>
      <c r="AI945" s="2411"/>
      <c r="AJ945" s="2411"/>
      <c r="AK945" s="2411"/>
      <c r="AL945" s="2411"/>
      <c r="AM945" s="2411"/>
      <c r="AN945" s="2411"/>
      <c r="AO945" s="2411"/>
      <c r="AP945" s="2411"/>
      <c r="AQ945" s="2411"/>
      <c r="AR945" s="2411"/>
      <c r="AS945" s="2411"/>
      <c r="AT945" s="2411"/>
      <c r="AU945" s="2411"/>
      <c r="AZ945" s="2411"/>
      <c r="CB945" s="2411"/>
      <c r="CC945" s="2411"/>
      <c r="CD945" s="2411"/>
    </row>
    <row r="946" spans="26:82" ht="14.25" customHeight="1" x14ac:dyDescent="0.25">
      <c r="Z946" s="2411"/>
      <c r="AA946" s="2411"/>
      <c r="AB946" s="2411"/>
      <c r="AC946" s="2411"/>
      <c r="AD946" s="2411"/>
      <c r="AE946" s="2411"/>
      <c r="AF946" s="2411"/>
      <c r="AG946" s="2411"/>
      <c r="AH946" s="2411"/>
      <c r="AI946" s="2411"/>
      <c r="AJ946" s="2411"/>
      <c r="AK946" s="2411"/>
      <c r="AL946" s="2411"/>
      <c r="AM946" s="2411"/>
      <c r="AN946" s="2411"/>
      <c r="AO946" s="2411"/>
      <c r="AP946" s="2411"/>
      <c r="AQ946" s="2411"/>
      <c r="AR946" s="2411"/>
      <c r="AS946" s="2411"/>
      <c r="AT946" s="2411"/>
      <c r="AU946" s="2411"/>
      <c r="AZ946" s="2411"/>
      <c r="CB946" s="2411"/>
      <c r="CC946" s="2411"/>
      <c r="CD946" s="2411"/>
    </row>
    <row r="947" spans="26:82" ht="14.25" customHeight="1" x14ac:dyDescent="0.25">
      <c r="Z947" s="2411"/>
      <c r="AA947" s="2411"/>
      <c r="AB947" s="2411"/>
      <c r="AC947" s="2411"/>
      <c r="AD947" s="2411"/>
      <c r="AE947" s="2411"/>
      <c r="AF947" s="2411"/>
      <c r="AG947" s="2411"/>
      <c r="AH947" s="2411"/>
      <c r="AI947" s="2411"/>
      <c r="AJ947" s="2411"/>
      <c r="AK947" s="2411"/>
      <c r="AL947" s="2411"/>
      <c r="AM947" s="2411"/>
      <c r="AN947" s="2411"/>
      <c r="AO947" s="2411"/>
      <c r="AP947" s="2411"/>
      <c r="AQ947" s="2411"/>
      <c r="AR947" s="2411"/>
      <c r="AS947" s="2411"/>
      <c r="AT947" s="2411"/>
      <c r="AU947" s="2411"/>
      <c r="AZ947" s="2411"/>
      <c r="CB947" s="2411"/>
      <c r="CC947" s="2411"/>
      <c r="CD947" s="2411"/>
    </row>
    <row r="948" spans="26:82" ht="14.25" customHeight="1" x14ac:dyDescent="0.25">
      <c r="Z948" s="2411"/>
      <c r="AA948" s="2411"/>
      <c r="AB948" s="2411"/>
      <c r="AC948" s="2411"/>
      <c r="AD948" s="2411"/>
      <c r="AE948" s="2411"/>
      <c r="AF948" s="2411"/>
      <c r="AG948" s="2411"/>
      <c r="AH948" s="2411"/>
      <c r="AI948" s="2411"/>
      <c r="AJ948" s="2411"/>
      <c r="AK948" s="2411"/>
      <c r="AL948" s="2411"/>
      <c r="AM948" s="2411"/>
      <c r="AN948" s="2411"/>
      <c r="AO948" s="2411"/>
      <c r="AP948" s="2411"/>
      <c r="AQ948" s="2411"/>
      <c r="AR948" s="2411"/>
      <c r="AS948" s="2411"/>
      <c r="AT948" s="2411"/>
      <c r="AU948" s="2411"/>
      <c r="AZ948" s="2411"/>
      <c r="CB948" s="2411"/>
      <c r="CC948" s="2411"/>
      <c r="CD948" s="2411"/>
    </row>
    <row r="949" spans="26:82" ht="14.25" customHeight="1" x14ac:dyDescent="0.25">
      <c r="Z949" s="2411"/>
      <c r="AA949" s="2411"/>
      <c r="AB949" s="2411"/>
      <c r="AC949" s="2411"/>
      <c r="AD949" s="2411"/>
      <c r="AE949" s="2411"/>
      <c r="AF949" s="2411"/>
      <c r="AG949" s="2411"/>
      <c r="AH949" s="2411"/>
      <c r="AI949" s="2411"/>
      <c r="AJ949" s="2411"/>
      <c r="AK949" s="2411"/>
      <c r="AL949" s="2411"/>
      <c r="AM949" s="2411"/>
      <c r="AN949" s="2411"/>
      <c r="AO949" s="2411"/>
      <c r="AP949" s="2411"/>
      <c r="AQ949" s="2411"/>
      <c r="AR949" s="2411"/>
      <c r="AS949" s="2411"/>
      <c r="AT949" s="2411"/>
      <c r="AU949" s="2411"/>
      <c r="AZ949" s="2411"/>
      <c r="CB949" s="2411"/>
      <c r="CC949" s="2411"/>
      <c r="CD949" s="2411"/>
    </row>
    <row r="950" spans="26:82" ht="14.25" customHeight="1" x14ac:dyDescent="0.25">
      <c r="Z950" s="2411"/>
      <c r="AA950" s="2411"/>
      <c r="AB950" s="2411"/>
      <c r="AC950" s="2411"/>
      <c r="AD950" s="2411"/>
      <c r="AE950" s="2411"/>
      <c r="AF950" s="2411"/>
      <c r="AG950" s="2411"/>
      <c r="AH950" s="2411"/>
      <c r="AI950" s="2411"/>
      <c r="AJ950" s="2411"/>
      <c r="AK950" s="2411"/>
      <c r="AL950" s="2411"/>
      <c r="AM950" s="2411"/>
      <c r="AN950" s="2411"/>
      <c r="AO950" s="2411"/>
      <c r="AP950" s="2411"/>
      <c r="AQ950" s="2411"/>
      <c r="AR950" s="2411"/>
      <c r="AS950" s="2411"/>
      <c r="AT950" s="2411"/>
      <c r="AU950" s="2411"/>
      <c r="AZ950" s="2411"/>
      <c r="CB950" s="2411"/>
      <c r="CC950" s="2411"/>
      <c r="CD950" s="2411"/>
    </row>
    <row r="951" spans="26:82" ht="14.25" customHeight="1" x14ac:dyDescent="0.25">
      <c r="Z951" s="2411"/>
      <c r="AA951" s="2411"/>
      <c r="AB951" s="2411"/>
      <c r="AC951" s="2411"/>
      <c r="AD951" s="2411"/>
      <c r="AE951" s="2411"/>
      <c r="AF951" s="2411"/>
      <c r="AG951" s="2411"/>
      <c r="AH951" s="2411"/>
      <c r="AI951" s="2411"/>
      <c r="AJ951" s="2411"/>
      <c r="AK951" s="2411"/>
      <c r="AL951" s="2411"/>
      <c r="AM951" s="2411"/>
      <c r="AN951" s="2411"/>
      <c r="AO951" s="2411"/>
      <c r="AP951" s="2411"/>
      <c r="AQ951" s="2411"/>
      <c r="AR951" s="2411"/>
      <c r="AS951" s="2411"/>
      <c r="AT951" s="2411"/>
      <c r="AU951" s="2411"/>
      <c r="AZ951" s="2411"/>
      <c r="CB951" s="2411"/>
      <c r="CC951" s="2411"/>
      <c r="CD951" s="2411"/>
    </row>
    <row r="952" spans="26:82" ht="14.25" customHeight="1" x14ac:dyDescent="0.25">
      <c r="Z952" s="2411"/>
      <c r="AA952" s="2411"/>
      <c r="AB952" s="2411"/>
      <c r="AC952" s="2411"/>
      <c r="AD952" s="2411"/>
      <c r="AE952" s="2411"/>
      <c r="AF952" s="2411"/>
      <c r="AG952" s="2411"/>
      <c r="AH952" s="2411"/>
      <c r="AI952" s="2411"/>
      <c r="AJ952" s="2411"/>
      <c r="AK952" s="2411"/>
      <c r="AL952" s="2411"/>
      <c r="AM952" s="2411"/>
      <c r="AN952" s="2411"/>
      <c r="AO952" s="2411"/>
      <c r="AP952" s="2411"/>
      <c r="AQ952" s="2411"/>
      <c r="AR952" s="2411"/>
      <c r="AS952" s="2411"/>
      <c r="AT952" s="2411"/>
      <c r="AU952" s="2411"/>
      <c r="AZ952" s="2411"/>
      <c r="CB952" s="2411"/>
      <c r="CC952" s="2411"/>
      <c r="CD952" s="2411"/>
    </row>
    <row r="953" spans="26:82" ht="14.25" customHeight="1" x14ac:dyDescent="0.25">
      <c r="Z953" s="2411"/>
      <c r="AA953" s="2411"/>
      <c r="AB953" s="2411"/>
      <c r="AC953" s="2411"/>
      <c r="AD953" s="2411"/>
      <c r="AE953" s="2411"/>
      <c r="AF953" s="2411"/>
      <c r="AG953" s="2411"/>
      <c r="AH953" s="2411"/>
      <c r="AI953" s="2411"/>
      <c r="AJ953" s="2411"/>
      <c r="AK953" s="2411"/>
      <c r="AL953" s="2411"/>
      <c r="AM953" s="2411"/>
      <c r="AN953" s="2411"/>
      <c r="AO953" s="2411"/>
      <c r="AP953" s="2411"/>
      <c r="AQ953" s="2411"/>
      <c r="AR953" s="2411"/>
      <c r="AS953" s="2411"/>
      <c r="AT953" s="2411"/>
      <c r="AU953" s="2411"/>
      <c r="AZ953" s="2411"/>
      <c r="CB953" s="2411"/>
      <c r="CC953" s="2411"/>
      <c r="CD953" s="2411"/>
    </row>
    <row r="954" spans="26:82" ht="14.25" customHeight="1" x14ac:dyDescent="0.25">
      <c r="Z954" s="2411"/>
      <c r="AA954" s="2411"/>
      <c r="AB954" s="2411"/>
      <c r="AC954" s="2411"/>
      <c r="AD954" s="2411"/>
      <c r="AE954" s="2411"/>
      <c r="AF954" s="2411"/>
      <c r="AG954" s="2411"/>
      <c r="AH954" s="2411"/>
      <c r="AI954" s="2411"/>
      <c r="AJ954" s="2411"/>
      <c r="AK954" s="2411"/>
      <c r="AL954" s="2411"/>
      <c r="AM954" s="2411"/>
      <c r="AN954" s="2411"/>
      <c r="AO954" s="2411"/>
      <c r="AP954" s="2411"/>
      <c r="AQ954" s="2411"/>
      <c r="AR954" s="2411"/>
      <c r="AS954" s="2411"/>
      <c r="AT954" s="2411"/>
      <c r="AU954" s="2411"/>
      <c r="AZ954" s="2411"/>
      <c r="CB954" s="2411"/>
      <c r="CC954" s="2411"/>
      <c r="CD954" s="2411"/>
    </row>
    <row r="955" spans="26:82" ht="14.25" customHeight="1" x14ac:dyDescent="0.25">
      <c r="Z955" s="2411"/>
      <c r="AA955" s="2411"/>
      <c r="AB955" s="2411"/>
      <c r="AC955" s="2411"/>
      <c r="AD955" s="2411"/>
      <c r="AE955" s="2411"/>
      <c r="AF955" s="2411"/>
      <c r="AG955" s="2411"/>
      <c r="AH955" s="2411"/>
      <c r="AI955" s="2411"/>
      <c r="AJ955" s="2411"/>
      <c r="AK955" s="2411"/>
      <c r="AL955" s="2411"/>
      <c r="AM955" s="2411"/>
      <c r="AN955" s="2411"/>
      <c r="AO955" s="2411"/>
      <c r="AP955" s="2411"/>
      <c r="AQ955" s="2411"/>
      <c r="AR955" s="2411"/>
      <c r="AS955" s="2411"/>
      <c r="AT955" s="2411"/>
      <c r="AU955" s="2411"/>
      <c r="AZ955" s="2411"/>
      <c r="CB955" s="2411"/>
      <c r="CC955" s="2411"/>
      <c r="CD955" s="2411"/>
    </row>
    <row r="956" spans="26:82" ht="14.25" customHeight="1" x14ac:dyDescent="0.25">
      <c r="Z956" s="2411"/>
      <c r="AA956" s="2411"/>
      <c r="AB956" s="2411"/>
      <c r="AC956" s="2411"/>
      <c r="AD956" s="2411"/>
      <c r="AE956" s="2411"/>
      <c r="AF956" s="2411"/>
      <c r="AG956" s="2411"/>
      <c r="AH956" s="2411"/>
      <c r="AI956" s="2411"/>
      <c r="AJ956" s="2411"/>
      <c r="AK956" s="2411"/>
      <c r="AL956" s="2411"/>
      <c r="AM956" s="2411"/>
      <c r="AN956" s="2411"/>
      <c r="AO956" s="2411"/>
      <c r="AP956" s="2411"/>
      <c r="AQ956" s="2411"/>
      <c r="AR956" s="2411"/>
      <c r="AS956" s="2411"/>
      <c r="AT956" s="2411"/>
      <c r="AU956" s="2411"/>
      <c r="AZ956" s="2411"/>
      <c r="CB956" s="2411"/>
      <c r="CC956" s="2411"/>
      <c r="CD956" s="2411"/>
    </row>
    <row r="957" spans="26:82" ht="14.25" customHeight="1" x14ac:dyDescent="0.25">
      <c r="Z957" s="2411"/>
      <c r="AA957" s="2411"/>
      <c r="AB957" s="2411"/>
      <c r="AC957" s="2411"/>
      <c r="AD957" s="2411"/>
      <c r="AE957" s="2411"/>
      <c r="AF957" s="2411"/>
      <c r="AG957" s="2411"/>
      <c r="AH957" s="2411"/>
      <c r="AI957" s="2411"/>
      <c r="AJ957" s="2411"/>
      <c r="AK957" s="2411"/>
      <c r="AL957" s="2411"/>
      <c r="AM957" s="2411"/>
      <c r="AN957" s="2411"/>
      <c r="AO957" s="2411"/>
      <c r="AP957" s="2411"/>
      <c r="AQ957" s="2411"/>
      <c r="AR957" s="2411"/>
      <c r="AS957" s="2411"/>
      <c r="AT957" s="2411"/>
      <c r="AU957" s="2411"/>
      <c r="AZ957" s="2411"/>
      <c r="CB957" s="2411"/>
      <c r="CC957" s="2411"/>
      <c r="CD957" s="2411"/>
    </row>
    <row r="958" spans="26:82" ht="14.25" customHeight="1" x14ac:dyDescent="0.25">
      <c r="Z958" s="2411"/>
      <c r="AA958" s="2411"/>
      <c r="AB958" s="2411"/>
      <c r="AC958" s="2411"/>
      <c r="AD958" s="2411"/>
      <c r="AE958" s="2411"/>
      <c r="AF958" s="2411"/>
      <c r="AG958" s="2411"/>
      <c r="AH958" s="2411"/>
      <c r="AI958" s="2411"/>
      <c r="AJ958" s="2411"/>
      <c r="AK958" s="2411"/>
      <c r="AL958" s="2411"/>
      <c r="AM958" s="2411"/>
      <c r="AN958" s="2411"/>
      <c r="AO958" s="2411"/>
      <c r="AP958" s="2411"/>
      <c r="AQ958" s="2411"/>
      <c r="AR958" s="2411"/>
      <c r="AS958" s="2411"/>
      <c r="AT958" s="2411"/>
      <c r="AU958" s="2411"/>
      <c r="AZ958" s="2411"/>
      <c r="CB958" s="2411"/>
      <c r="CC958" s="2411"/>
      <c r="CD958" s="2411"/>
    </row>
    <row r="959" spans="26:82" ht="14.25" customHeight="1" x14ac:dyDescent="0.25">
      <c r="Z959" s="2411"/>
      <c r="AA959" s="2411"/>
      <c r="AB959" s="2411"/>
      <c r="AC959" s="2411"/>
      <c r="AD959" s="2411"/>
      <c r="AE959" s="2411"/>
      <c r="AF959" s="2411"/>
      <c r="AG959" s="2411"/>
      <c r="AH959" s="2411"/>
      <c r="AI959" s="2411"/>
      <c r="AJ959" s="2411"/>
      <c r="AK959" s="2411"/>
      <c r="AL959" s="2411"/>
      <c r="AM959" s="2411"/>
      <c r="AN959" s="2411"/>
      <c r="AO959" s="2411"/>
      <c r="AP959" s="2411"/>
      <c r="AQ959" s="2411"/>
      <c r="AR959" s="2411"/>
      <c r="AS959" s="2411"/>
      <c r="AT959" s="2411"/>
      <c r="AU959" s="2411"/>
      <c r="AZ959" s="2411"/>
      <c r="CB959" s="2411"/>
      <c r="CC959" s="2411"/>
      <c r="CD959" s="2411"/>
    </row>
    <row r="960" spans="26:82" ht="14.25" customHeight="1" x14ac:dyDescent="0.25">
      <c r="Z960" s="2411"/>
      <c r="AA960" s="2411"/>
      <c r="AB960" s="2411"/>
      <c r="AC960" s="2411"/>
      <c r="AD960" s="2411"/>
      <c r="AE960" s="2411"/>
      <c r="AF960" s="2411"/>
      <c r="AG960" s="2411"/>
      <c r="AH960" s="2411"/>
      <c r="AI960" s="2411"/>
      <c r="AJ960" s="2411"/>
      <c r="AK960" s="2411"/>
      <c r="AL960" s="2411"/>
      <c r="AM960" s="2411"/>
      <c r="AN960" s="2411"/>
      <c r="AO960" s="2411"/>
      <c r="AP960" s="2411"/>
      <c r="AQ960" s="2411"/>
      <c r="AR960" s="2411"/>
      <c r="AS960" s="2411"/>
      <c r="AT960" s="2411"/>
      <c r="AU960" s="2411"/>
      <c r="AZ960" s="2411"/>
      <c r="CB960" s="2411"/>
      <c r="CC960" s="2411"/>
      <c r="CD960" s="2411"/>
    </row>
    <row r="961" spans="26:82" ht="14.25" customHeight="1" x14ac:dyDescent="0.25">
      <c r="Z961" s="2411"/>
      <c r="AA961" s="2411"/>
      <c r="AB961" s="2411"/>
      <c r="AC961" s="2411"/>
      <c r="AD961" s="2411"/>
      <c r="AE961" s="2411"/>
      <c r="AF961" s="2411"/>
      <c r="AG961" s="2411"/>
      <c r="AH961" s="2411"/>
      <c r="AI961" s="2411"/>
      <c r="AJ961" s="2411"/>
      <c r="AK961" s="2411"/>
      <c r="AL961" s="2411"/>
      <c r="AM961" s="2411"/>
      <c r="AN961" s="2411"/>
      <c r="AO961" s="2411"/>
      <c r="AP961" s="2411"/>
      <c r="AQ961" s="2411"/>
      <c r="AR961" s="2411"/>
      <c r="AS961" s="2411"/>
      <c r="AT961" s="2411"/>
      <c r="AU961" s="2411"/>
      <c r="AZ961" s="2411"/>
      <c r="CB961" s="2411"/>
      <c r="CC961" s="2411"/>
      <c r="CD961" s="2411"/>
    </row>
    <row r="962" spans="26:82" ht="14.25" customHeight="1" x14ac:dyDescent="0.25">
      <c r="Z962" s="2411"/>
      <c r="AA962" s="2411"/>
      <c r="AB962" s="2411"/>
      <c r="AC962" s="2411"/>
      <c r="AD962" s="2411"/>
      <c r="AE962" s="2411"/>
      <c r="AF962" s="2411"/>
      <c r="AG962" s="2411"/>
      <c r="AH962" s="2411"/>
      <c r="AI962" s="2411"/>
      <c r="AJ962" s="2411"/>
      <c r="AK962" s="2411"/>
      <c r="AL962" s="2411"/>
      <c r="AM962" s="2411"/>
      <c r="AN962" s="2411"/>
      <c r="AO962" s="2411"/>
      <c r="AP962" s="2411"/>
      <c r="AQ962" s="2411"/>
      <c r="AR962" s="2411"/>
      <c r="AS962" s="2411"/>
      <c r="AT962" s="2411"/>
      <c r="AU962" s="2411"/>
      <c r="AZ962" s="2411"/>
      <c r="CB962" s="2411"/>
      <c r="CC962" s="2411"/>
      <c r="CD962" s="2411"/>
    </row>
    <row r="963" spans="26:82" ht="14.25" customHeight="1" x14ac:dyDescent="0.25">
      <c r="Z963" s="2411"/>
      <c r="AA963" s="2411"/>
      <c r="AB963" s="2411"/>
      <c r="AC963" s="2411"/>
      <c r="AD963" s="2411"/>
      <c r="AE963" s="2411"/>
      <c r="AF963" s="2411"/>
      <c r="AG963" s="2411"/>
      <c r="AH963" s="2411"/>
      <c r="AI963" s="2411"/>
      <c r="AJ963" s="2411"/>
      <c r="AK963" s="2411"/>
      <c r="AL963" s="2411"/>
      <c r="AM963" s="2411"/>
      <c r="AN963" s="2411"/>
      <c r="AO963" s="2411"/>
      <c r="AP963" s="2411"/>
      <c r="AQ963" s="2411"/>
      <c r="AR963" s="2411"/>
      <c r="AS963" s="2411"/>
      <c r="AT963" s="2411"/>
      <c r="AU963" s="2411"/>
      <c r="AZ963" s="2411"/>
      <c r="CB963" s="2411"/>
      <c r="CC963" s="2411"/>
      <c r="CD963" s="2411"/>
    </row>
    <row r="964" spans="26:82" ht="14.25" customHeight="1" x14ac:dyDescent="0.25">
      <c r="Z964" s="2411"/>
      <c r="AA964" s="2411"/>
      <c r="AB964" s="2411"/>
      <c r="AC964" s="2411"/>
      <c r="AD964" s="2411"/>
      <c r="AE964" s="2411"/>
      <c r="AF964" s="2411"/>
      <c r="AG964" s="2411"/>
      <c r="AH964" s="2411"/>
      <c r="AI964" s="2411"/>
      <c r="AJ964" s="2411"/>
      <c r="AK964" s="2411"/>
      <c r="AL964" s="2411"/>
      <c r="AM964" s="2411"/>
      <c r="AN964" s="2411"/>
      <c r="AO964" s="2411"/>
      <c r="AP964" s="2411"/>
      <c r="AQ964" s="2411"/>
      <c r="AR964" s="2411"/>
      <c r="AS964" s="2411"/>
      <c r="AT964" s="2411"/>
      <c r="AU964" s="2411"/>
      <c r="AZ964" s="2411"/>
      <c r="CB964" s="2411"/>
      <c r="CC964" s="2411"/>
      <c r="CD964" s="2411"/>
    </row>
    <row r="965" spans="26:82" ht="14.25" customHeight="1" x14ac:dyDescent="0.25">
      <c r="Z965" s="2411"/>
      <c r="AA965" s="2411"/>
      <c r="AB965" s="2411"/>
      <c r="AC965" s="2411"/>
      <c r="AD965" s="2411"/>
      <c r="AE965" s="2411"/>
      <c r="AF965" s="2411"/>
      <c r="AG965" s="2411"/>
      <c r="AH965" s="2411"/>
      <c r="AI965" s="2411"/>
      <c r="AJ965" s="2411"/>
      <c r="AK965" s="2411"/>
      <c r="AL965" s="2411"/>
      <c r="AM965" s="2411"/>
      <c r="AN965" s="2411"/>
      <c r="AO965" s="2411"/>
      <c r="AP965" s="2411"/>
      <c r="AQ965" s="2411"/>
      <c r="AR965" s="2411"/>
      <c r="AS965" s="2411"/>
      <c r="AT965" s="2411"/>
      <c r="AU965" s="2411"/>
      <c r="AZ965" s="2411"/>
      <c r="CB965" s="2411"/>
      <c r="CC965" s="2411"/>
      <c r="CD965" s="2411"/>
    </row>
    <row r="966" spans="26:82" ht="14.25" customHeight="1" x14ac:dyDescent="0.25">
      <c r="Z966" s="2411"/>
      <c r="AA966" s="2411"/>
      <c r="AB966" s="2411"/>
      <c r="AC966" s="2411"/>
      <c r="AD966" s="2411"/>
      <c r="AE966" s="2411"/>
      <c r="AF966" s="2411"/>
      <c r="AG966" s="2411"/>
      <c r="AH966" s="2411"/>
      <c r="AI966" s="2411"/>
      <c r="AJ966" s="2411"/>
      <c r="AK966" s="2411"/>
      <c r="AL966" s="2411"/>
      <c r="AM966" s="2411"/>
      <c r="AN966" s="2411"/>
      <c r="AO966" s="2411"/>
      <c r="AP966" s="2411"/>
      <c r="AQ966" s="2411"/>
      <c r="AR966" s="2411"/>
      <c r="AS966" s="2411"/>
      <c r="AT966" s="2411"/>
      <c r="AU966" s="2411"/>
      <c r="AZ966" s="2411"/>
      <c r="CB966" s="2411"/>
      <c r="CC966" s="2411"/>
      <c r="CD966" s="2411"/>
    </row>
    <row r="967" spans="26:82" ht="14.25" customHeight="1" x14ac:dyDescent="0.25">
      <c r="Z967" s="2411"/>
      <c r="AA967" s="2411"/>
      <c r="AB967" s="2411"/>
      <c r="AC967" s="2411"/>
      <c r="AD967" s="2411"/>
      <c r="AE967" s="2411"/>
      <c r="AF967" s="2411"/>
      <c r="AG967" s="2411"/>
      <c r="AH967" s="2411"/>
      <c r="AI967" s="2411"/>
      <c r="AJ967" s="2411"/>
      <c r="AK967" s="2411"/>
      <c r="AL967" s="2411"/>
      <c r="AM967" s="2411"/>
      <c r="AN967" s="2411"/>
      <c r="AO967" s="2411"/>
      <c r="AP967" s="2411"/>
      <c r="AQ967" s="2411"/>
      <c r="AR967" s="2411"/>
      <c r="AS967" s="2411"/>
      <c r="AT967" s="2411"/>
      <c r="AU967" s="2411"/>
      <c r="AZ967" s="2411"/>
      <c r="CB967" s="2411"/>
      <c r="CC967" s="2411"/>
      <c r="CD967" s="2411"/>
    </row>
    <row r="968" spans="26:82" ht="14.25" customHeight="1" x14ac:dyDescent="0.25">
      <c r="Z968" s="2411"/>
      <c r="AA968" s="2411"/>
      <c r="AB968" s="2411"/>
      <c r="AC968" s="2411"/>
      <c r="AD968" s="2411"/>
      <c r="AE968" s="2411"/>
      <c r="AF968" s="2411"/>
      <c r="AG968" s="2411"/>
      <c r="AH968" s="2411"/>
      <c r="AI968" s="2411"/>
      <c r="AJ968" s="2411"/>
      <c r="AK968" s="2411"/>
      <c r="AL968" s="2411"/>
      <c r="AM968" s="2411"/>
      <c r="AN968" s="2411"/>
      <c r="AO968" s="2411"/>
      <c r="AP968" s="2411"/>
      <c r="AQ968" s="2411"/>
      <c r="AR968" s="2411"/>
      <c r="AS968" s="2411"/>
      <c r="AT968" s="2411"/>
      <c r="AU968" s="2411"/>
      <c r="AZ968" s="2411"/>
      <c r="CB968" s="2411"/>
      <c r="CC968" s="2411"/>
      <c r="CD968" s="2411"/>
    </row>
    <row r="969" spans="26:82" ht="14.25" customHeight="1" x14ac:dyDescent="0.25">
      <c r="Z969" s="2411"/>
      <c r="AA969" s="2411"/>
      <c r="AB969" s="2411"/>
      <c r="AC969" s="2411"/>
      <c r="AD969" s="2411"/>
      <c r="AE969" s="2411"/>
      <c r="AF969" s="2411"/>
      <c r="AG969" s="2411"/>
      <c r="AH969" s="2411"/>
      <c r="AI969" s="2411"/>
      <c r="AJ969" s="2411"/>
      <c r="AK969" s="2411"/>
      <c r="AL969" s="2411"/>
      <c r="AM969" s="2411"/>
      <c r="AN969" s="2411"/>
      <c r="AO969" s="2411"/>
      <c r="AP969" s="2411"/>
      <c r="AQ969" s="2411"/>
      <c r="AR969" s="2411"/>
      <c r="AS969" s="2411"/>
      <c r="AT969" s="2411"/>
      <c r="AU969" s="2411"/>
      <c r="AZ969" s="2411"/>
      <c r="CB969" s="2411"/>
      <c r="CC969" s="2411"/>
      <c r="CD969" s="2411"/>
    </row>
    <row r="970" spans="26:82" ht="14.25" customHeight="1" x14ac:dyDescent="0.25">
      <c r="Z970" s="2411"/>
      <c r="AA970" s="2411"/>
      <c r="AB970" s="2411"/>
      <c r="AC970" s="2411"/>
      <c r="AD970" s="2411"/>
      <c r="AE970" s="2411"/>
      <c r="AF970" s="2411"/>
      <c r="AG970" s="2411"/>
      <c r="AH970" s="2411"/>
      <c r="AI970" s="2411"/>
      <c r="AJ970" s="2411"/>
      <c r="AK970" s="2411"/>
      <c r="AL970" s="2411"/>
      <c r="AM970" s="2411"/>
      <c r="AN970" s="2411"/>
      <c r="AO970" s="2411"/>
      <c r="AP970" s="2411"/>
      <c r="AQ970" s="2411"/>
      <c r="AR970" s="2411"/>
      <c r="AS970" s="2411"/>
      <c r="AT970" s="2411"/>
      <c r="AU970" s="2411"/>
      <c r="AZ970" s="2411"/>
      <c r="CB970" s="2411"/>
      <c r="CC970" s="2411"/>
      <c r="CD970" s="2411"/>
    </row>
    <row r="971" spans="26:82" ht="14.25" customHeight="1" x14ac:dyDescent="0.25">
      <c r="Z971" s="2411"/>
      <c r="AA971" s="2411"/>
      <c r="AB971" s="2411"/>
      <c r="AC971" s="2411"/>
      <c r="AD971" s="2411"/>
      <c r="AE971" s="2411"/>
      <c r="AF971" s="2411"/>
      <c r="AG971" s="2411"/>
      <c r="AH971" s="2411"/>
      <c r="AI971" s="2411"/>
      <c r="AJ971" s="2411"/>
      <c r="AK971" s="2411"/>
      <c r="AL971" s="2411"/>
      <c r="AM971" s="2411"/>
      <c r="AN971" s="2411"/>
      <c r="AO971" s="2411"/>
      <c r="AP971" s="2411"/>
      <c r="AQ971" s="2411"/>
      <c r="AR971" s="2411"/>
      <c r="AS971" s="2411"/>
      <c r="AT971" s="2411"/>
      <c r="AU971" s="2411"/>
      <c r="AZ971" s="2411"/>
      <c r="CB971" s="2411"/>
      <c r="CC971" s="2411"/>
      <c r="CD971" s="2411"/>
    </row>
    <row r="972" spans="26:82" ht="14.25" customHeight="1" x14ac:dyDescent="0.25">
      <c r="Z972" s="2411"/>
      <c r="AA972" s="2411"/>
      <c r="AB972" s="2411"/>
      <c r="AC972" s="2411"/>
      <c r="AD972" s="2411"/>
      <c r="AE972" s="2411"/>
      <c r="AF972" s="2411"/>
      <c r="AG972" s="2411"/>
      <c r="AH972" s="2411"/>
      <c r="AI972" s="2411"/>
      <c r="AJ972" s="2411"/>
      <c r="AK972" s="2411"/>
      <c r="AL972" s="2411"/>
      <c r="AM972" s="2411"/>
      <c r="AN972" s="2411"/>
      <c r="AO972" s="2411"/>
      <c r="AP972" s="2411"/>
      <c r="AQ972" s="2411"/>
      <c r="AR972" s="2411"/>
      <c r="AS972" s="2411"/>
      <c r="AT972" s="2411"/>
      <c r="AU972" s="2411"/>
      <c r="AZ972" s="2411"/>
      <c r="CB972" s="2411"/>
      <c r="CC972" s="2411"/>
      <c r="CD972" s="2411"/>
    </row>
    <row r="973" spans="26:82" ht="14.25" customHeight="1" x14ac:dyDescent="0.25">
      <c r="Z973" s="2411"/>
      <c r="AA973" s="2411"/>
      <c r="AB973" s="2411"/>
      <c r="AC973" s="2411"/>
      <c r="AD973" s="2411"/>
      <c r="AE973" s="2411"/>
      <c r="AF973" s="2411"/>
      <c r="AG973" s="2411"/>
      <c r="AH973" s="2411"/>
      <c r="AI973" s="2411"/>
      <c r="AJ973" s="2411"/>
      <c r="AK973" s="2411"/>
      <c r="AL973" s="2411"/>
      <c r="AM973" s="2411"/>
      <c r="AN973" s="2411"/>
      <c r="AO973" s="2411"/>
      <c r="AP973" s="2411"/>
      <c r="AQ973" s="2411"/>
      <c r="AR973" s="2411"/>
      <c r="AS973" s="2411"/>
      <c r="AT973" s="2411"/>
      <c r="AU973" s="2411"/>
      <c r="AZ973" s="2411"/>
      <c r="CB973" s="2411"/>
      <c r="CC973" s="2411"/>
      <c r="CD973" s="2411"/>
    </row>
    <row r="974" spans="26:82" ht="14.25" customHeight="1" x14ac:dyDescent="0.25">
      <c r="Z974" s="2411"/>
      <c r="AA974" s="2411"/>
      <c r="AB974" s="2411"/>
      <c r="AC974" s="2411"/>
      <c r="AD974" s="2411"/>
      <c r="AE974" s="2411"/>
      <c r="AF974" s="2411"/>
      <c r="AG974" s="2411"/>
      <c r="AH974" s="2411"/>
      <c r="AI974" s="2411"/>
      <c r="AJ974" s="2411"/>
      <c r="AK974" s="2411"/>
      <c r="AL974" s="2411"/>
      <c r="AM974" s="2411"/>
      <c r="AN974" s="2411"/>
      <c r="AO974" s="2411"/>
      <c r="AP974" s="2411"/>
      <c r="AQ974" s="2411"/>
      <c r="AR974" s="2411"/>
      <c r="AS974" s="2411"/>
      <c r="AT974" s="2411"/>
      <c r="AU974" s="2411"/>
      <c r="AZ974" s="2411"/>
      <c r="CB974" s="2411"/>
      <c r="CC974" s="2411"/>
      <c r="CD974" s="2411"/>
    </row>
    <row r="975" spans="26:82" ht="14.25" customHeight="1" x14ac:dyDescent="0.25">
      <c r="Z975" s="2411"/>
      <c r="AA975" s="2411"/>
      <c r="AB975" s="2411"/>
      <c r="AC975" s="2411"/>
      <c r="AD975" s="2411"/>
      <c r="AE975" s="2411"/>
      <c r="AF975" s="2411"/>
      <c r="AG975" s="2411"/>
      <c r="AH975" s="2411"/>
      <c r="AI975" s="2411"/>
      <c r="AJ975" s="2411"/>
      <c r="AK975" s="2411"/>
      <c r="AL975" s="2411"/>
      <c r="AM975" s="2411"/>
      <c r="AN975" s="2411"/>
      <c r="AO975" s="2411"/>
      <c r="AP975" s="2411"/>
      <c r="AQ975" s="2411"/>
      <c r="AR975" s="2411"/>
      <c r="AS975" s="2411"/>
      <c r="AT975" s="2411"/>
      <c r="AU975" s="2411"/>
      <c r="AZ975" s="2411"/>
      <c r="CB975" s="2411"/>
      <c r="CC975" s="2411"/>
      <c r="CD975" s="2411"/>
    </row>
    <row r="976" spans="26:82" ht="14.25" customHeight="1" x14ac:dyDescent="0.25">
      <c r="Z976" s="2411"/>
      <c r="AA976" s="2411"/>
      <c r="AB976" s="2411"/>
      <c r="AC976" s="2411"/>
      <c r="AD976" s="2411"/>
      <c r="AE976" s="2411"/>
      <c r="AF976" s="2411"/>
      <c r="AG976" s="2411"/>
      <c r="AH976" s="2411"/>
      <c r="AI976" s="2411"/>
      <c r="AJ976" s="2411"/>
      <c r="AK976" s="2411"/>
      <c r="AL976" s="2411"/>
      <c r="AM976" s="2411"/>
      <c r="AN976" s="2411"/>
      <c r="AO976" s="2411"/>
      <c r="AP976" s="2411"/>
      <c r="AQ976" s="2411"/>
      <c r="AR976" s="2411"/>
      <c r="AS976" s="2411"/>
      <c r="AT976" s="2411"/>
      <c r="AU976" s="2411"/>
      <c r="AZ976" s="2411"/>
      <c r="CB976" s="2411"/>
      <c r="CC976" s="2411"/>
      <c r="CD976" s="2411"/>
    </row>
    <row r="977" spans="26:82" ht="14.25" customHeight="1" x14ac:dyDescent="0.25">
      <c r="Z977" s="2411"/>
      <c r="AA977" s="2411"/>
      <c r="AB977" s="2411"/>
      <c r="AC977" s="2411"/>
      <c r="AD977" s="2411"/>
      <c r="AE977" s="2411"/>
      <c r="AF977" s="2411"/>
      <c r="AG977" s="2411"/>
      <c r="AH977" s="2411"/>
      <c r="AI977" s="2411"/>
      <c r="AJ977" s="2411"/>
      <c r="AK977" s="2411"/>
      <c r="AL977" s="2411"/>
      <c r="AM977" s="2411"/>
      <c r="AN977" s="2411"/>
      <c r="AO977" s="2411"/>
      <c r="AP977" s="2411"/>
      <c r="AQ977" s="2411"/>
      <c r="AR977" s="2411"/>
      <c r="AS977" s="2411"/>
      <c r="AT977" s="2411"/>
      <c r="AU977" s="2411"/>
      <c r="AZ977" s="2411"/>
      <c r="CB977" s="2411"/>
      <c r="CC977" s="2411"/>
      <c r="CD977" s="2411"/>
    </row>
    <row r="978" spans="26:82" ht="14.25" customHeight="1" x14ac:dyDescent="0.25">
      <c r="Z978" s="2411"/>
      <c r="AA978" s="2411"/>
      <c r="AB978" s="2411"/>
      <c r="AC978" s="2411"/>
      <c r="AD978" s="2411"/>
      <c r="AE978" s="2411"/>
      <c r="AF978" s="2411"/>
      <c r="AG978" s="2411"/>
      <c r="AH978" s="2411"/>
      <c r="AI978" s="2411"/>
      <c r="AJ978" s="2411"/>
      <c r="AK978" s="2411"/>
      <c r="AL978" s="2411"/>
      <c r="AM978" s="2411"/>
      <c r="AN978" s="2411"/>
      <c r="AO978" s="2411"/>
      <c r="AP978" s="2411"/>
      <c r="AQ978" s="2411"/>
      <c r="AR978" s="2411"/>
      <c r="AS978" s="2411"/>
      <c r="AT978" s="2411"/>
      <c r="AU978" s="2411"/>
      <c r="AZ978" s="2411"/>
      <c r="CB978" s="2411"/>
      <c r="CC978" s="2411"/>
      <c r="CD978" s="2411"/>
    </row>
    <row r="979" spans="26:82" ht="14.25" customHeight="1" x14ac:dyDescent="0.25">
      <c r="Z979" s="2411"/>
      <c r="AA979" s="2411"/>
      <c r="AB979" s="2411"/>
      <c r="AC979" s="2411"/>
      <c r="AD979" s="2411"/>
      <c r="AE979" s="2411"/>
      <c r="AF979" s="2411"/>
      <c r="AG979" s="2411"/>
      <c r="AH979" s="2411"/>
      <c r="AI979" s="2411"/>
      <c r="AJ979" s="2411"/>
      <c r="AK979" s="2411"/>
      <c r="AL979" s="2411"/>
      <c r="AM979" s="2411"/>
      <c r="AN979" s="2411"/>
      <c r="AO979" s="2411"/>
      <c r="AP979" s="2411"/>
      <c r="AQ979" s="2411"/>
      <c r="AR979" s="2411"/>
      <c r="AS979" s="2411"/>
      <c r="AT979" s="2411"/>
      <c r="AU979" s="2411"/>
      <c r="AZ979" s="2411"/>
      <c r="CB979" s="2411"/>
      <c r="CC979" s="2411"/>
      <c r="CD979" s="2411"/>
    </row>
    <row r="980" spans="26:82" ht="14.25" customHeight="1" x14ac:dyDescent="0.25">
      <c r="Z980" s="2411"/>
      <c r="AA980" s="2411"/>
      <c r="AB980" s="2411"/>
      <c r="AC980" s="2411"/>
      <c r="AD980" s="2411"/>
      <c r="AE980" s="2411"/>
      <c r="AF980" s="2411"/>
      <c r="AG980" s="2411"/>
      <c r="AH980" s="2411"/>
      <c r="AI980" s="2411"/>
      <c r="AJ980" s="2411"/>
      <c r="AK980" s="2411"/>
      <c r="AL980" s="2411"/>
      <c r="AM980" s="2411"/>
      <c r="AN980" s="2411"/>
      <c r="AO980" s="2411"/>
      <c r="AP980" s="2411"/>
      <c r="AQ980" s="2411"/>
      <c r="AR980" s="2411"/>
      <c r="AS980" s="2411"/>
      <c r="AT980" s="2411"/>
      <c r="AU980" s="2411"/>
      <c r="AZ980" s="2411"/>
      <c r="CB980" s="2411"/>
      <c r="CC980" s="2411"/>
      <c r="CD980" s="2411"/>
    </row>
    <row r="981" spans="26:82" ht="14.25" customHeight="1" x14ac:dyDescent="0.25">
      <c r="Z981" s="2411"/>
      <c r="AA981" s="2411"/>
      <c r="AB981" s="2411"/>
      <c r="AC981" s="2411"/>
      <c r="AD981" s="2411"/>
      <c r="AE981" s="2411"/>
      <c r="AF981" s="2411"/>
      <c r="AG981" s="2411"/>
      <c r="AH981" s="2411"/>
      <c r="AI981" s="2411"/>
      <c r="AJ981" s="2411"/>
      <c r="AK981" s="2411"/>
      <c r="AL981" s="2411"/>
      <c r="AM981" s="2411"/>
      <c r="AN981" s="2411"/>
      <c r="AO981" s="2411"/>
      <c r="AP981" s="2411"/>
      <c r="AQ981" s="2411"/>
      <c r="AR981" s="2411"/>
      <c r="AS981" s="2411"/>
      <c r="AT981" s="2411"/>
      <c r="AU981" s="2411"/>
      <c r="AZ981" s="2411"/>
      <c r="CB981" s="2411"/>
      <c r="CC981" s="2411"/>
      <c r="CD981" s="2411"/>
    </row>
    <row r="982" spans="26:82" ht="14.25" customHeight="1" x14ac:dyDescent="0.25">
      <c r="Z982" s="2411"/>
      <c r="AA982" s="2411"/>
      <c r="AB982" s="2411"/>
      <c r="AC982" s="2411"/>
      <c r="AD982" s="2411"/>
      <c r="AE982" s="2411"/>
      <c r="AF982" s="2411"/>
      <c r="AG982" s="2411"/>
      <c r="AH982" s="2411"/>
      <c r="AI982" s="2411"/>
      <c r="AJ982" s="2411"/>
      <c r="AK982" s="2411"/>
      <c r="AL982" s="2411"/>
      <c r="AM982" s="2411"/>
      <c r="AN982" s="2411"/>
      <c r="AO982" s="2411"/>
      <c r="AP982" s="2411"/>
      <c r="AQ982" s="2411"/>
      <c r="AR982" s="2411"/>
      <c r="AS982" s="2411"/>
      <c r="AT982" s="2411"/>
      <c r="AU982" s="2411"/>
      <c r="AZ982" s="2411"/>
      <c r="CB982" s="2411"/>
      <c r="CC982" s="2411"/>
      <c r="CD982" s="2411"/>
    </row>
    <row r="983" spans="26:82" ht="14.25" customHeight="1" x14ac:dyDescent="0.25">
      <c r="Z983" s="2411"/>
      <c r="AA983" s="2411"/>
      <c r="AB983" s="2411"/>
      <c r="AC983" s="2411"/>
      <c r="AD983" s="2411"/>
      <c r="AE983" s="2411"/>
      <c r="AF983" s="2411"/>
      <c r="AG983" s="2411"/>
      <c r="AH983" s="2411"/>
      <c r="AI983" s="2411"/>
      <c r="AJ983" s="2411"/>
      <c r="AK983" s="2411"/>
      <c r="AL983" s="2411"/>
      <c r="AM983" s="2411"/>
      <c r="AN983" s="2411"/>
      <c r="AO983" s="2411"/>
      <c r="AP983" s="2411"/>
      <c r="AQ983" s="2411"/>
      <c r="AR983" s="2411"/>
      <c r="AS983" s="2411"/>
      <c r="AT983" s="2411"/>
      <c r="AU983" s="2411"/>
      <c r="AZ983" s="2411"/>
      <c r="CB983" s="2411"/>
      <c r="CC983" s="2411"/>
      <c r="CD983" s="2411"/>
    </row>
    <row r="984" spans="26:82" ht="14.25" customHeight="1" x14ac:dyDescent="0.25">
      <c r="Z984" s="2411"/>
      <c r="AA984" s="2411"/>
      <c r="AB984" s="2411"/>
      <c r="AC984" s="2411"/>
      <c r="AD984" s="2411"/>
      <c r="AE984" s="2411"/>
      <c r="AF984" s="2411"/>
      <c r="AG984" s="2411"/>
      <c r="AH984" s="2411"/>
      <c r="AI984" s="2411"/>
      <c r="AJ984" s="2411"/>
      <c r="AK984" s="2411"/>
      <c r="AL984" s="2411"/>
      <c r="AM984" s="2411"/>
      <c r="AN984" s="2411"/>
      <c r="AO984" s="2411"/>
      <c r="AP984" s="2411"/>
      <c r="AQ984" s="2411"/>
      <c r="AR984" s="2411"/>
      <c r="AS984" s="2411"/>
      <c r="AT984" s="2411"/>
      <c r="AU984" s="2411"/>
      <c r="AZ984" s="2411"/>
      <c r="CB984" s="2411"/>
      <c r="CC984" s="2411"/>
      <c r="CD984" s="2411"/>
    </row>
    <row r="985" spans="26:82" ht="14.25" customHeight="1" x14ac:dyDescent="0.25">
      <c r="Z985" s="2411"/>
      <c r="AA985" s="2411"/>
      <c r="AB985" s="2411"/>
      <c r="AC985" s="2411"/>
      <c r="AD985" s="2411"/>
      <c r="AE985" s="2411"/>
      <c r="AF985" s="2411"/>
      <c r="AG985" s="2411"/>
      <c r="AH985" s="2411"/>
      <c r="AI985" s="2411"/>
      <c r="AJ985" s="2411"/>
      <c r="AK985" s="2411"/>
      <c r="AL985" s="2411"/>
      <c r="AM985" s="2411"/>
      <c r="AN985" s="2411"/>
      <c r="AO985" s="2411"/>
      <c r="AP985" s="2411"/>
      <c r="AQ985" s="2411"/>
      <c r="AR985" s="2411"/>
      <c r="AS985" s="2411"/>
      <c r="AT985" s="2411"/>
      <c r="AU985" s="2411"/>
      <c r="AZ985" s="2411"/>
      <c r="CB985" s="2411"/>
      <c r="CC985" s="2411"/>
      <c r="CD985" s="2411"/>
    </row>
    <row r="986" spans="26:82" ht="14.25" customHeight="1" x14ac:dyDescent="0.25">
      <c r="Z986" s="2411"/>
      <c r="AA986" s="2411"/>
      <c r="AB986" s="2411"/>
      <c r="AC986" s="2411"/>
      <c r="AD986" s="2411"/>
      <c r="AE986" s="2411"/>
      <c r="AF986" s="2411"/>
      <c r="AG986" s="2411"/>
      <c r="AH986" s="2411"/>
      <c r="AI986" s="2411"/>
      <c r="AJ986" s="2411"/>
      <c r="AK986" s="2411"/>
      <c r="AL986" s="2411"/>
      <c r="AM986" s="2411"/>
      <c r="AN986" s="2411"/>
      <c r="AO986" s="2411"/>
      <c r="AP986" s="2411"/>
      <c r="AQ986" s="2411"/>
      <c r="AR986" s="2411"/>
      <c r="AS986" s="2411"/>
      <c r="AT986" s="2411"/>
      <c r="AU986" s="2411"/>
      <c r="AZ986" s="2411"/>
      <c r="CB986" s="2411"/>
      <c r="CC986" s="2411"/>
      <c r="CD986" s="2411"/>
    </row>
    <row r="987" spans="26:82" ht="14.25" customHeight="1" x14ac:dyDescent="0.25">
      <c r="Z987" s="2411"/>
      <c r="AA987" s="2411"/>
      <c r="AB987" s="2411"/>
      <c r="AC987" s="2411"/>
      <c r="AD987" s="2411"/>
      <c r="AE987" s="2411"/>
      <c r="AF987" s="2411"/>
      <c r="AG987" s="2411"/>
      <c r="AH987" s="2411"/>
      <c r="AI987" s="2411"/>
      <c r="AJ987" s="2411"/>
      <c r="AK987" s="2411"/>
      <c r="AL987" s="2411"/>
      <c r="AM987" s="2411"/>
      <c r="AN987" s="2411"/>
      <c r="AO987" s="2411"/>
      <c r="AP987" s="2411"/>
      <c r="AQ987" s="2411"/>
      <c r="AR987" s="2411"/>
      <c r="AS987" s="2411"/>
      <c r="AT987" s="2411"/>
      <c r="AU987" s="2411"/>
      <c r="AZ987" s="2411"/>
      <c r="CB987" s="2411"/>
      <c r="CC987" s="2411"/>
      <c r="CD987" s="2411"/>
    </row>
    <row r="988" spans="26:82" ht="14.25" customHeight="1" x14ac:dyDescent="0.25">
      <c r="Z988" s="2411"/>
      <c r="AA988" s="2411"/>
      <c r="AB988" s="2411"/>
      <c r="AC988" s="2411"/>
      <c r="AD988" s="2411"/>
      <c r="AE988" s="2411"/>
      <c r="AF988" s="2411"/>
      <c r="AG988" s="2411"/>
      <c r="AH988" s="2411"/>
      <c r="AI988" s="2411"/>
      <c r="AJ988" s="2411"/>
      <c r="AK988" s="2411"/>
      <c r="AL988" s="2411"/>
      <c r="AM988" s="2411"/>
      <c r="AN988" s="2411"/>
      <c r="AO988" s="2411"/>
      <c r="AP988" s="2411"/>
      <c r="AQ988" s="2411"/>
      <c r="AR988" s="2411"/>
      <c r="AS988" s="2411"/>
      <c r="AT988" s="2411"/>
      <c r="AU988" s="2411"/>
      <c r="AZ988" s="2411"/>
      <c r="CB988" s="2411"/>
      <c r="CC988" s="2411"/>
      <c r="CD988" s="2411"/>
    </row>
    <row r="989" spans="26:82" ht="14.25" customHeight="1" x14ac:dyDescent="0.25">
      <c r="Z989" s="2411"/>
      <c r="AA989" s="2411"/>
      <c r="AB989" s="2411"/>
      <c r="AC989" s="2411"/>
      <c r="AD989" s="2411"/>
      <c r="AE989" s="2411"/>
      <c r="AF989" s="2411"/>
      <c r="AG989" s="2411"/>
      <c r="AH989" s="2411"/>
      <c r="AI989" s="2411"/>
      <c r="AJ989" s="2411"/>
      <c r="AK989" s="2411"/>
      <c r="AL989" s="2411"/>
      <c r="AM989" s="2411"/>
      <c r="AN989" s="2411"/>
      <c r="AO989" s="2411"/>
      <c r="AP989" s="2411"/>
      <c r="AQ989" s="2411"/>
      <c r="AR989" s="2411"/>
      <c r="AS989" s="2411"/>
      <c r="AT989" s="2411"/>
      <c r="AU989" s="2411"/>
      <c r="AZ989" s="2411"/>
      <c r="CB989" s="2411"/>
      <c r="CC989" s="2411"/>
      <c r="CD989" s="2411"/>
    </row>
    <row r="990" spans="26:82" ht="14.25" customHeight="1" x14ac:dyDescent="0.25">
      <c r="Z990" s="2411"/>
      <c r="AA990" s="2411"/>
      <c r="AB990" s="2411"/>
      <c r="AC990" s="2411"/>
      <c r="AD990" s="2411"/>
      <c r="AE990" s="2411"/>
      <c r="AF990" s="2411"/>
      <c r="AG990" s="2411"/>
      <c r="AH990" s="2411"/>
      <c r="AI990" s="2411"/>
      <c r="AJ990" s="2411"/>
      <c r="AK990" s="2411"/>
      <c r="AL990" s="2411"/>
      <c r="AM990" s="2411"/>
      <c r="AN990" s="2411"/>
      <c r="AO990" s="2411"/>
      <c r="AP990" s="2411"/>
      <c r="AQ990" s="2411"/>
      <c r="AR990" s="2411"/>
      <c r="AS990" s="2411"/>
      <c r="AT990" s="2411"/>
      <c r="AU990" s="2411"/>
      <c r="AZ990" s="2411"/>
      <c r="CB990" s="2411"/>
      <c r="CC990" s="2411"/>
      <c r="CD990" s="2411"/>
    </row>
    <row r="991" spans="26:82" ht="14.25" customHeight="1" x14ac:dyDescent="0.25">
      <c r="Z991" s="2411"/>
      <c r="AA991" s="2411"/>
      <c r="AB991" s="2411"/>
      <c r="AC991" s="2411"/>
      <c r="AD991" s="2411"/>
      <c r="AE991" s="2411"/>
      <c r="AF991" s="2411"/>
      <c r="AG991" s="2411"/>
      <c r="AH991" s="2411"/>
      <c r="AI991" s="2411"/>
      <c r="AJ991" s="2411"/>
      <c r="AK991" s="2411"/>
      <c r="AL991" s="2411"/>
      <c r="AM991" s="2411"/>
      <c r="AN991" s="2411"/>
      <c r="AO991" s="2411"/>
      <c r="AP991" s="2411"/>
      <c r="AQ991" s="2411"/>
      <c r="AR991" s="2411"/>
      <c r="AS991" s="2411"/>
      <c r="AT991" s="2411"/>
      <c r="AU991" s="2411"/>
      <c r="AZ991" s="2411"/>
      <c r="CB991" s="2411"/>
      <c r="CC991" s="2411"/>
      <c r="CD991" s="2411"/>
    </row>
    <row r="992" spans="26:82" ht="14.25" customHeight="1" x14ac:dyDescent="0.25">
      <c r="Z992" s="2411"/>
      <c r="AA992" s="2411"/>
      <c r="AB992" s="2411"/>
      <c r="AC992" s="2411"/>
      <c r="AD992" s="2411"/>
      <c r="AE992" s="2411"/>
      <c r="AF992" s="2411"/>
      <c r="AG992" s="2411"/>
      <c r="AH992" s="2411"/>
      <c r="AI992" s="2411"/>
      <c r="AJ992" s="2411"/>
      <c r="AK992" s="2411"/>
      <c r="AL992" s="2411"/>
      <c r="AM992" s="2411"/>
      <c r="AN992" s="2411"/>
      <c r="AO992" s="2411"/>
      <c r="AP992" s="2411"/>
      <c r="AQ992" s="2411"/>
      <c r="AR992" s="2411"/>
      <c r="AS992" s="2411"/>
      <c r="AT992" s="2411"/>
      <c r="AU992" s="2411"/>
      <c r="AZ992" s="2411"/>
      <c r="CB992" s="2411"/>
      <c r="CC992" s="2411"/>
      <c r="CD992" s="2411"/>
    </row>
    <row r="993" spans="26:82" ht="14.25" customHeight="1" x14ac:dyDescent="0.25">
      <c r="Z993" s="2411"/>
      <c r="AA993" s="2411"/>
      <c r="AB993" s="2411"/>
      <c r="AC993" s="2411"/>
      <c r="AD993" s="2411"/>
      <c r="AE993" s="2411"/>
      <c r="AF993" s="2411"/>
      <c r="AG993" s="2411"/>
      <c r="AH993" s="2411"/>
      <c r="AI993" s="2411"/>
      <c r="AJ993" s="2411"/>
      <c r="AK993" s="2411"/>
      <c r="AL993" s="2411"/>
      <c r="AM993" s="2411"/>
      <c r="AN993" s="2411"/>
      <c r="AO993" s="2411"/>
      <c r="AP993" s="2411"/>
      <c r="AQ993" s="2411"/>
      <c r="AR993" s="2411"/>
      <c r="AS993" s="2411"/>
      <c r="AT993" s="2411"/>
      <c r="AU993" s="2411"/>
      <c r="AZ993" s="2411"/>
      <c r="CB993" s="2411"/>
      <c r="CC993" s="2411"/>
      <c r="CD993" s="2411"/>
    </row>
    <row r="994" spans="26:82" ht="14.25" customHeight="1" x14ac:dyDescent="0.25">
      <c r="Z994" s="2411"/>
      <c r="AA994" s="2411"/>
      <c r="AB994" s="2411"/>
      <c r="AC994" s="2411"/>
      <c r="AD994" s="2411"/>
      <c r="AE994" s="2411"/>
      <c r="AF994" s="2411"/>
      <c r="AG994" s="2411"/>
      <c r="AH994" s="2411"/>
      <c r="AI994" s="2411"/>
      <c r="AJ994" s="2411"/>
      <c r="AK994" s="2411"/>
      <c r="AL994" s="2411"/>
      <c r="AM994" s="2411"/>
      <c r="AN994" s="2411"/>
      <c r="AO994" s="2411"/>
      <c r="AP994" s="2411"/>
      <c r="AQ994" s="2411"/>
      <c r="AR994" s="2411"/>
      <c r="AS994" s="2411"/>
      <c r="AT994" s="2411"/>
      <c r="AU994" s="2411"/>
      <c r="AZ994" s="2411"/>
      <c r="CB994" s="2411"/>
      <c r="CC994" s="2411"/>
      <c r="CD994" s="2411"/>
    </row>
    <row r="995" spans="26:82" ht="14.25" customHeight="1" x14ac:dyDescent="0.25">
      <c r="Z995" s="2411"/>
      <c r="AA995" s="2411"/>
      <c r="AB995" s="2411"/>
      <c r="AC995" s="2411"/>
      <c r="AD995" s="2411"/>
      <c r="AE995" s="2411"/>
      <c r="AF995" s="2411"/>
      <c r="AG995" s="2411"/>
      <c r="AH995" s="2411"/>
      <c r="AI995" s="2411"/>
      <c r="AJ995" s="2411"/>
      <c r="AK995" s="2411"/>
      <c r="AL995" s="2411"/>
      <c r="AM995" s="2411"/>
      <c r="AN995" s="2411"/>
      <c r="AO995" s="2411"/>
      <c r="AP995" s="2411"/>
      <c r="AQ995" s="2411"/>
      <c r="AR995" s="2411"/>
      <c r="AS995" s="2411"/>
      <c r="AT995" s="2411"/>
      <c r="AU995" s="2411"/>
      <c r="AZ995" s="2411"/>
      <c r="CB995" s="2411"/>
      <c r="CC995" s="2411"/>
      <c r="CD995" s="2411"/>
    </row>
    <row r="996" spans="26:82" ht="14.25" customHeight="1" x14ac:dyDescent="0.25">
      <c r="Z996" s="2411"/>
      <c r="AA996" s="2411"/>
      <c r="AB996" s="2411"/>
      <c r="AC996" s="2411"/>
      <c r="AD996" s="2411"/>
      <c r="AE996" s="2411"/>
      <c r="AF996" s="2411"/>
      <c r="AG996" s="2411"/>
      <c r="AH996" s="2411"/>
      <c r="AI996" s="2411"/>
      <c r="AJ996" s="2411"/>
      <c r="AK996" s="2411"/>
      <c r="AL996" s="2411"/>
      <c r="AM996" s="2411"/>
      <c r="AN996" s="2411"/>
      <c r="AO996" s="2411"/>
      <c r="AP996" s="2411"/>
      <c r="AQ996" s="2411"/>
      <c r="AR996" s="2411"/>
      <c r="AS996" s="2411"/>
      <c r="AT996" s="2411"/>
      <c r="AU996" s="2411"/>
      <c r="AZ996" s="2411"/>
      <c r="CB996" s="2411"/>
      <c r="CC996" s="2411"/>
      <c r="CD996" s="2411"/>
    </row>
    <row r="997" spans="26:82" ht="14.25" customHeight="1" x14ac:dyDescent="0.25">
      <c r="Z997" s="2411"/>
      <c r="AA997" s="2411"/>
      <c r="AB997" s="2411"/>
      <c r="AC997" s="2411"/>
      <c r="AD997" s="2411"/>
      <c r="AE997" s="2411"/>
      <c r="AF997" s="2411"/>
      <c r="AG997" s="2411"/>
      <c r="AH997" s="2411"/>
      <c r="AI997" s="2411"/>
      <c r="AJ997" s="2411"/>
      <c r="AK997" s="2411"/>
      <c r="AL997" s="2411"/>
      <c r="AM997" s="2411"/>
      <c r="AN997" s="2411"/>
      <c r="AO997" s="2411"/>
      <c r="AP997" s="2411"/>
      <c r="AQ997" s="2411"/>
      <c r="AR997" s="2411"/>
      <c r="AS997" s="2411"/>
      <c r="AT997" s="2411"/>
      <c r="AU997" s="2411"/>
      <c r="AZ997" s="2411"/>
      <c r="CB997" s="2411"/>
      <c r="CC997" s="2411"/>
      <c r="CD997" s="2411"/>
    </row>
    <row r="998" spans="26:82" ht="14.25" customHeight="1" x14ac:dyDescent="0.25">
      <c r="Z998" s="2411"/>
      <c r="AA998" s="2411"/>
      <c r="AB998" s="2411"/>
      <c r="AC998" s="2411"/>
      <c r="AD998" s="2411"/>
      <c r="AE998" s="2411"/>
      <c r="AF998" s="2411"/>
      <c r="AG998" s="2411"/>
      <c r="AH998" s="2411"/>
      <c r="AI998" s="2411"/>
      <c r="AJ998" s="2411"/>
      <c r="AK998" s="2411"/>
      <c r="AL998" s="2411"/>
      <c r="AM998" s="2411"/>
      <c r="AN998" s="2411"/>
      <c r="AO998" s="2411"/>
      <c r="AP998" s="2411"/>
      <c r="AQ998" s="2411"/>
      <c r="AR998" s="2411"/>
      <c r="AS998" s="2411"/>
      <c r="AT998" s="2411"/>
      <c r="AU998" s="2411"/>
      <c r="AZ998" s="2411"/>
      <c r="CB998" s="2411"/>
      <c r="CC998" s="2411"/>
      <c r="CD998" s="2411"/>
    </row>
    <row r="999" spans="26:82" ht="14.25" customHeight="1" x14ac:dyDescent="0.25">
      <c r="Z999" s="2411"/>
      <c r="AA999" s="2411"/>
      <c r="AB999" s="2411"/>
      <c r="AC999" s="2411"/>
      <c r="AD999" s="2411"/>
      <c r="AE999" s="2411"/>
      <c r="AF999" s="2411"/>
      <c r="AG999" s="2411"/>
      <c r="AH999" s="2411"/>
      <c r="AI999" s="2411"/>
      <c r="AJ999" s="2411"/>
      <c r="AK999" s="2411"/>
      <c r="AL999" s="2411"/>
      <c r="AM999" s="2411"/>
      <c r="AN999" s="2411"/>
      <c r="AO999" s="2411"/>
      <c r="AP999" s="2411"/>
      <c r="AQ999" s="2411"/>
      <c r="AR999" s="2411"/>
      <c r="AS999" s="2411"/>
      <c r="AT999" s="2411"/>
      <c r="AU999" s="2411"/>
      <c r="AZ999" s="2411"/>
      <c r="CB999" s="2411"/>
      <c r="CC999" s="2411"/>
      <c r="CD999" s="2411"/>
    </row>
    <row r="1000" spans="26:82" ht="14.25" customHeight="1" x14ac:dyDescent="0.25">
      <c r="Z1000" s="2411"/>
      <c r="AA1000" s="2411"/>
      <c r="AB1000" s="2411"/>
      <c r="AC1000" s="2411"/>
      <c r="AD1000" s="2411"/>
      <c r="AE1000" s="2411"/>
      <c r="AF1000" s="2411"/>
      <c r="AG1000" s="2411"/>
      <c r="AH1000" s="2411"/>
      <c r="AI1000" s="2411"/>
      <c r="AJ1000" s="2411"/>
      <c r="AK1000" s="2411"/>
      <c r="AL1000" s="2411"/>
      <c r="AM1000" s="2411"/>
      <c r="AN1000" s="2411"/>
      <c r="AO1000" s="2411"/>
      <c r="AP1000" s="2411"/>
      <c r="AQ1000" s="2411"/>
      <c r="AR1000" s="2411"/>
      <c r="AS1000" s="2411"/>
      <c r="AT1000" s="2411"/>
      <c r="AU1000" s="2411"/>
      <c r="AZ1000" s="2411"/>
      <c r="CB1000" s="2411"/>
      <c r="CC1000" s="2411"/>
      <c r="CD1000" s="2411"/>
    </row>
  </sheetData>
  <mergeCells count="158">
    <mergeCell ref="A86:A88"/>
    <mergeCell ref="A89:A91"/>
    <mergeCell ref="A92:A94"/>
    <mergeCell ref="A95:H95"/>
    <mergeCell ref="A100:D100"/>
    <mergeCell ref="F102:G102"/>
    <mergeCell ref="H102:I102"/>
    <mergeCell ref="J102:K102"/>
    <mergeCell ref="L102:M102"/>
    <mergeCell ref="A75:A76"/>
    <mergeCell ref="A77:A78"/>
    <mergeCell ref="A79:A81"/>
    <mergeCell ref="A83:A85"/>
    <mergeCell ref="B83:B85"/>
    <mergeCell ref="F83:U83"/>
    <mergeCell ref="V83:V85"/>
    <mergeCell ref="T84:U84"/>
    <mergeCell ref="C83:E84"/>
    <mergeCell ref="F84:G84"/>
    <mergeCell ref="H84:I84"/>
    <mergeCell ref="J84:K84"/>
    <mergeCell ref="L84:M84"/>
    <mergeCell ref="N84:O84"/>
    <mergeCell ref="P84:Q84"/>
    <mergeCell ref="R84:S84"/>
    <mergeCell ref="Y101:Y103"/>
    <mergeCell ref="D102:E102"/>
    <mergeCell ref="A106:D106"/>
    <mergeCell ref="F115:F116"/>
    <mergeCell ref="G115:G116"/>
    <mergeCell ref="A101:A103"/>
    <mergeCell ref="A114:A116"/>
    <mergeCell ref="B114:B116"/>
    <mergeCell ref="C114:G114"/>
    <mergeCell ref="C115:C116"/>
    <mergeCell ref="D115:D116"/>
    <mergeCell ref="E115:E116"/>
    <mergeCell ref="N102:O102"/>
    <mergeCell ref="P102:Q102"/>
    <mergeCell ref="R102:S102"/>
    <mergeCell ref="T102:T103"/>
    <mergeCell ref="U102:U103"/>
    <mergeCell ref="V102:V103"/>
    <mergeCell ref="W102:W103"/>
    <mergeCell ref="X102:X103"/>
    <mergeCell ref="B101:B103"/>
    <mergeCell ref="C101:C103"/>
    <mergeCell ref="D101:S101"/>
    <mergeCell ref="T101:X101"/>
    <mergeCell ref="G53:H53"/>
    <mergeCell ref="A61:A63"/>
    <mergeCell ref="B61:B63"/>
    <mergeCell ref="C61:E62"/>
    <mergeCell ref="F62:G62"/>
    <mergeCell ref="A64:A65"/>
    <mergeCell ref="A66:A68"/>
    <mergeCell ref="A69:A71"/>
    <mergeCell ref="A73:A74"/>
    <mergeCell ref="B73:B74"/>
    <mergeCell ref="C73:C74"/>
    <mergeCell ref="D73:D74"/>
    <mergeCell ref="E73:I73"/>
    <mergeCell ref="A41:A45"/>
    <mergeCell ref="A46:B46"/>
    <mergeCell ref="A47:A49"/>
    <mergeCell ref="A50:B50"/>
    <mergeCell ref="A52:A54"/>
    <mergeCell ref="B52:D53"/>
    <mergeCell ref="E52:T52"/>
    <mergeCell ref="AG61:AI62"/>
    <mergeCell ref="AJ61:AJ63"/>
    <mergeCell ref="H62:I62"/>
    <mergeCell ref="J62:K62"/>
    <mergeCell ref="L62:M62"/>
    <mergeCell ref="N62:O62"/>
    <mergeCell ref="P62:Q62"/>
    <mergeCell ref="R62:S62"/>
    <mergeCell ref="Q53:R53"/>
    <mergeCell ref="S53:T53"/>
    <mergeCell ref="F61:U61"/>
    <mergeCell ref="V61:W62"/>
    <mergeCell ref="X61:Z62"/>
    <mergeCell ref="AA61:AC62"/>
    <mergeCell ref="AD61:AF62"/>
    <mergeCell ref="T62:U62"/>
    <mergeCell ref="E53:F53"/>
    <mergeCell ref="U52:V53"/>
    <mergeCell ref="W52:Y53"/>
    <mergeCell ref="Z52:AB53"/>
    <mergeCell ref="AC52:AE53"/>
    <mergeCell ref="AF52:AH53"/>
    <mergeCell ref="AI52:AI54"/>
    <mergeCell ref="AJ52:AJ54"/>
    <mergeCell ref="I53:J53"/>
    <mergeCell ref="K53:L53"/>
    <mergeCell ref="M53:N53"/>
    <mergeCell ref="O53:P53"/>
    <mergeCell ref="P27:Q27"/>
    <mergeCell ref="A35:A39"/>
    <mergeCell ref="A40:B40"/>
    <mergeCell ref="F19:F20"/>
    <mergeCell ref="G19:G20"/>
    <mergeCell ref="F27:G27"/>
    <mergeCell ref="D19:D20"/>
    <mergeCell ref="E19:E20"/>
    <mergeCell ref="A26:A28"/>
    <mergeCell ref="B26:B28"/>
    <mergeCell ref="C26:E27"/>
    <mergeCell ref="A29:A33"/>
    <mergeCell ref="A34:B34"/>
    <mergeCell ref="AN10:AN12"/>
    <mergeCell ref="F11:G11"/>
    <mergeCell ref="J19:J20"/>
    <mergeCell ref="K19:K20"/>
    <mergeCell ref="F26:U26"/>
    <mergeCell ref="V26:AI26"/>
    <mergeCell ref="A13:A15"/>
    <mergeCell ref="A16:B16"/>
    <mergeCell ref="A18:A20"/>
    <mergeCell ref="B18:B20"/>
    <mergeCell ref="C18:F18"/>
    <mergeCell ref="G18:K18"/>
    <mergeCell ref="C19:C20"/>
    <mergeCell ref="H19:H20"/>
    <mergeCell ref="I19:I20"/>
    <mergeCell ref="Z11:AA11"/>
    <mergeCell ref="AB11:AC11"/>
    <mergeCell ref="AD11:AE11"/>
    <mergeCell ref="AF11:AG11"/>
    <mergeCell ref="AH11:AI11"/>
    <mergeCell ref="AJ11:AK11"/>
    <mergeCell ref="AL11:AM11"/>
    <mergeCell ref="AJ26:AJ28"/>
    <mergeCell ref="X11:Y11"/>
    <mergeCell ref="A6:W6"/>
    <mergeCell ref="A10:A12"/>
    <mergeCell ref="B10:B12"/>
    <mergeCell ref="C10:E11"/>
    <mergeCell ref="F10:AM10"/>
    <mergeCell ref="R27:S27"/>
    <mergeCell ref="T27:U27"/>
    <mergeCell ref="V27:W27"/>
    <mergeCell ref="X27:Z27"/>
    <mergeCell ref="AA27:AC27"/>
    <mergeCell ref="AD27:AF27"/>
    <mergeCell ref="AG27:AI27"/>
    <mergeCell ref="H27:I27"/>
    <mergeCell ref="J27:K27"/>
    <mergeCell ref="L27:M27"/>
    <mergeCell ref="N27:O27"/>
    <mergeCell ref="H11:I11"/>
    <mergeCell ref="J11:K11"/>
    <mergeCell ref="L11:M11"/>
    <mergeCell ref="N11:O11"/>
    <mergeCell ref="P11:Q11"/>
    <mergeCell ref="R11:S11"/>
    <mergeCell ref="T11:U11"/>
    <mergeCell ref="V11:W11"/>
  </mergeCells>
  <dataValidations count="4">
    <dataValidation type="decimal" operator="greaterThanOrEqual" allowBlank="1" showErrorMessage="1" sqref="F13:AN15 C21:K23 F29:U50 AJ29:AJ50 E55:T57 F58:T58 AI58 F64:AJ71 C75:I81 F86:V94 C97:F99 B104:Y105 B108:D112 B117:G124" xr:uid="{00000000-0002-0000-1B00-000000000000}">
      <formula1>0</formula1>
    </dataValidation>
    <dataValidation type="decimal" allowBlank="1" showErrorMessage="1" sqref="AN10 C13:E15 C16:AN16 E19:K19 AJ26 C29:E32 D33:E34 C35:E39 D40:E40 C41:E49 D50:E50 AI52:AJ52 B55:B58 AJ61 V83 Y101 C115" xr:uid="{00000000-0002-0000-1B00-000001000000}">
      <formula1>0</formula1>
      <formula2>1E+30</formula2>
    </dataValidation>
    <dataValidation type="decimal" allowBlank="1" showErrorMessage="1" sqref="U55:AI57 U58:AH58" xr:uid="{00000000-0002-0000-1B00-000002000000}">
      <formula1>0</formula1>
      <formula2>9.99999999999999E+43</formula2>
    </dataValidation>
    <dataValidation type="decimal" allowBlank="1" showErrorMessage="1" sqref="V29:AI50" xr:uid="{00000000-0002-0000-1B00-000003000000}">
      <formula1>0</formula1>
      <formula2>9.99999999999999E+41</formula2>
    </dataValidation>
  </dataValidations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A1:Z1000"/>
  <sheetViews>
    <sheetView showGridLines="0" workbookViewId="0"/>
  </sheetViews>
  <sheetFormatPr baseColWidth="10" defaultColWidth="14.42578125" defaultRowHeight="15" customHeight="1" x14ac:dyDescent="0.25"/>
  <cols>
    <col min="1" max="2" width="1.85546875" customWidth="1"/>
    <col min="3" max="3" width="34" customWidth="1"/>
    <col min="4" max="4" width="19.42578125" customWidth="1"/>
    <col min="5" max="5" width="38.7109375" customWidth="1"/>
    <col min="6" max="6" width="27.42578125" customWidth="1"/>
    <col min="7" max="26" width="11.42578125" customWidth="1"/>
  </cols>
  <sheetData>
    <row r="1" spans="1:26" ht="33" customHeight="1" x14ac:dyDescent="0.25">
      <c r="A1" s="1688"/>
      <c r="B1" s="1688"/>
      <c r="C1" s="3586" t="s">
        <v>4398</v>
      </c>
      <c r="D1" s="3124"/>
      <c r="E1" s="3122"/>
      <c r="F1" s="1688"/>
      <c r="G1" s="1688"/>
      <c r="H1" s="1688"/>
      <c r="I1" s="1688"/>
      <c r="J1" s="1688"/>
      <c r="K1" s="1688"/>
      <c r="L1" s="1688"/>
      <c r="M1" s="1688"/>
      <c r="N1" s="1688"/>
      <c r="O1" s="1688"/>
      <c r="P1" s="3117"/>
      <c r="Q1" s="3117"/>
      <c r="R1" s="3117"/>
      <c r="S1" s="3117"/>
      <c r="T1" s="3117"/>
      <c r="U1" s="3117"/>
      <c r="V1" s="3117"/>
      <c r="W1" s="3117"/>
      <c r="X1" s="3117"/>
      <c r="Y1" s="3117"/>
      <c r="Z1" s="3117"/>
    </row>
    <row r="2" spans="1:26" ht="42.75" customHeight="1" x14ac:dyDescent="0.25">
      <c r="A2" s="1688"/>
      <c r="B2" s="1688"/>
      <c r="C2" s="3118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NOVIEMBRE  / AÑO:  2025</v>
      </c>
      <c r="D2" s="3117"/>
      <c r="E2" s="3119"/>
      <c r="F2" s="1688"/>
      <c r="G2" s="1688"/>
      <c r="H2" s="1688"/>
      <c r="I2" s="1688"/>
      <c r="J2" s="1688"/>
      <c r="K2" s="1688"/>
      <c r="L2" s="1688"/>
      <c r="M2" s="1688"/>
      <c r="N2" s="1688"/>
      <c r="O2" s="1688"/>
      <c r="P2" s="3117"/>
      <c r="Q2" s="3117"/>
      <c r="R2" s="3117"/>
      <c r="S2" s="3117"/>
      <c r="T2" s="3117"/>
      <c r="U2" s="3117"/>
      <c r="V2" s="3117"/>
      <c r="W2" s="3117"/>
      <c r="X2" s="3117"/>
      <c r="Y2" s="3117"/>
      <c r="Z2" s="3117"/>
    </row>
    <row r="3" spans="1:26" ht="34.5" customHeight="1" x14ac:dyDescent="0.25">
      <c r="A3" s="1688"/>
      <c r="B3" s="1688"/>
      <c r="C3" s="1689" t="s">
        <v>4399</v>
      </c>
      <c r="D3" s="1689" t="s">
        <v>4400</v>
      </c>
      <c r="E3" s="1690" t="s">
        <v>4401</v>
      </c>
      <c r="F3" s="1688"/>
      <c r="G3" s="1688"/>
      <c r="H3" s="1688"/>
      <c r="I3" s="1688"/>
      <c r="J3" s="1688"/>
      <c r="K3" s="1688"/>
      <c r="L3" s="1688"/>
      <c r="M3" s="1688"/>
      <c r="N3" s="1688"/>
      <c r="O3" s="1688"/>
      <c r="P3" s="3117"/>
      <c r="Q3" s="3117"/>
      <c r="R3" s="3117"/>
      <c r="S3" s="3117"/>
      <c r="T3" s="3117"/>
      <c r="U3" s="3117"/>
      <c r="V3" s="3117"/>
      <c r="W3" s="3117"/>
      <c r="X3" s="3117"/>
      <c r="Y3" s="3117"/>
      <c r="Z3" s="3117"/>
    </row>
    <row r="4" spans="1:26" ht="22.5" customHeight="1" x14ac:dyDescent="0.25">
      <c r="A4" s="1688"/>
      <c r="B4" s="1688"/>
      <c r="C4" s="1691" t="s">
        <v>4402</v>
      </c>
      <c r="D4" s="1692">
        <f>NOMBRE!A32</f>
        <v>0</v>
      </c>
      <c r="E4" s="3119"/>
      <c r="F4" s="1688"/>
      <c r="G4" s="1688"/>
      <c r="H4" s="1688"/>
      <c r="I4" s="1688"/>
      <c r="J4" s="1688"/>
      <c r="K4" s="1688"/>
      <c r="L4" s="1688"/>
      <c r="M4" s="1688"/>
      <c r="N4" s="1688"/>
      <c r="O4" s="1688"/>
      <c r="P4" s="3117"/>
      <c r="Q4" s="3117"/>
      <c r="R4" s="3117"/>
      <c r="S4" s="3117"/>
      <c r="T4" s="3117"/>
      <c r="U4" s="3117"/>
      <c r="V4" s="3117"/>
      <c r="W4" s="3117"/>
      <c r="X4" s="3117"/>
      <c r="Y4" s="3117"/>
      <c r="Z4" s="3117"/>
    </row>
    <row r="5" spans="1:26" ht="22.5" customHeight="1" x14ac:dyDescent="0.25">
      <c r="A5" s="1688"/>
      <c r="B5" s="1688"/>
      <c r="C5" s="1691" t="s">
        <v>4403</v>
      </c>
      <c r="D5" s="1693">
        <f>'A01'!B258</f>
        <v>0</v>
      </c>
      <c r="E5" s="1694" t="str">
        <f>IF('A01'!A258=0,"SIN DATOS","")</f>
        <v/>
      </c>
      <c r="F5" s="1688"/>
      <c r="G5" s="1688"/>
      <c r="H5" s="1688"/>
      <c r="I5" s="1688"/>
      <c r="J5" s="1688"/>
      <c r="K5" s="1688"/>
      <c r="L5" s="1688"/>
      <c r="M5" s="1688"/>
      <c r="N5" s="1688"/>
      <c r="O5" s="1688"/>
      <c r="P5" s="3117"/>
      <c r="Q5" s="3117"/>
      <c r="R5" s="3117"/>
      <c r="S5" s="3117"/>
      <c r="T5" s="3117"/>
      <c r="U5" s="3117"/>
      <c r="V5" s="3117"/>
      <c r="W5" s="3117"/>
      <c r="X5" s="3117"/>
      <c r="Y5" s="3117"/>
      <c r="Z5" s="3117"/>
    </row>
    <row r="6" spans="1:26" ht="22.5" customHeight="1" x14ac:dyDescent="0.25">
      <c r="A6" s="1688"/>
      <c r="B6" s="1688"/>
      <c r="C6" s="1691" t="s">
        <v>4404</v>
      </c>
      <c r="D6" s="1693">
        <f>'A02'!B51</f>
        <v>0</v>
      </c>
      <c r="E6" s="1694" t="str">
        <f>IF('A02'!A51=0,"SIN DATOS","")</f>
        <v/>
      </c>
      <c r="F6" s="1688"/>
      <c r="G6" s="1688"/>
      <c r="H6" s="1688"/>
      <c r="I6" s="1688"/>
      <c r="J6" s="1688"/>
      <c r="K6" s="1688"/>
      <c r="L6" s="1688"/>
      <c r="M6" s="1688"/>
      <c r="N6" s="1688"/>
      <c r="O6" s="1688"/>
      <c r="P6" s="3117"/>
      <c r="Q6" s="3117"/>
      <c r="R6" s="3117"/>
      <c r="S6" s="3117"/>
      <c r="T6" s="3117"/>
      <c r="U6" s="3117"/>
      <c r="V6" s="3117"/>
      <c r="W6" s="3117"/>
      <c r="X6" s="3117"/>
      <c r="Y6" s="3117"/>
      <c r="Z6" s="3117"/>
    </row>
    <row r="7" spans="1:26" ht="22.5" customHeight="1" x14ac:dyDescent="0.25">
      <c r="A7" s="1688"/>
      <c r="B7" s="1688"/>
      <c r="C7" s="1691" t="s">
        <v>4405</v>
      </c>
      <c r="D7" s="1695">
        <f>'A03'!B278</f>
        <v>0</v>
      </c>
      <c r="E7" s="1694" t="str">
        <f>IF('A03'!A278=0,"SIN DATOS","")</f>
        <v/>
      </c>
      <c r="F7" s="1688"/>
      <c r="G7" s="1688"/>
      <c r="H7" s="1688"/>
      <c r="I7" s="1688"/>
      <c r="J7" s="1688"/>
      <c r="K7" s="1688"/>
      <c r="L7" s="1688"/>
      <c r="M7" s="1688"/>
      <c r="N7" s="1688"/>
      <c r="O7" s="1688"/>
      <c r="P7" s="3117"/>
      <c r="Q7" s="3117"/>
      <c r="R7" s="3117"/>
      <c r="S7" s="3117"/>
      <c r="T7" s="3117"/>
      <c r="U7" s="3117"/>
      <c r="V7" s="3117"/>
      <c r="W7" s="3117"/>
      <c r="X7" s="3117"/>
      <c r="Y7" s="3117"/>
      <c r="Z7" s="3117"/>
    </row>
    <row r="8" spans="1:26" ht="22.5" customHeight="1" x14ac:dyDescent="0.25">
      <c r="A8" s="1688"/>
      <c r="B8" s="1688"/>
      <c r="C8" s="1691" t="s">
        <v>4406</v>
      </c>
      <c r="D8" s="1693">
        <f>'A04'!A240</f>
        <v>0</v>
      </c>
      <c r="E8" s="1694" t="str">
        <f>IF('A04'!A239=0,"SIN DATOS","")</f>
        <v/>
      </c>
      <c r="F8" s="1688"/>
      <c r="G8" s="1688"/>
      <c r="H8" s="1688"/>
      <c r="I8" s="1688"/>
      <c r="J8" s="1688"/>
      <c r="K8" s="1688"/>
      <c r="L8" s="1688"/>
      <c r="M8" s="1688"/>
      <c r="N8" s="1688"/>
      <c r="O8" s="1688"/>
      <c r="P8" s="3117"/>
      <c r="Q8" s="3117"/>
      <c r="R8" s="3117"/>
      <c r="S8" s="3117"/>
      <c r="T8" s="3117"/>
      <c r="U8" s="3117"/>
      <c r="V8" s="3117"/>
      <c r="W8" s="3117"/>
      <c r="X8" s="3117"/>
      <c r="Y8" s="3117"/>
      <c r="Z8" s="3117"/>
    </row>
    <row r="9" spans="1:26" ht="22.5" customHeight="1" x14ac:dyDescent="0.25">
      <c r="A9" s="1688"/>
      <c r="B9" s="1688"/>
      <c r="C9" s="1691" t="s">
        <v>4407</v>
      </c>
      <c r="D9" s="1693">
        <f>'A05'!B437</f>
        <v>0</v>
      </c>
      <c r="E9" s="1694" t="str">
        <f>IF('A05'!A437=0,"SIN DATOS","")</f>
        <v/>
      </c>
      <c r="F9" s="1688"/>
      <c r="G9" s="1688"/>
      <c r="H9" s="1688"/>
      <c r="I9" s="1688"/>
      <c r="J9" s="1688"/>
      <c r="K9" s="1688"/>
      <c r="L9" s="1688"/>
      <c r="M9" s="1688"/>
      <c r="N9" s="1688"/>
      <c r="O9" s="1688"/>
      <c r="P9" s="3117"/>
      <c r="Q9" s="3117"/>
      <c r="R9" s="3117"/>
      <c r="S9" s="3117"/>
      <c r="T9" s="3117"/>
      <c r="U9" s="3117"/>
      <c r="V9" s="3117"/>
      <c r="W9" s="3117"/>
      <c r="X9" s="3117"/>
      <c r="Y9" s="3117"/>
      <c r="Z9" s="3117"/>
    </row>
    <row r="10" spans="1:26" ht="22.5" customHeight="1" x14ac:dyDescent="0.25">
      <c r="A10" s="1688"/>
      <c r="B10" s="1688"/>
      <c r="C10" s="1691" t="s">
        <v>4408</v>
      </c>
      <c r="D10" s="1693">
        <f>'A06'!B205</f>
        <v>0</v>
      </c>
      <c r="E10" s="1694" t="str">
        <f>IF('A06'!A205=0,"SIN DATOS","")</f>
        <v/>
      </c>
      <c r="F10" s="1688"/>
      <c r="G10" s="1688"/>
      <c r="H10" s="1688"/>
      <c r="I10" s="1688"/>
      <c r="J10" s="1688"/>
      <c r="K10" s="1688"/>
      <c r="L10" s="1688"/>
      <c r="M10" s="1688"/>
      <c r="N10" s="1688"/>
      <c r="O10" s="1688"/>
      <c r="P10" s="3117"/>
      <c r="Q10" s="3117"/>
      <c r="R10" s="3117"/>
      <c r="S10" s="3117"/>
      <c r="T10" s="3117"/>
      <c r="U10" s="3117"/>
      <c r="V10" s="3117"/>
      <c r="W10" s="3117"/>
      <c r="X10" s="3117"/>
      <c r="Y10" s="3117"/>
      <c r="Z10" s="3117"/>
    </row>
    <row r="11" spans="1:26" ht="22.5" customHeight="1" x14ac:dyDescent="0.25">
      <c r="A11" s="1688"/>
      <c r="B11" s="1688"/>
      <c r="C11" s="1691" t="s">
        <v>4409</v>
      </c>
      <c r="D11" s="1693">
        <f>'A07'!B239</f>
        <v>0</v>
      </c>
      <c r="E11" s="1694" t="str">
        <f>IF('A07'!A239=0,"SIN DATOS","")</f>
        <v/>
      </c>
      <c r="F11" s="1688"/>
      <c r="G11" s="1688"/>
      <c r="H11" s="1688"/>
      <c r="I11" s="1688"/>
      <c r="J11" s="1688"/>
      <c r="K11" s="1688"/>
      <c r="L11" s="1688"/>
      <c r="M11" s="1688"/>
      <c r="N11" s="1688"/>
      <c r="O11" s="1688"/>
      <c r="P11" s="3117"/>
      <c r="Q11" s="3117"/>
      <c r="R11" s="3117"/>
      <c r="S11" s="3117"/>
      <c r="T11" s="3117"/>
      <c r="U11" s="3117"/>
      <c r="V11" s="3117"/>
      <c r="W11" s="3117"/>
      <c r="X11" s="3117"/>
      <c r="Y11" s="3117"/>
      <c r="Z11" s="3117"/>
    </row>
    <row r="12" spans="1:26" ht="22.5" customHeight="1" x14ac:dyDescent="0.25">
      <c r="A12" s="1688"/>
      <c r="B12" s="1688"/>
      <c r="C12" s="1691" t="s">
        <v>4410</v>
      </c>
      <c r="D12" s="1693">
        <f>'A08'!B248</f>
        <v>0</v>
      </c>
      <c r="E12" s="1694" t="str">
        <f>IF('A08'!A248=0,"SIN DATOS","")</f>
        <v>SIN DATOS</v>
      </c>
      <c r="F12" s="1688"/>
      <c r="G12" s="1688"/>
      <c r="H12" s="1688"/>
      <c r="I12" s="1688"/>
      <c r="J12" s="1688"/>
      <c r="K12" s="1688"/>
      <c r="L12" s="1688"/>
      <c r="M12" s="1688"/>
      <c r="N12" s="1688"/>
      <c r="O12" s="1688"/>
      <c r="P12" s="3117"/>
      <c r="Q12" s="3117"/>
      <c r="R12" s="3117"/>
      <c r="S12" s="3117"/>
      <c r="T12" s="3117"/>
      <c r="U12" s="3117"/>
      <c r="V12" s="3117"/>
      <c r="W12" s="3117"/>
      <c r="X12" s="3117"/>
      <c r="Y12" s="3117"/>
      <c r="Z12" s="3117"/>
    </row>
    <row r="13" spans="1:26" ht="22.5" customHeight="1" x14ac:dyDescent="0.25">
      <c r="A13" s="1688"/>
      <c r="B13" s="1688"/>
      <c r="C13" s="1691" t="s">
        <v>4411</v>
      </c>
      <c r="D13" s="1693">
        <f>'A09'!B384</f>
        <v>0</v>
      </c>
      <c r="E13" s="1694" t="str">
        <f>IF('A09'!A384=0,"SIN DATOS","")</f>
        <v/>
      </c>
      <c r="F13" s="1688"/>
      <c r="G13" s="1688"/>
      <c r="H13" s="1688"/>
      <c r="I13" s="1688"/>
      <c r="J13" s="1688"/>
      <c r="K13" s="1688"/>
      <c r="L13" s="1688"/>
      <c r="M13" s="1688"/>
      <c r="N13" s="1688"/>
      <c r="O13" s="1688"/>
      <c r="P13" s="3117"/>
      <c r="Q13" s="3117"/>
      <c r="R13" s="3117"/>
      <c r="S13" s="3117"/>
      <c r="T13" s="3117"/>
      <c r="U13" s="3117"/>
      <c r="V13" s="3117"/>
      <c r="W13" s="3117"/>
      <c r="X13" s="3117"/>
      <c r="Y13" s="3117"/>
      <c r="Z13" s="3117"/>
    </row>
    <row r="14" spans="1:26" ht="22.5" customHeight="1" x14ac:dyDescent="0.25">
      <c r="A14" s="1688"/>
      <c r="B14" s="1688"/>
      <c r="C14" s="1691" t="s">
        <v>4412</v>
      </c>
      <c r="D14" s="1693">
        <f>'A11'!B311</f>
        <v>0</v>
      </c>
      <c r="E14" s="1694" t="str">
        <f>IF('A11'!A311=0,"SIN DATOS","")</f>
        <v>SIN DATOS</v>
      </c>
      <c r="F14" s="1688"/>
      <c r="G14" s="1688"/>
      <c r="H14" s="1688"/>
      <c r="I14" s="1688"/>
      <c r="J14" s="1688"/>
      <c r="K14" s="1688"/>
      <c r="L14" s="1688"/>
      <c r="M14" s="1688"/>
      <c r="N14" s="1688"/>
      <c r="O14" s="1688"/>
      <c r="P14" s="3117"/>
      <c r="Q14" s="3117"/>
      <c r="R14" s="3117"/>
      <c r="S14" s="3117"/>
      <c r="T14" s="3117"/>
      <c r="U14" s="3117"/>
      <c r="V14" s="3117"/>
      <c r="W14" s="3117"/>
      <c r="X14" s="3117"/>
      <c r="Y14" s="3117"/>
      <c r="Z14" s="3117"/>
    </row>
    <row r="15" spans="1:26" ht="22.5" customHeight="1" x14ac:dyDescent="0.25">
      <c r="A15" s="1688"/>
      <c r="B15" s="1688"/>
      <c r="C15" s="1691" t="s">
        <v>4413</v>
      </c>
      <c r="D15" s="1693">
        <f>A11a!B150</f>
        <v>0</v>
      </c>
      <c r="E15" s="1694" t="str">
        <f>IF(A11a!A150=0,"SIN DATOS","")</f>
        <v/>
      </c>
      <c r="F15" s="1688"/>
      <c r="G15" s="1688"/>
      <c r="H15" s="1688"/>
      <c r="I15" s="1688"/>
      <c r="J15" s="1688"/>
      <c r="K15" s="1688"/>
      <c r="L15" s="1688"/>
      <c r="M15" s="1688"/>
      <c r="N15" s="1688"/>
      <c r="O15" s="1688"/>
      <c r="P15" s="3117"/>
      <c r="Q15" s="3117"/>
      <c r="R15" s="3117"/>
      <c r="S15" s="3117"/>
      <c r="T15" s="3117"/>
      <c r="U15" s="3117"/>
      <c r="V15" s="3117"/>
      <c r="W15" s="3117"/>
      <c r="X15" s="3117"/>
      <c r="Y15" s="3117"/>
      <c r="Z15" s="3117"/>
    </row>
    <row r="16" spans="1:26" ht="22.5" customHeight="1" x14ac:dyDescent="0.25">
      <c r="A16" s="1688"/>
      <c r="B16" s="1688"/>
      <c r="C16" s="1691" t="s">
        <v>4414</v>
      </c>
      <c r="D16" s="1693">
        <f>A19a!B202</f>
        <v>0</v>
      </c>
      <c r="E16" s="1694" t="str">
        <f>IF(A19a!A202=0,"SIN DATOS","")</f>
        <v/>
      </c>
      <c r="F16" s="1688"/>
      <c r="G16" s="1688"/>
      <c r="H16" s="1688"/>
      <c r="I16" s="1688"/>
      <c r="J16" s="1688"/>
      <c r="K16" s="1688"/>
      <c r="L16" s="1688"/>
      <c r="M16" s="1688"/>
      <c r="N16" s="1688"/>
      <c r="O16" s="1688"/>
      <c r="P16" s="3117"/>
      <c r="Q16" s="3117"/>
      <c r="R16" s="3117"/>
      <c r="S16" s="3117"/>
      <c r="T16" s="3117"/>
      <c r="U16" s="3117"/>
      <c r="V16" s="3117"/>
      <c r="W16" s="3117"/>
      <c r="X16" s="3117"/>
      <c r="Y16" s="3117"/>
      <c r="Z16" s="3117"/>
    </row>
    <row r="17" spans="1:26" ht="22.5" customHeight="1" x14ac:dyDescent="0.25">
      <c r="A17" s="1688"/>
      <c r="B17" s="1688"/>
      <c r="C17" s="1691" t="s">
        <v>4415</v>
      </c>
      <c r="D17" s="1693">
        <f>A19b!B200</f>
        <v>0</v>
      </c>
      <c r="E17" s="1694" t="str">
        <f>IF(A19b!A200=0,"SIN DATOS","")</f>
        <v/>
      </c>
      <c r="F17" s="1688"/>
      <c r="G17" s="1688"/>
      <c r="H17" s="1688"/>
      <c r="I17" s="1688"/>
      <c r="J17" s="1688"/>
      <c r="K17" s="1688"/>
      <c r="L17" s="1688"/>
      <c r="M17" s="1688"/>
      <c r="N17" s="1688"/>
      <c r="O17" s="1688"/>
      <c r="P17" s="3117"/>
      <c r="Q17" s="3117"/>
      <c r="R17" s="3117"/>
      <c r="S17" s="3117"/>
      <c r="T17" s="3117"/>
      <c r="U17" s="3117"/>
      <c r="V17" s="3117"/>
      <c r="W17" s="3117"/>
      <c r="X17" s="3117"/>
      <c r="Y17" s="3117"/>
      <c r="Z17" s="3117"/>
    </row>
    <row r="18" spans="1:26" ht="22.5" customHeight="1" x14ac:dyDescent="0.25">
      <c r="A18" s="1688"/>
      <c r="B18" s="1688"/>
      <c r="C18" s="1691" t="s">
        <v>4416</v>
      </c>
      <c r="D18" s="1696">
        <f>'A21'!B204</f>
        <v>0</v>
      </c>
      <c r="E18" s="1694" t="str">
        <f>IF('A21'!A204=0,"SIN DATOS","")</f>
        <v>SIN DATOS</v>
      </c>
      <c r="F18" s="1688"/>
      <c r="G18" s="1688"/>
      <c r="H18" s="1688"/>
      <c r="I18" s="1688"/>
      <c r="J18" s="1688"/>
      <c r="K18" s="1688"/>
      <c r="L18" s="1688"/>
      <c r="M18" s="1688"/>
      <c r="N18" s="1688"/>
      <c r="O18" s="1688"/>
      <c r="P18" s="3117"/>
      <c r="Q18" s="3117"/>
      <c r="R18" s="3117"/>
      <c r="S18" s="3117"/>
      <c r="T18" s="3117"/>
      <c r="U18" s="3117"/>
      <c r="V18" s="3117"/>
      <c r="W18" s="3117"/>
      <c r="X18" s="3117"/>
      <c r="Y18" s="3117"/>
      <c r="Z18" s="3117"/>
    </row>
    <row r="19" spans="1:26" ht="22.5" customHeight="1" x14ac:dyDescent="0.25">
      <c r="A19" s="1688"/>
      <c r="B19" s="1688"/>
      <c r="C19" s="1691" t="s">
        <v>4417</v>
      </c>
      <c r="D19" s="1697">
        <f>'A23'!B215</f>
        <v>0</v>
      </c>
      <c r="E19" s="1694" t="str">
        <f>IF('A23'!A215=0,"SIN DATOS","")</f>
        <v/>
      </c>
      <c r="F19" s="1688"/>
      <c r="G19" s="1688"/>
      <c r="H19" s="1688"/>
      <c r="I19" s="1688"/>
      <c r="J19" s="1688"/>
      <c r="K19" s="1688"/>
      <c r="L19" s="1688"/>
      <c r="M19" s="1688"/>
      <c r="N19" s="1688"/>
      <c r="O19" s="1688"/>
      <c r="P19" s="3117"/>
      <c r="Q19" s="3117"/>
      <c r="R19" s="3117"/>
      <c r="S19" s="3117"/>
      <c r="T19" s="3117"/>
      <c r="U19" s="3117"/>
      <c r="V19" s="3117"/>
      <c r="W19" s="3117"/>
      <c r="X19" s="3117"/>
      <c r="Y19" s="3117"/>
      <c r="Z19" s="3117"/>
    </row>
    <row r="20" spans="1:26" ht="22.5" customHeight="1" x14ac:dyDescent="0.25">
      <c r="A20" s="1688"/>
      <c r="B20" s="1688"/>
      <c r="C20" s="1691" t="s">
        <v>4418</v>
      </c>
      <c r="D20" s="1696">
        <f>'A24'!B179</f>
        <v>0</v>
      </c>
      <c r="E20" s="1694" t="str">
        <f>IF('A24'!A179=0,"SIN DATOS","")</f>
        <v>SIN DATOS</v>
      </c>
      <c r="F20" s="1688"/>
      <c r="G20" s="1688"/>
      <c r="H20" s="1688"/>
      <c r="I20" s="1688"/>
      <c r="J20" s="1688"/>
      <c r="K20" s="1688"/>
      <c r="L20" s="1688"/>
      <c r="M20" s="1688"/>
      <c r="N20" s="1688"/>
      <c r="O20" s="1688"/>
      <c r="P20" s="3117"/>
      <c r="Q20" s="3117"/>
      <c r="R20" s="3117"/>
      <c r="S20" s="3117"/>
      <c r="T20" s="3117"/>
      <c r="U20" s="3117"/>
      <c r="V20" s="3117"/>
      <c r="W20" s="3117"/>
      <c r="X20" s="3117"/>
      <c r="Y20" s="3117"/>
      <c r="Z20" s="3117"/>
    </row>
    <row r="21" spans="1:26" ht="22.5" customHeight="1" x14ac:dyDescent="0.25">
      <c r="A21" s="1688"/>
      <c r="B21" s="1688"/>
      <c r="C21" s="1691" t="s">
        <v>4419</v>
      </c>
      <c r="D21" s="1696">
        <f>'A25'!B320</f>
        <v>0</v>
      </c>
      <c r="E21" s="1694" t="str">
        <f>IF('A25'!A320=0,"SIN DATOS","")</f>
        <v>SIN DATOS</v>
      </c>
      <c r="F21" s="1688"/>
      <c r="G21" s="1688"/>
      <c r="H21" s="1688"/>
      <c r="I21" s="1688"/>
      <c r="J21" s="1688"/>
      <c r="K21" s="1688"/>
      <c r="L21" s="1688"/>
      <c r="M21" s="1688"/>
      <c r="N21" s="1688"/>
      <c r="O21" s="1688"/>
      <c r="P21" s="3117"/>
      <c r="Q21" s="3117"/>
      <c r="R21" s="3117"/>
      <c r="S21" s="3117"/>
      <c r="T21" s="3117"/>
      <c r="U21" s="3117"/>
      <c r="V21" s="3117"/>
      <c r="W21" s="3117"/>
      <c r="X21" s="3117"/>
      <c r="Y21" s="3117"/>
      <c r="Z21" s="3117"/>
    </row>
    <row r="22" spans="1:26" ht="22.5" customHeight="1" x14ac:dyDescent="0.25">
      <c r="A22" s="1688"/>
      <c r="B22" s="1688"/>
      <c r="C22" s="1691" t="s">
        <v>4420</v>
      </c>
      <c r="D22" s="1696">
        <f>'A26'!B150</f>
        <v>1</v>
      </c>
      <c r="E22" s="1694" t="str">
        <f>IF('A26'!A150=0,"SIN DATOS","")</f>
        <v/>
      </c>
      <c r="F22" s="1688"/>
      <c r="G22" s="1688"/>
      <c r="H22" s="1688"/>
      <c r="I22" s="1688"/>
      <c r="J22" s="1688"/>
      <c r="K22" s="1688"/>
      <c r="L22" s="1688"/>
      <c r="M22" s="1688"/>
      <c r="N22" s="1688"/>
      <c r="O22" s="1688"/>
      <c r="P22" s="3117"/>
      <c r="Q22" s="3117"/>
      <c r="R22" s="3117"/>
      <c r="S22" s="3117"/>
      <c r="T22" s="3117"/>
      <c r="U22" s="3117"/>
      <c r="V22" s="3117"/>
      <c r="W22" s="3117"/>
      <c r="X22" s="3117"/>
      <c r="Y22" s="3117"/>
      <c r="Z22" s="3117"/>
    </row>
    <row r="23" spans="1:26" ht="22.5" customHeight="1" x14ac:dyDescent="0.25">
      <c r="A23" s="1688"/>
      <c r="B23" s="1688"/>
      <c r="C23" s="1691" t="s">
        <v>4421</v>
      </c>
      <c r="D23" s="1696">
        <f>'A27'!B249</f>
        <v>0</v>
      </c>
      <c r="E23" s="1694" t="str">
        <f>IF('A27'!A249=0,"SIN DATOS","")</f>
        <v/>
      </c>
      <c r="F23" s="1688"/>
      <c r="G23" s="1688"/>
      <c r="H23" s="1688"/>
      <c r="I23" s="1688"/>
      <c r="J23" s="1688"/>
      <c r="K23" s="1688"/>
      <c r="L23" s="1688"/>
      <c r="M23" s="1688"/>
      <c r="N23" s="1688"/>
      <c r="O23" s="1688"/>
      <c r="P23" s="3117"/>
      <c r="Q23" s="3117"/>
      <c r="R23" s="3117"/>
      <c r="S23" s="3117"/>
      <c r="T23" s="3117"/>
      <c r="U23" s="3117"/>
      <c r="V23" s="3117"/>
      <c r="W23" s="3117"/>
      <c r="X23" s="3117"/>
      <c r="Y23" s="3117"/>
      <c r="Z23" s="3117"/>
    </row>
    <row r="24" spans="1:26" ht="22.5" customHeight="1" x14ac:dyDescent="0.25">
      <c r="A24" s="1688"/>
      <c r="B24" s="1688"/>
      <c r="C24" s="1691" t="s">
        <v>4422</v>
      </c>
      <c r="D24" s="1696">
        <f>'A28'!B351</f>
        <v>0</v>
      </c>
      <c r="E24" s="1694" t="str">
        <f>IF('A28'!A351=0,"SIN DATOS","")</f>
        <v/>
      </c>
      <c r="F24" s="1688"/>
      <c r="G24" s="1688"/>
      <c r="H24" s="1688"/>
      <c r="I24" s="1688"/>
      <c r="J24" s="1688"/>
      <c r="K24" s="1688"/>
      <c r="L24" s="1688"/>
      <c r="M24" s="1688"/>
      <c r="N24" s="1688"/>
      <c r="O24" s="1688"/>
      <c r="P24" s="3117"/>
      <c r="Q24" s="3117"/>
      <c r="R24" s="3117"/>
      <c r="S24" s="3117"/>
      <c r="T24" s="3117"/>
      <c r="U24" s="3117"/>
      <c r="V24" s="3117"/>
      <c r="W24" s="3117"/>
      <c r="X24" s="3117"/>
      <c r="Y24" s="3117"/>
      <c r="Z24" s="3117"/>
    </row>
    <row r="25" spans="1:26" ht="22.5" customHeight="1" x14ac:dyDescent="0.25">
      <c r="A25" s="1688"/>
      <c r="B25" s="1688"/>
      <c r="C25" s="1691" t="s">
        <v>4423</v>
      </c>
      <c r="D25" s="1696">
        <f>'A29'!B202</f>
        <v>0</v>
      </c>
      <c r="E25" s="1694" t="str">
        <f>IF('A29'!A202=0,"SIN DATOS","")</f>
        <v/>
      </c>
      <c r="F25" s="1688"/>
      <c r="G25" s="1688"/>
      <c r="H25" s="1688"/>
      <c r="I25" s="1688"/>
      <c r="J25" s="1688"/>
      <c r="K25" s="1688"/>
      <c r="L25" s="1688"/>
      <c r="M25" s="1688"/>
      <c r="N25" s="1688"/>
      <c r="O25" s="1688"/>
      <c r="P25" s="3117"/>
      <c r="Q25" s="3117"/>
      <c r="R25" s="3117"/>
      <c r="S25" s="3117"/>
      <c r="T25" s="3117"/>
      <c r="U25" s="3117"/>
      <c r="V25" s="3117"/>
      <c r="W25" s="3117"/>
      <c r="X25" s="3117"/>
      <c r="Y25" s="3117"/>
      <c r="Z25" s="3117"/>
    </row>
    <row r="26" spans="1:26" ht="22.5" customHeight="1" x14ac:dyDescent="0.25">
      <c r="A26" s="1688"/>
      <c r="B26" s="1688"/>
      <c r="C26" s="1691" t="s">
        <v>4424</v>
      </c>
      <c r="D26" s="1696">
        <f>'A30'!B174</f>
        <v>0</v>
      </c>
      <c r="E26" s="1694" t="str">
        <f>IF('A30'!A174=0,"SIN DATOS","")</f>
        <v>SIN DATOS</v>
      </c>
      <c r="F26" s="1688"/>
      <c r="G26" s="1688"/>
      <c r="H26" s="1688"/>
      <c r="I26" s="1688"/>
      <c r="J26" s="1688"/>
      <c r="K26" s="1688"/>
      <c r="L26" s="1688"/>
      <c r="M26" s="1688"/>
      <c r="N26" s="1688"/>
      <c r="O26" s="1688"/>
      <c r="P26" s="3117"/>
      <c r="Q26" s="3117"/>
      <c r="R26" s="3117"/>
      <c r="S26" s="3117"/>
      <c r="T26" s="3117"/>
      <c r="U26" s="3117"/>
      <c r="V26" s="3117"/>
      <c r="W26" s="3117"/>
      <c r="X26" s="3117"/>
      <c r="Y26" s="3117"/>
      <c r="Z26" s="3117"/>
    </row>
    <row r="27" spans="1:26" ht="22.5" customHeight="1" x14ac:dyDescent="0.25">
      <c r="A27" s="1688"/>
      <c r="B27" s="1688"/>
      <c r="C27" s="1691" t="s">
        <v>4425</v>
      </c>
      <c r="D27" s="1696">
        <f>A30AR!B138</f>
        <v>0</v>
      </c>
      <c r="E27" s="1694" t="str">
        <f>IF(A30AR!A138=0,"SIN DATOS","")</f>
        <v>SIN DATOS</v>
      </c>
      <c r="F27" s="1688"/>
      <c r="G27" s="1688"/>
      <c r="H27" s="1688"/>
      <c r="I27" s="1688"/>
      <c r="J27" s="1688"/>
      <c r="K27" s="1688"/>
      <c r="L27" s="1688"/>
      <c r="M27" s="1688"/>
      <c r="N27" s="1688"/>
      <c r="O27" s="1688"/>
      <c r="P27" s="3117"/>
      <c r="Q27" s="3117"/>
      <c r="R27" s="3117"/>
      <c r="S27" s="3117"/>
      <c r="T27" s="3117"/>
      <c r="U27" s="3117"/>
      <c r="V27" s="3117"/>
      <c r="W27" s="3117"/>
      <c r="X27" s="3117"/>
      <c r="Y27" s="3117"/>
      <c r="Z27" s="3117"/>
    </row>
    <row r="28" spans="1:26" ht="22.5" customHeight="1" x14ac:dyDescent="0.25">
      <c r="A28" s="1688"/>
      <c r="B28" s="1688"/>
      <c r="C28" s="1691" t="s">
        <v>4426</v>
      </c>
      <c r="D28" s="1696">
        <f>'A31'!B130</f>
        <v>0</v>
      </c>
      <c r="E28" s="1694" t="str">
        <f>IF('A31'!A130=0,"SIN DATOS","")</f>
        <v>SIN DATOS</v>
      </c>
      <c r="F28" s="1688"/>
      <c r="G28" s="1688"/>
      <c r="H28" s="1688"/>
      <c r="I28" s="1688"/>
      <c r="J28" s="1688"/>
      <c r="K28" s="1688"/>
      <c r="L28" s="1688"/>
      <c r="M28" s="1688"/>
      <c r="N28" s="1688"/>
      <c r="O28" s="1688"/>
      <c r="P28" s="3117"/>
      <c r="Q28" s="3117"/>
      <c r="R28" s="3117"/>
      <c r="S28" s="3117"/>
      <c r="T28" s="3117"/>
      <c r="U28" s="3117"/>
      <c r="V28" s="3117"/>
      <c r="W28" s="3117"/>
      <c r="X28" s="3117"/>
      <c r="Y28" s="3117"/>
      <c r="Z28" s="3117"/>
    </row>
    <row r="29" spans="1:26" ht="22.5" customHeight="1" x14ac:dyDescent="0.25">
      <c r="A29" s="1688"/>
      <c r="B29" s="1688"/>
      <c r="C29" s="1691" t="s">
        <v>4427</v>
      </c>
      <c r="D29" s="1696">
        <f>'A32'!B236</f>
        <v>0</v>
      </c>
      <c r="E29" s="1694" t="str">
        <f>IF('A32'!A236=0,"SIN DATOS","")</f>
        <v/>
      </c>
      <c r="F29" s="1688"/>
      <c r="G29" s="1688"/>
      <c r="H29" s="1688"/>
      <c r="I29" s="1688"/>
      <c r="J29" s="1688"/>
      <c r="K29" s="1688"/>
      <c r="L29" s="1688"/>
      <c r="M29" s="1688"/>
      <c r="N29" s="1688"/>
      <c r="O29" s="1688"/>
      <c r="P29" s="3117"/>
      <c r="Q29" s="3117"/>
      <c r="R29" s="3117"/>
      <c r="S29" s="3117"/>
      <c r="T29" s="3117"/>
      <c r="U29" s="3117"/>
      <c r="V29" s="3117"/>
      <c r="W29" s="3117"/>
      <c r="X29" s="3117"/>
      <c r="Y29" s="3117"/>
      <c r="Z29" s="3117"/>
    </row>
    <row r="30" spans="1:26" ht="22.5" customHeight="1" x14ac:dyDescent="0.25">
      <c r="A30" s="1688"/>
      <c r="B30" s="1688"/>
      <c r="C30" s="1691" t="s">
        <v>4428</v>
      </c>
      <c r="D30" s="1696">
        <f>'A33'!B101</f>
        <v>0</v>
      </c>
      <c r="E30" s="1694" t="str">
        <f>IF('A33'!A101=0,"SIN DATOS","")</f>
        <v>SIN DATOS</v>
      </c>
      <c r="F30" s="1688"/>
      <c r="G30" s="1688"/>
      <c r="H30" s="1688"/>
      <c r="I30" s="1688"/>
      <c r="J30" s="1688"/>
      <c r="K30" s="1688"/>
      <c r="L30" s="1688"/>
      <c r="M30" s="1688"/>
      <c r="N30" s="1688"/>
      <c r="O30" s="1688"/>
      <c r="P30" s="3117"/>
      <c r="Q30" s="3117"/>
      <c r="R30" s="3117"/>
      <c r="S30" s="3117"/>
      <c r="T30" s="3117"/>
      <c r="U30" s="3117"/>
      <c r="V30" s="3117"/>
      <c r="W30" s="3117"/>
      <c r="X30" s="3117"/>
      <c r="Y30" s="3117"/>
      <c r="Z30" s="3117"/>
    </row>
    <row r="31" spans="1:26" ht="22.5" customHeight="1" x14ac:dyDescent="0.25">
      <c r="A31" s="1688"/>
      <c r="B31" s="1688"/>
      <c r="C31" s="1691" t="s">
        <v>4429</v>
      </c>
      <c r="D31" s="1696">
        <f>'A34'!B150</f>
        <v>0</v>
      </c>
      <c r="E31" s="1694" t="str">
        <f>IF('A34'!A150=0,"SIN DATOS","")</f>
        <v>SIN DATOS</v>
      </c>
      <c r="F31" s="1688"/>
      <c r="G31" s="1688"/>
      <c r="H31" s="1688"/>
      <c r="I31" s="1688"/>
      <c r="J31" s="1688"/>
      <c r="K31" s="1688"/>
      <c r="L31" s="1688"/>
      <c r="M31" s="1688"/>
      <c r="N31" s="1688"/>
      <c r="O31" s="1688"/>
      <c r="P31" s="3117"/>
      <c r="Q31" s="3117"/>
      <c r="R31" s="3117"/>
      <c r="S31" s="3117"/>
      <c r="T31" s="3117"/>
      <c r="U31" s="3117"/>
      <c r="V31" s="3117"/>
      <c r="W31" s="3117"/>
      <c r="X31" s="3117"/>
      <c r="Y31" s="3117"/>
      <c r="Z31" s="3117"/>
    </row>
    <row r="32" spans="1:26" ht="27.75" customHeight="1" x14ac:dyDescent="0.25">
      <c r="A32" s="1688"/>
      <c r="B32" s="1688"/>
      <c r="C32" s="1698" t="s">
        <v>82</v>
      </c>
      <c r="D32" s="1699">
        <f>SUM(D4:D31)</f>
        <v>1</v>
      </c>
      <c r="E32" s="3120"/>
      <c r="F32" s="1688"/>
      <c r="G32" s="1688"/>
      <c r="H32" s="1688"/>
      <c r="I32" s="1688"/>
      <c r="J32" s="1688"/>
      <c r="K32" s="1688"/>
      <c r="L32" s="1688"/>
      <c r="M32" s="1688"/>
      <c r="N32" s="1688"/>
      <c r="O32" s="1688"/>
      <c r="P32" s="3117"/>
      <c r="Q32" s="3117"/>
      <c r="R32" s="3117"/>
      <c r="S32" s="3117"/>
      <c r="T32" s="3117"/>
      <c r="U32" s="3117"/>
      <c r="V32" s="3117"/>
      <c r="W32" s="3117"/>
      <c r="X32" s="3117"/>
      <c r="Y32" s="3117"/>
      <c r="Z32" s="3117"/>
    </row>
    <row r="33" spans="1:26" ht="12" customHeight="1" x14ac:dyDescent="0.25">
      <c r="A33" s="1688"/>
      <c r="B33" s="1688"/>
      <c r="C33" s="1688"/>
      <c r="D33" s="1688"/>
      <c r="E33" s="1688"/>
      <c r="F33" s="1688"/>
      <c r="G33" s="1688"/>
      <c r="H33" s="1688"/>
      <c r="I33" s="1688"/>
      <c r="J33" s="1688"/>
      <c r="K33" s="1688"/>
      <c r="L33" s="1688"/>
      <c r="M33" s="1688"/>
      <c r="N33" s="1688"/>
      <c r="O33" s="1688"/>
      <c r="P33" s="3117"/>
      <c r="Q33" s="3117"/>
      <c r="R33" s="3117"/>
      <c r="S33" s="3117"/>
      <c r="T33" s="3117"/>
      <c r="U33" s="3117"/>
      <c r="V33" s="3117"/>
      <c r="W33" s="3117"/>
      <c r="X33" s="3117"/>
      <c r="Y33" s="3117"/>
      <c r="Z33" s="3117"/>
    </row>
    <row r="34" spans="1:26" ht="12" customHeight="1" x14ac:dyDescent="0.25">
      <c r="A34" s="1688"/>
      <c r="B34" s="1688"/>
      <c r="C34" s="1688"/>
      <c r="D34" s="1688"/>
      <c r="E34" s="1688"/>
      <c r="F34" s="1688"/>
      <c r="G34" s="1688"/>
      <c r="H34" s="1688"/>
      <c r="I34" s="1688"/>
      <c r="J34" s="1688"/>
      <c r="K34" s="1688"/>
      <c r="L34" s="1688"/>
      <c r="M34" s="1688"/>
      <c r="N34" s="1688"/>
      <c r="O34" s="1688"/>
      <c r="P34" s="3117"/>
      <c r="Q34" s="3117"/>
      <c r="R34" s="3117"/>
      <c r="S34" s="3117"/>
      <c r="T34" s="3117"/>
      <c r="U34" s="3117"/>
      <c r="V34" s="3117"/>
      <c r="W34" s="3117"/>
      <c r="X34" s="3117"/>
      <c r="Y34" s="3117"/>
      <c r="Z34" s="3117"/>
    </row>
    <row r="35" spans="1:26" ht="12" customHeight="1" x14ac:dyDescent="0.25">
      <c r="A35" s="1688"/>
      <c r="B35" s="1688"/>
      <c r="C35" s="1688"/>
      <c r="D35" s="1688"/>
      <c r="E35" s="1688"/>
      <c r="F35" s="1688"/>
      <c r="G35" s="1688"/>
      <c r="H35" s="1688"/>
      <c r="I35" s="1688"/>
      <c r="J35" s="1688"/>
      <c r="K35" s="1688"/>
      <c r="L35" s="1688"/>
      <c r="M35" s="1688"/>
      <c r="N35" s="1688"/>
      <c r="O35" s="1688"/>
      <c r="P35" s="3117"/>
      <c r="Q35" s="3117"/>
      <c r="R35" s="3117"/>
      <c r="S35" s="3117"/>
      <c r="T35" s="3117"/>
      <c r="U35" s="3117"/>
      <c r="V35" s="3117"/>
      <c r="W35" s="3117"/>
      <c r="X35" s="3117"/>
      <c r="Y35" s="3117"/>
      <c r="Z35" s="3117"/>
    </row>
    <row r="36" spans="1:26" ht="12" customHeight="1" x14ac:dyDescent="0.25">
      <c r="A36" s="1688"/>
      <c r="B36" s="1688"/>
      <c r="C36" s="1688"/>
      <c r="D36" s="1688"/>
      <c r="E36" s="1688"/>
      <c r="F36" s="1688"/>
      <c r="G36" s="1688"/>
      <c r="H36" s="1688"/>
      <c r="I36" s="1688"/>
      <c r="J36" s="1688"/>
      <c r="K36" s="1688"/>
      <c r="L36" s="1688"/>
      <c r="M36" s="1688"/>
      <c r="N36" s="1688"/>
      <c r="O36" s="1688"/>
      <c r="P36" s="3117"/>
      <c r="Q36" s="3117"/>
      <c r="R36" s="3117"/>
      <c r="S36" s="3117"/>
      <c r="T36" s="3117"/>
      <c r="U36" s="3117"/>
      <c r="V36" s="3117"/>
      <c r="W36" s="3117"/>
      <c r="X36" s="3117"/>
      <c r="Y36" s="3117"/>
      <c r="Z36" s="3117"/>
    </row>
    <row r="37" spans="1:26" ht="12" customHeight="1" x14ac:dyDescent="0.25">
      <c r="A37" s="1688"/>
      <c r="B37" s="1688"/>
      <c r="C37" s="1688"/>
      <c r="D37" s="1688"/>
      <c r="E37" s="1688"/>
      <c r="F37" s="1688"/>
      <c r="G37" s="1688"/>
      <c r="H37" s="1688"/>
      <c r="I37" s="1688"/>
      <c r="J37" s="1688"/>
      <c r="K37" s="1688"/>
      <c r="L37" s="1688"/>
      <c r="M37" s="1688"/>
      <c r="N37" s="1688"/>
      <c r="O37" s="1688"/>
      <c r="P37" s="3117"/>
      <c r="Q37" s="3117"/>
      <c r="R37" s="3117"/>
      <c r="S37" s="3117"/>
      <c r="T37" s="3117"/>
      <c r="U37" s="3117"/>
      <c r="V37" s="3117"/>
      <c r="W37" s="3117"/>
      <c r="X37" s="3117"/>
      <c r="Y37" s="3117"/>
      <c r="Z37" s="3117"/>
    </row>
    <row r="38" spans="1:26" ht="12" customHeight="1" x14ac:dyDescent="0.25">
      <c r="A38" s="1688"/>
      <c r="B38" s="1688"/>
      <c r="C38" s="1688"/>
      <c r="D38" s="1688"/>
      <c r="E38" s="1688"/>
      <c r="F38" s="1688"/>
      <c r="G38" s="1688"/>
      <c r="H38" s="1688"/>
      <c r="I38" s="1688"/>
      <c r="J38" s="1688"/>
      <c r="K38" s="1688"/>
      <c r="L38" s="1688"/>
      <c r="M38" s="1688"/>
      <c r="N38" s="1688"/>
      <c r="O38" s="1688"/>
      <c r="P38" s="3117"/>
      <c r="Q38" s="3117"/>
      <c r="R38" s="3117"/>
      <c r="S38" s="3117"/>
      <c r="T38" s="3117"/>
      <c r="U38" s="3117"/>
      <c r="V38" s="3117"/>
      <c r="W38" s="3117"/>
      <c r="X38" s="3117"/>
      <c r="Y38" s="3117"/>
      <c r="Z38" s="3117"/>
    </row>
    <row r="39" spans="1:26" ht="12" customHeight="1" x14ac:dyDescent="0.25">
      <c r="A39" s="1688"/>
      <c r="B39" s="1688"/>
      <c r="C39" s="1688"/>
      <c r="D39" s="1688"/>
      <c r="E39" s="1688"/>
      <c r="F39" s="1688"/>
      <c r="G39" s="1688"/>
      <c r="H39" s="1688"/>
      <c r="I39" s="1688"/>
      <c r="J39" s="1688"/>
      <c r="K39" s="1688"/>
      <c r="L39" s="1688"/>
      <c r="M39" s="1688"/>
      <c r="N39" s="1688"/>
      <c r="O39" s="1688"/>
      <c r="P39" s="3117"/>
      <c r="Q39" s="3117"/>
      <c r="R39" s="3117"/>
      <c r="S39" s="3117"/>
      <c r="T39" s="3117"/>
      <c r="U39" s="3117"/>
      <c r="V39" s="3117"/>
      <c r="W39" s="3117"/>
      <c r="X39" s="3117"/>
      <c r="Y39" s="3117"/>
      <c r="Z39" s="3117"/>
    </row>
    <row r="40" spans="1:26" ht="12" customHeight="1" x14ac:dyDescent="0.25">
      <c r="A40" s="1688"/>
      <c r="B40" s="1688"/>
      <c r="C40" s="1688"/>
      <c r="D40" s="1688"/>
      <c r="E40" s="1688"/>
      <c r="F40" s="1688"/>
      <c r="G40" s="1688"/>
      <c r="H40" s="1688"/>
      <c r="I40" s="1688"/>
      <c r="J40" s="1688"/>
      <c r="K40" s="1688"/>
      <c r="L40" s="1688"/>
      <c r="M40" s="1688"/>
      <c r="N40" s="1688"/>
      <c r="O40" s="1688"/>
      <c r="P40" s="3117"/>
      <c r="Q40" s="3117"/>
      <c r="R40" s="3117"/>
      <c r="S40" s="3117"/>
      <c r="T40" s="3117"/>
      <c r="U40" s="3117"/>
      <c r="V40" s="3117"/>
      <c r="W40" s="3117"/>
      <c r="X40" s="3117"/>
      <c r="Y40" s="3117"/>
      <c r="Z40" s="3117"/>
    </row>
    <row r="41" spans="1:26" ht="12" customHeight="1" x14ac:dyDescent="0.25">
      <c r="A41" s="1688"/>
      <c r="B41" s="1688"/>
      <c r="C41" s="1688"/>
      <c r="D41" s="1688"/>
      <c r="E41" s="1688"/>
      <c r="F41" s="1688"/>
      <c r="G41" s="1688"/>
      <c r="H41" s="1688"/>
      <c r="I41" s="1688"/>
      <c r="J41" s="1688"/>
      <c r="K41" s="1688"/>
      <c r="L41" s="1688"/>
      <c r="M41" s="1688"/>
      <c r="N41" s="1688"/>
      <c r="O41" s="1688"/>
      <c r="P41" s="3117"/>
      <c r="Q41" s="3117"/>
      <c r="R41" s="3117"/>
      <c r="S41" s="3117"/>
      <c r="T41" s="3117"/>
      <c r="U41" s="3117"/>
      <c r="V41" s="3117"/>
      <c r="W41" s="3117"/>
      <c r="X41" s="3117"/>
      <c r="Y41" s="3117"/>
      <c r="Z41" s="3117"/>
    </row>
    <row r="42" spans="1:26" ht="12" customHeight="1" x14ac:dyDescent="0.25">
      <c r="A42" s="1688"/>
      <c r="B42" s="1688"/>
      <c r="C42" s="1688"/>
      <c r="D42" s="1688"/>
      <c r="E42" s="1688"/>
      <c r="F42" s="1688"/>
      <c r="G42" s="1688"/>
      <c r="H42" s="1688"/>
      <c r="I42" s="1688"/>
      <c r="J42" s="1688"/>
      <c r="K42" s="1688"/>
      <c r="L42" s="1688"/>
      <c r="M42" s="1688"/>
      <c r="N42" s="1688"/>
      <c r="O42" s="1688"/>
      <c r="P42" s="3117"/>
      <c r="Q42" s="3117"/>
      <c r="R42" s="3117"/>
      <c r="S42" s="3117"/>
      <c r="T42" s="3117"/>
      <c r="U42" s="3117"/>
      <c r="V42" s="3117"/>
      <c r="W42" s="3117"/>
      <c r="X42" s="3117"/>
      <c r="Y42" s="3117"/>
      <c r="Z42" s="3117"/>
    </row>
    <row r="43" spans="1:26" ht="12" customHeight="1" x14ac:dyDescent="0.25">
      <c r="A43" s="1688"/>
      <c r="B43" s="1688"/>
      <c r="C43" s="1688"/>
      <c r="D43" s="1688"/>
      <c r="E43" s="1688"/>
      <c r="F43" s="1688"/>
      <c r="G43" s="1688"/>
      <c r="H43" s="1688"/>
      <c r="I43" s="1688"/>
      <c r="J43" s="1688"/>
      <c r="K43" s="1688"/>
      <c r="L43" s="1688"/>
      <c r="M43" s="1688"/>
      <c r="N43" s="1688"/>
      <c r="O43" s="1688"/>
      <c r="P43" s="3117"/>
      <c r="Q43" s="3117"/>
      <c r="R43" s="3117"/>
      <c r="S43" s="3117"/>
      <c r="T43" s="3117"/>
      <c r="U43" s="3117"/>
      <c r="V43" s="3117"/>
      <c r="W43" s="3117"/>
      <c r="X43" s="3117"/>
      <c r="Y43" s="3117"/>
      <c r="Z43" s="3117"/>
    </row>
    <row r="44" spans="1:26" ht="12" customHeight="1" x14ac:dyDescent="0.25">
      <c r="A44" s="1688"/>
      <c r="B44" s="1688"/>
      <c r="C44" s="1688"/>
      <c r="D44" s="1688"/>
      <c r="E44" s="1688"/>
      <c r="F44" s="1688"/>
      <c r="G44" s="1688"/>
      <c r="H44" s="1688"/>
      <c r="I44" s="1688"/>
      <c r="J44" s="1688"/>
      <c r="K44" s="1688"/>
      <c r="L44" s="1688"/>
      <c r="M44" s="1688"/>
      <c r="N44" s="1688"/>
      <c r="O44" s="1688"/>
      <c r="P44" s="3117"/>
      <c r="Q44" s="3117"/>
      <c r="R44" s="3117"/>
      <c r="S44" s="3117"/>
      <c r="T44" s="3117"/>
      <c r="U44" s="3117"/>
      <c r="V44" s="3117"/>
      <c r="W44" s="3117"/>
      <c r="X44" s="3117"/>
      <c r="Y44" s="3117"/>
      <c r="Z44" s="3117"/>
    </row>
    <row r="45" spans="1:26" ht="12" customHeight="1" x14ac:dyDescent="0.25">
      <c r="A45" s="1688"/>
      <c r="B45" s="1688"/>
      <c r="C45" s="1688"/>
      <c r="D45" s="1688"/>
      <c r="E45" s="1688"/>
      <c r="F45" s="1688"/>
      <c r="G45" s="1688"/>
      <c r="H45" s="1688"/>
      <c r="I45" s="1688"/>
      <c r="J45" s="1688"/>
      <c r="K45" s="1688"/>
      <c r="L45" s="1688"/>
      <c r="M45" s="1688"/>
      <c r="N45" s="1688"/>
      <c r="O45" s="1688"/>
      <c r="P45" s="3117"/>
      <c r="Q45" s="3117"/>
      <c r="R45" s="3117"/>
      <c r="S45" s="3117"/>
      <c r="T45" s="3117"/>
      <c r="U45" s="3117"/>
      <c r="V45" s="3117"/>
      <c r="W45" s="3117"/>
      <c r="X45" s="3117"/>
      <c r="Y45" s="3117"/>
      <c r="Z45" s="3117"/>
    </row>
    <row r="46" spans="1:26" ht="12" customHeight="1" x14ac:dyDescent="0.25">
      <c r="A46" s="1688"/>
      <c r="B46" s="1688"/>
      <c r="C46" s="1688"/>
      <c r="D46" s="1688"/>
      <c r="E46" s="1688"/>
      <c r="F46" s="1688"/>
      <c r="G46" s="1688"/>
      <c r="H46" s="1688"/>
      <c r="I46" s="1688"/>
      <c r="J46" s="1688"/>
      <c r="K46" s="1688"/>
      <c r="L46" s="1688"/>
      <c r="M46" s="1688"/>
      <c r="N46" s="1688"/>
      <c r="O46" s="1688"/>
      <c r="P46" s="3117"/>
      <c r="Q46" s="3117"/>
      <c r="R46" s="3117"/>
      <c r="S46" s="3117"/>
      <c r="T46" s="3117"/>
      <c r="U46" s="3117"/>
      <c r="V46" s="3117"/>
      <c r="W46" s="3117"/>
      <c r="X46" s="3117"/>
      <c r="Y46" s="3117"/>
      <c r="Z46" s="3117"/>
    </row>
    <row r="47" spans="1:26" ht="12" customHeight="1" x14ac:dyDescent="0.25">
      <c r="A47" s="1688"/>
      <c r="B47" s="1688"/>
      <c r="C47" s="1688"/>
      <c r="D47" s="1688"/>
      <c r="E47" s="1688"/>
      <c r="F47" s="1688"/>
      <c r="G47" s="1688"/>
      <c r="H47" s="1688"/>
      <c r="I47" s="1688"/>
      <c r="J47" s="1688"/>
      <c r="K47" s="1688"/>
      <c r="L47" s="1688"/>
      <c r="M47" s="1688"/>
      <c r="N47" s="1688"/>
      <c r="O47" s="1688"/>
      <c r="P47" s="3117"/>
      <c r="Q47" s="3117"/>
      <c r="R47" s="3117"/>
      <c r="S47" s="3117"/>
      <c r="T47" s="3117"/>
      <c r="U47" s="3117"/>
      <c r="V47" s="3117"/>
      <c r="W47" s="3117"/>
      <c r="X47" s="3117"/>
      <c r="Y47" s="3117"/>
      <c r="Z47" s="3117"/>
    </row>
    <row r="48" spans="1:26" ht="12" customHeight="1" x14ac:dyDescent="0.25">
      <c r="A48" s="1688"/>
      <c r="B48" s="1688"/>
      <c r="C48" s="1688"/>
      <c r="D48" s="1688"/>
      <c r="E48" s="1688"/>
      <c r="F48" s="1688"/>
      <c r="G48" s="1688"/>
      <c r="H48" s="1688"/>
      <c r="I48" s="1688"/>
      <c r="J48" s="1688"/>
      <c r="K48" s="1688"/>
      <c r="L48" s="1688"/>
      <c r="M48" s="1688"/>
      <c r="N48" s="1688"/>
      <c r="O48" s="1688"/>
      <c r="P48" s="3117"/>
      <c r="Q48" s="3117"/>
      <c r="R48" s="3117"/>
      <c r="S48" s="3117"/>
      <c r="T48" s="3117"/>
      <c r="U48" s="3117"/>
      <c r="V48" s="3117"/>
      <c r="W48" s="3117"/>
      <c r="X48" s="3117"/>
      <c r="Y48" s="3117"/>
      <c r="Z48" s="3117"/>
    </row>
    <row r="49" spans="1:26" ht="12" customHeight="1" x14ac:dyDescent="0.25">
      <c r="A49" s="1688"/>
      <c r="B49" s="1688"/>
      <c r="C49" s="1688"/>
      <c r="D49" s="1688"/>
      <c r="E49" s="1688"/>
      <c r="F49" s="1688"/>
      <c r="G49" s="1688"/>
      <c r="H49" s="1688"/>
      <c r="I49" s="1688"/>
      <c r="J49" s="1688"/>
      <c r="K49" s="1688"/>
      <c r="L49" s="1688"/>
      <c r="M49" s="1688"/>
      <c r="N49" s="1688"/>
      <c r="O49" s="1688"/>
      <c r="P49" s="3117"/>
      <c r="Q49" s="3117"/>
      <c r="R49" s="3117"/>
      <c r="S49" s="3117"/>
      <c r="T49" s="3117"/>
      <c r="U49" s="3117"/>
      <c r="V49" s="3117"/>
      <c r="W49" s="3117"/>
      <c r="X49" s="3117"/>
      <c r="Y49" s="3117"/>
      <c r="Z49" s="3117"/>
    </row>
    <row r="50" spans="1:26" ht="12" customHeight="1" x14ac:dyDescent="0.25">
      <c r="A50" s="1688"/>
      <c r="B50" s="1688"/>
      <c r="C50" s="1688"/>
      <c r="D50" s="1688"/>
      <c r="E50" s="1688"/>
      <c r="F50" s="1688"/>
      <c r="G50" s="1688"/>
      <c r="H50" s="1688"/>
      <c r="I50" s="1688"/>
      <c r="J50" s="1688"/>
      <c r="K50" s="1688"/>
      <c r="L50" s="1688"/>
      <c r="M50" s="1688"/>
      <c r="N50" s="1688"/>
      <c r="O50" s="1688"/>
      <c r="P50" s="3117"/>
      <c r="Q50" s="3117"/>
      <c r="R50" s="3117"/>
      <c r="S50" s="3117"/>
      <c r="T50" s="3117"/>
      <c r="U50" s="3117"/>
      <c r="V50" s="3117"/>
      <c r="W50" s="3117"/>
      <c r="X50" s="3117"/>
      <c r="Y50" s="3117"/>
      <c r="Z50" s="3117"/>
    </row>
    <row r="51" spans="1:26" ht="12" customHeight="1" x14ac:dyDescent="0.25">
      <c r="A51" s="1688"/>
      <c r="B51" s="1688"/>
      <c r="C51" s="1688"/>
      <c r="D51" s="1688"/>
      <c r="E51" s="1688"/>
      <c r="F51" s="1688"/>
      <c r="G51" s="1688"/>
      <c r="H51" s="1688"/>
      <c r="I51" s="1688"/>
      <c r="J51" s="1688"/>
      <c r="K51" s="1688"/>
      <c r="L51" s="1688"/>
      <c r="M51" s="1688"/>
      <c r="N51" s="1688"/>
      <c r="O51" s="1688"/>
      <c r="P51" s="3117"/>
      <c r="Q51" s="3117"/>
      <c r="R51" s="3117"/>
      <c r="S51" s="3117"/>
      <c r="T51" s="3117"/>
      <c r="U51" s="3117"/>
      <c r="V51" s="3117"/>
      <c r="W51" s="3117"/>
      <c r="X51" s="3117"/>
      <c r="Y51" s="3117"/>
      <c r="Z51" s="3117"/>
    </row>
    <row r="52" spans="1:26" ht="12" customHeight="1" x14ac:dyDescent="0.25">
      <c r="A52" s="1688"/>
      <c r="B52" s="1688"/>
      <c r="C52" s="1688"/>
      <c r="D52" s="1688"/>
      <c r="E52" s="1688"/>
      <c r="F52" s="1688"/>
      <c r="G52" s="1688"/>
      <c r="H52" s="1688"/>
      <c r="I52" s="1688"/>
      <c r="J52" s="1688"/>
      <c r="K52" s="1688"/>
      <c r="L52" s="1688"/>
      <c r="M52" s="1688"/>
      <c r="N52" s="1688"/>
      <c r="O52" s="1688"/>
      <c r="P52" s="3117"/>
      <c r="Q52" s="3117"/>
      <c r="R52" s="3117"/>
      <c r="S52" s="3117"/>
      <c r="T52" s="3117"/>
      <c r="U52" s="3117"/>
      <c r="V52" s="3117"/>
      <c r="W52" s="3117"/>
      <c r="X52" s="3117"/>
      <c r="Y52" s="3117"/>
      <c r="Z52" s="3117"/>
    </row>
    <row r="53" spans="1:26" ht="12" customHeight="1" x14ac:dyDescent="0.25">
      <c r="A53" s="1688"/>
      <c r="B53" s="1688"/>
      <c r="C53" s="1688"/>
      <c r="D53" s="1688"/>
      <c r="E53" s="1688"/>
      <c r="F53" s="1688"/>
      <c r="G53" s="1688"/>
      <c r="H53" s="1688"/>
      <c r="I53" s="1688"/>
      <c r="J53" s="1688"/>
      <c r="K53" s="1688"/>
      <c r="L53" s="1688"/>
      <c r="M53" s="1688"/>
      <c r="N53" s="1688"/>
      <c r="O53" s="1688"/>
      <c r="P53" s="3117"/>
      <c r="Q53" s="3117"/>
      <c r="R53" s="3117"/>
      <c r="S53" s="3117"/>
      <c r="T53" s="3117"/>
      <c r="U53" s="3117"/>
      <c r="V53" s="3117"/>
      <c r="W53" s="3117"/>
      <c r="X53" s="3117"/>
      <c r="Y53" s="3117"/>
      <c r="Z53" s="3117"/>
    </row>
    <row r="54" spans="1:26" ht="12" customHeight="1" x14ac:dyDescent="0.25">
      <c r="A54" s="1688"/>
      <c r="B54" s="1688"/>
      <c r="C54" s="1688"/>
      <c r="D54" s="1688"/>
      <c r="E54" s="1688"/>
      <c r="F54" s="1688"/>
      <c r="G54" s="1688"/>
      <c r="H54" s="1688"/>
      <c r="I54" s="1688"/>
      <c r="J54" s="1688"/>
      <c r="K54" s="1688"/>
      <c r="L54" s="1688"/>
      <c r="M54" s="1688"/>
      <c r="N54" s="1688"/>
      <c r="O54" s="1688"/>
      <c r="P54" s="3117"/>
      <c r="Q54" s="3117"/>
      <c r="R54" s="3117"/>
      <c r="S54" s="3117"/>
      <c r="T54" s="3117"/>
      <c r="U54" s="3117"/>
      <c r="V54" s="3117"/>
      <c r="W54" s="3117"/>
      <c r="X54" s="3117"/>
      <c r="Y54" s="3117"/>
      <c r="Z54" s="3117"/>
    </row>
    <row r="55" spans="1:26" ht="12" customHeight="1" x14ac:dyDescent="0.25">
      <c r="A55" s="1688"/>
      <c r="B55" s="1688"/>
      <c r="C55" s="1688"/>
      <c r="D55" s="1688"/>
      <c r="E55" s="1688"/>
      <c r="F55" s="1688"/>
      <c r="G55" s="1688"/>
      <c r="H55" s="1688"/>
      <c r="I55" s="1688"/>
      <c r="J55" s="1688"/>
      <c r="K55" s="1688"/>
      <c r="L55" s="1688"/>
      <c r="M55" s="1688"/>
      <c r="N55" s="1688"/>
      <c r="O55" s="1688"/>
      <c r="P55" s="3117"/>
      <c r="Q55" s="3117"/>
      <c r="R55" s="3117"/>
      <c r="S55" s="3117"/>
      <c r="T55" s="3117"/>
      <c r="U55" s="3117"/>
      <c r="V55" s="3117"/>
      <c r="W55" s="3117"/>
      <c r="X55" s="3117"/>
      <c r="Y55" s="3117"/>
      <c r="Z55" s="3117"/>
    </row>
    <row r="56" spans="1:26" ht="12" customHeight="1" x14ac:dyDescent="0.25">
      <c r="A56" s="1688"/>
      <c r="B56" s="1688"/>
      <c r="C56" s="1688"/>
      <c r="D56" s="1688"/>
      <c r="E56" s="1688"/>
      <c r="F56" s="1688"/>
      <c r="G56" s="1688"/>
      <c r="H56" s="1688"/>
      <c r="I56" s="1688"/>
      <c r="J56" s="1688"/>
      <c r="K56" s="1688"/>
      <c r="L56" s="1688"/>
      <c r="M56" s="1688"/>
      <c r="N56" s="1688"/>
      <c r="O56" s="1688"/>
      <c r="P56" s="3117"/>
      <c r="Q56" s="3117"/>
      <c r="R56" s="3117"/>
      <c r="S56" s="3117"/>
      <c r="T56" s="3117"/>
      <c r="U56" s="3117"/>
      <c r="V56" s="3117"/>
      <c r="W56" s="3117"/>
      <c r="X56" s="3117"/>
      <c r="Y56" s="3117"/>
      <c r="Z56" s="3117"/>
    </row>
    <row r="57" spans="1:26" ht="12" customHeight="1" x14ac:dyDescent="0.25">
      <c r="A57" s="1688"/>
      <c r="B57" s="1688"/>
      <c r="C57" s="1688"/>
      <c r="D57" s="1688"/>
      <c r="E57" s="1688"/>
      <c r="F57" s="1688"/>
      <c r="G57" s="1688"/>
      <c r="H57" s="1688"/>
      <c r="I57" s="1688"/>
      <c r="J57" s="1688"/>
      <c r="K57" s="1688"/>
      <c r="L57" s="1688"/>
      <c r="M57" s="1688"/>
      <c r="N57" s="1688"/>
      <c r="O57" s="1688"/>
      <c r="P57" s="3117"/>
      <c r="Q57" s="3117"/>
      <c r="R57" s="3117"/>
      <c r="S57" s="3117"/>
      <c r="T57" s="3117"/>
      <c r="U57" s="3117"/>
      <c r="V57" s="3117"/>
      <c r="W57" s="3117"/>
      <c r="X57" s="3117"/>
      <c r="Y57" s="3117"/>
      <c r="Z57" s="3117"/>
    </row>
    <row r="58" spans="1:26" ht="12" customHeight="1" x14ac:dyDescent="0.25">
      <c r="A58" s="1688"/>
      <c r="B58" s="1688"/>
      <c r="C58" s="1688"/>
      <c r="D58" s="1688"/>
      <c r="E58" s="1688"/>
      <c r="F58" s="1688"/>
      <c r="G58" s="1688"/>
      <c r="H58" s="1688"/>
      <c r="I58" s="1688"/>
      <c r="J58" s="1688"/>
      <c r="K58" s="1688"/>
      <c r="L58" s="1688"/>
      <c r="M58" s="1688"/>
      <c r="N58" s="1688"/>
      <c r="O58" s="1688"/>
      <c r="P58" s="3117"/>
      <c r="Q58" s="3117"/>
      <c r="R58" s="3117"/>
      <c r="S58" s="3117"/>
      <c r="T58" s="3117"/>
      <c r="U58" s="3117"/>
      <c r="V58" s="3117"/>
      <c r="W58" s="3117"/>
      <c r="X58" s="3117"/>
      <c r="Y58" s="3117"/>
      <c r="Z58" s="3117"/>
    </row>
    <row r="59" spans="1:26" ht="12" customHeight="1" x14ac:dyDescent="0.25">
      <c r="A59" s="1688"/>
      <c r="B59" s="1688"/>
      <c r="C59" s="1688"/>
      <c r="D59" s="1688"/>
      <c r="E59" s="1688"/>
      <c r="F59" s="1688"/>
      <c r="G59" s="1688"/>
      <c r="H59" s="1688"/>
      <c r="I59" s="1688"/>
      <c r="J59" s="1688"/>
      <c r="K59" s="1688"/>
      <c r="L59" s="1688"/>
      <c r="M59" s="1688"/>
      <c r="N59" s="1688"/>
      <c r="O59" s="1688"/>
      <c r="P59" s="3117"/>
      <c r="Q59" s="3117"/>
      <c r="R59" s="3117"/>
      <c r="S59" s="3117"/>
      <c r="T59" s="3117"/>
      <c r="U59" s="3117"/>
      <c r="V59" s="3117"/>
      <c r="W59" s="3117"/>
      <c r="X59" s="3117"/>
      <c r="Y59" s="3117"/>
      <c r="Z59" s="3117"/>
    </row>
    <row r="60" spans="1:26" ht="12" customHeight="1" x14ac:dyDescent="0.25">
      <c r="A60" s="1688"/>
      <c r="B60" s="1688"/>
      <c r="C60" s="1688"/>
      <c r="D60" s="1688"/>
      <c r="E60" s="1688"/>
      <c r="F60" s="1688"/>
      <c r="G60" s="1688"/>
      <c r="H60" s="1688"/>
      <c r="I60" s="1688"/>
      <c r="J60" s="1688"/>
      <c r="K60" s="1688"/>
      <c r="L60" s="1688"/>
      <c r="M60" s="1688"/>
      <c r="N60" s="1688"/>
      <c r="O60" s="1688"/>
      <c r="P60" s="3117"/>
      <c r="Q60" s="3117"/>
      <c r="R60" s="3117"/>
      <c r="S60" s="3117"/>
      <c r="T60" s="3117"/>
      <c r="U60" s="3117"/>
      <c r="V60" s="3117"/>
      <c r="W60" s="3117"/>
      <c r="X60" s="3117"/>
      <c r="Y60" s="3117"/>
      <c r="Z60" s="3117"/>
    </row>
    <row r="61" spans="1:26" ht="12" customHeight="1" x14ac:dyDescent="0.25">
      <c r="A61" s="1688"/>
      <c r="B61" s="1688"/>
      <c r="C61" s="1688"/>
      <c r="D61" s="1688"/>
      <c r="E61" s="1688"/>
      <c r="F61" s="1688"/>
      <c r="G61" s="1688"/>
      <c r="H61" s="1688"/>
      <c r="I61" s="1688"/>
      <c r="J61" s="1688"/>
      <c r="K61" s="1688"/>
      <c r="L61" s="1688"/>
      <c r="M61" s="1688"/>
      <c r="N61" s="1688"/>
      <c r="O61" s="1688"/>
      <c r="P61" s="3117"/>
      <c r="Q61" s="3117"/>
      <c r="R61" s="3117"/>
      <c r="S61" s="3117"/>
      <c r="T61" s="3117"/>
      <c r="U61" s="3117"/>
      <c r="V61" s="3117"/>
      <c r="W61" s="3117"/>
      <c r="X61" s="3117"/>
      <c r="Y61" s="3117"/>
      <c r="Z61" s="3117"/>
    </row>
    <row r="62" spans="1:26" ht="12" customHeight="1" x14ac:dyDescent="0.25">
      <c r="A62" s="1688"/>
      <c r="B62" s="1688"/>
      <c r="C62" s="1688"/>
      <c r="D62" s="1688"/>
      <c r="E62" s="1688"/>
      <c r="F62" s="1688"/>
      <c r="G62" s="1688"/>
      <c r="H62" s="1688"/>
      <c r="I62" s="1688"/>
      <c r="J62" s="1688"/>
      <c r="K62" s="1688"/>
      <c r="L62" s="1688"/>
      <c r="M62" s="1688"/>
      <c r="N62" s="1688"/>
      <c r="O62" s="1688"/>
      <c r="P62" s="3117"/>
      <c r="Q62" s="3117"/>
      <c r="R62" s="3117"/>
      <c r="S62" s="3117"/>
      <c r="T62" s="3117"/>
      <c r="U62" s="3117"/>
      <c r="V62" s="3117"/>
      <c r="W62" s="3117"/>
      <c r="X62" s="3117"/>
      <c r="Y62" s="3117"/>
      <c r="Z62" s="3117"/>
    </row>
    <row r="63" spans="1:26" ht="12" customHeight="1" x14ac:dyDescent="0.25">
      <c r="A63" s="1688"/>
      <c r="B63" s="1688"/>
      <c r="C63" s="1688"/>
      <c r="D63" s="1688"/>
      <c r="E63" s="1688"/>
      <c r="F63" s="1688"/>
      <c r="G63" s="1688"/>
      <c r="H63" s="1688"/>
      <c r="I63" s="1688"/>
      <c r="J63" s="1688"/>
      <c r="K63" s="1688"/>
      <c r="L63" s="1688"/>
      <c r="M63" s="1688"/>
      <c r="N63" s="1688"/>
      <c r="O63" s="1688"/>
      <c r="P63" s="3117"/>
      <c r="Q63" s="3117"/>
      <c r="R63" s="3117"/>
      <c r="S63" s="3117"/>
      <c r="T63" s="3117"/>
      <c r="U63" s="3117"/>
      <c r="V63" s="3117"/>
      <c r="W63" s="3117"/>
      <c r="X63" s="3117"/>
      <c r="Y63" s="3117"/>
      <c r="Z63" s="3117"/>
    </row>
    <row r="64" spans="1:26" ht="12" customHeight="1" x14ac:dyDescent="0.25">
      <c r="A64" s="1688"/>
      <c r="B64" s="1688"/>
      <c r="C64" s="1688"/>
      <c r="D64" s="1688"/>
      <c r="E64" s="1688"/>
      <c r="F64" s="1688"/>
      <c r="G64" s="1688"/>
      <c r="H64" s="1688"/>
      <c r="I64" s="1688"/>
      <c r="J64" s="1688"/>
      <c r="K64" s="1688"/>
      <c r="L64" s="1688"/>
      <c r="M64" s="1688"/>
      <c r="N64" s="1688"/>
      <c r="O64" s="1688"/>
      <c r="P64" s="3117"/>
      <c r="Q64" s="3117"/>
      <c r="R64" s="3117"/>
      <c r="S64" s="3117"/>
      <c r="T64" s="3117"/>
      <c r="U64" s="3117"/>
      <c r="V64" s="3117"/>
      <c r="W64" s="3117"/>
      <c r="X64" s="3117"/>
      <c r="Y64" s="3117"/>
      <c r="Z64" s="3117"/>
    </row>
    <row r="65" spans="1:26" ht="12" customHeight="1" x14ac:dyDescent="0.25">
      <c r="A65" s="1688"/>
      <c r="B65" s="1688"/>
      <c r="C65" s="1688"/>
      <c r="D65" s="1688"/>
      <c r="E65" s="1688"/>
      <c r="F65" s="1688"/>
      <c r="G65" s="1688"/>
      <c r="H65" s="1688"/>
      <c r="I65" s="1688"/>
      <c r="J65" s="1688"/>
      <c r="K65" s="1688"/>
      <c r="L65" s="1688"/>
      <c r="M65" s="1688"/>
      <c r="N65" s="1688"/>
      <c r="O65" s="1688"/>
      <c r="P65" s="3117"/>
      <c r="Q65" s="3117"/>
      <c r="R65" s="3117"/>
      <c r="S65" s="3117"/>
      <c r="T65" s="3117"/>
      <c r="U65" s="3117"/>
      <c r="V65" s="3117"/>
      <c r="W65" s="3117"/>
      <c r="X65" s="3117"/>
      <c r="Y65" s="3117"/>
      <c r="Z65" s="3117"/>
    </row>
    <row r="66" spans="1:26" ht="12" customHeight="1" x14ac:dyDescent="0.25">
      <c r="A66" s="1688"/>
      <c r="B66" s="1688"/>
      <c r="C66" s="1688"/>
      <c r="D66" s="1688"/>
      <c r="E66" s="1688"/>
      <c r="F66" s="1688"/>
      <c r="G66" s="1688"/>
      <c r="H66" s="1688"/>
      <c r="I66" s="1688"/>
      <c r="J66" s="1688"/>
      <c r="K66" s="1688"/>
      <c r="L66" s="1688"/>
      <c r="M66" s="1688"/>
      <c r="N66" s="1688"/>
      <c r="O66" s="1688"/>
      <c r="P66" s="3117"/>
      <c r="Q66" s="3117"/>
      <c r="R66" s="3117"/>
      <c r="S66" s="3117"/>
      <c r="T66" s="3117"/>
      <c r="U66" s="3117"/>
      <c r="V66" s="3117"/>
      <c r="W66" s="3117"/>
      <c r="X66" s="3117"/>
      <c r="Y66" s="3117"/>
      <c r="Z66" s="3117"/>
    </row>
    <row r="67" spans="1:26" ht="12" customHeight="1" x14ac:dyDescent="0.25">
      <c r="A67" s="1688"/>
      <c r="B67" s="1688"/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3117"/>
      <c r="Q67" s="3117"/>
      <c r="R67" s="3117"/>
      <c r="S67" s="3117"/>
      <c r="T67" s="3117"/>
      <c r="U67" s="3117"/>
      <c r="V67" s="3117"/>
      <c r="W67" s="3117"/>
      <c r="X67" s="3117"/>
      <c r="Y67" s="3117"/>
      <c r="Z67" s="3117"/>
    </row>
    <row r="68" spans="1:26" ht="12" customHeight="1" x14ac:dyDescent="0.25">
      <c r="A68" s="1688"/>
      <c r="B68" s="1688"/>
      <c r="C68" s="1688"/>
      <c r="D68" s="1688"/>
      <c r="E68" s="1688"/>
      <c r="F68" s="1688"/>
      <c r="G68" s="1688"/>
      <c r="H68" s="1688"/>
      <c r="I68" s="1688"/>
      <c r="J68" s="1688"/>
      <c r="K68" s="1688"/>
      <c r="L68" s="1688"/>
      <c r="M68" s="1688"/>
      <c r="N68" s="1688"/>
      <c r="O68" s="1688"/>
      <c r="P68" s="3117"/>
      <c r="Q68" s="3117"/>
      <c r="R68" s="3117"/>
      <c r="S68" s="3117"/>
      <c r="T68" s="3117"/>
      <c r="U68" s="3117"/>
      <c r="V68" s="3117"/>
      <c r="W68" s="3117"/>
      <c r="X68" s="3117"/>
      <c r="Y68" s="3117"/>
      <c r="Z68" s="3117"/>
    </row>
    <row r="69" spans="1:26" ht="12" customHeight="1" x14ac:dyDescent="0.25">
      <c r="A69" s="1688"/>
      <c r="B69" s="1688"/>
      <c r="C69" s="1688"/>
      <c r="D69" s="1688"/>
      <c r="E69" s="1688"/>
      <c r="F69" s="1688"/>
      <c r="G69" s="1688"/>
      <c r="H69" s="1688"/>
      <c r="I69" s="1688"/>
      <c r="J69" s="1688"/>
      <c r="K69" s="1688"/>
      <c r="L69" s="1688"/>
      <c r="M69" s="1688"/>
      <c r="N69" s="1688"/>
      <c r="O69" s="1688"/>
      <c r="P69" s="3117"/>
      <c r="Q69" s="3117"/>
      <c r="R69" s="3117"/>
      <c r="S69" s="3117"/>
      <c r="T69" s="3117"/>
      <c r="U69" s="3117"/>
      <c r="V69" s="3117"/>
      <c r="W69" s="3117"/>
      <c r="X69" s="3117"/>
      <c r="Y69" s="3117"/>
      <c r="Z69" s="3117"/>
    </row>
    <row r="70" spans="1:26" ht="12" customHeight="1" x14ac:dyDescent="0.25">
      <c r="A70" s="1688"/>
      <c r="B70" s="1688"/>
      <c r="C70" s="1688"/>
      <c r="D70" s="1688"/>
      <c r="E70" s="1688"/>
      <c r="F70" s="1688"/>
      <c r="G70" s="1688"/>
      <c r="H70" s="1688"/>
      <c r="I70" s="1688"/>
      <c r="J70" s="1688"/>
      <c r="K70" s="1688"/>
      <c r="L70" s="1688"/>
      <c r="M70" s="1688"/>
      <c r="N70" s="1688"/>
      <c r="O70" s="1688"/>
      <c r="P70" s="3117"/>
      <c r="Q70" s="3117"/>
      <c r="R70" s="3117"/>
      <c r="S70" s="3117"/>
      <c r="T70" s="3117"/>
      <c r="U70" s="3117"/>
      <c r="V70" s="3117"/>
      <c r="W70" s="3117"/>
      <c r="X70" s="3117"/>
      <c r="Y70" s="3117"/>
      <c r="Z70" s="3117"/>
    </row>
    <row r="71" spans="1:26" ht="12" customHeight="1" x14ac:dyDescent="0.25">
      <c r="A71" s="1688"/>
      <c r="B71" s="1688"/>
      <c r="C71" s="1688"/>
      <c r="D71" s="1688"/>
      <c r="E71" s="1688"/>
      <c r="F71" s="1688"/>
      <c r="G71" s="1688"/>
      <c r="H71" s="1688"/>
      <c r="I71" s="1688"/>
      <c r="J71" s="1688"/>
      <c r="K71" s="1688"/>
      <c r="L71" s="1688"/>
      <c r="M71" s="1688"/>
      <c r="N71" s="1688"/>
      <c r="O71" s="1688"/>
      <c r="P71" s="3117"/>
      <c r="Q71" s="3117"/>
      <c r="R71" s="3117"/>
      <c r="S71" s="3117"/>
      <c r="T71" s="3117"/>
      <c r="U71" s="3117"/>
      <c r="V71" s="3117"/>
      <c r="W71" s="3117"/>
      <c r="X71" s="3117"/>
      <c r="Y71" s="3117"/>
      <c r="Z71" s="3117"/>
    </row>
    <row r="72" spans="1:26" ht="12" customHeight="1" x14ac:dyDescent="0.25">
      <c r="A72" s="1688"/>
      <c r="B72" s="1688"/>
      <c r="C72" s="1688"/>
      <c r="D72" s="1688"/>
      <c r="E72" s="1688"/>
      <c r="F72" s="1688"/>
      <c r="G72" s="1688"/>
      <c r="H72" s="1688"/>
      <c r="I72" s="1688"/>
      <c r="J72" s="1688"/>
      <c r="K72" s="1688"/>
      <c r="L72" s="1688"/>
      <c r="M72" s="1688"/>
      <c r="N72" s="1688"/>
      <c r="O72" s="1688"/>
      <c r="P72" s="3117"/>
      <c r="Q72" s="3117"/>
      <c r="R72" s="3117"/>
      <c r="S72" s="3117"/>
      <c r="T72" s="3117"/>
      <c r="U72" s="3117"/>
      <c r="V72" s="3117"/>
      <c r="W72" s="3117"/>
      <c r="X72" s="3117"/>
      <c r="Y72" s="3117"/>
      <c r="Z72" s="3117"/>
    </row>
    <row r="73" spans="1:26" ht="12" customHeight="1" x14ac:dyDescent="0.25">
      <c r="A73" s="1688"/>
      <c r="B73" s="1688"/>
      <c r="C73" s="1688"/>
      <c r="D73" s="1688"/>
      <c r="E73" s="1688"/>
      <c r="F73" s="1688"/>
      <c r="G73" s="1688"/>
      <c r="H73" s="1688"/>
      <c r="I73" s="1688"/>
      <c r="J73" s="1688"/>
      <c r="K73" s="1688"/>
      <c r="L73" s="1688"/>
      <c r="M73" s="1688"/>
      <c r="N73" s="1688"/>
      <c r="O73" s="1688"/>
      <c r="P73" s="3117"/>
      <c r="Q73" s="3117"/>
      <c r="R73" s="3117"/>
      <c r="S73" s="3117"/>
      <c r="T73" s="3117"/>
      <c r="U73" s="3117"/>
      <c r="V73" s="3117"/>
      <c r="W73" s="3117"/>
      <c r="X73" s="3117"/>
      <c r="Y73" s="3117"/>
      <c r="Z73" s="3117"/>
    </row>
    <row r="74" spans="1:26" ht="12" customHeight="1" x14ac:dyDescent="0.25">
      <c r="A74" s="1688"/>
      <c r="B74" s="1688"/>
      <c r="C74" s="1688"/>
      <c r="D74" s="1688"/>
      <c r="E74" s="1688"/>
      <c r="F74" s="1688"/>
      <c r="G74" s="1688"/>
      <c r="H74" s="1688"/>
      <c r="I74" s="1688"/>
      <c r="J74" s="1688"/>
      <c r="K74" s="1688"/>
      <c r="L74" s="1688"/>
      <c r="M74" s="1688"/>
      <c r="N74" s="1688"/>
      <c r="O74" s="1688"/>
      <c r="P74" s="3117"/>
      <c r="Q74" s="3117"/>
      <c r="R74" s="3117"/>
      <c r="S74" s="3117"/>
      <c r="T74" s="3117"/>
      <c r="U74" s="3117"/>
      <c r="V74" s="3117"/>
      <c r="W74" s="3117"/>
      <c r="X74" s="3117"/>
      <c r="Y74" s="3117"/>
      <c r="Z74" s="3117"/>
    </row>
    <row r="75" spans="1:26" ht="12" customHeight="1" x14ac:dyDescent="0.25">
      <c r="A75" s="1688"/>
      <c r="B75" s="1688"/>
      <c r="C75" s="1688"/>
      <c r="D75" s="1688"/>
      <c r="E75" s="1688"/>
      <c r="F75" s="1688"/>
      <c r="G75" s="1688"/>
      <c r="H75" s="1688"/>
      <c r="I75" s="1688"/>
      <c r="J75" s="1688"/>
      <c r="K75" s="1688"/>
      <c r="L75" s="1688"/>
      <c r="M75" s="1688"/>
      <c r="N75" s="1688"/>
      <c r="O75" s="1688"/>
      <c r="P75" s="3117"/>
      <c r="Q75" s="3117"/>
      <c r="R75" s="3117"/>
      <c r="S75" s="3117"/>
      <c r="T75" s="3117"/>
      <c r="U75" s="3117"/>
      <c r="V75" s="3117"/>
      <c r="W75" s="3117"/>
      <c r="X75" s="3117"/>
      <c r="Y75" s="3117"/>
      <c r="Z75" s="3117"/>
    </row>
    <row r="76" spans="1:26" ht="12" customHeight="1" x14ac:dyDescent="0.25">
      <c r="A76" s="1688"/>
      <c r="B76" s="1688"/>
      <c r="C76" s="1688"/>
      <c r="D76" s="1688"/>
      <c r="E76" s="1688"/>
      <c r="F76" s="1688"/>
      <c r="G76" s="1688"/>
      <c r="H76" s="1688"/>
      <c r="I76" s="1688"/>
      <c r="J76" s="1688"/>
      <c r="K76" s="1688"/>
      <c r="L76" s="1688"/>
      <c r="M76" s="1688"/>
      <c r="N76" s="1688"/>
      <c r="O76" s="1688"/>
      <c r="P76" s="3117"/>
      <c r="Q76" s="3117"/>
      <c r="R76" s="3117"/>
      <c r="S76" s="3117"/>
      <c r="T76" s="3117"/>
      <c r="U76" s="3117"/>
      <c r="V76" s="3117"/>
      <c r="W76" s="3117"/>
      <c r="X76" s="3117"/>
      <c r="Y76" s="3117"/>
      <c r="Z76" s="3117"/>
    </row>
    <row r="77" spans="1:26" ht="12" customHeight="1" x14ac:dyDescent="0.25">
      <c r="A77" s="1688"/>
      <c r="B77" s="1688"/>
      <c r="C77" s="1688"/>
      <c r="D77" s="1688"/>
      <c r="E77" s="1688"/>
      <c r="F77" s="1688"/>
      <c r="G77" s="1688"/>
      <c r="H77" s="1688"/>
      <c r="I77" s="1688"/>
      <c r="J77" s="1688"/>
      <c r="K77" s="1688"/>
      <c r="L77" s="1688"/>
      <c r="M77" s="1688"/>
      <c r="N77" s="1688"/>
      <c r="O77" s="1688"/>
      <c r="P77" s="3117"/>
      <c r="Q77" s="3117"/>
      <c r="R77" s="3117"/>
      <c r="S77" s="3117"/>
      <c r="T77" s="3117"/>
      <c r="U77" s="3117"/>
      <c r="V77" s="3117"/>
      <c r="W77" s="3117"/>
      <c r="X77" s="3117"/>
      <c r="Y77" s="3117"/>
      <c r="Z77" s="3117"/>
    </row>
    <row r="78" spans="1:26" ht="12" customHeight="1" x14ac:dyDescent="0.25">
      <c r="A78" s="1688"/>
      <c r="B78" s="1688"/>
      <c r="C78" s="1688"/>
      <c r="D78" s="1688"/>
      <c r="E78" s="1688"/>
      <c r="F78" s="1688"/>
      <c r="G78" s="1688"/>
      <c r="H78" s="1688"/>
      <c r="I78" s="1688"/>
      <c r="J78" s="1688"/>
      <c r="K78" s="1688"/>
      <c r="L78" s="1688"/>
      <c r="M78" s="1688"/>
      <c r="N78" s="1688"/>
      <c r="O78" s="1688"/>
      <c r="P78" s="3117"/>
      <c r="Q78" s="3117"/>
      <c r="R78" s="3117"/>
      <c r="S78" s="3117"/>
      <c r="T78" s="3117"/>
      <c r="U78" s="3117"/>
      <c r="V78" s="3117"/>
      <c r="W78" s="3117"/>
      <c r="X78" s="3117"/>
      <c r="Y78" s="3117"/>
      <c r="Z78" s="3117"/>
    </row>
    <row r="79" spans="1:26" ht="12" customHeight="1" x14ac:dyDescent="0.25">
      <c r="A79" s="1688"/>
      <c r="B79" s="1688"/>
      <c r="C79" s="1688"/>
      <c r="D79" s="1688"/>
      <c r="E79" s="1688"/>
      <c r="F79" s="1688"/>
      <c r="G79" s="1688"/>
      <c r="H79" s="1688"/>
      <c r="I79" s="1688"/>
      <c r="J79" s="1688"/>
      <c r="K79" s="1688"/>
      <c r="L79" s="1688"/>
      <c r="M79" s="1688"/>
      <c r="N79" s="1688"/>
      <c r="O79" s="1688"/>
      <c r="P79" s="3117"/>
      <c r="Q79" s="3117"/>
      <c r="R79" s="3117"/>
      <c r="S79" s="3117"/>
      <c r="T79" s="3117"/>
      <c r="U79" s="3117"/>
      <c r="V79" s="3117"/>
      <c r="W79" s="3117"/>
      <c r="X79" s="3117"/>
      <c r="Y79" s="3117"/>
      <c r="Z79" s="3117"/>
    </row>
    <row r="80" spans="1:26" ht="12" customHeight="1" x14ac:dyDescent="0.25">
      <c r="A80" s="1688"/>
      <c r="B80" s="1688"/>
      <c r="C80" s="1688"/>
      <c r="D80" s="1688"/>
      <c r="E80" s="1688"/>
      <c r="F80" s="1688"/>
      <c r="G80" s="1688"/>
      <c r="H80" s="1688"/>
      <c r="I80" s="1688"/>
      <c r="J80" s="1688"/>
      <c r="K80" s="1688"/>
      <c r="L80" s="1688"/>
      <c r="M80" s="1688"/>
      <c r="N80" s="1688"/>
      <c r="O80" s="1688"/>
      <c r="P80" s="3117"/>
      <c r="Q80" s="3117"/>
      <c r="R80" s="3117"/>
      <c r="S80" s="3117"/>
      <c r="T80" s="3117"/>
      <c r="U80" s="3117"/>
      <c r="V80" s="3117"/>
      <c r="W80" s="3117"/>
      <c r="X80" s="3117"/>
      <c r="Y80" s="3117"/>
      <c r="Z80" s="3117"/>
    </row>
    <row r="81" spans="1:26" ht="12" customHeight="1" x14ac:dyDescent="0.25">
      <c r="A81" s="1688"/>
      <c r="B81" s="1688"/>
      <c r="C81" s="1688"/>
      <c r="D81" s="1688"/>
      <c r="E81" s="1688"/>
      <c r="F81" s="1688"/>
      <c r="G81" s="1688"/>
      <c r="H81" s="1688"/>
      <c r="I81" s="1688"/>
      <c r="J81" s="1688"/>
      <c r="K81" s="1688"/>
      <c r="L81" s="1688"/>
      <c r="M81" s="1688"/>
      <c r="N81" s="1688"/>
      <c r="O81" s="1688"/>
      <c r="P81" s="3117"/>
      <c r="Q81" s="3117"/>
      <c r="R81" s="3117"/>
      <c r="S81" s="3117"/>
      <c r="T81" s="3117"/>
      <c r="U81" s="3117"/>
      <c r="V81" s="3117"/>
      <c r="W81" s="3117"/>
      <c r="X81" s="3117"/>
      <c r="Y81" s="3117"/>
      <c r="Z81" s="3117"/>
    </row>
    <row r="82" spans="1:26" ht="12" customHeight="1" x14ac:dyDescent="0.25">
      <c r="A82" s="1688"/>
      <c r="B82" s="1688"/>
      <c r="C82" s="1688"/>
      <c r="D82" s="1688"/>
      <c r="E82" s="1688"/>
      <c r="F82" s="1688"/>
      <c r="G82" s="1688"/>
      <c r="H82" s="1688"/>
      <c r="I82" s="1688"/>
      <c r="J82" s="1688"/>
      <c r="K82" s="1688"/>
      <c r="L82" s="1688"/>
      <c r="M82" s="1688"/>
      <c r="N82" s="1688"/>
      <c r="O82" s="1688"/>
      <c r="P82" s="3117"/>
      <c r="Q82" s="3117"/>
      <c r="R82" s="3117"/>
      <c r="S82" s="3117"/>
      <c r="T82" s="3117"/>
      <c r="U82" s="3117"/>
      <c r="V82" s="3117"/>
      <c r="W82" s="3117"/>
      <c r="X82" s="3117"/>
      <c r="Y82" s="3117"/>
      <c r="Z82" s="3117"/>
    </row>
    <row r="83" spans="1:26" ht="12" customHeight="1" x14ac:dyDescent="0.25">
      <c r="A83" s="1688"/>
      <c r="B83" s="1688"/>
      <c r="C83" s="1688"/>
      <c r="D83" s="1688"/>
      <c r="E83" s="1688"/>
      <c r="F83" s="1688"/>
      <c r="G83" s="1688"/>
      <c r="H83" s="1688"/>
      <c r="I83" s="1688"/>
      <c r="J83" s="1688"/>
      <c r="K83" s="1688"/>
      <c r="L83" s="1688"/>
      <c r="M83" s="1688"/>
      <c r="N83" s="1688"/>
      <c r="O83" s="1688"/>
      <c r="P83" s="3117"/>
      <c r="Q83" s="3117"/>
      <c r="R83" s="3117"/>
      <c r="S83" s="3117"/>
      <c r="T83" s="3117"/>
      <c r="U83" s="3117"/>
      <c r="V83" s="3117"/>
      <c r="W83" s="3117"/>
      <c r="X83" s="3117"/>
      <c r="Y83" s="3117"/>
      <c r="Z83" s="3117"/>
    </row>
    <row r="84" spans="1:26" ht="12" customHeight="1" x14ac:dyDescent="0.25">
      <c r="A84" s="1688"/>
      <c r="B84" s="1688"/>
      <c r="C84" s="1688"/>
      <c r="D84" s="1688"/>
      <c r="E84" s="1688"/>
      <c r="F84" s="1688"/>
      <c r="G84" s="1688"/>
      <c r="H84" s="1688"/>
      <c r="I84" s="1688"/>
      <c r="J84" s="1688"/>
      <c r="K84" s="1688"/>
      <c r="L84" s="1688"/>
      <c r="M84" s="1688"/>
      <c r="N84" s="1688"/>
      <c r="O84" s="1688"/>
      <c r="P84" s="3117"/>
      <c r="Q84" s="3117"/>
      <c r="R84" s="3117"/>
      <c r="S84" s="3117"/>
      <c r="T84" s="3117"/>
      <c r="U84" s="3117"/>
      <c r="V84" s="3117"/>
      <c r="W84" s="3117"/>
      <c r="X84" s="3117"/>
      <c r="Y84" s="3117"/>
      <c r="Z84" s="3117"/>
    </row>
    <row r="85" spans="1:26" ht="12" customHeight="1" x14ac:dyDescent="0.25">
      <c r="A85" s="1688"/>
      <c r="B85" s="1688"/>
      <c r="C85" s="1688"/>
      <c r="D85" s="1688"/>
      <c r="E85" s="1688"/>
      <c r="F85" s="1688"/>
      <c r="G85" s="1688"/>
      <c r="H85" s="1688"/>
      <c r="I85" s="1688"/>
      <c r="J85" s="1688"/>
      <c r="K85" s="1688"/>
      <c r="L85" s="1688"/>
      <c r="M85" s="1688"/>
      <c r="N85" s="1688"/>
      <c r="O85" s="1688"/>
      <c r="P85" s="3117"/>
      <c r="Q85" s="3117"/>
      <c r="R85" s="3117"/>
      <c r="S85" s="3117"/>
      <c r="T85" s="3117"/>
      <c r="U85" s="3117"/>
      <c r="V85" s="3117"/>
      <c r="W85" s="3117"/>
      <c r="X85" s="3117"/>
      <c r="Y85" s="3117"/>
      <c r="Z85" s="3117"/>
    </row>
    <row r="86" spans="1:26" ht="12" customHeight="1" x14ac:dyDescent="0.25">
      <c r="A86" s="1688"/>
      <c r="B86" s="1688"/>
      <c r="C86" s="1688"/>
      <c r="D86" s="1688"/>
      <c r="E86" s="1688"/>
      <c r="F86" s="1688"/>
      <c r="G86" s="1688"/>
      <c r="H86" s="1688"/>
      <c r="I86" s="1688"/>
      <c r="J86" s="1688"/>
      <c r="K86" s="1688"/>
      <c r="L86" s="1688"/>
      <c r="M86" s="1688"/>
      <c r="N86" s="1688"/>
      <c r="O86" s="1688"/>
      <c r="P86" s="3117"/>
      <c r="Q86" s="3117"/>
      <c r="R86" s="3117"/>
      <c r="S86" s="3117"/>
      <c r="T86" s="3117"/>
      <c r="U86" s="3117"/>
      <c r="V86" s="3117"/>
      <c r="W86" s="3117"/>
      <c r="X86" s="3117"/>
      <c r="Y86" s="3117"/>
      <c r="Z86" s="3117"/>
    </row>
    <row r="87" spans="1:26" ht="12" customHeight="1" x14ac:dyDescent="0.25">
      <c r="A87" s="1688"/>
      <c r="B87" s="1688"/>
      <c r="C87" s="1688"/>
      <c r="D87" s="1688"/>
      <c r="E87" s="1688"/>
      <c r="F87" s="1688"/>
      <c r="G87" s="1688"/>
      <c r="H87" s="1688"/>
      <c r="I87" s="1688"/>
      <c r="J87" s="1688"/>
      <c r="K87" s="1688"/>
      <c r="L87" s="1688"/>
      <c r="M87" s="1688"/>
      <c r="N87" s="1688"/>
      <c r="O87" s="1688"/>
      <c r="P87" s="3117"/>
      <c r="Q87" s="3117"/>
      <c r="R87" s="3117"/>
      <c r="S87" s="3117"/>
      <c r="T87" s="3117"/>
      <c r="U87" s="3117"/>
      <c r="V87" s="3117"/>
      <c r="W87" s="3117"/>
      <c r="X87" s="3117"/>
      <c r="Y87" s="3117"/>
      <c r="Z87" s="3117"/>
    </row>
    <row r="88" spans="1:26" ht="12" customHeight="1" x14ac:dyDescent="0.25">
      <c r="A88" s="1688"/>
      <c r="B88" s="1688"/>
      <c r="C88" s="1688"/>
      <c r="D88" s="1688"/>
      <c r="E88" s="1688"/>
      <c r="F88" s="1688"/>
      <c r="G88" s="1688"/>
      <c r="H88" s="1688"/>
      <c r="I88" s="1688"/>
      <c r="J88" s="1688"/>
      <c r="K88" s="1688"/>
      <c r="L88" s="1688"/>
      <c r="M88" s="1688"/>
      <c r="N88" s="1688"/>
      <c r="O88" s="1688"/>
      <c r="P88" s="3117"/>
      <c r="Q88" s="3117"/>
      <c r="R88" s="3117"/>
      <c r="S88" s="3117"/>
      <c r="T88" s="3117"/>
      <c r="U88" s="3117"/>
      <c r="V88" s="3117"/>
      <c r="W88" s="3117"/>
      <c r="X88" s="3117"/>
      <c r="Y88" s="3117"/>
      <c r="Z88" s="3117"/>
    </row>
    <row r="89" spans="1:26" ht="12" customHeight="1" x14ac:dyDescent="0.25">
      <c r="A89" s="1688"/>
      <c r="B89" s="1688"/>
      <c r="C89" s="1688"/>
      <c r="D89" s="1688"/>
      <c r="E89" s="1688"/>
      <c r="F89" s="1688"/>
      <c r="G89" s="1688"/>
      <c r="H89" s="1688"/>
      <c r="I89" s="1688"/>
      <c r="J89" s="1688"/>
      <c r="K89" s="1688"/>
      <c r="L89" s="1688"/>
      <c r="M89" s="1688"/>
      <c r="N89" s="1688"/>
      <c r="O89" s="1688"/>
      <c r="P89" s="3117"/>
      <c r="Q89" s="3117"/>
      <c r="R89" s="3117"/>
      <c r="S89" s="3117"/>
      <c r="T89" s="3117"/>
      <c r="U89" s="3117"/>
      <c r="V89" s="3117"/>
      <c r="W89" s="3117"/>
      <c r="X89" s="3117"/>
      <c r="Y89" s="3117"/>
      <c r="Z89" s="3117"/>
    </row>
    <row r="90" spans="1:26" ht="12" customHeight="1" x14ac:dyDescent="0.25">
      <c r="A90" s="1688"/>
      <c r="B90" s="1688"/>
      <c r="C90" s="1688"/>
      <c r="D90" s="1688"/>
      <c r="E90" s="1688"/>
      <c r="F90" s="1688"/>
      <c r="G90" s="1688"/>
      <c r="H90" s="1688"/>
      <c r="I90" s="1688"/>
      <c r="J90" s="1688"/>
      <c r="K90" s="1688"/>
      <c r="L90" s="1688"/>
      <c r="M90" s="1688"/>
      <c r="N90" s="1688"/>
      <c r="O90" s="1688"/>
      <c r="P90" s="3117"/>
      <c r="Q90" s="3117"/>
      <c r="R90" s="3117"/>
      <c r="S90" s="3117"/>
      <c r="T90" s="3117"/>
      <c r="U90" s="3117"/>
      <c r="V90" s="3117"/>
      <c r="W90" s="3117"/>
      <c r="X90" s="3117"/>
      <c r="Y90" s="3117"/>
      <c r="Z90" s="3117"/>
    </row>
    <row r="91" spans="1:26" ht="12" customHeight="1" x14ac:dyDescent="0.25">
      <c r="A91" s="1688"/>
      <c r="B91" s="1688"/>
      <c r="C91" s="1688"/>
      <c r="D91" s="1688"/>
      <c r="E91" s="1688"/>
      <c r="F91" s="1688"/>
      <c r="G91" s="1688"/>
      <c r="H91" s="1688"/>
      <c r="I91" s="1688"/>
      <c r="J91" s="1688"/>
      <c r="K91" s="1688"/>
      <c r="L91" s="1688"/>
      <c r="M91" s="1688"/>
      <c r="N91" s="1688"/>
      <c r="O91" s="1688"/>
      <c r="P91" s="3117"/>
      <c r="Q91" s="3117"/>
      <c r="R91" s="3117"/>
      <c r="S91" s="3117"/>
      <c r="T91" s="3117"/>
      <c r="U91" s="3117"/>
      <c r="V91" s="3117"/>
      <c r="W91" s="3117"/>
      <c r="X91" s="3117"/>
      <c r="Y91" s="3117"/>
      <c r="Z91" s="3117"/>
    </row>
    <row r="92" spans="1:26" ht="12" customHeight="1" x14ac:dyDescent="0.25">
      <c r="A92" s="1688"/>
      <c r="B92" s="1688"/>
      <c r="C92" s="1688"/>
      <c r="D92" s="1688"/>
      <c r="E92" s="1688"/>
      <c r="F92" s="1688"/>
      <c r="G92" s="1688"/>
      <c r="H92" s="1688"/>
      <c r="I92" s="1688"/>
      <c r="J92" s="1688"/>
      <c r="K92" s="1688"/>
      <c r="L92" s="1688"/>
      <c r="M92" s="1688"/>
      <c r="N92" s="1688"/>
      <c r="O92" s="1688"/>
      <c r="P92" s="3117"/>
      <c r="Q92" s="3117"/>
      <c r="R92" s="3117"/>
      <c r="S92" s="3117"/>
      <c r="T92" s="3117"/>
      <c r="U92" s="3117"/>
      <c r="V92" s="3117"/>
      <c r="W92" s="3117"/>
      <c r="X92" s="3117"/>
      <c r="Y92" s="3117"/>
      <c r="Z92" s="3117"/>
    </row>
    <row r="93" spans="1:26" ht="12" customHeight="1" x14ac:dyDescent="0.25">
      <c r="A93" s="1688"/>
      <c r="B93" s="1688"/>
      <c r="C93" s="1688"/>
      <c r="D93" s="1688"/>
      <c r="E93" s="1688"/>
      <c r="F93" s="1688"/>
      <c r="G93" s="1688"/>
      <c r="H93" s="1688"/>
      <c r="I93" s="1688"/>
      <c r="J93" s="1688"/>
      <c r="K93" s="1688"/>
      <c r="L93" s="1688"/>
      <c r="M93" s="1688"/>
      <c r="N93" s="1688"/>
      <c r="O93" s="1688"/>
      <c r="P93" s="3117"/>
      <c r="Q93" s="3117"/>
      <c r="R93" s="3117"/>
      <c r="S93" s="3117"/>
      <c r="T93" s="3117"/>
      <c r="U93" s="3117"/>
      <c r="V93" s="3117"/>
      <c r="W93" s="3117"/>
      <c r="X93" s="3117"/>
      <c r="Y93" s="3117"/>
      <c r="Z93" s="3117"/>
    </row>
    <row r="94" spans="1:26" ht="12" customHeight="1" x14ac:dyDescent="0.25">
      <c r="A94" s="1688"/>
      <c r="B94" s="1688"/>
      <c r="C94" s="1688"/>
      <c r="D94" s="1688"/>
      <c r="E94" s="1688"/>
      <c r="F94" s="1688"/>
      <c r="G94" s="1688"/>
      <c r="H94" s="1688"/>
      <c r="I94" s="1688"/>
      <c r="J94" s="1688"/>
      <c r="K94" s="1688"/>
      <c r="L94" s="1688"/>
      <c r="M94" s="1688"/>
      <c r="N94" s="1688"/>
      <c r="O94" s="1688"/>
      <c r="P94" s="3117"/>
      <c r="Q94" s="3117"/>
      <c r="R94" s="3117"/>
      <c r="S94" s="3117"/>
      <c r="T94" s="3117"/>
      <c r="U94" s="3117"/>
      <c r="V94" s="3117"/>
      <c r="W94" s="3117"/>
      <c r="X94" s="3117"/>
      <c r="Y94" s="3117"/>
      <c r="Z94" s="3117"/>
    </row>
    <row r="95" spans="1:26" ht="12" customHeight="1" x14ac:dyDescent="0.25">
      <c r="A95" s="1688"/>
      <c r="B95" s="1688"/>
      <c r="C95" s="1688"/>
      <c r="D95" s="1688"/>
      <c r="E95" s="1688"/>
      <c r="F95" s="1688"/>
      <c r="G95" s="1688"/>
      <c r="H95" s="1688"/>
      <c r="I95" s="1688"/>
      <c r="J95" s="1688"/>
      <c r="K95" s="1688"/>
      <c r="L95" s="1688"/>
      <c r="M95" s="1688"/>
      <c r="N95" s="1688"/>
      <c r="O95" s="1688"/>
      <c r="P95" s="3117"/>
      <c r="Q95" s="3117"/>
      <c r="R95" s="3117"/>
      <c r="S95" s="3117"/>
      <c r="T95" s="3117"/>
      <c r="U95" s="3117"/>
      <c r="V95" s="3117"/>
      <c r="W95" s="3117"/>
      <c r="X95" s="3117"/>
      <c r="Y95" s="3117"/>
      <c r="Z95" s="3117"/>
    </row>
    <row r="96" spans="1:26" ht="12" customHeight="1" x14ac:dyDescent="0.25">
      <c r="A96" s="1688"/>
      <c r="B96" s="1688"/>
      <c r="C96" s="1688"/>
      <c r="D96" s="1688"/>
      <c r="E96" s="1688"/>
      <c r="F96" s="1688"/>
      <c r="G96" s="1688"/>
      <c r="H96" s="1688"/>
      <c r="I96" s="1688"/>
      <c r="J96" s="1688"/>
      <c r="K96" s="1688"/>
      <c r="L96" s="1688"/>
      <c r="M96" s="1688"/>
      <c r="N96" s="1688"/>
      <c r="O96" s="1688"/>
      <c r="P96" s="3117"/>
      <c r="Q96" s="3117"/>
      <c r="R96" s="3117"/>
      <c r="S96" s="3117"/>
      <c r="T96" s="3117"/>
      <c r="U96" s="3117"/>
      <c r="V96" s="3117"/>
      <c r="W96" s="3117"/>
      <c r="X96" s="3117"/>
      <c r="Y96" s="3117"/>
      <c r="Z96" s="3117"/>
    </row>
    <row r="97" spans="1:26" ht="12" customHeight="1" x14ac:dyDescent="0.25">
      <c r="A97" s="1688"/>
      <c r="B97" s="1688"/>
      <c r="C97" s="1688"/>
      <c r="D97" s="1688"/>
      <c r="E97" s="1688"/>
      <c r="F97" s="1688"/>
      <c r="G97" s="1688"/>
      <c r="H97" s="1688"/>
      <c r="I97" s="1688"/>
      <c r="J97" s="1688"/>
      <c r="K97" s="1688"/>
      <c r="L97" s="1688"/>
      <c r="M97" s="1688"/>
      <c r="N97" s="1688"/>
      <c r="O97" s="1688"/>
      <c r="P97" s="3117"/>
      <c r="Q97" s="3117"/>
      <c r="R97" s="3117"/>
      <c r="S97" s="3117"/>
      <c r="T97" s="3117"/>
      <c r="U97" s="3117"/>
      <c r="V97" s="3117"/>
      <c r="W97" s="3117"/>
      <c r="X97" s="3117"/>
      <c r="Y97" s="3117"/>
      <c r="Z97" s="3117"/>
    </row>
    <row r="98" spans="1:26" ht="12" customHeight="1" x14ac:dyDescent="0.25">
      <c r="A98" s="1688"/>
      <c r="B98" s="1688"/>
      <c r="C98" s="1688"/>
      <c r="D98" s="1688"/>
      <c r="E98" s="1688"/>
      <c r="F98" s="1688"/>
      <c r="G98" s="1688"/>
      <c r="H98" s="1688"/>
      <c r="I98" s="1688"/>
      <c r="J98" s="1688"/>
      <c r="K98" s="1688"/>
      <c r="L98" s="1688"/>
      <c r="M98" s="1688"/>
      <c r="N98" s="1688"/>
      <c r="O98" s="1688"/>
      <c r="P98" s="3117"/>
      <c r="Q98" s="3117"/>
      <c r="R98" s="3117"/>
      <c r="S98" s="3117"/>
      <c r="T98" s="3117"/>
      <c r="U98" s="3117"/>
      <c r="V98" s="3117"/>
      <c r="W98" s="3117"/>
      <c r="X98" s="3117"/>
      <c r="Y98" s="3117"/>
      <c r="Z98" s="3117"/>
    </row>
    <row r="99" spans="1:26" ht="12" customHeight="1" x14ac:dyDescent="0.25">
      <c r="A99" s="1688"/>
      <c r="B99" s="1688"/>
      <c r="C99" s="1688"/>
      <c r="D99" s="1688"/>
      <c r="E99" s="1688"/>
      <c r="F99" s="1688"/>
      <c r="G99" s="1688"/>
      <c r="H99" s="1688"/>
      <c r="I99" s="1688"/>
      <c r="J99" s="1688"/>
      <c r="K99" s="1688"/>
      <c r="L99" s="1688"/>
      <c r="M99" s="1688"/>
      <c r="N99" s="1688"/>
      <c r="O99" s="1688"/>
      <c r="P99" s="3117"/>
      <c r="Q99" s="3117"/>
      <c r="R99" s="3117"/>
      <c r="S99" s="3117"/>
      <c r="T99" s="3117"/>
      <c r="U99" s="3117"/>
      <c r="V99" s="3117"/>
      <c r="W99" s="3117"/>
      <c r="X99" s="3117"/>
      <c r="Y99" s="3117"/>
      <c r="Z99" s="3117"/>
    </row>
    <row r="100" spans="1:26" ht="12" customHeight="1" x14ac:dyDescent="0.25">
      <c r="A100" s="1688"/>
      <c r="B100" s="1688"/>
      <c r="C100" s="1688"/>
      <c r="D100" s="1688"/>
      <c r="E100" s="1688"/>
      <c r="F100" s="1688"/>
      <c r="G100" s="1688"/>
      <c r="H100" s="1688"/>
      <c r="I100" s="1688"/>
      <c r="J100" s="1688"/>
      <c r="K100" s="1688"/>
      <c r="L100" s="1688"/>
      <c r="M100" s="1688"/>
      <c r="N100" s="1688"/>
      <c r="O100" s="1688"/>
      <c r="P100" s="3117"/>
      <c r="Q100" s="3117"/>
      <c r="R100" s="3117"/>
      <c r="S100" s="3117"/>
      <c r="T100" s="3117"/>
      <c r="U100" s="3117"/>
      <c r="V100" s="3117"/>
      <c r="W100" s="3117"/>
      <c r="X100" s="3117"/>
      <c r="Y100" s="3117"/>
      <c r="Z100" s="3117"/>
    </row>
    <row r="101" spans="1:26" ht="12" customHeight="1" x14ac:dyDescent="0.25">
      <c r="A101" s="1688"/>
      <c r="B101" s="1688"/>
      <c r="C101" s="1688"/>
      <c r="D101" s="1688"/>
      <c r="E101" s="1688"/>
      <c r="F101" s="1688"/>
      <c r="G101" s="1688"/>
      <c r="H101" s="1688"/>
      <c r="I101" s="1688"/>
      <c r="J101" s="1688"/>
      <c r="K101" s="1688"/>
      <c r="L101" s="1688"/>
      <c r="M101" s="1688"/>
      <c r="N101" s="1688"/>
      <c r="O101" s="1688"/>
      <c r="P101" s="3117"/>
      <c r="Q101" s="3117"/>
      <c r="R101" s="3117"/>
      <c r="S101" s="3117"/>
      <c r="T101" s="3117"/>
      <c r="U101" s="3117"/>
      <c r="V101" s="3117"/>
      <c r="W101" s="3117"/>
      <c r="X101" s="3117"/>
      <c r="Y101" s="3117"/>
      <c r="Z101" s="3117"/>
    </row>
    <row r="102" spans="1:26" ht="12" customHeight="1" x14ac:dyDescent="0.25">
      <c r="A102" s="1688"/>
      <c r="B102" s="1688"/>
      <c r="C102" s="1688"/>
      <c r="D102" s="1688"/>
      <c r="E102" s="1688"/>
      <c r="F102" s="1688"/>
      <c r="G102" s="1688"/>
      <c r="H102" s="1688"/>
      <c r="I102" s="1688"/>
      <c r="J102" s="1688"/>
      <c r="K102" s="1688"/>
      <c r="L102" s="1688"/>
      <c r="M102" s="1688"/>
      <c r="N102" s="1688"/>
      <c r="O102" s="1688"/>
      <c r="P102" s="3117"/>
      <c r="Q102" s="3117"/>
      <c r="R102" s="3117"/>
      <c r="S102" s="3117"/>
      <c r="T102" s="3117"/>
      <c r="U102" s="3117"/>
      <c r="V102" s="3117"/>
      <c r="W102" s="3117"/>
      <c r="X102" s="3117"/>
      <c r="Y102" s="3117"/>
      <c r="Z102" s="3117"/>
    </row>
    <row r="103" spans="1:26" ht="12" customHeight="1" x14ac:dyDescent="0.25">
      <c r="A103" s="1688"/>
      <c r="B103" s="1688"/>
      <c r="C103" s="1688"/>
      <c r="D103" s="1688"/>
      <c r="E103" s="1688"/>
      <c r="F103" s="1688"/>
      <c r="G103" s="1688"/>
      <c r="H103" s="1688"/>
      <c r="I103" s="1688"/>
      <c r="J103" s="1688"/>
      <c r="K103" s="1688"/>
      <c r="L103" s="1688"/>
      <c r="M103" s="1688"/>
      <c r="N103" s="1688"/>
      <c r="O103" s="1688"/>
      <c r="P103" s="3117"/>
      <c r="Q103" s="3117"/>
      <c r="R103" s="3117"/>
      <c r="S103" s="3117"/>
      <c r="T103" s="3117"/>
      <c r="U103" s="3117"/>
      <c r="V103" s="3117"/>
      <c r="W103" s="3117"/>
      <c r="X103" s="3117"/>
      <c r="Y103" s="3117"/>
      <c r="Z103" s="3117"/>
    </row>
    <row r="104" spans="1:26" ht="12" customHeight="1" x14ac:dyDescent="0.25">
      <c r="A104" s="1688"/>
      <c r="B104" s="1688"/>
      <c r="C104" s="1688"/>
      <c r="D104" s="1688"/>
      <c r="E104" s="1688"/>
      <c r="F104" s="1688"/>
      <c r="G104" s="1688"/>
      <c r="H104" s="1688"/>
      <c r="I104" s="1688"/>
      <c r="J104" s="1688"/>
      <c r="K104" s="1688"/>
      <c r="L104" s="1688"/>
      <c r="M104" s="1688"/>
      <c r="N104" s="1688"/>
      <c r="O104" s="1688"/>
      <c r="P104" s="3117"/>
      <c r="Q104" s="3117"/>
      <c r="R104" s="3117"/>
      <c r="S104" s="3117"/>
      <c r="T104" s="3117"/>
      <c r="U104" s="3117"/>
      <c r="V104" s="3117"/>
      <c r="W104" s="3117"/>
      <c r="X104" s="3117"/>
      <c r="Y104" s="3117"/>
      <c r="Z104" s="3117"/>
    </row>
    <row r="105" spans="1:26" ht="12" customHeight="1" x14ac:dyDescent="0.25">
      <c r="A105" s="1688"/>
      <c r="B105" s="1688"/>
      <c r="C105" s="1688"/>
      <c r="D105" s="1688"/>
      <c r="E105" s="1688"/>
      <c r="F105" s="1688"/>
      <c r="G105" s="1688"/>
      <c r="H105" s="1688"/>
      <c r="I105" s="1688"/>
      <c r="J105" s="1688"/>
      <c r="K105" s="1688"/>
      <c r="L105" s="1688"/>
      <c r="M105" s="1688"/>
      <c r="N105" s="1688"/>
      <c r="O105" s="1688"/>
      <c r="P105" s="3117"/>
      <c r="Q105" s="3117"/>
      <c r="R105" s="3117"/>
      <c r="S105" s="3117"/>
      <c r="T105" s="3117"/>
      <c r="U105" s="3117"/>
      <c r="V105" s="3117"/>
      <c r="W105" s="3117"/>
      <c r="X105" s="3117"/>
      <c r="Y105" s="3117"/>
      <c r="Z105" s="3117"/>
    </row>
    <row r="106" spans="1:26" ht="12" customHeight="1" x14ac:dyDescent="0.25">
      <c r="A106" s="1688"/>
      <c r="B106" s="1688"/>
      <c r="C106" s="1688"/>
      <c r="D106" s="1688"/>
      <c r="E106" s="1688"/>
      <c r="F106" s="1688"/>
      <c r="G106" s="1688"/>
      <c r="H106" s="1688"/>
      <c r="I106" s="1688"/>
      <c r="J106" s="1688"/>
      <c r="K106" s="1688"/>
      <c r="L106" s="1688"/>
      <c r="M106" s="1688"/>
      <c r="N106" s="1688"/>
      <c r="O106" s="1688"/>
      <c r="P106" s="3117"/>
      <c r="Q106" s="3117"/>
      <c r="R106" s="3117"/>
      <c r="S106" s="3117"/>
      <c r="T106" s="3117"/>
      <c r="U106" s="3117"/>
      <c r="V106" s="3117"/>
      <c r="W106" s="3117"/>
      <c r="X106" s="3117"/>
      <c r="Y106" s="3117"/>
      <c r="Z106" s="3117"/>
    </row>
    <row r="107" spans="1:26" ht="12" customHeight="1" x14ac:dyDescent="0.25">
      <c r="A107" s="1688"/>
      <c r="B107" s="1688"/>
      <c r="C107" s="1688"/>
      <c r="D107" s="1688"/>
      <c r="E107" s="1688"/>
      <c r="F107" s="1688"/>
      <c r="G107" s="1688"/>
      <c r="H107" s="1688"/>
      <c r="I107" s="1688"/>
      <c r="J107" s="1688"/>
      <c r="K107" s="1688"/>
      <c r="L107" s="1688"/>
      <c r="M107" s="1688"/>
      <c r="N107" s="1688"/>
      <c r="O107" s="1688"/>
      <c r="P107" s="3117"/>
      <c r="Q107" s="3117"/>
      <c r="R107" s="3117"/>
      <c r="S107" s="3117"/>
      <c r="T107" s="3117"/>
      <c r="U107" s="3117"/>
      <c r="V107" s="3117"/>
      <c r="W107" s="3117"/>
      <c r="X107" s="3117"/>
      <c r="Y107" s="3117"/>
      <c r="Z107" s="3117"/>
    </row>
    <row r="108" spans="1:26" ht="12" customHeight="1" x14ac:dyDescent="0.25">
      <c r="A108" s="1688"/>
      <c r="B108" s="1688"/>
      <c r="C108" s="1688"/>
      <c r="D108" s="1688"/>
      <c r="E108" s="1688"/>
      <c r="F108" s="1688"/>
      <c r="G108" s="1688"/>
      <c r="H108" s="1688"/>
      <c r="I108" s="1688"/>
      <c r="J108" s="1688"/>
      <c r="K108" s="1688"/>
      <c r="L108" s="1688"/>
      <c r="M108" s="1688"/>
      <c r="N108" s="1688"/>
      <c r="O108" s="1688"/>
      <c r="P108" s="3117"/>
      <c r="Q108" s="3117"/>
      <c r="R108" s="3117"/>
      <c r="S108" s="3117"/>
      <c r="T108" s="3117"/>
      <c r="U108" s="3117"/>
      <c r="V108" s="3117"/>
      <c r="W108" s="3117"/>
      <c r="X108" s="3117"/>
      <c r="Y108" s="3117"/>
      <c r="Z108" s="3117"/>
    </row>
    <row r="109" spans="1:26" ht="12" customHeight="1" x14ac:dyDescent="0.25">
      <c r="A109" s="1688"/>
      <c r="B109" s="1688"/>
      <c r="C109" s="1688"/>
      <c r="D109" s="1688"/>
      <c r="E109" s="1688"/>
      <c r="F109" s="1688"/>
      <c r="G109" s="1688"/>
      <c r="H109" s="1688"/>
      <c r="I109" s="1688"/>
      <c r="J109" s="1688"/>
      <c r="K109" s="1688"/>
      <c r="L109" s="1688"/>
      <c r="M109" s="1688"/>
      <c r="N109" s="1688"/>
      <c r="O109" s="1688"/>
      <c r="P109" s="3117"/>
      <c r="Q109" s="3117"/>
      <c r="R109" s="3117"/>
      <c r="S109" s="3117"/>
      <c r="T109" s="3117"/>
      <c r="U109" s="3117"/>
      <c r="V109" s="3117"/>
      <c r="W109" s="3117"/>
      <c r="X109" s="3117"/>
      <c r="Y109" s="3117"/>
      <c r="Z109" s="3117"/>
    </row>
    <row r="110" spans="1:26" ht="12" customHeight="1" x14ac:dyDescent="0.25">
      <c r="A110" s="1688"/>
      <c r="B110" s="1688"/>
      <c r="C110" s="1688"/>
      <c r="D110" s="1688"/>
      <c r="E110" s="1688"/>
      <c r="F110" s="1688"/>
      <c r="G110" s="1688"/>
      <c r="H110" s="1688"/>
      <c r="I110" s="1688"/>
      <c r="J110" s="1688"/>
      <c r="K110" s="1688"/>
      <c r="L110" s="1688"/>
      <c r="M110" s="1688"/>
      <c r="N110" s="1688"/>
      <c r="O110" s="1688"/>
      <c r="P110" s="3117"/>
      <c r="Q110" s="3117"/>
      <c r="R110" s="3117"/>
      <c r="S110" s="3117"/>
      <c r="T110" s="3117"/>
      <c r="U110" s="3117"/>
      <c r="V110" s="3117"/>
      <c r="W110" s="3117"/>
      <c r="X110" s="3117"/>
      <c r="Y110" s="3117"/>
      <c r="Z110" s="3117"/>
    </row>
    <row r="111" spans="1:26" ht="12" customHeight="1" x14ac:dyDescent="0.25">
      <c r="A111" s="1688"/>
      <c r="B111" s="1688"/>
      <c r="C111" s="1688"/>
      <c r="D111" s="1688"/>
      <c r="E111" s="1688"/>
      <c r="F111" s="1688"/>
      <c r="G111" s="1688"/>
      <c r="H111" s="1688"/>
      <c r="I111" s="1688"/>
      <c r="J111" s="1688"/>
      <c r="K111" s="1688"/>
      <c r="L111" s="1688"/>
      <c r="M111" s="1688"/>
      <c r="N111" s="1688"/>
      <c r="O111" s="1688"/>
      <c r="P111" s="3117"/>
      <c r="Q111" s="3117"/>
      <c r="R111" s="3117"/>
      <c r="S111" s="3117"/>
      <c r="T111" s="3117"/>
      <c r="U111" s="3117"/>
      <c r="V111" s="3117"/>
      <c r="W111" s="3117"/>
      <c r="X111" s="3117"/>
      <c r="Y111" s="3117"/>
      <c r="Z111" s="3117"/>
    </row>
    <row r="112" spans="1:26" ht="12" customHeight="1" x14ac:dyDescent="0.25">
      <c r="A112" s="1688"/>
      <c r="B112" s="1688"/>
      <c r="C112" s="1688"/>
      <c r="D112" s="1688"/>
      <c r="E112" s="1688"/>
      <c r="F112" s="1688"/>
      <c r="G112" s="1688"/>
      <c r="H112" s="1688"/>
      <c r="I112" s="1688"/>
      <c r="J112" s="1688"/>
      <c r="K112" s="1688"/>
      <c r="L112" s="1688"/>
      <c r="M112" s="1688"/>
      <c r="N112" s="1688"/>
      <c r="O112" s="1688"/>
      <c r="P112" s="3117"/>
      <c r="Q112" s="3117"/>
      <c r="R112" s="3117"/>
      <c r="S112" s="3117"/>
      <c r="T112" s="3117"/>
      <c r="U112" s="3117"/>
      <c r="V112" s="3117"/>
      <c r="W112" s="3117"/>
      <c r="X112" s="3117"/>
      <c r="Y112" s="3117"/>
      <c r="Z112" s="3117"/>
    </row>
    <row r="113" spans="1:26" ht="12" customHeight="1" x14ac:dyDescent="0.25">
      <c r="A113" s="1688"/>
      <c r="B113" s="1688"/>
      <c r="C113" s="1688"/>
      <c r="D113" s="1688"/>
      <c r="E113" s="1688"/>
      <c r="F113" s="1688"/>
      <c r="G113" s="1688"/>
      <c r="H113" s="1688"/>
      <c r="I113" s="1688"/>
      <c r="J113" s="1688"/>
      <c r="K113" s="1688"/>
      <c r="L113" s="1688"/>
      <c r="M113" s="1688"/>
      <c r="N113" s="1688"/>
      <c r="O113" s="1688"/>
      <c r="P113" s="3117"/>
      <c r="Q113" s="3117"/>
      <c r="R113" s="3117"/>
      <c r="S113" s="3117"/>
      <c r="T113" s="3117"/>
      <c r="U113" s="3117"/>
      <c r="V113" s="3117"/>
      <c r="W113" s="3117"/>
      <c r="X113" s="3117"/>
      <c r="Y113" s="3117"/>
      <c r="Z113" s="3117"/>
    </row>
    <row r="114" spans="1:26" ht="12" customHeight="1" x14ac:dyDescent="0.25">
      <c r="A114" s="1688"/>
      <c r="B114" s="1688"/>
      <c r="C114" s="1688"/>
      <c r="D114" s="1688"/>
      <c r="E114" s="1688"/>
      <c r="F114" s="1688"/>
      <c r="G114" s="1688"/>
      <c r="H114" s="1688"/>
      <c r="I114" s="1688"/>
      <c r="J114" s="1688"/>
      <c r="K114" s="1688"/>
      <c r="L114" s="1688"/>
      <c r="M114" s="1688"/>
      <c r="N114" s="1688"/>
      <c r="O114" s="1688"/>
      <c r="P114" s="3117"/>
      <c r="Q114" s="3117"/>
      <c r="R114" s="3117"/>
      <c r="S114" s="3117"/>
      <c r="T114" s="3117"/>
      <c r="U114" s="3117"/>
      <c r="V114" s="3117"/>
      <c r="W114" s="3117"/>
      <c r="X114" s="3117"/>
      <c r="Y114" s="3117"/>
      <c r="Z114" s="3117"/>
    </row>
    <row r="115" spans="1:26" ht="12" customHeight="1" x14ac:dyDescent="0.25">
      <c r="A115" s="1688"/>
      <c r="B115" s="1688"/>
      <c r="C115" s="1688"/>
      <c r="D115" s="1688"/>
      <c r="E115" s="1688"/>
      <c r="F115" s="1688"/>
      <c r="G115" s="1688"/>
      <c r="H115" s="1688"/>
      <c r="I115" s="1688"/>
      <c r="J115" s="1688"/>
      <c r="K115" s="1688"/>
      <c r="L115" s="1688"/>
      <c r="M115" s="1688"/>
      <c r="N115" s="1688"/>
      <c r="O115" s="1688"/>
      <c r="P115" s="3117"/>
      <c r="Q115" s="3117"/>
      <c r="R115" s="3117"/>
      <c r="S115" s="3117"/>
      <c r="T115" s="3117"/>
      <c r="U115" s="3117"/>
      <c r="V115" s="3117"/>
      <c r="W115" s="3117"/>
      <c r="X115" s="3117"/>
      <c r="Y115" s="3117"/>
      <c r="Z115" s="3117"/>
    </row>
    <row r="116" spans="1:26" ht="12" customHeight="1" x14ac:dyDescent="0.25">
      <c r="A116" s="1688"/>
      <c r="B116" s="1688"/>
      <c r="C116" s="1688"/>
      <c r="D116" s="1688"/>
      <c r="E116" s="1688"/>
      <c r="F116" s="1688"/>
      <c r="G116" s="1688"/>
      <c r="H116" s="1688"/>
      <c r="I116" s="1688"/>
      <c r="J116" s="1688"/>
      <c r="K116" s="1688"/>
      <c r="L116" s="1688"/>
      <c r="M116" s="1688"/>
      <c r="N116" s="1688"/>
      <c r="O116" s="1688"/>
      <c r="P116" s="3117"/>
      <c r="Q116" s="3117"/>
      <c r="R116" s="3117"/>
      <c r="S116" s="3117"/>
      <c r="T116" s="3117"/>
      <c r="U116" s="3117"/>
      <c r="V116" s="3117"/>
      <c r="W116" s="3117"/>
      <c r="X116" s="3117"/>
      <c r="Y116" s="3117"/>
      <c r="Z116" s="3117"/>
    </row>
    <row r="117" spans="1:26" ht="12" customHeight="1" x14ac:dyDescent="0.25">
      <c r="A117" s="1688"/>
      <c r="B117" s="1688"/>
      <c r="C117" s="1688"/>
      <c r="D117" s="1688"/>
      <c r="E117" s="1688"/>
      <c r="F117" s="1688"/>
      <c r="G117" s="1688"/>
      <c r="H117" s="1688"/>
      <c r="I117" s="1688"/>
      <c r="J117" s="1688"/>
      <c r="K117" s="1688"/>
      <c r="L117" s="1688"/>
      <c r="M117" s="1688"/>
      <c r="N117" s="1688"/>
      <c r="O117" s="1688"/>
      <c r="P117" s="3117"/>
      <c r="Q117" s="3117"/>
      <c r="R117" s="3117"/>
      <c r="S117" s="3117"/>
      <c r="T117" s="3117"/>
      <c r="U117" s="3117"/>
      <c r="V117" s="3117"/>
      <c r="W117" s="3117"/>
      <c r="X117" s="3117"/>
      <c r="Y117" s="3117"/>
      <c r="Z117" s="3117"/>
    </row>
    <row r="118" spans="1:26" ht="12" customHeight="1" x14ac:dyDescent="0.25">
      <c r="A118" s="1688"/>
      <c r="B118" s="1688"/>
      <c r="C118" s="1688"/>
      <c r="D118" s="1688"/>
      <c r="E118" s="1688"/>
      <c r="F118" s="1688"/>
      <c r="G118" s="1688"/>
      <c r="H118" s="1688"/>
      <c r="I118" s="1688"/>
      <c r="J118" s="1688"/>
      <c r="K118" s="1688"/>
      <c r="L118" s="1688"/>
      <c r="M118" s="1688"/>
      <c r="N118" s="1688"/>
      <c r="O118" s="1688"/>
      <c r="P118" s="3117"/>
      <c r="Q118" s="3117"/>
      <c r="R118" s="3117"/>
      <c r="S118" s="3117"/>
      <c r="T118" s="3117"/>
      <c r="U118" s="3117"/>
      <c r="V118" s="3117"/>
      <c r="W118" s="3117"/>
      <c r="X118" s="3117"/>
      <c r="Y118" s="3117"/>
      <c r="Z118" s="3117"/>
    </row>
    <row r="119" spans="1:26" ht="12" customHeight="1" x14ac:dyDescent="0.25">
      <c r="A119" s="1688"/>
      <c r="B119" s="1688"/>
      <c r="C119" s="1688"/>
      <c r="D119" s="1688"/>
      <c r="E119" s="1688"/>
      <c r="F119" s="1688"/>
      <c r="G119" s="1688"/>
      <c r="H119" s="1688"/>
      <c r="I119" s="1688"/>
      <c r="J119" s="1688"/>
      <c r="K119" s="1688"/>
      <c r="L119" s="1688"/>
      <c r="M119" s="1688"/>
      <c r="N119" s="1688"/>
      <c r="O119" s="1688"/>
      <c r="P119" s="3117"/>
      <c r="Q119" s="3117"/>
      <c r="R119" s="3117"/>
      <c r="S119" s="3117"/>
      <c r="T119" s="3117"/>
      <c r="U119" s="3117"/>
      <c r="V119" s="3117"/>
      <c r="W119" s="3117"/>
      <c r="X119" s="3117"/>
      <c r="Y119" s="3117"/>
      <c r="Z119" s="3117"/>
    </row>
    <row r="120" spans="1:26" ht="12" customHeight="1" x14ac:dyDescent="0.25">
      <c r="A120" s="1688"/>
      <c r="B120" s="1688"/>
      <c r="C120" s="1688"/>
      <c r="D120" s="1688"/>
      <c r="E120" s="1688"/>
      <c r="F120" s="1688"/>
      <c r="G120" s="1688"/>
      <c r="H120" s="1688"/>
      <c r="I120" s="1688"/>
      <c r="J120" s="1688"/>
      <c r="K120" s="1688"/>
      <c r="L120" s="1688"/>
      <c r="M120" s="1688"/>
      <c r="N120" s="1688"/>
      <c r="O120" s="1688"/>
      <c r="P120" s="3117"/>
      <c r="Q120" s="3117"/>
      <c r="R120" s="3117"/>
      <c r="S120" s="3117"/>
      <c r="T120" s="3117"/>
      <c r="U120" s="3117"/>
      <c r="V120" s="3117"/>
      <c r="W120" s="3117"/>
      <c r="X120" s="3117"/>
      <c r="Y120" s="3117"/>
      <c r="Z120" s="3117"/>
    </row>
    <row r="121" spans="1:26" ht="12" customHeight="1" x14ac:dyDescent="0.25">
      <c r="A121" s="1688"/>
      <c r="B121" s="1688"/>
      <c r="C121" s="1688"/>
      <c r="D121" s="1688"/>
      <c r="E121" s="1688"/>
      <c r="F121" s="1688"/>
      <c r="G121" s="1688"/>
      <c r="H121" s="1688"/>
      <c r="I121" s="1688"/>
      <c r="J121" s="1688"/>
      <c r="K121" s="1688"/>
      <c r="L121" s="1688"/>
      <c r="M121" s="1688"/>
      <c r="N121" s="1688"/>
      <c r="O121" s="1688"/>
      <c r="P121" s="3117"/>
      <c r="Q121" s="3117"/>
      <c r="R121" s="3117"/>
      <c r="S121" s="3117"/>
      <c r="T121" s="3117"/>
      <c r="U121" s="3117"/>
      <c r="V121" s="3117"/>
      <c r="W121" s="3117"/>
      <c r="X121" s="3117"/>
      <c r="Y121" s="3117"/>
      <c r="Z121" s="3117"/>
    </row>
    <row r="122" spans="1:26" ht="12" customHeight="1" x14ac:dyDescent="0.25">
      <c r="A122" s="1688"/>
      <c r="B122" s="1688"/>
      <c r="C122" s="1688"/>
      <c r="D122" s="1688"/>
      <c r="E122" s="1688"/>
      <c r="F122" s="1688"/>
      <c r="G122" s="1688"/>
      <c r="H122" s="1688"/>
      <c r="I122" s="1688"/>
      <c r="J122" s="1688"/>
      <c r="K122" s="1688"/>
      <c r="L122" s="1688"/>
      <c r="M122" s="1688"/>
      <c r="N122" s="1688"/>
      <c r="O122" s="1688"/>
      <c r="P122" s="3117"/>
      <c r="Q122" s="3117"/>
      <c r="R122" s="3117"/>
      <c r="S122" s="3117"/>
      <c r="T122" s="3117"/>
      <c r="U122" s="3117"/>
      <c r="V122" s="3117"/>
      <c r="W122" s="3117"/>
      <c r="X122" s="3117"/>
      <c r="Y122" s="3117"/>
      <c r="Z122" s="3117"/>
    </row>
    <row r="123" spans="1:26" ht="12" customHeight="1" x14ac:dyDescent="0.25">
      <c r="A123" s="1688"/>
      <c r="B123" s="1688"/>
      <c r="C123" s="1688"/>
      <c r="D123" s="1688"/>
      <c r="E123" s="1688"/>
      <c r="F123" s="1688"/>
      <c r="G123" s="1688"/>
      <c r="H123" s="1688"/>
      <c r="I123" s="1688"/>
      <c r="J123" s="1688"/>
      <c r="K123" s="1688"/>
      <c r="L123" s="1688"/>
      <c r="M123" s="1688"/>
      <c r="N123" s="1688"/>
      <c r="O123" s="1688"/>
      <c r="P123" s="3117"/>
      <c r="Q123" s="3117"/>
      <c r="R123" s="3117"/>
      <c r="S123" s="3117"/>
      <c r="T123" s="3117"/>
      <c r="U123" s="3117"/>
      <c r="V123" s="3117"/>
      <c r="W123" s="3117"/>
      <c r="X123" s="3117"/>
      <c r="Y123" s="3117"/>
      <c r="Z123" s="3117"/>
    </row>
    <row r="124" spans="1:26" ht="12" customHeight="1" x14ac:dyDescent="0.25">
      <c r="A124" s="1688"/>
      <c r="B124" s="1688"/>
      <c r="C124" s="1688"/>
      <c r="D124" s="1688"/>
      <c r="E124" s="1688"/>
      <c r="F124" s="1688"/>
      <c r="G124" s="1688"/>
      <c r="H124" s="1688"/>
      <c r="I124" s="1688"/>
      <c r="J124" s="1688"/>
      <c r="K124" s="1688"/>
      <c r="L124" s="1688"/>
      <c r="M124" s="1688"/>
      <c r="N124" s="1688"/>
      <c r="O124" s="1688"/>
      <c r="P124" s="3117"/>
      <c r="Q124" s="3117"/>
      <c r="R124" s="3117"/>
      <c r="S124" s="3117"/>
      <c r="T124" s="3117"/>
      <c r="U124" s="3117"/>
      <c r="V124" s="3117"/>
      <c r="W124" s="3117"/>
      <c r="X124" s="3117"/>
      <c r="Y124" s="3117"/>
      <c r="Z124" s="3117"/>
    </row>
    <row r="125" spans="1:26" ht="12" customHeight="1" x14ac:dyDescent="0.25">
      <c r="A125" s="1688"/>
      <c r="B125" s="1688"/>
      <c r="C125" s="1688"/>
      <c r="D125" s="1688"/>
      <c r="E125" s="1688"/>
      <c r="F125" s="1688"/>
      <c r="G125" s="1688"/>
      <c r="H125" s="1688"/>
      <c r="I125" s="1688"/>
      <c r="J125" s="1688"/>
      <c r="K125" s="1688"/>
      <c r="L125" s="1688"/>
      <c r="M125" s="1688"/>
      <c r="N125" s="1688"/>
      <c r="O125" s="1688"/>
      <c r="P125" s="3117"/>
      <c r="Q125" s="3117"/>
      <c r="R125" s="3117"/>
      <c r="S125" s="3117"/>
      <c r="T125" s="3117"/>
      <c r="U125" s="3117"/>
      <c r="V125" s="3117"/>
      <c r="W125" s="3117"/>
      <c r="X125" s="3117"/>
      <c r="Y125" s="3117"/>
      <c r="Z125" s="3117"/>
    </row>
    <row r="126" spans="1:26" ht="12" customHeight="1" x14ac:dyDescent="0.25">
      <c r="A126" s="1688"/>
      <c r="B126" s="1688"/>
      <c r="C126" s="1688"/>
      <c r="D126" s="1688"/>
      <c r="E126" s="1688"/>
      <c r="F126" s="1688"/>
      <c r="G126" s="1688"/>
      <c r="H126" s="1688"/>
      <c r="I126" s="1688"/>
      <c r="J126" s="1688"/>
      <c r="K126" s="1688"/>
      <c r="L126" s="1688"/>
      <c r="M126" s="1688"/>
      <c r="N126" s="1688"/>
      <c r="O126" s="1688"/>
      <c r="P126" s="3117"/>
      <c r="Q126" s="3117"/>
      <c r="R126" s="3117"/>
      <c r="S126" s="3117"/>
      <c r="T126" s="3117"/>
      <c r="U126" s="3117"/>
      <c r="V126" s="3117"/>
      <c r="W126" s="3117"/>
      <c r="X126" s="3117"/>
      <c r="Y126" s="3117"/>
      <c r="Z126" s="3117"/>
    </row>
    <row r="127" spans="1:26" ht="12" customHeight="1" x14ac:dyDescent="0.25">
      <c r="A127" s="1688"/>
      <c r="B127" s="1688"/>
      <c r="C127" s="1688"/>
      <c r="D127" s="1688"/>
      <c r="E127" s="1688"/>
      <c r="F127" s="1688"/>
      <c r="G127" s="1688"/>
      <c r="H127" s="1688"/>
      <c r="I127" s="1688"/>
      <c r="J127" s="1688"/>
      <c r="K127" s="1688"/>
      <c r="L127" s="1688"/>
      <c r="M127" s="1688"/>
      <c r="N127" s="1688"/>
      <c r="O127" s="1688"/>
      <c r="P127" s="3117"/>
      <c r="Q127" s="3117"/>
      <c r="R127" s="3117"/>
      <c r="S127" s="3117"/>
      <c r="T127" s="3117"/>
      <c r="U127" s="3117"/>
      <c r="V127" s="3117"/>
      <c r="W127" s="3117"/>
      <c r="X127" s="3117"/>
      <c r="Y127" s="3117"/>
      <c r="Z127" s="3117"/>
    </row>
    <row r="128" spans="1:26" ht="12" customHeight="1" x14ac:dyDescent="0.25">
      <c r="A128" s="1688"/>
      <c r="B128" s="1688"/>
      <c r="C128" s="1688"/>
      <c r="D128" s="1688"/>
      <c r="E128" s="1688"/>
      <c r="F128" s="1688"/>
      <c r="G128" s="1688"/>
      <c r="H128" s="1688"/>
      <c r="I128" s="1688"/>
      <c r="J128" s="1688"/>
      <c r="K128" s="1688"/>
      <c r="L128" s="1688"/>
      <c r="M128" s="1688"/>
      <c r="N128" s="1688"/>
      <c r="O128" s="1688"/>
      <c r="P128" s="3117"/>
      <c r="Q128" s="3117"/>
      <c r="R128" s="3117"/>
      <c r="S128" s="3117"/>
      <c r="T128" s="3117"/>
      <c r="U128" s="3117"/>
      <c r="V128" s="3117"/>
      <c r="W128" s="3117"/>
      <c r="X128" s="3117"/>
      <c r="Y128" s="3117"/>
      <c r="Z128" s="3117"/>
    </row>
    <row r="129" spans="1:26" ht="12" customHeight="1" x14ac:dyDescent="0.25">
      <c r="A129" s="1688"/>
      <c r="B129" s="1688"/>
      <c r="C129" s="1688"/>
      <c r="D129" s="1688"/>
      <c r="E129" s="1688"/>
      <c r="F129" s="1688"/>
      <c r="G129" s="1688"/>
      <c r="H129" s="1688"/>
      <c r="I129" s="1688"/>
      <c r="J129" s="1688"/>
      <c r="K129" s="1688"/>
      <c r="L129" s="1688"/>
      <c r="M129" s="1688"/>
      <c r="N129" s="1688"/>
      <c r="O129" s="1688"/>
      <c r="P129" s="3117"/>
      <c r="Q129" s="3117"/>
      <c r="R129" s="3117"/>
      <c r="S129" s="3117"/>
      <c r="T129" s="3117"/>
      <c r="U129" s="3117"/>
      <c r="V129" s="3117"/>
      <c r="W129" s="3117"/>
      <c r="X129" s="3117"/>
      <c r="Y129" s="3117"/>
      <c r="Z129" s="3117"/>
    </row>
    <row r="130" spans="1:26" ht="12" customHeight="1" x14ac:dyDescent="0.25">
      <c r="A130" s="1688"/>
      <c r="B130" s="1688"/>
      <c r="C130" s="1688"/>
      <c r="D130" s="1688"/>
      <c r="E130" s="1688"/>
      <c r="F130" s="1688"/>
      <c r="G130" s="1688"/>
      <c r="H130" s="1688"/>
      <c r="I130" s="1688"/>
      <c r="J130" s="1688"/>
      <c r="K130" s="1688"/>
      <c r="L130" s="1688"/>
      <c r="M130" s="1688"/>
      <c r="N130" s="1688"/>
      <c r="O130" s="1688"/>
      <c r="P130" s="3117"/>
      <c r="Q130" s="3117"/>
      <c r="R130" s="3117"/>
      <c r="S130" s="3117"/>
      <c r="T130" s="3117"/>
      <c r="U130" s="3117"/>
      <c r="V130" s="3117"/>
      <c r="W130" s="3117"/>
      <c r="X130" s="3117"/>
      <c r="Y130" s="3117"/>
      <c r="Z130" s="3117"/>
    </row>
    <row r="131" spans="1:26" ht="12" customHeight="1" x14ac:dyDescent="0.25">
      <c r="A131" s="1688"/>
      <c r="B131" s="1688"/>
      <c r="C131" s="1688"/>
      <c r="D131" s="1688"/>
      <c r="E131" s="1688"/>
      <c r="F131" s="1688"/>
      <c r="G131" s="1688"/>
      <c r="H131" s="1688"/>
      <c r="I131" s="1688"/>
      <c r="J131" s="1688"/>
      <c r="K131" s="1688"/>
      <c r="L131" s="1688"/>
      <c r="M131" s="1688"/>
      <c r="N131" s="1688"/>
      <c r="O131" s="1688"/>
      <c r="P131" s="3117"/>
      <c r="Q131" s="3117"/>
      <c r="R131" s="3117"/>
      <c r="S131" s="3117"/>
      <c r="T131" s="3117"/>
      <c r="U131" s="3117"/>
      <c r="V131" s="3117"/>
      <c r="W131" s="3117"/>
      <c r="X131" s="3117"/>
      <c r="Y131" s="3117"/>
      <c r="Z131" s="3117"/>
    </row>
    <row r="132" spans="1:26" ht="12" customHeight="1" x14ac:dyDescent="0.25">
      <c r="A132" s="1688"/>
      <c r="B132" s="1688"/>
      <c r="C132" s="1688"/>
      <c r="D132" s="1688"/>
      <c r="E132" s="1688"/>
      <c r="F132" s="1688"/>
      <c r="G132" s="1688"/>
      <c r="H132" s="1688"/>
      <c r="I132" s="1688"/>
      <c r="J132" s="1688"/>
      <c r="K132" s="1688"/>
      <c r="L132" s="1688"/>
      <c r="M132" s="1688"/>
      <c r="N132" s="1688"/>
      <c r="O132" s="1688"/>
      <c r="P132" s="3117"/>
      <c r="Q132" s="3117"/>
      <c r="R132" s="3117"/>
      <c r="S132" s="3117"/>
      <c r="T132" s="3117"/>
      <c r="U132" s="3117"/>
      <c r="V132" s="3117"/>
      <c r="W132" s="3117"/>
      <c r="X132" s="3117"/>
      <c r="Y132" s="3117"/>
      <c r="Z132" s="3117"/>
    </row>
    <row r="133" spans="1:26" ht="12" customHeight="1" x14ac:dyDescent="0.25">
      <c r="A133" s="1688"/>
      <c r="B133" s="1688"/>
      <c r="C133" s="1688"/>
      <c r="D133" s="1688"/>
      <c r="E133" s="1688"/>
      <c r="F133" s="1688"/>
      <c r="G133" s="1688"/>
      <c r="H133" s="1688"/>
      <c r="I133" s="1688"/>
      <c r="J133" s="1688"/>
      <c r="K133" s="1688"/>
      <c r="L133" s="1688"/>
      <c r="M133" s="1688"/>
      <c r="N133" s="1688"/>
      <c r="O133" s="1688"/>
      <c r="P133" s="3117"/>
      <c r="Q133" s="3117"/>
      <c r="R133" s="3117"/>
      <c r="S133" s="3117"/>
      <c r="T133" s="3117"/>
      <c r="U133" s="3117"/>
      <c r="V133" s="3117"/>
      <c r="W133" s="3117"/>
      <c r="X133" s="3117"/>
      <c r="Y133" s="3117"/>
      <c r="Z133" s="3117"/>
    </row>
    <row r="134" spans="1:26" ht="12" customHeight="1" x14ac:dyDescent="0.25">
      <c r="A134" s="1688"/>
      <c r="B134" s="1688"/>
      <c r="C134" s="1688"/>
      <c r="D134" s="1688"/>
      <c r="E134" s="1688"/>
      <c r="F134" s="1688"/>
      <c r="G134" s="1688"/>
      <c r="H134" s="1688"/>
      <c r="I134" s="1688"/>
      <c r="J134" s="1688"/>
      <c r="K134" s="1688"/>
      <c r="L134" s="1688"/>
      <c r="M134" s="1688"/>
      <c r="N134" s="1688"/>
      <c r="O134" s="1688"/>
      <c r="P134" s="3117"/>
      <c r="Q134" s="3117"/>
      <c r="R134" s="3117"/>
      <c r="S134" s="3117"/>
      <c r="T134" s="3117"/>
      <c r="U134" s="3117"/>
      <c r="V134" s="3117"/>
      <c r="W134" s="3117"/>
      <c r="X134" s="3117"/>
      <c r="Y134" s="3117"/>
      <c r="Z134" s="3117"/>
    </row>
    <row r="135" spans="1:26" ht="12" customHeight="1" x14ac:dyDescent="0.25">
      <c r="A135" s="1688"/>
      <c r="B135" s="1688"/>
      <c r="C135" s="1688"/>
      <c r="D135" s="1688"/>
      <c r="E135" s="1688"/>
      <c r="F135" s="1688"/>
      <c r="G135" s="1688"/>
      <c r="H135" s="1688"/>
      <c r="I135" s="1688"/>
      <c r="J135" s="1688"/>
      <c r="K135" s="1688"/>
      <c r="L135" s="1688"/>
      <c r="M135" s="1688"/>
      <c r="N135" s="1688"/>
      <c r="O135" s="1688"/>
      <c r="P135" s="3117"/>
      <c r="Q135" s="3117"/>
      <c r="R135" s="3117"/>
      <c r="S135" s="3117"/>
      <c r="T135" s="3117"/>
      <c r="U135" s="3117"/>
      <c r="V135" s="3117"/>
      <c r="W135" s="3117"/>
      <c r="X135" s="3117"/>
      <c r="Y135" s="3117"/>
      <c r="Z135" s="3117"/>
    </row>
    <row r="136" spans="1:26" ht="12" customHeight="1" x14ac:dyDescent="0.25">
      <c r="A136" s="1688"/>
      <c r="B136" s="1688"/>
      <c r="C136" s="1688"/>
      <c r="D136" s="1688"/>
      <c r="E136" s="1688"/>
      <c r="F136" s="1688"/>
      <c r="G136" s="1688"/>
      <c r="H136" s="1688"/>
      <c r="I136" s="1688"/>
      <c r="J136" s="1688"/>
      <c r="K136" s="1688"/>
      <c r="L136" s="1688"/>
      <c r="M136" s="1688"/>
      <c r="N136" s="1688"/>
      <c r="O136" s="1688"/>
      <c r="P136" s="3117"/>
      <c r="Q136" s="3117"/>
      <c r="R136" s="3117"/>
      <c r="S136" s="3117"/>
      <c r="T136" s="3117"/>
      <c r="U136" s="3117"/>
      <c r="V136" s="3117"/>
      <c r="W136" s="3117"/>
      <c r="X136" s="3117"/>
      <c r="Y136" s="3117"/>
      <c r="Z136" s="3117"/>
    </row>
    <row r="137" spans="1:26" ht="12" customHeight="1" x14ac:dyDescent="0.25">
      <c r="A137" s="1688"/>
      <c r="B137" s="1688"/>
      <c r="C137" s="1688"/>
      <c r="D137" s="1688"/>
      <c r="E137" s="1688"/>
      <c r="F137" s="1688"/>
      <c r="G137" s="1688"/>
      <c r="H137" s="1688"/>
      <c r="I137" s="1688"/>
      <c r="J137" s="1688"/>
      <c r="K137" s="1688"/>
      <c r="L137" s="1688"/>
      <c r="M137" s="1688"/>
      <c r="N137" s="1688"/>
      <c r="O137" s="1688"/>
      <c r="P137" s="3117"/>
      <c r="Q137" s="3117"/>
      <c r="R137" s="3117"/>
      <c r="S137" s="3117"/>
      <c r="T137" s="3117"/>
      <c r="U137" s="3117"/>
      <c r="V137" s="3117"/>
      <c r="W137" s="3117"/>
      <c r="X137" s="3117"/>
      <c r="Y137" s="3117"/>
      <c r="Z137" s="3117"/>
    </row>
    <row r="138" spans="1:26" ht="12" customHeight="1" x14ac:dyDescent="0.25">
      <c r="A138" s="1688"/>
      <c r="B138" s="1688"/>
      <c r="C138" s="1688"/>
      <c r="D138" s="1688"/>
      <c r="E138" s="1688"/>
      <c r="F138" s="1688"/>
      <c r="G138" s="1688"/>
      <c r="H138" s="1688"/>
      <c r="I138" s="1688"/>
      <c r="J138" s="1688"/>
      <c r="K138" s="1688"/>
      <c r="L138" s="1688"/>
      <c r="M138" s="1688"/>
      <c r="N138" s="1688"/>
      <c r="O138" s="1688"/>
      <c r="P138" s="3117"/>
      <c r="Q138" s="3117"/>
      <c r="R138" s="3117"/>
      <c r="S138" s="3117"/>
      <c r="T138" s="3117"/>
      <c r="U138" s="3117"/>
      <c r="V138" s="3117"/>
      <c r="W138" s="3117"/>
      <c r="X138" s="3117"/>
      <c r="Y138" s="3117"/>
      <c r="Z138" s="3117"/>
    </row>
    <row r="139" spans="1:26" ht="12" customHeight="1" x14ac:dyDescent="0.25">
      <c r="A139" s="1688"/>
      <c r="B139" s="1688"/>
      <c r="C139" s="1688"/>
      <c r="D139" s="1688"/>
      <c r="E139" s="1688"/>
      <c r="F139" s="1688"/>
      <c r="G139" s="1688"/>
      <c r="H139" s="1688"/>
      <c r="I139" s="1688"/>
      <c r="J139" s="1688"/>
      <c r="K139" s="1688"/>
      <c r="L139" s="1688"/>
      <c r="M139" s="1688"/>
      <c r="N139" s="1688"/>
      <c r="O139" s="1688"/>
      <c r="P139" s="3117"/>
      <c r="Q139" s="3117"/>
      <c r="R139" s="3117"/>
      <c r="S139" s="3117"/>
      <c r="T139" s="3117"/>
      <c r="U139" s="3117"/>
      <c r="V139" s="3117"/>
      <c r="W139" s="3117"/>
      <c r="X139" s="3117"/>
      <c r="Y139" s="3117"/>
      <c r="Z139" s="3117"/>
    </row>
    <row r="140" spans="1:26" ht="12" customHeight="1" x14ac:dyDescent="0.25">
      <c r="A140" s="1688"/>
      <c r="B140" s="1688"/>
      <c r="C140" s="1688"/>
      <c r="D140" s="1688"/>
      <c r="E140" s="1688"/>
      <c r="F140" s="1688"/>
      <c r="G140" s="1688"/>
      <c r="H140" s="1688"/>
      <c r="I140" s="1688"/>
      <c r="J140" s="1688"/>
      <c r="K140" s="1688"/>
      <c r="L140" s="1688"/>
      <c r="M140" s="1688"/>
      <c r="N140" s="1688"/>
      <c r="O140" s="1688"/>
      <c r="P140" s="3117"/>
      <c r="Q140" s="3117"/>
      <c r="R140" s="3117"/>
      <c r="S140" s="3117"/>
      <c r="T140" s="3117"/>
      <c r="U140" s="3117"/>
      <c r="V140" s="3117"/>
      <c r="W140" s="3117"/>
      <c r="X140" s="3117"/>
      <c r="Y140" s="3117"/>
      <c r="Z140" s="3117"/>
    </row>
    <row r="141" spans="1:26" ht="12" customHeight="1" x14ac:dyDescent="0.25">
      <c r="A141" s="1688"/>
      <c r="B141" s="1688"/>
      <c r="C141" s="1688"/>
      <c r="D141" s="1688"/>
      <c r="E141" s="1688"/>
      <c r="F141" s="1688"/>
      <c r="G141" s="1688"/>
      <c r="H141" s="1688"/>
      <c r="I141" s="1688"/>
      <c r="J141" s="1688"/>
      <c r="K141" s="1688"/>
      <c r="L141" s="1688"/>
      <c r="M141" s="1688"/>
      <c r="N141" s="1688"/>
      <c r="O141" s="1688"/>
      <c r="P141" s="3117"/>
      <c r="Q141" s="3117"/>
      <c r="R141" s="3117"/>
      <c r="S141" s="3117"/>
      <c r="T141" s="3117"/>
      <c r="U141" s="3117"/>
      <c r="V141" s="3117"/>
      <c r="W141" s="3117"/>
      <c r="X141" s="3117"/>
      <c r="Y141" s="3117"/>
      <c r="Z141" s="3117"/>
    </row>
    <row r="142" spans="1:26" ht="12" customHeight="1" x14ac:dyDescent="0.25">
      <c r="A142" s="1688"/>
      <c r="B142" s="1688"/>
      <c r="C142" s="1688"/>
      <c r="D142" s="1688"/>
      <c r="E142" s="1688"/>
      <c r="F142" s="1688"/>
      <c r="G142" s="1688"/>
      <c r="H142" s="1688"/>
      <c r="I142" s="1688"/>
      <c r="J142" s="1688"/>
      <c r="K142" s="1688"/>
      <c r="L142" s="1688"/>
      <c r="M142" s="1688"/>
      <c r="N142" s="1688"/>
      <c r="O142" s="1688"/>
      <c r="P142" s="3117"/>
      <c r="Q142" s="3117"/>
      <c r="R142" s="3117"/>
      <c r="S142" s="3117"/>
      <c r="T142" s="3117"/>
      <c r="U142" s="3117"/>
      <c r="V142" s="3117"/>
      <c r="W142" s="3117"/>
      <c r="X142" s="3117"/>
      <c r="Y142" s="3117"/>
      <c r="Z142" s="3117"/>
    </row>
    <row r="143" spans="1:26" ht="12" customHeight="1" x14ac:dyDescent="0.25">
      <c r="A143" s="1688"/>
      <c r="B143" s="1688"/>
      <c r="C143" s="1688"/>
      <c r="D143" s="1688"/>
      <c r="E143" s="1688"/>
      <c r="F143" s="1688"/>
      <c r="G143" s="1688"/>
      <c r="H143" s="1688"/>
      <c r="I143" s="1688"/>
      <c r="J143" s="1688"/>
      <c r="K143" s="1688"/>
      <c r="L143" s="1688"/>
      <c r="M143" s="1688"/>
      <c r="N143" s="1688"/>
      <c r="O143" s="1688"/>
      <c r="P143" s="3117"/>
      <c r="Q143" s="3117"/>
      <c r="R143" s="3117"/>
      <c r="S143" s="3117"/>
      <c r="T143" s="3117"/>
      <c r="U143" s="3117"/>
      <c r="V143" s="3117"/>
      <c r="W143" s="3117"/>
      <c r="X143" s="3117"/>
      <c r="Y143" s="3117"/>
      <c r="Z143" s="3117"/>
    </row>
    <row r="144" spans="1:26" ht="12" customHeight="1" x14ac:dyDescent="0.25">
      <c r="A144" s="1688"/>
      <c r="B144" s="1688"/>
      <c r="C144" s="1688"/>
      <c r="D144" s="1688"/>
      <c r="E144" s="1688"/>
      <c r="F144" s="1688"/>
      <c r="G144" s="1688"/>
      <c r="H144" s="1688"/>
      <c r="I144" s="1688"/>
      <c r="J144" s="1688"/>
      <c r="K144" s="1688"/>
      <c r="L144" s="1688"/>
      <c r="M144" s="1688"/>
      <c r="N144" s="1688"/>
      <c r="O144" s="1688"/>
      <c r="P144" s="3117"/>
      <c r="Q144" s="3117"/>
      <c r="R144" s="3117"/>
      <c r="S144" s="3117"/>
      <c r="T144" s="3117"/>
      <c r="U144" s="3117"/>
      <c r="V144" s="3117"/>
      <c r="W144" s="3117"/>
      <c r="X144" s="3117"/>
      <c r="Y144" s="3117"/>
      <c r="Z144" s="3117"/>
    </row>
    <row r="145" spans="1:26" ht="12" customHeight="1" x14ac:dyDescent="0.25">
      <c r="A145" s="1688"/>
      <c r="B145" s="1688"/>
      <c r="C145" s="1688"/>
      <c r="D145" s="1688"/>
      <c r="E145" s="1688"/>
      <c r="F145" s="1688"/>
      <c r="G145" s="1688"/>
      <c r="H145" s="1688"/>
      <c r="I145" s="1688"/>
      <c r="J145" s="1688"/>
      <c r="K145" s="1688"/>
      <c r="L145" s="1688"/>
      <c r="M145" s="1688"/>
      <c r="N145" s="1688"/>
      <c r="O145" s="1688"/>
      <c r="P145" s="3117"/>
      <c r="Q145" s="3117"/>
      <c r="R145" s="3117"/>
      <c r="S145" s="3117"/>
      <c r="T145" s="3117"/>
      <c r="U145" s="3117"/>
      <c r="V145" s="3117"/>
      <c r="W145" s="3117"/>
      <c r="X145" s="3117"/>
      <c r="Y145" s="3117"/>
      <c r="Z145" s="3117"/>
    </row>
    <row r="146" spans="1:26" ht="12" customHeight="1" x14ac:dyDescent="0.25">
      <c r="A146" s="1688"/>
      <c r="B146" s="1688"/>
      <c r="C146" s="1688"/>
      <c r="D146" s="1688"/>
      <c r="E146" s="1688"/>
      <c r="F146" s="1688"/>
      <c r="G146" s="1688"/>
      <c r="H146" s="1688"/>
      <c r="I146" s="1688"/>
      <c r="J146" s="1688"/>
      <c r="K146" s="1688"/>
      <c r="L146" s="1688"/>
      <c r="M146" s="1688"/>
      <c r="N146" s="1688"/>
      <c r="O146" s="1688"/>
      <c r="P146" s="3117"/>
      <c r="Q146" s="3117"/>
      <c r="R146" s="3117"/>
      <c r="S146" s="3117"/>
      <c r="T146" s="3117"/>
      <c r="U146" s="3117"/>
      <c r="V146" s="3117"/>
      <c r="W146" s="3117"/>
      <c r="X146" s="3117"/>
      <c r="Y146" s="3117"/>
      <c r="Z146" s="3117"/>
    </row>
    <row r="147" spans="1:26" ht="12" customHeight="1" x14ac:dyDescent="0.25">
      <c r="A147" s="1688"/>
      <c r="B147" s="1688"/>
      <c r="C147" s="1688"/>
      <c r="D147" s="1688"/>
      <c r="E147" s="1688"/>
      <c r="F147" s="1688"/>
      <c r="G147" s="1688"/>
      <c r="H147" s="1688"/>
      <c r="I147" s="1688"/>
      <c r="J147" s="1688"/>
      <c r="K147" s="1688"/>
      <c r="L147" s="1688"/>
      <c r="M147" s="1688"/>
      <c r="N147" s="1688"/>
      <c r="O147" s="1688"/>
      <c r="P147" s="3117"/>
      <c r="Q147" s="3117"/>
      <c r="R147" s="3117"/>
      <c r="S147" s="3117"/>
      <c r="T147" s="3117"/>
      <c r="U147" s="3117"/>
      <c r="V147" s="3117"/>
      <c r="W147" s="3117"/>
      <c r="X147" s="3117"/>
      <c r="Y147" s="3117"/>
      <c r="Z147" s="3117"/>
    </row>
    <row r="148" spans="1:26" ht="12" customHeight="1" x14ac:dyDescent="0.25">
      <c r="A148" s="1688"/>
      <c r="B148" s="1688"/>
      <c r="C148" s="1688"/>
      <c r="D148" s="1688"/>
      <c r="E148" s="1688"/>
      <c r="F148" s="1688"/>
      <c r="G148" s="1688"/>
      <c r="H148" s="1688"/>
      <c r="I148" s="1688"/>
      <c r="J148" s="1688"/>
      <c r="K148" s="1688"/>
      <c r="L148" s="1688"/>
      <c r="M148" s="1688"/>
      <c r="N148" s="1688"/>
      <c r="O148" s="1688"/>
      <c r="P148" s="3117"/>
      <c r="Q148" s="3117"/>
      <c r="R148" s="3117"/>
      <c r="S148" s="3117"/>
      <c r="T148" s="3117"/>
      <c r="U148" s="3117"/>
      <c r="V148" s="3117"/>
      <c r="W148" s="3117"/>
      <c r="X148" s="3117"/>
      <c r="Y148" s="3117"/>
      <c r="Z148" s="3117"/>
    </row>
    <row r="149" spans="1:26" ht="12" customHeight="1" x14ac:dyDescent="0.25">
      <c r="A149" s="1688"/>
      <c r="B149" s="1688"/>
      <c r="C149" s="1688"/>
      <c r="D149" s="1688"/>
      <c r="E149" s="1688"/>
      <c r="F149" s="1688"/>
      <c r="G149" s="1688"/>
      <c r="H149" s="1688"/>
      <c r="I149" s="1688"/>
      <c r="J149" s="1688"/>
      <c r="K149" s="1688"/>
      <c r="L149" s="1688"/>
      <c r="M149" s="1688"/>
      <c r="N149" s="1688"/>
      <c r="O149" s="1688"/>
      <c r="P149" s="3117"/>
      <c r="Q149" s="3117"/>
      <c r="R149" s="3117"/>
      <c r="S149" s="3117"/>
      <c r="T149" s="3117"/>
      <c r="U149" s="3117"/>
      <c r="V149" s="3117"/>
      <c r="W149" s="3117"/>
      <c r="X149" s="3117"/>
      <c r="Y149" s="3117"/>
      <c r="Z149" s="3117"/>
    </row>
    <row r="150" spans="1:26" ht="12" customHeight="1" x14ac:dyDescent="0.25">
      <c r="A150" s="1688"/>
      <c r="B150" s="1688"/>
      <c r="C150" s="1688"/>
      <c r="D150" s="1688"/>
      <c r="E150" s="1688"/>
      <c r="F150" s="1688"/>
      <c r="G150" s="1688"/>
      <c r="H150" s="1688"/>
      <c r="I150" s="1688"/>
      <c r="J150" s="1688"/>
      <c r="K150" s="1688"/>
      <c r="L150" s="1688"/>
      <c r="M150" s="1688"/>
      <c r="N150" s="1688"/>
      <c r="O150" s="1688"/>
      <c r="P150" s="3117"/>
      <c r="Q150" s="3117"/>
      <c r="R150" s="3117"/>
      <c r="S150" s="3117"/>
      <c r="T150" s="3117"/>
      <c r="U150" s="3117"/>
      <c r="V150" s="3117"/>
      <c r="W150" s="3117"/>
      <c r="X150" s="3117"/>
      <c r="Y150" s="3117"/>
      <c r="Z150" s="3117"/>
    </row>
    <row r="151" spans="1:26" ht="12" customHeight="1" x14ac:dyDescent="0.25">
      <c r="A151" s="1688"/>
      <c r="B151" s="1688"/>
      <c r="C151" s="1688"/>
      <c r="D151" s="1688"/>
      <c r="E151" s="1688"/>
      <c r="F151" s="1688"/>
      <c r="G151" s="1688"/>
      <c r="H151" s="1688"/>
      <c r="I151" s="1688"/>
      <c r="J151" s="1688"/>
      <c r="K151" s="1688"/>
      <c r="L151" s="1688"/>
      <c r="M151" s="1688"/>
      <c r="N151" s="1688"/>
      <c r="O151" s="1688"/>
      <c r="P151" s="3117"/>
      <c r="Q151" s="3117"/>
      <c r="R151" s="3117"/>
      <c r="S151" s="3117"/>
      <c r="T151" s="3117"/>
      <c r="U151" s="3117"/>
      <c r="V151" s="3117"/>
      <c r="W151" s="3117"/>
      <c r="X151" s="3117"/>
      <c r="Y151" s="3117"/>
      <c r="Z151" s="3117"/>
    </row>
    <row r="152" spans="1:26" ht="12" customHeight="1" x14ac:dyDescent="0.25">
      <c r="A152" s="1688"/>
      <c r="B152" s="1688"/>
      <c r="C152" s="1688"/>
      <c r="D152" s="1688"/>
      <c r="E152" s="1688"/>
      <c r="F152" s="1688"/>
      <c r="G152" s="1688"/>
      <c r="H152" s="1688"/>
      <c r="I152" s="1688"/>
      <c r="J152" s="1688"/>
      <c r="K152" s="1688"/>
      <c r="L152" s="1688"/>
      <c r="M152" s="1688"/>
      <c r="N152" s="1688"/>
      <c r="O152" s="1688"/>
      <c r="P152" s="3117"/>
      <c r="Q152" s="3117"/>
      <c r="R152" s="3117"/>
      <c r="S152" s="3117"/>
      <c r="T152" s="3117"/>
      <c r="U152" s="3117"/>
      <c r="V152" s="3117"/>
      <c r="W152" s="3117"/>
      <c r="X152" s="3117"/>
      <c r="Y152" s="3117"/>
      <c r="Z152" s="3117"/>
    </row>
    <row r="153" spans="1:26" ht="12" customHeight="1" x14ac:dyDescent="0.25">
      <c r="A153" s="1688"/>
      <c r="B153" s="1688"/>
      <c r="C153" s="1688"/>
      <c r="D153" s="1688"/>
      <c r="E153" s="1688"/>
      <c r="F153" s="1688"/>
      <c r="G153" s="1688"/>
      <c r="H153" s="1688"/>
      <c r="I153" s="1688"/>
      <c r="J153" s="1688"/>
      <c r="K153" s="1688"/>
      <c r="L153" s="1688"/>
      <c r="M153" s="1688"/>
      <c r="N153" s="1688"/>
      <c r="O153" s="1688"/>
      <c r="P153" s="3117"/>
      <c r="Q153" s="3117"/>
      <c r="R153" s="3117"/>
      <c r="S153" s="3117"/>
      <c r="T153" s="3117"/>
      <c r="U153" s="3117"/>
      <c r="V153" s="3117"/>
      <c r="W153" s="3117"/>
      <c r="X153" s="3117"/>
      <c r="Y153" s="3117"/>
      <c r="Z153" s="3117"/>
    </row>
    <row r="154" spans="1:26" ht="12" customHeight="1" x14ac:dyDescent="0.25">
      <c r="A154" s="1688"/>
      <c r="B154" s="1688"/>
      <c r="C154" s="1688"/>
      <c r="D154" s="1688"/>
      <c r="E154" s="1688"/>
      <c r="F154" s="1688"/>
      <c r="G154" s="1688"/>
      <c r="H154" s="1688"/>
      <c r="I154" s="1688"/>
      <c r="J154" s="1688"/>
      <c r="K154" s="1688"/>
      <c r="L154" s="1688"/>
      <c r="M154" s="1688"/>
      <c r="N154" s="1688"/>
      <c r="O154" s="1688"/>
      <c r="P154" s="3117"/>
      <c r="Q154" s="3117"/>
      <c r="R154" s="3117"/>
      <c r="S154" s="3117"/>
      <c r="T154" s="3117"/>
      <c r="U154" s="3117"/>
      <c r="V154" s="3117"/>
      <c r="W154" s="3117"/>
      <c r="X154" s="3117"/>
      <c r="Y154" s="3117"/>
      <c r="Z154" s="3117"/>
    </row>
    <row r="155" spans="1:26" ht="12" customHeight="1" x14ac:dyDescent="0.25">
      <c r="A155" s="1688"/>
      <c r="B155" s="1688"/>
      <c r="C155" s="1688"/>
      <c r="D155" s="1688"/>
      <c r="E155" s="1688"/>
      <c r="F155" s="1688"/>
      <c r="G155" s="1688"/>
      <c r="H155" s="1688"/>
      <c r="I155" s="1688"/>
      <c r="J155" s="1688"/>
      <c r="K155" s="1688"/>
      <c r="L155" s="1688"/>
      <c r="M155" s="1688"/>
      <c r="N155" s="1688"/>
      <c r="O155" s="1688"/>
      <c r="P155" s="3117"/>
      <c r="Q155" s="3117"/>
      <c r="R155" s="3117"/>
      <c r="S155" s="3117"/>
      <c r="T155" s="3117"/>
      <c r="U155" s="3117"/>
      <c r="V155" s="3117"/>
      <c r="W155" s="3117"/>
      <c r="X155" s="3117"/>
      <c r="Y155" s="3117"/>
      <c r="Z155" s="3117"/>
    </row>
    <row r="156" spans="1:26" ht="12" customHeight="1" x14ac:dyDescent="0.25">
      <c r="A156" s="1688"/>
      <c r="B156" s="1688"/>
      <c r="C156" s="1688"/>
      <c r="D156" s="1688"/>
      <c r="E156" s="1688"/>
      <c r="F156" s="1688"/>
      <c r="G156" s="1688"/>
      <c r="H156" s="1688"/>
      <c r="I156" s="1688"/>
      <c r="J156" s="1688"/>
      <c r="K156" s="1688"/>
      <c r="L156" s="1688"/>
      <c r="M156" s="1688"/>
      <c r="N156" s="1688"/>
      <c r="O156" s="1688"/>
      <c r="P156" s="3117"/>
      <c r="Q156" s="3117"/>
      <c r="R156" s="3117"/>
      <c r="S156" s="3117"/>
      <c r="T156" s="3117"/>
      <c r="U156" s="3117"/>
      <c r="V156" s="3117"/>
      <c r="W156" s="3117"/>
      <c r="X156" s="3117"/>
      <c r="Y156" s="3117"/>
      <c r="Z156" s="3117"/>
    </row>
    <row r="157" spans="1:26" ht="12" customHeight="1" x14ac:dyDescent="0.25">
      <c r="A157" s="1688"/>
      <c r="B157" s="1688"/>
      <c r="C157" s="1688"/>
      <c r="D157" s="1688"/>
      <c r="E157" s="1688"/>
      <c r="F157" s="1688"/>
      <c r="G157" s="1688"/>
      <c r="H157" s="1688"/>
      <c r="I157" s="1688"/>
      <c r="J157" s="1688"/>
      <c r="K157" s="1688"/>
      <c r="L157" s="1688"/>
      <c r="M157" s="1688"/>
      <c r="N157" s="1688"/>
      <c r="O157" s="1688"/>
      <c r="P157" s="3117"/>
      <c r="Q157" s="3117"/>
      <c r="R157" s="3117"/>
      <c r="S157" s="3117"/>
      <c r="T157" s="3117"/>
      <c r="U157" s="3117"/>
      <c r="V157" s="3117"/>
      <c r="W157" s="3117"/>
      <c r="X157" s="3117"/>
      <c r="Y157" s="3117"/>
      <c r="Z157" s="3117"/>
    </row>
    <row r="158" spans="1:26" ht="12" customHeight="1" x14ac:dyDescent="0.25">
      <c r="A158" s="1688"/>
      <c r="B158" s="1688"/>
      <c r="C158" s="1688"/>
      <c r="D158" s="1688"/>
      <c r="E158" s="1688"/>
      <c r="F158" s="1688"/>
      <c r="G158" s="1688"/>
      <c r="H158" s="1688"/>
      <c r="I158" s="1688"/>
      <c r="J158" s="1688"/>
      <c r="K158" s="1688"/>
      <c r="L158" s="1688"/>
      <c r="M158" s="1688"/>
      <c r="N158" s="1688"/>
      <c r="O158" s="1688"/>
      <c r="P158" s="3117"/>
      <c r="Q158" s="3117"/>
      <c r="R158" s="3117"/>
      <c r="S158" s="3117"/>
      <c r="T158" s="3117"/>
      <c r="U158" s="3117"/>
      <c r="V158" s="3117"/>
      <c r="W158" s="3117"/>
      <c r="X158" s="3117"/>
      <c r="Y158" s="3117"/>
      <c r="Z158" s="3117"/>
    </row>
    <row r="159" spans="1:26" ht="12" customHeight="1" x14ac:dyDescent="0.25">
      <c r="A159" s="1688"/>
      <c r="B159" s="1688"/>
      <c r="C159" s="1688"/>
      <c r="D159" s="1688"/>
      <c r="E159" s="1688"/>
      <c r="F159" s="1688"/>
      <c r="G159" s="1688"/>
      <c r="H159" s="1688"/>
      <c r="I159" s="1688"/>
      <c r="J159" s="1688"/>
      <c r="K159" s="1688"/>
      <c r="L159" s="1688"/>
      <c r="M159" s="1688"/>
      <c r="N159" s="1688"/>
      <c r="O159" s="1688"/>
      <c r="P159" s="3117"/>
      <c r="Q159" s="3117"/>
      <c r="R159" s="3117"/>
      <c r="S159" s="3117"/>
      <c r="T159" s="3117"/>
      <c r="U159" s="3117"/>
      <c r="V159" s="3117"/>
      <c r="W159" s="3117"/>
      <c r="X159" s="3117"/>
      <c r="Y159" s="3117"/>
      <c r="Z159" s="3117"/>
    </row>
    <row r="160" spans="1:26" ht="12" customHeight="1" x14ac:dyDescent="0.25">
      <c r="A160" s="1688"/>
      <c r="B160" s="1688"/>
      <c r="C160" s="1688"/>
      <c r="D160" s="1688"/>
      <c r="E160" s="1688"/>
      <c r="F160" s="1688"/>
      <c r="G160" s="1688"/>
      <c r="H160" s="1688"/>
      <c r="I160" s="1688"/>
      <c r="J160" s="1688"/>
      <c r="K160" s="1688"/>
      <c r="L160" s="1688"/>
      <c r="M160" s="1688"/>
      <c r="N160" s="1688"/>
      <c r="O160" s="1688"/>
      <c r="P160" s="3117"/>
      <c r="Q160" s="3117"/>
      <c r="R160" s="3117"/>
      <c r="S160" s="3117"/>
      <c r="T160" s="3117"/>
      <c r="U160" s="3117"/>
      <c r="V160" s="3117"/>
      <c r="W160" s="3117"/>
      <c r="X160" s="3117"/>
      <c r="Y160" s="3117"/>
      <c r="Z160" s="3117"/>
    </row>
    <row r="161" spans="1:26" ht="12" customHeight="1" x14ac:dyDescent="0.25">
      <c r="A161" s="1688"/>
      <c r="B161" s="1688"/>
      <c r="C161" s="1688"/>
      <c r="D161" s="1688"/>
      <c r="E161" s="1688"/>
      <c r="F161" s="1688"/>
      <c r="G161" s="1688"/>
      <c r="H161" s="1688"/>
      <c r="I161" s="1688"/>
      <c r="J161" s="1688"/>
      <c r="K161" s="1688"/>
      <c r="L161" s="1688"/>
      <c r="M161" s="1688"/>
      <c r="N161" s="1688"/>
      <c r="O161" s="1688"/>
      <c r="P161" s="3117"/>
      <c r="Q161" s="3117"/>
      <c r="R161" s="3117"/>
      <c r="S161" s="3117"/>
      <c r="T161" s="3117"/>
      <c r="U161" s="3117"/>
      <c r="V161" s="3117"/>
      <c r="W161" s="3117"/>
      <c r="X161" s="3117"/>
      <c r="Y161" s="3117"/>
      <c r="Z161" s="3117"/>
    </row>
    <row r="162" spans="1:26" ht="12" customHeight="1" x14ac:dyDescent="0.25">
      <c r="A162" s="1688"/>
      <c r="B162" s="1688"/>
      <c r="C162" s="1688"/>
      <c r="D162" s="1688"/>
      <c r="E162" s="1688"/>
      <c r="F162" s="1688"/>
      <c r="G162" s="1688"/>
      <c r="H162" s="1688"/>
      <c r="I162" s="1688"/>
      <c r="J162" s="1688"/>
      <c r="K162" s="1688"/>
      <c r="L162" s="1688"/>
      <c r="M162" s="1688"/>
      <c r="N162" s="1688"/>
      <c r="O162" s="1688"/>
      <c r="P162" s="3117"/>
      <c r="Q162" s="3117"/>
      <c r="R162" s="3117"/>
      <c r="S162" s="3117"/>
      <c r="T162" s="3117"/>
      <c r="U162" s="3117"/>
      <c r="V162" s="3117"/>
      <c r="W162" s="3117"/>
      <c r="X162" s="3117"/>
      <c r="Y162" s="3117"/>
      <c r="Z162" s="3117"/>
    </row>
    <row r="163" spans="1:26" ht="12" customHeight="1" x14ac:dyDescent="0.25">
      <c r="A163" s="1688"/>
      <c r="B163" s="1688"/>
      <c r="C163" s="1688"/>
      <c r="D163" s="1688"/>
      <c r="E163" s="1688"/>
      <c r="F163" s="1688"/>
      <c r="G163" s="1688"/>
      <c r="H163" s="1688"/>
      <c r="I163" s="1688"/>
      <c r="J163" s="1688"/>
      <c r="K163" s="1688"/>
      <c r="L163" s="1688"/>
      <c r="M163" s="1688"/>
      <c r="N163" s="1688"/>
      <c r="O163" s="1688"/>
      <c r="P163" s="3117"/>
      <c r="Q163" s="3117"/>
      <c r="R163" s="3117"/>
      <c r="S163" s="3117"/>
      <c r="T163" s="3117"/>
      <c r="U163" s="3117"/>
      <c r="V163" s="3117"/>
      <c r="W163" s="3117"/>
      <c r="X163" s="3117"/>
      <c r="Y163" s="3117"/>
      <c r="Z163" s="3117"/>
    </row>
    <row r="164" spans="1:26" ht="12" customHeight="1" x14ac:dyDescent="0.25">
      <c r="A164" s="1688"/>
      <c r="B164" s="1688"/>
      <c r="C164" s="1688"/>
      <c r="D164" s="1688"/>
      <c r="E164" s="1688"/>
      <c r="F164" s="1688"/>
      <c r="G164" s="1688"/>
      <c r="H164" s="1688"/>
      <c r="I164" s="1688"/>
      <c r="J164" s="1688"/>
      <c r="K164" s="1688"/>
      <c r="L164" s="1688"/>
      <c r="M164" s="1688"/>
      <c r="N164" s="1688"/>
      <c r="O164" s="1688"/>
      <c r="P164" s="3117"/>
      <c r="Q164" s="3117"/>
      <c r="R164" s="3117"/>
      <c r="S164" s="3117"/>
      <c r="T164" s="3117"/>
      <c r="U164" s="3117"/>
      <c r="V164" s="3117"/>
      <c r="W164" s="3117"/>
      <c r="X164" s="3117"/>
      <c r="Y164" s="3117"/>
      <c r="Z164" s="3117"/>
    </row>
    <row r="165" spans="1:26" ht="12" customHeight="1" x14ac:dyDescent="0.25">
      <c r="A165" s="1688"/>
      <c r="B165" s="1688"/>
      <c r="C165" s="1688"/>
      <c r="D165" s="1688"/>
      <c r="E165" s="1688"/>
      <c r="F165" s="1688"/>
      <c r="G165" s="1688"/>
      <c r="H165" s="1688"/>
      <c r="I165" s="1688"/>
      <c r="J165" s="1688"/>
      <c r="K165" s="1688"/>
      <c r="L165" s="1688"/>
      <c r="M165" s="1688"/>
      <c r="N165" s="1688"/>
      <c r="O165" s="1688"/>
      <c r="P165" s="3117"/>
      <c r="Q165" s="3117"/>
      <c r="R165" s="3117"/>
      <c r="S165" s="3117"/>
      <c r="T165" s="3117"/>
      <c r="U165" s="3117"/>
      <c r="V165" s="3117"/>
      <c r="W165" s="3117"/>
      <c r="X165" s="3117"/>
      <c r="Y165" s="3117"/>
      <c r="Z165" s="3117"/>
    </row>
    <row r="166" spans="1:26" ht="12" customHeight="1" x14ac:dyDescent="0.25">
      <c r="A166" s="1688"/>
      <c r="B166" s="1688"/>
      <c r="C166" s="1688"/>
      <c r="D166" s="1688"/>
      <c r="E166" s="1688"/>
      <c r="F166" s="1688"/>
      <c r="G166" s="1688"/>
      <c r="H166" s="1688"/>
      <c r="I166" s="1688"/>
      <c r="J166" s="1688"/>
      <c r="K166" s="1688"/>
      <c r="L166" s="1688"/>
      <c r="M166" s="1688"/>
      <c r="N166" s="1688"/>
      <c r="O166" s="1688"/>
      <c r="P166" s="3117"/>
      <c r="Q166" s="3117"/>
      <c r="R166" s="3117"/>
      <c r="S166" s="3117"/>
      <c r="T166" s="3117"/>
      <c r="U166" s="3117"/>
      <c r="V166" s="3117"/>
      <c r="W166" s="3117"/>
      <c r="X166" s="3117"/>
      <c r="Y166" s="3117"/>
      <c r="Z166" s="3117"/>
    </row>
    <row r="167" spans="1:26" ht="12" customHeight="1" x14ac:dyDescent="0.25">
      <c r="A167" s="1688"/>
      <c r="B167" s="1688"/>
      <c r="C167" s="1688"/>
      <c r="D167" s="1688"/>
      <c r="E167" s="1688"/>
      <c r="F167" s="1688"/>
      <c r="G167" s="1688"/>
      <c r="H167" s="1688"/>
      <c r="I167" s="1688"/>
      <c r="J167" s="1688"/>
      <c r="K167" s="1688"/>
      <c r="L167" s="1688"/>
      <c r="M167" s="1688"/>
      <c r="N167" s="1688"/>
      <c r="O167" s="1688"/>
      <c r="P167" s="3117"/>
      <c r="Q167" s="3117"/>
      <c r="R167" s="3117"/>
      <c r="S167" s="3117"/>
      <c r="T167" s="3117"/>
      <c r="U167" s="3117"/>
      <c r="V167" s="3117"/>
      <c r="W167" s="3117"/>
      <c r="X167" s="3117"/>
      <c r="Y167" s="3117"/>
      <c r="Z167" s="3117"/>
    </row>
    <row r="168" spans="1:26" ht="12" customHeight="1" x14ac:dyDescent="0.25">
      <c r="A168" s="1688"/>
      <c r="B168" s="1688"/>
      <c r="C168" s="1688"/>
      <c r="D168" s="1688"/>
      <c r="E168" s="1688"/>
      <c r="F168" s="1688"/>
      <c r="G168" s="1688"/>
      <c r="H168" s="1688"/>
      <c r="I168" s="1688"/>
      <c r="J168" s="1688"/>
      <c r="K168" s="1688"/>
      <c r="L168" s="1688"/>
      <c r="M168" s="1688"/>
      <c r="N168" s="1688"/>
      <c r="O168" s="1688"/>
      <c r="P168" s="3117"/>
      <c r="Q168" s="3117"/>
      <c r="R168" s="3117"/>
      <c r="S168" s="3117"/>
      <c r="T168" s="3117"/>
      <c r="U168" s="3117"/>
      <c r="V168" s="3117"/>
      <c r="W168" s="3117"/>
      <c r="X168" s="3117"/>
      <c r="Y168" s="3117"/>
      <c r="Z168" s="3117"/>
    </row>
    <row r="169" spans="1:26" ht="12" customHeight="1" x14ac:dyDescent="0.25">
      <c r="A169" s="1688"/>
      <c r="B169" s="1688"/>
      <c r="C169" s="1688"/>
      <c r="D169" s="1688"/>
      <c r="E169" s="1688"/>
      <c r="F169" s="1688"/>
      <c r="G169" s="1688"/>
      <c r="H169" s="1688"/>
      <c r="I169" s="1688"/>
      <c r="J169" s="1688"/>
      <c r="K169" s="1688"/>
      <c r="L169" s="1688"/>
      <c r="M169" s="1688"/>
      <c r="N169" s="1688"/>
      <c r="O169" s="1688"/>
      <c r="P169" s="3117"/>
      <c r="Q169" s="3117"/>
      <c r="R169" s="3117"/>
      <c r="S169" s="3117"/>
      <c r="T169" s="3117"/>
      <c r="U169" s="3117"/>
      <c r="V169" s="3117"/>
      <c r="W169" s="3117"/>
      <c r="X169" s="3117"/>
      <c r="Y169" s="3117"/>
      <c r="Z169" s="3117"/>
    </row>
    <row r="170" spans="1:26" ht="12" customHeight="1" x14ac:dyDescent="0.25">
      <c r="A170" s="1688"/>
      <c r="B170" s="1688"/>
      <c r="C170" s="1688"/>
      <c r="D170" s="1688"/>
      <c r="E170" s="1688"/>
      <c r="F170" s="1688"/>
      <c r="G170" s="1688"/>
      <c r="H170" s="1688"/>
      <c r="I170" s="1688"/>
      <c r="J170" s="1688"/>
      <c r="K170" s="1688"/>
      <c r="L170" s="1688"/>
      <c r="M170" s="1688"/>
      <c r="N170" s="1688"/>
      <c r="O170" s="1688"/>
      <c r="P170" s="3117"/>
      <c r="Q170" s="3117"/>
      <c r="R170" s="3117"/>
      <c r="S170" s="3117"/>
      <c r="T170" s="3117"/>
      <c r="U170" s="3117"/>
      <c r="V170" s="3117"/>
      <c r="W170" s="3117"/>
      <c r="X170" s="3117"/>
      <c r="Y170" s="3117"/>
      <c r="Z170" s="3117"/>
    </row>
    <row r="171" spans="1:26" ht="12" customHeight="1" x14ac:dyDescent="0.25">
      <c r="A171" s="1688"/>
      <c r="B171" s="1688"/>
      <c r="C171" s="1688"/>
      <c r="D171" s="1688"/>
      <c r="E171" s="1688"/>
      <c r="F171" s="1688"/>
      <c r="G171" s="1688"/>
      <c r="H171" s="1688"/>
      <c r="I171" s="1688"/>
      <c r="J171" s="1688"/>
      <c r="K171" s="1688"/>
      <c r="L171" s="1688"/>
      <c r="M171" s="1688"/>
      <c r="N171" s="1688"/>
      <c r="O171" s="1688"/>
      <c r="P171" s="3117"/>
      <c r="Q171" s="3117"/>
      <c r="R171" s="3117"/>
      <c r="S171" s="3117"/>
      <c r="T171" s="3117"/>
      <c r="U171" s="3117"/>
      <c r="V171" s="3117"/>
      <c r="W171" s="3117"/>
      <c r="X171" s="3117"/>
      <c r="Y171" s="3117"/>
      <c r="Z171" s="3117"/>
    </row>
    <row r="172" spans="1:26" ht="12" customHeight="1" x14ac:dyDescent="0.25">
      <c r="A172" s="1688"/>
      <c r="B172" s="1688"/>
      <c r="C172" s="1688"/>
      <c r="D172" s="1688"/>
      <c r="E172" s="1688"/>
      <c r="F172" s="1688"/>
      <c r="G172" s="1688"/>
      <c r="H172" s="1688"/>
      <c r="I172" s="1688"/>
      <c r="J172" s="1688"/>
      <c r="K172" s="1688"/>
      <c r="L172" s="1688"/>
      <c r="M172" s="1688"/>
      <c r="N172" s="1688"/>
      <c r="O172" s="1688"/>
      <c r="P172" s="3117"/>
      <c r="Q172" s="3117"/>
      <c r="R172" s="3117"/>
      <c r="S172" s="3117"/>
      <c r="T172" s="3117"/>
      <c r="U172" s="3117"/>
      <c r="V172" s="3117"/>
      <c r="W172" s="3117"/>
      <c r="X172" s="3117"/>
      <c r="Y172" s="3117"/>
      <c r="Z172" s="3117"/>
    </row>
    <row r="173" spans="1:26" ht="12" customHeight="1" x14ac:dyDescent="0.25">
      <c r="A173" s="1688"/>
      <c r="B173" s="1688"/>
      <c r="C173" s="1688"/>
      <c r="D173" s="1688"/>
      <c r="E173" s="1688"/>
      <c r="F173" s="1688"/>
      <c r="G173" s="1688"/>
      <c r="H173" s="1688"/>
      <c r="I173" s="1688"/>
      <c r="J173" s="1688"/>
      <c r="K173" s="1688"/>
      <c r="L173" s="1688"/>
      <c r="M173" s="1688"/>
      <c r="N173" s="1688"/>
      <c r="O173" s="1688"/>
      <c r="P173" s="3117"/>
      <c r="Q173" s="3117"/>
      <c r="R173" s="3117"/>
      <c r="S173" s="3117"/>
      <c r="T173" s="3117"/>
      <c r="U173" s="3117"/>
      <c r="V173" s="3117"/>
      <c r="W173" s="3117"/>
      <c r="X173" s="3117"/>
      <c r="Y173" s="3117"/>
      <c r="Z173" s="3117"/>
    </row>
    <row r="174" spans="1:26" ht="12" customHeight="1" x14ac:dyDescent="0.25">
      <c r="A174" s="1688"/>
      <c r="B174" s="1688"/>
      <c r="C174" s="1688"/>
      <c r="D174" s="1688"/>
      <c r="E174" s="1688"/>
      <c r="F174" s="1688"/>
      <c r="G174" s="1688"/>
      <c r="H174" s="1688"/>
      <c r="I174" s="1688"/>
      <c r="J174" s="1688"/>
      <c r="K174" s="1688"/>
      <c r="L174" s="1688"/>
      <c r="M174" s="1688"/>
      <c r="N174" s="1688"/>
      <c r="O174" s="1688"/>
      <c r="P174" s="3117"/>
      <c r="Q174" s="3117"/>
      <c r="R174" s="3117"/>
      <c r="S174" s="3117"/>
      <c r="T174" s="3117"/>
      <c r="U174" s="3117"/>
      <c r="V174" s="3117"/>
      <c r="W174" s="3117"/>
      <c r="X174" s="3117"/>
      <c r="Y174" s="3117"/>
      <c r="Z174" s="3117"/>
    </row>
    <row r="175" spans="1:26" ht="12" customHeight="1" x14ac:dyDescent="0.25">
      <c r="A175" s="1688"/>
      <c r="B175" s="1688"/>
      <c r="C175" s="1688"/>
      <c r="D175" s="1688"/>
      <c r="E175" s="1688"/>
      <c r="F175" s="1688"/>
      <c r="G175" s="1688"/>
      <c r="H175" s="1688"/>
      <c r="I175" s="1688"/>
      <c r="J175" s="1688"/>
      <c r="K175" s="1688"/>
      <c r="L175" s="1688"/>
      <c r="M175" s="1688"/>
      <c r="N175" s="1688"/>
      <c r="O175" s="1688"/>
      <c r="P175" s="3117"/>
      <c r="Q175" s="3117"/>
      <c r="R175" s="3117"/>
      <c r="S175" s="3117"/>
      <c r="T175" s="3117"/>
      <c r="U175" s="3117"/>
      <c r="V175" s="3117"/>
      <c r="W175" s="3117"/>
      <c r="X175" s="3117"/>
      <c r="Y175" s="3117"/>
      <c r="Z175" s="3117"/>
    </row>
    <row r="176" spans="1:26" ht="12" customHeight="1" x14ac:dyDescent="0.25">
      <c r="A176" s="1688"/>
      <c r="B176" s="1688"/>
      <c r="C176" s="1688"/>
      <c r="D176" s="1688"/>
      <c r="E176" s="1688"/>
      <c r="F176" s="1688"/>
      <c r="G176" s="1688"/>
      <c r="H176" s="1688"/>
      <c r="I176" s="1688"/>
      <c r="J176" s="1688"/>
      <c r="K176" s="1688"/>
      <c r="L176" s="1688"/>
      <c r="M176" s="1688"/>
      <c r="N176" s="1688"/>
      <c r="O176" s="1688"/>
      <c r="P176" s="3117"/>
      <c r="Q176" s="3117"/>
      <c r="R176" s="3117"/>
      <c r="S176" s="3117"/>
      <c r="T176" s="3117"/>
      <c r="U176" s="3117"/>
      <c r="V176" s="3117"/>
      <c r="W176" s="3117"/>
      <c r="X176" s="3117"/>
      <c r="Y176" s="3117"/>
      <c r="Z176" s="3117"/>
    </row>
    <row r="177" spans="1:26" ht="12" customHeight="1" x14ac:dyDescent="0.25">
      <c r="A177" s="1688"/>
      <c r="B177" s="1688"/>
      <c r="C177" s="1688"/>
      <c r="D177" s="1688"/>
      <c r="E177" s="1688"/>
      <c r="F177" s="1688"/>
      <c r="G177" s="1688"/>
      <c r="H177" s="1688"/>
      <c r="I177" s="1688"/>
      <c r="J177" s="1688"/>
      <c r="K177" s="1688"/>
      <c r="L177" s="1688"/>
      <c r="M177" s="1688"/>
      <c r="N177" s="1688"/>
      <c r="O177" s="1688"/>
      <c r="P177" s="3117"/>
      <c r="Q177" s="3117"/>
      <c r="R177" s="3117"/>
      <c r="S177" s="3117"/>
      <c r="T177" s="3117"/>
      <c r="U177" s="3117"/>
      <c r="V177" s="3117"/>
      <c r="W177" s="3117"/>
      <c r="X177" s="3117"/>
      <c r="Y177" s="3117"/>
      <c r="Z177" s="3117"/>
    </row>
    <row r="178" spans="1:26" ht="12" customHeight="1" x14ac:dyDescent="0.25">
      <c r="A178" s="1688"/>
      <c r="B178" s="1688"/>
      <c r="C178" s="1688"/>
      <c r="D178" s="1688"/>
      <c r="E178" s="1688"/>
      <c r="F178" s="1688"/>
      <c r="G178" s="1688"/>
      <c r="H178" s="1688"/>
      <c r="I178" s="1688"/>
      <c r="J178" s="1688"/>
      <c r="K178" s="1688"/>
      <c r="L178" s="1688"/>
      <c r="M178" s="1688"/>
      <c r="N178" s="1688"/>
      <c r="O178" s="1688"/>
      <c r="P178" s="3117"/>
      <c r="Q178" s="3117"/>
      <c r="R178" s="3117"/>
      <c r="S178" s="3117"/>
      <c r="T178" s="3117"/>
      <c r="U178" s="3117"/>
      <c r="V178" s="3117"/>
      <c r="W178" s="3117"/>
      <c r="X178" s="3117"/>
      <c r="Y178" s="3117"/>
      <c r="Z178" s="3117"/>
    </row>
    <row r="179" spans="1:26" ht="12" customHeight="1" x14ac:dyDescent="0.25">
      <c r="A179" s="1688"/>
      <c r="B179" s="1688"/>
      <c r="C179" s="1688"/>
      <c r="D179" s="1688"/>
      <c r="E179" s="1688"/>
      <c r="F179" s="1688"/>
      <c r="G179" s="1688"/>
      <c r="H179" s="1688"/>
      <c r="I179" s="1688"/>
      <c r="J179" s="1688"/>
      <c r="K179" s="1688"/>
      <c r="L179" s="1688"/>
      <c r="M179" s="1688"/>
      <c r="N179" s="1688"/>
      <c r="O179" s="1688"/>
      <c r="P179" s="3117"/>
      <c r="Q179" s="3117"/>
      <c r="R179" s="3117"/>
      <c r="S179" s="3117"/>
      <c r="T179" s="3117"/>
      <c r="U179" s="3117"/>
      <c r="V179" s="3117"/>
      <c r="W179" s="3117"/>
      <c r="X179" s="3117"/>
      <c r="Y179" s="3117"/>
      <c r="Z179" s="3117"/>
    </row>
    <row r="180" spans="1:26" ht="12" customHeight="1" x14ac:dyDescent="0.25">
      <c r="A180" s="1688"/>
      <c r="B180" s="1688"/>
      <c r="C180" s="1688"/>
      <c r="D180" s="1688"/>
      <c r="E180" s="1688"/>
      <c r="F180" s="1688"/>
      <c r="G180" s="1688"/>
      <c r="H180" s="1688"/>
      <c r="I180" s="1688"/>
      <c r="J180" s="1688"/>
      <c r="K180" s="1688"/>
      <c r="L180" s="1688"/>
      <c r="M180" s="1688"/>
      <c r="N180" s="1688"/>
      <c r="O180" s="1688"/>
      <c r="P180" s="3117"/>
      <c r="Q180" s="3117"/>
      <c r="R180" s="3117"/>
      <c r="S180" s="3117"/>
      <c r="T180" s="3117"/>
      <c r="U180" s="3117"/>
      <c r="V180" s="3117"/>
      <c r="W180" s="3117"/>
      <c r="X180" s="3117"/>
      <c r="Y180" s="3117"/>
      <c r="Z180" s="3117"/>
    </row>
    <row r="181" spans="1:26" ht="12" customHeight="1" x14ac:dyDescent="0.25">
      <c r="A181" s="1688"/>
      <c r="B181" s="1688"/>
      <c r="C181" s="1688"/>
      <c r="D181" s="1688"/>
      <c r="E181" s="1688"/>
      <c r="F181" s="1688"/>
      <c r="G181" s="1688"/>
      <c r="H181" s="1688"/>
      <c r="I181" s="1688"/>
      <c r="J181" s="1688"/>
      <c r="K181" s="1688"/>
      <c r="L181" s="1688"/>
      <c r="M181" s="1688"/>
      <c r="N181" s="1688"/>
      <c r="O181" s="1688"/>
      <c r="P181" s="3117"/>
      <c r="Q181" s="3117"/>
      <c r="R181" s="3117"/>
      <c r="S181" s="3117"/>
      <c r="T181" s="3117"/>
      <c r="U181" s="3117"/>
      <c r="V181" s="3117"/>
      <c r="W181" s="3117"/>
      <c r="X181" s="3117"/>
      <c r="Y181" s="3117"/>
      <c r="Z181" s="3117"/>
    </row>
    <row r="182" spans="1:26" ht="12" customHeight="1" x14ac:dyDescent="0.25">
      <c r="A182" s="1688"/>
      <c r="B182" s="1688"/>
      <c r="C182" s="1688"/>
      <c r="D182" s="1688"/>
      <c r="E182" s="1688"/>
      <c r="F182" s="1688"/>
      <c r="G182" s="1688"/>
      <c r="H182" s="1688"/>
      <c r="I182" s="1688"/>
      <c r="J182" s="1688"/>
      <c r="K182" s="1688"/>
      <c r="L182" s="1688"/>
      <c r="M182" s="1688"/>
      <c r="N182" s="1688"/>
      <c r="O182" s="1688"/>
      <c r="P182" s="3117"/>
      <c r="Q182" s="3117"/>
      <c r="R182" s="3117"/>
      <c r="S182" s="3117"/>
      <c r="T182" s="3117"/>
      <c r="U182" s="3117"/>
      <c r="V182" s="3117"/>
      <c r="W182" s="3117"/>
      <c r="X182" s="3117"/>
      <c r="Y182" s="3117"/>
      <c r="Z182" s="3117"/>
    </row>
    <row r="183" spans="1:26" ht="12" customHeight="1" x14ac:dyDescent="0.25">
      <c r="A183" s="1688"/>
      <c r="B183" s="1688"/>
      <c r="C183" s="1688"/>
      <c r="D183" s="1688"/>
      <c r="E183" s="1688"/>
      <c r="F183" s="1688"/>
      <c r="G183" s="1688"/>
      <c r="H183" s="1688"/>
      <c r="I183" s="1688"/>
      <c r="J183" s="1688"/>
      <c r="K183" s="1688"/>
      <c r="L183" s="1688"/>
      <c r="M183" s="1688"/>
      <c r="N183" s="1688"/>
      <c r="O183" s="1688"/>
      <c r="P183" s="3117"/>
      <c r="Q183" s="3117"/>
      <c r="R183" s="3117"/>
      <c r="S183" s="3117"/>
      <c r="T183" s="3117"/>
      <c r="U183" s="3117"/>
      <c r="V183" s="3117"/>
      <c r="W183" s="3117"/>
      <c r="X183" s="3117"/>
      <c r="Y183" s="3117"/>
      <c r="Z183" s="3117"/>
    </row>
    <row r="184" spans="1:26" ht="12" customHeight="1" x14ac:dyDescent="0.25">
      <c r="A184" s="1688"/>
      <c r="B184" s="1688"/>
      <c r="C184" s="1688"/>
      <c r="D184" s="1688"/>
      <c r="E184" s="1688"/>
      <c r="F184" s="1688"/>
      <c r="G184" s="1688"/>
      <c r="H184" s="1688"/>
      <c r="I184" s="1688"/>
      <c r="J184" s="1688"/>
      <c r="K184" s="1688"/>
      <c r="L184" s="1688"/>
      <c r="M184" s="1688"/>
      <c r="N184" s="1688"/>
      <c r="O184" s="1688"/>
      <c r="P184" s="3117"/>
      <c r="Q184" s="3117"/>
      <c r="R184" s="3117"/>
      <c r="S184" s="3117"/>
      <c r="T184" s="3117"/>
      <c r="U184" s="3117"/>
      <c r="V184" s="3117"/>
      <c r="W184" s="3117"/>
      <c r="X184" s="3117"/>
      <c r="Y184" s="3117"/>
      <c r="Z184" s="3117"/>
    </row>
    <row r="185" spans="1:26" ht="12" customHeight="1" x14ac:dyDescent="0.25">
      <c r="A185" s="1688"/>
      <c r="B185" s="1688"/>
      <c r="C185" s="1688"/>
      <c r="D185" s="1688"/>
      <c r="E185" s="1688"/>
      <c r="F185" s="1688"/>
      <c r="G185" s="1688"/>
      <c r="H185" s="1688"/>
      <c r="I185" s="1688"/>
      <c r="J185" s="1688"/>
      <c r="K185" s="1688"/>
      <c r="L185" s="1688"/>
      <c r="M185" s="1688"/>
      <c r="N185" s="1688"/>
      <c r="O185" s="1688"/>
      <c r="P185" s="3117"/>
      <c r="Q185" s="3117"/>
      <c r="R185" s="3117"/>
      <c r="S185" s="3117"/>
      <c r="T185" s="3117"/>
      <c r="U185" s="3117"/>
      <c r="V185" s="3117"/>
      <c r="W185" s="3117"/>
      <c r="X185" s="3117"/>
      <c r="Y185" s="3117"/>
      <c r="Z185" s="3117"/>
    </row>
    <row r="186" spans="1:26" ht="12" customHeight="1" x14ac:dyDescent="0.25">
      <c r="A186" s="1688"/>
      <c r="B186" s="1688"/>
      <c r="C186" s="1688"/>
      <c r="D186" s="1688"/>
      <c r="E186" s="1688"/>
      <c r="F186" s="1688"/>
      <c r="G186" s="1688"/>
      <c r="H186" s="1688"/>
      <c r="I186" s="1688"/>
      <c r="J186" s="1688"/>
      <c r="K186" s="1688"/>
      <c r="L186" s="1688"/>
      <c r="M186" s="1688"/>
      <c r="N186" s="1688"/>
      <c r="O186" s="1688"/>
      <c r="P186" s="3117"/>
      <c r="Q186" s="3117"/>
      <c r="R186" s="3117"/>
      <c r="S186" s="3117"/>
      <c r="T186" s="3117"/>
      <c r="U186" s="3117"/>
      <c r="V186" s="3117"/>
      <c r="W186" s="3117"/>
      <c r="X186" s="3117"/>
      <c r="Y186" s="3117"/>
      <c r="Z186" s="3117"/>
    </row>
    <row r="187" spans="1:26" ht="12" customHeight="1" x14ac:dyDescent="0.25">
      <c r="A187" s="1688"/>
      <c r="B187" s="1688"/>
      <c r="C187" s="1688"/>
      <c r="D187" s="1688"/>
      <c r="E187" s="1688"/>
      <c r="F187" s="1688"/>
      <c r="G187" s="1688"/>
      <c r="H187" s="1688"/>
      <c r="I187" s="1688"/>
      <c r="J187" s="1688"/>
      <c r="K187" s="1688"/>
      <c r="L187" s="1688"/>
      <c r="M187" s="1688"/>
      <c r="N187" s="1688"/>
      <c r="O187" s="1688"/>
      <c r="P187" s="3117"/>
      <c r="Q187" s="3117"/>
      <c r="R187" s="3117"/>
      <c r="S187" s="3117"/>
      <c r="T187" s="3117"/>
      <c r="U187" s="3117"/>
      <c r="V187" s="3117"/>
      <c r="W187" s="3117"/>
      <c r="X187" s="3117"/>
      <c r="Y187" s="3117"/>
      <c r="Z187" s="3117"/>
    </row>
    <row r="188" spans="1:26" ht="12" customHeight="1" x14ac:dyDescent="0.25">
      <c r="A188" s="1688"/>
      <c r="B188" s="1688"/>
      <c r="C188" s="1688"/>
      <c r="D188" s="1688"/>
      <c r="E188" s="1688"/>
      <c r="F188" s="1688"/>
      <c r="G188" s="1688"/>
      <c r="H188" s="1688"/>
      <c r="I188" s="1688"/>
      <c r="J188" s="1688"/>
      <c r="K188" s="1688"/>
      <c r="L188" s="1688"/>
      <c r="M188" s="1688"/>
      <c r="N188" s="1688"/>
      <c r="O188" s="1688"/>
      <c r="P188" s="3117"/>
      <c r="Q188" s="3117"/>
      <c r="R188" s="3117"/>
      <c r="S188" s="3117"/>
      <c r="T188" s="3117"/>
      <c r="U188" s="3117"/>
      <c r="V188" s="3117"/>
      <c r="W188" s="3117"/>
      <c r="X188" s="3117"/>
      <c r="Y188" s="3117"/>
      <c r="Z188" s="3117"/>
    </row>
    <row r="189" spans="1:26" ht="12" customHeight="1" x14ac:dyDescent="0.25">
      <c r="A189" s="1688"/>
      <c r="B189" s="1688"/>
      <c r="C189" s="1688"/>
      <c r="D189" s="1688"/>
      <c r="E189" s="1688"/>
      <c r="F189" s="1688"/>
      <c r="G189" s="1688"/>
      <c r="H189" s="1688"/>
      <c r="I189" s="1688"/>
      <c r="J189" s="1688"/>
      <c r="K189" s="1688"/>
      <c r="L189" s="1688"/>
      <c r="M189" s="1688"/>
      <c r="N189" s="1688"/>
      <c r="O189" s="1688"/>
      <c r="P189" s="3117"/>
      <c r="Q189" s="3117"/>
      <c r="R189" s="3117"/>
      <c r="S189" s="3117"/>
      <c r="T189" s="3117"/>
      <c r="U189" s="3117"/>
      <c r="V189" s="3117"/>
      <c r="W189" s="3117"/>
      <c r="X189" s="3117"/>
      <c r="Y189" s="3117"/>
      <c r="Z189" s="3117"/>
    </row>
    <row r="190" spans="1:26" ht="12" customHeight="1" x14ac:dyDescent="0.25">
      <c r="A190" s="1688"/>
      <c r="B190" s="1688"/>
      <c r="C190" s="1688"/>
      <c r="D190" s="1688"/>
      <c r="E190" s="1688"/>
      <c r="F190" s="1688"/>
      <c r="G190" s="1688"/>
      <c r="H190" s="1688"/>
      <c r="I190" s="1688"/>
      <c r="J190" s="1688"/>
      <c r="K190" s="1688"/>
      <c r="L190" s="1688"/>
      <c r="M190" s="1688"/>
      <c r="N190" s="1688"/>
      <c r="O190" s="1688"/>
      <c r="P190" s="3117"/>
      <c r="Q190" s="3117"/>
      <c r="R190" s="3117"/>
      <c r="S190" s="3117"/>
      <c r="T190" s="3117"/>
      <c r="U190" s="3117"/>
      <c r="V190" s="3117"/>
      <c r="W190" s="3117"/>
      <c r="X190" s="3117"/>
      <c r="Y190" s="3117"/>
      <c r="Z190" s="3117"/>
    </row>
    <row r="191" spans="1:26" ht="12" customHeight="1" x14ac:dyDescent="0.25">
      <c r="A191" s="1688"/>
      <c r="B191" s="1688"/>
      <c r="C191" s="1688"/>
      <c r="D191" s="1688"/>
      <c r="E191" s="1688"/>
      <c r="F191" s="1688"/>
      <c r="G191" s="1688"/>
      <c r="H191" s="1688"/>
      <c r="I191" s="1688"/>
      <c r="J191" s="1688"/>
      <c r="K191" s="1688"/>
      <c r="L191" s="1688"/>
      <c r="M191" s="1688"/>
      <c r="N191" s="1688"/>
      <c r="O191" s="1688"/>
      <c r="P191" s="3117"/>
      <c r="Q191" s="3117"/>
      <c r="R191" s="3117"/>
      <c r="S191" s="3117"/>
      <c r="T191" s="3117"/>
      <c r="U191" s="3117"/>
      <c r="V191" s="3117"/>
      <c r="W191" s="3117"/>
      <c r="X191" s="3117"/>
      <c r="Y191" s="3117"/>
      <c r="Z191" s="3117"/>
    </row>
    <row r="192" spans="1:26" ht="12" customHeight="1" x14ac:dyDescent="0.25">
      <c r="A192" s="1688"/>
      <c r="B192" s="1688"/>
      <c r="C192" s="1688"/>
      <c r="D192" s="1688"/>
      <c r="E192" s="1688"/>
      <c r="F192" s="1688"/>
      <c r="G192" s="1688"/>
      <c r="H192" s="1688"/>
      <c r="I192" s="1688"/>
      <c r="J192" s="1688"/>
      <c r="K192" s="1688"/>
      <c r="L192" s="1688"/>
      <c r="M192" s="1688"/>
      <c r="N192" s="1688"/>
      <c r="O192" s="1688"/>
      <c r="P192" s="3117"/>
      <c r="Q192" s="3117"/>
      <c r="R192" s="3117"/>
      <c r="S192" s="3117"/>
      <c r="T192" s="3117"/>
      <c r="U192" s="3117"/>
      <c r="V192" s="3117"/>
      <c r="W192" s="3117"/>
      <c r="X192" s="3117"/>
      <c r="Y192" s="3117"/>
      <c r="Z192" s="3117"/>
    </row>
    <row r="193" spans="1:26" ht="12" customHeight="1" x14ac:dyDescent="0.25">
      <c r="A193" s="1688"/>
      <c r="B193" s="1688"/>
      <c r="C193" s="1688"/>
      <c r="D193" s="1688"/>
      <c r="E193" s="1688"/>
      <c r="F193" s="1688"/>
      <c r="G193" s="1688"/>
      <c r="H193" s="1688"/>
      <c r="I193" s="1688"/>
      <c r="J193" s="1688"/>
      <c r="K193" s="1688"/>
      <c r="L193" s="1688"/>
      <c r="M193" s="1688"/>
      <c r="N193" s="1688"/>
      <c r="O193" s="1688"/>
      <c r="P193" s="3117"/>
      <c r="Q193" s="3117"/>
      <c r="R193" s="3117"/>
      <c r="S193" s="3117"/>
      <c r="T193" s="3117"/>
      <c r="U193" s="3117"/>
      <c r="V193" s="3117"/>
      <c r="W193" s="3117"/>
      <c r="X193" s="3117"/>
      <c r="Y193" s="3117"/>
      <c r="Z193" s="3117"/>
    </row>
    <row r="194" spans="1:26" ht="12" customHeight="1" x14ac:dyDescent="0.25">
      <c r="A194" s="1688"/>
      <c r="B194" s="1688"/>
      <c r="C194" s="1688"/>
      <c r="D194" s="1688"/>
      <c r="E194" s="1688"/>
      <c r="F194" s="1688"/>
      <c r="G194" s="1688"/>
      <c r="H194" s="1688"/>
      <c r="I194" s="1688"/>
      <c r="J194" s="1688"/>
      <c r="K194" s="1688"/>
      <c r="L194" s="1688"/>
      <c r="M194" s="1688"/>
      <c r="N194" s="1688"/>
      <c r="O194" s="1688"/>
      <c r="P194" s="3117"/>
      <c r="Q194" s="3117"/>
      <c r="R194" s="3117"/>
      <c r="S194" s="3117"/>
      <c r="T194" s="3117"/>
      <c r="U194" s="3117"/>
      <c r="V194" s="3117"/>
      <c r="W194" s="3117"/>
      <c r="X194" s="3117"/>
      <c r="Y194" s="3117"/>
      <c r="Z194" s="3117"/>
    </row>
    <row r="195" spans="1:26" ht="12" customHeight="1" x14ac:dyDescent="0.25">
      <c r="A195" s="1688"/>
      <c r="B195" s="1688"/>
      <c r="C195" s="1688"/>
      <c r="D195" s="1688"/>
      <c r="E195" s="1688"/>
      <c r="F195" s="1688"/>
      <c r="G195" s="1688"/>
      <c r="H195" s="1688"/>
      <c r="I195" s="1688"/>
      <c r="J195" s="1688"/>
      <c r="K195" s="1688"/>
      <c r="L195" s="1688"/>
      <c r="M195" s="1688"/>
      <c r="N195" s="1688"/>
      <c r="O195" s="1688"/>
      <c r="P195" s="3117"/>
      <c r="Q195" s="3117"/>
      <c r="R195" s="3117"/>
      <c r="S195" s="3117"/>
      <c r="T195" s="3117"/>
      <c r="U195" s="3117"/>
      <c r="V195" s="3117"/>
      <c r="W195" s="3117"/>
      <c r="X195" s="3117"/>
      <c r="Y195" s="3117"/>
      <c r="Z195" s="3117"/>
    </row>
    <row r="196" spans="1:26" ht="12" customHeight="1" x14ac:dyDescent="0.25">
      <c r="A196" s="1688"/>
      <c r="B196" s="1688"/>
      <c r="C196" s="1688"/>
      <c r="D196" s="1688"/>
      <c r="E196" s="1688"/>
      <c r="F196" s="1688"/>
      <c r="G196" s="1688"/>
      <c r="H196" s="1688"/>
      <c r="I196" s="1688"/>
      <c r="J196" s="1688"/>
      <c r="K196" s="1688"/>
      <c r="L196" s="1688"/>
      <c r="M196" s="1688"/>
      <c r="N196" s="1688"/>
      <c r="O196" s="1688"/>
      <c r="P196" s="3117"/>
      <c r="Q196" s="3117"/>
      <c r="R196" s="3117"/>
      <c r="S196" s="3117"/>
      <c r="T196" s="3117"/>
      <c r="U196" s="3117"/>
      <c r="V196" s="3117"/>
      <c r="W196" s="3117"/>
      <c r="X196" s="3117"/>
      <c r="Y196" s="3117"/>
      <c r="Z196" s="3117"/>
    </row>
    <row r="197" spans="1:26" ht="12" customHeight="1" x14ac:dyDescent="0.25">
      <c r="A197" s="1688"/>
      <c r="B197" s="1688"/>
      <c r="C197" s="1688"/>
      <c r="D197" s="1688"/>
      <c r="E197" s="1688"/>
      <c r="F197" s="1688"/>
      <c r="G197" s="1688"/>
      <c r="H197" s="1688"/>
      <c r="I197" s="1688"/>
      <c r="J197" s="1688"/>
      <c r="K197" s="1688"/>
      <c r="L197" s="1688"/>
      <c r="M197" s="1688"/>
      <c r="N197" s="1688"/>
      <c r="O197" s="1688"/>
      <c r="P197" s="3117"/>
      <c r="Q197" s="3117"/>
      <c r="R197" s="3117"/>
      <c r="S197" s="3117"/>
      <c r="T197" s="3117"/>
      <c r="U197" s="3117"/>
      <c r="V197" s="3117"/>
      <c r="W197" s="3117"/>
      <c r="X197" s="3117"/>
      <c r="Y197" s="3117"/>
      <c r="Z197" s="3117"/>
    </row>
    <row r="198" spans="1:26" ht="12" customHeight="1" x14ac:dyDescent="0.25">
      <c r="A198" s="1688"/>
      <c r="B198" s="1688"/>
      <c r="C198" s="1688"/>
      <c r="D198" s="1688"/>
      <c r="E198" s="1688"/>
      <c r="F198" s="1688"/>
      <c r="G198" s="1688"/>
      <c r="H198" s="1688"/>
      <c r="I198" s="1688"/>
      <c r="J198" s="1688"/>
      <c r="K198" s="1688"/>
      <c r="L198" s="1688"/>
      <c r="M198" s="1688"/>
      <c r="N198" s="1688"/>
      <c r="O198" s="1688"/>
      <c r="P198" s="3117"/>
      <c r="Q198" s="3117"/>
      <c r="R198" s="3117"/>
      <c r="S198" s="3117"/>
      <c r="T198" s="3117"/>
      <c r="U198" s="3117"/>
      <c r="V198" s="3117"/>
      <c r="W198" s="3117"/>
      <c r="X198" s="3117"/>
      <c r="Y198" s="3117"/>
      <c r="Z198" s="3117"/>
    </row>
    <row r="199" spans="1:26" ht="12" customHeight="1" x14ac:dyDescent="0.25">
      <c r="A199" s="1688"/>
      <c r="B199" s="1688"/>
      <c r="C199" s="1688"/>
      <c r="D199" s="1688"/>
      <c r="E199" s="1688"/>
      <c r="F199" s="1688"/>
      <c r="G199" s="1688"/>
      <c r="H199" s="1688"/>
      <c r="I199" s="1688"/>
      <c r="J199" s="1688"/>
      <c r="K199" s="1688"/>
      <c r="L199" s="1688"/>
      <c r="M199" s="1688"/>
      <c r="N199" s="1688"/>
      <c r="O199" s="1688"/>
      <c r="P199" s="3117"/>
      <c r="Q199" s="3117"/>
      <c r="R199" s="3117"/>
      <c r="S199" s="3117"/>
      <c r="T199" s="3117"/>
      <c r="U199" s="3117"/>
      <c r="V199" s="3117"/>
      <c r="W199" s="3117"/>
      <c r="X199" s="3117"/>
      <c r="Y199" s="3117"/>
      <c r="Z199" s="3117"/>
    </row>
    <row r="200" spans="1:26" ht="12" customHeight="1" x14ac:dyDescent="0.25">
      <c r="A200" s="1688"/>
      <c r="B200" s="1688"/>
      <c r="C200" s="1688"/>
      <c r="D200" s="1688"/>
      <c r="E200" s="1688"/>
      <c r="F200" s="1688"/>
      <c r="G200" s="1688"/>
      <c r="H200" s="1688"/>
      <c r="I200" s="1688"/>
      <c r="J200" s="1688"/>
      <c r="K200" s="1688"/>
      <c r="L200" s="1688"/>
      <c r="M200" s="1688"/>
      <c r="N200" s="1688"/>
      <c r="O200" s="1688"/>
      <c r="P200" s="3117"/>
      <c r="Q200" s="3117"/>
      <c r="R200" s="3117"/>
      <c r="S200" s="3117"/>
      <c r="T200" s="3117"/>
      <c r="U200" s="3117"/>
      <c r="V200" s="3117"/>
      <c r="W200" s="3117"/>
      <c r="X200" s="3117"/>
      <c r="Y200" s="3117"/>
      <c r="Z200" s="3117"/>
    </row>
    <row r="201" spans="1:26" ht="12" customHeight="1" x14ac:dyDescent="0.25">
      <c r="A201" s="1688"/>
      <c r="B201" s="1688"/>
      <c r="C201" s="1688"/>
      <c r="D201" s="1688"/>
      <c r="E201" s="1688"/>
      <c r="F201" s="1688"/>
      <c r="G201" s="1688"/>
      <c r="H201" s="1688"/>
      <c r="I201" s="1688"/>
      <c r="J201" s="1688"/>
      <c r="K201" s="1688"/>
      <c r="L201" s="1688"/>
      <c r="M201" s="1688"/>
      <c r="N201" s="1688"/>
      <c r="O201" s="1688"/>
      <c r="P201" s="3117"/>
      <c r="Q201" s="3117"/>
      <c r="R201" s="3117"/>
      <c r="S201" s="3117"/>
      <c r="T201" s="3117"/>
      <c r="U201" s="3117"/>
      <c r="V201" s="3117"/>
      <c r="W201" s="3117"/>
      <c r="X201" s="3117"/>
      <c r="Y201" s="3117"/>
      <c r="Z201" s="3117"/>
    </row>
    <row r="202" spans="1:26" ht="12" customHeight="1" x14ac:dyDescent="0.25">
      <c r="A202" s="1688"/>
      <c r="B202" s="1688"/>
      <c r="C202" s="1688"/>
      <c r="D202" s="1688"/>
      <c r="E202" s="1688"/>
      <c r="F202" s="1688"/>
      <c r="G202" s="1688"/>
      <c r="H202" s="1688"/>
      <c r="I202" s="1688"/>
      <c r="J202" s="1688"/>
      <c r="K202" s="1688"/>
      <c r="L202" s="1688"/>
      <c r="M202" s="1688"/>
      <c r="N202" s="1688"/>
      <c r="O202" s="1688"/>
      <c r="P202" s="3117"/>
      <c r="Q202" s="3117"/>
      <c r="R202" s="3117"/>
      <c r="S202" s="3117"/>
      <c r="T202" s="3117"/>
      <c r="U202" s="3117"/>
      <c r="V202" s="3117"/>
      <c r="W202" s="3117"/>
      <c r="X202" s="3117"/>
      <c r="Y202" s="3117"/>
      <c r="Z202" s="3117"/>
    </row>
    <row r="203" spans="1:26" ht="12" customHeight="1" x14ac:dyDescent="0.25">
      <c r="A203" s="1688"/>
      <c r="B203" s="1688"/>
      <c r="C203" s="1688"/>
      <c r="D203" s="1688"/>
      <c r="E203" s="1688"/>
      <c r="F203" s="1688"/>
      <c r="G203" s="1688"/>
      <c r="H203" s="1688"/>
      <c r="I203" s="1688"/>
      <c r="J203" s="1688"/>
      <c r="K203" s="1688"/>
      <c r="L203" s="1688"/>
      <c r="M203" s="1688"/>
      <c r="N203" s="1688"/>
      <c r="O203" s="1688"/>
      <c r="P203" s="3117"/>
      <c r="Q203" s="3117"/>
      <c r="R203" s="3117"/>
      <c r="S203" s="3117"/>
      <c r="T203" s="3117"/>
      <c r="U203" s="3117"/>
      <c r="V203" s="3117"/>
      <c r="W203" s="3117"/>
      <c r="X203" s="3117"/>
      <c r="Y203" s="3117"/>
      <c r="Z203" s="3117"/>
    </row>
    <row r="204" spans="1:26" ht="12" customHeight="1" x14ac:dyDescent="0.25">
      <c r="A204" s="1688"/>
      <c r="B204" s="1688"/>
      <c r="C204" s="1688"/>
      <c r="D204" s="1688"/>
      <c r="E204" s="1688"/>
      <c r="F204" s="1688"/>
      <c r="G204" s="1688"/>
      <c r="H204" s="1688"/>
      <c r="I204" s="1688"/>
      <c r="J204" s="1688"/>
      <c r="K204" s="1688"/>
      <c r="L204" s="1688"/>
      <c r="M204" s="1688"/>
      <c r="N204" s="1688"/>
      <c r="O204" s="1688"/>
      <c r="P204" s="3117"/>
      <c r="Q204" s="3117"/>
      <c r="R204" s="3117"/>
      <c r="S204" s="3117"/>
      <c r="T204" s="3117"/>
      <c r="U204" s="3117"/>
      <c r="V204" s="3117"/>
      <c r="W204" s="3117"/>
      <c r="X204" s="3117"/>
      <c r="Y204" s="3117"/>
      <c r="Z204" s="3117"/>
    </row>
    <row r="205" spans="1:26" ht="12" customHeight="1" x14ac:dyDescent="0.25">
      <c r="A205" s="1688"/>
      <c r="B205" s="1688"/>
      <c r="C205" s="1688"/>
      <c r="D205" s="1688"/>
      <c r="E205" s="1688"/>
      <c r="F205" s="1688"/>
      <c r="G205" s="1688"/>
      <c r="H205" s="1688"/>
      <c r="I205" s="1688"/>
      <c r="J205" s="1688"/>
      <c r="K205" s="1688"/>
      <c r="L205" s="1688"/>
      <c r="M205" s="1688"/>
      <c r="N205" s="1688"/>
      <c r="O205" s="1688"/>
      <c r="P205" s="3117"/>
      <c r="Q205" s="3117"/>
      <c r="R205" s="3117"/>
      <c r="S205" s="3117"/>
      <c r="T205" s="3117"/>
      <c r="U205" s="3117"/>
      <c r="V205" s="3117"/>
      <c r="W205" s="3117"/>
      <c r="X205" s="3117"/>
      <c r="Y205" s="3117"/>
      <c r="Z205" s="3117"/>
    </row>
    <row r="206" spans="1:26" ht="12" customHeight="1" x14ac:dyDescent="0.25">
      <c r="A206" s="1688"/>
      <c r="B206" s="1688"/>
      <c r="C206" s="1688"/>
      <c r="D206" s="1688"/>
      <c r="E206" s="1688"/>
      <c r="F206" s="1688"/>
      <c r="G206" s="1688"/>
      <c r="H206" s="1688"/>
      <c r="I206" s="1688"/>
      <c r="J206" s="1688"/>
      <c r="K206" s="1688"/>
      <c r="L206" s="1688"/>
      <c r="M206" s="1688"/>
      <c r="N206" s="1688"/>
      <c r="O206" s="1688"/>
      <c r="P206" s="3117"/>
      <c r="Q206" s="3117"/>
      <c r="R206" s="3117"/>
      <c r="S206" s="3117"/>
      <c r="T206" s="3117"/>
      <c r="U206" s="3117"/>
      <c r="V206" s="3117"/>
      <c r="W206" s="3117"/>
      <c r="X206" s="3117"/>
      <c r="Y206" s="3117"/>
      <c r="Z206" s="3117"/>
    </row>
    <row r="207" spans="1:26" ht="12" customHeight="1" x14ac:dyDescent="0.25">
      <c r="A207" s="1688"/>
      <c r="B207" s="1688"/>
      <c r="C207" s="1688"/>
      <c r="D207" s="1688"/>
      <c r="E207" s="1688"/>
      <c r="F207" s="1688"/>
      <c r="G207" s="1688"/>
      <c r="H207" s="1688"/>
      <c r="I207" s="1688"/>
      <c r="J207" s="1688"/>
      <c r="K207" s="1688"/>
      <c r="L207" s="1688"/>
      <c r="M207" s="1688"/>
      <c r="N207" s="1688"/>
      <c r="O207" s="1688"/>
      <c r="P207" s="3117"/>
      <c r="Q207" s="3117"/>
      <c r="R207" s="3117"/>
      <c r="S207" s="3117"/>
      <c r="T207" s="3117"/>
      <c r="U207" s="3117"/>
      <c r="V207" s="3117"/>
      <c r="W207" s="3117"/>
      <c r="X207" s="3117"/>
      <c r="Y207" s="3117"/>
      <c r="Z207" s="3117"/>
    </row>
    <row r="208" spans="1:26" ht="12" customHeight="1" x14ac:dyDescent="0.25">
      <c r="A208" s="1688"/>
      <c r="B208" s="1688"/>
      <c r="C208" s="1688"/>
      <c r="D208" s="1688"/>
      <c r="E208" s="1688"/>
      <c r="F208" s="1688"/>
      <c r="G208" s="1688"/>
      <c r="H208" s="1688"/>
      <c r="I208" s="1688"/>
      <c r="J208" s="1688"/>
      <c r="K208" s="1688"/>
      <c r="L208" s="1688"/>
      <c r="M208" s="1688"/>
      <c r="N208" s="1688"/>
      <c r="O208" s="1688"/>
      <c r="P208" s="3117"/>
      <c r="Q208" s="3117"/>
      <c r="R208" s="3117"/>
      <c r="S208" s="3117"/>
      <c r="T208" s="3117"/>
      <c r="U208" s="3117"/>
      <c r="V208" s="3117"/>
      <c r="W208" s="3117"/>
      <c r="X208" s="3117"/>
      <c r="Y208" s="3117"/>
      <c r="Z208" s="3117"/>
    </row>
    <row r="209" spans="1:26" ht="12" customHeight="1" x14ac:dyDescent="0.25">
      <c r="A209" s="1688"/>
      <c r="B209" s="1688"/>
      <c r="C209" s="1688"/>
      <c r="D209" s="1688"/>
      <c r="E209" s="1688"/>
      <c r="F209" s="1688"/>
      <c r="G209" s="1688"/>
      <c r="H209" s="1688"/>
      <c r="I209" s="1688"/>
      <c r="J209" s="1688"/>
      <c r="K209" s="1688"/>
      <c r="L209" s="1688"/>
      <c r="M209" s="1688"/>
      <c r="N209" s="1688"/>
      <c r="O209" s="1688"/>
      <c r="P209" s="3117"/>
      <c r="Q209" s="3117"/>
      <c r="R209" s="3117"/>
      <c r="S209" s="3117"/>
      <c r="T209" s="3117"/>
      <c r="U209" s="3117"/>
      <c r="V209" s="3117"/>
      <c r="W209" s="3117"/>
      <c r="X209" s="3117"/>
      <c r="Y209" s="3117"/>
      <c r="Z209" s="3117"/>
    </row>
    <row r="210" spans="1:26" ht="12" customHeight="1" x14ac:dyDescent="0.25">
      <c r="A210" s="1688"/>
      <c r="B210" s="1688"/>
      <c r="C210" s="1688"/>
      <c r="D210" s="1688"/>
      <c r="E210" s="1688"/>
      <c r="F210" s="1688"/>
      <c r="G210" s="1688"/>
      <c r="H210" s="1688"/>
      <c r="I210" s="1688"/>
      <c r="J210" s="1688"/>
      <c r="K210" s="1688"/>
      <c r="L210" s="1688"/>
      <c r="M210" s="1688"/>
      <c r="N210" s="1688"/>
      <c r="O210" s="1688"/>
      <c r="P210" s="3117"/>
      <c r="Q210" s="3117"/>
      <c r="R210" s="3117"/>
      <c r="S210" s="3117"/>
      <c r="T210" s="3117"/>
      <c r="U210" s="3117"/>
      <c r="V210" s="3117"/>
      <c r="W210" s="3117"/>
      <c r="X210" s="3117"/>
      <c r="Y210" s="3117"/>
      <c r="Z210" s="3117"/>
    </row>
    <row r="211" spans="1:26" ht="12" customHeight="1" x14ac:dyDescent="0.25">
      <c r="A211" s="1688"/>
      <c r="B211" s="1688"/>
      <c r="C211" s="1688"/>
      <c r="D211" s="1688"/>
      <c r="E211" s="1688"/>
      <c r="F211" s="1688"/>
      <c r="G211" s="1688"/>
      <c r="H211" s="1688"/>
      <c r="I211" s="1688"/>
      <c r="J211" s="1688"/>
      <c r="K211" s="1688"/>
      <c r="L211" s="1688"/>
      <c r="M211" s="1688"/>
      <c r="N211" s="1688"/>
      <c r="O211" s="1688"/>
      <c r="P211" s="3117"/>
      <c r="Q211" s="3117"/>
      <c r="R211" s="3117"/>
      <c r="S211" s="3117"/>
      <c r="T211" s="3117"/>
      <c r="U211" s="3117"/>
      <c r="V211" s="3117"/>
      <c r="W211" s="3117"/>
      <c r="X211" s="3117"/>
      <c r="Y211" s="3117"/>
      <c r="Z211" s="3117"/>
    </row>
    <row r="212" spans="1:26" ht="12" customHeight="1" x14ac:dyDescent="0.25">
      <c r="A212" s="1688"/>
      <c r="B212" s="1688"/>
      <c r="C212" s="1688"/>
      <c r="D212" s="1688"/>
      <c r="E212" s="1688"/>
      <c r="F212" s="1688"/>
      <c r="G212" s="1688"/>
      <c r="H212" s="1688"/>
      <c r="I212" s="1688"/>
      <c r="J212" s="1688"/>
      <c r="K212" s="1688"/>
      <c r="L212" s="1688"/>
      <c r="M212" s="1688"/>
      <c r="N212" s="1688"/>
      <c r="O212" s="1688"/>
      <c r="P212" s="3117"/>
      <c r="Q212" s="3117"/>
      <c r="R212" s="3117"/>
      <c r="S212" s="3117"/>
      <c r="T212" s="3117"/>
      <c r="U212" s="3117"/>
      <c r="V212" s="3117"/>
      <c r="W212" s="3117"/>
      <c r="X212" s="3117"/>
      <c r="Y212" s="3117"/>
      <c r="Z212" s="3117"/>
    </row>
    <row r="213" spans="1:26" ht="12" customHeight="1" x14ac:dyDescent="0.25">
      <c r="A213" s="1688"/>
      <c r="B213" s="1688"/>
      <c r="C213" s="1688"/>
      <c r="D213" s="1688"/>
      <c r="E213" s="1688"/>
      <c r="F213" s="1688"/>
      <c r="G213" s="1688"/>
      <c r="H213" s="1688"/>
      <c r="I213" s="1688"/>
      <c r="J213" s="1688"/>
      <c r="K213" s="1688"/>
      <c r="L213" s="1688"/>
      <c r="M213" s="1688"/>
      <c r="N213" s="1688"/>
      <c r="O213" s="1688"/>
      <c r="P213" s="3117"/>
      <c r="Q213" s="3117"/>
      <c r="R213" s="3117"/>
      <c r="S213" s="3117"/>
      <c r="T213" s="3117"/>
      <c r="U213" s="3117"/>
      <c r="V213" s="3117"/>
      <c r="W213" s="3117"/>
      <c r="X213" s="3117"/>
      <c r="Y213" s="3117"/>
      <c r="Z213" s="3117"/>
    </row>
    <row r="214" spans="1:26" ht="12" customHeight="1" x14ac:dyDescent="0.25">
      <c r="A214" s="1688"/>
      <c r="B214" s="1688"/>
      <c r="C214" s="1688"/>
      <c r="D214" s="1688"/>
      <c r="E214" s="1688"/>
      <c r="F214" s="1688"/>
      <c r="G214" s="1688"/>
      <c r="H214" s="1688"/>
      <c r="I214" s="1688"/>
      <c r="J214" s="1688"/>
      <c r="K214" s="1688"/>
      <c r="L214" s="1688"/>
      <c r="M214" s="1688"/>
      <c r="N214" s="1688"/>
      <c r="O214" s="1688"/>
      <c r="P214" s="3117"/>
      <c r="Q214" s="3117"/>
      <c r="R214" s="3117"/>
      <c r="S214" s="3117"/>
      <c r="T214" s="3117"/>
      <c r="U214" s="3117"/>
      <c r="V214" s="3117"/>
      <c r="W214" s="3117"/>
      <c r="X214" s="3117"/>
      <c r="Y214" s="3117"/>
      <c r="Z214" s="3117"/>
    </row>
    <row r="215" spans="1:26" ht="12" customHeight="1" x14ac:dyDescent="0.25">
      <c r="A215" s="1688"/>
      <c r="B215" s="1688"/>
      <c r="C215" s="1688"/>
      <c r="D215" s="1688"/>
      <c r="E215" s="1688"/>
      <c r="F215" s="1688"/>
      <c r="G215" s="1688"/>
      <c r="H215" s="1688"/>
      <c r="I215" s="1688"/>
      <c r="J215" s="1688"/>
      <c r="K215" s="1688"/>
      <c r="L215" s="1688"/>
      <c r="M215" s="1688"/>
      <c r="N215" s="1688"/>
      <c r="O215" s="1688"/>
      <c r="P215" s="3117"/>
      <c r="Q215" s="3117"/>
      <c r="R215" s="3117"/>
      <c r="S215" s="3117"/>
      <c r="T215" s="3117"/>
      <c r="U215" s="3117"/>
      <c r="V215" s="3117"/>
      <c r="W215" s="3117"/>
      <c r="X215" s="3117"/>
      <c r="Y215" s="3117"/>
      <c r="Z215" s="3117"/>
    </row>
    <row r="216" spans="1:26" ht="12" customHeight="1" x14ac:dyDescent="0.25">
      <c r="A216" s="1688"/>
      <c r="B216" s="1688"/>
      <c r="C216" s="1688"/>
      <c r="D216" s="1688"/>
      <c r="E216" s="1688"/>
      <c r="F216" s="1688"/>
      <c r="G216" s="1688"/>
      <c r="H216" s="1688"/>
      <c r="I216" s="1688"/>
      <c r="J216" s="1688"/>
      <c r="K216" s="1688"/>
      <c r="L216" s="1688"/>
      <c r="M216" s="1688"/>
      <c r="N216" s="1688"/>
      <c r="O216" s="1688"/>
      <c r="P216" s="3117"/>
      <c r="Q216" s="3117"/>
      <c r="R216" s="3117"/>
      <c r="S216" s="3117"/>
      <c r="T216" s="3117"/>
      <c r="U216" s="3117"/>
      <c r="V216" s="3117"/>
      <c r="W216" s="3117"/>
      <c r="X216" s="3117"/>
      <c r="Y216" s="3117"/>
      <c r="Z216" s="3117"/>
    </row>
    <row r="217" spans="1:26" ht="12" customHeight="1" x14ac:dyDescent="0.25">
      <c r="A217" s="1688"/>
      <c r="B217" s="1688"/>
      <c r="C217" s="1688"/>
      <c r="D217" s="1688"/>
      <c r="E217" s="1688"/>
      <c r="F217" s="1688"/>
      <c r="G217" s="1688"/>
      <c r="H217" s="1688"/>
      <c r="I217" s="1688"/>
      <c r="J217" s="1688"/>
      <c r="K217" s="1688"/>
      <c r="L217" s="1688"/>
      <c r="M217" s="1688"/>
      <c r="N217" s="1688"/>
      <c r="O217" s="1688"/>
      <c r="P217" s="3117"/>
      <c r="Q217" s="3117"/>
      <c r="R217" s="3117"/>
      <c r="S217" s="3117"/>
      <c r="T217" s="3117"/>
      <c r="U217" s="3117"/>
      <c r="V217" s="3117"/>
      <c r="W217" s="3117"/>
      <c r="X217" s="3117"/>
      <c r="Y217" s="3117"/>
      <c r="Z217" s="3117"/>
    </row>
    <row r="218" spans="1:26" ht="12" customHeight="1" x14ac:dyDescent="0.25">
      <c r="A218" s="1688"/>
      <c r="B218" s="1688"/>
      <c r="C218" s="1688"/>
      <c r="D218" s="1688"/>
      <c r="E218" s="1688"/>
      <c r="F218" s="1688"/>
      <c r="G218" s="1688"/>
      <c r="H218" s="1688"/>
      <c r="I218" s="1688"/>
      <c r="J218" s="1688"/>
      <c r="K218" s="1688"/>
      <c r="L218" s="1688"/>
      <c r="M218" s="1688"/>
      <c r="N218" s="1688"/>
      <c r="O218" s="1688"/>
      <c r="P218" s="3117"/>
      <c r="Q218" s="3117"/>
      <c r="R218" s="3117"/>
      <c r="S218" s="3117"/>
      <c r="T218" s="3117"/>
      <c r="U218" s="3117"/>
      <c r="V218" s="3117"/>
      <c r="W218" s="3117"/>
      <c r="X218" s="3117"/>
      <c r="Y218" s="3117"/>
      <c r="Z218" s="3117"/>
    </row>
    <row r="219" spans="1:26" ht="12" customHeight="1" x14ac:dyDescent="0.25">
      <c r="A219" s="1688"/>
      <c r="B219" s="1688"/>
      <c r="C219" s="1688"/>
      <c r="D219" s="1688"/>
      <c r="E219" s="1688"/>
      <c r="F219" s="1688"/>
      <c r="G219" s="1688"/>
      <c r="H219" s="1688"/>
      <c r="I219" s="1688"/>
      <c r="J219" s="1688"/>
      <c r="K219" s="1688"/>
      <c r="L219" s="1688"/>
      <c r="M219" s="1688"/>
      <c r="N219" s="1688"/>
      <c r="O219" s="1688"/>
      <c r="P219" s="3117"/>
      <c r="Q219" s="3117"/>
      <c r="R219" s="3117"/>
      <c r="S219" s="3117"/>
      <c r="T219" s="3117"/>
      <c r="U219" s="3117"/>
      <c r="V219" s="3117"/>
      <c r="W219" s="3117"/>
      <c r="X219" s="3117"/>
      <c r="Y219" s="3117"/>
      <c r="Z219" s="3117"/>
    </row>
    <row r="220" spans="1:26" ht="12" customHeight="1" x14ac:dyDescent="0.25">
      <c r="A220" s="1688"/>
      <c r="B220" s="1688"/>
      <c r="C220" s="1688"/>
      <c r="D220" s="1688"/>
      <c r="E220" s="1688"/>
      <c r="F220" s="1688"/>
      <c r="G220" s="1688"/>
      <c r="H220" s="1688"/>
      <c r="I220" s="1688"/>
      <c r="J220" s="1688"/>
      <c r="K220" s="1688"/>
      <c r="L220" s="1688"/>
      <c r="M220" s="1688"/>
      <c r="N220" s="1688"/>
      <c r="O220" s="1688"/>
      <c r="P220" s="3117"/>
      <c r="Q220" s="3117"/>
      <c r="R220" s="3117"/>
      <c r="S220" s="3117"/>
      <c r="T220" s="3117"/>
      <c r="U220" s="3117"/>
      <c r="V220" s="3117"/>
      <c r="W220" s="3117"/>
      <c r="X220" s="3117"/>
      <c r="Y220" s="3117"/>
      <c r="Z220" s="3117"/>
    </row>
    <row r="221" spans="1:26" ht="12" customHeight="1" x14ac:dyDescent="0.25">
      <c r="A221" s="1688"/>
      <c r="B221" s="1688"/>
      <c r="C221" s="1688"/>
      <c r="D221" s="1688"/>
      <c r="E221" s="1688"/>
      <c r="F221" s="1688"/>
      <c r="G221" s="1688"/>
      <c r="H221" s="1688"/>
      <c r="I221" s="1688"/>
      <c r="J221" s="1688"/>
      <c r="K221" s="1688"/>
      <c r="L221" s="1688"/>
      <c r="M221" s="1688"/>
      <c r="N221" s="1688"/>
      <c r="O221" s="1688"/>
      <c r="P221" s="3117"/>
      <c r="Q221" s="3117"/>
      <c r="R221" s="3117"/>
      <c r="S221" s="3117"/>
      <c r="T221" s="3117"/>
      <c r="U221" s="3117"/>
      <c r="V221" s="3117"/>
      <c r="W221" s="3117"/>
      <c r="X221" s="3117"/>
      <c r="Y221" s="3117"/>
      <c r="Z221" s="3117"/>
    </row>
    <row r="222" spans="1:26" ht="12" customHeight="1" x14ac:dyDescent="0.25">
      <c r="A222" s="1688"/>
      <c r="B222" s="1688"/>
      <c r="C222" s="1688"/>
      <c r="D222" s="1688"/>
      <c r="E222" s="1688"/>
      <c r="F222" s="1688"/>
      <c r="G222" s="1688"/>
      <c r="H222" s="1688"/>
      <c r="I222" s="1688"/>
      <c r="J222" s="1688"/>
      <c r="K222" s="1688"/>
      <c r="L222" s="1688"/>
      <c r="M222" s="1688"/>
      <c r="N222" s="1688"/>
      <c r="O222" s="1688"/>
      <c r="P222" s="3117"/>
      <c r="Q222" s="3117"/>
      <c r="R222" s="3117"/>
      <c r="S222" s="3117"/>
      <c r="T222" s="3117"/>
      <c r="U222" s="3117"/>
      <c r="V222" s="3117"/>
      <c r="W222" s="3117"/>
      <c r="X222" s="3117"/>
      <c r="Y222" s="3117"/>
      <c r="Z222" s="3117"/>
    </row>
    <row r="223" spans="1:26" ht="12" customHeight="1" x14ac:dyDescent="0.25">
      <c r="A223" s="1688"/>
      <c r="B223" s="1688"/>
      <c r="C223" s="1688"/>
      <c r="D223" s="1688"/>
      <c r="E223" s="1688"/>
      <c r="F223" s="1688"/>
      <c r="G223" s="1688"/>
      <c r="H223" s="1688"/>
      <c r="I223" s="1688"/>
      <c r="J223" s="1688"/>
      <c r="K223" s="1688"/>
      <c r="L223" s="1688"/>
      <c r="M223" s="1688"/>
      <c r="N223" s="1688"/>
      <c r="O223" s="1688"/>
      <c r="P223" s="3117"/>
      <c r="Q223" s="3117"/>
      <c r="R223" s="3117"/>
      <c r="S223" s="3117"/>
      <c r="T223" s="3117"/>
      <c r="U223" s="3117"/>
      <c r="V223" s="3117"/>
      <c r="W223" s="3117"/>
      <c r="X223" s="3117"/>
      <c r="Y223" s="3117"/>
      <c r="Z223" s="3117"/>
    </row>
    <row r="224" spans="1:26" ht="12" customHeight="1" x14ac:dyDescent="0.25">
      <c r="A224" s="1688"/>
      <c r="B224" s="1688"/>
      <c r="C224" s="1688"/>
      <c r="D224" s="1688"/>
      <c r="E224" s="1688"/>
      <c r="F224" s="1688"/>
      <c r="G224" s="1688"/>
      <c r="H224" s="1688"/>
      <c r="I224" s="1688"/>
      <c r="J224" s="1688"/>
      <c r="K224" s="1688"/>
      <c r="L224" s="1688"/>
      <c r="M224" s="1688"/>
      <c r="N224" s="1688"/>
      <c r="O224" s="1688"/>
      <c r="P224" s="3117"/>
      <c r="Q224" s="3117"/>
      <c r="R224" s="3117"/>
      <c r="S224" s="3117"/>
      <c r="T224" s="3117"/>
      <c r="U224" s="3117"/>
      <c r="V224" s="3117"/>
      <c r="W224" s="3117"/>
      <c r="X224" s="3117"/>
      <c r="Y224" s="3117"/>
      <c r="Z224" s="3117"/>
    </row>
    <row r="225" spans="1:26" ht="12" customHeight="1" x14ac:dyDescent="0.25">
      <c r="A225" s="1688"/>
      <c r="B225" s="1688"/>
      <c r="C225" s="1688"/>
      <c r="D225" s="1688"/>
      <c r="E225" s="1688"/>
      <c r="F225" s="1688"/>
      <c r="G225" s="1688"/>
      <c r="H225" s="1688"/>
      <c r="I225" s="1688"/>
      <c r="J225" s="1688"/>
      <c r="K225" s="1688"/>
      <c r="L225" s="1688"/>
      <c r="M225" s="1688"/>
      <c r="N225" s="1688"/>
      <c r="O225" s="1688"/>
      <c r="P225" s="3117"/>
      <c r="Q225" s="3117"/>
      <c r="R225" s="3117"/>
      <c r="S225" s="3117"/>
      <c r="T225" s="3117"/>
      <c r="U225" s="3117"/>
      <c r="V225" s="3117"/>
      <c r="W225" s="3117"/>
      <c r="X225" s="3117"/>
      <c r="Y225" s="3117"/>
      <c r="Z225" s="3117"/>
    </row>
    <row r="226" spans="1:26" ht="12" customHeight="1" x14ac:dyDescent="0.25">
      <c r="A226" s="1688"/>
      <c r="B226" s="1688"/>
      <c r="C226" s="1688"/>
      <c r="D226" s="1688"/>
      <c r="E226" s="1688"/>
      <c r="F226" s="1688"/>
      <c r="G226" s="1688"/>
      <c r="H226" s="1688"/>
      <c r="I226" s="1688"/>
      <c r="J226" s="1688"/>
      <c r="K226" s="1688"/>
      <c r="L226" s="1688"/>
      <c r="M226" s="1688"/>
      <c r="N226" s="1688"/>
      <c r="O226" s="1688"/>
      <c r="P226" s="3117"/>
      <c r="Q226" s="3117"/>
      <c r="R226" s="3117"/>
      <c r="S226" s="3117"/>
      <c r="T226" s="3117"/>
      <c r="U226" s="3117"/>
      <c r="V226" s="3117"/>
      <c r="W226" s="3117"/>
      <c r="X226" s="3117"/>
      <c r="Y226" s="3117"/>
      <c r="Z226" s="3117"/>
    </row>
    <row r="227" spans="1:26" ht="12" customHeight="1" x14ac:dyDescent="0.25">
      <c r="A227" s="1688"/>
      <c r="B227" s="1688"/>
      <c r="C227" s="1688"/>
      <c r="D227" s="1688"/>
      <c r="E227" s="1688"/>
      <c r="F227" s="1688"/>
      <c r="G227" s="1688"/>
      <c r="H227" s="1688"/>
      <c r="I227" s="1688"/>
      <c r="J227" s="1688"/>
      <c r="K227" s="1688"/>
      <c r="L227" s="1688"/>
      <c r="M227" s="1688"/>
      <c r="N227" s="1688"/>
      <c r="O227" s="1688"/>
      <c r="P227" s="3117"/>
      <c r="Q227" s="3117"/>
      <c r="R227" s="3117"/>
      <c r="S227" s="3117"/>
      <c r="T227" s="3117"/>
      <c r="U227" s="3117"/>
      <c r="V227" s="3117"/>
      <c r="W227" s="3117"/>
      <c r="X227" s="3117"/>
      <c r="Y227" s="3117"/>
      <c r="Z227" s="3117"/>
    </row>
    <row r="228" spans="1:26" ht="12" customHeight="1" x14ac:dyDescent="0.25">
      <c r="A228" s="1688"/>
      <c r="B228" s="1688"/>
      <c r="C228" s="1688"/>
      <c r="D228" s="1688"/>
      <c r="E228" s="1688"/>
      <c r="F228" s="1688"/>
      <c r="G228" s="1688"/>
      <c r="H228" s="1688"/>
      <c r="I228" s="1688"/>
      <c r="J228" s="1688"/>
      <c r="K228" s="1688"/>
      <c r="L228" s="1688"/>
      <c r="M228" s="1688"/>
      <c r="N228" s="1688"/>
      <c r="O228" s="1688"/>
      <c r="P228" s="3117"/>
      <c r="Q228" s="3117"/>
      <c r="R228" s="3117"/>
      <c r="S228" s="3117"/>
      <c r="T228" s="3117"/>
      <c r="U228" s="3117"/>
      <c r="V228" s="3117"/>
      <c r="W228" s="3117"/>
      <c r="X228" s="3117"/>
      <c r="Y228" s="3117"/>
      <c r="Z228" s="3117"/>
    </row>
    <row r="229" spans="1:26" ht="12" customHeight="1" x14ac:dyDescent="0.25">
      <c r="A229" s="1688"/>
      <c r="B229" s="1688"/>
      <c r="C229" s="1688"/>
      <c r="D229" s="1688"/>
      <c r="E229" s="1688"/>
      <c r="F229" s="1688"/>
      <c r="G229" s="1688"/>
      <c r="H229" s="1688"/>
      <c r="I229" s="1688"/>
      <c r="J229" s="1688"/>
      <c r="K229" s="1688"/>
      <c r="L229" s="1688"/>
      <c r="M229" s="1688"/>
      <c r="N229" s="1688"/>
      <c r="O229" s="1688"/>
      <c r="P229" s="3117"/>
      <c r="Q229" s="3117"/>
      <c r="R229" s="3117"/>
      <c r="S229" s="3117"/>
      <c r="T229" s="3117"/>
      <c r="U229" s="3117"/>
      <c r="V229" s="3117"/>
      <c r="W229" s="3117"/>
      <c r="X229" s="3117"/>
      <c r="Y229" s="3117"/>
      <c r="Z229" s="3117"/>
    </row>
    <row r="230" spans="1:26" ht="12" customHeight="1" x14ac:dyDescent="0.25">
      <c r="A230" s="1688"/>
      <c r="B230" s="1688"/>
      <c r="C230" s="1688"/>
      <c r="D230" s="1688"/>
      <c r="E230" s="1688"/>
      <c r="F230" s="1688"/>
      <c r="G230" s="1688"/>
      <c r="H230" s="1688"/>
      <c r="I230" s="1688"/>
      <c r="J230" s="1688"/>
      <c r="K230" s="1688"/>
      <c r="L230" s="1688"/>
      <c r="M230" s="1688"/>
      <c r="N230" s="1688"/>
      <c r="O230" s="1688"/>
      <c r="P230" s="3117"/>
      <c r="Q230" s="3117"/>
      <c r="R230" s="3117"/>
      <c r="S230" s="3117"/>
      <c r="T230" s="3117"/>
      <c r="U230" s="3117"/>
      <c r="V230" s="3117"/>
      <c r="W230" s="3117"/>
      <c r="X230" s="3117"/>
      <c r="Y230" s="3117"/>
      <c r="Z230" s="3117"/>
    </row>
    <row r="231" spans="1:26" ht="12" customHeight="1" x14ac:dyDescent="0.25">
      <c r="A231" s="1688"/>
      <c r="B231" s="1688"/>
      <c r="C231" s="1688"/>
      <c r="D231" s="1688"/>
      <c r="E231" s="1688"/>
      <c r="F231" s="1688"/>
      <c r="G231" s="1688"/>
      <c r="H231" s="1688"/>
      <c r="I231" s="1688"/>
      <c r="J231" s="1688"/>
      <c r="K231" s="1688"/>
      <c r="L231" s="1688"/>
      <c r="M231" s="1688"/>
      <c r="N231" s="1688"/>
      <c r="O231" s="1688"/>
      <c r="P231" s="3117"/>
      <c r="Q231" s="3117"/>
      <c r="R231" s="3117"/>
      <c r="S231" s="3117"/>
      <c r="T231" s="3117"/>
      <c r="U231" s="3117"/>
      <c r="V231" s="3117"/>
      <c r="W231" s="3117"/>
      <c r="X231" s="3117"/>
      <c r="Y231" s="3117"/>
      <c r="Z231" s="3117"/>
    </row>
    <row r="232" spans="1:26" ht="12" customHeight="1" x14ac:dyDescent="0.25">
      <c r="A232" s="1688"/>
      <c r="B232" s="1688"/>
      <c r="C232" s="1688"/>
      <c r="D232" s="1688"/>
      <c r="E232" s="1688"/>
      <c r="F232" s="1688"/>
      <c r="G232" s="1688"/>
      <c r="H232" s="1688"/>
      <c r="I232" s="1688"/>
      <c r="J232" s="1688"/>
      <c r="K232" s="1688"/>
      <c r="L232" s="1688"/>
      <c r="M232" s="1688"/>
      <c r="N232" s="1688"/>
      <c r="O232" s="1688"/>
      <c r="P232" s="3117"/>
      <c r="Q232" s="3117"/>
      <c r="R232" s="3117"/>
      <c r="S232" s="3117"/>
      <c r="T232" s="3117"/>
      <c r="U232" s="3117"/>
      <c r="V232" s="3117"/>
      <c r="W232" s="3117"/>
      <c r="X232" s="3117"/>
      <c r="Y232" s="3117"/>
      <c r="Z232" s="3117"/>
    </row>
    <row r="233" spans="1:26" ht="12" customHeight="1" x14ac:dyDescent="0.25">
      <c r="A233" s="1688"/>
      <c r="B233" s="1688"/>
      <c r="C233" s="1688"/>
      <c r="D233" s="1688"/>
      <c r="E233" s="1688"/>
      <c r="F233" s="1688"/>
      <c r="G233" s="1688"/>
      <c r="H233" s="1688"/>
      <c r="I233" s="1688"/>
      <c r="J233" s="1688"/>
      <c r="K233" s="1688"/>
      <c r="L233" s="1688"/>
      <c r="M233" s="1688"/>
      <c r="N233" s="1688"/>
      <c r="O233" s="1688"/>
      <c r="P233" s="3117"/>
      <c r="Q233" s="3117"/>
      <c r="R233" s="3117"/>
      <c r="S233" s="3117"/>
      <c r="T233" s="3117"/>
      <c r="U233" s="3117"/>
      <c r="V233" s="3117"/>
      <c r="W233" s="3117"/>
      <c r="X233" s="3117"/>
      <c r="Y233" s="3117"/>
      <c r="Z233" s="3117"/>
    </row>
    <row r="234" spans="1:26" ht="12" customHeight="1" x14ac:dyDescent="0.25">
      <c r="A234" s="1688"/>
      <c r="B234" s="1688"/>
      <c r="C234" s="1688"/>
      <c r="D234" s="1688"/>
      <c r="E234" s="1688"/>
      <c r="F234" s="1688"/>
      <c r="G234" s="1688"/>
      <c r="H234" s="1688"/>
      <c r="I234" s="1688"/>
      <c r="J234" s="1688"/>
      <c r="K234" s="1688"/>
      <c r="L234" s="1688"/>
      <c r="M234" s="1688"/>
      <c r="N234" s="1688"/>
      <c r="O234" s="1688"/>
      <c r="P234" s="3117"/>
      <c r="Q234" s="3117"/>
      <c r="R234" s="3117"/>
      <c r="S234" s="3117"/>
      <c r="T234" s="3117"/>
      <c r="U234" s="3117"/>
      <c r="V234" s="3117"/>
      <c r="W234" s="3117"/>
      <c r="X234" s="3117"/>
      <c r="Y234" s="3117"/>
      <c r="Z234" s="3117"/>
    </row>
    <row r="235" spans="1:26" ht="12" customHeight="1" x14ac:dyDescent="0.25">
      <c r="A235" s="1688"/>
      <c r="B235" s="1688"/>
      <c r="C235" s="1688"/>
      <c r="D235" s="1688"/>
      <c r="E235" s="1688"/>
      <c r="F235" s="1688"/>
      <c r="G235" s="1688"/>
      <c r="H235" s="1688"/>
      <c r="I235" s="1688"/>
      <c r="J235" s="1688"/>
      <c r="K235" s="1688"/>
      <c r="L235" s="1688"/>
      <c r="M235" s="1688"/>
      <c r="N235" s="1688"/>
      <c r="O235" s="1688"/>
      <c r="P235" s="3117"/>
      <c r="Q235" s="3117"/>
      <c r="R235" s="3117"/>
      <c r="S235" s="3117"/>
      <c r="T235" s="3117"/>
      <c r="U235" s="3117"/>
      <c r="V235" s="3117"/>
      <c r="W235" s="3117"/>
      <c r="X235" s="3117"/>
      <c r="Y235" s="3117"/>
      <c r="Z235" s="3117"/>
    </row>
    <row r="236" spans="1:26" ht="12" customHeight="1" x14ac:dyDescent="0.25">
      <c r="A236" s="1688"/>
      <c r="B236" s="1688"/>
      <c r="C236" s="1688"/>
      <c r="D236" s="1688"/>
      <c r="E236" s="1688"/>
      <c r="F236" s="1688"/>
      <c r="G236" s="1688"/>
      <c r="H236" s="1688"/>
      <c r="I236" s="1688"/>
      <c r="J236" s="1688"/>
      <c r="K236" s="1688"/>
      <c r="L236" s="1688"/>
      <c r="M236" s="1688"/>
      <c r="N236" s="1688"/>
      <c r="O236" s="1688"/>
      <c r="P236" s="3117"/>
      <c r="Q236" s="3117"/>
      <c r="R236" s="3117"/>
      <c r="S236" s="3117"/>
      <c r="T236" s="3117"/>
      <c r="U236" s="3117"/>
      <c r="V236" s="3117"/>
      <c r="W236" s="3117"/>
      <c r="X236" s="3117"/>
      <c r="Y236" s="3117"/>
      <c r="Z236" s="3117"/>
    </row>
    <row r="237" spans="1:26" ht="12" customHeight="1" x14ac:dyDescent="0.25">
      <c r="A237" s="1688"/>
      <c r="B237" s="1688"/>
      <c r="C237" s="1688"/>
      <c r="D237" s="1688"/>
      <c r="E237" s="1688"/>
      <c r="F237" s="1688"/>
      <c r="G237" s="1688"/>
      <c r="H237" s="1688"/>
      <c r="I237" s="1688"/>
      <c r="J237" s="1688"/>
      <c r="K237" s="1688"/>
      <c r="L237" s="1688"/>
      <c r="M237" s="1688"/>
      <c r="N237" s="1688"/>
      <c r="O237" s="1688"/>
      <c r="P237" s="3117"/>
      <c r="Q237" s="3117"/>
      <c r="R237" s="3117"/>
      <c r="S237" s="3117"/>
      <c r="T237" s="3117"/>
      <c r="U237" s="3117"/>
      <c r="V237" s="3117"/>
      <c r="W237" s="3117"/>
      <c r="X237" s="3117"/>
      <c r="Y237" s="3117"/>
      <c r="Z237" s="3117"/>
    </row>
    <row r="238" spans="1:26" ht="12" customHeight="1" x14ac:dyDescent="0.25">
      <c r="A238" s="1688"/>
      <c r="B238" s="1688"/>
      <c r="C238" s="1688"/>
      <c r="D238" s="1688"/>
      <c r="E238" s="1688"/>
      <c r="F238" s="1688"/>
      <c r="G238" s="1688"/>
      <c r="H238" s="1688"/>
      <c r="I238" s="1688"/>
      <c r="J238" s="1688"/>
      <c r="K238" s="1688"/>
      <c r="L238" s="1688"/>
      <c r="M238" s="1688"/>
      <c r="N238" s="1688"/>
      <c r="O238" s="1688"/>
      <c r="P238" s="3117"/>
      <c r="Q238" s="3117"/>
      <c r="R238" s="3117"/>
      <c r="S238" s="3117"/>
      <c r="T238" s="3117"/>
      <c r="U238" s="3117"/>
      <c r="V238" s="3117"/>
      <c r="W238" s="3117"/>
      <c r="X238" s="3117"/>
      <c r="Y238" s="3117"/>
      <c r="Z238" s="3117"/>
    </row>
    <row r="239" spans="1:26" ht="12" customHeight="1" x14ac:dyDescent="0.25">
      <c r="A239" s="1688"/>
      <c r="B239" s="1688"/>
      <c r="C239" s="1688"/>
      <c r="D239" s="1688"/>
      <c r="E239" s="1688"/>
      <c r="F239" s="1688"/>
      <c r="G239" s="1688"/>
      <c r="H239" s="1688"/>
      <c r="I239" s="1688"/>
      <c r="J239" s="1688"/>
      <c r="K239" s="1688"/>
      <c r="L239" s="1688"/>
      <c r="M239" s="1688"/>
      <c r="N239" s="1688"/>
      <c r="O239" s="1688"/>
      <c r="P239" s="3117"/>
      <c r="Q239" s="3117"/>
      <c r="R239" s="3117"/>
      <c r="S239" s="3117"/>
      <c r="T239" s="3117"/>
      <c r="U239" s="3117"/>
      <c r="V239" s="3117"/>
      <c r="W239" s="3117"/>
      <c r="X239" s="3117"/>
      <c r="Y239" s="3117"/>
      <c r="Z239" s="3117"/>
    </row>
    <row r="240" spans="1:26" ht="12" customHeight="1" x14ac:dyDescent="0.25">
      <c r="A240" s="1688"/>
      <c r="B240" s="1688"/>
      <c r="C240" s="1688"/>
      <c r="D240" s="1688"/>
      <c r="E240" s="1688"/>
      <c r="F240" s="1688"/>
      <c r="G240" s="1688"/>
      <c r="H240" s="1688"/>
      <c r="I240" s="1688"/>
      <c r="J240" s="1688"/>
      <c r="K240" s="1688"/>
      <c r="L240" s="1688"/>
      <c r="M240" s="1688"/>
      <c r="N240" s="1688"/>
      <c r="O240" s="1688"/>
      <c r="P240" s="3117"/>
      <c r="Q240" s="3117"/>
      <c r="R240" s="3117"/>
      <c r="S240" s="3117"/>
      <c r="T240" s="3117"/>
      <c r="U240" s="3117"/>
      <c r="V240" s="3117"/>
      <c r="W240" s="3117"/>
      <c r="X240" s="3117"/>
      <c r="Y240" s="3117"/>
      <c r="Z240" s="3117"/>
    </row>
    <row r="241" spans="1:26" ht="12" customHeight="1" x14ac:dyDescent="0.25">
      <c r="A241" s="1688"/>
      <c r="B241" s="1688"/>
      <c r="C241" s="1688"/>
      <c r="D241" s="1688"/>
      <c r="E241" s="1688"/>
      <c r="F241" s="1688"/>
      <c r="G241" s="1688"/>
      <c r="H241" s="1688"/>
      <c r="I241" s="1688"/>
      <c r="J241" s="1688"/>
      <c r="K241" s="1688"/>
      <c r="L241" s="1688"/>
      <c r="M241" s="1688"/>
      <c r="N241" s="1688"/>
      <c r="O241" s="1688"/>
      <c r="P241" s="3117"/>
      <c r="Q241" s="3117"/>
      <c r="R241" s="3117"/>
      <c r="S241" s="3117"/>
      <c r="T241" s="3117"/>
      <c r="U241" s="3117"/>
      <c r="V241" s="3117"/>
      <c r="W241" s="3117"/>
      <c r="X241" s="3117"/>
      <c r="Y241" s="3117"/>
      <c r="Z241" s="3117"/>
    </row>
    <row r="242" spans="1:26" ht="12" customHeight="1" x14ac:dyDescent="0.25">
      <c r="A242" s="1688"/>
      <c r="B242" s="1688"/>
      <c r="C242" s="1688"/>
      <c r="D242" s="1688"/>
      <c r="E242" s="1688"/>
      <c r="F242" s="1688"/>
      <c r="G242" s="1688"/>
      <c r="H242" s="1688"/>
      <c r="I242" s="1688"/>
      <c r="J242" s="1688"/>
      <c r="K242" s="1688"/>
      <c r="L242" s="1688"/>
      <c r="M242" s="1688"/>
      <c r="N242" s="1688"/>
      <c r="O242" s="1688"/>
      <c r="P242" s="3117"/>
      <c r="Q242" s="3117"/>
      <c r="R242" s="3117"/>
      <c r="S242" s="3117"/>
      <c r="T242" s="3117"/>
      <c r="U242" s="3117"/>
      <c r="V242" s="3117"/>
      <c r="W242" s="3117"/>
      <c r="X242" s="3117"/>
      <c r="Y242" s="3117"/>
      <c r="Z242" s="3117"/>
    </row>
    <row r="243" spans="1:26" ht="12" customHeight="1" x14ac:dyDescent="0.25">
      <c r="A243" s="1688"/>
      <c r="B243" s="1688"/>
      <c r="C243" s="1688"/>
      <c r="D243" s="1688"/>
      <c r="E243" s="1688"/>
      <c r="F243" s="1688"/>
      <c r="G243" s="1688"/>
      <c r="H243" s="1688"/>
      <c r="I243" s="1688"/>
      <c r="J243" s="1688"/>
      <c r="K243" s="1688"/>
      <c r="L243" s="1688"/>
      <c r="M243" s="1688"/>
      <c r="N243" s="1688"/>
      <c r="O243" s="1688"/>
      <c r="P243" s="3117"/>
      <c r="Q243" s="3117"/>
      <c r="R243" s="3117"/>
      <c r="S243" s="3117"/>
      <c r="T243" s="3117"/>
      <c r="U243" s="3117"/>
      <c r="V243" s="3117"/>
      <c r="W243" s="3117"/>
      <c r="X243" s="3117"/>
      <c r="Y243" s="3117"/>
      <c r="Z243" s="3117"/>
    </row>
    <row r="244" spans="1:26" ht="12" customHeight="1" x14ac:dyDescent="0.25">
      <c r="A244" s="1688"/>
      <c r="B244" s="1688"/>
      <c r="C244" s="1688"/>
      <c r="D244" s="1688"/>
      <c r="E244" s="1688"/>
      <c r="F244" s="1688"/>
      <c r="G244" s="1688"/>
      <c r="H244" s="1688"/>
      <c r="I244" s="1688"/>
      <c r="J244" s="1688"/>
      <c r="K244" s="1688"/>
      <c r="L244" s="1688"/>
      <c r="M244" s="1688"/>
      <c r="N244" s="1688"/>
      <c r="O244" s="1688"/>
      <c r="P244" s="3117"/>
      <c r="Q244" s="3117"/>
      <c r="R244" s="3117"/>
      <c r="S244" s="3117"/>
      <c r="T244" s="3117"/>
      <c r="U244" s="3117"/>
      <c r="V244" s="3117"/>
      <c r="W244" s="3117"/>
      <c r="X244" s="3117"/>
      <c r="Y244" s="3117"/>
      <c r="Z244" s="3117"/>
    </row>
    <row r="245" spans="1:26" ht="12" customHeight="1" x14ac:dyDescent="0.25">
      <c r="A245" s="1688"/>
      <c r="B245" s="1688"/>
      <c r="C245" s="1688"/>
      <c r="D245" s="1688"/>
      <c r="E245" s="1688"/>
      <c r="F245" s="1688"/>
      <c r="G245" s="1688"/>
      <c r="H245" s="1688"/>
      <c r="I245" s="1688"/>
      <c r="J245" s="1688"/>
      <c r="K245" s="1688"/>
      <c r="L245" s="1688"/>
      <c r="M245" s="1688"/>
      <c r="N245" s="1688"/>
      <c r="O245" s="1688"/>
      <c r="P245" s="3117"/>
      <c r="Q245" s="3117"/>
      <c r="R245" s="3117"/>
      <c r="S245" s="3117"/>
      <c r="T245" s="3117"/>
      <c r="U245" s="3117"/>
      <c r="V245" s="3117"/>
      <c r="W245" s="3117"/>
      <c r="X245" s="3117"/>
      <c r="Y245" s="3117"/>
      <c r="Z245" s="3117"/>
    </row>
    <row r="246" spans="1:26" ht="12" customHeight="1" x14ac:dyDescent="0.25">
      <c r="A246" s="1688"/>
      <c r="B246" s="1688"/>
      <c r="C246" s="1688"/>
      <c r="D246" s="1688"/>
      <c r="E246" s="1688"/>
      <c r="F246" s="1688"/>
      <c r="G246" s="1688"/>
      <c r="H246" s="1688"/>
      <c r="I246" s="1688"/>
      <c r="J246" s="1688"/>
      <c r="K246" s="1688"/>
      <c r="L246" s="1688"/>
      <c r="M246" s="1688"/>
      <c r="N246" s="1688"/>
      <c r="O246" s="1688"/>
      <c r="P246" s="3117"/>
      <c r="Q246" s="3117"/>
      <c r="R246" s="3117"/>
      <c r="S246" s="3117"/>
      <c r="T246" s="3117"/>
      <c r="U246" s="3117"/>
      <c r="V246" s="3117"/>
      <c r="W246" s="3117"/>
      <c r="X246" s="3117"/>
      <c r="Y246" s="3117"/>
      <c r="Z246" s="3117"/>
    </row>
    <row r="247" spans="1:26" ht="12" customHeight="1" x14ac:dyDescent="0.25">
      <c r="A247" s="1688"/>
      <c r="B247" s="1688"/>
      <c r="C247" s="1688"/>
      <c r="D247" s="1688"/>
      <c r="E247" s="1688"/>
      <c r="F247" s="1688"/>
      <c r="G247" s="1688"/>
      <c r="H247" s="1688"/>
      <c r="I247" s="1688"/>
      <c r="J247" s="1688"/>
      <c r="K247" s="1688"/>
      <c r="L247" s="1688"/>
      <c r="M247" s="1688"/>
      <c r="N247" s="1688"/>
      <c r="O247" s="1688"/>
      <c r="P247" s="3117"/>
      <c r="Q247" s="3117"/>
      <c r="R247" s="3117"/>
      <c r="S247" s="3117"/>
      <c r="T247" s="3117"/>
      <c r="U247" s="3117"/>
      <c r="V247" s="3117"/>
      <c r="W247" s="3117"/>
      <c r="X247" s="3117"/>
      <c r="Y247" s="3117"/>
      <c r="Z247" s="3117"/>
    </row>
    <row r="248" spans="1:26" ht="12" customHeight="1" x14ac:dyDescent="0.25">
      <c r="A248" s="1688"/>
      <c r="B248" s="1688"/>
      <c r="C248" s="1688"/>
      <c r="D248" s="1688"/>
      <c r="E248" s="1688"/>
      <c r="F248" s="1688"/>
      <c r="G248" s="1688"/>
      <c r="H248" s="1688"/>
      <c r="I248" s="1688"/>
      <c r="J248" s="1688"/>
      <c r="K248" s="1688"/>
      <c r="L248" s="1688"/>
      <c r="M248" s="1688"/>
      <c r="N248" s="1688"/>
      <c r="O248" s="1688"/>
      <c r="P248" s="3117"/>
      <c r="Q248" s="3117"/>
      <c r="R248" s="3117"/>
      <c r="S248" s="3117"/>
      <c r="T248" s="3117"/>
      <c r="U248" s="3117"/>
      <c r="V248" s="3117"/>
      <c r="W248" s="3117"/>
      <c r="X248" s="3117"/>
      <c r="Y248" s="3117"/>
      <c r="Z248" s="3117"/>
    </row>
    <row r="249" spans="1:26" ht="12" customHeight="1" x14ac:dyDescent="0.25">
      <c r="A249" s="1688"/>
      <c r="B249" s="1688"/>
      <c r="C249" s="1688"/>
      <c r="D249" s="1688"/>
      <c r="E249" s="1688"/>
      <c r="F249" s="1688"/>
      <c r="G249" s="1688"/>
      <c r="H249" s="1688"/>
      <c r="I249" s="1688"/>
      <c r="J249" s="1688"/>
      <c r="K249" s="1688"/>
      <c r="L249" s="1688"/>
      <c r="M249" s="1688"/>
      <c r="N249" s="1688"/>
      <c r="O249" s="1688"/>
      <c r="P249" s="3117"/>
      <c r="Q249" s="3117"/>
      <c r="R249" s="3117"/>
      <c r="S249" s="3117"/>
      <c r="T249" s="3117"/>
      <c r="U249" s="3117"/>
      <c r="V249" s="3117"/>
      <c r="W249" s="3117"/>
      <c r="X249" s="3117"/>
      <c r="Y249" s="3117"/>
      <c r="Z249" s="3117"/>
    </row>
    <row r="250" spans="1:26" ht="12" customHeight="1" x14ac:dyDescent="0.25">
      <c r="A250" s="1688"/>
      <c r="B250" s="1688"/>
      <c r="C250" s="1688"/>
      <c r="D250" s="1688"/>
      <c r="E250" s="1688"/>
      <c r="F250" s="1688"/>
      <c r="G250" s="1688"/>
      <c r="H250" s="1688"/>
      <c r="I250" s="1688"/>
      <c r="J250" s="1688"/>
      <c r="K250" s="1688"/>
      <c r="L250" s="1688"/>
      <c r="M250" s="1688"/>
      <c r="N250" s="1688"/>
      <c r="O250" s="1688"/>
      <c r="P250" s="3117"/>
      <c r="Q250" s="3117"/>
      <c r="R250" s="3117"/>
      <c r="S250" s="3117"/>
      <c r="T250" s="3117"/>
      <c r="U250" s="3117"/>
      <c r="V250" s="3117"/>
      <c r="W250" s="3117"/>
      <c r="X250" s="3117"/>
      <c r="Y250" s="3117"/>
      <c r="Z250" s="3117"/>
    </row>
    <row r="251" spans="1:26" ht="12" customHeight="1" x14ac:dyDescent="0.25">
      <c r="A251" s="1688"/>
      <c r="B251" s="1688"/>
      <c r="C251" s="1688"/>
      <c r="D251" s="1688"/>
      <c r="E251" s="1688"/>
      <c r="F251" s="1688"/>
      <c r="G251" s="1688"/>
      <c r="H251" s="1688"/>
      <c r="I251" s="1688"/>
      <c r="J251" s="1688"/>
      <c r="K251" s="1688"/>
      <c r="L251" s="1688"/>
      <c r="M251" s="1688"/>
      <c r="N251" s="1688"/>
      <c r="O251" s="1688"/>
      <c r="P251" s="3117"/>
      <c r="Q251" s="3117"/>
      <c r="R251" s="3117"/>
      <c r="S251" s="3117"/>
      <c r="T251" s="3117"/>
      <c r="U251" s="3117"/>
      <c r="V251" s="3117"/>
      <c r="W251" s="3117"/>
      <c r="X251" s="3117"/>
      <c r="Y251" s="3117"/>
      <c r="Z251" s="3117"/>
    </row>
    <row r="252" spans="1:26" ht="12" customHeight="1" x14ac:dyDescent="0.25">
      <c r="A252" s="1688"/>
      <c r="B252" s="1688"/>
      <c r="C252" s="1688"/>
      <c r="D252" s="1688"/>
      <c r="E252" s="1688"/>
      <c r="F252" s="1688"/>
      <c r="G252" s="1688"/>
      <c r="H252" s="1688"/>
      <c r="I252" s="1688"/>
      <c r="J252" s="1688"/>
      <c r="K252" s="1688"/>
      <c r="L252" s="1688"/>
      <c r="M252" s="1688"/>
      <c r="N252" s="1688"/>
      <c r="O252" s="1688"/>
      <c r="P252" s="3117"/>
      <c r="Q252" s="3117"/>
      <c r="R252" s="3117"/>
      <c r="S252" s="3117"/>
      <c r="T252" s="3117"/>
      <c r="U252" s="3117"/>
      <c r="V252" s="3117"/>
      <c r="W252" s="3117"/>
      <c r="X252" s="3117"/>
      <c r="Y252" s="3117"/>
      <c r="Z252" s="3117"/>
    </row>
    <row r="253" spans="1:26" ht="12" customHeight="1" x14ac:dyDescent="0.25">
      <c r="A253" s="1688"/>
      <c r="B253" s="1688"/>
      <c r="C253" s="1688"/>
      <c r="D253" s="1688"/>
      <c r="E253" s="1688"/>
      <c r="F253" s="1688"/>
      <c r="G253" s="1688"/>
      <c r="H253" s="1688"/>
      <c r="I253" s="1688"/>
      <c r="J253" s="1688"/>
      <c r="K253" s="1688"/>
      <c r="L253" s="1688"/>
      <c r="M253" s="1688"/>
      <c r="N253" s="1688"/>
      <c r="O253" s="1688"/>
      <c r="P253" s="3117"/>
      <c r="Q253" s="3117"/>
      <c r="R253" s="3117"/>
      <c r="S253" s="3117"/>
      <c r="T253" s="3117"/>
      <c r="U253" s="3117"/>
      <c r="V253" s="3117"/>
      <c r="W253" s="3117"/>
      <c r="X253" s="3117"/>
      <c r="Y253" s="3117"/>
      <c r="Z253" s="3117"/>
    </row>
    <row r="254" spans="1:26" ht="12" customHeight="1" x14ac:dyDescent="0.25">
      <c r="A254" s="1688"/>
      <c r="B254" s="1688"/>
      <c r="C254" s="1688"/>
      <c r="D254" s="1688"/>
      <c r="E254" s="1688"/>
      <c r="F254" s="1688"/>
      <c r="G254" s="1688"/>
      <c r="H254" s="1688"/>
      <c r="I254" s="1688"/>
      <c r="J254" s="1688"/>
      <c r="K254" s="1688"/>
      <c r="L254" s="1688"/>
      <c r="M254" s="1688"/>
      <c r="N254" s="1688"/>
      <c r="O254" s="1688"/>
      <c r="P254" s="3117"/>
      <c r="Q254" s="3117"/>
      <c r="R254" s="3117"/>
      <c r="S254" s="3117"/>
      <c r="T254" s="3117"/>
      <c r="U254" s="3117"/>
      <c r="V254" s="3117"/>
      <c r="W254" s="3117"/>
      <c r="X254" s="3117"/>
      <c r="Y254" s="3117"/>
      <c r="Z254" s="3117"/>
    </row>
    <row r="255" spans="1:26" ht="12" customHeight="1" x14ac:dyDescent="0.25">
      <c r="A255" s="1688"/>
      <c r="B255" s="1688"/>
      <c r="C255" s="1688"/>
      <c r="D255" s="1688"/>
      <c r="E255" s="1688"/>
      <c r="F255" s="1688"/>
      <c r="G255" s="1688"/>
      <c r="H255" s="1688"/>
      <c r="I255" s="1688"/>
      <c r="J255" s="1688"/>
      <c r="K255" s="1688"/>
      <c r="L255" s="1688"/>
      <c r="M255" s="1688"/>
      <c r="N255" s="1688"/>
      <c r="O255" s="1688"/>
      <c r="P255" s="3117"/>
      <c r="Q255" s="3117"/>
      <c r="R255" s="3117"/>
      <c r="S255" s="3117"/>
      <c r="T255" s="3117"/>
      <c r="U255" s="3117"/>
      <c r="V255" s="3117"/>
      <c r="W255" s="3117"/>
      <c r="X255" s="3117"/>
      <c r="Y255" s="3117"/>
      <c r="Z255" s="3117"/>
    </row>
    <row r="256" spans="1:26" ht="12" customHeight="1" x14ac:dyDescent="0.25">
      <c r="A256" s="1688"/>
      <c r="B256" s="1688"/>
      <c r="C256" s="1688"/>
      <c r="D256" s="1688"/>
      <c r="E256" s="1688"/>
      <c r="F256" s="1688"/>
      <c r="G256" s="1688"/>
      <c r="H256" s="1688"/>
      <c r="I256" s="1688"/>
      <c r="J256" s="1688"/>
      <c r="K256" s="1688"/>
      <c r="L256" s="1688"/>
      <c r="M256" s="1688"/>
      <c r="N256" s="1688"/>
      <c r="O256" s="1688"/>
      <c r="P256" s="3117"/>
      <c r="Q256" s="3117"/>
      <c r="R256" s="3117"/>
      <c r="S256" s="3117"/>
      <c r="T256" s="3117"/>
      <c r="U256" s="3117"/>
      <c r="V256" s="3117"/>
      <c r="W256" s="3117"/>
      <c r="X256" s="3117"/>
      <c r="Y256" s="3117"/>
      <c r="Z256" s="3117"/>
    </row>
    <row r="257" spans="1:26" ht="12" customHeight="1" x14ac:dyDescent="0.25">
      <c r="A257" s="1688"/>
      <c r="B257" s="1688"/>
      <c r="C257" s="1688"/>
      <c r="D257" s="1688"/>
      <c r="E257" s="1688"/>
      <c r="F257" s="1688"/>
      <c r="G257" s="1688"/>
      <c r="H257" s="1688"/>
      <c r="I257" s="1688"/>
      <c r="J257" s="1688"/>
      <c r="K257" s="1688"/>
      <c r="L257" s="1688"/>
      <c r="M257" s="1688"/>
      <c r="N257" s="1688"/>
      <c r="O257" s="1688"/>
      <c r="P257" s="3117"/>
      <c r="Q257" s="3117"/>
      <c r="R257" s="3117"/>
      <c r="S257" s="3117"/>
      <c r="T257" s="3117"/>
      <c r="U257" s="3117"/>
      <c r="V257" s="3117"/>
      <c r="W257" s="3117"/>
      <c r="X257" s="3117"/>
      <c r="Y257" s="3117"/>
      <c r="Z257" s="3117"/>
    </row>
    <row r="258" spans="1:26" ht="12" customHeight="1" x14ac:dyDescent="0.25">
      <c r="A258" s="1688"/>
      <c r="B258" s="1688"/>
      <c r="C258" s="1688"/>
      <c r="D258" s="1688"/>
      <c r="E258" s="1688"/>
      <c r="F258" s="1688"/>
      <c r="G258" s="1688"/>
      <c r="H258" s="1688"/>
      <c r="I258" s="1688"/>
      <c r="J258" s="1688"/>
      <c r="K258" s="1688"/>
      <c r="L258" s="1688"/>
      <c r="M258" s="1688"/>
      <c r="N258" s="1688"/>
      <c r="O258" s="1688"/>
      <c r="P258" s="3117"/>
      <c r="Q258" s="3117"/>
      <c r="R258" s="3117"/>
      <c r="S258" s="3117"/>
      <c r="T258" s="3117"/>
      <c r="U258" s="3117"/>
      <c r="V258" s="3117"/>
      <c r="W258" s="3117"/>
      <c r="X258" s="3117"/>
      <c r="Y258" s="3117"/>
      <c r="Z258" s="3117"/>
    </row>
    <row r="259" spans="1:26" ht="12" customHeight="1" x14ac:dyDescent="0.25">
      <c r="A259" s="1688"/>
      <c r="B259" s="1688"/>
      <c r="C259" s="1688"/>
      <c r="D259" s="1688"/>
      <c r="E259" s="1688"/>
      <c r="F259" s="1688"/>
      <c r="G259" s="1688"/>
      <c r="H259" s="1688"/>
      <c r="I259" s="1688"/>
      <c r="J259" s="1688"/>
      <c r="K259" s="1688"/>
      <c r="L259" s="1688"/>
      <c r="M259" s="1688"/>
      <c r="N259" s="1688"/>
      <c r="O259" s="1688"/>
      <c r="P259" s="3117"/>
      <c r="Q259" s="3117"/>
      <c r="R259" s="3117"/>
      <c r="S259" s="3117"/>
      <c r="T259" s="3117"/>
      <c r="U259" s="3117"/>
      <c r="V259" s="3117"/>
      <c r="W259" s="3117"/>
      <c r="X259" s="3117"/>
      <c r="Y259" s="3117"/>
      <c r="Z259" s="3117"/>
    </row>
    <row r="260" spans="1:26" ht="12" customHeight="1" x14ac:dyDescent="0.25">
      <c r="A260" s="1688"/>
      <c r="B260" s="1688"/>
      <c r="C260" s="1688"/>
      <c r="D260" s="1688"/>
      <c r="E260" s="1688"/>
      <c r="F260" s="1688"/>
      <c r="G260" s="1688"/>
      <c r="H260" s="1688"/>
      <c r="I260" s="1688"/>
      <c r="J260" s="1688"/>
      <c r="K260" s="1688"/>
      <c r="L260" s="1688"/>
      <c r="M260" s="1688"/>
      <c r="N260" s="1688"/>
      <c r="O260" s="1688"/>
      <c r="P260" s="3117"/>
      <c r="Q260" s="3117"/>
      <c r="R260" s="3117"/>
      <c r="S260" s="3117"/>
      <c r="T260" s="3117"/>
      <c r="U260" s="3117"/>
      <c r="V260" s="3117"/>
      <c r="W260" s="3117"/>
      <c r="X260" s="3117"/>
      <c r="Y260" s="3117"/>
      <c r="Z260" s="3117"/>
    </row>
    <row r="261" spans="1:26" ht="12" customHeight="1" x14ac:dyDescent="0.25">
      <c r="A261" s="1688"/>
      <c r="B261" s="1688"/>
      <c r="C261" s="1688"/>
      <c r="D261" s="1688"/>
      <c r="E261" s="1688"/>
      <c r="F261" s="1688"/>
      <c r="G261" s="1688"/>
      <c r="H261" s="1688"/>
      <c r="I261" s="1688"/>
      <c r="J261" s="1688"/>
      <c r="K261" s="1688"/>
      <c r="L261" s="1688"/>
      <c r="M261" s="1688"/>
      <c r="N261" s="1688"/>
      <c r="O261" s="1688"/>
      <c r="P261" s="3117"/>
      <c r="Q261" s="3117"/>
      <c r="R261" s="3117"/>
      <c r="S261" s="3117"/>
      <c r="T261" s="3117"/>
      <c r="U261" s="3117"/>
      <c r="V261" s="3117"/>
      <c r="W261" s="3117"/>
      <c r="X261" s="3117"/>
      <c r="Y261" s="3117"/>
      <c r="Z261" s="3117"/>
    </row>
    <row r="262" spans="1:26" ht="12" customHeight="1" x14ac:dyDescent="0.25">
      <c r="A262" s="1688"/>
      <c r="B262" s="1688"/>
      <c r="C262" s="1688"/>
      <c r="D262" s="1688"/>
      <c r="E262" s="1688"/>
      <c r="F262" s="1688"/>
      <c r="G262" s="1688"/>
      <c r="H262" s="1688"/>
      <c r="I262" s="1688"/>
      <c r="J262" s="1688"/>
      <c r="K262" s="1688"/>
      <c r="L262" s="1688"/>
      <c r="M262" s="1688"/>
      <c r="N262" s="1688"/>
      <c r="O262" s="1688"/>
      <c r="P262" s="3117"/>
      <c r="Q262" s="3117"/>
      <c r="R262" s="3117"/>
      <c r="S262" s="3117"/>
      <c r="T262" s="3117"/>
      <c r="U262" s="3117"/>
      <c r="V262" s="3117"/>
      <c r="W262" s="3117"/>
      <c r="X262" s="3117"/>
      <c r="Y262" s="3117"/>
      <c r="Z262" s="3117"/>
    </row>
    <row r="263" spans="1:26" ht="12" customHeight="1" x14ac:dyDescent="0.25">
      <c r="A263" s="1688"/>
      <c r="B263" s="1688"/>
      <c r="C263" s="1688"/>
      <c r="D263" s="1688"/>
      <c r="E263" s="1688"/>
      <c r="F263" s="1688"/>
      <c r="G263" s="1688"/>
      <c r="H263" s="1688"/>
      <c r="I263" s="1688"/>
      <c r="J263" s="1688"/>
      <c r="K263" s="1688"/>
      <c r="L263" s="1688"/>
      <c r="M263" s="1688"/>
      <c r="N263" s="1688"/>
      <c r="O263" s="1688"/>
      <c r="P263" s="3117"/>
      <c r="Q263" s="3117"/>
      <c r="R263" s="3117"/>
      <c r="S263" s="3117"/>
      <c r="T263" s="3117"/>
      <c r="U263" s="3117"/>
      <c r="V263" s="3117"/>
      <c r="W263" s="3117"/>
      <c r="X263" s="3117"/>
      <c r="Y263" s="3117"/>
      <c r="Z263" s="3117"/>
    </row>
    <row r="264" spans="1:26" ht="12" customHeight="1" x14ac:dyDescent="0.25">
      <c r="A264" s="1688"/>
      <c r="B264" s="1688"/>
      <c r="C264" s="1688"/>
      <c r="D264" s="1688"/>
      <c r="E264" s="1688"/>
      <c r="F264" s="1688"/>
      <c r="G264" s="1688"/>
      <c r="H264" s="1688"/>
      <c r="I264" s="1688"/>
      <c r="J264" s="1688"/>
      <c r="K264" s="1688"/>
      <c r="L264" s="1688"/>
      <c r="M264" s="1688"/>
      <c r="N264" s="1688"/>
      <c r="O264" s="1688"/>
      <c r="P264" s="3117"/>
      <c r="Q264" s="3117"/>
      <c r="R264" s="3117"/>
      <c r="S264" s="3117"/>
      <c r="T264" s="3117"/>
      <c r="U264" s="3117"/>
      <c r="V264" s="3117"/>
      <c r="W264" s="3117"/>
      <c r="X264" s="3117"/>
      <c r="Y264" s="3117"/>
      <c r="Z264" s="3117"/>
    </row>
    <row r="265" spans="1:26" ht="12" customHeight="1" x14ac:dyDescent="0.25">
      <c r="A265" s="1688"/>
      <c r="B265" s="1688"/>
      <c r="C265" s="1688"/>
      <c r="D265" s="1688"/>
      <c r="E265" s="1688"/>
      <c r="F265" s="1688"/>
      <c r="G265" s="1688"/>
      <c r="H265" s="1688"/>
      <c r="I265" s="1688"/>
      <c r="J265" s="1688"/>
      <c r="K265" s="1688"/>
      <c r="L265" s="1688"/>
      <c r="M265" s="1688"/>
      <c r="N265" s="1688"/>
      <c r="O265" s="1688"/>
      <c r="P265" s="3117"/>
      <c r="Q265" s="3117"/>
      <c r="R265" s="3117"/>
      <c r="S265" s="3117"/>
      <c r="T265" s="3117"/>
      <c r="U265" s="3117"/>
      <c r="V265" s="3117"/>
      <c r="W265" s="3117"/>
      <c r="X265" s="3117"/>
      <c r="Y265" s="3117"/>
      <c r="Z265" s="3117"/>
    </row>
    <row r="266" spans="1:26" ht="12" customHeight="1" x14ac:dyDescent="0.25">
      <c r="A266" s="1688"/>
      <c r="B266" s="1688"/>
      <c r="C266" s="1688"/>
      <c r="D266" s="1688"/>
      <c r="E266" s="1688"/>
      <c r="F266" s="1688"/>
      <c r="G266" s="1688"/>
      <c r="H266" s="1688"/>
      <c r="I266" s="1688"/>
      <c r="J266" s="1688"/>
      <c r="K266" s="1688"/>
      <c r="L266" s="1688"/>
      <c r="M266" s="1688"/>
      <c r="N266" s="1688"/>
      <c r="O266" s="1688"/>
      <c r="P266" s="3117"/>
      <c r="Q266" s="3117"/>
      <c r="R266" s="3117"/>
      <c r="S266" s="3117"/>
      <c r="T266" s="3117"/>
      <c r="U266" s="3117"/>
      <c r="V266" s="3117"/>
      <c r="W266" s="3117"/>
      <c r="X266" s="3117"/>
      <c r="Y266" s="3117"/>
      <c r="Z266" s="3117"/>
    </row>
    <row r="267" spans="1:26" ht="12" customHeight="1" x14ac:dyDescent="0.25">
      <c r="A267" s="1688"/>
      <c r="B267" s="1688"/>
      <c r="C267" s="1688"/>
      <c r="D267" s="1688"/>
      <c r="E267" s="1688"/>
      <c r="F267" s="1688"/>
      <c r="G267" s="1688"/>
      <c r="H267" s="1688"/>
      <c r="I267" s="1688"/>
      <c r="J267" s="1688"/>
      <c r="K267" s="1688"/>
      <c r="L267" s="1688"/>
      <c r="M267" s="1688"/>
      <c r="N267" s="1688"/>
      <c r="O267" s="1688"/>
      <c r="P267" s="3117"/>
      <c r="Q267" s="3117"/>
      <c r="R267" s="3117"/>
      <c r="S267" s="3117"/>
      <c r="T267" s="3117"/>
      <c r="U267" s="3117"/>
      <c r="V267" s="3117"/>
      <c r="W267" s="3117"/>
      <c r="X267" s="3117"/>
      <c r="Y267" s="3117"/>
      <c r="Z267" s="3117"/>
    </row>
    <row r="268" spans="1:26" ht="12" customHeight="1" x14ac:dyDescent="0.25">
      <c r="A268" s="1688"/>
      <c r="B268" s="1688"/>
      <c r="C268" s="1688"/>
      <c r="D268" s="1688"/>
      <c r="E268" s="1688"/>
      <c r="F268" s="1688"/>
      <c r="G268" s="1688"/>
      <c r="H268" s="1688"/>
      <c r="I268" s="1688"/>
      <c r="J268" s="1688"/>
      <c r="K268" s="1688"/>
      <c r="L268" s="1688"/>
      <c r="M268" s="1688"/>
      <c r="N268" s="1688"/>
      <c r="O268" s="1688"/>
      <c r="P268" s="3117"/>
      <c r="Q268" s="3117"/>
      <c r="R268" s="3117"/>
      <c r="S268" s="3117"/>
      <c r="T268" s="3117"/>
      <c r="U268" s="3117"/>
      <c r="V268" s="3117"/>
      <c r="W268" s="3117"/>
      <c r="X268" s="3117"/>
      <c r="Y268" s="3117"/>
      <c r="Z268" s="3117"/>
    </row>
    <row r="269" spans="1:26" ht="12" customHeight="1" x14ac:dyDescent="0.25">
      <c r="A269" s="1688"/>
      <c r="B269" s="1688"/>
      <c r="C269" s="1688"/>
      <c r="D269" s="1688"/>
      <c r="E269" s="1688"/>
      <c r="F269" s="1688"/>
      <c r="G269" s="1688"/>
      <c r="H269" s="1688"/>
      <c r="I269" s="1688"/>
      <c r="J269" s="1688"/>
      <c r="K269" s="1688"/>
      <c r="L269" s="1688"/>
      <c r="M269" s="1688"/>
      <c r="N269" s="1688"/>
      <c r="O269" s="1688"/>
      <c r="P269" s="3117"/>
      <c r="Q269" s="3117"/>
      <c r="R269" s="3117"/>
      <c r="S269" s="3117"/>
      <c r="T269" s="3117"/>
      <c r="U269" s="3117"/>
      <c r="V269" s="3117"/>
      <c r="W269" s="3117"/>
      <c r="X269" s="3117"/>
      <c r="Y269" s="3117"/>
      <c r="Z269" s="3117"/>
    </row>
    <row r="270" spans="1:26" ht="12" customHeight="1" x14ac:dyDescent="0.25">
      <c r="A270" s="1688"/>
      <c r="B270" s="1688"/>
      <c r="C270" s="1688"/>
      <c r="D270" s="1688"/>
      <c r="E270" s="1688"/>
      <c r="F270" s="1688"/>
      <c r="G270" s="1688"/>
      <c r="H270" s="1688"/>
      <c r="I270" s="1688"/>
      <c r="J270" s="1688"/>
      <c r="K270" s="1688"/>
      <c r="L270" s="1688"/>
      <c r="M270" s="1688"/>
      <c r="N270" s="1688"/>
      <c r="O270" s="1688"/>
      <c r="P270" s="3117"/>
      <c r="Q270" s="3117"/>
      <c r="R270" s="3117"/>
      <c r="S270" s="3117"/>
      <c r="T270" s="3117"/>
      <c r="U270" s="3117"/>
      <c r="V270" s="3117"/>
      <c r="W270" s="3117"/>
      <c r="X270" s="3117"/>
      <c r="Y270" s="3117"/>
      <c r="Z270" s="3117"/>
    </row>
    <row r="271" spans="1:26" ht="12" customHeight="1" x14ac:dyDescent="0.25">
      <c r="A271" s="1688"/>
      <c r="B271" s="1688"/>
      <c r="C271" s="1688"/>
      <c r="D271" s="1688"/>
      <c r="E271" s="1688"/>
      <c r="F271" s="1688"/>
      <c r="G271" s="1688"/>
      <c r="H271" s="1688"/>
      <c r="I271" s="1688"/>
      <c r="J271" s="1688"/>
      <c r="K271" s="1688"/>
      <c r="L271" s="1688"/>
      <c r="M271" s="1688"/>
      <c r="N271" s="1688"/>
      <c r="O271" s="1688"/>
      <c r="P271" s="3117"/>
      <c r="Q271" s="3117"/>
      <c r="R271" s="3117"/>
      <c r="S271" s="3117"/>
      <c r="T271" s="3117"/>
      <c r="U271" s="3117"/>
      <c r="V271" s="3117"/>
      <c r="W271" s="3117"/>
      <c r="X271" s="3117"/>
      <c r="Y271" s="3117"/>
      <c r="Z271" s="3117"/>
    </row>
    <row r="272" spans="1:26" ht="12" customHeight="1" x14ac:dyDescent="0.25">
      <c r="A272" s="1688"/>
      <c r="B272" s="1688"/>
      <c r="C272" s="1688"/>
      <c r="D272" s="1688"/>
      <c r="E272" s="1688"/>
      <c r="F272" s="1688"/>
      <c r="G272" s="1688"/>
      <c r="H272" s="1688"/>
      <c r="I272" s="1688"/>
      <c r="J272" s="1688"/>
      <c r="K272" s="1688"/>
      <c r="L272" s="1688"/>
      <c r="M272" s="1688"/>
      <c r="N272" s="1688"/>
      <c r="O272" s="1688"/>
      <c r="P272" s="3117"/>
      <c r="Q272" s="3117"/>
      <c r="R272" s="3117"/>
      <c r="S272" s="3117"/>
      <c r="T272" s="3117"/>
      <c r="U272" s="3117"/>
      <c r="V272" s="3117"/>
      <c r="W272" s="3117"/>
      <c r="X272" s="3117"/>
      <c r="Y272" s="3117"/>
      <c r="Z272" s="3117"/>
    </row>
    <row r="273" spans="1:26" ht="12" customHeight="1" x14ac:dyDescent="0.25">
      <c r="A273" s="1688"/>
      <c r="B273" s="1688"/>
      <c r="C273" s="1688"/>
      <c r="D273" s="1688"/>
      <c r="E273" s="1688"/>
      <c r="F273" s="1688"/>
      <c r="G273" s="1688"/>
      <c r="H273" s="1688"/>
      <c r="I273" s="1688"/>
      <c r="J273" s="1688"/>
      <c r="K273" s="1688"/>
      <c r="L273" s="1688"/>
      <c r="M273" s="1688"/>
      <c r="N273" s="1688"/>
      <c r="O273" s="1688"/>
      <c r="P273" s="3117"/>
      <c r="Q273" s="3117"/>
      <c r="R273" s="3117"/>
      <c r="S273" s="3117"/>
      <c r="T273" s="3117"/>
      <c r="U273" s="3117"/>
      <c r="V273" s="3117"/>
      <c r="W273" s="3117"/>
      <c r="X273" s="3117"/>
      <c r="Y273" s="3117"/>
      <c r="Z273" s="3117"/>
    </row>
    <row r="274" spans="1:26" ht="12" customHeight="1" x14ac:dyDescent="0.25">
      <c r="A274" s="1688"/>
      <c r="B274" s="1688"/>
      <c r="C274" s="1688"/>
      <c r="D274" s="1688"/>
      <c r="E274" s="1688"/>
      <c r="F274" s="1688"/>
      <c r="G274" s="1688"/>
      <c r="H274" s="1688"/>
      <c r="I274" s="1688"/>
      <c r="J274" s="1688"/>
      <c r="K274" s="1688"/>
      <c r="L274" s="1688"/>
      <c r="M274" s="1688"/>
      <c r="N274" s="1688"/>
      <c r="O274" s="1688"/>
      <c r="P274" s="3117"/>
      <c r="Q274" s="3117"/>
      <c r="R274" s="3117"/>
      <c r="S274" s="3117"/>
      <c r="T274" s="3117"/>
      <c r="U274" s="3117"/>
      <c r="V274" s="3117"/>
      <c r="W274" s="3117"/>
      <c r="X274" s="3117"/>
      <c r="Y274" s="3117"/>
      <c r="Z274" s="3117"/>
    </row>
    <row r="275" spans="1:26" ht="12" customHeight="1" x14ac:dyDescent="0.25">
      <c r="A275" s="1688"/>
      <c r="B275" s="1688"/>
      <c r="C275" s="1688"/>
      <c r="D275" s="1688"/>
      <c r="E275" s="1688"/>
      <c r="F275" s="1688"/>
      <c r="G275" s="1688"/>
      <c r="H275" s="1688"/>
      <c r="I275" s="1688"/>
      <c r="J275" s="1688"/>
      <c r="K275" s="1688"/>
      <c r="L275" s="1688"/>
      <c r="M275" s="1688"/>
      <c r="N275" s="1688"/>
      <c r="O275" s="1688"/>
      <c r="P275" s="3117"/>
      <c r="Q275" s="3117"/>
      <c r="R275" s="3117"/>
      <c r="S275" s="3117"/>
      <c r="T275" s="3117"/>
      <c r="U275" s="3117"/>
      <c r="V275" s="3117"/>
      <c r="W275" s="3117"/>
      <c r="X275" s="3117"/>
      <c r="Y275" s="3117"/>
      <c r="Z275" s="3117"/>
    </row>
    <row r="276" spans="1:26" ht="12" customHeight="1" x14ac:dyDescent="0.25">
      <c r="A276" s="1688"/>
      <c r="B276" s="1688"/>
      <c r="C276" s="1688"/>
      <c r="D276" s="1688"/>
      <c r="E276" s="1688"/>
      <c r="F276" s="1688"/>
      <c r="G276" s="1688"/>
      <c r="H276" s="1688"/>
      <c r="I276" s="1688"/>
      <c r="J276" s="1688"/>
      <c r="K276" s="1688"/>
      <c r="L276" s="1688"/>
      <c r="M276" s="1688"/>
      <c r="N276" s="1688"/>
      <c r="O276" s="1688"/>
      <c r="P276" s="3117"/>
      <c r="Q276" s="3117"/>
      <c r="R276" s="3117"/>
      <c r="S276" s="3117"/>
      <c r="T276" s="3117"/>
      <c r="U276" s="3117"/>
      <c r="V276" s="3117"/>
      <c r="W276" s="3117"/>
      <c r="X276" s="3117"/>
      <c r="Y276" s="3117"/>
      <c r="Z276" s="3117"/>
    </row>
    <row r="277" spans="1:26" ht="12" customHeight="1" x14ac:dyDescent="0.25">
      <c r="A277" s="1688"/>
      <c r="B277" s="1688"/>
      <c r="C277" s="1688"/>
      <c r="D277" s="1688"/>
      <c r="E277" s="1688"/>
      <c r="F277" s="1688"/>
      <c r="G277" s="1688"/>
      <c r="H277" s="1688"/>
      <c r="I277" s="1688"/>
      <c r="J277" s="1688"/>
      <c r="K277" s="1688"/>
      <c r="L277" s="1688"/>
      <c r="M277" s="1688"/>
      <c r="N277" s="1688"/>
      <c r="O277" s="1688"/>
      <c r="P277" s="3117"/>
      <c r="Q277" s="3117"/>
      <c r="R277" s="3117"/>
      <c r="S277" s="3117"/>
      <c r="T277" s="3117"/>
      <c r="U277" s="3117"/>
      <c r="V277" s="3117"/>
      <c r="W277" s="3117"/>
      <c r="X277" s="3117"/>
      <c r="Y277" s="3117"/>
      <c r="Z277" s="3117"/>
    </row>
    <row r="278" spans="1:26" ht="12" customHeight="1" x14ac:dyDescent="0.25">
      <c r="A278" s="1688"/>
      <c r="B278" s="1688"/>
      <c r="C278" s="1688"/>
      <c r="D278" s="1688"/>
      <c r="E278" s="1688"/>
      <c r="F278" s="1688"/>
      <c r="G278" s="1688"/>
      <c r="H278" s="1688"/>
      <c r="I278" s="1688"/>
      <c r="J278" s="1688"/>
      <c r="K278" s="1688"/>
      <c r="L278" s="1688"/>
      <c r="M278" s="1688"/>
      <c r="N278" s="1688"/>
      <c r="O278" s="1688"/>
      <c r="P278" s="3117"/>
      <c r="Q278" s="3117"/>
      <c r="R278" s="3117"/>
      <c r="S278" s="3117"/>
      <c r="T278" s="3117"/>
      <c r="U278" s="3117"/>
      <c r="V278" s="3117"/>
      <c r="W278" s="3117"/>
      <c r="X278" s="3117"/>
      <c r="Y278" s="3117"/>
      <c r="Z278" s="3117"/>
    </row>
    <row r="279" spans="1:26" ht="12" customHeight="1" x14ac:dyDescent="0.25">
      <c r="A279" s="1688"/>
      <c r="B279" s="1688"/>
      <c r="C279" s="1688"/>
      <c r="D279" s="1688"/>
      <c r="E279" s="1688"/>
      <c r="F279" s="1688"/>
      <c r="G279" s="1688"/>
      <c r="H279" s="1688"/>
      <c r="I279" s="1688"/>
      <c r="J279" s="1688"/>
      <c r="K279" s="1688"/>
      <c r="L279" s="1688"/>
      <c r="M279" s="1688"/>
      <c r="N279" s="1688"/>
      <c r="O279" s="1688"/>
      <c r="P279" s="3117"/>
      <c r="Q279" s="3117"/>
      <c r="R279" s="3117"/>
      <c r="S279" s="3117"/>
      <c r="T279" s="3117"/>
      <c r="U279" s="3117"/>
      <c r="V279" s="3117"/>
      <c r="W279" s="3117"/>
      <c r="X279" s="3117"/>
      <c r="Y279" s="3117"/>
      <c r="Z279" s="3117"/>
    </row>
    <row r="280" spans="1:26" ht="12" customHeight="1" x14ac:dyDescent="0.25">
      <c r="A280" s="1688"/>
      <c r="B280" s="1688"/>
      <c r="C280" s="1688"/>
      <c r="D280" s="1688"/>
      <c r="E280" s="1688"/>
      <c r="F280" s="1688"/>
      <c r="G280" s="1688"/>
      <c r="H280" s="1688"/>
      <c r="I280" s="1688"/>
      <c r="J280" s="1688"/>
      <c r="K280" s="1688"/>
      <c r="L280" s="1688"/>
      <c r="M280" s="1688"/>
      <c r="N280" s="1688"/>
      <c r="O280" s="1688"/>
      <c r="P280" s="3117"/>
      <c r="Q280" s="3117"/>
      <c r="R280" s="3117"/>
      <c r="S280" s="3117"/>
      <c r="T280" s="3117"/>
      <c r="U280" s="3117"/>
      <c r="V280" s="3117"/>
      <c r="W280" s="3117"/>
      <c r="X280" s="3117"/>
      <c r="Y280" s="3117"/>
      <c r="Z280" s="3117"/>
    </row>
    <row r="281" spans="1:26" ht="12" customHeight="1" x14ac:dyDescent="0.25">
      <c r="A281" s="1688"/>
      <c r="B281" s="1688"/>
      <c r="C281" s="1688"/>
      <c r="D281" s="1688"/>
      <c r="E281" s="1688"/>
      <c r="F281" s="1688"/>
      <c r="G281" s="1688"/>
      <c r="H281" s="1688"/>
      <c r="I281" s="1688"/>
      <c r="J281" s="1688"/>
      <c r="K281" s="1688"/>
      <c r="L281" s="1688"/>
      <c r="M281" s="1688"/>
      <c r="N281" s="1688"/>
      <c r="O281" s="1688"/>
      <c r="P281" s="3117"/>
      <c r="Q281" s="3117"/>
      <c r="R281" s="3117"/>
      <c r="S281" s="3117"/>
      <c r="T281" s="3117"/>
      <c r="U281" s="3117"/>
      <c r="V281" s="3117"/>
      <c r="W281" s="3117"/>
      <c r="X281" s="3117"/>
      <c r="Y281" s="3117"/>
      <c r="Z281" s="3117"/>
    </row>
    <row r="282" spans="1:26" ht="12" customHeight="1" x14ac:dyDescent="0.25">
      <c r="A282" s="1688"/>
      <c r="B282" s="1688"/>
      <c r="C282" s="1688"/>
      <c r="D282" s="1688"/>
      <c r="E282" s="1688"/>
      <c r="F282" s="1688"/>
      <c r="G282" s="1688"/>
      <c r="H282" s="1688"/>
      <c r="I282" s="1688"/>
      <c r="J282" s="1688"/>
      <c r="K282" s="1688"/>
      <c r="L282" s="1688"/>
      <c r="M282" s="1688"/>
      <c r="N282" s="1688"/>
      <c r="O282" s="1688"/>
      <c r="P282" s="3117"/>
      <c r="Q282" s="3117"/>
      <c r="R282" s="3117"/>
      <c r="S282" s="3117"/>
      <c r="T282" s="3117"/>
      <c r="U282" s="3117"/>
      <c r="V282" s="3117"/>
      <c r="W282" s="3117"/>
      <c r="X282" s="3117"/>
      <c r="Y282" s="3117"/>
      <c r="Z282" s="3117"/>
    </row>
    <row r="283" spans="1:26" ht="12" customHeight="1" x14ac:dyDescent="0.25">
      <c r="A283" s="1688"/>
      <c r="B283" s="1688"/>
      <c r="C283" s="1688"/>
      <c r="D283" s="1688"/>
      <c r="E283" s="1688"/>
      <c r="F283" s="1688"/>
      <c r="G283" s="1688"/>
      <c r="H283" s="1688"/>
      <c r="I283" s="1688"/>
      <c r="J283" s="1688"/>
      <c r="K283" s="1688"/>
      <c r="L283" s="1688"/>
      <c r="M283" s="1688"/>
      <c r="N283" s="1688"/>
      <c r="O283" s="1688"/>
      <c r="P283" s="3117"/>
      <c r="Q283" s="3117"/>
      <c r="R283" s="3117"/>
      <c r="S283" s="3117"/>
      <c r="T283" s="3117"/>
      <c r="U283" s="3117"/>
      <c r="V283" s="3117"/>
      <c r="W283" s="3117"/>
      <c r="X283" s="3117"/>
      <c r="Y283" s="3117"/>
      <c r="Z283" s="3117"/>
    </row>
    <row r="284" spans="1:26" ht="12" customHeight="1" x14ac:dyDescent="0.25">
      <c r="A284" s="1688"/>
      <c r="B284" s="1688"/>
      <c r="C284" s="1688"/>
      <c r="D284" s="1688"/>
      <c r="E284" s="1688"/>
      <c r="F284" s="1688"/>
      <c r="G284" s="1688"/>
      <c r="H284" s="1688"/>
      <c r="I284" s="1688"/>
      <c r="J284" s="1688"/>
      <c r="K284" s="1688"/>
      <c r="L284" s="1688"/>
      <c r="M284" s="1688"/>
      <c r="N284" s="1688"/>
      <c r="O284" s="1688"/>
      <c r="P284" s="3117"/>
      <c r="Q284" s="3117"/>
      <c r="R284" s="3117"/>
      <c r="S284" s="3117"/>
      <c r="T284" s="3117"/>
      <c r="U284" s="3117"/>
      <c r="V284" s="3117"/>
      <c r="W284" s="3117"/>
      <c r="X284" s="3117"/>
      <c r="Y284" s="3117"/>
      <c r="Z284" s="3117"/>
    </row>
    <row r="285" spans="1:26" ht="12" customHeight="1" x14ac:dyDescent="0.25">
      <c r="A285" s="1688"/>
      <c r="B285" s="1688"/>
      <c r="C285" s="1688"/>
      <c r="D285" s="1688"/>
      <c r="E285" s="1688"/>
      <c r="F285" s="1688"/>
      <c r="G285" s="1688"/>
      <c r="H285" s="1688"/>
      <c r="I285" s="1688"/>
      <c r="J285" s="1688"/>
      <c r="K285" s="1688"/>
      <c r="L285" s="1688"/>
      <c r="M285" s="1688"/>
      <c r="N285" s="1688"/>
      <c r="O285" s="1688"/>
      <c r="P285" s="3117"/>
      <c r="Q285" s="3117"/>
      <c r="R285" s="3117"/>
      <c r="S285" s="3117"/>
      <c r="T285" s="3117"/>
      <c r="U285" s="3117"/>
      <c r="V285" s="3117"/>
      <c r="W285" s="3117"/>
      <c r="X285" s="3117"/>
      <c r="Y285" s="3117"/>
      <c r="Z285" s="3117"/>
    </row>
    <row r="286" spans="1:26" ht="12" customHeight="1" x14ac:dyDescent="0.25">
      <c r="A286" s="1688"/>
      <c r="B286" s="1688"/>
      <c r="C286" s="1688"/>
      <c r="D286" s="1688"/>
      <c r="E286" s="1688"/>
      <c r="F286" s="1688"/>
      <c r="G286" s="1688"/>
      <c r="H286" s="1688"/>
      <c r="I286" s="1688"/>
      <c r="J286" s="1688"/>
      <c r="K286" s="1688"/>
      <c r="L286" s="1688"/>
      <c r="M286" s="1688"/>
      <c r="N286" s="1688"/>
      <c r="O286" s="1688"/>
      <c r="P286" s="3117"/>
      <c r="Q286" s="3117"/>
      <c r="R286" s="3117"/>
      <c r="S286" s="3117"/>
      <c r="T286" s="3117"/>
      <c r="U286" s="3117"/>
      <c r="V286" s="3117"/>
      <c r="W286" s="3117"/>
      <c r="X286" s="3117"/>
      <c r="Y286" s="3117"/>
      <c r="Z286" s="3117"/>
    </row>
    <row r="287" spans="1:26" ht="12" customHeight="1" x14ac:dyDescent="0.25">
      <c r="A287" s="1688"/>
      <c r="B287" s="1688"/>
      <c r="C287" s="1688"/>
      <c r="D287" s="1688"/>
      <c r="E287" s="1688"/>
      <c r="F287" s="1688"/>
      <c r="G287" s="1688"/>
      <c r="H287" s="1688"/>
      <c r="I287" s="1688"/>
      <c r="J287" s="1688"/>
      <c r="K287" s="1688"/>
      <c r="L287" s="1688"/>
      <c r="M287" s="1688"/>
      <c r="N287" s="1688"/>
      <c r="O287" s="1688"/>
      <c r="P287" s="3117"/>
      <c r="Q287" s="3117"/>
      <c r="R287" s="3117"/>
      <c r="S287" s="3117"/>
      <c r="T287" s="3117"/>
      <c r="U287" s="3117"/>
      <c r="V287" s="3117"/>
      <c r="W287" s="3117"/>
      <c r="X287" s="3117"/>
      <c r="Y287" s="3117"/>
      <c r="Z287" s="3117"/>
    </row>
    <row r="288" spans="1:26" ht="12" customHeight="1" x14ac:dyDescent="0.25">
      <c r="A288" s="1688"/>
      <c r="B288" s="1688"/>
      <c r="C288" s="1688"/>
      <c r="D288" s="1688"/>
      <c r="E288" s="1688"/>
      <c r="F288" s="1688"/>
      <c r="G288" s="1688"/>
      <c r="H288" s="1688"/>
      <c r="I288" s="1688"/>
      <c r="J288" s="1688"/>
      <c r="K288" s="1688"/>
      <c r="L288" s="1688"/>
      <c r="M288" s="1688"/>
      <c r="N288" s="1688"/>
      <c r="O288" s="1688"/>
      <c r="P288" s="3117"/>
      <c r="Q288" s="3117"/>
      <c r="R288" s="3117"/>
      <c r="S288" s="3117"/>
      <c r="T288" s="3117"/>
      <c r="U288" s="3117"/>
      <c r="V288" s="3117"/>
      <c r="W288" s="3117"/>
      <c r="X288" s="3117"/>
      <c r="Y288" s="3117"/>
      <c r="Z288" s="3117"/>
    </row>
    <row r="289" spans="1:26" ht="12" customHeight="1" x14ac:dyDescent="0.25">
      <c r="A289" s="1688"/>
      <c r="B289" s="1688"/>
      <c r="C289" s="1688"/>
      <c r="D289" s="1688"/>
      <c r="E289" s="1688"/>
      <c r="F289" s="1688"/>
      <c r="G289" s="1688"/>
      <c r="H289" s="1688"/>
      <c r="I289" s="1688"/>
      <c r="J289" s="1688"/>
      <c r="K289" s="1688"/>
      <c r="L289" s="1688"/>
      <c r="M289" s="1688"/>
      <c r="N289" s="1688"/>
      <c r="O289" s="1688"/>
      <c r="P289" s="3117"/>
      <c r="Q289" s="3117"/>
      <c r="R289" s="3117"/>
      <c r="S289" s="3117"/>
      <c r="T289" s="3117"/>
      <c r="U289" s="3117"/>
      <c r="V289" s="3117"/>
      <c r="W289" s="3117"/>
      <c r="X289" s="3117"/>
      <c r="Y289" s="3117"/>
      <c r="Z289" s="3117"/>
    </row>
    <row r="290" spans="1:26" ht="12" customHeight="1" x14ac:dyDescent="0.25">
      <c r="A290" s="1688"/>
      <c r="B290" s="1688"/>
      <c r="C290" s="1688"/>
      <c r="D290" s="1688"/>
      <c r="E290" s="1688"/>
      <c r="F290" s="1688"/>
      <c r="G290" s="1688"/>
      <c r="H290" s="1688"/>
      <c r="I290" s="1688"/>
      <c r="J290" s="1688"/>
      <c r="K290" s="1688"/>
      <c r="L290" s="1688"/>
      <c r="M290" s="1688"/>
      <c r="N290" s="1688"/>
      <c r="O290" s="1688"/>
      <c r="P290" s="3117"/>
      <c r="Q290" s="3117"/>
      <c r="R290" s="3117"/>
      <c r="S290" s="3117"/>
      <c r="T290" s="3117"/>
      <c r="U290" s="3117"/>
      <c r="V290" s="3117"/>
      <c r="W290" s="3117"/>
      <c r="X290" s="3117"/>
      <c r="Y290" s="3117"/>
      <c r="Z290" s="3117"/>
    </row>
    <row r="291" spans="1:26" ht="12" customHeight="1" x14ac:dyDescent="0.25">
      <c r="A291" s="1688"/>
      <c r="B291" s="1688"/>
      <c r="C291" s="1688"/>
      <c r="D291" s="1688"/>
      <c r="E291" s="1688"/>
      <c r="F291" s="1688"/>
      <c r="G291" s="1688"/>
      <c r="H291" s="1688"/>
      <c r="I291" s="1688"/>
      <c r="J291" s="1688"/>
      <c r="K291" s="1688"/>
      <c r="L291" s="1688"/>
      <c r="M291" s="1688"/>
      <c r="N291" s="1688"/>
      <c r="O291" s="1688"/>
      <c r="P291" s="3117"/>
      <c r="Q291" s="3117"/>
      <c r="R291" s="3117"/>
      <c r="S291" s="3117"/>
      <c r="T291" s="3117"/>
      <c r="U291" s="3117"/>
      <c r="V291" s="3117"/>
      <c r="W291" s="3117"/>
      <c r="X291" s="3117"/>
      <c r="Y291" s="3117"/>
      <c r="Z291" s="3117"/>
    </row>
    <row r="292" spans="1:26" ht="12" customHeight="1" x14ac:dyDescent="0.25">
      <c r="A292" s="1688"/>
      <c r="B292" s="1688"/>
      <c r="C292" s="1688"/>
      <c r="D292" s="1688"/>
      <c r="E292" s="1688"/>
      <c r="F292" s="1688"/>
      <c r="G292" s="1688"/>
      <c r="H292" s="1688"/>
      <c r="I292" s="1688"/>
      <c r="J292" s="1688"/>
      <c r="K292" s="1688"/>
      <c r="L292" s="1688"/>
      <c r="M292" s="1688"/>
      <c r="N292" s="1688"/>
      <c r="O292" s="1688"/>
      <c r="P292" s="3117"/>
      <c r="Q292" s="3117"/>
      <c r="R292" s="3117"/>
      <c r="S292" s="3117"/>
      <c r="T292" s="3117"/>
      <c r="U292" s="3117"/>
      <c r="V292" s="3117"/>
      <c r="W292" s="3117"/>
      <c r="X292" s="3117"/>
      <c r="Y292" s="3117"/>
      <c r="Z292" s="3117"/>
    </row>
    <row r="293" spans="1:26" ht="12" customHeight="1" x14ac:dyDescent="0.25">
      <c r="A293" s="1688"/>
      <c r="B293" s="1688"/>
      <c r="C293" s="1688"/>
      <c r="D293" s="1688"/>
      <c r="E293" s="1688"/>
      <c r="F293" s="1688"/>
      <c r="G293" s="1688"/>
      <c r="H293" s="1688"/>
      <c r="I293" s="1688"/>
      <c r="J293" s="1688"/>
      <c r="K293" s="1688"/>
      <c r="L293" s="1688"/>
      <c r="M293" s="1688"/>
      <c r="N293" s="1688"/>
      <c r="O293" s="1688"/>
      <c r="P293" s="3117"/>
      <c r="Q293" s="3117"/>
      <c r="R293" s="3117"/>
      <c r="S293" s="3117"/>
      <c r="T293" s="3117"/>
      <c r="U293" s="3117"/>
      <c r="V293" s="3117"/>
      <c r="W293" s="3117"/>
      <c r="X293" s="3117"/>
      <c r="Y293" s="3117"/>
      <c r="Z293" s="3117"/>
    </row>
    <row r="294" spans="1:26" ht="12" customHeight="1" x14ac:dyDescent="0.25">
      <c r="A294" s="1688"/>
      <c r="B294" s="1688"/>
      <c r="C294" s="1688"/>
      <c r="D294" s="1688"/>
      <c r="E294" s="1688"/>
      <c r="F294" s="1688"/>
      <c r="G294" s="1688"/>
      <c r="H294" s="1688"/>
      <c r="I294" s="1688"/>
      <c r="J294" s="1688"/>
      <c r="K294" s="1688"/>
      <c r="L294" s="1688"/>
      <c r="M294" s="1688"/>
      <c r="N294" s="1688"/>
      <c r="O294" s="1688"/>
      <c r="P294" s="3117"/>
      <c r="Q294" s="3117"/>
      <c r="R294" s="3117"/>
      <c r="S294" s="3117"/>
      <c r="T294" s="3117"/>
      <c r="U294" s="3117"/>
      <c r="V294" s="3117"/>
      <c r="W294" s="3117"/>
      <c r="X294" s="3117"/>
      <c r="Y294" s="3117"/>
      <c r="Z294" s="3117"/>
    </row>
    <row r="295" spans="1:26" ht="12" customHeight="1" x14ac:dyDescent="0.25">
      <c r="A295" s="1688"/>
      <c r="B295" s="1688"/>
      <c r="C295" s="1688"/>
      <c r="D295" s="1688"/>
      <c r="E295" s="1688"/>
      <c r="F295" s="1688"/>
      <c r="G295" s="1688"/>
      <c r="H295" s="1688"/>
      <c r="I295" s="1688"/>
      <c r="J295" s="1688"/>
      <c r="K295" s="1688"/>
      <c r="L295" s="1688"/>
      <c r="M295" s="1688"/>
      <c r="N295" s="1688"/>
      <c r="O295" s="1688"/>
      <c r="P295" s="3117"/>
      <c r="Q295" s="3117"/>
      <c r="R295" s="3117"/>
      <c r="S295" s="3117"/>
      <c r="T295" s="3117"/>
      <c r="U295" s="3117"/>
      <c r="V295" s="3117"/>
      <c r="W295" s="3117"/>
      <c r="X295" s="3117"/>
      <c r="Y295" s="3117"/>
      <c r="Z295" s="3117"/>
    </row>
    <row r="296" spans="1:26" ht="12" customHeight="1" x14ac:dyDescent="0.25">
      <c r="A296" s="1688"/>
      <c r="B296" s="1688"/>
      <c r="C296" s="1688"/>
      <c r="D296" s="1688"/>
      <c r="E296" s="1688"/>
      <c r="F296" s="1688"/>
      <c r="G296" s="1688"/>
      <c r="H296" s="1688"/>
      <c r="I296" s="1688"/>
      <c r="J296" s="1688"/>
      <c r="K296" s="1688"/>
      <c r="L296" s="1688"/>
      <c r="M296" s="1688"/>
      <c r="N296" s="1688"/>
      <c r="O296" s="1688"/>
      <c r="P296" s="3117"/>
      <c r="Q296" s="3117"/>
      <c r="R296" s="3117"/>
      <c r="S296" s="3117"/>
      <c r="T296" s="3117"/>
      <c r="U296" s="3117"/>
      <c r="V296" s="3117"/>
      <c r="W296" s="3117"/>
      <c r="X296" s="3117"/>
      <c r="Y296" s="3117"/>
      <c r="Z296" s="3117"/>
    </row>
    <row r="297" spans="1:26" ht="12" customHeight="1" x14ac:dyDescent="0.25">
      <c r="A297" s="1688"/>
      <c r="B297" s="1688"/>
      <c r="C297" s="1688"/>
      <c r="D297" s="1688"/>
      <c r="E297" s="1688"/>
      <c r="F297" s="1688"/>
      <c r="G297" s="1688"/>
      <c r="H297" s="1688"/>
      <c r="I297" s="1688"/>
      <c r="J297" s="1688"/>
      <c r="K297" s="1688"/>
      <c r="L297" s="1688"/>
      <c r="M297" s="1688"/>
      <c r="N297" s="1688"/>
      <c r="O297" s="1688"/>
      <c r="P297" s="3117"/>
      <c r="Q297" s="3117"/>
      <c r="R297" s="3117"/>
      <c r="S297" s="3117"/>
      <c r="T297" s="3117"/>
      <c r="U297" s="3117"/>
      <c r="V297" s="3117"/>
      <c r="W297" s="3117"/>
      <c r="X297" s="3117"/>
      <c r="Y297" s="3117"/>
      <c r="Z297" s="3117"/>
    </row>
    <row r="298" spans="1:26" ht="12" customHeight="1" x14ac:dyDescent="0.25">
      <c r="A298" s="1688"/>
      <c r="B298" s="1688"/>
      <c r="C298" s="1688"/>
      <c r="D298" s="1688"/>
      <c r="E298" s="1688"/>
      <c r="F298" s="1688"/>
      <c r="G298" s="1688"/>
      <c r="H298" s="1688"/>
      <c r="I298" s="1688"/>
      <c r="J298" s="1688"/>
      <c r="K298" s="1688"/>
      <c r="L298" s="1688"/>
      <c r="M298" s="1688"/>
      <c r="N298" s="1688"/>
      <c r="O298" s="1688"/>
      <c r="P298" s="3117"/>
      <c r="Q298" s="3117"/>
      <c r="R298" s="3117"/>
      <c r="S298" s="3117"/>
      <c r="T298" s="3117"/>
      <c r="U298" s="3117"/>
      <c r="V298" s="3117"/>
      <c r="W298" s="3117"/>
      <c r="X298" s="3117"/>
      <c r="Y298" s="3117"/>
      <c r="Z298" s="3117"/>
    </row>
    <row r="299" spans="1:26" ht="12" customHeight="1" x14ac:dyDescent="0.25">
      <c r="A299" s="1688"/>
      <c r="B299" s="1688"/>
      <c r="C299" s="1688"/>
      <c r="D299" s="1688"/>
      <c r="E299" s="1688"/>
      <c r="F299" s="1688"/>
      <c r="G299" s="1688"/>
      <c r="H299" s="1688"/>
      <c r="I299" s="1688"/>
      <c r="J299" s="1688"/>
      <c r="K299" s="1688"/>
      <c r="L299" s="1688"/>
      <c r="M299" s="1688"/>
      <c r="N299" s="1688"/>
      <c r="O299" s="1688"/>
      <c r="P299" s="3117"/>
      <c r="Q299" s="3117"/>
      <c r="R299" s="3117"/>
      <c r="S299" s="3117"/>
      <c r="T299" s="3117"/>
      <c r="U299" s="3117"/>
      <c r="V299" s="3117"/>
      <c r="W299" s="3117"/>
      <c r="X299" s="3117"/>
      <c r="Y299" s="3117"/>
      <c r="Z299" s="3117"/>
    </row>
    <row r="300" spans="1:26" ht="12" customHeight="1" x14ac:dyDescent="0.25">
      <c r="A300" s="1688"/>
      <c r="B300" s="1688"/>
      <c r="C300" s="1688"/>
      <c r="D300" s="1688"/>
      <c r="E300" s="1688"/>
      <c r="F300" s="1688"/>
      <c r="G300" s="1688"/>
      <c r="H300" s="1688"/>
      <c r="I300" s="1688"/>
      <c r="J300" s="1688"/>
      <c r="K300" s="1688"/>
      <c r="L300" s="1688"/>
      <c r="M300" s="1688"/>
      <c r="N300" s="1688"/>
      <c r="O300" s="1688"/>
      <c r="P300" s="3117"/>
      <c r="Q300" s="3117"/>
      <c r="R300" s="3117"/>
      <c r="S300" s="3117"/>
      <c r="T300" s="3117"/>
      <c r="U300" s="3117"/>
      <c r="V300" s="3117"/>
      <c r="W300" s="3117"/>
      <c r="X300" s="3117"/>
      <c r="Y300" s="3117"/>
      <c r="Z300" s="3117"/>
    </row>
    <row r="301" spans="1:26" ht="12" customHeight="1" x14ac:dyDescent="0.25">
      <c r="A301" s="1688"/>
      <c r="B301" s="1688"/>
      <c r="C301" s="1688"/>
      <c r="D301" s="1688"/>
      <c r="E301" s="1688"/>
      <c r="F301" s="1688"/>
      <c r="G301" s="1688"/>
      <c r="H301" s="1688"/>
      <c r="I301" s="1688"/>
      <c r="J301" s="1688"/>
      <c r="K301" s="1688"/>
      <c r="L301" s="1688"/>
      <c r="M301" s="1688"/>
      <c r="N301" s="1688"/>
      <c r="O301" s="1688"/>
      <c r="P301" s="3117"/>
      <c r="Q301" s="3117"/>
      <c r="R301" s="3117"/>
      <c r="S301" s="3117"/>
      <c r="T301" s="3117"/>
      <c r="U301" s="3117"/>
      <c r="V301" s="3117"/>
      <c r="W301" s="3117"/>
      <c r="X301" s="3117"/>
      <c r="Y301" s="3117"/>
      <c r="Z301" s="3117"/>
    </row>
    <row r="302" spans="1:26" ht="12" customHeight="1" x14ac:dyDescent="0.25">
      <c r="A302" s="1688"/>
      <c r="B302" s="1688"/>
      <c r="C302" s="1688"/>
      <c r="D302" s="1688"/>
      <c r="E302" s="1688"/>
      <c r="F302" s="1688"/>
      <c r="G302" s="1688"/>
      <c r="H302" s="1688"/>
      <c r="I302" s="1688"/>
      <c r="J302" s="1688"/>
      <c r="K302" s="1688"/>
      <c r="L302" s="1688"/>
      <c r="M302" s="1688"/>
      <c r="N302" s="1688"/>
      <c r="O302" s="1688"/>
      <c r="P302" s="3117"/>
      <c r="Q302" s="3117"/>
      <c r="R302" s="3117"/>
      <c r="S302" s="3117"/>
      <c r="T302" s="3117"/>
      <c r="U302" s="3117"/>
      <c r="V302" s="3117"/>
      <c r="W302" s="3117"/>
      <c r="X302" s="3117"/>
      <c r="Y302" s="3117"/>
      <c r="Z302" s="3117"/>
    </row>
    <row r="303" spans="1:26" ht="12" customHeight="1" x14ac:dyDescent="0.25">
      <c r="A303" s="1688"/>
      <c r="B303" s="1688"/>
      <c r="C303" s="1688"/>
      <c r="D303" s="1688"/>
      <c r="E303" s="1688"/>
      <c r="F303" s="1688"/>
      <c r="G303" s="1688"/>
      <c r="H303" s="1688"/>
      <c r="I303" s="1688"/>
      <c r="J303" s="1688"/>
      <c r="K303" s="1688"/>
      <c r="L303" s="1688"/>
      <c r="M303" s="1688"/>
      <c r="N303" s="1688"/>
      <c r="O303" s="1688"/>
      <c r="P303" s="3117"/>
      <c r="Q303" s="3117"/>
      <c r="R303" s="3117"/>
      <c r="S303" s="3117"/>
      <c r="T303" s="3117"/>
      <c r="U303" s="3117"/>
      <c r="V303" s="3117"/>
      <c r="W303" s="3117"/>
      <c r="X303" s="3117"/>
      <c r="Y303" s="3117"/>
      <c r="Z303" s="3117"/>
    </row>
    <row r="304" spans="1:26" ht="12" customHeight="1" x14ac:dyDescent="0.25">
      <c r="A304" s="1688"/>
      <c r="B304" s="1688"/>
      <c r="C304" s="1688"/>
      <c r="D304" s="1688"/>
      <c r="E304" s="1688"/>
      <c r="F304" s="1688"/>
      <c r="G304" s="1688"/>
      <c r="H304" s="1688"/>
      <c r="I304" s="1688"/>
      <c r="J304" s="1688"/>
      <c r="K304" s="1688"/>
      <c r="L304" s="1688"/>
      <c r="M304" s="1688"/>
      <c r="N304" s="1688"/>
      <c r="O304" s="1688"/>
      <c r="P304" s="3117"/>
      <c r="Q304" s="3117"/>
      <c r="R304" s="3117"/>
      <c r="S304" s="3117"/>
      <c r="T304" s="3117"/>
      <c r="U304" s="3117"/>
      <c r="V304" s="3117"/>
      <c r="W304" s="3117"/>
      <c r="X304" s="3117"/>
      <c r="Y304" s="3117"/>
      <c r="Z304" s="3117"/>
    </row>
    <row r="305" spans="1:26" ht="12" customHeight="1" x14ac:dyDescent="0.25">
      <c r="A305" s="1688"/>
      <c r="B305" s="1688"/>
      <c r="C305" s="1688"/>
      <c r="D305" s="1688"/>
      <c r="E305" s="1688"/>
      <c r="F305" s="1688"/>
      <c r="G305" s="1688"/>
      <c r="H305" s="1688"/>
      <c r="I305" s="1688"/>
      <c r="J305" s="1688"/>
      <c r="K305" s="1688"/>
      <c r="L305" s="1688"/>
      <c r="M305" s="1688"/>
      <c r="N305" s="1688"/>
      <c r="O305" s="1688"/>
      <c r="P305" s="3117"/>
      <c r="Q305" s="3117"/>
      <c r="R305" s="3117"/>
      <c r="S305" s="3117"/>
      <c r="T305" s="3117"/>
      <c r="U305" s="3117"/>
      <c r="V305" s="3117"/>
      <c r="W305" s="3117"/>
      <c r="X305" s="3117"/>
      <c r="Y305" s="3117"/>
      <c r="Z305" s="3117"/>
    </row>
    <row r="306" spans="1:26" ht="12" customHeight="1" x14ac:dyDescent="0.25">
      <c r="A306" s="1688"/>
      <c r="B306" s="1688"/>
      <c r="C306" s="1688"/>
      <c r="D306" s="1688"/>
      <c r="E306" s="1688"/>
      <c r="F306" s="1688"/>
      <c r="G306" s="1688"/>
      <c r="H306" s="1688"/>
      <c r="I306" s="1688"/>
      <c r="J306" s="1688"/>
      <c r="K306" s="1688"/>
      <c r="L306" s="1688"/>
      <c r="M306" s="1688"/>
      <c r="N306" s="1688"/>
      <c r="O306" s="1688"/>
      <c r="P306" s="3117"/>
      <c r="Q306" s="3117"/>
      <c r="R306" s="3117"/>
      <c r="S306" s="3117"/>
      <c r="T306" s="3117"/>
      <c r="U306" s="3117"/>
      <c r="V306" s="3117"/>
      <c r="W306" s="3117"/>
      <c r="X306" s="3117"/>
      <c r="Y306" s="3117"/>
      <c r="Z306" s="3117"/>
    </row>
    <row r="307" spans="1:26" ht="12" customHeight="1" x14ac:dyDescent="0.25">
      <c r="A307" s="1688"/>
      <c r="B307" s="1688"/>
      <c r="C307" s="1688"/>
      <c r="D307" s="1688"/>
      <c r="E307" s="1688"/>
      <c r="F307" s="1688"/>
      <c r="G307" s="1688"/>
      <c r="H307" s="1688"/>
      <c r="I307" s="1688"/>
      <c r="J307" s="1688"/>
      <c r="K307" s="1688"/>
      <c r="L307" s="1688"/>
      <c r="M307" s="1688"/>
      <c r="N307" s="1688"/>
      <c r="O307" s="1688"/>
      <c r="P307" s="3117"/>
      <c r="Q307" s="3117"/>
      <c r="R307" s="3117"/>
      <c r="S307" s="3117"/>
      <c r="T307" s="3117"/>
      <c r="U307" s="3117"/>
      <c r="V307" s="3117"/>
      <c r="W307" s="3117"/>
      <c r="X307" s="3117"/>
      <c r="Y307" s="3117"/>
      <c r="Z307" s="3117"/>
    </row>
    <row r="308" spans="1:26" ht="12" customHeight="1" x14ac:dyDescent="0.25">
      <c r="A308" s="1688"/>
      <c r="B308" s="1688"/>
      <c r="C308" s="1688"/>
      <c r="D308" s="1688"/>
      <c r="E308" s="1688"/>
      <c r="F308" s="1688"/>
      <c r="G308" s="1688"/>
      <c r="H308" s="1688"/>
      <c r="I308" s="1688"/>
      <c r="J308" s="1688"/>
      <c r="K308" s="1688"/>
      <c r="L308" s="1688"/>
      <c r="M308" s="1688"/>
      <c r="N308" s="1688"/>
      <c r="O308" s="1688"/>
      <c r="P308" s="3117"/>
      <c r="Q308" s="3117"/>
      <c r="R308" s="3117"/>
      <c r="S308" s="3117"/>
      <c r="T308" s="3117"/>
      <c r="U308" s="3117"/>
      <c r="V308" s="3117"/>
      <c r="W308" s="3117"/>
      <c r="X308" s="3117"/>
      <c r="Y308" s="3117"/>
      <c r="Z308" s="3117"/>
    </row>
    <row r="309" spans="1:26" ht="12" customHeight="1" x14ac:dyDescent="0.25">
      <c r="A309" s="1688"/>
      <c r="B309" s="1688"/>
      <c r="C309" s="1688"/>
      <c r="D309" s="1688"/>
      <c r="E309" s="1688"/>
      <c r="F309" s="1688"/>
      <c r="G309" s="1688"/>
      <c r="H309" s="1688"/>
      <c r="I309" s="1688"/>
      <c r="J309" s="1688"/>
      <c r="K309" s="1688"/>
      <c r="L309" s="1688"/>
      <c r="M309" s="1688"/>
      <c r="N309" s="1688"/>
      <c r="O309" s="1688"/>
      <c r="P309" s="3117"/>
      <c r="Q309" s="3117"/>
      <c r="R309" s="3117"/>
      <c r="S309" s="3117"/>
      <c r="T309" s="3117"/>
      <c r="U309" s="3117"/>
      <c r="V309" s="3117"/>
      <c r="W309" s="3117"/>
      <c r="X309" s="3117"/>
      <c r="Y309" s="3117"/>
      <c r="Z309" s="3117"/>
    </row>
    <row r="310" spans="1:26" ht="12" customHeight="1" x14ac:dyDescent="0.25">
      <c r="A310" s="1688"/>
      <c r="B310" s="1688"/>
      <c r="C310" s="1688"/>
      <c r="D310" s="1688"/>
      <c r="E310" s="1688"/>
      <c r="F310" s="1688"/>
      <c r="G310" s="1688"/>
      <c r="H310" s="1688"/>
      <c r="I310" s="1688"/>
      <c r="J310" s="1688"/>
      <c r="K310" s="1688"/>
      <c r="L310" s="1688"/>
      <c r="M310" s="1688"/>
      <c r="N310" s="1688"/>
      <c r="O310" s="1688"/>
      <c r="P310" s="3117"/>
      <c r="Q310" s="3117"/>
      <c r="R310" s="3117"/>
      <c r="S310" s="3117"/>
      <c r="T310" s="3117"/>
      <c r="U310" s="3117"/>
      <c r="V310" s="3117"/>
      <c r="W310" s="3117"/>
      <c r="X310" s="3117"/>
      <c r="Y310" s="3117"/>
      <c r="Z310" s="3117"/>
    </row>
    <row r="311" spans="1:26" ht="12" customHeight="1" x14ac:dyDescent="0.25">
      <c r="A311" s="1688"/>
      <c r="B311" s="1688"/>
      <c r="C311" s="1688"/>
      <c r="D311" s="1688"/>
      <c r="E311" s="1688"/>
      <c r="F311" s="1688"/>
      <c r="G311" s="1688"/>
      <c r="H311" s="1688"/>
      <c r="I311" s="1688"/>
      <c r="J311" s="1688"/>
      <c r="K311" s="1688"/>
      <c r="L311" s="1688"/>
      <c r="M311" s="1688"/>
      <c r="N311" s="1688"/>
      <c r="O311" s="1688"/>
      <c r="P311" s="3117"/>
      <c r="Q311" s="3117"/>
      <c r="R311" s="3117"/>
      <c r="S311" s="3117"/>
      <c r="T311" s="3117"/>
      <c r="U311" s="3117"/>
      <c r="V311" s="3117"/>
      <c r="W311" s="3117"/>
      <c r="X311" s="3117"/>
      <c r="Y311" s="3117"/>
      <c r="Z311" s="3117"/>
    </row>
    <row r="312" spans="1:26" ht="12" customHeight="1" x14ac:dyDescent="0.25">
      <c r="A312" s="1688"/>
      <c r="B312" s="1688"/>
      <c r="C312" s="1688"/>
      <c r="D312" s="1688"/>
      <c r="E312" s="1688"/>
      <c r="F312" s="1688"/>
      <c r="G312" s="1688"/>
      <c r="H312" s="1688"/>
      <c r="I312" s="1688"/>
      <c r="J312" s="1688"/>
      <c r="K312" s="1688"/>
      <c r="L312" s="1688"/>
      <c r="M312" s="1688"/>
      <c r="N312" s="1688"/>
      <c r="O312" s="1688"/>
      <c r="P312" s="3117"/>
      <c r="Q312" s="3117"/>
      <c r="R312" s="3117"/>
      <c r="S312" s="3117"/>
      <c r="T312" s="3117"/>
      <c r="U312" s="3117"/>
      <c r="V312" s="3117"/>
      <c r="W312" s="3117"/>
      <c r="X312" s="3117"/>
      <c r="Y312" s="3117"/>
      <c r="Z312" s="3117"/>
    </row>
    <row r="313" spans="1:26" ht="12" customHeight="1" x14ac:dyDescent="0.25">
      <c r="A313" s="1688"/>
      <c r="B313" s="1688"/>
      <c r="C313" s="1688"/>
      <c r="D313" s="1688"/>
      <c r="E313" s="1688"/>
      <c r="F313" s="1688"/>
      <c r="G313" s="1688"/>
      <c r="H313" s="1688"/>
      <c r="I313" s="1688"/>
      <c r="J313" s="1688"/>
      <c r="K313" s="1688"/>
      <c r="L313" s="1688"/>
      <c r="M313" s="1688"/>
      <c r="N313" s="1688"/>
      <c r="O313" s="1688"/>
      <c r="P313" s="3117"/>
      <c r="Q313" s="3117"/>
      <c r="R313" s="3117"/>
      <c r="S313" s="3117"/>
      <c r="T313" s="3117"/>
      <c r="U313" s="3117"/>
      <c r="V313" s="3117"/>
      <c r="W313" s="3117"/>
      <c r="X313" s="3117"/>
      <c r="Y313" s="3117"/>
      <c r="Z313" s="3117"/>
    </row>
    <row r="314" spans="1:26" ht="12" customHeight="1" x14ac:dyDescent="0.25">
      <c r="A314" s="1688"/>
      <c r="B314" s="1688"/>
      <c r="C314" s="1688"/>
      <c r="D314" s="1688"/>
      <c r="E314" s="1688"/>
      <c r="F314" s="1688"/>
      <c r="G314" s="1688"/>
      <c r="H314" s="1688"/>
      <c r="I314" s="1688"/>
      <c r="J314" s="1688"/>
      <c r="K314" s="1688"/>
      <c r="L314" s="1688"/>
      <c r="M314" s="1688"/>
      <c r="N314" s="1688"/>
      <c r="O314" s="1688"/>
      <c r="P314" s="3117"/>
      <c r="Q314" s="3117"/>
      <c r="R314" s="3117"/>
      <c r="S314" s="3117"/>
      <c r="T314" s="3117"/>
      <c r="U314" s="3117"/>
      <c r="V314" s="3117"/>
      <c r="W314" s="3117"/>
      <c r="X314" s="3117"/>
      <c r="Y314" s="3117"/>
      <c r="Z314" s="3117"/>
    </row>
    <row r="315" spans="1:26" ht="12" customHeight="1" x14ac:dyDescent="0.25">
      <c r="A315" s="1688"/>
      <c r="B315" s="1688"/>
      <c r="C315" s="1688"/>
      <c r="D315" s="1688"/>
      <c r="E315" s="1688"/>
      <c r="F315" s="1688"/>
      <c r="G315" s="1688"/>
      <c r="H315" s="1688"/>
      <c r="I315" s="1688"/>
      <c r="J315" s="1688"/>
      <c r="K315" s="1688"/>
      <c r="L315" s="1688"/>
      <c r="M315" s="1688"/>
      <c r="N315" s="1688"/>
      <c r="O315" s="1688"/>
      <c r="P315" s="3117"/>
      <c r="Q315" s="3117"/>
      <c r="R315" s="3117"/>
      <c r="S315" s="3117"/>
      <c r="T315" s="3117"/>
      <c r="U315" s="3117"/>
      <c r="V315" s="3117"/>
      <c r="W315" s="3117"/>
      <c r="X315" s="3117"/>
      <c r="Y315" s="3117"/>
      <c r="Z315" s="3117"/>
    </row>
    <row r="316" spans="1:26" ht="12" customHeight="1" x14ac:dyDescent="0.25">
      <c r="A316" s="1688"/>
      <c r="B316" s="1688"/>
      <c r="C316" s="1688"/>
      <c r="D316" s="1688"/>
      <c r="E316" s="1688"/>
      <c r="F316" s="1688"/>
      <c r="G316" s="1688"/>
      <c r="H316" s="1688"/>
      <c r="I316" s="1688"/>
      <c r="J316" s="1688"/>
      <c r="K316" s="1688"/>
      <c r="L316" s="1688"/>
      <c r="M316" s="1688"/>
      <c r="N316" s="1688"/>
      <c r="O316" s="1688"/>
      <c r="P316" s="3117"/>
      <c r="Q316" s="3117"/>
      <c r="R316" s="3117"/>
      <c r="S316" s="3117"/>
      <c r="T316" s="3117"/>
      <c r="U316" s="3117"/>
      <c r="V316" s="3117"/>
      <c r="W316" s="3117"/>
      <c r="X316" s="3117"/>
      <c r="Y316" s="3117"/>
      <c r="Z316" s="3117"/>
    </row>
    <row r="317" spans="1:26" ht="12" customHeight="1" x14ac:dyDescent="0.25">
      <c r="A317" s="1688"/>
      <c r="B317" s="1688"/>
      <c r="C317" s="1688"/>
      <c r="D317" s="1688"/>
      <c r="E317" s="1688"/>
      <c r="F317" s="1688"/>
      <c r="G317" s="1688"/>
      <c r="H317" s="1688"/>
      <c r="I317" s="1688"/>
      <c r="J317" s="1688"/>
      <c r="K317" s="1688"/>
      <c r="L317" s="1688"/>
      <c r="M317" s="1688"/>
      <c r="N317" s="1688"/>
      <c r="O317" s="1688"/>
      <c r="P317" s="3117"/>
      <c r="Q317" s="3117"/>
      <c r="R317" s="3117"/>
      <c r="S317" s="3117"/>
      <c r="T317" s="3117"/>
      <c r="U317" s="3117"/>
      <c r="V317" s="3117"/>
      <c r="W317" s="3117"/>
      <c r="X317" s="3117"/>
      <c r="Y317" s="3117"/>
      <c r="Z317" s="3117"/>
    </row>
    <row r="318" spans="1:26" ht="12" customHeight="1" x14ac:dyDescent="0.25">
      <c r="A318" s="1688"/>
      <c r="B318" s="1688"/>
      <c r="C318" s="1688"/>
      <c r="D318" s="1688"/>
      <c r="E318" s="1688"/>
      <c r="F318" s="1688"/>
      <c r="G318" s="1688"/>
      <c r="H318" s="1688"/>
      <c r="I318" s="1688"/>
      <c r="J318" s="1688"/>
      <c r="K318" s="1688"/>
      <c r="L318" s="1688"/>
      <c r="M318" s="1688"/>
      <c r="N318" s="1688"/>
      <c r="O318" s="1688"/>
      <c r="P318" s="3117"/>
      <c r="Q318" s="3117"/>
      <c r="R318" s="3117"/>
      <c r="S318" s="3117"/>
      <c r="T318" s="3117"/>
      <c r="U318" s="3117"/>
      <c r="V318" s="3117"/>
      <c r="W318" s="3117"/>
      <c r="X318" s="3117"/>
      <c r="Y318" s="3117"/>
      <c r="Z318" s="3117"/>
    </row>
    <row r="319" spans="1:26" ht="12" customHeight="1" x14ac:dyDescent="0.25">
      <c r="A319" s="1688"/>
      <c r="B319" s="1688"/>
      <c r="C319" s="1688"/>
      <c r="D319" s="1688"/>
      <c r="E319" s="1688"/>
      <c r="F319" s="1688"/>
      <c r="G319" s="1688"/>
      <c r="H319" s="1688"/>
      <c r="I319" s="1688"/>
      <c r="J319" s="1688"/>
      <c r="K319" s="1688"/>
      <c r="L319" s="1688"/>
      <c r="M319" s="1688"/>
      <c r="N319" s="1688"/>
      <c r="O319" s="1688"/>
      <c r="P319" s="3117"/>
      <c r="Q319" s="3117"/>
      <c r="R319" s="3117"/>
      <c r="S319" s="3117"/>
      <c r="T319" s="3117"/>
      <c r="U319" s="3117"/>
      <c r="V319" s="3117"/>
      <c r="W319" s="3117"/>
      <c r="X319" s="3117"/>
      <c r="Y319" s="3117"/>
      <c r="Z319" s="3117"/>
    </row>
    <row r="320" spans="1:26" ht="12" customHeight="1" x14ac:dyDescent="0.25">
      <c r="A320" s="1688"/>
      <c r="B320" s="1688"/>
      <c r="C320" s="1688"/>
      <c r="D320" s="1688"/>
      <c r="E320" s="1688"/>
      <c r="F320" s="1688"/>
      <c r="G320" s="1688"/>
      <c r="H320" s="1688"/>
      <c r="I320" s="1688"/>
      <c r="J320" s="1688"/>
      <c r="K320" s="1688"/>
      <c r="L320" s="1688"/>
      <c r="M320" s="1688"/>
      <c r="N320" s="1688"/>
      <c r="O320" s="1688"/>
      <c r="P320" s="3117"/>
      <c r="Q320" s="3117"/>
      <c r="R320" s="3117"/>
      <c r="S320" s="3117"/>
      <c r="T320" s="3117"/>
      <c r="U320" s="3117"/>
      <c r="V320" s="3117"/>
      <c r="W320" s="3117"/>
      <c r="X320" s="3117"/>
      <c r="Y320" s="3117"/>
      <c r="Z320" s="3117"/>
    </row>
    <row r="321" spans="1:26" ht="12" customHeight="1" x14ac:dyDescent="0.25">
      <c r="A321" s="1688"/>
      <c r="B321" s="1688"/>
      <c r="C321" s="1688"/>
      <c r="D321" s="1688"/>
      <c r="E321" s="1688"/>
      <c r="F321" s="1688"/>
      <c r="G321" s="1688"/>
      <c r="H321" s="1688"/>
      <c r="I321" s="1688"/>
      <c r="J321" s="1688"/>
      <c r="K321" s="1688"/>
      <c r="L321" s="1688"/>
      <c r="M321" s="1688"/>
      <c r="N321" s="1688"/>
      <c r="O321" s="1688"/>
      <c r="P321" s="3117"/>
      <c r="Q321" s="3117"/>
      <c r="R321" s="3117"/>
      <c r="S321" s="3117"/>
      <c r="T321" s="3117"/>
      <c r="U321" s="3117"/>
      <c r="V321" s="3117"/>
      <c r="W321" s="3117"/>
      <c r="X321" s="3117"/>
      <c r="Y321" s="3117"/>
      <c r="Z321" s="3117"/>
    </row>
    <row r="322" spans="1:26" ht="12" customHeight="1" x14ac:dyDescent="0.25">
      <c r="A322" s="1688"/>
      <c r="B322" s="1688"/>
      <c r="C322" s="1688"/>
      <c r="D322" s="1688"/>
      <c r="E322" s="1688"/>
      <c r="F322" s="1688"/>
      <c r="G322" s="1688"/>
      <c r="H322" s="1688"/>
      <c r="I322" s="1688"/>
      <c r="J322" s="1688"/>
      <c r="K322" s="1688"/>
      <c r="L322" s="1688"/>
      <c r="M322" s="1688"/>
      <c r="N322" s="1688"/>
      <c r="O322" s="1688"/>
      <c r="P322" s="3117"/>
      <c r="Q322" s="3117"/>
      <c r="R322" s="3117"/>
      <c r="S322" s="3117"/>
      <c r="T322" s="3117"/>
      <c r="U322" s="3117"/>
      <c r="V322" s="3117"/>
      <c r="W322" s="3117"/>
      <c r="X322" s="3117"/>
      <c r="Y322" s="3117"/>
      <c r="Z322" s="3117"/>
    </row>
    <row r="323" spans="1:26" ht="12" customHeight="1" x14ac:dyDescent="0.25">
      <c r="A323" s="1688"/>
      <c r="B323" s="1688"/>
      <c r="C323" s="1688"/>
      <c r="D323" s="1688"/>
      <c r="E323" s="1688"/>
      <c r="F323" s="1688"/>
      <c r="G323" s="1688"/>
      <c r="H323" s="1688"/>
      <c r="I323" s="1688"/>
      <c r="J323" s="1688"/>
      <c r="K323" s="1688"/>
      <c r="L323" s="1688"/>
      <c r="M323" s="1688"/>
      <c r="N323" s="1688"/>
      <c r="O323" s="1688"/>
      <c r="P323" s="3117"/>
      <c r="Q323" s="3117"/>
      <c r="R323" s="3117"/>
      <c r="S323" s="3117"/>
      <c r="T323" s="3117"/>
      <c r="U323" s="3117"/>
      <c r="V323" s="3117"/>
      <c r="W323" s="3117"/>
      <c r="X323" s="3117"/>
      <c r="Y323" s="3117"/>
      <c r="Z323" s="3117"/>
    </row>
    <row r="324" spans="1:26" ht="12" customHeight="1" x14ac:dyDescent="0.25">
      <c r="A324" s="1688"/>
      <c r="B324" s="1688"/>
      <c r="C324" s="1688"/>
      <c r="D324" s="1688"/>
      <c r="E324" s="1688"/>
      <c r="F324" s="1688"/>
      <c r="G324" s="1688"/>
      <c r="H324" s="1688"/>
      <c r="I324" s="1688"/>
      <c r="J324" s="1688"/>
      <c r="K324" s="1688"/>
      <c r="L324" s="1688"/>
      <c r="M324" s="1688"/>
      <c r="N324" s="1688"/>
      <c r="O324" s="1688"/>
      <c r="P324" s="3117"/>
      <c r="Q324" s="3117"/>
      <c r="R324" s="3117"/>
      <c r="S324" s="3117"/>
      <c r="T324" s="3117"/>
      <c r="U324" s="3117"/>
      <c r="V324" s="3117"/>
      <c r="W324" s="3117"/>
      <c r="X324" s="3117"/>
      <c r="Y324" s="3117"/>
      <c r="Z324" s="3117"/>
    </row>
    <row r="325" spans="1:26" ht="12" customHeight="1" x14ac:dyDescent="0.25">
      <c r="A325" s="1688"/>
      <c r="B325" s="1688"/>
      <c r="C325" s="1688"/>
      <c r="D325" s="1688"/>
      <c r="E325" s="1688"/>
      <c r="F325" s="1688"/>
      <c r="G325" s="1688"/>
      <c r="H325" s="1688"/>
      <c r="I325" s="1688"/>
      <c r="J325" s="1688"/>
      <c r="K325" s="1688"/>
      <c r="L325" s="1688"/>
      <c r="M325" s="1688"/>
      <c r="N325" s="1688"/>
      <c r="O325" s="1688"/>
      <c r="P325" s="3117"/>
      <c r="Q325" s="3117"/>
      <c r="R325" s="3117"/>
      <c r="S325" s="3117"/>
      <c r="T325" s="3117"/>
      <c r="U325" s="3117"/>
      <c r="V325" s="3117"/>
      <c r="W325" s="3117"/>
      <c r="X325" s="3117"/>
      <c r="Y325" s="3117"/>
      <c r="Z325" s="3117"/>
    </row>
    <row r="326" spans="1:26" ht="12" customHeight="1" x14ac:dyDescent="0.25">
      <c r="A326" s="1688"/>
      <c r="B326" s="1688"/>
      <c r="C326" s="1688"/>
      <c r="D326" s="1688"/>
      <c r="E326" s="1688"/>
      <c r="F326" s="1688"/>
      <c r="G326" s="1688"/>
      <c r="H326" s="1688"/>
      <c r="I326" s="1688"/>
      <c r="J326" s="1688"/>
      <c r="K326" s="1688"/>
      <c r="L326" s="1688"/>
      <c r="M326" s="1688"/>
      <c r="N326" s="1688"/>
      <c r="O326" s="1688"/>
      <c r="P326" s="3117"/>
      <c r="Q326" s="3117"/>
      <c r="R326" s="3117"/>
      <c r="S326" s="3117"/>
      <c r="T326" s="3117"/>
      <c r="U326" s="3117"/>
      <c r="V326" s="3117"/>
      <c r="W326" s="3117"/>
      <c r="X326" s="3117"/>
      <c r="Y326" s="3117"/>
      <c r="Z326" s="3117"/>
    </row>
    <row r="327" spans="1:26" ht="12" customHeight="1" x14ac:dyDescent="0.25">
      <c r="A327" s="1688"/>
      <c r="B327" s="1688"/>
      <c r="C327" s="1688"/>
      <c r="D327" s="1688"/>
      <c r="E327" s="1688"/>
      <c r="F327" s="1688"/>
      <c r="G327" s="1688"/>
      <c r="H327" s="1688"/>
      <c r="I327" s="1688"/>
      <c r="J327" s="1688"/>
      <c r="K327" s="1688"/>
      <c r="L327" s="1688"/>
      <c r="M327" s="1688"/>
      <c r="N327" s="1688"/>
      <c r="O327" s="1688"/>
      <c r="P327" s="3117"/>
      <c r="Q327" s="3117"/>
      <c r="R327" s="3117"/>
      <c r="S327" s="3117"/>
      <c r="T327" s="3117"/>
      <c r="U327" s="3117"/>
      <c r="V327" s="3117"/>
      <c r="W327" s="3117"/>
      <c r="X327" s="3117"/>
      <c r="Y327" s="3117"/>
      <c r="Z327" s="3117"/>
    </row>
    <row r="328" spans="1:26" ht="12" customHeight="1" x14ac:dyDescent="0.25">
      <c r="A328" s="1688"/>
      <c r="B328" s="1688"/>
      <c r="C328" s="1688"/>
      <c r="D328" s="1688"/>
      <c r="E328" s="1688"/>
      <c r="F328" s="1688"/>
      <c r="G328" s="1688"/>
      <c r="H328" s="1688"/>
      <c r="I328" s="1688"/>
      <c r="J328" s="1688"/>
      <c r="K328" s="1688"/>
      <c r="L328" s="1688"/>
      <c r="M328" s="1688"/>
      <c r="N328" s="1688"/>
      <c r="O328" s="1688"/>
      <c r="P328" s="3117"/>
      <c r="Q328" s="3117"/>
      <c r="R328" s="3117"/>
      <c r="S328" s="3117"/>
      <c r="T328" s="3117"/>
      <c r="U328" s="3117"/>
      <c r="V328" s="3117"/>
      <c r="W328" s="3117"/>
      <c r="X328" s="3117"/>
      <c r="Y328" s="3117"/>
      <c r="Z328" s="3117"/>
    </row>
    <row r="329" spans="1:26" ht="12" customHeight="1" x14ac:dyDescent="0.25">
      <c r="A329" s="1688"/>
      <c r="B329" s="1688"/>
      <c r="C329" s="1688"/>
      <c r="D329" s="1688"/>
      <c r="E329" s="1688"/>
      <c r="F329" s="1688"/>
      <c r="G329" s="1688"/>
      <c r="H329" s="1688"/>
      <c r="I329" s="1688"/>
      <c r="J329" s="1688"/>
      <c r="K329" s="1688"/>
      <c r="L329" s="1688"/>
      <c r="M329" s="1688"/>
      <c r="N329" s="1688"/>
      <c r="O329" s="1688"/>
      <c r="P329" s="3117"/>
      <c r="Q329" s="3117"/>
      <c r="R329" s="3117"/>
      <c r="S329" s="3117"/>
      <c r="T329" s="3117"/>
      <c r="U329" s="3117"/>
      <c r="V329" s="3117"/>
      <c r="W329" s="3117"/>
      <c r="X329" s="3117"/>
      <c r="Y329" s="3117"/>
      <c r="Z329" s="3117"/>
    </row>
    <row r="330" spans="1:26" ht="12" customHeight="1" x14ac:dyDescent="0.25">
      <c r="A330" s="1688"/>
      <c r="B330" s="1688"/>
      <c r="C330" s="1688"/>
      <c r="D330" s="1688"/>
      <c r="E330" s="1688"/>
      <c r="F330" s="1688"/>
      <c r="G330" s="1688"/>
      <c r="H330" s="1688"/>
      <c r="I330" s="1688"/>
      <c r="J330" s="1688"/>
      <c r="K330" s="1688"/>
      <c r="L330" s="1688"/>
      <c r="M330" s="1688"/>
      <c r="N330" s="1688"/>
      <c r="O330" s="1688"/>
      <c r="P330" s="3117"/>
      <c r="Q330" s="3117"/>
      <c r="R330" s="3117"/>
      <c r="S330" s="3117"/>
      <c r="T330" s="3117"/>
      <c r="U330" s="3117"/>
      <c r="V330" s="3117"/>
      <c r="W330" s="3117"/>
      <c r="X330" s="3117"/>
      <c r="Y330" s="3117"/>
      <c r="Z330" s="3117"/>
    </row>
    <row r="331" spans="1:26" ht="12" customHeight="1" x14ac:dyDescent="0.25">
      <c r="A331" s="1688"/>
      <c r="B331" s="1688"/>
      <c r="C331" s="1688"/>
      <c r="D331" s="1688"/>
      <c r="E331" s="1688"/>
      <c r="F331" s="1688"/>
      <c r="G331" s="1688"/>
      <c r="H331" s="1688"/>
      <c r="I331" s="1688"/>
      <c r="J331" s="1688"/>
      <c r="K331" s="1688"/>
      <c r="L331" s="1688"/>
      <c r="M331" s="1688"/>
      <c r="N331" s="1688"/>
      <c r="O331" s="1688"/>
      <c r="P331" s="3117"/>
      <c r="Q331" s="3117"/>
      <c r="R331" s="3117"/>
      <c r="S331" s="3117"/>
      <c r="T331" s="3117"/>
      <c r="U331" s="3117"/>
      <c r="V331" s="3117"/>
      <c r="W331" s="3117"/>
      <c r="X331" s="3117"/>
      <c r="Y331" s="3117"/>
      <c r="Z331" s="3117"/>
    </row>
    <row r="332" spans="1:26" ht="12" customHeight="1" x14ac:dyDescent="0.25">
      <c r="A332" s="1688"/>
      <c r="B332" s="1688"/>
      <c r="C332" s="1688"/>
      <c r="D332" s="1688"/>
      <c r="E332" s="1688"/>
      <c r="F332" s="1688"/>
      <c r="G332" s="1688"/>
      <c r="H332" s="1688"/>
      <c r="I332" s="1688"/>
      <c r="J332" s="1688"/>
      <c r="K332" s="1688"/>
      <c r="L332" s="1688"/>
      <c r="M332" s="1688"/>
      <c r="N332" s="1688"/>
      <c r="O332" s="1688"/>
      <c r="P332" s="3117"/>
      <c r="Q332" s="3117"/>
      <c r="R332" s="3117"/>
      <c r="S332" s="3117"/>
      <c r="T332" s="3117"/>
      <c r="U332" s="3117"/>
      <c r="V332" s="3117"/>
      <c r="W332" s="3117"/>
      <c r="X332" s="3117"/>
      <c r="Y332" s="3117"/>
      <c r="Z332" s="3117"/>
    </row>
    <row r="333" spans="1:26" ht="12" customHeight="1" x14ac:dyDescent="0.25">
      <c r="A333" s="1688"/>
      <c r="B333" s="1688"/>
      <c r="C333" s="1688"/>
      <c r="D333" s="1688"/>
      <c r="E333" s="1688"/>
      <c r="F333" s="1688"/>
      <c r="G333" s="1688"/>
      <c r="H333" s="1688"/>
      <c r="I333" s="1688"/>
      <c r="J333" s="1688"/>
      <c r="K333" s="1688"/>
      <c r="L333" s="1688"/>
      <c r="M333" s="1688"/>
      <c r="N333" s="1688"/>
      <c r="O333" s="1688"/>
      <c r="P333" s="3117"/>
      <c r="Q333" s="3117"/>
      <c r="R333" s="3117"/>
      <c r="S333" s="3117"/>
      <c r="T333" s="3117"/>
      <c r="U333" s="3117"/>
      <c r="V333" s="3117"/>
      <c r="W333" s="3117"/>
      <c r="X333" s="3117"/>
      <c r="Y333" s="3117"/>
      <c r="Z333" s="3117"/>
    </row>
    <row r="334" spans="1:26" ht="12" customHeight="1" x14ac:dyDescent="0.25">
      <c r="A334" s="1688"/>
      <c r="B334" s="1688"/>
      <c r="C334" s="1688"/>
      <c r="D334" s="1688"/>
      <c r="E334" s="1688"/>
      <c r="F334" s="1688"/>
      <c r="G334" s="1688"/>
      <c r="H334" s="1688"/>
      <c r="I334" s="1688"/>
      <c r="J334" s="1688"/>
      <c r="K334" s="1688"/>
      <c r="L334" s="1688"/>
      <c r="M334" s="1688"/>
      <c r="N334" s="1688"/>
      <c r="O334" s="1688"/>
      <c r="P334" s="3117"/>
      <c r="Q334" s="3117"/>
      <c r="R334" s="3117"/>
      <c r="S334" s="3117"/>
      <c r="T334" s="3117"/>
      <c r="U334" s="3117"/>
      <c r="V334" s="3117"/>
      <c r="W334" s="3117"/>
      <c r="X334" s="3117"/>
      <c r="Y334" s="3117"/>
      <c r="Z334" s="3117"/>
    </row>
    <row r="335" spans="1:26" ht="12" customHeight="1" x14ac:dyDescent="0.25">
      <c r="A335" s="1688"/>
      <c r="B335" s="1688"/>
      <c r="C335" s="1688"/>
      <c r="D335" s="1688"/>
      <c r="E335" s="1688"/>
      <c r="F335" s="1688"/>
      <c r="G335" s="1688"/>
      <c r="H335" s="1688"/>
      <c r="I335" s="1688"/>
      <c r="J335" s="1688"/>
      <c r="K335" s="1688"/>
      <c r="L335" s="1688"/>
      <c r="M335" s="1688"/>
      <c r="N335" s="1688"/>
      <c r="O335" s="1688"/>
      <c r="P335" s="3117"/>
      <c r="Q335" s="3117"/>
      <c r="R335" s="3117"/>
      <c r="S335" s="3117"/>
      <c r="T335" s="3117"/>
      <c r="U335" s="3117"/>
      <c r="V335" s="3117"/>
      <c r="W335" s="3117"/>
      <c r="X335" s="3117"/>
      <c r="Y335" s="3117"/>
      <c r="Z335" s="3117"/>
    </row>
    <row r="336" spans="1:26" ht="12" customHeight="1" x14ac:dyDescent="0.25">
      <c r="A336" s="1688"/>
      <c r="B336" s="1688"/>
      <c r="C336" s="1688"/>
      <c r="D336" s="1688"/>
      <c r="E336" s="1688"/>
      <c r="F336" s="1688"/>
      <c r="G336" s="1688"/>
      <c r="H336" s="1688"/>
      <c r="I336" s="1688"/>
      <c r="J336" s="1688"/>
      <c r="K336" s="1688"/>
      <c r="L336" s="1688"/>
      <c r="M336" s="1688"/>
      <c r="N336" s="1688"/>
      <c r="O336" s="1688"/>
      <c r="P336" s="3117"/>
      <c r="Q336" s="3117"/>
      <c r="R336" s="3117"/>
      <c r="S336" s="3117"/>
      <c r="T336" s="3117"/>
      <c r="U336" s="3117"/>
      <c r="V336" s="3117"/>
      <c r="W336" s="3117"/>
      <c r="X336" s="3117"/>
      <c r="Y336" s="3117"/>
      <c r="Z336" s="3117"/>
    </row>
    <row r="337" spans="1:26" ht="12" customHeight="1" x14ac:dyDescent="0.25">
      <c r="A337" s="1688"/>
      <c r="B337" s="1688"/>
      <c r="C337" s="1688"/>
      <c r="D337" s="1688"/>
      <c r="E337" s="1688"/>
      <c r="F337" s="1688"/>
      <c r="G337" s="1688"/>
      <c r="H337" s="1688"/>
      <c r="I337" s="1688"/>
      <c r="J337" s="1688"/>
      <c r="K337" s="1688"/>
      <c r="L337" s="1688"/>
      <c r="M337" s="1688"/>
      <c r="N337" s="1688"/>
      <c r="O337" s="1688"/>
      <c r="P337" s="3117"/>
      <c r="Q337" s="3117"/>
      <c r="R337" s="3117"/>
      <c r="S337" s="3117"/>
      <c r="T337" s="3117"/>
      <c r="U337" s="3117"/>
      <c r="V337" s="3117"/>
      <c r="W337" s="3117"/>
      <c r="X337" s="3117"/>
      <c r="Y337" s="3117"/>
      <c r="Z337" s="3117"/>
    </row>
    <row r="338" spans="1:26" ht="12" customHeight="1" x14ac:dyDescent="0.25">
      <c r="A338" s="1688"/>
      <c r="B338" s="1688"/>
      <c r="C338" s="1688"/>
      <c r="D338" s="1688"/>
      <c r="E338" s="1688"/>
      <c r="F338" s="1688"/>
      <c r="G338" s="1688"/>
      <c r="H338" s="1688"/>
      <c r="I338" s="1688"/>
      <c r="J338" s="1688"/>
      <c r="K338" s="1688"/>
      <c r="L338" s="1688"/>
      <c r="M338" s="1688"/>
      <c r="N338" s="1688"/>
      <c r="O338" s="1688"/>
      <c r="P338" s="3117"/>
      <c r="Q338" s="3117"/>
      <c r="R338" s="3117"/>
      <c r="S338" s="3117"/>
      <c r="T338" s="3117"/>
      <c r="U338" s="3117"/>
      <c r="V338" s="3117"/>
      <c r="W338" s="3117"/>
      <c r="X338" s="3117"/>
      <c r="Y338" s="3117"/>
      <c r="Z338" s="3117"/>
    </row>
    <row r="339" spans="1:26" ht="12" customHeight="1" x14ac:dyDescent="0.25">
      <c r="A339" s="1688"/>
      <c r="B339" s="1688"/>
      <c r="C339" s="1688"/>
      <c r="D339" s="1688"/>
      <c r="E339" s="1688"/>
      <c r="F339" s="1688"/>
      <c r="G339" s="1688"/>
      <c r="H339" s="1688"/>
      <c r="I339" s="1688"/>
      <c r="J339" s="1688"/>
      <c r="K339" s="1688"/>
      <c r="L339" s="1688"/>
      <c r="M339" s="1688"/>
      <c r="N339" s="1688"/>
      <c r="O339" s="1688"/>
      <c r="P339" s="3117"/>
      <c r="Q339" s="3117"/>
      <c r="R339" s="3117"/>
      <c r="S339" s="3117"/>
      <c r="T339" s="3117"/>
      <c r="U339" s="3117"/>
      <c r="V339" s="3117"/>
      <c r="W339" s="3117"/>
      <c r="X339" s="3117"/>
      <c r="Y339" s="3117"/>
      <c r="Z339" s="3117"/>
    </row>
    <row r="340" spans="1:26" ht="12" customHeight="1" x14ac:dyDescent="0.25">
      <c r="A340" s="1688"/>
      <c r="B340" s="1688"/>
      <c r="C340" s="1688"/>
      <c r="D340" s="1688"/>
      <c r="E340" s="1688"/>
      <c r="F340" s="1688"/>
      <c r="G340" s="1688"/>
      <c r="H340" s="1688"/>
      <c r="I340" s="1688"/>
      <c r="J340" s="1688"/>
      <c r="K340" s="1688"/>
      <c r="L340" s="1688"/>
      <c r="M340" s="1688"/>
      <c r="N340" s="1688"/>
      <c r="O340" s="1688"/>
      <c r="P340" s="3117"/>
      <c r="Q340" s="3117"/>
      <c r="R340" s="3117"/>
      <c r="S340" s="3117"/>
      <c r="T340" s="3117"/>
      <c r="U340" s="3117"/>
      <c r="V340" s="3117"/>
      <c r="W340" s="3117"/>
      <c r="X340" s="3117"/>
      <c r="Y340" s="3117"/>
      <c r="Z340" s="3117"/>
    </row>
    <row r="341" spans="1:26" ht="12" customHeight="1" x14ac:dyDescent="0.25">
      <c r="A341" s="1688"/>
      <c r="B341" s="1688"/>
      <c r="C341" s="1688"/>
      <c r="D341" s="1688"/>
      <c r="E341" s="1688"/>
      <c r="F341" s="1688"/>
      <c r="G341" s="1688"/>
      <c r="H341" s="1688"/>
      <c r="I341" s="1688"/>
      <c r="J341" s="1688"/>
      <c r="K341" s="1688"/>
      <c r="L341" s="1688"/>
      <c r="M341" s="1688"/>
      <c r="N341" s="1688"/>
      <c r="O341" s="1688"/>
      <c r="P341" s="3117"/>
      <c r="Q341" s="3117"/>
      <c r="R341" s="3117"/>
      <c r="S341" s="3117"/>
      <c r="T341" s="3117"/>
      <c r="U341" s="3117"/>
      <c r="V341" s="3117"/>
      <c r="W341" s="3117"/>
      <c r="X341" s="3117"/>
      <c r="Y341" s="3117"/>
      <c r="Z341" s="3117"/>
    </row>
    <row r="342" spans="1:26" ht="12" customHeight="1" x14ac:dyDescent="0.25">
      <c r="A342" s="1688"/>
      <c r="B342" s="1688"/>
      <c r="C342" s="1688"/>
      <c r="D342" s="1688"/>
      <c r="E342" s="1688"/>
      <c r="F342" s="1688"/>
      <c r="G342" s="1688"/>
      <c r="H342" s="1688"/>
      <c r="I342" s="1688"/>
      <c r="J342" s="1688"/>
      <c r="K342" s="1688"/>
      <c r="L342" s="1688"/>
      <c r="M342" s="1688"/>
      <c r="N342" s="1688"/>
      <c r="O342" s="1688"/>
      <c r="P342" s="3117"/>
      <c r="Q342" s="3117"/>
      <c r="R342" s="3117"/>
      <c r="S342" s="3117"/>
      <c r="T342" s="3117"/>
      <c r="U342" s="3117"/>
      <c r="V342" s="3117"/>
      <c r="W342" s="3117"/>
      <c r="X342" s="3117"/>
      <c r="Y342" s="3117"/>
      <c r="Z342" s="3117"/>
    </row>
    <row r="343" spans="1:26" ht="12" customHeight="1" x14ac:dyDescent="0.25">
      <c r="A343" s="1688"/>
      <c r="B343" s="1688"/>
      <c r="C343" s="1688"/>
      <c r="D343" s="1688"/>
      <c r="E343" s="1688"/>
      <c r="F343" s="1688"/>
      <c r="G343" s="1688"/>
      <c r="H343" s="1688"/>
      <c r="I343" s="1688"/>
      <c r="J343" s="1688"/>
      <c r="K343" s="1688"/>
      <c r="L343" s="1688"/>
      <c r="M343" s="1688"/>
      <c r="N343" s="1688"/>
      <c r="O343" s="1688"/>
      <c r="P343" s="3117"/>
      <c r="Q343" s="3117"/>
      <c r="R343" s="3117"/>
      <c r="S343" s="3117"/>
      <c r="T343" s="3117"/>
      <c r="U343" s="3117"/>
      <c r="V343" s="3117"/>
      <c r="W343" s="3117"/>
      <c r="X343" s="3117"/>
      <c r="Y343" s="3117"/>
      <c r="Z343" s="3117"/>
    </row>
    <row r="344" spans="1:26" ht="12" customHeight="1" x14ac:dyDescent="0.25">
      <c r="A344" s="1688"/>
      <c r="B344" s="1688"/>
      <c r="C344" s="1688"/>
      <c r="D344" s="1688"/>
      <c r="E344" s="1688"/>
      <c r="F344" s="1688"/>
      <c r="G344" s="1688"/>
      <c r="H344" s="1688"/>
      <c r="I344" s="1688"/>
      <c r="J344" s="1688"/>
      <c r="K344" s="1688"/>
      <c r="L344" s="1688"/>
      <c r="M344" s="1688"/>
      <c r="N344" s="1688"/>
      <c r="O344" s="1688"/>
      <c r="P344" s="3117"/>
      <c r="Q344" s="3117"/>
      <c r="R344" s="3117"/>
      <c r="S344" s="3117"/>
      <c r="T344" s="3117"/>
      <c r="U344" s="3117"/>
      <c r="V344" s="3117"/>
      <c r="W344" s="3117"/>
      <c r="X344" s="3117"/>
      <c r="Y344" s="3117"/>
      <c r="Z344" s="3117"/>
    </row>
    <row r="345" spans="1:26" ht="12" customHeight="1" x14ac:dyDescent="0.25">
      <c r="A345" s="1688"/>
      <c r="B345" s="1688"/>
      <c r="C345" s="1688"/>
      <c r="D345" s="1688"/>
      <c r="E345" s="1688"/>
      <c r="F345" s="1688"/>
      <c r="G345" s="1688"/>
      <c r="H345" s="1688"/>
      <c r="I345" s="1688"/>
      <c r="J345" s="1688"/>
      <c r="K345" s="1688"/>
      <c r="L345" s="1688"/>
      <c r="M345" s="1688"/>
      <c r="N345" s="1688"/>
      <c r="O345" s="1688"/>
      <c r="P345" s="3117"/>
      <c r="Q345" s="3117"/>
      <c r="R345" s="3117"/>
      <c r="S345" s="3117"/>
      <c r="T345" s="3117"/>
      <c r="U345" s="3117"/>
      <c r="V345" s="3117"/>
      <c r="W345" s="3117"/>
      <c r="X345" s="3117"/>
      <c r="Y345" s="3117"/>
      <c r="Z345" s="3117"/>
    </row>
    <row r="346" spans="1:26" ht="12" customHeight="1" x14ac:dyDescent="0.25">
      <c r="A346" s="1688"/>
      <c r="B346" s="1688"/>
      <c r="C346" s="1688"/>
      <c r="D346" s="1688"/>
      <c r="E346" s="1688"/>
      <c r="F346" s="1688"/>
      <c r="G346" s="1688"/>
      <c r="H346" s="1688"/>
      <c r="I346" s="1688"/>
      <c r="J346" s="1688"/>
      <c r="K346" s="1688"/>
      <c r="L346" s="1688"/>
      <c r="M346" s="1688"/>
      <c r="N346" s="1688"/>
      <c r="O346" s="1688"/>
      <c r="P346" s="3117"/>
      <c r="Q346" s="3117"/>
      <c r="R346" s="3117"/>
      <c r="S346" s="3117"/>
      <c r="T346" s="3117"/>
      <c r="U346" s="3117"/>
      <c r="V346" s="3117"/>
      <c r="W346" s="3117"/>
      <c r="X346" s="3117"/>
      <c r="Y346" s="3117"/>
      <c r="Z346" s="3117"/>
    </row>
    <row r="347" spans="1:26" ht="12" customHeight="1" x14ac:dyDescent="0.25">
      <c r="A347" s="1688"/>
      <c r="B347" s="1688"/>
      <c r="C347" s="1688"/>
      <c r="D347" s="1688"/>
      <c r="E347" s="1688"/>
      <c r="F347" s="1688"/>
      <c r="G347" s="1688"/>
      <c r="H347" s="1688"/>
      <c r="I347" s="1688"/>
      <c r="J347" s="1688"/>
      <c r="K347" s="1688"/>
      <c r="L347" s="1688"/>
      <c r="M347" s="1688"/>
      <c r="N347" s="1688"/>
      <c r="O347" s="1688"/>
      <c r="P347" s="3117"/>
      <c r="Q347" s="3117"/>
      <c r="R347" s="3117"/>
      <c r="S347" s="3117"/>
      <c r="T347" s="3117"/>
      <c r="U347" s="3117"/>
      <c r="V347" s="3117"/>
      <c r="W347" s="3117"/>
      <c r="X347" s="3117"/>
      <c r="Y347" s="3117"/>
      <c r="Z347" s="3117"/>
    </row>
    <row r="348" spans="1:26" ht="12" customHeight="1" x14ac:dyDescent="0.25">
      <c r="A348" s="1688"/>
      <c r="B348" s="1688"/>
      <c r="C348" s="1688"/>
      <c r="D348" s="1688"/>
      <c r="E348" s="1688"/>
      <c r="F348" s="1688"/>
      <c r="G348" s="1688"/>
      <c r="H348" s="1688"/>
      <c r="I348" s="1688"/>
      <c r="J348" s="1688"/>
      <c r="K348" s="1688"/>
      <c r="L348" s="1688"/>
      <c r="M348" s="1688"/>
      <c r="N348" s="1688"/>
      <c r="O348" s="1688"/>
      <c r="P348" s="3117"/>
      <c r="Q348" s="3117"/>
      <c r="R348" s="3117"/>
      <c r="S348" s="3117"/>
      <c r="T348" s="3117"/>
      <c r="U348" s="3117"/>
      <c r="V348" s="3117"/>
      <c r="W348" s="3117"/>
      <c r="X348" s="3117"/>
      <c r="Y348" s="3117"/>
      <c r="Z348" s="3117"/>
    </row>
    <row r="349" spans="1:26" ht="12" customHeight="1" x14ac:dyDescent="0.25">
      <c r="A349" s="1688"/>
      <c r="B349" s="1688"/>
      <c r="C349" s="1688"/>
      <c r="D349" s="1688"/>
      <c r="E349" s="1688"/>
      <c r="F349" s="1688"/>
      <c r="G349" s="1688"/>
      <c r="H349" s="1688"/>
      <c r="I349" s="1688"/>
      <c r="J349" s="1688"/>
      <c r="K349" s="1688"/>
      <c r="L349" s="1688"/>
      <c r="M349" s="1688"/>
      <c r="N349" s="1688"/>
      <c r="O349" s="1688"/>
      <c r="P349" s="3117"/>
      <c r="Q349" s="3117"/>
      <c r="R349" s="3117"/>
      <c r="S349" s="3117"/>
      <c r="T349" s="3117"/>
      <c r="U349" s="3117"/>
      <c r="V349" s="3117"/>
      <c r="W349" s="3117"/>
      <c r="X349" s="3117"/>
      <c r="Y349" s="3117"/>
      <c r="Z349" s="3117"/>
    </row>
    <row r="350" spans="1:26" ht="12" customHeight="1" x14ac:dyDescent="0.25">
      <c r="A350" s="1688"/>
      <c r="B350" s="1688"/>
      <c r="C350" s="1688"/>
      <c r="D350" s="1688"/>
      <c r="E350" s="1688"/>
      <c r="F350" s="1688"/>
      <c r="G350" s="1688"/>
      <c r="H350" s="1688"/>
      <c r="I350" s="1688"/>
      <c r="J350" s="1688"/>
      <c r="K350" s="1688"/>
      <c r="L350" s="1688"/>
      <c r="M350" s="1688"/>
      <c r="N350" s="1688"/>
      <c r="O350" s="1688"/>
      <c r="P350" s="3117"/>
      <c r="Q350" s="3117"/>
      <c r="R350" s="3117"/>
      <c r="S350" s="3117"/>
      <c r="T350" s="3117"/>
      <c r="U350" s="3117"/>
      <c r="V350" s="3117"/>
      <c r="W350" s="3117"/>
      <c r="X350" s="3117"/>
      <c r="Y350" s="3117"/>
      <c r="Z350" s="3117"/>
    </row>
    <row r="351" spans="1:26" ht="12" customHeight="1" x14ac:dyDescent="0.25">
      <c r="A351" s="1688"/>
      <c r="B351" s="1688"/>
      <c r="C351" s="1688"/>
      <c r="D351" s="1688"/>
      <c r="E351" s="1688"/>
      <c r="F351" s="1688"/>
      <c r="G351" s="1688"/>
      <c r="H351" s="1688"/>
      <c r="I351" s="1688"/>
      <c r="J351" s="1688"/>
      <c r="K351" s="1688"/>
      <c r="L351" s="1688"/>
      <c r="M351" s="1688"/>
      <c r="N351" s="1688"/>
      <c r="O351" s="1688"/>
      <c r="P351" s="3117"/>
      <c r="Q351" s="3117"/>
      <c r="R351" s="3117"/>
      <c r="S351" s="3117"/>
      <c r="T351" s="3117"/>
      <c r="U351" s="3117"/>
      <c r="V351" s="3117"/>
      <c r="W351" s="3117"/>
      <c r="X351" s="3117"/>
      <c r="Y351" s="3117"/>
      <c r="Z351" s="3117"/>
    </row>
    <row r="352" spans="1:26" ht="12" customHeight="1" x14ac:dyDescent="0.25">
      <c r="A352" s="1688"/>
      <c r="B352" s="1688"/>
      <c r="C352" s="1688"/>
      <c r="D352" s="1688"/>
      <c r="E352" s="1688"/>
      <c r="F352" s="1688"/>
      <c r="G352" s="1688"/>
      <c r="H352" s="1688"/>
      <c r="I352" s="1688"/>
      <c r="J352" s="1688"/>
      <c r="K352" s="1688"/>
      <c r="L352" s="1688"/>
      <c r="M352" s="1688"/>
      <c r="N352" s="1688"/>
      <c r="O352" s="1688"/>
      <c r="P352" s="3117"/>
      <c r="Q352" s="3117"/>
      <c r="R352" s="3117"/>
      <c r="S352" s="3117"/>
      <c r="T352" s="3117"/>
      <c r="U352" s="3117"/>
      <c r="V352" s="3117"/>
      <c r="W352" s="3117"/>
      <c r="X352" s="3117"/>
      <c r="Y352" s="3117"/>
      <c r="Z352" s="3117"/>
    </row>
    <row r="353" spans="1:26" ht="12" customHeight="1" x14ac:dyDescent="0.25">
      <c r="A353" s="1688"/>
      <c r="B353" s="1688"/>
      <c r="C353" s="1688"/>
      <c r="D353" s="1688"/>
      <c r="E353" s="1688"/>
      <c r="F353" s="1688"/>
      <c r="G353" s="1688"/>
      <c r="H353" s="1688"/>
      <c r="I353" s="1688"/>
      <c r="J353" s="1688"/>
      <c r="K353" s="1688"/>
      <c r="L353" s="1688"/>
      <c r="M353" s="1688"/>
      <c r="N353" s="1688"/>
      <c r="O353" s="1688"/>
      <c r="P353" s="3117"/>
      <c r="Q353" s="3117"/>
      <c r="R353" s="3117"/>
      <c r="S353" s="3117"/>
      <c r="T353" s="3117"/>
      <c r="U353" s="3117"/>
      <c r="V353" s="3117"/>
      <c r="W353" s="3117"/>
      <c r="X353" s="3117"/>
      <c r="Y353" s="3117"/>
      <c r="Z353" s="3117"/>
    </row>
    <row r="354" spans="1:26" ht="12" customHeight="1" x14ac:dyDescent="0.25">
      <c r="A354" s="1688"/>
      <c r="B354" s="1688"/>
      <c r="C354" s="1688"/>
      <c r="D354" s="1688"/>
      <c r="E354" s="1688"/>
      <c r="F354" s="1688"/>
      <c r="G354" s="1688"/>
      <c r="H354" s="1688"/>
      <c r="I354" s="1688"/>
      <c r="J354" s="1688"/>
      <c r="K354" s="1688"/>
      <c r="L354" s="1688"/>
      <c r="M354" s="1688"/>
      <c r="N354" s="1688"/>
      <c r="O354" s="1688"/>
      <c r="P354" s="3117"/>
      <c r="Q354" s="3117"/>
      <c r="R354" s="3117"/>
      <c r="S354" s="3117"/>
      <c r="T354" s="3117"/>
      <c r="U354" s="3117"/>
      <c r="V354" s="3117"/>
      <c r="W354" s="3117"/>
      <c r="X354" s="3117"/>
      <c r="Y354" s="3117"/>
      <c r="Z354" s="3117"/>
    </row>
    <row r="355" spans="1:26" ht="12" customHeight="1" x14ac:dyDescent="0.25">
      <c r="A355" s="1688"/>
      <c r="B355" s="1688"/>
      <c r="C355" s="1688"/>
      <c r="D355" s="1688"/>
      <c r="E355" s="1688"/>
      <c r="F355" s="1688"/>
      <c r="G355" s="1688"/>
      <c r="H355" s="1688"/>
      <c r="I355" s="1688"/>
      <c r="J355" s="1688"/>
      <c r="K355" s="1688"/>
      <c r="L355" s="1688"/>
      <c r="M355" s="1688"/>
      <c r="N355" s="1688"/>
      <c r="O355" s="1688"/>
      <c r="P355" s="3117"/>
      <c r="Q355" s="3117"/>
      <c r="R355" s="3117"/>
      <c r="S355" s="3117"/>
      <c r="T355" s="3117"/>
      <c r="U355" s="3117"/>
      <c r="V355" s="3117"/>
      <c r="W355" s="3117"/>
      <c r="X355" s="3117"/>
      <c r="Y355" s="3117"/>
      <c r="Z355" s="3117"/>
    </row>
    <row r="356" spans="1:26" ht="12" customHeight="1" x14ac:dyDescent="0.25">
      <c r="A356" s="1688"/>
      <c r="B356" s="1688"/>
      <c r="C356" s="1688"/>
      <c r="D356" s="1688"/>
      <c r="E356" s="1688"/>
      <c r="F356" s="1688"/>
      <c r="G356" s="1688"/>
      <c r="H356" s="1688"/>
      <c r="I356" s="1688"/>
      <c r="J356" s="1688"/>
      <c r="K356" s="1688"/>
      <c r="L356" s="1688"/>
      <c r="M356" s="1688"/>
      <c r="N356" s="1688"/>
      <c r="O356" s="1688"/>
      <c r="P356" s="3117"/>
      <c r="Q356" s="3117"/>
      <c r="R356" s="3117"/>
      <c r="S356" s="3117"/>
      <c r="T356" s="3117"/>
      <c r="U356" s="3117"/>
      <c r="V356" s="3117"/>
      <c r="W356" s="3117"/>
      <c r="X356" s="3117"/>
      <c r="Y356" s="3117"/>
      <c r="Z356" s="3117"/>
    </row>
    <row r="357" spans="1:26" ht="12" customHeight="1" x14ac:dyDescent="0.25">
      <c r="A357" s="1688"/>
      <c r="B357" s="1688"/>
      <c r="C357" s="1688"/>
      <c r="D357" s="1688"/>
      <c r="E357" s="1688"/>
      <c r="F357" s="1688"/>
      <c r="G357" s="1688"/>
      <c r="H357" s="1688"/>
      <c r="I357" s="1688"/>
      <c r="J357" s="1688"/>
      <c r="K357" s="1688"/>
      <c r="L357" s="1688"/>
      <c r="M357" s="1688"/>
      <c r="N357" s="1688"/>
      <c r="O357" s="1688"/>
      <c r="P357" s="3117"/>
      <c r="Q357" s="3117"/>
      <c r="R357" s="3117"/>
      <c r="S357" s="3117"/>
      <c r="T357" s="3117"/>
      <c r="U357" s="3117"/>
      <c r="V357" s="3117"/>
      <c r="W357" s="3117"/>
      <c r="X357" s="3117"/>
      <c r="Y357" s="3117"/>
      <c r="Z357" s="3117"/>
    </row>
    <row r="358" spans="1:26" ht="12" customHeight="1" x14ac:dyDescent="0.25">
      <c r="A358" s="1688"/>
      <c r="B358" s="1688"/>
      <c r="C358" s="1688"/>
      <c r="D358" s="1688"/>
      <c r="E358" s="1688"/>
      <c r="F358" s="1688"/>
      <c r="G358" s="1688"/>
      <c r="H358" s="1688"/>
      <c r="I358" s="1688"/>
      <c r="J358" s="1688"/>
      <c r="K358" s="1688"/>
      <c r="L358" s="1688"/>
      <c r="M358" s="1688"/>
      <c r="N358" s="1688"/>
      <c r="O358" s="1688"/>
      <c r="P358" s="3117"/>
      <c r="Q358" s="3117"/>
      <c r="R358" s="3117"/>
      <c r="S358" s="3117"/>
      <c r="T358" s="3117"/>
      <c r="U358" s="3117"/>
      <c r="V358" s="3117"/>
      <c r="W358" s="3117"/>
      <c r="X358" s="3117"/>
      <c r="Y358" s="3117"/>
      <c r="Z358" s="3117"/>
    </row>
    <row r="359" spans="1:26" ht="12" customHeight="1" x14ac:dyDescent="0.25">
      <c r="A359" s="1688"/>
      <c r="B359" s="1688"/>
      <c r="C359" s="1688"/>
      <c r="D359" s="1688"/>
      <c r="E359" s="1688"/>
      <c r="F359" s="1688"/>
      <c r="G359" s="1688"/>
      <c r="H359" s="1688"/>
      <c r="I359" s="1688"/>
      <c r="J359" s="1688"/>
      <c r="K359" s="1688"/>
      <c r="L359" s="1688"/>
      <c r="M359" s="1688"/>
      <c r="N359" s="1688"/>
      <c r="O359" s="1688"/>
      <c r="P359" s="3117"/>
      <c r="Q359" s="3117"/>
      <c r="R359" s="3117"/>
      <c r="S359" s="3117"/>
      <c r="T359" s="3117"/>
      <c r="U359" s="3117"/>
      <c r="V359" s="3117"/>
      <c r="W359" s="3117"/>
      <c r="X359" s="3117"/>
      <c r="Y359" s="3117"/>
      <c r="Z359" s="3117"/>
    </row>
    <row r="360" spans="1:26" ht="12" customHeight="1" x14ac:dyDescent="0.25">
      <c r="A360" s="1688"/>
      <c r="B360" s="1688"/>
      <c r="C360" s="1688"/>
      <c r="D360" s="1688"/>
      <c r="E360" s="1688"/>
      <c r="F360" s="1688"/>
      <c r="G360" s="1688"/>
      <c r="H360" s="1688"/>
      <c r="I360" s="1688"/>
      <c r="J360" s="1688"/>
      <c r="K360" s="1688"/>
      <c r="L360" s="1688"/>
      <c r="M360" s="1688"/>
      <c r="N360" s="1688"/>
      <c r="O360" s="1688"/>
      <c r="P360" s="3117"/>
      <c r="Q360" s="3117"/>
      <c r="R360" s="3117"/>
      <c r="S360" s="3117"/>
      <c r="T360" s="3117"/>
      <c r="U360" s="3117"/>
      <c r="V360" s="3117"/>
      <c r="W360" s="3117"/>
      <c r="X360" s="3117"/>
      <c r="Y360" s="3117"/>
      <c r="Z360" s="3117"/>
    </row>
    <row r="361" spans="1:26" ht="12" customHeight="1" x14ac:dyDescent="0.25">
      <c r="A361" s="1688"/>
      <c r="B361" s="1688"/>
      <c r="C361" s="1688"/>
      <c r="D361" s="1688"/>
      <c r="E361" s="1688"/>
      <c r="F361" s="1688"/>
      <c r="G361" s="1688"/>
      <c r="H361" s="1688"/>
      <c r="I361" s="1688"/>
      <c r="J361" s="1688"/>
      <c r="K361" s="1688"/>
      <c r="L361" s="1688"/>
      <c r="M361" s="1688"/>
      <c r="N361" s="1688"/>
      <c r="O361" s="1688"/>
      <c r="P361" s="3117"/>
      <c r="Q361" s="3117"/>
      <c r="R361" s="3117"/>
      <c r="S361" s="3117"/>
      <c r="T361" s="3117"/>
      <c r="U361" s="3117"/>
      <c r="V361" s="3117"/>
      <c r="W361" s="3117"/>
      <c r="X361" s="3117"/>
      <c r="Y361" s="3117"/>
      <c r="Z361" s="3117"/>
    </row>
    <row r="362" spans="1:26" ht="12" customHeight="1" x14ac:dyDescent="0.25">
      <c r="A362" s="1688"/>
      <c r="B362" s="1688"/>
      <c r="C362" s="1688"/>
      <c r="D362" s="1688"/>
      <c r="E362" s="1688"/>
      <c r="F362" s="1688"/>
      <c r="G362" s="1688"/>
      <c r="H362" s="1688"/>
      <c r="I362" s="1688"/>
      <c r="J362" s="1688"/>
      <c r="K362" s="1688"/>
      <c r="L362" s="1688"/>
      <c r="M362" s="1688"/>
      <c r="N362" s="1688"/>
      <c r="O362" s="1688"/>
      <c r="P362" s="3117"/>
      <c r="Q362" s="3117"/>
      <c r="R362" s="3117"/>
      <c r="S362" s="3117"/>
      <c r="T362" s="3117"/>
      <c r="U362" s="3117"/>
      <c r="V362" s="3117"/>
      <c r="W362" s="3117"/>
      <c r="X362" s="3117"/>
      <c r="Y362" s="3117"/>
      <c r="Z362" s="3117"/>
    </row>
    <row r="363" spans="1:26" ht="12" customHeight="1" x14ac:dyDescent="0.25">
      <c r="A363" s="1688"/>
      <c r="B363" s="1688"/>
      <c r="C363" s="1688"/>
      <c r="D363" s="1688"/>
      <c r="E363" s="1688"/>
      <c r="F363" s="1688"/>
      <c r="G363" s="1688"/>
      <c r="H363" s="1688"/>
      <c r="I363" s="1688"/>
      <c r="J363" s="1688"/>
      <c r="K363" s="1688"/>
      <c r="L363" s="1688"/>
      <c r="M363" s="1688"/>
      <c r="N363" s="1688"/>
      <c r="O363" s="1688"/>
      <c r="P363" s="3117"/>
      <c r="Q363" s="3117"/>
      <c r="R363" s="3117"/>
      <c r="S363" s="3117"/>
      <c r="T363" s="3117"/>
      <c r="U363" s="3117"/>
      <c r="V363" s="3117"/>
      <c r="W363" s="3117"/>
      <c r="X363" s="3117"/>
      <c r="Y363" s="3117"/>
      <c r="Z363" s="3117"/>
    </row>
    <row r="364" spans="1:26" ht="12" customHeight="1" x14ac:dyDescent="0.25">
      <c r="A364" s="1688"/>
      <c r="B364" s="1688"/>
      <c r="C364" s="1688"/>
      <c r="D364" s="1688"/>
      <c r="E364" s="1688"/>
      <c r="F364" s="1688"/>
      <c r="G364" s="1688"/>
      <c r="H364" s="1688"/>
      <c r="I364" s="1688"/>
      <c r="J364" s="1688"/>
      <c r="K364" s="1688"/>
      <c r="L364" s="1688"/>
      <c r="M364" s="1688"/>
      <c r="N364" s="1688"/>
      <c r="O364" s="1688"/>
      <c r="P364" s="3117"/>
      <c r="Q364" s="3117"/>
      <c r="R364" s="3117"/>
      <c r="S364" s="3117"/>
      <c r="T364" s="3117"/>
      <c r="U364" s="3117"/>
      <c r="V364" s="3117"/>
      <c r="W364" s="3117"/>
      <c r="X364" s="3117"/>
      <c r="Y364" s="3117"/>
      <c r="Z364" s="3117"/>
    </row>
    <row r="365" spans="1:26" ht="12" customHeight="1" x14ac:dyDescent="0.25">
      <c r="A365" s="1688"/>
      <c r="B365" s="1688"/>
      <c r="C365" s="1688"/>
      <c r="D365" s="1688"/>
      <c r="E365" s="1688"/>
      <c r="F365" s="1688"/>
      <c r="G365" s="1688"/>
      <c r="H365" s="1688"/>
      <c r="I365" s="1688"/>
      <c r="J365" s="1688"/>
      <c r="K365" s="1688"/>
      <c r="L365" s="1688"/>
      <c r="M365" s="1688"/>
      <c r="N365" s="1688"/>
      <c r="O365" s="1688"/>
      <c r="P365" s="3117"/>
      <c r="Q365" s="3117"/>
      <c r="R365" s="3117"/>
      <c r="S365" s="3117"/>
      <c r="T365" s="3117"/>
      <c r="U365" s="3117"/>
      <c r="V365" s="3117"/>
      <c r="W365" s="3117"/>
      <c r="X365" s="3117"/>
      <c r="Y365" s="3117"/>
      <c r="Z365" s="3117"/>
    </row>
    <row r="366" spans="1:26" ht="12" customHeight="1" x14ac:dyDescent="0.25">
      <c r="A366" s="1688"/>
      <c r="B366" s="1688"/>
      <c r="C366" s="1688"/>
      <c r="D366" s="1688"/>
      <c r="E366" s="1688"/>
      <c r="F366" s="1688"/>
      <c r="G366" s="1688"/>
      <c r="H366" s="1688"/>
      <c r="I366" s="1688"/>
      <c r="J366" s="1688"/>
      <c r="K366" s="1688"/>
      <c r="L366" s="1688"/>
      <c r="M366" s="1688"/>
      <c r="N366" s="1688"/>
      <c r="O366" s="1688"/>
      <c r="P366" s="3117"/>
      <c r="Q366" s="3117"/>
      <c r="R366" s="3117"/>
      <c r="S366" s="3117"/>
      <c r="T366" s="3117"/>
      <c r="U366" s="3117"/>
      <c r="V366" s="3117"/>
      <c r="W366" s="3117"/>
      <c r="X366" s="3117"/>
      <c r="Y366" s="3117"/>
      <c r="Z366" s="3117"/>
    </row>
    <row r="367" spans="1:26" ht="12" customHeight="1" x14ac:dyDescent="0.25">
      <c r="A367" s="1688"/>
      <c r="B367" s="1688"/>
      <c r="C367" s="1688"/>
      <c r="D367" s="1688"/>
      <c r="E367" s="1688"/>
      <c r="F367" s="1688"/>
      <c r="G367" s="1688"/>
      <c r="H367" s="1688"/>
      <c r="I367" s="1688"/>
      <c r="J367" s="1688"/>
      <c r="K367" s="1688"/>
      <c r="L367" s="1688"/>
      <c r="M367" s="1688"/>
      <c r="N367" s="1688"/>
      <c r="O367" s="1688"/>
      <c r="P367" s="3117"/>
      <c r="Q367" s="3117"/>
      <c r="R367" s="3117"/>
      <c r="S367" s="3117"/>
      <c r="T367" s="3117"/>
      <c r="U367" s="3117"/>
      <c r="V367" s="3117"/>
      <c r="W367" s="3117"/>
      <c r="X367" s="3117"/>
      <c r="Y367" s="3117"/>
      <c r="Z367" s="3117"/>
    </row>
    <row r="368" spans="1:26" ht="12" customHeight="1" x14ac:dyDescent="0.25">
      <c r="A368" s="1688"/>
      <c r="B368" s="1688"/>
      <c r="C368" s="1688"/>
      <c r="D368" s="1688"/>
      <c r="E368" s="1688"/>
      <c r="F368" s="1688"/>
      <c r="G368" s="1688"/>
      <c r="H368" s="1688"/>
      <c r="I368" s="1688"/>
      <c r="J368" s="1688"/>
      <c r="K368" s="1688"/>
      <c r="L368" s="1688"/>
      <c r="M368" s="1688"/>
      <c r="N368" s="1688"/>
      <c r="O368" s="1688"/>
      <c r="P368" s="3117"/>
      <c r="Q368" s="3117"/>
      <c r="R368" s="3117"/>
      <c r="S368" s="3117"/>
      <c r="T368" s="3117"/>
      <c r="U368" s="3117"/>
      <c r="V368" s="3117"/>
      <c r="W368" s="3117"/>
      <c r="X368" s="3117"/>
      <c r="Y368" s="3117"/>
      <c r="Z368" s="3117"/>
    </row>
    <row r="369" spans="1:26" ht="12" customHeight="1" x14ac:dyDescent="0.25">
      <c r="A369" s="1688"/>
      <c r="B369" s="1688"/>
      <c r="C369" s="1688"/>
      <c r="D369" s="1688"/>
      <c r="E369" s="1688"/>
      <c r="F369" s="1688"/>
      <c r="G369" s="1688"/>
      <c r="H369" s="1688"/>
      <c r="I369" s="1688"/>
      <c r="J369" s="1688"/>
      <c r="K369" s="1688"/>
      <c r="L369" s="1688"/>
      <c r="M369" s="1688"/>
      <c r="N369" s="1688"/>
      <c r="O369" s="1688"/>
      <c r="P369" s="3117"/>
      <c r="Q369" s="3117"/>
      <c r="R369" s="3117"/>
      <c r="S369" s="3117"/>
      <c r="T369" s="3117"/>
      <c r="U369" s="3117"/>
      <c r="V369" s="3117"/>
      <c r="W369" s="3117"/>
      <c r="X369" s="3117"/>
      <c r="Y369" s="3117"/>
      <c r="Z369" s="3117"/>
    </row>
    <row r="370" spans="1:26" ht="12" customHeight="1" x14ac:dyDescent="0.25">
      <c r="A370" s="1688"/>
      <c r="B370" s="1688"/>
      <c r="C370" s="1688"/>
      <c r="D370" s="1688"/>
      <c r="E370" s="1688"/>
      <c r="F370" s="1688"/>
      <c r="G370" s="1688"/>
      <c r="H370" s="1688"/>
      <c r="I370" s="1688"/>
      <c r="J370" s="1688"/>
      <c r="K370" s="1688"/>
      <c r="L370" s="1688"/>
      <c r="M370" s="1688"/>
      <c r="N370" s="1688"/>
      <c r="O370" s="1688"/>
      <c r="P370" s="3117"/>
      <c r="Q370" s="3117"/>
      <c r="R370" s="3117"/>
      <c r="S370" s="3117"/>
      <c r="T370" s="3117"/>
      <c r="U370" s="3117"/>
      <c r="V370" s="3117"/>
      <c r="W370" s="3117"/>
      <c r="X370" s="3117"/>
      <c r="Y370" s="3117"/>
      <c r="Z370" s="3117"/>
    </row>
    <row r="371" spans="1:26" ht="12" customHeight="1" x14ac:dyDescent="0.25">
      <c r="A371" s="1688"/>
      <c r="B371" s="1688"/>
      <c r="C371" s="1688"/>
      <c r="D371" s="1688"/>
      <c r="E371" s="1688"/>
      <c r="F371" s="1688"/>
      <c r="G371" s="1688"/>
      <c r="H371" s="1688"/>
      <c r="I371" s="1688"/>
      <c r="J371" s="1688"/>
      <c r="K371" s="1688"/>
      <c r="L371" s="1688"/>
      <c r="M371" s="1688"/>
      <c r="N371" s="1688"/>
      <c r="O371" s="1688"/>
      <c r="P371" s="3117"/>
      <c r="Q371" s="3117"/>
      <c r="R371" s="3117"/>
      <c r="S371" s="3117"/>
      <c r="T371" s="3117"/>
      <c r="U371" s="3117"/>
      <c r="V371" s="3117"/>
      <c r="W371" s="3117"/>
      <c r="X371" s="3117"/>
      <c r="Y371" s="3117"/>
      <c r="Z371" s="3117"/>
    </row>
    <row r="372" spans="1:26" ht="12" customHeight="1" x14ac:dyDescent="0.25">
      <c r="A372" s="1688"/>
      <c r="B372" s="1688"/>
      <c r="C372" s="1688"/>
      <c r="D372" s="1688"/>
      <c r="E372" s="1688"/>
      <c r="F372" s="1688"/>
      <c r="G372" s="1688"/>
      <c r="H372" s="1688"/>
      <c r="I372" s="1688"/>
      <c r="J372" s="1688"/>
      <c r="K372" s="1688"/>
      <c r="L372" s="1688"/>
      <c r="M372" s="1688"/>
      <c r="N372" s="1688"/>
      <c r="O372" s="1688"/>
      <c r="P372" s="3117"/>
      <c r="Q372" s="3117"/>
      <c r="R372" s="3117"/>
      <c r="S372" s="3117"/>
      <c r="T372" s="3117"/>
      <c r="U372" s="3117"/>
      <c r="V372" s="3117"/>
      <c r="W372" s="3117"/>
      <c r="X372" s="3117"/>
      <c r="Y372" s="3117"/>
      <c r="Z372" s="3117"/>
    </row>
    <row r="373" spans="1:26" ht="12" customHeight="1" x14ac:dyDescent="0.25">
      <c r="A373" s="1688"/>
      <c r="B373" s="1688"/>
      <c r="C373" s="1688"/>
      <c r="D373" s="1688"/>
      <c r="E373" s="1688"/>
      <c r="F373" s="1688"/>
      <c r="G373" s="1688"/>
      <c r="H373" s="1688"/>
      <c r="I373" s="1688"/>
      <c r="J373" s="1688"/>
      <c r="K373" s="1688"/>
      <c r="L373" s="1688"/>
      <c r="M373" s="1688"/>
      <c r="N373" s="1688"/>
      <c r="O373" s="1688"/>
      <c r="P373" s="3117"/>
      <c r="Q373" s="3117"/>
      <c r="R373" s="3117"/>
      <c r="S373" s="3117"/>
      <c r="T373" s="3117"/>
      <c r="U373" s="3117"/>
      <c r="V373" s="3117"/>
      <c r="W373" s="3117"/>
      <c r="X373" s="3117"/>
      <c r="Y373" s="3117"/>
      <c r="Z373" s="3117"/>
    </row>
    <row r="374" spans="1:26" ht="12" customHeight="1" x14ac:dyDescent="0.25">
      <c r="A374" s="1688"/>
      <c r="B374" s="1688"/>
      <c r="C374" s="1688"/>
      <c r="D374" s="1688"/>
      <c r="E374" s="1688"/>
      <c r="F374" s="1688"/>
      <c r="G374" s="1688"/>
      <c r="H374" s="1688"/>
      <c r="I374" s="1688"/>
      <c r="J374" s="1688"/>
      <c r="K374" s="1688"/>
      <c r="L374" s="1688"/>
      <c r="M374" s="1688"/>
      <c r="N374" s="1688"/>
      <c r="O374" s="1688"/>
      <c r="P374" s="3117"/>
      <c r="Q374" s="3117"/>
      <c r="R374" s="3117"/>
      <c r="S374" s="3117"/>
      <c r="T374" s="3117"/>
      <c r="U374" s="3117"/>
      <c r="V374" s="3117"/>
      <c r="W374" s="3117"/>
      <c r="X374" s="3117"/>
      <c r="Y374" s="3117"/>
      <c r="Z374" s="3117"/>
    </row>
    <row r="375" spans="1:26" ht="12" customHeight="1" x14ac:dyDescent="0.25">
      <c r="A375" s="1688"/>
      <c r="B375" s="1688"/>
      <c r="C375" s="1688"/>
      <c r="D375" s="1688"/>
      <c r="E375" s="1688"/>
      <c r="F375" s="1688"/>
      <c r="G375" s="1688"/>
      <c r="H375" s="1688"/>
      <c r="I375" s="1688"/>
      <c r="J375" s="1688"/>
      <c r="K375" s="1688"/>
      <c r="L375" s="1688"/>
      <c r="M375" s="1688"/>
      <c r="N375" s="1688"/>
      <c r="O375" s="1688"/>
      <c r="P375" s="3117"/>
      <c r="Q375" s="3117"/>
      <c r="R375" s="3117"/>
      <c r="S375" s="3117"/>
      <c r="T375" s="3117"/>
      <c r="U375" s="3117"/>
      <c r="V375" s="3117"/>
      <c r="W375" s="3117"/>
      <c r="X375" s="3117"/>
      <c r="Y375" s="3117"/>
      <c r="Z375" s="3117"/>
    </row>
    <row r="376" spans="1:26" ht="12" customHeight="1" x14ac:dyDescent="0.25">
      <c r="A376" s="1688"/>
      <c r="B376" s="1688"/>
      <c r="C376" s="1688"/>
      <c r="D376" s="1688"/>
      <c r="E376" s="1688"/>
      <c r="F376" s="1688"/>
      <c r="G376" s="1688"/>
      <c r="H376" s="1688"/>
      <c r="I376" s="1688"/>
      <c r="J376" s="1688"/>
      <c r="K376" s="1688"/>
      <c r="L376" s="1688"/>
      <c r="M376" s="1688"/>
      <c r="N376" s="1688"/>
      <c r="O376" s="1688"/>
      <c r="P376" s="3117"/>
      <c r="Q376" s="3117"/>
      <c r="R376" s="3117"/>
      <c r="S376" s="3117"/>
      <c r="T376" s="3117"/>
      <c r="U376" s="3117"/>
      <c r="V376" s="3117"/>
      <c r="W376" s="3117"/>
      <c r="X376" s="3117"/>
      <c r="Y376" s="3117"/>
      <c r="Z376" s="3117"/>
    </row>
    <row r="377" spans="1:26" ht="12" customHeight="1" x14ac:dyDescent="0.25">
      <c r="A377" s="1688"/>
      <c r="B377" s="1688"/>
      <c r="C377" s="1688"/>
      <c r="D377" s="1688"/>
      <c r="E377" s="1688"/>
      <c r="F377" s="1688"/>
      <c r="G377" s="1688"/>
      <c r="H377" s="1688"/>
      <c r="I377" s="1688"/>
      <c r="J377" s="1688"/>
      <c r="K377" s="1688"/>
      <c r="L377" s="1688"/>
      <c r="M377" s="1688"/>
      <c r="N377" s="1688"/>
      <c r="O377" s="1688"/>
      <c r="P377" s="3117"/>
      <c r="Q377" s="3117"/>
      <c r="R377" s="3117"/>
      <c r="S377" s="3117"/>
      <c r="T377" s="3117"/>
      <c r="U377" s="3117"/>
      <c r="V377" s="3117"/>
      <c r="W377" s="3117"/>
      <c r="X377" s="3117"/>
      <c r="Y377" s="3117"/>
      <c r="Z377" s="3117"/>
    </row>
    <row r="378" spans="1:26" ht="12" customHeight="1" x14ac:dyDescent="0.25">
      <c r="A378" s="1688"/>
      <c r="B378" s="1688"/>
      <c r="C378" s="1688"/>
      <c r="D378" s="1688"/>
      <c r="E378" s="1688"/>
      <c r="F378" s="1688"/>
      <c r="G378" s="1688"/>
      <c r="H378" s="1688"/>
      <c r="I378" s="1688"/>
      <c r="J378" s="1688"/>
      <c r="K378" s="1688"/>
      <c r="L378" s="1688"/>
      <c r="M378" s="1688"/>
      <c r="N378" s="1688"/>
      <c r="O378" s="1688"/>
      <c r="P378" s="3117"/>
      <c r="Q378" s="3117"/>
      <c r="R378" s="3117"/>
      <c r="S378" s="3117"/>
      <c r="T378" s="3117"/>
      <c r="U378" s="3117"/>
      <c r="V378" s="3117"/>
      <c r="W378" s="3117"/>
      <c r="X378" s="3117"/>
      <c r="Y378" s="3117"/>
      <c r="Z378" s="3117"/>
    </row>
    <row r="379" spans="1:26" ht="12" customHeight="1" x14ac:dyDescent="0.25">
      <c r="A379" s="1688"/>
      <c r="B379" s="1688"/>
      <c r="C379" s="1688"/>
      <c r="D379" s="1688"/>
      <c r="E379" s="1688"/>
      <c r="F379" s="1688"/>
      <c r="G379" s="1688"/>
      <c r="H379" s="1688"/>
      <c r="I379" s="1688"/>
      <c r="J379" s="1688"/>
      <c r="K379" s="1688"/>
      <c r="L379" s="1688"/>
      <c r="M379" s="1688"/>
      <c r="N379" s="1688"/>
      <c r="O379" s="1688"/>
      <c r="P379" s="3117"/>
      <c r="Q379" s="3117"/>
      <c r="R379" s="3117"/>
      <c r="S379" s="3117"/>
      <c r="T379" s="3117"/>
      <c r="U379" s="3117"/>
      <c r="V379" s="3117"/>
      <c r="W379" s="3117"/>
      <c r="X379" s="3117"/>
      <c r="Y379" s="3117"/>
      <c r="Z379" s="3117"/>
    </row>
    <row r="380" spans="1:26" ht="12" customHeight="1" x14ac:dyDescent="0.25">
      <c r="A380" s="1688"/>
      <c r="B380" s="1688"/>
      <c r="C380" s="1688"/>
      <c r="D380" s="1688"/>
      <c r="E380" s="1688"/>
      <c r="F380" s="1688"/>
      <c r="G380" s="1688"/>
      <c r="H380" s="1688"/>
      <c r="I380" s="1688"/>
      <c r="J380" s="1688"/>
      <c r="K380" s="1688"/>
      <c r="L380" s="1688"/>
      <c r="M380" s="1688"/>
      <c r="N380" s="1688"/>
      <c r="O380" s="1688"/>
      <c r="P380" s="3117"/>
      <c r="Q380" s="3117"/>
      <c r="R380" s="3117"/>
      <c r="S380" s="3117"/>
      <c r="T380" s="3117"/>
      <c r="U380" s="3117"/>
      <c r="V380" s="3117"/>
      <c r="W380" s="3117"/>
      <c r="X380" s="3117"/>
      <c r="Y380" s="3117"/>
      <c r="Z380" s="3117"/>
    </row>
    <row r="381" spans="1:26" ht="12" customHeight="1" x14ac:dyDescent="0.25">
      <c r="A381" s="1688"/>
      <c r="B381" s="1688"/>
      <c r="C381" s="1688"/>
      <c r="D381" s="1688"/>
      <c r="E381" s="1688"/>
      <c r="F381" s="1688"/>
      <c r="G381" s="1688"/>
      <c r="H381" s="1688"/>
      <c r="I381" s="1688"/>
      <c r="J381" s="1688"/>
      <c r="K381" s="1688"/>
      <c r="L381" s="1688"/>
      <c r="M381" s="1688"/>
      <c r="N381" s="1688"/>
      <c r="O381" s="1688"/>
      <c r="P381" s="3117"/>
      <c r="Q381" s="3117"/>
      <c r="R381" s="3117"/>
      <c r="S381" s="3117"/>
      <c r="T381" s="3117"/>
      <c r="U381" s="3117"/>
      <c r="V381" s="3117"/>
      <c r="W381" s="3117"/>
      <c r="X381" s="3117"/>
      <c r="Y381" s="3117"/>
      <c r="Z381" s="3117"/>
    </row>
    <row r="382" spans="1:26" ht="12" customHeight="1" x14ac:dyDescent="0.25">
      <c r="A382" s="1688"/>
      <c r="B382" s="1688"/>
      <c r="C382" s="1688"/>
      <c r="D382" s="1688"/>
      <c r="E382" s="1688"/>
      <c r="F382" s="1688"/>
      <c r="G382" s="1688"/>
      <c r="H382" s="1688"/>
      <c r="I382" s="1688"/>
      <c r="J382" s="1688"/>
      <c r="K382" s="1688"/>
      <c r="L382" s="1688"/>
      <c r="M382" s="1688"/>
      <c r="N382" s="1688"/>
      <c r="O382" s="1688"/>
      <c r="P382" s="3117"/>
      <c r="Q382" s="3117"/>
      <c r="R382" s="3117"/>
      <c r="S382" s="3117"/>
      <c r="T382" s="3117"/>
      <c r="U382" s="3117"/>
      <c r="V382" s="3117"/>
      <c r="W382" s="3117"/>
      <c r="X382" s="3117"/>
      <c r="Y382" s="3117"/>
      <c r="Z382" s="3117"/>
    </row>
    <row r="383" spans="1:26" ht="12" customHeight="1" x14ac:dyDescent="0.25">
      <c r="A383" s="1688"/>
      <c r="B383" s="1688"/>
      <c r="C383" s="1688"/>
      <c r="D383" s="1688"/>
      <c r="E383" s="1688"/>
      <c r="F383" s="1688"/>
      <c r="G383" s="1688"/>
      <c r="H383" s="1688"/>
      <c r="I383" s="1688"/>
      <c r="J383" s="1688"/>
      <c r="K383" s="1688"/>
      <c r="L383" s="1688"/>
      <c r="M383" s="1688"/>
      <c r="N383" s="1688"/>
      <c r="O383" s="1688"/>
      <c r="P383" s="3117"/>
      <c r="Q383" s="3117"/>
      <c r="R383" s="3117"/>
      <c r="S383" s="3117"/>
      <c r="T383" s="3117"/>
      <c r="U383" s="3117"/>
      <c r="V383" s="3117"/>
      <c r="W383" s="3117"/>
      <c r="X383" s="3117"/>
      <c r="Y383" s="3117"/>
      <c r="Z383" s="3117"/>
    </row>
    <row r="384" spans="1:26" ht="12" customHeight="1" x14ac:dyDescent="0.25">
      <c r="A384" s="1688"/>
      <c r="B384" s="1688"/>
      <c r="C384" s="1688"/>
      <c r="D384" s="1688"/>
      <c r="E384" s="1688"/>
      <c r="F384" s="1688"/>
      <c r="G384" s="1688"/>
      <c r="H384" s="1688"/>
      <c r="I384" s="1688"/>
      <c r="J384" s="1688"/>
      <c r="K384" s="1688"/>
      <c r="L384" s="1688"/>
      <c r="M384" s="1688"/>
      <c r="N384" s="1688"/>
      <c r="O384" s="1688"/>
      <c r="P384" s="3117"/>
      <c r="Q384" s="3117"/>
      <c r="R384" s="3117"/>
      <c r="S384" s="3117"/>
      <c r="T384" s="3117"/>
      <c r="U384" s="3117"/>
      <c r="V384" s="3117"/>
      <c r="W384" s="3117"/>
      <c r="X384" s="3117"/>
      <c r="Y384" s="3117"/>
      <c r="Z384" s="3117"/>
    </row>
    <row r="385" spans="1:26" ht="12" customHeight="1" x14ac:dyDescent="0.25">
      <c r="A385" s="1688"/>
      <c r="B385" s="1688"/>
      <c r="C385" s="1688"/>
      <c r="D385" s="1688"/>
      <c r="E385" s="1688"/>
      <c r="F385" s="1688"/>
      <c r="G385" s="1688"/>
      <c r="H385" s="1688"/>
      <c r="I385" s="1688"/>
      <c r="J385" s="1688"/>
      <c r="K385" s="1688"/>
      <c r="L385" s="1688"/>
      <c r="M385" s="1688"/>
      <c r="N385" s="1688"/>
      <c r="O385" s="1688"/>
      <c r="P385" s="3117"/>
      <c r="Q385" s="3117"/>
      <c r="R385" s="3117"/>
      <c r="S385" s="3117"/>
      <c r="T385" s="3117"/>
      <c r="U385" s="3117"/>
      <c r="V385" s="3117"/>
      <c r="W385" s="3117"/>
      <c r="X385" s="3117"/>
      <c r="Y385" s="3117"/>
      <c r="Z385" s="3117"/>
    </row>
    <row r="386" spans="1:26" ht="12" customHeight="1" x14ac:dyDescent="0.25">
      <c r="A386" s="1688"/>
      <c r="B386" s="1688"/>
      <c r="C386" s="1688"/>
      <c r="D386" s="1688"/>
      <c r="E386" s="1688"/>
      <c r="F386" s="1688"/>
      <c r="G386" s="1688"/>
      <c r="H386" s="1688"/>
      <c r="I386" s="1688"/>
      <c r="J386" s="1688"/>
      <c r="K386" s="1688"/>
      <c r="L386" s="1688"/>
      <c r="M386" s="1688"/>
      <c r="N386" s="1688"/>
      <c r="O386" s="1688"/>
      <c r="P386" s="3117"/>
      <c r="Q386" s="3117"/>
      <c r="R386" s="3117"/>
      <c r="S386" s="3117"/>
      <c r="T386" s="3117"/>
      <c r="U386" s="3117"/>
      <c r="V386" s="3117"/>
      <c r="W386" s="3117"/>
      <c r="X386" s="3117"/>
      <c r="Y386" s="3117"/>
      <c r="Z386" s="3117"/>
    </row>
    <row r="387" spans="1:26" ht="12" customHeight="1" x14ac:dyDescent="0.25">
      <c r="A387" s="1688"/>
      <c r="B387" s="1688"/>
      <c r="C387" s="1688"/>
      <c r="D387" s="1688"/>
      <c r="E387" s="1688"/>
      <c r="F387" s="1688"/>
      <c r="G387" s="1688"/>
      <c r="H387" s="1688"/>
      <c r="I387" s="1688"/>
      <c r="J387" s="1688"/>
      <c r="K387" s="1688"/>
      <c r="L387" s="1688"/>
      <c r="M387" s="1688"/>
      <c r="N387" s="1688"/>
      <c r="O387" s="1688"/>
      <c r="P387" s="3117"/>
      <c r="Q387" s="3117"/>
      <c r="R387" s="3117"/>
      <c r="S387" s="3117"/>
      <c r="T387" s="3117"/>
      <c r="U387" s="3117"/>
      <c r="V387" s="3117"/>
      <c r="W387" s="3117"/>
      <c r="X387" s="3117"/>
      <c r="Y387" s="3117"/>
      <c r="Z387" s="3117"/>
    </row>
    <row r="388" spans="1:26" ht="12" customHeight="1" x14ac:dyDescent="0.25">
      <c r="A388" s="1688"/>
      <c r="B388" s="1688"/>
      <c r="C388" s="1688"/>
      <c r="D388" s="1688"/>
      <c r="E388" s="1688"/>
      <c r="F388" s="1688"/>
      <c r="G388" s="1688"/>
      <c r="H388" s="1688"/>
      <c r="I388" s="1688"/>
      <c r="J388" s="1688"/>
      <c r="K388" s="1688"/>
      <c r="L388" s="1688"/>
      <c r="M388" s="1688"/>
      <c r="N388" s="1688"/>
      <c r="O388" s="1688"/>
      <c r="P388" s="3117"/>
      <c r="Q388" s="3117"/>
      <c r="R388" s="3117"/>
      <c r="S388" s="3117"/>
      <c r="T388" s="3117"/>
      <c r="U388" s="3117"/>
      <c r="V388" s="3117"/>
      <c r="W388" s="3117"/>
      <c r="X388" s="3117"/>
      <c r="Y388" s="3117"/>
      <c r="Z388" s="3117"/>
    </row>
    <row r="389" spans="1:26" ht="12" customHeight="1" x14ac:dyDescent="0.25">
      <c r="A389" s="1688"/>
      <c r="B389" s="1688"/>
      <c r="C389" s="1688"/>
      <c r="D389" s="1688"/>
      <c r="E389" s="1688"/>
      <c r="F389" s="1688"/>
      <c r="G389" s="1688"/>
      <c r="H389" s="1688"/>
      <c r="I389" s="1688"/>
      <c r="J389" s="1688"/>
      <c r="K389" s="1688"/>
      <c r="L389" s="1688"/>
      <c r="M389" s="1688"/>
      <c r="N389" s="1688"/>
      <c r="O389" s="1688"/>
      <c r="P389" s="3117"/>
      <c r="Q389" s="3117"/>
      <c r="R389" s="3117"/>
      <c r="S389" s="3117"/>
      <c r="T389" s="3117"/>
      <c r="U389" s="3117"/>
      <c r="V389" s="3117"/>
      <c r="W389" s="3117"/>
      <c r="X389" s="3117"/>
      <c r="Y389" s="3117"/>
      <c r="Z389" s="3117"/>
    </row>
    <row r="390" spans="1:26" ht="12" customHeight="1" x14ac:dyDescent="0.25">
      <c r="A390" s="1688"/>
      <c r="B390" s="1688"/>
      <c r="C390" s="1688"/>
      <c r="D390" s="1688"/>
      <c r="E390" s="1688"/>
      <c r="F390" s="1688"/>
      <c r="G390" s="1688"/>
      <c r="H390" s="1688"/>
      <c r="I390" s="1688"/>
      <c r="J390" s="1688"/>
      <c r="K390" s="1688"/>
      <c r="L390" s="1688"/>
      <c r="M390" s="1688"/>
      <c r="N390" s="1688"/>
      <c r="O390" s="1688"/>
      <c r="P390" s="3117"/>
      <c r="Q390" s="3117"/>
      <c r="R390" s="3117"/>
      <c r="S390" s="3117"/>
      <c r="T390" s="3117"/>
      <c r="U390" s="3117"/>
      <c r="V390" s="3117"/>
      <c r="W390" s="3117"/>
      <c r="X390" s="3117"/>
      <c r="Y390" s="3117"/>
      <c r="Z390" s="3117"/>
    </row>
    <row r="391" spans="1:26" ht="12" customHeight="1" x14ac:dyDescent="0.25">
      <c r="A391" s="1688"/>
      <c r="B391" s="1688"/>
      <c r="C391" s="1688"/>
      <c r="D391" s="1688"/>
      <c r="E391" s="1688"/>
      <c r="F391" s="1688"/>
      <c r="G391" s="1688"/>
      <c r="H391" s="1688"/>
      <c r="I391" s="1688"/>
      <c r="J391" s="1688"/>
      <c r="K391" s="1688"/>
      <c r="L391" s="1688"/>
      <c r="M391" s="1688"/>
      <c r="N391" s="1688"/>
      <c r="O391" s="1688"/>
      <c r="P391" s="3117"/>
      <c r="Q391" s="3117"/>
      <c r="R391" s="3117"/>
      <c r="S391" s="3117"/>
      <c r="T391" s="3117"/>
      <c r="U391" s="3117"/>
      <c r="V391" s="3117"/>
      <c r="W391" s="3117"/>
      <c r="X391" s="3117"/>
      <c r="Y391" s="3117"/>
      <c r="Z391" s="3117"/>
    </row>
    <row r="392" spans="1:26" ht="12" customHeight="1" x14ac:dyDescent="0.25">
      <c r="A392" s="1688"/>
      <c r="B392" s="1688"/>
      <c r="C392" s="1688"/>
      <c r="D392" s="1688"/>
      <c r="E392" s="1688"/>
      <c r="F392" s="1688"/>
      <c r="G392" s="1688"/>
      <c r="H392" s="1688"/>
      <c r="I392" s="1688"/>
      <c r="J392" s="1688"/>
      <c r="K392" s="1688"/>
      <c r="L392" s="1688"/>
      <c r="M392" s="1688"/>
      <c r="N392" s="1688"/>
      <c r="O392" s="1688"/>
      <c r="P392" s="3117"/>
      <c r="Q392" s="3117"/>
      <c r="R392" s="3117"/>
      <c r="S392" s="3117"/>
      <c r="T392" s="3117"/>
      <c r="U392" s="3117"/>
      <c r="V392" s="3117"/>
      <c r="W392" s="3117"/>
      <c r="X392" s="3117"/>
      <c r="Y392" s="3117"/>
      <c r="Z392" s="3117"/>
    </row>
    <row r="393" spans="1:26" ht="12" customHeight="1" x14ac:dyDescent="0.25">
      <c r="A393" s="1688"/>
      <c r="B393" s="1688"/>
      <c r="C393" s="1688"/>
      <c r="D393" s="1688"/>
      <c r="E393" s="1688"/>
      <c r="F393" s="1688"/>
      <c r="G393" s="1688"/>
      <c r="H393" s="1688"/>
      <c r="I393" s="1688"/>
      <c r="J393" s="1688"/>
      <c r="K393" s="1688"/>
      <c r="L393" s="1688"/>
      <c r="M393" s="1688"/>
      <c r="N393" s="1688"/>
      <c r="O393" s="1688"/>
      <c r="P393" s="3117"/>
      <c r="Q393" s="3117"/>
      <c r="R393" s="3117"/>
      <c r="S393" s="3117"/>
      <c r="T393" s="3117"/>
      <c r="U393" s="3117"/>
      <c r="V393" s="3117"/>
      <c r="W393" s="3117"/>
      <c r="X393" s="3117"/>
      <c r="Y393" s="3117"/>
      <c r="Z393" s="3117"/>
    </row>
    <row r="394" spans="1:26" ht="12" customHeight="1" x14ac:dyDescent="0.25">
      <c r="A394" s="1688"/>
      <c r="B394" s="1688"/>
      <c r="C394" s="1688"/>
      <c r="D394" s="1688"/>
      <c r="E394" s="1688"/>
      <c r="F394" s="1688"/>
      <c r="G394" s="1688"/>
      <c r="H394" s="1688"/>
      <c r="I394" s="1688"/>
      <c r="J394" s="1688"/>
      <c r="K394" s="1688"/>
      <c r="L394" s="1688"/>
      <c r="M394" s="1688"/>
      <c r="N394" s="1688"/>
      <c r="O394" s="1688"/>
      <c r="P394" s="3117"/>
      <c r="Q394" s="3117"/>
      <c r="R394" s="3117"/>
      <c r="S394" s="3117"/>
      <c r="T394" s="3117"/>
      <c r="U394" s="3117"/>
      <c r="V394" s="3117"/>
      <c r="W394" s="3117"/>
      <c r="X394" s="3117"/>
      <c r="Y394" s="3117"/>
      <c r="Z394" s="3117"/>
    </row>
    <row r="395" spans="1:26" ht="12" customHeight="1" x14ac:dyDescent="0.25">
      <c r="A395" s="1688"/>
      <c r="B395" s="1688"/>
      <c r="C395" s="1688"/>
      <c r="D395" s="1688"/>
      <c r="E395" s="1688"/>
      <c r="F395" s="1688"/>
      <c r="G395" s="1688"/>
      <c r="H395" s="1688"/>
      <c r="I395" s="1688"/>
      <c r="J395" s="1688"/>
      <c r="K395" s="1688"/>
      <c r="L395" s="1688"/>
      <c r="M395" s="1688"/>
      <c r="N395" s="1688"/>
      <c r="O395" s="1688"/>
      <c r="P395" s="3117"/>
      <c r="Q395" s="3117"/>
      <c r="R395" s="3117"/>
      <c r="S395" s="3117"/>
      <c r="T395" s="3117"/>
      <c r="U395" s="3117"/>
      <c r="V395" s="3117"/>
      <c r="W395" s="3117"/>
      <c r="X395" s="3117"/>
      <c r="Y395" s="3117"/>
      <c r="Z395" s="3117"/>
    </row>
    <row r="396" spans="1:26" ht="12" customHeight="1" x14ac:dyDescent="0.25">
      <c r="A396" s="1688"/>
      <c r="B396" s="1688"/>
      <c r="C396" s="1688"/>
      <c r="D396" s="1688"/>
      <c r="E396" s="1688"/>
      <c r="F396" s="1688"/>
      <c r="G396" s="1688"/>
      <c r="H396" s="1688"/>
      <c r="I396" s="1688"/>
      <c r="J396" s="1688"/>
      <c r="K396" s="1688"/>
      <c r="L396" s="1688"/>
      <c r="M396" s="1688"/>
      <c r="N396" s="1688"/>
      <c r="O396" s="1688"/>
      <c r="P396" s="3117"/>
      <c r="Q396" s="3117"/>
      <c r="R396" s="3117"/>
      <c r="S396" s="3117"/>
      <c r="T396" s="3117"/>
      <c r="U396" s="3117"/>
      <c r="V396" s="3117"/>
      <c r="W396" s="3117"/>
      <c r="X396" s="3117"/>
      <c r="Y396" s="3117"/>
      <c r="Z396" s="3117"/>
    </row>
    <row r="397" spans="1:26" ht="12" customHeight="1" x14ac:dyDescent="0.25">
      <c r="A397" s="1688"/>
      <c r="B397" s="1688"/>
      <c r="C397" s="1688"/>
      <c r="D397" s="1688"/>
      <c r="E397" s="1688"/>
      <c r="F397" s="1688"/>
      <c r="G397" s="1688"/>
      <c r="H397" s="1688"/>
      <c r="I397" s="1688"/>
      <c r="J397" s="1688"/>
      <c r="K397" s="1688"/>
      <c r="L397" s="1688"/>
      <c r="M397" s="1688"/>
      <c r="N397" s="1688"/>
      <c r="O397" s="1688"/>
      <c r="P397" s="3117"/>
      <c r="Q397" s="3117"/>
      <c r="R397" s="3117"/>
      <c r="S397" s="3117"/>
      <c r="T397" s="3117"/>
      <c r="U397" s="3117"/>
      <c r="V397" s="3117"/>
      <c r="W397" s="3117"/>
      <c r="X397" s="3117"/>
      <c r="Y397" s="3117"/>
      <c r="Z397" s="3117"/>
    </row>
    <row r="398" spans="1:26" ht="12" customHeight="1" x14ac:dyDescent="0.25">
      <c r="A398" s="1688"/>
      <c r="B398" s="1688"/>
      <c r="C398" s="1688"/>
      <c r="D398" s="1688"/>
      <c r="E398" s="1688"/>
      <c r="F398" s="1688"/>
      <c r="G398" s="1688"/>
      <c r="H398" s="1688"/>
      <c r="I398" s="1688"/>
      <c r="J398" s="1688"/>
      <c r="K398" s="1688"/>
      <c r="L398" s="1688"/>
      <c r="M398" s="1688"/>
      <c r="N398" s="1688"/>
      <c r="O398" s="1688"/>
      <c r="P398" s="3117"/>
      <c r="Q398" s="3117"/>
      <c r="R398" s="3117"/>
      <c r="S398" s="3117"/>
      <c r="T398" s="3117"/>
      <c r="U398" s="3117"/>
      <c r="V398" s="3117"/>
      <c r="W398" s="3117"/>
      <c r="X398" s="3117"/>
      <c r="Y398" s="3117"/>
      <c r="Z398" s="3117"/>
    </row>
    <row r="399" spans="1:26" ht="12" customHeight="1" x14ac:dyDescent="0.25">
      <c r="A399" s="1688"/>
      <c r="B399" s="1688"/>
      <c r="C399" s="1688"/>
      <c r="D399" s="1688"/>
      <c r="E399" s="1688"/>
      <c r="F399" s="1688"/>
      <c r="G399" s="1688"/>
      <c r="H399" s="1688"/>
      <c r="I399" s="1688"/>
      <c r="J399" s="1688"/>
      <c r="K399" s="1688"/>
      <c r="L399" s="1688"/>
      <c r="M399" s="1688"/>
      <c r="N399" s="1688"/>
      <c r="O399" s="1688"/>
      <c r="P399" s="3117"/>
      <c r="Q399" s="3117"/>
      <c r="R399" s="3117"/>
      <c r="S399" s="3117"/>
      <c r="T399" s="3117"/>
      <c r="U399" s="3117"/>
      <c r="V399" s="3117"/>
      <c r="W399" s="3117"/>
      <c r="X399" s="3117"/>
      <c r="Y399" s="3117"/>
      <c r="Z399" s="3117"/>
    </row>
    <row r="400" spans="1:26" ht="12" customHeight="1" x14ac:dyDescent="0.25">
      <c r="A400" s="1688"/>
      <c r="B400" s="1688"/>
      <c r="C400" s="1688"/>
      <c r="D400" s="1688"/>
      <c r="E400" s="1688"/>
      <c r="F400" s="1688"/>
      <c r="G400" s="1688"/>
      <c r="H400" s="1688"/>
      <c r="I400" s="1688"/>
      <c r="J400" s="1688"/>
      <c r="K400" s="1688"/>
      <c r="L400" s="1688"/>
      <c r="M400" s="1688"/>
      <c r="N400" s="1688"/>
      <c r="O400" s="1688"/>
      <c r="P400" s="3117"/>
      <c r="Q400" s="3117"/>
      <c r="R400" s="3117"/>
      <c r="S400" s="3117"/>
      <c r="T400" s="3117"/>
      <c r="U400" s="3117"/>
      <c r="V400" s="3117"/>
      <c r="W400" s="3117"/>
      <c r="X400" s="3117"/>
      <c r="Y400" s="3117"/>
      <c r="Z400" s="3117"/>
    </row>
    <row r="401" spans="1:26" ht="12" customHeight="1" x14ac:dyDescent="0.25">
      <c r="A401" s="1688"/>
      <c r="B401" s="1688"/>
      <c r="C401" s="1688"/>
      <c r="D401" s="1688"/>
      <c r="E401" s="1688"/>
      <c r="F401" s="1688"/>
      <c r="G401" s="1688"/>
      <c r="H401" s="1688"/>
      <c r="I401" s="1688"/>
      <c r="J401" s="1688"/>
      <c r="K401" s="1688"/>
      <c r="L401" s="1688"/>
      <c r="M401" s="1688"/>
      <c r="N401" s="1688"/>
      <c r="O401" s="1688"/>
      <c r="P401" s="3117"/>
      <c r="Q401" s="3117"/>
      <c r="R401" s="3117"/>
      <c r="S401" s="3117"/>
      <c r="T401" s="3117"/>
      <c r="U401" s="3117"/>
      <c r="V401" s="3117"/>
      <c r="W401" s="3117"/>
      <c r="X401" s="3117"/>
      <c r="Y401" s="3117"/>
      <c r="Z401" s="3117"/>
    </row>
    <row r="402" spans="1:26" ht="12" customHeight="1" x14ac:dyDescent="0.25">
      <c r="A402" s="1688"/>
      <c r="B402" s="1688"/>
      <c r="C402" s="1688"/>
      <c r="D402" s="1688"/>
      <c r="E402" s="1688"/>
      <c r="F402" s="1688"/>
      <c r="G402" s="1688"/>
      <c r="H402" s="1688"/>
      <c r="I402" s="1688"/>
      <c r="J402" s="1688"/>
      <c r="K402" s="1688"/>
      <c r="L402" s="1688"/>
      <c r="M402" s="1688"/>
      <c r="N402" s="1688"/>
      <c r="O402" s="1688"/>
      <c r="P402" s="3117"/>
      <c r="Q402" s="3117"/>
      <c r="R402" s="3117"/>
      <c r="S402" s="3117"/>
      <c r="T402" s="3117"/>
      <c r="U402" s="3117"/>
      <c r="V402" s="3117"/>
      <c r="W402" s="3117"/>
      <c r="X402" s="3117"/>
      <c r="Y402" s="3117"/>
      <c r="Z402" s="3117"/>
    </row>
    <row r="403" spans="1:26" ht="12" customHeight="1" x14ac:dyDescent="0.25">
      <c r="A403" s="1688"/>
      <c r="B403" s="1688"/>
      <c r="C403" s="1688"/>
      <c r="D403" s="1688"/>
      <c r="E403" s="1688"/>
      <c r="F403" s="1688"/>
      <c r="G403" s="1688"/>
      <c r="H403" s="1688"/>
      <c r="I403" s="1688"/>
      <c r="J403" s="1688"/>
      <c r="K403" s="1688"/>
      <c r="L403" s="1688"/>
      <c r="M403" s="1688"/>
      <c r="N403" s="1688"/>
      <c r="O403" s="1688"/>
      <c r="P403" s="3117"/>
      <c r="Q403" s="3117"/>
      <c r="R403" s="3117"/>
      <c r="S403" s="3117"/>
      <c r="T403" s="3117"/>
      <c r="U403" s="3117"/>
      <c r="V403" s="3117"/>
      <c r="W403" s="3117"/>
      <c r="X403" s="3117"/>
      <c r="Y403" s="3117"/>
      <c r="Z403" s="3117"/>
    </row>
    <row r="404" spans="1:26" ht="12" customHeight="1" x14ac:dyDescent="0.25">
      <c r="A404" s="1688"/>
      <c r="B404" s="1688"/>
      <c r="C404" s="1688"/>
      <c r="D404" s="1688"/>
      <c r="E404" s="1688"/>
      <c r="F404" s="1688"/>
      <c r="G404" s="1688"/>
      <c r="H404" s="1688"/>
      <c r="I404" s="1688"/>
      <c r="J404" s="1688"/>
      <c r="K404" s="1688"/>
      <c r="L404" s="1688"/>
      <c r="M404" s="1688"/>
      <c r="N404" s="1688"/>
      <c r="O404" s="1688"/>
      <c r="P404" s="3117"/>
      <c r="Q404" s="3117"/>
      <c r="R404" s="3117"/>
      <c r="S404" s="3117"/>
      <c r="T404" s="3117"/>
      <c r="U404" s="3117"/>
      <c r="V404" s="3117"/>
      <c r="W404" s="3117"/>
      <c r="X404" s="3117"/>
      <c r="Y404" s="3117"/>
      <c r="Z404" s="3117"/>
    </row>
    <row r="405" spans="1:26" ht="12" customHeight="1" x14ac:dyDescent="0.25">
      <c r="A405" s="1688"/>
      <c r="B405" s="1688"/>
      <c r="C405" s="1688"/>
      <c r="D405" s="1688"/>
      <c r="E405" s="1688"/>
      <c r="F405" s="1688"/>
      <c r="G405" s="1688"/>
      <c r="H405" s="1688"/>
      <c r="I405" s="1688"/>
      <c r="J405" s="1688"/>
      <c r="K405" s="1688"/>
      <c r="L405" s="1688"/>
      <c r="M405" s="1688"/>
      <c r="N405" s="1688"/>
      <c r="O405" s="1688"/>
      <c r="P405" s="3117"/>
      <c r="Q405" s="3117"/>
      <c r="R405" s="3117"/>
      <c r="S405" s="3117"/>
      <c r="T405" s="3117"/>
      <c r="U405" s="3117"/>
      <c r="V405" s="3117"/>
      <c r="W405" s="3117"/>
      <c r="X405" s="3117"/>
      <c r="Y405" s="3117"/>
      <c r="Z405" s="3117"/>
    </row>
    <row r="406" spans="1:26" ht="12" customHeight="1" x14ac:dyDescent="0.25">
      <c r="A406" s="1688"/>
      <c r="B406" s="1688"/>
      <c r="C406" s="1688"/>
      <c r="D406" s="1688"/>
      <c r="E406" s="1688"/>
      <c r="F406" s="1688"/>
      <c r="G406" s="1688"/>
      <c r="H406" s="1688"/>
      <c r="I406" s="1688"/>
      <c r="J406" s="1688"/>
      <c r="K406" s="1688"/>
      <c r="L406" s="1688"/>
      <c r="M406" s="1688"/>
      <c r="N406" s="1688"/>
      <c r="O406" s="1688"/>
      <c r="P406" s="3117"/>
      <c r="Q406" s="3117"/>
      <c r="R406" s="3117"/>
      <c r="S406" s="3117"/>
      <c r="T406" s="3117"/>
      <c r="U406" s="3117"/>
      <c r="V406" s="3117"/>
      <c r="W406" s="3117"/>
      <c r="X406" s="3117"/>
      <c r="Y406" s="3117"/>
      <c r="Z406" s="3117"/>
    </row>
    <row r="407" spans="1:26" ht="12" customHeight="1" x14ac:dyDescent="0.25">
      <c r="A407" s="1688"/>
      <c r="B407" s="1688"/>
      <c r="C407" s="1688"/>
      <c r="D407" s="1688"/>
      <c r="E407" s="1688"/>
      <c r="F407" s="1688"/>
      <c r="G407" s="1688"/>
      <c r="H407" s="1688"/>
      <c r="I407" s="1688"/>
      <c r="J407" s="1688"/>
      <c r="K407" s="1688"/>
      <c r="L407" s="1688"/>
      <c r="M407" s="1688"/>
      <c r="N407" s="1688"/>
      <c r="O407" s="1688"/>
      <c r="P407" s="3117"/>
      <c r="Q407" s="3117"/>
      <c r="R407" s="3117"/>
      <c r="S407" s="3117"/>
      <c r="T407" s="3117"/>
      <c r="U407" s="3117"/>
      <c r="V407" s="3117"/>
      <c r="W407" s="3117"/>
      <c r="X407" s="3117"/>
      <c r="Y407" s="3117"/>
      <c r="Z407" s="3117"/>
    </row>
    <row r="408" spans="1:26" ht="12" customHeight="1" x14ac:dyDescent="0.25">
      <c r="A408" s="1688"/>
      <c r="B408" s="1688"/>
      <c r="C408" s="1688"/>
      <c r="D408" s="1688"/>
      <c r="E408" s="1688"/>
      <c r="F408" s="1688"/>
      <c r="G408" s="1688"/>
      <c r="H408" s="1688"/>
      <c r="I408" s="1688"/>
      <c r="J408" s="1688"/>
      <c r="K408" s="1688"/>
      <c r="L408" s="1688"/>
      <c r="M408" s="1688"/>
      <c r="N408" s="1688"/>
      <c r="O408" s="1688"/>
      <c r="P408" s="3117"/>
      <c r="Q408" s="3117"/>
      <c r="R408" s="3117"/>
      <c r="S408" s="3117"/>
      <c r="T408" s="3117"/>
      <c r="U408" s="3117"/>
      <c r="V408" s="3117"/>
      <c r="W408" s="3117"/>
      <c r="X408" s="3117"/>
      <c r="Y408" s="3117"/>
      <c r="Z408" s="3117"/>
    </row>
    <row r="409" spans="1:26" ht="12" customHeight="1" x14ac:dyDescent="0.25">
      <c r="A409" s="1688"/>
      <c r="B409" s="1688"/>
      <c r="C409" s="1688"/>
      <c r="D409" s="1688"/>
      <c r="E409" s="1688"/>
      <c r="F409" s="1688"/>
      <c r="G409" s="1688"/>
      <c r="H409" s="1688"/>
      <c r="I409" s="1688"/>
      <c r="J409" s="1688"/>
      <c r="K409" s="1688"/>
      <c r="L409" s="1688"/>
      <c r="M409" s="1688"/>
      <c r="N409" s="1688"/>
      <c r="O409" s="1688"/>
      <c r="P409" s="3117"/>
      <c r="Q409" s="3117"/>
      <c r="R409" s="3117"/>
      <c r="S409" s="3117"/>
      <c r="T409" s="3117"/>
      <c r="U409" s="3117"/>
      <c r="V409" s="3117"/>
      <c r="W409" s="3117"/>
      <c r="X409" s="3117"/>
      <c r="Y409" s="3117"/>
      <c r="Z409" s="3117"/>
    </row>
    <row r="410" spans="1:26" ht="12" customHeight="1" x14ac:dyDescent="0.25">
      <c r="A410" s="1688"/>
      <c r="B410" s="1688"/>
      <c r="C410" s="1688"/>
      <c r="D410" s="1688"/>
      <c r="E410" s="1688"/>
      <c r="F410" s="1688"/>
      <c r="G410" s="1688"/>
      <c r="H410" s="1688"/>
      <c r="I410" s="1688"/>
      <c r="J410" s="1688"/>
      <c r="K410" s="1688"/>
      <c r="L410" s="1688"/>
      <c r="M410" s="1688"/>
      <c r="N410" s="1688"/>
      <c r="O410" s="1688"/>
      <c r="P410" s="3117"/>
      <c r="Q410" s="3117"/>
      <c r="R410" s="3117"/>
      <c r="S410" s="3117"/>
      <c r="T410" s="3117"/>
      <c r="U410" s="3117"/>
      <c r="V410" s="3117"/>
      <c r="W410" s="3117"/>
      <c r="X410" s="3117"/>
      <c r="Y410" s="3117"/>
      <c r="Z410" s="3117"/>
    </row>
    <row r="411" spans="1:26" ht="12" customHeight="1" x14ac:dyDescent="0.25">
      <c r="A411" s="1688"/>
      <c r="B411" s="1688"/>
      <c r="C411" s="1688"/>
      <c r="D411" s="1688"/>
      <c r="E411" s="1688"/>
      <c r="F411" s="1688"/>
      <c r="G411" s="1688"/>
      <c r="H411" s="1688"/>
      <c r="I411" s="1688"/>
      <c r="J411" s="1688"/>
      <c r="K411" s="1688"/>
      <c r="L411" s="1688"/>
      <c r="M411" s="1688"/>
      <c r="N411" s="1688"/>
      <c r="O411" s="1688"/>
      <c r="P411" s="3117"/>
      <c r="Q411" s="3117"/>
      <c r="R411" s="3117"/>
      <c r="S411" s="3117"/>
      <c r="T411" s="3117"/>
      <c r="U411" s="3117"/>
      <c r="V411" s="3117"/>
      <c r="W411" s="3117"/>
      <c r="X411" s="3117"/>
      <c r="Y411" s="3117"/>
      <c r="Z411" s="3117"/>
    </row>
    <row r="412" spans="1:26" ht="12" customHeight="1" x14ac:dyDescent="0.25">
      <c r="A412" s="1688"/>
      <c r="B412" s="1688"/>
      <c r="C412" s="1688"/>
      <c r="D412" s="1688"/>
      <c r="E412" s="1688"/>
      <c r="F412" s="1688"/>
      <c r="G412" s="1688"/>
      <c r="H412" s="1688"/>
      <c r="I412" s="1688"/>
      <c r="J412" s="1688"/>
      <c r="K412" s="1688"/>
      <c r="L412" s="1688"/>
      <c r="M412" s="1688"/>
      <c r="N412" s="1688"/>
      <c r="O412" s="1688"/>
      <c r="P412" s="3117"/>
      <c r="Q412" s="3117"/>
      <c r="R412" s="3117"/>
      <c r="S412" s="3117"/>
      <c r="T412" s="3117"/>
      <c r="U412" s="3117"/>
      <c r="V412" s="3117"/>
      <c r="W412" s="3117"/>
      <c r="X412" s="3117"/>
      <c r="Y412" s="3117"/>
      <c r="Z412" s="3117"/>
    </row>
    <row r="413" spans="1:26" ht="12" customHeight="1" x14ac:dyDescent="0.25">
      <c r="A413" s="1688"/>
      <c r="B413" s="1688"/>
      <c r="C413" s="1688"/>
      <c r="D413" s="1688"/>
      <c r="E413" s="1688"/>
      <c r="F413" s="1688"/>
      <c r="G413" s="1688"/>
      <c r="H413" s="1688"/>
      <c r="I413" s="1688"/>
      <c r="J413" s="1688"/>
      <c r="K413" s="1688"/>
      <c r="L413" s="1688"/>
      <c r="M413" s="1688"/>
      <c r="N413" s="1688"/>
      <c r="O413" s="1688"/>
      <c r="P413" s="3117"/>
      <c r="Q413" s="3117"/>
      <c r="R413" s="3117"/>
      <c r="S413" s="3117"/>
      <c r="T413" s="3117"/>
      <c r="U413" s="3117"/>
      <c r="V413" s="3117"/>
      <c r="W413" s="3117"/>
      <c r="X413" s="3117"/>
      <c r="Y413" s="3117"/>
      <c r="Z413" s="3117"/>
    </row>
    <row r="414" spans="1:26" ht="12" customHeight="1" x14ac:dyDescent="0.25">
      <c r="A414" s="1688"/>
      <c r="B414" s="1688"/>
      <c r="C414" s="1688"/>
      <c r="D414" s="1688"/>
      <c r="E414" s="1688"/>
      <c r="F414" s="1688"/>
      <c r="G414" s="1688"/>
      <c r="H414" s="1688"/>
      <c r="I414" s="1688"/>
      <c r="J414" s="1688"/>
      <c r="K414" s="1688"/>
      <c r="L414" s="1688"/>
      <c r="M414" s="1688"/>
      <c r="N414" s="1688"/>
      <c r="O414" s="1688"/>
      <c r="P414" s="3117"/>
      <c r="Q414" s="3117"/>
      <c r="R414" s="3117"/>
      <c r="S414" s="3117"/>
      <c r="T414" s="3117"/>
      <c r="U414" s="3117"/>
      <c r="V414" s="3117"/>
      <c r="W414" s="3117"/>
      <c r="X414" s="3117"/>
      <c r="Y414" s="3117"/>
      <c r="Z414" s="3117"/>
    </row>
    <row r="415" spans="1:26" ht="12" customHeight="1" x14ac:dyDescent="0.25">
      <c r="A415" s="1688"/>
      <c r="B415" s="1688"/>
      <c r="C415" s="1688"/>
      <c r="D415" s="1688"/>
      <c r="E415" s="1688"/>
      <c r="F415" s="1688"/>
      <c r="G415" s="1688"/>
      <c r="H415" s="1688"/>
      <c r="I415" s="1688"/>
      <c r="J415" s="1688"/>
      <c r="K415" s="1688"/>
      <c r="L415" s="1688"/>
      <c r="M415" s="1688"/>
      <c r="N415" s="1688"/>
      <c r="O415" s="1688"/>
      <c r="P415" s="3117"/>
      <c r="Q415" s="3117"/>
      <c r="R415" s="3117"/>
      <c r="S415" s="3117"/>
      <c r="T415" s="3117"/>
      <c r="U415" s="3117"/>
      <c r="V415" s="3117"/>
      <c r="W415" s="3117"/>
      <c r="X415" s="3117"/>
      <c r="Y415" s="3117"/>
      <c r="Z415" s="3117"/>
    </row>
    <row r="416" spans="1:26" ht="12" customHeight="1" x14ac:dyDescent="0.25">
      <c r="A416" s="1688"/>
      <c r="B416" s="1688"/>
      <c r="C416" s="1688"/>
      <c r="D416" s="1688"/>
      <c r="E416" s="1688"/>
      <c r="F416" s="1688"/>
      <c r="G416" s="1688"/>
      <c r="H416" s="1688"/>
      <c r="I416" s="1688"/>
      <c r="J416" s="1688"/>
      <c r="K416" s="1688"/>
      <c r="L416" s="1688"/>
      <c r="M416" s="1688"/>
      <c r="N416" s="1688"/>
      <c r="O416" s="1688"/>
      <c r="P416" s="3117"/>
      <c r="Q416" s="3117"/>
      <c r="R416" s="3117"/>
      <c r="S416" s="3117"/>
      <c r="T416" s="3117"/>
      <c r="U416" s="3117"/>
      <c r="V416" s="3117"/>
      <c r="W416" s="3117"/>
      <c r="X416" s="3117"/>
      <c r="Y416" s="3117"/>
      <c r="Z416" s="3117"/>
    </row>
    <row r="417" spans="1:26" ht="12" customHeight="1" x14ac:dyDescent="0.25">
      <c r="A417" s="1688"/>
      <c r="B417" s="1688"/>
      <c r="C417" s="1688"/>
      <c r="D417" s="1688"/>
      <c r="E417" s="1688"/>
      <c r="F417" s="1688"/>
      <c r="G417" s="1688"/>
      <c r="H417" s="1688"/>
      <c r="I417" s="1688"/>
      <c r="J417" s="1688"/>
      <c r="K417" s="1688"/>
      <c r="L417" s="1688"/>
      <c r="M417" s="1688"/>
      <c r="N417" s="1688"/>
      <c r="O417" s="1688"/>
      <c r="P417" s="3117"/>
      <c r="Q417" s="3117"/>
      <c r="R417" s="3117"/>
      <c r="S417" s="3117"/>
      <c r="T417" s="3117"/>
      <c r="U417" s="3117"/>
      <c r="V417" s="3117"/>
      <c r="W417" s="3117"/>
      <c r="X417" s="3117"/>
      <c r="Y417" s="3117"/>
      <c r="Z417" s="3117"/>
    </row>
    <row r="418" spans="1:26" ht="12" customHeight="1" x14ac:dyDescent="0.25">
      <c r="A418" s="1688"/>
      <c r="B418" s="1688"/>
      <c r="C418" s="1688"/>
      <c r="D418" s="1688"/>
      <c r="E418" s="1688"/>
      <c r="F418" s="1688"/>
      <c r="G418" s="1688"/>
      <c r="H418" s="1688"/>
      <c r="I418" s="1688"/>
      <c r="J418" s="1688"/>
      <c r="K418" s="1688"/>
      <c r="L418" s="1688"/>
      <c r="M418" s="1688"/>
      <c r="N418" s="1688"/>
      <c r="O418" s="1688"/>
      <c r="P418" s="3117"/>
      <c r="Q418" s="3117"/>
      <c r="R418" s="3117"/>
      <c r="S418" s="3117"/>
      <c r="T418" s="3117"/>
      <c r="U418" s="3117"/>
      <c r="V418" s="3117"/>
      <c r="W418" s="3117"/>
      <c r="X418" s="3117"/>
      <c r="Y418" s="3117"/>
      <c r="Z418" s="3117"/>
    </row>
    <row r="419" spans="1:26" ht="12" customHeight="1" x14ac:dyDescent="0.25">
      <c r="A419" s="1688"/>
      <c r="B419" s="1688"/>
      <c r="C419" s="1688"/>
      <c r="D419" s="1688"/>
      <c r="E419" s="1688"/>
      <c r="F419" s="1688"/>
      <c r="G419" s="1688"/>
      <c r="H419" s="1688"/>
      <c r="I419" s="1688"/>
      <c r="J419" s="1688"/>
      <c r="K419" s="1688"/>
      <c r="L419" s="1688"/>
      <c r="M419" s="1688"/>
      <c r="N419" s="1688"/>
      <c r="O419" s="1688"/>
      <c r="P419" s="3117"/>
      <c r="Q419" s="3117"/>
      <c r="R419" s="3117"/>
      <c r="S419" s="3117"/>
      <c r="T419" s="3117"/>
      <c r="U419" s="3117"/>
      <c r="V419" s="3117"/>
      <c r="W419" s="3117"/>
      <c r="X419" s="3117"/>
      <c r="Y419" s="3117"/>
      <c r="Z419" s="3117"/>
    </row>
    <row r="420" spans="1:26" ht="12" customHeight="1" x14ac:dyDescent="0.25">
      <c r="A420" s="1688"/>
      <c r="B420" s="1688"/>
      <c r="C420" s="1688"/>
      <c r="D420" s="1688"/>
      <c r="E420" s="1688"/>
      <c r="F420" s="1688"/>
      <c r="G420" s="1688"/>
      <c r="H420" s="1688"/>
      <c r="I420" s="1688"/>
      <c r="J420" s="1688"/>
      <c r="K420" s="1688"/>
      <c r="L420" s="1688"/>
      <c r="M420" s="1688"/>
      <c r="N420" s="1688"/>
      <c r="O420" s="1688"/>
      <c r="P420" s="3117"/>
      <c r="Q420" s="3117"/>
      <c r="R420" s="3117"/>
      <c r="S420" s="3117"/>
      <c r="T420" s="3117"/>
      <c r="U420" s="3117"/>
      <c r="V420" s="3117"/>
      <c r="W420" s="3117"/>
      <c r="X420" s="3117"/>
      <c r="Y420" s="3117"/>
      <c r="Z420" s="3117"/>
    </row>
    <row r="421" spans="1:26" ht="12" customHeight="1" x14ac:dyDescent="0.25">
      <c r="A421" s="1688"/>
      <c r="B421" s="1688"/>
      <c r="C421" s="1688"/>
      <c r="D421" s="1688"/>
      <c r="E421" s="1688"/>
      <c r="F421" s="1688"/>
      <c r="G421" s="1688"/>
      <c r="H421" s="1688"/>
      <c r="I421" s="1688"/>
      <c r="J421" s="1688"/>
      <c r="K421" s="1688"/>
      <c r="L421" s="1688"/>
      <c r="M421" s="1688"/>
      <c r="N421" s="1688"/>
      <c r="O421" s="1688"/>
      <c r="P421" s="3117"/>
      <c r="Q421" s="3117"/>
      <c r="R421" s="3117"/>
      <c r="S421" s="3117"/>
      <c r="T421" s="3117"/>
      <c r="U421" s="3117"/>
      <c r="V421" s="3117"/>
      <c r="W421" s="3117"/>
      <c r="X421" s="3117"/>
      <c r="Y421" s="3117"/>
      <c r="Z421" s="3117"/>
    </row>
    <row r="422" spans="1:26" ht="12" customHeight="1" x14ac:dyDescent="0.25">
      <c r="A422" s="1688"/>
      <c r="B422" s="1688"/>
      <c r="C422" s="1688"/>
      <c r="D422" s="1688"/>
      <c r="E422" s="1688"/>
      <c r="F422" s="1688"/>
      <c r="G422" s="1688"/>
      <c r="H422" s="1688"/>
      <c r="I422" s="1688"/>
      <c r="J422" s="1688"/>
      <c r="K422" s="1688"/>
      <c r="L422" s="1688"/>
      <c r="M422" s="1688"/>
      <c r="N422" s="1688"/>
      <c r="O422" s="1688"/>
      <c r="P422" s="3117"/>
      <c r="Q422" s="3117"/>
      <c r="R422" s="3117"/>
      <c r="S422" s="3117"/>
      <c r="T422" s="3117"/>
      <c r="U422" s="3117"/>
      <c r="V422" s="3117"/>
      <c r="W422" s="3117"/>
      <c r="X422" s="3117"/>
      <c r="Y422" s="3117"/>
      <c r="Z422" s="3117"/>
    </row>
    <row r="423" spans="1:26" ht="12" customHeight="1" x14ac:dyDescent="0.25">
      <c r="A423" s="1688"/>
      <c r="B423" s="1688"/>
      <c r="C423" s="1688"/>
      <c r="D423" s="1688"/>
      <c r="E423" s="1688"/>
      <c r="F423" s="1688"/>
      <c r="G423" s="1688"/>
      <c r="H423" s="1688"/>
      <c r="I423" s="1688"/>
      <c r="J423" s="1688"/>
      <c r="K423" s="1688"/>
      <c r="L423" s="1688"/>
      <c r="M423" s="1688"/>
      <c r="N423" s="1688"/>
      <c r="O423" s="1688"/>
      <c r="P423" s="3117"/>
      <c r="Q423" s="3117"/>
      <c r="R423" s="3117"/>
      <c r="S423" s="3117"/>
      <c r="T423" s="3117"/>
      <c r="U423" s="3117"/>
      <c r="V423" s="3117"/>
      <c r="W423" s="3117"/>
      <c r="X423" s="3117"/>
      <c r="Y423" s="3117"/>
      <c r="Z423" s="3117"/>
    </row>
    <row r="424" spans="1:26" ht="12" customHeight="1" x14ac:dyDescent="0.25">
      <c r="A424" s="1688"/>
      <c r="B424" s="1688"/>
      <c r="C424" s="1688"/>
      <c r="D424" s="1688"/>
      <c r="E424" s="1688"/>
      <c r="F424" s="1688"/>
      <c r="G424" s="1688"/>
      <c r="H424" s="1688"/>
      <c r="I424" s="1688"/>
      <c r="J424" s="1688"/>
      <c r="K424" s="1688"/>
      <c r="L424" s="1688"/>
      <c r="M424" s="1688"/>
      <c r="N424" s="1688"/>
      <c r="O424" s="1688"/>
      <c r="P424" s="3117"/>
      <c r="Q424" s="3117"/>
      <c r="R424" s="3117"/>
      <c r="S424" s="3117"/>
      <c r="T424" s="3117"/>
      <c r="U424" s="3117"/>
      <c r="V424" s="3117"/>
      <c r="W424" s="3117"/>
      <c r="X424" s="3117"/>
      <c r="Y424" s="3117"/>
      <c r="Z424" s="3117"/>
    </row>
    <row r="425" spans="1:26" ht="12" customHeight="1" x14ac:dyDescent="0.25">
      <c r="A425" s="1688"/>
      <c r="B425" s="1688"/>
      <c r="C425" s="1688"/>
      <c r="D425" s="1688"/>
      <c r="E425" s="1688"/>
      <c r="F425" s="1688"/>
      <c r="G425" s="1688"/>
      <c r="H425" s="1688"/>
      <c r="I425" s="1688"/>
      <c r="J425" s="1688"/>
      <c r="K425" s="1688"/>
      <c r="L425" s="1688"/>
      <c r="M425" s="1688"/>
      <c r="N425" s="1688"/>
      <c r="O425" s="1688"/>
      <c r="P425" s="3117"/>
      <c r="Q425" s="3117"/>
      <c r="R425" s="3117"/>
      <c r="S425" s="3117"/>
      <c r="T425" s="3117"/>
      <c r="U425" s="3117"/>
      <c r="V425" s="3117"/>
      <c r="W425" s="3117"/>
      <c r="X425" s="3117"/>
      <c r="Y425" s="3117"/>
      <c r="Z425" s="3117"/>
    </row>
    <row r="426" spans="1:26" ht="12" customHeight="1" x14ac:dyDescent="0.25">
      <c r="A426" s="1688"/>
      <c r="B426" s="1688"/>
      <c r="C426" s="1688"/>
      <c r="D426" s="1688"/>
      <c r="E426" s="1688"/>
      <c r="F426" s="1688"/>
      <c r="G426" s="1688"/>
      <c r="H426" s="1688"/>
      <c r="I426" s="1688"/>
      <c r="J426" s="1688"/>
      <c r="K426" s="1688"/>
      <c r="L426" s="1688"/>
      <c r="M426" s="1688"/>
      <c r="N426" s="1688"/>
      <c r="O426" s="1688"/>
      <c r="P426" s="3117"/>
      <c r="Q426" s="3117"/>
      <c r="R426" s="3117"/>
      <c r="S426" s="3117"/>
      <c r="T426" s="3117"/>
      <c r="U426" s="3117"/>
      <c r="V426" s="3117"/>
      <c r="W426" s="3117"/>
      <c r="X426" s="3117"/>
      <c r="Y426" s="3117"/>
      <c r="Z426" s="3117"/>
    </row>
    <row r="427" spans="1:26" ht="12" customHeight="1" x14ac:dyDescent="0.25">
      <c r="A427" s="1688"/>
      <c r="B427" s="1688"/>
      <c r="C427" s="1688"/>
      <c r="D427" s="1688"/>
      <c r="E427" s="1688"/>
      <c r="F427" s="1688"/>
      <c r="G427" s="1688"/>
      <c r="H427" s="1688"/>
      <c r="I427" s="1688"/>
      <c r="J427" s="1688"/>
      <c r="K427" s="1688"/>
      <c r="L427" s="1688"/>
      <c r="M427" s="1688"/>
      <c r="N427" s="1688"/>
      <c r="O427" s="1688"/>
      <c r="P427" s="3117"/>
      <c r="Q427" s="3117"/>
      <c r="R427" s="3117"/>
      <c r="S427" s="3117"/>
      <c r="T427" s="3117"/>
      <c r="U427" s="3117"/>
      <c r="V427" s="3117"/>
      <c r="W427" s="3117"/>
      <c r="X427" s="3117"/>
      <c r="Y427" s="3117"/>
      <c r="Z427" s="3117"/>
    </row>
    <row r="428" spans="1:26" ht="12" customHeight="1" x14ac:dyDescent="0.25">
      <c r="A428" s="1688"/>
      <c r="B428" s="1688"/>
      <c r="C428" s="1688"/>
      <c r="D428" s="1688"/>
      <c r="E428" s="1688"/>
      <c r="F428" s="1688"/>
      <c r="G428" s="1688"/>
      <c r="H428" s="1688"/>
      <c r="I428" s="1688"/>
      <c r="J428" s="1688"/>
      <c r="K428" s="1688"/>
      <c r="L428" s="1688"/>
      <c r="M428" s="1688"/>
      <c r="N428" s="1688"/>
      <c r="O428" s="1688"/>
      <c r="P428" s="3117"/>
      <c r="Q428" s="3117"/>
      <c r="R428" s="3117"/>
      <c r="S428" s="3117"/>
      <c r="T428" s="3117"/>
      <c r="U428" s="3117"/>
      <c r="V428" s="3117"/>
      <c r="W428" s="3117"/>
      <c r="X428" s="3117"/>
      <c r="Y428" s="3117"/>
      <c r="Z428" s="3117"/>
    </row>
    <row r="429" spans="1:26" ht="12" customHeight="1" x14ac:dyDescent="0.25">
      <c r="A429" s="1688"/>
      <c r="B429" s="1688"/>
      <c r="C429" s="1688"/>
      <c r="D429" s="1688"/>
      <c r="E429" s="1688"/>
      <c r="F429" s="1688"/>
      <c r="G429" s="1688"/>
      <c r="H429" s="1688"/>
      <c r="I429" s="1688"/>
      <c r="J429" s="1688"/>
      <c r="K429" s="1688"/>
      <c r="L429" s="1688"/>
      <c r="M429" s="1688"/>
      <c r="N429" s="1688"/>
      <c r="O429" s="1688"/>
      <c r="P429" s="3117"/>
      <c r="Q429" s="3117"/>
      <c r="R429" s="3117"/>
      <c r="S429" s="3117"/>
      <c r="T429" s="3117"/>
      <c r="U429" s="3117"/>
      <c r="V429" s="3117"/>
      <c r="W429" s="3117"/>
      <c r="X429" s="3117"/>
      <c r="Y429" s="3117"/>
      <c r="Z429" s="3117"/>
    </row>
    <row r="430" spans="1:26" ht="12" customHeight="1" x14ac:dyDescent="0.25">
      <c r="A430" s="1688"/>
      <c r="B430" s="1688"/>
      <c r="C430" s="1688"/>
      <c r="D430" s="1688"/>
      <c r="E430" s="1688"/>
      <c r="F430" s="1688"/>
      <c r="G430" s="1688"/>
      <c r="H430" s="1688"/>
      <c r="I430" s="1688"/>
      <c r="J430" s="1688"/>
      <c r="K430" s="1688"/>
      <c r="L430" s="1688"/>
      <c r="M430" s="1688"/>
      <c r="N430" s="1688"/>
      <c r="O430" s="1688"/>
      <c r="P430" s="3117"/>
      <c r="Q430" s="3117"/>
      <c r="R430" s="3117"/>
      <c r="S430" s="3117"/>
      <c r="T430" s="3117"/>
      <c r="U430" s="3117"/>
      <c r="V430" s="3117"/>
      <c r="W430" s="3117"/>
      <c r="X430" s="3117"/>
      <c r="Y430" s="3117"/>
      <c r="Z430" s="3117"/>
    </row>
    <row r="431" spans="1:26" ht="12" customHeight="1" x14ac:dyDescent="0.25">
      <c r="A431" s="1688"/>
      <c r="B431" s="1688"/>
      <c r="C431" s="1688"/>
      <c r="D431" s="1688"/>
      <c r="E431" s="1688"/>
      <c r="F431" s="1688"/>
      <c r="G431" s="1688"/>
      <c r="H431" s="1688"/>
      <c r="I431" s="1688"/>
      <c r="J431" s="1688"/>
      <c r="K431" s="1688"/>
      <c r="L431" s="1688"/>
      <c r="M431" s="1688"/>
      <c r="N431" s="1688"/>
      <c r="O431" s="1688"/>
      <c r="P431" s="3117"/>
      <c r="Q431" s="3117"/>
      <c r="R431" s="3117"/>
      <c r="S431" s="3117"/>
      <c r="T431" s="3117"/>
      <c r="U431" s="3117"/>
      <c r="V431" s="3117"/>
      <c r="W431" s="3117"/>
      <c r="X431" s="3117"/>
      <c r="Y431" s="3117"/>
      <c r="Z431" s="3117"/>
    </row>
    <row r="432" spans="1:26" ht="12" customHeight="1" x14ac:dyDescent="0.25">
      <c r="A432" s="1688"/>
      <c r="B432" s="1688"/>
      <c r="C432" s="1688"/>
      <c r="D432" s="1688"/>
      <c r="E432" s="1688"/>
      <c r="F432" s="1688"/>
      <c r="G432" s="1688"/>
      <c r="H432" s="1688"/>
      <c r="I432" s="1688"/>
      <c r="J432" s="1688"/>
      <c r="K432" s="1688"/>
      <c r="L432" s="1688"/>
      <c r="M432" s="1688"/>
      <c r="N432" s="1688"/>
      <c r="O432" s="1688"/>
      <c r="P432" s="3117"/>
      <c r="Q432" s="3117"/>
      <c r="R432" s="3117"/>
      <c r="S432" s="3117"/>
      <c r="T432" s="3117"/>
      <c r="U432" s="3117"/>
      <c r="V432" s="3117"/>
      <c r="W432" s="3117"/>
      <c r="X432" s="3117"/>
      <c r="Y432" s="3117"/>
      <c r="Z432" s="3117"/>
    </row>
    <row r="433" spans="1:26" ht="12" customHeight="1" x14ac:dyDescent="0.25">
      <c r="A433" s="1688"/>
      <c r="B433" s="1688"/>
      <c r="C433" s="1688"/>
      <c r="D433" s="1688"/>
      <c r="E433" s="1688"/>
      <c r="F433" s="1688"/>
      <c r="G433" s="1688"/>
      <c r="H433" s="1688"/>
      <c r="I433" s="1688"/>
      <c r="J433" s="1688"/>
      <c r="K433" s="1688"/>
      <c r="L433" s="1688"/>
      <c r="M433" s="1688"/>
      <c r="N433" s="1688"/>
      <c r="O433" s="1688"/>
      <c r="P433" s="3117"/>
      <c r="Q433" s="3117"/>
      <c r="R433" s="3117"/>
      <c r="S433" s="3117"/>
      <c r="T433" s="3117"/>
      <c r="U433" s="3117"/>
      <c r="V433" s="3117"/>
      <c r="W433" s="3117"/>
      <c r="X433" s="3117"/>
      <c r="Y433" s="3117"/>
      <c r="Z433" s="3117"/>
    </row>
    <row r="434" spans="1:26" ht="12" customHeight="1" x14ac:dyDescent="0.25">
      <c r="A434" s="1688"/>
      <c r="B434" s="1688"/>
      <c r="C434" s="1688"/>
      <c r="D434" s="1688"/>
      <c r="E434" s="1688"/>
      <c r="F434" s="1688"/>
      <c r="G434" s="1688"/>
      <c r="H434" s="1688"/>
      <c r="I434" s="1688"/>
      <c r="J434" s="1688"/>
      <c r="K434" s="1688"/>
      <c r="L434" s="1688"/>
      <c r="M434" s="1688"/>
      <c r="N434" s="1688"/>
      <c r="O434" s="1688"/>
      <c r="P434" s="3117"/>
      <c r="Q434" s="3117"/>
      <c r="R434" s="3117"/>
      <c r="S434" s="3117"/>
      <c r="T434" s="3117"/>
      <c r="U434" s="3117"/>
      <c r="V434" s="3117"/>
      <c r="W434" s="3117"/>
      <c r="X434" s="3117"/>
      <c r="Y434" s="3117"/>
      <c r="Z434" s="3117"/>
    </row>
    <row r="435" spans="1:26" ht="12" customHeight="1" x14ac:dyDescent="0.25">
      <c r="A435" s="1688"/>
      <c r="B435" s="1688"/>
      <c r="C435" s="1688"/>
      <c r="D435" s="1688"/>
      <c r="E435" s="1688"/>
      <c r="F435" s="1688"/>
      <c r="G435" s="1688"/>
      <c r="H435" s="1688"/>
      <c r="I435" s="1688"/>
      <c r="J435" s="1688"/>
      <c r="K435" s="1688"/>
      <c r="L435" s="1688"/>
      <c r="M435" s="1688"/>
      <c r="N435" s="1688"/>
      <c r="O435" s="1688"/>
      <c r="P435" s="3117"/>
      <c r="Q435" s="3117"/>
      <c r="R435" s="3117"/>
      <c r="S435" s="3117"/>
      <c r="T435" s="3117"/>
      <c r="U435" s="3117"/>
      <c r="V435" s="3117"/>
      <c r="W435" s="3117"/>
      <c r="X435" s="3117"/>
      <c r="Y435" s="3117"/>
      <c r="Z435" s="3117"/>
    </row>
    <row r="436" spans="1:26" ht="12" customHeight="1" x14ac:dyDescent="0.25">
      <c r="A436" s="1688"/>
      <c r="B436" s="1688"/>
      <c r="C436" s="1688"/>
      <c r="D436" s="1688"/>
      <c r="E436" s="1688"/>
      <c r="F436" s="1688"/>
      <c r="G436" s="1688"/>
      <c r="H436" s="1688"/>
      <c r="I436" s="1688"/>
      <c r="J436" s="1688"/>
      <c r="K436" s="1688"/>
      <c r="L436" s="1688"/>
      <c r="M436" s="1688"/>
      <c r="N436" s="1688"/>
      <c r="O436" s="1688"/>
      <c r="P436" s="3117"/>
      <c r="Q436" s="3117"/>
      <c r="R436" s="3117"/>
      <c r="S436" s="3117"/>
      <c r="T436" s="3117"/>
      <c r="U436" s="3117"/>
      <c r="V436" s="3117"/>
      <c r="W436" s="3117"/>
      <c r="X436" s="3117"/>
      <c r="Y436" s="3117"/>
      <c r="Z436" s="3117"/>
    </row>
    <row r="437" spans="1:26" ht="12" customHeight="1" x14ac:dyDescent="0.25">
      <c r="A437" s="1688"/>
      <c r="B437" s="1688"/>
      <c r="C437" s="1688"/>
      <c r="D437" s="1688"/>
      <c r="E437" s="1688"/>
      <c r="F437" s="1688"/>
      <c r="G437" s="1688"/>
      <c r="H437" s="1688"/>
      <c r="I437" s="1688"/>
      <c r="J437" s="1688"/>
      <c r="K437" s="1688"/>
      <c r="L437" s="1688"/>
      <c r="M437" s="1688"/>
      <c r="N437" s="1688"/>
      <c r="O437" s="1688"/>
      <c r="P437" s="3117"/>
      <c r="Q437" s="3117"/>
      <c r="R437" s="3117"/>
      <c r="S437" s="3117"/>
      <c r="T437" s="3117"/>
      <c r="U437" s="3117"/>
      <c r="V437" s="3117"/>
      <c r="W437" s="3117"/>
      <c r="X437" s="3117"/>
      <c r="Y437" s="3117"/>
      <c r="Z437" s="3117"/>
    </row>
    <row r="438" spans="1:26" ht="12" customHeight="1" x14ac:dyDescent="0.25">
      <c r="A438" s="1688"/>
      <c r="B438" s="1688"/>
      <c r="C438" s="1688"/>
      <c r="D438" s="1688"/>
      <c r="E438" s="1688"/>
      <c r="F438" s="1688"/>
      <c r="G438" s="1688"/>
      <c r="H438" s="1688"/>
      <c r="I438" s="1688"/>
      <c r="J438" s="1688"/>
      <c r="K438" s="1688"/>
      <c r="L438" s="1688"/>
      <c r="M438" s="1688"/>
      <c r="N438" s="1688"/>
      <c r="O438" s="1688"/>
      <c r="P438" s="3117"/>
      <c r="Q438" s="3117"/>
      <c r="R438" s="3117"/>
      <c r="S438" s="3117"/>
      <c r="T438" s="3117"/>
      <c r="U438" s="3117"/>
      <c r="V438" s="3117"/>
      <c r="W438" s="3117"/>
      <c r="X438" s="3117"/>
      <c r="Y438" s="3117"/>
      <c r="Z438" s="3117"/>
    </row>
    <row r="439" spans="1:26" ht="12" customHeight="1" x14ac:dyDescent="0.25">
      <c r="A439" s="1688"/>
      <c r="B439" s="1688"/>
      <c r="C439" s="1688"/>
      <c r="D439" s="1688"/>
      <c r="E439" s="1688"/>
      <c r="F439" s="1688"/>
      <c r="G439" s="1688"/>
      <c r="H439" s="1688"/>
      <c r="I439" s="1688"/>
      <c r="J439" s="1688"/>
      <c r="K439" s="1688"/>
      <c r="L439" s="1688"/>
      <c r="M439" s="1688"/>
      <c r="N439" s="1688"/>
      <c r="O439" s="1688"/>
      <c r="P439" s="3117"/>
      <c r="Q439" s="3117"/>
      <c r="R439" s="3117"/>
      <c r="S439" s="3117"/>
      <c r="T439" s="3117"/>
      <c r="U439" s="3117"/>
      <c r="V439" s="3117"/>
      <c r="W439" s="3117"/>
      <c r="X439" s="3117"/>
      <c r="Y439" s="3117"/>
      <c r="Z439" s="3117"/>
    </row>
    <row r="440" spans="1:26" ht="12" customHeight="1" x14ac:dyDescent="0.25">
      <c r="A440" s="1688"/>
      <c r="B440" s="1688"/>
      <c r="C440" s="1688"/>
      <c r="D440" s="1688"/>
      <c r="E440" s="1688"/>
      <c r="F440" s="1688"/>
      <c r="G440" s="1688"/>
      <c r="H440" s="1688"/>
      <c r="I440" s="1688"/>
      <c r="J440" s="1688"/>
      <c r="K440" s="1688"/>
      <c r="L440" s="1688"/>
      <c r="M440" s="1688"/>
      <c r="N440" s="1688"/>
      <c r="O440" s="1688"/>
      <c r="P440" s="3117"/>
      <c r="Q440" s="3117"/>
      <c r="R440" s="3117"/>
      <c r="S440" s="3117"/>
      <c r="T440" s="3117"/>
      <c r="U440" s="3117"/>
      <c r="V440" s="3117"/>
      <c r="W440" s="3117"/>
      <c r="X440" s="3117"/>
      <c r="Y440" s="3117"/>
      <c r="Z440" s="3117"/>
    </row>
    <row r="441" spans="1:26" ht="12" customHeight="1" x14ac:dyDescent="0.25">
      <c r="A441" s="1688"/>
      <c r="B441" s="1688"/>
      <c r="C441" s="1688"/>
      <c r="D441" s="1688"/>
      <c r="E441" s="1688"/>
      <c r="F441" s="1688"/>
      <c r="G441" s="1688"/>
      <c r="H441" s="1688"/>
      <c r="I441" s="1688"/>
      <c r="J441" s="1688"/>
      <c r="K441" s="1688"/>
      <c r="L441" s="1688"/>
      <c r="M441" s="1688"/>
      <c r="N441" s="1688"/>
      <c r="O441" s="1688"/>
      <c r="P441" s="3117"/>
      <c r="Q441" s="3117"/>
      <c r="R441" s="3117"/>
      <c r="S441" s="3117"/>
      <c r="T441" s="3117"/>
      <c r="U441" s="3117"/>
      <c r="V441" s="3117"/>
      <c r="W441" s="3117"/>
      <c r="X441" s="3117"/>
      <c r="Y441" s="3117"/>
      <c r="Z441" s="3117"/>
    </row>
    <row r="442" spans="1:26" ht="12" customHeight="1" x14ac:dyDescent="0.25">
      <c r="A442" s="1688"/>
      <c r="B442" s="1688"/>
      <c r="C442" s="1688"/>
      <c r="D442" s="1688"/>
      <c r="E442" s="1688"/>
      <c r="F442" s="1688"/>
      <c r="G442" s="1688"/>
      <c r="H442" s="1688"/>
      <c r="I442" s="1688"/>
      <c r="J442" s="1688"/>
      <c r="K442" s="1688"/>
      <c r="L442" s="1688"/>
      <c r="M442" s="1688"/>
      <c r="N442" s="1688"/>
      <c r="O442" s="1688"/>
      <c r="P442" s="3117"/>
      <c r="Q442" s="3117"/>
      <c r="R442" s="3117"/>
      <c r="S442" s="3117"/>
      <c r="T442" s="3117"/>
      <c r="U442" s="3117"/>
      <c r="V442" s="3117"/>
      <c r="W442" s="3117"/>
      <c r="X442" s="3117"/>
      <c r="Y442" s="3117"/>
      <c r="Z442" s="3117"/>
    </row>
    <row r="443" spans="1:26" ht="12" customHeight="1" x14ac:dyDescent="0.25">
      <c r="A443" s="1688"/>
      <c r="B443" s="1688"/>
      <c r="C443" s="1688"/>
      <c r="D443" s="1688"/>
      <c r="E443" s="1688"/>
      <c r="F443" s="1688"/>
      <c r="G443" s="1688"/>
      <c r="H443" s="1688"/>
      <c r="I443" s="1688"/>
      <c r="J443" s="1688"/>
      <c r="K443" s="1688"/>
      <c r="L443" s="1688"/>
      <c r="M443" s="1688"/>
      <c r="N443" s="1688"/>
      <c r="O443" s="1688"/>
      <c r="P443" s="3117"/>
      <c r="Q443" s="3117"/>
      <c r="R443" s="3117"/>
      <c r="S443" s="3117"/>
      <c r="T443" s="3117"/>
      <c r="U443" s="3117"/>
      <c r="V443" s="3117"/>
      <c r="W443" s="3117"/>
      <c r="X443" s="3117"/>
      <c r="Y443" s="3117"/>
      <c r="Z443" s="3117"/>
    </row>
    <row r="444" spans="1:26" ht="12" customHeight="1" x14ac:dyDescent="0.25">
      <c r="A444" s="1688"/>
      <c r="B444" s="1688"/>
      <c r="C444" s="1688"/>
      <c r="D444" s="1688"/>
      <c r="E444" s="1688"/>
      <c r="F444" s="1688"/>
      <c r="G444" s="1688"/>
      <c r="H444" s="1688"/>
      <c r="I444" s="1688"/>
      <c r="J444" s="1688"/>
      <c r="K444" s="1688"/>
      <c r="L444" s="1688"/>
      <c r="M444" s="1688"/>
      <c r="N444" s="1688"/>
      <c r="O444" s="1688"/>
      <c r="P444" s="3117"/>
      <c r="Q444" s="3117"/>
      <c r="R444" s="3117"/>
      <c r="S444" s="3117"/>
      <c r="T444" s="3117"/>
      <c r="U444" s="3117"/>
      <c r="V444" s="3117"/>
      <c r="W444" s="3117"/>
      <c r="X444" s="3117"/>
      <c r="Y444" s="3117"/>
      <c r="Z444" s="3117"/>
    </row>
    <row r="445" spans="1:26" ht="12" customHeight="1" x14ac:dyDescent="0.25">
      <c r="A445" s="1688"/>
      <c r="B445" s="1688"/>
      <c r="C445" s="1688"/>
      <c r="D445" s="1688"/>
      <c r="E445" s="1688"/>
      <c r="F445" s="1688"/>
      <c r="G445" s="1688"/>
      <c r="H445" s="1688"/>
      <c r="I445" s="1688"/>
      <c r="J445" s="1688"/>
      <c r="K445" s="1688"/>
      <c r="L445" s="1688"/>
      <c r="M445" s="1688"/>
      <c r="N445" s="1688"/>
      <c r="O445" s="1688"/>
      <c r="P445" s="3117"/>
      <c r="Q445" s="3117"/>
      <c r="R445" s="3117"/>
      <c r="S445" s="3117"/>
      <c r="T445" s="3117"/>
      <c r="U445" s="3117"/>
      <c r="V445" s="3117"/>
      <c r="W445" s="3117"/>
      <c r="X445" s="3117"/>
      <c r="Y445" s="3117"/>
      <c r="Z445" s="3117"/>
    </row>
    <row r="446" spans="1:26" ht="12" customHeight="1" x14ac:dyDescent="0.25">
      <c r="A446" s="1688"/>
      <c r="B446" s="1688"/>
      <c r="C446" s="1688"/>
      <c r="D446" s="1688"/>
      <c r="E446" s="1688"/>
      <c r="F446" s="1688"/>
      <c r="G446" s="1688"/>
      <c r="H446" s="1688"/>
      <c r="I446" s="1688"/>
      <c r="J446" s="1688"/>
      <c r="K446" s="1688"/>
      <c r="L446" s="1688"/>
      <c r="M446" s="1688"/>
      <c r="N446" s="1688"/>
      <c r="O446" s="1688"/>
      <c r="P446" s="3117"/>
      <c r="Q446" s="3117"/>
      <c r="R446" s="3117"/>
      <c r="S446" s="3117"/>
      <c r="T446" s="3117"/>
      <c r="U446" s="3117"/>
      <c r="V446" s="3117"/>
      <c r="W446" s="3117"/>
      <c r="X446" s="3117"/>
      <c r="Y446" s="3117"/>
      <c r="Z446" s="3117"/>
    </row>
    <row r="447" spans="1:26" ht="12" customHeight="1" x14ac:dyDescent="0.25">
      <c r="A447" s="1688"/>
      <c r="B447" s="1688"/>
      <c r="C447" s="1688"/>
      <c r="D447" s="1688"/>
      <c r="E447" s="1688"/>
      <c r="F447" s="1688"/>
      <c r="G447" s="1688"/>
      <c r="H447" s="1688"/>
      <c r="I447" s="1688"/>
      <c r="J447" s="1688"/>
      <c r="K447" s="1688"/>
      <c r="L447" s="1688"/>
      <c r="M447" s="1688"/>
      <c r="N447" s="1688"/>
      <c r="O447" s="1688"/>
      <c r="P447" s="3117"/>
      <c r="Q447" s="3117"/>
      <c r="R447" s="3117"/>
      <c r="S447" s="3117"/>
      <c r="T447" s="3117"/>
      <c r="U447" s="3117"/>
      <c r="V447" s="3117"/>
      <c r="W447" s="3117"/>
      <c r="X447" s="3117"/>
      <c r="Y447" s="3117"/>
      <c r="Z447" s="3117"/>
    </row>
    <row r="448" spans="1:26" ht="12" customHeight="1" x14ac:dyDescent="0.25">
      <c r="A448" s="1688"/>
      <c r="B448" s="1688"/>
      <c r="C448" s="1688"/>
      <c r="D448" s="1688"/>
      <c r="E448" s="1688"/>
      <c r="F448" s="1688"/>
      <c r="G448" s="1688"/>
      <c r="H448" s="1688"/>
      <c r="I448" s="1688"/>
      <c r="J448" s="1688"/>
      <c r="K448" s="1688"/>
      <c r="L448" s="1688"/>
      <c r="M448" s="1688"/>
      <c r="N448" s="1688"/>
      <c r="O448" s="1688"/>
      <c r="P448" s="3117"/>
      <c r="Q448" s="3117"/>
      <c r="R448" s="3117"/>
      <c r="S448" s="3117"/>
      <c r="T448" s="3117"/>
      <c r="U448" s="3117"/>
      <c r="V448" s="3117"/>
      <c r="W448" s="3117"/>
      <c r="X448" s="3117"/>
      <c r="Y448" s="3117"/>
      <c r="Z448" s="3117"/>
    </row>
    <row r="449" spans="1:26" ht="12" customHeight="1" x14ac:dyDescent="0.25">
      <c r="A449" s="1688"/>
      <c r="B449" s="1688"/>
      <c r="C449" s="1688"/>
      <c r="D449" s="1688"/>
      <c r="E449" s="1688"/>
      <c r="F449" s="1688"/>
      <c r="G449" s="1688"/>
      <c r="H449" s="1688"/>
      <c r="I449" s="1688"/>
      <c r="J449" s="1688"/>
      <c r="K449" s="1688"/>
      <c r="L449" s="1688"/>
      <c r="M449" s="1688"/>
      <c r="N449" s="1688"/>
      <c r="O449" s="1688"/>
      <c r="P449" s="3117"/>
      <c r="Q449" s="3117"/>
      <c r="R449" s="3117"/>
      <c r="S449" s="3117"/>
      <c r="T449" s="3117"/>
      <c r="U449" s="3117"/>
      <c r="V449" s="3117"/>
      <c r="W449" s="3117"/>
      <c r="X449" s="3117"/>
      <c r="Y449" s="3117"/>
      <c r="Z449" s="3117"/>
    </row>
    <row r="450" spans="1:26" ht="12" customHeight="1" x14ac:dyDescent="0.25">
      <c r="A450" s="1688"/>
      <c r="B450" s="1688"/>
      <c r="C450" s="1688"/>
      <c r="D450" s="1688"/>
      <c r="E450" s="1688"/>
      <c r="F450" s="1688"/>
      <c r="G450" s="1688"/>
      <c r="H450" s="1688"/>
      <c r="I450" s="1688"/>
      <c r="J450" s="1688"/>
      <c r="K450" s="1688"/>
      <c r="L450" s="1688"/>
      <c r="M450" s="1688"/>
      <c r="N450" s="1688"/>
      <c r="O450" s="1688"/>
      <c r="P450" s="3117"/>
      <c r="Q450" s="3117"/>
      <c r="R450" s="3117"/>
      <c r="S450" s="3117"/>
      <c r="T450" s="3117"/>
      <c r="U450" s="3117"/>
      <c r="V450" s="3117"/>
      <c r="W450" s="3117"/>
      <c r="X450" s="3117"/>
      <c r="Y450" s="3117"/>
      <c r="Z450" s="3117"/>
    </row>
    <row r="451" spans="1:26" ht="12" customHeight="1" x14ac:dyDescent="0.25">
      <c r="A451" s="1688"/>
      <c r="B451" s="1688"/>
      <c r="C451" s="1688"/>
      <c r="D451" s="1688"/>
      <c r="E451" s="1688"/>
      <c r="F451" s="1688"/>
      <c r="G451" s="1688"/>
      <c r="H451" s="1688"/>
      <c r="I451" s="1688"/>
      <c r="J451" s="1688"/>
      <c r="K451" s="1688"/>
      <c r="L451" s="1688"/>
      <c r="M451" s="1688"/>
      <c r="N451" s="1688"/>
      <c r="O451" s="1688"/>
      <c r="P451" s="3117"/>
      <c r="Q451" s="3117"/>
      <c r="R451" s="3117"/>
      <c r="S451" s="3117"/>
      <c r="T451" s="3117"/>
      <c r="U451" s="3117"/>
      <c r="V451" s="3117"/>
      <c r="W451" s="3117"/>
      <c r="X451" s="3117"/>
      <c r="Y451" s="3117"/>
      <c r="Z451" s="3117"/>
    </row>
    <row r="452" spans="1:26" ht="12" customHeight="1" x14ac:dyDescent="0.25">
      <c r="A452" s="1688"/>
      <c r="B452" s="1688"/>
      <c r="C452" s="1688"/>
      <c r="D452" s="1688"/>
      <c r="E452" s="1688"/>
      <c r="F452" s="1688"/>
      <c r="G452" s="1688"/>
      <c r="H452" s="1688"/>
      <c r="I452" s="1688"/>
      <c r="J452" s="1688"/>
      <c r="K452" s="1688"/>
      <c r="L452" s="1688"/>
      <c r="M452" s="1688"/>
      <c r="N452" s="1688"/>
      <c r="O452" s="1688"/>
      <c r="P452" s="3117"/>
      <c r="Q452" s="3117"/>
      <c r="R452" s="3117"/>
      <c r="S452" s="3117"/>
      <c r="T452" s="3117"/>
      <c r="U452" s="3117"/>
      <c r="V452" s="3117"/>
      <c r="W452" s="3117"/>
      <c r="X452" s="3117"/>
      <c r="Y452" s="3117"/>
      <c r="Z452" s="3117"/>
    </row>
    <row r="453" spans="1:26" ht="12" customHeight="1" x14ac:dyDescent="0.25">
      <c r="A453" s="1688"/>
      <c r="B453" s="1688"/>
      <c r="C453" s="1688"/>
      <c r="D453" s="1688"/>
      <c r="E453" s="1688"/>
      <c r="F453" s="1688"/>
      <c r="G453" s="1688"/>
      <c r="H453" s="1688"/>
      <c r="I453" s="1688"/>
      <c r="J453" s="1688"/>
      <c r="K453" s="1688"/>
      <c r="L453" s="1688"/>
      <c r="M453" s="1688"/>
      <c r="N453" s="1688"/>
      <c r="O453" s="1688"/>
      <c r="P453" s="3117"/>
      <c r="Q453" s="3117"/>
      <c r="R453" s="3117"/>
      <c r="S453" s="3117"/>
      <c r="T453" s="3117"/>
      <c r="U453" s="3117"/>
      <c r="V453" s="3117"/>
      <c r="W453" s="3117"/>
      <c r="X453" s="3117"/>
      <c r="Y453" s="3117"/>
      <c r="Z453" s="3117"/>
    </row>
    <row r="454" spans="1:26" ht="12" customHeight="1" x14ac:dyDescent="0.25">
      <c r="A454" s="1688"/>
      <c r="B454" s="1688"/>
      <c r="C454" s="1688"/>
      <c r="D454" s="1688"/>
      <c r="E454" s="1688"/>
      <c r="F454" s="1688"/>
      <c r="G454" s="1688"/>
      <c r="H454" s="1688"/>
      <c r="I454" s="1688"/>
      <c r="J454" s="1688"/>
      <c r="K454" s="1688"/>
      <c r="L454" s="1688"/>
      <c r="M454" s="1688"/>
      <c r="N454" s="1688"/>
      <c r="O454" s="1688"/>
      <c r="P454" s="3117"/>
      <c r="Q454" s="3117"/>
      <c r="R454" s="3117"/>
      <c r="S454" s="3117"/>
      <c r="T454" s="3117"/>
      <c r="U454" s="3117"/>
      <c r="V454" s="3117"/>
      <c r="W454" s="3117"/>
      <c r="X454" s="3117"/>
      <c r="Y454" s="3117"/>
      <c r="Z454" s="3117"/>
    </row>
    <row r="455" spans="1:26" ht="12" customHeight="1" x14ac:dyDescent="0.25">
      <c r="A455" s="1688"/>
      <c r="B455" s="1688"/>
      <c r="C455" s="1688"/>
      <c r="D455" s="1688"/>
      <c r="E455" s="1688"/>
      <c r="F455" s="1688"/>
      <c r="G455" s="1688"/>
      <c r="H455" s="1688"/>
      <c r="I455" s="1688"/>
      <c r="J455" s="1688"/>
      <c r="K455" s="1688"/>
      <c r="L455" s="1688"/>
      <c r="M455" s="1688"/>
      <c r="N455" s="1688"/>
      <c r="O455" s="1688"/>
      <c r="P455" s="3117"/>
      <c r="Q455" s="3117"/>
      <c r="R455" s="3117"/>
      <c r="S455" s="3117"/>
      <c r="T455" s="3117"/>
      <c r="U455" s="3117"/>
      <c r="V455" s="3117"/>
      <c r="W455" s="3117"/>
      <c r="X455" s="3117"/>
      <c r="Y455" s="3117"/>
      <c r="Z455" s="3117"/>
    </row>
    <row r="456" spans="1:26" ht="12" customHeight="1" x14ac:dyDescent="0.25">
      <c r="A456" s="1688"/>
      <c r="B456" s="1688"/>
      <c r="C456" s="1688"/>
      <c r="D456" s="1688"/>
      <c r="E456" s="1688"/>
      <c r="F456" s="1688"/>
      <c r="G456" s="1688"/>
      <c r="H456" s="1688"/>
      <c r="I456" s="1688"/>
      <c r="J456" s="1688"/>
      <c r="K456" s="1688"/>
      <c r="L456" s="1688"/>
      <c r="M456" s="1688"/>
      <c r="N456" s="1688"/>
      <c r="O456" s="1688"/>
      <c r="P456" s="3117"/>
      <c r="Q456" s="3117"/>
      <c r="R456" s="3117"/>
      <c r="S456" s="3117"/>
      <c r="T456" s="3117"/>
      <c r="U456" s="3117"/>
      <c r="V456" s="3117"/>
      <c r="W456" s="3117"/>
      <c r="X456" s="3117"/>
      <c r="Y456" s="3117"/>
      <c r="Z456" s="3117"/>
    </row>
    <row r="457" spans="1:26" ht="12" customHeight="1" x14ac:dyDescent="0.25">
      <c r="A457" s="1688"/>
      <c r="B457" s="1688"/>
      <c r="C457" s="1688"/>
      <c r="D457" s="1688"/>
      <c r="E457" s="1688"/>
      <c r="F457" s="1688"/>
      <c r="G457" s="1688"/>
      <c r="H457" s="1688"/>
      <c r="I457" s="1688"/>
      <c r="J457" s="1688"/>
      <c r="K457" s="1688"/>
      <c r="L457" s="1688"/>
      <c r="M457" s="1688"/>
      <c r="N457" s="1688"/>
      <c r="O457" s="1688"/>
      <c r="P457" s="3117"/>
      <c r="Q457" s="3117"/>
      <c r="R457" s="3117"/>
      <c r="S457" s="3117"/>
      <c r="T457" s="3117"/>
      <c r="U457" s="3117"/>
      <c r="V457" s="3117"/>
      <c r="W457" s="3117"/>
      <c r="X457" s="3117"/>
      <c r="Y457" s="3117"/>
      <c r="Z457" s="3117"/>
    </row>
    <row r="458" spans="1:26" ht="12" customHeight="1" x14ac:dyDescent="0.25">
      <c r="A458" s="1688"/>
      <c r="B458" s="1688"/>
      <c r="C458" s="1688"/>
      <c r="D458" s="1688"/>
      <c r="E458" s="1688"/>
      <c r="F458" s="1688"/>
      <c r="G458" s="1688"/>
      <c r="H458" s="1688"/>
      <c r="I458" s="1688"/>
      <c r="J458" s="1688"/>
      <c r="K458" s="1688"/>
      <c r="L458" s="1688"/>
      <c r="M458" s="1688"/>
      <c r="N458" s="1688"/>
      <c r="O458" s="1688"/>
      <c r="P458" s="3117"/>
      <c r="Q458" s="3117"/>
      <c r="R458" s="3117"/>
      <c r="S458" s="3117"/>
      <c r="T458" s="3117"/>
      <c r="U458" s="3117"/>
      <c r="V458" s="3117"/>
      <c r="W458" s="3117"/>
      <c r="X458" s="3117"/>
      <c r="Y458" s="3117"/>
      <c r="Z458" s="3117"/>
    </row>
    <row r="459" spans="1:26" ht="12" customHeight="1" x14ac:dyDescent="0.25">
      <c r="A459" s="1688"/>
      <c r="B459" s="1688"/>
      <c r="C459" s="1688"/>
      <c r="D459" s="1688"/>
      <c r="E459" s="1688"/>
      <c r="F459" s="1688"/>
      <c r="G459" s="1688"/>
      <c r="H459" s="1688"/>
      <c r="I459" s="1688"/>
      <c r="J459" s="1688"/>
      <c r="K459" s="1688"/>
      <c r="L459" s="1688"/>
      <c r="M459" s="1688"/>
      <c r="N459" s="1688"/>
      <c r="O459" s="1688"/>
      <c r="P459" s="3117"/>
      <c r="Q459" s="3117"/>
      <c r="R459" s="3117"/>
      <c r="S459" s="3117"/>
      <c r="T459" s="3117"/>
      <c r="U459" s="3117"/>
      <c r="V459" s="3117"/>
      <c r="W459" s="3117"/>
      <c r="X459" s="3117"/>
      <c r="Y459" s="3117"/>
      <c r="Z459" s="3117"/>
    </row>
    <row r="460" spans="1:26" ht="12" customHeight="1" x14ac:dyDescent="0.25">
      <c r="A460" s="1688"/>
      <c r="B460" s="1688"/>
      <c r="C460" s="1688"/>
      <c r="D460" s="1688"/>
      <c r="E460" s="1688"/>
      <c r="F460" s="1688"/>
      <c r="G460" s="1688"/>
      <c r="H460" s="1688"/>
      <c r="I460" s="1688"/>
      <c r="J460" s="1688"/>
      <c r="K460" s="1688"/>
      <c r="L460" s="1688"/>
      <c r="M460" s="1688"/>
      <c r="N460" s="1688"/>
      <c r="O460" s="1688"/>
      <c r="P460" s="3117"/>
      <c r="Q460" s="3117"/>
      <c r="R460" s="3117"/>
      <c r="S460" s="3117"/>
      <c r="T460" s="3117"/>
      <c r="U460" s="3117"/>
      <c r="V460" s="3117"/>
      <c r="W460" s="3117"/>
      <c r="X460" s="3117"/>
      <c r="Y460" s="3117"/>
      <c r="Z460" s="3117"/>
    </row>
    <row r="461" spans="1:26" ht="12" customHeight="1" x14ac:dyDescent="0.25">
      <c r="A461" s="1688"/>
      <c r="B461" s="1688"/>
      <c r="C461" s="1688"/>
      <c r="D461" s="1688"/>
      <c r="E461" s="1688"/>
      <c r="F461" s="1688"/>
      <c r="G461" s="1688"/>
      <c r="H461" s="1688"/>
      <c r="I461" s="1688"/>
      <c r="J461" s="1688"/>
      <c r="K461" s="1688"/>
      <c r="L461" s="1688"/>
      <c r="M461" s="1688"/>
      <c r="N461" s="1688"/>
      <c r="O461" s="1688"/>
      <c r="P461" s="3117"/>
      <c r="Q461" s="3117"/>
      <c r="R461" s="3117"/>
      <c r="S461" s="3117"/>
      <c r="T461" s="3117"/>
      <c r="U461" s="3117"/>
      <c r="V461" s="3117"/>
      <c r="W461" s="3117"/>
      <c r="X461" s="3117"/>
      <c r="Y461" s="3117"/>
      <c r="Z461" s="3117"/>
    </row>
    <row r="462" spans="1:26" ht="12" customHeight="1" x14ac:dyDescent="0.25">
      <c r="A462" s="1688"/>
      <c r="B462" s="1688"/>
      <c r="C462" s="1688"/>
      <c r="D462" s="1688"/>
      <c r="E462" s="1688"/>
      <c r="F462" s="1688"/>
      <c r="G462" s="1688"/>
      <c r="H462" s="1688"/>
      <c r="I462" s="1688"/>
      <c r="J462" s="1688"/>
      <c r="K462" s="1688"/>
      <c r="L462" s="1688"/>
      <c r="M462" s="1688"/>
      <c r="N462" s="1688"/>
      <c r="O462" s="1688"/>
      <c r="P462" s="3117"/>
      <c r="Q462" s="3117"/>
      <c r="R462" s="3117"/>
      <c r="S462" s="3117"/>
      <c r="T462" s="3117"/>
      <c r="U462" s="3117"/>
      <c r="V462" s="3117"/>
      <c r="W462" s="3117"/>
      <c r="X462" s="3117"/>
      <c r="Y462" s="3117"/>
      <c r="Z462" s="3117"/>
    </row>
    <row r="463" spans="1:26" ht="12" customHeight="1" x14ac:dyDescent="0.25">
      <c r="A463" s="1688"/>
      <c r="B463" s="1688"/>
      <c r="C463" s="1688"/>
      <c r="D463" s="1688"/>
      <c r="E463" s="1688"/>
      <c r="F463" s="1688"/>
      <c r="G463" s="1688"/>
      <c r="H463" s="1688"/>
      <c r="I463" s="1688"/>
      <c r="J463" s="1688"/>
      <c r="K463" s="1688"/>
      <c r="L463" s="1688"/>
      <c r="M463" s="1688"/>
      <c r="N463" s="1688"/>
      <c r="O463" s="1688"/>
      <c r="P463" s="3117"/>
      <c r="Q463" s="3117"/>
      <c r="R463" s="3117"/>
      <c r="S463" s="3117"/>
      <c r="T463" s="3117"/>
      <c r="U463" s="3117"/>
      <c r="V463" s="3117"/>
      <c r="W463" s="3117"/>
      <c r="X463" s="3117"/>
      <c r="Y463" s="3117"/>
      <c r="Z463" s="3117"/>
    </row>
    <row r="464" spans="1:26" ht="12" customHeight="1" x14ac:dyDescent="0.25">
      <c r="A464" s="1688"/>
      <c r="B464" s="1688"/>
      <c r="C464" s="1688"/>
      <c r="D464" s="1688"/>
      <c r="E464" s="1688"/>
      <c r="F464" s="1688"/>
      <c r="G464" s="1688"/>
      <c r="H464" s="1688"/>
      <c r="I464" s="1688"/>
      <c r="J464" s="1688"/>
      <c r="K464" s="1688"/>
      <c r="L464" s="1688"/>
      <c r="M464" s="1688"/>
      <c r="N464" s="1688"/>
      <c r="O464" s="1688"/>
      <c r="P464" s="3117"/>
      <c r="Q464" s="3117"/>
      <c r="R464" s="3117"/>
      <c r="S464" s="3117"/>
      <c r="T464" s="3117"/>
      <c r="U464" s="3117"/>
      <c r="V464" s="3117"/>
      <c r="W464" s="3117"/>
      <c r="X464" s="3117"/>
      <c r="Y464" s="3117"/>
      <c r="Z464" s="3117"/>
    </row>
    <row r="465" spans="1:26" ht="12" customHeight="1" x14ac:dyDescent="0.25">
      <c r="A465" s="1688"/>
      <c r="B465" s="1688"/>
      <c r="C465" s="1688"/>
      <c r="D465" s="1688"/>
      <c r="E465" s="1688"/>
      <c r="F465" s="1688"/>
      <c r="G465" s="1688"/>
      <c r="H465" s="1688"/>
      <c r="I465" s="1688"/>
      <c r="J465" s="1688"/>
      <c r="K465" s="1688"/>
      <c r="L465" s="1688"/>
      <c r="M465" s="1688"/>
      <c r="N465" s="1688"/>
      <c r="O465" s="1688"/>
      <c r="P465" s="3117"/>
      <c r="Q465" s="3117"/>
      <c r="R465" s="3117"/>
      <c r="S465" s="3117"/>
      <c r="T465" s="3117"/>
      <c r="U465" s="3117"/>
      <c r="V465" s="3117"/>
      <c r="W465" s="3117"/>
      <c r="X465" s="3117"/>
      <c r="Y465" s="3117"/>
      <c r="Z465" s="3117"/>
    </row>
    <row r="466" spans="1:26" ht="12" customHeight="1" x14ac:dyDescent="0.25">
      <c r="A466" s="1688"/>
      <c r="B466" s="1688"/>
      <c r="C466" s="1688"/>
      <c r="D466" s="1688"/>
      <c r="E466" s="1688"/>
      <c r="F466" s="1688"/>
      <c r="G466" s="1688"/>
      <c r="H466" s="1688"/>
      <c r="I466" s="1688"/>
      <c r="J466" s="1688"/>
      <c r="K466" s="1688"/>
      <c r="L466" s="1688"/>
      <c r="M466" s="1688"/>
      <c r="N466" s="1688"/>
      <c r="O466" s="1688"/>
      <c r="P466" s="3117"/>
      <c r="Q466" s="3117"/>
      <c r="R466" s="3117"/>
      <c r="S466" s="3117"/>
      <c r="T466" s="3117"/>
      <c r="U466" s="3117"/>
      <c r="V466" s="3117"/>
      <c r="W466" s="3117"/>
      <c r="X466" s="3117"/>
      <c r="Y466" s="3117"/>
      <c r="Z466" s="3117"/>
    </row>
    <row r="467" spans="1:26" ht="12" customHeight="1" x14ac:dyDescent="0.25">
      <c r="A467" s="1688"/>
      <c r="B467" s="1688"/>
      <c r="C467" s="1688"/>
      <c r="D467" s="1688"/>
      <c r="E467" s="1688"/>
      <c r="F467" s="1688"/>
      <c r="G467" s="1688"/>
      <c r="H467" s="1688"/>
      <c r="I467" s="1688"/>
      <c r="J467" s="1688"/>
      <c r="K467" s="1688"/>
      <c r="L467" s="1688"/>
      <c r="M467" s="1688"/>
      <c r="N467" s="1688"/>
      <c r="O467" s="1688"/>
      <c r="P467" s="3117"/>
      <c r="Q467" s="3117"/>
      <c r="R467" s="3117"/>
      <c r="S467" s="3117"/>
      <c r="T467" s="3117"/>
      <c r="U467" s="3117"/>
      <c r="V467" s="3117"/>
      <c r="W467" s="3117"/>
      <c r="X467" s="3117"/>
      <c r="Y467" s="3117"/>
      <c r="Z467" s="3117"/>
    </row>
    <row r="468" spans="1:26" ht="12" customHeight="1" x14ac:dyDescent="0.25">
      <c r="A468" s="1688"/>
      <c r="B468" s="1688"/>
      <c r="C468" s="1688"/>
      <c r="D468" s="1688"/>
      <c r="E468" s="1688"/>
      <c r="F468" s="1688"/>
      <c r="G468" s="1688"/>
      <c r="H468" s="1688"/>
      <c r="I468" s="1688"/>
      <c r="J468" s="1688"/>
      <c r="K468" s="1688"/>
      <c r="L468" s="1688"/>
      <c r="M468" s="1688"/>
      <c r="N468" s="1688"/>
      <c r="O468" s="1688"/>
      <c r="P468" s="3117"/>
      <c r="Q468" s="3117"/>
      <c r="R468" s="3117"/>
      <c r="S468" s="3117"/>
      <c r="T468" s="3117"/>
      <c r="U468" s="3117"/>
      <c r="V468" s="3117"/>
      <c r="W468" s="3117"/>
      <c r="X468" s="3117"/>
      <c r="Y468" s="3117"/>
      <c r="Z468" s="3117"/>
    </row>
    <row r="469" spans="1:26" ht="12" customHeight="1" x14ac:dyDescent="0.25">
      <c r="A469" s="1688"/>
      <c r="B469" s="1688"/>
      <c r="C469" s="1688"/>
      <c r="D469" s="1688"/>
      <c r="E469" s="1688"/>
      <c r="F469" s="1688"/>
      <c r="G469" s="1688"/>
      <c r="H469" s="1688"/>
      <c r="I469" s="1688"/>
      <c r="J469" s="1688"/>
      <c r="K469" s="1688"/>
      <c r="L469" s="1688"/>
      <c r="M469" s="1688"/>
      <c r="N469" s="1688"/>
      <c r="O469" s="1688"/>
      <c r="P469" s="3117"/>
      <c r="Q469" s="3117"/>
      <c r="R469" s="3117"/>
      <c r="S469" s="3117"/>
      <c r="T469" s="3117"/>
      <c r="U469" s="3117"/>
      <c r="V469" s="3117"/>
      <c r="W469" s="3117"/>
      <c r="X469" s="3117"/>
      <c r="Y469" s="3117"/>
      <c r="Z469" s="3117"/>
    </row>
    <row r="470" spans="1:26" ht="12" customHeight="1" x14ac:dyDescent="0.25">
      <c r="A470" s="1688"/>
      <c r="B470" s="1688"/>
      <c r="C470" s="1688"/>
      <c r="D470" s="1688"/>
      <c r="E470" s="1688"/>
      <c r="F470" s="1688"/>
      <c r="G470" s="1688"/>
      <c r="H470" s="1688"/>
      <c r="I470" s="1688"/>
      <c r="J470" s="1688"/>
      <c r="K470" s="1688"/>
      <c r="L470" s="1688"/>
      <c r="M470" s="1688"/>
      <c r="N470" s="1688"/>
      <c r="O470" s="1688"/>
      <c r="P470" s="3117"/>
      <c r="Q470" s="3117"/>
      <c r="R470" s="3117"/>
      <c r="S470" s="3117"/>
      <c r="T470" s="3117"/>
      <c r="U470" s="3117"/>
      <c r="V470" s="3117"/>
      <c r="W470" s="3117"/>
      <c r="X470" s="3117"/>
      <c r="Y470" s="3117"/>
      <c r="Z470" s="3117"/>
    </row>
    <row r="471" spans="1:26" ht="12" customHeight="1" x14ac:dyDescent="0.25">
      <c r="A471" s="1688"/>
      <c r="B471" s="1688"/>
      <c r="C471" s="1688"/>
      <c r="D471" s="1688"/>
      <c r="E471" s="1688"/>
      <c r="F471" s="1688"/>
      <c r="G471" s="1688"/>
      <c r="H471" s="1688"/>
      <c r="I471" s="1688"/>
      <c r="J471" s="1688"/>
      <c r="K471" s="1688"/>
      <c r="L471" s="1688"/>
      <c r="M471" s="1688"/>
      <c r="N471" s="1688"/>
      <c r="O471" s="1688"/>
      <c r="P471" s="3117"/>
      <c r="Q471" s="3117"/>
      <c r="R471" s="3117"/>
      <c r="S471" s="3117"/>
      <c r="T471" s="3117"/>
      <c r="U471" s="3117"/>
      <c r="V471" s="3117"/>
      <c r="W471" s="3117"/>
      <c r="X471" s="3117"/>
      <c r="Y471" s="3117"/>
      <c r="Z471" s="3117"/>
    </row>
    <row r="472" spans="1:26" ht="12" customHeight="1" x14ac:dyDescent="0.25">
      <c r="A472" s="1688"/>
      <c r="B472" s="1688"/>
      <c r="C472" s="1688"/>
      <c r="D472" s="1688"/>
      <c r="E472" s="1688"/>
      <c r="F472" s="1688"/>
      <c r="G472" s="1688"/>
      <c r="H472" s="1688"/>
      <c r="I472" s="1688"/>
      <c r="J472" s="1688"/>
      <c r="K472" s="1688"/>
      <c r="L472" s="1688"/>
      <c r="M472" s="1688"/>
      <c r="N472" s="1688"/>
      <c r="O472" s="1688"/>
      <c r="P472" s="3117"/>
      <c r="Q472" s="3117"/>
      <c r="R472" s="3117"/>
      <c r="S472" s="3117"/>
      <c r="T472" s="3117"/>
      <c r="U472" s="3117"/>
      <c r="V472" s="3117"/>
      <c r="W472" s="3117"/>
      <c r="X472" s="3117"/>
      <c r="Y472" s="3117"/>
      <c r="Z472" s="3117"/>
    </row>
    <row r="473" spans="1:26" ht="12" customHeight="1" x14ac:dyDescent="0.25">
      <c r="A473" s="1688"/>
      <c r="B473" s="1688"/>
      <c r="C473" s="1688"/>
      <c r="D473" s="1688"/>
      <c r="E473" s="1688"/>
      <c r="F473" s="1688"/>
      <c r="G473" s="1688"/>
      <c r="H473" s="1688"/>
      <c r="I473" s="1688"/>
      <c r="J473" s="1688"/>
      <c r="K473" s="1688"/>
      <c r="L473" s="1688"/>
      <c r="M473" s="1688"/>
      <c r="N473" s="1688"/>
      <c r="O473" s="1688"/>
      <c r="P473" s="3117"/>
      <c r="Q473" s="3117"/>
      <c r="R473" s="3117"/>
      <c r="S473" s="3117"/>
      <c r="T473" s="3117"/>
      <c r="U473" s="3117"/>
      <c r="V473" s="3117"/>
      <c r="W473" s="3117"/>
      <c r="X473" s="3117"/>
      <c r="Y473" s="3117"/>
      <c r="Z473" s="3117"/>
    </row>
    <row r="474" spans="1:26" ht="12" customHeight="1" x14ac:dyDescent="0.25">
      <c r="A474" s="1688"/>
      <c r="B474" s="1688"/>
      <c r="C474" s="1688"/>
      <c r="D474" s="1688"/>
      <c r="E474" s="1688"/>
      <c r="F474" s="1688"/>
      <c r="G474" s="1688"/>
      <c r="H474" s="1688"/>
      <c r="I474" s="1688"/>
      <c r="J474" s="1688"/>
      <c r="K474" s="1688"/>
      <c r="L474" s="1688"/>
      <c r="M474" s="1688"/>
      <c r="N474" s="1688"/>
      <c r="O474" s="1688"/>
      <c r="P474" s="3117"/>
      <c r="Q474" s="3117"/>
      <c r="R474" s="3117"/>
      <c r="S474" s="3117"/>
      <c r="T474" s="3117"/>
      <c r="U474" s="3117"/>
      <c r="V474" s="3117"/>
      <c r="W474" s="3117"/>
      <c r="X474" s="3117"/>
      <c r="Y474" s="3117"/>
      <c r="Z474" s="3117"/>
    </row>
    <row r="475" spans="1:26" ht="12" customHeight="1" x14ac:dyDescent="0.25">
      <c r="A475" s="1688"/>
      <c r="B475" s="1688"/>
      <c r="C475" s="1688"/>
      <c r="D475" s="1688"/>
      <c r="E475" s="1688"/>
      <c r="F475" s="1688"/>
      <c r="G475" s="1688"/>
      <c r="H475" s="1688"/>
      <c r="I475" s="1688"/>
      <c r="J475" s="1688"/>
      <c r="K475" s="1688"/>
      <c r="L475" s="1688"/>
      <c r="M475" s="1688"/>
      <c r="N475" s="1688"/>
      <c r="O475" s="1688"/>
      <c r="P475" s="3117"/>
      <c r="Q475" s="3117"/>
      <c r="R475" s="3117"/>
      <c r="S475" s="3117"/>
      <c r="T475" s="3117"/>
      <c r="U475" s="3117"/>
      <c r="V475" s="3117"/>
      <c r="W475" s="3117"/>
      <c r="X475" s="3117"/>
      <c r="Y475" s="3117"/>
      <c r="Z475" s="3117"/>
    </row>
    <row r="476" spans="1:26" ht="12" customHeight="1" x14ac:dyDescent="0.25">
      <c r="A476" s="1688"/>
      <c r="B476" s="1688"/>
      <c r="C476" s="1688"/>
      <c r="D476" s="1688"/>
      <c r="E476" s="1688"/>
      <c r="F476" s="1688"/>
      <c r="G476" s="1688"/>
      <c r="H476" s="1688"/>
      <c r="I476" s="1688"/>
      <c r="J476" s="1688"/>
      <c r="K476" s="1688"/>
      <c r="L476" s="1688"/>
      <c r="M476" s="1688"/>
      <c r="N476" s="1688"/>
      <c r="O476" s="1688"/>
      <c r="P476" s="3117"/>
      <c r="Q476" s="3117"/>
      <c r="R476" s="3117"/>
      <c r="S476" s="3117"/>
      <c r="T476" s="3117"/>
      <c r="U476" s="3117"/>
      <c r="V476" s="3117"/>
      <c r="W476" s="3117"/>
      <c r="X476" s="3117"/>
      <c r="Y476" s="3117"/>
      <c r="Z476" s="3117"/>
    </row>
    <row r="477" spans="1:26" ht="12" customHeight="1" x14ac:dyDescent="0.25">
      <c r="A477" s="1688"/>
      <c r="B477" s="1688"/>
      <c r="C477" s="1688"/>
      <c r="D477" s="1688"/>
      <c r="E477" s="1688"/>
      <c r="F477" s="1688"/>
      <c r="G477" s="1688"/>
      <c r="H477" s="1688"/>
      <c r="I477" s="1688"/>
      <c r="J477" s="1688"/>
      <c r="K477" s="1688"/>
      <c r="L477" s="1688"/>
      <c r="M477" s="1688"/>
      <c r="N477" s="1688"/>
      <c r="O477" s="1688"/>
      <c r="P477" s="3117"/>
      <c r="Q477" s="3117"/>
      <c r="R477" s="3117"/>
      <c r="S477" s="3117"/>
      <c r="T477" s="3117"/>
      <c r="U477" s="3117"/>
      <c r="V477" s="3117"/>
      <c r="W477" s="3117"/>
      <c r="X477" s="3117"/>
      <c r="Y477" s="3117"/>
      <c r="Z477" s="3117"/>
    </row>
    <row r="478" spans="1:26" ht="12" customHeight="1" x14ac:dyDescent="0.25">
      <c r="A478" s="1688"/>
      <c r="B478" s="1688"/>
      <c r="C478" s="1688"/>
      <c r="D478" s="1688"/>
      <c r="E478" s="1688"/>
      <c r="F478" s="1688"/>
      <c r="G478" s="1688"/>
      <c r="H478" s="1688"/>
      <c r="I478" s="1688"/>
      <c r="J478" s="1688"/>
      <c r="K478" s="1688"/>
      <c r="L478" s="1688"/>
      <c r="M478" s="1688"/>
      <c r="N478" s="1688"/>
      <c r="O478" s="1688"/>
      <c r="P478" s="3117"/>
      <c r="Q478" s="3117"/>
      <c r="R478" s="3117"/>
      <c r="S478" s="3117"/>
      <c r="T478" s="3117"/>
      <c r="U478" s="3117"/>
      <c r="V478" s="3117"/>
      <c r="W478" s="3117"/>
      <c r="X478" s="3117"/>
      <c r="Y478" s="3117"/>
      <c r="Z478" s="3117"/>
    </row>
    <row r="479" spans="1:26" ht="12" customHeight="1" x14ac:dyDescent="0.25">
      <c r="A479" s="1688"/>
      <c r="B479" s="1688"/>
      <c r="C479" s="1688"/>
      <c r="D479" s="1688"/>
      <c r="E479" s="1688"/>
      <c r="F479" s="1688"/>
      <c r="G479" s="1688"/>
      <c r="H479" s="1688"/>
      <c r="I479" s="1688"/>
      <c r="J479" s="1688"/>
      <c r="K479" s="1688"/>
      <c r="L479" s="1688"/>
      <c r="M479" s="1688"/>
      <c r="N479" s="1688"/>
      <c r="O479" s="1688"/>
      <c r="P479" s="3117"/>
      <c r="Q479" s="3117"/>
      <c r="R479" s="3117"/>
      <c r="S479" s="3117"/>
      <c r="T479" s="3117"/>
      <c r="U479" s="3117"/>
      <c r="V479" s="3117"/>
      <c r="W479" s="3117"/>
      <c r="X479" s="3117"/>
      <c r="Y479" s="3117"/>
      <c r="Z479" s="3117"/>
    </row>
    <row r="480" spans="1:26" ht="12" customHeight="1" x14ac:dyDescent="0.25">
      <c r="A480" s="1688"/>
      <c r="B480" s="1688"/>
      <c r="C480" s="1688"/>
      <c r="D480" s="1688"/>
      <c r="E480" s="1688"/>
      <c r="F480" s="1688"/>
      <c r="G480" s="1688"/>
      <c r="H480" s="1688"/>
      <c r="I480" s="1688"/>
      <c r="J480" s="1688"/>
      <c r="K480" s="1688"/>
      <c r="L480" s="1688"/>
      <c r="M480" s="1688"/>
      <c r="N480" s="1688"/>
      <c r="O480" s="1688"/>
      <c r="P480" s="3117"/>
      <c r="Q480" s="3117"/>
      <c r="R480" s="3117"/>
      <c r="S480" s="3117"/>
      <c r="T480" s="3117"/>
      <c r="U480" s="3117"/>
      <c r="V480" s="3117"/>
      <c r="W480" s="3117"/>
      <c r="X480" s="3117"/>
      <c r="Y480" s="3117"/>
      <c r="Z480" s="3117"/>
    </row>
    <row r="481" spans="1:26" ht="12" customHeight="1" x14ac:dyDescent="0.25">
      <c r="A481" s="1688"/>
      <c r="B481" s="1688"/>
      <c r="C481" s="1688"/>
      <c r="D481" s="1688"/>
      <c r="E481" s="1688"/>
      <c r="F481" s="1688"/>
      <c r="G481" s="1688"/>
      <c r="H481" s="1688"/>
      <c r="I481" s="1688"/>
      <c r="J481" s="1688"/>
      <c r="K481" s="1688"/>
      <c r="L481" s="1688"/>
      <c r="M481" s="1688"/>
      <c r="N481" s="1688"/>
      <c r="O481" s="1688"/>
      <c r="P481" s="3117"/>
      <c r="Q481" s="3117"/>
      <c r="R481" s="3117"/>
      <c r="S481" s="3117"/>
      <c r="T481" s="3117"/>
      <c r="U481" s="3117"/>
      <c r="V481" s="3117"/>
      <c r="W481" s="3117"/>
      <c r="X481" s="3117"/>
      <c r="Y481" s="3117"/>
      <c r="Z481" s="3117"/>
    </row>
    <row r="482" spans="1:26" ht="12" customHeight="1" x14ac:dyDescent="0.25">
      <c r="A482" s="1688"/>
      <c r="B482" s="1688"/>
      <c r="C482" s="1688"/>
      <c r="D482" s="1688"/>
      <c r="E482" s="1688"/>
      <c r="F482" s="1688"/>
      <c r="G482" s="1688"/>
      <c r="H482" s="1688"/>
      <c r="I482" s="1688"/>
      <c r="J482" s="1688"/>
      <c r="K482" s="1688"/>
      <c r="L482" s="1688"/>
      <c r="M482" s="1688"/>
      <c r="N482" s="1688"/>
      <c r="O482" s="1688"/>
      <c r="P482" s="3117"/>
      <c r="Q482" s="3117"/>
      <c r="R482" s="3117"/>
      <c r="S482" s="3117"/>
      <c r="T482" s="3117"/>
      <c r="U482" s="3117"/>
      <c r="V482" s="3117"/>
      <c r="W482" s="3117"/>
      <c r="X482" s="3117"/>
      <c r="Y482" s="3117"/>
      <c r="Z482" s="3117"/>
    </row>
    <row r="483" spans="1:26" ht="12" customHeight="1" x14ac:dyDescent="0.25">
      <c r="A483" s="1688"/>
      <c r="B483" s="1688"/>
      <c r="C483" s="1688"/>
      <c r="D483" s="1688"/>
      <c r="E483" s="1688"/>
      <c r="F483" s="1688"/>
      <c r="G483" s="1688"/>
      <c r="H483" s="1688"/>
      <c r="I483" s="1688"/>
      <c r="J483" s="1688"/>
      <c r="K483" s="1688"/>
      <c r="L483" s="1688"/>
      <c r="M483" s="1688"/>
      <c r="N483" s="1688"/>
      <c r="O483" s="1688"/>
      <c r="P483" s="3117"/>
      <c r="Q483" s="3117"/>
      <c r="R483" s="3117"/>
      <c r="S483" s="3117"/>
      <c r="T483" s="3117"/>
      <c r="U483" s="3117"/>
      <c r="V483" s="3117"/>
      <c r="W483" s="3117"/>
      <c r="X483" s="3117"/>
      <c r="Y483" s="3117"/>
      <c r="Z483" s="3117"/>
    </row>
    <row r="484" spans="1:26" ht="12" customHeight="1" x14ac:dyDescent="0.25">
      <c r="A484" s="1688"/>
      <c r="B484" s="1688"/>
      <c r="C484" s="1688"/>
      <c r="D484" s="1688"/>
      <c r="E484" s="1688"/>
      <c r="F484" s="1688"/>
      <c r="G484" s="1688"/>
      <c r="H484" s="1688"/>
      <c r="I484" s="1688"/>
      <c r="J484" s="1688"/>
      <c r="K484" s="1688"/>
      <c r="L484" s="1688"/>
      <c r="M484" s="1688"/>
      <c r="N484" s="1688"/>
      <c r="O484" s="1688"/>
      <c r="P484" s="3117"/>
      <c r="Q484" s="3117"/>
      <c r="R484" s="3117"/>
      <c r="S484" s="3117"/>
      <c r="T484" s="3117"/>
      <c r="U484" s="3117"/>
      <c r="V484" s="3117"/>
      <c r="W484" s="3117"/>
      <c r="X484" s="3117"/>
      <c r="Y484" s="3117"/>
      <c r="Z484" s="3117"/>
    </row>
    <row r="485" spans="1:26" ht="12" customHeight="1" x14ac:dyDescent="0.25">
      <c r="A485" s="1688"/>
      <c r="B485" s="1688"/>
      <c r="C485" s="1688"/>
      <c r="D485" s="1688"/>
      <c r="E485" s="1688"/>
      <c r="F485" s="1688"/>
      <c r="G485" s="1688"/>
      <c r="H485" s="1688"/>
      <c r="I485" s="1688"/>
      <c r="J485" s="1688"/>
      <c r="K485" s="1688"/>
      <c r="L485" s="1688"/>
      <c r="M485" s="1688"/>
      <c r="N485" s="1688"/>
      <c r="O485" s="1688"/>
      <c r="P485" s="3117"/>
      <c r="Q485" s="3117"/>
      <c r="R485" s="3117"/>
      <c r="S485" s="3117"/>
      <c r="T485" s="3117"/>
      <c r="U485" s="3117"/>
      <c r="V485" s="3117"/>
      <c r="W485" s="3117"/>
      <c r="X485" s="3117"/>
      <c r="Y485" s="3117"/>
      <c r="Z485" s="3117"/>
    </row>
    <row r="486" spans="1:26" ht="12" customHeight="1" x14ac:dyDescent="0.25">
      <c r="A486" s="1688"/>
      <c r="B486" s="1688"/>
      <c r="C486" s="1688"/>
      <c r="D486" s="1688"/>
      <c r="E486" s="1688"/>
      <c r="F486" s="1688"/>
      <c r="G486" s="1688"/>
      <c r="H486" s="1688"/>
      <c r="I486" s="1688"/>
      <c r="J486" s="1688"/>
      <c r="K486" s="1688"/>
      <c r="L486" s="1688"/>
      <c r="M486" s="1688"/>
      <c r="N486" s="1688"/>
      <c r="O486" s="1688"/>
      <c r="P486" s="3117"/>
      <c r="Q486" s="3117"/>
      <c r="R486" s="3117"/>
      <c r="S486" s="3117"/>
      <c r="T486" s="3117"/>
      <c r="U486" s="3117"/>
      <c r="V486" s="3117"/>
      <c r="W486" s="3117"/>
      <c r="X486" s="3117"/>
      <c r="Y486" s="3117"/>
      <c r="Z486" s="3117"/>
    </row>
    <row r="487" spans="1:26" ht="12" customHeight="1" x14ac:dyDescent="0.25">
      <c r="A487" s="1688"/>
      <c r="B487" s="1688"/>
      <c r="C487" s="1688"/>
      <c r="D487" s="1688"/>
      <c r="E487" s="1688"/>
      <c r="F487" s="1688"/>
      <c r="G487" s="1688"/>
      <c r="H487" s="1688"/>
      <c r="I487" s="1688"/>
      <c r="J487" s="1688"/>
      <c r="K487" s="1688"/>
      <c r="L487" s="1688"/>
      <c r="M487" s="1688"/>
      <c r="N487" s="1688"/>
      <c r="O487" s="1688"/>
      <c r="P487" s="3117"/>
      <c r="Q487" s="3117"/>
      <c r="R487" s="3117"/>
      <c r="S487" s="3117"/>
      <c r="T487" s="3117"/>
      <c r="U487" s="3117"/>
      <c r="V487" s="3117"/>
      <c r="W487" s="3117"/>
      <c r="X487" s="3117"/>
      <c r="Y487" s="3117"/>
      <c r="Z487" s="3117"/>
    </row>
    <row r="488" spans="1:26" ht="12" customHeight="1" x14ac:dyDescent="0.25">
      <c r="A488" s="1688"/>
      <c r="B488" s="1688"/>
      <c r="C488" s="1688"/>
      <c r="D488" s="1688"/>
      <c r="E488" s="1688"/>
      <c r="F488" s="1688"/>
      <c r="G488" s="1688"/>
      <c r="H488" s="1688"/>
      <c r="I488" s="1688"/>
      <c r="J488" s="1688"/>
      <c r="K488" s="1688"/>
      <c r="L488" s="1688"/>
      <c r="M488" s="1688"/>
      <c r="N488" s="1688"/>
      <c r="O488" s="1688"/>
      <c r="P488" s="3117"/>
      <c r="Q488" s="3117"/>
      <c r="R488" s="3117"/>
      <c r="S488" s="3117"/>
      <c r="T488" s="3117"/>
      <c r="U488" s="3117"/>
      <c r="V488" s="3117"/>
      <c r="W488" s="3117"/>
      <c r="X488" s="3117"/>
      <c r="Y488" s="3117"/>
      <c r="Z488" s="3117"/>
    </row>
    <row r="489" spans="1:26" ht="12" customHeight="1" x14ac:dyDescent="0.25">
      <c r="A489" s="1688"/>
      <c r="B489" s="1688"/>
      <c r="C489" s="1688"/>
      <c r="D489" s="1688"/>
      <c r="E489" s="1688"/>
      <c r="F489" s="1688"/>
      <c r="G489" s="1688"/>
      <c r="H489" s="1688"/>
      <c r="I489" s="1688"/>
      <c r="J489" s="1688"/>
      <c r="K489" s="1688"/>
      <c r="L489" s="1688"/>
      <c r="M489" s="1688"/>
      <c r="N489" s="1688"/>
      <c r="O489" s="1688"/>
      <c r="P489" s="3117"/>
      <c r="Q489" s="3117"/>
      <c r="R489" s="3117"/>
      <c r="S489" s="3117"/>
      <c r="T489" s="3117"/>
      <c r="U489" s="3117"/>
      <c r="V489" s="3117"/>
      <c r="W489" s="3117"/>
      <c r="X489" s="3117"/>
      <c r="Y489" s="3117"/>
      <c r="Z489" s="3117"/>
    </row>
    <row r="490" spans="1:26" ht="12" customHeight="1" x14ac:dyDescent="0.25">
      <c r="A490" s="1688"/>
      <c r="B490" s="1688"/>
      <c r="C490" s="1688"/>
      <c r="D490" s="1688"/>
      <c r="E490" s="1688"/>
      <c r="F490" s="1688"/>
      <c r="G490" s="1688"/>
      <c r="H490" s="1688"/>
      <c r="I490" s="1688"/>
      <c r="J490" s="1688"/>
      <c r="K490" s="1688"/>
      <c r="L490" s="1688"/>
      <c r="M490" s="1688"/>
      <c r="N490" s="1688"/>
      <c r="O490" s="1688"/>
      <c r="P490" s="3117"/>
      <c r="Q490" s="3117"/>
      <c r="R490" s="3117"/>
      <c r="S490" s="3117"/>
      <c r="T490" s="3117"/>
      <c r="U490" s="3117"/>
      <c r="V490" s="3117"/>
      <c r="W490" s="3117"/>
      <c r="X490" s="3117"/>
      <c r="Y490" s="3117"/>
      <c r="Z490" s="3117"/>
    </row>
    <row r="491" spans="1:26" ht="12" customHeight="1" x14ac:dyDescent="0.25">
      <c r="A491" s="1688"/>
      <c r="B491" s="1688"/>
      <c r="C491" s="1688"/>
      <c r="D491" s="1688"/>
      <c r="E491" s="1688"/>
      <c r="F491" s="1688"/>
      <c r="G491" s="1688"/>
      <c r="H491" s="1688"/>
      <c r="I491" s="1688"/>
      <c r="J491" s="1688"/>
      <c r="K491" s="1688"/>
      <c r="L491" s="1688"/>
      <c r="M491" s="1688"/>
      <c r="N491" s="1688"/>
      <c r="O491" s="1688"/>
      <c r="P491" s="3117"/>
      <c r="Q491" s="3117"/>
      <c r="R491" s="3117"/>
      <c r="S491" s="3117"/>
      <c r="T491" s="3117"/>
      <c r="U491" s="3117"/>
      <c r="V491" s="3117"/>
      <c r="W491" s="3117"/>
      <c r="X491" s="3117"/>
      <c r="Y491" s="3117"/>
      <c r="Z491" s="3117"/>
    </row>
    <row r="492" spans="1:26" ht="12" customHeight="1" x14ac:dyDescent="0.25">
      <c r="A492" s="1688"/>
      <c r="B492" s="1688"/>
      <c r="C492" s="1688"/>
      <c r="D492" s="1688"/>
      <c r="E492" s="1688"/>
      <c r="F492" s="1688"/>
      <c r="G492" s="1688"/>
      <c r="H492" s="1688"/>
      <c r="I492" s="1688"/>
      <c r="J492" s="1688"/>
      <c r="K492" s="1688"/>
      <c r="L492" s="1688"/>
      <c r="M492" s="1688"/>
      <c r="N492" s="1688"/>
      <c r="O492" s="1688"/>
      <c r="P492" s="3117"/>
      <c r="Q492" s="3117"/>
      <c r="R492" s="3117"/>
      <c r="S492" s="3117"/>
      <c r="T492" s="3117"/>
      <c r="U492" s="3117"/>
      <c r="V492" s="3117"/>
      <c r="W492" s="3117"/>
      <c r="X492" s="3117"/>
      <c r="Y492" s="3117"/>
      <c r="Z492" s="3117"/>
    </row>
    <row r="493" spans="1:26" ht="12" customHeight="1" x14ac:dyDescent="0.25">
      <c r="A493" s="1688"/>
      <c r="B493" s="1688"/>
      <c r="C493" s="1688"/>
      <c r="D493" s="1688"/>
      <c r="E493" s="1688"/>
      <c r="F493" s="1688"/>
      <c r="G493" s="1688"/>
      <c r="H493" s="1688"/>
      <c r="I493" s="1688"/>
      <c r="J493" s="1688"/>
      <c r="K493" s="1688"/>
      <c r="L493" s="1688"/>
      <c r="M493" s="1688"/>
      <c r="N493" s="1688"/>
      <c r="O493" s="1688"/>
      <c r="P493" s="3117"/>
      <c r="Q493" s="3117"/>
      <c r="R493" s="3117"/>
      <c r="S493" s="3117"/>
      <c r="T493" s="3117"/>
      <c r="U493" s="3117"/>
      <c r="V493" s="3117"/>
      <c r="W493" s="3117"/>
      <c r="X493" s="3117"/>
      <c r="Y493" s="3117"/>
      <c r="Z493" s="3117"/>
    </row>
    <row r="494" spans="1:26" ht="12" customHeight="1" x14ac:dyDescent="0.25">
      <c r="A494" s="1688"/>
      <c r="B494" s="1688"/>
      <c r="C494" s="1688"/>
      <c r="D494" s="1688"/>
      <c r="E494" s="1688"/>
      <c r="F494" s="1688"/>
      <c r="G494" s="1688"/>
      <c r="H494" s="1688"/>
      <c r="I494" s="1688"/>
      <c r="J494" s="1688"/>
      <c r="K494" s="1688"/>
      <c r="L494" s="1688"/>
      <c r="M494" s="1688"/>
      <c r="N494" s="1688"/>
      <c r="O494" s="1688"/>
      <c r="P494" s="3117"/>
      <c r="Q494" s="3117"/>
      <c r="R494" s="3117"/>
      <c r="S494" s="3117"/>
      <c r="T494" s="3117"/>
      <c r="U494" s="3117"/>
      <c r="V494" s="3117"/>
      <c r="W494" s="3117"/>
      <c r="X494" s="3117"/>
      <c r="Y494" s="3117"/>
      <c r="Z494" s="3117"/>
    </row>
    <row r="495" spans="1:26" ht="12" customHeight="1" x14ac:dyDescent="0.25">
      <c r="A495" s="1688"/>
      <c r="B495" s="1688"/>
      <c r="C495" s="1688"/>
      <c r="D495" s="1688"/>
      <c r="E495" s="1688"/>
      <c r="F495" s="1688"/>
      <c r="G495" s="1688"/>
      <c r="H495" s="1688"/>
      <c r="I495" s="1688"/>
      <c r="J495" s="1688"/>
      <c r="K495" s="1688"/>
      <c r="L495" s="1688"/>
      <c r="M495" s="1688"/>
      <c r="N495" s="1688"/>
      <c r="O495" s="1688"/>
      <c r="P495" s="3117"/>
      <c r="Q495" s="3117"/>
      <c r="R495" s="3117"/>
      <c r="S495" s="3117"/>
      <c r="T495" s="3117"/>
      <c r="U495" s="3117"/>
      <c r="V495" s="3117"/>
      <c r="W495" s="3117"/>
      <c r="X495" s="3117"/>
      <c r="Y495" s="3117"/>
      <c r="Z495" s="3117"/>
    </row>
    <row r="496" spans="1:26" ht="12" customHeight="1" x14ac:dyDescent="0.25">
      <c r="A496" s="1688"/>
      <c r="B496" s="1688"/>
      <c r="C496" s="1688"/>
      <c r="D496" s="1688"/>
      <c r="E496" s="1688"/>
      <c r="F496" s="1688"/>
      <c r="G496" s="1688"/>
      <c r="H496" s="1688"/>
      <c r="I496" s="1688"/>
      <c r="J496" s="1688"/>
      <c r="K496" s="1688"/>
      <c r="L496" s="1688"/>
      <c r="M496" s="1688"/>
      <c r="N496" s="1688"/>
      <c r="O496" s="1688"/>
      <c r="P496" s="3117"/>
      <c r="Q496" s="3117"/>
      <c r="R496" s="3117"/>
      <c r="S496" s="3117"/>
      <c r="T496" s="3117"/>
      <c r="U496" s="3117"/>
      <c r="V496" s="3117"/>
      <c r="W496" s="3117"/>
      <c r="X496" s="3117"/>
      <c r="Y496" s="3117"/>
      <c r="Z496" s="3117"/>
    </row>
    <row r="497" spans="1:26" ht="12" customHeight="1" x14ac:dyDescent="0.25">
      <c r="A497" s="1688"/>
      <c r="B497" s="1688"/>
      <c r="C497" s="1688"/>
      <c r="D497" s="1688"/>
      <c r="E497" s="1688"/>
      <c r="F497" s="1688"/>
      <c r="G497" s="1688"/>
      <c r="H497" s="1688"/>
      <c r="I497" s="1688"/>
      <c r="J497" s="1688"/>
      <c r="K497" s="1688"/>
      <c r="L497" s="1688"/>
      <c r="M497" s="1688"/>
      <c r="N497" s="1688"/>
      <c r="O497" s="1688"/>
      <c r="P497" s="3117"/>
      <c r="Q497" s="3117"/>
      <c r="R497" s="3117"/>
      <c r="S497" s="3117"/>
      <c r="T497" s="3117"/>
      <c r="U497" s="3117"/>
      <c r="V497" s="3117"/>
      <c r="W497" s="3117"/>
      <c r="X497" s="3117"/>
      <c r="Y497" s="3117"/>
      <c r="Z497" s="3117"/>
    </row>
    <row r="498" spans="1:26" ht="12" customHeight="1" x14ac:dyDescent="0.25">
      <c r="A498" s="1688"/>
      <c r="B498" s="1688"/>
      <c r="C498" s="1688"/>
      <c r="D498" s="1688"/>
      <c r="E498" s="1688"/>
      <c r="F498" s="1688"/>
      <c r="G498" s="1688"/>
      <c r="H498" s="1688"/>
      <c r="I498" s="1688"/>
      <c r="J498" s="1688"/>
      <c r="K498" s="1688"/>
      <c r="L498" s="1688"/>
      <c r="M498" s="1688"/>
      <c r="N498" s="1688"/>
      <c r="O498" s="1688"/>
      <c r="P498" s="3117"/>
      <c r="Q498" s="3117"/>
      <c r="R498" s="3117"/>
      <c r="S498" s="3117"/>
      <c r="T498" s="3117"/>
      <c r="U498" s="3117"/>
      <c r="V498" s="3117"/>
      <c r="W498" s="3117"/>
      <c r="X498" s="3117"/>
      <c r="Y498" s="3117"/>
      <c r="Z498" s="3117"/>
    </row>
    <row r="499" spans="1:26" ht="12" customHeight="1" x14ac:dyDescent="0.25">
      <c r="A499" s="1688"/>
      <c r="B499" s="1688"/>
      <c r="C499" s="1688"/>
      <c r="D499" s="1688"/>
      <c r="E499" s="1688"/>
      <c r="F499" s="1688"/>
      <c r="G499" s="1688"/>
      <c r="H499" s="1688"/>
      <c r="I499" s="1688"/>
      <c r="J499" s="1688"/>
      <c r="K499" s="1688"/>
      <c r="L499" s="1688"/>
      <c r="M499" s="1688"/>
      <c r="N499" s="1688"/>
      <c r="O499" s="1688"/>
      <c r="P499" s="3117"/>
      <c r="Q499" s="3117"/>
      <c r="R499" s="3117"/>
      <c r="S499" s="3117"/>
      <c r="T499" s="3117"/>
      <c r="U499" s="3117"/>
      <c r="V499" s="3117"/>
      <c r="W499" s="3117"/>
      <c r="X499" s="3117"/>
      <c r="Y499" s="3117"/>
      <c r="Z499" s="3117"/>
    </row>
    <row r="500" spans="1:26" ht="12" customHeight="1" x14ac:dyDescent="0.25">
      <c r="A500" s="1688"/>
      <c r="B500" s="1688"/>
      <c r="C500" s="1688"/>
      <c r="D500" s="1688"/>
      <c r="E500" s="1688"/>
      <c r="F500" s="1688"/>
      <c r="G500" s="1688"/>
      <c r="H500" s="1688"/>
      <c r="I500" s="1688"/>
      <c r="J500" s="1688"/>
      <c r="K500" s="1688"/>
      <c r="L500" s="1688"/>
      <c r="M500" s="1688"/>
      <c r="N500" s="1688"/>
      <c r="O500" s="1688"/>
      <c r="P500" s="3117"/>
      <c r="Q500" s="3117"/>
      <c r="R500" s="3117"/>
      <c r="S500" s="3117"/>
      <c r="T500" s="3117"/>
      <c r="U500" s="3117"/>
      <c r="V500" s="3117"/>
      <c r="W500" s="3117"/>
      <c r="X500" s="3117"/>
      <c r="Y500" s="3117"/>
      <c r="Z500" s="3117"/>
    </row>
    <row r="501" spans="1:26" ht="12" customHeight="1" x14ac:dyDescent="0.25">
      <c r="A501" s="1688"/>
      <c r="B501" s="1688"/>
      <c r="C501" s="1688"/>
      <c r="D501" s="1688"/>
      <c r="E501" s="1688"/>
      <c r="F501" s="1688"/>
      <c r="G501" s="1688"/>
      <c r="H501" s="1688"/>
      <c r="I501" s="1688"/>
      <c r="J501" s="1688"/>
      <c r="K501" s="1688"/>
      <c r="L501" s="1688"/>
      <c r="M501" s="1688"/>
      <c r="N501" s="1688"/>
      <c r="O501" s="1688"/>
      <c r="P501" s="3117"/>
      <c r="Q501" s="3117"/>
      <c r="R501" s="3117"/>
      <c r="S501" s="3117"/>
      <c r="T501" s="3117"/>
      <c r="U501" s="3117"/>
      <c r="V501" s="3117"/>
      <c r="W501" s="3117"/>
      <c r="X501" s="3117"/>
      <c r="Y501" s="3117"/>
      <c r="Z501" s="3117"/>
    </row>
    <row r="502" spans="1:26" ht="12" customHeight="1" x14ac:dyDescent="0.25">
      <c r="A502" s="1688"/>
      <c r="B502" s="1688"/>
      <c r="C502" s="1688"/>
      <c r="D502" s="1688"/>
      <c r="E502" s="1688"/>
      <c r="F502" s="1688"/>
      <c r="G502" s="1688"/>
      <c r="H502" s="1688"/>
      <c r="I502" s="1688"/>
      <c r="J502" s="1688"/>
      <c r="K502" s="1688"/>
      <c r="L502" s="1688"/>
      <c r="M502" s="1688"/>
      <c r="N502" s="1688"/>
      <c r="O502" s="1688"/>
      <c r="P502" s="3117"/>
      <c r="Q502" s="3117"/>
      <c r="R502" s="3117"/>
      <c r="S502" s="3117"/>
      <c r="T502" s="3117"/>
      <c r="U502" s="3117"/>
      <c r="V502" s="3117"/>
      <c r="W502" s="3117"/>
      <c r="X502" s="3117"/>
      <c r="Y502" s="3117"/>
      <c r="Z502" s="3117"/>
    </row>
    <row r="503" spans="1:26" ht="12" customHeight="1" x14ac:dyDescent="0.25">
      <c r="A503" s="1688"/>
      <c r="B503" s="1688"/>
      <c r="C503" s="1688"/>
      <c r="D503" s="1688"/>
      <c r="E503" s="1688"/>
      <c r="F503" s="1688"/>
      <c r="G503" s="1688"/>
      <c r="H503" s="1688"/>
      <c r="I503" s="1688"/>
      <c r="J503" s="1688"/>
      <c r="K503" s="1688"/>
      <c r="L503" s="1688"/>
      <c r="M503" s="1688"/>
      <c r="N503" s="1688"/>
      <c r="O503" s="1688"/>
      <c r="P503" s="3117"/>
      <c r="Q503" s="3117"/>
      <c r="R503" s="3117"/>
      <c r="S503" s="3117"/>
      <c r="T503" s="3117"/>
      <c r="U503" s="3117"/>
      <c r="V503" s="3117"/>
      <c r="W503" s="3117"/>
      <c r="X503" s="3117"/>
      <c r="Y503" s="3117"/>
      <c r="Z503" s="3117"/>
    </row>
    <row r="504" spans="1:26" ht="12" customHeight="1" x14ac:dyDescent="0.25">
      <c r="A504" s="1688"/>
      <c r="B504" s="1688"/>
      <c r="C504" s="1688"/>
      <c r="D504" s="1688"/>
      <c r="E504" s="1688"/>
      <c r="F504" s="1688"/>
      <c r="G504" s="1688"/>
      <c r="H504" s="1688"/>
      <c r="I504" s="1688"/>
      <c r="J504" s="1688"/>
      <c r="K504" s="1688"/>
      <c r="L504" s="1688"/>
      <c r="M504" s="1688"/>
      <c r="N504" s="1688"/>
      <c r="O504" s="1688"/>
      <c r="P504" s="3117"/>
      <c r="Q504" s="3117"/>
      <c r="R504" s="3117"/>
      <c r="S504" s="3117"/>
      <c r="T504" s="3117"/>
      <c r="U504" s="3117"/>
      <c r="V504" s="3117"/>
      <c r="W504" s="3117"/>
      <c r="X504" s="3117"/>
      <c r="Y504" s="3117"/>
      <c r="Z504" s="3117"/>
    </row>
    <row r="505" spans="1:26" ht="12" customHeight="1" x14ac:dyDescent="0.25">
      <c r="A505" s="1688"/>
      <c r="B505" s="1688"/>
      <c r="C505" s="1688"/>
      <c r="D505" s="1688"/>
      <c r="E505" s="1688"/>
      <c r="F505" s="1688"/>
      <c r="G505" s="1688"/>
      <c r="H505" s="1688"/>
      <c r="I505" s="1688"/>
      <c r="J505" s="1688"/>
      <c r="K505" s="1688"/>
      <c r="L505" s="1688"/>
      <c r="M505" s="1688"/>
      <c r="N505" s="1688"/>
      <c r="O505" s="1688"/>
      <c r="P505" s="3117"/>
      <c r="Q505" s="3117"/>
      <c r="R505" s="3117"/>
      <c r="S505" s="3117"/>
      <c r="T505" s="3117"/>
      <c r="U505" s="3117"/>
      <c r="V505" s="3117"/>
      <c r="W505" s="3117"/>
      <c r="X505" s="3117"/>
      <c r="Y505" s="3117"/>
      <c r="Z505" s="3117"/>
    </row>
    <row r="506" spans="1:26" ht="12" customHeight="1" x14ac:dyDescent="0.25">
      <c r="A506" s="1688"/>
      <c r="B506" s="1688"/>
      <c r="C506" s="1688"/>
      <c r="D506" s="1688"/>
      <c r="E506" s="1688"/>
      <c r="F506" s="1688"/>
      <c r="G506" s="1688"/>
      <c r="H506" s="1688"/>
      <c r="I506" s="1688"/>
      <c r="J506" s="1688"/>
      <c r="K506" s="1688"/>
      <c r="L506" s="1688"/>
      <c r="M506" s="1688"/>
      <c r="N506" s="1688"/>
      <c r="O506" s="1688"/>
      <c r="P506" s="3117"/>
      <c r="Q506" s="3117"/>
      <c r="R506" s="3117"/>
      <c r="S506" s="3117"/>
      <c r="T506" s="3117"/>
      <c r="U506" s="3117"/>
      <c r="V506" s="3117"/>
      <c r="W506" s="3117"/>
      <c r="X506" s="3117"/>
      <c r="Y506" s="3117"/>
      <c r="Z506" s="3117"/>
    </row>
    <row r="507" spans="1:26" ht="12" customHeight="1" x14ac:dyDescent="0.25">
      <c r="A507" s="1688"/>
      <c r="B507" s="1688"/>
      <c r="C507" s="1688"/>
      <c r="D507" s="1688"/>
      <c r="E507" s="1688"/>
      <c r="F507" s="1688"/>
      <c r="G507" s="1688"/>
      <c r="H507" s="1688"/>
      <c r="I507" s="1688"/>
      <c r="J507" s="1688"/>
      <c r="K507" s="1688"/>
      <c r="L507" s="1688"/>
      <c r="M507" s="1688"/>
      <c r="N507" s="1688"/>
      <c r="O507" s="1688"/>
      <c r="P507" s="3117"/>
      <c r="Q507" s="3117"/>
      <c r="R507" s="3117"/>
      <c r="S507" s="3117"/>
      <c r="T507" s="3117"/>
      <c r="U507" s="3117"/>
      <c r="V507" s="3117"/>
      <c r="W507" s="3117"/>
      <c r="X507" s="3117"/>
      <c r="Y507" s="3117"/>
      <c r="Z507" s="3117"/>
    </row>
    <row r="508" spans="1:26" ht="12" customHeight="1" x14ac:dyDescent="0.25">
      <c r="A508" s="1688"/>
      <c r="B508" s="1688"/>
      <c r="C508" s="1688"/>
      <c r="D508" s="1688"/>
      <c r="E508" s="1688"/>
      <c r="F508" s="1688"/>
      <c r="G508" s="1688"/>
      <c r="H508" s="1688"/>
      <c r="I508" s="1688"/>
      <c r="J508" s="1688"/>
      <c r="K508" s="1688"/>
      <c r="L508" s="1688"/>
      <c r="M508" s="1688"/>
      <c r="N508" s="1688"/>
      <c r="O508" s="1688"/>
      <c r="P508" s="3117"/>
      <c r="Q508" s="3117"/>
      <c r="R508" s="3117"/>
      <c r="S508" s="3117"/>
      <c r="T508" s="3117"/>
      <c r="U508" s="3117"/>
      <c r="V508" s="3117"/>
      <c r="W508" s="3117"/>
      <c r="X508" s="3117"/>
      <c r="Y508" s="3117"/>
      <c r="Z508" s="3117"/>
    </row>
    <row r="509" spans="1:26" ht="12" customHeight="1" x14ac:dyDescent="0.25">
      <c r="A509" s="1688"/>
      <c r="B509" s="1688"/>
      <c r="C509" s="1688"/>
      <c r="D509" s="1688"/>
      <c r="E509" s="1688"/>
      <c r="F509" s="1688"/>
      <c r="G509" s="1688"/>
      <c r="H509" s="1688"/>
      <c r="I509" s="1688"/>
      <c r="J509" s="1688"/>
      <c r="K509" s="1688"/>
      <c r="L509" s="1688"/>
      <c r="M509" s="1688"/>
      <c r="N509" s="1688"/>
      <c r="O509" s="1688"/>
      <c r="P509" s="3117"/>
      <c r="Q509" s="3117"/>
      <c r="R509" s="3117"/>
      <c r="S509" s="3117"/>
      <c r="T509" s="3117"/>
      <c r="U509" s="3117"/>
      <c r="V509" s="3117"/>
      <c r="W509" s="3117"/>
      <c r="X509" s="3117"/>
      <c r="Y509" s="3117"/>
      <c r="Z509" s="3117"/>
    </row>
    <row r="510" spans="1:26" ht="12" customHeight="1" x14ac:dyDescent="0.25">
      <c r="A510" s="1688"/>
      <c r="B510" s="1688"/>
      <c r="C510" s="1688"/>
      <c r="D510" s="1688"/>
      <c r="E510" s="1688"/>
      <c r="F510" s="1688"/>
      <c r="G510" s="1688"/>
      <c r="H510" s="1688"/>
      <c r="I510" s="1688"/>
      <c r="J510" s="1688"/>
      <c r="K510" s="1688"/>
      <c r="L510" s="1688"/>
      <c r="M510" s="1688"/>
      <c r="N510" s="1688"/>
      <c r="O510" s="1688"/>
      <c r="P510" s="3117"/>
      <c r="Q510" s="3117"/>
      <c r="R510" s="3117"/>
      <c r="S510" s="3117"/>
      <c r="T510" s="3117"/>
      <c r="U510" s="3117"/>
      <c r="V510" s="3117"/>
      <c r="W510" s="3117"/>
      <c r="X510" s="3117"/>
      <c r="Y510" s="3117"/>
      <c r="Z510" s="3117"/>
    </row>
    <row r="511" spans="1:26" ht="12" customHeight="1" x14ac:dyDescent="0.25">
      <c r="A511" s="1688"/>
      <c r="B511" s="1688"/>
      <c r="C511" s="1688"/>
      <c r="D511" s="1688"/>
      <c r="E511" s="1688"/>
      <c r="F511" s="1688"/>
      <c r="G511" s="1688"/>
      <c r="H511" s="1688"/>
      <c r="I511" s="1688"/>
      <c r="J511" s="1688"/>
      <c r="K511" s="1688"/>
      <c r="L511" s="1688"/>
      <c r="M511" s="1688"/>
      <c r="N511" s="1688"/>
      <c r="O511" s="1688"/>
      <c r="P511" s="3117"/>
      <c r="Q511" s="3117"/>
      <c r="R511" s="3117"/>
      <c r="S511" s="3117"/>
      <c r="T511" s="3117"/>
      <c r="U511" s="3117"/>
      <c r="V511" s="3117"/>
      <c r="W511" s="3117"/>
      <c r="X511" s="3117"/>
      <c r="Y511" s="3117"/>
      <c r="Z511" s="3117"/>
    </row>
    <row r="512" spans="1:26" ht="12" customHeight="1" x14ac:dyDescent="0.25">
      <c r="A512" s="1688"/>
      <c r="B512" s="1688"/>
      <c r="C512" s="1688"/>
      <c r="D512" s="1688"/>
      <c r="E512" s="1688"/>
      <c r="F512" s="1688"/>
      <c r="G512" s="1688"/>
      <c r="H512" s="1688"/>
      <c r="I512" s="1688"/>
      <c r="J512" s="1688"/>
      <c r="K512" s="1688"/>
      <c r="L512" s="1688"/>
      <c r="M512" s="1688"/>
      <c r="N512" s="1688"/>
      <c r="O512" s="1688"/>
      <c r="P512" s="3117"/>
      <c r="Q512" s="3117"/>
      <c r="R512" s="3117"/>
      <c r="S512" s="3117"/>
      <c r="T512" s="3117"/>
      <c r="U512" s="3117"/>
      <c r="V512" s="3117"/>
      <c r="W512" s="3117"/>
      <c r="X512" s="3117"/>
      <c r="Y512" s="3117"/>
      <c r="Z512" s="3117"/>
    </row>
    <row r="513" spans="1:26" ht="12" customHeight="1" x14ac:dyDescent="0.25">
      <c r="A513" s="1688"/>
      <c r="B513" s="1688"/>
      <c r="C513" s="1688"/>
      <c r="D513" s="1688"/>
      <c r="E513" s="1688"/>
      <c r="F513" s="1688"/>
      <c r="G513" s="1688"/>
      <c r="H513" s="1688"/>
      <c r="I513" s="1688"/>
      <c r="J513" s="1688"/>
      <c r="K513" s="1688"/>
      <c r="L513" s="1688"/>
      <c r="M513" s="1688"/>
      <c r="N513" s="1688"/>
      <c r="O513" s="1688"/>
      <c r="P513" s="3117"/>
      <c r="Q513" s="3117"/>
      <c r="R513" s="3117"/>
      <c r="S513" s="3117"/>
      <c r="T513" s="3117"/>
      <c r="U513" s="3117"/>
      <c r="V513" s="3117"/>
      <c r="W513" s="3117"/>
      <c r="X513" s="3117"/>
      <c r="Y513" s="3117"/>
      <c r="Z513" s="3117"/>
    </row>
    <row r="514" spans="1:26" ht="12" customHeight="1" x14ac:dyDescent="0.25">
      <c r="A514" s="1688"/>
      <c r="B514" s="1688"/>
      <c r="C514" s="1688"/>
      <c r="D514" s="1688"/>
      <c r="E514" s="1688"/>
      <c r="F514" s="1688"/>
      <c r="G514" s="1688"/>
      <c r="H514" s="1688"/>
      <c r="I514" s="1688"/>
      <c r="J514" s="1688"/>
      <c r="K514" s="1688"/>
      <c r="L514" s="1688"/>
      <c r="M514" s="1688"/>
      <c r="N514" s="1688"/>
      <c r="O514" s="1688"/>
      <c r="P514" s="3117"/>
      <c r="Q514" s="3117"/>
      <c r="R514" s="3117"/>
      <c r="S514" s="3117"/>
      <c r="T514" s="3117"/>
      <c r="U514" s="3117"/>
      <c r="V514" s="3117"/>
      <c r="W514" s="3117"/>
      <c r="X514" s="3117"/>
      <c r="Y514" s="3117"/>
      <c r="Z514" s="3117"/>
    </row>
    <row r="515" spans="1:26" ht="12" customHeight="1" x14ac:dyDescent="0.25">
      <c r="A515" s="1688"/>
      <c r="B515" s="1688"/>
      <c r="C515" s="1688"/>
      <c r="D515" s="1688"/>
      <c r="E515" s="1688"/>
      <c r="F515" s="1688"/>
      <c r="G515" s="1688"/>
      <c r="H515" s="1688"/>
      <c r="I515" s="1688"/>
      <c r="J515" s="1688"/>
      <c r="K515" s="1688"/>
      <c r="L515" s="1688"/>
      <c r="M515" s="1688"/>
      <c r="N515" s="1688"/>
      <c r="O515" s="1688"/>
      <c r="P515" s="3117"/>
      <c r="Q515" s="3117"/>
      <c r="R515" s="3117"/>
      <c r="S515" s="3117"/>
      <c r="T515" s="3117"/>
      <c r="U515" s="3117"/>
      <c r="V515" s="3117"/>
      <c r="W515" s="3117"/>
      <c r="X515" s="3117"/>
      <c r="Y515" s="3117"/>
      <c r="Z515" s="3117"/>
    </row>
    <row r="516" spans="1:26" ht="12" customHeight="1" x14ac:dyDescent="0.25">
      <c r="A516" s="1688"/>
      <c r="B516" s="1688"/>
      <c r="C516" s="1688"/>
      <c r="D516" s="1688"/>
      <c r="E516" s="1688"/>
      <c r="F516" s="1688"/>
      <c r="G516" s="1688"/>
      <c r="H516" s="1688"/>
      <c r="I516" s="1688"/>
      <c r="J516" s="1688"/>
      <c r="K516" s="1688"/>
      <c r="L516" s="1688"/>
      <c r="M516" s="1688"/>
      <c r="N516" s="1688"/>
      <c r="O516" s="1688"/>
      <c r="P516" s="3117"/>
      <c r="Q516" s="3117"/>
      <c r="R516" s="3117"/>
      <c r="S516" s="3117"/>
      <c r="T516" s="3117"/>
      <c r="U516" s="3117"/>
      <c r="V516" s="3117"/>
      <c r="W516" s="3117"/>
      <c r="X516" s="3117"/>
      <c r="Y516" s="3117"/>
      <c r="Z516" s="3117"/>
    </row>
    <row r="517" spans="1:26" ht="12" customHeight="1" x14ac:dyDescent="0.25">
      <c r="A517" s="1688"/>
      <c r="B517" s="1688"/>
      <c r="C517" s="1688"/>
      <c r="D517" s="1688"/>
      <c r="E517" s="1688"/>
      <c r="F517" s="1688"/>
      <c r="G517" s="1688"/>
      <c r="H517" s="1688"/>
      <c r="I517" s="1688"/>
      <c r="J517" s="1688"/>
      <c r="K517" s="1688"/>
      <c r="L517" s="1688"/>
      <c r="M517" s="1688"/>
      <c r="N517" s="1688"/>
      <c r="O517" s="1688"/>
      <c r="P517" s="3117"/>
      <c r="Q517" s="3117"/>
      <c r="R517" s="3117"/>
      <c r="S517" s="3117"/>
      <c r="T517" s="3117"/>
      <c r="U517" s="3117"/>
      <c r="V517" s="3117"/>
      <c r="W517" s="3117"/>
      <c r="X517" s="3117"/>
      <c r="Y517" s="3117"/>
      <c r="Z517" s="3117"/>
    </row>
    <row r="518" spans="1:26" ht="12" customHeight="1" x14ac:dyDescent="0.25">
      <c r="A518" s="1688"/>
      <c r="B518" s="1688"/>
      <c r="C518" s="1688"/>
      <c r="D518" s="1688"/>
      <c r="E518" s="1688"/>
      <c r="F518" s="1688"/>
      <c r="G518" s="1688"/>
      <c r="H518" s="1688"/>
      <c r="I518" s="1688"/>
      <c r="J518" s="1688"/>
      <c r="K518" s="1688"/>
      <c r="L518" s="1688"/>
      <c r="M518" s="1688"/>
      <c r="N518" s="1688"/>
      <c r="O518" s="1688"/>
      <c r="P518" s="3117"/>
      <c r="Q518" s="3117"/>
      <c r="R518" s="3117"/>
      <c r="S518" s="3117"/>
      <c r="T518" s="3117"/>
      <c r="U518" s="3117"/>
      <c r="V518" s="3117"/>
      <c r="W518" s="3117"/>
      <c r="X518" s="3117"/>
      <c r="Y518" s="3117"/>
      <c r="Z518" s="3117"/>
    </row>
    <row r="519" spans="1:26" ht="12" customHeight="1" x14ac:dyDescent="0.25">
      <c r="A519" s="1688"/>
      <c r="B519" s="1688"/>
      <c r="C519" s="1688"/>
      <c r="D519" s="1688"/>
      <c r="E519" s="1688"/>
      <c r="F519" s="1688"/>
      <c r="G519" s="1688"/>
      <c r="H519" s="1688"/>
      <c r="I519" s="1688"/>
      <c r="J519" s="1688"/>
      <c r="K519" s="1688"/>
      <c r="L519" s="1688"/>
      <c r="M519" s="1688"/>
      <c r="N519" s="1688"/>
      <c r="O519" s="1688"/>
      <c r="P519" s="3117"/>
      <c r="Q519" s="3117"/>
      <c r="R519" s="3117"/>
      <c r="S519" s="3117"/>
      <c r="T519" s="3117"/>
      <c r="U519" s="3117"/>
      <c r="V519" s="3117"/>
      <c r="W519" s="3117"/>
      <c r="X519" s="3117"/>
      <c r="Y519" s="3117"/>
      <c r="Z519" s="3117"/>
    </row>
    <row r="520" spans="1:26" ht="12" customHeight="1" x14ac:dyDescent="0.25">
      <c r="A520" s="1688"/>
      <c r="B520" s="1688"/>
      <c r="C520" s="1688"/>
      <c r="D520" s="1688"/>
      <c r="E520" s="1688"/>
      <c r="F520" s="1688"/>
      <c r="G520" s="1688"/>
      <c r="H520" s="1688"/>
      <c r="I520" s="1688"/>
      <c r="J520" s="1688"/>
      <c r="K520" s="1688"/>
      <c r="L520" s="1688"/>
      <c r="M520" s="1688"/>
      <c r="N520" s="1688"/>
      <c r="O520" s="1688"/>
      <c r="P520" s="3117"/>
      <c r="Q520" s="3117"/>
      <c r="R520" s="3117"/>
      <c r="S520" s="3117"/>
      <c r="T520" s="3117"/>
      <c r="U520" s="3117"/>
      <c r="V520" s="3117"/>
      <c r="W520" s="3117"/>
      <c r="X520" s="3117"/>
      <c r="Y520" s="3117"/>
      <c r="Z520" s="3117"/>
    </row>
    <row r="521" spans="1:26" ht="12" customHeight="1" x14ac:dyDescent="0.25">
      <c r="A521" s="1688"/>
      <c r="B521" s="1688"/>
      <c r="C521" s="1688"/>
      <c r="D521" s="1688"/>
      <c r="E521" s="1688"/>
      <c r="F521" s="1688"/>
      <c r="G521" s="1688"/>
      <c r="H521" s="1688"/>
      <c r="I521" s="1688"/>
      <c r="J521" s="1688"/>
      <c r="K521" s="1688"/>
      <c r="L521" s="1688"/>
      <c r="M521" s="1688"/>
      <c r="N521" s="1688"/>
      <c r="O521" s="1688"/>
      <c r="P521" s="3117"/>
      <c r="Q521" s="3117"/>
      <c r="R521" s="3117"/>
      <c r="S521" s="3117"/>
      <c r="T521" s="3117"/>
      <c r="U521" s="3117"/>
      <c r="V521" s="3117"/>
      <c r="W521" s="3117"/>
      <c r="X521" s="3117"/>
      <c r="Y521" s="3117"/>
      <c r="Z521" s="3117"/>
    </row>
    <row r="522" spans="1:26" ht="12" customHeight="1" x14ac:dyDescent="0.25">
      <c r="A522" s="1688"/>
      <c r="B522" s="1688"/>
      <c r="C522" s="1688"/>
      <c r="D522" s="1688"/>
      <c r="E522" s="1688"/>
      <c r="F522" s="1688"/>
      <c r="G522" s="1688"/>
      <c r="H522" s="1688"/>
      <c r="I522" s="1688"/>
      <c r="J522" s="1688"/>
      <c r="K522" s="1688"/>
      <c r="L522" s="1688"/>
      <c r="M522" s="1688"/>
      <c r="N522" s="1688"/>
      <c r="O522" s="1688"/>
      <c r="P522" s="3117"/>
      <c r="Q522" s="3117"/>
      <c r="R522" s="3117"/>
      <c r="S522" s="3117"/>
      <c r="T522" s="3117"/>
      <c r="U522" s="3117"/>
      <c r="V522" s="3117"/>
      <c r="W522" s="3117"/>
      <c r="X522" s="3117"/>
      <c r="Y522" s="3117"/>
      <c r="Z522" s="3117"/>
    </row>
    <row r="523" spans="1:26" ht="12" customHeight="1" x14ac:dyDescent="0.25">
      <c r="A523" s="1688"/>
      <c r="B523" s="1688"/>
      <c r="C523" s="1688"/>
      <c r="D523" s="1688"/>
      <c r="E523" s="1688"/>
      <c r="F523" s="1688"/>
      <c r="G523" s="1688"/>
      <c r="H523" s="1688"/>
      <c r="I523" s="1688"/>
      <c r="J523" s="1688"/>
      <c r="K523" s="1688"/>
      <c r="L523" s="1688"/>
      <c r="M523" s="1688"/>
      <c r="N523" s="1688"/>
      <c r="O523" s="1688"/>
      <c r="P523" s="3117"/>
      <c r="Q523" s="3117"/>
      <c r="R523" s="3117"/>
      <c r="S523" s="3117"/>
      <c r="T523" s="3117"/>
      <c r="U523" s="3117"/>
      <c r="V523" s="3117"/>
      <c r="W523" s="3117"/>
      <c r="X523" s="3117"/>
      <c r="Y523" s="3117"/>
      <c r="Z523" s="3117"/>
    </row>
    <row r="524" spans="1:26" ht="12" customHeight="1" x14ac:dyDescent="0.25">
      <c r="A524" s="1688"/>
      <c r="B524" s="1688"/>
      <c r="C524" s="1688"/>
      <c r="D524" s="1688"/>
      <c r="E524" s="1688"/>
      <c r="F524" s="1688"/>
      <c r="G524" s="1688"/>
      <c r="H524" s="1688"/>
      <c r="I524" s="1688"/>
      <c r="J524" s="1688"/>
      <c r="K524" s="1688"/>
      <c r="L524" s="1688"/>
      <c r="M524" s="1688"/>
      <c r="N524" s="1688"/>
      <c r="O524" s="1688"/>
      <c r="P524" s="3117"/>
      <c r="Q524" s="3117"/>
      <c r="R524" s="3117"/>
      <c r="S524" s="3117"/>
      <c r="T524" s="3117"/>
      <c r="U524" s="3117"/>
      <c r="V524" s="3117"/>
      <c r="W524" s="3117"/>
      <c r="X524" s="3117"/>
      <c r="Y524" s="3117"/>
      <c r="Z524" s="3117"/>
    </row>
    <row r="525" spans="1:26" ht="12" customHeight="1" x14ac:dyDescent="0.25">
      <c r="A525" s="1688"/>
      <c r="B525" s="1688"/>
      <c r="C525" s="1688"/>
      <c r="D525" s="1688"/>
      <c r="E525" s="1688"/>
      <c r="F525" s="1688"/>
      <c r="G525" s="1688"/>
      <c r="H525" s="1688"/>
      <c r="I525" s="1688"/>
      <c r="J525" s="1688"/>
      <c r="K525" s="1688"/>
      <c r="L525" s="1688"/>
      <c r="M525" s="1688"/>
      <c r="N525" s="1688"/>
      <c r="O525" s="1688"/>
      <c r="P525" s="3117"/>
      <c r="Q525" s="3117"/>
      <c r="R525" s="3117"/>
      <c r="S525" s="3117"/>
      <c r="T525" s="3117"/>
      <c r="U525" s="3117"/>
      <c r="V525" s="3117"/>
      <c r="W525" s="3117"/>
      <c r="X525" s="3117"/>
      <c r="Y525" s="3117"/>
      <c r="Z525" s="3117"/>
    </row>
    <row r="526" spans="1:26" ht="12" customHeight="1" x14ac:dyDescent="0.25">
      <c r="A526" s="1688"/>
      <c r="B526" s="1688"/>
      <c r="C526" s="1688"/>
      <c r="D526" s="1688"/>
      <c r="E526" s="1688"/>
      <c r="F526" s="1688"/>
      <c r="G526" s="1688"/>
      <c r="H526" s="1688"/>
      <c r="I526" s="1688"/>
      <c r="J526" s="1688"/>
      <c r="K526" s="1688"/>
      <c r="L526" s="1688"/>
      <c r="M526" s="1688"/>
      <c r="N526" s="1688"/>
      <c r="O526" s="1688"/>
      <c r="P526" s="3117"/>
      <c r="Q526" s="3117"/>
      <c r="R526" s="3117"/>
      <c r="S526" s="3117"/>
      <c r="T526" s="3117"/>
      <c r="U526" s="3117"/>
      <c r="V526" s="3117"/>
      <c r="W526" s="3117"/>
      <c r="X526" s="3117"/>
      <c r="Y526" s="3117"/>
      <c r="Z526" s="3117"/>
    </row>
    <row r="527" spans="1:26" ht="12" customHeight="1" x14ac:dyDescent="0.25">
      <c r="A527" s="1688"/>
      <c r="B527" s="1688"/>
      <c r="C527" s="1688"/>
      <c r="D527" s="1688"/>
      <c r="E527" s="1688"/>
      <c r="F527" s="1688"/>
      <c r="G527" s="1688"/>
      <c r="H527" s="1688"/>
      <c r="I527" s="1688"/>
      <c r="J527" s="1688"/>
      <c r="K527" s="1688"/>
      <c r="L527" s="1688"/>
      <c r="M527" s="1688"/>
      <c r="N527" s="1688"/>
      <c r="O527" s="1688"/>
      <c r="P527" s="3117"/>
      <c r="Q527" s="3117"/>
      <c r="R527" s="3117"/>
      <c r="S527" s="3117"/>
      <c r="T527" s="3117"/>
      <c r="U527" s="3117"/>
      <c r="V527" s="3117"/>
      <c r="W527" s="3117"/>
      <c r="X527" s="3117"/>
      <c r="Y527" s="3117"/>
      <c r="Z527" s="3117"/>
    </row>
    <row r="528" spans="1:26" ht="12" customHeight="1" x14ac:dyDescent="0.25">
      <c r="A528" s="1688"/>
      <c r="B528" s="1688"/>
      <c r="C528" s="1688"/>
      <c r="D528" s="1688"/>
      <c r="E528" s="1688"/>
      <c r="F528" s="1688"/>
      <c r="G528" s="1688"/>
      <c r="H528" s="1688"/>
      <c r="I528" s="1688"/>
      <c r="J528" s="1688"/>
      <c r="K528" s="1688"/>
      <c r="L528" s="1688"/>
      <c r="M528" s="1688"/>
      <c r="N528" s="1688"/>
      <c r="O528" s="1688"/>
      <c r="P528" s="3117"/>
      <c r="Q528" s="3117"/>
      <c r="R528" s="3117"/>
      <c r="S528" s="3117"/>
      <c r="T528" s="3117"/>
      <c r="U528" s="3117"/>
      <c r="V528" s="3117"/>
      <c r="W528" s="3117"/>
      <c r="X528" s="3117"/>
      <c r="Y528" s="3117"/>
      <c r="Z528" s="3117"/>
    </row>
    <row r="529" spans="1:26" ht="12" customHeight="1" x14ac:dyDescent="0.25">
      <c r="A529" s="1688"/>
      <c r="B529" s="1688"/>
      <c r="C529" s="1688"/>
      <c r="D529" s="1688"/>
      <c r="E529" s="1688"/>
      <c r="F529" s="1688"/>
      <c r="G529" s="1688"/>
      <c r="H529" s="1688"/>
      <c r="I529" s="1688"/>
      <c r="J529" s="1688"/>
      <c r="K529" s="1688"/>
      <c r="L529" s="1688"/>
      <c r="M529" s="1688"/>
      <c r="N529" s="1688"/>
      <c r="O529" s="1688"/>
      <c r="P529" s="3117"/>
      <c r="Q529" s="3117"/>
      <c r="R529" s="3117"/>
      <c r="S529" s="3117"/>
      <c r="T529" s="3117"/>
      <c r="U529" s="3117"/>
      <c r="V529" s="3117"/>
      <c r="W529" s="3117"/>
      <c r="X529" s="3117"/>
      <c r="Y529" s="3117"/>
      <c r="Z529" s="3117"/>
    </row>
    <row r="530" spans="1:26" ht="12" customHeight="1" x14ac:dyDescent="0.25">
      <c r="A530" s="1688"/>
      <c r="B530" s="1688"/>
      <c r="C530" s="1688"/>
      <c r="D530" s="1688"/>
      <c r="E530" s="1688"/>
      <c r="F530" s="1688"/>
      <c r="G530" s="1688"/>
      <c r="H530" s="1688"/>
      <c r="I530" s="1688"/>
      <c r="J530" s="1688"/>
      <c r="K530" s="1688"/>
      <c r="L530" s="1688"/>
      <c r="M530" s="1688"/>
      <c r="N530" s="1688"/>
      <c r="O530" s="1688"/>
      <c r="P530" s="3117"/>
      <c r="Q530" s="3117"/>
      <c r="R530" s="3117"/>
      <c r="S530" s="3117"/>
      <c r="T530" s="3117"/>
      <c r="U530" s="3117"/>
      <c r="V530" s="3117"/>
      <c r="W530" s="3117"/>
      <c r="X530" s="3117"/>
      <c r="Y530" s="3117"/>
      <c r="Z530" s="3117"/>
    </row>
    <row r="531" spans="1:26" ht="12" customHeight="1" x14ac:dyDescent="0.25">
      <c r="A531" s="1688"/>
      <c r="B531" s="1688"/>
      <c r="C531" s="1688"/>
      <c r="D531" s="1688"/>
      <c r="E531" s="1688"/>
      <c r="F531" s="1688"/>
      <c r="G531" s="1688"/>
      <c r="H531" s="1688"/>
      <c r="I531" s="1688"/>
      <c r="J531" s="1688"/>
      <c r="K531" s="1688"/>
      <c r="L531" s="1688"/>
      <c r="M531" s="1688"/>
      <c r="N531" s="1688"/>
      <c r="O531" s="1688"/>
      <c r="P531" s="3117"/>
      <c r="Q531" s="3117"/>
      <c r="R531" s="3117"/>
      <c r="S531" s="3117"/>
      <c r="T531" s="3117"/>
      <c r="U531" s="3117"/>
      <c r="V531" s="3117"/>
      <c r="W531" s="3117"/>
      <c r="X531" s="3117"/>
      <c r="Y531" s="3117"/>
      <c r="Z531" s="3117"/>
    </row>
    <row r="532" spans="1:26" ht="12" customHeight="1" x14ac:dyDescent="0.25">
      <c r="A532" s="1688"/>
      <c r="B532" s="1688"/>
      <c r="C532" s="1688"/>
      <c r="D532" s="1688"/>
      <c r="E532" s="1688"/>
      <c r="F532" s="1688"/>
      <c r="G532" s="1688"/>
      <c r="H532" s="1688"/>
      <c r="I532" s="1688"/>
      <c r="J532" s="1688"/>
      <c r="K532" s="1688"/>
      <c r="L532" s="1688"/>
      <c r="M532" s="1688"/>
      <c r="N532" s="1688"/>
      <c r="O532" s="1688"/>
      <c r="P532" s="3117"/>
      <c r="Q532" s="3117"/>
      <c r="R532" s="3117"/>
      <c r="S532" s="3117"/>
      <c r="T532" s="3117"/>
      <c r="U532" s="3117"/>
      <c r="V532" s="3117"/>
      <c r="W532" s="3117"/>
      <c r="X532" s="3117"/>
      <c r="Y532" s="3117"/>
      <c r="Z532" s="3117"/>
    </row>
    <row r="533" spans="1:26" ht="12" customHeight="1" x14ac:dyDescent="0.25">
      <c r="A533" s="1688"/>
      <c r="B533" s="1688"/>
      <c r="C533" s="1688"/>
      <c r="D533" s="1688"/>
      <c r="E533" s="1688"/>
      <c r="F533" s="1688"/>
      <c r="G533" s="1688"/>
      <c r="H533" s="1688"/>
      <c r="I533" s="1688"/>
      <c r="J533" s="1688"/>
      <c r="K533" s="1688"/>
      <c r="L533" s="1688"/>
      <c r="M533" s="1688"/>
      <c r="N533" s="1688"/>
      <c r="O533" s="1688"/>
      <c r="P533" s="3117"/>
      <c r="Q533" s="3117"/>
      <c r="R533" s="3117"/>
      <c r="S533" s="3117"/>
      <c r="T533" s="3117"/>
      <c r="U533" s="3117"/>
      <c r="V533" s="3117"/>
      <c r="W533" s="3117"/>
      <c r="X533" s="3117"/>
      <c r="Y533" s="3117"/>
      <c r="Z533" s="3117"/>
    </row>
    <row r="534" spans="1:26" ht="12" customHeight="1" x14ac:dyDescent="0.25">
      <c r="A534" s="1688"/>
      <c r="B534" s="1688"/>
      <c r="C534" s="1688"/>
      <c r="D534" s="1688"/>
      <c r="E534" s="1688"/>
      <c r="F534" s="1688"/>
      <c r="G534" s="1688"/>
      <c r="H534" s="1688"/>
      <c r="I534" s="1688"/>
      <c r="J534" s="1688"/>
      <c r="K534" s="1688"/>
      <c r="L534" s="1688"/>
      <c r="M534" s="1688"/>
      <c r="N534" s="1688"/>
      <c r="O534" s="1688"/>
      <c r="P534" s="3117"/>
      <c r="Q534" s="3117"/>
      <c r="R534" s="3117"/>
      <c r="S534" s="3117"/>
      <c r="T534" s="3117"/>
      <c r="U534" s="3117"/>
      <c r="V534" s="3117"/>
      <c r="W534" s="3117"/>
      <c r="X534" s="3117"/>
      <c r="Y534" s="3117"/>
      <c r="Z534" s="3117"/>
    </row>
    <row r="535" spans="1:26" ht="12" customHeight="1" x14ac:dyDescent="0.25">
      <c r="A535" s="1688"/>
      <c r="B535" s="1688"/>
      <c r="C535" s="1688"/>
      <c r="D535" s="1688"/>
      <c r="E535" s="1688"/>
      <c r="F535" s="1688"/>
      <c r="G535" s="1688"/>
      <c r="H535" s="1688"/>
      <c r="I535" s="1688"/>
      <c r="J535" s="1688"/>
      <c r="K535" s="1688"/>
      <c r="L535" s="1688"/>
      <c r="M535" s="1688"/>
      <c r="N535" s="1688"/>
      <c r="O535" s="1688"/>
      <c r="P535" s="3117"/>
      <c r="Q535" s="3117"/>
      <c r="R535" s="3117"/>
      <c r="S535" s="3117"/>
      <c r="T535" s="3117"/>
      <c r="U535" s="3117"/>
      <c r="V535" s="3117"/>
      <c r="W535" s="3117"/>
      <c r="X535" s="3117"/>
      <c r="Y535" s="3117"/>
      <c r="Z535" s="3117"/>
    </row>
    <row r="536" spans="1:26" ht="12" customHeight="1" x14ac:dyDescent="0.25">
      <c r="A536" s="1688"/>
      <c r="B536" s="1688"/>
      <c r="C536" s="1688"/>
      <c r="D536" s="1688"/>
      <c r="E536" s="1688"/>
      <c r="F536" s="1688"/>
      <c r="G536" s="1688"/>
      <c r="H536" s="1688"/>
      <c r="I536" s="1688"/>
      <c r="J536" s="1688"/>
      <c r="K536" s="1688"/>
      <c r="L536" s="1688"/>
      <c r="M536" s="1688"/>
      <c r="N536" s="1688"/>
      <c r="O536" s="1688"/>
      <c r="P536" s="3117"/>
      <c r="Q536" s="3117"/>
      <c r="R536" s="3117"/>
      <c r="S536" s="3117"/>
      <c r="T536" s="3117"/>
      <c r="U536" s="3117"/>
      <c r="V536" s="3117"/>
      <c r="W536" s="3117"/>
      <c r="X536" s="3117"/>
      <c r="Y536" s="3117"/>
      <c r="Z536" s="3117"/>
    </row>
    <row r="537" spans="1:26" ht="12" customHeight="1" x14ac:dyDescent="0.25">
      <c r="A537" s="1688"/>
      <c r="B537" s="1688"/>
      <c r="C537" s="1688"/>
      <c r="D537" s="1688"/>
      <c r="E537" s="1688"/>
      <c r="F537" s="1688"/>
      <c r="G537" s="1688"/>
      <c r="H537" s="1688"/>
      <c r="I537" s="1688"/>
      <c r="J537" s="1688"/>
      <c r="K537" s="1688"/>
      <c r="L537" s="1688"/>
      <c r="M537" s="1688"/>
      <c r="N537" s="1688"/>
      <c r="O537" s="1688"/>
      <c r="P537" s="3117"/>
      <c r="Q537" s="3117"/>
      <c r="R537" s="3117"/>
      <c r="S537" s="3117"/>
      <c r="T537" s="3117"/>
      <c r="U537" s="3117"/>
      <c r="V537" s="3117"/>
      <c r="W537" s="3117"/>
      <c r="X537" s="3117"/>
      <c r="Y537" s="3117"/>
      <c r="Z537" s="3117"/>
    </row>
    <row r="538" spans="1:26" ht="12" customHeight="1" x14ac:dyDescent="0.25">
      <c r="A538" s="1688"/>
      <c r="B538" s="1688"/>
      <c r="C538" s="1688"/>
      <c r="D538" s="1688"/>
      <c r="E538" s="1688"/>
      <c r="F538" s="1688"/>
      <c r="G538" s="1688"/>
      <c r="H538" s="1688"/>
      <c r="I538" s="1688"/>
      <c r="J538" s="1688"/>
      <c r="K538" s="1688"/>
      <c r="L538" s="1688"/>
      <c r="M538" s="1688"/>
      <c r="N538" s="1688"/>
      <c r="O538" s="1688"/>
      <c r="P538" s="3117"/>
      <c r="Q538" s="3117"/>
      <c r="R538" s="3117"/>
      <c r="S538" s="3117"/>
      <c r="T538" s="3117"/>
      <c r="U538" s="3117"/>
      <c r="V538" s="3117"/>
      <c r="W538" s="3117"/>
      <c r="X538" s="3117"/>
      <c r="Y538" s="3117"/>
      <c r="Z538" s="3117"/>
    </row>
    <row r="539" spans="1:26" ht="12" customHeight="1" x14ac:dyDescent="0.25">
      <c r="A539" s="1688"/>
      <c r="B539" s="1688"/>
      <c r="C539" s="1688"/>
      <c r="D539" s="1688"/>
      <c r="E539" s="1688"/>
      <c r="F539" s="1688"/>
      <c r="G539" s="1688"/>
      <c r="H539" s="1688"/>
      <c r="I539" s="1688"/>
      <c r="J539" s="1688"/>
      <c r="K539" s="1688"/>
      <c r="L539" s="1688"/>
      <c r="M539" s="1688"/>
      <c r="N539" s="1688"/>
      <c r="O539" s="1688"/>
      <c r="P539" s="3117"/>
      <c r="Q539" s="3117"/>
      <c r="R539" s="3117"/>
      <c r="S539" s="3117"/>
      <c r="T539" s="3117"/>
      <c r="U539" s="3117"/>
      <c r="V539" s="3117"/>
      <c r="W539" s="3117"/>
      <c r="X539" s="3117"/>
      <c r="Y539" s="3117"/>
      <c r="Z539" s="3117"/>
    </row>
    <row r="540" spans="1:26" ht="12" customHeight="1" x14ac:dyDescent="0.25">
      <c r="A540" s="1688"/>
      <c r="B540" s="1688"/>
      <c r="C540" s="1688"/>
      <c r="D540" s="1688"/>
      <c r="E540" s="1688"/>
      <c r="F540" s="1688"/>
      <c r="G540" s="1688"/>
      <c r="H540" s="1688"/>
      <c r="I540" s="1688"/>
      <c r="J540" s="1688"/>
      <c r="K540" s="1688"/>
      <c r="L540" s="1688"/>
      <c r="M540" s="1688"/>
      <c r="N540" s="1688"/>
      <c r="O540" s="1688"/>
      <c r="P540" s="3117"/>
      <c r="Q540" s="3117"/>
      <c r="R540" s="3117"/>
      <c r="S540" s="3117"/>
      <c r="T540" s="3117"/>
      <c r="U540" s="3117"/>
      <c r="V540" s="3117"/>
      <c r="W540" s="3117"/>
      <c r="X540" s="3117"/>
      <c r="Y540" s="3117"/>
      <c r="Z540" s="3117"/>
    </row>
    <row r="541" spans="1:26" ht="12" customHeight="1" x14ac:dyDescent="0.25">
      <c r="A541" s="1688"/>
      <c r="B541" s="1688"/>
      <c r="C541" s="1688"/>
      <c r="D541" s="1688"/>
      <c r="E541" s="1688"/>
      <c r="F541" s="1688"/>
      <c r="G541" s="1688"/>
      <c r="H541" s="1688"/>
      <c r="I541" s="1688"/>
      <c r="J541" s="1688"/>
      <c r="K541" s="1688"/>
      <c r="L541" s="1688"/>
      <c r="M541" s="1688"/>
      <c r="N541" s="1688"/>
      <c r="O541" s="1688"/>
      <c r="P541" s="3117"/>
      <c r="Q541" s="3117"/>
      <c r="R541" s="3117"/>
      <c r="S541" s="3117"/>
      <c r="T541" s="3117"/>
      <c r="U541" s="3117"/>
      <c r="V541" s="3117"/>
      <c r="W541" s="3117"/>
      <c r="X541" s="3117"/>
      <c r="Y541" s="3117"/>
      <c r="Z541" s="3117"/>
    </row>
    <row r="542" spans="1:26" ht="12" customHeight="1" x14ac:dyDescent="0.25">
      <c r="A542" s="1688"/>
      <c r="B542" s="1688"/>
      <c r="C542" s="1688"/>
      <c r="D542" s="1688"/>
      <c r="E542" s="1688"/>
      <c r="F542" s="1688"/>
      <c r="G542" s="1688"/>
      <c r="H542" s="1688"/>
      <c r="I542" s="1688"/>
      <c r="J542" s="1688"/>
      <c r="K542" s="1688"/>
      <c r="L542" s="1688"/>
      <c r="M542" s="1688"/>
      <c r="N542" s="1688"/>
      <c r="O542" s="1688"/>
      <c r="P542" s="3117"/>
      <c r="Q542" s="3117"/>
      <c r="R542" s="3117"/>
      <c r="S542" s="3117"/>
      <c r="T542" s="3117"/>
      <c r="U542" s="3117"/>
      <c r="V542" s="3117"/>
      <c r="W542" s="3117"/>
      <c r="X542" s="3117"/>
      <c r="Y542" s="3117"/>
      <c r="Z542" s="3117"/>
    </row>
    <row r="543" spans="1:26" ht="12" customHeight="1" x14ac:dyDescent="0.25">
      <c r="A543" s="1688"/>
      <c r="B543" s="1688"/>
      <c r="C543" s="1688"/>
      <c r="D543" s="1688"/>
      <c r="E543" s="1688"/>
      <c r="F543" s="1688"/>
      <c r="G543" s="1688"/>
      <c r="H543" s="1688"/>
      <c r="I543" s="1688"/>
      <c r="J543" s="1688"/>
      <c r="K543" s="1688"/>
      <c r="L543" s="1688"/>
      <c r="M543" s="1688"/>
      <c r="N543" s="1688"/>
      <c r="O543" s="1688"/>
      <c r="P543" s="3117"/>
      <c r="Q543" s="3117"/>
      <c r="R543" s="3117"/>
      <c r="S543" s="3117"/>
      <c r="T543" s="3117"/>
      <c r="U543" s="3117"/>
      <c r="V543" s="3117"/>
      <c r="W543" s="3117"/>
      <c r="X543" s="3117"/>
      <c r="Y543" s="3117"/>
      <c r="Z543" s="3117"/>
    </row>
    <row r="544" spans="1:26" ht="12" customHeight="1" x14ac:dyDescent="0.25">
      <c r="A544" s="1688"/>
      <c r="B544" s="1688"/>
      <c r="C544" s="1688"/>
      <c r="D544" s="1688"/>
      <c r="E544" s="1688"/>
      <c r="F544" s="1688"/>
      <c r="G544" s="1688"/>
      <c r="H544" s="1688"/>
      <c r="I544" s="1688"/>
      <c r="J544" s="1688"/>
      <c r="K544" s="1688"/>
      <c r="L544" s="1688"/>
      <c r="M544" s="1688"/>
      <c r="N544" s="1688"/>
      <c r="O544" s="1688"/>
      <c r="P544" s="3117"/>
      <c r="Q544" s="3117"/>
      <c r="R544" s="3117"/>
      <c r="S544" s="3117"/>
      <c r="T544" s="3117"/>
      <c r="U544" s="3117"/>
      <c r="V544" s="3117"/>
      <c r="W544" s="3117"/>
      <c r="X544" s="3117"/>
      <c r="Y544" s="3117"/>
      <c r="Z544" s="3117"/>
    </row>
    <row r="545" spans="1:26" ht="12" customHeight="1" x14ac:dyDescent="0.25">
      <c r="A545" s="1688"/>
      <c r="B545" s="1688"/>
      <c r="C545" s="1688"/>
      <c r="D545" s="1688"/>
      <c r="E545" s="1688"/>
      <c r="F545" s="1688"/>
      <c r="G545" s="1688"/>
      <c r="H545" s="1688"/>
      <c r="I545" s="1688"/>
      <c r="J545" s="1688"/>
      <c r="K545" s="1688"/>
      <c r="L545" s="1688"/>
      <c r="M545" s="1688"/>
      <c r="N545" s="1688"/>
      <c r="O545" s="1688"/>
      <c r="P545" s="3117"/>
      <c r="Q545" s="3117"/>
      <c r="R545" s="3117"/>
      <c r="S545" s="3117"/>
      <c r="T545" s="3117"/>
      <c r="U545" s="3117"/>
      <c r="V545" s="3117"/>
      <c r="W545" s="3117"/>
      <c r="X545" s="3117"/>
      <c r="Y545" s="3117"/>
      <c r="Z545" s="3117"/>
    </row>
    <row r="546" spans="1:26" ht="12" customHeight="1" x14ac:dyDescent="0.25">
      <c r="A546" s="1688"/>
      <c r="B546" s="1688"/>
      <c r="C546" s="1688"/>
      <c r="D546" s="1688"/>
      <c r="E546" s="1688"/>
      <c r="F546" s="1688"/>
      <c r="G546" s="1688"/>
      <c r="H546" s="1688"/>
      <c r="I546" s="1688"/>
      <c r="J546" s="1688"/>
      <c r="K546" s="1688"/>
      <c r="L546" s="1688"/>
      <c r="M546" s="1688"/>
      <c r="N546" s="1688"/>
      <c r="O546" s="1688"/>
      <c r="P546" s="3117"/>
      <c r="Q546" s="3117"/>
      <c r="R546" s="3117"/>
      <c r="S546" s="3117"/>
      <c r="T546" s="3117"/>
      <c r="U546" s="3117"/>
      <c r="V546" s="3117"/>
      <c r="W546" s="3117"/>
      <c r="X546" s="3117"/>
      <c r="Y546" s="3117"/>
      <c r="Z546" s="3117"/>
    </row>
    <row r="547" spans="1:26" ht="12" customHeight="1" x14ac:dyDescent="0.25">
      <c r="A547" s="1688"/>
      <c r="B547" s="1688"/>
      <c r="C547" s="1688"/>
      <c r="D547" s="1688"/>
      <c r="E547" s="1688"/>
      <c r="F547" s="1688"/>
      <c r="G547" s="1688"/>
      <c r="H547" s="1688"/>
      <c r="I547" s="1688"/>
      <c r="J547" s="1688"/>
      <c r="K547" s="1688"/>
      <c r="L547" s="1688"/>
      <c r="M547" s="1688"/>
      <c r="N547" s="1688"/>
      <c r="O547" s="1688"/>
      <c r="P547" s="3117"/>
      <c r="Q547" s="3117"/>
      <c r="R547" s="3117"/>
      <c r="S547" s="3117"/>
      <c r="T547" s="3117"/>
      <c r="U547" s="3117"/>
      <c r="V547" s="3117"/>
      <c r="W547" s="3117"/>
      <c r="X547" s="3117"/>
      <c r="Y547" s="3117"/>
      <c r="Z547" s="3117"/>
    </row>
    <row r="548" spans="1:26" ht="12" customHeight="1" x14ac:dyDescent="0.25">
      <c r="A548" s="1688"/>
      <c r="B548" s="1688"/>
      <c r="C548" s="1688"/>
      <c r="D548" s="1688"/>
      <c r="E548" s="1688"/>
      <c r="F548" s="1688"/>
      <c r="G548" s="1688"/>
      <c r="H548" s="1688"/>
      <c r="I548" s="1688"/>
      <c r="J548" s="1688"/>
      <c r="K548" s="1688"/>
      <c r="L548" s="1688"/>
      <c r="M548" s="1688"/>
      <c r="N548" s="1688"/>
      <c r="O548" s="1688"/>
      <c r="P548" s="3117"/>
      <c r="Q548" s="3117"/>
      <c r="R548" s="3117"/>
      <c r="S548" s="3117"/>
      <c r="T548" s="3117"/>
      <c r="U548" s="3117"/>
      <c r="V548" s="3117"/>
      <c r="W548" s="3117"/>
      <c r="X548" s="3117"/>
      <c r="Y548" s="3117"/>
      <c r="Z548" s="3117"/>
    </row>
    <row r="549" spans="1:26" ht="12" customHeight="1" x14ac:dyDescent="0.25">
      <c r="A549" s="1688"/>
      <c r="B549" s="1688"/>
      <c r="C549" s="1688"/>
      <c r="D549" s="1688"/>
      <c r="E549" s="1688"/>
      <c r="F549" s="1688"/>
      <c r="G549" s="1688"/>
      <c r="H549" s="1688"/>
      <c r="I549" s="1688"/>
      <c r="J549" s="1688"/>
      <c r="K549" s="1688"/>
      <c r="L549" s="1688"/>
      <c r="M549" s="1688"/>
      <c r="N549" s="1688"/>
      <c r="O549" s="1688"/>
      <c r="P549" s="3117"/>
      <c r="Q549" s="3117"/>
      <c r="R549" s="3117"/>
      <c r="S549" s="3117"/>
      <c r="T549" s="3117"/>
      <c r="U549" s="3117"/>
      <c r="V549" s="3117"/>
      <c r="W549" s="3117"/>
      <c r="X549" s="3117"/>
      <c r="Y549" s="3117"/>
      <c r="Z549" s="3117"/>
    </row>
    <row r="550" spans="1:26" ht="12" customHeight="1" x14ac:dyDescent="0.25">
      <c r="A550" s="1688"/>
      <c r="B550" s="1688"/>
      <c r="C550" s="1688"/>
      <c r="D550" s="1688"/>
      <c r="E550" s="1688"/>
      <c r="F550" s="1688"/>
      <c r="G550" s="1688"/>
      <c r="H550" s="1688"/>
      <c r="I550" s="1688"/>
      <c r="J550" s="1688"/>
      <c r="K550" s="1688"/>
      <c r="L550" s="1688"/>
      <c r="M550" s="1688"/>
      <c r="N550" s="1688"/>
      <c r="O550" s="1688"/>
      <c r="P550" s="3117"/>
      <c r="Q550" s="3117"/>
      <c r="R550" s="3117"/>
      <c r="S550" s="3117"/>
      <c r="T550" s="3117"/>
      <c r="U550" s="3117"/>
      <c r="V550" s="3117"/>
      <c r="W550" s="3117"/>
      <c r="X550" s="3117"/>
      <c r="Y550" s="3117"/>
      <c r="Z550" s="3117"/>
    </row>
    <row r="551" spans="1:26" ht="12" customHeight="1" x14ac:dyDescent="0.25">
      <c r="A551" s="1688"/>
      <c r="B551" s="1688"/>
      <c r="C551" s="1688"/>
      <c r="D551" s="1688"/>
      <c r="E551" s="1688"/>
      <c r="F551" s="1688"/>
      <c r="G551" s="1688"/>
      <c r="H551" s="1688"/>
      <c r="I551" s="1688"/>
      <c r="J551" s="1688"/>
      <c r="K551" s="1688"/>
      <c r="L551" s="1688"/>
      <c r="M551" s="1688"/>
      <c r="N551" s="1688"/>
      <c r="O551" s="1688"/>
      <c r="P551" s="3117"/>
      <c r="Q551" s="3117"/>
      <c r="R551" s="3117"/>
      <c r="S551" s="3117"/>
      <c r="T551" s="3117"/>
      <c r="U551" s="3117"/>
      <c r="V551" s="3117"/>
      <c r="W551" s="3117"/>
      <c r="X551" s="3117"/>
      <c r="Y551" s="3117"/>
      <c r="Z551" s="3117"/>
    </row>
    <row r="552" spans="1:26" ht="12" customHeight="1" x14ac:dyDescent="0.25">
      <c r="A552" s="1688"/>
      <c r="B552" s="1688"/>
      <c r="C552" s="1688"/>
      <c r="D552" s="1688"/>
      <c r="E552" s="1688"/>
      <c r="F552" s="1688"/>
      <c r="G552" s="1688"/>
      <c r="H552" s="1688"/>
      <c r="I552" s="1688"/>
      <c r="J552" s="1688"/>
      <c r="K552" s="1688"/>
      <c r="L552" s="1688"/>
      <c r="M552" s="1688"/>
      <c r="N552" s="1688"/>
      <c r="O552" s="1688"/>
      <c r="P552" s="3117"/>
      <c r="Q552" s="3117"/>
      <c r="R552" s="3117"/>
      <c r="S552" s="3117"/>
      <c r="T552" s="3117"/>
      <c r="U552" s="3117"/>
      <c r="V552" s="3117"/>
      <c r="W552" s="3117"/>
      <c r="X552" s="3117"/>
      <c r="Y552" s="3117"/>
      <c r="Z552" s="3117"/>
    </row>
    <row r="553" spans="1:26" ht="12" customHeight="1" x14ac:dyDescent="0.25">
      <c r="A553" s="1688"/>
      <c r="B553" s="1688"/>
      <c r="C553" s="1688"/>
      <c r="D553" s="1688"/>
      <c r="E553" s="1688"/>
      <c r="F553" s="1688"/>
      <c r="G553" s="1688"/>
      <c r="H553" s="1688"/>
      <c r="I553" s="1688"/>
      <c r="J553" s="1688"/>
      <c r="K553" s="1688"/>
      <c r="L553" s="1688"/>
      <c r="M553" s="1688"/>
      <c r="N553" s="1688"/>
      <c r="O553" s="1688"/>
      <c r="P553" s="3117"/>
      <c r="Q553" s="3117"/>
      <c r="R553" s="3117"/>
      <c r="S553" s="3117"/>
      <c r="T553" s="3117"/>
      <c r="U553" s="3117"/>
      <c r="V553" s="3117"/>
      <c r="W553" s="3117"/>
      <c r="X553" s="3117"/>
      <c r="Y553" s="3117"/>
      <c r="Z553" s="3117"/>
    </row>
    <row r="554" spans="1:26" ht="12" customHeight="1" x14ac:dyDescent="0.25">
      <c r="A554" s="1688"/>
      <c r="B554" s="1688"/>
      <c r="C554" s="1688"/>
      <c r="D554" s="1688"/>
      <c r="E554" s="1688"/>
      <c r="F554" s="1688"/>
      <c r="G554" s="1688"/>
      <c r="H554" s="1688"/>
      <c r="I554" s="1688"/>
      <c r="J554" s="1688"/>
      <c r="K554" s="1688"/>
      <c r="L554" s="1688"/>
      <c r="M554" s="1688"/>
      <c r="N554" s="1688"/>
      <c r="O554" s="1688"/>
      <c r="P554" s="3117"/>
      <c r="Q554" s="3117"/>
      <c r="R554" s="3117"/>
      <c r="S554" s="3117"/>
      <c r="T554" s="3117"/>
      <c r="U554" s="3117"/>
      <c r="V554" s="3117"/>
      <c r="W554" s="3117"/>
      <c r="X554" s="3117"/>
      <c r="Y554" s="3117"/>
      <c r="Z554" s="3117"/>
    </row>
    <row r="555" spans="1:26" ht="12" customHeight="1" x14ac:dyDescent="0.25">
      <c r="A555" s="1688"/>
      <c r="B555" s="1688"/>
      <c r="C555" s="1688"/>
      <c r="D555" s="1688"/>
      <c r="E555" s="1688"/>
      <c r="F555" s="1688"/>
      <c r="G555" s="1688"/>
      <c r="H555" s="1688"/>
      <c r="I555" s="1688"/>
      <c r="J555" s="1688"/>
      <c r="K555" s="1688"/>
      <c r="L555" s="1688"/>
      <c r="M555" s="1688"/>
      <c r="N555" s="1688"/>
      <c r="O555" s="1688"/>
      <c r="P555" s="3117"/>
      <c r="Q555" s="3117"/>
      <c r="R555" s="3117"/>
      <c r="S555" s="3117"/>
      <c r="T555" s="3117"/>
      <c r="U555" s="3117"/>
      <c r="V555" s="3117"/>
      <c r="W555" s="3117"/>
      <c r="X555" s="3117"/>
      <c r="Y555" s="3117"/>
      <c r="Z555" s="3117"/>
    </row>
    <row r="556" spans="1:26" ht="12" customHeight="1" x14ac:dyDescent="0.25">
      <c r="A556" s="1688"/>
      <c r="B556" s="1688"/>
      <c r="C556" s="1688"/>
      <c r="D556" s="1688"/>
      <c r="E556" s="1688"/>
      <c r="F556" s="1688"/>
      <c r="G556" s="1688"/>
      <c r="H556" s="1688"/>
      <c r="I556" s="1688"/>
      <c r="J556" s="1688"/>
      <c r="K556" s="1688"/>
      <c r="L556" s="1688"/>
      <c r="M556" s="1688"/>
      <c r="N556" s="1688"/>
      <c r="O556" s="1688"/>
      <c r="P556" s="3117"/>
      <c r="Q556" s="3117"/>
      <c r="R556" s="3117"/>
      <c r="S556" s="3117"/>
      <c r="T556" s="3117"/>
      <c r="U556" s="3117"/>
      <c r="V556" s="3117"/>
      <c r="W556" s="3117"/>
      <c r="X556" s="3117"/>
      <c r="Y556" s="3117"/>
      <c r="Z556" s="3117"/>
    </row>
    <row r="557" spans="1:26" ht="12" customHeight="1" x14ac:dyDescent="0.25">
      <c r="A557" s="1688"/>
      <c r="B557" s="1688"/>
      <c r="C557" s="1688"/>
      <c r="D557" s="1688"/>
      <c r="E557" s="1688"/>
      <c r="F557" s="1688"/>
      <c r="G557" s="1688"/>
      <c r="H557" s="1688"/>
      <c r="I557" s="1688"/>
      <c r="J557" s="1688"/>
      <c r="K557" s="1688"/>
      <c r="L557" s="1688"/>
      <c r="M557" s="1688"/>
      <c r="N557" s="1688"/>
      <c r="O557" s="1688"/>
      <c r="P557" s="3117"/>
      <c r="Q557" s="3117"/>
      <c r="R557" s="3117"/>
      <c r="S557" s="3117"/>
      <c r="T557" s="3117"/>
      <c r="U557" s="3117"/>
      <c r="V557" s="3117"/>
      <c r="W557" s="3117"/>
      <c r="X557" s="3117"/>
      <c r="Y557" s="3117"/>
      <c r="Z557" s="3117"/>
    </row>
    <row r="558" spans="1:26" ht="12" customHeight="1" x14ac:dyDescent="0.25">
      <c r="A558" s="1688"/>
      <c r="B558" s="1688"/>
      <c r="C558" s="1688"/>
      <c r="D558" s="1688"/>
      <c r="E558" s="1688"/>
      <c r="F558" s="1688"/>
      <c r="G558" s="1688"/>
      <c r="H558" s="1688"/>
      <c r="I558" s="1688"/>
      <c r="J558" s="1688"/>
      <c r="K558" s="1688"/>
      <c r="L558" s="1688"/>
      <c r="M558" s="1688"/>
      <c r="N558" s="1688"/>
      <c r="O558" s="1688"/>
      <c r="P558" s="3117"/>
      <c r="Q558" s="3117"/>
      <c r="R558" s="3117"/>
      <c r="S558" s="3117"/>
      <c r="T558" s="3117"/>
      <c r="U558" s="3117"/>
      <c r="V558" s="3117"/>
      <c r="W558" s="3117"/>
      <c r="X558" s="3117"/>
      <c r="Y558" s="3117"/>
      <c r="Z558" s="3117"/>
    </row>
    <row r="559" spans="1:26" ht="12" customHeight="1" x14ac:dyDescent="0.25">
      <c r="A559" s="1688"/>
      <c r="B559" s="1688"/>
      <c r="C559" s="1688"/>
      <c r="D559" s="1688"/>
      <c r="E559" s="1688"/>
      <c r="F559" s="1688"/>
      <c r="G559" s="1688"/>
      <c r="H559" s="1688"/>
      <c r="I559" s="1688"/>
      <c r="J559" s="1688"/>
      <c r="K559" s="1688"/>
      <c r="L559" s="1688"/>
      <c r="M559" s="1688"/>
      <c r="N559" s="1688"/>
      <c r="O559" s="1688"/>
      <c r="P559" s="3117"/>
      <c r="Q559" s="3117"/>
      <c r="R559" s="3117"/>
      <c r="S559" s="3117"/>
      <c r="T559" s="3117"/>
      <c r="U559" s="3117"/>
      <c r="V559" s="3117"/>
      <c r="W559" s="3117"/>
      <c r="X559" s="3117"/>
      <c r="Y559" s="3117"/>
      <c r="Z559" s="3117"/>
    </row>
    <row r="560" spans="1:26" ht="12" customHeight="1" x14ac:dyDescent="0.25">
      <c r="A560" s="1688"/>
      <c r="B560" s="1688"/>
      <c r="C560" s="1688"/>
      <c r="D560" s="1688"/>
      <c r="E560" s="1688"/>
      <c r="F560" s="1688"/>
      <c r="G560" s="1688"/>
      <c r="H560" s="1688"/>
      <c r="I560" s="1688"/>
      <c r="J560" s="1688"/>
      <c r="K560" s="1688"/>
      <c r="L560" s="1688"/>
      <c r="M560" s="1688"/>
      <c r="N560" s="1688"/>
      <c r="O560" s="1688"/>
      <c r="P560" s="3117"/>
      <c r="Q560" s="3117"/>
      <c r="R560" s="3117"/>
      <c r="S560" s="3117"/>
      <c r="T560" s="3117"/>
      <c r="U560" s="3117"/>
      <c r="V560" s="3117"/>
      <c r="W560" s="3117"/>
      <c r="X560" s="3117"/>
      <c r="Y560" s="3117"/>
      <c r="Z560" s="3117"/>
    </row>
    <row r="561" spans="1:26" ht="12" customHeight="1" x14ac:dyDescent="0.25">
      <c r="A561" s="1688"/>
      <c r="B561" s="1688"/>
      <c r="C561" s="1688"/>
      <c r="D561" s="1688"/>
      <c r="E561" s="1688"/>
      <c r="F561" s="1688"/>
      <c r="G561" s="1688"/>
      <c r="H561" s="1688"/>
      <c r="I561" s="1688"/>
      <c r="J561" s="1688"/>
      <c r="K561" s="1688"/>
      <c r="L561" s="1688"/>
      <c r="M561" s="1688"/>
      <c r="N561" s="1688"/>
      <c r="O561" s="1688"/>
      <c r="P561" s="3117"/>
      <c r="Q561" s="3117"/>
      <c r="R561" s="3117"/>
      <c r="S561" s="3117"/>
      <c r="T561" s="3117"/>
      <c r="U561" s="3117"/>
      <c r="V561" s="3117"/>
      <c r="W561" s="3117"/>
      <c r="X561" s="3117"/>
      <c r="Y561" s="3117"/>
      <c r="Z561" s="3117"/>
    </row>
    <row r="562" spans="1:26" ht="12" customHeight="1" x14ac:dyDescent="0.25">
      <c r="A562" s="1688"/>
      <c r="B562" s="1688"/>
      <c r="C562" s="1688"/>
      <c r="D562" s="1688"/>
      <c r="E562" s="1688"/>
      <c r="F562" s="1688"/>
      <c r="G562" s="1688"/>
      <c r="H562" s="1688"/>
      <c r="I562" s="1688"/>
      <c r="J562" s="1688"/>
      <c r="K562" s="1688"/>
      <c r="L562" s="1688"/>
      <c r="M562" s="1688"/>
      <c r="N562" s="1688"/>
      <c r="O562" s="1688"/>
      <c r="P562" s="3117"/>
      <c r="Q562" s="3117"/>
      <c r="R562" s="3117"/>
      <c r="S562" s="3117"/>
      <c r="T562" s="3117"/>
      <c r="U562" s="3117"/>
      <c r="V562" s="3117"/>
      <c r="W562" s="3117"/>
      <c r="X562" s="3117"/>
      <c r="Y562" s="3117"/>
      <c r="Z562" s="3117"/>
    </row>
    <row r="563" spans="1:26" ht="12" customHeight="1" x14ac:dyDescent="0.25">
      <c r="A563" s="1688"/>
      <c r="B563" s="1688"/>
      <c r="C563" s="1688"/>
      <c r="D563" s="1688"/>
      <c r="E563" s="1688"/>
      <c r="F563" s="1688"/>
      <c r="G563" s="1688"/>
      <c r="H563" s="1688"/>
      <c r="I563" s="1688"/>
      <c r="J563" s="1688"/>
      <c r="K563" s="1688"/>
      <c r="L563" s="1688"/>
      <c r="M563" s="1688"/>
      <c r="N563" s="1688"/>
      <c r="O563" s="1688"/>
      <c r="P563" s="3117"/>
      <c r="Q563" s="3117"/>
      <c r="R563" s="3117"/>
      <c r="S563" s="3117"/>
      <c r="T563" s="3117"/>
      <c r="U563" s="3117"/>
      <c r="V563" s="3117"/>
      <c r="W563" s="3117"/>
      <c r="X563" s="3117"/>
      <c r="Y563" s="3117"/>
      <c r="Z563" s="3117"/>
    </row>
    <row r="564" spans="1:26" ht="12" customHeight="1" x14ac:dyDescent="0.25">
      <c r="A564" s="1688"/>
      <c r="B564" s="1688"/>
      <c r="C564" s="1688"/>
      <c r="D564" s="1688"/>
      <c r="E564" s="1688"/>
      <c r="F564" s="1688"/>
      <c r="G564" s="1688"/>
      <c r="H564" s="1688"/>
      <c r="I564" s="1688"/>
      <c r="J564" s="1688"/>
      <c r="K564" s="1688"/>
      <c r="L564" s="1688"/>
      <c r="M564" s="1688"/>
      <c r="N564" s="1688"/>
      <c r="O564" s="1688"/>
      <c r="P564" s="3117"/>
      <c r="Q564" s="3117"/>
      <c r="R564" s="3117"/>
      <c r="S564" s="3117"/>
      <c r="T564" s="3117"/>
      <c r="U564" s="3117"/>
      <c r="V564" s="3117"/>
      <c r="W564" s="3117"/>
      <c r="X564" s="3117"/>
      <c r="Y564" s="3117"/>
      <c r="Z564" s="3117"/>
    </row>
    <row r="565" spans="1:26" ht="12" customHeight="1" x14ac:dyDescent="0.25">
      <c r="A565" s="1688"/>
      <c r="B565" s="1688"/>
      <c r="C565" s="1688"/>
      <c r="D565" s="1688"/>
      <c r="E565" s="1688"/>
      <c r="F565" s="1688"/>
      <c r="G565" s="1688"/>
      <c r="H565" s="1688"/>
      <c r="I565" s="1688"/>
      <c r="J565" s="1688"/>
      <c r="K565" s="1688"/>
      <c r="L565" s="1688"/>
      <c r="M565" s="1688"/>
      <c r="N565" s="1688"/>
      <c r="O565" s="1688"/>
      <c r="P565" s="3117"/>
      <c r="Q565" s="3117"/>
      <c r="R565" s="3117"/>
      <c r="S565" s="3117"/>
      <c r="T565" s="3117"/>
      <c r="U565" s="3117"/>
      <c r="V565" s="3117"/>
      <c r="W565" s="3117"/>
      <c r="X565" s="3117"/>
      <c r="Y565" s="3117"/>
      <c r="Z565" s="3117"/>
    </row>
    <row r="566" spans="1:26" ht="12" customHeight="1" x14ac:dyDescent="0.25">
      <c r="A566" s="1688"/>
      <c r="B566" s="1688"/>
      <c r="C566" s="1688"/>
      <c r="D566" s="1688"/>
      <c r="E566" s="1688"/>
      <c r="F566" s="1688"/>
      <c r="G566" s="1688"/>
      <c r="H566" s="1688"/>
      <c r="I566" s="1688"/>
      <c r="J566" s="1688"/>
      <c r="K566" s="1688"/>
      <c r="L566" s="1688"/>
      <c r="M566" s="1688"/>
      <c r="N566" s="1688"/>
      <c r="O566" s="1688"/>
      <c r="P566" s="3117"/>
      <c r="Q566" s="3117"/>
      <c r="R566" s="3117"/>
      <c r="S566" s="3117"/>
      <c r="T566" s="3117"/>
      <c r="U566" s="3117"/>
      <c r="V566" s="3117"/>
      <c r="W566" s="3117"/>
      <c r="X566" s="3117"/>
      <c r="Y566" s="3117"/>
      <c r="Z566" s="3117"/>
    </row>
    <row r="567" spans="1:26" ht="12" customHeight="1" x14ac:dyDescent="0.25">
      <c r="A567" s="1688"/>
      <c r="B567" s="1688"/>
      <c r="C567" s="1688"/>
      <c r="D567" s="1688"/>
      <c r="E567" s="1688"/>
      <c r="F567" s="1688"/>
      <c r="G567" s="1688"/>
      <c r="H567" s="1688"/>
      <c r="I567" s="1688"/>
      <c r="J567" s="1688"/>
      <c r="K567" s="1688"/>
      <c r="L567" s="1688"/>
      <c r="M567" s="1688"/>
      <c r="N567" s="1688"/>
      <c r="O567" s="1688"/>
      <c r="P567" s="3117"/>
      <c r="Q567" s="3117"/>
      <c r="R567" s="3117"/>
      <c r="S567" s="3117"/>
      <c r="T567" s="3117"/>
      <c r="U567" s="3117"/>
      <c r="V567" s="3117"/>
      <c r="W567" s="3117"/>
      <c r="X567" s="3117"/>
      <c r="Y567" s="3117"/>
      <c r="Z567" s="3117"/>
    </row>
    <row r="568" spans="1:26" ht="12" customHeight="1" x14ac:dyDescent="0.25">
      <c r="A568" s="1688"/>
      <c r="B568" s="1688"/>
      <c r="C568" s="1688"/>
      <c r="D568" s="1688"/>
      <c r="E568" s="1688"/>
      <c r="F568" s="1688"/>
      <c r="G568" s="1688"/>
      <c r="H568" s="1688"/>
      <c r="I568" s="1688"/>
      <c r="J568" s="1688"/>
      <c r="K568" s="1688"/>
      <c r="L568" s="1688"/>
      <c r="M568" s="1688"/>
      <c r="N568" s="1688"/>
      <c r="O568" s="1688"/>
      <c r="P568" s="3117"/>
      <c r="Q568" s="3117"/>
      <c r="R568" s="3117"/>
      <c r="S568" s="3117"/>
      <c r="T568" s="3117"/>
      <c r="U568" s="3117"/>
      <c r="V568" s="3117"/>
      <c r="W568" s="3117"/>
      <c r="X568" s="3117"/>
      <c r="Y568" s="3117"/>
      <c r="Z568" s="3117"/>
    </row>
    <row r="569" spans="1:26" ht="12" customHeight="1" x14ac:dyDescent="0.25">
      <c r="A569" s="1688"/>
      <c r="B569" s="1688"/>
      <c r="C569" s="1688"/>
      <c r="D569" s="1688"/>
      <c r="E569" s="1688"/>
      <c r="F569" s="1688"/>
      <c r="G569" s="1688"/>
      <c r="H569" s="1688"/>
      <c r="I569" s="1688"/>
      <c r="J569" s="1688"/>
      <c r="K569" s="1688"/>
      <c r="L569" s="1688"/>
      <c r="M569" s="1688"/>
      <c r="N569" s="1688"/>
      <c r="O569" s="1688"/>
      <c r="P569" s="3117"/>
      <c r="Q569" s="3117"/>
      <c r="R569" s="3117"/>
      <c r="S569" s="3117"/>
      <c r="T569" s="3117"/>
      <c r="U569" s="3117"/>
      <c r="V569" s="3117"/>
      <c r="W569" s="3117"/>
      <c r="X569" s="3117"/>
      <c r="Y569" s="3117"/>
      <c r="Z569" s="3117"/>
    </row>
    <row r="570" spans="1:26" ht="12" customHeight="1" x14ac:dyDescent="0.25">
      <c r="A570" s="1688"/>
      <c r="B570" s="1688"/>
      <c r="C570" s="1688"/>
      <c r="D570" s="1688"/>
      <c r="E570" s="1688"/>
      <c r="F570" s="1688"/>
      <c r="G570" s="1688"/>
      <c r="H570" s="1688"/>
      <c r="I570" s="1688"/>
      <c r="J570" s="1688"/>
      <c r="K570" s="1688"/>
      <c r="L570" s="1688"/>
      <c r="M570" s="1688"/>
      <c r="N570" s="1688"/>
      <c r="O570" s="1688"/>
      <c r="P570" s="3117"/>
      <c r="Q570" s="3117"/>
      <c r="R570" s="3117"/>
      <c r="S570" s="3117"/>
      <c r="T570" s="3117"/>
      <c r="U570" s="3117"/>
      <c r="V570" s="3117"/>
      <c r="W570" s="3117"/>
      <c r="X570" s="3117"/>
      <c r="Y570" s="3117"/>
      <c r="Z570" s="3117"/>
    </row>
    <row r="571" spans="1:26" ht="12" customHeight="1" x14ac:dyDescent="0.25">
      <c r="A571" s="1688"/>
      <c r="B571" s="1688"/>
      <c r="C571" s="1688"/>
      <c r="D571" s="1688"/>
      <c r="E571" s="1688"/>
      <c r="F571" s="1688"/>
      <c r="G571" s="1688"/>
      <c r="H571" s="1688"/>
      <c r="I571" s="1688"/>
      <c r="J571" s="1688"/>
      <c r="K571" s="1688"/>
      <c r="L571" s="1688"/>
      <c r="M571" s="1688"/>
      <c r="N571" s="1688"/>
      <c r="O571" s="1688"/>
      <c r="P571" s="3117"/>
      <c r="Q571" s="3117"/>
      <c r="R571" s="3117"/>
      <c r="S571" s="3117"/>
      <c r="T571" s="3117"/>
      <c r="U571" s="3117"/>
      <c r="V571" s="3117"/>
      <c r="W571" s="3117"/>
      <c r="X571" s="3117"/>
      <c r="Y571" s="3117"/>
      <c r="Z571" s="3117"/>
    </row>
    <row r="572" spans="1:26" ht="12" customHeight="1" x14ac:dyDescent="0.25">
      <c r="A572" s="1688"/>
      <c r="B572" s="1688"/>
      <c r="C572" s="1688"/>
      <c r="D572" s="1688"/>
      <c r="E572" s="1688"/>
      <c r="F572" s="1688"/>
      <c r="G572" s="1688"/>
      <c r="H572" s="1688"/>
      <c r="I572" s="1688"/>
      <c r="J572" s="1688"/>
      <c r="K572" s="1688"/>
      <c r="L572" s="1688"/>
      <c r="M572" s="1688"/>
      <c r="N572" s="1688"/>
      <c r="O572" s="1688"/>
      <c r="P572" s="3117"/>
      <c r="Q572" s="3117"/>
      <c r="R572" s="3117"/>
      <c r="S572" s="3117"/>
      <c r="T572" s="3117"/>
      <c r="U572" s="3117"/>
      <c r="V572" s="3117"/>
      <c r="W572" s="3117"/>
      <c r="X572" s="3117"/>
      <c r="Y572" s="3117"/>
      <c r="Z572" s="3117"/>
    </row>
    <row r="573" spans="1:26" ht="12" customHeight="1" x14ac:dyDescent="0.25">
      <c r="A573" s="1688"/>
      <c r="B573" s="1688"/>
      <c r="C573" s="1688"/>
      <c r="D573" s="1688"/>
      <c r="E573" s="1688"/>
      <c r="F573" s="1688"/>
      <c r="G573" s="1688"/>
      <c r="H573" s="1688"/>
      <c r="I573" s="1688"/>
      <c r="J573" s="1688"/>
      <c r="K573" s="1688"/>
      <c r="L573" s="1688"/>
      <c r="M573" s="1688"/>
      <c r="N573" s="1688"/>
      <c r="O573" s="1688"/>
      <c r="P573" s="3117"/>
      <c r="Q573" s="3117"/>
      <c r="R573" s="3117"/>
      <c r="S573" s="3117"/>
      <c r="T573" s="3117"/>
      <c r="U573" s="3117"/>
      <c r="V573" s="3117"/>
      <c r="W573" s="3117"/>
      <c r="X573" s="3117"/>
      <c r="Y573" s="3117"/>
      <c r="Z573" s="3117"/>
    </row>
    <row r="574" spans="1:26" ht="12" customHeight="1" x14ac:dyDescent="0.25">
      <c r="A574" s="1688"/>
      <c r="B574" s="1688"/>
      <c r="C574" s="1688"/>
      <c r="D574" s="1688"/>
      <c r="E574" s="1688"/>
      <c r="F574" s="1688"/>
      <c r="G574" s="1688"/>
      <c r="H574" s="1688"/>
      <c r="I574" s="1688"/>
      <c r="J574" s="1688"/>
      <c r="K574" s="1688"/>
      <c r="L574" s="1688"/>
      <c r="M574" s="1688"/>
      <c r="N574" s="1688"/>
      <c r="O574" s="1688"/>
      <c r="P574" s="3117"/>
      <c r="Q574" s="3117"/>
      <c r="R574" s="3117"/>
      <c r="S574" s="3117"/>
      <c r="T574" s="3117"/>
      <c r="U574" s="3117"/>
      <c r="V574" s="3117"/>
      <c r="W574" s="3117"/>
      <c r="X574" s="3117"/>
      <c r="Y574" s="3117"/>
      <c r="Z574" s="3117"/>
    </row>
    <row r="575" spans="1:26" ht="12" customHeight="1" x14ac:dyDescent="0.25">
      <c r="A575" s="1688"/>
      <c r="B575" s="1688"/>
      <c r="C575" s="1688"/>
      <c r="D575" s="1688"/>
      <c r="E575" s="1688"/>
      <c r="F575" s="1688"/>
      <c r="G575" s="1688"/>
      <c r="H575" s="1688"/>
      <c r="I575" s="1688"/>
      <c r="J575" s="1688"/>
      <c r="K575" s="1688"/>
      <c r="L575" s="1688"/>
      <c r="M575" s="1688"/>
      <c r="N575" s="1688"/>
      <c r="O575" s="1688"/>
      <c r="P575" s="3117"/>
      <c r="Q575" s="3117"/>
      <c r="R575" s="3117"/>
      <c r="S575" s="3117"/>
      <c r="T575" s="3117"/>
      <c r="U575" s="3117"/>
      <c r="V575" s="3117"/>
      <c r="W575" s="3117"/>
      <c r="X575" s="3117"/>
      <c r="Y575" s="3117"/>
      <c r="Z575" s="3117"/>
    </row>
    <row r="576" spans="1:26" ht="12" customHeight="1" x14ac:dyDescent="0.25">
      <c r="A576" s="1688"/>
      <c r="B576" s="1688"/>
      <c r="C576" s="1688"/>
      <c r="D576" s="1688"/>
      <c r="E576" s="1688"/>
      <c r="F576" s="1688"/>
      <c r="G576" s="1688"/>
      <c r="H576" s="1688"/>
      <c r="I576" s="1688"/>
      <c r="J576" s="1688"/>
      <c r="K576" s="1688"/>
      <c r="L576" s="1688"/>
      <c r="M576" s="1688"/>
      <c r="N576" s="1688"/>
      <c r="O576" s="1688"/>
      <c r="P576" s="3117"/>
      <c r="Q576" s="3117"/>
      <c r="R576" s="3117"/>
      <c r="S576" s="3117"/>
      <c r="T576" s="3117"/>
      <c r="U576" s="3117"/>
      <c r="V576" s="3117"/>
      <c r="W576" s="3117"/>
      <c r="X576" s="3117"/>
      <c r="Y576" s="3117"/>
      <c r="Z576" s="3117"/>
    </row>
    <row r="577" spans="1:26" ht="12" customHeight="1" x14ac:dyDescent="0.25">
      <c r="A577" s="1688"/>
      <c r="B577" s="1688"/>
      <c r="C577" s="1688"/>
      <c r="D577" s="1688"/>
      <c r="E577" s="1688"/>
      <c r="F577" s="1688"/>
      <c r="G577" s="1688"/>
      <c r="H577" s="1688"/>
      <c r="I577" s="1688"/>
      <c r="J577" s="1688"/>
      <c r="K577" s="1688"/>
      <c r="L577" s="1688"/>
      <c r="M577" s="1688"/>
      <c r="N577" s="1688"/>
      <c r="O577" s="1688"/>
      <c r="P577" s="3117"/>
      <c r="Q577" s="3117"/>
      <c r="R577" s="3117"/>
      <c r="S577" s="3117"/>
      <c r="T577" s="3117"/>
      <c r="U577" s="3117"/>
      <c r="V577" s="3117"/>
      <c r="W577" s="3117"/>
      <c r="X577" s="3117"/>
      <c r="Y577" s="3117"/>
      <c r="Z577" s="3117"/>
    </row>
    <row r="578" spans="1:26" ht="12" customHeight="1" x14ac:dyDescent="0.25">
      <c r="A578" s="1688"/>
      <c r="B578" s="1688"/>
      <c r="C578" s="1688"/>
      <c r="D578" s="1688"/>
      <c r="E578" s="1688"/>
      <c r="F578" s="1688"/>
      <c r="G578" s="1688"/>
      <c r="H578" s="1688"/>
      <c r="I578" s="1688"/>
      <c r="J578" s="1688"/>
      <c r="K578" s="1688"/>
      <c r="L578" s="1688"/>
      <c r="M578" s="1688"/>
      <c r="N578" s="1688"/>
      <c r="O578" s="1688"/>
      <c r="P578" s="3117"/>
      <c r="Q578" s="3117"/>
      <c r="R578" s="3117"/>
      <c r="S578" s="3117"/>
      <c r="T578" s="3117"/>
      <c r="U578" s="3117"/>
      <c r="V578" s="3117"/>
      <c r="W578" s="3117"/>
      <c r="X578" s="3117"/>
      <c r="Y578" s="3117"/>
      <c r="Z578" s="3117"/>
    </row>
    <row r="579" spans="1:26" ht="12" customHeight="1" x14ac:dyDescent="0.25">
      <c r="A579" s="1688"/>
      <c r="B579" s="1688"/>
      <c r="C579" s="1688"/>
      <c r="D579" s="1688"/>
      <c r="E579" s="1688"/>
      <c r="F579" s="1688"/>
      <c r="G579" s="1688"/>
      <c r="H579" s="1688"/>
      <c r="I579" s="1688"/>
      <c r="J579" s="1688"/>
      <c r="K579" s="1688"/>
      <c r="L579" s="1688"/>
      <c r="M579" s="1688"/>
      <c r="N579" s="1688"/>
      <c r="O579" s="1688"/>
      <c r="P579" s="3117"/>
      <c r="Q579" s="3117"/>
      <c r="R579" s="3117"/>
      <c r="S579" s="3117"/>
      <c r="T579" s="3117"/>
      <c r="U579" s="3117"/>
      <c r="V579" s="3117"/>
      <c r="W579" s="3117"/>
      <c r="X579" s="3117"/>
      <c r="Y579" s="3117"/>
      <c r="Z579" s="3117"/>
    </row>
    <row r="580" spans="1:26" ht="12" customHeight="1" x14ac:dyDescent="0.25">
      <c r="A580" s="1688"/>
      <c r="B580" s="1688"/>
      <c r="C580" s="1688"/>
      <c r="D580" s="1688"/>
      <c r="E580" s="1688"/>
      <c r="F580" s="1688"/>
      <c r="G580" s="1688"/>
      <c r="H580" s="1688"/>
      <c r="I580" s="1688"/>
      <c r="J580" s="1688"/>
      <c r="K580" s="1688"/>
      <c r="L580" s="1688"/>
      <c r="M580" s="1688"/>
      <c r="N580" s="1688"/>
      <c r="O580" s="1688"/>
      <c r="P580" s="3117"/>
      <c r="Q580" s="3117"/>
      <c r="R580" s="3117"/>
      <c r="S580" s="3117"/>
      <c r="T580" s="3117"/>
      <c r="U580" s="3117"/>
      <c r="V580" s="3117"/>
      <c r="W580" s="3117"/>
      <c r="X580" s="3117"/>
      <c r="Y580" s="3117"/>
      <c r="Z580" s="3117"/>
    </row>
    <row r="581" spans="1:26" ht="12" customHeight="1" x14ac:dyDescent="0.25">
      <c r="A581" s="1688"/>
      <c r="B581" s="1688"/>
      <c r="C581" s="1688"/>
      <c r="D581" s="1688"/>
      <c r="E581" s="1688"/>
      <c r="F581" s="1688"/>
      <c r="G581" s="1688"/>
      <c r="H581" s="1688"/>
      <c r="I581" s="1688"/>
      <c r="J581" s="1688"/>
      <c r="K581" s="1688"/>
      <c r="L581" s="1688"/>
      <c r="M581" s="1688"/>
      <c r="N581" s="1688"/>
      <c r="O581" s="1688"/>
      <c r="P581" s="3117"/>
      <c r="Q581" s="3117"/>
      <c r="R581" s="3117"/>
      <c r="S581" s="3117"/>
      <c r="T581" s="3117"/>
      <c r="U581" s="3117"/>
      <c r="V581" s="3117"/>
      <c r="W581" s="3117"/>
      <c r="X581" s="3117"/>
      <c r="Y581" s="3117"/>
      <c r="Z581" s="3117"/>
    </row>
    <row r="582" spans="1:26" ht="12" customHeight="1" x14ac:dyDescent="0.25">
      <c r="A582" s="1688"/>
      <c r="B582" s="1688"/>
      <c r="C582" s="1688"/>
      <c r="D582" s="1688"/>
      <c r="E582" s="1688"/>
      <c r="F582" s="1688"/>
      <c r="G582" s="1688"/>
      <c r="H582" s="1688"/>
      <c r="I582" s="1688"/>
      <c r="J582" s="1688"/>
      <c r="K582" s="1688"/>
      <c r="L582" s="1688"/>
      <c r="M582" s="1688"/>
      <c r="N582" s="1688"/>
      <c r="O582" s="1688"/>
      <c r="P582" s="3117"/>
      <c r="Q582" s="3117"/>
      <c r="R582" s="3117"/>
      <c r="S582" s="3117"/>
      <c r="T582" s="3117"/>
      <c r="U582" s="3117"/>
      <c r="V582" s="3117"/>
      <c r="W582" s="3117"/>
      <c r="X582" s="3117"/>
      <c r="Y582" s="3117"/>
      <c r="Z582" s="3117"/>
    </row>
    <row r="583" spans="1:26" ht="12" customHeight="1" x14ac:dyDescent="0.25">
      <c r="A583" s="1688"/>
      <c r="B583" s="1688"/>
      <c r="C583" s="1688"/>
      <c r="D583" s="1688"/>
      <c r="E583" s="1688"/>
      <c r="F583" s="1688"/>
      <c r="G583" s="1688"/>
      <c r="H583" s="1688"/>
      <c r="I583" s="1688"/>
      <c r="J583" s="1688"/>
      <c r="K583" s="1688"/>
      <c r="L583" s="1688"/>
      <c r="M583" s="1688"/>
      <c r="N583" s="1688"/>
      <c r="O583" s="1688"/>
      <c r="P583" s="3117"/>
      <c r="Q583" s="3117"/>
      <c r="R583" s="3117"/>
      <c r="S583" s="3117"/>
      <c r="T583" s="3117"/>
      <c r="U583" s="3117"/>
      <c r="V583" s="3117"/>
      <c r="W583" s="3117"/>
      <c r="X583" s="3117"/>
      <c r="Y583" s="3117"/>
      <c r="Z583" s="3117"/>
    </row>
    <row r="584" spans="1:26" ht="12" customHeight="1" x14ac:dyDescent="0.25">
      <c r="A584" s="1688"/>
      <c r="B584" s="1688"/>
      <c r="C584" s="1688"/>
      <c r="D584" s="1688"/>
      <c r="E584" s="1688"/>
      <c r="F584" s="1688"/>
      <c r="G584" s="1688"/>
      <c r="H584" s="1688"/>
      <c r="I584" s="1688"/>
      <c r="J584" s="1688"/>
      <c r="K584" s="1688"/>
      <c r="L584" s="1688"/>
      <c r="M584" s="1688"/>
      <c r="N584" s="1688"/>
      <c r="O584" s="1688"/>
      <c r="P584" s="3117"/>
      <c r="Q584" s="3117"/>
      <c r="R584" s="3117"/>
      <c r="S584" s="3117"/>
      <c r="T584" s="3117"/>
      <c r="U584" s="3117"/>
      <c r="V584" s="3117"/>
      <c r="W584" s="3117"/>
      <c r="X584" s="3117"/>
      <c r="Y584" s="3117"/>
      <c r="Z584" s="3117"/>
    </row>
    <row r="585" spans="1:26" ht="12" customHeight="1" x14ac:dyDescent="0.25">
      <c r="A585" s="1688"/>
      <c r="B585" s="1688"/>
      <c r="C585" s="1688"/>
      <c r="D585" s="1688"/>
      <c r="E585" s="1688"/>
      <c r="F585" s="1688"/>
      <c r="G585" s="1688"/>
      <c r="H585" s="1688"/>
      <c r="I585" s="1688"/>
      <c r="J585" s="1688"/>
      <c r="K585" s="1688"/>
      <c r="L585" s="1688"/>
      <c r="M585" s="1688"/>
      <c r="N585" s="1688"/>
      <c r="O585" s="1688"/>
      <c r="P585" s="3117"/>
      <c r="Q585" s="3117"/>
      <c r="R585" s="3117"/>
      <c r="S585" s="3117"/>
      <c r="T585" s="3117"/>
      <c r="U585" s="3117"/>
      <c r="V585" s="3117"/>
      <c r="W585" s="3117"/>
      <c r="X585" s="3117"/>
      <c r="Y585" s="3117"/>
      <c r="Z585" s="3117"/>
    </row>
    <row r="586" spans="1:26" ht="12" customHeight="1" x14ac:dyDescent="0.25">
      <c r="A586" s="1688"/>
      <c r="B586" s="1688"/>
      <c r="C586" s="1688"/>
      <c r="D586" s="1688"/>
      <c r="E586" s="1688"/>
      <c r="F586" s="1688"/>
      <c r="G586" s="1688"/>
      <c r="H586" s="1688"/>
      <c r="I586" s="1688"/>
      <c r="J586" s="1688"/>
      <c r="K586" s="1688"/>
      <c r="L586" s="1688"/>
      <c r="M586" s="1688"/>
      <c r="N586" s="1688"/>
      <c r="O586" s="1688"/>
      <c r="P586" s="3117"/>
      <c r="Q586" s="3117"/>
      <c r="R586" s="3117"/>
      <c r="S586" s="3117"/>
      <c r="T586" s="3117"/>
      <c r="U586" s="3117"/>
      <c r="V586" s="3117"/>
      <c r="W586" s="3117"/>
      <c r="X586" s="3117"/>
      <c r="Y586" s="3117"/>
      <c r="Z586" s="3117"/>
    </row>
    <row r="587" spans="1:26" ht="12" customHeight="1" x14ac:dyDescent="0.25">
      <c r="A587" s="1688"/>
      <c r="B587" s="1688"/>
      <c r="C587" s="1688"/>
      <c r="D587" s="1688"/>
      <c r="E587" s="1688"/>
      <c r="F587" s="1688"/>
      <c r="G587" s="1688"/>
      <c r="H587" s="1688"/>
      <c r="I587" s="1688"/>
      <c r="J587" s="1688"/>
      <c r="K587" s="1688"/>
      <c r="L587" s="1688"/>
      <c r="M587" s="1688"/>
      <c r="N587" s="1688"/>
      <c r="O587" s="1688"/>
      <c r="P587" s="3117"/>
      <c r="Q587" s="3117"/>
      <c r="R587" s="3117"/>
      <c r="S587" s="3117"/>
      <c r="T587" s="3117"/>
      <c r="U587" s="3117"/>
      <c r="V587" s="3117"/>
      <c r="W587" s="3117"/>
      <c r="X587" s="3117"/>
      <c r="Y587" s="3117"/>
      <c r="Z587" s="3117"/>
    </row>
    <row r="588" spans="1:26" ht="12" customHeight="1" x14ac:dyDescent="0.25">
      <c r="A588" s="1688"/>
      <c r="B588" s="1688"/>
      <c r="C588" s="1688"/>
      <c r="D588" s="1688"/>
      <c r="E588" s="1688"/>
      <c r="F588" s="1688"/>
      <c r="G588" s="1688"/>
      <c r="H588" s="1688"/>
      <c r="I588" s="1688"/>
      <c r="J588" s="1688"/>
      <c r="K588" s="1688"/>
      <c r="L588" s="1688"/>
      <c r="M588" s="1688"/>
      <c r="N588" s="1688"/>
      <c r="O588" s="1688"/>
      <c r="P588" s="3117"/>
      <c r="Q588" s="3117"/>
      <c r="R588" s="3117"/>
      <c r="S588" s="3117"/>
      <c r="T588" s="3117"/>
      <c r="U588" s="3117"/>
      <c r="V588" s="3117"/>
      <c r="W588" s="3117"/>
      <c r="X588" s="3117"/>
      <c r="Y588" s="3117"/>
      <c r="Z588" s="3117"/>
    </row>
    <row r="589" spans="1:26" ht="12" customHeight="1" x14ac:dyDescent="0.25">
      <c r="A589" s="1688"/>
      <c r="B589" s="1688"/>
      <c r="C589" s="1688"/>
      <c r="D589" s="1688"/>
      <c r="E589" s="1688"/>
      <c r="F589" s="1688"/>
      <c r="G589" s="1688"/>
      <c r="H589" s="1688"/>
      <c r="I589" s="1688"/>
      <c r="J589" s="1688"/>
      <c r="K589" s="1688"/>
      <c r="L589" s="1688"/>
      <c r="M589" s="1688"/>
      <c r="N589" s="1688"/>
      <c r="O589" s="1688"/>
      <c r="P589" s="3117"/>
      <c r="Q589" s="3117"/>
      <c r="R589" s="3117"/>
      <c r="S589" s="3117"/>
      <c r="T589" s="3117"/>
      <c r="U589" s="3117"/>
      <c r="V589" s="3117"/>
      <c r="W589" s="3117"/>
      <c r="X589" s="3117"/>
      <c r="Y589" s="3117"/>
      <c r="Z589" s="3117"/>
    </row>
    <row r="590" spans="1:26" ht="12" customHeight="1" x14ac:dyDescent="0.25">
      <c r="A590" s="1688"/>
      <c r="B590" s="1688"/>
      <c r="C590" s="1688"/>
      <c r="D590" s="1688"/>
      <c r="E590" s="1688"/>
      <c r="F590" s="1688"/>
      <c r="G590" s="1688"/>
      <c r="H590" s="1688"/>
      <c r="I590" s="1688"/>
      <c r="J590" s="1688"/>
      <c r="K590" s="1688"/>
      <c r="L590" s="1688"/>
      <c r="M590" s="1688"/>
      <c r="N590" s="1688"/>
      <c r="O590" s="1688"/>
      <c r="P590" s="3117"/>
      <c r="Q590" s="3117"/>
      <c r="R590" s="3117"/>
      <c r="S590" s="3117"/>
      <c r="T590" s="3117"/>
      <c r="U590" s="3117"/>
      <c r="V590" s="3117"/>
      <c r="W590" s="3117"/>
      <c r="X590" s="3117"/>
      <c r="Y590" s="3117"/>
      <c r="Z590" s="3117"/>
    </row>
    <row r="591" spans="1:26" ht="12" customHeight="1" x14ac:dyDescent="0.25">
      <c r="A591" s="1688"/>
      <c r="B591" s="1688"/>
      <c r="C591" s="1688"/>
      <c r="D591" s="1688"/>
      <c r="E591" s="1688"/>
      <c r="F591" s="1688"/>
      <c r="G591" s="1688"/>
      <c r="H591" s="1688"/>
      <c r="I591" s="1688"/>
      <c r="J591" s="1688"/>
      <c r="K591" s="1688"/>
      <c r="L591" s="1688"/>
      <c r="M591" s="1688"/>
      <c r="N591" s="1688"/>
      <c r="O591" s="1688"/>
      <c r="P591" s="3117"/>
      <c r="Q591" s="3117"/>
      <c r="R591" s="3117"/>
      <c r="S591" s="3117"/>
      <c r="T591" s="3117"/>
      <c r="U591" s="3117"/>
      <c r="V591" s="3117"/>
      <c r="W591" s="3117"/>
      <c r="X591" s="3117"/>
      <c r="Y591" s="3117"/>
      <c r="Z591" s="3117"/>
    </row>
    <row r="592" spans="1:26" ht="12" customHeight="1" x14ac:dyDescent="0.25">
      <c r="A592" s="1688"/>
      <c r="B592" s="1688"/>
      <c r="C592" s="1688"/>
      <c r="D592" s="1688"/>
      <c r="E592" s="1688"/>
      <c r="F592" s="1688"/>
      <c r="G592" s="1688"/>
      <c r="H592" s="1688"/>
      <c r="I592" s="1688"/>
      <c r="J592" s="1688"/>
      <c r="K592" s="1688"/>
      <c r="L592" s="1688"/>
      <c r="M592" s="1688"/>
      <c r="N592" s="1688"/>
      <c r="O592" s="1688"/>
      <c r="P592" s="3117"/>
      <c r="Q592" s="3117"/>
      <c r="R592" s="3117"/>
      <c r="S592" s="3117"/>
      <c r="T592" s="3117"/>
      <c r="U592" s="3117"/>
      <c r="V592" s="3117"/>
      <c r="W592" s="3117"/>
      <c r="X592" s="3117"/>
      <c r="Y592" s="3117"/>
      <c r="Z592" s="3117"/>
    </row>
    <row r="593" spans="1:26" ht="12" customHeight="1" x14ac:dyDescent="0.25">
      <c r="A593" s="1688"/>
      <c r="B593" s="1688"/>
      <c r="C593" s="1688"/>
      <c r="D593" s="1688"/>
      <c r="E593" s="1688"/>
      <c r="F593" s="1688"/>
      <c r="G593" s="1688"/>
      <c r="H593" s="1688"/>
      <c r="I593" s="1688"/>
      <c r="J593" s="1688"/>
      <c r="K593" s="1688"/>
      <c r="L593" s="1688"/>
      <c r="M593" s="1688"/>
      <c r="N593" s="1688"/>
      <c r="O593" s="1688"/>
      <c r="P593" s="3117"/>
      <c r="Q593" s="3117"/>
      <c r="R593" s="3117"/>
      <c r="S593" s="3117"/>
      <c r="T593" s="3117"/>
      <c r="U593" s="3117"/>
      <c r="V593" s="3117"/>
      <c r="W593" s="3117"/>
      <c r="X593" s="3117"/>
      <c r="Y593" s="3117"/>
      <c r="Z593" s="3117"/>
    </row>
    <row r="594" spans="1:26" ht="12" customHeight="1" x14ac:dyDescent="0.25">
      <c r="A594" s="1688"/>
      <c r="B594" s="1688"/>
      <c r="C594" s="1688"/>
      <c r="D594" s="1688"/>
      <c r="E594" s="1688"/>
      <c r="F594" s="1688"/>
      <c r="G594" s="1688"/>
      <c r="H594" s="1688"/>
      <c r="I594" s="1688"/>
      <c r="J594" s="1688"/>
      <c r="K594" s="1688"/>
      <c r="L594" s="1688"/>
      <c r="M594" s="1688"/>
      <c r="N594" s="1688"/>
      <c r="O594" s="1688"/>
      <c r="P594" s="3117"/>
      <c r="Q594" s="3117"/>
      <c r="R594" s="3117"/>
      <c r="S594" s="3117"/>
      <c r="T594" s="3117"/>
      <c r="U594" s="3117"/>
      <c r="V594" s="3117"/>
      <c r="W594" s="3117"/>
      <c r="X594" s="3117"/>
      <c r="Y594" s="3117"/>
      <c r="Z594" s="3117"/>
    </row>
    <row r="595" spans="1:26" ht="12" customHeight="1" x14ac:dyDescent="0.25">
      <c r="A595" s="1688"/>
      <c r="B595" s="1688"/>
      <c r="C595" s="1688"/>
      <c r="D595" s="1688"/>
      <c r="E595" s="1688"/>
      <c r="F595" s="1688"/>
      <c r="G595" s="1688"/>
      <c r="H595" s="1688"/>
      <c r="I595" s="1688"/>
      <c r="J595" s="1688"/>
      <c r="K595" s="1688"/>
      <c r="L595" s="1688"/>
      <c r="M595" s="1688"/>
      <c r="N595" s="1688"/>
      <c r="O595" s="1688"/>
      <c r="P595" s="3117"/>
      <c r="Q595" s="3117"/>
      <c r="R595" s="3117"/>
      <c r="S595" s="3117"/>
      <c r="T595" s="3117"/>
      <c r="U595" s="3117"/>
      <c r="V595" s="3117"/>
      <c r="W595" s="3117"/>
      <c r="X595" s="3117"/>
      <c r="Y595" s="3117"/>
      <c r="Z595" s="3117"/>
    </row>
    <row r="596" spans="1:26" ht="12" customHeight="1" x14ac:dyDescent="0.25">
      <c r="A596" s="1688"/>
      <c r="B596" s="1688"/>
      <c r="C596" s="1688"/>
      <c r="D596" s="1688"/>
      <c r="E596" s="1688"/>
      <c r="F596" s="1688"/>
      <c r="G596" s="1688"/>
      <c r="H596" s="1688"/>
      <c r="I596" s="1688"/>
      <c r="J596" s="1688"/>
      <c r="K596" s="1688"/>
      <c r="L596" s="1688"/>
      <c r="M596" s="1688"/>
      <c r="N596" s="1688"/>
      <c r="O596" s="1688"/>
      <c r="P596" s="3117"/>
      <c r="Q596" s="3117"/>
      <c r="R596" s="3117"/>
      <c r="S596" s="3117"/>
      <c r="T596" s="3117"/>
      <c r="U596" s="3117"/>
      <c r="V596" s="3117"/>
      <c r="W596" s="3117"/>
      <c r="X596" s="3117"/>
      <c r="Y596" s="3117"/>
      <c r="Z596" s="3117"/>
    </row>
    <row r="597" spans="1:26" ht="12" customHeight="1" x14ac:dyDescent="0.25">
      <c r="A597" s="1688"/>
      <c r="B597" s="1688"/>
      <c r="C597" s="1688"/>
      <c r="D597" s="1688"/>
      <c r="E597" s="1688"/>
      <c r="F597" s="1688"/>
      <c r="G597" s="1688"/>
      <c r="H597" s="1688"/>
      <c r="I597" s="1688"/>
      <c r="J597" s="1688"/>
      <c r="K597" s="1688"/>
      <c r="L597" s="1688"/>
      <c r="M597" s="1688"/>
      <c r="N597" s="1688"/>
      <c r="O597" s="1688"/>
      <c r="P597" s="3117"/>
      <c r="Q597" s="3117"/>
      <c r="R597" s="3117"/>
      <c r="S597" s="3117"/>
      <c r="T597" s="3117"/>
      <c r="U597" s="3117"/>
      <c r="V597" s="3117"/>
      <c r="W597" s="3117"/>
      <c r="X597" s="3117"/>
      <c r="Y597" s="3117"/>
      <c r="Z597" s="3117"/>
    </row>
    <row r="598" spans="1:26" ht="12" customHeight="1" x14ac:dyDescent="0.25">
      <c r="A598" s="1688"/>
      <c r="B598" s="1688"/>
      <c r="C598" s="1688"/>
      <c r="D598" s="1688"/>
      <c r="E598" s="1688"/>
      <c r="F598" s="1688"/>
      <c r="G598" s="1688"/>
      <c r="H598" s="1688"/>
      <c r="I598" s="1688"/>
      <c r="J598" s="1688"/>
      <c r="K598" s="1688"/>
      <c r="L598" s="1688"/>
      <c r="M598" s="1688"/>
      <c r="N598" s="1688"/>
      <c r="O598" s="1688"/>
      <c r="P598" s="3117"/>
      <c r="Q598" s="3117"/>
      <c r="R598" s="3117"/>
      <c r="S598" s="3117"/>
      <c r="T598" s="3117"/>
      <c r="U598" s="3117"/>
      <c r="V598" s="3117"/>
      <c r="W598" s="3117"/>
      <c r="X598" s="3117"/>
      <c r="Y598" s="3117"/>
      <c r="Z598" s="3117"/>
    </row>
    <row r="599" spans="1:26" ht="12" customHeight="1" x14ac:dyDescent="0.25">
      <c r="A599" s="1688"/>
      <c r="B599" s="1688"/>
      <c r="C599" s="1688"/>
      <c r="D599" s="1688"/>
      <c r="E599" s="1688"/>
      <c r="F599" s="1688"/>
      <c r="G599" s="1688"/>
      <c r="H599" s="1688"/>
      <c r="I599" s="1688"/>
      <c r="J599" s="1688"/>
      <c r="K599" s="1688"/>
      <c r="L599" s="1688"/>
      <c r="M599" s="1688"/>
      <c r="N599" s="1688"/>
      <c r="O599" s="1688"/>
      <c r="P599" s="3117"/>
      <c r="Q599" s="3117"/>
      <c r="R599" s="3117"/>
      <c r="S599" s="3117"/>
      <c r="T599" s="3117"/>
      <c r="U599" s="3117"/>
      <c r="V599" s="3117"/>
      <c r="W599" s="3117"/>
      <c r="X599" s="3117"/>
      <c r="Y599" s="3117"/>
      <c r="Z599" s="3117"/>
    </row>
    <row r="600" spans="1:26" ht="12" customHeight="1" x14ac:dyDescent="0.25">
      <c r="A600" s="1688"/>
      <c r="B600" s="1688"/>
      <c r="C600" s="1688"/>
      <c r="D600" s="1688"/>
      <c r="E600" s="1688"/>
      <c r="F600" s="1688"/>
      <c r="G600" s="1688"/>
      <c r="H600" s="1688"/>
      <c r="I600" s="1688"/>
      <c r="J600" s="1688"/>
      <c r="K600" s="1688"/>
      <c r="L600" s="1688"/>
      <c r="M600" s="1688"/>
      <c r="N600" s="1688"/>
      <c r="O600" s="1688"/>
      <c r="P600" s="3117"/>
      <c r="Q600" s="3117"/>
      <c r="R600" s="3117"/>
      <c r="S600" s="3117"/>
      <c r="T600" s="3117"/>
      <c r="U600" s="3117"/>
      <c r="V600" s="3117"/>
      <c r="W600" s="3117"/>
      <c r="X600" s="3117"/>
      <c r="Y600" s="3117"/>
      <c r="Z600" s="3117"/>
    </row>
    <row r="601" spans="1:26" ht="12" customHeight="1" x14ac:dyDescent="0.25">
      <c r="A601" s="1688"/>
      <c r="B601" s="1688"/>
      <c r="C601" s="1688"/>
      <c r="D601" s="1688"/>
      <c r="E601" s="1688"/>
      <c r="F601" s="1688"/>
      <c r="G601" s="1688"/>
      <c r="H601" s="1688"/>
      <c r="I601" s="1688"/>
      <c r="J601" s="1688"/>
      <c r="K601" s="1688"/>
      <c r="L601" s="1688"/>
      <c r="M601" s="1688"/>
      <c r="N601" s="1688"/>
      <c r="O601" s="1688"/>
      <c r="P601" s="3117"/>
      <c r="Q601" s="3117"/>
      <c r="R601" s="3117"/>
      <c r="S601" s="3117"/>
      <c r="T601" s="3117"/>
      <c r="U601" s="3117"/>
      <c r="V601" s="3117"/>
      <c r="W601" s="3117"/>
      <c r="X601" s="3117"/>
      <c r="Y601" s="3117"/>
      <c r="Z601" s="3117"/>
    </row>
    <row r="602" spans="1:26" ht="12" customHeight="1" x14ac:dyDescent="0.25">
      <c r="A602" s="1688"/>
      <c r="B602" s="1688"/>
      <c r="C602" s="1688"/>
      <c r="D602" s="1688"/>
      <c r="E602" s="1688"/>
      <c r="F602" s="1688"/>
      <c r="G602" s="1688"/>
      <c r="H602" s="1688"/>
      <c r="I602" s="1688"/>
      <c r="J602" s="1688"/>
      <c r="K602" s="1688"/>
      <c r="L602" s="1688"/>
      <c r="M602" s="1688"/>
      <c r="N602" s="1688"/>
      <c r="O602" s="1688"/>
      <c r="P602" s="3117"/>
      <c r="Q602" s="3117"/>
      <c r="R602" s="3117"/>
      <c r="S602" s="3117"/>
      <c r="T602" s="3117"/>
      <c r="U602" s="3117"/>
      <c r="V602" s="3117"/>
      <c r="W602" s="3117"/>
      <c r="X602" s="3117"/>
      <c r="Y602" s="3117"/>
      <c r="Z602" s="3117"/>
    </row>
    <row r="603" spans="1:26" ht="12" customHeight="1" x14ac:dyDescent="0.25">
      <c r="A603" s="1688"/>
      <c r="B603" s="1688"/>
      <c r="C603" s="1688"/>
      <c r="D603" s="1688"/>
      <c r="E603" s="1688"/>
      <c r="F603" s="1688"/>
      <c r="G603" s="1688"/>
      <c r="H603" s="1688"/>
      <c r="I603" s="1688"/>
      <c r="J603" s="1688"/>
      <c r="K603" s="1688"/>
      <c r="L603" s="1688"/>
      <c r="M603" s="1688"/>
      <c r="N603" s="1688"/>
      <c r="O603" s="1688"/>
      <c r="P603" s="3117"/>
      <c r="Q603" s="3117"/>
      <c r="R603" s="3117"/>
      <c r="S603" s="3117"/>
      <c r="T603" s="3117"/>
      <c r="U603" s="3117"/>
      <c r="V603" s="3117"/>
      <c r="W603" s="3117"/>
      <c r="X603" s="3117"/>
      <c r="Y603" s="3117"/>
      <c r="Z603" s="3117"/>
    </row>
    <row r="604" spans="1:26" ht="12" customHeight="1" x14ac:dyDescent="0.25">
      <c r="A604" s="1688"/>
      <c r="B604" s="1688"/>
      <c r="C604" s="1688"/>
      <c r="D604" s="1688"/>
      <c r="E604" s="1688"/>
      <c r="F604" s="1688"/>
      <c r="G604" s="1688"/>
      <c r="H604" s="1688"/>
      <c r="I604" s="1688"/>
      <c r="J604" s="1688"/>
      <c r="K604" s="1688"/>
      <c r="L604" s="1688"/>
      <c r="M604" s="1688"/>
      <c r="N604" s="1688"/>
      <c r="O604" s="1688"/>
      <c r="P604" s="3117"/>
      <c r="Q604" s="3117"/>
      <c r="R604" s="3117"/>
      <c r="S604" s="3117"/>
      <c r="T604" s="3117"/>
      <c r="U604" s="3117"/>
      <c r="V604" s="3117"/>
      <c r="W604" s="3117"/>
      <c r="X604" s="3117"/>
      <c r="Y604" s="3117"/>
      <c r="Z604" s="3117"/>
    </row>
    <row r="605" spans="1:26" ht="12" customHeight="1" x14ac:dyDescent="0.25">
      <c r="A605" s="1688"/>
      <c r="B605" s="1688"/>
      <c r="C605" s="1688"/>
      <c r="D605" s="1688"/>
      <c r="E605" s="1688"/>
      <c r="F605" s="1688"/>
      <c r="G605" s="1688"/>
      <c r="H605" s="1688"/>
      <c r="I605" s="1688"/>
      <c r="J605" s="1688"/>
      <c r="K605" s="1688"/>
      <c r="L605" s="1688"/>
      <c r="M605" s="1688"/>
      <c r="N605" s="1688"/>
      <c r="O605" s="1688"/>
      <c r="P605" s="3117"/>
      <c r="Q605" s="3117"/>
      <c r="R605" s="3117"/>
      <c r="S605" s="3117"/>
      <c r="T605" s="3117"/>
      <c r="U605" s="3117"/>
      <c r="V605" s="3117"/>
      <c r="W605" s="3117"/>
      <c r="X605" s="3117"/>
      <c r="Y605" s="3117"/>
      <c r="Z605" s="3117"/>
    </row>
    <row r="606" spans="1:26" ht="12" customHeight="1" x14ac:dyDescent="0.25">
      <c r="A606" s="1688"/>
      <c r="B606" s="1688"/>
      <c r="C606" s="1688"/>
      <c r="D606" s="1688"/>
      <c r="E606" s="1688"/>
      <c r="F606" s="1688"/>
      <c r="G606" s="1688"/>
      <c r="H606" s="1688"/>
      <c r="I606" s="1688"/>
      <c r="J606" s="1688"/>
      <c r="K606" s="1688"/>
      <c r="L606" s="1688"/>
      <c r="M606" s="1688"/>
      <c r="N606" s="1688"/>
      <c r="O606" s="1688"/>
      <c r="P606" s="3117"/>
      <c r="Q606" s="3117"/>
      <c r="R606" s="3117"/>
      <c r="S606" s="3117"/>
      <c r="T606" s="3117"/>
      <c r="U606" s="3117"/>
      <c r="V606" s="3117"/>
      <c r="W606" s="3117"/>
      <c r="X606" s="3117"/>
      <c r="Y606" s="3117"/>
      <c r="Z606" s="3117"/>
    </row>
    <row r="607" spans="1:26" ht="12" customHeight="1" x14ac:dyDescent="0.25">
      <c r="A607" s="1688"/>
      <c r="B607" s="1688"/>
      <c r="C607" s="1688"/>
      <c r="D607" s="1688"/>
      <c r="E607" s="1688"/>
      <c r="F607" s="1688"/>
      <c r="G607" s="1688"/>
      <c r="H607" s="1688"/>
      <c r="I607" s="1688"/>
      <c r="J607" s="1688"/>
      <c r="K607" s="1688"/>
      <c r="L607" s="1688"/>
      <c r="M607" s="1688"/>
      <c r="N607" s="1688"/>
      <c r="O607" s="1688"/>
      <c r="P607" s="3117"/>
      <c r="Q607" s="3117"/>
      <c r="R607" s="3117"/>
      <c r="S607" s="3117"/>
      <c r="T607" s="3117"/>
      <c r="U607" s="3117"/>
      <c r="V607" s="3117"/>
      <c r="W607" s="3117"/>
      <c r="X607" s="3117"/>
      <c r="Y607" s="3117"/>
      <c r="Z607" s="3117"/>
    </row>
    <row r="608" spans="1:26" ht="12" customHeight="1" x14ac:dyDescent="0.25">
      <c r="A608" s="1688"/>
      <c r="B608" s="1688"/>
      <c r="C608" s="1688"/>
      <c r="D608" s="1688"/>
      <c r="E608" s="1688"/>
      <c r="F608" s="1688"/>
      <c r="G608" s="1688"/>
      <c r="H608" s="1688"/>
      <c r="I608" s="1688"/>
      <c r="J608" s="1688"/>
      <c r="K608" s="1688"/>
      <c r="L608" s="1688"/>
      <c r="M608" s="1688"/>
      <c r="N608" s="1688"/>
      <c r="O608" s="1688"/>
      <c r="P608" s="3117"/>
      <c r="Q608" s="3117"/>
      <c r="R608" s="3117"/>
      <c r="S608" s="3117"/>
      <c r="T608" s="3117"/>
      <c r="U608" s="3117"/>
      <c r="V608" s="3117"/>
      <c r="W608" s="3117"/>
      <c r="X608" s="3117"/>
      <c r="Y608" s="3117"/>
      <c r="Z608" s="3117"/>
    </row>
    <row r="609" spans="1:26" ht="12" customHeight="1" x14ac:dyDescent="0.25">
      <c r="A609" s="1688"/>
      <c r="B609" s="1688"/>
      <c r="C609" s="1688"/>
      <c r="D609" s="1688"/>
      <c r="E609" s="1688"/>
      <c r="F609" s="1688"/>
      <c r="G609" s="1688"/>
      <c r="H609" s="1688"/>
      <c r="I609" s="1688"/>
      <c r="J609" s="1688"/>
      <c r="K609" s="1688"/>
      <c r="L609" s="1688"/>
      <c r="M609" s="1688"/>
      <c r="N609" s="1688"/>
      <c r="O609" s="1688"/>
      <c r="P609" s="3117"/>
      <c r="Q609" s="3117"/>
      <c r="R609" s="3117"/>
      <c r="S609" s="3117"/>
      <c r="T609" s="3117"/>
      <c r="U609" s="3117"/>
      <c r="V609" s="3117"/>
      <c r="W609" s="3117"/>
      <c r="X609" s="3117"/>
      <c r="Y609" s="3117"/>
      <c r="Z609" s="3117"/>
    </row>
    <row r="610" spans="1:26" ht="12" customHeight="1" x14ac:dyDescent="0.25">
      <c r="A610" s="1688"/>
      <c r="B610" s="1688"/>
      <c r="C610" s="1688"/>
      <c r="D610" s="1688"/>
      <c r="E610" s="1688"/>
      <c r="F610" s="1688"/>
      <c r="G610" s="1688"/>
      <c r="H610" s="1688"/>
      <c r="I610" s="1688"/>
      <c r="J610" s="1688"/>
      <c r="K610" s="1688"/>
      <c r="L610" s="1688"/>
      <c r="M610" s="1688"/>
      <c r="N610" s="1688"/>
      <c r="O610" s="1688"/>
      <c r="P610" s="3117"/>
      <c r="Q610" s="3117"/>
      <c r="R610" s="3117"/>
      <c r="S610" s="3117"/>
      <c r="T610" s="3117"/>
      <c r="U610" s="3117"/>
      <c r="V610" s="3117"/>
      <c r="W610" s="3117"/>
      <c r="X610" s="3117"/>
      <c r="Y610" s="3117"/>
      <c r="Z610" s="3117"/>
    </row>
    <row r="611" spans="1:26" ht="12" customHeight="1" x14ac:dyDescent="0.25">
      <c r="A611" s="1688"/>
      <c r="B611" s="1688"/>
      <c r="C611" s="1688"/>
      <c r="D611" s="1688"/>
      <c r="E611" s="1688"/>
      <c r="F611" s="1688"/>
      <c r="G611" s="1688"/>
      <c r="H611" s="1688"/>
      <c r="I611" s="1688"/>
      <c r="J611" s="1688"/>
      <c r="K611" s="1688"/>
      <c r="L611" s="1688"/>
      <c r="M611" s="1688"/>
      <c r="N611" s="1688"/>
      <c r="O611" s="1688"/>
      <c r="P611" s="3117"/>
      <c r="Q611" s="3117"/>
      <c r="R611" s="3117"/>
      <c r="S611" s="3117"/>
      <c r="T611" s="3117"/>
      <c r="U611" s="3117"/>
      <c r="V611" s="3117"/>
      <c r="W611" s="3117"/>
      <c r="X611" s="3117"/>
      <c r="Y611" s="3117"/>
      <c r="Z611" s="3117"/>
    </row>
    <row r="612" spans="1:26" ht="12" customHeight="1" x14ac:dyDescent="0.25">
      <c r="A612" s="1688"/>
      <c r="B612" s="1688"/>
      <c r="C612" s="1688"/>
      <c r="D612" s="1688"/>
      <c r="E612" s="1688"/>
      <c r="F612" s="1688"/>
      <c r="G612" s="1688"/>
      <c r="H612" s="1688"/>
      <c r="I612" s="1688"/>
      <c r="J612" s="1688"/>
      <c r="K612" s="1688"/>
      <c r="L612" s="1688"/>
      <c r="M612" s="1688"/>
      <c r="N612" s="1688"/>
      <c r="O612" s="1688"/>
      <c r="P612" s="3117"/>
      <c r="Q612" s="3117"/>
      <c r="R612" s="3117"/>
      <c r="S612" s="3117"/>
      <c r="T612" s="3117"/>
      <c r="U612" s="3117"/>
      <c r="V612" s="3117"/>
      <c r="W612" s="3117"/>
      <c r="X612" s="3117"/>
      <c r="Y612" s="3117"/>
      <c r="Z612" s="3117"/>
    </row>
    <row r="613" spans="1:26" ht="12" customHeight="1" x14ac:dyDescent="0.25">
      <c r="A613" s="1688"/>
      <c r="B613" s="1688"/>
      <c r="C613" s="1688"/>
      <c r="D613" s="1688"/>
      <c r="E613" s="1688"/>
      <c r="F613" s="1688"/>
      <c r="G613" s="1688"/>
      <c r="H613" s="1688"/>
      <c r="I613" s="1688"/>
      <c r="J613" s="1688"/>
      <c r="K613" s="1688"/>
      <c r="L613" s="1688"/>
      <c r="M613" s="1688"/>
      <c r="N613" s="1688"/>
      <c r="O613" s="1688"/>
      <c r="P613" s="3117"/>
      <c r="Q613" s="3117"/>
      <c r="R613" s="3117"/>
      <c r="S613" s="3117"/>
      <c r="T613" s="3117"/>
      <c r="U613" s="3117"/>
      <c r="V613" s="3117"/>
      <c r="W613" s="3117"/>
      <c r="X613" s="3117"/>
      <c r="Y613" s="3117"/>
      <c r="Z613" s="3117"/>
    </row>
    <row r="614" spans="1:26" ht="12" customHeight="1" x14ac:dyDescent="0.25">
      <c r="A614" s="1688"/>
      <c r="B614" s="1688"/>
      <c r="C614" s="1688"/>
      <c r="D614" s="1688"/>
      <c r="E614" s="1688"/>
      <c r="F614" s="1688"/>
      <c r="G614" s="1688"/>
      <c r="H614" s="1688"/>
      <c r="I614" s="1688"/>
      <c r="J614" s="1688"/>
      <c r="K614" s="1688"/>
      <c r="L614" s="1688"/>
      <c r="M614" s="1688"/>
      <c r="N614" s="1688"/>
      <c r="O614" s="1688"/>
      <c r="P614" s="3117"/>
      <c r="Q614" s="3117"/>
      <c r="R614" s="3117"/>
      <c r="S614" s="3117"/>
      <c r="T614" s="3117"/>
      <c r="U614" s="3117"/>
      <c r="V614" s="3117"/>
      <c r="W614" s="3117"/>
      <c r="X614" s="3117"/>
      <c r="Y614" s="3117"/>
      <c r="Z614" s="3117"/>
    </row>
    <row r="615" spans="1:26" ht="12" customHeight="1" x14ac:dyDescent="0.25">
      <c r="A615" s="1688"/>
      <c r="B615" s="1688"/>
      <c r="C615" s="1688"/>
      <c r="D615" s="1688"/>
      <c r="E615" s="1688"/>
      <c r="F615" s="1688"/>
      <c r="G615" s="1688"/>
      <c r="H615" s="1688"/>
      <c r="I615" s="1688"/>
      <c r="J615" s="1688"/>
      <c r="K615" s="1688"/>
      <c r="L615" s="1688"/>
      <c r="M615" s="1688"/>
      <c r="N615" s="1688"/>
      <c r="O615" s="1688"/>
      <c r="P615" s="3117"/>
      <c r="Q615" s="3117"/>
      <c r="R615" s="3117"/>
      <c r="S615" s="3117"/>
      <c r="T615" s="3117"/>
      <c r="U615" s="3117"/>
      <c r="V615" s="3117"/>
      <c r="W615" s="3117"/>
      <c r="X615" s="3117"/>
      <c r="Y615" s="3117"/>
      <c r="Z615" s="3117"/>
    </row>
    <row r="616" spans="1:26" ht="12" customHeight="1" x14ac:dyDescent="0.25">
      <c r="A616" s="1688"/>
      <c r="B616" s="1688"/>
      <c r="C616" s="1688"/>
      <c r="D616" s="1688"/>
      <c r="E616" s="1688"/>
      <c r="F616" s="1688"/>
      <c r="G616" s="1688"/>
      <c r="H616" s="1688"/>
      <c r="I616" s="1688"/>
      <c r="J616" s="1688"/>
      <c r="K616" s="1688"/>
      <c r="L616" s="1688"/>
      <c r="M616" s="1688"/>
      <c r="N616" s="1688"/>
      <c r="O616" s="1688"/>
      <c r="P616" s="3117"/>
      <c r="Q616" s="3117"/>
      <c r="R616" s="3117"/>
      <c r="S616" s="3117"/>
      <c r="T616" s="3117"/>
      <c r="U616" s="3117"/>
      <c r="V616" s="3117"/>
      <c r="W616" s="3117"/>
      <c r="X616" s="3117"/>
      <c r="Y616" s="3117"/>
      <c r="Z616" s="3117"/>
    </row>
    <row r="617" spans="1:26" ht="12" customHeight="1" x14ac:dyDescent="0.25">
      <c r="A617" s="1688"/>
      <c r="B617" s="1688"/>
      <c r="C617" s="1688"/>
      <c r="D617" s="1688"/>
      <c r="E617" s="1688"/>
      <c r="F617" s="1688"/>
      <c r="G617" s="1688"/>
      <c r="H617" s="1688"/>
      <c r="I617" s="1688"/>
      <c r="J617" s="1688"/>
      <c r="K617" s="1688"/>
      <c r="L617" s="1688"/>
      <c r="M617" s="1688"/>
      <c r="N617" s="1688"/>
      <c r="O617" s="1688"/>
      <c r="P617" s="3117"/>
      <c r="Q617" s="3117"/>
      <c r="R617" s="3117"/>
      <c r="S617" s="3117"/>
      <c r="T617" s="3117"/>
      <c r="U617" s="3117"/>
      <c r="V617" s="3117"/>
      <c r="W617" s="3117"/>
      <c r="X617" s="3117"/>
      <c r="Y617" s="3117"/>
      <c r="Z617" s="3117"/>
    </row>
    <row r="618" spans="1:26" ht="12" customHeight="1" x14ac:dyDescent="0.25">
      <c r="A618" s="1688"/>
      <c r="B618" s="1688"/>
      <c r="C618" s="1688"/>
      <c r="D618" s="1688"/>
      <c r="E618" s="1688"/>
      <c r="F618" s="1688"/>
      <c r="G618" s="1688"/>
      <c r="H618" s="1688"/>
      <c r="I618" s="1688"/>
      <c r="J618" s="1688"/>
      <c r="K618" s="1688"/>
      <c r="L618" s="1688"/>
      <c r="M618" s="1688"/>
      <c r="N618" s="1688"/>
      <c r="O618" s="1688"/>
      <c r="P618" s="3117"/>
      <c r="Q618" s="3117"/>
      <c r="R618" s="3117"/>
      <c r="S618" s="3117"/>
      <c r="T618" s="3117"/>
      <c r="U618" s="3117"/>
      <c r="V618" s="3117"/>
      <c r="W618" s="3117"/>
      <c r="X618" s="3117"/>
      <c r="Y618" s="3117"/>
      <c r="Z618" s="3117"/>
    </row>
    <row r="619" spans="1:26" ht="12" customHeight="1" x14ac:dyDescent="0.25">
      <c r="A619" s="1688"/>
      <c r="B619" s="1688"/>
      <c r="C619" s="1688"/>
      <c r="D619" s="1688"/>
      <c r="E619" s="1688"/>
      <c r="F619" s="1688"/>
      <c r="G619" s="1688"/>
      <c r="H619" s="1688"/>
      <c r="I619" s="1688"/>
      <c r="J619" s="1688"/>
      <c r="K619" s="1688"/>
      <c r="L619" s="1688"/>
      <c r="M619" s="1688"/>
      <c r="N619" s="1688"/>
      <c r="O619" s="1688"/>
      <c r="P619" s="3117"/>
      <c r="Q619" s="3117"/>
      <c r="R619" s="3117"/>
      <c r="S619" s="3117"/>
      <c r="T619" s="3117"/>
      <c r="U619" s="3117"/>
      <c r="V619" s="3117"/>
      <c r="W619" s="3117"/>
      <c r="X619" s="3117"/>
      <c r="Y619" s="3117"/>
      <c r="Z619" s="3117"/>
    </row>
    <row r="620" spans="1:26" ht="12" customHeight="1" x14ac:dyDescent="0.25">
      <c r="A620" s="1688"/>
      <c r="B620" s="1688"/>
      <c r="C620" s="1688"/>
      <c r="D620" s="1688"/>
      <c r="E620" s="1688"/>
      <c r="F620" s="1688"/>
      <c r="G620" s="1688"/>
      <c r="H620" s="1688"/>
      <c r="I620" s="1688"/>
      <c r="J620" s="1688"/>
      <c r="K620" s="1688"/>
      <c r="L620" s="1688"/>
      <c r="M620" s="1688"/>
      <c r="N620" s="1688"/>
      <c r="O620" s="1688"/>
      <c r="P620" s="3117"/>
      <c r="Q620" s="3117"/>
      <c r="R620" s="3117"/>
      <c r="S620" s="3117"/>
      <c r="T620" s="3117"/>
      <c r="U620" s="3117"/>
      <c r="V620" s="3117"/>
      <c r="W620" s="3117"/>
      <c r="X620" s="3117"/>
      <c r="Y620" s="3117"/>
      <c r="Z620" s="3117"/>
    </row>
    <row r="621" spans="1:26" ht="12" customHeight="1" x14ac:dyDescent="0.25">
      <c r="A621" s="1688"/>
      <c r="B621" s="1688"/>
      <c r="C621" s="1688"/>
      <c r="D621" s="1688"/>
      <c r="E621" s="1688"/>
      <c r="F621" s="1688"/>
      <c r="G621" s="1688"/>
      <c r="H621" s="1688"/>
      <c r="I621" s="1688"/>
      <c r="J621" s="1688"/>
      <c r="K621" s="1688"/>
      <c r="L621" s="1688"/>
      <c r="M621" s="1688"/>
      <c r="N621" s="1688"/>
      <c r="O621" s="1688"/>
      <c r="P621" s="3117"/>
      <c r="Q621" s="3117"/>
      <c r="R621" s="3117"/>
      <c r="S621" s="3117"/>
      <c r="T621" s="3117"/>
      <c r="U621" s="3117"/>
      <c r="V621" s="3117"/>
      <c r="W621" s="3117"/>
      <c r="X621" s="3117"/>
      <c r="Y621" s="3117"/>
      <c r="Z621" s="3117"/>
    </row>
    <row r="622" spans="1:26" ht="12" customHeight="1" x14ac:dyDescent="0.25">
      <c r="A622" s="1688"/>
      <c r="B622" s="1688"/>
      <c r="C622" s="1688"/>
      <c r="D622" s="1688"/>
      <c r="E622" s="1688"/>
      <c r="F622" s="1688"/>
      <c r="G622" s="1688"/>
      <c r="H622" s="1688"/>
      <c r="I622" s="1688"/>
      <c r="J622" s="1688"/>
      <c r="K622" s="1688"/>
      <c r="L622" s="1688"/>
      <c r="M622" s="1688"/>
      <c r="N622" s="1688"/>
      <c r="O622" s="1688"/>
      <c r="P622" s="3117"/>
      <c r="Q622" s="3117"/>
      <c r="R622" s="3117"/>
      <c r="S622" s="3117"/>
      <c r="T622" s="3117"/>
      <c r="U622" s="3117"/>
      <c r="V622" s="3117"/>
      <c r="W622" s="3117"/>
      <c r="X622" s="3117"/>
      <c r="Y622" s="3117"/>
      <c r="Z622" s="3117"/>
    </row>
    <row r="623" spans="1:26" ht="12" customHeight="1" x14ac:dyDescent="0.25">
      <c r="A623" s="1688"/>
      <c r="B623" s="1688"/>
      <c r="C623" s="1688"/>
      <c r="D623" s="1688"/>
      <c r="E623" s="1688"/>
      <c r="F623" s="1688"/>
      <c r="G623" s="1688"/>
      <c r="H623" s="1688"/>
      <c r="I623" s="1688"/>
      <c r="J623" s="1688"/>
      <c r="K623" s="1688"/>
      <c r="L623" s="1688"/>
      <c r="M623" s="1688"/>
      <c r="N623" s="1688"/>
      <c r="O623" s="1688"/>
      <c r="P623" s="3117"/>
      <c r="Q623" s="3117"/>
      <c r="R623" s="3117"/>
      <c r="S623" s="3117"/>
      <c r="T623" s="3117"/>
      <c r="U623" s="3117"/>
      <c r="V623" s="3117"/>
      <c r="W623" s="3117"/>
      <c r="X623" s="3117"/>
      <c r="Y623" s="3117"/>
      <c r="Z623" s="3117"/>
    </row>
    <row r="624" spans="1:26" ht="12" customHeight="1" x14ac:dyDescent="0.25">
      <c r="A624" s="1688"/>
      <c r="B624" s="1688"/>
      <c r="C624" s="1688"/>
      <c r="D624" s="1688"/>
      <c r="E624" s="1688"/>
      <c r="F624" s="1688"/>
      <c r="G624" s="1688"/>
      <c r="H624" s="1688"/>
      <c r="I624" s="1688"/>
      <c r="J624" s="1688"/>
      <c r="K624" s="1688"/>
      <c r="L624" s="1688"/>
      <c r="M624" s="1688"/>
      <c r="N624" s="1688"/>
      <c r="O624" s="1688"/>
      <c r="P624" s="3117"/>
      <c r="Q624" s="3117"/>
      <c r="R624" s="3117"/>
      <c r="S624" s="3117"/>
      <c r="T624" s="3117"/>
      <c r="U624" s="3117"/>
      <c r="V624" s="3117"/>
      <c r="W624" s="3117"/>
      <c r="X624" s="3117"/>
      <c r="Y624" s="3117"/>
      <c r="Z624" s="3117"/>
    </row>
    <row r="625" spans="1:26" ht="12" customHeight="1" x14ac:dyDescent="0.25">
      <c r="A625" s="1688"/>
      <c r="B625" s="1688"/>
      <c r="C625" s="1688"/>
      <c r="D625" s="1688"/>
      <c r="E625" s="1688"/>
      <c r="F625" s="1688"/>
      <c r="G625" s="1688"/>
      <c r="H625" s="1688"/>
      <c r="I625" s="1688"/>
      <c r="J625" s="1688"/>
      <c r="K625" s="1688"/>
      <c r="L625" s="1688"/>
      <c r="M625" s="1688"/>
      <c r="N625" s="1688"/>
      <c r="O625" s="1688"/>
      <c r="P625" s="3117"/>
      <c r="Q625" s="3117"/>
      <c r="R625" s="3117"/>
      <c r="S625" s="3117"/>
      <c r="T625" s="3117"/>
      <c r="U625" s="3117"/>
      <c r="V625" s="3117"/>
      <c r="W625" s="3117"/>
      <c r="X625" s="3117"/>
      <c r="Y625" s="3117"/>
      <c r="Z625" s="3117"/>
    </row>
    <row r="626" spans="1:26" ht="12" customHeight="1" x14ac:dyDescent="0.25">
      <c r="A626" s="1688"/>
      <c r="B626" s="1688"/>
      <c r="C626" s="1688"/>
      <c r="D626" s="1688"/>
      <c r="E626" s="1688"/>
      <c r="F626" s="1688"/>
      <c r="G626" s="1688"/>
      <c r="H626" s="1688"/>
      <c r="I626" s="1688"/>
      <c r="J626" s="1688"/>
      <c r="K626" s="1688"/>
      <c r="L626" s="1688"/>
      <c r="M626" s="1688"/>
      <c r="N626" s="1688"/>
      <c r="O626" s="1688"/>
      <c r="P626" s="3117"/>
      <c r="Q626" s="3117"/>
      <c r="R626" s="3117"/>
      <c r="S626" s="3117"/>
      <c r="T626" s="3117"/>
      <c r="U626" s="3117"/>
      <c r="V626" s="3117"/>
      <c r="W626" s="3117"/>
      <c r="X626" s="3117"/>
      <c r="Y626" s="3117"/>
      <c r="Z626" s="3117"/>
    </row>
    <row r="627" spans="1:26" ht="12" customHeight="1" x14ac:dyDescent="0.25">
      <c r="A627" s="1688"/>
      <c r="B627" s="1688"/>
      <c r="C627" s="1688"/>
      <c r="D627" s="1688"/>
      <c r="E627" s="1688"/>
      <c r="F627" s="1688"/>
      <c r="G627" s="1688"/>
      <c r="H627" s="1688"/>
      <c r="I627" s="1688"/>
      <c r="J627" s="1688"/>
      <c r="K627" s="1688"/>
      <c r="L627" s="1688"/>
      <c r="M627" s="1688"/>
      <c r="N627" s="1688"/>
      <c r="O627" s="1688"/>
      <c r="P627" s="3117"/>
      <c r="Q627" s="3117"/>
      <c r="R627" s="3117"/>
      <c r="S627" s="3117"/>
      <c r="T627" s="3117"/>
      <c r="U627" s="3117"/>
      <c r="V627" s="3117"/>
      <c r="W627" s="3117"/>
      <c r="X627" s="3117"/>
      <c r="Y627" s="3117"/>
      <c r="Z627" s="3117"/>
    </row>
    <row r="628" spans="1:26" ht="12" customHeight="1" x14ac:dyDescent="0.25">
      <c r="A628" s="1688"/>
      <c r="B628" s="1688"/>
      <c r="C628" s="1688"/>
      <c r="D628" s="1688"/>
      <c r="E628" s="1688"/>
      <c r="F628" s="1688"/>
      <c r="G628" s="1688"/>
      <c r="H628" s="1688"/>
      <c r="I628" s="1688"/>
      <c r="J628" s="1688"/>
      <c r="K628" s="1688"/>
      <c r="L628" s="1688"/>
      <c r="M628" s="1688"/>
      <c r="N628" s="1688"/>
      <c r="O628" s="1688"/>
      <c r="P628" s="3117"/>
      <c r="Q628" s="3117"/>
      <c r="R628" s="3117"/>
      <c r="S628" s="3117"/>
      <c r="T628" s="3117"/>
      <c r="U628" s="3117"/>
      <c r="V628" s="3117"/>
      <c r="W628" s="3117"/>
      <c r="X628" s="3117"/>
      <c r="Y628" s="3117"/>
      <c r="Z628" s="3117"/>
    </row>
    <row r="629" spans="1:26" ht="12" customHeight="1" x14ac:dyDescent="0.25">
      <c r="A629" s="1688"/>
      <c r="B629" s="1688"/>
      <c r="C629" s="1688"/>
      <c r="D629" s="1688"/>
      <c r="E629" s="1688"/>
      <c r="F629" s="1688"/>
      <c r="G629" s="1688"/>
      <c r="H629" s="1688"/>
      <c r="I629" s="1688"/>
      <c r="J629" s="1688"/>
      <c r="K629" s="1688"/>
      <c r="L629" s="1688"/>
      <c r="M629" s="1688"/>
      <c r="N629" s="1688"/>
      <c r="O629" s="1688"/>
      <c r="P629" s="3117"/>
      <c r="Q629" s="3117"/>
      <c r="R629" s="3117"/>
      <c r="S629" s="3117"/>
      <c r="T629" s="3117"/>
      <c r="U629" s="3117"/>
      <c r="V629" s="3117"/>
      <c r="W629" s="3117"/>
      <c r="X629" s="3117"/>
      <c r="Y629" s="3117"/>
      <c r="Z629" s="3117"/>
    </row>
    <row r="630" spans="1:26" ht="12" customHeight="1" x14ac:dyDescent="0.25">
      <c r="A630" s="1688"/>
      <c r="B630" s="1688"/>
      <c r="C630" s="1688"/>
      <c r="D630" s="1688"/>
      <c r="E630" s="1688"/>
      <c r="F630" s="1688"/>
      <c r="G630" s="1688"/>
      <c r="H630" s="1688"/>
      <c r="I630" s="1688"/>
      <c r="J630" s="1688"/>
      <c r="K630" s="1688"/>
      <c r="L630" s="1688"/>
      <c r="M630" s="1688"/>
      <c r="N630" s="1688"/>
      <c r="O630" s="1688"/>
      <c r="P630" s="3117"/>
      <c r="Q630" s="3117"/>
      <c r="R630" s="3117"/>
      <c r="S630" s="3117"/>
      <c r="T630" s="3117"/>
      <c r="U630" s="3117"/>
      <c r="V630" s="3117"/>
      <c r="W630" s="3117"/>
      <c r="X630" s="3117"/>
      <c r="Y630" s="3117"/>
      <c r="Z630" s="3117"/>
    </row>
    <row r="631" spans="1:26" ht="12" customHeight="1" x14ac:dyDescent="0.25">
      <c r="A631" s="1688"/>
      <c r="B631" s="1688"/>
      <c r="C631" s="1688"/>
      <c r="D631" s="1688"/>
      <c r="E631" s="1688"/>
      <c r="F631" s="1688"/>
      <c r="G631" s="1688"/>
      <c r="H631" s="1688"/>
      <c r="I631" s="1688"/>
      <c r="J631" s="1688"/>
      <c r="K631" s="1688"/>
      <c r="L631" s="1688"/>
      <c r="M631" s="1688"/>
      <c r="N631" s="1688"/>
      <c r="O631" s="1688"/>
      <c r="P631" s="3117"/>
      <c r="Q631" s="3117"/>
      <c r="R631" s="3117"/>
      <c r="S631" s="3117"/>
      <c r="T631" s="3117"/>
      <c r="U631" s="3117"/>
      <c r="V631" s="3117"/>
      <c r="W631" s="3117"/>
      <c r="X631" s="3117"/>
      <c r="Y631" s="3117"/>
      <c r="Z631" s="3117"/>
    </row>
    <row r="632" spans="1:26" ht="12" customHeight="1" x14ac:dyDescent="0.25">
      <c r="A632" s="1688"/>
      <c r="B632" s="1688"/>
      <c r="C632" s="1688"/>
      <c r="D632" s="1688"/>
      <c r="E632" s="1688"/>
      <c r="F632" s="1688"/>
      <c r="G632" s="1688"/>
      <c r="H632" s="1688"/>
      <c r="I632" s="1688"/>
      <c r="J632" s="1688"/>
      <c r="K632" s="1688"/>
      <c r="L632" s="1688"/>
      <c r="M632" s="1688"/>
      <c r="N632" s="1688"/>
      <c r="O632" s="1688"/>
      <c r="P632" s="3117"/>
      <c r="Q632" s="3117"/>
      <c r="R632" s="3117"/>
      <c r="S632" s="3117"/>
      <c r="T632" s="3117"/>
      <c r="U632" s="3117"/>
      <c r="V632" s="3117"/>
      <c r="W632" s="3117"/>
      <c r="X632" s="3117"/>
      <c r="Y632" s="3117"/>
      <c r="Z632" s="3117"/>
    </row>
    <row r="633" spans="1:26" ht="12" customHeight="1" x14ac:dyDescent="0.25">
      <c r="A633" s="1688"/>
      <c r="B633" s="1688"/>
      <c r="C633" s="1688"/>
      <c r="D633" s="1688"/>
      <c r="E633" s="1688"/>
      <c r="F633" s="1688"/>
      <c r="G633" s="1688"/>
      <c r="H633" s="1688"/>
      <c r="I633" s="1688"/>
      <c r="J633" s="1688"/>
      <c r="K633" s="1688"/>
      <c r="L633" s="1688"/>
      <c r="M633" s="1688"/>
      <c r="N633" s="1688"/>
      <c r="O633" s="1688"/>
      <c r="P633" s="3117"/>
      <c r="Q633" s="3117"/>
      <c r="R633" s="3117"/>
      <c r="S633" s="3117"/>
      <c r="T633" s="3117"/>
      <c r="U633" s="3117"/>
      <c r="V633" s="3117"/>
      <c r="W633" s="3117"/>
      <c r="X633" s="3117"/>
      <c r="Y633" s="3117"/>
      <c r="Z633" s="3117"/>
    </row>
    <row r="634" spans="1:26" ht="12" customHeight="1" x14ac:dyDescent="0.25">
      <c r="A634" s="1688"/>
      <c r="B634" s="1688"/>
      <c r="C634" s="1688"/>
      <c r="D634" s="1688"/>
      <c r="E634" s="1688"/>
      <c r="F634" s="1688"/>
      <c r="G634" s="1688"/>
      <c r="H634" s="1688"/>
      <c r="I634" s="1688"/>
      <c r="J634" s="1688"/>
      <c r="K634" s="1688"/>
      <c r="L634" s="1688"/>
      <c r="M634" s="1688"/>
      <c r="N634" s="1688"/>
      <c r="O634" s="1688"/>
      <c r="P634" s="3117"/>
      <c r="Q634" s="3117"/>
      <c r="R634" s="3117"/>
      <c r="S634" s="3117"/>
      <c r="T634" s="3117"/>
      <c r="U634" s="3117"/>
      <c r="V634" s="3117"/>
      <c r="W634" s="3117"/>
      <c r="X634" s="3117"/>
      <c r="Y634" s="3117"/>
      <c r="Z634" s="3117"/>
    </row>
    <row r="635" spans="1:26" ht="12" customHeight="1" x14ac:dyDescent="0.25">
      <c r="A635" s="1688"/>
      <c r="B635" s="1688"/>
      <c r="C635" s="1688"/>
      <c r="D635" s="1688"/>
      <c r="E635" s="1688"/>
      <c r="F635" s="1688"/>
      <c r="G635" s="1688"/>
      <c r="H635" s="1688"/>
      <c r="I635" s="1688"/>
      <c r="J635" s="1688"/>
      <c r="K635" s="1688"/>
      <c r="L635" s="1688"/>
      <c r="M635" s="1688"/>
      <c r="N635" s="1688"/>
      <c r="O635" s="1688"/>
      <c r="P635" s="3117"/>
      <c r="Q635" s="3117"/>
      <c r="R635" s="3117"/>
      <c r="S635" s="3117"/>
      <c r="T635" s="3117"/>
      <c r="U635" s="3117"/>
      <c r="V635" s="3117"/>
      <c r="W635" s="3117"/>
      <c r="X635" s="3117"/>
      <c r="Y635" s="3117"/>
      <c r="Z635" s="3117"/>
    </row>
    <row r="636" spans="1:26" ht="12" customHeight="1" x14ac:dyDescent="0.25">
      <c r="A636" s="1688"/>
      <c r="B636" s="1688"/>
      <c r="C636" s="1688"/>
      <c r="D636" s="1688"/>
      <c r="E636" s="1688"/>
      <c r="F636" s="1688"/>
      <c r="G636" s="1688"/>
      <c r="H636" s="1688"/>
      <c r="I636" s="1688"/>
      <c r="J636" s="1688"/>
      <c r="K636" s="1688"/>
      <c r="L636" s="1688"/>
      <c r="M636" s="1688"/>
      <c r="N636" s="1688"/>
      <c r="O636" s="1688"/>
      <c r="P636" s="3117"/>
      <c r="Q636" s="3117"/>
      <c r="R636" s="3117"/>
      <c r="S636" s="3117"/>
      <c r="T636" s="3117"/>
      <c r="U636" s="3117"/>
      <c r="V636" s="3117"/>
      <c r="W636" s="3117"/>
      <c r="X636" s="3117"/>
      <c r="Y636" s="3117"/>
      <c r="Z636" s="3117"/>
    </row>
    <row r="637" spans="1:26" ht="12" customHeight="1" x14ac:dyDescent="0.25">
      <c r="A637" s="1688"/>
      <c r="B637" s="1688"/>
      <c r="C637" s="1688"/>
      <c r="D637" s="1688"/>
      <c r="E637" s="1688"/>
      <c r="F637" s="1688"/>
      <c r="G637" s="1688"/>
      <c r="H637" s="1688"/>
      <c r="I637" s="1688"/>
      <c r="J637" s="1688"/>
      <c r="K637" s="1688"/>
      <c r="L637" s="1688"/>
      <c r="M637" s="1688"/>
      <c r="N637" s="1688"/>
      <c r="O637" s="1688"/>
      <c r="P637" s="3117"/>
      <c r="Q637" s="3117"/>
      <c r="R637" s="3117"/>
      <c r="S637" s="3117"/>
      <c r="T637" s="3117"/>
      <c r="U637" s="3117"/>
      <c r="V637" s="3117"/>
      <c r="W637" s="3117"/>
      <c r="X637" s="3117"/>
      <c r="Y637" s="3117"/>
      <c r="Z637" s="3117"/>
    </row>
    <row r="638" spans="1:26" ht="12" customHeight="1" x14ac:dyDescent="0.25">
      <c r="A638" s="1688"/>
      <c r="B638" s="1688"/>
      <c r="C638" s="1688"/>
      <c r="D638" s="1688"/>
      <c r="E638" s="1688"/>
      <c r="F638" s="1688"/>
      <c r="G638" s="1688"/>
      <c r="H638" s="1688"/>
      <c r="I638" s="1688"/>
      <c r="J638" s="1688"/>
      <c r="K638" s="1688"/>
      <c r="L638" s="1688"/>
      <c r="M638" s="1688"/>
      <c r="N638" s="1688"/>
      <c r="O638" s="1688"/>
      <c r="P638" s="3117"/>
      <c r="Q638" s="3117"/>
      <c r="R638" s="3117"/>
      <c r="S638" s="3117"/>
      <c r="T638" s="3117"/>
      <c r="U638" s="3117"/>
      <c r="V638" s="3117"/>
      <c r="W638" s="3117"/>
      <c r="X638" s="3117"/>
      <c r="Y638" s="3117"/>
      <c r="Z638" s="3117"/>
    </row>
    <row r="639" spans="1:26" ht="12" customHeight="1" x14ac:dyDescent="0.25">
      <c r="A639" s="1688"/>
      <c r="B639" s="1688"/>
      <c r="C639" s="1688"/>
      <c r="D639" s="1688"/>
      <c r="E639" s="1688"/>
      <c r="F639" s="1688"/>
      <c r="G639" s="1688"/>
      <c r="H639" s="1688"/>
      <c r="I639" s="1688"/>
      <c r="J639" s="1688"/>
      <c r="K639" s="1688"/>
      <c r="L639" s="1688"/>
      <c r="M639" s="1688"/>
      <c r="N639" s="1688"/>
      <c r="O639" s="1688"/>
      <c r="P639" s="3117"/>
      <c r="Q639" s="3117"/>
      <c r="R639" s="3117"/>
      <c r="S639" s="3117"/>
      <c r="T639" s="3117"/>
      <c r="U639" s="3117"/>
      <c r="V639" s="3117"/>
      <c r="W639" s="3117"/>
      <c r="X639" s="3117"/>
      <c r="Y639" s="3117"/>
      <c r="Z639" s="3117"/>
    </row>
    <row r="640" spans="1:26" ht="12" customHeight="1" x14ac:dyDescent="0.25">
      <c r="A640" s="1688"/>
      <c r="B640" s="1688"/>
      <c r="C640" s="1688"/>
      <c r="D640" s="1688"/>
      <c r="E640" s="1688"/>
      <c r="F640" s="1688"/>
      <c r="G640" s="1688"/>
      <c r="H640" s="1688"/>
      <c r="I640" s="1688"/>
      <c r="J640" s="1688"/>
      <c r="K640" s="1688"/>
      <c r="L640" s="1688"/>
      <c r="M640" s="1688"/>
      <c r="N640" s="1688"/>
      <c r="O640" s="1688"/>
      <c r="P640" s="3117"/>
      <c r="Q640" s="3117"/>
      <c r="R640" s="3117"/>
      <c r="S640" s="3117"/>
      <c r="T640" s="3117"/>
      <c r="U640" s="3117"/>
      <c r="V640" s="3117"/>
      <c r="W640" s="3117"/>
      <c r="X640" s="3117"/>
      <c r="Y640" s="3117"/>
      <c r="Z640" s="3117"/>
    </row>
    <row r="641" spans="1:26" ht="12" customHeight="1" x14ac:dyDescent="0.25">
      <c r="A641" s="1688"/>
      <c r="B641" s="1688"/>
      <c r="C641" s="1688"/>
      <c r="D641" s="1688"/>
      <c r="E641" s="1688"/>
      <c r="F641" s="1688"/>
      <c r="G641" s="1688"/>
      <c r="H641" s="1688"/>
      <c r="I641" s="1688"/>
      <c r="J641" s="1688"/>
      <c r="K641" s="1688"/>
      <c r="L641" s="1688"/>
      <c r="M641" s="1688"/>
      <c r="N641" s="1688"/>
      <c r="O641" s="1688"/>
      <c r="P641" s="3117"/>
      <c r="Q641" s="3117"/>
      <c r="R641" s="3117"/>
      <c r="S641" s="3117"/>
      <c r="T641" s="3117"/>
      <c r="U641" s="3117"/>
      <c r="V641" s="3117"/>
      <c r="W641" s="3117"/>
      <c r="X641" s="3117"/>
      <c r="Y641" s="3117"/>
      <c r="Z641" s="3117"/>
    </row>
    <row r="642" spans="1:26" ht="12" customHeight="1" x14ac:dyDescent="0.25">
      <c r="A642" s="1688"/>
      <c r="B642" s="1688"/>
      <c r="C642" s="1688"/>
      <c r="D642" s="1688"/>
      <c r="E642" s="1688"/>
      <c r="F642" s="1688"/>
      <c r="G642" s="1688"/>
      <c r="H642" s="1688"/>
      <c r="I642" s="1688"/>
      <c r="J642" s="1688"/>
      <c r="K642" s="1688"/>
      <c r="L642" s="1688"/>
      <c r="M642" s="1688"/>
      <c r="N642" s="1688"/>
      <c r="O642" s="1688"/>
      <c r="P642" s="3117"/>
      <c r="Q642" s="3117"/>
      <c r="R642" s="3117"/>
      <c r="S642" s="3117"/>
      <c r="T642" s="3117"/>
      <c r="U642" s="3117"/>
      <c r="V642" s="3117"/>
      <c r="W642" s="3117"/>
      <c r="X642" s="3117"/>
      <c r="Y642" s="3117"/>
      <c r="Z642" s="3117"/>
    </row>
    <row r="643" spans="1:26" ht="12" customHeight="1" x14ac:dyDescent="0.25">
      <c r="A643" s="1688"/>
      <c r="B643" s="1688"/>
      <c r="C643" s="1688"/>
      <c r="D643" s="1688"/>
      <c r="E643" s="1688"/>
      <c r="F643" s="1688"/>
      <c r="G643" s="1688"/>
      <c r="H643" s="1688"/>
      <c r="I643" s="1688"/>
      <c r="J643" s="1688"/>
      <c r="K643" s="1688"/>
      <c r="L643" s="1688"/>
      <c r="M643" s="1688"/>
      <c r="N643" s="1688"/>
      <c r="O643" s="1688"/>
      <c r="P643" s="3117"/>
      <c r="Q643" s="3117"/>
      <c r="R643" s="3117"/>
      <c r="S643" s="3117"/>
      <c r="T643" s="3117"/>
      <c r="U643" s="3117"/>
      <c r="V643" s="3117"/>
      <c r="W643" s="3117"/>
      <c r="X643" s="3117"/>
      <c r="Y643" s="3117"/>
      <c r="Z643" s="3117"/>
    </row>
    <row r="644" spans="1:26" ht="12" customHeight="1" x14ac:dyDescent="0.25">
      <c r="A644" s="1688"/>
      <c r="B644" s="1688"/>
      <c r="C644" s="1688"/>
      <c r="D644" s="1688"/>
      <c r="E644" s="1688"/>
      <c r="F644" s="1688"/>
      <c r="G644" s="1688"/>
      <c r="H644" s="1688"/>
      <c r="I644" s="1688"/>
      <c r="J644" s="1688"/>
      <c r="K644" s="1688"/>
      <c r="L644" s="1688"/>
      <c r="M644" s="1688"/>
      <c r="N644" s="1688"/>
      <c r="O644" s="1688"/>
      <c r="P644" s="3117"/>
      <c r="Q644" s="3117"/>
      <c r="R644" s="3117"/>
      <c r="S644" s="3117"/>
      <c r="T644" s="3117"/>
      <c r="U644" s="3117"/>
      <c r="V644" s="3117"/>
      <c r="W644" s="3117"/>
      <c r="X644" s="3117"/>
      <c r="Y644" s="3117"/>
      <c r="Z644" s="3117"/>
    </row>
    <row r="645" spans="1:26" ht="12" customHeight="1" x14ac:dyDescent="0.25">
      <c r="A645" s="1688"/>
      <c r="B645" s="1688"/>
      <c r="C645" s="1688"/>
      <c r="D645" s="1688"/>
      <c r="E645" s="1688"/>
      <c r="F645" s="1688"/>
      <c r="G645" s="1688"/>
      <c r="H645" s="1688"/>
      <c r="I645" s="1688"/>
      <c r="J645" s="1688"/>
      <c r="K645" s="1688"/>
      <c r="L645" s="1688"/>
      <c r="M645" s="1688"/>
      <c r="N645" s="1688"/>
      <c r="O645" s="1688"/>
      <c r="P645" s="3117"/>
      <c r="Q645" s="3117"/>
      <c r="R645" s="3117"/>
      <c r="S645" s="3117"/>
      <c r="T645" s="3117"/>
      <c r="U645" s="3117"/>
      <c r="V645" s="3117"/>
      <c r="W645" s="3117"/>
      <c r="X645" s="3117"/>
      <c r="Y645" s="3117"/>
      <c r="Z645" s="3117"/>
    </row>
    <row r="646" spans="1:26" ht="12" customHeight="1" x14ac:dyDescent="0.25">
      <c r="A646" s="1688"/>
      <c r="B646" s="1688"/>
      <c r="C646" s="1688"/>
      <c r="D646" s="1688"/>
      <c r="E646" s="1688"/>
      <c r="F646" s="1688"/>
      <c r="G646" s="1688"/>
      <c r="H646" s="1688"/>
      <c r="I646" s="1688"/>
      <c r="J646" s="1688"/>
      <c r="K646" s="1688"/>
      <c r="L646" s="1688"/>
      <c r="M646" s="1688"/>
      <c r="N646" s="1688"/>
      <c r="O646" s="1688"/>
      <c r="P646" s="3117"/>
      <c r="Q646" s="3117"/>
      <c r="R646" s="3117"/>
      <c r="S646" s="3117"/>
      <c r="T646" s="3117"/>
      <c r="U646" s="3117"/>
      <c r="V646" s="3117"/>
      <c r="W646" s="3117"/>
      <c r="X646" s="3117"/>
      <c r="Y646" s="3117"/>
      <c r="Z646" s="3117"/>
    </row>
    <row r="647" spans="1:26" ht="12" customHeight="1" x14ac:dyDescent="0.25">
      <c r="A647" s="1688"/>
      <c r="B647" s="1688"/>
      <c r="C647" s="1688"/>
      <c r="D647" s="1688"/>
      <c r="E647" s="1688"/>
      <c r="F647" s="1688"/>
      <c r="G647" s="1688"/>
      <c r="H647" s="1688"/>
      <c r="I647" s="1688"/>
      <c r="J647" s="1688"/>
      <c r="K647" s="1688"/>
      <c r="L647" s="1688"/>
      <c r="M647" s="1688"/>
      <c r="N647" s="1688"/>
      <c r="O647" s="1688"/>
      <c r="P647" s="3117"/>
      <c r="Q647" s="3117"/>
      <c r="R647" s="3117"/>
      <c r="S647" s="3117"/>
      <c r="T647" s="3117"/>
      <c r="U647" s="3117"/>
      <c r="V647" s="3117"/>
      <c r="W647" s="3117"/>
      <c r="X647" s="3117"/>
      <c r="Y647" s="3117"/>
      <c r="Z647" s="3117"/>
    </row>
    <row r="648" spans="1:26" ht="12" customHeight="1" x14ac:dyDescent="0.25">
      <c r="A648" s="1688"/>
      <c r="B648" s="1688"/>
      <c r="C648" s="1688"/>
      <c r="D648" s="1688"/>
      <c r="E648" s="1688"/>
      <c r="F648" s="1688"/>
      <c r="G648" s="1688"/>
      <c r="H648" s="1688"/>
      <c r="I648" s="1688"/>
      <c r="J648" s="1688"/>
      <c r="K648" s="1688"/>
      <c r="L648" s="1688"/>
      <c r="M648" s="1688"/>
      <c r="N648" s="1688"/>
      <c r="O648" s="1688"/>
      <c r="P648" s="3117"/>
      <c r="Q648" s="3117"/>
      <c r="R648" s="3117"/>
      <c r="S648" s="3117"/>
      <c r="T648" s="3117"/>
      <c r="U648" s="3117"/>
      <c r="V648" s="3117"/>
      <c r="W648" s="3117"/>
      <c r="X648" s="3117"/>
      <c r="Y648" s="3117"/>
      <c r="Z648" s="3117"/>
    </row>
    <row r="649" spans="1:26" ht="12" customHeight="1" x14ac:dyDescent="0.25">
      <c r="A649" s="1688"/>
      <c r="B649" s="1688"/>
      <c r="C649" s="1688"/>
      <c r="D649" s="1688"/>
      <c r="E649" s="1688"/>
      <c r="F649" s="1688"/>
      <c r="G649" s="1688"/>
      <c r="H649" s="1688"/>
      <c r="I649" s="1688"/>
      <c r="J649" s="1688"/>
      <c r="K649" s="1688"/>
      <c r="L649" s="1688"/>
      <c r="M649" s="1688"/>
      <c r="N649" s="1688"/>
      <c r="O649" s="1688"/>
      <c r="P649" s="3117"/>
      <c r="Q649" s="3117"/>
      <c r="R649" s="3117"/>
      <c r="S649" s="3117"/>
      <c r="T649" s="3117"/>
      <c r="U649" s="3117"/>
      <c r="V649" s="3117"/>
      <c r="W649" s="3117"/>
      <c r="X649" s="3117"/>
      <c r="Y649" s="3117"/>
      <c r="Z649" s="3117"/>
    </row>
    <row r="650" spans="1:26" ht="12" customHeight="1" x14ac:dyDescent="0.25">
      <c r="A650" s="1688"/>
      <c r="B650" s="1688"/>
      <c r="C650" s="1688"/>
      <c r="D650" s="1688"/>
      <c r="E650" s="1688"/>
      <c r="F650" s="1688"/>
      <c r="G650" s="1688"/>
      <c r="H650" s="1688"/>
      <c r="I650" s="1688"/>
      <c r="J650" s="1688"/>
      <c r="K650" s="1688"/>
      <c r="L650" s="1688"/>
      <c r="M650" s="1688"/>
      <c r="N650" s="1688"/>
      <c r="O650" s="1688"/>
      <c r="P650" s="3117"/>
      <c r="Q650" s="3117"/>
      <c r="R650" s="3117"/>
      <c r="S650" s="3117"/>
      <c r="T650" s="3117"/>
      <c r="U650" s="3117"/>
      <c r="V650" s="3117"/>
      <c r="W650" s="3117"/>
      <c r="X650" s="3117"/>
      <c r="Y650" s="3117"/>
      <c r="Z650" s="3117"/>
    </row>
    <row r="651" spans="1:26" ht="12" customHeight="1" x14ac:dyDescent="0.25">
      <c r="A651" s="1688"/>
      <c r="B651" s="1688"/>
      <c r="C651" s="1688"/>
      <c r="D651" s="1688"/>
      <c r="E651" s="1688"/>
      <c r="F651" s="1688"/>
      <c r="G651" s="1688"/>
      <c r="H651" s="1688"/>
      <c r="I651" s="1688"/>
      <c r="J651" s="1688"/>
      <c r="K651" s="1688"/>
      <c r="L651" s="1688"/>
      <c r="M651" s="1688"/>
      <c r="N651" s="1688"/>
      <c r="O651" s="1688"/>
      <c r="P651" s="3117"/>
      <c r="Q651" s="3117"/>
      <c r="R651" s="3117"/>
      <c r="S651" s="3117"/>
      <c r="T651" s="3117"/>
      <c r="U651" s="3117"/>
      <c r="V651" s="3117"/>
      <c r="W651" s="3117"/>
      <c r="X651" s="3117"/>
      <c r="Y651" s="3117"/>
      <c r="Z651" s="3117"/>
    </row>
    <row r="652" spans="1:26" ht="12" customHeight="1" x14ac:dyDescent="0.25">
      <c r="A652" s="1688"/>
      <c r="B652" s="1688"/>
      <c r="C652" s="1688"/>
      <c r="D652" s="1688"/>
      <c r="E652" s="1688"/>
      <c r="F652" s="1688"/>
      <c r="G652" s="1688"/>
      <c r="H652" s="1688"/>
      <c r="I652" s="1688"/>
      <c r="J652" s="1688"/>
      <c r="K652" s="1688"/>
      <c r="L652" s="1688"/>
      <c r="M652" s="1688"/>
      <c r="N652" s="1688"/>
      <c r="O652" s="1688"/>
      <c r="P652" s="3117"/>
      <c r="Q652" s="3117"/>
      <c r="R652" s="3117"/>
      <c r="S652" s="3117"/>
      <c r="T652" s="3117"/>
      <c r="U652" s="3117"/>
      <c r="V652" s="3117"/>
      <c r="W652" s="3117"/>
      <c r="X652" s="3117"/>
      <c r="Y652" s="3117"/>
      <c r="Z652" s="3117"/>
    </row>
    <row r="653" spans="1:26" ht="12" customHeight="1" x14ac:dyDescent="0.25">
      <c r="A653" s="1688"/>
      <c r="B653" s="1688"/>
      <c r="C653" s="1688"/>
      <c r="D653" s="1688"/>
      <c r="E653" s="1688"/>
      <c r="F653" s="1688"/>
      <c r="G653" s="1688"/>
      <c r="H653" s="1688"/>
      <c r="I653" s="1688"/>
      <c r="J653" s="1688"/>
      <c r="K653" s="1688"/>
      <c r="L653" s="1688"/>
      <c r="M653" s="1688"/>
      <c r="N653" s="1688"/>
      <c r="O653" s="1688"/>
      <c r="P653" s="3117"/>
      <c r="Q653" s="3117"/>
      <c r="R653" s="3117"/>
      <c r="S653" s="3117"/>
      <c r="T653" s="3117"/>
      <c r="U653" s="3117"/>
      <c r="V653" s="3117"/>
      <c r="W653" s="3117"/>
      <c r="X653" s="3117"/>
      <c r="Y653" s="3117"/>
      <c r="Z653" s="3117"/>
    </row>
    <row r="654" spans="1:26" ht="12" customHeight="1" x14ac:dyDescent="0.25">
      <c r="A654" s="1688"/>
      <c r="B654" s="1688"/>
      <c r="C654" s="1688"/>
      <c r="D654" s="1688"/>
      <c r="E654" s="1688"/>
      <c r="F654" s="1688"/>
      <c r="G654" s="1688"/>
      <c r="H654" s="1688"/>
      <c r="I654" s="1688"/>
      <c r="J654" s="1688"/>
      <c r="K654" s="1688"/>
      <c r="L654" s="1688"/>
      <c r="M654" s="1688"/>
      <c r="N654" s="1688"/>
      <c r="O654" s="1688"/>
      <c r="P654" s="3117"/>
      <c r="Q654" s="3117"/>
      <c r="R654" s="3117"/>
      <c r="S654" s="3117"/>
      <c r="T654" s="3117"/>
      <c r="U654" s="3117"/>
      <c r="V654" s="3117"/>
      <c r="W654" s="3117"/>
      <c r="X654" s="3117"/>
      <c r="Y654" s="3117"/>
      <c r="Z654" s="3117"/>
    </row>
    <row r="655" spans="1:26" ht="12" customHeight="1" x14ac:dyDescent="0.25">
      <c r="A655" s="1688"/>
      <c r="B655" s="1688"/>
      <c r="C655" s="1688"/>
      <c r="D655" s="1688"/>
      <c r="E655" s="1688"/>
      <c r="F655" s="1688"/>
      <c r="G655" s="1688"/>
      <c r="H655" s="1688"/>
      <c r="I655" s="1688"/>
      <c r="J655" s="1688"/>
      <c r="K655" s="1688"/>
      <c r="L655" s="1688"/>
      <c r="M655" s="1688"/>
      <c r="N655" s="1688"/>
      <c r="O655" s="1688"/>
      <c r="P655" s="3117"/>
      <c r="Q655" s="3117"/>
      <c r="R655" s="3117"/>
      <c r="S655" s="3117"/>
      <c r="T655" s="3117"/>
      <c r="U655" s="3117"/>
      <c r="V655" s="3117"/>
      <c r="W655" s="3117"/>
      <c r="X655" s="3117"/>
      <c r="Y655" s="3117"/>
      <c r="Z655" s="3117"/>
    </row>
    <row r="656" spans="1:26" ht="12" customHeight="1" x14ac:dyDescent="0.25">
      <c r="A656" s="1688"/>
      <c r="B656" s="1688"/>
      <c r="C656" s="1688"/>
      <c r="D656" s="1688"/>
      <c r="E656" s="1688"/>
      <c r="F656" s="1688"/>
      <c r="G656" s="1688"/>
      <c r="H656" s="1688"/>
      <c r="I656" s="1688"/>
      <c r="J656" s="1688"/>
      <c r="K656" s="1688"/>
      <c r="L656" s="1688"/>
      <c r="M656" s="1688"/>
      <c r="N656" s="1688"/>
      <c r="O656" s="1688"/>
      <c r="P656" s="3117"/>
      <c r="Q656" s="3117"/>
      <c r="R656" s="3117"/>
      <c r="S656" s="3117"/>
      <c r="T656" s="3117"/>
      <c r="U656" s="3117"/>
      <c r="V656" s="3117"/>
      <c r="W656" s="3117"/>
      <c r="X656" s="3117"/>
      <c r="Y656" s="3117"/>
      <c r="Z656" s="3117"/>
    </row>
    <row r="657" spans="1:26" ht="12" customHeight="1" x14ac:dyDescent="0.25">
      <c r="A657" s="1688"/>
      <c r="B657" s="1688"/>
      <c r="C657" s="1688"/>
      <c r="D657" s="1688"/>
      <c r="E657" s="1688"/>
      <c r="F657" s="1688"/>
      <c r="G657" s="1688"/>
      <c r="H657" s="1688"/>
      <c r="I657" s="1688"/>
      <c r="J657" s="1688"/>
      <c r="K657" s="1688"/>
      <c r="L657" s="1688"/>
      <c r="M657" s="1688"/>
      <c r="N657" s="1688"/>
      <c r="O657" s="1688"/>
      <c r="P657" s="3117"/>
      <c r="Q657" s="3117"/>
      <c r="R657" s="3117"/>
      <c r="S657" s="3117"/>
      <c r="T657" s="3117"/>
      <c r="U657" s="3117"/>
      <c r="V657" s="3117"/>
      <c r="W657" s="3117"/>
      <c r="X657" s="3117"/>
      <c r="Y657" s="3117"/>
      <c r="Z657" s="3117"/>
    </row>
    <row r="658" spans="1:26" ht="12" customHeight="1" x14ac:dyDescent="0.25">
      <c r="A658" s="1688"/>
      <c r="B658" s="1688"/>
      <c r="C658" s="1688"/>
      <c r="D658" s="1688"/>
      <c r="E658" s="1688"/>
      <c r="F658" s="1688"/>
      <c r="G658" s="1688"/>
      <c r="H658" s="1688"/>
      <c r="I658" s="1688"/>
      <c r="J658" s="1688"/>
      <c r="K658" s="1688"/>
      <c r="L658" s="1688"/>
      <c r="M658" s="1688"/>
      <c r="N658" s="1688"/>
      <c r="O658" s="1688"/>
      <c r="P658" s="3117"/>
      <c r="Q658" s="3117"/>
      <c r="R658" s="3117"/>
      <c r="S658" s="3117"/>
      <c r="T658" s="3117"/>
      <c r="U658" s="3117"/>
      <c r="V658" s="3117"/>
      <c r="W658" s="3117"/>
      <c r="X658" s="3117"/>
      <c r="Y658" s="3117"/>
      <c r="Z658" s="3117"/>
    </row>
    <row r="659" spans="1:26" ht="12" customHeight="1" x14ac:dyDescent="0.25">
      <c r="A659" s="1688"/>
      <c r="B659" s="1688"/>
      <c r="C659" s="1688"/>
      <c r="D659" s="1688"/>
      <c r="E659" s="1688"/>
      <c r="F659" s="1688"/>
      <c r="G659" s="1688"/>
      <c r="H659" s="1688"/>
      <c r="I659" s="1688"/>
      <c r="J659" s="1688"/>
      <c r="K659" s="1688"/>
      <c r="L659" s="1688"/>
      <c r="M659" s="1688"/>
      <c r="N659" s="1688"/>
      <c r="O659" s="1688"/>
      <c r="P659" s="3117"/>
      <c r="Q659" s="3117"/>
      <c r="R659" s="3117"/>
      <c r="S659" s="3117"/>
      <c r="T659" s="3117"/>
      <c r="U659" s="3117"/>
      <c r="V659" s="3117"/>
      <c r="W659" s="3117"/>
      <c r="X659" s="3117"/>
      <c r="Y659" s="3117"/>
      <c r="Z659" s="3117"/>
    </row>
    <row r="660" spans="1:26" ht="12" customHeight="1" x14ac:dyDescent="0.25">
      <c r="A660" s="1688"/>
      <c r="B660" s="1688"/>
      <c r="C660" s="1688"/>
      <c r="D660" s="1688"/>
      <c r="E660" s="1688"/>
      <c r="F660" s="1688"/>
      <c r="G660" s="1688"/>
      <c r="H660" s="1688"/>
      <c r="I660" s="1688"/>
      <c r="J660" s="1688"/>
      <c r="K660" s="1688"/>
      <c r="L660" s="1688"/>
      <c r="M660" s="1688"/>
      <c r="N660" s="1688"/>
      <c r="O660" s="1688"/>
      <c r="P660" s="3117"/>
      <c r="Q660" s="3117"/>
      <c r="R660" s="3117"/>
      <c r="S660" s="3117"/>
      <c r="T660" s="3117"/>
      <c r="U660" s="3117"/>
      <c r="V660" s="3117"/>
      <c r="W660" s="3117"/>
      <c r="X660" s="3117"/>
      <c r="Y660" s="3117"/>
      <c r="Z660" s="3117"/>
    </row>
    <row r="661" spans="1:26" ht="12" customHeight="1" x14ac:dyDescent="0.25">
      <c r="A661" s="1688"/>
      <c r="B661" s="1688"/>
      <c r="C661" s="1688"/>
      <c r="D661" s="1688"/>
      <c r="E661" s="1688"/>
      <c r="F661" s="1688"/>
      <c r="G661" s="1688"/>
      <c r="H661" s="1688"/>
      <c r="I661" s="1688"/>
      <c r="J661" s="1688"/>
      <c r="K661" s="1688"/>
      <c r="L661" s="1688"/>
      <c r="M661" s="1688"/>
      <c r="N661" s="1688"/>
      <c r="O661" s="1688"/>
      <c r="P661" s="3117"/>
      <c r="Q661" s="3117"/>
      <c r="R661" s="3117"/>
      <c r="S661" s="3117"/>
      <c r="T661" s="3117"/>
      <c r="U661" s="3117"/>
      <c r="V661" s="3117"/>
      <c r="W661" s="3117"/>
      <c r="X661" s="3117"/>
      <c r="Y661" s="3117"/>
      <c r="Z661" s="3117"/>
    </row>
    <row r="662" spans="1:26" ht="12" customHeight="1" x14ac:dyDescent="0.25">
      <c r="A662" s="1688"/>
      <c r="B662" s="1688"/>
      <c r="C662" s="1688"/>
      <c r="D662" s="1688"/>
      <c r="E662" s="1688"/>
      <c r="F662" s="1688"/>
      <c r="G662" s="1688"/>
      <c r="H662" s="1688"/>
      <c r="I662" s="1688"/>
      <c r="J662" s="1688"/>
      <c r="K662" s="1688"/>
      <c r="L662" s="1688"/>
      <c r="M662" s="1688"/>
      <c r="N662" s="1688"/>
      <c r="O662" s="1688"/>
      <c r="P662" s="3117"/>
      <c r="Q662" s="3117"/>
      <c r="R662" s="3117"/>
      <c r="S662" s="3117"/>
      <c r="T662" s="3117"/>
      <c r="U662" s="3117"/>
      <c r="V662" s="3117"/>
      <c r="W662" s="3117"/>
      <c r="X662" s="3117"/>
      <c r="Y662" s="3117"/>
      <c r="Z662" s="3117"/>
    </row>
    <row r="663" spans="1:26" ht="12" customHeight="1" x14ac:dyDescent="0.25">
      <c r="A663" s="1688"/>
      <c r="B663" s="1688"/>
      <c r="C663" s="1688"/>
      <c r="D663" s="1688"/>
      <c r="E663" s="1688"/>
      <c r="F663" s="1688"/>
      <c r="G663" s="1688"/>
      <c r="H663" s="1688"/>
      <c r="I663" s="1688"/>
      <c r="J663" s="1688"/>
      <c r="K663" s="1688"/>
      <c r="L663" s="1688"/>
      <c r="M663" s="1688"/>
      <c r="N663" s="1688"/>
      <c r="O663" s="1688"/>
      <c r="P663" s="3117"/>
      <c r="Q663" s="3117"/>
      <c r="R663" s="3117"/>
      <c r="S663" s="3117"/>
      <c r="T663" s="3117"/>
      <c r="U663" s="3117"/>
      <c r="V663" s="3117"/>
      <c r="W663" s="3117"/>
      <c r="X663" s="3117"/>
      <c r="Y663" s="3117"/>
      <c r="Z663" s="3117"/>
    </row>
    <row r="664" spans="1:26" ht="12" customHeight="1" x14ac:dyDescent="0.25">
      <c r="A664" s="1688"/>
      <c r="B664" s="1688"/>
      <c r="C664" s="1688"/>
      <c r="D664" s="1688"/>
      <c r="E664" s="1688"/>
      <c r="F664" s="1688"/>
      <c r="G664" s="1688"/>
      <c r="H664" s="1688"/>
      <c r="I664" s="1688"/>
      <c r="J664" s="1688"/>
      <c r="K664" s="1688"/>
      <c r="L664" s="1688"/>
      <c r="M664" s="1688"/>
      <c r="N664" s="1688"/>
      <c r="O664" s="1688"/>
      <c r="P664" s="3117"/>
      <c r="Q664" s="3117"/>
      <c r="R664" s="3117"/>
      <c r="S664" s="3117"/>
      <c r="T664" s="3117"/>
      <c r="U664" s="3117"/>
      <c r="V664" s="3117"/>
      <c r="W664" s="3117"/>
      <c r="X664" s="3117"/>
      <c r="Y664" s="3117"/>
      <c r="Z664" s="3117"/>
    </row>
    <row r="665" spans="1:26" ht="12" customHeight="1" x14ac:dyDescent="0.25">
      <c r="A665" s="1688"/>
      <c r="B665" s="1688"/>
      <c r="C665" s="1688"/>
      <c r="D665" s="1688"/>
      <c r="E665" s="1688"/>
      <c r="F665" s="1688"/>
      <c r="G665" s="1688"/>
      <c r="H665" s="1688"/>
      <c r="I665" s="1688"/>
      <c r="J665" s="1688"/>
      <c r="K665" s="1688"/>
      <c r="L665" s="1688"/>
      <c r="M665" s="1688"/>
      <c r="N665" s="1688"/>
      <c r="O665" s="1688"/>
      <c r="P665" s="3117"/>
      <c r="Q665" s="3117"/>
      <c r="R665" s="3117"/>
      <c r="S665" s="3117"/>
      <c r="T665" s="3117"/>
      <c r="U665" s="3117"/>
      <c r="V665" s="3117"/>
      <c r="W665" s="3117"/>
      <c r="X665" s="3117"/>
      <c r="Y665" s="3117"/>
      <c r="Z665" s="3117"/>
    </row>
    <row r="666" spans="1:26" ht="12" customHeight="1" x14ac:dyDescent="0.25">
      <c r="A666" s="1688"/>
      <c r="B666" s="1688"/>
      <c r="C666" s="1688"/>
      <c r="D666" s="1688"/>
      <c r="E666" s="1688"/>
      <c r="F666" s="1688"/>
      <c r="G666" s="1688"/>
      <c r="H666" s="1688"/>
      <c r="I666" s="1688"/>
      <c r="J666" s="1688"/>
      <c r="K666" s="1688"/>
      <c r="L666" s="1688"/>
      <c r="M666" s="1688"/>
      <c r="N666" s="1688"/>
      <c r="O666" s="1688"/>
      <c r="P666" s="3117"/>
      <c r="Q666" s="3117"/>
      <c r="R666" s="3117"/>
      <c r="S666" s="3117"/>
      <c r="T666" s="3117"/>
      <c r="U666" s="3117"/>
      <c r="V666" s="3117"/>
      <c r="W666" s="3117"/>
      <c r="X666" s="3117"/>
      <c r="Y666" s="3117"/>
      <c r="Z666" s="3117"/>
    </row>
    <row r="667" spans="1:26" ht="12" customHeight="1" x14ac:dyDescent="0.25">
      <c r="A667" s="1688"/>
      <c r="B667" s="1688"/>
      <c r="C667" s="1688"/>
      <c r="D667" s="1688"/>
      <c r="E667" s="1688"/>
      <c r="F667" s="1688"/>
      <c r="G667" s="1688"/>
      <c r="H667" s="1688"/>
      <c r="I667" s="1688"/>
      <c r="J667" s="1688"/>
      <c r="K667" s="1688"/>
      <c r="L667" s="1688"/>
      <c r="M667" s="1688"/>
      <c r="N667" s="1688"/>
      <c r="O667" s="1688"/>
      <c r="P667" s="3117"/>
      <c r="Q667" s="3117"/>
      <c r="R667" s="3117"/>
      <c r="S667" s="3117"/>
      <c r="T667" s="3117"/>
      <c r="U667" s="3117"/>
      <c r="V667" s="3117"/>
      <c r="W667" s="3117"/>
      <c r="X667" s="3117"/>
      <c r="Y667" s="3117"/>
      <c r="Z667" s="3117"/>
    </row>
    <row r="668" spans="1:26" ht="12" customHeight="1" x14ac:dyDescent="0.25">
      <c r="A668" s="1688"/>
      <c r="B668" s="1688"/>
      <c r="C668" s="1688"/>
      <c r="D668" s="1688"/>
      <c r="E668" s="1688"/>
      <c r="F668" s="1688"/>
      <c r="G668" s="1688"/>
      <c r="H668" s="1688"/>
      <c r="I668" s="1688"/>
      <c r="J668" s="1688"/>
      <c r="K668" s="1688"/>
      <c r="L668" s="1688"/>
      <c r="M668" s="1688"/>
      <c r="N668" s="1688"/>
      <c r="O668" s="1688"/>
      <c r="P668" s="3117"/>
      <c r="Q668" s="3117"/>
      <c r="R668" s="3117"/>
      <c r="S668" s="3117"/>
      <c r="T668" s="3117"/>
      <c r="U668" s="3117"/>
      <c r="V668" s="3117"/>
      <c r="W668" s="3117"/>
      <c r="X668" s="3117"/>
      <c r="Y668" s="3117"/>
      <c r="Z668" s="3117"/>
    </row>
    <row r="669" spans="1:26" ht="12" customHeight="1" x14ac:dyDescent="0.25">
      <c r="A669" s="1688"/>
      <c r="B669" s="1688"/>
      <c r="C669" s="1688"/>
      <c r="D669" s="1688"/>
      <c r="E669" s="1688"/>
      <c r="F669" s="1688"/>
      <c r="G669" s="1688"/>
      <c r="H669" s="1688"/>
      <c r="I669" s="1688"/>
      <c r="J669" s="1688"/>
      <c r="K669" s="1688"/>
      <c r="L669" s="1688"/>
      <c r="M669" s="1688"/>
      <c r="N669" s="1688"/>
      <c r="O669" s="1688"/>
      <c r="P669" s="3117"/>
      <c r="Q669" s="3117"/>
      <c r="R669" s="3117"/>
      <c r="S669" s="3117"/>
      <c r="T669" s="3117"/>
      <c r="U669" s="3117"/>
      <c r="V669" s="3117"/>
      <c r="W669" s="3117"/>
      <c r="X669" s="3117"/>
      <c r="Y669" s="3117"/>
      <c r="Z669" s="3117"/>
    </row>
    <row r="670" spans="1:26" ht="12" customHeight="1" x14ac:dyDescent="0.25">
      <c r="A670" s="1688"/>
      <c r="B670" s="1688"/>
      <c r="C670" s="1688"/>
      <c r="D670" s="1688"/>
      <c r="E670" s="1688"/>
      <c r="F670" s="1688"/>
      <c r="G670" s="1688"/>
      <c r="H670" s="1688"/>
      <c r="I670" s="1688"/>
      <c r="J670" s="1688"/>
      <c r="K670" s="1688"/>
      <c r="L670" s="1688"/>
      <c r="M670" s="1688"/>
      <c r="N670" s="1688"/>
      <c r="O670" s="1688"/>
      <c r="P670" s="3117"/>
      <c r="Q670" s="3117"/>
      <c r="R670" s="3117"/>
      <c r="S670" s="3117"/>
      <c r="T670" s="3117"/>
      <c r="U670" s="3117"/>
      <c r="V670" s="3117"/>
      <c r="W670" s="3117"/>
      <c r="X670" s="3117"/>
      <c r="Y670" s="3117"/>
      <c r="Z670" s="3117"/>
    </row>
    <row r="671" spans="1:26" ht="12" customHeight="1" x14ac:dyDescent="0.25">
      <c r="A671" s="1688"/>
      <c r="B671" s="1688"/>
      <c r="C671" s="1688"/>
      <c r="D671" s="1688"/>
      <c r="E671" s="1688"/>
      <c r="F671" s="1688"/>
      <c r="G671" s="1688"/>
      <c r="H671" s="1688"/>
      <c r="I671" s="1688"/>
      <c r="J671" s="1688"/>
      <c r="K671" s="1688"/>
      <c r="L671" s="1688"/>
      <c r="M671" s="1688"/>
      <c r="N671" s="1688"/>
      <c r="O671" s="1688"/>
      <c r="P671" s="3117"/>
      <c r="Q671" s="3117"/>
      <c r="R671" s="3117"/>
      <c r="S671" s="3117"/>
      <c r="T671" s="3117"/>
      <c r="U671" s="3117"/>
      <c r="V671" s="3117"/>
      <c r="W671" s="3117"/>
      <c r="X671" s="3117"/>
      <c r="Y671" s="3117"/>
      <c r="Z671" s="3117"/>
    </row>
    <row r="672" spans="1:26" ht="12" customHeight="1" x14ac:dyDescent="0.25">
      <c r="A672" s="1688"/>
      <c r="B672" s="1688"/>
      <c r="C672" s="1688"/>
      <c r="D672" s="1688"/>
      <c r="E672" s="1688"/>
      <c r="F672" s="1688"/>
      <c r="G672" s="1688"/>
      <c r="H672" s="1688"/>
      <c r="I672" s="1688"/>
      <c r="J672" s="1688"/>
      <c r="K672" s="1688"/>
      <c r="L672" s="1688"/>
      <c r="M672" s="1688"/>
      <c r="N672" s="1688"/>
      <c r="O672" s="1688"/>
      <c r="P672" s="3117"/>
      <c r="Q672" s="3117"/>
      <c r="R672" s="3117"/>
      <c r="S672" s="3117"/>
      <c r="T672" s="3117"/>
      <c r="U672" s="3117"/>
      <c r="V672" s="3117"/>
      <c r="W672" s="3117"/>
      <c r="X672" s="3117"/>
      <c r="Y672" s="3117"/>
      <c r="Z672" s="3117"/>
    </row>
    <row r="673" spans="1:26" ht="12" customHeight="1" x14ac:dyDescent="0.25">
      <c r="A673" s="1688"/>
      <c r="B673" s="1688"/>
      <c r="C673" s="1688"/>
      <c r="D673" s="1688"/>
      <c r="E673" s="1688"/>
      <c r="F673" s="1688"/>
      <c r="G673" s="1688"/>
      <c r="H673" s="1688"/>
      <c r="I673" s="1688"/>
      <c r="J673" s="1688"/>
      <c r="K673" s="1688"/>
      <c r="L673" s="1688"/>
      <c r="M673" s="1688"/>
      <c r="N673" s="1688"/>
      <c r="O673" s="1688"/>
      <c r="P673" s="3117"/>
      <c r="Q673" s="3117"/>
      <c r="R673" s="3117"/>
      <c r="S673" s="3117"/>
      <c r="T673" s="3117"/>
      <c r="U673" s="3117"/>
      <c r="V673" s="3117"/>
      <c r="W673" s="3117"/>
      <c r="X673" s="3117"/>
      <c r="Y673" s="3117"/>
      <c r="Z673" s="3117"/>
    </row>
    <row r="674" spans="1:26" ht="12" customHeight="1" x14ac:dyDescent="0.25">
      <c r="A674" s="1688"/>
      <c r="B674" s="1688"/>
      <c r="C674" s="1688"/>
      <c r="D674" s="1688"/>
      <c r="E674" s="1688"/>
      <c r="F674" s="1688"/>
      <c r="G674" s="1688"/>
      <c r="H674" s="1688"/>
      <c r="I674" s="1688"/>
      <c r="J674" s="1688"/>
      <c r="K674" s="1688"/>
      <c r="L674" s="1688"/>
      <c r="M674" s="1688"/>
      <c r="N674" s="1688"/>
      <c r="O674" s="1688"/>
      <c r="P674" s="3117"/>
      <c r="Q674" s="3117"/>
      <c r="R674" s="3117"/>
      <c r="S674" s="3117"/>
      <c r="T674" s="3117"/>
      <c r="U674" s="3117"/>
      <c r="V674" s="3117"/>
      <c r="W674" s="3117"/>
      <c r="X674" s="3117"/>
      <c r="Y674" s="3117"/>
      <c r="Z674" s="3117"/>
    </row>
    <row r="675" spans="1:26" ht="12" customHeight="1" x14ac:dyDescent="0.25">
      <c r="A675" s="1688"/>
      <c r="B675" s="1688"/>
      <c r="C675" s="1688"/>
      <c r="D675" s="1688"/>
      <c r="E675" s="1688"/>
      <c r="F675" s="1688"/>
      <c r="G675" s="1688"/>
      <c r="H675" s="1688"/>
      <c r="I675" s="1688"/>
      <c r="J675" s="1688"/>
      <c r="K675" s="1688"/>
      <c r="L675" s="1688"/>
      <c r="M675" s="1688"/>
      <c r="N675" s="1688"/>
      <c r="O675" s="1688"/>
      <c r="P675" s="3117"/>
      <c r="Q675" s="3117"/>
      <c r="R675" s="3117"/>
      <c r="S675" s="3117"/>
      <c r="T675" s="3117"/>
      <c r="U675" s="3117"/>
      <c r="V675" s="3117"/>
      <c r="W675" s="3117"/>
      <c r="X675" s="3117"/>
      <c r="Y675" s="3117"/>
      <c r="Z675" s="3117"/>
    </row>
    <row r="676" spans="1:26" ht="12" customHeight="1" x14ac:dyDescent="0.25">
      <c r="A676" s="1688"/>
      <c r="B676" s="1688"/>
      <c r="C676" s="1688"/>
      <c r="D676" s="1688"/>
      <c r="E676" s="1688"/>
      <c r="F676" s="1688"/>
      <c r="G676" s="1688"/>
      <c r="H676" s="1688"/>
      <c r="I676" s="1688"/>
      <c r="J676" s="1688"/>
      <c r="K676" s="1688"/>
      <c r="L676" s="1688"/>
      <c r="M676" s="1688"/>
      <c r="N676" s="1688"/>
      <c r="O676" s="1688"/>
      <c r="P676" s="3117"/>
      <c r="Q676" s="3117"/>
      <c r="R676" s="3117"/>
      <c r="S676" s="3117"/>
      <c r="T676" s="3117"/>
      <c r="U676" s="3117"/>
      <c r="V676" s="3117"/>
      <c r="W676" s="3117"/>
      <c r="X676" s="3117"/>
      <c r="Y676" s="3117"/>
      <c r="Z676" s="3117"/>
    </row>
    <row r="677" spans="1:26" ht="12" customHeight="1" x14ac:dyDescent="0.25">
      <c r="A677" s="1688"/>
      <c r="B677" s="1688"/>
      <c r="C677" s="1688"/>
      <c r="D677" s="1688"/>
      <c r="E677" s="1688"/>
      <c r="F677" s="1688"/>
      <c r="G677" s="1688"/>
      <c r="H677" s="1688"/>
      <c r="I677" s="1688"/>
      <c r="J677" s="1688"/>
      <c r="K677" s="1688"/>
      <c r="L677" s="1688"/>
      <c r="M677" s="1688"/>
      <c r="N677" s="1688"/>
      <c r="O677" s="1688"/>
      <c r="P677" s="3117"/>
      <c r="Q677" s="3117"/>
      <c r="R677" s="3117"/>
      <c r="S677" s="3117"/>
      <c r="T677" s="3117"/>
      <c r="U677" s="3117"/>
      <c r="V677" s="3117"/>
      <c r="W677" s="3117"/>
      <c r="X677" s="3117"/>
      <c r="Y677" s="3117"/>
      <c r="Z677" s="3117"/>
    </row>
    <row r="678" spans="1:26" ht="12" customHeight="1" x14ac:dyDescent="0.25">
      <c r="A678" s="1688"/>
      <c r="B678" s="1688"/>
      <c r="C678" s="1688"/>
      <c r="D678" s="1688"/>
      <c r="E678" s="1688"/>
      <c r="F678" s="1688"/>
      <c r="G678" s="1688"/>
      <c r="H678" s="1688"/>
      <c r="I678" s="1688"/>
      <c r="J678" s="1688"/>
      <c r="K678" s="1688"/>
      <c r="L678" s="1688"/>
      <c r="M678" s="1688"/>
      <c r="N678" s="1688"/>
      <c r="O678" s="1688"/>
      <c r="P678" s="3117"/>
      <c r="Q678" s="3117"/>
      <c r="R678" s="3117"/>
      <c r="S678" s="3117"/>
      <c r="T678" s="3117"/>
      <c r="U678" s="3117"/>
      <c r="V678" s="3117"/>
      <c r="W678" s="3117"/>
      <c r="X678" s="3117"/>
      <c r="Y678" s="3117"/>
      <c r="Z678" s="3117"/>
    </row>
    <row r="679" spans="1:26" ht="12" customHeight="1" x14ac:dyDescent="0.25">
      <c r="A679" s="1688"/>
      <c r="B679" s="1688"/>
      <c r="C679" s="1688"/>
      <c r="D679" s="1688"/>
      <c r="E679" s="1688"/>
      <c r="F679" s="1688"/>
      <c r="G679" s="1688"/>
      <c r="H679" s="1688"/>
      <c r="I679" s="1688"/>
      <c r="J679" s="1688"/>
      <c r="K679" s="1688"/>
      <c r="L679" s="1688"/>
      <c r="M679" s="1688"/>
      <c r="N679" s="1688"/>
      <c r="O679" s="1688"/>
      <c r="P679" s="3117"/>
      <c r="Q679" s="3117"/>
      <c r="R679" s="3117"/>
      <c r="S679" s="3117"/>
      <c r="T679" s="3117"/>
      <c r="U679" s="3117"/>
      <c r="V679" s="3117"/>
      <c r="W679" s="3117"/>
      <c r="X679" s="3117"/>
      <c r="Y679" s="3117"/>
      <c r="Z679" s="3117"/>
    </row>
    <row r="680" spans="1:26" ht="12" customHeight="1" x14ac:dyDescent="0.25">
      <c r="A680" s="1688"/>
      <c r="B680" s="1688"/>
      <c r="C680" s="1688"/>
      <c r="D680" s="1688"/>
      <c r="E680" s="1688"/>
      <c r="F680" s="1688"/>
      <c r="G680" s="1688"/>
      <c r="H680" s="1688"/>
      <c r="I680" s="1688"/>
      <c r="J680" s="1688"/>
      <c r="K680" s="1688"/>
      <c r="L680" s="1688"/>
      <c r="M680" s="1688"/>
      <c r="N680" s="1688"/>
      <c r="O680" s="1688"/>
      <c r="P680" s="3117"/>
      <c r="Q680" s="3117"/>
      <c r="R680" s="3117"/>
      <c r="S680" s="3117"/>
      <c r="T680" s="3117"/>
      <c r="U680" s="3117"/>
      <c r="V680" s="3117"/>
      <c r="W680" s="3117"/>
      <c r="X680" s="3117"/>
      <c r="Y680" s="3117"/>
      <c r="Z680" s="3117"/>
    </row>
    <row r="681" spans="1:26" ht="12" customHeight="1" x14ac:dyDescent="0.25">
      <c r="A681" s="1688"/>
      <c r="B681" s="1688"/>
      <c r="C681" s="1688"/>
      <c r="D681" s="1688"/>
      <c r="E681" s="1688"/>
      <c r="F681" s="1688"/>
      <c r="G681" s="1688"/>
      <c r="H681" s="1688"/>
      <c r="I681" s="1688"/>
      <c r="J681" s="1688"/>
      <c r="K681" s="1688"/>
      <c r="L681" s="1688"/>
      <c r="M681" s="1688"/>
      <c r="N681" s="1688"/>
      <c r="O681" s="1688"/>
      <c r="P681" s="3117"/>
      <c r="Q681" s="3117"/>
      <c r="R681" s="3117"/>
      <c r="S681" s="3117"/>
      <c r="T681" s="3117"/>
      <c r="U681" s="3117"/>
      <c r="V681" s="3117"/>
      <c r="W681" s="3117"/>
      <c r="X681" s="3117"/>
      <c r="Y681" s="3117"/>
      <c r="Z681" s="3117"/>
    </row>
    <row r="682" spans="1:26" ht="12" customHeight="1" x14ac:dyDescent="0.25">
      <c r="A682" s="1688"/>
      <c r="B682" s="1688"/>
      <c r="C682" s="1688"/>
      <c r="D682" s="1688"/>
      <c r="E682" s="1688"/>
      <c r="F682" s="1688"/>
      <c r="G682" s="1688"/>
      <c r="H682" s="1688"/>
      <c r="I682" s="1688"/>
      <c r="J682" s="1688"/>
      <c r="K682" s="1688"/>
      <c r="L682" s="1688"/>
      <c r="M682" s="1688"/>
      <c r="N682" s="1688"/>
      <c r="O682" s="1688"/>
      <c r="P682" s="3117"/>
      <c r="Q682" s="3117"/>
      <c r="R682" s="3117"/>
      <c r="S682" s="3117"/>
      <c r="T682" s="3117"/>
      <c r="U682" s="3117"/>
      <c r="V682" s="3117"/>
      <c r="W682" s="3117"/>
      <c r="X682" s="3117"/>
      <c r="Y682" s="3117"/>
      <c r="Z682" s="3117"/>
    </row>
    <row r="683" spans="1:26" ht="12" customHeight="1" x14ac:dyDescent="0.25">
      <c r="A683" s="1688"/>
      <c r="B683" s="1688"/>
      <c r="C683" s="1688"/>
      <c r="D683" s="1688"/>
      <c r="E683" s="1688"/>
      <c r="F683" s="1688"/>
      <c r="G683" s="1688"/>
      <c r="H683" s="1688"/>
      <c r="I683" s="1688"/>
      <c r="J683" s="1688"/>
      <c r="K683" s="1688"/>
      <c r="L683" s="1688"/>
      <c r="M683" s="1688"/>
      <c r="N683" s="1688"/>
      <c r="O683" s="1688"/>
      <c r="P683" s="3117"/>
      <c r="Q683" s="3117"/>
      <c r="R683" s="3117"/>
      <c r="S683" s="3117"/>
      <c r="T683" s="3117"/>
      <c r="U683" s="3117"/>
      <c r="V683" s="3117"/>
      <c r="W683" s="3117"/>
      <c r="X683" s="3117"/>
      <c r="Y683" s="3117"/>
      <c r="Z683" s="3117"/>
    </row>
    <row r="684" spans="1:26" ht="12" customHeight="1" x14ac:dyDescent="0.25">
      <c r="A684" s="1688"/>
      <c r="B684" s="1688"/>
      <c r="C684" s="1688"/>
      <c r="D684" s="1688"/>
      <c r="E684" s="1688"/>
      <c r="F684" s="1688"/>
      <c r="G684" s="1688"/>
      <c r="H684" s="1688"/>
      <c r="I684" s="1688"/>
      <c r="J684" s="1688"/>
      <c r="K684" s="1688"/>
      <c r="L684" s="1688"/>
      <c r="M684" s="1688"/>
      <c r="N684" s="1688"/>
      <c r="O684" s="1688"/>
      <c r="P684" s="3117"/>
      <c r="Q684" s="3117"/>
      <c r="R684" s="3117"/>
      <c r="S684" s="3117"/>
      <c r="T684" s="3117"/>
      <c r="U684" s="3117"/>
      <c r="V684" s="3117"/>
      <c r="W684" s="3117"/>
      <c r="X684" s="3117"/>
      <c r="Y684" s="3117"/>
      <c r="Z684" s="3117"/>
    </row>
    <row r="685" spans="1:26" ht="12" customHeight="1" x14ac:dyDescent="0.25">
      <c r="A685" s="1688"/>
      <c r="B685" s="1688"/>
      <c r="C685" s="1688"/>
      <c r="D685" s="1688"/>
      <c r="E685" s="1688"/>
      <c r="F685" s="1688"/>
      <c r="G685" s="1688"/>
      <c r="H685" s="1688"/>
      <c r="I685" s="1688"/>
      <c r="J685" s="1688"/>
      <c r="K685" s="1688"/>
      <c r="L685" s="1688"/>
      <c r="M685" s="1688"/>
      <c r="N685" s="1688"/>
      <c r="O685" s="1688"/>
      <c r="P685" s="3117"/>
      <c r="Q685" s="3117"/>
      <c r="R685" s="3117"/>
      <c r="S685" s="3117"/>
      <c r="T685" s="3117"/>
      <c r="U685" s="3117"/>
      <c r="V685" s="3117"/>
      <c r="W685" s="3117"/>
      <c r="X685" s="3117"/>
      <c r="Y685" s="3117"/>
      <c r="Z685" s="3117"/>
    </row>
    <row r="686" spans="1:26" ht="12" customHeight="1" x14ac:dyDescent="0.25">
      <c r="A686" s="1688"/>
      <c r="B686" s="1688"/>
      <c r="C686" s="1688"/>
      <c r="D686" s="1688"/>
      <c r="E686" s="1688"/>
      <c r="F686" s="1688"/>
      <c r="G686" s="1688"/>
      <c r="H686" s="1688"/>
      <c r="I686" s="1688"/>
      <c r="J686" s="1688"/>
      <c r="K686" s="1688"/>
      <c r="L686" s="1688"/>
      <c r="M686" s="1688"/>
      <c r="N686" s="1688"/>
      <c r="O686" s="1688"/>
      <c r="P686" s="3117"/>
      <c r="Q686" s="3117"/>
      <c r="R686" s="3117"/>
      <c r="S686" s="3117"/>
      <c r="T686" s="3117"/>
      <c r="U686" s="3117"/>
      <c r="V686" s="3117"/>
      <c r="W686" s="3117"/>
      <c r="X686" s="3117"/>
      <c r="Y686" s="3117"/>
      <c r="Z686" s="3117"/>
    </row>
    <row r="687" spans="1:26" ht="12" customHeight="1" x14ac:dyDescent="0.25">
      <c r="A687" s="1688"/>
      <c r="B687" s="1688"/>
      <c r="C687" s="1688"/>
      <c r="D687" s="1688"/>
      <c r="E687" s="1688"/>
      <c r="F687" s="1688"/>
      <c r="G687" s="1688"/>
      <c r="H687" s="1688"/>
      <c r="I687" s="1688"/>
      <c r="J687" s="1688"/>
      <c r="K687" s="1688"/>
      <c r="L687" s="1688"/>
      <c r="M687" s="1688"/>
      <c r="N687" s="1688"/>
      <c r="O687" s="1688"/>
      <c r="P687" s="3117"/>
      <c r="Q687" s="3117"/>
      <c r="R687" s="3117"/>
      <c r="S687" s="3117"/>
      <c r="T687" s="3117"/>
      <c r="U687" s="3117"/>
      <c r="V687" s="3117"/>
      <c r="W687" s="3117"/>
      <c r="X687" s="3117"/>
      <c r="Y687" s="3117"/>
      <c r="Z687" s="3117"/>
    </row>
    <row r="688" spans="1:26" ht="12" customHeight="1" x14ac:dyDescent="0.25">
      <c r="A688" s="1688"/>
      <c r="B688" s="1688"/>
      <c r="C688" s="1688"/>
      <c r="D688" s="1688"/>
      <c r="E688" s="1688"/>
      <c r="F688" s="1688"/>
      <c r="G688" s="1688"/>
      <c r="H688" s="1688"/>
      <c r="I688" s="1688"/>
      <c r="J688" s="1688"/>
      <c r="K688" s="1688"/>
      <c r="L688" s="1688"/>
      <c r="M688" s="1688"/>
      <c r="N688" s="1688"/>
      <c r="O688" s="1688"/>
      <c r="P688" s="3117"/>
      <c r="Q688" s="3117"/>
      <c r="R688" s="3117"/>
      <c r="S688" s="3117"/>
      <c r="T688" s="3117"/>
      <c r="U688" s="3117"/>
      <c r="V688" s="3117"/>
      <c r="W688" s="3117"/>
      <c r="X688" s="3117"/>
      <c r="Y688" s="3117"/>
      <c r="Z688" s="3117"/>
    </row>
    <row r="689" spans="1:26" ht="12" customHeight="1" x14ac:dyDescent="0.25">
      <c r="A689" s="1688"/>
      <c r="B689" s="1688"/>
      <c r="C689" s="1688"/>
      <c r="D689" s="1688"/>
      <c r="E689" s="1688"/>
      <c r="F689" s="1688"/>
      <c r="G689" s="1688"/>
      <c r="H689" s="1688"/>
      <c r="I689" s="1688"/>
      <c r="J689" s="1688"/>
      <c r="K689" s="1688"/>
      <c r="L689" s="1688"/>
      <c r="M689" s="1688"/>
      <c r="N689" s="1688"/>
      <c r="O689" s="1688"/>
      <c r="P689" s="3117"/>
      <c r="Q689" s="3117"/>
      <c r="R689" s="3117"/>
      <c r="S689" s="3117"/>
      <c r="T689" s="3117"/>
      <c r="U689" s="3117"/>
      <c r="V689" s="3117"/>
      <c r="W689" s="3117"/>
      <c r="X689" s="3117"/>
      <c r="Y689" s="3117"/>
      <c r="Z689" s="3117"/>
    </row>
    <row r="690" spans="1:26" ht="12" customHeight="1" x14ac:dyDescent="0.25">
      <c r="A690" s="1688"/>
      <c r="B690" s="1688"/>
      <c r="C690" s="1688"/>
      <c r="D690" s="1688"/>
      <c r="E690" s="1688"/>
      <c r="F690" s="1688"/>
      <c r="G690" s="1688"/>
      <c r="H690" s="1688"/>
      <c r="I690" s="1688"/>
      <c r="J690" s="1688"/>
      <c r="K690" s="1688"/>
      <c r="L690" s="1688"/>
      <c r="M690" s="1688"/>
      <c r="N690" s="1688"/>
      <c r="O690" s="1688"/>
      <c r="P690" s="3117"/>
      <c r="Q690" s="3117"/>
      <c r="R690" s="3117"/>
      <c r="S690" s="3117"/>
      <c r="T690" s="3117"/>
      <c r="U690" s="3117"/>
      <c r="V690" s="3117"/>
      <c r="W690" s="3117"/>
      <c r="X690" s="3117"/>
      <c r="Y690" s="3117"/>
      <c r="Z690" s="3117"/>
    </row>
    <row r="691" spans="1:26" ht="12" customHeight="1" x14ac:dyDescent="0.25">
      <c r="A691" s="1688"/>
      <c r="B691" s="1688"/>
      <c r="C691" s="1688"/>
      <c r="D691" s="1688"/>
      <c r="E691" s="1688"/>
      <c r="F691" s="1688"/>
      <c r="G691" s="1688"/>
      <c r="H691" s="1688"/>
      <c r="I691" s="1688"/>
      <c r="J691" s="1688"/>
      <c r="K691" s="1688"/>
      <c r="L691" s="1688"/>
      <c r="M691" s="1688"/>
      <c r="N691" s="1688"/>
      <c r="O691" s="1688"/>
      <c r="P691" s="3117"/>
      <c r="Q691" s="3117"/>
      <c r="R691" s="3117"/>
      <c r="S691" s="3117"/>
      <c r="T691" s="3117"/>
      <c r="U691" s="3117"/>
      <c r="V691" s="3117"/>
      <c r="W691" s="3117"/>
      <c r="X691" s="3117"/>
      <c r="Y691" s="3117"/>
      <c r="Z691" s="3117"/>
    </row>
    <row r="692" spans="1:26" ht="12" customHeight="1" x14ac:dyDescent="0.25">
      <c r="A692" s="1688"/>
      <c r="B692" s="1688"/>
      <c r="C692" s="1688"/>
      <c r="D692" s="1688"/>
      <c r="E692" s="1688"/>
      <c r="F692" s="1688"/>
      <c r="G692" s="1688"/>
      <c r="H692" s="1688"/>
      <c r="I692" s="1688"/>
      <c r="J692" s="1688"/>
      <c r="K692" s="1688"/>
      <c r="L692" s="1688"/>
      <c r="M692" s="1688"/>
      <c r="N692" s="1688"/>
      <c r="O692" s="1688"/>
      <c r="P692" s="3117"/>
      <c r="Q692" s="3117"/>
      <c r="R692" s="3117"/>
      <c r="S692" s="3117"/>
      <c r="T692" s="3117"/>
      <c r="U692" s="3117"/>
      <c r="V692" s="3117"/>
      <c r="W692" s="3117"/>
      <c r="X692" s="3117"/>
      <c r="Y692" s="3117"/>
      <c r="Z692" s="3117"/>
    </row>
    <row r="693" spans="1:26" ht="12" customHeight="1" x14ac:dyDescent="0.25">
      <c r="A693" s="1688"/>
      <c r="B693" s="1688"/>
      <c r="C693" s="1688"/>
      <c r="D693" s="1688"/>
      <c r="E693" s="1688"/>
      <c r="F693" s="1688"/>
      <c r="G693" s="1688"/>
      <c r="H693" s="1688"/>
      <c r="I693" s="1688"/>
      <c r="J693" s="1688"/>
      <c r="K693" s="1688"/>
      <c r="L693" s="1688"/>
      <c r="M693" s="1688"/>
      <c r="N693" s="1688"/>
      <c r="O693" s="1688"/>
      <c r="P693" s="3117"/>
      <c r="Q693" s="3117"/>
      <c r="R693" s="3117"/>
      <c r="S693" s="3117"/>
      <c r="T693" s="3117"/>
      <c r="U693" s="3117"/>
      <c r="V693" s="3117"/>
      <c r="W693" s="3117"/>
      <c r="X693" s="3117"/>
      <c r="Y693" s="3117"/>
      <c r="Z693" s="3117"/>
    </row>
    <row r="694" spans="1:26" ht="12" customHeight="1" x14ac:dyDescent="0.25">
      <c r="A694" s="1688"/>
      <c r="B694" s="1688"/>
      <c r="C694" s="1688"/>
      <c r="D694" s="1688"/>
      <c r="E694" s="1688"/>
      <c r="F694" s="1688"/>
      <c r="G694" s="1688"/>
      <c r="H694" s="1688"/>
      <c r="I694" s="1688"/>
      <c r="J694" s="1688"/>
      <c r="K694" s="1688"/>
      <c r="L694" s="1688"/>
      <c r="M694" s="1688"/>
      <c r="N694" s="1688"/>
      <c r="O694" s="1688"/>
      <c r="P694" s="3117"/>
      <c r="Q694" s="3117"/>
      <c r="R694" s="3117"/>
      <c r="S694" s="3117"/>
      <c r="T694" s="3117"/>
      <c r="U694" s="3117"/>
      <c r="V694" s="3117"/>
      <c r="W694" s="3117"/>
      <c r="X694" s="3117"/>
      <c r="Y694" s="3117"/>
      <c r="Z694" s="3117"/>
    </row>
    <row r="695" spans="1:26" ht="12" customHeight="1" x14ac:dyDescent="0.25">
      <c r="A695" s="1688"/>
      <c r="B695" s="1688"/>
      <c r="C695" s="1688"/>
      <c r="D695" s="1688"/>
      <c r="E695" s="1688"/>
      <c r="F695" s="1688"/>
      <c r="G695" s="1688"/>
      <c r="H695" s="1688"/>
      <c r="I695" s="1688"/>
      <c r="J695" s="1688"/>
      <c r="K695" s="1688"/>
      <c r="L695" s="1688"/>
      <c r="M695" s="1688"/>
      <c r="N695" s="1688"/>
      <c r="O695" s="1688"/>
      <c r="P695" s="3117"/>
      <c r="Q695" s="3117"/>
      <c r="R695" s="3117"/>
      <c r="S695" s="3117"/>
      <c r="T695" s="3117"/>
      <c r="U695" s="3117"/>
      <c r="V695" s="3117"/>
      <c r="W695" s="3117"/>
      <c r="X695" s="3117"/>
      <c r="Y695" s="3117"/>
      <c r="Z695" s="3117"/>
    </row>
    <row r="696" spans="1:26" ht="12" customHeight="1" x14ac:dyDescent="0.25">
      <c r="A696" s="1688"/>
      <c r="B696" s="1688"/>
      <c r="C696" s="1688"/>
      <c r="D696" s="1688"/>
      <c r="E696" s="1688"/>
      <c r="F696" s="1688"/>
      <c r="G696" s="1688"/>
      <c r="H696" s="1688"/>
      <c r="I696" s="1688"/>
      <c r="J696" s="1688"/>
      <c r="K696" s="1688"/>
      <c r="L696" s="1688"/>
      <c r="M696" s="1688"/>
      <c r="N696" s="1688"/>
      <c r="O696" s="1688"/>
      <c r="P696" s="3117"/>
      <c r="Q696" s="3117"/>
      <c r="R696" s="3117"/>
      <c r="S696" s="3117"/>
      <c r="T696" s="3117"/>
      <c r="U696" s="3117"/>
      <c r="V696" s="3117"/>
      <c r="W696" s="3117"/>
      <c r="X696" s="3117"/>
      <c r="Y696" s="3117"/>
      <c r="Z696" s="3117"/>
    </row>
    <row r="697" spans="1:26" ht="12" customHeight="1" x14ac:dyDescent="0.25">
      <c r="A697" s="1688"/>
      <c r="B697" s="1688"/>
      <c r="C697" s="1688"/>
      <c r="D697" s="1688"/>
      <c r="E697" s="1688"/>
      <c r="F697" s="1688"/>
      <c r="G697" s="1688"/>
      <c r="H697" s="1688"/>
      <c r="I697" s="1688"/>
      <c r="J697" s="1688"/>
      <c r="K697" s="1688"/>
      <c r="L697" s="1688"/>
      <c r="M697" s="1688"/>
      <c r="N697" s="1688"/>
      <c r="O697" s="1688"/>
      <c r="P697" s="3117"/>
      <c r="Q697" s="3117"/>
      <c r="R697" s="3117"/>
      <c r="S697" s="3117"/>
      <c r="T697" s="3117"/>
      <c r="U697" s="3117"/>
      <c r="V697" s="3117"/>
      <c r="W697" s="3117"/>
      <c r="X697" s="3117"/>
      <c r="Y697" s="3117"/>
      <c r="Z697" s="3117"/>
    </row>
    <row r="698" spans="1:26" ht="12" customHeight="1" x14ac:dyDescent="0.25">
      <c r="A698" s="1688"/>
      <c r="B698" s="1688"/>
      <c r="C698" s="1688"/>
      <c r="D698" s="1688"/>
      <c r="E698" s="1688"/>
      <c r="F698" s="1688"/>
      <c r="G698" s="1688"/>
      <c r="H698" s="1688"/>
      <c r="I698" s="1688"/>
      <c r="J698" s="1688"/>
      <c r="K698" s="1688"/>
      <c r="L698" s="1688"/>
      <c r="M698" s="1688"/>
      <c r="N698" s="1688"/>
      <c r="O698" s="1688"/>
      <c r="P698" s="3117"/>
      <c r="Q698" s="3117"/>
      <c r="R698" s="3117"/>
      <c r="S698" s="3117"/>
      <c r="T698" s="3117"/>
      <c r="U698" s="3117"/>
      <c r="V698" s="3117"/>
      <c r="W698" s="3117"/>
      <c r="X698" s="3117"/>
      <c r="Y698" s="3117"/>
      <c r="Z698" s="3117"/>
    </row>
    <row r="699" spans="1:26" ht="12" customHeight="1" x14ac:dyDescent="0.25">
      <c r="A699" s="1688"/>
      <c r="B699" s="1688"/>
      <c r="C699" s="1688"/>
      <c r="D699" s="1688"/>
      <c r="E699" s="1688"/>
      <c r="F699" s="1688"/>
      <c r="G699" s="1688"/>
      <c r="H699" s="1688"/>
      <c r="I699" s="1688"/>
      <c r="J699" s="1688"/>
      <c r="K699" s="1688"/>
      <c r="L699" s="1688"/>
      <c r="M699" s="1688"/>
      <c r="N699" s="1688"/>
      <c r="O699" s="1688"/>
      <c r="P699" s="3117"/>
      <c r="Q699" s="3117"/>
      <c r="R699" s="3117"/>
      <c r="S699" s="3117"/>
      <c r="T699" s="3117"/>
      <c r="U699" s="3117"/>
      <c r="V699" s="3117"/>
      <c r="W699" s="3117"/>
      <c r="X699" s="3117"/>
      <c r="Y699" s="3117"/>
      <c r="Z699" s="3117"/>
    </row>
    <row r="700" spans="1:26" ht="12" customHeight="1" x14ac:dyDescent="0.25">
      <c r="A700" s="1688"/>
      <c r="B700" s="1688"/>
      <c r="C700" s="1688"/>
      <c r="D700" s="1688"/>
      <c r="E700" s="1688"/>
      <c r="F700" s="1688"/>
      <c r="G700" s="1688"/>
      <c r="H700" s="1688"/>
      <c r="I700" s="1688"/>
      <c r="J700" s="1688"/>
      <c r="K700" s="1688"/>
      <c r="L700" s="1688"/>
      <c r="M700" s="1688"/>
      <c r="N700" s="1688"/>
      <c r="O700" s="1688"/>
      <c r="P700" s="3117"/>
      <c r="Q700" s="3117"/>
      <c r="R700" s="3117"/>
      <c r="S700" s="3117"/>
      <c r="T700" s="3117"/>
      <c r="U700" s="3117"/>
      <c r="V700" s="3117"/>
      <c r="W700" s="3117"/>
      <c r="X700" s="3117"/>
      <c r="Y700" s="3117"/>
      <c r="Z700" s="3117"/>
    </row>
    <row r="701" spans="1:26" ht="12" customHeight="1" x14ac:dyDescent="0.25">
      <c r="A701" s="1688"/>
      <c r="B701" s="1688"/>
      <c r="C701" s="1688"/>
      <c r="D701" s="1688"/>
      <c r="E701" s="1688"/>
      <c r="F701" s="1688"/>
      <c r="G701" s="1688"/>
      <c r="H701" s="1688"/>
      <c r="I701" s="1688"/>
      <c r="J701" s="1688"/>
      <c r="K701" s="1688"/>
      <c r="L701" s="1688"/>
      <c r="M701" s="1688"/>
      <c r="N701" s="1688"/>
      <c r="O701" s="1688"/>
      <c r="P701" s="3117"/>
      <c r="Q701" s="3117"/>
      <c r="R701" s="3117"/>
      <c r="S701" s="3117"/>
      <c r="T701" s="3117"/>
      <c r="U701" s="3117"/>
      <c r="V701" s="3117"/>
      <c r="W701" s="3117"/>
      <c r="X701" s="3117"/>
      <c r="Y701" s="3117"/>
      <c r="Z701" s="3117"/>
    </row>
    <row r="702" spans="1:26" ht="12" customHeight="1" x14ac:dyDescent="0.25">
      <c r="A702" s="1688"/>
      <c r="B702" s="1688"/>
      <c r="C702" s="1688"/>
      <c r="D702" s="1688"/>
      <c r="E702" s="1688"/>
      <c r="F702" s="1688"/>
      <c r="G702" s="1688"/>
      <c r="H702" s="1688"/>
      <c r="I702" s="1688"/>
      <c r="J702" s="1688"/>
      <c r="K702" s="1688"/>
      <c r="L702" s="1688"/>
      <c r="M702" s="1688"/>
      <c r="N702" s="1688"/>
      <c r="O702" s="1688"/>
      <c r="P702" s="3117"/>
      <c r="Q702" s="3117"/>
      <c r="R702" s="3117"/>
      <c r="S702" s="3117"/>
      <c r="T702" s="3117"/>
      <c r="U702" s="3117"/>
      <c r="V702" s="3117"/>
      <c r="W702" s="3117"/>
      <c r="X702" s="3117"/>
      <c r="Y702" s="3117"/>
      <c r="Z702" s="3117"/>
    </row>
    <row r="703" spans="1:26" ht="12" customHeight="1" x14ac:dyDescent="0.25">
      <c r="A703" s="1688"/>
      <c r="B703" s="1688"/>
      <c r="C703" s="1688"/>
      <c r="D703" s="1688"/>
      <c r="E703" s="1688"/>
      <c r="F703" s="1688"/>
      <c r="G703" s="1688"/>
      <c r="H703" s="1688"/>
      <c r="I703" s="1688"/>
      <c r="J703" s="1688"/>
      <c r="K703" s="1688"/>
      <c r="L703" s="1688"/>
      <c r="M703" s="1688"/>
      <c r="N703" s="1688"/>
      <c r="O703" s="1688"/>
      <c r="P703" s="3117"/>
      <c r="Q703" s="3117"/>
      <c r="R703" s="3117"/>
      <c r="S703" s="3117"/>
      <c r="T703" s="3117"/>
      <c r="U703" s="3117"/>
      <c r="V703" s="3117"/>
      <c r="W703" s="3117"/>
      <c r="X703" s="3117"/>
      <c r="Y703" s="3117"/>
      <c r="Z703" s="3117"/>
    </row>
    <row r="704" spans="1:26" ht="12" customHeight="1" x14ac:dyDescent="0.25">
      <c r="A704" s="1688"/>
      <c r="B704" s="1688"/>
      <c r="C704" s="1688"/>
      <c r="D704" s="1688"/>
      <c r="E704" s="1688"/>
      <c r="F704" s="1688"/>
      <c r="G704" s="1688"/>
      <c r="H704" s="1688"/>
      <c r="I704" s="1688"/>
      <c r="J704" s="1688"/>
      <c r="K704" s="1688"/>
      <c r="L704" s="1688"/>
      <c r="M704" s="1688"/>
      <c r="N704" s="1688"/>
      <c r="O704" s="1688"/>
      <c r="P704" s="3117"/>
      <c r="Q704" s="3117"/>
      <c r="R704" s="3117"/>
      <c r="S704" s="3117"/>
      <c r="T704" s="3117"/>
      <c r="U704" s="3117"/>
      <c r="V704" s="3117"/>
      <c r="W704" s="3117"/>
      <c r="X704" s="3117"/>
      <c r="Y704" s="3117"/>
      <c r="Z704" s="3117"/>
    </row>
    <row r="705" spans="1:26" ht="12" customHeight="1" x14ac:dyDescent="0.25">
      <c r="A705" s="1688"/>
      <c r="B705" s="1688"/>
      <c r="C705" s="1688"/>
      <c r="D705" s="1688"/>
      <c r="E705" s="1688"/>
      <c r="F705" s="1688"/>
      <c r="G705" s="1688"/>
      <c r="H705" s="1688"/>
      <c r="I705" s="1688"/>
      <c r="J705" s="1688"/>
      <c r="K705" s="1688"/>
      <c r="L705" s="1688"/>
      <c r="M705" s="1688"/>
      <c r="N705" s="1688"/>
      <c r="O705" s="1688"/>
      <c r="P705" s="3117"/>
      <c r="Q705" s="3117"/>
      <c r="R705" s="3117"/>
      <c r="S705" s="3117"/>
      <c r="T705" s="3117"/>
      <c r="U705" s="3117"/>
      <c r="V705" s="3117"/>
      <c r="W705" s="3117"/>
      <c r="X705" s="3117"/>
      <c r="Y705" s="3117"/>
      <c r="Z705" s="3117"/>
    </row>
    <row r="706" spans="1:26" ht="12" customHeight="1" x14ac:dyDescent="0.25">
      <c r="A706" s="1688"/>
      <c r="B706" s="1688"/>
      <c r="C706" s="1688"/>
      <c r="D706" s="1688"/>
      <c r="E706" s="1688"/>
      <c r="F706" s="1688"/>
      <c r="G706" s="1688"/>
      <c r="H706" s="1688"/>
      <c r="I706" s="1688"/>
      <c r="J706" s="1688"/>
      <c r="K706" s="1688"/>
      <c r="L706" s="1688"/>
      <c r="M706" s="1688"/>
      <c r="N706" s="1688"/>
      <c r="O706" s="1688"/>
      <c r="P706" s="3117"/>
      <c r="Q706" s="3117"/>
      <c r="R706" s="3117"/>
      <c r="S706" s="3117"/>
      <c r="T706" s="3117"/>
      <c r="U706" s="3117"/>
      <c r="V706" s="3117"/>
      <c r="W706" s="3117"/>
      <c r="X706" s="3117"/>
      <c r="Y706" s="3117"/>
      <c r="Z706" s="3117"/>
    </row>
    <row r="707" spans="1:26" ht="12" customHeight="1" x14ac:dyDescent="0.25">
      <c r="A707" s="1688"/>
      <c r="B707" s="1688"/>
      <c r="C707" s="1688"/>
      <c r="D707" s="1688"/>
      <c r="E707" s="1688"/>
      <c r="F707" s="1688"/>
      <c r="G707" s="1688"/>
      <c r="H707" s="1688"/>
      <c r="I707" s="1688"/>
      <c r="J707" s="1688"/>
      <c r="K707" s="1688"/>
      <c r="L707" s="1688"/>
      <c r="M707" s="1688"/>
      <c r="N707" s="1688"/>
      <c r="O707" s="1688"/>
      <c r="P707" s="3117"/>
      <c r="Q707" s="3117"/>
      <c r="R707" s="3117"/>
      <c r="S707" s="3117"/>
      <c r="T707" s="3117"/>
      <c r="U707" s="3117"/>
      <c r="V707" s="3117"/>
      <c r="W707" s="3117"/>
      <c r="X707" s="3117"/>
      <c r="Y707" s="3117"/>
      <c r="Z707" s="3117"/>
    </row>
    <row r="708" spans="1:26" ht="12" customHeight="1" x14ac:dyDescent="0.25">
      <c r="A708" s="1688"/>
      <c r="B708" s="1688"/>
      <c r="C708" s="1688"/>
      <c r="D708" s="1688"/>
      <c r="E708" s="1688"/>
      <c r="F708" s="1688"/>
      <c r="G708" s="1688"/>
      <c r="H708" s="1688"/>
      <c r="I708" s="1688"/>
      <c r="J708" s="1688"/>
      <c r="K708" s="1688"/>
      <c r="L708" s="1688"/>
      <c r="M708" s="1688"/>
      <c r="N708" s="1688"/>
      <c r="O708" s="1688"/>
      <c r="P708" s="3117"/>
      <c r="Q708" s="3117"/>
      <c r="R708" s="3117"/>
      <c r="S708" s="3117"/>
      <c r="T708" s="3117"/>
      <c r="U708" s="3117"/>
      <c r="V708" s="3117"/>
      <c r="W708" s="3117"/>
      <c r="X708" s="3117"/>
      <c r="Y708" s="3117"/>
      <c r="Z708" s="3117"/>
    </row>
    <row r="709" spans="1:26" ht="12" customHeight="1" x14ac:dyDescent="0.25">
      <c r="A709" s="1688"/>
      <c r="B709" s="1688"/>
      <c r="C709" s="1688"/>
      <c r="D709" s="1688"/>
      <c r="E709" s="1688"/>
      <c r="F709" s="1688"/>
      <c r="G709" s="1688"/>
      <c r="H709" s="1688"/>
      <c r="I709" s="1688"/>
      <c r="J709" s="1688"/>
      <c r="K709" s="1688"/>
      <c r="L709" s="1688"/>
      <c r="M709" s="1688"/>
      <c r="N709" s="1688"/>
      <c r="O709" s="1688"/>
      <c r="P709" s="3117"/>
      <c r="Q709" s="3117"/>
      <c r="R709" s="3117"/>
      <c r="S709" s="3117"/>
      <c r="T709" s="3117"/>
      <c r="U709" s="3117"/>
      <c r="V709" s="3117"/>
      <c r="W709" s="3117"/>
      <c r="X709" s="3117"/>
      <c r="Y709" s="3117"/>
      <c r="Z709" s="3117"/>
    </row>
    <row r="710" spans="1:26" ht="12" customHeight="1" x14ac:dyDescent="0.25">
      <c r="A710" s="1688"/>
      <c r="B710" s="1688"/>
      <c r="C710" s="1688"/>
      <c r="D710" s="1688"/>
      <c r="E710" s="1688"/>
      <c r="F710" s="1688"/>
      <c r="G710" s="1688"/>
      <c r="H710" s="1688"/>
      <c r="I710" s="1688"/>
      <c r="J710" s="1688"/>
      <c r="K710" s="1688"/>
      <c r="L710" s="1688"/>
      <c r="M710" s="1688"/>
      <c r="N710" s="1688"/>
      <c r="O710" s="1688"/>
      <c r="P710" s="3117"/>
      <c r="Q710" s="3117"/>
      <c r="R710" s="3117"/>
      <c r="S710" s="3117"/>
      <c r="T710" s="3117"/>
      <c r="U710" s="3117"/>
      <c r="V710" s="3117"/>
      <c r="W710" s="3117"/>
      <c r="X710" s="3117"/>
      <c r="Y710" s="3117"/>
      <c r="Z710" s="3117"/>
    </row>
    <row r="711" spans="1:26" ht="12" customHeight="1" x14ac:dyDescent="0.25">
      <c r="A711" s="1688"/>
      <c r="B711" s="1688"/>
      <c r="C711" s="1688"/>
      <c r="D711" s="1688"/>
      <c r="E711" s="1688"/>
      <c r="F711" s="1688"/>
      <c r="G711" s="1688"/>
      <c r="H711" s="1688"/>
      <c r="I711" s="1688"/>
      <c r="J711" s="1688"/>
      <c r="K711" s="1688"/>
      <c r="L711" s="1688"/>
      <c r="M711" s="1688"/>
      <c r="N711" s="1688"/>
      <c r="O711" s="1688"/>
      <c r="P711" s="3117"/>
      <c r="Q711" s="3117"/>
      <c r="R711" s="3117"/>
      <c r="S711" s="3117"/>
      <c r="T711" s="3117"/>
      <c r="U711" s="3117"/>
      <c r="V711" s="3117"/>
      <c r="W711" s="3117"/>
      <c r="X711" s="3117"/>
      <c r="Y711" s="3117"/>
      <c r="Z711" s="3117"/>
    </row>
    <row r="712" spans="1:26" ht="12" customHeight="1" x14ac:dyDescent="0.25">
      <c r="A712" s="1688"/>
      <c r="B712" s="1688"/>
      <c r="C712" s="1688"/>
      <c r="D712" s="1688"/>
      <c r="E712" s="1688"/>
      <c r="F712" s="1688"/>
      <c r="G712" s="1688"/>
      <c r="H712" s="1688"/>
      <c r="I712" s="1688"/>
      <c r="J712" s="1688"/>
      <c r="K712" s="1688"/>
      <c r="L712" s="1688"/>
      <c r="M712" s="1688"/>
      <c r="N712" s="1688"/>
      <c r="O712" s="1688"/>
      <c r="P712" s="3117"/>
      <c r="Q712" s="3117"/>
      <c r="R712" s="3117"/>
      <c r="S712" s="3117"/>
      <c r="T712" s="3117"/>
      <c r="U712" s="3117"/>
      <c r="V712" s="3117"/>
      <c r="W712" s="3117"/>
      <c r="X712" s="3117"/>
      <c r="Y712" s="3117"/>
      <c r="Z712" s="3117"/>
    </row>
    <row r="713" spans="1:26" ht="12" customHeight="1" x14ac:dyDescent="0.25">
      <c r="A713" s="1688"/>
      <c r="B713" s="1688"/>
      <c r="C713" s="1688"/>
      <c r="D713" s="1688"/>
      <c r="E713" s="1688"/>
      <c r="F713" s="1688"/>
      <c r="G713" s="1688"/>
      <c r="H713" s="1688"/>
      <c r="I713" s="1688"/>
      <c r="J713" s="1688"/>
      <c r="K713" s="1688"/>
      <c r="L713" s="1688"/>
      <c r="M713" s="1688"/>
      <c r="N713" s="1688"/>
      <c r="O713" s="1688"/>
      <c r="P713" s="3117"/>
      <c r="Q713" s="3117"/>
      <c r="R713" s="3117"/>
      <c r="S713" s="3117"/>
      <c r="T713" s="3117"/>
      <c r="U713" s="3117"/>
      <c r="V713" s="3117"/>
      <c r="W713" s="3117"/>
      <c r="X713" s="3117"/>
      <c r="Y713" s="3117"/>
      <c r="Z713" s="3117"/>
    </row>
    <row r="714" spans="1:26" ht="12" customHeight="1" x14ac:dyDescent="0.25">
      <c r="A714" s="1688"/>
      <c r="B714" s="1688"/>
      <c r="C714" s="1688"/>
      <c r="D714" s="1688"/>
      <c r="E714" s="1688"/>
      <c r="F714" s="1688"/>
      <c r="G714" s="1688"/>
      <c r="H714" s="1688"/>
      <c r="I714" s="1688"/>
      <c r="J714" s="1688"/>
      <c r="K714" s="1688"/>
      <c r="L714" s="1688"/>
      <c r="M714" s="1688"/>
      <c r="N714" s="1688"/>
      <c r="O714" s="1688"/>
      <c r="P714" s="3117"/>
      <c r="Q714" s="3117"/>
      <c r="R714" s="3117"/>
      <c r="S714" s="3117"/>
      <c r="T714" s="3117"/>
      <c r="U714" s="3117"/>
      <c r="V714" s="3117"/>
      <c r="W714" s="3117"/>
      <c r="X714" s="3117"/>
      <c r="Y714" s="3117"/>
      <c r="Z714" s="3117"/>
    </row>
    <row r="715" spans="1:26" ht="12" customHeight="1" x14ac:dyDescent="0.25">
      <c r="A715" s="1688"/>
      <c r="B715" s="1688"/>
      <c r="C715" s="1688"/>
      <c r="D715" s="1688"/>
      <c r="E715" s="1688"/>
      <c r="F715" s="1688"/>
      <c r="G715" s="1688"/>
      <c r="H715" s="1688"/>
      <c r="I715" s="1688"/>
      <c r="J715" s="1688"/>
      <c r="K715" s="1688"/>
      <c r="L715" s="1688"/>
      <c r="M715" s="1688"/>
      <c r="N715" s="1688"/>
      <c r="O715" s="1688"/>
      <c r="P715" s="3117"/>
      <c r="Q715" s="3117"/>
      <c r="R715" s="3117"/>
      <c r="S715" s="3117"/>
      <c r="T715" s="3117"/>
      <c r="U715" s="3117"/>
      <c r="V715" s="3117"/>
      <c r="W715" s="3117"/>
      <c r="X715" s="3117"/>
      <c r="Y715" s="3117"/>
      <c r="Z715" s="3117"/>
    </row>
    <row r="716" spans="1:26" ht="12" customHeight="1" x14ac:dyDescent="0.25">
      <c r="A716" s="1688"/>
      <c r="B716" s="1688"/>
      <c r="C716" s="1688"/>
      <c r="D716" s="1688"/>
      <c r="E716" s="1688"/>
      <c r="F716" s="1688"/>
      <c r="G716" s="1688"/>
      <c r="H716" s="1688"/>
      <c r="I716" s="1688"/>
      <c r="J716" s="1688"/>
      <c r="K716" s="1688"/>
      <c r="L716" s="1688"/>
      <c r="M716" s="1688"/>
      <c r="N716" s="1688"/>
      <c r="O716" s="1688"/>
      <c r="P716" s="3117"/>
      <c r="Q716" s="3117"/>
      <c r="R716" s="3117"/>
      <c r="S716" s="3117"/>
      <c r="T716" s="3117"/>
      <c r="U716" s="3117"/>
      <c r="V716" s="3117"/>
      <c r="W716" s="3117"/>
      <c r="X716" s="3117"/>
      <c r="Y716" s="3117"/>
      <c r="Z716" s="3117"/>
    </row>
    <row r="717" spans="1:26" ht="12" customHeight="1" x14ac:dyDescent="0.25">
      <c r="A717" s="1688"/>
      <c r="B717" s="1688"/>
      <c r="C717" s="1688"/>
      <c r="D717" s="1688"/>
      <c r="E717" s="1688"/>
      <c r="F717" s="1688"/>
      <c r="G717" s="1688"/>
      <c r="H717" s="1688"/>
      <c r="I717" s="1688"/>
      <c r="J717" s="1688"/>
      <c r="K717" s="1688"/>
      <c r="L717" s="1688"/>
      <c r="M717" s="1688"/>
      <c r="N717" s="1688"/>
      <c r="O717" s="1688"/>
      <c r="P717" s="3117"/>
      <c r="Q717" s="3117"/>
      <c r="R717" s="3117"/>
      <c r="S717" s="3117"/>
      <c r="T717" s="3117"/>
      <c r="U717" s="3117"/>
      <c r="V717" s="3117"/>
      <c r="W717" s="3117"/>
      <c r="X717" s="3117"/>
      <c r="Y717" s="3117"/>
      <c r="Z717" s="3117"/>
    </row>
    <row r="718" spans="1:26" ht="12" customHeight="1" x14ac:dyDescent="0.25">
      <c r="A718" s="1688"/>
      <c r="B718" s="1688"/>
      <c r="C718" s="1688"/>
      <c r="D718" s="1688"/>
      <c r="E718" s="1688"/>
      <c r="F718" s="1688"/>
      <c r="G718" s="1688"/>
      <c r="H718" s="1688"/>
      <c r="I718" s="1688"/>
      <c r="J718" s="1688"/>
      <c r="K718" s="1688"/>
      <c r="L718" s="1688"/>
      <c r="M718" s="1688"/>
      <c r="N718" s="1688"/>
      <c r="O718" s="1688"/>
      <c r="P718" s="3117"/>
      <c r="Q718" s="3117"/>
      <c r="R718" s="3117"/>
      <c r="S718" s="3117"/>
      <c r="T718" s="3117"/>
      <c r="U718" s="3117"/>
      <c r="V718" s="3117"/>
      <c r="W718" s="3117"/>
      <c r="X718" s="3117"/>
      <c r="Y718" s="3117"/>
      <c r="Z718" s="3117"/>
    </row>
    <row r="719" spans="1:26" ht="12" customHeight="1" x14ac:dyDescent="0.25">
      <c r="A719" s="1688"/>
      <c r="B719" s="1688"/>
      <c r="C719" s="1688"/>
      <c r="D719" s="1688"/>
      <c r="E719" s="1688"/>
      <c r="F719" s="1688"/>
      <c r="G719" s="1688"/>
      <c r="H719" s="1688"/>
      <c r="I719" s="1688"/>
      <c r="J719" s="1688"/>
      <c r="K719" s="1688"/>
      <c r="L719" s="1688"/>
      <c r="M719" s="1688"/>
      <c r="N719" s="1688"/>
      <c r="O719" s="1688"/>
      <c r="P719" s="3117"/>
      <c r="Q719" s="3117"/>
      <c r="R719" s="3117"/>
      <c r="S719" s="3117"/>
      <c r="T719" s="3117"/>
      <c r="U719" s="3117"/>
      <c r="V719" s="3117"/>
      <c r="W719" s="3117"/>
      <c r="X719" s="3117"/>
      <c r="Y719" s="3117"/>
      <c r="Z719" s="3117"/>
    </row>
    <row r="720" spans="1:26" ht="12" customHeight="1" x14ac:dyDescent="0.25">
      <c r="A720" s="1688"/>
      <c r="B720" s="1688"/>
      <c r="C720" s="1688"/>
      <c r="D720" s="1688"/>
      <c r="E720" s="1688"/>
      <c r="F720" s="1688"/>
      <c r="G720" s="1688"/>
      <c r="H720" s="1688"/>
      <c r="I720" s="1688"/>
      <c r="J720" s="1688"/>
      <c r="K720" s="1688"/>
      <c r="L720" s="1688"/>
      <c r="M720" s="1688"/>
      <c r="N720" s="1688"/>
      <c r="O720" s="1688"/>
      <c r="P720" s="3117"/>
      <c r="Q720" s="3117"/>
      <c r="R720" s="3117"/>
      <c r="S720" s="3117"/>
      <c r="T720" s="3117"/>
      <c r="U720" s="3117"/>
      <c r="V720" s="3117"/>
      <c r="W720" s="3117"/>
      <c r="X720" s="3117"/>
      <c r="Y720" s="3117"/>
      <c r="Z720" s="3117"/>
    </row>
    <row r="721" spans="1:26" ht="12" customHeight="1" x14ac:dyDescent="0.25">
      <c r="A721" s="1688"/>
      <c r="B721" s="1688"/>
      <c r="C721" s="1688"/>
      <c r="D721" s="1688"/>
      <c r="E721" s="1688"/>
      <c r="F721" s="1688"/>
      <c r="G721" s="1688"/>
      <c r="H721" s="1688"/>
      <c r="I721" s="1688"/>
      <c r="J721" s="1688"/>
      <c r="K721" s="1688"/>
      <c r="L721" s="1688"/>
      <c r="M721" s="1688"/>
      <c r="N721" s="1688"/>
      <c r="O721" s="1688"/>
      <c r="P721" s="3117"/>
      <c r="Q721" s="3117"/>
      <c r="R721" s="3117"/>
      <c r="S721" s="3117"/>
      <c r="T721" s="3117"/>
      <c r="U721" s="3117"/>
      <c r="V721" s="3117"/>
      <c r="W721" s="3117"/>
      <c r="X721" s="3117"/>
      <c r="Y721" s="3117"/>
      <c r="Z721" s="3117"/>
    </row>
    <row r="722" spans="1:26" ht="12" customHeight="1" x14ac:dyDescent="0.25">
      <c r="A722" s="1688"/>
      <c r="B722" s="1688"/>
      <c r="C722" s="1688"/>
      <c r="D722" s="1688"/>
      <c r="E722" s="1688"/>
      <c r="F722" s="1688"/>
      <c r="G722" s="1688"/>
      <c r="H722" s="1688"/>
      <c r="I722" s="1688"/>
      <c r="J722" s="1688"/>
      <c r="K722" s="1688"/>
      <c r="L722" s="1688"/>
      <c r="M722" s="1688"/>
      <c r="N722" s="1688"/>
      <c r="O722" s="1688"/>
      <c r="P722" s="3117"/>
      <c r="Q722" s="3117"/>
      <c r="R722" s="3117"/>
      <c r="S722" s="3117"/>
      <c r="T722" s="3117"/>
      <c r="U722" s="3117"/>
      <c r="V722" s="3117"/>
      <c r="W722" s="3117"/>
      <c r="X722" s="3117"/>
      <c r="Y722" s="3117"/>
      <c r="Z722" s="3117"/>
    </row>
    <row r="723" spans="1:26" ht="12" customHeight="1" x14ac:dyDescent="0.25">
      <c r="A723" s="1688"/>
      <c r="B723" s="1688"/>
      <c r="C723" s="1688"/>
      <c r="D723" s="1688"/>
      <c r="E723" s="1688"/>
      <c r="F723" s="1688"/>
      <c r="G723" s="1688"/>
      <c r="H723" s="1688"/>
      <c r="I723" s="1688"/>
      <c r="J723" s="1688"/>
      <c r="K723" s="1688"/>
      <c r="L723" s="1688"/>
      <c r="M723" s="1688"/>
      <c r="N723" s="1688"/>
      <c r="O723" s="1688"/>
      <c r="P723" s="3117"/>
      <c r="Q723" s="3117"/>
      <c r="R723" s="3117"/>
      <c r="S723" s="3117"/>
      <c r="T723" s="3117"/>
      <c r="U723" s="3117"/>
      <c r="V723" s="3117"/>
      <c r="W723" s="3117"/>
      <c r="X723" s="3117"/>
      <c r="Y723" s="3117"/>
      <c r="Z723" s="3117"/>
    </row>
    <row r="724" spans="1:26" ht="12" customHeight="1" x14ac:dyDescent="0.25">
      <c r="A724" s="1688"/>
      <c r="B724" s="1688"/>
      <c r="C724" s="1688"/>
      <c r="D724" s="1688"/>
      <c r="E724" s="1688"/>
      <c r="F724" s="1688"/>
      <c r="G724" s="1688"/>
      <c r="H724" s="1688"/>
      <c r="I724" s="1688"/>
      <c r="J724" s="1688"/>
      <c r="K724" s="1688"/>
      <c r="L724" s="1688"/>
      <c r="M724" s="1688"/>
      <c r="N724" s="1688"/>
      <c r="O724" s="1688"/>
      <c r="P724" s="3117"/>
      <c r="Q724" s="3117"/>
      <c r="R724" s="3117"/>
      <c r="S724" s="3117"/>
      <c r="T724" s="3117"/>
      <c r="U724" s="3117"/>
      <c r="V724" s="3117"/>
      <c r="W724" s="3117"/>
      <c r="X724" s="3117"/>
      <c r="Y724" s="3117"/>
      <c r="Z724" s="3117"/>
    </row>
    <row r="725" spans="1:26" ht="12" customHeight="1" x14ac:dyDescent="0.25">
      <c r="A725" s="1688"/>
      <c r="B725" s="1688"/>
      <c r="C725" s="1688"/>
      <c r="D725" s="1688"/>
      <c r="E725" s="1688"/>
      <c r="F725" s="1688"/>
      <c r="G725" s="1688"/>
      <c r="H725" s="1688"/>
      <c r="I725" s="1688"/>
      <c r="J725" s="1688"/>
      <c r="K725" s="1688"/>
      <c r="L725" s="1688"/>
      <c r="M725" s="1688"/>
      <c r="N725" s="1688"/>
      <c r="O725" s="1688"/>
      <c r="P725" s="3117"/>
      <c r="Q725" s="3117"/>
      <c r="R725" s="3117"/>
      <c r="S725" s="3117"/>
      <c r="T725" s="3117"/>
      <c r="U725" s="3117"/>
      <c r="V725" s="3117"/>
      <c r="W725" s="3117"/>
      <c r="X725" s="3117"/>
      <c r="Y725" s="3117"/>
      <c r="Z725" s="3117"/>
    </row>
    <row r="726" spans="1:26" ht="12" customHeight="1" x14ac:dyDescent="0.25">
      <c r="A726" s="1688"/>
      <c r="B726" s="1688"/>
      <c r="C726" s="1688"/>
      <c r="D726" s="1688"/>
      <c r="E726" s="1688"/>
      <c r="F726" s="1688"/>
      <c r="G726" s="1688"/>
      <c r="H726" s="1688"/>
      <c r="I726" s="1688"/>
      <c r="J726" s="1688"/>
      <c r="K726" s="1688"/>
      <c r="L726" s="1688"/>
      <c r="M726" s="1688"/>
      <c r="N726" s="1688"/>
      <c r="O726" s="1688"/>
      <c r="P726" s="3117"/>
      <c r="Q726" s="3117"/>
      <c r="R726" s="3117"/>
      <c r="S726" s="3117"/>
      <c r="T726" s="3117"/>
      <c r="U726" s="3117"/>
      <c r="V726" s="3117"/>
      <c r="W726" s="3117"/>
      <c r="X726" s="3117"/>
      <c r="Y726" s="3117"/>
      <c r="Z726" s="3117"/>
    </row>
    <row r="727" spans="1:26" ht="12" customHeight="1" x14ac:dyDescent="0.25">
      <c r="A727" s="1688"/>
      <c r="B727" s="1688"/>
      <c r="C727" s="1688"/>
      <c r="D727" s="1688"/>
      <c r="E727" s="1688"/>
      <c r="F727" s="1688"/>
      <c r="G727" s="1688"/>
      <c r="H727" s="1688"/>
      <c r="I727" s="1688"/>
      <c r="J727" s="1688"/>
      <c r="K727" s="1688"/>
      <c r="L727" s="1688"/>
      <c r="M727" s="1688"/>
      <c r="N727" s="1688"/>
      <c r="O727" s="1688"/>
      <c r="P727" s="3117"/>
      <c r="Q727" s="3117"/>
      <c r="R727" s="3117"/>
      <c r="S727" s="3117"/>
      <c r="T727" s="3117"/>
      <c r="U727" s="3117"/>
      <c r="V727" s="3117"/>
      <c r="W727" s="3117"/>
      <c r="X727" s="3117"/>
      <c r="Y727" s="3117"/>
      <c r="Z727" s="3117"/>
    </row>
    <row r="728" spans="1:26" ht="12" customHeight="1" x14ac:dyDescent="0.25">
      <c r="A728" s="1688"/>
      <c r="B728" s="1688"/>
      <c r="C728" s="1688"/>
      <c r="D728" s="1688"/>
      <c r="E728" s="1688"/>
      <c r="F728" s="1688"/>
      <c r="G728" s="1688"/>
      <c r="H728" s="1688"/>
      <c r="I728" s="1688"/>
      <c r="J728" s="1688"/>
      <c r="K728" s="1688"/>
      <c r="L728" s="1688"/>
      <c r="M728" s="1688"/>
      <c r="N728" s="1688"/>
      <c r="O728" s="1688"/>
      <c r="P728" s="3117"/>
      <c r="Q728" s="3117"/>
      <c r="R728" s="3117"/>
      <c r="S728" s="3117"/>
      <c r="T728" s="3117"/>
      <c r="U728" s="3117"/>
      <c r="V728" s="3117"/>
      <c r="W728" s="3117"/>
      <c r="X728" s="3117"/>
      <c r="Y728" s="3117"/>
      <c r="Z728" s="3117"/>
    </row>
    <row r="729" spans="1:26" ht="12" customHeight="1" x14ac:dyDescent="0.25">
      <c r="A729" s="1688"/>
      <c r="B729" s="1688"/>
      <c r="C729" s="1688"/>
      <c r="D729" s="1688"/>
      <c r="E729" s="1688"/>
      <c r="F729" s="1688"/>
      <c r="G729" s="1688"/>
      <c r="H729" s="1688"/>
      <c r="I729" s="1688"/>
      <c r="J729" s="1688"/>
      <c r="K729" s="1688"/>
      <c r="L729" s="1688"/>
      <c r="M729" s="1688"/>
      <c r="N729" s="1688"/>
      <c r="O729" s="1688"/>
      <c r="P729" s="3117"/>
      <c r="Q729" s="3117"/>
      <c r="R729" s="3117"/>
      <c r="S729" s="3117"/>
      <c r="T729" s="3117"/>
      <c r="U729" s="3117"/>
      <c r="V729" s="3117"/>
      <c r="W729" s="3117"/>
      <c r="X729" s="3117"/>
      <c r="Y729" s="3117"/>
      <c r="Z729" s="3117"/>
    </row>
    <row r="730" spans="1:26" ht="12" customHeight="1" x14ac:dyDescent="0.25">
      <c r="A730" s="1688"/>
      <c r="B730" s="1688"/>
      <c r="C730" s="1688"/>
      <c r="D730" s="1688"/>
      <c r="E730" s="1688"/>
      <c r="F730" s="1688"/>
      <c r="G730" s="1688"/>
      <c r="H730" s="1688"/>
      <c r="I730" s="1688"/>
      <c r="J730" s="1688"/>
      <c r="K730" s="1688"/>
      <c r="L730" s="1688"/>
      <c r="M730" s="1688"/>
      <c r="N730" s="1688"/>
      <c r="O730" s="1688"/>
      <c r="P730" s="3117"/>
      <c r="Q730" s="3117"/>
      <c r="R730" s="3117"/>
      <c r="S730" s="3117"/>
      <c r="T730" s="3117"/>
      <c r="U730" s="3117"/>
      <c r="V730" s="3117"/>
      <c r="W730" s="3117"/>
      <c r="X730" s="3117"/>
      <c r="Y730" s="3117"/>
      <c r="Z730" s="3117"/>
    </row>
    <row r="731" spans="1:26" ht="12" customHeight="1" x14ac:dyDescent="0.25">
      <c r="A731" s="1688"/>
      <c r="B731" s="1688"/>
      <c r="C731" s="1688"/>
      <c r="D731" s="1688"/>
      <c r="E731" s="1688"/>
      <c r="F731" s="1688"/>
      <c r="G731" s="1688"/>
      <c r="H731" s="1688"/>
      <c r="I731" s="1688"/>
      <c r="J731" s="1688"/>
      <c r="K731" s="1688"/>
      <c r="L731" s="1688"/>
      <c r="M731" s="1688"/>
      <c r="N731" s="1688"/>
      <c r="O731" s="1688"/>
      <c r="P731" s="3117"/>
      <c r="Q731" s="3117"/>
      <c r="R731" s="3117"/>
      <c r="S731" s="3117"/>
      <c r="T731" s="3117"/>
      <c r="U731" s="3117"/>
      <c r="V731" s="3117"/>
      <c r="W731" s="3117"/>
      <c r="X731" s="3117"/>
      <c r="Y731" s="3117"/>
      <c r="Z731" s="3117"/>
    </row>
    <row r="732" spans="1:26" ht="12" customHeight="1" x14ac:dyDescent="0.25">
      <c r="A732" s="1688"/>
      <c r="B732" s="1688"/>
      <c r="C732" s="1688"/>
      <c r="D732" s="1688"/>
      <c r="E732" s="1688"/>
      <c r="F732" s="1688"/>
      <c r="G732" s="1688"/>
      <c r="H732" s="1688"/>
      <c r="I732" s="1688"/>
      <c r="J732" s="1688"/>
      <c r="K732" s="1688"/>
      <c r="L732" s="1688"/>
      <c r="M732" s="1688"/>
      <c r="N732" s="1688"/>
      <c r="O732" s="1688"/>
      <c r="P732" s="3117"/>
      <c r="Q732" s="3117"/>
      <c r="R732" s="3117"/>
      <c r="S732" s="3117"/>
      <c r="T732" s="3117"/>
      <c r="U732" s="3117"/>
      <c r="V732" s="3117"/>
      <c r="W732" s="3117"/>
      <c r="X732" s="3117"/>
      <c r="Y732" s="3117"/>
      <c r="Z732" s="3117"/>
    </row>
    <row r="733" spans="1:26" ht="12" customHeight="1" x14ac:dyDescent="0.25">
      <c r="A733" s="1688"/>
      <c r="B733" s="1688"/>
      <c r="C733" s="1688"/>
      <c r="D733" s="1688"/>
      <c r="E733" s="1688"/>
      <c r="F733" s="1688"/>
      <c r="G733" s="1688"/>
      <c r="H733" s="1688"/>
      <c r="I733" s="1688"/>
      <c r="J733" s="1688"/>
      <c r="K733" s="1688"/>
      <c r="L733" s="1688"/>
      <c r="M733" s="1688"/>
      <c r="N733" s="1688"/>
      <c r="O733" s="1688"/>
      <c r="P733" s="3117"/>
      <c r="Q733" s="3117"/>
      <c r="R733" s="3117"/>
      <c r="S733" s="3117"/>
      <c r="T733" s="3117"/>
      <c r="U733" s="3117"/>
      <c r="V733" s="3117"/>
      <c r="W733" s="3117"/>
      <c r="X733" s="3117"/>
      <c r="Y733" s="3117"/>
      <c r="Z733" s="3117"/>
    </row>
    <row r="734" spans="1:26" ht="12" customHeight="1" x14ac:dyDescent="0.25">
      <c r="A734" s="1688"/>
      <c r="B734" s="1688"/>
      <c r="C734" s="1688"/>
      <c r="D734" s="1688"/>
      <c r="E734" s="1688"/>
      <c r="F734" s="1688"/>
      <c r="G734" s="1688"/>
      <c r="H734" s="1688"/>
      <c r="I734" s="1688"/>
      <c r="J734" s="1688"/>
      <c r="K734" s="1688"/>
      <c r="L734" s="1688"/>
      <c r="M734" s="1688"/>
      <c r="N734" s="1688"/>
      <c r="O734" s="1688"/>
      <c r="P734" s="3117"/>
      <c r="Q734" s="3117"/>
      <c r="R734" s="3117"/>
      <c r="S734" s="3117"/>
      <c r="T734" s="3117"/>
      <c r="U734" s="3117"/>
      <c r="V734" s="3117"/>
      <c r="W734" s="3117"/>
      <c r="X734" s="3117"/>
      <c r="Y734" s="3117"/>
      <c r="Z734" s="3117"/>
    </row>
    <row r="735" spans="1:26" ht="12" customHeight="1" x14ac:dyDescent="0.25">
      <c r="A735" s="1688"/>
      <c r="B735" s="1688"/>
      <c r="C735" s="1688"/>
      <c r="D735" s="1688"/>
      <c r="E735" s="1688"/>
      <c r="F735" s="1688"/>
      <c r="G735" s="1688"/>
      <c r="H735" s="1688"/>
      <c r="I735" s="1688"/>
      <c r="J735" s="1688"/>
      <c r="K735" s="1688"/>
      <c r="L735" s="1688"/>
      <c r="M735" s="1688"/>
      <c r="N735" s="1688"/>
      <c r="O735" s="1688"/>
      <c r="P735" s="3117"/>
      <c r="Q735" s="3117"/>
      <c r="R735" s="3117"/>
      <c r="S735" s="3117"/>
      <c r="T735" s="3117"/>
      <c r="U735" s="3117"/>
      <c r="V735" s="3117"/>
      <c r="W735" s="3117"/>
      <c r="X735" s="3117"/>
      <c r="Y735" s="3117"/>
      <c r="Z735" s="3117"/>
    </row>
    <row r="736" spans="1:26" ht="12" customHeight="1" x14ac:dyDescent="0.25">
      <c r="A736" s="1688"/>
      <c r="B736" s="1688"/>
      <c r="C736" s="1688"/>
      <c r="D736" s="1688"/>
      <c r="E736" s="1688"/>
      <c r="F736" s="1688"/>
      <c r="G736" s="1688"/>
      <c r="H736" s="1688"/>
      <c r="I736" s="1688"/>
      <c r="J736" s="1688"/>
      <c r="K736" s="1688"/>
      <c r="L736" s="1688"/>
      <c r="M736" s="1688"/>
      <c r="N736" s="1688"/>
      <c r="O736" s="1688"/>
      <c r="P736" s="3117"/>
      <c r="Q736" s="3117"/>
      <c r="R736" s="3117"/>
      <c r="S736" s="3117"/>
      <c r="T736" s="3117"/>
      <c r="U736" s="3117"/>
      <c r="V736" s="3117"/>
      <c r="W736" s="3117"/>
      <c r="X736" s="3117"/>
      <c r="Y736" s="3117"/>
      <c r="Z736" s="3117"/>
    </row>
    <row r="737" spans="1:26" ht="12" customHeight="1" x14ac:dyDescent="0.25">
      <c r="A737" s="1688"/>
      <c r="B737" s="1688"/>
      <c r="C737" s="1688"/>
      <c r="D737" s="1688"/>
      <c r="E737" s="1688"/>
      <c r="F737" s="1688"/>
      <c r="G737" s="1688"/>
      <c r="H737" s="1688"/>
      <c r="I737" s="1688"/>
      <c r="J737" s="1688"/>
      <c r="K737" s="1688"/>
      <c r="L737" s="1688"/>
      <c r="M737" s="1688"/>
      <c r="N737" s="1688"/>
      <c r="O737" s="1688"/>
      <c r="P737" s="3117"/>
      <c r="Q737" s="3117"/>
      <c r="R737" s="3117"/>
      <c r="S737" s="3117"/>
      <c r="T737" s="3117"/>
      <c r="U737" s="3117"/>
      <c r="V737" s="3117"/>
      <c r="W737" s="3117"/>
      <c r="X737" s="3117"/>
      <c r="Y737" s="3117"/>
      <c r="Z737" s="3117"/>
    </row>
    <row r="738" spans="1:26" ht="12" customHeight="1" x14ac:dyDescent="0.25">
      <c r="A738" s="1688"/>
      <c r="B738" s="1688"/>
      <c r="C738" s="1688"/>
      <c r="D738" s="1688"/>
      <c r="E738" s="1688"/>
      <c r="F738" s="1688"/>
      <c r="G738" s="1688"/>
      <c r="H738" s="1688"/>
      <c r="I738" s="1688"/>
      <c r="J738" s="1688"/>
      <c r="K738" s="1688"/>
      <c r="L738" s="1688"/>
      <c r="M738" s="1688"/>
      <c r="N738" s="1688"/>
      <c r="O738" s="1688"/>
      <c r="P738" s="3117"/>
      <c r="Q738" s="3117"/>
      <c r="R738" s="3117"/>
      <c r="S738" s="3117"/>
      <c r="T738" s="3117"/>
      <c r="U738" s="3117"/>
      <c r="V738" s="3117"/>
      <c r="W738" s="3117"/>
      <c r="X738" s="3117"/>
      <c r="Y738" s="3117"/>
      <c r="Z738" s="3117"/>
    </row>
    <row r="739" spans="1:26" ht="12" customHeight="1" x14ac:dyDescent="0.25">
      <c r="A739" s="1688"/>
      <c r="B739" s="1688"/>
      <c r="C739" s="1688"/>
      <c r="D739" s="1688"/>
      <c r="E739" s="1688"/>
      <c r="F739" s="1688"/>
      <c r="G739" s="1688"/>
      <c r="H739" s="1688"/>
      <c r="I739" s="1688"/>
      <c r="J739" s="1688"/>
      <c r="K739" s="1688"/>
      <c r="L739" s="1688"/>
      <c r="M739" s="1688"/>
      <c r="N739" s="1688"/>
      <c r="O739" s="1688"/>
      <c r="P739" s="3117"/>
      <c r="Q739" s="3117"/>
      <c r="R739" s="3117"/>
      <c r="S739" s="3117"/>
      <c r="T739" s="3117"/>
      <c r="U739" s="3117"/>
      <c r="V739" s="3117"/>
      <c r="W739" s="3117"/>
      <c r="X739" s="3117"/>
      <c r="Y739" s="3117"/>
      <c r="Z739" s="3117"/>
    </row>
    <row r="740" spans="1:26" ht="12" customHeight="1" x14ac:dyDescent="0.25">
      <c r="A740" s="1688"/>
      <c r="B740" s="1688"/>
      <c r="C740" s="1688"/>
      <c r="D740" s="1688"/>
      <c r="E740" s="1688"/>
      <c r="F740" s="1688"/>
      <c r="G740" s="1688"/>
      <c r="H740" s="1688"/>
      <c r="I740" s="1688"/>
      <c r="J740" s="1688"/>
      <c r="K740" s="1688"/>
      <c r="L740" s="1688"/>
      <c r="M740" s="1688"/>
      <c r="N740" s="1688"/>
      <c r="O740" s="1688"/>
      <c r="P740" s="3117"/>
      <c r="Q740" s="3117"/>
      <c r="R740" s="3117"/>
      <c r="S740" s="3117"/>
      <c r="T740" s="3117"/>
      <c r="U740" s="3117"/>
      <c r="V740" s="3117"/>
      <c r="W740" s="3117"/>
      <c r="X740" s="3117"/>
      <c r="Y740" s="3117"/>
      <c r="Z740" s="3117"/>
    </row>
    <row r="741" spans="1:26" ht="12" customHeight="1" x14ac:dyDescent="0.25">
      <c r="A741" s="1688"/>
      <c r="B741" s="1688"/>
      <c r="C741" s="1688"/>
      <c r="D741" s="1688"/>
      <c r="E741" s="1688"/>
      <c r="F741" s="1688"/>
      <c r="G741" s="1688"/>
      <c r="H741" s="1688"/>
      <c r="I741" s="1688"/>
      <c r="J741" s="1688"/>
      <c r="K741" s="1688"/>
      <c r="L741" s="1688"/>
      <c r="M741" s="1688"/>
      <c r="N741" s="1688"/>
      <c r="O741" s="1688"/>
      <c r="P741" s="3117"/>
      <c r="Q741" s="3117"/>
      <c r="R741" s="3117"/>
      <c r="S741" s="3117"/>
      <c r="T741" s="3117"/>
      <c r="U741" s="3117"/>
      <c r="V741" s="3117"/>
      <c r="W741" s="3117"/>
      <c r="X741" s="3117"/>
      <c r="Y741" s="3117"/>
      <c r="Z741" s="3117"/>
    </row>
    <row r="742" spans="1:26" ht="12" customHeight="1" x14ac:dyDescent="0.25">
      <c r="A742" s="1688"/>
      <c r="B742" s="1688"/>
      <c r="C742" s="1688"/>
      <c r="D742" s="1688"/>
      <c r="E742" s="1688"/>
      <c r="F742" s="1688"/>
      <c r="G742" s="1688"/>
      <c r="H742" s="1688"/>
      <c r="I742" s="1688"/>
      <c r="J742" s="1688"/>
      <c r="K742" s="1688"/>
      <c r="L742" s="1688"/>
      <c r="M742" s="1688"/>
      <c r="N742" s="1688"/>
      <c r="O742" s="1688"/>
      <c r="P742" s="3117"/>
      <c r="Q742" s="3117"/>
      <c r="R742" s="3117"/>
      <c r="S742" s="3117"/>
      <c r="T742" s="3117"/>
      <c r="U742" s="3117"/>
      <c r="V742" s="3117"/>
      <c r="W742" s="3117"/>
      <c r="X742" s="3117"/>
      <c r="Y742" s="3117"/>
      <c r="Z742" s="3117"/>
    </row>
    <row r="743" spans="1:26" ht="12" customHeight="1" x14ac:dyDescent="0.25">
      <c r="A743" s="1688"/>
      <c r="B743" s="1688"/>
      <c r="C743" s="1688"/>
      <c r="D743" s="1688"/>
      <c r="E743" s="1688"/>
      <c r="F743" s="1688"/>
      <c r="G743" s="1688"/>
      <c r="H743" s="1688"/>
      <c r="I743" s="1688"/>
      <c r="J743" s="1688"/>
      <c r="K743" s="1688"/>
      <c r="L743" s="1688"/>
      <c r="M743" s="1688"/>
      <c r="N743" s="1688"/>
      <c r="O743" s="1688"/>
      <c r="P743" s="3117"/>
      <c r="Q743" s="3117"/>
      <c r="R743" s="3117"/>
      <c r="S743" s="3117"/>
      <c r="T743" s="3117"/>
      <c r="U743" s="3117"/>
      <c r="V743" s="3117"/>
      <c r="W743" s="3117"/>
      <c r="X743" s="3117"/>
      <c r="Y743" s="3117"/>
      <c r="Z743" s="3117"/>
    </row>
    <row r="744" spans="1:26" ht="12" customHeight="1" x14ac:dyDescent="0.25">
      <c r="A744" s="1688"/>
      <c r="B744" s="1688"/>
      <c r="C744" s="1688"/>
      <c r="D744" s="1688"/>
      <c r="E744" s="1688"/>
      <c r="F744" s="1688"/>
      <c r="G744" s="1688"/>
      <c r="H744" s="1688"/>
      <c r="I744" s="1688"/>
      <c r="J744" s="1688"/>
      <c r="K744" s="1688"/>
      <c r="L744" s="1688"/>
      <c r="M744" s="1688"/>
      <c r="N744" s="1688"/>
      <c r="O744" s="1688"/>
      <c r="P744" s="3117"/>
      <c r="Q744" s="3117"/>
      <c r="R744" s="3117"/>
      <c r="S744" s="3117"/>
      <c r="T744" s="3117"/>
      <c r="U744" s="3117"/>
      <c r="V744" s="3117"/>
      <c r="W744" s="3117"/>
      <c r="X744" s="3117"/>
      <c r="Y744" s="3117"/>
      <c r="Z744" s="3117"/>
    </row>
    <row r="745" spans="1:26" ht="12" customHeight="1" x14ac:dyDescent="0.25">
      <c r="A745" s="1688"/>
      <c r="B745" s="1688"/>
      <c r="C745" s="1688"/>
      <c r="D745" s="1688"/>
      <c r="E745" s="1688"/>
      <c r="F745" s="1688"/>
      <c r="G745" s="1688"/>
      <c r="H745" s="1688"/>
      <c r="I745" s="1688"/>
      <c r="J745" s="1688"/>
      <c r="K745" s="1688"/>
      <c r="L745" s="1688"/>
      <c r="M745" s="1688"/>
      <c r="N745" s="1688"/>
      <c r="O745" s="1688"/>
      <c r="P745" s="3117"/>
      <c r="Q745" s="3117"/>
      <c r="R745" s="3117"/>
      <c r="S745" s="3117"/>
      <c r="T745" s="3117"/>
      <c r="U745" s="3117"/>
      <c r="V745" s="3117"/>
      <c r="W745" s="3117"/>
      <c r="X745" s="3117"/>
      <c r="Y745" s="3117"/>
      <c r="Z745" s="3117"/>
    </row>
    <row r="746" spans="1:26" ht="12" customHeight="1" x14ac:dyDescent="0.25">
      <c r="A746" s="1688"/>
      <c r="B746" s="1688"/>
      <c r="C746" s="1688"/>
      <c r="D746" s="1688"/>
      <c r="E746" s="1688"/>
      <c r="F746" s="1688"/>
      <c r="G746" s="1688"/>
      <c r="H746" s="1688"/>
      <c r="I746" s="1688"/>
      <c r="J746" s="1688"/>
      <c r="K746" s="1688"/>
      <c r="L746" s="1688"/>
      <c r="M746" s="1688"/>
      <c r="N746" s="1688"/>
      <c r="O746" s="1688"/>
      <c r="P746" s="3117"/>
      <c r="Q746" s="3117"/>
      <c r="R746" s="3117"/>
      <c r="S746" s="3117"/>
      <c r="T746" s="3117"/>
      <c r="U746" s="3117"/>
      <c r="V746" s="3117"/>
      <c r="W746" s="3117"/>
      <c r="X746" s="3117"/>
      <c r="Y746" s="3117"/>
      <c r="Z746" s="3117"/>
    </row>
    <row r="747" spans="1:26" ht="12" customHeight="1" x14ac:dyDescent="0.25">
      <c r="A747" s="1688"/>
      <c r="B747" s="1688"/>
      <c r="C747" s="1688"/>
      <c r="D747" s="1688"/>
      <c r="E747" s="1688"/>
      <c r="F747" s="1688"/>
      <c r="G747" s="1688"/>
      <c r="H747" s="1688"/>
      <c r="I747" s="1688"/>
      <c r="J747" s="1688"/>
      <c r="K747" s="1688"/>
      <c r="L747" s="1688"/>
      <c r="M747" s="1688"/>
      <c r="N747" s="1688"/>
      <c r="O747" s="1688"/>
      <c r="P747" s="3117"/>
      <c r="Q747" s="3117"/>
      <c r="R747" s="3117"/>
      <c r="S747" s="3117"/>
      <c r="T747" s="3117"/>
      <c r="U747" s="3117"/>
      <c r="V747" s="3117"/>
      <c r="W747" s="3117"/>
      <c r="X747" s="3117"/>
      <c r="Y747" s="3117"/>
      <c r="Z747" s="3117"/>
    </row>
    <row r="748" spans="1:26" ht="12" customHeight="1" x14ac:dyDescent="0.25">
      <c r="A748" s="1688"/>
      <c r="B748" s="1688"/>
      <c r="C748" s="1688"/>
      <c r="D748" s="1688"/>
      <c r="E748" s="1688"/>
      <c r="F748" s="1688"/>
      <c r="G748" s="1688"/>
      <c r="H748" s="1688"/>
      <c r="I748" s="1688"/>
      <c r="J748" s="1688"/>
      <c r="K748" s="1688"/>
      <c r="L748" s="1688"/>
      <c r="M748" s="1688"/>
      <c r="N748" s="1688"/>
      <c r="O748" s="1688"/>
      <c r="P748" s="3117"/>
      <c r="Q748" s="3117"/>
      <c r="R748" s="3117"/>
      <c r="S748" s="3117"/>
      <c r="T748" s="3117"/>
      <c r="U748" s="3117"/>
      <c r="V748" s="3117"/>
      <c r="W748" s="3117"/>
      <c r="X748" s="3117"/>
      <c r="Y748" s="3117"/>
      <c r="Z748" s="3117"/>
    </row>
    <row r="749" spans="1:26" ht="12" customHeight="1" x14ac:dyDescent="0.25">
      <c r="A749" s="1688"/>
      <c r="B749" s="1688"/>
      <c r="C749" s="1688"/>
      <c r="D749" s="1688"/>
      <c r="E749" s="1688"/>
      <c r="F749" s="1688"/>
      <c r="G749" s="1688"/>
      <c r="H749" s="1688"/>
      <c r="I749" s="1688"/>
      <c r="J749" s="1688"/>
      <c r="K749" s="1688"/>
      <c r="L749" s="1688"/>
      <c r="M749" s="1688"/>
      <c r="N749" s="1688"/>
      <c r="O749" s="1688"/>
      <c r="P749" s="3117"/>
      <c r="Q749" s="3117"/>
      <c r="R749" s="3117"/>
      <c r="S749" s="3117"/>
      <c r="T749" s="3117"/>
      <c r="U749" s="3117"/>
      <c r="V749" s="3117"/>
      <c r="W749" s="3117"/>
      <c r="X749" s="3117"/>
      <c r="Y749" s="3117"/>
      <c r="Z749" s="3117"/>
    </row>
    <row r="750" spans="1:26" ht="12" customHeight="1" x14ac:dyDescent="0.25">
      <c r="A750" s="1688"/>
      <c r="B750" s="1688"/>
      <c r="C750" s="1688"/>
      <c r="D750" s="1688"/>
      <c r="E750" s="1688"/>
      <c r="F750" s="1688"/>
      <c r="G750" s="1688"/>
      <c r="H750" s="1688"/>
      <c r="I750" s="1688"/>
      <c r="J750" s="1688"/>
      <c r="K750" s="1688"/>
      <c r="L750" s="1688"/>
      <c r="M750" s="1688"/>
      <c r="N750" s="1688"/>
      <c r="O750" s="1688"/>
      <c r="P750" s="3117"/>
      <c r="Q750" s="3117"/>
      <c r="R750" s="3117"/>
      <c r="S750" s="3117"/>
      <c r="T750" s="3117"/>
      <c r="U750" s="3117"/>
      <c r="V750" s="3117"/>
      <c r="W750" s="3117"/>
      <c r="X750" s="3117"/>
      <c r="Y750" s="3117"/>
      <c r="Z750" s="3117"/>
    </row>
    <row r="751" spans="1:26" ht="12" customHeight="1" x14ac:dyDescent="0.25">
      <c r="A751" s="1688"/>
      <c r="B751" s="1688"/>
      <c r="C751" s="1688"/>
      <c r="D751" s="1688"/>
      <c r="E751" s="1688"/>
      <c r="F751" s="1688"/>
      <c r="G751" s="1688"/>
      <c r="H751" s="1688"/>
      <c r="I751" s="1688"/>
      <c r="J751" s="1688"/>
      <c r="K751" s="1688"/>
      <c r="L751" s="1688"/>
      <c r="M751" s="1688"/>
      <c r="N751" s="1688"/>
      <c r="O751" s="1688"/>
      <c r="P751" s="3117"/>
      <c r="Q751" s="3117"/>
      <c r="R751" s="3117"/>
      <c r="S751" s="3117"/>
      <c r="T751" s="3117"/>
      <c r="U751" s="3117"/>
      <c r="V751" s="3117"/>
      <c r="W751" s="3117"/>
      <c r="X751" s="3117"/>
      <c r="Y751" s="3117"/>
      <c r="Z751" s="3117"/>
    </row>
    <row r="752" spans="1:26" ht="12" customHeight="1" x14ac:dyDescent="0.25">
      <c r="A752" s="1688"/>
      <c r="B752" s="1688"/>
      <c r="C752" s="1688"/>
      <c r="D752" s="1688"/>
      <c r="E752" s="1688"/>
      <c r="F752" s="1688"/>
      <c r="G752" s="1688"/>
      <c r="H752" s="1688"/>
      <c r="I752" s="1688"/>
      <c r="J752" s="1688"/>
      <c r="K752" s="1688"/>
      <c r="L752" s="1688"/>
      <c r="M752" s="1688"/>
      <c r="N752" s="1688"/>
      <c r="O752" s="1688"/>
      <c r="P752" s="3117"/>
      <c r="Q752" s="3117"/>
      <c r="R752" s="3117"/>
      <c r="S752" s="3117"/>
      <c r="T752" s="3117"/>
      <c r="U752" s="3117"/>
      <c r="V752" s="3117"/>
      <c r="W752" s="3117"/>
      <c r="X752" s="3117"/>
      <c r="Y752" s="3117"/>
      <c r="Z752" s="3117"/>
    </row>
    <row r="753" spans="1:26" ht="12" customHeight="1" x14ac:dyDescent="0.25">
      <c r="A753" s="1688"/>
      <c r="B753" s="1688"/>
      <c r="C753" s="1688"/>
      <c r="D753" s="1688"/>
      <c r="E753" s="1688"/>
      <c r="F753" s="1688"/>
      <c r="G753" s="1688"/>
      <c r="H753" s="1688"/>
      <c r="I753" s="1688"/>
      <c r="J753" s="1688"/>
      <c r="K753" s="1688"/>
      <c r="L753" s="1688"/>
      <c r="M753" s="1688"/>
      <c r="N753" s="1688"/>
      <c r="O753" s="1688"/>
      <c r="P753" s="3117"/>
      <c r="Q753" s="3117"/>
      <c r="R753" s="3117"/>
      <c r="S753" s="3117"/>
      <c r="T753" s="3117"/>
      <c r="U753" s="3117"/>
      <c r="V753" s="3117"/>
      <c r="W753" s="3117"/>
      <c r="X753" s="3117"/>
      <c r="Y753" s="3117"/>
      <c r="Z753" s="3117"/>
    </row>
    <row r="754" spans="1:26" ht="12" customHeight="1" x14ac:dyDescent="0.25">
      <c r="A754" s="1688"/>
      <c r="B754" s="1688"/>
      <c r="C754" s="1688"/>
      <c r="D754" s="1688"/>
      <c r="E754" s="1688"/>
      <c r="F754" s="1688"/>
      <c r="G754" s="1688"/>
      <c r="H754" s="1688"/>
      <c r="I754" s="1688"/>
      <c r="J754" s="1688"/>
      <c r="K754" s="1688"/>
      <c r="L754" s="1688"/>
      <c r="M754" s="1688"/>
      <c r="N754" s="1688"/>
      <c r="O754" s="1688"/>
      <c r="P754" s="3117"/>
      <c r="Q754" s="3117"/>
      <c r="R754" s="3117"/>
      <c r="S754" s="3117"/>
      <c r="T754" s="3117"/>
      <c r="U754" s="3117"/>
      <c r="V754" s="3117"/>
      <c r="W754" s="3117"/>
      <c r="X754" s="3117"/>
      <c r="Y754" s="3117"/>
      <c r="Z754" s="3117"/>
    </row>
    <row r="755" spans="1:26" ht="12" customHeight="1" x14ac:dyDescent="0.25">
      <c r="A755" s="1688"/>
      <c r="B755" s="1688"/>
      <c r="C755" s="1688"/>
      <c r="D755" s="1688"/>
      <c r="E755" s="1688"/>
      <c r="F755" s="1688"/>
      <c r="G755" s="1688"/>
      <c r="H755" s="1688"/>
      <c r="I755" s="1688"/>
      <c r="J755" s="1688"/>
      <c r="K755" s="1688"/>
      <c r="L755" s="1688"/>
      <c r="M755" s="1688"/>
      <c r="N755" s="1688"/>
      <c r="O755" s="1688"/>
      <c r="P755" s="3117"/>
      <c r="Q755" s="3117"/>
      <c r="R755" s="3117"/>
      <c r="S755" s="3117"/>
      <c r="T755" s="3117"/>
      <c r="U755" s="3117"/>
      <c r="V755" s="3117"/>
      <c r="W755" s="3117"/>
      <c r="X755" s="3117"/>
      <c r="Y755" s="3117"/>
      <c r="Z755" s="3117"/>
    </row>
    <row r="756" spans="1:26" ht="12" customHeight="1" x14ac:dyDescent="0.25">
      <c r="A756" s="1688"/>
      <c r="B756" s="1688"/>
      <c r="C756" s="1688"/>
      <c r="D756" s="1688"/>
      <c r="E756" s="1688"/>
      <c r="F756" s="1688"/>
      <c r="G756" s="1688"/>
      <c r="H756" s="1688"/>
      <c r="I756" s="1688"/>
      <c r="J756" s="1688"/>
      <c r="K756" s="1688"/>
      <c r="L756" s="1688"/>
      <c r="M756" s="1688"/>
      <c r="N756" s="1688"/>
      <c r="O756" s="1688"/>
      <c r="P756" s="3117"/>
      <c r="Q756" s="3117"/>
      <c r="R756" s="3117"/>
      <c r="S756" s="3117"/>
      <c r="T756" s="3117"/>
      <c r="U756" s="3117"/>
      <c r="V756" s="3117"/>
      <c r="W756" s="3117"/>
      <c r="X756" s="3117"/>
      <c r="Y756" s="3117"/>
      <c r="Z756" s="3117"/>
    </row>
    <row r="757" spans="1:26" ht="12" customHeight="1" x14ac:dyDescent="0.25">
      <c r="A757" s="1688"/>
      <c r="B757" s="1688"/>
      <c r="C757" s="1688"/>
      <c r="D757" s="1688"/>
      <c r="E757" s="1688"/>
      <c r="F757" s="1688"/>
      <c r="G757" s="1688"/>
      <c r="H757" s="1688"/>
      <c r="I757" s="1688"/>
      <c r="J757" s="1688"/>
      <c r="K757" s="1688"/>
      <c r="L757" s="1688"/>
      <c r="M757" s="1688"/>
      <c r="N757" s="1688"/>
      <c r="O757" s="1688"/>
      <c r="P757" s="3117"/>
      <c r="Q757" s="3117"/>
      <c r="R757" s="3117"/>
      <c r="S757" s="3117"/>
      <c r="T757" s="3117"/>
      <c r="U757" s="3117"/>
      <c r="V757" s="3117"/>
      <c r="W757" s="3117"/>
      <c r="X757" s="3117"/>
      <c r="Y757" s="3117"/>
      <c r="Z757" s="3117"/>
    </row>
    <row r="758" spans="1:26" ht="12" customHeight="1" x14ac:dyDescent="0.25">
      <c r="A758" s="1688"/>
      <c r="B758" s="1688"/>
      <c r="C758" s="1688"/>
      <c r="D758" s="1688"/>
      <c r="E758" s="1688"/>
      <c r="F758" s="1688"/>
      <c r="G758" s="1688"/>
      <c r="H758" s="1688"/>
      <c r="I758" s="1688"/>
      <c r="J758" s="1688"/>
      <c r="K758" s="1688"/>
      <c r="L758" s="1688"/>
      <c r="M758" s="1688"/>
      <c r="N758" s="1688"/>
      <c r="O758" s="1688"/>
      <c r="P758" s="3117"/>
      <c r="Q758" s="3117"/>
      <c r="R758" s="3117"/>
      <c r="S758" s="3117"/>
      <c r="T758" s="3117"/>
      <c r="U758" s="3117"/>
      <c r="V758" s="3117"/>
      <c r="W758" s="3117"/>
      <c r="X758" s="3117"/>
      <c r="Y758" s="3117"/>
      <c r="Z758" s="3117"/>
    </row>
    <row r="759" spans="1:26" ht="12" customHeight="1" x14ac:dyDescent="0.25">
      <c r="A759" s="1688"/>
      <c r="B759" s="1688"/>
      <c r="C759" s="1688"/>
      <c r="D759" s="1688"/>
      <c r="E759" s="1688"/>
      <c r="F759" s="1688"/>
      <c r="G759" s="1688"/>
      <c r="H759" s="1688"/>
      <c r="I759" s="1688"/>
      <c r="J759" s="1688"/>
      <c r="K759" s="1688"/>
      <c r="L759" s="1688"/>
      <c r="M759" s="1688"/>
      <c r="N759" s="1688"/>
      <c r="O759" s="1688"/>
      <c r="P759" s="3117"/>
      <c r="Q759" s="3117"/>
      <c r="R759" s="3117"/>
      <c r="S759" s="3117"/>
      <c r="T759" s="3117"/>
      <c r="U759" s="3117"/>
      <c r="V759" s="3117"/>
      <c r="W759" s="3117"/>
      <c r="X759" s="3117"/>
      <c r="Y759" s="3117"/>
      <c r="Z759" s="3117"/>
    </row>
    <row r="760" spans="1:26" ht="12" customHeight="1" x14ac:dyDescent="0.25">
      <c r="A760" s="1688"/>
      <c r="B760" s="1688"/>
      <c r="C760" s="1688"/>
      <c r="D760" s="1688"/>
      <c r="E760" s="1688"/>
      <c r="F760" s="1688"/>
      <c r="G760" s="1688"/>
      <c r="H760" s="1688"/>
      <c r="I760" s="1688"/>
      <c r="J760" s="1688"/>
      <c r="K760" s="1688"/>
      <c r="L760" s="1688"/>
      <c r="M760" s="1688"/>
      <c r="N760" s="1688"/>
      <c r="O760" s="1688"/>
      <c r="P760" s="3117"/>
      <c r="Q760" s="3117"/>
      <c r="R760" s="3117"/>
      <c r="S760" s="3117"/>
      <c r="T760" s="3117"/>
      <c r="U760" s="3117"/>
      <c r="V760" s="3117"/>
      <c r="W760" s="3117"/>
      <c r="X760" s="3117"/>
      <c r="Y760" s="3117"/>
      <c r="Z760" s="3117"/>
    </row>
    <row r="761" spans="1:26" ht="12" customHeight="1" x14ac:dyDescent="0.25">
      <c r="A761" s="1688"/>
      <c r="B761" s="1688"/>
      <c r="C761" s="1688"/>
      <c r="D761" s="1688"/>
      <c r="E761" s="1688"/>
      <c r="F761" s="1688"/>
      <c r="G761" s="1688"/>
      <c r="H761" s="1688"/>
      <c r="I761" s="1688"/>
      <c r="J761" s="1688"/>
      <c r="K761" s="1688"/>
      <c r="L761" s="1688"/>
      <c r="M761" s="1688"/>
      <c r="N761" s="1688"/>
      <c r="O761" s="1688"/>
      <c r="P761" s="3117"/>
      <c r="Q761" s="3117"/>
      <c r="R761" s="3117"/>
      <c r="S761" s="3117"/>
      <c r="T761" s="3117"/>
      <c r="U761" s="3117"/>
      <c r="V761" s="3117"/>
      <c r="W761" s="3117"/>
      <c r="X761" s="3117"/>
      <c r="Y761" s="3117"/>
      <c r="Z761" s="3117"/>
    </row>
    <row r="762" spans="1:26" ht="12" customHeight="1" x14ac:dyDescent="0.25">
      <c r="A762" s="1688"/>
      <c r="B762" s="1688"/>
      <c r="C762" s="1688"/>
      <c r="D762" s="1688"/>
      <c r="E762" s="1688"/>
      <c r="F762" s="1688"/>
      <c r="G762" s="1688"/>
      <c r="H762" s="1688"/>
      <c r="I762" s="1688"/>
      <c r="J762" s="1688"/>
      <c r="K762" s="1688"/>
      <c r="L762" s="1688"/>
      <c r="M762" s="1688"/>
      <c r="N762" s="1688"/>
      <c r="O762" s="1688"/>
      <c r="P762" s="3117"/>
      <c r="Q762" s="3117"/>
      <c r="R762" s="3117"/>
      <c r="S762" s="3117"/>
      <c r="T762" s="3117"/>
      <c r="U762" s="3117"/>
      <c r="V762" s="3117"/>
      <c r="W762" s="3117"/>
      <c r="X762" s="3117"/>
      <c r="Y762" s="3117"/>
      <c r="Z762" s="3117"/>
    </row>
    <row r="763" spans="1:26" ht="12" customHeight="1" x14ac:dyDescent="0.25">
      <c r="A763" s="1688"/>
      <c r="B763" s="1688"/>
      <c r="C763" s="1688"/>
      <c r="D763" s="1688"/>
      <c r="E763" s="1688"/>
      <c r="F763" s="1688"/>
      <c r="G763" s="1688"/>
      <c r="H763" s="1688"/>
      <c r="I763" s="1688"/>
      <c r="J763" s="1688"/>
      <c r="K763" s="1688"/>
      <c r="L763" s="1688"/>
      <c r="M763" s="1688"/>
      <c r="N763" s="1688"/>
      <c r="O763" s="1688"/>
      <c r="P763" s="3117"/>
      <c r="Q763" s="3117"/>
      <c r="R763" s="3117"/>
      <c r="S763" s="3117"/>
      <c r="T763" s="3117"/>
      <c r="U763" s="3117"/>
      <c r="V763" s="3117"/>
      <c r="W763" s="3117"/>
      <c r="X763" s="3117"/>
      <c r="Y763" s="3117"/>
      <c r="Z763" s="3117"/>
    </row>
    <row r="764" spans="1:26" ht="12" customHeight="1" x14ac:dyDescent="0.25">
      <c r="A764" s="1688"/>
      <c r="B764" s="1688"/>
      <c r="C764" s="1688"/>
      <c r="D764" s="1688"/>
      <c r="E764" s="1688"/>
      <c r="F764" s="1688"/>
      <c r="G764" s="1688"/>
      <c r="H764" s="1688"/>
      <c r="I764" s="1688"/>
      <c r="J764" s="1688"/>
      <c r="K764" s="1688"/>
      <c r="L764" s="1688"/>
      <c r="M764" s="1688"/>
      <c r="N764" s="1688"/>
      <c r="O764" s="1688"/>
      <c r="P764" s="3117"/>
      <c r="Q764" s="3117"/>
      <c r="R764" s="3117"/>
      <c r="S764" s="3117"/>
      <c r="T764" s="3117"/>
      <c r="U764" s="3117"/>
      <c r="V764" s="3117"/>
      <c r="W764" s="3117"/>
      <c r="X764" s="3117"/>
      <c r="Y764" s="3117"/>
      <c r="Z764" s="3117"/>
    </row>
    <row r="765" spans="1:26" ht="12" customHeight="1" x14ac:dyDescent="0.25">
      <c r="A765" s="1688"/>
      <c r="B765" s="1688"/>
      <c r="C765" s="1688"/>
      <c r="D765" s="1688"/>
      <c r="E765" s="1688"/>
      <c r="F765" s="1688"/>
      <c r="G765" s="1688"/>
      <c r="H765" s="1688"/>
      <c r="I765" s="1688"/>
      <c r="J765" s="1688"/>
      <c r="K765" s="1688"/>
      <c r="L765" s="1688"/>
      <c r="M765" s="1688"/>
      <c r="N765" s="1688"/>
      <c r="O765" s="1688"/>
      <c r="P765" s="3117"/>
      <c r="Q765" s="3117"/>
      <c r="R765" s="3117"/>
      <c r="S765" s="3117"/>
      <c r="T765" s="3117"/>
      <c r="U765" s="3117"/>
      <c r="V765" s="3117"/>
      <c r="W765" s="3117"/>
      <c r="X765" s="3117"/>
      <c r="Y765" s="3117"/>
      <c r="Z765" s="3117"/>
    </row>
    <row r="766" spans="1:26" ht="12" customHeight="1" x14ac:dyDescent="0.25">
      <c r="A766" s="1688"/>
      <c r="B766" s="1688"/>
      <c r="C766" s="1688"/>
      <c r="D766" s="1688"/>
      <c r="E766" s="1688"/>
      <c r="F766" s="1688"/>
      <c r="G766" s="1688"/>
      <c r="H766" s="1688"/>
      <c r="I766" s="1688"/>
      <c r="J766" s="1688"/>
      <c r="K766" s="1688"/>
      <c r="L766" s="1688"/>
      <c r="M766" s="1688"/>
      <c r="N766" s="1688"/>
      <c r="O766" s="1688"/>
      <c r="P766" s="3117"/>
      <c r="Q766" s="3117"/>
      <c r="R766" s="3117"/>
      <c r="S766" s="3117"/>
      <c r="T766" s="3117"/>
      <c r="U766" s="3117"/>
      <c r="V766" s="3117"/>
      <c r="W766" s="3117"/>
      <c r="X766" s="3117"/>
      <c r="Y766" s="3117"/>
      <c r="Z766" s="3117"/>
    </row>
    <row r="767" spans="1:26" ht="12" customHeight="1" x14ac:dyDescent="0.25">
      <c r="A767" s="1688"/>
      <c r="B767" s="1688"/>
      <c r="C767" s="1688"/>
      <c r="D767" s="1688"/>
      <c r="E767" s="1688"/>
      <c r="F767" s="1688"/>
      <c r="G767" s="1688"/>
      <c r="H767" s="1688"/>
      <c r="I767" s="1688"/>
      <c r="J767" s="1688"/>
      <c r="K767" s="1688"/>
      <c r="L767" s="1688"/>
      <c r="M767" s="1688"/>
      <c r="N767" s="1688"/>
      <c r="O767" s="1688"/>
      <c r="P767" s="3117"/>
      <c r="Q767" s="3117"/>
      <c r="R767" s="3117"/>
      <c r="S767" s="3117"/>
      <c r="T767" s="3117"/>
      <c r="U767" s="3117"/>
      <c r="V767" s="3117"/>
      <c r="W767" s="3117"/>
      <c r="X767" s="3117"/>
      <c r="Y767" s="3117"/>
      <c r="Z767" s="3117"/>
    </row>
    <row r="768" spans="1:26" ht="12" customHeight="1" x14ac:dyDescent="0.25">
      <c r="A768" s="1688"/>
      <c r="B768" s="1688"/>
      <c r="C768" s="1688"/>
      <c r="D768" s="1688"/>
      <c r="E768" s="1688"/>
      <c r="F768" s="1688"/>
      <c r="G768" s="1688"/>
      <c r="H768" s="1688"/>
      <c r="I768" s="1688"/>
      <c r="J768" s="1688"/>
      <c r="K768" s="1688"/>
      <c r="L768" s="1688"/>
      <c r="M768" s="1688"/>
      <c r="N768" s="1688"/>
      <c r="O768" s="1688"/>
      <c r="P768" s="3117"/>
      <c r="Q768" s="3117"/>
      <c r="R768" s="3117"/>
      <c r="S768" s="3117"/>
      <c r="T768" s="3117"/>
      <c r="U768" s="3117"/>
      <c r="V768" s="3117"/>
      <c r="W768" s="3117"/>
      <c r="X768" s="3117"/>
      <c r="Y768" s="3117"/>
      <c r="Z768" s="3117"/>
    </row>
    <row r="769" spans="1:26" ht="12" customHeight="1" x14ac:dyDescent="0.25">
      <c r="A769" s="1688"/>
      <c r="B769" s="1688"/>
      <c r="C769" s="1688"/>
      <c r="D769" s="1688"/>
      <c r="E769" s="1688"/>
      <c r="F769" s="1688"/>
      <c r="G769" s="1688"/>
      <c r="H769" s="1688"/>
      <c r="I769" s="1688"/>
      <c r="J769" s="1688"/>
      <c r="K769" s="1688"/>
      <c r="L769" s="1688"/>
      <c r="M769" s="1688"/>
      <c r="N769" s="1688"/>
      <c r="O769" s="1688"/>
      <c r="P769" s="3117"/>
      <c r="Q769" s="3117"/>
      <c r="R769" s="3117"/>
      <c r="S769" s="3117"/>
      <c r="T769" s="3117"/>
      <c r="U769" s="3117"/>
      <c r="V769" s="3117"/>
      <c r="W769" s="3117"/>
      <c r="X769" s="3117"/>
      <c r="Y769" s="3117"/>
      <c r="Z769" s="3117"/>
    </row>
    <row r="770" spans="1:26" ht="12" customHeight="1" x14ac:dyDescent="0.25">
      <c r="A770" s="1688"/>
      <c r="B770" s="1688"/>
      <c r="C770" s="1688"/>
      <c r="D770" s="1688"/>
      <c r="E770" s="1688"/>
      <c r="F770" s="1688"/>
      <c r="G770" s="1688"/>
      <c r="H770" s="1688"/>
      <c r="I770" s="1688"/>
      <c r="J770" s="1688"/>
      <c r="K770" s="1688"/>
      <c r="L770" s="1688"/>
      <c r="M770" s="1688"/>
      <c r="N770" s="1688"/>
      <c r="O770" s="1688"/>
      <c r="P770" s="3117"/>
      <c r="Q770" s="3117"/>
      <c r="R770" s="3117"/>
      <c r="S770" s="3117"/>
      <c r="T770" s="3117"/>
      <c r="U770" s="3117"/>
      <c r="V770" s="3117"/>
      <c r="W770" s="3117"/>
      <c r="X770" s="3117"/>
      <c r="Y770" s="3117"/>
      <c r="Z770" s="3117"/>
    </row>
    <row r="771" spans="1:26" ht="12" customHeight="1" x14ac:dyDescent="0.25">
      <c r="A771" s="1688"/>
      <c r="B771" s="1688"/>
      <c r="C771" s="1688"/>
      <c r="D771" s="1688"/>
      <c r="E771" s="1688"/>
      <c r="F771" s="1688"/>
      <c r="G771" s="1688"/>
      <c r="H771" s="1688"/>
      <c r="I771" s="1688"/>
      <c r="J771" s="1688"/>
      <c r="K771" s="1688"/>
      <c r="L771" s="1688"/>
      <c r="M771" s="1688"/>
      <c r="N771" s="1688"/>
      <c r="O771" s="1688"/>
      <c r="P771" s="3117"/>
      <c r="Q771" s="3117"/>
      <c r="R771" s="3117"/>
      <c r="S771" s="3117"/>
      <c r="T771" s="3117"/>
      <c r="U771" s="3117"/>
      <c r="V771" s="3117"/>
      <c r="W771" s="3117"/>
      <c r="X771" s="3117"/>
      <c r="Y771" s="3117"/>
      <c r="Z771" s="3117"/>
    </row>
    <row r="772" spans="1:26" ht="12" customHeight="1" x14ac:dyDescent="0.25">
      <c r="A772" s="1688"/>
      <c r="B772" s="1688"/>
      <c r="C772" s="1688"/>
      <c r="D772" s="1688"/>
      <c r="E772" s="1688"/>
      <c r="F772" s="1688"/>
      <c r="G772" s="1688"/>
      <c r="H772" s="1688"/>
      <c r="I772" s="1688"/>
      <c r="J772" s="1688"/>
      <c r="K772" s="1688"/>
      <c r="L772" s="1688"/>
      <c r="M772" s="1688"/>
      <c r="N772" s="1688"/>
      <c r="O772" s="1688"/>
      <c r="P772" s="3117"/>
      <c r="Q772" s="3117"/>
      <c r="R772" s="3117"/>
      <c r="S772" s="3117"/>
      <c r="T772" s="3117"/>
      <c r="U772" s="3117"/>
      <c r="V772" s="3117"/>
      <c r="W772" s="3117"/>
      <c r="X772" s="3117"/>
      <c r="Y772" s="3117"/>
      <c r="Z772" s="3117"/>
    </row>
    <row r="773" spans="1:26" ht="12" customHeight="1" x14ac:dyDescent="0.25">
      <c r="A773" s="1688"/>
      <c r="B773" s="1688"/>
      <c r="C773" s="1688"/>
      <c r="D773" s="1688"/>
      <c r="E773" s="1688"/>
      <c r="F773" s="1688"/>
      <c r="G773" s="1688"/>
      <c r="H773" s="1688"/>
      <c r="I773" s="1688"/>
      <c r="J773" s="1688"/>
      <c r="K773" s="1688"/>
      <c r="L773" s="1688"/>
      <c r="M773" s="1688"/>
      <c r="N773" s="1688"/>
      <c r="O773" s="1688"/>
      <c r="P773" s="3117"/>
      <c r="Q773" s="3117"/>
      <c r="R773" s="3117"/>
      <c r="S773" s="3117"/>
      <c r="T773" s="3117"/>
      <c r="U773" s="3117"/>
      <c r="V773" s="3117"/>
      <c r="W773" s="3117"/>
      <c r="X773" s="3117"/>
      <c r="Y773" s="3117"/>
      <c r="Z773" s="3117"/>
    </row>
    <row r="774" spans="1:26" ht="12" customHeight="1" x14ac:dyDescent="0.25">
      <c r="A774" s="1688"/>
      <c r="B774" s="1688"/>
      <c r="C774" s="1688"/>
      <c r="D774" s="1688"/>
      <c r="E774" s="1688"/>
      <c r="F774" s="1688"/>
      <c r="G774" s="1688"/>
      <c r="H774" s="1688"/>
      <c r="I774" s="1688"/>
      <c r="J774" s="1688"/>
      <c r="K774" s="1688"/>
      <c r="L774" s="1688"/>
      <c r="M774" s="1688"/>
      <c r="N774" s="1688"/>
      <c r="O774" s="1688"/>
      <c r="P774" s="3117"/>
      <c r="Q774" s="3117"/>
      <c r="R774" s="3117"/>
      <c r="S774" s="3117"/>
      <c r="T774" s="3117"/>
      <c r="U774" s="3117"/>
      <c r="V774" s="3117"/>
      <c r="W774" s="3117"/>
      <c r="X774" s="3117"/>
      <c r="Y774" s="3117"/>
      <c r="Z774" s="3117"/>
    </row>
    <row r="775" spans="1:26" ht="12" customHeight="1" x14ac:dyDescent="0.25">
      <c r="A775" s="1688"/>
      <c r="B775" s="1688"/>
      <c r="C775" s="1688"/>
      <c r="D775" s="1688"/>
      <c r="E775" s="1688"/>
      <c r="F775" s="1688"/>
      <c r="G775" s="1688"/>
      <c r="H775" s="1688"/>
      <c r="I775" s="1688"/>
      <c r="J775" s="1688"/>
      <c r="K775" s="1688"/>
      <c r="L775" s="1688"/>
      <c r="M775" s="1688"/>
      <c r="N775" s="1688"/>
      <c r="O775" s="1688"/>
      <c r="P775" s="3117"/>
      <c r="Q775" s="3117"/>
      <c r="R775" s="3117"/>
      <c r="S775" s="3117"/>
      <c r="T775" s="3117"/>
      <c r="U775" s="3117"/>
      <c r="V775" s="3117"/>
      <c r="W775" s="3117"/>
      <c r="X775" s="3117"/>
      <c r="Y775" s="3117"/>
      <c r="Z775" s="3117"/>
    </row>
    <row r="776" spans="1:26" ht="12" customHeight="1" x14ac:dyDescent="0.25">
      <c r="A776" s="1688"/>
      <c r="B776" s="1688"/>
      <c r="C776" s="1688"/>
      <c r="D776" s="1688"/>
      <c r="E776" s="1688"/>
      <c r="F776" s="1688"/>
      <c r="G776" s="1688"/>
      <c r="H776" s="1688"/>
      <c r="I776" s="1688"/>
      <c r="J776" s="1688"/>
      <c r="K776" s="1688"/>
      <c r="L776" s="1688"/>
      <c r="M776" s="1688"/>
      <c r="N776" s="1688"/>
      <c r="O776" s="1688"/>
      <c r="P776" s="3117"/>
      <c r="Q776" s="3117"/>
      <c r="R776" s="3117"/>
      <c r="S776" s="3117"/>
      <c r="T776" s="3117"/>
      <c r="U776" s="3117"/>
      <c r="V776" s="3117"/>
      <c r="W776" s="3117"/>
      <c r="X776" s="3117"/>
      <c r="Y776" s="3117"/>
      <c r="Z776" s="3117"/>
    </row>
    <row r="777" spans="1:26" ht="12" customHeight="1" x14ac:dyDescent="0.25">
      <c r="A777" s="1688"/>
      <c r="B777" s="1688"/>
      <c r="C777" s="1688"/>
      <c r="D777" s="1688"/>
      <c r="E777" s="1688"/>
      <c r="F777" s="1688"/>
      <c r="G777" s="1688"/>
      <c r="H777" s="1688"/>
      <c r="I777" s="1688"/>
      <c r="J777" s="1688"/>
      <c r="K777" s="1688"/>
      <c r="L777" s="1688"/>
      <c r="M777" s="1688"/>
      <c r="N777" s="1688"/>
      <c r="O777" s="1688"/>
      <c r="P777" s="3117"/>
      <c r="Q777" s="3117"/>
      <c r="R777" s="3117"/>
      <c r="S777" s="3117"/>
      <c r="T777" s="3117"/>
      <c r="U777" s="3117"/>
      <c r="V777" s="3117"/>
      <c r="W777" s="3117"/>
      <c r="X777" s="3117"/>
      <c r="Y777" s="3117"/>
      <c r="Z777" s="3117"/>
    </row>
    <row r="778" spans="1:26" ht="12" customHeight="1" x14ac:dyDescent="0.25">
      <c r="A778" s="1688"/>
      <c r="B778" s="1688"/>
      <c r="C778" s="1688"/>
      <c r="D778" s="1688"/>
      <c r="E778" s="1688"/>
      <c r="F778" s="1688"/>
      <c r="G778" s="1688"/>
      <c r="H778" s="1688"/>
      <c r="I778" s="1688"/>
      <c r="J778" s="1688"/>
      <c r="K778" s="1688"/>
      <c r="L778" s="1688"/>
      <c r="M778" s="1688"/>
      <c r="N778" s="1688"/>
      <c r="O778" s="1688"/>
      <c r="P778" s="3117"/>
      <c r="Q778" s="3117"/>
      <c r="R778" s="3117"/>
      <c r="S778" s="3117"/>
      <c r="T778" s="3117"/>
      <c r="U778" s="3117"/>
      <c r="V778" s="3117"/>
      <c r="W778" s="3117"/>
      <c r="X778" s="3117"/>
      <c r="Y778" s="3117"/>
      <c r="Z778" s="3117"/>
    </row>
    <row r="779" spans="1:26" ht="12" customHeight="1" x14ac:dyDescent="0.25">
      <c r="A779" s="1688"/>
      <c r="B779" s="1688"/>
      <c r="C779" s="1688"/>
      <c r="D779" s="1688"/>
      <c r="E779" s="1688"/>
      <c r="F779" s="1688"/>
      <c r="G779" s="1688"/>
      <c r="H779" s="1688"/>
      <c r="I779" s="1688"/>
      <c r="J779" s="1688"/>
      <c r="K779" s="1688"/>
      <c r="L779" s="1688"/>
      <c r="M779" s="1688"/>
      <c r="N779" s="1688"/>
      <c r="O779" s="1688"/>
      <c r="P779" s="3117"/>
      <c r="Q779" s="3117"/>
      <c r="R779" s="3117"/>
      <c r="S779" s="3117"/>
      <c r="T779" s="3117"/>
      <c r="U779" s="3117"/>
      <c r="V779" s="3117"/>
      <c r="W779" s="3117"/>
      <c r="X779" s="3117"/>
      <c r="Y779" s="3117"/>
      <c r="Z779" s="3117"/>
    </row>
    <row r="780" spans="1:26" ht="12" customHeight="1" x14ac:dyDescent="0.25">
      <c r="A780" s="1688"/>
      <c r="B780" s="1688"/>
      <c r="C780" s="1688"/>
      <c r="D780" s="1688"/>
      <c r="E780" s="1688"/>
      <c r="F780" s="1688"/>
      <c r="G780" s="1688"/>
      <c r="H780" s="1688"/>
      <c r="I780" s="1688"/>
      <c r="J780" s="1688"/>
      <c r="K780" s="1688"/>
      <c r="L780" s="1688"/>
      <c r="M780" s="1688"/>
      <c r="N780" s="1688"/>
      <c r="O780" s="1688"/>
      <c r="P780" s="3117"/>
      <c r="Q780" s="3117"/>
      <c r="R780" s="3117"/>
      <c r="S780" s="3117"/>
      <c r="T780" s="3117"/>
      <c r="U780" s="3117"/>
      <c r="V780" s="3117"/>
      <c r="W780" s="3117"/>
      <c r="X780" s="3117"/>
      <c r="Y780" s="3117"/>
      <c r="Z780" s="3117"/>
    </row>
    <row r="781" spans="1:26" ht="12" customHeight="1" x14ac:dyDescent="0.25">
      <c r="A781" s="1688"/>
      <c r="B781" s="1688"/>
      <c r="C781" s="1688"/>
      <c r="D781" s="1688"/>
      <c r="E781" s="1688"/>
      <c r="F781" s="1688"/>
      <c r="G781" s="1688"/>
      <c r="H781" s="1688"/>
      <c r="I781" s="1688"/>
      <c r="J781" s="1688"/>
      <c r="K781" s="1688"/>
      <c r="L781" s="1688"/>
      <c r="M781" s="1688"/>
      <c r="N781" s="1688"/>
      <c r="O781" s="1688"/>
      <c r="P781" s="3117"/>
      <c r="Q781" s="3117"/>
      <c r="R781" s="3117"/>
      <c r="S781" s="3117"/>
      <c r="T781" s="3117"/>
      <c r="U781" s="3117"/>
      <c r="V781" s="3117"/>
      <c r="W781" s="3117"/>
      <c r="X781" s="3117"/>
      <c r="Y781" s="3117"/>
      <c r="Z781" s="3117"/>
    </row>
    <row r="782" spans="1:26" ht="12" customHeight="1" x14ac:dyDescent="0.25">
      <c r="A782" s="1688"/>
      <c r="B782" s="1688"/>
      <c r="C782" s="1688"/>
      <c r="D782" s="1688"/>
      <c r="E782" s="1688"/>
      <c r="F782" s="1688"/>
      <c r="G782" s="1688"/>
      <c r="H782" s="1688"/>
      <c r="I782" s="1688"/>
      <c r="J782" s="1688"/>
      <c r="K782" s="1688"/>
      <c r="L782" s="1688"/>
      <c r="M782" s="1688"/>
      <c r="N782" s="1688"/>
      <c r="O782" s="1688"/>
      <c r="P782" s="3117"/>
      <c r="Q782" s="3117"/>
      <c r="R782" s="3117"/>
      <c r="S782" s="3117"/>
      <c r="T782" s="3117"/>
      <c r="U782" s="3117"/>
      <c r="V782" s="3117"/>
      <c r="W782" s="3117"/>
      <c r="X782" s="3117"/>
      <c r="Y782" s="3117"/>
      <c r="Z782" s="3117"/>
    </row>
    <row r="783" spans="1:26" ht="12" customHeight="1" x14ac:dyDescent="0.25">
      <c r="A783" s="1688"/>
      <c r="B783" s="1688"/>
      <c r="C783" s="1688"/>
      <c r="D783" s="1688"/>
      <c r="E783" s="1688"/>
      <c r="F783" s="1688"/>
      <c r="G783" s="1688"/>
      <c r="H783" s="1688"/>
      <c r="I783" s="1688"/>
      <c r="J783" s="1688"/>
      <c r="K783" s="1688"/>
      <c r="L783" s="1688"/>
      <c r="M783" s="1688"/>
      <c r="N783" s="1688"/>
      <c r="O783" s="1688"/>
      <c r="P783" s="3117"/>
      <c r="Q783" s="3117"/>
      <c r="R783" s="3117"/>
      <c r="S783" s="3117"/>
      <c r="T783" s="3117"/>
      <c r="U783" s="3117"/>
      <c r="V783" s="3117"/>
      <c r="W783" s="3117"/>
      <c r="X783" s="3117"/>
      <c r="Y783" s="3117"/>
      <c r="Z783" s="3117"/>
    </row>
    <row r="784" spans="1:26" ht="12" customHeight="1" x14ac:dyDescent="0.25">
      <c r="A784" s="1688"/>
      <c r="B784" s="1688"/>
      <c r="C784" s="1688"/>
      <c r="D784" s="1688"/>
      <c r="E784" s="1688"/>
      <c r="F784" s="1688"/>
      <c r="G784" s="1688"/>
      <c r="H784" s="1688"/>
      <c r="I784" s="1688"/>
      <c r="J784" s="1688"/>
      <c r="K784" s="1688"/>
      <c r="L784" s="1688"/>
      <c r="M784" s="1688"/>
      <c r="N784" s="1688"/>
      <c r="O784" s="1688"/>
      <c r="P784" s="3117"/>
      <c r="Q784" s="3117"/>
      <c r="R784" s="3117"/>
      <c r="S784" s="3117"/>
      <c r="T784" s="3117"/>
      <c r="U784" s="3117"/>
      <c r="V784" s="3117"/>
      <c r="W784" s="3117"/>
      <c r="X784" s="3117"/>
      <c r="Y784" s="3117"/>
      <c r="Z784" s="3117"/>
    </row>
    <row r="785" spans="1:26" ht="12" customHeight="1" x14ac:dyDescent="0.25">
      <c r="A785" s="1688"/>
      <c r="B785" s="1688"/>
      <c r="C785" s="1688"/>
      <c r="D785" s="1688"/>
      <c r="E785" s="1688"/>
      <c r="F785" s="1688"/>
      <c r="G785" s="1688"/>
      <c r="H785" s="1688"/>
      <c r="I785" s="1688"/>
      <c r="J785" s="1688"/>
      <c r="K785" s="1688"/>
      <c r="L785" s="1688"/>
      <c r="M785" s="1688"/>
      <c r="N785" s="1688"/>
      <c r="O785" s="1688"/>
      <c r="P785" s="3117"/>
      <c r="Q785" s="3117"/>
      <c r="R785" s="3117"/>
      <c r="S785" s="3117"/>
      <c r="T785" s="3117"/>
      <c r="U785" s="3117"/>
      <c r="V785" s="3117"/>
      <c r="W785" s="3117"/>
      <c r="X785" s="3117"/>
      <c r="Y785" s="3117"/>
      <c r="Z785" s="3117"/>
    </row>
    <row r="786" spans="1:26" ht="12" customHeight="1" x14ac:dyDescent="0.25">
      <c r="A786" s="1688"/>
      <c r="B786" s="1688"/>
      <c r="C786" s="1688"/>
      <c r="D786" s="1688"/>
      <c r="E786" s="1688"/>
      <c r="F786" s="1688"/>
      <c r="G786" s="1688"/>
      <c r="H786" s="1688"/>
      <c r="I786" s="1688"/>
      <c r="J786" s="1688"/>
      <c r="K786" s="1688"/>
      <c r="L786" s="1688"/>
      <c r="M786" s="1688"/>
      <c r="N786" s="1688"/>
      <c r="O786" s="1688"/>
      <c r="P786" s="3117"/>
      <c r="Q786" s="3117"/>
      <c r="R786" s="3117"/>
      <c r="S786" s="3117"/>
      <c r="T786" s="3117"/>
      <c r="U786" s="3117"/>
      <c r="V786" s="3117"/>
      <c r="W786" s="3117"/>
      <c r="X786" s="3117"/>
      <c r="Y786" s="3117"/>
      <c r="Z786" s="3117"/>
    </row>
    <row r="787" spans="1:26" ht="12" customHeight="1" x14ac:dyDescent="0.25">
      <c r="A787" s="1688"/>
      <c r="B787" s="1688"/>
      <c r="C787" s="1688"/>
      <c r="D787" s="1688"/>
      <c r="E787" s="1688"/>
      <c r="F787" s="1688"/>
      <c r="G787" s="1688"/>
      <c r="H787" s="1688"/>
      <c r="I787" s="1688"/>
      <c r="J787" s="1688"/>
      <c r="K787" s="1688"/>
      <c r="L787" s="1688"/>
      <c r="M787" s="1688"/>
      <c r="N787" s="1688"/>
      <c r="O787" s="1688"/>
      <c r="P787" s="3117"/>
      <c r="Q787" s="3117"/>
      <c r="R787" s="3117"/>
      <c r="S787" s="3117"/>
      <c r="T787" s="3117"/>
      <c r="U787" s="3117"/>
      <c r="V787" s="3117"/>
      <c r="W787" s="3117"/>
      <c r="X787" s="3117"/>
      <c r="Y787" s="3117"/>
      <c r="Z787" s="3117"/>
    </row>
    <row r="788" spans="1:26" ht="12" customHeight="1" x14ac:dyDescent="0.25">
      <c r="A788" s="1688"/>
      <c r="B788" s="1688"/>
      <c r="C788" s="1688"/>
      <c r="D788" s="1688"/>
      <c r="E788" s="1688"/>
      <c r="F788" s="1688"/>
      <c r="G788" s="1688"/>
      <c r="H788" s="1688"/>
      <c r="I788" s="1688"/>
      <c r="J788" s="1688"/>
      <c r="K788" s="1688"/>
      <c r="L788" s="1688"/>
      <c r="M788" s="1688"/>
      <c r="N788" s="1688"/>
      <c r="O788" s="1688"/>
      <c r="P788" s="3117"/>
      <c r="Q788" s="3117"/>
      <c r="R788" s="3117"/>
      <c r="S788" s="3117"/>
      <c r="T788" s="3117"/>
      <c r="U788" s="3117"/>
      <c r="V788" s="3117"/>
      <c r="W788" s="3117"/>
      <c r="X788" s="3117"/>
      <c r="Y788" s="3117"/>
      <c r="Z788" s="3117"/>
    </row>
    <row r="789" spans="1:26" ht="12" customHeight="1" x14ac:dyDescent="0.25">
      <c r="A789" s="1688"/>
      <c r="B789" s="1688"/>
      <c r="C789" s="1688"/>
      <c r="D789" s="1688"/>
      <c r="E789" s="1688"/>
      <c r="F789" s="1688"/>
      <c r="G789" s="1688"/>
      <c r="H789" s="1688"/>
      <c r="I789" s="1688"/>
      <c r="J789" s="1688"/>
      <c r="K789" s="1688"/>
      <c r="L789" s="1688"/>
      <c r="M789" s="1688"/>
      <c r="N789" s="1688"/>
      <c r="O789" s="1688"/>
      <c r="P789" s="3117"/>
      <c r="Q789" s="3117"/>
      <c r="R789" s="3117"/>
      <c r="S789" s="3117"/>
      <c r="T789" s="3117"/>
      <c r="U789" s="3117"/>
      <c r="V789" s="3117"/>
      <c r="W789" s="3117"/>
      <c r="X789" s="3117"/>
      <c r="Y789" s="3117"/>
      <c r="Z789" s="3117"/>
    </row>
    <row r="790" spans="1:26" ht="12" customHeight="1" x14ac:dyDescent="0.25">
      <c r="A790" s="1688"/>
      <c r="B790" s="1688"/>
      <c r="C790" s="1688"/>
      <c r="D790" s="1688"/>
      <c r="E790" s="1688"/>
      <c r="F790" s="1688"/>
      <c r="G790" s="1688"/>
      <c r="H790" s="1688"/>
      <c r="I790" s="1688"/>
      <c r="J790" s="1688"/>
      <c r="K790" s="1688"/>
      <c r="L790" s="1688"/>
      <c r="M790" s="1688"/>
      <c r="N790" s="1688"/>
      <c r="O790" s="1688"/>
      <c r="P790" s="3117"/>
      <c r="Q790" s="3117"/>
      <c r="R790" s="3117"/>
      <c r="S790" s="3117"/>
      <c r="T790" s="3117"/>
      <c r="U790" s="3117"/>
      <c r="V790" s="3117"/>
      <c r="W790" s="3117"/>
      <c r="X790" s="3117"/>
      <c r="Y790" s="3117"/>
      <c r="Z790" s="3117"/>
    </row>
    <row r="791" spans="1:26" ht="12" customHeight="1" x14ac:dyDescent="0.25">
      <c r="A791" s="1688"/>
      <c r="B791" s="1688"/>
      <c r="C791" s="1688"/>
      <c r="D791" s="1688"/>
      <c r="E791" s="1688"/>
      <c r="F791" s="1688"/>
      <c r="G791" s="1688"/>
      <c r="H791" s="1688"/>
      <c r="I791" s="1688"/>
      <c r="J791" s="1688"/>
      <c r="K791" s="1688"/>
      <c r="L791" s="1688"/>
      <c r="M791" s="1688"/>
      <c r="N791" s="1688"/>
      <c r="O791" s="1688"/>
      <c r="P791" s="3117"/>
      <c r="Q791" s="3117"/>
      <c r="R791" s="3117"/>
      <c r="S791" s="3117"/>
      <c r="T791" s="3117"/>
      <c r="U791" s="3117"/>
      <c r="V791" s="3117"/>
      <c r="W791" s="3117"/>
      <c r="X791" s="3117"/>
      <c r="Y791" s="3117"/>
      <c r="Z791" s="3117"/>
    </row>
    <row r="792" spans="1:26" ht="12" customHeight="1" x14ac:dyDescent="0.25">
      <c r="A792" s="1688"/>
      <c r="B792" s="1688"/>
      <c r="C792" s="1688"/>
      <c r="D792" s="1688"/>
      <c r="E792" s="1688"/>
      <c r="F792" s="1688"/>
      <c r="G792" s="1688"/>
      <c r="H792" s="1688"/>
      <c r="I792" s="1688"/>
      <c r="J792" s="1688"/>
      <c r="K792" s="1688"/>
      <c r="L792" s="1688"/>
      <c r="M792" s="1688"/>
      <c r="N792" s="1688"/>
      <c r="O792" s="1688"/>
      <c r="P792" s="3117"/>
      <c r="Q792" s="3117"/>
      <c r="R792" s="3117"/>
      <c r="S792" s="3117"/>
      <c r="T792" s="3117"/>
      <c r="U792" s="3117"/>
      <c r="V792" s="3117"/>
      <c r="W792" s="3117"/>
      <c r="X792" s="3117"/>
      <c r="Y792" s="3117"/>
      <c r="Z792" s="3117"/>
    </row>
    <row r="793" spans="1:26" ht="12" customHeight="1" x14ac:dyDescent="0.25">
      <c r="A793" s="1688"/>
      <c r="B793" s="1688"/>
      <c r="C793" s="1688"/>
      <c r="D793" s="1688"/>
      <c r="E793" s="1688"/>
      <c r="F793" s="1688"/>
      <c r="G793" s="1688"/>
      <c r="H793" s="1688"/>
      <c r="I793" s="1688"/>
      <c r="J793" s="1688"/>
      <c r="K793" s="1688"/>
      <c r="L793" s="1688"/>
      <c r="M793" s="1688"/>
      <c r="N793" s="1688"/>
      <c r="O793" s="1688"/>
      <c r="P793" s="3117"/>
      <c r="Q793" s="3117"/>
      <c r="R793" s="3117"/>
      <c r="S793" s="3117"/>
      <c r="T793" s="3117"/>
      <c r="U793" s="3117"/>
      <c r="V793" s="3117"/>
      <c r="W793" s="3117"/>
      <c r="X793" s="3117"/>
      <c r="Y793" s="3117"/>
      <c r="Z793" s="3117"/>
    </row>
    <row r="794" spans="1:26" ht="12" customHeight="1" x14ac:dyDescent="0.25">
      <c r="A794" s="1688"/>
      <c r="B794" s="1688"/>
      <c r="C794" s="1688"/>
      <c r="D794" s="1688"/>
      <c r="E794" s="1688"/>
      <c r="F794" s="1688"/>
      <c r="G794" s="1688"/>
      <c r="H794" s="1688"/>
      <c r="I794" s="1688"/>
      <c r="J794" s="1688"/>
      <c r="K794" s="1688"/>
      <c r="L794" s="1688"/>
      <c r="M794" s="1688"/>
      <c r="N794" s="1688"/>
      <c r="O794" s="1688"/>
      <c r="P794" s="3117"/>
      <c r="Q794" s="3117"/>
      <c r="R794" s="3117"/>
      <c r="S794" s="3117"/>
      <c r="T794" s="3117"/>
      <c r="U794" s="3117"/>
      <c r="V794" s="3117"/>
      <c r="W794" s="3117"/>
      <c r="X794" s="3117"/>
      <c r="Y794" s="3117"/>
      <c r="Z794" s="3117"/>
    </row>
    <row r="795" spans="1:26" ht="12" customHeight="1" x14ac:dyDescent="0.25">
      <c r="A795" s="1688"/>
      <c r="B795" s="1688"/>
      <c r="C795" s="1688"/>
      <c r="D795" s="1688"/>
      <c r="E795" s="1688"/>
      <c r="F795" s="1688"/>
      <c r="G795" s="1688"/>
      <c r="H795" s="1688"/>
      <c r="I795" s="1688"/>
      <c r="J795" s="1688"/>
      <c r="K795" s="1688"/>
      <c r="L795" s="1688"/>
      <c r="M795" s="1688"/>
      <c r="N795" s="1688"/>
      <c r="O795" s="1688"/>
      <c r="P795" s="3117"/>
      <c r="Q795" s="3117"/>
      <c r="R795" s="3117"/>
      <c r="S795" s="3117"/>
      <c r="T795" s="3117"/>
      <c r="U795" s="3117"/>
      <c r="V795" s="3117"/>
      <c r="W795" s="3117"/>
      <c r="X795" s="3117"/>
      <c r="Y795" s="3117"/>
      <c r="Z795" s="3117"/>
    </row>
    <row r="796" spans="1:26" ht="12" customHeight="1" x14ac:dyDescent="0.25">
      <c r="A796" s="1688"/>
      <c r="B796" s="1688"/>
      <c r="C796" s="1688"/>
      <c r="D796" s="1688"/>
      <c r="E796" s="1688"/>
      <c r="F796" s="1688"/>
      <c r="G796" s="1688"/>
      <c r="H796" s="1688"/>
      <c r="I796" s="1688"/>
      <c r="J796" s="1688"/>
      <c r="K796" s="1688"/>
      <c r="L796" s="1688"/>
      <c r="M796" s="1688"/>
      <c r="N796" s="1688"/>
      <c r="O796" s="1688"/>
      <c r="P796" s="3117"/>
      <c r="Q796" s="3117"/>
      <c r="R796" s="3117"/>
      <c r="S796" s="3117"/>
      <c r="T796" s="3117"/>
      <c r="U796" s="3117"/>
      <c r="V796" s="3117"/>
      <c r="W796" s="3117"/>
      <c r="X796" s="3117"/>
      <c r="Y796" s="3117"/>
      <c r="Z796" s="3117"/>
    </row>
    <row r="797" spans="1:26" ht="12" customHeight="1" x14ac:dyDescent="0.25">
      <c r="A797" s="1688"/>
      <c r="B797" s="1688"/>
      <c r="C797" s="1688"/>
      <c r="D797" s="1688"/>
      <c r="E797" s="1688"/>
      <c r="F797" s="1688"/>
      <c r="G797" s="1688"/>
      <c r="H797" s="1688"/>
      <c r="I797" s="1688"/>
      <c r="J797" s="1688"/>
      <c r="K797" s="1688"/>
      <c r="L797" s="1688"/>
      <c r="M797" s="1688"/>
      <c r="N797" s="1688"/>
      <c r="O797" s="1688"/>
      <c r="P797" s="3117"/>
      <c r="Q797" s="3117"/>
      <c r="R797" s="3117"/>
      <c r="S797" s="3117"/>
      <c r="T797" s="3117"/>
      <c r="U797" s="3117"/>
      <c r="V797" s="3117"/>
      <c r="W797" s="3117"/>
      <c r="X797" s="3117"/>
      <c r="Y797" s="3117"/>
      <c r="Z797" s="3117"/>
    </row>
    <row r="798" spans="1:26" ht="12" customHeight="1" x14ac:dyDescent="0.25">
      <c r="A798" s="1688"/>
      <c r="B798" s="1688"/>
      <c r="C798" s="1688"/>
      <c r="D798" s="1688"/>
      <c r="E798" s="1688"/>
      <c r="F798" s="1688"/>
      <c r="G798" s="1688"/>
      <c r="H798" s="1688"/>
      <c r="I798" s="1688"/>
      <c r="J798" s="1688"/>
      <c r="K798" s="1688"/>
      <c r="L798" s="1688"/>
      <c r="M798" s="1688"/>
      <c r="N798" s="1688"/>
      <c r="O798" s="1688"/>
      <c r="P798" s="3117"/>
      <c r="Q798" s="3117"/>
      <c r="R798" s="3117"/>
      <c r="S798" s="3117"/>
      <c r="T798" s="3117"/>
      <c r="U798" s="3117"/>
      <c r="V798" s="3117"/>
      <c r="W798" s="3117"/>
      <c r="X798" s="3117"/>
      <c r="Y798" s="3117"/>
      <c r="Z798" s="3117"/>
    </row>
    <row r="799" spans="1:26" ht="12" customHeight="1" x14ac:dyDescent="0.25">
      <c r="A799" s="1688"/>
      <c r="B799" s="1688"/>
      <c r="C799" s="1688"/>
      <c r="D799" s="1688"/>
      <c r="E799" s="1688"/>
      <c r="F799" s="1688"/>
      <c r="G799" s="1688"/>
      <c r="H799" s="1688"/>
      <c r="I799" s="1688"/>
      <c r="J799" s="1688"/>
      <c r="K799" s="1688"/>
      <c r="L799" s="1688"/>
      <c r="M799" s="1688"/>
      <c r="N799" s="1688"/>
      <c r="O799" s="1688"/>
      <c r="P799" s="3117"/>
      <c r="Q799" s="3117"/>
      <c r="R799" s="3117"/>
      <c r="S799" s="3117"/>
      <c r="T799" s="3117"/>
      <c r="U799" s="3117"/>
      <c r="V799" s="3117"/>
      <c r="W799" s="3117"/>
      <c r="X799" s="3117"/>
      <c r="Y799" s="3117"/>
      <c r="Z799" s="3117"/>
    </row>
    <row r="800" spans="1:26" ht="12" customHeight="1" x14ac:dyDescent="0.25">
      <c r="A800" s="1688"/>
      <c r="B800" s="1688"/>
      <c r="C800" s="1688"/>
      <c r="D800" s="1688"/>
      <c r="E800" s="1688"/>
      <c r="F800" s="1688"/>
      <c r="G800" s="1688"/>
      <c r="H800" s="1688"/>
      <c r="I800" s="1688"/>
      <c r="J800" s="1688"/>
      <c r="K800" s="1688"/>
      <c r="L800" s="1688"/>
      <c r="M800" s="1688"/>
      <c r="N800" s="1688"/>
      <c r="O800" s="1688"/>
      <c r="P800" s="3117"/>
      <c r="Q800" s="3117"/>
      <c r="R800" s="3117"/>
      <c r="S800" s="3117"/>
      <c r="T800" s="3117"/>
      <c r="U800" s="3117"/>
      <c r="V800" s="3117"/>
      <c r="W800" s="3117"/>
      <c r="X800" s="3117"/>
      <c r="Y800" s="3117"/>
      <c r="Z800" s="3117"/>
    </row>
    <row r="801" spans="1:26" ht="12" customHeight="1" x14ac:dyDescent="0.25">
      <c r="A801" s="1688"/>
      <c r="B801" s="1688"/>
      <c r="C801" s="1688"/>
      <c r="D801" s="1688"/>
      <c r="E801" s="1688"/>
      <c r="F801" s="1688"/>
      <c r="G801" s="1688"/>
      <c r="H801" s="1688"/>
      <c r="I801" s="1688"/>
      <c r="J801" s="1688"/>
      <c r="K801" s="1688"/>
      <c r="L801" s="1688"/>
      <c r="M801" s="1688"/>
      <c r="N801" s="1688"/>
      <c r="O801" s="1688"/>
      <c r="P801" s="3117"/>
      <c r="Q801" s="3117"/>
      <c r="R801" s="3117"/>
      <c r="S801" s="3117"/>
      <c r="T801" s="3117"/>
      <c r="U801" s="3117"/>
      <c r="V801" s="3117"/>
      <c r="W801" s="3117"/>
      <c r="X801" s="3117"/>
      <c r="Y801" s="3117"/>
      <c r="Z801" s="3117"/>
    </row>
    <row r="802" spans="1:26" ht="12" customHeight="1" x14ac:dyDescent="0.25">
      <c r="A802" s="1688"/>
      <c r="B802" s="1688"/>
      <c r="C802" s="1688"/>
      <c r="D802" s="1688"/>
      <c r="E802" s="1688"/>
      <c r="F802" s="1688"/>
      <c r="G802" s="1688"/>
      <c r="H802" s="1688"/>
      <c r="I802" s="1688"/>
      <c r="J802" s="1688"/>
      <c r="K802" s="1688"/>
      <c r="L802" s="1688"/>
      <c r="M802" s="1688"/>
      <c r="N802" s="1688"/>
      <c r="O802" s="1688"/>
      <c r="P802" s="3117"/>
      <c r="Q802" s="3117"/>
      <c r="R802" s="3117"/>
      <c r="S802" s="3117"/>
      <c r="T802" s="3117"/>
      <c r="U802" s="3117"/>
      <c r="V802" s="3117"/>
      <c r="W802" s="3117"/>
      <c r="X802" s="3117"/>
      <c r="Y802" s="3117"/>
      <c r="Z802" s="3117"/>
    </row>
    <row r="803" spans="1:26" ht="12" customHeight="1" x14ac:dyDescent="0.25">
      <c r="A803" s="1688"/>
      <c r="B803" s="1688"/>
      <c r="C803" s="1688"/>
      <c r="D803" s="1688"/>
      <c r="E803" s="1688"/>
      <c r="F803" s="1688"/>
      <c r="G803" s="1688"/>
      <c r="H803" s="1688"/>
      <c r="I803" s="1688"/>
      <c r="J803" s="1688"/>
      <c r="K803" s="1688"/>
      <c r="L803" s="1688"/>
      <c r="M803" s="1688"/>
      <c r="N803" s="1688"/>
      <c r="O803" s="1688"/>
      <c r="P803" s="3117"/>
      <c r="Q803" s="3117"/>
      <c r="R803" s="3117"/>
      <c r="S803" s="3117"/>
      <c r="T803" s="3117"/>
      <c r="U803" s="3117"/>
      <c r="V803" s="3117"/>
      <c r="W803" s="3117"/>
      <c r="X803" s="3117"/>
      <c r="Y803" s="3117"/>
      <c r="Z803" s="3117"/>
    </row>
    <row r="804" spans="1:26" ht="12" customHeight="1" x14ac:dyDescent="0.25">
      <c r="A804" s="1688"/>
      <c r="B804" s="1688"/>
      <c r="C804" s="1688"/>
      <c r="D804" s="1688"/>
      <c r="E804" s="1688"/>
      <c r="F804" s="1688"/>
      <c r="G804" s="1688"/>
      <c r="H804" s="1688"/>
      <c r="I804" s="1688"/>
      <c r="J804" s="1688"/>
      <c r="K804" s="1688"/>
      <c r="L804" s="1688"/>
      <c r="M804" s="1688"/>
      <c r="N804" s="1688"/>
      <c r="O804" s="1688"/>
      <c r="P804" s="3117"/>
      <c r="Q804" s="3117"/>
      <c r="R804" s="3117"/>
      <c r="S804" s="3117"/>
      <c r="T804" s="3117"/>
      <c r="U804" s="3117"/>
      <c r="V804" s="3117"/>
      <c r="W804" s="3117"/>
      <c r="X804" s="3117"/>
      <c r="Y804" s="3117"/>
      <c r="Z804" s="3117"/>
    </row>
    <row r="805" spans="1:26" ht="12" customHeight="1" x14ac:dyDescent="0.25">
      <c r="A805" s="1688"/>
      <c r="B805" s="1688"/>
      <c r="C805" s="1688"/>
      <c r="D805" s="1688"/>
      <c r="E805" s="1688"/>
      <c r="F805" s="1688"/>
      <c r="G805" s="1688"/>
      <c r="H805" s="1688"/>
      <c r="I805" s="1688"/>
      <c r="J805" s="1688"/>
      <c r="K805" s="1688"/>
      <c r="L805" s="1688"/>
      <c r="M805" s="1688"/>
      <c r="N805" s="1688"/>
      <c r="O805" s="1688"/>
      <c r="P805" s="3117"/>
      <c r="Q805" s="3117"/>
      <c r="R805" s="3117"/>
      <c r="S805" s="3117"/>
      <c r="T805" s="3117"/>
      <c r="U805" s="3117"/>
      <c r="V805" s="3117"/>
      <c r="W805" s="3117"/>
      <c r="X805" s="3117"/>
      <c r="Y805" s="3117"/>
      <c r="Z805" s="3117"/>
    </row>
    <row r="806" spans="1:26" ht="12" customHeight="1" x14ac:dyDescent="0.25">
      <c r="A806" s="1688"/>
      <c r="B806" s="1688"/>
      <c r="C806" s="1688"/>
      <c r="D806" s="1688"/>
      <c r="E806" s="1688"/>
      <c r="F806" s="1688"/>
      <c r="G806" s="1688"/>
      <c r="H806" s="1688"/>
      <c r="I806" s="1688"/>
      <c r="J806" s="1688"/>
      <c r="K806" s="1688"/>
      <c r="L806" s="1688"/>
      <c r="M806" s="1688"/>
      <c r="N806" s="1688"/>
      <c r="O806" s="1688"/>
      <c r="P806" s="3117"/>
      <c r="Q806" s="3117"/>
      <c r="R806" s="3117"/>
      <c r="S806" s="3117"/>
      <c r="T806" s="3117"/>
      <c r="U806" s="3117"/>
      <c r="V806" s="3117"/>
      <c r="W806" s="3117"/>
      <c r="X806" s="3117"/>
      <c r="Y806" s="3117"/>
      <c r="Z806" s="3117"/>
    </row>
    <row r="807" spans="1:26" ht="12" customHeight="1" x14ac:dyDescent="0.25">
      <c r="A807" s="1688"/>
      <c r="B807" s="1688"/>
      <c r="C807" s="1688"/>
      <c r="D807" s="1688"/>
      <c r="E807" s="1688"/>
      <c r="F807" s="1688"/>
      <c r="G807" s="1688"/>
      <c r="H807" s="1688"/>
      <c r="I807" s="1688"/>
      <c r="J807" s="1688"/>
      <c r="K807" s="1688"/>
      <c r="L807" s="1688"/>
      <c r="M807" s="1688"/>
      <c r="N807" s="1688"/>
      <c r="O807" s="1688"/>
      <c r="P807" s="3117"/>
      <c r="Q807" s="3117"/>
      <c r="R807" s="3117"/>
      <c r="S807" s="3117"/>
      <c r="T807" s="3117"/>
      <c r="U807" s="3117"/>
      <c r="V807" s="3117"/>
      <c r="W807" s="3117"/>
      <c r="X807" s="3117"/>
      <c r="Y807" s="3117"/>
      <c r="Z807" s="3117"/>
    </row>
    <row r="808" spans="1:26" ht="12" customHeight="1" x14ac:dyDescent="0.25">
      <c r="A808" s="1688"/>
      <c r="B808" s="1688"/>
      <c r="C808" s="1688"/>
      <c r="D808" s="1688"/>
      <c r="E808" s="1688"/>
      <c r="F808" s="1688"/>
      <c r="G808" s="1688"/>
      <c r="H808" s="1688"/>
      <c r="I808" s="1688"/>
      <c r="J808" s="1688"/>
      <c r="K808" s="1688"/>
      <c r="L808" s="1688"/>
      <c r="M808" s="1688"/>
      <c r="N808" s="1688"/>
      <c r="O808" s="1688"/>
      <c r="P808" s="3117"/>
      <c r="Q808" s="3117"/>
      <c r="R808" s="3117"/>
      <c r="S808" s="3117"/>
      <c r="T808" s="3117"/>
      <c r="U808" s="3117"/>
      <c r="V808" s="3117"/>
      <c r="W808" s="3117"/>
      <c r="X808" s="3117"/>
      <c r="Y808" s="3117"/>
      <c r="Z808" s="3117"/>
    </row>
    <row r="809" spans="1:26" ht="12" customHeight="1" x14ac:dyDescent="0.25">
      <c r="A809" s="1688"/>
      <c r="B809" s="1688"/>
      <c r="C809" s="1688"/>
      <c r="D809" s="1688"/>
      <c r="E809" s="1688"/>
      <c r="F809" s="1688"/>
      <c r="G809" s="1688"/>
      <c r="H809" s="1688"/>
      <c r="I809" s="1688"/>
      <c r="J809" s="1688"/>
      <c r="K809" s="1688"/>
      <c r="L809" s="1688"/>
      <c r="M809" s="1688"/>
      <c r="N809" s="1688"/>
      <c r="O809" s="1688"/>
      <c r="P809" s="3117"/>
      <c r="Q809" s="3117"/>
      <c r="R809" s="3117"/>
      <c r="S809" s="3117"/>
      <c r="T809" s="3117"/>
      <c r="U809" s="3117"/>
      <c r="V809" s="3117"/>
      <c r="W809" s="3117"/>
      <c r="X809" s="3117"/>
      <c r="Y809" s="3117"/>
      <c r="Z809" s="3117"/>
    </row>
    <row r="810" spans="1:26" ht="12" customHeight="1" x14ac:dyDescent="0.25">
      <c r="A810" s="1688"/>
      <c r="B810" s="1688"/>
      <c r="C810" s="1688"/>
      <c r="D810" s="1688"/>
      <c r="E810" s="1688"/>
      <c r="F810" s="1688"/>
      <c r="G810" s="1688"/>
      <c r="H810" s="1688"/>
      <c r="I810" s="1688"/>
      <c r="J810" s="1688"/>
      <c r="K810" s="1688"/>
      <c r="L810" s="1688"/>
      <c r="M810" s="1688"/>
      <c r="N810" s="1688"/>
      <c r="O810" s="1688"/>
      <c r="P810" s="3117"/>
      <c r="Q810" s="3117"/>
      <c r="R810" s="3117"/>
      <c r="S810" s="3117"/>
      <c r="T810" s="3117"/>
      <c r="U810" s="3117"/>
      <c r="V810" s="3117"/>
      <c r="W810" s="3117"/>
      <c r="X810" s="3117"/>
      <c r="Y810" s="3117"/>
      <c r="Z810" s="3117"/>
    </row>
    <row r="811" spans="1:26" ht="12" customHeight="1" x14ac:dyDescent="0.25">
      <c r="A811" s="1688"/>
      <c r="B811" s="1688"/>
      <c r="C811" s="1688"/>
      <c r="D811" s="1688"/>
      <c r="E811" s="1688"/>
      <c r="F811" s="1688"/>
      <c r="G811" s="1688"/>
      <c r="H811" s="1688"/>
      <c r="I811" s="1688"/>
      <c r="J811" s="1688"/>
      <c r="K811" s="1688"/>
      <c r="L811" s="1688"/>
      <c r="M811" s="1688"/>
      <c r="N811" s="1688"/>
      <c r="O811" s="1688"/>
      <c r="P811" s="3117"/>
      <c r="Q811" s="3117"/>
      <c r="R811" s="3117"/>
      <c r="S811" s="3117"/>
      <c r="T811" s="3117"/>
      <c r="U811" s="3117"/>
      <c r="V811" s="3117"/>
      <c r="W811" s="3117"/>
      <c r="X811" s="3117"/>
      <c r="Y811" s="3117"/>
      <c r="Z811" s="3117"/>
    </row>
    <row r="812" spans="1:26" ht="12" customHeight="1" x14ac:dyDescent="0.25">
      <c r="A812" s="1688"/>
      <c r="B812" s="1688"/>
      <c r="C812" s="1688"/>
      <c r="D812" s="1688"/>
      <c r="E812" s="1688"/>
      <c r="F812" s="1688"/>
      <c r="G812" s="1688"/>
      <c r="H812" s="1688"/>
      <c r="I812" s="1688"/>
      <c r="J812" s="1688"/>
      <c r="K812" s="1688"/>
      <c r="L812" s="1688"/>
      <c r="M812" s="1688"/>
      <c r="N812" s="1688"/>
      <c r="O812" s="1688"/>
      <c r="P812" s="3117"/>
      <c r="Q812" s="3117"/>
      <c r="R812" s="3117"/>
      <c r="S812" s="3117"/>
      <c r="T812" s="3117"/>
      <c r="U812" s="3117"/>
      <c r="V812" s="3117"/>
      <c r="W812" s="3117"/>
      <c r="X812" s="3117"/>
      <c r="Y812" s="3117"/>
      <c r="Z812" s="3117"/>
    </row>
    <row r="813" spans="1:26" ht="12" customHeight="1" x14ac:dyDescent="0.25">
      <c r="A813" s="1688"/>
      <c r="B813" s="1688"/>
      <c r="C813" s="1688"/>
      <c r="D813" s="1688"/>
      <c r="E813" s="1688"/>
      <c r="F813" s="1688"/>
      <c r="G813" s="1688"/>
      <c r="H813" s="1688"/>
      <c r="I813" s="1688"/>
      <c r="J813" s="1688"/>
      <c r="K813" s="1688"/>
      <c r="L813" s="1688"/>
      <c r="M813" s="1688"/>
      <c r="N813" s="1688"/>
      <c r="O813" s="1688"/>
      <c r="P813" s="3117"/>
      <c r="Q813" s="3117"/>
      <c r="R813" s="3117"/>
      <c r="S813" s="3117"/>
      <c r="T813" s="3117"/>
      <c r="U813" s="3117"/>
      <c r="V813" s="3117"/>
      <c r="W813" s="3117"/>
      <c r="X813" s="3117"/>
      <c r="Y813" s="3117"/>
      <c r="Z813" s="3117"/>
    </row>
    <row r="814" spans="1:26" ht="12" customHeight="1" x14ac:dyDescent="0.25">
      <c r="A814" s="1688"/>
      <c r="B814" s="1688"/>
      <c r="C814" s="1688"/>
      <c r="D814" s="1688"/>
      <c r="E814" s="1688"/>
      <c r="F814" s="1688"/>
      <c r="G814" s="1688"/>
      <c r="H814" s="1688"/>
      <c r="I814" s="1688"/>
      <c r="J814" s="1688"/>
      <c r="K814" s="1688"/>
      <c r="L814" s="1688"/>
      <c r="M814" s="1688"/>
      <c r="N814" s="1688"/>
      <c r="O814" s="1688"/>
      <c r="P814" s="3117"/>
      <c r="Q814" s="3117"/>
      <c r="R814" s="3117"/>
      <c r="S814" s="3117"/>
      <c r="T814" s="3117"/>
      <c r="U814" s="3117"/>
      <c r="V814" s="3117"/>
      <c r="W814" s="3117"/>
      <c r="X814" s="3117"/>
      <c r="Y814" s="3117"/>
      <c r="Z814" s="3117"/>
    </row>
    <row r="815" spans="1:26" ht="12" customHeight="1" x14ac:dyDescent="0.25">
      <c r="A815" s="1688"/>
      <c r="B815" s="1688"/>
      <c r="C815" s="1688"/>
      <c r="D815" s="1688"/>
      <c r="E815" s="1688"/>
      <c r="F815" s="1688"/>
      <c r="G815" s="1688"/>
      <c r="H815" s="1688"/>
      <c r="I815" s="1688"/>
      <c r="J815" s="1688"/>
      <c r="K815" s="1688"/>
      <c r="L815" s="1688"/>
      <c r="M815" s="1688"/>
      <c r="N815" s="1688"/>
      <c r="O815" s="1688"/>
      <c r="P815" s="3117"/>
      <c r="Q815" s="3117"/>
      <c r="R815" s="3117"/>
      <c r="S815" s="3117"/>
      <c r="T815" s="3117"/>
      <c r="U815" s="3117"/>
      <c r="V815" s="3117"/>
      <c r="W815" s="3117"/>
      <c r="X815" s="3117"/>
      <c r="Y815" s="3117"/>
      <c r="Z815" s="3117"/>
    </row>
    <row r="816" spans="1:26" ht="12" customHeight="1" x14ac:dyDescent="0.25">
      <c r="A816" s="1688"/>
      <c r="B816" s="1688"/>
      <c r="C816" s="1688"/>
      <c r="D816" s="1688"/>
      <c r="E816" s="1688"/>
      <c r="F816" s="1688"/>
      <c r="G816" s="1688"/>
      <c r="H816" s="1688"/>
      <c r="I816" s="1688"/>
      <c r="J816" s="1688"/>
      <c r="K816" s="1688"/>
      <c r="L816" s="1688"/>
      <c r="M816" s="1688"/>
      <c r="N816" s="1688"/>
      <c r="O816" s="1688"/>
      <c r="P816" s="3117"/>
      <c r="Q816" s="3117"/>
      <c r="R816" s="3117"/>
      <c r="S816" s="3117"/>
      <c r="T816" s="3117"/>
      <c r="U816" s="3117"/>
      <c r="V816" s="3117"/>
      <c r="W816" s="3117"/>
      <c r="X816" s="3117"/>
      <c r="Y816" s="3117"/>
      <c r="Z816" s="3117"/>
    </row>
    <row r="817" spans="1:26" ht="12" customHeight="1" x14ac:dyDescent="0.25">
      <c r="A817" s="1688"/>
      <c r="B817" s="1688"/>
      <c r="C817" s="1688"/>
      <c r="D817" s="1688"/>
      <c r="E817" s="1688"/>
      <c r="F817" s="1688"/>
      <c r="G817" s="1688"/>
      <c r="H817" s="1688"/>
      <c r="I817" s="1688"/>
      <c r="J817" s="1688"/>
      <c r="K817" s="1688"/>
      <c r="L817" s="1688"/>
      <c r="M817" s="1688"/>
      <c r="N817" s="1688"/>
      <c r="O817" s="1688"/>
      <c r="P817" s="3117"/>
      <c r="Q817" s="3117"/>
      <c r="R817" s="3117"/>
      <c r="S817" s="3117"/>
      <c r="T817" s="3117"/>
      <c r="U817" s="3117"/>
      <c r="V817" s="3117"/>
      <c r="W817" s="3117"/>
      <c r="X817" s="3117"/>
      <c r="Y817" s="3117"/>
      <c r="Z817" s="3117"/>
    </row>
    <row r="818" spans="1:26" ht="12" customHeight="1" x14ac:dyDescent="0.25">
      <c r="A818" s="1688"/>
      <c r="B818" s="1688"/>
      <c r="C818" s="1688"/>
      <c r="D818" s="1688"/>
      <c r="E818" s="1688"/>
      <c r="F818" s="1688"/>
      <c r="G818" s="1688"/>
      <c r="H818" s="1688"/>
      <c r="I818" s="1688"/>
      <c r="J818" s="1688"/>
      <c r="K818" s="1688"/>
      <c r="L818" s="1688"/>
      <c r="M818" s="1688"/>
      <c r="N818" s="1688"/>
      <c r="O818" s="1688"/>
      <c r="P818" s="3117"/>
      <c r="Q818" s="3117"/>
      <c r="R818" s="3117"/>
      <c r="S818" s="3117"/>
      <c r="T818" s="3117"/>
      <c r="U818" s="3117"/>
      <c r="V818" s="3117"/>
      <c r="W818" s="3117"/>
      <c r="X818" s="3117"/>
      <c r="Y818" s="3117"/>
      <c r="Z818" s="3117"/>
    </row>
    <row r="819" spans="1:26" ht="12" customHeight="1" x14ac:dyDescent="0.25">
      <c r="A819" s="1688"/>
      <c r="B819" s="1688"/>
      <c r="C819" s="1688"/>
      <c r="D819" s="1688"/>
      <c r="E819" s="1688"/>
      <c r="F819" s="1688"/>
      <c r="G819" s="1688"/>
      <c r="H819" s="1688"/>
      <c r="I819" s="1688"/>
      <c r="J819" s="1688"/>
      <c r="K819" s="1688"/>
      <c r="L819" s="1688"/>
      <c r="M819" s="1688"/>
      <c r="N819" s="1688"/>
      <c r="O819" s="1688"/>
      <c r="P819" s="3117"/>
      <c r="Q819" s="3117"/>
      <c r="R819" s="3117"/>
      <c r="S819" s="3117"/>
      <c r="T819" s="3117"/>
      <c r="U819" s="3117"/>
      <c r="V819" s="3117"/>
      <c r="W819" s="3117"/>
      <c r="X819" s="3117"/>
      <c r="Y819" s="3117"/>
      <c r="Z819" s="3117"/>
    </row>
    <row r="820" spans="1:26" ht="12" customHeight="1" x14ac:dyDescent="0.25">
      <c r="A820" s="1688"/>
      <c r="B820" s="1688"/>
      <c r="C820" s="1688"/>
      <c r="D820" s="1688"/>
      <c r="E820" s="1688"/>
      <c r="F820" s="1688"/>
      <c r="G820" s="1688"/>
      <c r="H820" s="1688"/>
      <c r="I820" s="1688"/>
      <c r="J820" s="1688"/>
      <c r="K820" s="1688"/>
      <c r="L820" s="1688"/>
      <c r="M820" s="1688"/>
      <c r="N820" s="1688"/>
      <c r="O820" s="1688"/>
      <c r="P820" s="3117"/>
      <c r="Q820" s="3117"/>
      <c r="R820" s="3117"/>
      <c r="S820" s="3117"/>
      <c r="T820" s="3117"/>
      <c r="U820" s="3117"/>
      <c r="V820" s="3117"/>
      <c r="W820" s="3117"/>
      <c r="X820" s="3117"/>
      <c r="Y820" s="3117"/>
      <c r="Z820" s="3117"/>
    </row>
    <row r="821" spans="1:26" ht="12" customHeight="1" x14ac:dyDescent="0.25">
      <c r="A821" s="1688"/>
      <c r="B821" s="1688"/>
      <c r="C821" s="1688"/>
      <c r="D821" s="1688"/>
      <c r="E821" s="1688"/>
      <c r="F821" s="1688"/>
      <c r="G821" s="1688"/>
      <c r="H821" s="1688"/>
      <c r="I821" s="1688"/>
      <c r="J821" s="1688"/>
      <c r="K821" s="1688"/>
      <c r="L821" s="1688"/>
      <c r="M821" s="1688"/>
      <c r="N821" s="1688"/>
      <c r="O821" s="1688"/>
      <c r="P821" s="3117"/>
      <c r="Q821" s="3117"/>
      <c r="R821" s="3117"/>
      <c r="S821" s="3117"/>
      <c r="T821" s="3117"/>
      <c r="U821" s="3117"/>
      <c r="V821" s="3117"/>
      <c r="W821" s="3117"/>
      <c r="X821" s="3117"/>
      <c r="Y821" s="3117"/>
      <c r="Z821" s="3117"/>
    </row>
    <row r="822" spans="1:26" ht="12" customHeight="1" x14ac:dyDescent="0.25">
      <c r="A822" s="1688"/>
      <c r="B822" s="1688"/>
      <c r="C822" s="1688"/>
      <c r="D822" s="1688"/>
      <c r="E822" s="1688"/>
      <c r="F822" s="1688"/>
      <c r="G822" s="1688"/>
      <c r="H822" s="1688"/>
      <c r="I822" s="1688"/>
      <c r="J822" s="1688"/>
      <c r="K822" s="1688"/>
      <c r="L822" s="1688"/>
      <c r="M822" s="1688"/>
      <c r="N822" s="1688"/>
      <c r="O822" s="1688"/>
      <c r="P822" s="3117"/>
      <c r="Q822" s="3117"/>
      <c r="R822" s="3117"/>
      <c r="S822" s="3117"/>
      <c r="T822" s="3117"/>
      <c r="U822" s="3117"/>
      <c r="V822" s="3117"/>
      <c r="W822" s="3117"/>
      <c r="X822" s="3117"/>
      <c r="Y822" s="3117"/>
      <c r="Z822" s="3117"/>
    </row>
    <row r="823" spans="1:26" ht="12" customHeight="1" x14ac:dyDescent="0.25">
      <c r="A823" s="1688"/>
      <c r="B823" s="1688"/>
      <c r="C823" s="1688"/>
      <c r="D823" s="1688"/>
      <c r="E823" s="1688"/>
      <c r="F823" s="1688"/>
      <c r="G823" s="1688"/>
      <c r="H823" s="1688"/>
      <c r="I823" s="1688"/>
      <c r="J823" s="1688"/>
      <c r="K823" s="1688"/>
      <c r="L823" s="1688"/>
      <c r="M823" s="1688"/>
      <c r="N823" s="1688"/>
      <c r="O823" s="1688"/>
      <c r="P823" s="3117"/>
      <c r="Q823" s="3117"/>
      <c r="R823" s="3117"/>
      <c r="S823" s="3117"/>
      <c r="T823" s="3117"/>
      <c r="U823" s="3117"/>
      <c r="V823" s="3117"/>
      <c r="W823" s="3117"/>
      <c r="X823" s="3117"/>
      <c r="Y823" s="3117"/>
      <c r="Z823" s="3117"/>
    </row>
    <row r="824" spans="1:26" ht="12" customHeight="1" x14ac:dyDescent="0.25">
      <c r="A824" s="1688"/>
      <c r="B824" s="1688"/>
      <c r="C824" s="1688"/>
      <c r="D824" s="1688"/>
      <c r="E824" s="1688"/>
      <c r="F824" s="1688"/>
      <c r="G824" s="1688"/>
      <c r="H824" s="1688"/>
      <c r="I824" s="1688"/>
      <c r="J824" s="1688"/>
      <c r="K824" s="1688"/>
      <c r="L824" s="1688"/>
      <c r="M824" s="1688"/>
      <c r="N824" s="1688"/>
      <c r="O824" s="1688"/>
      <c r="P824" s="3117"/>
      <c r="Q824" s="3117"/>
      <c r="R824" s="3117"/>
      <c r="S824" s="3117"/>
      <c r="T824" s="3117"/>
      <c r="U824" s="3117"/>
      <c r="V824" s="3117"/>
      <c r="W824" s="3117"/>
      <c r="X824" s="3117"/>
      <c r="Y824" s="3117"/>
      <c r="Z824" s="3117"/>
    </row>
    <row r="825" spans="1:26" ht="12" customHeight="1" x14ac:dyDescent="0.25">
      <c r="A825" s="1688"/>
      <c r="B825" s="1688"/>
      <c r="C825" s="1688"/>
      <c r="D825" s="1688"/>
      <c r="E825" s="1688"/>
      <c r="F825" s="1688"/>
      <c r="G825" s="1688"/>
      <c r="H825" s="1688"/>
      <c r="I825" s="1688"/>
      <c r="J825" s="1688"/>
      <c r="K825" s="1688"/>
      <c r="L825" s="1688"/>
      <c r="M825" s="1688"/>
      <c r="N825" s="1688"/>
      <c r="O825" s="1688"/>
      <c r="P825" s="3117"/>
      <c r="Q825" s="3117"/>
      <c r="R825" s="3117"/>
      <c r="S825" s="3117"/>
      <c r="T825" s="3117"/>
      <c r="U825" s="3117"/>
      <c r="V825" s="3117"/>
      <c r="W825" s="3117"/>
      <c r="X825" s="3117"/>
      <c r="Y825" s="3117"/>
      <c r="Z825" s="3117"/>
    </row>
    <row r="826" spans="1:26" ht="12" customHeight="1" x14ac:dyDescent="0.25">
      <c r="A826" s="1688"/>
      <c r="B826" s="1688"/>
      <c r="C826" s="1688"/>
      <c r="D826" s="1688"/>
      <c r="E826" s="1688"/>
      <c r="F826" s="1688"/>
      <c r="G826" s="1688"/>
      <c r="H826" s="1688"/>
      <c r="I826" s="1688"/>
      <c r="J826" s="1688"/>
      <c r="K826" s="1688"/>
      <c r="L826" s="1688"/>
      <c r="M826" s="1688"/>
      <c r="N826" s="1688"/>
      <c r="O826" s="1688"/>
      <c r="P826" s="3117"/>
      <c r="Q826" s="3117"/>
      <c r="R826" s="3117"/>
      <c r="S826" s="3117"/>
      <c r="T826" s="3117"/>
      <c r="U826" s="3117"/>
      <c r="V826" s="3117"/>
      <c r="W826" s="3117"/>
      <c r="X826" s="3117"/>
      <c r="Y826" s="3117"/>
      <c r="Z826" s="3117"/>
    </row>
    <row r="827" spans="1:26" ht="12" customHeight="1" x14ac:dyDescent="0.25">
      <c r="A827" s="1688"/>
      <c r="B827" s="1688"/>
      <c r="C827" s="1688"/>
      <c r="D827" s="1688"/>
      <c r="E827" s="1688"/>
      <c r="F827" s="1688"/>
      <c r="G827" s="1688"/>
      <c r="H827" s="1688"/>
      <c r="I827" s="1688"/>
      <c r="J827" s="1688"/>
      <c r="K827" s="1688"/>
      <c r="L827" s="1688"/>
      <c r="M827" s="1688"/>
      <c r="N827" s="1688"/>
      <c r="O827" s="1688"/>
      <c r="P827" s="3117"/>
      <c r="Q827" s="3117"/>
      <c r="R827" s="3117"/>
      <c r="S827" s="3117"/>
      <c r="T827" s="3117"/>
      <c r="U827" s="3117"/>
      <c r="V827" s="3117"/>
      <c r="W827" s="3117"/>
      <c r="X827" s="3117"/>
      <c r="Y827" s="3117"/>
      <c r="Z827" s="3117"/>
    </row>
    <row r="828" spans="1:26" ht="12" customHeight="1" x14ac:dyDescent="0.25">
      <c r="A828" s="1688"/>
      <c r="B828" s="1688"/>
      <c r="C828" s="1688"/>
      <c r="D828" s="1688"/>
      <c r="E828" s="1688"/>
      <c r="F828" s="1688"/>
      <c r="G828" s="1688"/>
      <c r="H828" s="1688"/>
      <c r="I828" s="1688"/>
      <c r="J828" s="1688"/>
      <c r="K828" s="1688"/>
      <c r="L828" s="1688"/>
      <c r="M828" s="1688"/>
      <c r="N828" s="1688"/>
      <c r="O828" s="1688"/>
      <c r="P828" s="3117"/>
      <c r="Q828" s="3117"/>
      <c r="R828" s="3117"/>
      <c r="S828" s="3117"/>
      <c r="T828" s="3117"/>
      <c r="U828" s="3117"/>
      <c r="V828" s="3117"/>
      <c r="W828" s="3117"/>
      <c r="X828" s="3117"/>
      <c r="Y828" s="3117"/>
      <c r="Z828" s="3117"/>
    </row>
    <row r="829" spans="1:26" ht="12" customHeight="1" x14ac:dyDescent="0.25">
      <c r="A829" s="1688"/>
      <c r="B829" s="1688"/>
      <c r="C829" s="1688"/>
      <c r="D829" s="1688"/>
      <c r="E829" s="1688"/>
      <c r="F829" s="1688"/>
      <c r="G829" s="1688"/>
      <c r="H829" s="1688"/>
      <c r="I829" s="1688"/>
      <c r="J829" s="1688"/>
      <c r="K829" s="1688"/>
      <c r="L829" s="1688"/>
      <c r="M829" s="1688"/>
      <c r="N829" s="1688"/>
      <c r="O829" s="1688"/>
      <c r="P829" s="3117"/>
      <c r="Q829" s="3117"/>
      <c r="R829" s="3117"/>
      <c r="S829" s="3117"/>
      <c r="T829" s="3117"/>
      <c r="U829" s="3117"/>
      <c r="V829" s="3117"/>
      <c r="W829" s="3117"/>
      <c r="X829" s="3117"/>
      <c r="Y829" s="3117"/>
      <c r="Z829" s="3117"/>
    </row>
    <row r="830" spans="1:26" ht="12" customHeight="1" x14ac:dyDescent="0.25">
      <c r="A830" s="1688"/>
      <c r="B830" s="1688"/>
      <c r="C830" s="1688"/>
      <c r="D830" s="1688"/>
      <c r="E830" s="1688"/>
      <c r="F830" s="1688"/>
      <c r="G830" s="1688"/>
      <c r="H830" s="1688"/>
      <c r="I830" s="1688"/>
      <c r="J830" s="1688"/>
      <c r="K830" s="1688"/>
      <c r="L830" s="1688"/>
      <c r="M830" s="1688"/>
      <c r="N830" s="1688"/>
      <c r="O830" s="1688"/>
      <c r="P830" s="3117"/>
      <c r="Q830" s="3117"/>
      <c r="R830" s="3117"/>
      <c r="S830" s="3117"/>
      <c r="T830" s="3117"/>
      <c r="U830" s="3117"/>
      <c r="V830" s="3117"/>
      <c r="W830" s="3117"/>
      <c r="X830" s="3117"/>
      <c r="Y830" s="3117"/>
      <c r="Z830" s="3117"/>
    </row>
    <row r="831" spans="1:26" ht="12" customHeight="1" x14ac:dyDescent="0.25">
      <c r="A831" s="1688"/>
      <c r="B831" s="1688"/>
      <c r="C831" s="1688"/>
      <c r="D831" s="1688"/>
      <c r="E831" s="1688"/>
      <c r="F831" s="1688"/>
      <c r="G831" s="1688"/>
      <c r="H831" s="1688"/>
      <c r="I831" s="1688"/>
      <c r="J831" s="1688"/>
      <c r="K831" s="1688"/>
      <c r="L831" s="1688"/>
      <c r="M831" s="1688"/>
      <c r="N831" s="1688"/>
      <c r="O831" s="1688"/>
      <c r="P831" s="3117"/>
      <c r="Q831" s="3117"/>
      <c r="R831" s="3117"/>
      <c r="S831" s="3117"/>
      <c r="T831" s="3117"/>
      <c r="U831" s="3117"/>
      <c r="V831" s="3117"/>
      <c r="W831" s="3117"/>
      <c r="X831" s="3117"/>
      <c r="Y831" s="3117"/>
      <c r="Z831" s="3117"/>
    </row>
    <row r="832" spans="1:26" ht="12" customHeight="1" x14ac:dyDescent="0.25">
      <c r="A832" s="1688"/>
      <c r="B832" s="1688"/>
      <c r="C832" s="1688"/>
      <c r="D832" s="1688"/>
      <c r="E832" s="1688"/>
      <c r="F832" s="1688"/>
      <c r="G832" s="1688"/>
      <c r="H832" s="1688"/>
      <c r="I832" s="1688"/>
      <c r="J832" s="1688"/>
      <c r="K832" s="1688"/>
      <c r="L832" s="1688"/>
      <c r="M832" s="1688"/>
      <c r="N832" s="1688"/>
      <c r="O832" s="1688"/>
      <c r="P832" s="3117"/>
      <c r="Q832" s="3117"/>
      <c r="R832" s="3117"/>
      <c r="S832" s="3117"/>
      <c r="T832" s="3117"/>
      <c r="U832" s="3117"/>
      <c r="V832" s="3117"/>
      <c r="W832" s="3117"/>
      <c r="X832" s="3117"/>
      <c r="Y832" s="3117"/>
      <c r="Z832" s="3117"/>
    </row>
    <row r="833" spans="1:26" ht="12" customHeight="1" x14ac:dyDescent="0.25">
      <c r="A833" s="1688"/>
      <c r="B833" s="1688"/>
      <c r="C833" s="1688"/>
      <c r="D833" s="1688"/>
      <c r="E833" s="1688"/>
      <c r="F833" s="1688"/>
      <c r="G833" s="1688"/>
      <c r="H833" s="1688"/>
      <c r="I833" s="1688"/>
      <c r="J833" s="1688"/>
      <c r="K833" s="1688"/>
      <c r="L833" s="1688"/>
      <c r="M833" s="1688"/>
      <c r="N833" s="1688"/>
      <c r="O833" s="1688"/>
      <c r="P833" s="3117"/>
      <c r="Q833" s="3117"/>
      <c r="R833" s="3117"/>
      <c r="S833" s="3117"/>
      <c r="T833" s="3117"/>
      <c r="U833" s="3117"/>
      <c r="V833" s="3117"/>
      <c r="W833" s="3117"/>
      <c r="X833" s="3117"/>
      <c r="Y833" s="3117"/>
      <c r="Z833" s="3117"/>
    </row>
    <row r="834" spans="1:26" ht="12" customHeight="1" x14ac:dyDescent="0.25">
      <c r="A834" s="1688"/>
      <c r="B834" s="1688"/>
      <c r="C834" s="1688"/>
      <c r="D834" s="1688"/>
      <c r="E834" s="1688"/>
      <c r="F834" s="1688"/>
      <c r="G834" s="1688"/>
      <c r="H834" s="1688"/>
      <c r="I834" s="1688"/>
      <c r="J834" s="1688"/>
      <c r="K834" s="1688"/>
      <c r="L834" s="1688"/>
      <c r="M834" s="1688"/>
      <c r="N834" s="1688"/>
      <c r="O834" s="1688"/>
      <c r="P834" s="3117"/>
      <c r="Q834" s="3117"/>
      <c r="R834" s="3117"/>
      <c r="S834" s="3117"/>
      <c r="T834" s="3117"/>
      <c r="U834" s="3117"/>
      <c r="V834" s="3117"/>
      <c r="W834" s="3117"/>
      <c r="X834" s="3117"/>
      <c r="Y834" s="3117"/>
      <c r="Z834" s="3117"/>
    </row>
    <row r="835" spans="1:26" ht="12" customHeight="1" x14ac:dyDescent="0.25">
      <c r="A835" s="1688"/>
      <c r="B835" s="1688"/>
      <c r="C835" s="1688"/>
      <c r="D835" s="1688"/>
      <c r="E835" s="1688"/>
      <c r="F835" s="1688"/>
      <c r="G835" s="1688"/>
      <c r="H835" s="1688"/>
      <c r="I835" s="1688"/>
      <c r="J835" s="1688"/>
      <c r="K835" s="1688"/>
      <c r="L835" s="1688"/>
      <c r="M835" s="1688"/>
      <c r="N835" s="1688"/>
      <c r="O835" s="1688"/>
      <c r="P835" s="3117"/>
      <c r="Q835" s="3117"/>
      <c r="R835" s="3117"/>
      <c r="S835" s="3117"/>
      <c r="T835" s="3117"/>
      <c r="U835" s="3117"/>
      <c r="V835" s="3117"/>
      <c r="W835" s="3117"/>
      <c r="X835" s="3117"/>
      <c r="Y835" s="3117"/>
      <c r="Z835" s="3117"/>
    </row>
    <row r="836" spans="1:26" ht="12" customHeight="1" x14ac:dyDescent="0.25">
      <c r="A836" s="1688"/>
      <c r="B836" s="1688"/>
      <c r="C836" s="1688"/>
      <c r="D836" s="1688"/>
      <c r="E836" s="1688"/>
      <c r="F836" s="1688"/>
      <c r="G836" s="1688"/>
      <c r="H836" s="1688"/>
      <c r="I836" s="1688"/>
      <c r="J836" s="1688"/>
      <c r="K836" s="1688"/>
      <c r="L836" s="1688"/>
      <c r="M836" s="1688"/>
      <c r="N836" s="1688"/>
      <c r="O836" s="1688"/>
      <c r="P836" s="3117"/>
      <c r="Q836" s="3117"/>
      <c r="R836" s="3117"/>
      <c r="S836" s="3117"/>
      <c r="T836" s="3117"/>
      <c r="U836" s="3117"/>
      <c r="V836" s="3117"/>
      <c r="W836" s="3117"/>
      <c r="X836" s="3117"/>
      <c r="Y836" s="3117"/>
      <c r="Z836" s="3117"/>
    </row>
    <row r="837" spans="1:26" ht="12" customHeight="1" x14ac:dyDescent="0.25">
      <c r="A837" s="1688"/>
      <c r="B837" s="1688"/>
      <c r="C837" s="1688"/>
      <c r="D837" s="1688"/>
      <c r="E837" s="1688"/>
      <c r="F837" s="1688"/>
      <c r="G837" s="1688"/>
      <c r="H837" s="1688"/>
      <c r="I837" s="1688"/>
      <c r="J837" s="1688"/>
      <c r="K837" s="1688"/>
      <c r="L837" s="1688"/>
      <c r="M837" s="1688"/>
      <c r="N837" s="1688"/>
      <c r="O837" s="1688"/>
      <c r="P837" s="3117"/>
      <c r="Q837" s="3117"/>
      <c r="R837" s="3117"/>
      <c r="S837" s="3117"/>
      <c r="T837" s="3117"/>
      <c r="U837" s="3117"/>
      <c r="V837" s="3117"/>
      <c r="W837" s="3117"/>
      <c r="X837" s="3117"/>
      <c r="Y837" s="3117"/>
      <c r="Z837" s="3117"/>
    </row>
    <row r="838" spans="1:26" ht="12" customHeight="1" x14ac:dyDescent="0.25">
      <c r="A838" s="1688"/>
      <c r="B838" s="1688"/>
      <c r="C838" s="1688"/>
      <c r="D838" s="1688"/>
      <c r="E838" s="1688"/>
      <c r="F838" s="1688"/>
      <c r="G838" s="1688"/>
      <c r="H838" s="1688"/>
      <c r="I838" s="1688"/>
      <c r="J838" s="1688"/>
      <c r="K838" s="1688"/>
      <c r="L838" s="1688"/>
      <c r="M838" s="1688"/>
      <c r="N838" s="1688"/>
      <c r="O838" s="1688"/>
      <c r="P838" s="3117"/>
      <c r="Q838" s="3117"/>
      <c r="R838" s="3117"/>
      <c r="S838" s="3117"/>
      <c r="T838" s="3117"/>
      <c r="U838" s="3117"/>
      <c r="V838" s="3117"/>
      <c r="W838" s="3117"/>
      <c r="X838" s="3117"/>
      <c r="Y838" s="3117"/>
      <c r="Z838" s="3117"/>
    </row>
    <row r="839" spans="1:26" ht="12" customHeight="1" x14ac:dyDescent="0.25">
      <c r="A839" s="1688"/>
      <c r="B839" s="1688"/>
      <c r="C839" s="1688"/>
      <c r="D839" s="1688"/>
      <c r="E839" s="1688"/>
      <c r="F839" s="1688"/>
      <c r="G839" s="1688"/>
      <c r="H839" s="1688"/>
      <c r="I839" s="1688"/>
      <c r="J839" s="1688"/>
      <c r="K839" s="1688"/>
      <c r="L839" s="1688"/>
      <c r="M839" s="1688"/>
      <c r="N839" s="1688"/>
      <c r="O839" s="1688"/>
      <c r="P839" s="3117"/>
      <c r="Q839" s="3117"/>
      <c r="R839" s="3117"/>
      <c r="S839" s="3117"/>
      <c r="T839" s="3117"/>
      <c r="U839" s="3117"/>
      <c r="V839" s="3117"/>
      <c r="W839" s="3117"/>
      <c r="X839" s="3117"/>
      <c r="Y839" s="3117"/>
      <c r="Z839" s="3117"/>
    </row>
    <row r="840" spans="1:26" ht="12" customHeight="1" x14ac:dyDescent="0.25">
      <c r="A840" s="1688"/>
      <c r="B840" s="1688"/>
      <c r="C840" s="1688"/>
      <c r="D840" s="1688"/>
      <c r="E840" s="1688"/>
      <c r="F840" s="1688"/>
      <c r="G840" s="1688"/>
      <c r="H840" s="1688"/>
      <c r="I840" s="1688"/>
      <c r="J840" s="1688"/>
      <c r="K840" s="1688"/>
      <c r="L840" s="1688"/>
      <c r="M840" s="1688"/>
      <c r="N840" s="1688"/>
      <c r="O840" s="1688"/>
      <c r="P840" s="3117"/>
      <c r="Q840" s="3117"/>
      <c r="R840" s="3117"/>
      <c r="S840" s="3117"/>
      <c r="T840" s="3117"/>
      <c r="U840" s="3117"/>
      <c r="V840" s="3117"/>
      <c r="W840" s="3117"/>
      <c r="X840" s="3117"/>
      <c r="Y840" s="3117"/>
      <c r="Z840" s="3117"/>
    </row>
    <row r="841" spans="1:26" ht="12" customHeight="1" x14ac:dyDescent="0.25">
      <c r="A841" s="1688"/>
      <c r="B841" s="1688"/>
      <c r="C841" s="1688"/>
      <c r="D841" s="1688"/>
      <c r="E841" s="1688"/>
      <c r="F841" s="1688"/>
      <c r="G841" s="1688"/>
      <c r="H841" s="1688"/>
      <c r="I841" s="1688"/>
      <c r="J841" s="1688"/>
      <c r="K841" s="1688"/>
      <c r="L841" s="1688"/>
      <c r="M841" s="1688"/>
      <c r="N841" s="1688"/>
      <c r="O841" s="1688"/>
      <c r="P841" s="3117"/>
      <c r="Q841" s="3117"/>
      <c r="R841" s="3117"/>
      <c r="S841" s="3117"/>
      <c r="T841" s="3117"/>
      <c r="U841" s="3117"/>
      <c r="V841" s="3117"/>
      <c r="W841" s="3117"/>
      <c r="X841" s="3117"/>
      <c r="Y841" s="3117"/>
      <c r="Z841" s="3117"/>
    </row>
    <row r="842" spans="1:26" ht="12" customHeight="1" x14ac:dyDescent="0.25">
      <c r="A842" s="1688"/>
      <c r="B842" s="1688"/>
      <c r="C842" s="1688"/>
      <c r="D842" s="1688"/>
      <c r="E842" s="1688"/>
      <c r="F842" s="1688"/>
      <c r="G842" s="1688"/>
      <c r="H842" s="1688"/>
      <c r="I842" s="1688"/>
      <c r="J842" s="1688"/>
      <c r="K842" s="1688"/>
      <c r="L842" s="1688"/>
      <c r="M842" s="1688"/>
      <c r="N842" s="1688"/>
      <c r="O842" s="1688"/>
      <c r="P842" s="3117"/>
      <c r="Q842" s="3117"/>
      <c r="R842" s="3117"/>
      <c r="S842" s="3117"/>
      <c r="T842" s="3117"/>
      <c r="U842" s="3117"/>
      <c r="V842" s="3117"/>
      <c r="W842" s="3117"/>
      <c r="X842" s="3117"/>
      <c r="Y842" s="3117"/>
      <c r="Z842" s="3117"/>
    </row>
    <row r="843" spans="1:26" ht="12" customHeight="1" x14ac:dyDescent="0.25">
      <c r="A843" s="1688"/>
      <c r="B843" s="1688"/>
      <c r="C843" s="1688"/>
      <c r="D843" s="1688"/>
      <c r="E843" s="1688"/>
      <c r="F843" s="1688"/>
      <c r="G843" s="1688"/>
      <c r="H843" s="1688"/>
      <c r="I843" s="1688"/>
      <c r="J843" s="1688"/>
      <c r="K843" s="1688"/>
      <c r="L843" s="1688"/>
      <c r="M843" s="1688"/>
      <c r="N843" s="1688"/>
      <c r="O843" s="1688"/>
      <c r="P843" s="3117"/>
      <c r="Q843" s="3117"/>
      <c r="R843" s="3117"/>
      <c r="S843" s="3117"/>
      <c r="T843" s="3117"/>
      <c r="U843" s="3117"/>
      <c r="V843" s="3117"/>
      <c r="W843" s="3117"/>
      <c r="X843" s="3117"/>
      <c r="Y843" s="3117"/>
      <c r="Z843" s="3117"/>
    </row>
    <row r="844" spans="1:26" ht="12" customHeight="1" x14ac:dyDescent="0.25">
      <c r="A844" s="1688"/>
      <c r="B844" s="1688"/>
      <c r="C844" s="1688"/>
      <c r="D844" s="1688"/>
      <c r="E844" s="1688"/>
      <c r="F844" s="1688"/>
      <c r="G844" s="1688"/>
      <c r="H844" s="1688"/>
      <c r="I844" s="1688"/>
      <c r="J844" s="1688"/>
      <c r="K844" s="1688"/>
      <c r="L844" s="1688"/>
      <c r="M844" s="1688"/>
      <c r="N844" s="1688"/>
      <c r="O844" s="1688"/>
      <c r="P844" s="3117"/>
      <c r="Q844" s="3117"/>
      <c r="R844" s="3117"/>
      <c r="S844" s="3117"/>
      <c r="T844" s="3117"/>
      <c r="U844" s="3117"/>
      <c r="V844" s="3117"/>
      <c r="W844" s="3117"/>
      <c r="X844" s="3117"/>
      <c r="Y844" s="3117"/>
      <c r="Z844" s="3117"/>
    </row>
    <row r="845" spans="1:26" ht="12" customHeight="1" x14ac:dyDescent="0.25">
      <c r="A845" s="1688"/>
      <c r="B845" s="1688"/>
      <c r="C845" s="1688"/>
      <c r="D845" s="1688"/>
      <c r="E845" s="1688"/>
      <c r="F845" s="1688"/>
      <c r="G845" s="1688"/>
      <c r="H845" s="1688"/>
      <c r="I845" s="1688"/>
      <c r="J845" s="1688"/>
      <c r="K845" s="1688"/>
      <c r="L845" s="1688"/>
      <c r="M845" s="1688"/>
      <c r="N845" s="1688"/>
      <c r="O845" s="1688"/>
      <c r="P845" s="3117"/>
      <c r="Q845" s="3117"/>
      <c r="R845" s="3117"/>
      <c r="S845" s="3117"/>
      <c r="T845" s="3117"/>
      <c r="U845" s="3117"/>
      <c r="V845" s="3117"/>
      <c r="W845" s="3117"/>
      <c r="X845" s="3117"/>
      <c r="Y845" s="3117"/>
      <c r="Z845" s="3117"/>
    </row>
    <row r="846" spans="1:26" ht="12" customHeight="1" x14ac:dyDescent="0.25">
      <c r="A846" s="1688"/>
      <c r="B846" s="1688"/>
      <c r="C846" s="1688"/>
      <c r="D846" s="1688"/>
      <c r="E846" s="1688"/>
      <c r="F846" s="1688"/>
      <c r="G846" s="1688"/>
      <c r="H846" s="1688"/>
      <c r="I846" s="1688"/>
      <c r="J846" s="1688"/>
      <c r="K846" s="1688"/>
      <c r="L846" s="1688"/>
      <c r="M846" s="1688"/>
      <c r="N846" s="1688"/>
      <c r="O846" s="1688"/>
      <c r="P846" s="3117"/>
      <c r="Q846" s="3117"/>
      <c r="R846" s="3117"/>
      <c r="S846" s="3117"/>
      <c r="T846" s="3117"/>
      <c r="U846" s="3117"/>
      <c r="V846" s="3117"/>
      <c r="W846" s="3117"/>
      <c r="X846" s="3117"/>
      <c r="Y846" s="3117"/>
      <c r="Z846" s="3117"/>
    </row>
    <row r="847" spans="1:26" ht="12" customHeight="1" x14ac:dyDescent="0.25">
      <c r="A847" s="1688"/>
      <c r="B847" s="1688"/>
      <c r="C847" s="1688"/>
      <c r="D847" s="1688"/>
      <c r="E847" s="1688"/>
      <c r="F847" s="1688"/>
      <c r="G847" s="1688"/>
      <c r="H847" s="1688"/>
      <c r="I847" s="1688"/>
      <c r="J847" s="1688"/>
      <c r="K847" s="1688"/>
      <c r="L847" s="1688"/>
      <c r="M847" s="1688"/>
      <c r="N847" s="1688"/>
      <c r="O847" s="1688"/>
      <c r="P847" s="3117"/>
      <c r="Q847" s="3117"/>
      <c r="R847" s="3117"/>
      <c r="S847" s="3117"/>
      <c r="T847" s="3117"/>
      <c r="U847" s="3117"/>
      <c r="V847" s="3117"/>
      <c r="W847" s="3117"/>
      <c r="X847" s="3117"/>
      <c r="Y847" s="3117"/>
      <c r="Z847" s="3117"/>
    </row>
    <row r="848" spans="1:26" ht="12" customHeight="1" x14ac:dyDescent="0.25">
      <c r="A848" s="1688"/>
      <c r="B848" s="1688"/>
      <c r="C848" s="1688"/>
      <c r="D848" s="1688"/>
      <c r="E848" s="1688"/>
      <c r="F848" s="1688"/>
      <c r="G848" s="1688"/>
      <c r="H848" s="1688"/>
      <c r="I848" s="1688"/>
      <c r="J848" s="1688"/>
      <c r="K848" s="1688"/>
      <c r="L848" s="1688"/>
      <c r="M848" s="1688"/>
      <c r="N848" s="1688"/>
      <c r="O848" s="1688"/>
      <c r="P848" s="3117"/>
      <c r="Q848" s="3117"/>
      <c r="R848" s="3117"/>
      <c r="S848" s="3117"/>
      <c r="T848" s="3117"/>
      <c r="U848" s="3117"/>
      <c r="V848" s="3117"/>
      <c r="W848" s="3117"/>
      <c r="X848" s="3117"/>
      <c r="Y848" s="3117"/>
      <c r="Z848" s="3117"/>
    </row>
    <row r="849" spans="1:26" ht="12" customHeight="1" x14ac:dyDescent="0.25">
      <c r="A849" s="1688"/>
      <c r="B849" s="1688"/>
      <c r="C849" s="1688"/>
      <c r="D849" s="1688"/>
      <c r="E849" s="1688"/>
      <c r="F849" s="1688"/>
      <c r="G849" s="1688"/>
      <c r="H849" s="1688"/>
      <c r="I849" s="1688"/>
      <c r="J849" s="1688"/>
      <c r="K849" s="1688"/>
      <c r="L849" s="1688"/>
      <c r="M849" s="1688"/>
      <c r="N849" s="1688"/>
      <c r="O849" s="1688"/>
      <c r="P849" s="3117"/>
      <c r="Q849" s="3117"/>
      <c r="R849" s="3117"/>
      <c r="S849" s="3117"/>
      <c r="T849" s="3117"/>
      <c r="U849" s="3117"/>
      <c r="V849" s="3117"/>
      <c r="W849" s="3117"/>
      <c r="X849" s="3117"/>
      <c r="Y849" s="3117"/>
      <c r="Z849" s="3117"/>
    </row>
    <row r="850" spans="1:26" ht="12" customHeight="1" x14ac:dyDescent="0.25">
      <c r="A850" s="1688"/>
      <c r="B850" s="1688"/>
      <c r="C850" s="1688"/>
      <c r="D850" s="1688"/>
      <c r="E850" s="1688"/>
      <c r="F850" s="1688"/>
      <c r="G850" s="1688"/>
      <c r="H850" s="1688"/>
      <c r="I850" s="1688"/>
      <c r="J850" s="1688"/>
      <c r="K850" s="1688"/>
      <c r="L850" s="1688"/>
      <c r="M850" s="1688"/>
      <c r="N850" s="1688"/>
      <c r="O850" s="1688"/>
      <c r="P850" s="3117"/>
      <c r="Q850" s="3117"/>
      <c r="R850" s="3117"/>
      <c r="S850" s="3117"/>
      <c r="T850" s="3117"/>
      <c r="U850" s="3117"/>
      <c r="V850" s="3117"/>
      <c r="W850" s="3117"/>
      <c r="X850" s="3117"/>
      <c r="Y850" s="3117"/>
      <c r="Z850" s="3117"/>
    </row>
    <row r="851" spans="1:26" ht="12" customHeight="1" x14ac:dyDescent="0.25">
      <c r="A851" s="1688"/>
      <c r="B851" s="1688"/>
      <c r="C851" s="1688"/>
      <c r="D851" s="1688"/>
      <c r="E851" s="1688"/>
      <c r="F851" s="1688"/>
      <c r="G851" s="1688"/>
      <c r="H851" s="1688"/>
      <c r="I851" s="1688"/>
      <c r="J851" s="1688"/>
      <c r="K851" s="1688"/>
      <c r="L851" s="1688"/>
      <c r="M851" s="1688"/>
      <c r="N851" s="1688"/>
      <c r="O851" s="1688"/>
      <c r="P851" s="3117"/>
      <c r="Q851" s="3117"/>
      <c r="R851" s="3117"/>
      <c r="S851" s="3117"/>
      <c r="T851" s="3117"/>
      <c r="U851" s="3117"/>
      <c r="V851" s="3117"/>
      <c r="W851" s="3117"/>
      <c r="X851" s="3117"/>
      <c r="Y851" s="3117"/>
      <c r="Z851" s="3117"/>
    </row>
    <row r="852" spans="1:26" ht="12" customHeight="1" x14ac:dyDescent="0.25">
      <c r="A852" s="1688"/>
      <c r="B852" s="1688"/>
      <c r="C852" s="1688"/>
      <c r="D852" s="1688"/>
      <c r="E852" s="1688"/>
      <c r="F852" s="1688"/>
      <c r="G852" s="1688"/>
      <c r="H852" s="1688"/>
      <c r="I852" s="1688"/>
      <c r="J852" s="1688"/>
      <c r="K852" s="1688"/>
      <c r="L852" s="1688"/>
      <c r="M852" s="1688"/>
      <c r="N852" s="1688"/>
      <c r="O852" s="1688"/>
      <c r="P852" s="3117"/>
      <c r="Q852" s="3117"/>
      <c r="R852" s="3117"/>
      <c r="S852" s="3117"/>
      <c r="T852" s="3117"/>
      <c r="U852" s="3117"/>
      <c r="V852" s="3117"/>
      <c r="W852" s="3117"/>
      <c r="X852" s="3117"/>
      <c r="Y852" s="3117"/>
      <c r="Z852" s="3117"/>
    </row>
    <row r="853" spans="1:26" ht="12" customHeight="1" x14ac:dyDescent="0.25">
      <c r="A853" s="1688"/>
      <c r="B853" s="1688"/>
      <c r="C853" s="1688"/>
      <c r="D853" s="1688"/>
      <c r="E853" s="1688"/>
      <c r="F853" s="1688"/>
      <c r="G853" s="1688"/>
      <c r="H853" s="1688"/>
      <c r="I853" s="1688"/>
      <c r="J853" s="1688"/>
      <c r="K853" s="1688"/>
      <c r="L853" s="1688"/>
      <c r="M853" s="1688"/>
      <c r="N853" s="1688"/>
      <c r="O853" s="1688"/>
      <c r="P853" s="3117"/>
      <c r="Q853" s="3117"/>
      <c r="R853" s="3117"/>
      <c r="S853" s="3117"/>
      <c r="T853" s="3117"/>
      <c r="U853" s="3117"/>
      <c r="V853" s="3117"/>
      <c r="W853" s="3117"/>
      <c r="X853" s="3117"/>
      <c r="Y853" s="3117"/>
      <c r="Z853" s="3117"/>
    </row>
    <row r="854" spans="1:26" ht="12" customHeight="1" x14ac:dyDescent="0.25">
      <c r="A854" s="1688"/>
      <c r="B854" s="1688"/>
      <c r="C854" s="1688"/>
      <c r="D854" s="1688"/>
      <c r="E854" s="1688"/>
      <c r="F854" s="1688"/>
      <c r="G854" s="1688"/>
      <c r="H854" s="1688"/>
      <c r="I854" s="1688"/>
      <c r="J854" s="1688"/>
      <c r="K854" s="1688"/>
      <c r="L854" s="1688"/>
      <c r="M854" s="1688"/>
      <c r="N854" s="1688"/>
      <c r="O854" s="1688"/>
      <c r="P854" s="3117"/>
      <c r="Q854" s="3117"/>
      <c r="R854" s="3117"/>
      <c r="S854" s="3117"/>
      <c r="T854" s="3117"/>
      <c r="U854" s="3117"/>
      <c r="V854" s="3117"/>
      <c r="W854" s="3117"/>
      <c r="X854" s="3117"/>
      <c r="Y854" s="3117"/>
      <c r="Z854" s="3117"/>
    </row>
    <row r="855" spans="1:26" ht="12" customHeight="1" x14ac:dyDescent="0.25">
      <c r="A855" s="1688"/>
      <c r="B855" s="1688"/>
      <c r="C855" s="1688"/>
      <c r="D855" s="1688"/>
      <c r="E855" s="1688"/>
      <c r="F855" s="1688"/>
      <c r="G855" s="1688"/>
      <c r="H855" s="1688"/>
      <c r="I855" s="1688"/>
      <c r="J855" s="1688"/>
      <c r="K855" s="1688"/>
      <c r="L855" s="1688"/>
      <c r="M855" s="1688"/>
      <c r="N855" s="1688"/>
      <c r="O855" s="1688"/>
      <c r="P855" s="3117"/>
      <c r="Q855" s="3117"/>
      <c r="R855" s="3117"/>
      <c r="S855" s="3117"/>
      <c r="T855" s="3117"/>
      <c r="U855" s="3117"/>
      <c r="V855" s="3117"/>
      <c r="W855" s="3117"/>
      <c r="X855" s="3117"/>
      <c r="Y855" s="3117"/>
      <c r="Z855" s="3117"/>
    </row>
    <row r="856" spans="1:26" ht="12" customHeight="1" x14ac:dyDescent="0.25">
      <c r="A856" s="1688"/>
      <c r="B856" s="1688"/>
      <c r="C856" s="1688"/>
      <c r="D856" s="1688"/>
      <c r="E856" s="1688"/>
      <c r="F856" s="1688"/>
      <c r="G856" s="1688"/>
      <c r="H856" s="1688"/>
      <c r="I856" s="1688"/>
      <c r="J856" s="1688"/>
      <c r="K856" s="1688"/>
      <c r="L856" s="1688"/>
      <c r="M856" s="1688"/>
      <c r="N856" s="1688"/>
      <c r="O856" s="1688"/>
      <c r="P856" s="3117"/>
      <c r="Q856" s="3117"/>
      <c r="R856" s="3117"/>
      <c r="S856" s="3117"/>
      <c r="T856" s="3117"/>
      <c r="U856" s="3117"/>
      <c r="V856" s="3117"/>
      <c r="W856" s="3117"/>
      <c r="X856" s="3117"/>
      <c r="Y856" s="3117"/>
      <c r="Z856" s="3117"/>
    </row>
    <row r="857" spans="1:26" ht="12" customHeight="1" x14ac:dyDescent="0.25">
      <c r="A857" s="1688"/>
      <c r="B857" s="1688"/>
      <c r="C857" s="1688"/>
      <c r="D857" s="1688"/>
      <c r="E857" s="1688"/>
      <c r="F857" s="1688"/>
      <c r="G857" s="1688"/>
      <c r="H857" s="1688"/>
      <c r="I857" s="1688"/>
      <c r="J857" s="1688"/>
      <c r="K857" s="1688"/>
      <c r="L857" s="1688"/>
      <c r="M857" s="1688"/>
      <c r="N857" s="1688"/>
      <c r="O857" s="1688"/>
      <c r="P857" s="3117"/>
      <c r="Q857" s="3117"/>
      <c r="R857" s="3117"/>
      <c r="S857" s="3117"/>
      <c r="T857" s="3117"/>
      <c r="U857" s="3117"/>
      <c r="V857" s="3117"/>
      <c r="W857" s="3117"/>
      <c r="X857" s="3117"/>
      <c r="Y857" s="3117"/>
      <c r="Z857" s="3117"/>
    </row>
    <row r="858" spans="1:26" ht="12" customHeight="1" x14ac:dyDescent="0.25">
      <c r="A858" s="1688"/>
      <c r="B858" s="1688"/>
      <c r="C858" s="1688"/>
      <c r="D858" s="1688"/>
      <c r="E858" s="1688"/>
      <c r="F858" s="1688"/>
      <c r="G858" s="1688"/>
      <c r="H858" s="1688"/>
      <c r="I858" s="1688"/>
      <c r="J858" s="1688"/>
      <c r="K858" s="1688"/>
      <c r="L858" s="1688"/>
      <c r="M858" s="1688"/>
      <c r="N858" s="1688"/>
      <c r="O858" s="1688"/>
      <c r="P858" s="3117"/>
      <c r="Q858" s="3117"/>
      <c r="R858" s="3117"/>
      <c r="S858" s="3117"/>
      <c r="T858" s="3117"/>
      <c r="U858" s="3117"/>
      <c r="V858" s="3117"/>
      <c r="W858" s="3117"/>
      <c r="X858" s="3117"/>
      <c r="Y858" s="3117"/>
      <c r="Z858" s="3117"/>
    </row>
    <row r="859" spans="1:26" ht="12" customHeight="1" x14ac:dyDescent="0.25">
      <c r="A859" s="1688"/>
      <c r="B859" s="1688"/>
      <c r="C859" s="1688"/>
      <c r="D859" s="1688"/>
      <c r="E859" s="1688"/>
      <c r="F859" s="1688"/>
      <c r="G859" s="1688"/>
      <c r="H859" s="1688"/>
      <c r="I859" s="1688"/>
      <c r="J859" s="1688"/>
      <c r="K859" s="1688"/>
      <c r="L859" s="1688"/>
      <c r="M859" s="1688"/>
      <c r="N859" s="1688"/>
      <c r="O859" s="1688"/>
      <c r="P859" s="3117"/>
      <c r="Q859" s="3117"/>
      <c r="R859" s="3117"/>
      <c r="S859" s="3117"/>
      <c r="T859" s="3117"/>
      <c r="U859" s="3117"/>
      <c r="V859" s="3117"/>
      <c r="W859" s="3117"/>
      <c r="X859" s="3117"/>
      <c r="Y859" s="3117"/>
      <c r="Z859" s="3117"/>
    </row>
    <row r="860" spans="1:26" ht="12" customHeight="1" x14ac:dyDescent="0.25">
      <c r="A860" s="1688"/>
      <c r="B860" s="1688"/>
      <c r="C860" s="1688"/>
      <c r="D860" s="1688"/>
      <c r="E860" s="1688"/>
      <c r="F860" s="1688"/>
      <c r="G860" s="1688"/>
      <c r="H860" s="1688"/>
      <c r="I860" s="1688"/>
      <c r="J860" s="1688"/>
      <c r="K860" s="1688"/>
      <c r="L860" s="1688"/>
      <c r="M860" s="1688"/>
      <c r="N860" s="1688"/>
      <c r="O860" s="1688"/>
      <c r="P860" s="3117"/>
      <c r="Q860" s="3117"/>
      <c r="R860" s="3117"/>
      <c r="S860" s="3117"/>
      <c r="T860" s="3117"/>
      <c r="U860" s="3117"/>
      <c r="V860" s="3117"/>
      <c r="W860" s="3117"/>
      <c r="X860" s="3117"/>
      <c r="Y860" s="3117"/>
      <c r="Z860" s="3117"/>
    </row>
    <row r="861" spans="1:26" ht="12" customHeight="1" x14ac:dyDescent="0.25">
      <c r="A861" s="1688"/>
      <c r="B861" s="1688"/>
      <c r="C861" s="1688"/>
      <c r="D861" s="1688"/>
      <c r="E861" s="1688"/>
      <c r="F861" s="1688"/>
      <c r="G861" s="1688"/>
      <c r="H861" s="1688"/>
      <c r="I861" s="1688"/>
      <c r="J861" s="1688"/>
      <c r="K861" s="1688"/>
      <c r="L861" s="1688"/>
      <c r="M861" s="1688"/>
      <c r="N861" s="1688"/>
      <c r="O861" s="1688"/>
      <c r="P861" s="3117"/>
      <c r="Q861" s="3117"/>
      <c r="R861" s="3117"/>
      <c r="S861" s="3117"/>
      <c r="T861" s="3117"/>
      <c r="U861" s="3117"/>
      <c r="V861" s="3117"/>
      <c r="W861" s="3117"/>
      <c r="X861" s="3117"/>
      <c r="Y861" s="3117"/>
      <c r="Z861" s="3117"/>
    </row>
    <row r="862" spans="1:26" ht="12" customHeight="1" x14ac:dyDescent="0.25">
      <c r="A862" s="1688"/>
      <c r="B862" s="1688"/>
      <c r="C862" s="1688"/>
      <c r="D862" s="1688"/>
      <c r="E862" s="1688"/>
      <c r="F862" s="1688"/>
      <c r="G862" s="1688"/>
      <c r="H862" s="1688"/>
      <c r="I862" s="1688"/>
      <c r="J862" s="1688"/>
      <c r="K862" s="1688"/>
      <c r="L862" s="1688"/>
      <c r="M862" s="1688"/>
      <c r="N862" s="1688"/>
      <c r="O862" s="1688"/>
      <c r="P862" s="3117"/>
      <c r="Q862" s="3117"/>
      <c r="R862" s="3117"/>
      <c r="S862" s="3117"/>
      <c r="T862" s="3117"/>
      <c r="U862" s="3117"/>
      <c r="V862" s="3117"/>
      <c r="W862" s="3117"/>
      <c r="X862" s="3117"/>
      <c r="Y862" s="3117"/>
      <c r="Z862" s="3117"/>
    </row>
    <row r="863" spans="1:26" ht="12" customHeight="1" x14ac:dyDescent="0.25">
      <c r="A863" s="1688"/>
      <c r="B863" s="1688"/>
      <c r="C863" s="1688"/>
      <c r="D863" s="1688"/>
      <c r="E863" s="1688"/>
      <c r="F863" s="1688"/>
      <c r="G863" s="1688"/>
      <c r="H863" s="1688"/>
      <c r="I863" s="1688"/>
      <c r="J863" s="1688"/>
      <c r="K863" s="1688"/>
      <c r="L863" s="1688"/>
      <c r="M863" s="1688"/>
      <c r="N863" s="1688"/>
      <c r="O863" s="1688"/>
      <c r="P863" s="3117"/>
      <c r="Q863" s="3117"/>
      <c r="R863" s="3117"/>
      <c r="S863" s="3117"/>
      <c r="T863" s="3117"/>
      <c r="U863" s="3117"/>
      <c r="V863" s="3117"/>
      <c r="W863" s="3117"/>
      <c r="X863" s="3117"/>
      <c r="Y863" s="3117"/>
      <c r="Z863" s="3117"/>
    </row>
    <row r="864" spans="1:26" ht="12" customHeight="1" x14ac:dyDescent="0.25">
      <c r="A864" s="1688"/>
      <c r="B864" s="1688"/>
      <c r="C864" s="1688"/>
      <c r="D864" s="1688"/>
      <c r="E864" s="1688"/>
      <c r="F864" s="1688"/>
      <c r="G864" s="1688"/>
      <c r="H864" s="1688"/>
      <c r="I864" s="1688"/>
      <c r="J864" s="1688"/>
      <c r="K864" s="1688"/>
      <c r="L864" s="1688"/>
      <c r="M864" s="1688"/>
      <c r="N864" s="1688"/>
      <c r="O864" s="1688"/>
      <c r="P864" s="3117"/>
      <c r="Q864" s="3117"/>
      <c r="R864" s="3117"/>
      <c r="S864" s="3117"/>
      <c r="T864" s="3117"/>
      <c r="U864" s="3117"/>
      <c r="V864" s="3117"/>
      <c r="W864" s="3117"/>
      <c r="X864" s="3117"/>
      <c r="Y864" s="3117"/>
      <c r="Z864" s="3117"/>
    </row>
    <row r="865" spans="1:26" ht="12" customHeight="1" x14ac:dyDescent="0.25">
      <c r="A865" s="1688"/>
      <c r="B865" s="1688"/>
      <c r="C865" s="1688"/>
      <c r="D865" s="1688"/>
      <c r="E865" s="1688"/>
      <c r="F865" s="1688"/>
      <c r="G865" s="1688"/>
      <c r="H865" s="1688"/>
      <c r="I865" s="1688"/>
      <c r="J865" s="1688"/>
      <c r="K865" s="1688"/>
      <c r="L865" s="1688"/>
      <c r="M865" s="1688"/>
      <c r="N865" s="1688"/>
      <c r="O865" s="1688"/>
      <c r="P865" s="3117"/>
      <c r="Q865" s="3117"/>
      <c r="R865" s="3117"/>
      <c r="S865" s="3117"/>
      <c r="T865" s="3117"/>
      <c r="U865" s="3117"/>
      <c r="V865" s="3117"/>
      <c r="W865" s="3117"/>
      <c r="X865" s="3117"/>
      <c r="Y865" s="3117"/>
      <c r="Z865" s="3117"/>
    </row>
    <row r="866" spans="1:26" ht="12" customHeight="1" x14ac:dyDescent="0.25">
      <c r="A866" s="1688"/>
      <c r="B866" s="1688"/>
      <c r="C866" s="1688"/>
      <c r="D866" s="1688"/>
      <c r="E866" s="1688"/>
      <c r="F866" s="1688"/>
      <c r="G866" s="1688"/>
      <c r="H866" s="1688"/>
      <c r="I866" s="1688"/>
      <c r="J866" s="1688"/>
      <c r="K866" s="1688"/>
      <c r="L866" s="1688"/>
      <c r="M866" s="1688"/>
      <c r="N866" s="1688"/>
      <c r="O866" s="1688"/>
      <c r="P866" s="3117"/>
      <c r="Q866" s="3117"/>
      <c r="R866" s="3117"/>
      <c r="S866" s="3117"/>
      <c r="T866" s="3117"/>
      <c r="U866" s="3117"/>
      <c r="V866" s="3117"/>
      <c r="W866" s="3117"/>
      <c r="X866" s="3117"/>
      <c r="Y866" s="3117"/>
      <c r="Z866" s="3117"/>
    </row>
    <row r="867" spans="1:26" ht="12" customHeight="1" x14ac:dyDescent="0.25">
      <c r="A867" s="1688"/>
      <c r="B867" s="1688"/>
      <c r="C867" s="1688"/>
      <c r="D867" s="1688"/>
      <c r="E867" s="1688"/>
      <c r="F867" s="1688"/>
      <c r="G867" s="1688"/>
      <c r="H867" s="1688"/>
      <c r="I867" s="1688"/>
      <c r="J867" s="1688"/>
      <c r="K867" s="1688"/>
      <c r="L867" s="1688"/>
      <c r="M867" s="1688"/>
      <c r="N867" s="1688"/>
      <c r="O867" s="1688"/>
      <c r="P867" s="3117"/>
      <c r="Q867" s="3117"/>
      <c r="R867" s="3117"/>
      <c r="S867" s="3117"/>
      <c r="T867" s="3117"/>
      <c r="U867" s="3117"/>
      <c r="V867" s="3117"/>
      <c r="W867" s="3117"/>
      <c r="X867" s="3117"/>
      <c r="Y867" s="3117"/>
      <c r="Z867" s="3117"/>
    </row>
    <row r="868" spans="1:26" ht="12" customHeight="1" x14ac:dyDescent="0.25">
      <c r="A868" s="1688"/>
      <c r="B868" s="1688"/>
      <c r="C868" s="1688"/>
      <c r="D868" s="1688"/>
      <c r="E868" s="1688"/>
      <c r="F868" s="1688"/>
      <c r="G868" s="1688"/>
      <c r="H868" s="1688"/>
      <c r="I868" s="1688"/>
      <c r="J868" s="1688"/>
      <c r="K868" s="1688"/>
      <c r="L868" s="1688"/>
      <c r="M868" s="1688"/>
      <c r="N868" s="1688"/>
      <c r="O868" s="1688"/>
      <c r="P868" s="3117"/>
      <c r="Q868" s="3117"/>
      <c r="R868" s="3117"/>
      <c r="S868" s="3117"/>
      <c r="T868" s="3117"/>
      <c r="U868" s="3117"/>
      <c r="V868" s="3117"/>
      <c r="W868" s="3117"/>
      <c r="X868" s="3117"/>
      <c r="Y868" s="3117"/>
      <c r="Z868" s="3117"/>
    </row>
    <row r="869" spans="1:26" ht="12" customHeight="1" x14ac:dyDescent="0.25">
      <c r="A869" s="1688"/>
      <c r="B869" s="1688"/>
      <c r="C869" s="1688"/>
      <c r="D869" s="1688"/>
      <c r="E869" s="1688"/>
      <c r="F869" s="1688"/>
      <c r="G869" s="1688"/>
      <c r="H869" s="1688"/>
      <c r="I869" s="1688"/>
      <c r="J869" s="1688"/>
      <c r="K869" s="1688"/>
      <c r="L869" s="1688"/>
      <c r="M869" s="1688"/>
      <c r="N869" s="1688"/>
      <c r="O869" s="1688"/>
      <c r="P869" s="3117"/>
      <c r="Q869" s="3117"/>
      <c r="R869" s="3117"/>
      <c r="S869" s="3117"/>
      <c r="T869" s="3117"/>
      <c r="U869" s="3117"/>
      <c r="V869" s="3117"/>
      <c r="W869" s="3117"/>
      <c r="X869" s="3117"/>
      <c r="Y869" s="3117"/>
      <c r="Z869" s="3117"/>
    </row>
    <row r="870" spans="1:26" ht="12" customHeight="1" x14ac:dyDescent="0.25">
      <c r="A870" s="1688"/>
      <c r="B870" s="1688"/>
      <c r="C870" s="1688"/>
      <c r="D870" s="1688"/>
      <c r="E870" s="1688"/>
      <c r="F870" s="1688"/>
      <c r="G870" s="1688"/>
      <c r="H870" s="1688"/>
      <c r="I870" s="1688"/>
      <c r="J870" s="1688"/>
      <c r="K870" s="1688"/>
      <c r="L870" s="1688"/>
      <c r="M870" s="1688"/>
      <c r="N870" s="1688"/>
      <c r="O870" s="1688"/>
      <c r="P870" s="3117"/>
      <c r="Q870" s="3117"/>
      <c r="R870" s="3117"/>
      <c r="S870" s="3117"/>
      <c r="T870" s="3117"/>
      <c r="U870" s="3117"/>
      <c r="V870" s="3117"/>
      <c r="W870" s="3117"/>
      <c r="X870" s="3117"/>
      <c r="Y870" s="3117"/>
      <c r="Z870" s="3117"/>
    </row>
    <row r="871" spans="1:26" ht="12" customHeight="1" x14ac:dyDescent="0.25">
      <c r="A871" s="1688"/>
      <c r="B871" s="1688"/>
      <c r="C871" s="1688"/>
      <c r="D871" s="1688"/>
      <c r="E871" s="1688"/>
      <c r="F871" s="1688"/>
      <c r="G871" s="1688"/>
      <c r="H871" s="1688"/>
      <c r="I871" s="1688"/>
      <c r="J871" s="1688"/>
      <c r="K871" s="1688"/>
      <c r="L871" s="1688"/>
      <c r="M871" s="1688"/>
      <c r="N871" s="1688"/>
      <c r="O871" s="1688"/>
      <c r="P871" s="3117"/>
      <c r="Q871" s="3117"/>
      <c r="R871" s="3117"/>
      <c r="S871" s="3117"/>
      <c r="T871" s="3117"/>
      <c r="U871" s="3117"/>
      <c r="V871" s="3117"/>
      <c r="W871" s="3117"/>
      <c r="X871" s="3117"/>
      <c r="Y871" s="3117"/>
      <c r="Z871" s="3117"/>
    </row>
    <row r="872" spans="1:26" ht="12" customHeight="1" x14ac:dyDescent="0.25">
      <c r="A872" s="1688"/>
      <c r="B872" s="1688"/>
      <c r="C872" s="1688"/>
      <c r="D872" s="1688"/>
      <c r="E872" s="1688"/>
      <c r="F872" s="1688"/>
      <c r="G872" s="1688"/>
      <c r="H872" s="1688"/>
      <c r="I872" s="1688"/>
      <c r="J872" s="1688"/>
      <c r="K872" s="1688"/>
      <c r="L872" s="1688"/>
      <c r="M872" s="1688"/>
      <c r="N872" s="1688"/>
      <c r="O872" s="1688"/>
      <c r="P872" s="3117"/>
      <c r="Q872" s="3117"/>
      <c r="R872" s="3117"/>
      <c r="S872" s="3117"/>
      <c r="T872" s="3117"/>
      <c r="U872" s="3117"/>
      <c r="V872" s="3117"/>
      <c r="W872" s="3117"/>
      <c r="X872" s="3117"/>
      <c r="Y872" s="3117"/>
      <c r="Z872" s="3117"/>
    </row>
    <row r="873" spans="1:26" ht="12" customHeight="1" x14ac:dyDescent="0.25">
      <c r="A873" s="1688"/>
      <c r="B873" s="1688"/>
      <c r="C873" s="1688"/>
      <c r="D873" s="1688"/>
      <c r="E873" s="1688"/>
      <c r="F873" s="1688"/>
      <c r="G873" s="1688"/>
      <c r="H873" s="1688"/>
      <c r="I873" s="1688"/>
      <c r="J873" s="1688"/>
      <c r="K873" s="1688"/>
      <c r="L873" s="1688"/>
      <c r="M873" s="1688"/>
      <c r="N873" s="1688"/>
      <c r="O873" s="1688"/>
      <c r="P873" s="3117"/>
      <c r="Q873" s="3117"/>
      <c r="R873" s="3117"/>
      <c r="S873" s="3117"/>
      <c r="T873" s="3117"/>
      <c r="U873" s="3117"/>
      <c r="V873" s="3117"/>
      <c r="W873" s="3117"/>
      <c r="X873" s="3117"/>
      <c r="Y873" s="3117"/>
      <c r="Z873" s="3117"/>
    </row>
    <row r="874" spans="1:26" ht="12" customHeight="1" x14ac:dyDescent="0.25">
      <c r="A874" s="1688"/>
      <c r="B874" s="1688"/>
      <c r="C874" s="1688"/>
      <c r="D874" s="1688"/>
      <c r="E874" s="1688"/>
      <c r="F874" s="1688"/>
      <c r="G874" s="1688"/>
      <c r="H874" s="1688"/>
      <c r="I874" s="1688"/>
      <c r="J874" s="1688"/>
      <c r="K874" s="1688"/>
      <c r="L874" s="1688"/>
      <c r="M874" s="1688"/>
      <c r="N874" s="1688"/>
      <c r="O874" s="1688"/>
      <c r="P874" s="3117"/>
      <c r="Q874" s="3117"/>
      <c r="R874" s="3117"/>
      <c r="S874" s="3117"/>
      <c r="T874" s="3117"/>
      <c r="U874" s="3117"/>
      <c r="V874" s="3117"/>
      <c r="W874" s="3117"/>
      <c r="X874" s="3117"/>
      <c r="Y874" s="3117"/>
      <c r="Z874" s="3117"/>
    </row>
    <row r="875" spans="1:26" ht="12" customHeight="1" x14ac:dyDescent="0.25">
      <c r="A875" s="1688"/>
      <c r="B875" s="1688"/>
      <c r="C875" s="1688"/>
      <c r="D875" s="1688"/>
      <c r="E875" s="1688"/>
      <c r="F875" s="1688"/>
      <c r="G875" s="1688"/>
      <c r="H875" s="1688"/>
      <c r="I875" s="1688"/>
      <c r="J875" s="1688"/>
      <c r="K875" s="1688"/>
      <c r="L875" s="1688"/>
      <c r="M875" s="1688"/>
      <c r="N875" s="1688"/>
      <c r="O875" s="1688"/>
      <c r="P875" s="3117"/>
      <c r="Q875" s="3117"/>
      <c r="R875" s="3117"/>
      <c r="S875" s="3117"/>
      <c r="T875" s="3117"/>
      <c r="U875" s="3117"/>
      <c r="V875" s="3117"/>
      <c r="W875" s="3117"/>
      <c r="X875" s="3117"/>
      <c r="Y875" s="3117"/>
      <c r="Z875" s="3117"/>
    </row>
    <row r="876" spans="1:26" ht="12" customHeight="1" x14ac:dyDescent="0.25">
      <c r="A876" s="1688"/>
      <c r="B876" s="1688"/>
      <c r="C876" s="1688"/>
      <c r="D876" s="1688"/>
      <c r="E876" s="1688"/>
      <c r="F876" s="1688"/>
      <c r="G876" s="1688"/>
      <c r="H876" s="1688"/>
      <c r="I876" s="1688"/>
      <c r="J876" s="1688"/>
      <c r="K876" s="1688"/>
      <c r="L876" s="1688"/>
      <c r="M876" s="1688"/>
      <c r="N876" s="1688"/>
      <c r="O876" s="1688"/>
      <c r="P876" s="3117"/>
      <c r="Q876" s="3117"/>
      <c r="R876" s="3117"/>
      <c r="S876" s="3117"/>
      <c r="T876" s="3117"/>
      <c r="U876" s="3117"/>
      <c r="V876" s="3117"/>
      <c r="W876" s="3117"/>
      <c r="X876" s="3117"/>
      <c r="Y876" s="3117"/>
      <c r="Z876" s="3117"/>
    </row>
    <row r="877" spans="1:26" ht="12" customHeight="1" x14ac:dyDescent="0.25">
      <c r="A877" s="1688"/>
      <c r="B877" s="1688"/>
      <c r="C877" s="1688"/>
      <c r="D877" s="1688"/>
      <c r="E877" s="1688"/>
      <c r="F877" s="1688"/>
      <c r="G877" s="1688"/>
      <c r="H877" s="1688"/>
      <c r="I877" s="1688"/>
      <c r="J877" s="1688"/>
      <c r="K877" s="1688"/>
      <c r="L877" s="1688"/>
      <c r="M877" s="1688"/>
      <c r="N877" s="1688"/>
      <c r="O877" s="1688"/>
      <c r="P877" s="3117"/>
      <c r="Q877" s="3117"/>
      <c r="R877" s="3117"/>
      <c r="S877" s="3117"/>
      <c r="T877" s="3117"/>
      <c r="U877" s="3117"/>
      <c r="V877" s="3117"/>
      <c r="W877" s="3117"/>
      <c r="X877" s="3117"/>
      <c r="Y877" s="3117"/>
      <c r="Z877" s="3117"/>
    </row>
    <row r="878" spans="1:26" ht="12" customHeight="1" x14ac:dyDescent="0.25">
      <c r="A878" s="1688"/>
      <c r="B878" s="1688"/>
      <c r="C878" s="1688"/>
      <c r="D878" s="1688"/>
      <c r="E878" s="1688"/>
      <c r="F878" s="1688"/>
      <c r="G878" s="1688"/>
      <c r="H878" s="1688"/>
      <c r="I878" s="1688"/>
      <c r="J878" s="1688"/>
      <c r="K878" s="1688"/>
      <c r="L878" s="1688"/>
      <c r="M878" s="1688"/>
      <c r="N878" s="1688"/>
      <c r="O878" s="1688"/>
      <c r="P878" s="3117"/>
      <c r="Q878" s="3117"/>
      <c r="R878" s="3117"/>
      <c r="S878" s="3117"/>
      <c r="T878" s="3117"/>
      <c r="U878" s="3117"/>
      <c r="V878" s="3117"/>
      <c r="W878" s="3117"/>
      <c r="X878" s="3117"/>
      <c r="Y878" s="3117"/>
      <c r="Z878" s="3117"/>
    </row>
    <row r="879" spans="1:26" ht="12" customHeight="1" x14ac:dyDescent="0.25">
      <c r="A879" s="1688"/>
      <c r="B879" s="1688"/>
      <c r="C879" s="1688"/>
      <c r="D879" s="1688"/>
      <c r="E879" s="1688"/>
      <c r="F879" s="1688"/>
      <c r="G879" s="1688"/>
      <c r="H879" s="1688"/>
      <c r="I879" s="1688"/>
      <c r="J879" s="1688"/>
      <c r="K879" s="1688"/>
      <c r="L879" s="1688"/>
      <c r="M879" s="1688"/>
      <c r="N879" s="1688"/>
      <c r="O879" s="1688"/>
      <c r="P879" s="3117"/>
      <c r="Q879" s="3117"/>
      <c r="R879" s="3117"/>
      <c r="S879" s="3117"/>
      <c r="T879" s="3117"/>
      <c r="U879" s="3117"/>
      <c r="V879" s="3117"/>
      <c r="W879" s="3117"/>
      <c r="X879" s="3117"/>
      <c r="Y879" s="3117"/>
      <c r="Z879" s="3117"/>
    </row>
    <row r="880" spans="1:26" ht="12" customHeight="1" x14ac:dyDescent="0.25">
      <c r="A880" s="1688"/>
      <c r="B880" s="1688"/>
      <c r="C880" s="1688"/>
      <c r="D880" s="1688"/>
      <c r="E880" s="1688"/>
      <c r="F880" s="1688"/>
      <c r="G880" s="1688"/>
      <c r="H880" s="1688"/>
      <c r="I880" s="1688"/>
      <c r="J880" s="1688"/>
      <c r="K880" s="1688"/>
      <c r="L880" s="1688"/>
      <c r="M880" s="1688"/>
      <c r="N880" s="1688"/>
      <c r="O880" s="1688"/>
      <c r="P880" s="3117"/>
      <c r="Q880" s="3117"/>
      <c r="R880" s="3117"/>
      <c r="S880" s="3117"/>
      <c r="T880" s="3117"/>
      <c r="U880" s="3117"/>
      <c r="V880" s="3117"/>
      <c r="W880" s="3117"/>
      <c r="X880" s="3117"/>
      <c r="Y880" s="3117"/>
      <c r="Z880" s="3117"/>
    </row>
    <row r="881" spans="1:26" ht="12" customHeight="1" x14ac:dyDescent="0.25">
      <c r="A881" s="1688"/>
      <c r="B881" s="1688"/>
      <c r="C881" s="1688"/>
      <c r="D881" s="1688"/>
      <c r="E881" s="1688"/>
      <c r="F881" s="1688"/>
      <c r="G881" s="1688"/>
      <c r="H881" s="1688"/>
      <c r="I881" s="1688"/>
      <c r="J881" s="1688"/>
      <c r="K881" s="1688"/>
      <c r="L881" s="1688"/>
      <c r="M881" s="1688"/>
      <c r="N881" s="1688"/>
      <c r="O881" s="1688"/>
      <c r="P881" s="3117"/>
      <c r="Q881" s="3117"/>
      <c r="R881" s="3117"/>
      <c r="S881" s="3117"/>
      <c r="T881" s="3117"/>
      <c r="U881" s="3117"/>
      <c r="V881" s="3117"/>
      <c r="W881" s="3117"/>
      <c r="X881" s="3117"/>
      <c r="Y881" s="3117"/>
      <c r="Z881" s="3117"/>
    </row>
    <row r="882" spans="1:26" ht="12" customHeight="1" x14ac:dyDescent="0.25">
      <c r="A882" s="1688"/>
      <c r="B882" s="1688"/>
      <c r="C882" s="1688"/>
      <c r="D882" s="1688"/>
      <c r="E882" s="1688"/>
      <c r="F882" s="1688"/>
      <c r="G882" s="1688"/>
      <c r="H882" s="1688"/>
      <c r="I882" s="1688"/>
      <c r="J882" s="1688"/>
      <c r="K882" s="1688"/>
      <c r="L882" s="1688"/>
      <c r="M882" s="1688"/>
      <c r="N882" s="1688"/>
      <c r="O882" s="1688"/>
      <c r="P882" s="3117"/>
      <c r="Q882" s="3117"/>
      <c r="R882" s="3117"/>
      <c r="S882" s="3117"/>
      <c r="T882" s="3117"/>
      <c r="U882" s="3117"/>
      <c r="V882" s="3117"/>
      <c r="W882" s="3117"/>
      <c r="X882" s="3117"/>
      <c r="Y882" s="3117"/>
      <c r="Z882" s="3117"/>
    </row>
    <row r="883" spans="1:26" ht="12" customHeight="1" x14ac:dyDescent="0.25">
      <c r="A883" s="1688"/>
      <c r="B883" s="1688"/>
      <c r="C883" s="1688"/>
      <c r="D883" s="1688"/>
      <c r="E883" s="1688"/>
      <c r="F883" s="1688"/>
      <c r="G883" s="1688"/>
      <c r="H883" s="1688"/>
      <c r="I883" s="1688"/>
      <c r="J883" s="1688"/>
      <c r="K883" s="1688"/>
      <c r="L883" s="1688"/>
      <c r="M883" s="1688"/>
      <c r="N883" s="1688"/>
      <c r="O883" s="1688"/>
      <c r="P883" s="3117"/>
      <c r="Q883" s="3117"/>
      <c r="R883" s="3117"/>
      <c r="S883" s="3117"/>
      <c r="T883" s="3117"/>
      <c r="U883" s="3117"/>
      <c r="V883" s="3117"/>
      <c r="W883" s="3117"/>
      <c r="X883" s="3117"/>
      <c r="Y883" s="3117"/>
      <c r="Z883" s="3117"/>
    </row>
    <row r="884" spans="1:26" ht="12" customHeight="1" x14ac:dyDescent="0.25">
      <c r="A884" s="1688"/>
      <c r="B884" s="1688"/>
      <c r="C884" s="1688"/>
      <c r="D884" s="1688"/>
      <c r="E884" s="1688"/>
      <c r="F884" s="1688"/>
      <c r="G884" s="1688"/>
      <c r="H884" s="1688"/>
      <c r="I884" s="1688"/>
      <c r="J884" s="1688"/>
      <c r="K884" s="1688"/>
      <c r="L884" s="1688"/>
      <c r="M884" s="1688"/>
      <c r="N884" s="1688"/>
      <c r="O884" s="1688"/>
      <c r="P884" s="3117"/>
      <c r="Q884" s="3117"/>
      <c r="R884" s="3117"/>
      <c r="S884" s="3117"/>
      <c r="T884" s="3117"/>
      <c r="U884" s="3117"/>
      <c r="V884" s="3117"/>
      <c r="W884" s="3117"/>
      <c r="X884" s="3117"/>
      <c r="Y884" s="3117"/>
      <c r="Z884" s="3117"/>
    </row>
    <row r="885" spans="1:26" ht="12" customHeight="1" x14ac:dyDescent="0.25">
      <c r="A885" s="1688"/>
      <c r="B885" s="1688"/>
      <c r="C885" s="1688"/>
      <c r="D885" s="1688"/>
      <c r="E885" s="1688"/>
      <c r="F885" s="1688"/>
      <c r="G885" s="1688"/>
      <c r="H885" s="1688"/>
      <c r="I885" s="1688"/>
      <c r="J885" s="1688"/>
      <c r="K885" s="1688"/>
      <c r="L885" s="1688"/>
      <c r="M885" s="1688"/>
      <c r="N885" s="1688"/>
      <c r="O885" s="1688"/>
      <c r="P885" s="3117"/>
      <c r="Q885" s="3117"/>
      <c r="R885" s="3117"/>
      <c r="S885" s="3117"/>
      <c r="T885" s="3117"/>
      <c r="U885" s="3117"/>
      <c r="V885" s="3117"/>
      <c r="W885" s="3117"/>
      <c r="X885" s="3117"/>
      <c r="Y885" s="3117"/>
      <c r="Z885" s="3117"/>
    </row>
    <row r="886" spans="1:26" ht="12" customHeight="1" x14ac:dyDescent="0.25">
      <c r="A886" s="1688"/>
      <c r="B886" s="1688"/>
      <c r="C886" s="1688"/>
      <c r="D886" s="1688"/>
      <c r="E886" s="1688"/>
      <c r="F886" s="1688"/>
      <c r="G886" s="1688"/>
      <c r="H886" s="1688"/>
      <c r="I886" s="1688"/>
      <c r="J886" s="1688"/>
      <c r="K886" s="1688"/>
      <c r="L886" s="1688"/>
      <c r="M886" s="1688"/>
      <c r="N886" s="1688"/>
      <c r="O886" s="1688"/>
      <c r="P886" s="3117"/>
      <c r="Q886" s="3117"/>
      <c r="R886" s="3117"/>
      <c r="S886" s="3117"/>
      <c r="T886" s="3117"/>
      <c r="U886" s="3117"/>
      <c r="V886" s="3117"/>
      <c r="W886" s="3117"/>
      <c r="X886" s="3117"/>
      <c r="Y886" s="3117"/>
      <c r="Z886" s="3117"/>
    </row>
    <row r="887" spans="1:26" ht="12" customHeight="1" x14ac:dyDescent="0.25">
      <c r="A887" s="1688"/>
      <c r="B887" s="1688"/>
      <c r="C887" s="1688"/>
      <c r="D887" s="1688"/>
      <c r="E887" s="1688"/>
      <c r="F887" s="1688"/>
      <c r="G887" s="1688"/>
      <c r="H887" s="1688"/>
      <c r="I887" s="1688"/>
      <c r="J887" s="1688"/>
      <c r="K887" s="1688"/>
      <c r="L887" s="1688"/>
      <c r="M887" s="1688"/>
      <c r="N887" s="1688"/>
      <c r="O887" s="1688"/>
      <c r="P887" s="3117"/>
      <c r="Q887" s="3117"/>
      <c r="R887" s="3117"/>
      <c r="S887" s="3117"/>
      <c r="T887" s="3117"/>
      <c r="U887" s="3117"/>
      <c r="V887" s="3117"/>
      <c r="W887" s="3117"/>
      <c r="X887" s="3117"/>
      <c r="Y887" s="3117"/>
      <c r="Z887" s="3117"/>
    </row>
    <row r="888" spans="1:26" ht="12" customHeight="1" x14ac:dyDescent="0.25">
      <c r="A888" s="1688"/>
      <c r="B888" s="1688"/>
      <c r="C888" s="1688"/>
      <c r="D888" s="1688"/>
      <c r="E888" s="1688"/>
      <c r="F888" s="1688"/>
      <c r="G888" s="1688"/>
      <c r="H888" s="1688"/>
      <c r="I888" s="1688"/>
      <c r="J888" s="1688"/>
      <c r="K888" s="1688"/>
      <c r="L888" s="1688"/>
      <c r="M888" s="1688"/>
      <c r="N888" s="1688"/>
      <c r="O888" s="1688"/>
      <c r="P888" s="3117"/>
      <c r="Q888" s="3117"/>
      <c r="R888" s="3117"/>
      <c r="S888" s="3117"/>
      <c r="T888" s="3117"/>
      <c r="U888" s="3117"/>
      <c r="V888" s="3117"/>
      <c r="W888" s="3117"/>
      <c r="X888" s="3117"/>
      <c r="Y888" s="3117"/>
      <c r="Z888" s="3117"/>
    </row>
    <row r="889" spans="1:26" ht="12" customHeight="1" x14ac:dyDescent="0.25">
      <c r="A889" s="1688"/>
      <c r="B889" s="1688"/>
      <c r="C889" s="1688"/>
      <c r="D889" s="1688"/>
      <c r="E889" s="1688"/>
      <c r="F889" s="1688"/>
      <c r="G889" s="1688"/>
      <c r="H889" s="1688"/>
      <c r="I889" s="1688"/>
      <c r="J889" s="1688"/>
      <c r="K889" s="1688"/>
      <c r="L889" s="1688"/>
      <c r="M889" s="1688"/>
      <c r="N889" s="1688"/>
      <c r="O889" s="1688"/>
      <c r="P889" s="3117"/>
      <c r="Q889" s="3117"/>
      <c r="R889" s="3117"/>
      <c r="S889" s="3117"/>
      <c r="T889" s="3117"/>
      <c r="U889" s="3117"/>
      <c r="V889" s="3117"/>
      <c r="W889" s="3117"/>
      <c r="X889" s="3117"/>
      <c r="Y889" s="3117"/>
      <c r="Z889" s="3117"/>
    </row>
    <row r="890" spans="1:26" ht="12" customHeight="1" x14ac:dyDescent="0.25">
      <c r="A890" s="1688"/>
      <c r="B890" s="1688"/>
      <c r="C890" s="1688"/>
      <c r="D890" s="1688"/>
      <c r="E890" s="1688"/>
      <c r="F890" s="1688"/>
      <c r="G890" s="1688"/>
      <c r="H890" s="1688"/>
      <c r="I890" s="1688"/>
      <c r="J890" s="1688"/>
      <c r="K890" s="1688"/>
      <c r="L890" s="1688"/>
      <c r="M890" s="1688"/>
      <c r="N890" s="1688"/>
      <c r="O890" s="1688"/>
      <c r="P890" s="3117"/>
      <c r="Q890" s="3117"/>
      <c r="R890" s="3117"/>
      <c r="S890" s="3117"/>
      <c r="T890" s="3117"/>
      <c r="U890" s="3117"/>
      <c r="V890" s="3117"/>
      <c r="W890" s="3117"/>
      <c r="X890" s="3117"/>
      <c r="Y890" s="3117"/>
      <c r="Z890" s="3117"/>
    </row>
    <row r="891" spans="1:26" ht="12" customHeight="1" x14ac:dyDescent="0.25">
      <c r="A891" s="1688"/>
      <c r="B891" s="1688"/>
      <c r="C891" s="1688"/>
      <c r="D891" s="1688"/>
      <c r="E891" s="1688"/>
      <c r="F891" s="1688"/>
      <c r="G891" s="1688"/>
      <c r="H891" s="1688"/>
      <c r="I891" s="1688"/>
      <c r="J891" s="1688"/>
      <c r="K891" s="1688"/>
      <c r="L891" s="1688"/>
      <c r="M891" s="1688"/>
      <c r="N891" s="1688"/>
      <c r="O891" s="1688"/>
      <c r="P891" s="3117"/>
      <c r="Q891" s="3117"/>
      <c r="R891" s="3117"/>
      <c r="S891" s="3117"/>
      <c r="T891" s="3117"/>
      <c r="U891" s="3117"/>
      <c r="V891" s="3117"/>
      <c r="W891" s="3117"/>
      <c r="X891" s="3117"/>
      <c r="Y891" s="3117"/>
      <c r="Z891" s="3117"/>
    </row>
    <row r="892" spans="1:26" ht="12" customHeight="1" x14ac:dyDescent="0.25">
      <c r="A892" s="1688"/>
      <c r="B892" s="1688"/>
      <c r="C892" s="1688"/>
      <c r="D892" s="1688"/>
      <c r="E892" s="1688"/>
      <c r="F892" s="1688"/>
      <c r="G892" s="1688"/>
      <c r="H892" s="1688"/>
      <c r="I892" s="1688"/>
      <c r="J892" s="1688"/>
      <c r="K892" s="1688"/>
      <c r="L892" s="1688"/>
      <c r="M892" s="1688"/>
      <c r="N892" s="1688"/>
      <c r="O892" s="1688"/>
      <c r="P892" s="3117"/>
      <c r="Q892" s="3117"/>
      <c r="R892" s="3117"/>
      <c r="S892" s="3117"/>
      <c r="T892" s="3117"/>
      <c r="U892" s="3117"/>
      <c r="V892" s="3117"/>
      <c r="W892" s="3117"/>
      <c r="X892" s="3117"/>
      <c r="Y892" s="3117"/>
      <c r="Z892" s="3117"/>
    </row>
    <row r="893" spans="1:26" ht="12" customHeight="1" x14ac:dyDescent="0.25">
      <c r="A893" s="1688"/>
      <c r="B893" s="1688"/>
      <c r="C893" s="1688"/>
      <c r="D893" s="1688"/>
      <c r="E893" s="1688"/>
      <c r="F893" s="1688"/>
      <c r="G893" s="1688"/>
      <c r="H893" s="1688"/>
      <c r="I893" s="1688"/>
      <c r="J893" s="1688"/>
      <c r="K893" s="1688"/>
      <c r="L893" s="1688"/>
      <c r="M893" s="1688"/>
      <c r="N893" s="1688"/>
      <c r="O893" s="1688"/>
      <c r="P893" s="3117"/>
      <c r="Q893" s="3117"/>
      <c r="R893" s="3117"/>
      <c r="S893" s="3117"/>
      <c r="T893" s="3117"/>
      <c r="U893" s="3117"/>
      <c r="V893" s="3117"/>
      <c r="W893" s="3117"/>
      <c r="X893" s="3117"/>
      <c r="Y893" s="3117"/>
      <c r="Z893" s="3117"/>
    </row>
    <row r="894" spans="1:26" ht="12" customHeight="1" x14ac:dyDescent="0.25">
      <c r="A894" s="1688"/>
      <c r="B894" s="1688"/>
      <c r="C894" s="1688"/>
      <c r="D894" s="1688"/>
      <c r="E894" s="1688"/>
      <c r="F894" s="1688"/>
      <c r="G894" s="1688"/>
      <c r="H894" s="1688"/>
      <c r="I894" s="1688"/>
      <c r="J894" s="1688"/>
      <c r="K894" s="1688"/>
      <c r="L894" s="1688"/>
      <c r="M894" s="1688"/>
      <c r="N894" s="1688"/>
      <c r="O894" s="1688"/>
      <c r="P894" s="3117"/>
      <c r="Q894" s="3117"/>
      <c r="R894" s="3117"/>
      <c r="S894" s="3117"/>
      <c r="T894" s="3117"/>
      <c r="U894" s="3117"/>
      <c r="V894" s="3117"/>
      <c r="W894" s="3117"/>
      <c r="X894" s="3117"/>
      <c r="Y894" s="3117"/>
      <c r="Z894" s="3117"/>
    </row>
    <row r="895" spans="1:26" ht="12" customHeight="1" x14ac:dyDescent="0.25">
      <c r="A895" s="1688"/>
      <c r="B895" s="1688"/>
      <c r="C895" s="1688"/>
      <c r="D895" s="1688"/>
      <c r="E895" s="1688"/>
      <c r="F895" s="1688"/>
      <c r="G895" s="1688"/>
      <c r="H895" s="1688"/>
      <c r="I895" s="1688"/>
      <c r="J895" s="1688"/>
      <c r="K895" s="1688"/>
      <c r="L895" s="1688"/>
      <c r="M895" s="1688"/>
      <c r="N895" s="1688"/>
      <c r="O895" s="1688"/>
      <c r="P895" s="3117"/>
      <c r="Q895" s="3117"/>
      <c r="R895" s="3117"/>
      <c r="S895" s="3117"/>
      <c r="T895" s="3117"/>
      <c r="U895" s="3117"/>
      <c r="V895" s="3117"/>
      <c r="W895" s="3117"/>
      <c r="X895" s="3117"/>
      <c r="Y895" s="3117"/>
      <c r="Z895" s="3117"/>
    </row>
    <row r="896" spans="1:26" ht="12" customHeight="1" x14ac:dyDescent="0.25">
      <c r="A896" s="1688"/>
      <c r="B896" s="1688"/>
      <c r="C896" s="1688"/>
      <c r="D896" s="1688"/>
      <c r="E896" s="1688"/>
      <c r="F896" s="1688"/>
      <c r="G896" s="1688"/>
      <c r="H896" s="1688"/>
      <c r="I896" s="1688"/>
      <c r="J896" s="1688"/>
      <c r="K896" s="1688"/>
      <c r="L896" s="1688"/>
      <c r="M896" s="1688"/>
      <c r="N896" s="1688"/>
      <c r="O896" s="1688"/>
      <c r="P896" s="3117"/>
      <c r="Q896" s="3117"/>
      <c r="R896" s="3117"/>
      <c r="S896" s="3117"/>
      <c r="T896" s="3117"/>
      <c r="U896" s="3117"/>
      <c r="V896" s="3117"/>
      <c r="W896" s="3117"/>
      <c r="X896" s="3117"/>
      <c r="Y896" s="3117"/>
      <c r="Z896" s="3117"/>
    </row>
    <row r="897" spans="1:26" ht="12" customHeight="1" x14ac:dyDescent="0.25">
      <c r="A897" s="1688"/>
      <c r="B897" s="1688"/>
      <c r="C897" s="1688"/>
      <c r="D897" s="1688"/>
      <c r="E897" s="1688"/>
      <c r="F897" s="1688"/>
      <c r="G897" s="1688"/>
      <c r="H897" s="1688"/>
      <c r="I897" s="1688"/>
      <c r="J897" s="1688"/>
      <c r="K897" s="1688"/>
      <c r="L897" s="1688"/>
      <c r="M897" s="1688"/>
      <c r="N897" s="1688"/>
      <c r="O897" s="1688"/>
      <c r="P897" s="3117"/>
      <c r="Q897" s="3117"/>
      <c r="R897" s="3117"/>
      <c r="S897" s="3117"/>
      <c r="T897" s="3117"/>
      <c r="U897" s="3117"/>
      <c r="V897" s="3117"/>
      <c r="W897" s="3117"/>
      <c r="X897" s="3117"/>
      <c r="Y897" s="3117"/>
      <c r="Z897" s="3117"/>
    </row>
    <row r="898" spans="1:26" ht="12" customHeight="1" x14ac:dyDescent="0.25">
      <c r="A898" s="1688"/>
      <c r="B898" s="1688"/>
      <c r="C898" s="1688"/>
      <c r="D898" s="1688"/>
      <c r="E898" s="1688"/>
      <c r="F898" s="1688"/>
      <c r="G898" s="1688"/>
      <c r="H898" s="1688"/>
      <c r="I898" s="1688"/>
      <c r="J898" s="1688"/>
      <c r="K898" s="1688"/>
      <c r="L898" s="1688"/>
      <c r="M898" s="1688"/>
      <c r="N898" s="1688"/>
      <c r="O898" s="1688"/>
      <c r="P898" s="3117"/>
      <c r="Q898" s="3117"/>
      <c r="R898" s="3117"/>
      <c r="S898" s="3117"/>
      <c r="T898" s="3117"/>
      <c r="U898" s="3117"/>
      <c r="V898" s="3117"/>
      <c r="W898" s="3117"/>
      <c r="X898" s="3117"/>
      <c r="Y898" s="3117"/>
      <c r="Z898" s="3117"/>
    </row>
    <row r="899" spans="1:26" ht="12" customHeight="1" x14ac:dyDescent="0.25">
      <c r="A899" s="1688"/>
      <c r="B899" s="1688"/>
      <c r="C899" s="1688"/>
      <c r="D899" s="1688"/>
      <c r="E899" s="1688"/>
      <c r="F899" s="1688"/>
      <c r="G899" s="1688"/>
      <c r="H899" s="1688"/>
      <c r="I899" s="1688"/>
      <c r="J899" s="1688"/>
      <c r="K899" s="1688"/>
      <c r="L899" s="1688"/>
      <c r="M899" s="1688"/>
      <c r="N899" s="1688"/>
      <c r="O899" s="1688"/>
      <c r="P899" s="3117"/>
      <c r="Q899" s="3117"/>
      <c r="R899" s="3117"/>
      <c r="S899" s="3117"/>
      <c r="T899" s="3117"/>
      <c r="U899" s="3117"/>
      <c r="V899" s="3117"/>
      <c r="W899" s="3117"/>
      <c r="X899" s="3117"/>
      <c r="Y899" s="3117"/>
      <c r="Z899" s="3117"/>
    </row>
    <row r="900" spans="1:26" ht="12" customHeight="1" x14ac:dyDescent="0.25">
      <c r="A900" s="1688"/>
      <c r="B900" s="1688"/>
      <c r="C900" s="1688"/>
      <c r="D900" s="1688"/>
      <c r="E900" s="1688"/>
      <c r="F900" s="1688"/>
      <c r="G900" s="1688"/>
      <c r="H900" s="1688"/>
      <c r="I900" s="1688"/>
      <c r="J900" s="1688"/>
      <c r="K900" s="1688"/>
      <c r="L900" s="1688"/>
      <c r="M900" s="1688"/>
      <c r="N900" s="1688"/>
      <c r="O900" s="1688"/>
      <c r="P900" s="3117"/>
      <c r="Q900" s="3117"/>
      <c r="R900" s="3117"/>
      <c r="S900" s="3117"/>
      <c r="T900" s="3117"/>
      <c r="U900" s="3117"/>
      <c r="V900" s="3117"/>
      <c r="W900" s="3117"/>
      <c r="X900" s="3117"/>
      <c r="Y900" s="3117"/>
      <c r="Z900" s="3117"/>
    </row>
    <row r="901" spans="1:26" ht="12" customHeight="1" x14ac:dyDescent="0.25">
      <c r="A901" s="1688"/>
      <c r="B901" s="1688"/>
      <c r="C901" s="1688"/>
      <c r="D901" s="1688"/>
      <c r="E901" s="1688"/>
      <c r="F901" s="1688"/>
      <c r="G901" s="1688"/>
      <c r="H901" s="1688"/>
      <c r="I901" s="1688"/>
      <c r="J901" s="1688"/>
      <c r="K901" s="1688"/>
      <c r="L901" s="1688"/>
      <c r="M901" s="1688"/>
      <c r="N901" s="1688"/>
      <c r="O901" s="1688"/>
      <c r="P901" s="3117"/>
      <c r="Q901" s="3117"/>
      <c r="R901" s="3117"/>
      <c r="S901" s="3117"/>
      <c r="T901" s="3117"/>
      <c r="U901" s="3117"/>
      <c r="V901" s="3117"/>
      <c r="W901" s="3117"/>
      <c r="X901" s="3117"/>
      <c r="Y901" s="3117"/>
      <c r="Z901" s="3117"/>
    </row>
    <row r="902" spans="1:26" ht="12" customHeight="1" x14ac:dyDescent="0.25">
      <c r="A902" s="1688"/>
      <c r="B902" s="1688"/>
      <c r="C902" s="1688"/>
      <c r="D902" s="1688"/>
      <c r="E902" s="1688"/>
      <c r="F902" s="1688"/>
      <c r="G902" s="1688"/>
      <c r="H902" s="1688"/>
      <c r="I902" s="1688"/>
      <c r="J902" s="1688"/>
      <c r="K902" s="1688"/>
      <c r="L902" s="1688"/>
      <c r="M902" s="1688"/>
      <c r="N902" s="1688"/>
      <c r="O902" s="1688"/>
      <c r="P902" s="3117"/>
      <c r="Q902" s="3117"/>
      <c r="R902" s="3117"/>
      <c r="S902" s="3117"/>
      <c r="T902" s="3117"/>
      <c r="U902" s="3117"/>
      <c r="V902" s="3117"/>
      <c r="W902" s="3117"/>
      <c r="X902" s="3117"/>
      <c r="Y902" s="3117"/>
      <c r="Z902" s="3117"/>
    </row>
    <row r="903" spans="1:26" ht="12" customHeight="1" x14ac:dyDescent="0.25">
      <c r="A903" s="1688"/>
      <c r="B903" s="1688"/>
      <c r="C903" s="1688"/>
      <c r="D903" s="1688"/>
      <c r="E903" s="1688"/>
      <c r="F903" s="1688"/>
      <c r="G903" s="1688"/>
      <c r="H903" s="1688"/>
      <c r="I903" s="1688"/>
      <c r="J903" s="1688"/>
      <c r="K903" s="1688"/>
      <c r="L903" s="1688"/>
      <c r="M903" s="1688"/>
      <c r="N903" s="1688"/>
      <c r="O903" s="1688"/>
      <c r="P903" s="3117"/>
      <c r="Q903" s="3117"/>
      <c r="R903" s="3117"/>
      <c r="S903" s="3117"/>
      <c r="T903" s="3117"/>
      <c r="U903" s="3117"/>
      <c r="V903" s="3117"/>
      <c r="W903" s="3117"/>
      <c r="X903" s="3117"/>
      <c r="Y903" s="3117"/>
      <c r="Z903" s="3117"/>
    </row>
    <row r="904" spans="1:26" ht="12" customHeight="1" x14ac:dyDescent="0.25">
      <c r="A904" s="1688"/>
      <c r="B904" s="1688"/>
      <c r="C904" s="1688"/>
      <c r="D904" s="1688"/>
      <c r="E904" s="1688"/>
      <c r="F904" s="1688"/>
      <c r="G904" s="1688"/>
      <c r="H904" s="1688"/>
      <c r="I904" s="1688"/>
      <c r="J904" s="1688"/>
      <c r="K904" s="1688"/>
      <c r="L904" s="1688"/>
      <c r="M904" s="1688"/>
      <c r="N904" s="1688"/>
      <c r="O904" s="1688"/>
      <c r="P904" s="3117"/>
      <c r="Q904" s="3117"/>
      <c r="R904" s="3117"/>
      <c r="S904" s="3117"/>
      <c r="T904" s="3117"/>
      <c r="U904" s="3117"/>
      <c r="V904" s="3117"/>
      <c r="W904" s="3117"/>
      <c r="X904" s="3117"/>
      <c r="Y904" s="3117"/>
      <c r="Z904" s="3117"/>
    </row>
    <row r="905" spans="1:26" ht="12" customHeight="1" x14ac:dyDescent="0.25">
      <c r="A905" s="1688"/>
      <c r="B905" s="1688"/>
      <c r="C905" s="1688"/>
      <c r="D905" s="1688"/>
      <c r="E905" s="1688"/>
      <c r="F905" s="1688"/>
      <c r="G905" s="1688"/>
      <c r="H905" s="1688"/>
      <c r="I905" s="1688"/>
      <c r="J905" s="1688"/>
      <c r="K905" s="1688"/>
      <c r="L905" s="1688"/>
      <c r="M905" s="1688"/>
      <c r="N905" s="1688"/>
      <c r="O905" s="1688"/>
      <c r="P905" s="3117"/>
      <c r="Q905" s="3117"/>
      <c r="R905" s="3117"/>
      <c r="S905" s="3117"/>
      <c r="T905" s="3117"/>
      <c r="U905" s="3117"/>
      <c r="V905" s="3117"/>
      <c r="W905" s="3117"/>
      <c r="X905" s="3117"/>
      <c r="Y905" s="3117"/>
      <c r="Z905" s="3117"/>
    </row>
    <row r="906" spans="1:26" ht="12" customHeight="1" x14ac:dyDescent="0.25">
      <c r="A906" s="1688"/>
      <c r="B906" s="1688"/>
      <c r="C906" s="1688"/>
      <c r="D906" s="1688"/>
      <c r="E906" s="1688"/>
      <c r="F906" s="1688"/>
      <c r="G906" s="1688"/>
      <c r="H906" s="1688"/>
      <c r="I906" s="1688"/>
      <c r="J906" s="1688"/>
      <c r="K906" s="1688"/>
      <c r="L906" s="1688"/>
      <c r="M906" s="1688"/>
      <c r="N906" s="1688"/>
      <c r="O906" s="1688"/>
      <c r="P906" s="3117"/>
      <c r="Q906" s="3117"/>
      <c r="R906" s="3117"/>
      <c r="S906" s="3117"/>
      <c r="T906" s="3117"/>
      <c r="U906" s="3117"/>
      <c r="V906" s="3117"/>
      <c r="W906" s="3117"/>
      <c r="X906" s="3117"/>
      <c r="Y906" s="3117"/>
      <c r="Z906" s="3117"/>
    </row>
    <row r="907" spans="1:26" ht="12" customHeight="1" x14ac:dyDescent="0.25">
      <c r="A907" s="1688"/>
      <c r="B907" s="1688"/>
      <c r="C907" s="1688"/>
      <c r="D907" s="1688"/>
      <c r="E907" s="1688"/>
      <c r="F907" s="1688"/>
      <c r="G907" s="1688"/>
      <c r="H907" s="1688"/>
      <c r="I907" s="1688"/>
      <c r="J907" s="1688"/>
      <c r="K907" s="1688"/>
      <c r="L907" s="1688"/>
      <c r="M907" s="1688"/>
      <c r="N907" s="1688"/>
      <c r="O907" s="1688"/>
      <c r="P907" s="3117"/>
      <c r="Q907" s="3117"/>
      <c r="R907" s="3117"/>
      <c r="S907" s="3117"/>
      <c r="T907" s="3117"/>
      <c r="U907" s="3117"/>
      <c r="V907" s="3117"/>
      <c r="W907" s="3117"/>
      <c r="X907" s="3117"/>
      <c r="Y907" s="3117"/>
      <c r="Z907" s="3117"/>
    </row>
    <row r="908" spans="1:26" ht="12" customHeight="1" x14ac:dyDescent="0.25">
      <c r="A908" s="1688"/>
      <c r="B908" s="1688"/>
      <c r="C908" s="1688"/>
      <c r="D908" s="1688"/>
      <c r="E908" s="1688"/>
      <c r="F908" s="1688"/>
      <c r="G908" s="1688"/>
      <c r="H908" s="1688"/>
      <c r="I908" s="1688"/>
      <c r="J908" s="1688"/>
      <c r="K908" s="1688"/>
      <c r="L908" s="1688"/>
      <c r="M908" s="1688"/>
      <c r="N908" s="1688"/>
      <c r="O908" s="1688"/>
      <c r="P908" s="3117"/>
      <c r="Q908" s="3117"/>
      <c r="R908" s="3117"/>
      <c r="S908" s="3117"/>
      <c r="T908" s="3117"/>
      <c r="U908" s="3117"/>
      <c r="V908" s="3117"/>
      <c r="W908" s="3117"/>
      <c r="X908" s="3117"/>
      <c r="Y908" s="3117"/>
      <c r="Z908" s="3117"/>
    </row>
    <row r="909" spans="1:26" ht="12" customHeight="1" x14ac:dyDescent="0.25">
      <c r="A909" s="1688"/>
      <c r="B909" s="1688"/>
      <c r="C909" s="1688"/>
      <c r="D909" s="1688"/>
      <c r="E909" s="1688"/>
      <c r="F909" s="1688"/>
      <c r="G909" s="1688"/>
      <c r="H909" s="1688"/>
      <c r="I909" s="1688"/>
      <c r="J909" s="1688"/>
      <c r="K909" s="1688"/>
      <c r="L909" s="1688"/>
      <c r="M909" s="1688"/>
      <c r="N909" s="1688"/>
      <c r="O909" s="1688"/>
      <c r="P909" s="3117"/>
      <c r="Q909" s="3117"/>
      <c r="R909" s="3117"/>
      <c r="S909" s="3117"/>
      <c r="T909" s="3117"/>
      <c r="U909" s="3117"/>
      <c r="V909" s="3117"/>
      <c r="W909" s="3117"/>
      <c r="X909" s="3117"/>
      <c r="Y909" s="3117"/>
      <c r="Z909" s="3117"/>
    </row>
    <row r="910" spans="1:26" ht="12" customHeight="1" x14ac:dyDescent="0.25">
      <c r="A910" s="1688"/>
      <c r="B910" s="1688"/>
      <c r="C910" s="1688"/>
      <c r="D910" s="1688"/>
      <c r="E910" s="1688"/>
      <c r="F910" s="1688"/>
      <c r="G910" s="1688"/>
      <c r="H910" s="1688"/>
      <c r="I910" s="1688"/>
      <c r="J910" s="1688"/>
      <c r="K910" s="1688"/>
      <c r="L910" s="1688"/>
      <c r="M910" s="1688"/>
      <c r="N910" s="1688"/>
      <c r="O910" s="1688"/>
      <c r="P910" s="3117"/>
      <c r="Q910" s="3117"/>
      <c r="R910" s="3117"/>
      <c r="S910" s="3117"/>
      <c r="T910" s="3117"/>
      <c r="U910" s="3117"/>
      <c r="V910" s="3117"/>
      <c r="W910" s="3117"/>
      <c r="X910" s="3117"/>
      <c r="Y910" s="3117"/>
      <c r="Z910" s="3117"/>
    </row>
    <row r="911" spans="1:26" ht="12" customHeight="1" x14ac:dyDescent="0.25">
      <c r="A911" s="1688"/>
      <c r="B911" s="1688"/>
      <c r="C911" s="1688"/>
      <c r="D911" s="1688"/>
      <c r="E911" s="1688"/>
      <c r="F911" s="1688"/>
      <c r="G911" s="1688"/>
      <c r="H911" s="1688"/>
      <c r="I911" s="1688"/>
      <c r="J911" s="1688"/>
      <c r="K911" s="1688"/>
      <c r="L911" s="1688"/>
      <c r="M911" s="1688"/>
      <c r="N911" s="1688"/>
      <c r="O911" s="1688"/>
      <c r="P911" s="3117"/>
      <c r="Q911" s="3117"/>
      <c r="R911" s="3117"/>
      <c r="S911" s="3117"/>
      <c r="T911" s="3117"/>
      <c r="U911" s="3117"/>
      <c r="V911" s="3117"/>
      <c r="W911" s="3117"/>
      <c r="X911" s="3117"/>
      <c r="Y911" s="3117"/>
      <c r="Z911" s="3117"/>
    </row>
    <row r="912" spans="1:26" ht="12" customHeight="1" x14ac:dyDescent="0.25">
      <c r="A912" s="1688"/>
      <c r="B912" s="1688"/>
      <c r="C912" s="1688"/>
      <c r="D912" s="1688"/>
      <c r="E912" s="1688"/>
      <c r="F912" s="1688"/>
      <c r="G912" s="1688"/>
      <c r="H912" s="1688"/>
      <c r="I912" s="1688"/>
      <c r="J912" s="1688"/>
      <c r="K912" s="1688"/>
      <c r="L912" s="1688"/>
      <c r="M912" s="1688"/>
      <c r="N912" s="1688"/>
      <c r="O912" s="1688"/>
      <c r="P912" s="3117"/>
      <c r="Q912" s="3117"/>
      <c r="R912" s="3117"/>
      <c r="S912" s="3117"/>
      <c r="T912" s="3117"/>
      <c r="U912" s="3117"/>
      <c r="V912" s="3117"/>
      <c r="W912" s="3117"/>
      <c r="X912" s="3117"/>
      <c r="Y912" s="3117"/>
      <c r="Z912" s="3117"/>
    </row>
    <row r="913" spans="1:26" ht="12" customHeight="1" x14ac:dyDescent="0.25">
      <c r="A913" s="1688"/>
      <c r="B913" s="1688"/>
      <c r="C913" s="1688"/>
      <c r="D913" s="1688"/>
      <c r="E913" s="1688"/>
      <c r="F913" s="1688"/>
      <c r="G913" s="1688"/>
      <c r="H913" s="1688"/>
      <c r="I913" s="1688"/>
      <c r="J913" s="1688"/>
      <c r="K913" s="1688"/>
      <c r="L913" s="1688"/>
      <c r="M913" s="1688"/>
      <c r="N913" s="1688"/>
      <c r="O913" s="1688"/>
      <c r="P913" s="3117"/>
      <c r="Q913" s="3117"/>
      <c r="R913" s="3117"/>
      <c r="S913" s="3117"/>
      <c r="T913" s="3117"/>
      <c r="U913" s="3117"/>
      <c r="V913" s="3117"/>
      <c r="W913" s="3117"/>
      <c r="X913" s="3117"/>
      <c r="Y913" s="3117"/>
      <c r="Z913" s="3117"/>
    </row>
    <row r="914" spans="1:26" ht="12" customHeight="1" x14ac:dyDescent="0.25">
      <c r="A914" s="1688"/>
      <c r="B914" s="1688"/>
      <c r="C914" s="1688"/>
      <c r="D914" s="1688"/>
      <c r="E914" s="1688"/>
      <c r="F914" s="1688"/>
      <c r="G914" s="1688"/>
      <c r="H914" s="1688"/>
      <c r="I914" s="1688"/>
      <c r="J914" s="1688"/>
      <c r="K914" s="1688"/>
      <c r="L914" s="1688"/>
      <c r="M914" s="1688"/>
      <c r="N914" s="1688"/>
      <c r="O914" s="1688"/>
      <c r="P914" s="3117"/>
      <c r="Q914" s="3117"/>
      <c r="R914" s="3117"/>
      <c r="S914" s="3117"/>
      <c r="T914" s="3117"/>
      <c r="U914" s="3117"/>
      <c r="V914" s="3117"/>
      <c r="W914" s="3117"/>
      <c r="X914" s="3117"/>
      <c r="Y914" s="3117"/>
      <c r="Z914" s="3117"/>
    </row>
    <row r="915" spans="1:26" ht="12" customHeight="1" x14ac:dyDescent="0.25">
      <c r="A915" s="1688"/>
      <c r="B915" s="1688"/>
      <c r="C915" s="1688"/>
      <c r="D915" s="1688"/>
      <c r="E915" s="1688"/>
      <c r="F915" s="1688"/>
      <c r="G915" s="1688"/>
      <c r="H915" s="1688"/>
      <c r="I915" s="1688"/>
      <c r="J915" s="1688"/>
      <c r="K915" s="1688"/>
      <c r="L915" s="1688"/>
      <c r="M915" s="1688"/>
      <c r="N915" s="1688"/>
      <c r="O915" s="1688"/>
      <c r="P915" s="3117"/>
      <c r="Q915" s="3117"/>
      <c r="R915" s="3117"/>
      <c r="S915" s="3117"/>
      <c r="T915" s="3117"/>
      <c r="U915" s="3117"/>
      <c r="V915" s="3117"/>
      <c r="W915" s="3117"/>
      <c r="X915" s="3117"/>
      <c r="Y915" s="3117"/>
      <c r="Z915" s="3117"/>
    </row>
    <row r="916" spans="1:26" ht="12" customHeight="1" x14ac:dyDescent="0.25">
      <c r="A916" s="1688"/>
      <c r="B916" s="1688"/>
      <c r="C916" s="1688"/>
      <c r="D916" s="1688"/>
      <c r="E916" s="1688"/>
      <c r="F916" s="1688"/>
      <c r="G916" s="1688"/>
      <c r="H916" s="1688"/>
      <c r="I916" s="1688"/>
      <c r="J916" s="1688"/>
      <c r="K916" s="1688"/>
      <c r="L916" s="1688"/>
      <c r="M916" s="1688"/>
      <c r="N916" s="1688"/>
      <c r="O916" s="1688"/>
      <c r="P916" s="3117"/>
      <c r="Q916" s="3117"/>
      <c r="R916" s="3117"/>
      <c r="S916" s="3117"/>
      <c r="T916" s="3117"/>
      <c r="U916" s="3117"/>
      <c r="V916" s="3117"/>
      <c r="W916" s="3117"/>
      <c r="X916" s="3117"/>
      <c r="Y916" s="3117"/>
      <c r="Z916" s="3117"/>
    </row>
    <row r="917" spans="1:26" ht="12" customHeight="1" x14ac:dyDescent="0.25">
      <c r="A917" s="1688"/>
      <c r="B917" s="1688"/>
      <c r="C917" s="1688"/>
      <c r="D917" s="1688"/>
      <c r="E917" s="1688"/>
      <c r="F917" s="1688"/>
      <c r="G917" s="1688"/>
      <c r="H917" s="1688"/>
      <c r="I917" s="1688"/>
      <c r="J917" s="1688"/>
      <c r="K917" s="1688"/>
      <c r="L917" s="1688"/>
      <c r="M917" s="1688"/>
      <c r="N917" s="1688"/>
      <c r="O917" s="1688"/>
      <c r="P917" s="3117"/>
      <c r="Q917" s="3117"/>
      <c r="R917" s="3117"/>
      <c r="S917" s="3117"/>
      <c r="T917" s="3117"/>
      <c r="U917" s="3117"/>
      <c r="V917" s="3117"/>
      <c r="W917" s="3117"/>
      <c r="X917" s="3117"/>
      <c r="Y917" s="3117"/>
      <c r="Z917" s="3117"/>
    </row>
    <row r="918" spans="1:26" ht="12" customHeight="1" x14ac:dyDescent="0.25">
      <c r="A918" s="1688"/>
      <c r="B918" s="1688"/>
      <c r="C918" s="1688"/>
      <c r="D918" s="1688"/>
      <c r="E918" s="1688"/>
      <c r="F918" s="1688"/>
      <c r="G918" s="1688"/>
      <c r="H918" s="1688"/>
      <c r="I918" s="1688"/>
      <c r="J918" s="1688"/>
      <c r="K918" s="1688"/>
      <c r="L918" s="1688"/>
      <c r="M918" s="1688"/>
      <c r="N918" s="1688"/>
      <c r="O918" s="1688"/>
      <c r="P918" s="3117"/>
      <c r="Q918" s="3117"/>
      <c r="R918" s="3117"/>
      <c r="S918" s="3117"/>
      <c r="T918" s="3117"/>
      <c r="U918" s="3117"/>
      <c r="V918" s="3117"/>
      <c r="W918" s="3117"/>
      <c r="X918" s="3117"/>
      <c r="Y918" s="3117"/>
      <c r="Z918" s="3117"/>
    </row>
    <row r="919" spans="1:26" ht="12" customHeight="1" x14ac:dyDescent="0.25">
      <c r="A919" s="1688"/>
      <c r="B919" s="1688"/>
      <c r="C919" s="1688"/>
      <c r="D919" s="1688"/>
      <c r="E919" s="1688"/>
      <c r="F919" s="1688"/>
      <c r="G919" s="1688"/>
      <c r="H919" s="1688"/>
      <c r="I919" s="1688"/>
      <c r="J919" s="1688"/>
      <c r="K919" s="1688"/>
      <c r="L919" s="1688"/>
      <c r="M919" s="1688"/>
      <c r="N919" s="1688"/>
      <c r="O919" s="1688"/>
      <c r="P919" s="3117"/>
      <c r="Q919" s="3117"/>
      <c r="R919" s="3117"/>
      <c r="S919" s="3117"/>
      <c r="T919" s="3117"/>
      <c r="U919" s="3117"/>
      <c r="V919" s="3117"/>
      <c r="W919" s="3117"/>
      <c r="X919" s="3117"/>
      <c r="Y919" s="3117"/>
      <c r="Z919" s="3117"/>
    </row>
    <row r="920" spans="1:26" ht="12" customHeight="1" x14ac:dyDescent="0.25">
      <c r="A920" s="1688"/>
      <c r="B920" s="1688"/>
      <c r="C920" s="1688"/>
      <c r="D920" s="1688"/>
      <c r="E920" s="1688"/>
      <c r="F920" s="1688"/>
      <c r="G920" s="1688"/>
      <c r="H920" s="1688"/>
      <c r="I920" s="1688"/>
      <c r="J920" s="1688"/>
      <c r="K920" s="1688"/>
      <c r="L920" s="1688"/>
      <c r="M920" s="1688"/>
      <c r="N920" s="1688"/>
      <c r="O920" s="1688"/>
      <c r="P920" s="3117"/>
      <c r="Q920" s="3117"/>
      <c r="R920" s="3117"/>
      <c r="S920" s="3117"/>
      <c r="T920" s="3117"/>
      <c r="U920" s="3117"/>
      <c r="V920" s="3117"/>
      <c r="W920" s="3117"/>
      <c r="X920" s="3117"/>
      <c r="Y920" s="3117"/>
      <c r="Z920" s="3117"/>
    </row>
    <row r="921" spans="1:26" ht="12" customHeight="1" x14ac:dyDescent="0.25">
      <c r="A921" s="1688"/>
      <c r="B921" s="1688"/>
      <c r="C921" s="1688"/>
      <c r="D921" s="1688"/>
      <c r="E921" s="1688"/>
      <c r="F921" s="1688"/>
      <c r="G921" s="1688"/>
      <c r="H921" s="1688"/>
      <c r="I921" s="1688"/>
      <c r="J921" s="1688"/>
      <c r="K921" s="1688"/>
      <c r="L921" s="1688"/>
      <c r="M921" s="1688"/>
      <c r="N921" s="1688"/>
      <c r="O921" s="1688"/>
      <c r="P921" s="3117"/>
      <c r="Q921" s="3117"/>
      <c r="R921" s="3117"/>
      <c r="S921" s="3117"/>
      <c r="T921" s="3117"/>
      <c r="U921" s="3117"/>
      <c r="V921" s="3117"/>
      <c r="W921" s="3117"/>
      <c r="X921" s="3117"/>
      <c r="Y921" s="3117"/>
      <c r="Z921" s="3117"/>
    </row>
    <row r="922" spans="1:26" ht="12" customHeight="1" x14ac:dyDescent="0.25">
      <c r="A922" s="1688"/>
      <c r="B922" s="1688"/>
      <c r="C922" s="1688"/>
      <c r="D922" s="1688"/>
      <c r="E922" s="1688"/>
      <c r="F922" s="1688"/>
      <c r="G922" s="1688"/>
      <c r="H922" s="1688"/>
      <c r="I922" s="1688"/>
      <c r="J922" s="1688"/>
      <c r="K922" s="1688"/>
      <c r="L922" s="1688"/>
      <c r="M922" s="1688"/>
      <c r="N922" s="1688"/>
      <c r="O922" s="1688"/>
      <c r="P922" s="3117"/>
      <c r="Q922" s="3117"/>
      <c r="R922" s="3117"/>
      <c r="S922" s="3117"/>
      <c r="T922" s="3117"/>
      <c r="U922" s="3117"/>
      <c r="V922" s="3117"/>
      <c r="W922" s="3117"/>
      <c r="X922" s="3117"/>
      <c r="Y922" s="3117"/>
      <c r="Z922" s="3117"/>
    </row>
    <row r="923" spans="1:26" ht="12" customHeight="1" x14ac:dyDescent="0.25">
      <c r="A923" s="1688"/>
      <c r="B923" s="1688"/>
      <c r="C923" s="1688"/>
      <c r="D923" s="1688"/>
      <c r="E923" s="1688"/>
      <c r="F923" s="1688"/>
      <c r="G923" s="1688"/>
      <c r="H923" s="1688"/>
      <c r="I923" s="1688"/>
      <c r="J923" s="1688"/>
      <c r="K923" s="1688"/>
      <c r="L923" s="1688"/>
      <c r="M923" s="1688"/>
      <c r="N923" s="1688"/>
      <c r="O923" s="1688"/>
      <c r="P923" s="3117"/>
      <c r="Q923" s="3117"/>
      <c r="R923" s="3117"/>
      <c r="S923" s="3117"/>
      <c r="T923" s="3117"/>
      <c r="U923" s="3117"/>
      <c r="V923" s="3117"/>
      <c r="W923" s="3117"/>
      <c r="X923" s="3117"/>
      <c r="Y923" s="3117"/>
      <c r="Z923" s="3117"/>
    </row>
    <row r="924" spans="1:26" ht="12" customHeight="1" x14ac:dyDescent="0.25">
      <c r="A924" s="1688"/>
      <c r="B924" s="1688"/>
      <c r="C924" s="1688"/>
      <c r="D924" s="1688"/>
      <c r="E924" s="1688"/>
      <c r="F924" s="1688"/>
      <c r="G924" s="1688"/>
      <c r="H924" s="1688"/>
      <c r="I924" s="1688"/>
      <c r="J924" s="1688"/>
      <c r="K924" s="1688"/>
      <c r="L924" s="1688"/>
      <c r="M924" s="1688"/>
      <c r="N924" s="1688"/>
      <c r="O924" s="1688"/>
      <c r="P924" s="3117"/>
      <c r="Q924" s="3117"/>
      <c r="R924" s="3117"/>
      <c r="S924" s="3117"/>
      <c r="T924" s="3117"/>
      <c r="U924" s="3117"/>
      <c r="V924" s="3117"/>
      <c r="W924" s="3117"/>
      <c r="X924" s="3117"/>
      <c r="Y924" s="3117"/>
      <c r="Z924" s="3117"/>
    </row>
    <row r="925" spans="1:26" ht="12" customHeight="1" x14ac:dyDescent="0.25">
      <c r="A925" s="1688"/>
      <c r="B925" s="1688"/>
      <c r="C925" s="1688"/>
      <c r="D925" s="1688"/>
      <c r="E925" s="1688"/>
      <c r="F925" s="1688"/>
      <c r="G925" s="1688"/>
      <c r="H925" s="1688"/>
      <c r="I925" s="1688"/>
      <c r="J925" s="1688"/>
      <c r="K925" s="1688"/>
      <c r="L925" s="1688"/>
      <c r="M925" s="1688"/>
      <c r="N925" s="1688"/>
      <c r="O925" s="1688"/>
      <c r="P925" s="3117"/>
      <c r="Q925" s="3117"/>
      <c r="R925" s="3117"/>
      <c r="S925" s="3117"/>
      <c r="T925" s="3117"/>
      <c r="U925" s="3117"/>
      <c r="V925" s="3117"/>
      <c r="W925" s="3117"/>
      <c r="X925" s="3117"/>
      <c r="Y925" s="3117"/>
      <c r="Z925" s="3117"/>
    </row>
    <row r="926" spans="1:26" ht="12" customHeight="1" x14ac:dyDescent="0.25">
      <c r="A926" s="1688"/>
      <c r="B926" s="1688"/>
      <c r="C926" s="1688"/>
      <c r="D926" s="1688"/>
      <c r="E926" s="1688"/>
      <c r="F926" s="1688"/>
      <c r="G926" s="1688"/>
      <c r="H926" s="1688"/>
      <c r="I926" s="1688"/>
      <c r="J926" s="1688"/>
      <c r="K926" s="1688"/>
      <c r="L926" s="1688"/>
      <c r="M926" s="1688"/>
      <c r="N926" s="1688"/>
      <c r="O926" s="1688"/>
      <c r="P926" s="3117"/>
      <c r="Q926" s="3117"/>
      <c r="R926" s="3117"/>
      <c r="S926" s="3117"/>
      <c r="T926" s="3117"/>
      <c r="U926" s="3117"/>
      <c r="V926" s="3117"/>
      <c r="W926" s="3117"/>
      <c r="X926" s="3117"/>
      <c r="Y926" s="3117"/>
      <c r="Z926" s="3117"/>
    </row>
    <row r="927" spans="1:26" ht="12" customHeight="1" x14ac:dyDescent="0.25">
      <c r="A927" s="1688"/>
      <c r="B927" s="1688"/>
      <c r="C927" s="1688"/>
      <c r="D927" s="1688"/>
      <c r="E927" s="1688"/>
      <c r="F927" s="1688"/>
      <c r="G927" s="1688"/>
      <c r="H927" s="1688"/>
      <c r="I927" s="1688"/>
      <c r="J927" s="1688"/>
      <c r="K927" s="1688"/>
      <c r="L927" s="1688"/>
      <c r="M927" s="1688"/>
      <c r="N927" s="1688"/>
      <c r="O927" s="1688"/>
      <c r="P927" s="3117"/>
      <c r="Q927" s="3117"/>
      <c r="R927" s="3117"/>
      <c r="S927" s="3117"/>
      <c r="T927" s="3117"/>
      <c r="U927" s="3117"/>
      <c r="V927" s="3117"/>
      <c r="W927" s="3117"/>
      <c r="X927" s="3117"/>
      <c r="Y927" s="3117"/>
      <c r="Z927" s="3117"/>
    </row>
    <row r="928" spans="1:26" ht="12" customHeight="1" x14ac:dyDescent="0.25">
      <c r="A928" s="1688"/>
      <c r="B928" s="1688"/>
      <c r="C928" s="1688"/>
      <c r="D928" s="1688"/>
      <c r="E928" s="1688"/>
      <c r="F928" s="1688"/>
      <c r="G928" s="1688"/>
      <c r="H928" s="1688"/>
      <c r="I928" s="1688"/>
      <c r="J928" s="1688"/>
      <c r="K928" s="1688"/>
      <c r="L928" s="1688"/>
      <c r="M928" s="1688"/>
      <c r="N928" s="1688"/>
      <c r="O928" s="1688"/>
      <c r="P928" s="3117"/>
      <c r="Q928" s="3117"/>
      <c r="R928" s="3117"/>
      <c r="S928" s="3117"/>
      <c r="T928" s="3117"/>
      <c r="U928" s="3117"/>
      <c r="V928" s="3117"/>
      <c r="W928" s="3117"/>
      <c r="X928" s="3117"/>
      <c r="Y928" s="3117"/>
      <c r="Z928" s="3117"/>
    </row>
    <row r="929" spans="1:26" ht="12" customHeight="1" x14ac:dyDescent="0.25">
      <c r="A929" s="1688"/>
      <c r="B929" s="1688"/>
      <c r="C929" s="1688"/>
      <c r="D929" s="1688"/>
      <c r="E929" s="1688"/>
      <c r="F929" s="1688"/>
      <c r="G929" s="1688"/>
      <c r="H929" s="1688"/>
      <c r="I929" s="1688"/>
      <c r="J929" s="1688"/>
      <c r="K929" s="1688"/>
      <c r="L929" s="1688"/>
      <c r="M929" s="1688"/>
      <c r="N929" s="1688"/>
      <c r="O929" s="1688"/>
      <c r="P929" s="3117"/>
      <c r="Q929" s="3117"/>
      <c r="R929" s="3117"/>
      <c r="S929" s="3117"/>
      <c r="T929" s="3117"/>
      <c r="U929" s="3117"/>
      <c r="V929" s="3117"/>
      <c r="W929" s="3117"/>
      <c r="X929" s="3117"/>
      <c r="Y929" s="3117"/>
      <c r="Z929" s="3117"/>
    </row>
    <row r="930" spans="1:26" ht="12" customHeight="1" x14ac:dyDescent="0.25">
      <c r="A930" s="1688"/>
      <c r="B930" s="1688"/>
      <c r="C930" s="1688"/>
      <c r="D930" s="1688"/>
      <c r="E930" s="1688"/>
      <c r="F930" s="1688"/>
      <c r="G930" s="1688"/>
      <c r="H930" s="1688"/>
      <c r="I930" s="1688"/>
      <c r="J930" s="1688"/>
      <c r="K930" s="1688"/>
      <c r="L930" s="1688"/>
      <c r="M930" s="1688"/>
      <c r="N930" s="1688"/>
      <c r="O930" s="1688"/>
      <c r="P930" s="3117"/>
      <c r="Q930" s="3117"/>
      <c r="R930" s="3117"/>
      <c r="S930" s="3117"/>
      <c r="T930" s="3117"/>
      <c r="U930" s="3117"/>
      <c r="V930" s="3117"/>
      <c r="W930" s="3117"/>
      <c r="X930" s="3117"/>
      <c r="Y930" s="3117"/>
      <c r="Z930" s="3117"/>
    </row>
    <row r="931" spans="1:26" ht="12" customHeight="1" x14ac:dyDescent="0.25">
      <c r="A931" s="1688"/>
      <c r="B931" s="1688"/>
      <c r="C931" s="1688"/>
      <c r="D931" s="1688"/>
      <c r="E931" s="1688"/>
      <c r="F931" s="1688"/>
      <c r="G931" s="1688"/>
      <c r="H931" s="1688"/>
      <c r="I931" s="1688"/>
      <c r="J931" s="1688"/>
      <c r="K931" s="1688"/>
      <c r="L931" s="1688"/>
      <c r="M931" s="1688"/>
      <c r="N931" s="1688"/>
      <c r="O931" s="1688"/>
      <c r="P931" s="3117"/>
      <c r="Q931" s="3117"/>
      <c r="R931" s="3117"/>
      <c r="S931" s="3117"/>
      <c r="T931" s="3117"/>
      <c r="U931" s="3117"/>
      <c r="V931" s="3117"/>
      <c r="W931" s="3117"/>
      <c r="X931" s="3117"/>
      <c r="Y931" s="3117"/>
      <c r="Z931" s="3117"/>
    </row>
    <row r="932" spans="1:26" ht="12" customHeight="1" x14ac:dyDescent="0.25">
      <c r="A932" s="1688"/>
      <c r="B932" s="1688"/>
      <c r="C932" s="1688"/>
      <c r="D932" s="1688"/>
      <c r="E932" s="1688"/>
      <c r="F932" s="1688"/>
      <c r="G932" s="1688"/>
      <c r="H932" s="1688"/>
      <c r="I932" s="1688"/>
      <c r="J932" s="1688"/>
      <c r="K932" s="1688"/>
      <c r="L932" s="1688"/>
      <c r="M932" s="1688"/>
      <c r="N932" s="1688"/>
      <c r="O932" s="1688"/>
      <c r="P932" s="3117"/>
      <c r="Q932" s="3117"/>
      <c r="R932" s="3117"/>
      <c r="S932" s="3117"/>
      <c r="T932" s="3117"/>
      <c r="U932" s="3117"/>
      <c r="V932" s="3117"/>
      <c r="W932" s="3117"/>
      <c r="X932" s="3117"/>
      <c r="Y932" s="3117"/>
      <c r="Z932" s="3117"/>
    </row>
    <row r="933" spans="1:26" ht="12" customHeight="1" x14ac:dyDescent="0.25">
      <c r="A933" s="1688"/>
      <c r="B933" s="1688"/>
      <c r="C933" s="1688"/>
      <c r="D933" s="1688"/>
      <c r="E933" s="1688"/>
      <c r="F933" s="1688"/>
      <c r="G933" s="1688"/>
      <c r="H933" s="1688"/>
      <c r="I933" s="1688"/>
      <c r="J933" s="1688"/>
      <c r="K933" s="1688"/>
      <c r="L933" s="1688"/>
      <c r="M933" s="1688"/>
      <c r="N933" s="1688"/>
      <c r="O933" s="1688"/>
      <c r="P933" s="3117"/>
      <c r="Q933" s="3117"/>
      <c r="R933" s="3117"/>
      <c r="S933" s="3117"/>
      <c r="T933" s="3117"/>
      <c r="U933" s="3117"/>
      <c r="V933" s="3117"/>
      <c r="W933" s="3117"/>
      <c r="X933" s="3117"/>
      <c r="Y933" s="3117"/>
      <c r="Z933" s="3117"/>
    </row>
    <row r="934" spans="1:26" ht="12" customHeight="1" x14ac:dyDescent="0.25">
      <c r="A934" s="1688"/>
      <c r="B934" s="1688"/>
      <c r="C934" s="1688"/>
      <c r="D934" s="1688"/>
      <c r="E934" s="1688"/>
      <c r="F934" s="1688"/>
      <c r="G934" s="1688"/>
      <c r="H934" s="1688"/>
      <c r="I934" s="1688"/>
      <c r="J934" s="1688"/>
      <c r="K934" s="1688"/>
      <c r="L934" s="1688"/>
      <c r="M934" s="1688"/>
      <c r="N934" s="1688"/>
      <c r="O934" s="1688"/>
      <c r="P934" s="3117"/>
      <c r="Q934" s="3117"/>
      <c r="R934" s="3117"/>
      <c r="S934" s="3117"/>
      <c r="T934" s="3117"/>
      <c r="U934" s="3117"/>
      <c r="V934" s="3117"/>
      <c r="W934" s="3117"/>
      <c r="X934" s="3117"/>
      <c r="Y934" s="3117"/>
      <c r="Z934" s="3117"/>
    </row>
    <row r="935" spans="1:26" ht="12" customHeight="1" x14ac:dyDescent="0.25">
      <c r="A935" s="1688"/>
      <c r="B935" s="1688"/>
      <c r="C935" s="1688"/>
      <c r="D935" s="1688"/>
      <c r="E935" s="1688"/>
      <c r="F935" s="1688"/>
      <c r="G935" s="1688"/>
      <c r="H935" s="1688"/>
      <c r="I935" s="1688"/>
      <c r="J935" s="1688"/>
      <c r="K935" s="1688"/>
      <c r="L935" s="1688"/>
      <c r="M935" s="1688"/>
      <c r="N935" s="1688"/>
      <c r="O935" s="1688"/>
      <c r="P935" s="3117"/>
      <c r="Q935" s="3117"/>
      <c r="R935" s="3117"/>
      <c r="S935" s="3117"/>
      <c r="T935" s="3117"/>
      <c r="U935" s="3117"/>
      <c r="V935" s="3117"/>
      <c r="W935" s="3117"/>
      <c r="X935" s="3117"/>
      <c r="Y935" s="3117"/>
      <c r="Z935" s="3117"/>
    </row>
    <row r="936" spans="1:26" ht="12" customHeight="1" x14ac:dyDescent="0.25">
      <c r="A936" s="1688"/>
      <c r="B936" s="1688"/>
      <c r="C936" s="1688"/>
      <c r="D936" s="1688"/>
      <c r="E936" s="1688"/>
      <c r="F936" s="1688"/>
      <c r="G936" s="1688"/>
      <c r="H936" s="1688"/>
      <c r="I936" s="1688"/>
      <c r="J936" s="1688"/>
      <c r="K936" s="1688"/>
      <c r="L936" s="1688"/>
      <c r="M936" s="1688"/>
      <c r="N936" s="1688"/>
      <c r="O936" s="1688"/>
      <c r="P936" s="3117"/>
      <c r="Q936" s="3117"/>
      <c r="R936" s="3117"/>
      <c r="S936" s="3117"/>
      <c r="T936" s="3117"/>
      <c r="U936" s="3117"/>
      <c r="V936" s="3117"/>
      <c r="W936" s="3117"/>
      <c r="X936" s="3117"/>
      <c r="Y936" s="3117"/>
      <c r="Z936" s="3117"/>
    </row>
    <row r="937" spans="1:26" ht="12" customHeight="1" x14ac:dyDescent="0.25">
      <c r="A937" s="1688"/>
      <c r="B937" s="1688"/>
      <c r="C937" s="1688"/>
      <c r="D937" s="1688"/>
      <c r="E937" s="1688"/>
      <c r="F937" s="1688"/>
      <c r="G937" s="1688"/>
      <c r="H937" s="1688"/>
      <c r="I937" s="1688"/>
      <c r="J937" s="1688"/>
      <c r="K937" s="1688"/>
      <c r="L937" s="1688"/>
      <c r="M937" s="1688"/>
      <c r="N937" s="1688"/>
      <c r="O937" s="1688"/>
      <c r="P937" s="3117"/>
      <c r="Q937" s="3117"/>
      <c r="R937" s="3117"/>
      <c r="S937" s="3117"/>
      <c r="T937" s="3117"/>
      <c r="U937" s="3117"/>
      <c r="V937" s="3117"/>
      <c r="W937" s="3117"/>
      <c r="X937" s="3117"/>
      <c r="Y937" s="3117"/>
      <c r="Z937" s="3117"/>
    </row>
    <row r="938" spans="1:26" ht="12" customHeight="1" x14ac:dyDescent="0.25">
      <c r="A938" s="1688"/>
      <c r="B938" s="1688"/>
      <c r="C938" s="1688"/>
      <c r="D938" s="1688"/>
      <c r="E938" s="1688"/>
      <c r="F938" s="1688"/>
      <c r="G938" s="1688"/>
      <c r="H938" s="1688"/>
      <c r="I938" s="1688"/>
      <c r="J938" s="1688"/>
      <c r="K938" s="1688"/>
      <c r="L938" s="1688"/>
      <c r="M938" s="1688"/>
      <c r="N938" s="1688"/>
      <c r="O938" s="1688"/>
      <c r="P938" s="3117"/>
      <c r="Q938" s="3117"/>
      <c r="R938" s="3117"/>
      <c r="S938" s="3117"/>
      <c r="T938" s="3117"/>
      <c r="U938" s="3117"/>
      <c r="V938" s="3117"/>
      <c r="W938" s="3117"/>
      <c r="X938" s="3117"/>
      <c r="Y938" s="3117"/>
      <c r="Z938" s="3117"/>
    </row>
    <row r="939" spans="1:26" ht="12" customHeight="1" x14ac:dyDescent="0.25">
      <c r="A939" s="1688"/>
      <c r="B939" s="1688"/>
      <c r="C939" s="1688"/>
      <c r="D939" s="1688"/>
      <c r="E939" s="1688"/>
      <c r="F939" s="1688"/>
      <c r="G939" s="1688"/>
      <c r="H939" s="1688"/>
      <c r="I939" s="1688"/>
      <c r="J939" s="1688"/>
      <c r="K939" s="1688"/>
      <c r="L939" s="1688"/>
      <c r="M939" s="1688"/>
      <c r="N939" s="1688"/>
      <c r="O939" s="1688"/>
      <c r="P939" s="3117"/>
      <c r="Q939" s="3117"/>
      <c r="R939" s="3117"/>
      <c r="S939" s="3117"/>
      <c r="T939" s="3117"/>
      <c r="U939" s="3117"/>
      <c r="V939" s="3117"/>
      <c r="W939" s="3117"/>
      <c r="X939" s="3117"/>
      <c r="Y939" s="3117"/>
      <c r="Z939" s="3117"/>
    </row>
    <row r="940" spans="1:26" ht="12" customHeight="1" x14ac:dyDescent="0.25">
      <c r="A940" s="1688"/>
      <c r="B940" s="1688"/>
      <c r="C940" s="1688"/>
      <c r="D940" s="1688"/>
      <c r="E940" s="1688"/>
      <c r="F940" s="1688"/>
      <c r="G940" s="1688"/>
      <c r="H940" s="1688"/>
      <c r="I940" s="1688"/>
      <c r="J940" s="1688"/>
      <c r="K940" s="1688"/>
      <c r="L940" s="1688"/>
      <c r="M940" s="1688"/>
      <c r="N940" s="1688"/>
      <c r="O940" s="1688"/>
      <c r="P940" s="3117"/>
      <c r="Q940" s="3117"/>
      <c r="R940" s="3117"/>
      <c r="S940" s="3117"/>
      <c r="T940" s="3117"/>
      <c r="U940" s="3117"/>
      <c r="V940" s="3117"/>
      <c r="W940" s="3117"/>
      <c r="X940" s="3117"/>
      <c r="Y940" s="3117"/>
      <c r="Z940" s="3117"/>
    </row>
    <row r="941" spans="1:26" ht="12" customHeight="1" x14ac:dyDescent="0.25">
      <c r="A941" s="1688"/>
      <c r="B941" s="1688"/>
      <c r="C941" s="1688"/>
      <c r="D941" s="1688"/>
      <c r="E941" s="1688"/>
      <c r="F941" s="1688"/>
      <c r="G941" s="1688"/>
      <c r="H941" s="1688"/>
      <c r="I941" s="1688"/>
      <c r="J941" s="1688"/>
      <c r="K941" s="1688"/>
      <c r="L941" s="1688"/>
      <c r="M941" s="1688"/>
      <c r="N941" s="1688"/>
      <c r="O941" s="1688"/>
      <c r="P941" s="3117"/>
      <c r="Q941" s="3117"/>
      <c r="R941" s="3117"/>
      <c r="S941" s="3117"/>
      <c r="T941" s="3117"/>
      <c r="U941" s="3117"/>
      <c r="V941" s="3117"/>
      <c r="W941" s="3117"/>
      <c r="X941" s="3117"/>
      <c r="Y941" s="3117"/>
      <c r="Z941" s="3117"/>
    </row>
    <row r="942" spans="1:26" ht="12" customHeight="1" x14ac:dyDescent="0.25">
      <c r="A942" s="1688"/>
      <c r="B942" s="1688"/>
      <c r="C942" s="1688"/>
      <c r="D942" s="1688"/>
      <c r="E942" s="1688"/>
      <c r="F942" s="1688"/>
      <c r="G942" s="1688"/>
      <c r="H942" s="1688"/>
      <c r="I942" s="1688"/>
      <c r="J942" s="1688"/>
      <c r="K942" s="1688"/>
      <c r="L942" s="1688"/>
      <c r="M942" s="1688"/>
      <c r="N942" s="1688"/>
      <c r="O942" s="1688"/>
      <c r="P942" s="3117"/>
      <c r="Q942" s="3117"/>
      <c r="R942" s="3117"/>
      <c r="S942" s="3117"/>
      <c r="T942" s="3117"/>
      <c r="U942" s="3117"/>
      <c r="V942" s="3117"/>
      <c r="W942" s="3117"/>
      <c r="X942" s="3117"/>
      <c r="Y942" s="3117"/>
      <c r="Z942" s="3117"/>
    </row>
    <row r="943" spans="1:26" ht="12" customHeight="1" x14ac:dyDescent="0.25">
      <c r="A943" s="1688"/>
      <c r="B943" s="1688"/>
      <c r="C943" s="1688"/>
      <c r="D943" s="1688"/>
      <c r="E943" s="1688"/>
      <c r="F943" s="1688"/>
      <c r="G943" s="1688"/>
      <c r="H943" s="1688"/>
      <c r="I943" s="1688"/>
      <c r="J943" s="1688"/>
      <c r="K943" s="1688"/>
      <c r="L943" s="1688"/>
      <c r="M943" s="1688"/>
      <c r="N943" s="1688"/>
      <c r="O943" s="1688"/>
      <c r="P943" s="3117"/>
      <c r="Q943" s="3117"/>
      <c r="R943" s="3117"/>
      <c r="S943" s="3117"/>
      <c r="T943" s="3117"/>
      <c r="U943" s="3117"/>
      <c r="V943" s="3117"/>
      <c r="W943" s="3117"/>
      <c r="X943" s="3117"/>
      <c r="Y943" s="3117"/>
      <c r="Z943" s="3117"/>
    </row>
    <row r="944" spans="1:26" ht="12" customHeight="1" x14ac:dyDescent="0.25">
      <c r="A944" s="1688"/>
      <c r="B944" s="1688"/>
      <c r="C944" s="1688"/>
      <c r="D944" s="1688"/>
      <c r="E944" s="1688"/>
      <c r="F944" s="1688"/>
      <c r="G944" s="1688"/>
      <c r="H944" s="1688"/>
      <c r="I944" s="1688"/>
      <c r="J944" s="1688"/>
      <c r="K944" s="1688"/>
      <c r="L944" s="1688"/>
      <c r="M944" s="1688"/>
      <c r="N944" s="1688"/>
      <c r="O944" s="1688"/>
      <c r="P944" s="3117"/>
      <c r="Q944" s="3117"/>
      <c r="R944" s="3117"/>
      <c r="S944" s="3117"/>
      <c r="T944" s="3117"/>
      <c r="U944" s="3117"/>
      <c r="V944" s="3117"/>
      <c r="W944" s="3117"/>
      <c r="X944" s="3117"/>
      <c r="Y944" s="3117"/>
      <c r="Z944" s="3117"/>
    </row>
    <row r="945" spans="1:26" ht="12" customHeight="1" x14ac:dyDescent="0.25">
      <c r="A945" s="1688"/>
      <c r="B945" s="1688"/>
      <c r="C945" s="1688"/>
      <c r="D945" s="1688"/>
      <c r="E945" s="1688"/>
      <c r="F945" s="1688"/>
      <c r="G945" s="1688"/>
      <c r="H945" s="1688"/>
      <c r="I945" s="1688"/>
      <c r="J945" s="1688"/>
      <c r="K945" s="1688"/>
      <c r="L945" s="1688"/>
      <c r="M945" s="1688"/>
      <c r="N945" s="1688"/>
      <c r="O945" s="1688"/>
      <c r="P945" s="3117"/>
      <c r="Q945" s="3117"/>
      <c r="R945" s="3117"/>
      <c r="S945" s="3117"/>
      <c r="T945" s="3117"/>
      <c r="U945" s="3117"/>
      <c r="V945" s="3117"/>
      <c r="W945" s="3117"/>
      <c r="X945" s="3117"/>
      <c r="Y945" s="3117"/>
      <c r="Z945" s="3117"/>
    </row>
    <row r="946" spans="1:26" ht="12" customHeight="1" x14ac:dyDescent="0.25">
      <c r="A946" s="1688"/>
      <c r="B946" s="1688"/>
      <c r="C946" s="1688"/>
      <c r="D946" s="1688"/>
      <c r="E946" s="1688"/>
      <c r="F946" s="1688"/>
      <c r="G946" s="1688"/>
      <c r="H946" s="1688"/>
      <c r="I946" s="1688"/>
      <c r="J946" s="1688"/>
      <c r="K946" s="1688"/>
      <c r="L946" s="1688"/>
      <c r="M946" s="1688"/>
      <c r="N946" s="1688"/>
      <c r="O946" s="1688"/>
      <c r="P946" s="3117"/>
      <c r="Q946" s="3117"/>
      <c r="R946" s="3117"/>
      <c r="S946" s="3117"/>
      <c r="T946" s="3117"/>
      <c r="U946" s="3117"/>
      <c r="V946" s="3117"/>
      <c r="W946" s="3117"/>
      <c r="X946" s="3117"/>
      <c r="Y946" s="3117"/>
      <c r="Z946" s="3117"/>
    </row>
    <row r="947" spans="1:26" ht="12" customHeight="1" x14ac:dyDescent="0.25">
      <c r="A947" s="1688"/>
      <c r="B947" s="1688"/>
      <c r="C947" s="1688"/>
      <c r="D947" s="1688"/>
      <c r="E947" s="1688"/>
      <c r="F947" s="1688"/>
      <c r="G947" s="1688"/>
      <c r="H947" s="1688"/>
      <c r="I947" s="1688"/>
      <c r="J947" s="1688"/>
      <c r="K947" s="1688"/>
      <c r="L947" s="1688"/>
      <c r="M947" s="1688"/>
      <c r="N947" s="1688"/>
      <c r="O947" s="1688"/>
      <c r="P947" s="3117"/>
      <c r="Q947" s="3117"/>
      <c r="R947" s="3117"/>
      <c r="S947" s="3117"/>
      <c r="T947" s="3117"/>
      <c r="U947" s="3117"/>
      <c r="V947" s="3117"/>
      <c r="W947" s="3117"/>
      <c r="X947" s="3117"/>
      <c r="Y947" s="3117"/>
      <c r="Z947" s="3117"/>
    </row>
    <row r="948" spans="1:26" ht="12" customHeight="1" x14ac:dyDescent="0.25">
      <c r="A948" s="1688"/>
      <c r="B948" s="1688"/>
      <c r="C948" s="1688"/>
      <c r="D948" s="1688"/>
      <c r="E948" s="1688"/>
      <c r="F948" s="1688"/>
      <c r="G948" s="1688"/>
      <c r="H948" s="1688"/>
      <c r="I948" s="1688"/>
      <c r="J948" s="1688"/>
      <c r="K948" s="1688"/>
      <c r="L948" s="1688"/>
      <c r="M948" s="1688"/>
      <c r="N948" s="1688"/>
      <c r="O948" s="1688"/>
      <c r="P948" s="3117"/>
      <c r="Q948" s="3117"/>
      <c r="R948" s="3117"/>
      <c r="S948" s="3117"/>
      <c r="T948" s="3117"/>
      <c r="U948" s="3117"/>
      <c r="V948" s="3117"/>
      <c r="W948" s="3117"/>
      <c r="X948" s="3117"/>
      <c r="Y948" s="3117"/>
      <c r="Z948" s="3117"/>
    </row>
    <row r="949" spans="1:26" ht="12" customHeight="1" x14ac:dyDescent="0.25">
      <c r="A949" s="1688"/>
      <c r="B949" s="1688"/>
      <c r="C949" s="1688"/>
      <c r="D949" s="1688"/>
      <c r="E949" s="1688"/>
      <c r="F949" s="1688"/>
      <c r="G949" s="1688"/>
      <c r="H949" s="1688"/>
      <c r="I949" s="1688"/>
      <c r="J949" s="1688"/>
      <c r="K949" s="1688"/>
      <c r="L949" s="1688"/>
      <c r="M949" s="1688"/>
      <c r="N949" s="1688"/>
      <c r="O949" s="1688"/>
      <c r="P949" s="3117"/>
      <c r="Q949" s="3117"/>
      <c r="R949" s="3117"/>
      <c r="S949" s="3117"/>
      <c r="T949" s="3117"/>
      <c r="U949" s="3117"/>
      <c r="V949" s="3117"/>
      <c r="W949" s="3117"/>
      <c r="X949" s="3117"/>
      <c r="Y949" s="3117"/>
      <c r="Z949" s="3117"/>
    </row>
    <row r="950" spans="1:26" ht="12" customHeight="1" x14ac:dyDescent="0.25">
      <c r="A950" s="1688"/>
      <c r="B950" s="1688"/>
      <c r="C950" s="1688"/>
      <c r="D950" s="1688"/>
      <c r="E950" s="1688"/>
      <c r="F950" s="1688"/>
      <c r="G950" s="1688"/>
      <c r="H950" s="1688"/>
      <c r="I950" s="1688"/>
      <c r="J950" s="1688"/>
      <c r="K950" s="1688"/>
      <c r="L950" s="1688"/>
      <c r="M950" s="1688"/>
      <c r="N950" s="1688"/>
      <c r="O950" s="1688"/>
      <c r="P950" s="3117"/>
      <c r="Q950" s="3117"/>
      <c r="R950" s="3117"/>
      <c r="S950" s="3117"/>
      <c r="T950" s="3117"/>
      <c r="U950" s="3117"/>
      <c r="V950" s="3117"/>
      <c r="W950" s="3117"/>
      <c r="X950" s="3117"/>
      <c r="Y950" s="3117"/>
      <c r="Z950" s="3117"/>
    </row>
    <row r="951" spans="1:26" ht="12" customHeight="1" x14ac:dyDescent="0.25">
      <c r="A951" s="1688"/>
      <c r="B951" s="1688"/>
      <c r="C951" s="1688"/>
      <c r="D951" s="1688"/>
      <c r="E951" s="1688"/>
      <c r="F951" s="1688"/>
      <c r="G951" s="1688"/>
      <c r="H951" s="1688"/>
      <c r="I951" s="1688"/>
      <c r="J951" s="1688"/>
      <c r="K951" s="1688"/>
      <c r="L951" s="1688"/>
      <c r="M951" s="1688"/>
      <c r="N951" s="1688"/>
      <c r="O951" s="1688"/>
      <c r="P951" s="3117"/>
      <c r="Q951" s="3117"/>
      <c r="R951" s="3117"/>
      <c r="S951" s="3117"/>
      <c r="T951" s="3117"/>
      <c r="U951" s="3117"/>
      <c r="V951" s="3117"/>
      <c r="W951" s="3117"/>
      <c r="X951" s="3117"/>
      <c r="Y951" s="3117"/>
      <c r="Z951" s="3117"/>
    </row>
    <row r="952" spans="1:26" ht="12" customHeight="1" x14ac:dyDescent="0.25">
      <c r="A952" s="1688"/>
      <c r="B952" s="1688"/>
      <c r="C952" s="1688"/>
      <c r="D952" s="1688"/>
      <c r="E952" s="1688"/>
      <c r="F952" s="1688"/>
      <c r="G952" s="1688"/>
      <c r="H952" s="1688"/>
      <c r="I952" s="1688"/>
      <c r="J952" s="1688"/>
      <c r="K952" s="1688"/>
      <c r="L952" s="1688"/>
      <c r="M952" s="1688"/>
      <c r="N952" s="1688"/>
      <c r="O952" s="1688"/>
      <c r="P952" s="3117"/>
      <c r="Q952" s="3117"/>
      <c r="R952" s="3117"/>
      <c r="S952" s="3117"/>
      <c r="T952" s="3117"/>
      <c r="U952" s="3117"/>
      <c r="V952" s="3117"/>
      <c r="W952" s="3117"/>
      <c r="X952" s="3117"/>
      <c r="Y952" s="3117"/>
      <c r="Z952" s="3117"/>
    </row>
    <row r="953" spans="1:26" ht="12" customHeight="1" x14ac:dyDescent="0.25">
      <c r="A953" s="1688"/>
      <c r="B953" s="1688"/>
      <c r="C953" s="1688"/>
      <c r="D953" s="1688"/>
      <c r="E953" s="1688"/>
      <c r="F953" s="1688"/>
      <c r="G953" s="1688"/>
      <c r="H953" s="1688"/>
      <c r="I953" s="1688"/>
      <c r="J953" s="1688"/>
      <c r="K953" s="1688"/>
      <c r="L953" s="1688"/>
      <c r="M953" s="1688"/>
      <c r="N953" s="1688"/>
      <c r="O953" s="1688"/>
      <c r="P953" s="3117"/>
      <c r="Q953" s="3117"/>
      <c r="R953" s="3117"/>
      <c r="S953" s="3117"/>
      <c r="T953" s="3117"/>
      <c r="U953" s="3117"/>
      <c r="V953" s="3117"/>
      <c r="W953" s="3117"/>
      <c r="X953" s="3117"/>
      <c r="Y953" s="3117"/>
      <c r="Z953" s="3117"/>
    </row>
    <row r="954" spans="1:26" ht="12" customHeight="1" x14ac:dyDescent="0.25">
      <c r="A954" s="1688"/>
      <c r="B954" s="1688"/>
      <c r="C954" s="1688"/>
      <c r="D954" s="1688"/>
      <c r="E954" s="1688"/>
      <c r="F954" s="1688"/>
      <c r="G954" s="1688"/>
      <c r="H954" s="1688"/>
      <c r="I954" s="1688"/>
      <c r="J954" s="1688"/>
      <c r="K954" s="1688"/>
      <c r="L954" s="1688"/>
      <c r="M954" s="1688"/>
      <c r="N954" s="1688"/>
      <c r="O954" s="1688"/>
      <c r="P954" s="3117"/>
      <c r="Q954" s="3117"/>
      <c r="R954" s="3117"/>
      <c r="S954" s="3117"/>
      <c r="T954" s="3117"/>
      <c r="U954" s="3117"/>
      <c r="V954" s="3117"/>
      <c r="W954" s="3117"/>
      <c r="X954" s="3117"/>
      <c r="Y954" s="3117"/>
      <c r="Z954" s="3117"/>
    </row>
    <row r="955" spans="1:26" ht="12" customHeight="1" x14ac:dyDescent="0.25">
      <c r="A955" s="1688"/>
      <c r="B955" s="1688"/>
      <c r="C955" s="1688"/>
      <c r="D955" s="1688"/>
      <c r="E955" s="1688"/>
      <c r="F955" s="1688"/>
      <c r="G955" s="1688"/>
      <c r="H955" s="1688"/>
      <c r="I955" s="1688"/>
      <c r="J955" s="1688"/>
      <c r="K955" s="1688"/>
      <c r="L955" s="1688"/>
      <c r="M955" s="1688"/>
      <c r="N955" s="1688"/>
      <c r="O955" s="1688"/>
      <c r="P955" s="3117"/>
      <c r="Q955" s="3117"/>
      <c r="R955" s="3117"/>
      <c r="S955" s="3117"/>
      <c r="T955" s="3117"/>
      <c r="U955" s="3117"/>
      <c r="V955" s="3117"/>
      <c r="W955" s="3117"/>
      <c r="X955" s="3117"/>
      <c r="Y955" s="3117"/>
      <c r="Z955" s="3117"/>
    </row>
    <row r="956" spans="1:26" ht="12" customHeight="1" x14ac:dyDescent="0.25">
      <c r="A956" s="1688"/>
      <c r="B956" s="1688"/>
      <c r="C956" s="1688"/>
      <c r="D956" s="1688"/>
      <c r="E956" s="1688"/>
      <c r="F956" s="1688"/>
      <c r="G956" s="1688"/>
      <c r="H956" s="1688"/>
      <c r="I956" s="1688"/>
      <c r="J956" s="1688"/>
      <c r="K956" s="1688"/>
      <c r="L956" s="1688"/>
      <c r="M956" s="1688"/>
      <c r="N956" s="1688"/>
      <c r="O956" s="1688"/>
      <c r="P956" s="3117"/>
      <c r="Q956" s="3117"/>
      <c r="R956" s="3117"/>
      <c r="S956" s="3117"/>
      <c r="T956" s="3117"/>
      <c r="U956" s="3117"/>
      <c r="V956" s="3117"/>
      <c r="W956" s="3117"/>
      <c r="X956" s="3117"/>
      <c r="Y956" s="3117"/>
      <c r="Z956" s="3117"/>
    </row>
    <row r="957" spans="1:26" ht="12" customHeight="1" x14ac:dyDescent="0.25">
      <c r="A957" s="1688"/>
      <c r="B957" s="1688"/>
      <c r="C957" s="1688"/>
      <c r="D957" s="1688"/>
      <c r="E957" s="1688"/>
      <c r="F957" s="1688"/>
      <c r="G957" s="1688"/>
      <c r="H957" s="1688"/>
      <c r="I957" s="1688"/>
      <c r="J957" s="1688"/>
      <c r="K957" s="1688"/>
      <c r="L957" s="1688"/>
      <c r="M957" s="1688"/>
      <c r="N957" s="1688"/>
      <c r="O957" s="1688"/>
      <c r="P957" s="3117"/>
      <c r="Q957" s="3117"/>
      <c r="R957" s="3117"/>
      <c r="S957" s="3117"/>
      <c r="T957" s="3117"/>
      <c r="U957" s="3117"/>
      <c r="V957" s="3117"/>
      <c r="W957" s="3117"/>
      <c r="X957" s="3117"/>
      <c r="Y957" s="3117"/>
      <c r="Z957" s="3117"/>
    </row>
    <row r="958" spans="1:26" ht="12" customHeight="1" x14ac:dyDescent="0.25">
      <c r="A958" s="1688"/>
      <c r="B958" s="1688"/>
      <c r="C958" s="1688"/>
      <c r="D958" s="1688"/>
      <c r="E958" s="1688"/>
      <c r="F958" s="1688"/>
      <c r="G958" s="1688"/>
      <c r="H958" s="1688"/>
      <c r="I958" s="1688"/>
      <c r="J958" s="1688"/>
      <c r="K958" s="1688"/>
      <c r="L958" s="1688"/>
      <c r="M958" s="1688"/>
      <c r="N958" s="1688"/>
      <c r="O958" s="1688"/>
      <c r="P958" s="3117"/>
      <c r="Q958" s="3117"/>
      <c r="R958" s="3117"/>
      <c r="S958" s="3117"/>
      <c r="T958" s="3117"/>
      <c r="U958" s="3117"/>
      <c r="V958" s="3117"/>
      <c r="W958" s="3117"/>
      <c r="X958" s="3117"/>
      <c r="Y958" s="3117"/>
      <c r="Z958" s="3117"/>
    </row>
    <row r="959" spans="1:26" ht="12" customHeight="1" x14ac:dyDescent="0.25">
      <c r="A959" s="1688"/>
      <c r="B959" s="1688"/>
      <c r="C959" s="1688"/>
      <c r="D959" s="1688"/>
      <c r="E959" s="1688"/>
      <c r="F959" s="1688"/>
      <c r="G959" s="1688"/>
      <c r="H959" s="1688"/>
      <c r="I959" s="1688"/>
      <c r="J959" s="1688"/>
      <c r="K959" s="1688"/>
      <c r="L959" s="1688"/>
      <c r="M959" s="1688"/>
      <c r="N959" s="1688"/>
      <c r="O959" s="1688"/>
      <c r="P959" s="3117"/>
      <c r="Q959" s="3117"/>
      <c r="R959" s="3117"/>
      <c r="S959" s="3117"/>
      <c r="T959" s="3117"/>
      <c r="U959" s="3117"/>
      <c r="V959" s="3117"/>
      <c r="W959" s="3117"/>
      <c r="X959" s="3117"/>
      <c r="Y959" s="3117"/>
      <c r="Z959" s="3117"/>
    </row>
    <row r="960" spans="1:26" ht="12" customHeight="1" x14ac:dyDescent="0.25">
      <c r="A960" s="1688"/>
      <c r="B960" s="1688"/>
      <c r="C960" s="1688"/>
      <c r="D960" s="1688"/>
      <c r="E960" s="1688"/>
      <c r="F960" s="1688"/>
      <c r="G960" s="1688"/>
      <c r="H960" s="1688"/>
      <c r="I960" s="1688"/>
      <c r="J960" s="1688"/>
      <c r="K960" s="1688"/>
      <c r="L960" s="1688"/>
      <c r="M960" s="1688"/>
      <c r="N960" s="1688"/>
      <c r="O960" s="1688"/>
      <c r="P960" s="3117"/>
      <c r="Q960" s="3117"/>
      <c r="R960" s="3117"/>
      <c r="S960" s="3117"/>
      <c r="T960" s="3117"/>
      <c r="U960" s="3117"/>
      <c r="V960" s="3117"/>
      <c r="W960" s="3117"/>
      <c r="X960" s="3117"/>
      <c r="Y960" s="3117"/>
      <c r="Z960" s="3117"/>
    </row>
    <row r="961" spans="1:26" ht="12" customHeight="1" x14ac:dyDescent="0.25">
      <c r="A961" s="1688"/>
      <c r="B961" s="1688"/>
      <c r="C961" s="1688"/>
      <c r="D961" s="1688"/>
      <c r="E961" s="1688"/>
      <c r="F961" s="1688"/>
      <c r="G961" s="1688"/>
      <c r="H961" s="1688"/>
      <c r="I961" s="1688"/>
      <c r="J961" s="1688"/>
      <c r="K961" s="1688"/>
      <c r="L961" s="1688"/>
      <c r="M961" s="1688"/>
      <c r="N961" s="1688"/>
      <c r="O961" s="1688"/>
      <c r="P961" s="3117"/>
      <c r="Q961" s="3117"/>
      <c r="R961" s="3117"/>
      <c r="S961" s="3117"/>
      <c r="T961" s="3117"/>
      <c r="U961" s="3117"/>
      <c r="V961" s="3117"/>
      <c r="W961" s="3117"/>
      <c r="X961" s="3117"/>
      <c r="Y961" s="3117"/>
      <c r="Z961" s="3117"/>
    </row>
    <row r="962" spans="1:26" ht="12" customHeight="1" x14ac:dyDescent="0.25">
      <c r="A962" s="1688"/>
      <c r="B962" s="1688"/>
      <c r="C962" s="1688"/>
      <c r="D962" s="1688"/>
      <c r="E962" s="1688"/>
      <c r="F962" s="1688"/>
      <c r="G962" s="1688"/>
      <c r="H962" s="1688"/>
      <c r="I962" s="1688"/>
      <c r="J962" s="1688"/>
      <c r="K962" s="1688"/>
      <c r="L962" s="1688"/>
      <c r="M962" s="1688"/>
      <c r="N962" s="1688"/>
      <c r="O962" s="1688"/>
      <c r="P962" s="3117"/>
      <c r="Q962" s="3117"/>
      <c r="R962" s="3117"/>
      <c r="S962" s="3117"/>
      <c r="T962" s="3117"/>
      <c r="U962" s="3117"/>
      <c r="V962" s="3117"/>
      <c r="W962" s="3117"/>
      <c r="X962" s="3117"/>
      <c r="Y962" s="3117"/>
      <c r="Z962" s="3117"/>
    </row>
    <row r="963" spans="1:26" ht="12" customHeight="1" x14ac:dyDescent="0.25">
      <c r="A963" s="1688"/>
      <c r="B963" s="1688"/>
      <c r="C963" s="1688"/>
      <c r="D963" s="1688"/>
      <c r="E963" s="1688"/>
      <c r="F963" s="1688"/>
      <c r="G963" s="1688"/>
      <c r="H963" s="1688"/>
      <c r="I963" s="1688"/>
      <c r="J963" s="1688"/>
      <c r="K963" s="1688"/>
      <c r="L963" s="1688"/>
      <c r="M963" s="1688"/>
      <c r="N963" s="1688"/>
      <c r="O963" s="1688"/>
      <c r="P963" s="3117"/>
      <c r="Q963" s="3117"/>
      <c r="R963" s="3117"/>
      <c r="S963" s="3117"/>
      <c r="T963" s="3117"/>
      <c r="U963" s="3117"/>
      <c r="V963" s="3117"/>
      <c r="W963" s="3117"/>
      <c r="X963" s="3117"/>
      <c r="Y963" s="3117"/>
      <c r="Z963" s="3117"/>
    </row>
    <row r="964" spans="1:26" ht="12" customHeight="1" x14ac:dyDescent="0.25">
      <c r="A964" s="1688"/>
      <c r="B964" s="1688"/>
      <c r="C964" s="1688"/>
      <c r="D964" s="1688"/>
      <c r="E964" s="1688"/>
      <c r="F964" s="1688"/>
      <c r="G964" s="1688"/>
      <c r="H964" s="1688"/>
      <c r="I964" s="1688"/>
      <c r="J964" s="1688"/>
      <c r="K964" s="1688"/>
      <c r="L964" s="1688"/>
      <c r="M964" s="1688"/>
      <c r="N964" s="1688"/>
      <c r="O964" s="1688"/>
      <c r="P964" s="3117"/>
      <c r="Q964" s="3117"/>
      <c r="R964" s="3117"/>
      <c r="S964" s="3117"/>
      <c r="T964" s="3117"/>
      <c r="U964" s="3117"/>
      <c r="V964" s="3117"/>
      <c r="W964" s="3117"/>
      <c r="X964" s="3117"/>
      <c r="Y964" s="3117"/>
      <c r="Z964" s="3117"/>
    </row>
    <row r="965" spans="1:26" ht="12" customHeight="1" x14ac:dyDescent="0.25">
      <c r="A965" s="1688"/>
      <c r="B965" s="1688"/>
      <c r="C965" s="1688"/>
      <c r="D965" s="1688"/>
      <c r="E965" s="1688"/>
      <c r="F965" s="1688"/>
      <c r="G965" s="1688"/>
      <c r="H965" s="1688"/>
      <c r="I965" s="1688"/>
      <c r="J965" s="1688"/>
      <c r="K965" s="1688"/>
      <c r="L965" s="1688"/>
      <c r="M965" s="1688"/>
      <c r="N965" s="1688"/>
      <c r="O965" s="1688"/>
      <c r="P965" s="3117"/>
      <c r="Q965" s="3117"/>
      <c r="R965" s="3117"/>
      <c r="S965" s="3117"/>
      <c r="T965" s="3117"/>
      <c r="U965" s="3117"/>
      <c r="V965" s="3117"/>
      <c r="W965" s="3117"/>
      <c r="X965" s="3117"/>
      <c r="Y965" s="3117"/>
      <c r="Z965" s="3117"/>
    </row>
    <row r="966" spans="1:26" ht="12" customHeight="1" x14ac:dyDescent="0.25">
      <c r="A966" s="1688"/>
      <c r="B966" s="1688"/>
      <c r="C966" s="1688"/>
      <c r="D966" s="1688"/>
      <c r="E966" s="1688"/>
      <c r="F966" s="1688"/>
      <c r="G966" s="1688"/>
      <c r="H966" s="1688"/>
      <c r="I966" s="1688"/>
      <c r="J966" s="1688"/>
      <c r="K966" s="1688"/>
      <c r="L966" s="1688"/>
      <c r="M966" s="1688"/>
      <c r="N966" s="1688"/>
      <c r="O966" s="1688"/>
      <c r="P966" s="3117"/>
      <c r="Q966" s="3117"/>
      <c r="R966" s="3117"/>
      <c r="S966" s="3117"/>
      <c r="T966" s="3117"/>
      <c r="U966" s="3117"/>
      <c r="V966" s="3117"/>
      <c r="W966" s="3117"/>
      <c r="X966" s="3117"/>
      <c r="Y966" s="3117"/>
      <c r="Z966" s="3117"/>
    </row>
    <row r="967" spans="1:26" ht="12" customHeight="1" x14ac:dyDescent="0.25">
      <c r="A967" s="1688"/>
      <c r="B967" s="1688"/>
      <c r="C967" s="1688"/>
      <c r="D967" s="1688"/>
      <c r="E967" s="1688"/>
      <c r="F967" s="1688"/>
      <c r="G967" s="1688"/>
      <c r="H967" s="1688"/>
      <c r="I967" s="1688"/>
      <c r="J967" s="1688"/>
      <c r="K967" s="1688"/>
      <c r="L967" s="1688"/>
      <c r="M967" s="1688"/>
      <c r="N967" s="1688"/>
      <c r="O967" s="1688"/>
      <c r="P967" s="3117"/>
      <c r="Q967" s="3117"/>
      <c r="R967" s="3117"/>
      <c r="S967" s="3117"/>
      <c r="T967" s="3117"/>
      <c r="U967" s="3117"/>
      <c r="V967" s="3117"/>
      <c r="W967" s="3117"/>
      <c r="X967" s="3117"/>
      <c r="Y967" s="3117"/>
      <c r="Z967" s="3117"/>
    </row>
    <row r="968" spans="1:26" ht="12" customHeight="1" x14ac:dyDescent="0.25">
      <c r="A968" s="1688"/>
      <c r="B968" s="1688"/>
      <c r="C968" s="1688"/>
      <c r="D968" s="1688"/>
      <c r="E968" s="1688"/>
      <c r="F968" s="1688"/>
      <c r="G968" s="1688"/>
      <c r="H968" s="1688"/>
      <c r="I968" s="1688"/>
      <c r="J968" s="1688"/>
      <c r="K968" s="1688"/>
      <c r="L968" s="1688"/>
      <c r="M968" s="1688"/>
      <c r="N968" s="1688"/>
      <c r="O968" s="1688"/>
      <c r="P968" s="3117"/>
      <c r="Q968" s="3117"/>
      <c r="R968" s="3117"/>
      <c r="S968" s="3117"/>
      <c r="T968" s="3117"/>
      <c r="U968" s="3117"/>
      <c r="V968" s="3117"/>
      <c r="W968" s="3117"/>
      <c r="X968" s="3117"/>
      <c r="Y968" s="3117"/>
      <c r="Z968" s="3117"/>
    </row>
    <row r="969" spans="1:26" ht="12" customHeight="1" x14ac:dyDescent="0.25">
      <c r="A969" s="1688"/>
      <c r="B969" s="1688"/>
      <c r="C969" s="1688"/>
      <c r="D969" s="1688"/>
      <c r="E969" s="1688"/>
      <c r="F969" s="1688"/>
      <c r="G969" s="1688"/>
      <c r="H969" s="1688"/>
      <c r="I969" s="1688"/>
      <c r="J969" s="1688"/>
      <c r="K969" s="1688"/>
      <c r="L969" s="1688"/>
      <c r="M969" s="1688"/>
      <c r="N969" s="1688"/>
      <c r="O969" s="1688"/>
      <c r="P969" s="3117"/>
      <c r="Q969" s="3117"/>
      <c r="R969" s="3117"/>
      <c r="S969" s="3117"/>
      <c r="T969" s="3117"/>
      <c r="U969" s="3117"/>
      <c r="V969" s="3117"/>
      <c r="W969" s="3117"/>
      <c r="X969" s="3117"/>
      <c r="Y969" s="3117"/>
      <c r="Z969" s="3117"/>
    </row>
    <row r="970" spans="1:26" ht="12" customHeight="1" x14ac:dyDescent="0.25">
      <c r="A970" s="1688"/>
      <c r="B970" s="1688"/>
      <c r="C970" s="1688"/>
      <c r="D970" s="1688"/>
      <c r="E970" s="1688"/>
      <c r="F970" s="1688"/>
      <c r="G970" s="1688"/>
      <c r="H970" s="1688"/>
      <c r="I970" s="1688"/>
      <c r="J970" s="1688"/>
      <c r="K970" s="1688"/>
      <c r="L970" s="1688"/>
      <c r="M970" s="1688"/>
      <c r="N970" s="1688"/>
      <c r="O970" s="1688"/>
      <c r="P970" s="3117"/>
      <c r="Q970" s="3117"/>
      <c r="R970" s="3117"/>
      <c r="S970" s="3117"/>
      <c r="T970" s="3117"/>
      <c r="U970" s="3117"/>
      <c r="V970" s="3117"/>
      <c r="W970" s="3117"/>
      <c r="X970" s="3117"/>
      <c r="Y970" s="3117"/>
      <c r="Z970" s="3117"/>
    </row>
    <row r="971" spans="1:26" ht="12" customHeight="1" x14ac:dyDescent="0.25">
      <c r="A971" s="1688"/>
      <c r="B971" s="1688"/>
      <c r="C971" s="1688"/>
      <c r="D971" s="1688"/>
      <c r="E971" s="1688"/>
      <c r="F971" s="1688"/>
      <c r="G971" s="1688"/>
      <c r="H971" s="1688"/>
      <c r="I971" s="1688"/>
      <c r="J971" s="1688"/>
      <c r="K971" s="1688"/>
      <c r="L971" s="1688"/>
      <c r="M971" s="1688"/>
      <c r="N971" s="1688"/>
      <c r="O971" s="1688"/>
      <c r="P971" s="3117"/>
      <c r="Q971" s="3117"/>
      <c r="R971" s="3117"/>
      <c r="S971" s="3117"/>
      <c r="T971" s="3117"/>
      <c r="U971" s="3117"/>
      <c r="V971" s="3117"/>
      <c r="W971" s="3117"/>
      <c r="X971" s="3117"/>
      <c r="Y971" s="3117"/>
      <c r="Z971" s="3117"/>
    </row>
    <row r="972" spans="1:26" ht="12" customHeight="1" x14ac:dyDescent="0.25">
      <c r="A972" s="1688"/>
      <c r="B972" s="1688"/>
      <c r="C972" s="1688"/>
      <c r="D972" s="1688"/>
      <c r="E972" s="1688"/>
      <c r="F972" s="1688"/>
      <c r="G972" s="1688"/>
      <c r="H972" s="1688"/>
      <c r="I972" s="1688"/>
      <c r="J972" s="1688"/>
      <c r="K972" s="1688"/>
      <c r="L972" s="1688"/>
      <c r="M972" s="1688"/>
      <c r="N972" s="1688"/>
      <c r="O972" s="1688"/>
      <c r="P972" s="3117"/>
      <c r="Q972" s="3117"/>
      <c r="R972" s="3117"/>
      <c r="S972" s="3117"/>
      <c r="T972" s="3117"/>
      <c r="U972" s="3117"/>
      <c r="V972" s="3117"/>
      <c r="W972" s="3117"/>
      <c r="X972" s="3117"/>
      <c r="Y972" s="3117"/>
      <c r="Z972" s="3117"/>
    </row>
    <row r="973" spans="1:26" ht="12" customHeight="1" x14ac:dyDescent="0.25">
      <c r="A973" s="1688"/>
      <c r="B973" s="1688"/>
      <c r="C973" s="1688"/>
      <c r="D973" s="1688"/>
      <c r="E973" s="1688"/>
      <c r="F973" s="1688"/>
      <c r="G973" s="1688"/>
      <c r="H973" s="1688"/>
      <c r="I973" s="1688"/>
      <c r="J973" s="1688"/>
      <c r="K973" s="1688"/>
      <c r="L973" s="1688"/>
      <c r="M973" s="1688"/>
      <c r="N973" s="1688"/>
      <c r="O973" s="1688"/>
      <c r="P973" s="3117"/>
      <c r="Q973" s="3117"/>
      <c r="R973" s="3117"/>
      <c r="S973" s="3117"/>
      <c r="T973" s="3117"/>
      <c r="U973" s="3117"/>
      <c r="V973" s="3117"/>
      <c r="W973" s="3117"/>
      <c r="X973" s="3117"/>
      <c r="Y973" s="3117"/>
      <c r="Z973" s="3117"/>
    </row>
    <row r="974" spans="1:26" ht="12" customHeight="1" x14ac:dyDescent="0.25">
      <c r="A974" s="1688"/>
      <c r="B974" s="1688"/>
      <c r="C974" s="1688"/>
      <c r="D974" s="1688"/>
      <c r="E974" s="1688"/>
      <c r="F974" s="1688"/>
      <c r="G974" s="1688"/>
      <c r="H974" s="1688"/>
      <c r="I974" s="1688"/>
      <c r="J974" s="1688"/>
      <c r="K974" s="1688"/>
      <c r="L974" s="1688"/>
      <c r="M974" s="1688"/>
      <c r="N974" s="1688"/>
      <c r="O974" s="1688"/>
      <c r="P974" s="3117"/>
      <c r="Q974" s="3117"/>
      <c r="R974" s="3117"/>
      <c r="S974" s="3117"/>
      <c r="T974" s="3117"/>
      <c r="U974" s="3117"/>
      <c r="V974" s="3117"/>
      <c r="W974" s="3117"/>
      <c r="X974" s="3117"/>
      <c r="Y974" s="3117"/>
      <c r="Z974" s="3117"/>
    </row>
    <row r="975" spans="1:26" ht="12" customHeight="1" x14ac:dyDescent="0.25">
      <c r="A975" s="1688"/>
      <c r="B975" s="1688"/>
      <c r="C975" s="1688"/>
      <c r="D975" s="1688"/>
      <c r="E975" s="1688"/>
      <c r="F975" s="1688"/>
      <c r="G975" s="1688"/>
      <c r="H975" s="1688"/>
      <c r="I975" s="1688"/>
      <c r="J975" s="1688"/>
      <c r="K975" s="1688"/>
      <c r="L975" s="1688"/>
      <c r="M975" s="1688"/>
      <c r="N975" s="1688"/>
      <c r="O975" s="1688"/>
      <c r="P975" s="3117"/>
      <c r="Q975" s="3117"/>
      <c r="R975" s="3117"/>
      <c r="S975" s="3117"/>
      <c r="T975" s="3117"/>
      <c r="U975" s="3117"/>
      <c r="V975" s="3117"/>
      <c r="W975" s="3117"/>
      <c r="X975" s="3117"/>
      <c r="Y975" s="3117"/>
      <c r="Z975" s="3117"/>
    </row>
    <row r="976" spans="1:26" ht="12" customHeight="1" x14ac:dyDescent="0.25">
      <c r="A976" s="1688"/>
      <c r="B976" s="1688"/>
      <c r="C976" s="1688"/>
      <c r="D976" s="1688"/>
      <c r="E976" s="1688"/>
      <c r="F976" s="1688"/>
      <c r="G976" s="1688"/>
      <c r="H976" s="1688"/>
      <c r="I976" s="1688"/>
      <c r="J976" s="1688"/>
      <c r="K976" s="1688"/>
      <c r="L976" s="1688"/>
      <c r="M976" s="1688"/>
      <c r="N976" s="1688"/>
      <c r="O976" s="1688"/>
      <c r="P976" s="3117"/>
      <c r="Q976" s="3117"/>
      <c r="R976" s="3117"/>
      <c r="S976" s="3117"/>
      <c r="T976" s="3117"/>
      <c r="U976" s="3117"/>
      <c r="V976" s="3117"/>
      <c r="W976" s="3117"/>
      <c r="X976" s="3117"/>
      <c r="Y976" s="3117"/>
      <c r="Z976" s="3117"/>
    </row>
    <row r="977" spans="1:26" ht="12" customHeight="1" x14ac:dyDescent="0.25">
      <c r="A977" s="1688"/>
      <c r="B977" s="1688"/>
      <c r="C977" s="1688"/>
      <c r="D977" s="1688"/>
      <c r="E977" s="1688"/>
      <c r="F977" s="1688"/>
      <c r="G977" s="1688"/>
      <c r="H977" s="1688"/>
      <c r="I977" s="1688"/>
      <c r="J977" s="1688"/>
      <c r="K977" s="1688"/>
      <c r="L977" s="1688"/>
      <c r="M977" s="1688"/>
      <c r="N977" s="1688"/>
      <c r="O977" s="1688"/>
      <c r="P977" s="3117"/>
      <c r="Q977" s="3117"/>
      <c r="R977" s="3117"/>
      <c r="S977" s="3117"/>
      <c r="T977" s="3117"/>
      <c r="U977" s="3117"/>
      <c r="V977" s="3117"/>
      <c r="W977" s="3117"/>
      <c r="X977" s="3117"/>
      <c r="Y977" s="3117"/>
      <c r="Z977" s="3117"/>
    </row>
    <row r="978" spans="1:26" ht="12" customHeight="1" x14ac:dyDescent="0.25">
      <c r="A978" s="1688"/>
      <c r="B978" s="1688"/>
      <c r="C978" s="1688"/>
      <c r="D978" s="1688"/>
      <c r="E978" s="1688"/>
      <c r="F978" s="1688"/>
      <c r="G978" s="1688"/>
      <c r="H978" s="1688"/>
      <c r="I978" s="1688"/>
      <c r="J978" s="1688"/>
      <c r="K978" s="1688"/>
      <c r="L978" s="1688"/>
      <c r="M978" s="1688"/>
      <c r="N978" s="1688"/>
      <c r="O978" s="1688"/>
      <c r="P978" s="3117"/>
      <c r="Q978" s="3117"/>
      <c r="R978" s="3117"/>
      <c r="S978" s="3117"/>
      <c r="T978" s="3117"/>
      <c r="U978" s="3117"/>
      <c r="V978" s="3117"/>
      <c r="W978" s="3117"/>
      <c r="X978" s="3117"/>
      <c r="Y978" s="3117"/>
      <c r="Z978" s="3117"/>
    </row>
    <row r="979" spans="1:26" ht="12" customHeight="1" x14ac:dyDescent="0.25">
      <c r="A979" s="1688"/>
      <c r="B979" s="1688"/>
      <c r="C979" s="1688"/>
      <c r="D979" s="1688"/>
      <c r="E979" s="1688"/>
      <c r="F979" s="1688"/>
      <c r="G979" s="1688"/>
      <c r="H979" s="1688"/>
      <c r="I979" s="1688"/>
      <c r="J979" s="1688"/>
      <c r="K979" s="1688"/>
      <c r="L979" s="1688"/>
      <c r="M979" s="1688"/>
      <c r="N979" s="1688"/>
      <c r="O979" s="1688"/>
      <c r="P979" s="3117"/>
      <c r="Q979" s="3117"/>
      <c r="R979" s="3117"/>
      <c r="S979" s="3117"/>
      <c r="T979" s="3117"/>
      <c r="U979" s="3117"/>
      <c r="V979" s="3117"/>
      <c r="W979" s="3117"/>
      <c r="X979" s="3117"/>
      <c r="Y979" s="3117"/>
      <c r="Z979" s="3117"/>
    </row>
    <row r="980" spans="1:26" ht="12" customHeight="1" x14ac:dyDescent="0.25">
      <c r="A980" s="1688"/>
      <c r="B980" s="1688"/>
      <c r="C980" s="1688"/>
      <c r="D980" s="1688"/>
      <c r="E980" s="1688"/>
      <c r="F980" s="1688"/>
      <c r="G980" s="1688"/>
      <c r="H980" s="1688"/>
      <c r="I980" s="1688"/>
      <c r="J980" s="1688"/>
      <c r="K980" s="1688"/>
      <c r="L980" s="1688"/>
      <c r="M980" s="1688"/>
      <c r="N980" s="1688"/>
      <c r="O980" s="1688"/>
      <c r="P980" s="3117"/>
      <c r="Q980" s="3117"/>
      <c r="R980" s="3117"/>
      <c r="S980" s="3117"/>
      <c r="T980" s="3117"/>
      <c r="U980" s="3117"/>
      <c r="V980" s="3117"/>
      <c r="W980" s="3117"/>
      <c r="X980" s="3117"/>
      <c r="Y980" s="3117"/>
      <c r="Z980" s="3117"/>
    </row>
    <row r="981" spans="1:26" ht="12" customHeight="1" x14ac:dyDescent="0.25">
      <c r="A981" s="1688"/>
      <c r="B981" s="1688"/>
      <c r="C981" s="1688"/>
      <c r="D981" s="1688"/>
      <c r="E981" s="1688"/>
      <c r="F981" s="1688"/>
      <c r="G981" s="1688"/>
      <c r="H981" s="1688"/>
      <c r="I981" s="1688"/>
      <c r="J981" s="1688"/>
      <c r="K981" s="1688"/>
      <c r="L981" s="1688"/>
      <c r="M981" s="1688"/>
      <c r="N981" s="1688"/>
      <c r="O981" s="1688"/>
      <c r="P981" s="3117"/>
      <c r="Q981" s="3117"/>
      <c r="R981" s="3117"/>
      <c r="S981" s="3117"/>
      <c r="T981" s="3117"/>
      <c r="U981" s="3117"/>
      <c r="V981" s="3117"/>
      <c r="W981" s="3117"/>
      <c r="X981" s="3117"/>
      <c r="Y981" s="3117"/>
      <c r="Z981" s="3117"/>
    </row>
    <row r="982" spans="1:26" ht="12" customHeight="1" x14ac:dyDescent="0.25">
      <c r="A982" s="1688"/>
      <c r="B982" s="1688"/>
      <c r="C982" s="1688"/>
      <c r="D982" s="1688"/>
      <c r="E982" s="1688"/>
      <c r="F982" s="1688"/>
      <c r="G982" s="1688"/>
      <c r="H982" s="1688"/>
      <c r="I982" s="1688"/>
      <c r="J982" s="1688"/>
      <c r="K982" s="1688"/>
      <c r="L982" s="1688"/>
      <c r="M982" s="1688"/>
      <c r="N982" s="1688"/>
      <c r="O982" s="1688"/>
      <c r="P982" s="3117"/>
      <c r="Q982" s="3117"/>
      <c r="R982" s="3117"/>
      <c r="S982" s="3117"/>
      <c r="T982" s="3117"/>
      <c r="U982" s="3117"/>
      <c r="V982" s="3117"/>
      <c r="W982" s="3117"/>
      <c r="X982" s="3117"/>
      <c r="Y982" s="3117"/>
      <c r="Z982" s="3117"/>
    </row>
    <row r="983" spans="1:26" ht="12" customHeight="1" x14ac:dyDescent="0.25">
      <c r="A983" s="1688"/>
      <c r="B983" s="1688"/>
      <c r="C983" s="1688"/>
      <c r="D983" s="1688"/>
      <c r="E983" s="1688"/>
      <c r="F983" s="1688"/>
      <c r="G983" s="1688"/>
      <c r="H983" s="1688"/>
      <c r="I983" s="1688"/>
      <c r="J983" s="1688"/>
      <c r="K983" s="1688"/>
      <c r="L983" s="1688"/>
      <c r="M983" s="1688"/>
      <c r="N983" s="1688"/>
      <c r="O983" s="1688"/>
      <c r="P983" s="3117"/>
      <c r="Q983" s="3117"/>
      <c r="R983" s="3117"/>
      <c r="S983" s="3117"/>
      <c r="T983" s="3117"/>
      <c r="U983" s="3117"/>
      <c r="V983" s="3117"/>
      <c r="W983" s="3117"/>
      <c r="X983" s="3117"/>
      <c r="Y983" s="3117"/>
      <c r="Z983" s="3117"/>
    </row>
    <row r="984" spans="1:26" ht="12" customHeight="1" x14ac:dyDescent="0.25">
      <c r="A984" s="1688"/>
      <c r="B984" s="1688"/>
      <c r="C984" s="1688"/>
      <c r="D984" s="1688"/>
      <c r="E984" s="1688"/>
      <c r="F984" s="1688"/>
      <c r="G984" s="1688"/>
      <c r="H984" s="1688"/>
      <c r="I984" s="1688"/>
      <c r="J984" s="1688"/>
      <c r="K984" s="1688"/>
      <c r="L984" s="1688"/>
      <c r="M984" s="1688"/>
      <c r="N984" s="1688"/>
      <c r="O984" s="1688"/>
      <c r="P984" s="3117"/>
      <c r="Q984" s="3117"/>
      <c r="R984" s="3117"/>
      <c r="S984" s="3117"/>
      <c r="T984" s="3117"/>
      <c r="U984" s="3117"/>
      <c r="V984" s="3117"/>
      <c r="W984" s="3117"/>
      <c r="X984" s="3117"/>
      <c r="Y984" s="3117"/>
      <c r="Z984" s="3117"/>
    </row>
    <row r="985" spans="1:26" ht="12" customHeight="1" x14ac:dyDescent="0.25">
      <c r="A985" s="1688"/>
      <c r="B985" s="1688"/>
      <c r="C985" s="1688"/>
      <c r="D985" s="1688"/>
      <c r="E985" s="1688"/>
      <c r="F985" s="1688"/>
      <c r="G985" s="1688"/>
      <c r="H985" s="1688"/>
      <c r="I985" s="1688"/>
      <c r="J985" s="1688"/>
      <c r="K985" s="1688"/>
      <c r="L985" s="1688"/>
      <c r="M985" s="1688"/>
      <c r="N985" s="1688"/>
      <c r="O985" s="1688"/>
      <c r="P985" s="3117"/>
      <c r="Q985" s="3117"/>
      <c r="R985" s="3117"/>
      <c r="S985" s="3117"/>
      <c r="T985" s="3117"/>
      <c r="U985" s="3117"/>
      <c r="V985" s="3117"/>
      <c r="W985" s="3117"/>
      <c r="X985" s="3117"/>
      <c r="Y985" s="3117"/>
      <c r="Z985" s="3117"/>
    </row>
    <row r="986" spans="1:26" ht="12" customHeight="1" x14ac:dyDescent="0.25">
      <c r="A986" s="1688"/>
      <c r="B986" s="1688"/>
      <c r="C986" s="1688"/>
      <c r="D986" s="1688"/>
      <c r="E986" s="1688"/>
      <c r="F986" s="1688"/>
      <c r="G986" s="1688"/>
      <c r="H986" s="1688"/>
      <c r="I986" s="1688"/>
      <c r="J986" s="1688"/>
      <c r="K986" s="1688"/>
      <c r="L986" s="1688"/>
      <c r="M986" s="1688"/>
      <c r="N986" s="1688"/>
      <c r="O986" s="1688"/>
      <c r="P986" s="3117"/>
      <c r="Q986" s="3117"/>
      <c r="R986" s="3117"/>
      <c r="S986" s="3117"/>
      <c r="T986" s="3117"/>
      <c r="U986" s="3117"/>
      <c r="V986" s="3117"/>
      <c r="W986" s="3117"/>
      <c r="X986" s="3117"/>
      <c r="Y986" s="3117"/>
      <c r="Z986" s="3117"/>
    </row>
    <row r="987" spans="1:26" ht="12" customHeight="1" x14ac:dyDescent="0.25">
      <c r="A987" s="1688"/>
      <c r="B987" s="1688"/>
      <c r="C987" s="1688"/>
      <c r="D987" s="1688"/>
      <c r="E987" s="1688"/>
      <c r="F987" s="1688"/>
      <c r="G987" s="1688"/>
      <c r="H987" s="1688"/>
      <c r="I987" s="1688"/>
      <c r="J987" s="1688"/>
      <c r="K987" s="1688"/>
      <c r="L987" s="1688"/>
      <c r="M987" s="1688"/>
      <c r="N987" s="1688"/>
      <c r="O987" s="1688"/>
      <c r="P987" s="3117"/>
      <c r="Q987" s="3117"/>
      <c r="R987" s="3117"/>
      <c r="S987" s="3117"/>
      <c r="T987" s="3117"/>
      <c r="U987" s="3117"/>
      <c r="V987" s="3117"/>
      <c r="W987" s="3117"/>
      <c r="X987" s="3117"/>
      <c r="Y987" s="3117"/>
      <c r="Z987" s="3117"/>
    </row>
    <row r="988" spans="1:26" ht="12" customHeight="1" x14ac:dyDescent="0.25">
      <c r="A988" s="1688"/>
      <c r="B988" s="1688"/>
      <c r="C988" s="1688"/>
      <c r="D988" s="1688"/>
      <c r="E988" s="1688"/>
      <c r="F988" s="1688"/>
      <c r="G988" s="1688"/>
      <c r="H988" s="1688"/>
      <c r="I988" s="1688"/>
      <c r="J988" s="1688"/>
      <c r="K988" s="1688"/>
      <c r="L988" s="1688"/>
      <c r="M988" s="1688"/>
      <c r="N988" s="1688"/>
      <c r="O988" s="1688"/>
      <c r="P988" s="3117"/>
      <c r="Q988" s="3117"/>
      <c r="R988" s="3117"/>
      <c r="S988" s="3117"/>
      <c r="T988" s="3117"/>
      <c r="U988" s="3117"/>
      <c r="V988" s="3117"/>
      <c r="W988" s="3117"/>
      <c r="X988" s="3117"/>
      <c r="Y988" s="3117"/>
      <c r="Z988" s="3117"/>
    </row>
    <row r="989" spans="1:26" ht="12" customHeight="1" x14ac:dyDescent="0.25">
      <c r="A989" s="1688"/>
      <c r="B989" s="1688"/>
      <c r="C989" s="1688"/>
      <c r="D989" s="1688"/>
      <c r="E989" s="1688"/>
      <c r="F989" s="1688"/>
      <c r="G989" s="1688"/>
      <c r="H989" s="1688"/>
      <c r="I989" s="1688"/>
      <c r="J989" s="1688"/>
      <c r="K989" s="1688"/>
      <c r="L989" s="1688"/>
      <c r="M989" s="1688"/>
      <c r="N989" s="1688"/>
      <c r="O989" s="1688"/>
      <c r="P989" s="3117"/>
      <c r="Q989" s="3117"/>
      <c r="R989" s="3117"/>
      <c r="S989" s="3117"/>
      <c r="T989" s="3117"/>
      <c r="U989" s="3117"/>
      <c r="V989" s="3117"/>
      <c r="W989" s="3117"/>
      <c r="X989" s="3117"/>
      <c r="Y989" s="3117"/>
      <c r="Z989" s="3117"/>
    </row>
    <row r="990" spans="1:26" ht="12" customHeight="1" x14ac:dyDescent="0.25">
      <c r="A990" s="1688"/>
      <c r="B990" s="1688"/>
      <c r="C990" s="1688"/>
      <c r="D990" s="1688"/>
      <c r="E990" s="1688"/>
      <c r="F990" s="1688"/>
      <c r="G990" s="1688"/>
      <c r="H990" s="1688"/>
      <c r="I990" s="1688"/>
      <c r="J990" s="1688"/>
      <c r="K990" s="1688"/>
      <c r="L990" s="1688"/>
      <c r="M990" s="1688"/>
      <c r="N990" s="1688"/>
      <c r="O990" s="1688"/>
      <c r="P990" s="3117"/>
      <c r="Q990" s="3117"/>
      <c r="R990" s="3117"/>
      <c r="S990" s="3117"/>
      <c r="T990" s="3117"/>
      <c r="U990" s="3117"/>
      <c r="V990" s="3117"/>
      <c r="W990" s="3117"/>
      <c r="X990" s="3117"/>
      <c r="Y990" s="3117"/>
      <c r="Z990" s="3117"/>
    </row>
    <row r="991" spans="1:26" ht="12" customHeight="1" x14ac:dyDescent="0.25">
      <c r="A991" s="1688"/>
      <c r="B991" s="1688"/>
      <c r="C991" s="1688"/>
      <c r="D991" s="1688"/>
      <c r="E991" s="1688"/>
      <c r="F991" s="1688"/>
      <c r="G991" s="1688"/>
      <c r="H991" s="1688"/>
      <c r="I991" s="1688"/>
      <c r="J991" s="1688"/>
      <c r="K991" s="1688"/>
      <c r="L991" s="1688"/>
      <c r="M991" s="1688"/>
      <c r="N991" s="1688"/>
      <c r="O991" s="1688"/>
      <c r="P991" s="3117"/>
      <c r="Q991" s="3117"/>
      <c r="R991" s="3117"/>
      <c r="S991" s="3117"/>
      <c r="T991" s="3117"/>
      <c r="U991" s="3117"/>
      <c r="V991" s="3117"/>
      <c r="W991" s="3117"/>
      <c r="X991" s="3117"/>
      <c r="Y991" s="3117"/>
      <c r="Z991" s="3117"/>
    </row>
    <row r="992" spans="1:26" ht="12" customHeight="1" x14ac:dyDescent="0.25">
      <c r="A992" s="1688"/>
      <c r="B992" s="1688"/>
      <c r="C992" s="1688"/>
      <c r="D992" s="1688"/>
      <c r="E992" s="1688"/>
      <c r="F992" s="1688"/>
      <c r="G992" s="1688"/>
      <c r="H992" s="1688"/>
      <c r="I992" s="1688"/>
      <c r="J992" s="1688"/>
      <c r="K992" s="1688"/>
      <c r="L992" s="1688"/>
      <c r="M992" s="1688"/>
      <c r="N992" s="1688"/>
      <c r="O992" s="1688"/>
      <c r="P992" s="3117"/>
      <c r="Q992" s="3117"/>
      <c r="R992" s="3117"/>
      <c r="S992" s="3117"/>
      <c r="T992" s="3117"/>
      <c r="U992" s="3117"/>
      <c r="V992" s="3117"/>
      <c r="W992" s="3117"/>
      <c r="X992" s="3117"/>
      <c r="Y992" s="3117"/>
      <c r="Z992" s="3117"/>
    </row>
    <row r="993" spans="1:26" ht="12" customHeight="1" x14ac:dyDescent="0.25">
      <c r="A993" s="1688"/>
      <c r="B993" s="1688"/>
      <c r="C993" s="1688"/>
      <c r="D993" s="1688"/>
      <c r="E993" s="1688"/>
      <c r="F993" s="1688"/>
      <c r="G993" s="1688"/>
      <c r="H993" s="1688"/>
      <c r="I993" s="1688"/>
      <c r="J993" s="1688"/>
      <c r="K993" s="1688"/>
      <c r="L993" s="1688"/>
      <c r="M993" s="1688"/>
      <c r="N993" s="1688"/>
      <c r="O993" s="1688"/>
      <c r="P993" s="3117"/>
      <c r="Q993" s="3117"/>
      <c r="R993" s="3117"/>
      <c r="S993" s="3117"/>
      <c r="T993" s="3117"/>
      <c r="U993" s="3117"/>
      <c r="V993" s="3117"/>
      <c r="W993" s="3117"/>
      <c r="X993" s="3117"/>
      <c r="Y993" s="3117"/>
      <c r="Z993" s="3117"/>
    </row>
    <row r="994" spans="1:26" ht="12" customHeight="1" x14ac:dyDescent="0.25">
      <c r="A994" s="1688"/>
      <c r="B994" s="1688"/>
      <c r="C994" s="1688"/>
      <c r="D994" s="1688"/>
      <c r="E994" s="1688"/>
      <c r="F994" s="1688"/>
      <c r="G994" s="1688"/>
      <c r="H994" s="1688"/>
      <c r="I994" s="1688"/>
      <c r="J994" s="1688"/>
      <c r="K994" s="1688"/>
      <c r="L994" s="1688"/>
      <c r="M994" s="1688"/>
      <c r="N994" s="1688"/>
      <c r="O994" s="1688"/>
      <c r="P994" s="3117"/>
      <c r="Q994" s="3117"/>
      <c r="R994" s="3117"/>
      <c r="S994" s="3117"/>
      <c r="T994" s="3117"/>
      <c r="U994" s="3117"/>
      <c r="V994" s="3117"/>
      <c r="W994" s="3117"/>
      <c r="X994" s="3117"/>
      <c r="Y994" s="3117"/>
      <c r="Z994" s="3117"/>
    </row>
    <row r="995" spans="1:26" ht="12" customHeight="1" x14ac:dyDescent="0.25">
      <c r="A995" s="1688"/>
      <c r="B995" s="1688"/>
      <c r="C995" s="1688"/>
      <c r="D995" s="1688"/>
      <c r="E995" s="1688"/>
      <c r="F995" s="1688"/>
      <c r="G995" s="1688"/>
      <c r="H995" s="1688"/>
      <c r="I995" s="1688"/>
      <c r="J995" s="1688"/>
      <c r="K995" s="1688"/>
      <c r="L995" s="1688"/>
      <c r="M995" s="1688"/>
      <c r="N995" s="1688"/>
      <c r="O995" s="1688"/>
      <c r="P995" s="3117"/>
      <c r="Q995" s="3117"/>
      <c r="R995" s="3117"/>
      <c r="S995" s="3117"/>
      <c r="T995" s="3117"/>
      <c r="U995" s="3117"/>
      <c r="V995" s="3117"/>
      <c r="W995" s="3117"/>
      <c r="X995" s="3117"/>
      <c r="Y995" s="3117"/>
      <c r="Z995" s="3117"/>
    </row>
    <row r="996" spans="1:26" ht="12" customHeight="1" x14ac:dyDescent="0.25">
      <c r="A996" s="1688"/>
      <c r="B996" s="1688"/>
      <c r="C996" s="1688"/>
      <c r="D996" s="1688"/>
      <c r="E996" s="1688"/>
      <c r="F996" s="1688"/>
      <c r="G996" s="1688"/>
      <c r="H996" s="1688"/>
      <c r="I996" s="1688"/>
      <c r="J996" s="1688"/>
      <c r="K996" s="1688"/>
      <c r="L996" s="1688"/>
      <c r="M996" s="1688"/>
      <c r="N996" s="1688"/>
      <c r="O996" s="1688"/>
      <c r="P996" s="3117"/>
      <c r="Q996" s="3117"/>
      <c r="R996" s="3117"/>
      <c r="S996" s="3117"/>
      <c r="T996" s="3117"/>
      <c r="U996" s="3117"/>
      <c r="V996" s="3117"/>
      <c r="W996" s="3117"/>
      <c r="X996" s="3117"/>
      <c r="Y996" s="3117"/>
      <c r="Z996" s="3117"/>
    </row>
    <row r="997" spans="1:26" ht="12" customHeight="1" x14ac:dyDescent="0.25">
      <c r="A997" s="1688"/>
      <c r="B997" s="1688"/>
      <c r="C997" s="1688"/>
      <c r="D997" s="1688"/>
      <c r="E997" s="1688"/>
      <c r="F997" s="1688"/>
      <c r="G997" s="1688"/>
      <c r="H997" s="1688"/>
      <c r="I997" s="1688"/>
      <c r="J997" s="1688"/>
      <c r="K997" s="1688"/>
      <c r="L997" s="1688"/>
      <c r="M997" s="1688"/>
      <c r="N997" s="1688"/>
      <c r="O997" s="1688"/>
      <c r="P997" s="3117"/>
      <c r="Q997" s="3117"/>
      <c r="R997" s="3117"/>
      <c r="S997" s="3117"/>
      <c r="T997" s="3117"/>
      <c r="U997" s="3117"/>
      <c r="V997" s="3117"/>
      <c r="W997" s="3117"/>
      <c r="X997" s="3117"/>
      <c r="Y997" s="3117"/>
      <c r="Z997" s="3117"/>
    </row>
    <row r="998" spans="1:26" ht="12" customHeight="1" x14ac:dyDescent="0.25">
      <c r="A998" s="1688"/>
      <c r="B998" s="1688"/>
      <c r="C998" s="1688"/>
      <c r="D998" s="1688"/>
      <c r="E998" s="1688"/>
      <c r="F998" s="1688"/>
      <c r="G998" s="1688"/>
      <c r="H998" s="1688"/>
      <c r="I998" s="1688"/>
      <c r="J998" s="1688"/>
      <c r="K998" s="1688"/>
      <c r="L998" s="1688"/>
      <c r="M998" s="1688"/>
      <c r="N998" s="1688"/>
      <c r="O998" s="1688"/>
      <c r="P998" s="3117"/>
      <c r="Q998" s="3117"/>
      <c r="R998" s="3117"/>
      <c r="S998" s="3117"/>
      <c r="T998" s="3117"/>
      <c r="U998" s="3117"/>
      <c r="V998" s="3117"/>
      <c r="W998" s="3117"/>
      <c r="X998" s="3117"/>
      <c r="Y998" s="3117"/>
      <c r="Z998" s="3117"/>
    </row>
    <row r="999" spans="1:26" ht="12" customHeight="1" x14ac:dyDescent="0.25">
      <c r="A999" s="1688"/>
      <c r="B999" s="1688"/>
      <c r="C999" s="1688"/>
      <c r="D999" s="1688"/>
      <c r="E999" s="1688"/>
      <c r="F999" s="1688"/>
      <c r="G999" s="1688"/>
      <c r="H999" s="1688"/>
      <c r="I999" s="1688"/>
      <c r="J999" s="1688"/>
      <c r="K999" s="1688"/>
      <c r="L999" s="1688"/>
      <c r="M999" s="1688"/>
      <c r="N999" s="1688"/>
      <c r="O999" s="1688"/>
      <c r="P999" s="3117"/>
      <c r="Q999" s="3117"/>
      <c r="R999" s="3117"/>
      <c r="S999" s="3117"/>
      <c r="T999" s="3117"/>
      <c r="U999" s="3117"/>
      <c r="V999" s="3117"/>
      <c r="W999" s="3117"/>
      <c r="X999" s="3117"/>
      <c r="Y999" s="3117"/>
      <c r="Z999" s="3117"/>
    </row>
    <row r="1000" spans="1:26" ht="12" customHeight="1" x14ac:dyDescent="0.25">
      <c r="A1000" s="1688"/>
      <c r="B1000" s="1688"/>
      <c r="C1000" s="1688"/>
      <c r="D1000" s="1688"/>
      <c r="E1000" s="1688"/>
      <c r="F1000" s="1688"/>
      <c r="G1000" s="1688"/>
      <c r="H1000" s="1688"/>
      <c r="I1000" s="1688"/>
      <c r="J1000" s="1688"/>
      <c r="K1000" s="1688"/>
      <c r="L1000" s="1688"/>
      <c r="M1000" s="1688"/>
      <c r="N1000" s="1688"/>
      <c r="O1000" s="1688"/>
      <c r="P1000" s="3117"/>
      <c r="Q1000" s="3117"/>
      <c r="R1000" s="3117"/>
      <c r="S1000" s="3117"/>
      <c r="T1000" s="3117"/>
      <c r="U1000" s="3117"/>
      <c r="V1000" s="3117"/>
      <c r="W1000" s="3117"/>
      <c r="X1000" s="3117"/>
      <c r="Y1000" s="3117"/>
      <c r="Z1000" s="3117"/>
    </row>
  </sheetData>
  <mergeCells count="1">
    <mergeCell ref="C1:E1"/>
  </mergeCells>
  <pageMargins left="0.7" right="0.7" top="0.75" bottom="0.75" header="0" footer="0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00"/>
  <sheetViews>
    <sheetView showGridLines="0" workbookViewId="0"/>
  </sheetViews>
  <sheetFormatPr baseColWidth="10" defaultColWidth="14.42578125" defaultRowHeight="15" customHeight="1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  <col min="7" max="26" width="11.42578125" customWidth="1"/>
  </cols>
  <sheetData>
    <row r="1" spans="1:6" ht="48.75" customHeight="1" x14ac:dyDescent="0.25">
      <c r="A1" s="3587" t="s">
        <v>4430</v>
      </c>
      <c r="B1" s="3124"/>
      <c r="C1" s="3124"/>
      <c r="D1" s="3124"/>
      <c r="E1" s="3124"/>
      <c r="F1" s="3122"/>
    </row>
    <row r="2" spans="1:6" ht="14.25" customHeight="1" x14ac:dyDescent="0.25"/>
    <row r="3" spans="1:6" ht="14.25" customHeight="1" x14ac:dyDescent="0.25">
      <c r="A3" s="17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NOVIEMBRE  / AÑO:  2025</v>
      </c>
    </row>
    <row r="4" spans="1:6" ht="14.25" customHeight="1" x14ac:dyDescent="0.25"/>
    <row r="5" spans="1:6" ht="58.5" customHeight="1" x14ac:dyDescent="0.25">
      <c r="B5" s="1701" t="s">
        <v>4431</v>
      </c>
      <c r="E5" s="1701"/>
    </row>
    <row r="6" spans="1:6" ht="14.25" customHeight="1" x14ac:dyDescent="0.25"/>
    <row r="7" spans="1:6" ht="14.25" customHeight="1" x14ac:dyDescent="0.25">
      <c r="B7" s="3588" t="str">
        <f>IF(Control!D32&gt;0,"ANTES DE EJECUTAR LA MACRO REVISE LA HOJA CONTROL, EXISTEN ERRORES","")</f>
        <v>ANTES DE EJECUTAR LA MACRO REVISE LA HOJA CONTROL, EXISTEN ERRORES</v>
      </c>
      <c r="C7" s="3161"/>
      <c r="D7" s="3161"/>
      <c r="E7" s="3149"/>
    </row>
    <row r="8" spans="1:6" ht="14.25" customHeight="1" x14ac:dyDescent="0.25">
      <c r="B8" s="3150"/>
      <c r="C8" s="3142"/>
      <c r="D8" s="3142"/>
      <c r="E8" s="3140"/>
    </row>
    <row r="9" spans="1:6" ht="14.25" customHeight="1" x14ac:dyDescent="0.25"/>
    <row r="10" spans="1:6" ht="14.25" customHeight="1" x14ac:dyDescent="0.25">
      <c r="B10" s="1700" t="s">
        <v>4432</v>
      </c>
    </row>
    <row r="11" spans="1:6" ht="14.25" customHeight="1" x14ac:dyDescent="0.25"/>
    <row r="12" spans="1:6" ht="14.25" customHeight="1" x14ac:dyDescent="0.25"/>
    <row r="13" spans="1:6" ht="14.25" customHeight="1" x14ac:dyDescent="0.25"/>
    <row r="14" spans="1:6" ht="14.25" customHeight="1" x14ac:dyDescent="0.25"/>
    <row r="15" spans="1:6" ht="14.25" customHeight="1" x14ac:dyDescent="0.25"/>
    <row r="16" spans="1: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">
    <mergeCell ref="A1:F1"/>
    <mergeCell ref="B7:E8"/>
  </mergeCell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2025-12-30T14:51:39Z</dcterms:modified>
  <cp:category/>
  <cp:contentStatus/>
</cp:coreProperties>
</file>